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ELCOT\OneDrive\Desktop\JUDSON BRO PROJECT\"/>
    </mc:Choice>
  </mc:AlternateContent>
  <xr:revisionPtr revIDLastSave="0" documentId="8_{E5C592C9-2613-4BDC-B734-CFAD48634812}" xr6:coauthVersionLast="47" xr6:coauthVersionMax="47" xr10:uidLastSave="{00000000-0000-0000-0000-000000000000}"/>
  <bookViews>
    <workbookView xWindow="-120" yWindow="-120" windowWidth="20730" windowHeight="11040" tabRatio="617" firstSheet="1" activeTab="1" xr2:uid="{00000000-000D-0000-FFFF-FFFF00000000}"/>
  </bookViews>
  <sheets>
    <sheet name="slicer" sheetId="29" r:id="rId1"/>
    <sheet name="Dashboard" sheetId="35" r:id="rId2"/>
    <sheet name="kpi" sheetId="28" r:id="rId3"/>
    <sheet name="monthly" sheetId="30" r:id="rId4"/>
    <sheet name="sales" sheetId="31" r:id="rId5"/>
    <sheet name="product sales" sheetId="32" r:id="rId6"/>
    <sheet name="region" sheetId="33" r:id="rId7"/>
    <sheet name="channel" sheetId="34" r:id="rId8"/>
    <sheet name="discount return analysis" sheetId="36" r:id="rId9"/>
    <sheet name="Return status" sheetId="38" r:id="rId10"/>
    <sheet name="Sales_Transactions" sheetId="1" r:id="rId11"/>
    <sheet name="Customers" sheetId="2" r:id="rId12"/>
    <sheet name="Products" sheetId="3" r:id="rId13"/>
    <sheet name="Stores" sheetId="4" r:id="rId14"/>
    <sheet name="Employees" sheetId="5" r:id="rId15"/>
    <sheet name="Suppliers" sheetId="6" r:id="rId16"/>
    <sheet name="Data_Quality_Log" sheetId="7" r:id="rId17"/>
  </sheets>
  <definedNames>
    <definedName name="_xlnm._FilterDatabase" localSheetId="11" hidden="1">Customers!$A$1:$L$851</definedName>
    <definedName name="_xlnm._FilterDatabase" localSheetId="16" hidden="1">Data_Quality_Log!$A$1:$C$24</definedName>
    <definedName name="_xlnm._FilterDatabase" localSheetId="14" hidden="1">Employees!$A$1:$I$301</definedName>
    <definedName name="_xlnm._FilterDatabase" localSheetId="12" hidden="1">Products!$A$1:$N$251</definedName>
    <definedName name="_xlnm._FilterDatabase" localSheetId="10" hidden="1">Sales_Transactions!$A$1:$U$3001</definedName>
    <definedName name="_xlnm._FilterDatabase" localSheetId="13" hidden="1">Stores!$A$1:$J$121</definedName>
    <definedName name="_xlnm._FilterDatabase" localSheetId="15" hidden="1">Suppliers!$A$1:$J$91</definedName>
    <definedName name="Slicer_Brand">#N/A</definedName>
    <definedName name="Slicer_Category">#N/A</definedName>
    <definedName name="Slicer_Clean_Payment_Mode">#N/A</definedName>
    <definedName name="Slicer_Membership">#N/A</definedName>
    <definedName name="Slicer_Month">#N/A</definedName>
    <definedName name="Slicer_Region">#N/A</definedName>
    <definedName name="Slicer_Sales_Channel">#N/A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1472" i="1"/>
  <c r="AL1473" i="1"/>
  <c r="AL1474" i="1"/>
  <c r="AL1475" i="1"/>
  <c r="AL1476" i="1"/>
  <c r="AL1477" i="1"/>
  <c r="AL1478" i="1"/>
  <c r="AL1479" i="1"/>
  <c r="AL1480" i="1"/>
  <c r="AL1481" i="1"/>
  <c r="AL1482" i="1"/>
  <c r="AL1483" i="1"/>
  <c r="AL1484" i="1"/>
  <c r="AL1485" i="1"/>
  <c r="AL1486" i="1"/>
  <c r="AL1487" i="1"/>
  <c r="AL1488" i="1"/>
  <c r="AL1489" i="1"/>
  <c r="AL1490" i="1"/>
  <c r="AL1491" i="1"/>
  <c r="AL1492" i="1"/>
  <c r="AL1493" i="1"/>
  <c r="AL1494" i="1"/>
  <c r="AL1495" i="1"/>
  <c r="AL1496" i="1"/>
  <c r="AL1497" i="1"/>
  <c r="AL1498" i="1"/>
  <c r="AL1499" i="1"/>
  <c r="AL1500" i="1"/>
  <c r="AL1501" i="1"/>
  <c r="AL1502" i="1"/>
  <c r="AL1503" i="1"/>
  <c r="AL1504" i="1"/>
  <c r="AL1505" i="1"/>
  <c r="AL1506" i="1"/>
  <c r="AL1507" i="1"/>
  <c r="AL1508" i="1"/>
  <c r="AL1509" i="1"/>
  <c r="AL1510" i="1"/>
  <c r="AL1511" i="1"/>
  <c r="AL1512" i="1"/>
  <c r="AL1513" i="1"/>
  <c r="AL1514" i="1"/>
  <c r="AL1515" i="1"/>
  <c r="AL1516" i="1"/>
  <c r="AL1517" i="1"/>
  <c r="AL1518" i="1"/>
  <c r="AL1519" i="1"/>
  <c r="AL1520" i="1"/>
  <c r="AL1521" i="1"/>
  <c r="AL1522" i="1"/>
  <c r="AL1523" i="1"/>
  <c r="AL1524" i="1"/>
  <c r="AL1525" i="1"/>
  <c r="AL1526" i="1"/>
  <c r="AL1527" i="1"/>
  <c r="AL1528" i="1"/>
  <c r="AL1529" i="1"/>
  <c r="AL1530" i="1"/>
  <c r="AL1531" i="1"/>
  <c r="AL1532" i="1"/>
  <c r="AL1533" i="1"/>
  <c r="AL1534" i="1"/>
  <c r="AL1535" i="1"/>
  <c r="AL1536" i="1"/>
  <c r="AL1537" i="1"/>
  <c r="AL1538" i="1"/>
  <c r="AL1539" i="1"/>
  <c r="AL1540" i="1"/>
  <c r="AL1541" i="1"/>
  <c r="AL1542" i="1"/>
  <c r="AL1543" i="1"/>
  <c r="AL1544" i="1"/>
  <c r="AL1545" i="1"/>
  <c r="AL1546" i="1"/>
  <c r="AL1547" i="1"/>
  <c r="AL1548" i="1"/>
  <c r="AL1549" i="1"/>
  <c r="AL1550" i="1"/>
  <c r="AL1551" i="1"/>
  <c r="AL1552" i="1"/>
  <c r="AL1553" i="1"/>
  <c r="AL1554" i="1"/>
  <c r="AL1555" i="1"/>
  <c r="AL1556" i="1"/>
  <c r="AL1557" i="1"/>
  <c r="AL1558" i="1"/>
  <c r="AL1559" i="1"/>
  <c r="AL1560" i="1"/>
  <c r="AL1561" i="1"/>
  <c r="AL1562" i="1"/>
  <c r="AL1563" i="1"/>
  <c r="AL1564" i="1"/>
  <c r="AL1565" i="1"/>
  <c r="AL1566" i="1"/>
  <c r="AL1567" i="1"/>
  <c r="AL1568" i="1"/>
  <c r="AL1569" i="1"/>
  <c r="AL1570" i="1"/>
  <c r="AL1571" i="1"/>
  <c r="AL1572" i="1"/>
  <c r="AL1573" i="1"/>
  <c r="AL1574" i="1"/>
  <c r="AL1575" i="1"/>
  <c r="AL1576" i="1"/>
  <c r="AL1577" i="1"/>
  <c r="AL1578" i="1"/>
  <c r="AL1579" i="1"/>
  <c r="AL1580" i="1"/>
  <c r="AL1581" i="1"/>
  <c r="AL1582" i="1"/>
  <c r="AL1583" i="1"/>
  <c r="AL1584" i="1"/>
  <c r="AL1585" i="1"/>
  <c r="AL1586" i="1"/>
  <c r="AL1587" i="1"/>
  <c r="AL1588" i="1"/>
  <c r="AL1589" i="1"/>
  <c r="AL1590" i="1"/>
  <c r="AL1591" i="1"/>
  <c r="AL1592" i="1"/>
  <c r="AL1593" i="1"/>
  <c r="AL1594" i="1"/>
  <c r="AL1595" i="1"/>
  <c r="AL1596" i="1"/>
  <c r="AL1597" i="1"/>
  <c r="AL1598" i="1"/>
  <c r="AL1599" i="1"/>
  <c r="AL1600" i="1"/>
  <c r="AL1601" i="1"/>
  <c r="AL1602" i="1"/>
  <c r="AL1603" i="1"/>
  <c r="AL1604" i="1"/>
  <c r="AL1605" i="1"/>
  <c r="AL1606" i="1"/>
  <c r="AL1607" i="1"/>
  <c r="AL1608" i="1"/>
  <c r="AL1609" i="1"/>
  <c r="AL1610" i="1"/>
  <c r="AL1611" i="1"/>
  <c r="AL1612" i="1"/>
  <c r="AL1613" i="1"/>
  <c r="AL1614" i="1"/>
  <c r="AL1615" i="1"/>
  <c r="AL1616" i="1"/>
  <c r="AL1617" i="1"/>
  <c r="AL1618" i="1"/>
  <c r="AL1619" i="1"/>
  <c r="AL1620" i="1"/>
  <c r="AL1621" i="1"/>
  <c r="AL1622" i="1"/>
  <c r="AL1623" i="1"/>
  <c r="AL1624" i="1"/>
  <c r="AL1625" i="1"/>
  <c r="AL1626" i="1"/>
  <c r="AL1627" i="1"/>
  <c r="AL1628" i="1"/>
  <c r="AL1629" i="1"/>
  <c r="AL1630" i="1"/>
  <c r="AL1631" i="1"/>
  <c r="AL1632" i="1"/>
  <c r="AL1633" i="1"/>
  <c r="AL1634" i="1"/>
  <c r="AL1635" i="1"/>
  <c r="AL1636" i="1"/>
  <c r="AL1637" i="1"/>
  <c r="AL1638" i="1"/>
  <c r="AL1639" i="1"/>
  <c r="AL1640" i="1"/>
  <c r="AL1641" i="1"/>
  <c r="AL1642" i="1"/>
  <c r="AL1643" i="1"/>
  <c r="AL1644" i="1"/>
  <c r="AL1645" i="1"/>
  <c r="AL1646" i="1"/>
  <c r="AL1647" i="1"/>
  <c r="AL1648" i="1"/>
  <c r="AL1649" i="1"/>
  <c r="AL1650" i="1"/>
  <c r="AL1651" i="1"/>
  <c r="AL1652" i="1"/>
  <c r="AL1653" i="1"/>
  <c r="AL1654" i="1"/>
  <c r="AL1655" i="1"/>
  <c r="AL1656" i="1"/>
  <c r="AL1657" i="1"/>
  <c r="AL1658" i="1"/>
  <c r="AL1659" i="1"/>
  <c r="AL1660" i="1"/>
  <c r="AL1661" i="1"/>
  <c r="AL1662" i="1"/>
  <c r="AL1663" i="1"/>
  <c r="AL1664" i="1"/>
  <c r="AL1665" i="1"/>
  <c r="AL1666" i="1"/>
  <c r="AL1667" i="1"/>
  <c r="AL1668" i="1"/>
  <c r="AL1669" i="1"/>
  <c r="AL1670" i="1"/>
  <c r="AL1671" i="1"/>
  <c r="AL1672" i="1"/>
  <c r="AL1673" i="1"/>
  <c r="AL1674" i="1"/>
  <c r="AL1675" i="1"/>
  <c r="AL1676" i="1"/>
  <c r="AL1677" i="1"/>
  <c r="AL1678" i="1"/>
  <c r="AL1679" i="1"/>
  <c r="AL1680" i="1"/>
  <c r="AL1681" i="1"/>
  <c r="AL1682" i="1"/>
  <c r="AL1683" i="1"/>
  <c r="AL1684" i="1"/>
  <c r="AL1685" i="1"/>
  <c r="AL1686" i="1"/>
  <c r="AL1687" i="1"/>
  <c r="AL1688" i="1"/>
  <c r="AL1689" i="1"/>
  <c r="AL1690" i="1"/>
  <c r="AL1691" i="1"/>
  <c r="AL1692" i="1"/>
  <c r="AL1693" i="1"/>
  <c r="AL1694" i="1"/>
  <c r="AL1695" i="1"/>
  <c r="AL1696" i="1"/>
  <c r="AL1697" i="1"/>
  <c r="AL1698" i="1"/>
  <c r="AL1699" i="1"/>
  <c r="AL1700" i="1"/>
  <c r="AL1701" i="1"/>
  <c r="AL1702" i="1"/>
  <c r="AL1703" i="1"/>
  <c r="AL1704" i="1"/>
  <c r="AL1705" i="1"/>
  <c r="AL1706" i="1"/>
  <c r="AL1707" i="1"/>
  <c r="AL1708" i="1"/>
  <c r="AL1709" i="1"/>
  <c r="AL1710" i="1"/>
  <c r="AL1711" i="1"/>
  <c r="AL1712" i="1"/>
  <c r="AL1713" i="1"/>
  <c r="AL1714" i="1"/>
  <c r="AL1715" i="1"/>
  <c r="AL1716" i="1"/>
  <c r="AL1717" i="1"/>
  <c r="AL1718" i="1"/>
  <c r="AL1719" i="1"/>
  <c r="AL1720" i="1"/>
  <c r="AL1721" i="1"/>
  <c r="AL1722" i="1"/>
  <c r="AL1723" i="1"/>
  <c r="AL1724" i="1"/>
  <c r="AL1725" i="1"/>
  <c r="AL1726" i="1"/>
  <c r="AL1727" i="1"/>
  <c r="AL1728" i="1"/>
  <c r="AL1729" i="1"/>
  <c r="AL1730" i="1"/>
  <c r="AL1731" i="1"/>
  <c r="AL1732" i="1"/>
  <c r="AL1733" i="1"/>
  <c r="AL1734" i="1"/>
  <c r="AL1735" i="1"/>
  <c r="AL1736" i="1"/>
  <c r="AL1737" i="1"/>
  <c r="AL1738" i="1"/>
  <c r="AL1739" i="1"/>
  <c r="AL1740" i="1"/>
  <c r="AL1741" i="1"/>
  <c r="AL1742" i="1"/>
  <c r="AL1743" i="1"/>
  <c r="AL1744" i="1"/>
  <c r="AL1745" i="1"/>
  <c r="AL1746" i="1"/>
  <c r="AL1747" i="1"/>
  <c r="AL1748" i="1"/>
  <c r="AL1749" i="1"/>
  <c r="AL1750" i="1"/>
  <c r="AL1751" i="1"/>
  <c r="AL1752" i="1"/>
  <c r="AL1753" i="1"/>
  <c r="AL1754" i="1"/>
  <c r="AL1755" i="1"/>
  <c r="AL1756" i="1"/>
  <c r="AL1757" i="1"/>
  <c r="AL1758" i="1"/>
  <c r="AL1759" i="1"/>
  <c r="AL1760" i="1"/>
  <c r="AL1761" i="1"/>
  <c r="AL1762" i="1"/>
  <c r="AL1763" i="1"/>
  <c r="AL1764" i="1"/>
  <c r="AL1765" i="1"/>
  <c r="AL1766" i="1"/>
  <c r="AL1767" i="1"/>
  <c r="AL1768" i="1"/>
  <c r="AL1769" i="1"/>
  <c r="AL1770" i="1"/>
  <c r="AL1771" i="1"/>
  <c r="AL1772" i="1"/>
  <c r="AL1773" i="1"/>
  <c r="AL1774" i="1"/>
  <c r="AL1775" i="1"/>
  <c r="AL1776" i="1"/>
  <c r="AL1777" i="1"/>
  <c r="AL1778" i="1"/>
  <c r="AL1779" i="1"/>
  <c r="AL1780" i="1"/>
  <c r="AL1781" i="1"/>
  <c r="AL1782" i="1"/>
  <c r="AL1783" i="1"/>
  <c r="AL1784" i="1"/>
  <c r="AL1785" i="1"/>
  <c r="AL1786" i="1"/>
  <c r="AL1787" i="1"/>
  <c r="AL1788" i="1"/>
  <c r="AL1789" i="1"/>
  <c r="AL1790" i="1"/>
  <c r="AL1791" i="1"/>
  <c r="AL1792" i="1"/>
  <c r="AL1793" i="1"/>
  <c r="AL1794" i="1"/>
  <c r="AL1795" i="1"/>
  <c r="AL1796" i="1"/>
  <c r="AL1797" i="1"/>
  <c r="AL1798" i="1"/>
  <c r="AL1799" i="1"/>
  <c r="AL1800" i="1"/>
  <c r="AL1801" i="1"/>
  <c r="AL1802" i="1"/>
  <c r="AL1803" i="1"/>
  <c r="AL1804" i="1"/>
  <c r="AL1805" i="1"/>
  <c r="AL1806" i="1"/>
  <c r="AL1807" i="1"/>
  <c r="AL1808" i="1"/>
  <c r="AL1809" i="1"/>
  <c r="AL1810" i="1"/>
  <c r="AL1811" i="1"/>
  <c r="AL1812" i="1"/>
  <c r="AL1813" i="1"/>
  <c r="AL1814" i="1"/>
  <c r="AL1815" i="1"/>
  <c r="AL1816" i="1"/>
  <c r="AL1817" i="1"/>
  <c r="AL1818" i="1"/>
  <c r="AL1819" i="1"/>
  <c r="AL1820" i="1"/>
  <c r="AL1821" i="1"/>
  <c r="AL1822" i="1"/>
  <c r="AL1823" i="1"/>
  <c r="AL1824" i="1"/>
  <c r="AL1825" i="1"/>
  <c r="AL1826" i="1"/>
  <c r="AL1827" i="1"/>
  <c r="AL1828" i="1"/>
  <c r="AL1829" i="1"/>
  <c r="AL1830" i="1"/>
  <c r="AL1831" i="1"/>
  <c r="AL1832" i="1"/>
  <c r="AL1833" i="1"/>
  <c r="AL1834" i="1"/>
  <c r="AL1835" i="1"/>
  <c r="AL1836" i="1"/>
  <c r="AL1837" i="1"/>
  <c r="AL1838" i="1"/>
  <c r="AL1839" i="1"/>
  <c r="AL1840" i="1"/>
  <c r="AL1841" i="1"/>
  <c r="AL1842" i="1"/>
  <c r="AL1843" i="1"/>
  <c r="AL1844" i="1"/>
  <c r="AL1845" i="1"/>
  <c r="AL1846" i="1"/>
  <c r="AL1847" i="1"/>
  <c r="AL1848" i="1"/>
  <c r="AL1849" i="1"/>
  <c r="AL1850" i="1"/>
  <c r="AL1851" i="1"/>
  <c r="AL1852" i="1"/>
  <c r="AL1853" i="1"/>
  <c r="AL1854" i="1"/>
  <c r="AL1855" i="1"/>
  <c r="AL1856" i="1"/>
  <c r="AL1857" i="1"/>
  <c r="AL1858" i="1"/>
  <c r="AL1859" i="1"/>
  <c r="AL1860" i="1"/>
  <c r="AL1861" i="1"/>
  <c r="AL1862" i="1"/>
  <c r="AL1863" i="1"/>
  <c r="AL1864" i="1"/>
  <c r="AL1865" i="1"/>
  <c r="AL1866" i="1"/>
  <c r="AL1867" i="1"/>
  <c r="AL1868" i="1"/>
  <c r="AL1869" i="1"/>
  <c r="AL1870" i="1"/>
  <c r="AL1871" i="1"/>
  <c r="AL1872" i="1"/>
  <c r="AL1873" i="1"/>
  <c r="AL1874" i="1"/>
  <c r="AL1875" i="1"/>
  <c r="AL1876" i="1"/>
  <c r="AL1877" i="1"/>
  <c r="AL1878" i="1"/>
  <c r="AL1879" i="1"/>
  <c r="AL1880" i="1"/>
  <c r="AL1881" i="1"/>
  <c r="AL1882" i="1"/>
  <c r="AL1883" i="1"/>
  <c r="AL1884" i="1"/>
  <c r="AL1885" i="1"/>
  <c r="AL1886" i="1"/>
  <c r="AL1887" i="1"/>
  <c r="AL1888" i="1"/>
  <c r="AL1889" i="1"/>
  <c r="AL1890" i="1"/>
  <c r="AL1891" i="1"/>
  <c r="AL1892" i="1"/>
  <c r="AL1893" i="1"/>
  <c r="AL1894" i="1"/>
  <c r="AL1895" i="1"/>
  <c r="AL1896" i="1"/>
  <c r="AL1897" i="1"/>
  <c r="AL1898" i="1"/>
  <c r="AL1899" i="1"/>
  <c r="AL1900" i="1"/>
  <c r="AL1901" i="1"/>
  <c r="AL1902" i="1"/>
  <c r="AL1903" i="1"/>
  <c r="AL1904" i="1"/>
  <c r="AL1905" i="1"/>
  <c r="AL1906" i="1"/>
  <c r="AL1907" i="1"/>
  <c r="AL1908" i="1"/>
  <c r="AL1909" i="1"/>
  <c r="AL1910" i="1"/>
  <c r="AL1911" i="1"/>
  <c r="AL1912" i="1"/>
  <c r="AL1913" i="1"/>
  <c r="AL1914" i="1"/>
  <c r="AL1915" i="1"/>
  <c r="AL1916" i="1"/>
  <c r="AL1917" i="1"/>
  <c r="AL1918" i="1"/>
  <c r="AL1919" i="1"/>
  <c r="AL1920" i="1"/>
  <c r="AL1921" i="1"/>
  <c r="AL1922" i="1"/>
  <c r="AL1923" i="1"/>
  <c r="AL1924" i="1"/>
  <c r="AL1925" i="1"/>
  <c r="AL1926" i="1"/>
  <c r="AL1927" i="1"/>
  <c r="AL1928" i="1"/>
  <c r="AL1929" i="1"/>
  <c r="AL1930" i="1"/>
  <c r="AL1931" i="1"/>
  <c r="AL1932" i="1"/>
  <c r="AL1933" i="1"/>
  <c r="AL1934" i="1"/>
  <c r="AL1935" i="1"/>
  <c r="AL1936" i="1"/>
  <c r="AL1937" i="1"/>
  <c r="AL1938" i="1"/>
  <c r="AL1939" i="1"/>
  <c r="AL1940" i="1"/>
  <c r="AL1941" i="1"/>
  <c r="AL1942" i="1"/>
  <c r="AL1943" i="1"/>
  <c r="AL1944" i="1"/>
  <c r="AL1945" i="1"/>
  <c r="AL1946" i="1"/>
  <c r="AL1947" i="1"/>
  <c r="AL1948" i="1"/>
  <c r="AL1949" i="1"/>
  <c r="AL1950" i="1"/>
  <c r="AL1951" i="1"/>
  <c r="AL1952" i="1"/>
  <c r="AL1953" i="1"/>
  <c r="AL1954" i="1"/>
  <c r="AL1955" i="1"/>
  <c r="AL1956" i="1"/>
  <c r="AL1957" i="1"/>
  <c r="AL1958" i="1"/>
  <c r="AL1959" i="1"/>
  <c r="AL1960" i="1"/>
  <c r="AL1961" i="1"/>
  <c r="AL1962" i="1"/>
  <c r="AL1963" i="1"/>
  <c r="AL1964" i="1"/>
  <c r="AL1965" i="1"/>
  <c r="AL1966" i="1"/>
  <c r="AL1967" i="1"/>
  <c r="AL1968" i="1"/>
  <c r="AL1969" i="1"/>
  <c r="AL1970" i="1"/>
  <c r="AL1971" i="1"/>
  <c r="AL1972" i="1"/>
  <c r="AL1973" i="1"/>
  <c r="AL1974" i="1"/>
  <c r="AL1975" i="1"/>
  <c r="AL1976" i="1"/>
  <c r="AL1977" i="1"/>
  <c r="AL1978" i="1"/>
  <c r="AL1979" i="1"/>
  <c r="AL1980" i="1"/>
  <c r="AL1981" i="1"/>
  <c r="AL1982" i="1"/>
  <c r="AL1983" i="1"/>
  <c r="AL1984" i="1"/>
  <c r="AL1985" i="1"/>
  <c r="AL1986" i="1"/>
  <c r="AL1987" i="1"/>
  <c r="AL1988" i="1"/>
  <c r="AL1989" i="1"/>
  <c r="AL1990" i="1"/>
  <c r="AL1991" i="1"/>
  <c r="AL1992" i="1"/>
  <c r="AL1993" i="1"/>
  <c r="AL1994" i="1"/>
  <c r="AL1995" i="1"/>
  <c r="AL1996" i="1"/>
  <c r="AL1997" i="1"/>
  <c r="AL1998" i="1"/>
  <c r="AL1999" i="1"/>
  <c r="AL2000" i="1"/>
  <c r="AL2001" i="1"/>
  <c r="AL2002" i="1"/>
  <c r="AL2003" i="1"/>
  <c r="AL2004" i="1"/>
  <c r="AL2005" i="1"/>
  <c r="AL2006" i="1"/>
  <c r="AL2007" i="1"/>
  <c r="AL2008" i="1"/>
  <c r="AL2009" i="1"/>
  <c r="AL2010" i="1"/>
  <c r="AL2011" i="1"/>
  <c r="AL2012" i="1"/>
  <c r="AL2013" i="1"/>
  <c r="AL2014" i="1"/>
  <c r="AL2015" i="1"/>
  <c r="AL2016" i="1"/>
  <c r="AL2017" i="1"/>
  <c r="AL2018" i="1"/>
  <c r="AL2019" i="1"/>
  <c r="AL2020" i="1"/>
  <c r="AL2021" i="1"/>
  <c r="AL2022" i="1"/>
  <c r="AL2023" i="1"/>
  <c r="AL2024" i="1"/>
  <c r="AL2025" i="1"/>
  <c r="AL2026" i="1"/>
  <c r="AL2027" i="1"/>
  <c r="AL2028" i="1"/>
  <c r="AL2029" i="1"/>
  <c r="AL2030" i="1"/>
  <c r="AL2031" i="1"/>
  <c r="AL2032" i="1"/>
  <c r="AL2033" i="1"/>
  <c r="AL2034" i="1"/>
  <c r="AL2035" i="1"/>
  <c r="AL2036" i="1"/>
  <c r="AL2037" i="1"/>
  <c r="AL2038" i="1"/>
  <c r="AL2039" i="1"/>
  <c r="AL2040" i="1"/>
  <c r="AL2041" i="1"/>
  <c r="AL2042" i="1"/>
  <c r="AL2043" i="1"/>
  <c r="AL2044" i="1"/>
  <c r="AL2045" i="1"/>
  <c r="AL2046" i="1"/>
  <c r="AL2047" i="1"/>
  <c r="AL2048" i="1"/>
  <c r="AL2049" i="1"/>
  <c r="AL2050" i="1"/>
  <c r="AL2051" i="1"/>
  <c r="AL2052" i="1"/>
  <c r="AL2053" i="1"/>
  <c r="AL2054" i="1"/>
  <c r="AL2055" i="1"/>
  <c r="AL2056" i="1"/>
  <c r="AL2057" i="1"/>
  <c r="AL2058" i="1"/>
  <c r="AL2059" i="1"/>
  <c r="AL2060" i="1"/>
  <c r="AL2061" i="1"/>
  <c r="AL2062" i="1"/>
  <c r="AL2063" i="1"/>
  <c r="AL2064" i="1"/>
  <c r="AL2065" i="1"/>
  <c r="AL2066" i="1"/>
  <c r="AL2067" i="1"/>
  <c r="AL2068" i="1"/>
  <c r="AL2069" i="1"/>
  <c r="AL2070" i="1"/>
  <c r="AL2071" i="1"/>
  <c r="AL2072" i="1"/>
  <c r="AL2073" i="1"/>
  <c r="AL2074" i="1"/>
  <c r="AL2075" i="1"/>
  <c r="AL2076" i="1"/>
  <c r="AL2077" i="1"/>
  <c r="AL2078" i="1"/>
  <c r="AL2079" i="1"/>
  <c r="AL2080" i="1"/>
  <c r="AL2081" i="1"/>
  <c r="AL2082" i="1"/>
  <c r="AL2083" i="1"/>
  <c r="AL2084" i="1"/>
  <c r="AL2085" i="1"/>
  <c r="AL2086" i="1"/>
  <c r="AL2087" i="1"/>
  <c r="AL2088" i="1"/>
  <c r="AL2089" i="1"/>
  <c r="AL2090" i="1"/>
  <c r="AL2091" i="1"/>
  <c r="AL2092" i="1"/>
  <c r="AL2093" i="1"/>
  <c r="AL2094" i="1"/>
  <c r="AL2095" i="1"/>
  <c r="AL2096" i="1"/>
  <c r="AL2097" i="1"/>
  <c r="AL2098" i="1"/>
  <c r="AL2099" i="1"/>
  <c r="AL2100" i="1"/>
  <c r="AL2101" i="1"/>
  <c r="AL2102" i="1"/>
  <c r="AL2103" i="1"/>
  <c r="AL2104" i="1"/>
  <c r="AL2105" i="1"/>
  <c r="AL2106" i="1"/>
  <c r="AL2107" i="1"/>
  <c r="AL2108" i="1"/>
  <c r="AL2109" i="1"/>
  <c r="AL2110" i="1"/>
  <c r="AL2111" i="1"/>
  <c r="AL2112" i="1"/>
  <c r="AL2113" i="1"/>
  <c r="AL2114" i="1"/>
  <c r="AL2115" i="1"/>
  <c r="AL2116" i="1"/>
  <c r="AL2117" i="1"/>
  <c r="AL2118" i="1"/>
  <c r="AL2119" i="1"/>
  <c r="AL2120" i="1"/>
  <c r="AL2121" i="1"/>
  <c r="AL2122" i="1"/>
  <c r="AL2123" i="1"/>
  <c r="AL2124" i="1"/>
  <c r="AL2125" i="1"/>
  <c r="AL2126" i="1"/>
  <c r="AL2127" i="1"/>
  <c r="AL2128" i="1"/>
  <c r="AL2129" i="1"/>
  <c r="AL2130" i="1"/>
  <c r="AL2131" i="1"/>
  <c r="AL2132" i="1"/>
  <c r="AL2133" i="1"/>
  <c r="AL2134" i="1"/>
  <c r="AL2135" i="1"/>
  <c r="AL2136" i="1"/>
  <c r="AL2137" i="1"/>
  <c r="AL2138" i="1"/>
  <c r="AL2139" i="1"/>
  <c r="AL2140" i="1"/>
  <c r="AL2141" i="1"/>
  <c r="AL2142" i="1"/>
  <c r="AL2143" i="1"/>
  <c r="AL2144" i="1"/>
  <c r="AL2145" i="1"/>
  <c r="AL2146" i="1"/>
  <c r="AL2147" i="1"/>
  <c r="AL2148" i="1"/>
  <c r="AL2149" i="1"/>
  <c r="AL2150" i="1"/>
  <c r="AL2151" i="1"/>
  <c r="AL2152" i="1"/>
  <c r="AL2153" i="1"/>
  <c r="AL2154" i="1"/>
  <c r="AL2155" i="1"/>
  <c r="AL2156" i="1"/>
  <c r="AL2157" i="1"/>
  <c r="AL2158" i="1"/>
  <c r="AL2159" i="1"/>
  <c r="AL2160" i="1"/>
  <c r="AL2161" i="1"/>
  <c r="AL2162" i="1"/>
  <c r="AL2163" i="1"/>
  <c r="AL2164" i="1"/>
  <c r="AL2165" i="1"/>
  <c r="AL2166" i="1"/>
  <c r="AL2167" i="1"/>
  <c r="AL2168" i="1"/>
  <c r="AL2169" i="1"/>
  <c r="AL2170" i="1"/>
  <c r="AL2171" i="1"/>
  <c r="AL2172" i="1"/>
  <c r="AL2173" i="1"/>
  <c r="AL2174" i="1"/>
  <c r="AL2175" i="1"/>
  <c r="AL2176" i="1"/>
  <c r="AL2177" i="1"/>
  <c r="AL2178" i="1"/>
  <c r="AL2179" i="1"/>
  <c r="AL2180" i="1"/>
  <c r="AL2181" i="1"/>
  <c r="AL2182" i="1"/>
  <c r="AL2183" i="1"/>
  <c r="AL2184" i="1"/>
  <c r="AL2185" i="1"/>
  <c r="AL2186" i="1"/>
  <c r="AL2187" i="1"/>
  <c r="AL2188" i="1"/>
  <c r="AL2189" i="1"/>
  <c r="AL2190" i="1"/>
  <c r="AL2191" i="1"/>
  <c r="AL2192" i="1"/>
  <c r="AL2193" i="1"/>
  <c r="AL2194" i="1"/>
  <c r="AL2195" i="1"/>
  <c r="AL2196" i="1"/>
  <c r="AL2197" i="1"/>
  <c r="AL2198" i="1"/>
  <c r="AL2199" i="1"/>
  <c r="AL2200" i="1"/>
  <c r="AL2201" i="1"/>
  <c r="AL2202" i="1"/>
  <c r="AL2203" i="1"/>
  <c r="AL2204" i="1"/>
  <c r="AL2205" i="1"/>
  <c r="AL2206" i="1"/>
  <c r="AL2207" i="1"/>
  <c r="AL2208" i="1"/>
  <c r="AL2209" i="1"/>
  <c r="AL2210" i="1"/>
  <c r="AL2211" i="1"/>
  <c r="AL2212" i="1"/>
  <c r="AL2213" i="1"/>
  <c r="AL2214" i="1"/>
  <c r="AL2215" i="1"/>
  <c r="AL2216" i="1"/>
  <c r="AL2217" i="1"/>
  <c r="AL2218" i="1"/>
  <c r="AL2219" i="1"/>
  <c r="AL2220" i="1"/>
  <c r="AL2221" i="1"/>
  <c r="AL2222" i="1"/>
  <c r="AL2223" i="1"/>
  <c r="AL2224" i="1"/>
  <c r="AL2225" i="1"/>
  <c r="AL2226" i="1"/>
  <c r="AL2227" i="1"/>
  <c r="AL2228" i="1"/>
  <c r="AL2229" i="1"/>
  <c r="AL2230" i="1"/>
  <c r="AL2231" i="1"/>
  <c r="AL2232" i="1"/>
  <c r="AL2233" i="1"/>
  <c r="AL2234" i="1"/>
  <c r="AL2235" i="1"/>
  <c r="AL2236" i="1"/>
  <c r="AL2237" i="1"/>
  <c r="AL2238" i="1"/>
  <c r="AL2239" i="1"/>
  <c r="AL2240" i="1"/>
  <c r="AL2241" i="1"/>
  <c r="AL2242" i="1"/>
  <c r="AL2243" i="1"/>
  <c r="AL2244" i="1"/>
  <c r="AL2245" i="1"/>
  <c r="AL2246" i="1"/>
  <c r="AL2247" i="1"/>
  <c r="AL2248" i="1"/>
  <c r="AL2249" i="1"/>
  <c r="AL2250" i="1"/>
  <c r="AL2251" i="1"/>
  <c r="AL2252" i="1"/>
  <c r="AL2253" i="1"/>
  <c r="AL2254" i="1"/>
  <c r="AL2255" i="1"/>
  <c r="AL2256" i="1"/>
  <c r="AL2257" i="1"/>
  <c r="AL2258" i="1"/>
  <c r="AL2259" i="1"/>
  <c r="AL2260" i="1"/>
  <c r="AL2261" i="1"/>
  <c r="AL2262" i="1"/>
  <c r="AL2263" i="1"/>
  <c r="AL2264" i="1"/>
  <c r="AL2265" i="1"/>
  <c r="AL2266" i="1"/>
  <c r="AL2267" i="1"/>
  <c r="AL2268" i="1"/>
  <c r="AL2269" i="1"/>
  <c r="AL2270" i="1"/>
  <c r="AL2271" i="1"/>
  <c r="AL2272" i="1"/>
  <c r="AL2273" i="1"/>
  <c r="AL2274" i="1"/>
  <c r="AL2275" i="1"/>
  <c r="AL2276" i="1"/>
  <c r="AL2277" i="1"/>
  <c r="AL2278" i="1"/>
  <c r="AL2279" i="1"/>
  <c r="AL2280" i="1"/>
  <c r="AL2281" i="1"/>
  <c r="AL2282" i="1"/>
  <c r="AL2283" i="1"/>
  <c r="AL2284" i="1"/>
  <c r="AL2285" i="1"/>
  <c r="AL2286" i="1"/>
  <c r="AL2287" i="1"/>
  <c r="AL2288" i="1"/>
  <c r="AL2289" i="1"/>
  <c r="AL2290" i="1"/>
  <c r="AL2291" i="1"/>
  <c r="AL2292" i="1"/>
  <c r="AL2293" i="1"/>
  <c r="AL2294" i="1"/>
  <c r="AL2295" i="1"/>
  <c r="AL2296" i="1"/>
  <c r="AL2297" i="1"/>
  <c r="AL2298" i="1"/>
  <c r="AL2299" i="1"/>
  <c r="AL2300" i="1"/>
  <c r="AL2301" i="1"/>
  <c r="AL2302" i="1"/>
  <c r="AL2303" i="1"/>
  <c r="AL2304" i="1"/>
  <c r="AL2305" i="1"/>
  <c r="AL2306" i="1"/>
  <c r="AL2307" i="1"/>
  <c r="AL2308" i="1"/>
  <c r="AL2309" i="1"/>
  <c r="AL2310" i="1"/>
  <c r="AL2311" i="1"/>
  <c r="AL2312" i="1"/>
  <c r="AL2313" i="1"/>
  <c r="AL2314" i="1"/>
  <c r="AL2315" i="1"/>
  <c r="AL2316" i="1"/>
  <c r="AL2317" i="1"/>
  <c r="AL2318" i="1"/>
  <c r="AL2319" i="1"/>
  <c r="AL2320" i="1"/>
  <c r="AL2321" i="1"/>
  <c r="AL2322" i="1"/>
  <c r="AL2323" i="1"/>
  <c r="AL2324" i="1"/>
  <c r="AL2325" i="1"/>
  <c r="AL2326" i="1"/>
  <c r="AL2327" i="1"/>
  <c r="AL2328" i="1"/>
  <c r="AL2329" i="1"/>
  <c r="AL2330" i="1"/>
  <c r="AL2331" i="1"/>
  <c r="AL2332" i="1"/>
  <c r="AL2333" i="1"/>
  <c r="AL2334" i="1"/>
  <c r="AL2335" i="1"/>
  <c r="AL2336" i="1"/>
  <c r="AL2337" i="1"/>
  <c r="AL2338" i="1"/>
  <c r="AL2339" i="1"/>
  <c r="AL2340" i="1"/>
  <c r="AL2341" i="1"/>
  <c r="AL2342" i="1"/>
  <c r="AL2343" i="1"/>
  <c r="AL2344" i="1"/>
  <c r="AL2345" i="1"/>
  <c r="AL2346" i="1"/>
  <c r="AL2347" i="1"/>
  <c r="AL2348" i="1"/>
  <c r="AL2349" i="1"/>
  <c r="AL2350" i="1"/>
  <c r="AL2351" i="1"/>
  <c r="AL2352" i="1"/>
  <c r="AL2353" i="1"/>
  <c r="AL2354" i="1"/>
  <c r="AL2355" i="1"/>
  <c r="AL2356" i="1"/>
  <c r="AL2357" i="1"/>
  <c r="AL2358" i="1"/>
  <c r="AL2359" i="1"/>
  <c r="AL2360" i="1"/>
  <c r="AL2361" i="1"/>
  <c r="AL2362" i="1"/>
  <c r="AL2363" i="1"/>
  <c r="AL2364" i="1"/>
  <c r="AL2365" i="1"/>
  <c r="AL2366" i="1"/>
  <c r="AL2367" i="1"/>
  <c r="AL2368" i="1"/>
  <c r="AL2369" i="1"/>
  <c r="AL2370" i="1"/>
  <c r="AL2371" i="1"/>
  <c r="AL2372" i="1"/>
  <c r="AL2373" i="1"/>
  <c r="AL2374" i="1"/>
  <c r="AL2375" i="1"/>
  <c r="AL2376" i="1"/>
  <c r="AL2377" i="1"/>
  <c r="AL2378" i="1"/>
  <c r="AL2379" i="1"/>
  <c r="AL2380" i="1"/>
  <c r="AL2381" i="1"/>
  <c r="AL2382" i="1"/>
  <c r="AL2383" i="1"/>
  <c r="AL2384" i="1"/>
  <c r="AL2385" i="1"/>
  <c r="AL2386" i="1"/>
  <c r="AL2387" i="1"/>
  <c r="AL2388" i="1"/>
  <c r="AL2389" i="1"/>
  <c r="AL2390" i="1"/>
  <c r="AL2391" i="1"/>
  <c r="AL2392" i="1"/>
  <c r="AL2393" i="1"/>
  <c r="AL2394" i="1"/>
  <c r="AL2395" i="1"/>
  <c r="AL2396" i="1"/>
  <c r="AL2397" i="1"/>
  <c r="AL2398" i="1"/>
  <c r="AL2399" i="1"/>
  <c r="AL2400" i="1"/>
  <c r="AL2401" i="1"/>
  <c r="AL2402" i="1"/>
  <c r="AL2403" i="1"/>
  <c r="AL2404" i="1"/>
  <c r="AL2405" i="1"/>
  <c r="AL2406" i="1"/>
  <c r="AL2407" i="1"/>
  <c r="AL2408" i="1"/>
  <c r="AL2409" i="1"/>
  <c r="AL2410" i="1"/>
  <c r="AL2411" i="1"/>
  <c r="AL2412" i="1"/>
  <c r="AL2413" i="1"/>
  <c r="AL2414" i="1"/>
  <c r="AL2415" i="1"/>
  <c r="AL2416" i="1"/>
  <c r="AL2417" i="1"/>
  <c r="AL2418" i="1"/>
  <c r="AL2419" i="1"/>
  <c r="AL2420" i="1"/>
  <c r="AL2421" i="1"/>
  <c r="AL2422" i="1"/>
  <c r="AL2423" i="1"/>
  <c r="AL2424" i="1"/>
  <c r="AL2425" i="1"/>
  <c r="AL2426" i="1"/>
  <c r="AL2427" i="1"/>
  <c r="AL2428" i="1"/>
  <c r="AL2429" i="1"/>
  <c r="AL2430" i="1"/>
  <c r="AL2431" i="1"/>
  <c r="AL2432" i="1"/>
  <c r="AL2433" i="1"/>
  <c r="AL2434" i="1"/>
  <c r="AL2435" i="1"/>
  <c r="AL2436" i="1"/>
  <c r="AL2437" i="1"/>
  <c r="AL2438" i="1"/>
  <c r="AL2439" i="1"/>
  <c r="AL2440" i="1"/>
  <c r="AL2441" i="1"/>
  <c r="AL2442" i="1"/>
  <c r="AL2443" i="1"/>
  <c r="AL2444" i="1"/>
  <c r="AL2445" i="1"/>
  <c r="AL2446" i="1"/>
  <c r="AL2447" i="1"/>
  <c r="AL2448" i="1"/>
  <c r="AL2449" i="1"/>
  <c r="AL2450" i="1"/>
  <c r="AL2451" i="1"/>
  <c r="AL2452" i="1"/>
  <c r="AL2453" i="1"/>
  <c r="AL2454" i="1"/>
  <c r="AL2455" i="1"/>
  <c r="AL2456" i="1"/>
  <c r="AL2457" i="1"/>
  <c r="AL2458" i="1"/>
  <c r="AL2459" i="1"/>
  <c r="AL2460" i="1"/>
  <c r="AL2461" i="1"/>
  <c r="AL2462" i="1"/>
  <c r="AL2463" i="1"/>
  <c r="AL2464" i="1"/>
  <c r="AL2465" i="1"/>
  <c r="AL2466" i="1"/>
  <c r="AL2467" i="1"/>
  <c r="AL2468" i="1"/>
  <c r="AL2469" i="1"/>
  <c r="AL2470" i="1"/>
  <c r="AL2471" i="1"/>
  <c r="AL2472" i="1"/>
  <c r="AL2473" i="1"/>
  <c r="AL2474" i="1"/>
  <c r="AL2475" i="1"/>
  <c r="AL2476" i="1"/>
  <c r="AL2477" i="1"/>
  <c r="AL2478" i="1"/>
  <c r="AL2479" i="1"/>
  <c r="AL2480" i="1"/>
  <c r="AL2481" i="1"/>
  <c r="AL2482" i="1"/>
  <c r="AL2483" i="1"/>
  <c r="AL2484" i="1"/>
  <c r="AL2485" i="1"/>
  <c r="AL2486" i="1"/>
  <c r="AL2487" i="1"/>
  <c r="AL2488" i="1"/>
  <c r="AL2489" i="1"/>
  <c r="AL2490" i="1"/>
  <c r="AL2491" i="1"/>
  <c r="AL2492" i="1"/>
  <c r="AL2493" i="1"/>
  <c r="AL2494" i="1"/>
  <c r="AL2495" i="1"/>
  <c r="AL2496" i="1"/>
  <c r="AL2497" i="1"/>
  <c r="AL2498" i="1"/>
  <c r="AL2499" i="1"/>
  <c r="AL2500" i="1"/>
  <c r="AL2501" i="1"/>
  <c r="AL2502" i="1"/>
  <c r="AL2503" i="1"/>
  <c r="AL2504" i="1"/>
  <c r="AL2505" i="1"/>
  <c r="AL2506" i="1"/>
  <c r="AL2507" i="1"/>
  <c r="AL2508" i="1"/>
  <c r="AL2509" i="1"/>
  <c r="AL2510" i="1"/>
  <c r="AL2511" i="1"/>
  <c r="AL2512" i="1"/>
  <c r="AL2513" i="1"/>
  <c r="AL2514" i="1"/>
  <c r="AL2515" i="1"/>
  <c r="AL2516" i="1"/>
  <c r="AL2517" i="1"/>
  <c r="AL2518" i="1"/>
  <c r="AL2519" i="1"/>
  <c r="AL2520" i="1"/>
  <c r="AL2521" i="1"/>
  <c r="AL2522" i="1"/>
  <c r="AL2523" i="1"/>
  <c r="AL2524" i="1"/>
  <c r="AL2525" i="1"/>
  <c r="AL2526" i="1"/>
  <c r="AL2527" i="1"/>
  <c r="AL2528" i="1"/>
  <c r="AL2529" i="1"/>
  <c r="AL2530" i="1"/>
  <c r="AL2531" i="1"/>
  <c r="AL2532" i="1"/>
  <c r="AL2533" i="1"/>
  <c r="AL2534" i="1"/>
  <c r="AL2535" i="1"/>
  <c r="AL2536" i="1"/>
  <c r="AL2537" i="1"/>
  <c r="AL2538" i="1"/>
  <c r="AL2539" i="1"/>
  <c r="AL2540" i="1"/>
  <c r="AL2541" i="1"/>
  <c r="AL2542" i="1"/>
  <c r="AL2543" i="1"/>
  <c r="AL2544" i="1"/>
  <c r="AL2545" i="1"/>
  <c r="AL2546" i="1"/>
  <c r="AL2547" i="1"/>
  <c r="AL2548" i="1"/>
  <c r="AL2549" i="1"/>
  <c r="AL2550" i="1"/>
  <c r="AL2551" i="1"/>
  <c r="AL2552" i="1"/>
  <c r="AL2553" i="1"/>
  <c r="AL2554" i="1"/>
  <c r="AL2555" i="1"/>
  <c r="AL2556" i="1"/>
  <c r="AL2557" i="1"/>
  <c r="AL2558" i="1"/>
  <c r="AL2559" i="1"/>
  <c r="AL2560" i="1"/>
  <c r="AL2561" i="1"/>
  <c r="AL2562" i="1"/>
  <c r="AL2563" i="1"/>
  <c r="AL2564" i="1"/>
  <c r="AL2565" i="1"/>
  <c r="AL2566" i="1"/>
  <c r="AL2567" i="1"/>
  <c r="AL2568" i="1"/>
  <c r="AL2569" i="1"/>
  <c r="AL2570" i="1"/>
  <c r="AL2571" i="1"/>
  <c r="AL2572" i="1"/>
  <c r="AL2573" i="1"/>
  <c r="AL2574" i="1"/>
  <c r="AL2575" i="1"/>
  <c r="AL2576" i="1"/>
  <c r="AL2577" i="1"/>
  <c r="AL2578" i="1"/>
  <c r="AL2579" i="1"/>
  <c r="AL2580" i="1"/>
  <c r="AL2581" i="1"/>
  <c r="AL2582" i="1"/>
  <c r="AL2583" i="1"/>
  <c r="AL2584" i="1"/>
  <c r="AL2585" i="1"/>
  <c r="AL2586" i="1"/>
  <c r="AL2587" i="1"/>
  <c r="AL2588" i="1"/>
  <c r="AL2589" i="1"/>
  <c r="AL2590" i="1"/>
  <c r="AL2591" i="1"/>
  <c r="AL2592" i="1"/>
  <c r="AL2593" i="1"/>
  <c r="AL2594" i="1"/>
  <c r="AL2595" i="1"/>
  <c r="AL2596" i="1"/>
  <c r="AL2597" i="1"/>
  <c r="AL2598" i="1"/>
  <c r="AL2599" i="1"/>
  <c r="AL2600" i="1"/>
  <c r="AL2601" i="1"/>
  <c r="AL2602" i="1"/>
  <c r="AL2603" i="1"/>
  <c r="AL2604" i="1"/>
  <c r="AL2605" i="1"/>
  <c r="AL2606" i="1"/>
  <c r="AL2607" i="1"/>
  <c r="AL2608" i="1"/>
  <c r="AL2609" i="1"/>
  <c r="AL2610" i="1"/>
  <c r="AL2611" i="1"/>
  <c r="AL2612" i="1"/>
  <c r="AL2613" i="1"/>
  <c r="AL2614" i="1"/>
  <c r="AL2615" i="1"/>
  <c r="AL2616" i="1"/>
  <c r="AL2617" i="1"/>
  <c r="AL2618" i="1"/>
  <c r="AL2619" i="1"/>
  <c r="AL2620" i="1"/>
  <c r="AL2621" i="1"/>
  <c r="AL2622" i="1"/>
  <c r="AL2623" i="1"/>
  <c r="AL2624" i="1"/>
  <c r="AL2625" i="1"/>
  <c r="AL2626" i="1"/>
  <c r="AL2627" i="1"/>
  <c r="AL2628" i="1"/>
  <c r="AL2629" i="1"/>
  <c r="AL2630" i="1"/>
  <c r="AL2631" i="1"/>
  <c r="AL2632" i="1"/>
  <c r="AL2633" i="1"/>
  <c r="AL2634" i="1"/>
  <c r="AL2635" i="1"/>
  <c r="AL2636" i="1"/>
  <c r="AL2637" i="1"/>
  <c r="AL2638" i="1"/>
  <c r="AL2639" i="1"/>
  <c r="AL2640" i="1"/>
  <c r="AL2641" i="1"/>
  <c r="AL2642" i="1"/>
  <c r="AL2643" i="1"/>
  <c r="AL2644" i="1"/>
  <c r="AL2645" i="1"/>
  <c r="AL2646" i="1"/>
  <c r="AL2647" i="1"/>
  <c r="AL2648" i="1"/>
  <c r="AL2649" i="1"/>
  <c r="AL2650" i="1"/>
  <c r="AL2651" i="1"/>
  <c r="AL2652" i="1"/>
  <c r="AL2653" i="1"/>
  <c r="AL2654" i="1"/>
  <c r="AL2655" i="1"/>
  <c r="AL2656" i="1"/>
  <c r="AL2657" i="1"/>
  <c r="AL2658" i="1"/>
  <c r="AL2659" i="1"/>
  <c r="AL2660" i="1"/>
  <c r="AL2661" i="1"/>
  <c r="AL2662" i="1"/>
  <c r="AL2663" i="1"/>
  <c r="AL2664" i="1"/>
  <c r="AL2665" i="1"/>
  <c r="AL2666" i="1"/>
  <c r="AL2667" i="1"/>
  <c r="AL2668" i="1"/>
  <c r="AL2669" i="1"/>
  <c r="AL2670" i="1"/>
  <c r="AL2671" i="1"/>
  <c r="AL2672" i="1"/>
  <c r="AL2673" i="1"/>
  <c r="AL2674" i="1"/>
  <c r="AL2675" i="1"/>
  <c r="AL2676" i="1"/>
  <c r="AL2677" i="1"/>
  <c r="AL2678" i="1"/>
  <c r="AL2679" i="1"/>
  <c r="AL2680" i="1"/>
  <c r="AL2681" i="1"/>
  <c r="AL2682" i="1"/>
  <c r="AL2683" i="1"/>
  <c r="AL2684" i="1"/>
  <c r="AL2685" i="1"/>
  <c r="AL2686" i="1"/>
  <c r="AL2687" i="1"/>
  <c r="AL2688" i="1"/>
  <c r="AL2689" i="1"/>
  <c r="AL2690" i="1"/>
  <c r="AL2691" i="1"/>
  <c r="AL2692" i="1"/>
  <c r="AL2693" i="1"/>
  <c r="AL2694" i="1"/>
  <c r="AL2695" i="1"/>
  <c r="AL2696" i="1"/>
  <c r="AL2697" i="1"/>
  <c r="AL2698" i="1"/>
  <c r="AL2699" i="1"/>
  <c r="AL2700" i="1"/>
  <c r="AL2701" i="1"/>
  <c r="AL2702" i="1"/>
  <c r="AL2703" i="1"/>
  <c r="AL2704" i="1"/>
  <c r="AL2705" i="1"/>
  <c r="AL2706" i="1"/>
  <c r="AL2707" i="1"/>
  <c r="AL2708" i="1"/>
  <c r="AL2709" i="1"/>
  <c r="AL2710" i="1"/>
  <c r="AL2711" i="1"/>
  <c r="AL2712" i="1"/>
  <c r="AL2713" i="1"/>
  <c r="AL2714" i="1"/>
  <c r="AL2715" i="1"/>
  <c r="AL2716" i="1"/>
  <c r="AL2717" i="1"/>
  <c r="AL2718" i="1"/>
  <c r="AL2719" i="1"/>
  <c r="AL2720" i="1"/>
  <c r="AL2721" i="1"/>
  <c r="AL2722" i="1"/>
  <c r="AL2723" i="1"/>
  <c r="AL2724" i="1"/>
  <c r="AL2725" i="1"/>
  <c r="AL2726" i="1"/>
  <c r="AL2727" i="1"/>
  <c r="AL2728" i="1"/>
  <c r="AL2729" i="1"/>
  <c r="AL2730" i="1"/>
  <c r="AL2731" i="1"/>
  <c r="AL2732" i="1"/>
  <c r="AL2733" i="1"/>
  <c r="AL2734" i="1"/>
  <c r="AL2735" i="1"/>
  <c r="AL2736" i="1"/>
  <c r="AL2737" i="1"/>
  <c r="AL2738" i="1"/>
  <c r="AL2739" i="1"/>
  <c r="AL2740" i="1"/>
  <c r="AL2741" i="1"/>
  <c r="AL2742" i="1"/>
  <c r="AL2743" i="1"/>
  <c r="AL2744" i="1"/>
  <c r="AL2745" i="1"/>
  <c r="AL2746" i="1"/>
  <c r="AL2747" i="1"/>
  <c r="AL2748" i="1"/>
  <c r="AL2749" i="1"/>
  <c r="AL2750" i="1"/>
  <c r="AL2751" i="1"/>
  <c r="AL2752" i="1"/>
  <c r="AL2753" i="1"/>
  <c r="AL2754" i="1"/>
  <c r="AL2755" i="1"/>
  <c r="AL2756" i="1"/>
  <c r="AL2757" i="1"/>
  <c r="AL2758" i="1"/>
  <c r="AL2759" i="1"/>
  <c r="AL2760" i="1"/>
  <c r="AL2761" i="1"/>
  <c r="AL2762" i="1"/>
  <c r="AL2763" i="1"/>
  <c r="AL2764" i="1"/>
  <c r="AL2765" i="1"/>
  <c r="AL2766" i="1"/>
  <c r="AL2767" i="1"/>
  <c r="AL2768" i="1"/>
  <c r="AL2769" i="1"/>
  <c r="AL2770" i="1"/>
  <c r="AL2771" i="1"/>
  <c r="AL2772" i="1"/>
  <c r="AL2773" i="1"/>
  <c r="AL2774" i="1"/>
  <c r="AL2775" i="1"/>
  <c r="AL2776" i="1"/>
  <c r="AL2777" i="1"/>
  <c r="AL2778" i="1"/>
  <c r="AL2779" i="1"/>
  <c r="AL2780" i="1"/>
  <c r="AL2781" i="1"/>
  <c r="AL2782" i="1"/>
  <c r="AL2783" i="1"/>
  <c r="AL2784" i="1"/>
  <c r="AL2785" i="1"/>
  <c r="AL2786" i="1"/>
  <c r="AL2787" i="1"/>
  <c r="AL2788" i="1"/>
  <c r="AL2789" i="1"/>
  <c r="AL2790" i="1"/>
  <c r="AL2791" i="1"/>
  <c r="AL2792" i="1"/>
  <c r="AL2793" i="1"/>
  <c r="AL2794" i="1"/>
  <c r="AL2795" i="1"/>
  <c r="AL2796" i="1"/>
  <c r="AL2797" i="1"/>
  <c r="AL2798" i="1"/>
  <c r="AL2799" i="1"/>
  <c r="AL2800" i="1"/>
  <c r="AL2801" i="1"/>
  <c r="AL2802" i="1"/>
  <c r="AL2803" i="1"/>
  <c r="AL2804" i="1"/>
  <c r="AL2805" i="1"/>
  <c r="AL2806" i="1"/>
  <c r="AL2807" i="1"/>
  <c r="AL2808" i="1"/>
  <c r="AL2809" i="1"/>
  <c r="AL2810" i="1"/>
  <c r="AL2811" i="1"/>
  <c r="AL2812" i="1"/>
  <c r="AL2813" i="1"/>
  <c r="AL2814" i="1"/>
  <c r="AL2815" i="1"/>
  <c r="AL2816" i="1"/>
  <c r="AL2817" i="1"/>
  <c r="AL2818" i="1"/>
  <c r="AL2819" i="1"/>
  <c r="AL2820" i="1"/>
  <c r="AL2821" i="1"/>
  <c r="AL2822" i="1"/>
  <c r="AL2823" i="1"/>
  <c r="AL2824" i="1"/>
  <c r="AL2825" i="1"/>
  <c r="AL2826" i="1"/>
  <c r="AL2827" i="1"/>
  <c r="AL2828" i="1"/>
  <c r="AL2829" i="1"/>
  <c r="AL2830" i="1"/>
  <c r="AL2831" i="1"/>
  <c r="AL2832" i="1"/>
  <c r="AL2833" i="1"/>
  <c r="AL2834" i="1"/>
  <c r="AL2835" i="1"/>
  <c r="AL2836" i="1"/>
  <c r="AL2837" i="1"/>
  <c r="AL2838" i="1"/>
  <c r="AL2839" i="1"/>
  <c r="AL2840" i="1"/>
  <c r="AL2841" i="1"/>
  <c r="AL2842" i="1"/>
  <c r="AL2843" i="1"/>
  <c r="AL2844" i="1"/>
  <c r="AL2845" i="1"/>
  <c r="AL2846" i="1"/>
  <c r="AL2847" i="1"/>
  <c r="AL2848" i="1"/>
  <c r="AL2849" i="1"/>
  <c r="AL2850" i="1"/>
  <c r="AL2851" i="1"/>
  <c r="AL2852" i="1"/>
  <c r="AL2853" i="1"/>
  <c r="AL2854" i="1"/>
  <c r="AL2855" i="1"/>
  <c r="AL2856" i="1"/>
  <c r="AL2857" i="1"/>
  <c r="AL2858" i="1"/>
  <c r="AL2859" i="1"/>
  <c r="AL2860" i="1"/>
  <c r="AL2861" i="1"/>
  <c r="AL2862" i="1"/>
  <c r="AL2863" i="1"/>
  <c r="AL2864" i="1"/>
  <c r="AL2865" i="1"/>
  <c r="AL2866" i="1"/>
  <c r="AL2867" i="1"/>
  <c r="AL2868" i="1"/>
  <c r="AL2869" i="1"/>
  <c r="AL2870" i="1"/>
  <c r="AL2871" i="1"/>
  <c r="AL2872" i="1"/>
  <c r="AL2873" i="1"/>
  <c r="AL2874" i="1"/>
  <c r="AL2875" i="1"/>
  <c r="AL2876" i="1"/>
  <c r="AL2877" i="1"/>
  <c r="AL2878" i="1"/>
  <c r="AL2879" i="1"/>
  <c r="AL2880" i="1"/>
  <c r="AL2881" i="1"/>
  <c r="AL2882" i="1"/>
  <c r="AL2883" i="1"/>
  <c r="AL2884" i="1"/>
  <c r="AL2885" i="1"/>
  <c r="AL2886" i="1"/>
  <c r="AL2887" i="1"/>
  <c r="AL2888" i="1"/>
  <c r="AL2889" i="1"/>
  <c r="AL2890" i="1"/>
  <c r="AL2891" i="1"/>
  <c r="AL2892" i="1"/>
  <c r="AL2893" i="1"/>
  <c r="AL2894" i="1"/>
  <c r="AL2895" i="1"/>
  <c r="AL2896" i="1"/>
  <c r="AL2897" i="1"/>
  <c r="AL2898" i="1"/>
  <c r="AL2899" i="1"/>
  <c r="AL2900" i="1"/>
  <c r="AL2901" i="1"/>
  <c r="AL2902" i="1"/>
  <c r="AL2903" i="1"/>
  <c r="AL2904" i="1"/>
  <c r="AL2905" i="1"/>
  <c r="AL2906" i="1"/>
  <c r="AL2907" i="1"/>
  <c r="AL2908" i="1"/>
  <c r="AL2909" i="1"/>
  <c r="AL2910" i="1"/>
  <c r="AL2911" i="1"/>
  <c r="AL2912" i="1"/>
  <c r="AL2913" i="1"/>
  <c r="AL2914" i="1"/>
  <c r="AL2915" i="1"/>
  <c r="AL2916" i="1"/>
  <c r="AL2917" i="1"/>
  <c r="AL2918" i="1"/>
  <c r="AL2919" i="1"/>
  <c r="AL2920" i="1"/>
  <c r="AL2921" i="1"/>
  <c r="AL2922" i="1"/>
  <c r="AL2923" i="1"/>
  <c r="AL2924" i="1"/>
  <c r="AL2925" i="1"/>
  <c r="AL2926" i="1"/>
  <c r="AL2927" i="1"/>
  <c r="AL2928" i="1"/>
  <c r="AL2929" i="1"/>
  <c r="AL2930" i="1"/>
  <c r="AL2931" i="1"/>
  <c r="AL2932" i="1"/>
  <c r="AL2933" i="1"/>
  <c r="AL2934" i="1"/>
  <c r="AL2935" i="1"/>
  <c r="AL2936" i="1"/>
  <c r="AL2937" i="1"/>
  <c r="AL2938" i="1"/>
  <c r="AL2939" i="1"/>
  <c r="AL2940" i="1"/>
  <c r="AL2941" i="1"/>
  <c r="AL2942" i="1"/>
  <c r="AL2943" i="1"/>
  <c r="AL2944" i="1"/>
  <c r="AL2945" i="1"/>
  <c r="AL2946" i="1"/>
  <c r="AL2947" i="1"/>
  <c r="AL2948" i="1"/>
  <c r="AL2949" i="1"/>
  <c r="AL2950" i="1"/>
  <c r="AL2951" i="1"/>
  <c r="AL2952" i="1"/>
  <c r="AL2953" i="1"/>
  <c r="AL2954" i="1"/>
  <c r="AL2955" i="1"/>
  <c r="AL2956" i="1"/>
  <c r="AL2957" i="1"/>
  <c r="AL2958" i="1"/>
  <c r="AL2959" i="1"/>
  <c r="AL2960" i="1"/>
  <c r="AL2961" i="1"/>
  <c r="AL2962" i="1"/>
  <c r="AL2963" i="1"/>
  <c r="AL2964" i="1"/>
  <c r="AL2965" i="1"/>
  <c r="AL2966" i="1"/>
  <c r="AL2967" i="1"/>
  <c r="AL2968" i="1"/>
  <c r="AL2969" i="1"/>
  <c r="AL2970" i="1"/>
  <c r="AL2971" i="1"/>
  <c r="AL2972" i="1"/>
  <c r="AL2973" i="1"/>
  <c r="AL2974" i="1"/>
  <c r="AL2975" i="1"/>
  <c r="AL2976" i="1"/>
  <c r="AL2977" i="1"/>
  <c r="AL2978" i="1"/>
  <c r="AL2979" i="1"/>
  <c r="AL2980" i="1"/>
  <c r="AL2981" i="1"/>
  <c r="AL2982" i="1"/>
  <c r="AL2983" i="1"/>
  <c r="AL2984" i="1"/>
  <c r="AL2985" i="1"/>
  <c r="AL2986" i="1"/>
  <c r="AL2987" i="1"/>
  <c r="AL2988" i="1"/>
  <c r="AL2989" i="1"/>
  <c r="AL2990" i="1"/>
  <c r="AL2991" i="1"/>
  <c r="AL2992" i="1"/>
  <c r="AL2993" i="1"/>
  <c r="AL2994" i="1"/>
  <c r="AL2995" i="1"/>
  <c r="AL2996" i="1"/>
  <c r="AL2997" i="1"/>
  <c r="AL2998" i="1"/>
  <c r="AL2999" i="1"/>
  <c r="AL3000" i="1"/>
  <c r="AL3001" i="1"/>
  <c r="B7" i="28"/>
  <c r="B8" i="28"/>
  <c r="B6" i="28"/>
  <c r="B2" i="28"/>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AJ3001" i="1"/>
  <c r="AI3001" i="1"/>
  <c r="AH3001" i="1"/>
  <c r="AG3001" i="1"/>
  <c r="AF3001" i="1"/>
  <c r="AE3001" i="1"/>
  <c r="AD3001" i="1"/>
  <c r="AC3001" i="1"/>
  <c r="AB3001" i="1"/>
  <c r="AA3001" i="1"/>
  <c r="Y3001" i="1"/>
  <c r="X3001" i="1"/>
  <c r="W3001" i="1"/>
  <c r="V3001" i="1"/>
  <c r="O3001" i="1"/>
  <c r="AK3001" i="1" s="1"/>
  <c r="AJ3000" i="1"/>
  <c r="AI3000" i="1"/>
  <c r="AH3000" i="1"/>
  <c r="AG3000" i="1"/>
  <c r="AF3000" i="1"/>
  <c r="AE3000" i="1"/>
  <c r="AD3000" i="1"/>
  <c r="AC3000" i="1"/>
  <c r="AB3000" i="1"/>
  <c r="AA3000" i="1"/>
  <c r="Y3000" i="1"/>
  <c r="X3000" i="1"/>
  <c r="W3000" i="1"/>
  <c r="V3000" i="1"/>
  <c r="O3000" i="1"/>
  <c r="AK3000" i="1" s="1"/>
  <c r="AJ2999" i="1"/>
  <c r="AI2999" i="1"/>
  <c r="AH2999" i="1"/>
  <c r="AG2999" i="1"/>
  <c r="AF2999" i="1"/>
  <c r="AE2999" i="1"/>
  <c r="AD2999" i="1"/>
  <c r="AC2999" i="1"/>
  <c r="AB2999" i="1"/>
  <c r="AA2999" i="1"/>
  <c r="Y2999" i="1"/>
  <c r="X2999" i="1"/>
  <c r="W2999" i="1"/>
  <c r="V2999" i="1"/>
  <c r="O2999" i="1"/>
  <c r="AK2999" i="1" s="1"/>
  <c r="AJ2998" i="1"/>
  <c r="AI2998" i="1"/>
  <c r="AH2998" i="1"/>
  <c r="AG2998" i="1"/>
  <c r="AF2998" i="1"/>
  <c r="AE2998" i="1"/>
  <c r="AD2998" i="1"/>
  <c r="AC2998" i="1"/>
  <c r="AB2998" i="1"/>
  <c r="AA2998" i="1"/>
  <c r="Y2998" i="1"/>
  <c r="X2998" i="1"/>
  <c r="W2998" i="1"/>
  <c r="V2998" i="1"/>
  <c r="O2998" i="1"/>
  <c r="AK2998" i="1" s="1"/>
  <c r="AJ2997" i="1"/>
  <c r="AI2997" i="1"/>
  <c r="AH2997" i="1"/>
  <c r="AG2997" i="1"/>
  <c r="AF2997" i="1"/>
  <c r="AE2997" i="1"/>
  <c r="AD2997" i="1"/>
  <c r="AC2997" i="1"/>
  <c r="AB2997" i="1"/>
  <c r="AA2997" i="1"/>
  <c r="Y2997" i="1"/>
  <c r="X2997" i="1"/>
  <c r="W2997" i="1"/>
  <c r="V2997" i="1"/>
  <c r="O2997" i="1"/>
  <c r="AK2997" i="1" s="1"/>
  <c r="AJ2996" i="1"/>
  <c r="AI2996" i="1"/>
  <c r="AH2996" i="1"/>
  <c r="AG2996" i="1"/>
  <c r="AF2996" i="1"/>
  <c r="AE2996" i="1"/>
  <c r="AD2996" i="1"/>
  <c r="AC2996" i="1"/>
  <c r="AB2996" i="1"/>
  <c r="AA2996" i="1"/>
  <c r="Y2996" i="1"/>
  <c r="X2996" i="1"/>
  <c r="W2996" i="1"/>
  <c r="V2996" i="1"/>
  <c r="O2996" i="1"/>
  <c r="AK2996" i="1" s="1"/>
  <c r="AJ2995" i="1"/>
  <c r="AI2995" i="1"/>
  <c r="AH2995" i="1"/>
  <c r="AG2995" i="1"/>
  <c r="AF2995" i="1"/>
  <c r="AE2995" i="1"/>
  <c r="AD2995" i="1"/>
  <c r="AC2995" i="1"/>
  <c r="AB2995" i="1"/>
  <c r="AA2995" i="1"/>
  <c r="Y2995" i="1"/>
  <c r="X2995" i="1"/>
  <c r="W2995" i="1"/>
  <c r="V2995" i="1"/>
  <c r="O2995" i="1"/>
  <c r="AK2995" i="1" s="1"/>
  <c r="AJ2994" i="1"/>
  <c r="AI2994" i="1"/>
  <c r="AH2994" i="1"/>
  <c r="AG2994" i="1"/>
  <c r="AF2994" i="1"/>
  <c r="AE2994" i="1"/>
  <c r="AD2994" i="1"/>
  <c r="AC2994" i="1"/>
  <c r="AB2994" i="1"/>
  <c r="AA2994" i="1"/>
  <c r="Y2994" i="1"/>
  <c r="X2994" i="1"/>
  <c r="W2994" i="1"/>
  <c r="V2994" i="1"/>
  <c r="O2994" i="1"/>
  <c r="AK2994" i="1" s="1"/>
  <c r="AJ2993" i="1"/>
  <c r="AI2993" i="1"/>
  <c r="AH2993" i="1"/>
  <c r="AG2993" i="1"/>
  <c r="AF2993" i="1"/>
  <c r="AE2993" i="1"/>
  <c r="AD2993" i="1"/>
  <c r="AC2993" i="1"/>
  <c r="AB2993" i="1"/>
  <c r="AA2993" i="1"/>
  <c r="Y2993" i="1"/>
  <c r="X2993" i="1"/>
  <c r="W2993" i="1"/>
  <c r="V2993" i="1"/>
  <c r="O2993" i="1"/>
  <c r="AK2993" i="1" s="1"/>
  <c r="AJ2992" i="1"/>
  <c r="AI2992" i="1"/>
  <c r="AH2992" i="1"/>
  <c r="AG2992" i="1"/>
  <c r="AF2992" i="1"/>
  <c r="AE2992" i="1"/>
  <c r="AD2992" i="1"/>
  <c r="AC2992" i="1"/>
  <c r="AB2992" i="1"/>
  <c r="AA2992" i="1"/>
  <c r="Y2992" i="1"/>
  <c r="X2992" i="1"/>
  <c r="W2992" i="1"/>
  <c r="V2992" i="1"/>
  <c r="O2992" i="1"/>
  <c r="AK2992" i="1" s="1"/>
  <c r="AJ2991" i="1"/>
  <c r="AI2991" i="1"/>
  <c r="AH2991" i="1"/>
  <c r="AG2991" i="1"/>
  <c r="AF2991" i="1"/>
  <c r="AE2991" i="1"/>
  <c r="AD2991" i="1"/>
  <c r="AC2991" i="1"/>
  <c r="AB2991" i="1"/>
  <c r="AA2991" i="1"/>
  <c r="Y2991" i="1"/>
  <c r="X2991" i="1"/>
  <c r="W2991" i="1"/>
  <c r="V2991" i="1"/>
  <c r="O2991" i="1"/>
  <c r="AK2991" i="1" s="1"/>
  <c r="AJ2990" i="1"/>
  <c r="AI2990" i="1"/>
  <c r="AH2990" i="1"/>
  <c r="AG2990" i="1"/>
  <c r="AF2990" i="1"/>
  <c r="AE2990" i="1"/>
  <c r="AD2990" i="1"/>
  <c r="AC2990" i="1"/>
  <c r="AB2990" i="1"/>
  <c r="AA2990" i="1"/>
  <c r="Y2990" i="1"/>
  <c r="X2990" i="1"/>
  <c r="W2990" i="1"/>
  <c r="V2990" i="1"/>
  <c r="O2990" i="1"/>
  <c r="AK2990" i="1" s="1"/>
  <c r="AJ2989" i="1"/>
  <c r="AI2989" i="1"/>
  <c r="AH2989" i="1"/>
  <c r="AG2989" i="1"/>
  <c r="AF2989" i="1"/>
  <c r="AE2989" i="1"/>
  <c r="AD2989" i="1"/>
  <c r="AC2989" i="1"/>
  <c r="AB2989" i="1"/>
  <c r="AA2989" i="1"/>
  <c r="Y2989" i="1"/>
  <c r="X2989" i="1"/>
  <c r="W2989" i="1"/>
  <c r="V2989" i="1"/>
  <c r="O2989" i="1"/>
  <c r="AK2989" i="1" s="1"/>
  <c r="AJ2988" i="1"/>
  <c r="AI2988" i="1"/>
  <c r="AH2988" i="1"/>
  <c r="AG2988" i="1"/>
  <c r="AF2988" i="1"/>
  <c r="AE2988" i="1"/>
  <c r="AD2988" i="1"/>
  <c r="AC2988" i="1"/>
  <c r="AB2988" i="1"/>
  <c r="AA2988" i="1"/>
  <c r="Y2988" i="1"/>
  <c r="X2988" i="1"/>
  <c r="W2988" i="1"/>
  <c r="V2988" i="1"/>
  <c r="O2988" i="1"/>
  <c r="AK2988" i="1" s="1"/>
  <c r="AJ2987" i="1"/>
  <c r="AI2987" i="1"/>
  <c r="AH2987" i="1"/>
  <c r="AG2987" i="1"/>
  <c r="AF2987" i="1"/>
  <c r="AE2987" i="1"/>
  <c r="AD2987" i="1"/>
  <c r="AC2987" i="1"/>
  <c r="AB2987" i="1"/>
  <c r="AA2987" i="1"/>
  <c r="Y2987" i="1"/>
  <c r="X2987" i="1"/>
  <c r="W2987" i="1"/>
  <c r="V2987" i="1"/>
  <c r="O2987" i="1"/>
  <c r="AK2987" i="1" s="1"/>
  <c r="AK2986" i="1"/>
  <c r="AJ2986" i="1"/>
  <c r="AI2986" i="1"/>
  <c r="AH2986" i="1"/>
  <c r="AG2986" i="1"/>
  <c r="AF2986" i="1"/>
  <c r="AE2986" i="1"/>
  <c r="AD2986" i="1"/>
  <c r="AC2986" i="1"/>
  <c r="AB2986" i="1"/>
  <c r="AA2986" i="1"/>
  <c r="Y2986" i="1"/>
  <c r="X2986" i="1"/>
  <c r="W2986" i="1"/>
  <c r="V2986" i="1"/>
  <c r="AJ2985" i="1"/>
  <c r="AI2985" i="1"/>
  <c r="AH2985" i="1"/>
  <c r="AG2985" i="1"/>
  <c r="AF2985" i="1"/>
  <c r="AE2985" i="1"/>
  <c r="AD2985" i="1"/>
  <c r="AC2985" i="1"/>
  <c r="AB2985" i="1"/>
  <c r="AA2985" i="1"/>
  <c r="Y2985" i="1"/>
  <c r="X2985" i="1"/>
  <c r="W2985" i="1"/>
  <c r="V2985" i="1"/>
  <c r="O2985" i="1"/>
  <c r="AK2985" i="1" s="1"/>
  <c r="AJ2984" i="1"/>
  <c r="AI2984" i="1"/>
  <c r="AH2984" i="1"/>
  <c r="AG2984" i="1"/>
  <c r="AF2984" i="1"/>
  <c r="AE2984" i="1"/>
  <c r="AD2984" i="1"/>
  <c r="AC2984" i="1"/>
  <c r="AB2984" i="1"/>
  <c r="AA2984" i="1"/>
  <c r="Y2984" i="1"/>
  <c r="X2984" i="1"/>
  <c r="W2984" i="1"/>
  <c r="V2984" i="1"/>
  <c r="O2984" i="1"/>
  <c r="AK2984" i="1" s="1"/>
  <c r="AJ2983" i="1"/>
  <c r="AI2983" i="1"/>
  <c r="AH2983" i="1"/>
  <c r="AG2983" i="1"/>
  <c r="AF2983" i="1"/>
  <c r="AE2983" i="1"/>
  <c r="AD2983" i="1"/>
  <c r="AC2983" i="1"/>
  <c r="AB2983" i="1"/>
  <c r="AA2983" i="1"/>
  <c r="Y2983" i="1"/>
  <c r="X2983" i="1"/>
  <c r="W2983" i="1"/>
  <c r="V2983" i="1"/>
  <c r="O2983" i="1"/>
  <c r="AK2983" i="1" s="1"/>
  <c r="AJ2982" i="1"/>
  <c r="AI2982" i="1"/>
  <c r="AH2982" i="1"/>
  <c r="AG2982" i="1"/>
  <c r="AF2982" i="1"/>
  <c r="AE2982" i="1"/>
  <c r="AD2982" i="1"/>
  <c r="AC2982" i="1"/>
  <c r="AB2982" i="1"/>
  <c r="AA2982" i="1"/>
  <c r="Y2982" i="1"/>
  <c r="X2982" i="1"/>
  <c r="W2982" i="1"/>
  <c r="V2982" i="1"/>
  <c r="O2982" i="1"/>
  <c r="AK2982" i="1" s="1"/>
  <c r="AJ2981" i="1"/>
  <c r="AI2981" i="1"/>
  <c r="AH2981" i="1"/>
  <c r="AG2981" i="1"/>
  <c r="AF2981" i="1"/>
  <c r="AE2981" i="1"/>
  <c r="AD2981" i="1"/>
  <c r="AC2981" i="1"/>
  <c r="AB2981" i="1"/>
  <c r="AA2981" i="1"/>
  <c r="Y2981" i="1"/>
  <c r="X2981" i="1"/>
  <c r="W2981" i="1"/>
  <c r="V2981" i="1"/>
  <c r="O2981" i="1"/>
  <c r="AK2981" i="1" s="1"/>
  <c r="AJ2980" i="1"/>
  <c r="AI2980" i="1"/>
  <c r="AH2980" i="1"/>
  <c r="AG2980" i="1"/>
  <c r="AF2980" i="1"/>
  <c r="AE2980" i="1"/>
  <c r="AD2980" i="1"/>
  <c r="AC2980" i="1"/>
  <c r="AB2980" i="1"/>
  <c r="AA2980" i="1"/>
  <c r="Y2980" i="1"/>
  <c r="X2980" i="1"/>
  <c r="W2980" i="1"/>
  <c r="V2980" i="1"/>
  <c r="O2980" i="1"/>
  <c r="AK2980" i="1" s="1"/>
  <c r="AJ2979" i="1"/>
  <c r="AI2979" i="1"/>
  <c r="AH2979" i="1"/>
  <c r="AG2979" i="1"/>
  <c r="AF2979" i="1"/>
  <c r="AE2979" i="1"/>
  <c r="AD2979" i="1"/>
  <c r="AC2979" i="1"/>
  <c r="AB2979" i="1"/>
  <c r="AA2979" i="1"/>
  <c r="Y2979" i="1"/>
  <c r="X2979" i="1"/>
  <c r="W2979" i="1"/>
  <c r="V2979" i="1"/>
  <c r="O2979" i="1"/>
  <c r="AK2979" i="1" s="1"/>
  <c r="AJ2978" i="1"/>
  <c r="AI2978" i="1"/>
  <c r="AH2978" i="1"/>
  <c r="AG2978" i="1"/>
  <c r="AF2978" i="1"/>
  <c r="AE2978" i="1"/>
  <c r="AD2978" i="1"/>
  <c r="AC2978" i="1"/>
  <c r="AB2978" i="1"/>
  <c r="AA2978" i="1"/>
  <c r="Y2978" i="1"/>
  <c r="X2978" i="1"/>
  <c r="W2978" i="1"/>
  <c r="V2978" i="1"/>
  <c r="O2978" i="1"/>
  <c r="AK2978" i="1" s="1"/>
  <c r="AJ2977" i="1"/>
  <c r="AI2977" i="1"/>
  <c r="AH2977" i="1"/>
  <c r="AG2977" i="1"/>
  <c r="AF2977" i="1"/>
  <c r="AE2977" i="1"/>
  <c r="AD2977" i="1"/>
  <c r="AC2977" i="1"/>
  <c r="AB2977" i="1"/>
  <c r="AA2977" i="1"/>
  <c r="Y2977" i="1"/>
  <c r="X2977" i="1"/>
  <c r="W2977" i="1"/>
  <c r="V2977" i="1"/>
  <c r="O2977" i="1"/>
  <c r="AK2977" i="1" s="1"/>
  <c r="AK2976" i="1"/>
  <c r="AJ2976" i="1"/>
  <c r="AI2976" i="1"/>
  <c r="AH2976" i="1"/>
  <c r="AG2976" i="1"/>
  <c r="AF2976" i="1"/>
  <c r="AE2976" i="1"/>
  <c r="AD2976" i="1"/>
  <c r="AC2976" i="1"/>
  <c r="AB2976" i="1"/>
  <c r="AA2976" i="1"/>
  <c r="Y2976" i="1"/>
  <c r="X2976" i="1"/>
  <c r="W2976" i="1"/>
  <c r="V2976" i="1"/>
  <c r="AJ2975" i="1"/>
  <c r="AI2975" i="1"/>
  <c r="AH2975" i="1"/>
  <c r="AG2975" i="1"/>
  <c r="AF2975" i="1"/>
  <c r="AE2975" i="1"/>
  <c r="AD2975" i="1"/>
  <c r="AC2975" i="1"/>
  <c r="AB2975" i="1"/>
  <c r="AA2975" i="1"/>
  <c r="Y2975" i="1"/>
  <c r="X2975" i="1"/>
  <c r="W2975" i="1"/>
  <c r="V2975" i="1"/>
  <c r="O2975" i="1"/>
  <c r="AK2975" i="1" s="1"/>
  <c r="AJ2974" i="1"/>
  <c r="AI2974" i="1"/>
  <c r="AH2974" i="1"/>
  <c r="AG2974" i="1"/>
  <c r="AF2974" i="1"/>
  <c r="AE2974" i="1"/>
  <c r="AD2974" i="1"/>
  <c r="AC2974" i="1"/>
  <c r="AB2974" i="1"/>
  <c r="AA2974" i="1"/>
  <c r="Y2974" i="1"/>
  <c r="X2974" i="1"/>
  <c r="W2974" i="1"/>
  <c r="V2974" i="1"/>
  <c r="O2974" i="1"/>
  <c r="AK2974" i="1" s="1"/>
  <c r="AJ2973" i="1"/>
  <c r="AI2973" i="1"/>
  <c r="AH2973" i="1"/>
  <c r="AG2973" i="1"/>
  <c r="AF2973" i="1"/>
  <c r="AE2973" i="1"/>
  <c r="AD2973" i="1"/>
  <c r="AC2973" i="1"/>
  <c r="AB2973" i="1"/>
  <c r="AA2973" i="1"/>
  <c r="Y2973" i="1"/>
  <c r="X2973" i="1"/>
  <c r="W2973" i="1"/>
  <c r="V2973" i="1"/>
  <c r="O2973" i="1"/>
  <c r="AK2973" i="1" s="1"/>
  <c r="AJ2972" i="1"/>
  <c r="AI2972" i="1"/>
  <c r="AH2972" i="1"/>
  <c r="AG2972" i="1"/>
  <c r="AF2972" i="1"/>
  <c r="AE2972" i="1"/>
  <c r="AD2972" i="1"/>
  <c r="AC2972" i="1"/>
  <c r="AB2972" i="1"/>
  <c r="AA2972" i="1"/>
  <c r="Y2972" i="1"/>
  <c r="X2972" i="1"/>
  <c r="W2972" i="1"/>
  <c r="V2972" i="1"/>
  <c r="O2972" i="1"/>
  <c r="AK2972" i="1" s="1"/>
  <c r="AK2971" i="1"/>
  <c r="AJ2971" i="1"/>
  <c r="AI2971" i="1"/>
  <c r="AH2971" i="1"/>
  <c r="AG2971" i="1"/>
  <c r="AF2971" i="1"/>
  <c r="AE2971" i="1"/>
  <c r="AD2971" i="1"/>
  <c r="AC2971" i="1"/>
  <c r="AB2971" i="1"/>
  <c r="AA2971" i="1"/>
  <c r="Y2971" i="1"/>
  <c r="X2971" i="1"/>
  <c r="W2971" i="1"/>
  <c r="V2971" i="1"/>
  <c r="AJ2970" i="1"/>
  <c r="AI2970" i="1"/>
  <c r="AH2970" i="1"/>
  <c r="AG2970" i="1"/>
  <c r="AF2970" i="1"/>
  <c r="AE2970" i="1"/>
  <c r="AD2970" i="1"/>
  <c r="AC2970" i="1"/>
  <c r="AB2970" i="1"/>
  <c r="AA2970" i="1"/>
  <c r="Y2970" i="1"/>
  <c r="X2970" i="1"/>
  <c r="W2970" i="1"/>
  <c r="V2970" i="1"/>
  <c r="O2970" i="1"/>
  <c r="AK2970" i="1" s="1"/>
  <c r="AJ2969" i="1"/>
  <c r="AI2969" i="1"/>
  <c r="AH2969" i="1"/>
  <c r="AG2969" i="1"/>
  <c r="AF2969" i="1"/>
  <c r="AE2969" i="1"/>
  <c r="AD2969" i="1"/>
  <c r="AC2969" i="1"/>
  <c r="AB2969" i="1"/>
  <c r="AA2969" i="1"/>
  <c r="Y2969" i="1"/>
  <c r="X2969" i="1"/>
  <c r="W2969" i="1"/>
  <c r="V2969" i="1"/>
  <c r="O2969" i="1"/>
  <c r="AK2969" i="1" s="1"/>
  <c r="AJ2968" i="1"/>
  <c r="AI2968" i="1"/>
  <c r="AH2968" i="1"/>
  <c r="AG2968" i="1"/>
  <c r="AF2968" i="1"/>
  <c r="AE2968" i="1"/>
  <c r="AD2968" i="1"/>
  <c r="AC2968" i="1"/>
  <c r="AB2968" i="1"/>
  <c r="AA2968" i="1"/>
  <c r="Y2968" i="1"/>
  <c r="X2968" i="1"/>
  <c r="W2968" i="1"/>
  <c r="V2968" i="1"/>
  <c r="O2968" i="1"/>
  <c r="AK2968" i="1" s="1"/>
  <c r="AJ2967" i="1"/>
  <c r="AI2967" i="1"/>
  <c r="AH2967" i="1"/>
  <c r="AG2967" i="1"/>
  <c r="AF2967" i="1"/>
  <c r="AE2967" i="1"/>
  <c r="AD2967" i="1"/>
  <c r="AC2967" i="1"/>
  <c r="AB2967" i="1"/>
  <c r="AA2967" i="1"/>
  <c r="Y2967" i="1"/>
  <c r="X2967" i="1"/>
  <c r="W2967" i="1"/>
  <c r="V2967" i="1"/>
  <c r="O2967" i="1"/>
  <c r="AK2967" i="1" s="1"/>
  <c r="AJ2966" i="1"/>
  <c r="AI2966" i="1"/>
  <c r="AH2966" i="1"/>
  <c r="AG2966" i="1"/>
  <c r="AF2966" i="1"/>
  <c r="AE2966" i="1"/>
  <c r="AD2966" i="1"/>
  <c r="AC2966" i="1"/>
  <c r="AB2966" i="1"/>
  <c r="AA2966" i="1"/>
  <c r="Y2966" i="1"/>
  <c r="X2966" i="1"/>
  <c r="W2966" i="1"/>
  <c r="V2966" i="1"/>
  <c r="O2966" i="1"/>
  <c r="AK2966" i="1" s="1"/>
  <c r="AJ2965" i="1"/>
  <c r="AI2965" i="1"/>
  <c r="AH2965" i="1"/>
  <c r="AG2965" i="1"/>
  <c r="AF2965" i="1"/>
  <c r="AE2965" i="1"/>
  <c r="AD2965" i="1"/>
  <c r="AC2965" i="1"/>
  <c r="AB2965" i="1"/>
  <c r="AA2965" i="1"/>
  <c r="Y2965" i="1"/>
  <c r="X2965" i="1"/>
  <c r="W2965" i="1"/>
  <c r="V2965" i="1"/>
  <c r="O2965" i="1"/>
  <c r="AK2965" i="1" s="1"/>
  <c r="AJ2964" i="1"/>
  <c r="AI2964" i="1"/>
  <c r="AH2964" i="1"/>
  <c r="AG2964" i="1"/>
  <c r="AF2964" i="1"/>
  <c r="AE2964" i="1"/>
  <c r="AD2964" i="1"/>
  <c r="AC2964" i="1"/>
  <c r="AB2964" i="1"/>
  <c r="AA2964" i="1"/>
  <c r="Y2964" i="1"/>
  <c r="X2964" i="1"/>
  <c r="W2964" i="1"/>
  <c r="V2964" i="1"/>
  <c r="O2964" i="1"/>
  <c r="AK2964" i="1" s="1"/>
  <c r="AJ2963" i="1"/>
  <c r="AI2963" i="1"/>
  <c r="AH2963" i="1"/>
  <c r="AG2963" i="1"/>
  <c r="AF2963" i="1"/>
  <c r="AE2963" i="1"/>
  <c r="AD2963" i="1"/>
  <c r="AC2963" i="1"/>
  <c r="AB2963" i="1"/>
  <c r="AA2963" i="1"/>
  <c r="Y2963" i="1"/>
  <c r="X2963" i="1"/>
  <c r="W2963" i="1"/>
  <c r="V2963" i="1"/>
  <c r="O2963" i="1"/>
  <c r="AK2963" i="1" s="1"/>
  <c r="AJ2962" i="1"/>
  <c r="AI2962" i="1"/>
  <c r="AH2962" i="1"/>
  <c r="AG2962" i="1"/>
  <c r="AF2962" i="1"/>
  <c r="AE2962" i="1"/>
  <c r="AD2962" i="1"/>
  <c r="AC2962" i="1"/>
  <c r="AB2962" i="1"/>
  <c r="AA2962" i="1"/>
  <c r="Y2962" i="1"/>
  <c r="X2962" i="1"/>
  <c r="W2962" i="1"/>
  <c r="V2962" i="1"/>
  <c r="O2962" i="1"/>
  <c r="AK2962" i="1" s="1"/>
  <c r="AJ2961" i="1"/>
  <c r="AI2961" i="1"/>
  <c r="AH2961" i="1"/>
  <c r="AG2961" i="1"/>
  <c r="AF2961" i="1"/>
  <c r="AE2961" i="1"/>
  <c r="AD2961" i="1"/>
  <c r="AC2961" i="1"/>
  <c r="AB2961" i="1"/>
  <c r="AA2961" i="1"/>
  <c r="Y2961" i="1"/>
  <c r="X2961" i="1"/>
  <c r="W2961" i="1"/>
  <c r="V2961" i="1"/>
  <c r="O2961" i="1"/>
  <c r="AK2961" i="1" s="1"/>
  <c r="AJ2960" i="1"/>
  <c r="AI2960" i="1"/>
  <c r="AH2960" i="1"/>
  <c r="AG2960" i="1"/>
  <c r="AF2960" i="1"/>
  <c r="AE2960" i="1"/>
  <c r="AD2960" i="1"/>
  <c r="AC2960" i="1"/>
  <c r="AB2960" i="1"/>
  <c r="AA2960" i="1"/>
  <c r="Y2960" i="1"/>
  <c r="X2960" i="1"/>
  <c r="W2960" i="1"/>
  <c r="V2960" i="1"/>
  <c r="O2960" i="1"/>
  <c r="AK2960" i="1" s="1"/>
  <c r="AJ2959" i="1"/>
  <c r="AI2959" i="1"/>
  <c r="AH2959" i="1"/>
  <c r="AG2959" i="1"/>
  <c r="AF2959" i="1"/>
  <c r="AE2959" i="1"/>
  <c r="AD2959" i="1"/>
  <c r="AC2959" i="1"/>
  <c r="AB2959" i="1"/>
  <c r="AA2959" i="1"/>
  <c r="Y2959" i="1"/>
  <c r="X2959" i="1"/>
  <c r="W2959" i="1"/>
  <c r="V2959" i="1"/>
  <c r="O2959" i="1"/>
  <c r="AK2959" i="1" s="1"/>
  <c r="AJ2958" i="1"/>
  <c r="AI2958" i="1"/>
  <c r="AH2958" i="1"/>
  <c r="AG2958" i="1"/>
  <c r="AF2958" i="1"/>
  <c r="AE2958" i="1"/>
  <c r="AD2958" i="1"/>
  <c r="AC2958" i="1"/>
  <c r="AB2958" i="1"/>
  <c r="AA2958" i="1"/>
  <c r="Y2958" i="1"/>
  <c r="X2958" i="1"/>
  <c r="W2958" i="1"/>
  <c r="V2958" i="1"/>
  <c r="O2958" i="1"/>
  <c r="AK2958" i="1" s="1"/>
  <c r="AJ2957" i="1"/>
  <c r="AI2957" i="1"/>
  <c r="AH2957" i="1"/>
  <c r="AG2957" i="1"/>
  <c r="AF2957" i="1"/>
  <c r="AE2957" i="1"/>
  <c r="AD2957" i="1"/>
  <c r="AC2957" i="1"/>
  <c r="AB2957" i="1"/>
  <c r="AA2957" i="1"/>
  <c r="Y2957" i="1"/>
  <c r="X2957" i="1"/>
  <c r="W2957" i="1"/>
  <c r="V2957" i="1"/>
  <c r="O2957" i="1"/>
  <c r="AK2957" i="1" s="1"/>
  <c r="AJ2956" i="1"/>
  <c r="AI2956" i="1"/>
  <c r="AH2956" i="1"/>
  <c r="AG2956" i="1"/>
  <c r="AF2956" i="1"/>
  <c r="AE2956" i="1"/>
  <c r="AD2956" i="1"/>
  <c r="AC2956" i="1"/>
  <c r="AB2956" i="1"/>
  <c r="AA2956" i="1"/>
  <c r="Y2956" i="1"/>
  <c r="X2956" i="1"/>
  <c r="W2956" i="1"/>
  <c r="V2956" i="1"/>
  <c r="O2956" i="1"/>
  <c r="AK2956" i="1" s="1"/>
  <c r="AJ2955" i="1"/>
  <c r="AI2955" i="1"/>
  <c r="AH2955" i="1"/>
  <c r="AG2955" i="1"/>
  <c r="AF2955" i="1"/>
  <c r="AE2955" i="1"/>
  <c r="AD2955" i="1"/>
  <c r="AC2955" i="1"/>
  <c r="AB2955" i="1"/>
  <c r="AA2955" i="1"/>
  <c r="Y2955" i="1"/>
  <c r="X2955" i="1"/>
  <c r="W2955" i="1"/>
  <c r="V2955" i="1"/>
  <c r="O2955" i="1"/>
  <c r="AK2955" i="1" s="1"/>
  <c r="AJ2954" i="1"/>
  <c r="AI2954" i="1"/>
  <c r="AH2954" i="1"/>
  <c r="AG2954" i="1"/>
  <c r="AF2954" i="1"/>
  <c r="AE2954" i="1"/>
  <c r="AD2954" i="1"/>
  <c r="AC2954" i="1"/>
  <c r="AB2954" i="1"/>
  <c r="AA2954" i="1"/>
  <c r="Y2954" i="1"/>
  <c r="X2954" i="1"/>
  <c r="W2954" i="1"/>
  <c r="V2954" i="1"/>
  <c r="O2954" i="1"/>
  <c r="AK2954" i="1" s="1"/>
  <c r="AJ2953" i="1"/>
  <c r="AI2953" i="1"/>
  <c r="AH2953" i="1"/>
  <c r="AG2953" i="1"/>
  <c r="AF2953" i="1"/>
  <c r="AE2953" i="1"/>
  <c r="AD2953" i="1"/>
  <c r="AC2953" i="1"/>
  <c r="AB2953" i="1"/>
  <c r="AA2953" i="1"/>
  <c r="Y2953" i="1"/>
  <c r="X2953" i="1"/>
  <c r="W2953" i="1"/>
  <c r="V2953" i="1"/>
  <c r="O2953" i="1"/>
  <c r="AK2953" i="1" s="1"/>
  <c r="AJ2952" i="1"/>
  <c r="AI2952" i="1"/>
  <c r="AH2952" i="1"/>
  <c r="AG2952" i="1"/>
  <c r="AF2952" i="1"/>
  <c r="AE2952" i="1"/>
  <c r="AD2952" i="1"/>
  <c r="AC2952" i="1"/>
  <c r="AB2952" i="1"/>
  <c r="AA2952" i="1"/>
  <c r="Y2952" i="1"/>
  <c r="X2952" i="1"/>
  <c r="W2952" i="1"/>
  <c r="V2952" i="1"/>
  <c r="O2952" i="1"/>
  <c r="AK2952" i="1" s="1"/>
  <c r="AJ2951" i="1"/>
  <c r="AI2951" i="1"/>
  <c r="AH2951" i="1"/>
  <c r="AG2951" i="1"/>
  <c r="AF2951" i="1"/>
  <c r="AE2951" i="1"/>
  <c r="AD2951" i="1"/>
  <c r="AC2951" i="1"/>
  <c r="AB2951" i="1"/>
  <c r="AA2951" i="1"/>
  <c r="Y2951" i="1"/>
  <c r="X2951" i="1"/>
  <c r="W2951" i="1"/>
  <c r="V2951" i="1"/>
  <c r="O2951" i="1"/>
  <c r="AK2951" i="1" s="1"/>
  <c r="AJ2950" i="1"/>
  <c r="AI2950" i="1"/>
  <c r="AH2950" i="1"/>
  <c r="AG2950" i="1"/>
  <c r="AF2950" i="1"/>
  <c r="AE2950" i="1"/>
  <c r="AD2950" i="1"/>
  <c r="AC2950" i="1"/>
  <c r="AB2950" i="1"/>
  <c r="AA2950" i="1"/>
  <c r="Y2950" i="1"/>
  <c r="X2950" i="1"/>
  <c r="W2950" i="1"/>
  <c r="V2950" i="1"/>
  <c r="O2950" i="1"/>
  <c r="AK2950" i="1" s="1"/>
  <c r="AJ2949" i="1"/>
  <c r="AI2949" i="1"/>
  <c r="AH2949" i="1"/>
  <c r="AG2949" i="1"/>
  <c r="AF2949" i="1"/>
  <c r="AE2949" i="1"/>
  <c r="AD2949" i="1"/>
  <c r="AC2949" i="1"/>
  <c r="AB2949" i="1"/>
  <c r="AA2949" i="1"/>
  <c r="Y2949" i="1"/>
  <c r="X2949" i="1"/>
  <c r="W2949" i="1"/>
  <c r="V2949" i="1"/>
  <c r="O2949" i="1"/>
  <c r="AK2949" i="1" s="1"/>
  <c r="AJ2948" i="1"/>
  <c r="AI2948" i="1"/>
  <c r="AH2948" i="1"/>
  <c r="AG2948" i="1"/>
  <c r="AF2948" i="1"/>
  <c r="AE2948" i="1"/>
  <c r="AD2948" i="1"/>
  <c r="AC2948" i="1"/>
  <c r="AB2948" i="1"/>
  <c r="AA2948" i="1"/>
  <c r="Y2948" i="1"/>
  <c r="X2948" i="1"/>
  <c r="W2948" i="1"/>
  <c r="V2948" i="1"/>
  <c r="O2948" i="1"/>
  <c r="AK2948" i="1" s="1"/>
  <c r="AJ2947" i="1"/>
  <c r="AI2947" i="1"/>
  <c r="AH2947" i="1"/>
  <c r="AG2947" i="1"/>
  <c r="AF2947" i="1"/>
  <c r="AE2947" i="1"/>
  <c r="AD2947" i="1"/>
  <c r="AC2947" i="1"/>
  <c r="AB2947" i="1"/>
  <c r="AA2947" i="1"/>
  <c r="Y2947" i="1"/>
  <c r="X2947" i="1"/>
  <c r="W2947" i="1"/>
  <c r="V2947" i="1"/>
  <c r="O2947" i="1"/>
  <c r="AK2947" i="1" s="1"/>
  <c r="AJ2946" i="1"/>
  <c r="AI2946" i="1"/>
  <c r="AH2946" i="1"/>
  <c r="AG2946" i="1"/>
  <c r="AF2946" i="1"/>
  <c r="AE2946" i="1"/>
  <c r="AD2946" i="1"/>
  <c r="AC2946" i="1"/>
  <c r="AB2946" i="1"/>
  <c r="AA2946" i="1"/>
  <c r="Y2946" i="1"/>
  <c r="X2946" i="1"/>
  <c r="W2946" i="1"/>
  <c r="V2946" i="1"/>
  <c r="O2946" i="1"/>
  <c r="AK2946" i="1" s="1"/>
  <c r="AJ2945" i="1"/>
  <c r="AI2945" i="1"/>
  <c r="AH2945" i="1"/>
  <c r="AG2945" i="1"/>
  <c r="AF2945" i="1"/>
  <c r="AE2945" i="1"/>
  <c r="AD2945" i="1"/>
  <c r="AC2945" i="1"/>
  <c r="AB2945" i="1"/>
  <c r="AA2945" i="1"/>
  <c r="Y2945" i="1"/>
  <c r="X2945" i="1"/>
  <c r="W2945" i="1"/>
  <c r="V2945" i="1"/>
  <c r="O2945" i="1"/>
  <c r="AK2945" i="1" s="1"/>
  <c r="AJ2944" i="1"/>
  <c r="AI2944" i="1"/>
  <c r="AH2944" i="1"/>
  <c r="AG2944" i="1"/>
  <c r="AF2944" i="1"/>
  <c r="AE2944" i="1"/>
  <c r="AD2944" i="1"/>
  <c r="AC2944" i="1"/>
  <c r="AB2944" i="1"/>
  <c r="AA2944" i="1"/>
  <c r="Y2944" i="1"/>
  <c r="X2944" i="1"/>
  <c r="W2944" i="1"/>
  <c r="V2944" i="1"/>
  <c r="O2944" i="1"/>
  <c r="AK2944" i="1" s="1"/>
  <c r="AJ2943" i="1"/>
  <c r="AI2943" i="1"/>
  <c r="AH2943" i="1"/>
  <c r="AG2943" i="1"/>
  <c r="AF2943" i="1"/>
  <c r="AE2943" i="1"/>
  <c r="AD2943" i="1"/>
  <c r="AC2943" i="1"/>
  <c r="AB2943" i="1"/>
  <c r="AA2943" i="1"/>
  <c r="Y2943" i="1"/>
  <c r="X2943" i="1"/>
  <c r="W2943" i="1"/>
  <c r="V2943" i="1"/>
  <c r="O2943" i="1"/>
  <c r="AK2943" i="1" s="1"/>
  <c r="AJ2942" i="1"/>
  <c r="AI2942" i="1"/>
  <c r="AH2942" i="1"/>
  <c r="AG2942" i="1"/>
  <c r="AF2942" i="1"/>
  <c r="AE2942" i="1"/>
  <c r="AD2942" i="1"/>
  <c r="AC2942" i="1"/>
  <c r="AB2942" i="1"/>
  <c r="AA2942" i="1"/>
  <c r="Y2942" i="1"/>
  <c r="X2942" i="1"/>
  <c r="W2942" i="1"/>
  <c r="V2942" i="1"/>
  <c r="O2942" i="1"/>
  <c r="AK2942" i="1" s="1"/>
  <c r="AJ2941" i="1"/>
  <c r="AI2941" i="1"/>
  <c r="AH2941" i="1"/>
  <c r="AG2941" i="1"/>
  <c r="AF2941" i="1"/>
  <c r="AE2941" i="1"/>
  <c r="AD2941" i="1"/>
  <c r="AC2941" i="1"/>
  <c r="AB2941" i="1"/>
  <c r="AA2941" i="1"/>
  <c r="Y2941" i="1"/>
  <c r="X2941" i="1"/>
  <c r="W2941" i="1"/>
  <c r="V2941" i="1"/>
  <c r="O2941" i="1"/>
  <c r="AK2941" i="1" s="1"/>
  <c r="AJ2940" i="1"/>
  <c r="AI2940" i="1"/>
  <c r="AH2940" i="1"/>
  <c r="AG2940" i="1"/>
  <c r="AF2940" i="1"/>
  <c r="AE2940" i="1"/>
  <c r="AD2940" i="1"/>
  <c r="AC2940" i="1"/>
  <c r="AB2940" i="1"/>
  <c r="AA2940" i="1"/>
  <c r="Y2940" i="1"/>
  <c r="X2940" i="1"/>
  <c r="W2940" i="1"/>
  <c r="V2940" i="1"/>
  <c r="O2940" i="1"/>
  <c r="AK2940" i="1" s="1"/>
  <c r="AJ2939" i="1"/>
  <c r="AI2939" i="1"/>
  <c r="AH2939" i="1"/>
  <c r="AG2939" i="1"/>
  <c r="AF2939" i="1"/>
  <c r="AE2939" i="1"/>
  <c r="AD2939" i="1"/>
  <c r="AC2939" i="1"/>
  <c r="AB2939" i="1"/>
  <c r="AA2939" i="1"/>
  <c r="Y2939" i="1"/>
  <c r="X2939" i="1"/>
  <c r="W2939" i="1"/>
  <c r="V2939" i="1"/>
  <c r="O2939" i="1"/>
  <c r="AK2939" i="1" s="1"/>
  <c r="AJ2938" i="1"/>
  <c r="AI2938" i="1"/>
  <c r="AH2938" i="1"/>
  <c r="AG2938" i="1"/>
  <c r="AF2938" i="1"/>
  <c r="AE2938" i="1"/>
  <c r="AD2938" i="1"/>
  <c r="AC2938" i="1"/>
  <c r="AB2938" i="1"/>
  <c r="AA2938" i="1"/>
  <c r="Y2938" i="1"/>
  <c r="X2938" i="1"/>
  <c r="W2938" i="1"/>
  <c r="V2938" i="1"/>
  <c r="O2938" i="1"/>
  <c r="AK2938" i="1" s="1"/>
  <c r="AK2937" i="1"/>
  <c r="AJ2937" i="1"/>
  <c r="AI2937" i="1"/>
  <c r="AH2937" i="1"/>
  <c r="AG2937" i="1"/>
  <c r="AF2937" i="1"/>
  <c r="AE2937" i="1"/>
  <c r="AD2937" i="1"/>
  <c r="AC2937" i="1"/>
  <c r="AB2937" i="1"/>
  <c r="AA2937" i="1"/>
  <c r="Y2937" i="1"/>
  <c r="X2937" i="1"/>
  <c r="W2937" i="1"/>
  <c r="V2937" i="1"/>
  <c r="AJ2936" i="1"/>
  <c r="AI2936" i="1"/>
  <c r="AH2936" i="1"/>
  <c r="AG2936" i="1"/>
  <c r="AF2936" i="1"/>
  <c r="AE2936" i="1"/>
  <c r="AD2936" i="1"/>
  <c r="AC2936" i="1"/>
  <c r="AB2936" i="1"/>
  <c r="AA2936" i="1"/>
  <c r="Y2936" i="1"/>
  <c r="X2936" i="1"/>
  <c r="W2936" i="1"/>
  <c r="V2936" i="1"/>
  <c r="O2936" i="1"/>
  <c r="AK2936" i="1" s="1"/>
  <c r="AJ2935" i="1"/>
  <c r="AI2935" i="1"/>
  <c r="AH2935" i="1"/>
  <c r="AG2935" i="1"/>
  <c r="AF2935" i="1"/>
  <c r="AE2935" i="1"/>
  <c r="AD2935" i="1"/>
  <c r="AC2935" i="1"/>
  <c r="AB2935" i="1"/>
  <c r="AA2935" i="1"/>
  <c r="Y2935" i="1"/>
  <c r="X2935" i="1"/>
  <c r="W2935" i="1"/>
  <c r="V2935" i="1"/>
  <c r="O2935" i="1"/>
  <c r="AK2935" i="1" s="1"/>
  <c r="AJ2934" i="1"/>
  <c r="AI2934" i="1"/>
  <c r="AH2934" i="1"/>
  <c r="AG2934" i="1"/>
  <c r="AF2934" i="1"/>
  <c r="AE2934" i="1"/>
  <c r="AD2934" i="1"/>
  <c r="AC2934" i="1"/>
  <c r="AB2934" i="1"/>
  <c r="AA2934" i="1"/>
  <c r="Y2934" i="1"/>
  <c r="X2934" i="1"/>
  <c r="W2934" i="1"/>
  <c r="V2934" i="1"/>
  <c r="O2934" i="1"/>
  <c r="AK2934" i="1" s="1"/>
  <c r="AJ2933" i="1"/>
  <c r="AI2933" i="1"/>
  <c r="AH2933" i="1"/>
  <c r="AG2933" i="1"/>
  <c r="AF2933" i="1"/>
  <c r="AE2933" i="1"/>
  <c r="AD2933" i="1"/>
  <c r="AC2933" i="1"/>
  <c r="AB2933" i="1"/>
  <c r="AA2933" i="1"/>
  <c r="Y2933" i="1"/>
  <c r="X2933" i="1"/>
  <c r="W2933" i="1"/>
  <c r="V2933" i="1"/>
  <c r="O2933" i="1"/>
  <c r="AK2933" i="1" s="1"/>
  <c r="AJ2932" i="1"/>
  <c r="AI2932" i="1"/>
  <c r="AH2932" i="1"/>
  <c r="AG2932" i="1"/>
  <c r="AF2932" i="1"/>
  <c r="AE2932" i="1"/>
  <c r="AD2932" i="1"/>
  <c r="AC2932" i="1"/>
  <c r="AB2932" i="1"/>
  <c r="AA2932" i="1"/>
  <c r="Y2932" i="1"/>
  <c r="X2932" i="1"/>
  <c r="W2932" i="1"/>
  <c r="V2932" i="1"/>
  <c r="O2932" i="1"/>
  <c r="AK2932" i="1" s="1"/>
  <c r="AJ2931" i="1"/>
  <c r="AI2931" i="1"/>
  <c r="AH2931" i="1"/>
  <c r="AG2931" i="1"/>
  <c r="AF2931" i="1"/>
  <c r="AE2931" i="1"/>
  <c r="AD2931" i="1"/>
  <c r="AC2931" i="1"/>
  <c r="AB2931" i="1"/>
  <c r="AA2931" i="1"/>
  <c r="Y2931" i="1"/>
  <c r="X2931" i="1"/>
  <c r="W2931" i="1"/>
  <c r="V2931" i="1"/>
  <c r="O2931" i="1"/>
  <c r="AK2931" i="1" s="1"/>
  <c r="G2931" i="1"/>
  <c r="AJ2930" i="1"/>
  <c r="AI2930" i="1"/>
  <c r="AH2930" i="1"/>
  <c r="AG2930" i="1"/>
  <c r="AF2930" i="1"/>
  <c r="AE2930" i="1"/>
  <c r="AD2930" i="1"/>
  <c r="AC2930" i="1"/>
  <c r="AB2930" i="1"/>
  <c r="AA2930" i="1"/>
  <c r="Y2930" i="1"/>
  <c r="X2930" i="1"/>
  <c r="W2930" i="1"/>
  <c r="V2930" i="1"/>
  <c r="O2930" i="1"/>
  <c r="AK2930" i="1" s="1"/>
  <c r="AJ2929" i="1"/>
  <c r="AI2929" i="1"/>
  <c r="AH2929" i="1"/>
  <c r="AG2929" i="1"/>
  <c r="AF2929" i="1"/>
  <c r="AE2929" i="1"/>
  <c r="AD2929" i="1"/>
  <c r="AC2929" i="1"/>
  <c r="AB2929" i="1"/>
  <c r="AA2929" i="1"/>
  <c r="Y2929" i="1"/>
  <c r="X2929" i="1"/>
  <c r="W2929" i="1"/>
  <c r="V2929" i="1"/>
  <c r="O2929" i="1"/>
  <c r="AK2929" i="1" s="1"/>
  <c r="AJ2928" i="1"/>
  <c r="AI2928" i="1"/>
  <c r="AH2928" i="1"/>
  <c r="AG2928" i="1"/>
  <c r="AF2928" i="1"/>
  <c r="AE2928" i="1"/>
  <c r="AD2928" i="1"/>
  <c r="AC2928" i="1"/>
  <c r="AB2928" i="1"/>
  <c r="AA2928" i="1"/>
  <c r="Y2928" i="1"/>
  <c r="X2928" i="1"/>
  <c r="W2928" i="1"/>
  <c r="V2928" i="1"/>
  <c r="O2928" i="1"/>
  <c r="AK2928" i="1" s="1"/>
  <c r="AJ2927" i="1"/>
  <c r="AI2927" i="1"/>
  <c r="AH2927" i="1"/>
  <c r="AG2927" i="1"/>
  <c r="AF2927" i="1"/>
  <c r="AE2927" i="1"/>
  <c r="AD2927" i="1"/>
  <c r="AC2927" i="1"/>
  <c r="AB2927" i="1"/>
  <c r="AA2927" i="1"/>
  <c r="Y2927" i="1"/>
  <c r="X2927" i="1"/>
  <c r="W2927" i="1"/>
  <c r="V2927" i="1"/>
  <c r="O2927" i="1"/>
  <c r="AK2927" i="1" s="1"/>
  <c r="AJ2926" i="1"/>
  <c r="AI2926" i="1"/>
  <c r="AH2926" i="1"/>
  <c r="AG2926" i="1"/>
  <c r="AF2926" i="1"/>
  <c r="AE2926" i="1"/>
  <c r="AD2926" i="1"/>
  <c r="AC2926" i="1"/>
  <c r="AB2926" i="1"/>
  <c r="AA2926" i="1"/>
  <c r="Y2926" i="1"/>
  <c r="X2926" i="1"/>
  <c r="W2926" i="1"/>
  <c r="V2926" i="1"/>
  <c r="O2926" i="1"/>
  <c r="AK2926" i="1" s="1"/>
  <c r="AJ2925" i="1"/>
  <c r="AI2925" i="1"/>
  <c r="AH2925" i="1"/>
  <c r="AG2925" i="1"/>
  <c r="AF2925" i="1"/>
  <c r="AE2925" i="1"/>
  <c r="AD2925" i="1"/>
  <c r="AC2925" i="1"/>
  <c r="AB2925" i="1"/>
  <c r="AA2925" i="1"/>
  <c r="Y2925" i="1"/>
  <c r="X2925" i="1"/>
  <c r="W2925" i="1"/>
  <c r="V2925" i="1"/>
  <c r="O2925" i="1"/>
  <c r="AK2925" i="1" s="1"/>
  <c r="AJ2924" i="1"/>
  <c r="AI2924" i="1"/>
  <c r="AH2924" i="1"/>
  <c r="AG2924" i="1"/>
  <c r="AF2924" i="1"/>
  <c r="AE2924" i="1"/>
  <c r="AD2924" i="1"/>
  <c r="AC2924" i="1"/>
  <c r="AB2924" i="1"/>
  <c r="AA2924" i="1"/>
  <c r="Y2924" i="1"/>
  <c r="X2924" i="1"/>
  <c r="W2924" i="1"/>
  <c r="V2924" i="1"/>
  <c r="O2924" i="1"/>
  <c r="AK2924" i="1" s="1"/>
  <c r="AJ2923" i="1"/>
  <c r="AI2923" i="1"/>
  <c r="AH2923" i="1"/>
  <c r="AG2923" i="1"/>
  <c r="AF2923" i="1"/>
  <c r="AE2923" i="1"/>
  <c r="AD2923" i="1"/>
  <c r="AC2923" i="1"/>
  <c r="AB2923" i="1"/>
  <c r="AA2923" i="1"/>
  <c r="Y2923" i="1"/>
  <c r="X2923" i="1"/>
  <c r="W2923" i="1"/>
  <c r="V2923" i="1"/>
  <c r="O2923" i="1"/>
  <c r="AK2923" i="1" s="1"/>
  <c r="AJ2922" i="1"/>
  <c r="AI2922" i="1"/>
  <c r="AH2922" i="1"/>
  <c r="AG2922" i="1"/>
  <c r="AF2922" i="1"/>
  <c r="AE2922" i="1"/>
  <c r="AD2922" i="1"/>
  <c r="AC2922" i="1"/>
  <c r="AB2922" i="1"/>
  <c r="AA2922" i="1"/>
  <c r="Y2922" i="1"/>
  <c r="X2922" i="1"/>
  <c r="W2922" i="1"/>
  <c r="V2922" i="1"/>
  <c r="O2922" i="1"/>
  <c r="AK2922" i="1" s="1"/>
  <c r="AJ2921" i="1"/>
  <c r="AI2921" i="1"/>
  <c r="AH2921" i="1"/>
  <c r="AG2921" i="1"/>
  <c r="AF2921" i="1"/>
  <c r="AE2921" i="1"/>
  <c r="AD2921" i="1"/>
  <c r="AC2921" i="1"/>
  <c r="AB2921" i="1"/>
  <c r="AA2921" i="1"/>
  <c r="Y2921" i="1"/>
  <c r="X2921" i="1"/>
  <c r="W2921" i="1"/>
  <c r="V2921" i="1"/>
  <c r="O2921" i="1"/>
  <c r="AK2921" i="1" s="1"/>
  <c r="AJ2920" i="1"/>
  <c r="AI2920" i="1"/>
  <c r="AH2920" i="1"/>
  <c r="AG2920" i="1"/>
  <c r="AF2920" i="1"/>
  <c r="AE2920" i="1"/>
  <c r="AD2920" i="1"/>
  <c r="AC2920" i="1"/>
  <c r="AB2920" i="1"/>
  <c r="AA2920" i="1"/>
  <c r="Y2920" i="1"/>
  <c r="X2920" i="1"/>
  <c r="W2920" i="1"/>
  <c r="V2920" i="1"/>
  <c r="O2920" i="1"/>
  <c r="AK2920" i="1" s="1"/>
  <c r="AJ2919" i="1"/>
  <c r="AI2919" i="1"/>
  <c r="AH2919" i="1"/>
  <c r="AG2919" i="1"/>
  <c r="AF2919" i="1"/>
  <c r="AE2919" i="1"/>
  <c r="AD2919" i="1"/>
  <c r="AC2919" i="1"/>
  <c r="AB2919" i="1"/>
  <c r="AA2919" i="1"/>
  <c r="Y2919" i="1"/>
  <c r="X2919" i="1"/>
  <c r="W2919" i="1"/>
  <c r="V2919" i="1"/>
  <c r="O2919" i="1"/>
  <c r="AK2919" i="1" s="1"/>
  <c r="AJ2918" i="1"/>
  <c r="AI2918" i="1"/>
  <c r="AH2918" i="1"/>
  <c r="AG2918" i="1"/>
  <c r="AF2918" i="1"/>
  <c r="AE2918" i="1"/>
  <c r="AD2918" i="1"/>
  <c r="AC2918" i="1"/>
  <c r="AB2918" i="1"/>
  <c r="AA2918" i="1"/>
  <c r="Y2918" i="1"/>
  <c r="X2918" i="1"/>
  <c r="W2918" i="1"/>
  <c r="V2918" i="1"/>
  <c r="O2918" i="1"/>
  <c r="AK2918" i="1" s="1"/>
  <c r="AJ2917" i="1"/>
  <c r="AI2917" i="1"/>
  <c r="AH2917" i="1"/>
  <c r="AG2917" i="1"/>
  <c r="AF2917" i="1"/>
  <c r="AE2917" i="1"/>
  <c r="AD2917" i="1"/>
  <c r="AC2917" i="1"/>
  <c r="AB2917" i="1"/>
  <c r="AA2917" i="1"/>
  <c r="Y2917" i="1"/>
  <c r="X2917" i="1"/>
  <c r="W2917" i="1"/>
  <c r="V2917" i="1"/>
  <c r="O2917" i="1"/>
  <c r="AK2917" i="1" s="1"/>
  <c r="AJ2916" i="1"/>
  <c r="AI2916" i="1"/>
  <c r="AH2916" i="1"/>
  <c r="AG2916" i="1"/>
  <c r="AF2916" i="1"/>
  <c r="AE2916" i="1"/>
  <c r="AD2916" i="1"/>
  <c r="AC2916" i="1"/>
  <c r="AB2916" i="1"/>
  <c r="AA2916" i="1"/>
  <c r="Y2916" i="1"/>
  <c r="X2916" i="1"/>
  <c r="W2916" i="1"/>
  <c r="V2916" i="1"/>
  <c r="O2916" i="1"/>
  <c r="AK2916" i="1" s="1"/>
  <c r="AJ2915" i="1"/>
  <c r="AI2915" i="1"/>
  <c r="AH2915" i="1"/>
  <c r="AG2915" i="1"/>
  <c r="AF2915" i="1"/>
  <c r="AE2915" i="1"/>
  <c r="AD2915" i="1"/>
  <c r="AC2915" i="1"/>
  <c r="AB2915" i="1"/>
  <c r="AA2915" i="1"/>
  <c r="Y2915" i="1"/>
  <c r="X2915" i="1"/>
  <c r="W2915" i="1"/>
  <c r="V2915" i="1"/>
  <c r="O2915" i="1"/>
  <c r="AK2915" i="1" s="1"/>
  <c r="AJ2914" i="1"/>
  <c r="AI2914" i="1"/>
  <c r="AH2914" i="1"/>
  <c r="AG2914" i="1"/>
  <c r="AF2914" i="1"/>
  <c r="AE2914" i="1"/>
  <c r="AD2914" i="1"/>
  <c r="AC2914" i="1"/>
  <c r="AB2914" i="1"/>
  <c r="AA2914" i="1"/>
  <c r="Y2914" i="1"/>
  <c r="X2914" i="1"/>
  <c r="W2914" i="1"/>
  <c r="V2914" i="1"/>
  <c r="O2914" i="1"/>
  <c r="AK2914" i="1" s="1"/>
  <c r="AJ2913" i="1"/>
  <c r="AI2913" i="1"/>
  <c r="AH2913" i="1"/>
  <c r="AG2913" i="1"/>
  <c r="AF2913" i="1"/>
  <c r="AE2913" i="1"/>
  <c r="AD2913" i="1"/>
  <c r="AC2913" i="1"/>
  <c r="AB2913" i="1"/>
  <c r="AA2913" i="1"/>
  <c r="Y2913" i="1"/>
  <c r="X2913" i="1"/>
  <c r="W2913" i="1"/>
  <c r="V2913" i="1"/>
  <c r="O2913" i="1"/>
  <c r="AK2913" i="1" s="1"/>
  <c r="AJ2912" i="1"/>
  <c r="AI2912" i="1"/>
  <c r="AH2912" i="1"/>
  <c r="AG2912" i="1"/>
  <c r="AF2912" i="1"/>
  <c r="AE2912" i="1"/>
  <c r="AD2912" i="1"/>
  <c r="AC2912" i="1"/>
  <c r="AB2912" i="1"/>
  <c r="AA2912" i="1"/>
  <c r="Y2912" i="1"/>
  <c r="X2912" i="1"/>
  <c r="W2912" i="1"/>
  <c r="V2912" i="1"/>
  <c r="O2912" i="1"/>
  <c r="AK2912" i="1" s="1"/>
  <c r="AJ2911" i="1"/>
  <c r="AI2911" i="1"/>
  <c r="AH2911" i="1"/>
  <c r="AG2911" i="1"/>
  <c r="AF2911" i="1"/>
  <c r="AE2911" i="1"/>
  <c r="AD2911" i="1"/>
  <c r="AC2911" i="1"/>
  <c r="AB2911" i="1"/>
  <c r="AA2911" i="1"/>
  <c r="Y2911" i="1"/>
  <c r="X2911" i="1"/>
  <c r="W2911" i="1"/>
  <c r="V2911" i="1"/>
  <c r="O2911" i="1"/>
  <c r="AK2911" i="1" s="1"/>
  <c r="AJ2910" i="1"/>
  <c r="AI2910" i="1"/>
  <c r="AH2910" i="1"/>
  <c r="AG2910" i="1"/>
  <c r="AF2910" i="1"/>
  <c r="AE2910" i="1"/>
  <c r="AD2910" i="1"/>
  <c r="AC2910" i="1"/>
  <c r="AB2910" i="1"/>
  <c r="AA2910" i="1"/>
  <c r="Y2910" i="1"/>
  <c r="X2910" i="1"/>
  <c r="W2910" i="1"/>
  <c r="V2910" i="1"/>
  <c r="O2910" i="1"/>
  <c r="AK2910" i="1" s="1"/>
  <c r="AJ2909" i="1"/>
  <c r="AI2909" i="1"/>
  <c r="AH2909" i="1"/>
  <c r="AG2909" i="1"/>
  <c r="AF2909" i="1"/>
  <c r="AE2909" i="1"/>
  <c r="AD2909" i="1"/>
  <c r="AC2909" i="1"/>
  <c r="AB2909" i="1"/>
  <c r="AA2909" i="1"/>
  <c r="Y2909" i="1"/>
  <c r="X2909" i="1"/>
  <c r="W2909" i="1"/>
  <c r="V2909" i="1"/>
  <c r="O2909" i="1"/>
  <c r="AK2909" i="1" s="1"/>
  <c r="AJ2908" i="1"/>
  <c r="AI2908" i="1"/>
  <c r="AH2908" i="1"/>
  <c r="AG2908" i="1"/>
  <c r="AF2908" i="1"/>
  <c r="AE2908" i="1"/>
  <c r="AD2908" i="1"/>
  <c r="AC2908" i="1"/>
  <c r="AB2908" i="1"/>
  <c r="AA2908" i="1"/>
  <c r="Y2908" i="1"/>
  <c r="X2908" i="1"/>
  <c r="W2908" i="1"/>
  <c r="V2908" i="1"/>
  <c r="O2908" i="1"/>
  <c r="AK2908" i="1" s="1"/>
  <c r="AJ2907" i="1"/>
  <c r="AI2907" i="1"/>
  <c r="AH2907" i="1"/>
  <c r="AG2907" i="1"/>
  <c r="AF2907" i="1"/>
  <c r="AE2907" i="1"/>
  <c r="AD2907" i="1"/>
  <c r="AC2907" i="1"/>
  <c r="AB2907" i="1"/>
  <c r="AA2907" i="1"/>
  <c r="Y2907" i="1"/>
  <c r="X2907" i="1"/>
  <c r="W2907" i="1"/>
  <c r="V2907" i="1"/>
  <c r="O2907" i="1"/>
  <c r="AK2907" i="1" s="1"/>
  <c r="AJ2906" i="1"/>
  <c r="AI2906" i="1"/>
  <c r="AH2906" i="1"/>
  <c r="AG2906" i="1"/>
  <c r="AF2906" i="1"/>
  <c r="AE2906" i="1"/>
  <c r="AD2906" i="1"/>
  <c r="AC2906" i="1"/>
  <c r="AB2906" i="1"/>
  <c r="AA2906" i="1"/>
  <c r="Y2906" i="1"/>
  <c r="X2906" i="1"/>
  <c r="W2906" i="1"/>
  <c r="V2906" i="1"/>
  <c r="O2906" i="1"/>
  <c r="AK2906" i="1" s="1"/>
  <c r="AJ2905" i="1"/>
  <c r="AI2905" i="1"/>
  <c r="AH2905" i="1"/>
  <c r="AG2905" i="1"/>
  <c r="AF2905" i="1"/>
  <c r="AE2905" i="1"/>
  <c r="AD2905" i="1"/>
  <c r="AC2905" i="1"/>
  <c r="AB2905" i="1"/>
  <c r="AA2905" i="1"/>
  <c r="Y2905" i="1"/>
  <c r="X2905" i="1"/>
  <c r="W2905" i="1"/>
  <c r="V2905" i="1"/>
  <c r="O2905" i="1"/>
  <c r="AK2905" i="1" s="1"/>
  <c r="AJ2904" i="1"/>
  <c r="AI2904" i="1"/>
  <c r="AH2904" i="1"/>
  <c r="AG2904" i="1"/>
  <c r="AF2904" i="1"/>
  <c r="AE2904" i="1"/>
  <c r="AD2904" i="1"/>
  <c r="AC2904" i="1"/>
  <c r="AB2904" i="1"/>
  <c r="AA2904" i="1"/>
  <c r="Y2904" i="1"/>
  <c r="X2904" i="1"/>
  <c r="W2904" i="1"/>
  <c r="V2904" i="1"/>
  <c r="O2904" i="1"/>
  <c r="AK2904" i="1" s="1"/>
  <c r="AK2903" i="1"/>
  <c r="AJ2903" i="1"/>
  <c r="AI2903" i="1"/>
  <c r="AH2903" i="1"/>
  <c r="AG2903" i="1"/>
  <c r="AF2903" i="1"/>
  <c r="AE2903" i="1"/>
  <c r="AD2903" i="1"/>
  <c r="AC2903" i="1"/>
  <c r="AB2903" i="1"/>
  <c r="AA2903" i="1"/>
  <c r="Y2903" i="1"/>
  <c r="X2903" i="1"/>
  <c r="W2903" i="1"/>
  <c r="V2903" i="1"/>
  <c r="AJ2902" i="1"/>
  <c r="AI2902" i="1"/>
  <c r="AH2902" i="1"/>
  <c r="AG2902" i="1"/>
  <c r="AF2902" i="1"/>
  <c r="AE2902" i="1"/>
  <c r="AD2902" i="1"/>
  <c r="AC2902" i="1"/>
  <c r="AB2902" i="1"/>
  <c r="AA2902" i="1"/>
  <c r="Y2902" i="1"/>
  <c r="X2902" i="1"/>
  <c r="W2902" i="1"/>
  <c r="V2902" i="1"/>
  <c r="O2902" i="1"/>
  <c r="AK2902" i="1" s="1"/>
  <c r="AJ2901" i="1"/>
  <c r="AI2901" i="1"/>
  <c r="AH2901" i="1"/>
  <c r="AG2901" i="1"/>
  <c r="AF2901" i="1"/>
  <c r="AE2901" i="1"/>
  <c r="AD2901" i="1"/>
  <c r="AC2901" i="1"/>
  <c r="AB2901" i="1"/>
  <c r="AA2901" i="1"/>
  <c r="Y2901" i="1"/>
  <c r="X2901" i="1"/>
  <c r="W2901" i="1"/>
  <c r="V2901" i="1"/>
  <c r="O2901" i="1"/>
  <c r="AK2901" i="1" s="1"/>
  <c r="AJ2900" i="1"/>
  <c r="AI2900" i="1"/>
  <c r="AH2900" i="1"/>
  <c r="AG2900" i="1"/>
  <c r="AF2900" i="1"/>
  <c r="AE2900" i="1"/>
  <c r="AD2900" i="1"/>
  <c r="AC2900" i="1"/>
  <c r="AB2900" i="1"/>
  <c r="AA2900" i="1"/>
  <c r="Y2900" i="1"/>
  <c r="X2900" i="1"/>
  <c r="W2900" i="1"/>
  <c r="V2900" i="1"/>
  <c r="O2900" i="1"/>
  <c r="AK2900" i="1" s="1"/>
  <c r="AJ2899" i="1"/>
  <c r="AI2899" i="1"/>
  <c r="AH2899" i="1"/>
  <c r="AG2899" i="1"/>
  <c r="AF2899" i="1"/>
  <c r="AE2899" i="1"/>
  <c r="AD2899" i="1"/>
  <c r="AC2899" i="1"/>
  <c r="AB2899" i="1"/>
  <c r="AA2899" i="1"/>
  <c r="Y2899" i="1"/>
  <c r="X2899" i="1"/>
  <c r="W2899" i="1"/>
  <c r="V2899" i="1"/>
  <c r="O2899" i="1"/>
  <c r="AK2899" i="1" s="1"/>
  <c r="AJ2898" i="1"/>
  <c r="AI2898" i="1"/>
  <c r="AH2898" i="1"/>
  <c r="AG2898" i="1"/>
  <c r="AF2898" i="1"/>
  <c r="AE2898" i="1"/>
  <c r="AD2898" i="1"/>
  <c r="AC2898" i="1"/>
  <c r="AB2898" i="1"/>
  <c r="AA2898" i="1"/>
  <c r="Y2898" i="1"/>
  <c r="X2898" i="1"/>
  <c r="W2898" i="1"/>
  <c r="V2898" i="1"/>
  <c r="O2898" i="1"/>
  <c r="AK2898" i="1" s="1"/>
  <c r="AJ2897" i="1"/>
  <c r="AI2897" i="1"/>
  <c r="AH2897" i="1"/>
  <c r="AG2897" i="1"/>
  <c r="AF2897" i="1"/>
  <c r="AE2897" i="1"/>
  <c r="AD2897" i="1"/>
  <c r="AC2897" i="1"/>
  <c r="AB2897" i="1"/>
  <c r="AA2897" i="1"/>
  <c r="Y2897" i="1"/>
  <c r="X2897" i="1"/>
  <c r="W2897" i="1"/>
  <c r="V2897" i="1"/>
  <c r="O2897" i="1"/>
  <c r="AK2897" i="1" s="1"/>
  <c r="AJ2896" i="1"/>
  <c r="AI2896" i="1"/>
  <c r="AH2896" i="1"/>
  <c r="AG2896" i="1"/>
  <c r="AF2896" i="1"/>
  <c r="AE2896" i="1"/>
  <c r="AD2896" i="1"/>
  <c r="AC2896" i="1"/>
  <c r="AB2896" i="1"/>
  <c r="AA2896" i="1"/>
  <c r="Y2896" i="1"/>
  <c r="X2896" i="1"/>
  <c r="W2896" i="1"/>
  <c r="V2896" i="1"/>
  <c r="O2896" i="1"/>
  <c r="AK2896" i="1" s="1"/>
  <c r="AJ2895" i="1"/>
  <c r="AI2895" i="1"/>
  <c r="AH2895" i="1"/>
  <c r="AG2895" i="1"/>
  <c r="AF2895" i="1"/>
  <c r="AE2895" i="1"/>
  <c r="AD2895" i="1"/>
  <c r="AC2895" i="1"/>
  <c r="AB2895" i="1"/>
  <c r="AA2895" i="1"/>
  <c r="Y2895" i="1"/>
  <c r="X2895" i="1"/>
  <c r="W2895" i="1"/>
  <c r="V2895" i="1"/>
  <c r="O2895" i="1"/>
  <c r="AK2895" i="1" s="1"/>
  <c r="AJ2894" i="1"/>
  <c r="AI2894" i="1"/>
  <c r="AH2894" i="1"/>
  <c r="AG2894" i="1"/>
  <c r="AF2894" i="1"/>
  <c r="AE2894" i="1"/>
  <c r="AD2894" i="1"/>
  <c r="AC2894" i="1"/>
  <c r="AB2894" i="1"/>
  <c r="AA2894" i="1"/>
  <c r="Y2894" i="1"/>
  <c r="X2894" i="1"/>
  <c r="W2894" i="1"/>
  <c r="V2894" i="1"/>
  <c r="O2894" i="1"/>
  <c r="AK2894" i="1" s="1"/>
  <c r="AJ2893" i="1"/>
  <c r="AI2893" i="1"/>
  <c r="AH2893" i="1"/>
  <c r="AG2893" i="1"/>
  <c r="AF2893" i="1"/>
  <c r="AE2893" i="1"/>
  <c r="AD2893" i="1"/>
  <c r="AC2893" i="1"/>
  <c r="AB2893" i="1"/>
  <c r="AA2893" i="1"/>
  <c r="Y2893" i="1"/>
  <c r="X2893" i="1"/>
  <c r="W2893" i="1"/>
  <c r="V2893" i="1"/>
  <c r="O2893" i="1"/>
  <c r="AK2893" i="1" s="1"/>
  <c r="AJ2892" i="1"/>
  <c r="AI2892" i="1"/>
  <c r="AH2892" i="1"/>
  <c r="AG2892" i="1"/>
  <c r="AF2892" i="1"/>
  <c r="AE2892" i="1"/>
  <c r="AD2892" i="1"/>
  <c r="AC2892" i="1"/>
  <c r="AB2892" i="1"/>
  <c r="AA2892" i="1"/>
  <c r="Y2892" i="1"/>
  <c r="X2892" i="1"/>
  <c r="W2892" i="1"/>
  <c r="V2892" i="1"/>
  <c r="O2892" i="1"/>
  <c r="AK2892" i="1" s="1"/>
  <c r="AJ2891" i="1"/>
  <c r="AI2891" i="1"/>
  <c r="AH2891" i="1"/>
  <c r="AG2891" i="1"/>
  <c r="AF2891" i="1"/>
  <c r="AE2891" i="1"/>
  <c r="AD2891" i="1"/>
  <c r="AC2891" i="1"/>
  <c r="AB2891" i="1"/>
  <c r="AA2891" i="1"/>
  <c r="Y2891" i="1"/>
  <c r="X2891" i="1"/>
  <c r="W2891" i="1"/>
  <c r="V2891" i="1"/>
  <c r="O2891" i="1"/>
  <c r="AK2891" i="1" s="1"/>
  <c r="AJ2890" i="1"/>
  <c r="AI2890" i="1"/>
  <c r="AH2890" i="1"/>
  <c r="AG2890" i="1"/>
  <c r="AF2890" i="1"/>
  <c r="AE2890" i="1"/>
  <c r="AD2890" i="1"/>
  <c r="AC2890" i="1"/>
  <c r="AB2890" i="1"/>
  <c r="AA2890" i="1"/>
  <c r="Y2890" i="1"/>
  <c r="X2890" i="1"/>
  <c r="W2890" i="1"/>
  <c r="V2890" i="1"/>
  <c r="O2890" i="1"/>
  <c r="AK2890" i="1" s="1"/>
  <c r="AJ2889" i="1"/>
  <c r="AI2889" i="1"/>
  <c r="AH2889" i="1"/>
  <c r="AG2889" i="1"/>
  <c r="AF2889" i="1"/>
  <c r="AE2889" i="1"/>
  <c r="AD2889" i="1"/>
  <c r="AC2889" i="1"/>
  <c r="AB2889" i="1"/>
  <c r="AA2889" i="1"/>
  <c r="Y2889" i="1"/>
  <c r="X2889" i="1"/>
  <c r="W2889" i="1"/>
  <c r="V2889" i="1"/>
  <c r="O2889" i="1"/>
  <c r="AK2889" i="1" s="1"/>
  <c r="AJ2888" i="1"/>
  <c r="AI2888" i="1"/>
  <c r="AH2888" i="1"/>
  <c r="AG2888" i="1"/>
  <c r="AF2888" i="1"/>
  <c r="AE2888" i="1"/>
  <c r="AD2888" i="1"/>
  <c r="AC2888" i="1"/>
  <c r="AB2888" i="1"/>
  <c r="AA2888" i="1"/>
  <c r="Y2888" i="1"/>
  <c r="X2888" i="1"/>
  <c r="W2888" i="1"/>
  <c r="V2888" i="1"/>
  <c r="O2888" i="1"/>
  <c r="AK2888" i="1" s="1"/>
  <c r="AJ2887" i="1"/>
  <c r="AI2887" i="1"/>
  <c r="AH2887" i="1"/>
  <c r="AG2887" i="1"/>
  <c r="AF2887" i="1"/>
  <c r="AE2887" i="1"/>
  <c r="AD2887" i="1"/>
  <c r="AC2887" i="1"/>
  <c r="AB2887" i="1"/>
  <c r="AA2887" i="1"/>
  <c r="Y2887" i="1"/>
  <c r="X2887" i="1"/>
  <c r="W2887" i="1"/>
  <c r="V2887" i="1"/>
  <c r="O2887" i="1"/>
  <c r="AK2887" i="1" s="1"/>
  <c r="AJ2886" i="1"/>
  <c r="AI2886" i="1"/>
  <c r="AH2886" i="1"/>
  <c r="AG2886" i="1"/>
  <c r="AF2886" i="1"/>
  <c r="AE2886" i="1"/>
  <c r="AD2886" i="1"/>
  <c r="AC2886" i="1"/>
  <c r="AB2886" i="1"/>
  <c r="AA2886" i="1"/>
  <c r="Y2886" i="1"/>
  <c r="X2886" i="1"/>
  <c r="W2886" i="1"/>
  <c r="V2886" i="1"/>
  <c r="O2886" i="1"/>
  <c r="AK2886" i="1" s="1"/>
  <c r="AJ2885" i="1"/>
  <c r="AI2885" i="1"/>
  <c r="AH2885" i="1"/>
  <c r="AG2885" i="1"/>
  <c r="AF2885" i="1"/>
  <c r="AE2885" i="1"/>
  <c r="AD2885" i="1"/>
  <c r="AC2885" i="1"/>
  <c r="AB2885" i="1"/>
  <c r="AA2885" i="1"/>
  <c r="Y2885" i="1"/>
  <c r="X2885" i="1"/>
  <c r="W2885" i="1"/>
  <c r="V2885" i="1"/>
  <c r="O2885" i="1"/>
  <c r="AK2885" i="1" s="1"/>
  <c r="AJ2884" i="1"/>
  <c r="AI2884" i="1"/>
  <c r="AH2884" i="1"/>
  <c r="AG2884" i="1"/>
  <c r="AF2884" i="1"/>
  <c r="AE2884" i="1"/>
  <c r="AD2884" i="1"/>
  <c r="AC2884" i="1"/>
  <c r="AB2884" i="1"/>
  <c r="AA2884" i="1"/>
  <c r="Y2884" i="1"/>
  <c r="X2884" i="1"/>
  <c r="W2884" i="1"/>
  <c r="V2884" i="1"/>
  <c r="O2884" i="1"/>
  <c r="AK2884" i="1" s="1"/>
  <c r="AJ2883" i="1"/>
  <c r="AI2883" i="1"/>
  <c r="AH2883" i="1"/>
  <c r="AG2883" i="1"/>
  <c r="AF2883" i="1"/>
  <c r="AE2883" i="1"/>
  <c r="AD2883" i="1"/>
  <c r="AC2883" i="1"/>
  <c r="AB2883" i="1"/>
  <c r="AA2883" i="1"/>
  <c r="Y2883" i="1"/>
  <c r="X2883" i="1"/>
  <c r="W2883" i="1"/>
  <c r="V2883" i="1"/>
  <c r="O2883" i="1"/>
  <c r="AK2883" i="1" s="1"/>
  <c r="AJ2882" i="1"/>
  <c r="AI2882" i="1"/>
  <c r="AH2882" i="1"/>
  <c r="AG2882" i="1"/>
  <c r="AF2882" i="1"/>
  <c r="AE2882" i="1"/>
  <c r="AD2882" i="1"/>
  <c r="AC2882" i="1"/>
  <c r="AB2882" i="1"/>
  <c r="AA2882" i="1"/>
  <c r="Y2882" i="1"/>
  <c r="X2882" i="1"/>
  <c r="W2882" i="1"/>
  <c r="V2882" i="1"/>
  <c r="O2882" i="1"/>
  <c r="AK2882" i="1" s="1"/>
  <c r="AJ2881" i="1"/>
  <c r="AI2881" i="1"/>
  <c r="AH2881" i="1"/>
  <c r="AG2881" i="1"/>
  <c r="AF2881" i="1"/>
  <c r="AE2881" i="1"/>
  <c r="AD2881" i="1"/>
  <c r="AC2881" i="1"/>
  <c r="AB2881" i="1"/>
  <c r="AA2881" i="1"/>
  <c r="Y2881" i="1"/>
  <c r="X2881" i="1"/>
  <c r="W2881" i="1"/>
  <c r="V2881" i="1"/>
  <c r="O2881" i="1"/>
  <c r="AK2881" i="1" s="1"/>
  <c r="AJ2880" i="1"/>
  <c r="AI2880" i="1"/>
  <c r="AH2880" i="1"/>
  <c r="AG2880" i="1"/>
  <c r="AF2880" i="1"/>
  <c r="AE2880" i="1"/>
  <c r="AD2880" i="1"/>
  <c r="AC2880" i="1"/>
  <c r="AB2880" i="1"/>
  <c r="AA2880" i="1"/>
  <c r="Y2880" i="1"/>
  <c r="X2880" i="1"/>
  <c r="W2880" i="1"/>
  <c r="V2880" i="1"/>
  <c r="O2880" i="1"/>
  <c r="AK2880" i="1" s="1"/>
  <c r="AJ2879" i="1"/>
  <c r="AI2879" i="1"/>
  <c r="AH2879" i="1"/>
  <c r="AG2879" i="1"/>
  <c r="AF2879" i="1"/>
  <c r="AE2879" i="1"/>
  <c r="AD2879" i="1"/>
  <c r="AC2879" i="1"/>
  <c r="AB2879" i="1"/>
  <c r="AA2879" i="1"/>
  <c r="Y2879" i="1"/>
  <c r="X2879" i="1"/>
  <c r="W2879" i="1"/>
  <c r="V2879" i="1"/>
  <c r="O2879" i="1"/>
  <c r="AK2879" i="1" s="1"/>
  <c r="AJ2878" i="1"/>
  <c r="AI2878" i="1"/>
  <c r="AH2878" i="1"/>
  <c r="AG2878" i="1"/>
  <c r="AF2878" i="1"/>
  <c r="AE2878" i="1"/>
  <c r="AD2878" i="1"/>
  <c r="AC2878" i="1"/>
  <c r="AB2878" i="1"/>
  <c r="AA2878" i="1"/>
  <c r="Y2878" i="1"/>
  <c r="X2878" i="1"/>
  <c r="W2878" i="1"/>
  <c r="V2878" i="1"/>
  <c r="O2878" i="1"/>
  <c r="AK2878" i="1" s="1"/>
  <c r="AJ2877" i="1"/>
  <c r="AI2877" i="1"/>
  <c r="AH2877" i="1"/>
  <c r="AG2877" i="1"/>
  <c r="AF2877" i="1"/>
  <c r="AE2877" i="1"/>
  <c r="AD2877" i="1"/>
  <c r="AC2877" i="1"/>
  <c r="AB2877" i="1"/>
  <c r="AA2877" i="1"/>
  <c r="Y2877" i="1"/>
  <c r="X2877" i="1"/>
  <c r="W2877" i="1"/>
  <c r="V2877" i="1"/>
  <c r="O2877" i="1"/>
  <c r="AK2877" i="1" s="1"/>
  <c r="AJ2876" i="1"/>
  <c r="AI2876" i="1"/>
  <c r="AH2876" i="1"/>
  <c r="AG2876" i="1"/>
  <c r="AF2876" i="1"/>
  <c r="AE2876" i="1"/>
  <c r="AD2876" i="1"/>
  <c r="AC2876" i="1"/>
  <c r="AB2876" i="1"/>
  <c r="AA2876" i="1"/>
  <c r="Y2876" i="1"/>
  <c r="X2876" i="1"/>
  <c r="W2876" i="1"/>
  <c r="V2876" i="1"/>
  <c r="O2876" i="1"/>
  <c r="AK2876" i="1" s="1"/>
  <c r="AJ2875" i="1"/>
  <c r="AI2875" i="1"/>
  <c r="AH2875" i="1"/>
  <c r="AG2875" i="1"/>
  <c r="AF2875" i="1"/>
  <c r="AE2875" i="1"/>
  <c r="AD2875" i="1"/>
  <c r="AC2875" i="1"/>
  <c r="AB2875" i="1"/>
  <c r="AA2875" i="1"/>
  <c r="Y2875" i="1"/>
  <c r="X2875" i="1"/>
  <c r="W2875" i="1"/>
  <c r="V2875" i="1"/>
  <c r="O2875" i="1"/>
  <c r="AK2875" i="1" s="1"/>
  <c r="AJ2874" i="1"/>
  <c r="AI2874" i="1"/>
  <c r="AH2874" i="1"/>
  <c r="AG2874" i="1"/>
  <c r="AF2874" i="1"/>
  <c r="AE2874" i="1"/>
  <c r="AD2874" i="1"/>
  <c r="AC2874" i="1"/>
  <c r="AB2874" i="1"/>
  <c r="AA2874" i="1"/>
  <c r="Y2874" i="1"/>
  <c r="X2874" i="1"/>
  <c r="W2874" i="1"/>
  <c r="V2874" i="1"/>
  <c r="O2874" i="1"/>
  <c r="AK2874" i="1" s="1"/>
  <c r="AJ2873" i="1"/>
  <c r="AI2873" i="1"/>
  <c r="AH2873" i="1"/>
  <c r="AG2873" i="1"/>
  <c r="AF2873" i="1"/>
  <c r="AE2873" i="1"/>
  <c r="AD2873" i="1"/>
  <c r="AC2873" i="1"/>
  <c r="AB2873" i="1"/>
  <c r="AA2873" i="1"/>
  <c r="Y2873" i="1"/>
  <c r="X2873" i="1"/>
  <c r="W2873" i="1"/>
  <c r="V2873" i="1"/>
  <c r="O2873" i="1"/>
  <c r="AK2873" i="1" s="1"/>
  <c r="AJ2872" i="1"/>
  <c r="AI2872" i="1"/>
  <c r="AH2872" i="1"/>
  <c r="AG2872" i="1"/>
  <c r="AF2872" i="1"/>
  <c r="AE2872" i="1"/>
  <c r="AD2872" i="1"/>
  <c r="AC2872" i="1"/>
  <c r="AB2872" i="1"/>
  <c r="AA2872" i="1"/>
  <c r="Y2872" i="1"/>
  <c r="X2872" i="1"/>
  <c r="W2872" i="1"/>
  <c r="V2872" i="1"/>
  <c r="O2872" i="1"/>
  <c r="AK2872" i="1" s="1"/>
  <c r="AJ2871" i="1"/>
  <c r="AI2871" i="1"/>
  <c r="AH2871" i="1"/>
  <c r="AG2871" i="1"/>
  <c r="AF2871" i="1"/>
  <c r="AE2871" i="1"/>
  <c r="AD2871" i="1"/>
  <c r="AC2871" i="1"/>
  <c r="AB2871" i="1"/>
  <c r="AA2871" i="1"/>
  <c r="Y2871" i="1"/>
  <c r="X2871" i="1"/>
  <c r="W2871" i="1"/>
  <c r="V2871" i="1"/>
  <c r="O2871" i="1"/>
  <c r="AK2871" i="1" s="1"/>
  <c r="AJ2870" i="1"/>
  <c r="AI2870" i="1"/>
  <c r="AH2870" i="1"/>
  <c r="AG2870" i="1"/>
  <c r="AF2870" i="1"/>
  <c r="AE2870" i="1"/>
  <c r="AD2870" i="1"/>
  <c r="AC2870" i="1"/>
  <c r="AB2870" i="1"/>
  <c r="AA2870" i="1"/>
  <c r="Y2870" i="1"/>
  <c r="X2870" i="1"/>
  <c r="W2870" i="1"/>
  <c r="V2870" i="1"/>
  <c r="O2870" i="1"/>
  <c r="AK2870" i="1" s="1"/>
  <c r="AJ2869" i="1"/>
  <c r="AI2869" i="1"/>
  <c r="AH2869" i="1"/>
  <c r="AG2869" i="1"/>
  <c r="AF2869" i="1"/>
  <c r="AE2869" i="1"/>
  <c r="AD2869" i="1"/>
  <c r="AC2869" i="1"/>
  <c r="AB2869" i="1"/>
  <c r="AA2869" i="1"/>
  <c r="Y2869" i="1"/>
  <c r="X2869" i="1"/>
  <c r="W2869" i="1"/>
  <c r="V2869" i="1"/>
  <c r="O2869" i="1"/>
  <c r="AK2869" i="1" s="1"/>
  <c r="AJ2868" i="1"/>
  <c r="AI2868" i="1"/>
  <c r="AH2868" i="1"/>
  <c r="AG2868" i="1"/>
  <c r="AF2868" i="1"/>
  <c r="AE2868" i="1"/>
  <c r="AD2868" i="1"/>
  <c r="AC2868" i="1"/>
  <c r="AB2868" i="1"/>
  <c r="AA2868" i="1"/>
  <c r="Y2868" i="1"/>
  <c r="X2868" i="1"/>
  <c r="W2868" i="1"/>
  <c r="V2868" i="1"/>
  <c r="O2868" i="1"/>
  <c r="AK2868" i="1" s="1"/>
  <c r="AJ2867" i="1"/>
  <c r="AI2867" i="1"/>
  <c r="AH2867" i="1"/>
  <c r="AG2867" i="1"/>
  <c r="AF2867" i="1"/>
  <c r="AE2867" i="1"/>
  <c r="AD2867" i="1"/>
  <c r="AC2867" i="1"/>
  <c r="AB2867" i="1"/>
  <c r="AA2867" i="1"/>
  <c r="Y2867" i="1"/>
  <c r="X2867" i="1"/>
  <c r="W2867" i="1"/>
  <c r="V2867" i="1"/>
  <c r="O2867" i="1"/>
  <c r="AK2867" i="1" s="1"/>
  <c r="AJ2866" i="1"/>
  <c r="AI2866" i="1"/>
  <c r="AH2866" i="1"/>
  <c r="AG2866" i="1"/>
  <c r="AF2866" i="1"/>
  <c r="AE2866" i="1"/>
  <c r="AD2866" i="1"/>
  <c r="AC2866" i="1"/>
  <c r="AB2866" i="1"/>
  <c r="AA2866" i="1"/>
  <c r="Y2866" i="1"/>
  <c r="X2866" i="1"/>
  <c r="W2866" i="1"/>
  <c r="V2866" i="1"/>
  <c r="O2866" i="1"/>
  <c r="AK2866" i="1" s="1"/>
  <c r="AJ2865" i="1"/>
  <c r="AI2865" i="1"/>
  <c r="AH2865" i="1"/>
  <c r="AG2865" i="1"/>
  <c r="AF2865" i="1"/>
  <c r="AE2865" i="1"/>
  <c r="AD2865" i="1"/>
  <c r="AC2865" i="1"/>
  <c r="AB2865" i="1"/>
  <c r="AA2865" i="1"/>
  <c r="Y2865" i="1"/>
  <c r="X2865" i="1"/>
  <c r="W2865" i="1"/>
  <c r="V2865" i="1"/>
  <c r="O2865" i="1"/>
  <c r="AK2865" i="1" s="1"/>
  <c r="AJ2864" i="1"/>
  <c r="AI2864" i="1"/>
  <c r="AH2864" i="1"/>
  <c r="AG2864" i="1"/>
  <c r="AF2864" i="1"/>
  <c r="AE2864" i="1"/>
  <c r="AD2864" i="1"/>
  <c r="AC2864" i="1"/>
  <c r="AB2864" i="1"/>
  <c r="AA2864" i="1"/>
  <c r="Y2864" i="1"/>
  <c r="X2864" i="1"/>
  <c r="W2864" i="1"/>
  <c r="V2864" i="1"/>
  <c r="O2864" i="1"/>
  <c r="AK2864" i="1" s="1"/>
  <c r="AJ2863" i="1"/>
  <c r="AI2863" i="1"/>
  <c r="AH2863" i="1"/>
  <c r="AG2863" i="1"/>
  <c r="AF2863" i="1"/>
  <c r="AE2863" i="1"/>
  <c r="AD2863" i="1"/>
  <c r="AC2863" i="1"/>
  <c r="AB2863" i="1"/>
  <c r="AA2863" i="1"/>
  <c r="Y2863" i="1"/>
  <c r="X2863" i="1"/>
  <c r="W2863" i="1"/>
  <c r="V2863" i="1"/>
  <c r="O2863" i="1"/>
  <c r="AK2863" i="1" s="1"/>
  <c r="AJ2862" i="1"/>
  <c r="AI2862" i="1"/>
  <c r="AH2862" i="1"/>
  <c r="AG2862" i="1"/>
  <c r="AF2862" i="1"/>
  <c r="AE2862" i="1"/>
  <c r="AD2862" i="1"/>
  <c r="AC2862" i="1"/>
  <c r="AB2862" i="1"/>
  <c r="AA2862" i="1"/>
  <c r="Y2862" i="1"/>
  <c r="X2862" i="1"/>
  <c r="W2862" i="1"/>
  <c r="V2862" i="1"/>
  <c r="O2862" i="1"/>
  <c r="AK2862" i="1" s="1"/>
  <c r="AJ2861" i="1"/>
  <c r="AI2861" i="1"/>
  <c r="AH2861" i="1"/>
  <c r="AG2861" i="1"/>
  <c r="AF2861" i="1"/>
  <c r="AE2861" i="1"/>
  <c r="AD2861" i="1"/>
  <c r="AC2861" i="1"/>
  <c r="AB2861" i="1"/>
  <c r="AA2861" i="1"/>
  <c r="Y2861" i="1"/>
  <c r="X2861" i="1"/>
  <c r="W2861" i="1"/>
  <c r="V2861" i="1"/>
  <c r="O2861" i="1"/>
  <c r="AK2861" i="1" s="1"/>
  <c r="AJ2860" i="1"/>
  <c r="AI2860" i="1"/>
  <c r="AH2860" i="1"/>
  <c r="AG2860" i="1"/>
  <c r="AF2860" i="1"/>
  <c r="AE2860" i="1"/>
  <c r="AD2860" i="1"/>
  <c r="AC2860" i="1"/>
  <c r="AB2860" i="1"/>
  <c r="AA2860" i="1"/>
  <c r="Y2860" i="1"/>
  <c r="X2860" i="1"/>
  <c r="W2860" i="1"/>
  <c r="V2860" i="1"/>
  <c r="O2860" i="1"/>
  <c r="AK2860" i="1" s="1"/>
  <c r="AJ2859" i="1"/>
  <c r="AI2859" i="1"/>
  <c r="AH2859" i="1"/>
  <c r="AG2859" i="1"/>
  <c r="AF2859" i="1"/>
  <c r="AE2859" i="1"/>
  <c r="AD2859" i="1"/>
  <c r="AC2859" i="1"/>
  <c r="AB2859" i="1"/>
  <c r="AA2859" i="1"/>
  <c r="Y2859" i="1"/>
  <c r="X2859" i="1"/>
  <c r="W2859" i="1"/>
  <c r="V2859" i="1"/>
  <c r="O2859" i="1"/>
  <c r="AK2859" i="1" s="1"/>
  <c r="AJ2858" i="1"/>
  <c r="AI2858" i="1"/>
  <c r="AH2858" i="1"/>
  <c r="AG2858" i="1"/>
  <c r="AF2858" i="1"/>
  <c r="AE2858" i="1"/>
  <c r="AD2858" i="1"/>
  <c r="AC2858" i="1"/>
  <c r="AB2858" i="1"/>
  <c r="AA2858" i="1"/>
  <c r="Y2858" i="1"/>
  <c r="X2858" i="1"/>
  <c r="W2858" i="1"/>
  <c r="V2858" i="1"/>
  <c r="O2858" i="1"/>
  <c r="AK2858" i="1" s="1"/>
  <c r="AK2857" i="1"/>
  <c r="AJ2857" i="1"/>
  <c r="AI2857" i="1"/>
  <c r="AH2857" i="1"/>
  <c r="AG2857" i="1"/>
  <c r="AF2857" i="1"/>
  <c r="AE2857" i="1"/>
  <c r="AD2857" i="1"/>
  <c r="AC2857" i="1"/>
  <c r="AB2857" i="1"/>
  <c r="AA2857" i="1"/>
  <c r="Y2857" i="1"/>
  <c r="X2857" i="1"/>
  <c r="W2857" i="1"/>
  <c r="V2857" i="1"/>
  <c r="AJ2856" i="1"/>
  <c r="AI2856" i="1"/>
  <c r="AH2856" i="1"/>
  <c r="AG2856" i="1"/>
  <c r="AF2856" i="1"/>
  <c r="AE2856" i="1"/>
  <c r="AD2856" i="1"/>
  <c r="AC2856" i="1"/>
  <c r="AB2856" i="1"/>
  <c r="AA2856" i="1"/>
  <c r="Y2856" i="1"/>
  <c r="X2856" i="1"/>
  <c r="W2856" i="1"/>
  <c r="V2856" i="1"/>
  <c r="O2856" i="1"/>
  <c r="AK2856" i="1" s="1"/>
  <c r="AJ2855" i="1"/>
  <c r="AI2855" i="1"/>
  <c r="AH2855" i="1"/>
  <c r="AG2855" i="1"/>
  <c r="AF2855" i="1"/>
  <c r="AE2855" i="1"/>
  <c r="AD2855" i="1"/>
  <c r="AC2855" i="1"/>
  <c r="AB2855" i="1"/>
  <c r="AA2855" i="1"/>
  <c r="Y2855" i="1"/>
  <c r="X2855" i="1"/>
  <c r="W2855" i="1"/>
  <c r="V2855" i="1"/>
  <c r="O2855" i="1"/>
  <c r="AK2855" i="1" s="1"/>
  <c r="AJ2854" i="1"/>
  <c r="AI2854" i="1"/>
  <c r="AH2854" i="1"/>
  <c r="AG2854" i="1"/>
  <c r="AF2854" i="1"/>
  <c r="AE2854" i="1"/>
  <c r="AD2854" i="1"/>
  <c r="AC2854" i="1"/>
  <c r="AB2854" i="1"/>
  <c r="AA2854" i="1"/>
  <c r="Y2854" i="1"/>
  <c r="X2854" i="1"/>
  <c r="W2854" i="1"/>
  <c r="V2854" i="1"/>
  <c r="O2854" i="1"/>
  <c r="AK2854" i="1" s="1"/>
  <c r="AJ2853" i="1"/>
  <c r="AI2853" i="1"/>
  <c r="AH2853" i="1"/>
  <c r="AG2853" i="1"/>
  <c r="AF2853" i="1"/>
  <c r="AE2853" i="1"/>
  <c r="AD2853" i="1"/>
  <c r="AC2853" i="1"/>
  <c r="AB2853" i="1"/>
  <c r="AA2853" i="1"/>
  <c r="Y2853" i="1"/>
  <c r="X2853" i="1"/>
  <c r="W2853" i="1"/>
  <c r="V2853" i="1"/>
  <c r="O2853" i="1"/>
  <c r="AK2853" i="1" s="1"/>
  <c r="AJ2852" i="1"/>
  <c r="AI2852" i="1"/>
  <c r="AH2852" i="1"/>
  <c r="AG2852" i="1"/>
  <c r="AF2852" i="1"/>
  <c r="AE2852" i="1"/>
  <c r="AD2852" i="1"/>
  <c r="AC2852" i="1"/>
  <c r="AB2852" i="1"/>
  <c r="AA2852" i="1"/>
  <c r="Y2852" i="1"/>
  <c r="X2852" i="1"/>
  <c r="W2852" i="1"/>
  <c r="V2852" i="1"/>
  <c r="O2852" i="1"/>
  <c r="AK2852" i="1" s="1"/>
  <c r="AJ2851" i="1"/>
  <c r="AI2851" i="1"/>
  <c r="AH2851" i="1"/>
  <c r="AG2851" i="1"/>
  <c r="AF2851" i="1"/>
  <c r="AE2851" i="1"/>
  <c r="AD2851" i="1"/>
  <c r="AC2851" i="1"/>
  <c r="AB2851" i="1"/>
  <c r="AA2851" i="1"/>
  <c r="Y2851" i="1"/>
  <c r="X2851" i="1"/>
  <c r="W2851" i="1"/>
  <c r="V2851" i="1"/>
  <c r="O2851" i="1"/>
  <c r="AK2851" i="1" s="1"/>
  <c r="AJ2850" i="1"/>
  <c r="AI2850" i="1"/>
  <c r="AH2850" i="1"/>
  <c r="AG2850" i="1"/>
  <c r="AF2850" i="1"/>
  <c r="AE2850" i="1"/>
  <c r="AD2850" i="1"/>
  <c r="AC2850" i="1"/>
  <c r="AB2850" i="1"/>
  <c r="AA2850" i="1"/>
  <c r="Y2850" i="1"/>
  <c r="X2850" i="1"/>
  <c r="W2850" i="1"/>
  <c r="V2850" i="1"/>
  <c r="O2850" i="1"/>
  <c r="AK2850" i="1" s="1"/>
  <c r="AJ2849" i="1"/>
  <c r="AI2849" i="1"/>
  <c r="AH2849" i="1"/>
  <c r="AG2849" i="1"/>
  <c r="AF2849" i="1"/>
  <c r="AE2849" i="1"/>
  <c r="AD2849" i="1"/>
  <c r="AC2849" i="1"/>
  <c r="AB2849" i="1"/>
  <c r="AA2849" i="1"/>
  <c r="Y2849" i="1"/>
  <c r="X2849" i="1"/>
  <c r="W2849" i="1"/>
  <c r="V2849" i="1"/>
  <c r="O2849" i="1"/>
  <c r="AK2849" i="1" s="1"/>
  <c r="AK2848" i="1"/>
  <c r="AJ2848" i="1"/>
  <c r="AI2848" i="1"/>
  <c r="AH2848" i="1"/>
  <c r="AG2848" i="1"/>
  <c r="AF2848" i="1"/>
  <c r="AE2848" i="1"/>
  <c r="AD2848" i="1"/>
  <c r="AC2848" i="1"/>
  <c r="AB2848" i="1"/>
  <c r="AA2848" i="1"/>
  <c r="Y2848" i="1"/>
  <c r="X2848" i="1"/>
  <c r="W2848" i="1"/>
  <c r="V2848" i="1"/>
  <c r="AJ2847" i="1"/>
  <c r="AI2847" i="1"/>
  <c r="AH2847" i="1"/>
  <c r="AG2847" i="1"/>
  <c r="AF2847" i="1"/>
  <c r="AE2847" i="1"/>
  <c r="AD2847" i="1"/>
  <c r="AC2847" i="1"/>
  <c r="AB2847" i="1"/>
  <c r="AA2847" i="1"/>
  <c r="Y2847" i="1"/>
  <c r="X2847" i="1"/>
  <c r="W2847" i="1"/>
  <c r="V2847" i="1"/>
  <c r="O2847" i="1"/>
  <c r="AK2847" i="1" s="1"/>
  <c r="AJ2846" i="1"/>
  <c r="AI2846" i="1"/>
  <c r="AH2846" i="1"/>
  <c r="AG2846" i="1"/>
  <c r="AF2846" i="1"/>
  <c r="AE2846" i="1"/>
  <c r="AD2846" i="1"/>
  <c r="AC2846" i="1"/>
  <c r="AB2846" i="1"/>
  <c r="AA2846" i="1"/>
  <c r="Y2846" i="1"/>
  <c r="X2846" i="1"/>
  <c r="W2846" i="1"/>
  <c r="V2846" i="1"/>
  <c r="O2846" i="1"/>
  <c r="AK2846" i="1" s="1"/>
  <c r="AJ2845" i="1"/>
  <c r="AI2845" i="1"/>
  <c r="AH2845" i="1"/>
  <c r="AG2845" i="1"/>
  <c r="AF2845" i="1"/>
  <c r="AE2845" i="1"/>
  <c r="AD2845" i="1"/>
  <c r="AC2845" i="1"/>
  <c r="AB2845" i="1"/>
  <c r="AA2845" i="1"/>
  <c r="Y2845" i="1"/>
  <c r="X2845" i="1"/>
  <c r="W2845" i="1"/>
  <c r="V2845" i="1"/>
  <c r="O2845" i="1"/>
  <c r="AK2845" i="1" s="1"/>
  <c r="AJ2844" i="1"/>
  <c r="AI2844" i="1"/>
  <c r="AH2844" i="1"/>
  <c r="AG2844" i="1"/>
  <c r="AF2844" i="1"/>
  <c r="AE2844" i="1"/>
  <c r="AD2844" i="1"/>
  <c r="AC2844" i="1"/>
  <c r="AB2844" i="1"/>
  <c r="AA2844" i="1"/>
  <c r="Y2844" i="1"/>
  <c r="X2844" i="1"/>
  <c r="W2844" i="1"/>
  <c r="V2844" i="1"/>
  <c r="O2844" i="1"/>
  <c r="AK2844" i="1" s="1"/>
  <c r="AJ2843" i="1"/>
  <c r="AI2843" i="1"/>
  <c r="AH2843" i="1"/>
  <c r="AG2843" i="1"/>
  <c r="AF2843" i="1"/>
  <c r="AE2843" i="1"/>
  <c r="AD2843" i="1"/>
  <c r="AC2843" i="1"/>
  <c r="AB2843" i="1"/>
  <c r="AA2843" i="1"/>
  <c r="Y2843" i="1"/>
  <c r="X2843" i="1"/>
  <c r="W2843" i="1"/>
  <c r="V2843" i="1"/>
  <c r="O2843" i="1"/>
  <c r="AK2843" i="1" s="1"/>
  <c r="AJ2842" i="1"/>
  <c r="AI2842" i="1"/>
  <c r="AH2842" i="1"/>
  <c r="AG2842" i="1"/>
  <c r="AF2842" i="1"/>
  <c r="AE2842" i="1"/>
  <c r="AD2842" i="1"/>
  <c r="AC2842" i="1"/>
  <c r="AB2842" i="1"/>
  <c r="AA2842" i="1"/>
  <c r="Y2842" i="1"/>
  <c r="X2842" i="1"/>
  <c r="W2842" i="1"/>
  <c r="V2842" i="1"/>
  <c r="O2842" i="1"/>
  <c r="AK2842" i="1" s="1"/>
  <c r="AJ2841" i="1"/>
  <c r="AI2841" i="1"/>
  <c r="AH2841" i="1"/>
  <c r="AG2841" i="1"/>
  <c r="AF2841" i="1"/>
  <c r="AE2841" i="1"/>
  <c r="AD2841" i="1"/>
  <c r="AC2841" i="1"/>
  <c r="AB2841" i="1"/>
  <c r="AA2841" i="1"/>
  <c r="Y2841" i="1"/>
  <c r="X2841" i="1"/>
  <c r="W2841" i="1"/>
  <c r="V2841" i="1"/>
  <c r="O2841" i="1"/>
  <c r="AK2841" i="1" s="1"/>
  <c r="AJ2840" i="1"/>
  <c r="AI2840" i="1"/>
  <c r="AH2840" i="1"/>
  <c r="AG2840" i="1"/>
  <c r="AF2840" i="1"/>
  <c r="AE2840" i="1"/>
  <c r="AD2840" i="1"/>
  <c r="AC2840" i="1"/>
  <c r="AB2840" i="1"/>
  <c r="AA2840" i="1"/>
  <c r="Y2840" i="1"/>
  <c r="X2840" i="1"/>
  <c r="W2840" i="1"/>
  <c r="V2840" i="1"/>
  <c r="O2840" i="1"/>
  <c r="AK2840" i="1" s="1"/>
  <c r="AJ2839" i="1"/>
  <c r="AI2839" i="1"/>
  <c r="AH2839" i="1"/>
  <c r="AG2839" i="1"/>
  <c r="AF2839" i="1"/>
  <c r="AE2839" i="1"/>
  <c r="AD2839" i="1"/>
  <c r="AC2839" i="1"/>
  <c r="AB2839" i="1"/>
  <c r="AA2839" i="1"/>
  <c r="Y2839" i="1"/>
  <c r="X2839" i="1"/>
  <c r="W2839" i="1"/>
  <c r="V2839" i="1"/>
  <c r="O2839" i="1"/>
  <c r="AK2839" i="1" s="1"/>
  <c r="AJ2838" i="1"/>
  <c r="AI2838" i="1"/>
  <c r="AH2838" i="1"/>
  <c r="AG2838" i="1"/>
  <c r="AF2838" i="1"/>
  <c r="AE2838" i="1"/>
  <c r="AD2838" i="1"/>
  <c r="AC2838" i="1"/>
  <c r="AB2838" i="1"/>
  <c r="AA2838" i="1"/>
  <c r="Y2838" i="1"/>
  <c r="X2838" i="1"/>
  <c r="W2838" i="1"/>
  <c r="V2838" i="1"/>
  <c r="O2838" i="1"/>
  <c r="AK2838" i="1" s="1"/>
  <c r="AJ2837" i="1"/>
  <c r="AI2837" i="1"/>
  <c r="AH2837" i="1"/>
  <c r="AG2837" i="1"/>
  <c r="AF2837" i="1"/>
  <c r="AE2837" i="1"/>
  <c r="AD2837" i="1"/>
  <c r="AC2837" i="1"/>
  <c r="AB2837" i="1"/>
  <c r="AA2837" i="1"/>
  <c r="Y2837" i="1"/>
  <c r="X2837" i="1"/>
  <c r="W2837" i="1"/>
  <c r="V2837" i="1"/>
  <c r="O2837" i="1"/>
  <c r="AK2837" i="1" s="1"/>
  <c r="AJ2836" i="1"/>
  <c r="AI2836" i="1"/>
  <c r="AH2836" i="1"/>
  <c r="AG2836" i="1"/>
  <c r="AF2836" i="1"/>
  <c r="AE2836" i="1"/>
  <c r="AD2836" i="1"/>
  <c r="AC2836" i="1"/>
  <c r="AB2836" i="1"/>
  <c r="AA2836" i="1"/>
  <c r="Y2836" i="1"/>
  <c r="X2836" i="1"/>
  <c r="W2836" i="1"/>
  <c r="V2836" i="1"/>
  <c r="O2836" i="1"/>
  <c r="AK2836" i="1" s="1"/>
  <c r="AJ2835" i="1"/>
  <c r="AI2835" i="1"/>
  <c r="AH2835" i="1"/>
  <c r="AG2835" i="1"/>
  <c r="AF2835" i="1"/>
  <c r="AE2835" i="1"/>
  <c r="AD2835" i="1"/>
  <c r="AC2835" i="1"/>
  <c r="AB2835" i="1"/>
  <c r="AA2835" i="1"/>
  <c r="Y2835" i="1"/>
  <c r="X2835" i="1"/>
  <c r="W2835" i="1"/>
  <c r="V2835" i="1"/>
  <c r="O2835" i="1"/>
  <c r="AK2835" i="1" s="1"/>
  <c r="AJ2834" i="1"/>
  <c r="AI2834" i="1"/>
  <c r="AH2834" i="1"/>
  <c r="AG2834" i="1"/>
  <c r="AF2834" i="1"/>
  <c r="AE2834" i="1"/>
  <c r="AD2834" i="1"/>
  <c r="AC2834" i="1"/>
  <c r="AB2834" i="1"/>
  <c r="AA2834" i="1"/>
  <c r="Y2834" i="1"/>
  <c r="X2834" i="1"/>
  <c r="W2834" i="1"/>
  <c r="V2834" i="1"/>
  <c r="O2834" i="1"/>
  <c r="AK2834" i="1" s="1"/>
  <c r="AJ2833" i="1"/>
  <c r="AI2833" i="1"/>
  <c r="AH2833" i="1"/>
  <c r="AG2833" i="1"/>
  <c r="AF2833" i="1"/>
  <c r="AE2833" i="1"/>
  <c r="AD2833" i="1"/>
  <c r="AC2833" i="1"/>
  <c r="AB2833" i="1"/>
  <c r="AA2833" i="1"/>
  <c r="Y2833" i="1"/>
  <c r="X2833" i="1"/>
  <c r="W2833" i="1"/>
  <c r="V2833" i="1"/>
  <c r="O2833" i="1"/>
  <c r="AK2833" i="1" s="1"/>
  <c r="AJ2832" i="1"/>
  <c r="AI2832" i="1"/>
  <c r="AH2832" i="1"/>
  <c r="AG2832" i="1"/>
  <c r="AF2832" i="1"/>
  <c r="AE2832" i="1"/>
  <c r="AD2832" i="1"/>
  <c r="AC2832" i="1"/>
  <c r="AB2832" i="1"/>
  <c r="AA2832" i="1"/>
  <c r="Y2832" i="1"/>
  <c r="X2832" i="1"/>
  <c r="W2832" i="1"/>
  <c r="V2832" i="1"/>
  <c r="O2832" i="1"/>
  <c r="AK2832" i="1" s="1"/>
  <c r="AJ2831" i="1"/>
  <c r="AI2831" i="1"/>
  <c r="AH2831" i="1"/>
  <c r="AG2831" i="1"/>
  <c r="AF2831" i="1"/>
  <c r="AE2831" i="1"/>
  <c r="AD2831" i="1"/>
  <c r="AC2831" i="1"/>
  <c r="AB2831" i="1"/>
  <c r="AA2831" i="1"/>
  <c r="Y2831" i="1"/>
  <c r="X2831" i="1"/>
  <c r="W2831" i="1"/>
  <c r="V2831" i="1"/>
  <c r="O2831" i="1"/>
  <c r="AK2831" i="1" s="1"/>
  <c r="AJ2830" i="1"/>
  <c r="AI2830" i="1"/>
  <c r="AH2830" i="1"/>
  <c r="AG2830" i="1"/>
  <c r="AF2830" i="1"/>
  <c r="AE2830" i="1"/>
  <c r="AD2830" i="1"/>
  <c r="AC2830" i="1"/>
  <c r="AB2830" i="1"/>
  <c r="AA2830" i="1"/>
  <c r="Y2830" i="1"/>
  <c r="X2830" i="1"/>
  <c r="W2830" i="1"/>
  <c r="V2830" i="1"/>
  <c r="O2830" i="1"/>
  <c r="AK2830" i="1" s="1"/>
  <c r="AJ2829" i="1"/>
  <c r="AI2829" i="1"/>
  <c r="AH2829" i="1"/>
  <c r="AG2829" i="1"/>
  <c r="AF2829" i="1"/>
  <c r="AE2829" i="1"/>
  <c r="AD2829" i="1"/>
  <c r="AC2829" i="1"/>
  <c r="AB2829" i="1"/>
  <c r="AA2829" i="1"/>
  <c r="Y2829" i="1"/>
  <c r="X2829" i="1"/>
  <c r="W2829" i="1"/>
  <c r="V2829" i="1"/>
  <c r="O2829" i="1"/>
  <c r="AK2829" i="1" s="1"/>
  <c r="AJ2828" i="1"/>
  <c r="AI2828" i="1"/>
  <c r="AH2828" i="1"/>
  <c r="AG2828" i="1"/>
  <c r="AF2828" i="1"/>
  <c r="AE2828" i="1"/>
  <c r="AD2828" i="1"/>
  <c r="AC2828" i="1"/>
  <c r="AB2828" i="1"/>
  <c r="AA2828" i="1"/>
  <c r="Y2828" i="1"/>
  <c r="X2828" i="1"/>
  <c r="W2828" i="1"/>
  <c r="V2828" i="1"/>
  <c r="O2828" i="1"/>
  <c r="AK2828" i="1" s="1"/>
  <c r="AJ2827" i="1"/>
  <c r="AI2827" i="1"/>
  <c r="AH2827" i="1"/>
  <c r="AG2827" i="1"/>
  <c r="AF2827" i="1"/>
  <c r="AE2827" i="1"/>
  <c r="AD2827" i="1"/>
  <c r="AC2827" i="1"/>
  <c r="AB2827" i="1"/>
  <c r="AA2827" i="1"/>
  <c r="Y2827" i="1"/>
  <c r="X2827" i="1"/>
  <c r="W2827" i="1"/>
  <c r="V2827" i="1"/>
  <c r="O2827" i="1"/>
  <c r="AK2827" i="1" s="1"/>
  <c r="AJ2826" i="1"/>
  <c r="AI2826" i="1"/>
  <c r="AH2826" i="1"/>
  <c r="AG2826" i="1"/>
  <c r="AF2826" i="1"/>
  <c r="AE2826" i="1"/>
  <c r="AD2826" i="1"/>
  <c r="AC2826" i="1"/>
  <c r="AB2826" i="1"/>
  <c r="AA2826" i="1"/>
  <c r="Y2826" i="1"/>
  <c r="X2826" i="1"/>
  <c r="W2826" i="1"/>
  <c r="V2826" i="1"/>
  <c r="O2826" i="1"/>
  <c r="AK2826" i="1" s="1"/>
  <c r="AJ2825" i="1"/>
  <c r="AI2825" i="1"/>
  <c r="AH2825" i="1"/>
  <c r="AG2825" i="1"/>
  <c r="AF2825" i="1"/>
  <c r="AE2825" i="1"/>
  <c r="AD2825" i="1"/>
  <c r="AC2825" i="1"/>
  <c r="AB2825" i="1"/>
  <c r="AA2825" i="1"/>
  <c r="Y2825" i="1"/>
  <c r="X2825" i="1"/>
  <c r="W2825" i="1"/>
  <c r="V2825" i="1"/>
  <c r="O2825" i="1"/>
  <c r="AK2825" i="1" s="1"/>
  <c r="AJ2824" i="1"/>
  <c r="AI2824" i="1"/>
  <c r="AH2824" i="1"/>
  <c r="AG2824" i="1"/>
  <c r="AF2824" i="1"/>
  <c r="AE2824" i="1"/>
  <c r="AD2824" i="1"/>
  <c r="AC2824" i="1"/>
  <c r="AB2824" i="1"/>
  <c r="AA2824" i="1"/>
  <c r="Y2824" i="1"/>
  <c r="X2824" i="1"/>
  <c r="W2824" i="1"/>
  <c r="V2824" i="1"/>
  <c r="O2824" i="1"/>
  <c r="AK2824" i="1" s="1"/>
  <c r="AJ2823" i="1"/>
  <c r="AI2823" i="1"/>
  <c r="AH2823" i="1"/>
  <c r="AG2823" i="1"/>
  <c r="AF2823" i="1"/>
  <c r="AE2823" i="1"/>
  <c r="AD2823" i="1"/>
  <c r="AC2823" i="1"/>
  <c r="AB2823" i="1"/>
  <c r="AA2823" i="1"/>
  <c r="Y2823" i="1"/>
  <c r="X2823" i="1"/>
  <c r="W2823" i="1"/>
  <c r="V2823" i="1"/>
  <c r="O2823" i="1"/>
  <c r="AK2823" i="1" s="1"/>
  <c r="AJ2822" i="1"/>
  <c r="AI2822" i="1"/>
  <c r="AH2822" i="1"/>
  <c r="AG2822" i="1"/>
  <c r="AF2822" i="1"/>
  <c r="AE2822" i="1"/>
  <c r="AD2822" i="1"/>
  <c r="AC2822" i="1"/>
  <c r="AB2822" i="1"/>
  <c r="AA2822" i="1"/>
  <c r="Y2822" i="1"/>
  <c r="X2822" i="1"/>
  <c r="W2822" i="1"/>
  <c r="V2822" i="1"/>
  <c r="O2822" i="1"/>
  <c r="AK2822" i="1" s="1"/>
  <c r="AJ2821" i="1"/>
  <c r="AI2821" i="1"/>
  <c r="AH2821" i="1"/>
  <c r="AG2821" i="1"/>
  <c r="AF2821" i="1"/>
  <c r="AE2821" i="1"/>
  <c r="AD2821" i="1"/>
  <c r="AC2821" i="1"/>
  <c r="AB2821" i="1"/>
  <c r="AA2821" i="1"/>
  <c r="Y2821" i="1"/>
  <c r="X2821" i="1"/>
  <c r="W2821" i="1"/>
  <c r="V2821" i="1"/>
  <c r="O2821" i="1"/>
  <c r="AK2821" i="1" s="1"/>
  <c r="AJ2820" i="1"/>
  <c r="AI2820" i="1"/>
  <c r="AH2820" i="1"/>
  <c r="AG2820" i="1"/>
  <c r="AF2820" i="1"/>
  <c r="AE2820" i="1"/>
  <c r="AD2820" i="1"/>
  <c r="AC2820" i="1"/>
  <c r="AB2820" i="1"/>
  <c r="AA2820" i="1"/>
  <c r="Y2820" i="1"/>
  <c r="X2820" i="1"/>
  <c r="W2820" i="1"/>
  <c r="V2820" i="1"/>
  <c r="O2820" i="1"/>
  <c r="AK2820" i="1" s="1"/>
  <c r="AJ2819" i="1"/>
  <c r="AI2819" i="1"/>
  <c r="AH2819" i="1"/>
  <c r="AG2819" i="1"/>
  <c r="AF2819" i="1"/>
  <c r="AE2819" i="1"/>
  <c r="AD2819" i="1"/>
  <c r="AC2819" i="1"/>
  <c r="AB2819" i="1"/>
  <c r="AA2819" i="1"/>
  <c r="Y2819" i="1"/>
  <c r="X2819" i="1"/>
  <c r="W2819" i="1"/>
  <c r="V2819" i="1"/>
  <c r="O2819" i="1"/>
  <c r="AK2819" i="1" s="1"/>
  <c r="AJ2818" i="1"/>
  <c r="AI2818" i="1"/>
  <c r="AH2818" i="1"/>
  <c r="AG2818" i="1"/>
  <c r="AF2818" i="1"/>
  <c r="AE2818" i="1"/>
  <c r="AD2818" i="1"/>
  <c r="AC2818" i="1"/>
  <c r="AB2818" i="1"/>
  <c r="AA2818" i="1"/>
  <c r="Y2818" i="1"/>
  <c r="X2818" i="1"/>
  <c r="W2818" i="1"/>
  <c r="V2818" i="1"/>
  <c r="O2818" i="1"/>
  <c r="AK2818" i="1" s="1"/>
  <c r="AJ2817" i="1"/>
  <c r="AI2817" i="1"/>
  <c r="AH2817" i="1"/>
  <c r="AG2817" i="1"/>
  <c r="AF2817" i="1"/>
  <c r="AE2817" i="1"/>
  <c r="AD2817" i="1"/>
  <c r="AC2817" i="1"/>
  <c r="AB2817" i="1"/>
  <c r="AA2817" i="1"/>
  <c r="Y2817" i="1"/>
  <c r="X2817" i="1"/>
  <c r="W2817" i="1"/>
  <c r="V2817" i="1"/>
  <c r="O2817" i="1"/>
  <c r="AK2817" i="1" s="1"/>
  <c r="AJ2816" i="1"/>
  <c r="AI2816" i="1"/>
  <c r="AH2816" i="1"/>
  <c r="AG2816" i="1"/>
  <c r="AF2816" i="1"/>
  <c r="AE2816" i="1"/>
  <c r="AD2816" i="1"/>
  <c r="AC2816" i="1"/>
  <c r="AB2816" i="1"/>
  <c r="AA2816" i="1"/>
  <c r="Y2816" i="1"/>
  <c r="X2816" i="1"/>
  <c r="W2816" i="1"/>
  <c r="V2816" i="1"/>
  <c r="O2816" i="1"/>
  <c r="AK2816" i="1" s="1"/>
  <c r="AJ2815" i="1"/>
  <c r="AI2815" i="1"/>
  <c r="AH2815" i="1"/>
  <c r="AG2815" i="1"/>
  <c r="AF2815" i="1"/>
  <c r="AE2815" i="1"/>
  <c r="AD2815" i="1"/>
  <c r="AC2815" i="1"/>
  <c r="AB2815" i="1"/>
  <c r="AA2815" i="1"/>
  <c r="Y2815" i="1"/>
  <c r="X2815" i="1"/>
  <c r="W2815" i="1"/>
  <c r="V2815" i="1"/>
  <c r="O2815" i="1"/>
  <c r="AK2815" i="1" s="1"/>
  <c r="AJ2814" i="1"/>
  <c r="AI2814" i="1"/>
  <c r="AH2814" i="1"/>
  <c r="AG2814" i="1"/>
  <c r="AF2814" i="1"/>
  <c r="AE2814" i="1"/>
  <c r="AD2814" i="1"/>
  <c r="AC2814" i="1"/>
  <c r="AB2814" i="1"/>
  <c r="AA2814" i="1"/>
  <c r="Y2814" i="1"/>
  <c r="X2814" i="1"/>
  <c r="W2814" i="1"/>
  <c r="V2814" i="1"/>
  <c r="O2814" i="1"/>
  <c r="AK2814" i="1" s="1"/>
  <c r="AJ2813" i="1"/>
  <c r="AI2813" i="1"/>
  <c r="AH2813" i="1"/>
  <c r="AG2813" i="1"/>
  <c r="AF2813" i="1"/>
  <c r="AE2813" i="1"/>
  <c r="AD2813" i="1"/>
  <c r="AC2813" i="1"/>
  <c r="AB2813" i="1"/>
  <c r="AA2813" i="1"/>
  <c r="Y2813" i="1"/>
  <c r="X2813" i="1"/>
  <c r="W2813" i="1"/>
  <c r="V2813" i="1"/>
  <c r="O2813" i="1"/>
  <c r="AK2813" i="1" s="1"/>
  <c r="AJ2812" i="1"/>
  <c r="AI2812" i="1"/>
  <c r="AH2812" i="1"/>
  <c r="AG2812" i="1"/>
  <c r="AF2812" i="1"/>
  <c r="AE2812" i="1"/>
  <c r="AD2812" i="1"/>
  <c r="AC2812" i="1"/>
  <c r="AB2812" i="1"/>
  <c r="AA2812" i="1"/>
  <c r="Y2812" i="1"/>
  <c r="X2812" i="1"/>
  <c r="W2812" i="1"/>
  <c r="V2812" i="1"/>
  <c r="O2812" i="1"/>
  <c r="AK2812" i="1" s="1"/>
  <c r="AJ2811" i="1"/>
  <c r="AI2811" i="1"/>
  <c r="AH2811" i="1"/>
  <c r="AG2811" i="1"/>
  <c r="AF2811" i="1"/>
  <c r="AE2811" i="1"/>
  <c r="AD2811" i="1"/>
  <c r="AC2811" i="1"/>
  <c r="AB2811" i="1"/>
  <c r="AA2811" i="1"/>
  <c r="Y2811" i="1"/>
  <c r="X2811" i="1"/>
  <c r="W2811" i="1"/>
  <c r="V2811" i="1"/>
  <c r="O2811" i="1"/>
  <c r="AK2811" i="1" s="1"/>
  <c r="AJ2810" i="1"/>
  <c r="AI2810" i="1"/>
  <c r="AH2810" i="1"/>
  <c r="AG2810" i="1"/>
  <c r="AF2810" i="1"/>
  <c r="AE2810" i="1"/>
  <c r="AD2810" i="1"/>
  <c r="AC2810" i="1"/>
  <c r="AB2810" i="1"/>
  <c r="AA2810" i="1"/>
  <c r="Y2810" i="1"/>
  <c r="X2810" i="1"/>
  <c r="W2810" i="1"/>
  <c r="V2810" i="1"/>
  <c r="O2810" i="1"/>
  <c r="AK2810" i="1" s="1"/>
  <c r="AJ2809" i="1"/>
  <c r="AI2809" i="1"/>
  <c r="AH2809" i="1"/>
  <c r="AG2809" i="1"/>
  <c r="AF2809" i="1"/>
  <c r="AE2809" i="1"/>
  <c r="AD2809" i="1"/>
  <c r="AC2809" i="1"/>
  <c r="AB2809" i="1"/>
  <c r="AA2809" i="1"/>
  <c r="Y2809" i="1"/>
  <c r="X2809" i="1"/>
  <c r="W2809" i="1"/>
  <c r="V2809" i="1"/>
  <c r="O2809" i="1"/>
  <c r="AK2809" i="1" s="1"/>
  <c r="AJ2808" i="1"/>
  <c r="AI2808" i="1"/>
  <c r="AH2808" i="1"/>
  <c r="AG2808" i="1"/>
  <c r="AF2808" i="1"/>
  <c r="AE2808" i="1"/>
  <c r="AD2808" i="1"/>
  <c r="AC2808" i="1"/>
  <c r="AB2808" i="1"/>
  <c r="AA2808" i="1"/>
  <c r="Y2808" i="1"/>
  <c r="X2808" i="1"/>
  <c r="W2808" i="1"/>
  <c r="V2808" i="1"/>
  <c r="O2808" i="1"/>
  <c r="AK2808" i="1" s="1"/>
  <c r="AJ2807" i="1"/>
  <c r="AI2807" i="1"/>
  <c r="AH2807" i="1"/>
  <c r="AG2807" i="1"/>
  <c r="AF2807" i="1"/>
  <c r="AE2807" i="1"/>
  <c r="AD2807" i="1"/>
  <c r="AC2807" i="1"/>
  <c r="AB2807" i="1"/>
  <c r="AA2807" i="1"/>
  <c r="Y2807" i="1"/>
  <c r="X2807" i="1"/>
  <c r="W2807" i="1"/>
  <c r="V2807" i="1"/>
  <c r="O2807" i="1"/>
  <c r="AK2807" i="1" s="1"/>
  <c r="AJ2806" i="1"/>
  <c r="AI2806" i="1"/>
  <c r="AH2806" i="1"/>
  <c r="AG2806" i="1"/>
  <c r="AF2806" i="1"/>
  <c r="AE2806" i="1"/>
  <c r="AD2806" i="1"/>
  <c r="AC2806" i="1"/>
  <c r="AB2806" i="1"/>
  <c r="AA2806" i="1"/>
  <c r="Y2806" i="1"/>
  <c r="X2806" i="1"/>
  <c r="W2806" i="1"/>
  <c r="V2806" i="1"/>
  <c r="O2806" i="1"/>
  <c r="AK2806" i="1" s="1"/>
  <c r="AJ2805" i="1"/>
  <c r="AI2805" i="1"/>
  <c r="AH2805" i="1"/>
  <c r="AG2805" i="1"/>
  <c r="AF2805" i="1"/>
  <c r="AE2805" i="1"/>
  <c r="AD2805" i="1"/>
  <c r="AC2805" i="1"/>
  <c r="AB2805" i="1"/>
  <c r="AA2805" i="1"/>
  <c r="Y2805" i="1"/>
  <c r="X2805" i="1"/>
  <c r="W2805" i="1"/>
  <c r="V2805" i="1"/>
  <c r="O2805" i="1"/>
  <c r="AK2805" i="1" s="1"/>
  <c r="AJ2804" i="1"/>
  <c r="AI2804" i="1"/>
  <c r="AH2804" i="1"/>
  <c r="AG2804" i="1"/>
  <c r="AF2804" i="1"/>
  <c r="AE2804" i="1"/>
  <c r="AD2804" i="1"/>
  <c r="AC2804" i="1"/>
  <c r="AB2804" i="1"/>
  <c r="AA2804" i="1"/>
  <c r="Y2804" i="1"/>
  <c r="X2804" i="1"/>
  <c r="W2804" i="1"/>
  <c r="V2804" i="1"/>
  <c r="O2804" i="1"/>
  <c r="AK2804" i="1" s="1"/>
  <c r="AJ2803" i="1"/>
  <c r="AI2803" i="1"/>
  <c r="AH2803" i="1"/>
  <c r="AG2803" i="1"/>
  <c r="AF2803" i="1"/>
  <c r="AE2803" i="1"/>
  <c r="AD2803" i="1"/>
  <c r="AC2803" i="1"/>
  <c r="AB2803" i="1"/>
  <c r="AA2803" i="1"/>
  <c r="Y2803" i="1"/>
  <c r="X2803" i="1"/>
  <c r="W2803" i="1"/>
  <c r="V2803" i="1"/>
  <c r="O2803" i="1"/>
  <c r="AK2803" i="1" s="1"/>
  <c r="AJ2802" i="1"/>
  <c r="AI2802" i="1"/>
  <c r="AH2802" i="1"/>
  <c r="AG2802" i="1"/>
  <c r="AF2802" i="1"/>
  <c r="AE2802" i="1"/>
  <c r="AD2802" i="1"/>
  <c r="AC2802" i="1"/>
  <c r="AB2802" i="1"/>
  <c r="AA2802" i="1"/>
  <c r="Y2802" i="1"/>
  <c r="X2802" i="1"/>
  <c r="W2802" i="1"/>
  <c r="V2802" i="1"/>
  <c r="O2802" i="1"/>
  <c r="AK2802" i="1" s="1"/>
  <c r="AJ2801" i="1"/>
  <c r="AI2801" i="1"/>
  <c r="AH2801" i="1"/>
  <c r="AG2801" i="1"/>
  <c r="AF2801" i="1"/>
  <c r="AE2801" i="1"/>
  <c r="AD2801" i="1"/>
  <c r="AC2801" i="1"/>
  <c r="AB2801" i="1"/>
  <c r="AA2801" i="1"/>
  <c r="Y2801" i="1"/>
  <c r="X2801" i="1"/>
  <c r="W2801" i="1"/>
  <c r="V2801" i="1"/>
  <c r="O2801" i="1"/>
  <c r="AK2801" i="1" s="1"/>
  <c r="AJ2800" i="1"/>
  <c r="AI2800" i="1"/>
  <c r="AH2800" i="1"/>
  <c r="AG2800" i="1"/>
  <c r="AF2800" i="1"/>
  <c r="AE2800" i="1"/>
  <c r="AD2800" i="1"/>
  <c r="AC2800" i="1"/>
  <c r="AB2800" i="1"/>
  <c r="AA2800" i="1"/>
  <c r="Y2800" i="1"/>
  <c r="X2800" i="1"/>
  <c r="W2800" i="1"/>
  <c r="V2800" i="1"/>
  <c r="O2800" i="1"/>
  <c r="AK2800" i="1" s="1"/>
  <c r="AJ2799" i="1"/>
  <c r="AI2799" i="1"/>
  <c r="AH2799" i="1"/>
  <c r="AG2799" i="1"/>
  <c r="AF2799" i="1"/>
  <c r="AE2799" i="1"/>
  <c r="AD2799" i="1"/>
  <c r="AC2799" i="1"/>
  <c r="AB2799" i="1"/>
  <c r="AA2799" i="1"/>
  <c r="Y2799" i="1"/>
  <c r="X2799" i="1"/>
  <c r="W2799" i="1"/>
  <c r="V2799" i="1"/>
  <c r="O2799" i="1"/>
  <c r="AK2799" i="1" s="1"/>
  <c r="AJ2798" i="1"/>
  <c r="AI2798" i="1"/>
  <c r="AH2798" i="1"/>
  <c r="AG2798" i="1"/>
  <c r="AF2798" i="1"/>
  <c r="AE2798" i="1"/>
  <c r="AD2798" i="1"/>
  <c r="AC2798" i="1"/>
  <c r="AB2798" i="1"/>
  <c r="AA2798" i="1"/>
  <c r="Y2798" i="1"/>
  <c r="X2798" i="1"/>
  <c r="W2798" i="1"/>
  <c r="V2798" i="1"/>
  <c r="O2798" i="1"/>
  <c r="AK2798" i="1" s="1"/>
  <c r="AJ2797" i="1"/>
  <c r="AI2797" i="1"/>
  <c r="AH2797" i="1"/>
  <c r="AG2797" i="1"/>
  <c r="AF2797" i="1"/>
  <c r="AE2797" i="1"/>
  <c r="AD2797" i="1"/>
  <c r="AC2797" i="1"/>
  <c r="AB2797" i="1"/>
  <c r="AA2797" i="1"/>
  <c r="Y2797" i="1"/>
  <c r="X2797" i="1"/>
  <c r="W2797" i="1"/>
  <c r="V2797" i="1"/>
  <c r="O2797" i="1"/>
  <c r="AK2797" i="1" s="1"/>
  <c r="AJ2796" i="1"/>
  <c r="AI2796" i="1"/>
  <c r="AH2796" i="1"/>
  <c r="AG2796" i="1"/>
  <c r="AF2796" i="1"/>
  <c r="AE2796" i="1"/>
  <c r="AD2796" i="1"/>
  <c r="AC2796" i="1"/>
  <c r="AB2796" i="1"/>
  <c r="AA2796" i="1"/>
  <c r="Y2796" i="1"/>
  <c r="X2796" i="1"/>
  <c r="W2796" i="1"/>
  <c r="V2796" i="1"/>
  <c r="O2796" i="1"/>
  <c r="AK2796" i="1" s="1"/>
  <c r="AJ2795" i="1"/>
  <c r="AI2795" i="1"/>
  <c r="AH2795" i="1"/>
  <c r="AG2795" i="1"/>
  <c r="AF2795" i="1"/>
  <c r="AE2795" i="1"/>
  <c r="AD2795" i="1"/>
  <c r="AC2795" i="1"/>
  <c r="AB2795" i="1"/>
  <c r="AA2795" i="1"/>
  <c r="Y2795" i="1"/>
  <c r="X2795" i="1"/>
  <c r="W2795" i="1"/>
  <c r="V2795" i="1"/>
  <c r="O2795" i="1"/>
  <c r="AK2795" i="1" s="1"/>
  <c r="AJ2794" i="1"/>
  <c r="AI2794" i="1"/>
  <c r="AH2794" i="1"/>
  <c r="AG2794" i="1"/>
  <c r="AF2794" i="1"/>
  <c r="AE2794" i="1"/>
  <c r="AD2794" i="1"/>
  <c r="AC2794" i="1"/>
  <c r="AB2794" i="1"/>
  <c r="AA2794" i="1"/>
  <c r="Y2794" i="1"/>
  <c r="X2794" i="1"/>
  <c r="W2794" i="1"/>
  <c r="V2794" i="1"/>
  <c r="O2794" i="1"/>
  <c r="AK2794" i="1" s="1"/>
  <c r="AJ2793" i="1"/>
  <c r="AI2793" i="1"/>
  <c r="AH2793" i="1"/>
  <c r="AG2793" i="1"/>
  <c r="AF2793" i="1"/>
  <c r="AE2793" i="1"/>
  <c r="AD2793" i="1"/>
  <c r="AC2793" i="1"/>
  <c r="AB2793" i="1"/>
  <c r="AA2793" i="1"/>
  <c r="Y2793" i="1"/>
  <c r="X2793" i="1"/>
  <c r="W2793" i="1"/>
  <c r="V2793" i="1"/>
  <c r="O2793" i="1"/>
  <c r="AK2793" i="1" s="1"/>
  <c r="AJ2792" i="1"/>
  <c r="AI2792" i="1"/>
  <c r="AH2792" i="1"/>
  <c r="AG2792" i="1"/>
  <c r="AF2792" i="1"/>
  <c r="AE2792" i="1"/>
  <c r="AD2792" i="1"/>
  <c r="AC2792" i="1"/>
  <c r="AB2792" i="1"/>
  <c r="AA2792" i="1"/>
  <c r="Y2792" i="1"/>
  <c r="X2792" i="1"/>
  <c r="W2792" i="1"/>
  <c r="V2792" i="1"/>
  <c r="O2792" i="1"/>
  <c r="AK2792" i="1" s="1"/>
  <c r="AJ2791" i="1"/>
  <c r="AI2791" i="1"/>
  <c r="AH2791" i="1"/>
  <c r="AG2791" i="1"/>
  <c r="AF2791" i="1"/>
  <c r="AE2791" i="1"/>
  <c r="AD2791" i="1"/>
  <c r="AC2791" i="1"/>
  <c r="AB2791" i="1"/>
  <c r="AA2791" i="1"/>
  <c r="Y2791" i="1"/>
  <c r="X2791" i="1"/>
  <c r="W2791" i="1"/>
  <c r="V2791" i="1"/>
  <c r="O2791" i="1"/>
  <c r="AK2791" i="1" s="1"/>
  <c r="AJ2790" i="1"/>
  <c r="AI2790" i="1"/>
  <c r="AH2790" i="1"/>
  <c r="AG2790" i="1"/>
  <c r="AF2790" i="1"/>
  <c r="AE2790" i="1"/>
  <c r="AD2790" i="1"/>
  <c r="AC2790" i="1"/>
  <c r="AB2790" i="1"/>
  <c r="AA2790" i="1"/>
  <c r="Y2790" i="1"/>
  <c r="X2790" i="1"/>
  <c r="W2790" i="1"/>
  <c r="V2790" i="1"/>
  <c r="O2790" i="1"/>
  <c r="AK2790" i="1" s="1"/>
  <c r="AJ2789" i="1"/>
  <c r="AI2789" i="1"/>
  <c r="AH2789" i="1"/>
  <c r="AG2789" i="1"/>
  <c r="AF2789" i="1"/>
  <c r="AE2789" i="1"/>
  <c r="AD2789" i="1"/>
  <c r="AC2789" i="1"/>
  <c r="AB2789" i="1"/>
  <c r="AA2789" i="1"/>
  <c r="Y2789" i="1"/>
  <c r="X2789" i="1"/>
  <c r="W2789" i="1"/>
  <c r="V2789" i="1"/>
  <c r="O2789" i="1"/>
  <c r="AK2789" i="1" s="1"/>
  <c r="AJ2788" i="1"/>
  <c r="AI2788" i="1"/>
  <c r="AH2788" i="1"/>
  <c r="AG2788" i="1"/>
  <c r="AF2788" i="1"/>
  <c r="AE2788" i="1"/>
  <c r="AD2788" i="1"/>
  <c r="AC2788" i="1"/>
  <c r="AB2788" i="1"/>
  <c r="AA2788" i="1"/>
  <c r="Y2788" i="1"/>
  <c r="X2788" i="1"/>
  <c r="W2788" i="1"/>
  <c r="V2788" i="1"/>
  <c r="O2788" i="1"/>
  <c r="AK2788" i="1" s="1"/>
  <c r="AJ2787" i="1"/>
  <c r="AI2787" i="1"/>
  <c r="AH2787" i="1"/>
  <c r="AG2787" i="1"/>
  <c r="AF2787" i="1"/>
  <c r="AE2787" i="1"/>
  <c r="AD2787" i="1"/>
  <c r="AC2787" i="1"/>
  <c r="AB2787" i="1"/>
  <c r="AA2787" i="1"/>
  <c r="Y2787" i="1"/>
  <c r="X2787" i="1"/>
  <c r="W2787" i="1"/>
  <c r="V2787" i="1"/>
  <c r="O2787" i="1"/>
  <c r="AK2787" i="1" s="1"/>
  <c r="AJ2786" i="1"/>
  <c r="AI2786" i="1"/>
  <c r="AH2786" i="1"/>
  <c r="AG2786" i="1"/>
  <c r="AF2786" i="1"/>
  <c r="AE2786" i="1"/>
  <c r="AD2786" i="1"/>
  <c r="AC2786" i="1"/>
  <c r="AB2786" i="1"/>
  <c r="AA2786" i="1"/>
  <c r="Y2786" i="1"/>
  <c r="X2786" i="1"/>
  <c r="W2786" i="1"/>
  <c r="V2786" i="1"/>
  <c r="O2786" i="1"/>
  <c r="AK2786" i="1" s="1"/>
  <c r="AJ2785" i="1"/>
  <c r="AI2785" i="1"/>
  <c r="AH2785" i="1"/>
  <c r="AG2785" i="1"/>
  <c r="AF2785" i="1"/>
  <c r="AE2785" i="1"/>
  <c r="AD2785" i="1"/>
  <c r="AC2785" i="1"/>
  <c r="AB2785" i="1"/>
  <c r="AA2785" i="1"/>
  <c r="Y2785" i="1"/>
  <c r="X2785" i="1"/>
  <c r="W2785" i="1"/>
  <c r="V2785" i="1"/>
  <c r="O2785" i="1"/>
  <c r="AK2785" i="1" s="1"/>
  <c r="AJ2784" i="1"/>
  <c r="AI2784" i="1"/>
  <c r="AH2784" i="1"/>
  <c r="AG2784" i="1"/>
  <c r="AF2784" i="1"/>
  <c r="AE2784" i="1"/>
  <c r="AD2784" i="1"/>
  <c r="AC2784" i="1"/>
  <c r="AB2784" i="1"/>
  <c r="AA2784" i="1"/>
  <c r="Y2784" i="1"/>
  <c r="X2784" i="1"/>
  <c r="W2784" i="1"/>
  <c r="V2784" i="1"/>
  <c r="O2784" i="1"/>
  <c r="AK2784" i="1" s="1"/>
  <c r="AJ2783" i="1"/>
  <c r="AI2783" i="1"/>
  <c r="AH2783" i="1"/>
  <c r="AG2783" i="1"/>
  <c r="AF2783" i="1"/>
  <c r="AE2783" i="1"/>
  <c r="AD2783" i="1"/>
  <c r="AC2783" i="1"/>
  <c r="AB2783" i="1"/>
  <c r="AA2783" i="1"/>
  <c r="Y2783" i="1"/>
  <c r="X2783" i="1"/>
  <c r="W2783" i="1"/>
  <c r="V2783" i="1"/>
  <c r="O2783" i="1"/>
  <c r="AK2783" i="1" s="1"/>
  <c r="AJ2782" i="1"/>
  <c r="AI2782" i="1"/>
  <c r="AH2782" i="1"/>
  <c r="AG2782" i="1"/>
  <c r="AF2782" i="1"/>
  <c r="AE2782" i="1"/>
  <c r="AD2782" i="1"/>
  <c r="AC2782" i="1"/>
  <c r="AB2782" i="1"/>
  <c r="AA2782" i="1"/>
  <c r="Y2782" i="1"/>
  <c r="X2782" i="1"/>
  <c r="W2782" i="1"/>
  <c r="V2782" i="1"/>
  <c r="O2782" i="1"/>
  <c r="AK2782" i="1" s="1"/>
  <c r="AJ2781" i="1"/>
  <c r="AI2781" i="1"/>
  <c r="AH2781" i="1"/>
  <c r="AG2781" i="1"/>
  <c r="AF2781" i="1"/>
  <c r="AE2781" i="1"/>
  <c r="AD2781" i="1"/>
  <c r="AC2781" i="1"/>
  <c r="AB2781" i="1"/>
  <c r="AA2781" i="1"/>
  <c r="Y2781" i="1"/>
  <c r="X2781" i="1"/>
  <c r="W2781" i="1"/>
  <c r="V2781" i="1"/>
  <c r="O2781" i="1"/>
  <c r="AK2781" i="1" s="1"/>
  <c r="AJ2780" i="1"/>
  <c r="AI2780" i="1"/>
  <c r="AH2780" i="1"/>
  <c r="AG2780" i="1"/>
  <c r="AF2780" i="1"/>
  <c r="AE2780" i="1"/>
  <c r="AD2780" i="1"/>
  <c r="AC2780" i="1"/>
  <c r="AB2780" i="1"/>
  <c r="AA2780" i="1"/>
  <c r="Y2780" i="1"/>
  <c r="X2780" i="1"/>
  <c r="W2780" i="1"/>
  <c r="V2780" i="1"/>
  <c r="O2780" i="1"/>
  <c r="AK2780" i="1" s="1"/>
  <c r="AJ2779" i="1"/>
  <c r="AI2779" i="1"/>
  <c r="AH2779" i="1"/>
  <c r="AG2779" i="1"/>
  <c r="AF2779" i="1"/>
  <c r="AE2779" i="1"/>
  <c r="AD2779" i="1"/>
  <c r="AC2779" i="1"/>
  <c r="AB2779" i="1"/>
  <c r="AA2779" i="1"/>
  <c r="Y2779" i="1"/>
  <c r="X2779" i="1"/>
  <c r="W2779" i="1"/>
  <c r="V2779" i="1"/>
  <c r="O2779" i="1"/>
  <c r="AK2779" i="1" s="1"/>
  <c r="AJ2778" i="1"/>
  <c r="AI2778" i="1"/>
  <c r="AH2778" i="1"/>
  <c r="AG2778" i="1"/>
  <c r="AF2778" i="1"/>
  <c r="AE2778" i="1"/>
  <c r="AD2778" i="1"/>
  <c r="AC2778" i="1"/>
  <c r="AB2778" i="1"/>
  <c r="AA2778" i="1"/>
  <c r="Y2778" i="1"/>
  <c r="X2778" i="1"/>
  <c r="W2778" i="1"/>
  <c r="V2778" i="1"/>
  <c r="O2778" i="1"/>
  <c r="AK2778" i="1" s="1"/>
  <c r="AK2777" i="1"/>
  <c r="AJ2777" i="1"/>
  <c r="AI2777" i="1"/>
  <c r="AH2777" i="1"/>
  <c r="AG2777" i="1"/>
  <c r="AF2777" i="1"/>
  <c r="AE2777" i="1"/>
  <c r="AD2777" i="1"/>
  <c r="AC2777" i="1"/>
  <c r="AB2777" i="1"/>
  <c r="AA2777" i="1"/>
  <c r="Y2777" i="1"/>
  <c r="X2777" i="1"/>
  <c r="W2777" i="1"/>
  <c r="V2777" i="1"/>
  <c r="AJ2776" i="1"/>
  <c r="AI2776" i="1"/>
  <c r="AH2776" i="1"/>
  <c r="AG2776" i="1"/>
  <c r="AF2776" i="1"/>
  <c r="AE2776" i="1"/>
  <c r="AD2776" i="1"/>
  <c r="AC2776" i="1"/>
  <c r="AB2776" i="1"/>
  <c r="AA2776" i="1"/>
  <c r="Y2776" i="1"/>
  <c r="X2776" i="1"/>
  <c r="W2776" i="1"/>
  <c r="V2776" i="1"/>
  <c r="O2776" i="1"/>
  <c r="AK2776" i="1" s="1"/>
  <c r="AJ2775" i="1"/>
  <c r="AI2775" i="1"/>
  <c r="AH2775" i="1"/>
  <c r="AG2775" i="1"/>
  <c r="AF2775" i="1"/>
  <c r="AE2775" i="1"/>
  <c r="AD2775" i="1"/>
  <c r="AC2775" i="1"/>
  <c r="AB2775" i="1"/>
  <c r="AA2775" i="1"/>
  <c r="Y2775" i="1"/>
  <c r="X2775" i="1"/>
  <c r="W2775" i="1"/>
  <c r="V2775" i="1"/>
  <c r="O2775" i="1"/>
  <c r="AK2775" i="1" s="1"/>
  <c r="AJ2774" i="1"/>
  <c r="AI2774" i="1"/>
  <c r="AH2774" i="1"/>
  <c r="AG2774" i="1"/>
  <c r="AF2774" i="1"/>
  <c r="AE2774" i="1"/>
  <c r="AD2774" i="1"/>
  <c r="AC2774" i="1"/>
  <c r="AB2774" i="1"/>
  <c r="AA2774" i="1"/>
  <c r="Y2774" i="1"/>
  <c r="X2774" i="1"/>
  <c r="W2774" i="1"/>
  <c r="V2774" i="1"/>
  <c r="O2774" i="1"/>
  <c r="AK2774" i="1" s="1"/>
  <c r="AJ2773" i="1"/>
  <c r="AI2773" i="1"/>
  <c r="AH2773" i="1"/>
  <c r="AG2773" i="1"/>
  <c r="AF2773" i="1"/>
  <c r="AE2773" i="1"/>
  <c r="AD2773" i="1"/>
  <c r="AC2773" i="1"/>
  <c r="AB2773" i="1"/>
  <c r="AA2773" i="1"/>
  <c r="Y2773" i="1"/>
  <c r="X2773" i="1"/>
  <c r="W2773" i="1"/>
  <c r="V2773" i="1"/>
  <c r="O2773" i="1"/>
  <c r="AK2773" i="1" s="1"/>
  <c r="AJ2772" i="1"/>
  <c r="AI2772" i="1"/>
  <c r="AH2772" i="1"/>
  <c r="AG2772" i="1"/>
  <c r="AF2772" i="1"/>
  <c r="AE2772" i="1"/>
  <c r="AD2772" i="1"/>
  <c r="AC2772" i="1"/>
  <c r="AB2772" i="1"/>
  <c r="AA2772" i="1"/>
  <c r="Y2772" i="1"/>
  <c r="X2772" i="1"/>
  <c r="W2772" i="1"/>
  <c r="V2772" i="1"/>
  <c r="O2772" i="1"/>
  <c r="AK2772" i="1" s="1"/>
  <c r="AJ2771" i="1"/>
  <c r="AI2771" i="1"/>
  <c r="AH2771" i="1"/>
  <c r="AG2771" i="1"/>
  <c r="AF2771" i="1"/>
  <c r="AE2771" i="1"/>
  <c r="AD2771" i="1"/>
  <c r="AC2771" i="1"/>
  <c r="AB2771" i="1"/>
  <c r="AA2771" i="1"/>
  <c r="Y2771" i="1"/>
  <c r="X2771" i="1"/>
  <c r="W2771" i="1"/>
  <c r="V2771" i="1"/>
  <c r="O2771" i="1"/>
  <c r="AK2771" i="1" s="1"/>
  <c r="AJ2770" i="1"/>
  <c r="AI2770" i="1"/>
  <c r="AH2770" i="1"/>
  <c r="AG2770" i="1"/>
  <c r="AF2770" i="1"/>
  <c r="AE2770" i="1"/>
  <c r="AD2770" i="1"/>
  <c r="AC2770" i="1"/>
  <c r="AB2770" i="1"/>
  <c r="AA2770" i="1"/>
  <c r="Y2770" i="1"/>
  <c r="X2770" i="1"/>
  <c r="W2770" i="1"/>
  <c r="V2770" i="1"/>
  <c r="O2770" i="1"/>
  <c r="AK2770" i="1" s="1"/>
  <c r="AJ2769" i="1"/>
  <c r="AI2769" i="1"/>
  <c r="AH2769" i="1"/>
  <c r="AG2769" i="1"/>
  <c r="AF2769" i="1"/>
  <c r="AE2769" i="1"/>
  <c r="AD2769" i="1"/>
  <c r="AC2769" i="1"/>
  <c r="AB2769" i="1"/>
  <c r="AA2769" i="1"/>
  <c r="Y2769" i="1"/>
  <c r="X2769" i="1"/>
  <c r="W2769" i="1"/>
  <c r="V2769" i="1"/>
  <c r="O2769" i="1"/>
  <c r="AK2769" i="1" s="1"/>
  <c r="AJ2768" i="1"/>
  <c r="AI2768" i="1"/>
  <c r="AH2768" i="1"/>
  <c r="AG2768" i="1"/>
  <c r="AF2768" i="1"/>
  <c r="AE2768" i="1"/>
  <c r="AD2768" i="1"/>
  <c r="AC2768" i="1"/>
  <c r="AB2768" i="1"/>
  <c r="AA2768" i="1"/>
  <c r="Y2768" i="1"/>
  <c r="X2768" i="1"/>
  <c r="W2768" i="1"/>
  <c r="V2768" i="1"/>
  <c r="O2768" i="1"/>
  <c r="AK2768" i="1" s="1"/>
  <c r="AJ2767" i="1"/>
  <c r="AI2767" i="1"/>
  <c r="AH2767" i="1"/>
  <c r="AG2767" i="1"/>
  <c r="AF2767" i="1"/>
  <c r="AE2767" i="1"/>
  <c r="AD2767" i="1"/>
  <c r="AC2767" i="1"/>
  <c r="AB2767" i="1"/>
  <c r="AA2767" i="1"/>
  <c r="Y2767" i="1"/>
  <c r="X2767" i="1"/>
  <c r="W2767" i="1"/>
  <c r="V2767" i="1"/>
  <c r="O2767" i="1"/>
  <c r="AK2767" i="1" s="1"/>
  <c r="AJ2766" i="1"/>
  <c r="AI2766" i="1"/>
  <c r="AH2766" i="1"/>
  <c r="AG2766" i="1"/>
  <c r="AF2766" i="1"/>
  <c r="AE2766" i="1"/>
  <c r="AD2766" i="1"/>
  <c r="AC2766" i="1"/>
  <c r="AB2766" i="1"/>
  <c r="AA2766" i="1"/>
  <c r="Y2766" i="1"/>
  <c r="X2766" i="1"/>
  <c r="W2766" i="1"/>
  <c r="V2766" i="1"/>
  <c r="O2766" i="1"/>
  <c r="AK2766" i="1" s="1"/>
  <c r="AJ2765" i="1"/>
  <c r="AI2765" i="1"/>
  <c r="AH2765" i="1"/>
  <c r="AG2765" i="1"/>
  <c r="AF2765" i="1"/>
  <c r="AE2765" i="1"/>
  <c r="AD2765" i="1"/>
  <c r="AC2765" i="1"/>
  <c r="AB2765" i="1"/>
  <c r="AA2765" i="1"/>
  <c r="Y2765" i="1"/>
  <c r="X2765" i="1"/>
  <c r="W2765" i="1"/>
  <c r="V2765" i="1"/>
  <c r="O2765" i="1"/>
  <c r="AK2765" i="1" s="1"/>
  <c r="AJ2764" i="1"/>
  <c r="AI2764" i="1"/>
  <c r="AH2764" i="1"/>
  <c r="AG2764" i="1"/>
  <c r="AF2764" i="1"/>
  <c r="AE2764" i="1"/>
  <c r="AD2764" i="1"/>
  <c r="AC2764" i="1"/>
  <c r="AB2764" i="1"/>
  <c r="AA2764" i="1"/>
  <c r="Y2764" i="1"/>
  <c r="X2764" i="1"/>
  <c r="W2764" i="1"/>
  <c r="V2764" i="1"/>
  <c r="O2764" i="1"/>
  <c r="AK2764" i="1" s="1"/>
  <c r="AJ2763" i="1"/>
  <c r="AI2763" i="1"/>
  <c r="AH2763" i="1"/>
  <c r="AG2763" i="1"/>
  <c r="AF2763" i="1"/>
  <c r="AE2763" i="1"/>
  <c r="AD2763" i="1"/>
  <c r="AC2763" i="1"/>
  <c r="AB2763" i="1"/>
  <c r="AA2763" i="1"/>
  <c r="Y2763" i="1"/>
  <c r="X2763" i="1"/>
  <c r="W2763" i="1"/>
  <c r="V2763" i="1"/>
  <c r="O2763" i="1"/>
  <c r="AK2763" i="1" s="1"/>
  <c r="AJ2762" i="1"/>
  <c r="AI2762" i="1"/>
  <c r="AH2762" i="1"/>
  <c r="AG2762" i="1"/>
  <c r="AF2762" i="1"/>
  <c r="AE2762" i="1"/>
  <c r="AD2762" i="1"/>
  <c r="AC2762" i="1"/>
  <c r="AB2762" i="1"/>
  <c r="AA2762" i="1"/>
  <c r="Y2762" i="1"/>
  <c r="X2762" i="1"/>
  <c r="W2762" i="1"/>
  <c r="V2762" i="1"/>
  <c r="O2762" i="1"/>
  <c r="AK2762" i="1" s="1"/>
  <c r="AJ2761" i="1"/>
  <c r="AI2761" i="1"/>
  <c r="AH2761" i="1"/>
  <c r="AG2761" i="1"/>
  <c r="AF2761" i="1"/>
  <c r="AE2761" i="1"/>
  <c r="AD2761" i="1"/>
  <c r="AC2761" i="1"/>
  <c r="AB2761" i="1"/>
  <c r="AA2761" i="1"/>
  <c r="Y2761" i="1"/>
  <c r="X2761" i="1"/>
  <c r="W2761" i="1"/>
  <c r="V2761" i="1"/>
  <c r="O2761" i="1"/>
  <c r="AK2761" i="1" s="1"/>
  <c r="AJ2760" i="1"/>
  <c r="AI2760" i="1"/>
  <c r="AH2760" i="1"/>
  <c r="AG2760" i="1"/>
  <c r="AF2760" i="1"/>
  <c r="AE2760" i="1"/>
  <c r="AD2760" i="1"/>
  <c r="AC2760" i="1"/>
  <c r="AB2760" i="1"/>
  <c r="AA2760" i="1"/>
  <c r="Y2760" i="1"/>
  <c r="X2760" i="1"/>
  <c r="W2760" i="1"/>
  <c r="V2760" i="1"/>
  <c r="O2760" i="1"/>
  <c r="AK2760" i="1" s="1"/>
  <c r="AJ2759" i="1"/>
  <c r="AI2759" i="1"/>
  <c r="AH2759" i="1"/>
  <c r="AG2759" i="1"/>
  <c r="AF2759" i="1"/>
  <c r="AE2759" i="1"/>
  <c r="AD2759" i="1"/>
  <c r="AC2759" i="1"/>
  <c r="AB2759" i="1"/>
  <c r="AA2759" i="1"/>
  <c r="Y2759" i="1"/>
  <c r="X2759" i="1"/>
  <c r="W2759" i="1"/>
  <c r="V2759" i="1"/>
  <c r="O2759" i="1"/>
  <c r="AK2759" i="1" s="1"/>
  <c r="AJ2758" i="1"/>
  <c r="AI2758" i="1"/>
  <c r="AH2758" i="1"/>
  <c r="AG2758" i="1"/>
  <c r="AF2758" i="1"/>
  <c r="AE2758" i="1"/>
  <c r="AD2758" i="1"/>
  <c r="AC2758" i="1"/>
  <c r="AB2758" i="1"/>
  <c r="AA2758" i="1"/>
  <c r="Y2758" i="1"/>
  <c r="X2758" i="1"/>
  <c r="W2758" i="1"/>
  <c r="V2758" i="1"/>
  <c r="O2758" i="1"/>
  <c r="AK2758" i="1" s="1"/>
  <c r="AJ2757" i="1"/>
  <c r="AI2757" i="1"/>
  <c r="AH2757" i="1"/>
  <c r="AG2757" i="1"/>
  <c r="AF2757" i="1"/>
  <c r="AE2757" i="1"/>
  <c r="AD2757" i="1"/>
  <c r="AC2757" i="1"/>
  <c r="AB2757" i="1"/>
  <c r="AA2757" i="1"/>
  <c r="Y2757" i="1"/>
  <c r="X2757" i="1"/>
  <c r="W2757" i="1"/>
  <c r="V2757" i="1"/>
  <c r="O2757" i="1"/>
  <c r="AK2757" i="1" s="1"/>
  <c r="AJ2756" i="1"/>
  <c r="AI2756" i="1"/>
  <c r="AH2756" i="1"/>
  <c r="AG2756" i="1"/>
  <c r="AF2756" i="1"/>
  <c r="AE2756" i="1"/>
  <c r="AD2756" i="1"/>
  <c r="AC2756" i="1"/>
  <c r="AB2756" i="1"/>
  <c r="AA2756" i="1"/>
  <c r="Y2756" i="1"/>
  <c r="X2756" i="1"/>
  <c r="W2756" i="1"/>
  <c r="V2756" i="1"/>
  <c r="O2756" i="1"/>
  <c r="AK2756" i="1" s="1"/>
  <c r="AJ2755" i="1"/>
  <c r="AI2755" i="1"/>
  <c r="AH2755" i="1"/>
  <c r="AG2755" i="1"/>
  <c r="AF2755" i="1"/>
  <c r="AE2755" i="1"/>
  <c r="AD2755" i="1"/>
  <c r="AC2755" i="1"/>
  <c r="AB2755" i="1"/>
  <c r="AA2755" i="1"/>
  <c r="Y2755" i="1"/>
  <c r="X2755" i="1"/>
  <c r="W2755" i="1"/>
  <c r="V2755" i="1"/>
  <c r="O2755" i="1"/>
  <c r="AK2755" i="1" s="1"/>
  <c r="AJ2754" i="1"/>
  <c r="AI2754" i="1"/>
  <c r="AH2754" i="1"/>
  <c r="AG2754" i="1"/>
  <c r="AF2754" i="1"/>
  <c r="AE2754" i="1"/>
  <c r="AD2754" i="1"/>
  <c r="AC2754" i="1"/>
  <c r="AB2754" i="1"/>
  <c r="AA2754" i="1"/>
  <c r="Y2754" i="1"/>
  <c r="X2754" i="1"/>
  <c r="W2754" i="1"/>
  <c r="V2754" i="1"/>
  <c r="O2754" i="1"/>
  <c r="AK2754" i="1" s="1"/>
  <c r="AJ2753" i="1"/>
  <c r="AI2753" i="1"/>
  <c r="AH2753" i="1"/>
  <c r="AG2753" i="1"/>
  <c r="AF2753" i="1"/>
  <c r="AE2753" i="1"/>
  <c r="AD2753" i="1"/>
  <c r="AC2753" i="1"/>
  <c r="AB2753" i="1"/>
  <c r="AA2753" i="1"/>
  <c r="Y2753" i="1"/>
  <c r="X2753" i="1"/>
  <c r="W2753" i="1"/>
  <c r="V2753" i="1"/>
  <c r="O2753" i="1"/>
  <c r="AK2753" i="1" s="1"/>
  <c r="AJ2752" i="1"/>
  <c r="AI2752" i="1"/>
  <c r="AH2752" i="1"/>
  <c r="AG2752" i="1"/>
  <c r="AF2752" i="1"/>
  <c r="AE2752" i="1"/>
  <c r="AD2752" i="1"/>
  <c r="AC2752" i="1"/>
  <c r="AB2752" i="1"/>
  <c r="AA2752" i="1"/>
  <c r="Y2752" i="1"/>
  <c r="X2752" i="1"/>
  <c r="W2752" i="1"/>
  <c r="V2752" i="1"/>
  <c r="O2752" i="1"/>
  <c r="AK2752" i="1" s="1"/>
  <c r="AJ2751" i="1"/>
  <c r="AI2751" i="1"/>
  <c r="AH2751" i="1"/>
  <c r="AG2751" i="1"/>
  <c r="AF2751" i="1"/>
  <c r="AE2751" i="1"/>
  <c r="AD2751" i="1"/>
  <c r="AC2751" i="1"/>
  <c r="AB2751" i="1"/>
  <c r="AA2751" i="1"/>
  <c r="Y2751" i="1"/>
  <c r="X2751" i="1"/>
  <c r="W2751" i="1"/>
  <c r="V2751" i="1"/>
  <c r="O2751" i="1"/>
  <c r="AK2751" i="1" s="1"/>
  <c r="AJ2750" i="1"/>
  <c r="AI2750" i="1"/>
  <c r="AH2750" i="1"/>
  <c r="AG2750" i="1"/>
  <c r="AF2750" i="1"/>
  <c r="AE2750" i="1"/>
  <c r="AD2750" i="1"/>
  <c r="AC2750" i="1"/>
  <c r="AB2750" i="1"/>
  <c r="AA2750" i="1"/>
  <c r="Y2750" i="1"/>
  <c r="X2750" i="1"/>
  <c r="W2750" i="1"/>
  <c r="V2750" i="1"/>
  <c r="O2750" i="1"/>
  <c r="AK2750" i="1" s="1"/>
  <c r="AJ2749" i="1"/>
  <c r="AI2749" i="1"/>
  <c r="AH2749" i="1"/>
  <c r="AG2749" i="1"/>
  <c r="AF2749" i="1"/>
  <c r="AE2749" i="1"/>
  <c r="AD2749" i="1"/>
  <c r="AC2749" i="1"/>
  <c r="AB2749" i="1"/>
  <c r="AA2749" i="1"/>
  <c r="Y2749" i="1"/>
  <c r="X2749" i="1"/>
  <c r="W2749" i="1"/>
  <c r="V2749" i="1"/>
  <c r="O2749" i="1"/>
  <c r="AK2749" i="1" s="1"/>
  <c r="AJ2748" i="1"/>
  <c r="AI2748" i="1"/>
  <c r="AH2748" i="1"/>
  <c r="AG2748" i="1"/>
  <c r="AF2748" i="1"/>
  <c r="AE2748" i="1"/>
  <c r="AD2748" i="1"/>
  <c r="AC2748" i="1"/>
  <c r="AB2748" i="1"/>
  <c r="AA2748" i="1"/>
  <c r="Y2748" i="1"/>
  <c r="X2748" i="1"/>
  <c r="W2748" i="1"/>
  <c r="V2748" i="1"/>
  <c r="O2748" i="1"/>
  <c r="AK2748" i="1" s="1"/>
  <c r="AJ2747" i="1"/>
  <c r="AI2747" i="1"/>
  <c r="AH2747" i="1"/>
  <c r="AG2747" i="1"/>
  <c r="AF2747" i="1"/>
  <c r="AE2747" i="1"/>
  <c r="AD2747" i="1"/>
  <c r="AC2747" i="1"/>
  <c r="AB2747" i="1"/>
  <c r="AA2747" i="1"/>
  <c r="Y2747" i="1"/>
  <c r="X2747" i="1"/>
  <c r="W2747" i="1"/>
  <c r="V2747" i="1"/>
  <c r="O2747" i="1"/>
  <c r="AK2747" i="1" s="1"/>
  <c r="AJ2746" i="1"/>
  <c r="AI2746" i="1"/>
  <c r="AH2746" i="1"/>
  <c r="AG2746" i="1"/>
  <c r="AF2746" i="1"/>
  <c r="AE2746" i="1"/>
  <c r="AD2746" i="1"/>
  <c r="AC2746" i="1"/>
  <c r="AB2746" i="1"/>
  <c r="AA2746" i="1"/>
  <c r="Y2746" i="1"/>
  <c r="X2746" i="1"/>
  <c r="W2746" i="1"/>
  <c r="V2746" i="1"/>
  <c r="O2746" i="1"/>
  <c r="AK2746" i="1" s="1"/>
  <c r="AJ2745" i="1"/>
  <c r="AI2745" i="1"/>
  <c r="AH2745" i="1"/>
  <c r="AG2745" i="1"/>
  <c r="AF2745" i="1"/>
  <c r="AE2745" i="1"/>
  <c r="AD2745" i="1"/>
  <c r="AC2745" i="1"/>
  <c r="AB2745" i="1"/>
  <c r="AA2745" i="1"/>
  <c r="Y2745" i="1"/>
  <c r="X2745" i="1"/>
  <c r="W2745" i="1"/>
  <c r="V2745" i="1"/>
  <c r="O2745" i="1"/>
  <c r="AK2745" i="1" s="1"/>
  <c r="AJ2744" i="1"/>
  <c r="AI2744" i="1"/>
  <c r="AH2744" i="1"/>
  <c r="AG2744" i="1"/>
  <c r="AF2744" i="1"/>
  <c r="AE2744" i="1"/>
  <c r="AD2744" i="1"/>
  <c r="AC2744" i="1"/>
  <c r="AB2744" i="1"/>
  <c r="AA2744" i="1"/>
  <c r="Y2744" i="1"/>
  <c r="X2744" i="1"/>
  <c r="W2744" i="1"/>
  <c r="V2744" i="1"/>
  <c r="O2744" i="1"/>
  <c r="AK2744" i="1" s="1"/>
  <c r="AJ2743" i="1"/>
  <c r="AI2743" i="1"/>
  <c r="AH2743" i="1"/>
  <c r="AG2743" i="1"/>
  <c r="AF2743" i="1"/>
  <c r="AE2743" i="1"/>
  <c r="AD2743" i="1"/>
  <c r="AC2743" i="1"/>
  <c r="AB2743" i="1"/>
  <c r="AA2743" i="1"/>
  <c r="Y2743" i="1"/>
  <c r="X2743" i="1"/>
  <c r="W2743" i="1"/>
  <c r="V2743" i="1"/>
  <c r="O2743" i="1"/>
  <c r="AK2743" i="1" s="1"/>
  <c r="AJ2742" i="1"/>
  <c r="AI2742" i="1"/>
  <c r="AH2742" i="1"/>
  <c r="AG2742" i="1"/>
  <c r="AF2742" i="1"/>
  <c r="AE2742" i="1"/>
  <c r="AD2742" i="1"/>
  <c r="AC2742" i="1"/>
  <c r="AB2742" i="1"/>
  <c r="AA2742" i="1"/>
  <c r="Y2742" i="1"/>
  <c r="X2742" i="1"/>
  <c r="W2742" i="1"/>
  <c r="V2742" i="1"/>
  <c r="O2742" i="1"/>
  <c r="AK2742" i="1" s="1"/>
  <c r="AJ2741" i="1"/>
  <c r="AI2741" i="1"/>
  <c r="AH2741" i="1"/>
  <c r="AG2741" i="1"/>
  <c r="AF2741" i="1"/>
  <c r="AE2741" i="1"/>
  <c r="AD2741" i="1"/>
  <c r="AC2741" i="1"/>
  <c r="AB2741" i="1"/>
  <c r="AA2741" i="1"/>
  <c r="Y2741" i="1"/>
  <c r="X2741" i="1"/>
  <c r="W2741" i="1"/>
  <c r="V2741" i="1"/>
  <c r="O2741" i="1"/>
  <c r="AK2741" i="1" s="1"/>
  <c r="AJ2740" i="1"/>
  <c r="AI2740" i="1"/>
  <c r="AH2740" i="1"/>
  <c r="AG2740" i="1"/>
  <c r="AF2740" i="1"/>
  <c r="AE2740" i="1"/>
  <c r="AD2740" i="1"/>
  <c r="AC2740" i="1"/>
  <c r="AB2740" i="1"/>
  <c r="AA2740" i="1"/>
  <c r="Y2740" i="1"/>
  <c r="X2740" i="1"/>
  <c r="W2740" i="1"/>
  <c r="V2740" i="1"/>
  <c r="O2740" i="1"/>
  <c r="AK2740" i="1" s="1"/>
  <c r="AJ2739" i="1"/>
  <c r="AI2739" i="1"/>
  <c r="AH2739" i="1"/>
  <c r="AG2739" i="1"/>
  <c r="AF2739" i="1"/>
  <c r="AE2739" i="1"/>
  <c r="AD2739" i="1"/>
  <c r="AC2739" i="1"/>
  <c r="AB2739" i="1"/>
  <c r="AA2739" i="1"/>
  <c r="Y2739" i="1"/>
  <c r="X2739" i="1"/>
  <c r="W2739" i="1"/>
  <c r="V2739" i="1"/>
  <c r="O2739" i="1"/>
  <c r="AK2739" i="1" s="1"/>
  <c r="AJ2738" i="1"/>
  <c r="AI2738" i="1"/>
  <c r="AH2738" i="1"/>
  <c r="AG2738" i="1"/>
  <c r="AF2738" i="1"/>
  <c r="AE2738" i="1"/>
  <c r="AD2738" i="1"/>
  <c r="AC2738" i="1"/>
  <c r="AB2738" i="1"/>
  <c r="AA2738" i="1"/>
  <c r="Y2738" i="1"/>
  <c r="X2738" i="1"/>
  <c r="W2738" i="1"/>
  <c r="V2738" i="1"/>
  <c r="O2738" i="1"/>
  <c r="AK2738" i="1" s="1"/>
  <c r="AJ2737" i="1"/>
  <c r="AI2737" i="1"/>
  <c r="AH2737" i="1"/>
  <c r="AG2737" i="1"/>
  <c r="AF2737" i="1"/>
  <c r="AE2737" i="1"/>
  <c r="AD2737" i="1"/>
  <c r="AC2737" i="1"/>
  <c r="AB2737" i="1"/>
  <c r="AA2737" i="1"/>
  <c r="Y2737" i="1"/>
  <c r="X2737" i="1"/>
  <c r="W2737" i="1"/>
  <c r="V2737" i="1"/>
  <c r="O2737" i="1"/>
  <c r="AK2737" i="1" s="1"/>
  <c r="AJ2736" i="1"/>
  <c r="AI2736" i="1"/>
  <c r="AH2736" i="1"/>
  <c r="AG2736" i="1"/>
  <c r="AF2736" i="1"/>
  <c r="AE2736" i="1"/>
  <c r="AD2736" i="1"/>
  <c r="AC2736" i="1"/>
  <c r="AB2736" i="1"/>
  <c r="AA2736" i="1"/>
  <c r="Y2736" i="1"/>
  <c r="X2736" i="1"/>
  <c r="W2736" i="1"/>
  <c r="V2736" i="1"/>
  <c r="O2736" i="1"/>
  <c r="AK2736" i="1" s="1"/>
  <c r="AJ2735" i="1"/>
  <c r="AI2735" i="1"/>
  <c r="AH2735" i="1"/>
  <c r="AG2735" i="1"/>
  <c r="AF2735" i="1"/>
  <c r="AE2735" i="1"/>
  <c r="AD2735" i="1"/>
  <c r="AC2735" i="1"/>
  <c r="AB2735" i="1"/>
  <c r="AA2735" i="1"/>
  <c r="Y2735" i="1"/>
  <c r="X2735" i="1"/>
  <c r="W2735" i="1"/>
  <c r="V2735" i="1"/>
  <c r="O2735" i="1"/>
  <c r="AK2735" i="1" s="1"/>
  <c r="AJ2734" i="1"/>
  <c r="AI2734" i="1"/>
  <c r="AH2734" i="1"/>
  <c r="AG2734" i="1"/>
  <c r="AF2734" i="1"/>
  <c r="AE2734" i="1"/>
  <c r="AD2734" i="1"/>
  <c r="AC2734" i="1"/>
  <c r="AB2734" i="1"/>
  <c r="AA2734" i="1"/>
  <c r="Y2734" i="1"/>
  <c r="X2734" i="1"/>
  <c r="W2734" i="1"/>
  <c r="V2734" i="1"/>
  <c r="O2734" i="1"/>
  <c r="AK2734" i="1" s="1"/>
  <c r="AJ2733" i="1"/>
  <c r="AI2733" i="1"/>
  <c r="AH2733" i="1"/>
  <c r="AG2733" i="1"/>
  <c r="AF2733" i="1"/>
  <c r="AE2733" i="1"/>
  <c r="AD2733" i="1"/>
  <c r="AC2733" i="1"/>
  <c r="AB2733" i="1"/>
  <c r="AA2733" i="1"/>
  <c r="Y2733" i="1"/>
  <c r="X2733" i="1"/>
  <c r="W2733" i="1"/>
  <c r="V2733" i="1"/>
  <c r="O2733" i="1"/>
  <c r="AK2733" i="1" s="1"/>
  <c r="AJ2732" i="1"/>
  <c r="AI2732" i="1"/>
  <c r="AH2732" i="1"/>
  <c r="AG2732" i="1"/>
  <c r="AF2732" i="1"/>
  <c r="AE2732" i="1"/>
  <c r="AD2732" i="1"/>
  <c r="AC2732" i="1"/>
  <c r="AB2732" i="1"/>
  <c r="AA2732" i="1"/>
  <c r="Y2732" i="1"/>
  <c r="X2732" i="1"/>
  <c r="W2732" i="1"/>
  <c r="V2732" i="1"/>
  <c r="O2732" i="1"/>
  <c r="AK2732" i="1" s="1"/>
  <c r="AJ2731" i="1"/>
  <c r="AI2731" i="1"/>
  <c r="AH2731" i="1"/>
  <c r="AG2731" i="1"/>
  <c r="AF2731" i="1"/>
  <c r="AE2731" i="1"/>
  <c r="AD2731" i="1"/>
  <c r="AC2731" i="1"/>
  <c r="AB2731" i="1"/>
  <c r="AA2731" i="1"/>
  <c r="Y2731" i="1"/>
  <c r="X2731" i="1"/>
  <c r="W2731" i="1"/>
  <c r="V2731" i="1"/>
  <c r="O2731" i="1"/>
  <c r="AK2731" i="1" s="1"/>
  <c r="AJ2730" i="1"/>
  <c r="AI2730" i="1"/>
  <c r="AH2730" i="1"/>
  <c r="AG2730" i="1"/>
  <c r="AF2730" i="1"/>
  <c r="AE2730" i="1"/>
  <c r="AD2730" i="1"/>
  <c r="AC2730" i="1"/>
  <c r="AB2730" i="1"/>
  <c r="AA2730" i="1"/>
  <c r="Y2730" i="1"/>
  <c r="X2730" i="1"/>
  <c r="W2730" i="1"/>
  <c r="V2730" i="1"/>
  <c r="O2730" i="1"/>
  <c r="AK2730" i="1" s="1"/>
  <c r="AJ2729" i="1"/>
  <c r="AI2729" i="1"/>
  <c r="AH2729" i="1"/>
  <c r="AG2729" i="1"/>
  <c r="AF2729" i="1"/>
  <c r="AE2729" i="1"/>
  <c r="AD2729" i="1"/>
  <c r="AC2729" i="1"/>
  <c r="AB2729" i="1"/>
  <c r="AA2729" i="1"/>
  <c r="Y2729" i="1"/>
  <c r="X2729" i="1"/>
  <c r="W2729" i="1"/>
  <c r="V2729" i="1"/>
  <c r="O2729" i="1"/>
  <c r="AK2729" i="1" s="1"/>
  <c r="AJ2728" i="1"/>
  <c r="AI2728" i="1"/>
  <c r="AH2728" i="1"/>
  <c r="AG2728" i="1"/>
  <c r="AF2728" i="1"/>
  <c r="AE2728" i="1"/>
  <c r="AD2728" i="1"/>
  <c r="AC2728" i="1"/>
  <c r="AB2728" i="1"/>
  <c r="AA2728" i="1"/>
  <c r="Y2728" i="1"/>
  <c r="X2728" i="1"/>
  <c r="W2728" i="1"/>
  <c r="V2728" i="1"/>
  <c r="O2728" i="1"/>
  <c r="AK2728" i="1" s="1"/>
  <c r="AJ2727" i="1"/>
  <c r="AI2727" i="1"/>
  <c r="AH2727" i="1"/>
  <c r="AG2727" i="1"/>
  <c r="AF2727" i="1"/>
  <c r="AE2727" i="1"/>
  <c r="AD2727" i="1"/>
  <c r="AC2727" i="1"/>
  <c r="AB2727" i="1"/>
  <c r="AA2727" i="1"/>
  <c r="Y2727" i="1"/>
  <c r="X2727" i="1"/>
  <c r="W2727" i="1"/>
  <c r="V2727" i="1"/>
  <c r="O2727" i="1"/>
  <c r="AK2727" i="1" s="1"/>
  <c r="AJ2726" i="1"/>
  <c r="AI2726" i="1"/>
  <c r="AH2726" i="1"/>
  <c r="AG2726" i="1"/>
  <c r="AF2726" i="1"/>
  <c r="AE2726" i="1"/>
  <c r="AD2726" i="1"/>
  <c r="AC2726" i="1"/>
  <c r="AB2726" i="1"/>
  <c r="AA2726" i="1"/>
  <c r="Y2726" i="1"/>
  <c r="X2726" i="1"/>
  <c r="W2726" i="1"/>
  <c r="V2726" i="1"/>
  <c r="O2726" i="1"/>
  <c r="AK2726" i="1" s="1"/>
  <c r="AJ2725" i="1"/>
  <c r="AI2725" i="1"/>
  <c r="AH2725" i="1"/>
  <c r="AG2725" i="1"/>
  <c r="AF2725" i="1"/>
  <c r="AE2725" i="1"/>
  <c r="AD2725" i="1"/>
  <c r="AC2725" i="1"/>
  <c r="AB2725" i="1"/>
  <c r="AA2725" i="1"/>
  <c r="Y2725" i="1"/>
  <c r="X2725" i="1"/>
  <c r="W2725" i="1"/>
  <c r="V2725" i="1"/>
  <c r="O2725" i="1"/>
  <c r="AK2725" i="1" s="1"/>
  <c r="AJ2724" i="1"/>
  <c r="AI2724" i="1"/>
  <c r="AH2724" i="1"/>
  <c r="AG2724" i="1"/>
  <c r="AF2724" i="1"/>
  <c r="AE2724" i="1"/>
  <c r="AD2724" i="1"/>
  <c r="AC2724" i="1"/>
  <c r="AB2724" i="1"/>
  <c r="AA2724" i="1"/>
  <c r="Y2724" i="1"/>
  <c r="X2724" i="1"/>
  <c r="W2724" i="1"/>
  <c r="V2724" i="1"/>
  <c r="O2724" i="1"/>
  <c r="AK2724" i="1" s="1"/>
  <c r="AJ2723" i="1"/>
  <c r="AI2723" i="1"/>
  <c r="AH2723" i="1"/>
  <c r="AG2723" i="1"/>
  <c r="AF2723" i="1"/>
  <c r="AE2723" i="1"/>
  <c r="AD2723" i="1"/>
  <c r="AC2723" i="1"/>
  <c r="AB2723" i="1"/>
  <c r="AA2723" i="1"/>
  <c r="Y2723" i="1"/>
  <c r="X2723" i="1"/>
  <c r="W2723" i="1"/>
  <c r="V2723" i="1"/>
  <c r="O2723" i="1"/>
  <c r="AK2723" i="1" s="1"/>
  <c r="AJ2722" i="1"/>
  <c r="AI2722" i="1"/>
  <c r="AH2722" i="1"/>
  <c r="AG2722" i="1"/>
  <c r="AF2722" i="1"/>
  <c r="AE2722" i="1"/>
  <c r="AD2722" i="1"/>
  <c r="AC2722" i="1"/>
  <c r="AB2722" i="1"/>
  <c r="AA2722" i="1"/>
  <c r="Y2722" i="1"/>
  <c r="X2722" i="1"/>
  <c r="W2722" i="1"/>
  <c r="V2722" i="1"/>
  <c r="O2722" i="1"/>
  <c r="AK2722" i="1" s="1"/>
  <c r="AJ2721" i="1"/>
  <c r="AI2721" i="1"/>
  <c r="AH2721" i="1"/>
  <c r="AG2721" i="1"/>
  <c r="AF2721" i="1"/>
  <c r="AE2721" i="1"/>
  <c r="AD2721" i="1"/>
  <c r="AC2721" i="1"/>
  <c r="AB2721" i="1"/>
  <c r="AA2721" i="1"/>
  <c r="Y2721" i="1"/>
  <c r="X2721" i="1"/>
  <c r="W2721" i="1"/>
  <c r="V2721" i="1"/>
  <c r="O2721" i="1"/>
  <c r="AK2721" i="1" s="1"/>
  <c r="AJ2720" i="1"/>
  <c r="AI2720" i="1"/>
  <c r="AH2720" i="1"/>
  <c r="AG2720" i="1"/>
  <c r="AF2720" i="1"/>
  <c r="AE2720" i="1"/>
  <c r="AD2720" i="1"/>
  <c r="AC2720" i="1"/>
  <c r="AB2720" i="1"/>
  <c r="AA2720" i="1"/>
  <c r="Y2720" i="1"/>
  <c r="X2720" i="1"/>
  <c r="W2720" i="1"/>
  <c r="V2720" i="1"/>
  <c r="O2720" i="1"/>
  <c r="AK2720" i="1" s="1"/>
  <c r="AJ2719" i="1"/>
  <c r="AI2719" i="1"/>
  <c r="AH2719" i="1"/>
  <c r="AG2719" i="1"/>
  <c r="AF2719" i="1"/>
  <c r="AE2719" i="1"/>
  <c r="AD2719" i="1"/>
  <c r="AC2719" i="1"/>
  <c r="AB2719" i="1"/>
  <c r="AA2719" i="1"/>
  <c r="Y2719" i="1"/>
  <c r="X2719" i="1"/>
  <c r="W2719" i="1"/>
  <c r="V2719" i="1"/>
  <c r="O2719" i="1"/>
  <c r="AK2719" i="1" s="1"/>
  <c r="AJ2718" i="1"/>
  <c r="AI2718" i="1"/>
  <c r="AH2718" i="1"/>
  <c r="AG2718" i="1"/>
  <c r="AF2718" i="1"/>
  <c r="AE2718" i="1"/>
  <c r="AD2718" i="1"/>
  <c r="AC2718" i="1"/>
  <c r="AB2718" i="1"/>
  <c r="AA2718" i="1"/>
  <c r="Y2718" i="1"/>
  <c r="X2718" i="1"/>
  <c r="W2718" i="1"/>
  <c r="V2718" i="1"/>
  <c r="O2718" i="1"/>
  <c r="AK2718" i="1" s="1"/>
  <c r="AJ2717" i="1"/>
  <c r="AI2717" i="1"/>
  <c r="AH2717" i="1"/>
  <c r="AG2717" i="1"/>
  <c r="AF2717" i="1"/>
  <c r="AE2717" i="1"/>
  <c r="AD2717" i="1"/>
  <c r="AC2717" i="1"/>
  <c r="AB2717" i="1"/>
  <c r="AA2717" i="1"/>
  <c r="Y2717" i="1"/>
  <c r="X2717" i="1"/>
  <c r="W2717" i="1"/>
  <c r="V2717" i="1"/>
  <c r="O2717" i="1"/>
  <c r="AK2717" i="1" s="1"/>
  <c r="AJ2716" i="1"/>
  <c r="AI2716" i="1"/>
  <c r="AH2716" i="1"/>
  <c r="AG2716" i="1"/>
  <c r="AF2716" i="1"/>
  <c r="AE2716" i="1"/>
  <c r="AD2716" i="1"/>
  <c r="AC2716" i="1"/>
  <c r="AB2716" i="1"/>
  <c r="AA2716" i="1"/>
  <c r="Y2716" i="1"/>
  <c r="X2716" i="1"/>
  <c r="W2716" i="1"/>
  <c r="V2716" i="1"/>
  <c r="O2716" i="1"/>
  <c r="AK2716" i="1" s="1"/>
  <c r="AJ2715" i="1"/>
  <c r="AI2715" i="1"/>
  <c r="AH2715" i="1"/>
  <c r="AG2715" i="1"/>
  <c r="AF2715" i="1"/>
  <c r="AE2715" i="1"/>
  <c r="AD2715" i="1"/>
  <c r="AC2715" i="1"/>
  <c r="AB2715" i="1"/>
  <c r="AA2715" i="1"/>
  <c r="Y2715" i="1"/>
  <c r="X2715" i="1"/>
  <c r="W2715" i="1"/>
  <c r="V2715" i="1"/>
  <c r="O2715" i="1"/>
  <c r="AK2715" i="1" s="1"/>
  <c r="AJ2714" i="1"/>
  <c r="AI2714" i="1"/>
  <c r="AH2714" i="1"/>
  <c r="AG2714" i="1"/>
  <c r="AF2714" i="1"/>
  <c r="AE2714" i="1"/>
  <c r="AD2714" i="1"/>
  <c r="AC2714" i="1"/>
  <c r="AB2714" i="1"/>
  <c r="AA2714" i="1"/>
  <c r="Y2714" i="1"/>
  <c r="X2714" i="1"/>
  <c r="W2714" i="1"/>
  <c r="V2714" i="1"/>
  <c r="O2714" i="1"/>
  <c r="AK2714" i="1" s="1"/>
  <c r="AJ2713" i="1"/>
  <c r="AI2713" i="1"/>
  <c r="AH2713" i="1"/>
  <c r="AG2713" i="1"/>
  <c r="AF2713" i="1"/>
  <c r="AE2713" i="1"/>
  <c r="AD2713" i="1"/>
  <c r="AC2713" i="1"/>
  <c r="AB2713" i="1"/>
  <c r="AA2713" i="1"/>
  <c r="Y2713" i="1"/>
  <c r="X2713" i="1"/>
  <c r="W2713" i="1"/>
  <c r="V2713" i="1"/>
  <c r="O2713" i="1"/>
  <c r="AK2713" i="1" s="1"/>
  <c r="AJ2712" i="1"/>
  <c r="AI2712" i="1"/>
  <c r="AH2712" i="1"/>
  <c r="AG2712" i="1"/>
  <c r="AF2712" i="1"/>
  <c r="AE2712" i="1"/>
  <c r="AD2712" i="1"/>
  <c r="AC2712" i="1"/>
  <c r="AB2712" i="1"/>
  <c r="AA2712" i="1"/>
  <c r="Y2712" i="1"/>
  <c r="X2712" i="1"/>
  <c r="W2712" i="1"/>
  <c r="V2712" i="1"/>
  <c r="O2712" i="1"/>
  <c r="AK2712" i="1" s="1"/>
  <c r="AJ2711" i="1"/>
  <c r="AI2711" i="1"/>
  <c r="AH2711" i="1"/>
  <c r="AG2711" i="1"/>
  <c r="AF2711" i="1"/>
  <c r="AE2711" i="1"/>
  <c r="AD2711" i="1"/>
  <c r="AC2711" i="1"/>
  <c r="AB2711" i="1"/>
  <c r="AA2711" i="1"/>
  <c r="Y2711" i="1"/>
  <c r="X2711" i="1"/>
  <c r="W2711" i="1"/>
  <c r="V2711" i="1"/>
  <c r="O2711" i="1"/>
  <c r="AK2711" i="1" s="1"/>
  <c r="AK2710" i="1"/>
  <c r="AJ2710" i="1"/>
  <c r="AI2710" i="1"/>
  <c r="AH2710" i="1"/>
  <c r="AG2710" i="1"/>
  <c r="AF2710" i="1"/>
  <c r="AE2710" i="1"/>
  <c r="AD2710" i="1"/>
  <c r="AC2710" i="1"/>
  <c r="AB2710" i="1"/>
  <c r="AA2710" i="1"/>
  <c r="Y2710" i="1"/>
  <c r="X2710" i="1"/>
  <c r="W2710" i="1"/>
  <c r="V2710" i="1"/>
  <c r="AJ2709" i="1"/>
  <c r="AI2709" i="1"/>
  <c r="AH2709" i="1"/>
  <c r="AG2709" i="1"/>
  <c r="AF2709" i="1"/>
  <c r="AE2709" i="1"/>
  <c r="AD2709" i="1"/>
  <c r="AC2709" i="1"/>
  <c r="AB2709" i="1"/>
  <c r="AA2709" i="1"/>
  <c r="Y2709" i="1"/>
  <c r="X2709" i="1"/>
  <c r="W2709" i="1"/>
  <c r="V2709" i="1"/>
  <c r="O2709" i="1"/>
  <c r="AK2709" i="1" s="1"/>
  <c r="AJ2708" i="1"/>
  <c r="AI2708" i="1"/>
  <c r="AH2708" i="1"/>
  <c r="AG2708" i="1"/>
  <c r="AF2708" i="1"/>
  <c r="AE2708" i="1"/>
  <c r="AD2708" i="1"/>
  <c r="AC2708" i="1"/>
  <c r="AB2708" i="1"/>
  <c r="AA2708" i="1"/>
  <c r="Y2708" i="1"/>
  <c r="X2708" i="1"/>
  <c r="W2708" i="1"/>
  <c r="V2708" i="1"/>
  <c r="O2708" i="1"/>
  <c r="AK2708" i="1" s="1"/>
  <c r="AJ2707" i="1"/>
  <c r="AI2707" i="1"/>
  <c r="AH2707" i="1"/>
  <c r="AG2707" i="1"/>
  <c r="AF2707" i="1"/>
  <c r="AE2707" i="1"/>
  <c r="AD2707" i="1"/>
  <c r="AC2707" i="1"/>
  <c r="AB2707" i="1"/>
  <c r="AA2707" i="1"/>
  <c r="Y2707" i="1"/>
  <c r="X2707" i="1"/>
  <c r="W2707" i="1"/>
  <c r="V2707" i="1"/>
  <c r="O2707" i="1"/>
  <c r="AK2707" i="1" s="1"/>
  <c r="AJ2706" i="1"/>
  <c r="AI2706" i="1"/>
  <c r="AH2706" i="1"/>
  <c r="AG2706" i="1"/>
  <c r="AF2706" i="1"/>
  <c r="AE2706" i="1"/>
  <c r="AD2706" i="1"/>
  <c r="AC2706" i="1"/>
  <c r="AB2706" i="1"/>
  <c r="AA2706" i="1"/>
  <c r="Y2706" i="1"/>
  <c r="X2706" i="1"/>
  <c r="W2706" i="1"/>
  <c r="V2706" i="1"/>
  <c r="O2706" i="1"/>
  <c r="AK2706" i="1" s="1"/>
  <c r="AJ2705" i="1"/>
  <c r="AI2705" i="1"/>
  <c r="AH2705" i="1"/>
  <c r="AG2705" i="1"/>
  <c r="AF2705" i="1"/>
  <c r="AE2705" i="1"/>
  <c r="AD2705" i="1"/>
  <c r="AC2705" i="1"/>
  <c r="AB2705" i="1"/>
  <c r="AA2705" i="1"/>
  <c r="Y2705" i="1"/>
  <c r="X2705" i="1"/>
  <c r="W2705" i="1"/>
  <c r="V2705" i="1"/>
  <c r="O2705" i="1"/>
  <c r="AK2705" i="1" s="1"/>
  <c r="AJ2704" i="1"/>
  <c r="AI2704" i="1"/>
  <c r="AH2704" i="1"/>
  <c r="AG2704" i="1"/>
  <c r="AF2704" i="1"/>
  <c r="AE2704" i="1"/>
  <c r="AD2704" i="1"/>
  <c r="AC2704" i="1"/>
  <c r="AB2704" i="1"/>
  <c r="AA2704" i="1"/>
  <c r="Y2704" i="1"/>
  <c r="X2704" i="1"/>
  <c r="W2704" i="1"/>
  <c r="V2704" i="1"/>
  <c r="O2704" i="1"/>
  <c r="AK2704" i="1" s="1"/>
  <c r="AJ2703" i="1"/>
  <c r="AI2703" i="1"/>
  <c r="AH2703" i="1"/>
  <c r="AG2703" i="1"/>
  <c r="AF2703" i="1"/>
  <c r="AE2703" i="1"/>
  <c r="AD2703" i="1"/>
  <c r="AC2703" i="1"/>
  <c r="AB2703" i="1"/>
  <c r="AA2703" i="1"/>
  <c r="Y2703" i="1"/>
  <c r="X2703" i="1"/>
  <c r="W2703" i="1"/>
  <c r="V2703" i="1"/>
  <c r="O2703" i="1"/>
  <c r="AK2703" i="1" s="1"/>
  <c r="AJ2702" i="1"/>
  <c r="AI2702" i="1"/>
  <c r="AH2702" i="1"/>
  <c r="AG2702" i="1"/>
  <c r="AF2702" i="1"/>
  <c r="AE2702" i="1"/>
  <c r="AD2702" i="1"/>
  <c r="AC2702" i="1"/>
  <c r="AB2702" i="1"/>
  <c r="AA2702" i="1"/>
  <c r="Y2702" i="1"/>
  <c r="X2702" i="1"/>
  <c r="W2702" i="1"/>
  <c r="V2702" i="1"/>
  <c r="O2702" i="1"/>
  <c r="AK2702" i="1" s="1"/>
  <c r="AJ2701" i="1"/>
  <c r="AI2701" i="1"/>
  <c r="AH2701" i="1"/>
  <c r="AG2701" i="1"/>
  <c r="AF2701" i="1"/>
  <c r="AE2701" i="1"/>
  <c r="AD2701" i="1"/>
  <c r="AC2701" i="1"/>
  <c r="AB2701" i="1"/>
  <c r="AA2701" i="1"/>
  <c r="Y2701" i="1"/>
  <c r="X2701" i="1"/>
  <c r="W2701" i="1"/>
  <c r="V2701" i="1"/>
  <c r="O2701" i="1"/>
  <c r="AK2701" i="1" s="1"/>
  <c r="AJ2700" i="1"/>
  <c r="AI2700" i="1"/>
  <c r="AH2700" i="1"/>
  <c r="AG2700" i="1"/>
  <c r="AF2700" i="1"/>
  <c r="AE2700" i="1"/>
  <c r="AD2700" i="1"/>
  <c r="AC2700" i="1"/>
  <c r="AB2700" i="1"/>
  <c r="AA2700" i="1"/>
  <c r="Y2700" i="1"/>
  <c r="X2700" i="1"/>
  <c r="W2700" i="1"/>
  <c r="V2700" i="1"/>
  <c r="O2700" i="1"/>
  <c r="AK2700" i="1" s="1"/>
  <c r="AJ2699" i="1"/>
  <c r="AI2699" i="1"/>
  <c r="AH2699" i="1"/>
  <c r="AG2699" i="1"/>
  <c r="AF2699" i="1"/>
  <c r="AE2699" i="1"/>
  <c r="AD2699" i="1"/>
  <c r="AC2699" i="1"/>
  <c r="AB2699" i="1"/>
  <c r="AA2699" i="1"/>
  <c r="Y2699" i="1"/>
  <c r="X2699" i="1"/>
  <c r="W2699" i="1"/>
  <c r="V2699" i="1"/>
  <c r="O2699" i="1"/>
  <c r="AK2699" i="1" s="1"/>
  <c r="AJ2698" i="1"/>
  <c r="AI2698" i="1"/>
  <c r="AH2698" i="1"/>
  <c r="AG2698" i="1"/>
  <c r="AF2698" i="1"/>
  <c r="AE2698" i="1"/>
  <c r="AD2698" i="1"/>
  <c r="AC2698" i="1"/>
  <c r="AB2698" i="1"/>
  <c r="AA2698" i="1"/>
  <c r="Y2698" i="1"/>
  <c r="X2698" i="1"/>
  <c r="W2698" i="1"/>
  <c r="V2698" i="1"/>
  <c r="O2698" i="1"/>
  <c r="AK2698" i="1" s="1"/>
  <c r="AJ2697" i="1"/>
  <c r="AI2697" i="1"/>
  <c r="AH2697" i="1"/>
  <c r="AG2697" i="1"/>
  <c r="AF2697" i="1"/>
  <c r="AE2697" i="1"/>
  <c r="AD2697" i="1"/>
  <c r="AC2697" i="1"/>
  <c r="AB2697" i="1"/>
  <c r="AA2697" i="1"/>
  <c r="Y2697" i="1"/>
  <c r="X2697" i="1"/>
  <c r="W2697" i="1"/>
  <c r="V2697" i="1"/>
  <c r="O2697" i="1"/>
  <c r="AK2697" i="1" s="1"/>
  <c r="AJ2696" i="1"/>
  <c r="AI2696" i="1"/>
  <c r="AH2696" i="1"/>
  <c r="AG2696" i="1"/>
  <c r="AF2696" i="1"/>
  <c r="AE2696" i="1"/>
  <c r="AD2696" i="1"/>
  <c r="AC2696" i="1"/>
  <c r="AB2696" i="1"/>
  <c r="AA2696" i="1"/>
  <c r="Y2696" i="1"/>
  <c r="X2696" i="1"/>
  <c r="W2696" i="1"/>
  <c r="V2696" i="1"/>
  <c r="O2696" i="1"/>
  <c r="AK2696" i="1" s="1"/>
  <c r="AJ2695" i="1"/>
  <c r="AI2695" i="1"/>
  <c r="AH2695" i="1"/>
  <c r="AG2695" i="1"/>
  <c r="AF2695" i="1"/>
  <c r="AE2695" i="1"/>
  <c r="AD2695" i="1"/>
  <c r="AC2695" i="1"/>
  <c r="AB2695" i="1"/>
  <c r="AA2695" i="1"/>
  <c r="Y2695" i="1"/>
  <c r="X2695" i="1"/>
  <c r="W2695" i="1"/>
  <c r="V2695" i="1"/>
  <c r="O2695" i="1"/>
  <c r="AK2695" i="1" s="1"/>
  <c r="AJ2694" i="1"/>
  <c r="AI2694" i="1"/>
  <c r="AH2694" i="1"/>
  <c r="AG2694" i="1"/>
  <c r="AF2694" i="1"/>
  <c r="AE2694" i="1"/>
  <c r="AD2694" i="1"/>
  <c r="AC2694" i="1"/>
  <c r="AB2694" i="1"/>
  <c r="AA2694" i="1"/>
  <c r="Y2694" i="1"/>
  <c r="X2694" i="1"/>
  <c r="W2694" i="1"/>
  <c r="V2694" i="1"/>
  <c r="O2694" i="1"/>
  <c r="AK2694" i="1" s="1"/>
  <c r="AJ2693" i="1"/>
  <c r="AI2693" i="1"/>
  <c r="AH2693" i="1"/>
  <c r="AG2693" i="1"/>
  <c r="AF2693" i="1"/>
  <c r="AE2693" i="1"/>
  <c r="AD2693" i="1"/>
  <c r="AC2693" i="1"/>
  <c r="AB2693" i="1"/>
  <c r="AA2693" i="1"/>
  <c r="Y2693" i="1"/>
  <c r="X2693" i="1"/>
  <c r="W2693" i="1"/>
  <c r="V2693" i="1"/>
  <c r="O2693" i="1"/>
  <c r="AK2693" i="1" s="1"/>
  <c r="AJ2692" i="1"/>
  <c r="AI2692" i="1"/>
  <c r="AH2692" i="1"/>
  <c r="AG2692" i="1"/>
  <c r="AF2692" i="1"/>
  <c r="AE2692" i="1"/>
  <c r="AD2692" i="1"/>
  <c r="AC2692" i="1"/>
  <c r="AB2692" i="1"/>
  <c r="AA2692" i="1"/>
  <c r="Y2692" i="1"/>
  <c r="X2692" i="1"/>
  <c r="W2692" i="1"/>
  <c r="V2692" i="1"/>
  <c r="O2692" i="1"/>
  <c r="AK2692" i="1" s="1"/>
  <c r="AJ2691" i="1"/>
  <c r="AI2691" i="1"/>
  <c r="AH2691" i="1"/>
  <c r="AG2691" i="1"/>
  <c r="AF2691" i="1"/>
  <c r="AE2691" i="1"/>
  <c r="AD2691" i="1"/>
  <c r="AC2691" i="1"/>
  <c r="AB2691" i="1"/>
  <c r="AA2691" i="1"/>
  <c r="Y2691" i="1"/>
  <c r="X2691" i="1"/>
  <c r="W2691" i="1"/>
  <c r="V2691" i="1"/>
  <c r="O2691" i="1"/>
  <c r="AK2691" i="1" s="1"/>
  <c r="AJ2690" i="1"/>
  <c r="AI2690" i="1"/>
  <c r="AH2690" i="1"/>
  <c r="AG2690" i="1"/>
  <c r="AF2690" i="1"/>
  <c r="AE2690" i="1"/>
  <c r="AD2690" i="1"/>
  <c r="AC2690" i="1"/>
  <c r="AB2690" i="1"/>
  <c r="AA2690" i="1"/>
  <c r="Y2690" i="1"/>
  <c r="X2690" i="1"/>
  <c r="W2690" i="1"/>
  <c r="V2690" i="1"/>
  <c r="O2690" i="1"/>
  <c r="AK2690" i="1" s="1"/>
  <c r="AJ2689" i="1"/>
  <c r="AI2689" i="1"/>
  <c r="AH2689" i="1"/>
  <c r="AG2689" i="1"/>
  <c r="AF2689" i="1"/>
  <c r="AE2689" i="1"/>
  <c r="AD2689" i="1"/>
  <c r="AC2689" i="1"/>
  <c r="AB2689" i="1"/>
  <c r="AA2689" i="1"/>
  <c r="Y2689" i="1"/>
  <c r="X2689" i="1"/>
  <c r="W2689" i="1"/>
  <c r="V2689" i="1"/>
  <c r="O2689" i="1"/>
  <c r="AK2689" i="1" s="1"/>
  <c r="AJ2688" i="1"/>
  <c r="AI2688" i="1"/>
  <c r="AH2688" i="1"/>
  <c r="AG2688" i="1"/>
  <c r="AF2688" i="1"/>
  <c r="AE2688" i="1"/>
  <c r="AD2688" i="1"/>
  <c r="AC2688" i="1"/>
  <c r="AB2688" i="1"/>
  <c r="AA2688" i="1"/>
  <c r="Y2688" i="1"/>
  <c r="X2688" i="1"/>
  <c r="W2688" i="1"/>
  <c r="V2688" i="1"/>
  <c r="O2688" i="1"/>
  <c r="AK2688" i="1" s="1"/>
  <c r="AJ2687" i="1"/>
  <c r="AI2687" i="1"/>
  <c r="AH2687" i="1"/>
  <c r="AG2687" i="1"/>
  <c r="AF2687" i="1"/>
  <c r="AE2687" i="1"/>
  <c r="AD2687" i="1"/>
  <c r="AC2687" i="1"/>
  <c r="AB2687" i="1"/>
  <c r="AA2687" i="1"/>
  <c r="Y2687" i="1"/>
  <c r="X2687" i="1"/>
  <c r="W2687" i="1"/>
  <c r="V2687" i="1"/>
  <c r="O2687" i="1"/>
  <c r="AK2687" i="1" s="1"/>
  <c r="AJ2686" i="1"/>
  <c r="AI2686" i="1"/>
  <c r="AH2686" i="1"/>
  <c r="AG2686" i="1"/>
  <c r="AF2686" i="1"/>
  <c r="AE2686" i="1"/>
  <c r="AD2686" i="1"/>
  <c r="AC2686" i="1"/>
  <c r="AB2686" i="1"/>
  <c r="AA2686" i="1"/>
  <c r="Y2686" i="1"/>
  <c r="X2686" i="1"/>
  <c r="W2686" i="1"/>
  <c r="V2686" i="1"/>
  <c r="O2686" i="1"/>
  <c r="AK2686" i="1" s="1"/>
  <c r="AJ2685" i="1"/>
  <c r="AI2685" i="1"/>
  <c r="AH2685" i="1"/>
  <c r="AG2685" i="1"/>
  <c r="AF2685" i="1"/>
  <c r="AE2685" i="1"/>
  <c r="AD2685" i="1"/>
  <c r="AC2685" i="1"/>
  <c r="AB2685" i="1"/>
  <c r="AA2685" i="1"/>
  <c r="Y2685" i="1"/>
  <c r="X2685" i="1"/>
  <c r="W2685" i="1"/>
  <c r="V2685" i="1"/>
  <c r="O2685" i="1"/>
  <c r="AK2685" i="1" s="1"/>
  <c r="AJ2684" i="1"/>
  <c r="AI2684" i="1"/>
  <c r="AH2684" i="1"/>
  <c r="AG2684" i="1"/>
  <c r="AF2684" i="1"/>
  <c r="AE2684" i="1"/>
  <c r="AD2684" i="1"/>
  <c r="AC2684" i="1"/>
  <c r="AB2684" i="1"/>
  <c r="AA2684" i="1"/>
  <c r="Y2684" i="1"/>
  <c r="X2684" i="1"/>
  <c r="W2684" i="1"/>
  <c r="V2684" i="1"/>
  <c r="O2684" i="1"/>
  <c r="AK2684" i="1" s="1"/>
  <c r="AJ2683" i="1"/>
  <c r="AI2683" i="1"/>
  <c r="AH2683" i="1"/>
  <c r="AG2683" i="1"/>
  <c r="AF2683" i="1"/>
  <c r="AE2683" i="1"/>
  <c r="AD2683" i="1"/>
  <c r="AC2683" i="1"/>
  <c r="AB2683" i="1"/>
  <c r="AA2683" i="1"/>
  <c r="Y2683" i="1"/>
  <c r="X2683" i="1"/>
  <c r="W2683" i="1"/>
  <c r="V2683" i="1"/>
  <c r="O2683" i="1"/>
  <c r="AK2683" i="1" s="1"/>
  <c r="AJ2682" i="1"/>
  <c r="AI2682" i="1"/>
  <c r="AH2682" i="1"/>
  <c r="AG2682" i="1"/>
  <c r="AF2682" i="1"/>
  <c r="AE2682" i="1"/>
  <c r="AD2682" i="1"/>
  <c r="AC2682" i="1"/>
  <c r="AB2682" i="1"/>
  <c r="AA2682" i="1"/>
  <c r="Y2682" i="1"/>
  <c r="X2682" i="1"/>
  <c r="W2682" i="1"/>
  <c r="V2682" i="1"/>
  <c r="O2682" i="1"/>
  <c r="AK2682" i="1" s="1"/>
  <c r="AJ2681" i="1"/>
  <c r="AI2681" i="1"/>
  <c r="AH2681" i="1"/>
  <c r="AG2681" i="1"/>
  <c r="AF2681" i="1"/>
  <c r="AE2681" i="1"/>
  <c r="AD2681" i="1"/>
  <c r="AC2681" i="1"/>
  <c r="AB2681" i="1"/>
  <c r="AA2681" i="1"/>
  <c r="Y2681" i="1"/>
  <c r="X2681" i="1"/>
  <c r="W2681" i="1"/>
  <c r="V2681" i="1"/>
  <c r="O2681" i="1"/>
  <c r="AK2681" i="1" s="1"/>
  <c r="AJ2680" i="1"/>
  <c r="AI2680" i="1"/>
  <c r="AH2680" i="1"/>
  <c r="AG2680" i="1"/>
  <c r="AF2680" i="1"/>
  <c r="AE2680" i="1"/>
  <c r="AD2680" i="1"/>
  <c r="AC2680" i="1"/>
  <c r="AB2680" i="1"/>
  <c r="AA2680" i="1"/>
  <c r="Y2680" i="1"/>
  <c r="X2680" i="1"/>
  <c r="W2680" i="1"/>
  <c r="V2680" i="1"/>
  <c r="O2680" i="1"/>
  <c r="AK2680" i="1" s="1"/>
  <c r="AK2679" i="1"/>
  <c r="AJ2679" i="1"/>
  <c r="AI2679" i="1"/>
  <c r="AH2679" i="1"/>
  <c r="AG2679" i="1"/>
  <c r="AF2679" i="1"/>
  <c r="AE2679" i="1"/>
  <c r="AD2679" i="1"/>
  <c r="AC2679" i="1"/>
  <c r="AB2679" i="1"/>
  <c r="AA2679" i="1"/>
  <c r="Y2679" i="1"/>
  <c r="X2679" i="1"/>
  <c r="W2679" i="1"/>
  <c r="V2679" i="1"/>
  <c r="AJ2678" i="1"/>
  <c r="AI2678" i="1"/>
  <c r="AH2678" i="1"/>
  <c r="AG2678" i="1"/>
  <c r="AF2678" i="1"/>
  <c r="AE2678" i="1"/>
  <c r="AD2678" i="1"/>
  <c r="AC2678" i="1"/>
  <c r="AB2678" i="1"/>
  <c r="AA2678" i="1"/>
  <c r="Y2678" i="1"/>
  <c r="X2678" i="1"/>
  <c r="W2678" i="1"/>
  <c r="V2678" i="1"/>
  <c r="O2678" i="1"/>
  <c r="AK2678" i="1" s="1"/>
  <c r="AJ2677" i="1"/>
  <c r="AI2677" i="1"/>
  <c r="AH2677" i="1"/>
  <c r="AG2677" i="1"/>
  <c r="AF2677" i="1"/>
  <c r="AE2677" i="1"/>
  <c r="AD2677" i="1"/>
  <c r="AC2677" i="1"/>
  <c r="AB2677" i="1"/>
  <c r="AA2677" i="1"/>
  <c r="Y2677" i="1"/>
  <c r="X2677" i="1"/>
  <c r="W2677" i="1"/>
  <c r="V2677" i="1"/>
  <c r="O2677" i="1"/>
  <c r="AK2677" i="1" s="1"/>
  <c r="AJ2676" i="1"/>
  <c r="AI2676" i="1"/>
  <c r="AH2676" i="1"/>
  <c r="AG2676" i="1"/>
  <c r="AF2676" i="1"/>
  <c r="AE2676" i="1"/>
  <c r="AD2676" i="1"/>
  <c r="AC2676" i="1"/>
  <c r="AB2676" i="1"/>
  <c r="AA2676" i="1"/>
  <c r="Y2676" i="1"/>
  <c r="X2676" i="1"/>
  <c r="W2676" i="1"/>
  <c r="V2676" i="1"/>
  <c r="O2676" i="1"/>
  <c r="AK2676" i="1" s="1"/>
  <c r="AJ2675" i="1"/>
  <c r="AI2675" i="1"/>
  <c r="AH2675" i="1"/>
  <c r="AG2675" i="1"/>
  <c r="AF2675" i="1"/>
  <c r="AE2675" i="1"/>
  <c r="AD2675" i="1"/>
  <c r="AC2675" i="1"/>
  <c r="AB2675" i="1"/>
  <c r="AA2675" i="1"/>
  <c r="Y2675" i="1"/>
  <c r="X2675" i="1"/>
  <c r="W2675" i="1"/>
  <c r="V2675" i="1"/>
  <c r="O2675" i="1"/>
  <c r="AK2675" i="1" s="1"/>
  <c r="AJ2674" i="1"/>
  <c r="AI2674" i="1"/>
  <c r="AH2674" i="1"/>
  <c r="AG2674" i="1"/>
  <c r="AF2674" i="1"/>
  <c r="AE2674" i="1"/>
  <c r="AD2674" i="1"/>
  <c r="AC2674" i="1"/>
  <c r="AB2674" i="1"/>
  <c r="AA2674" i="1"/>
  <c r="Y2674" i="1"/>
  <c r="X2674" i="1"/>
  <c r="W2674" i="1"/>
  <c r="V2674" i="1"/>
  <c r="O2674" i="1"/>
  <c r="AK2674" i="1" s="1"/>
  <c r="AJ2673" i="1"/>
  <c r="AI2673" i="1"/>
  <c r="AH2673" i="1"/>
  <c r="AG2673" i="1"/>
  <c r="AF2673" i="1"/>
  <c r="AE2673" i="1"/>
  <c r="AD2673" i="1"/>
  <c r="AC2673" i="1"/>
  <c r="AB2673" i="1"/>
  <c r="AA2673" i="1"/>
  <c r="Y2673" i="1"/>
  <c r="X2673" i="1"/>
  <c r="W2673" i="1"/>
  <c r="V2673" i="1"/>
  <c r="O2673" i="1"/>
  <c r="AK2673" i="1" s="1"/>
  <c r="AJ2672" i="1"/>
  <c r="AI2672" i="1"/>
  <c r="AH2672" i="1"/>
  <c r="AG2672" i="1"/>
  <c r="AF2672" i="1"/>
  <c r="AE2672" i="1"/>
  <c r="AD2672" i="1"/>
  <c r="AC2672" i="1"/>
  <c r="AB2672" i="1"/>
  <c r="AA2672" i="1"/>
  <c r="Y2672" i="1"/>
  <c r="X2672" i="1"/>
  <c r="W2672" i="1"/>
  <c r="V2672" i="1"/>
  <c r="O2672" i="1"/>
  <c r="AK2672" i="1" s="1"/>
  <c r="AJ2671" i="1"/>
  <c r="AI2671" i="1"/>
  <c r="AH2671" i="1"/>
  <c r="AG2671" i="1"/>
  <c r="AF2671" i="1"/>
  <c r="AE2671" i="1"/>
  <c r="AD2671" i="1"/>
  <c r="AC2671" i="1"/>
  <c r="AB2671" i="1"/>
  <c r="AA2671" i="1"/>
  <c r="Y2671" i="1"/>
  <c r="X2671" i="1"/>
  <c r="W2671" i="1"/>
  <c r="V2671" i="1"/>
  <c r="O2671" i="1"/>
  <c r="AK2671" i="1" s="1"/>
  <c r="AJ2670" i="1"/>
  <c r="AI2670" i="1"/>
  <c r="AH2670" i="1"/>
  <c r="AG2670" i="1"/>
  <c r="AF2670" i="1"/>
  <c r="AE2670" i="1"/>
  <c r="AD2670" i="1"/>
  <c r="AC2670" i="1"/>
  <c r="AB2670" i="1"/>
  <c r="AA2670" i="1"/>
  <c r="Y2670" i="1"/>
  <c r="X2670" i="1"/>
  <c r="W2670" i="1"/>
  <c r="V2670" i="1"/>
  <c r="O2670" i="1"/>
  <c r="AK2670" i="1" s="1"/>
  <c r="AJ2669" i="1"/>
  <c r="AI2669" i="1"/>
  <c r="AH2669" i="1"/>
  <c r="AG2669" i="1"/>
  <c r="AF2669" i="1"/>
  <c r="AE2669" i="1"/>
  <c r="AD2669" i="1"/>
  <c r="AC2669" i="1"/>
  <c r="AB2669" i="1"/>
  <c r="AA2669" i="1"/>
  <c r="Y2669" i="1"/>
  <c r="X2669" i="1"/>
  <c r="W2669" i="1"/>
  <c r="V2669" i="1"/>
  <c r="O2669" i="1"/>
  <c r="AK2669" i="1" s="1"/>
  <c r="AJ2668" i="1"/>
  <c r="AI2668" i="1"/>
  <c r="AH2668" i="1"/>
  <c r="AG2668" i="1"/>
  <c r="AF2668" i="1"/>
  <c r="AE2668" i="1"/>
  <c r="AD2668" i="1"/>
  <c r="AC2668" i="1"/>
  <c r="AB2668" i="1"/>
  <c r="AA2668" i="1"/>
  <c r="Y2668" i="1"/>
  <c r="X2668" i="1"/>
  <c r="W2668" i="1"/>
  <c r="V2668" i="1"/>
  <c r="O2668" i="1"/>
  <c r="AK2668" i="1" s="1"/>
  <c r="AJ2667" i="1"/>
  <c r="AI2667" i="1"/>
  <c r="AH2667" i="1"/>
  <c r="AG2667" i="1"/>
  <c r="AF2667" i="1"/>
  <c r="AE2667" i="1"/>
  <c r="AD2667" i="1"/>
  <c r="AC2667" i="1"/>
  <c r="AB2667" i="1"/>
  <c r="AA2667" i="1"/>
  <c r="Y2667" i="1"/>
  <c r="X2667" i="1"/>
  <c r="W2667" i="1"/>
  <c r="V2667" i="1"/>
  <c r="O2667" i="1"/>
  <c r="AK2667" i="1" s="1"/>
  <c r="AJ2666" i="1"/>
  <c r="AI2666" i="1"/>
  <c r="AH2666" i="1"/>
  <c r="AG2666" i="1"/>
  <c r="AF2666" i="1"/>
  <c r="AE2666" i="1"/>
  <c r="AD2666" i="1"/>
  <c r="AC2666" i="1"/>
  <c r="AB2666" i="1"/>
  <c r="AA2666" i="1"/>
  <c r="Y2666" i="1"/>
  <c r="X2666" i="1"/>
  <c r="W2666" i="1"/>
  <c r="V2666" i="1"/>
  <c r="O2666" i="1"/>
  <c r="AK2666" i="1" s="1"/>
  <c r="AJ2665" i="1"/>
  <c r="AI2665" i="1"/>
  <c r="AH2665" i="1"/>
  <c r="AG2665" i="1"/>
  <c r="AF2665" i="1"/>
  <c r="AE2665" i="1"/>
  <c r="AD2665" i="1"/>
  <c r="AC2665" i="1"/>
  <c r="AB2665" i="1"/>
  <c r="AA2665" i="1"/>
  <c r="Y2665" i="1"/>
  <c r="X2665" i="1"/>
  <c r="W2665" i="1"/>
  <c r="V2665" i="1"/>
  <c r="O2665" i="1"/>
  <c r="AK2665" i="1" s="1"/>
  <c r="AJ2664" i="1"/>
  <c r="AI2664" i="1"/>
  <c r="AH2664" i="1"/>
  <c r="AG2664" i="1"/>
  <c r="AF2664" i="1"/>
  <c r="AE2664" i="1"/>
  <c r="AD2664" i="1"/>
  <c r="AC2664" i="1"/>
  <c r="AB2664" i="1"/>
  <c r="AA2664" i="1"/>
  <c r="Y2664" i="1"/>
  <c r="X2664" i="1"/>
  <c r="W2664" i="1"/>
  <c r="V2664" i="1"/>
  <c r="O2664" i="1"/>
  <c r="AK2664" i="1" s="1"/>
  <c r="AJ2663" i="1"/>
  <c r="AI2663" i="1"/>
  <c r="AH2663" i="1"/>
  <c r="AG2663" i="1"/>
  <c r="AF2663" i="1"/>
  <c r="AE2663" i="1"/>
  <c r="AD2663" i="1"/>
  <c r="AC2663" i="1"/>
  <c r="AB2663" i="1"/>
  <c r="AA2663" i="1"/>
  <c r="Y2663" i="1"/>
  <c r="X2663" i="1"/>
  <c r="W2663" i="1"/>
  <c r="V2663" i="1"/>
  <c r="O2663" i="1"/>
  <c r="AK2663" i="1" s="1"/>
  <c r="AJ2662" i="1"/>
  <c r="AI2662" i="1"/>
  <c r="AH2662" i="1"/>
  <c r="AG2662" i="1"/>
  <c r="AF2662" i="1"/>
  <c r="AE2662" i="1"/>
  <c r="AD2662" i="1"/>
  <c r="AC2662" i="1"/>
  <c r="AB2662" i="1"/>
  <c r="AA2662" i="1"/>
  <c r="Y2662" i="1"/>
  <c r="X2662" i="1"/>
  <c r="W2662" i="1"/>
  <c r="V2662" i="1"/>
  <c r="O2662" i="1"/>
  <c r="AK2662" i="1" s="1"/>
  <c r="AJ2661" i="1"/>
  <c r="AI2661" i="1"/>
  <c r="AH2661" i="1"/>
  <c r="AG2661" i="1"/>
  <c r="AF2661" i="1"/>
  <c r="AE2661" i="1"/>
  <c r="AD2661" i="1"/>
  <c r="AC2661" i="1"/>
  <c r="AB2661" i="1"/>
  <c r="AA2661" i="1"/>
  <c r="Y2661" i="1"/>
  <c r="X2661" i="1"/>
  <c r="W2661" i="1"/>
  <c r="V2661" i="1"/>
  <c r="O2661" i="1"/>
  <c r="AK2661" i="1" s="1"/>
  <c r="AJ2660" i="1"/>
  <c r="AI2660" i="1"/>
  <c r="AH2660" i="1"/>
  <c r="AG2660" i="1"/>
  <c r="AF2660" i="1"/>
  <c r="AE2660" i="1"/>
  <c r="AD2660" i="1"/>
  <c r="AC2660" i="1"/>
  <c r="AB2660" i="1"/>
  <c r="AA2660" i="1"/>
  <c r="Y2660" i="1"/>
  <c r="X2660" i="1"/>
  <c r="W2660" i="1"/>
  <c r="V2660" i="1"/>
  <c r="O2660" i="1"/>
  <c r="AK2660" i="1" s="1"/>
  <c r="AJ2659" i="1"/>
  <c r="AI2659" i="1"/>
  <c r="AH2659" i="1"/>
  <c r="AG2659" i="1"/>
  <c r="AF2659" i="1"/>
  <c r="AE2659" i="1"/>
  <c r="AD2659" i="1"/>
  <c r="AC2659" i="1"/>
  <c r="AB2659" i="1"/>
  <c r="AA2659" i="1"/>
  <c r="Y2659" i="1"/>
  <c r="X2659" i="1"/>
  <c r="W2659" i="1"/>
  <c r="V2659" i="1"/>
  <c r="O2659" i="1"/>
  <c r="AK2659" i="1" s="1"/>
  <c r="AJ2658" i="1"/>
  <c r="AI2658" i="1"/>
  <c r="AH2658" i="1"/>
  <c r="AG2658" i="1"/>
  <c r="AF2658" i="1"/>
  <c r="AE2658" i="1"/>
  <c r="AD2658" i="1"/>
  <c r="AC2658" i="1"/>
  <c r="AB2658" i="1"/>
  <c r="AA2658" i="1"/>
  <c r="Y2658" i="1"/>
  <c r="X2658" i="1"/>
  <c r="W2658" i="1"/>
  <c r="V2658" i="1"/>
  <c r="O2658" i="1"/>
  <c r="AK2658" i="1" s="1"/>
  <c r="AJ2657" i="1"/>
  <c r="AI2657" i="1"/>
  <c r="AH2657" i="1"/>
  <c r="AG2657" i="1"/>
  <c r="AF2657" i="1"/>
  <c r="AE2657" i="1"/>
  <c r="AD2657" i="1"/>
  <c r="AC2657" i="1"/>
  <c r="AB2657" i="1"/>
  <c r="AA2657" i="1"/>
  <c r="Y2657" i="1"/>
  <c r="X2657" i="1"/>
  <c r="W2657" i="1"/>
  <c r="V2657" i="1"/>
  <c r="O2657" i="1"/>
  <c r="AK2657" i="1" s="1"/>
  <c r="AJ2656" i="1"/>
  <c r="AI2656" i="1"/>
  <c r="AH2656" i="1"/>
  <c r="AG2656" i="1"/>
  <c r="AF2656" i="1"/>
  <c r="AE2656" i="1"/>
  <c r="AD2656" i="1"/>
  <c r="AC2656" i="1"/>
  <c r="AB2656" i="1"/>
  <c r="AA2656" i="1"/>
  <c r="Y2656" i="1"/>
  <c r="X2656" i="1"/>
  <c r="W2656" i="1"/>
  <c r="V2656" i="1"/>
  <c r="O2656" i="1"/>
  <c r="AK2656" i="1" s="1"/>
  <c r="AJ2655" i="1"/>
  <c r="AI2655" i="1"/>
  <c r="AH2655" i="1"/>
  <c r="AG2655" i="1"/>
  <c r="AF2655" i="1"/>
  <c r="AE2655" i="1"/>
  <c r="AD2655" i="1"/>
  <c r="AC2655" i="1"/>
  <c r="AB2655" i="1"/>
  <c r="AA2655" i="1"/>
  <c r="Y2655" i="1"/>
  <c r="X2655" i="1"/>
  <c r="W2655" i="1"/>
  <c r="V2655" i="1"/>
  <c r="O2655" i="1"/>
  <c r="AK2655" i="1" s="1"/>
  <c r="AJ2654" i="1"/>
  <c r="AI2654" i="1"/>
  <c r="AH2654" i="1"/>
  <c r="AG2654" i="1"/>
  <c r="AF2654" i="1"/>
  <c r="AE2654" i="1"/>
  <c r="AD2654" i="1"/>
  <c r="AC2654" i="1"/>
  <c r="AB2654" i="1"/>
  <c r="AA2654" i="1"/>
  <c r="Y2654" i="1"/>
  <c r="X2654" i="1"/>
  <c r="W2654" i="1"/>
  <c r="V2654" i="1"/>
  <c r="O2654" i="1"/>
  <c r="AK2654" i="1" s="1"/>
  <c r="AJ2653" i="1"/>
  <c r="AI2653" i="1"/>
  <c r="AH2653" i="1"/>
  <c r="AG2653" i="1"/>
  <c r="AF2653" i="1"/>
  <c r="AE2653" i="1"/>
  <c r="AD2653" i="1"/>
  <c r="AC2653" i="1"/>
  <c r="AB2653" i="1"/>
  <c r="AA2653" i="1"/>
  <c r="Y2653" i="1"/>
  <c r="X2653" i="1"/>
  <c r="W2653" i="1"/>
  <c r="V2653" i="1"/>
  <c r="O2653" i="1"/>
  <c r="AK2653" i="1" s="1"/>
  <c r="AJ2652" i="1"/>
  <c r="AI2652" i="1"/>
  <c r="AH2652" i="1"/>
  <c r="AG2652" i="1"/>
  <c r="AF2652" i="1"/>
  <c r="AE2652" i="1"/>
  <c r="AD2652" i="1"/>
  <c r="AC2652" i="1"/>
  <c r="AB2652" i="1"/>
  <c r="AA2652" i="1"/>
  <c r="Y2652" i="1"/>
  <c r="X2652" i="1"/>
  <c r="W2652" i="1"/>
  <c r="V2652" i="1"/>
  <c r="O2652" i="1"/>
  <c r="AK2652" i="1" s="1"/>
  <c r="AJ2651" i="1"/>
  <c r="AI2651" i="1"/>
  <c r="AH2651" i="1"/>
  <c r="AG2651" i="1"/>
  <c r="AF2651" i="1"/>
  <c r="AE2651" i="1"/>
  <c r="AD2651" i="1"/>
  <c r="AC2651" i="1"/>
  <c r="AB2651" i="1"/>
  <c r="AA2651" i="1"/>
  <c r="Y2651" i="1"/>
  <c r="X2651" i="1"/>
  <c r="W2651" i="1"/>
  <c r="V2651" i="1"/>
  <c r="O2651" i="1"/>
  <c r="AK2651" i="1" s="1"/>
  <c r="AJ2650" i="1"/>
  <c r="AI2650" i="1"/>
  <c r="AH2650" i="1"/>
  <c r="AG2650" i="1"/>
  <c r="AF2650" i="1"/>
  <c r="AE2650" i="1"/>
  <c r="AD2650" i="1"/>
  <c r="AC2650" i="1"/>
  <c r="AB2650" i="1"/>
  <c r="AA2650" i="1"/>
  <c r="Y2650" i="1"/>
  <c r="X2650" i="1"/>
  <c r="W2650" i="1"/>
  <c r="V2650" i="1"/>
  <c r="O2650" i="1"/>
  <c r="AK2650" i="1" s="1"/>
  <c r="AJ2649" i="1"/>
  <c r="AI2649" i="1"/>
  <c r="AH2649" i="1"/>
  <c r="AG2649" i="1"/>
  <c r="AF2649" i="1"/>
  <c r="AE2649" i="1"/>
  <c r="AD2649" i="1"/>
  <c r="AC2649" i="1"/>
  <c r="AB2649" i="1"/>
  <c r="AA2649" i="1"/>
  <c r="Y2649" i="1"/>
  <c r="X2649" i="1"/>
  <c r="W2649" i="1"/>
  <c r="V2649" i="1"/>
  <c r="O2649" i="1"/>
  <c r="AK2649" i="1" s="1"/>
  <c r="AJ2648" i="1"/>
  <c r="AI2648" i="1"/>
  <c r="AH2648" i="1"/>
  <c r="AG2648" i="1"/>
  <c r="AF2648" i="1"/>
  <c r="AE2648" i="1"/>
  <c r="AD2648" i="1"/>
  <c r="AC2648" i="1"/>
  <c r="AB2648" i="1"/>
  <c r="AA2648" i="1"/>
  <c r="Y2648" i="1"/>
  <c r="X2648" i="1"/>
  <c r="W2648" i="1"/>
  <c r="V2648" i="1"/>
  <c r="O2648" i="1"/>
  <c r="AK2648" i="1" s="1"/>
  <c r="AJ2647" i="1"/>
  <c r="AI2647" i="1"/>
  <c r="AH2647" i="1"/>
  <c r="AG2647" i="1"/>
  <c r="AF2647" i="1"/>
  <c r="AE2647" i="1"/>
  <c r="AD2647" i="1"/>
  <c r="AC2647" i="1"/>
  <c r="AB2647" i="1"/>
  <c r="AA2647" i="1"/>
  <c r="Y2647" i="1"/>
  <c r="X2647" i="1"/>
  <c r="W2647" i="1"/>
  <c r="V2647" i="1"/>
  <c r="O2647" i="1"/>
  <c r="AK2647" i="1" s="1"/>
  <c r="AJ2646" i="1"/>
  <c r="AI2646" i="1"/>
  <c r="AH2646" i="1"/>
  <c r="AG2646" i="1"/>
  <c r="AF2646" i="1"/>
  <c r="AE2646" i="1"/>
  <c r="AD2646" i="1"/>
  <c r="AC2646" i="1"/>
  <c r="AB2646" i="1"/>
  <c r="AA2646" i="1"/>
  <c r="Y2646" i="1"/>
  <c r="X2646" i="1"/>
  <c r="W2646" i="1"/>
  <c r="V2646" i="1"/>
  <c r="O2646" i="1"/>
  <c r="AK2646" i="1" s="1"/>
  <c r="AJ2645" i="1"/>
  <c r="AI2645" i="1"/>
  <c r="AH2645" i="1"/>
  <c r="AG2645" i="1"/>
  <c r="AF2645" i="1"/>
  <c r="AE2645" i="1"/>
  <c r="AD2645" i="1"/>
  <c r="AC2645" i="1"/>
  <c r="AB2645" i="1"/>
  <c r="AA2645" i="1"/>
  <c r="Y2645" i="1"/>
  <c r="X2645" i="1"/>
  <c r="W2645" i="1"/>
  <c r="V2645" i="1"/>
  <c r="O2645" i="1"/>
  <c r="AK2645" i="1" s="1"/>
  <c r="AJ2644" i="1"/>
  <c r="AI2644" i="1"/>
  <c r="AH2644" i="1"/>
  <c r="AG2644" i="1"/>
  <c r="AF2644" i="1"/>
  <c r="AE2644" i="1"/>
  <c r="AD2644" i="1"/>
  <c r="AC2644" i="1"/>
  <c r="AB2644" i="1"/>
  <c r="AA2644" i="1"/>
  <c r="Y2644" i="1"/>
  <c r="X2644" i="1"/>
  <c r="W2644" i="1"/>
  <c r="V2644" i="1"/>
  <c r="O2644" i="1"/>
  <c r="AK2644" i="1" s="1"/>
  <c r="AJ2643" i="1"/>
  <c r="AI2643" i="1"/>
  <c r="AH2643" i="1"/>
  <c r="AG2643" i="1"/>
  <c r="AF2643" i="1"/>
  <c r="AE2643" i="1"/>
  <c r="AD2643" i="1"/>
  <c r="AC2643" i="1"/>
  <c r="AB2643" i="1"/>
  <c r="AA2643" i="1"/>
  <c r="Y2643" i="1"/>
  <c r="X2643" i="1"/>
  <c r="W2643" i="1"/>
  <c r="V2643" i="1"/>
  <c r="O2643" i="1"/>
  <c r="AK2643" i="1" s="1"/>
  <c r="AJ2642" i="1"/>
  <c r="AI2642" i="1"/>
  <c r="AH2642" i="1"/>
  <c r="AG2642" i="1"/>
  <c r="AF2642" i="1"/>
  <c r="AE2642" i="1"/>
  <c r="AD2642" i="1"/>
  <c r="AC2642" i="1"/>
  <c r="AB2642" i="1"/>
  <c r="AA2642" i="1"/>
  <c r="Y2642" i="1"/>
  <c r="X2642" i="1"/>
  <c r="W2642" i="1"/>
  <c r="V2642" i="1"/>
  <c r="O2642" i="1"/>
  <c r="AK2642" i="1" s="1"/>
  <c r="AJ2641" i="1"/>
  <c r="AI2641" i="1"/>
  <c r="AH2641" i="1"/>
  <c r="AG2641" i="1"/>
  <c r="AF2641" i="1"/>
  <c r="AE2641" i="1"/>
  <c r="AD2641" i="1"/>
  <c r="AC2641" i="1"/>
  <c r="AB2641" i="1"/>
  <c r="AA2641" i="1"/>
  <c r="Y2641" i="1"/>
  <c r="X2641" i="1"/>
  <c r="W2641" i="1"/>
  <c r="V2641" i="1"/>
  <c r="O2641" i="1"/>
  <c r="AK2641" i="1" s="1"/>
  <c r="AJ2640" i="1"/>
  <c r="AI2640" i="1"/>
  <c r="AH2640" i="1"/>
  <c r="AG2640" i="1"/>
  <c r="AF2640" i="1"/>
  <c r="AE2640" i="1"/>
  <c r="AD2640" i="1"/>
  <c r="AC2640" i="1"/>
  <c r="AB2640" i="1"/>
  <c r="AA2640" i="1"/>
  <c r="Y2640" i="1"/>
  <c r="X2640" i="1"/>
  <c r="W2640" i="1"/>
  <c r="V2640" i="1"/>
  <c r="O2640" i="1"/>
  <c r="AK2640" i="1" s="1"/>
  <c r="AJ2639" i="1"/>
  <c r="AI2639" i="1"/>
  <c r="AH2639" i="1"/>
  <c r="AG2639" i="1"/>
  <c r="AF2639" i="1"/>
  <c r="AE2639" i="1"/>
  <c r="AD2639" i="1"/>
  <c r="AC2639" i="1"/>
  <c r="AB2639" i="1"/>
  <c r="AA2639" i="1"/>
  <c r="Y2639" i="1"/>
  <c r="X2639" i="1"/>
  <c r="W2639" i="1"/>
  <c r="V2639" i="1"/>
  <c r="O2639" i="1"/>
  <c r="AK2639" i="1" s="1"/>
  <c r="AJ2638" i="1"/>
  <c r="AI2638" i="1"/>
  <c r="AH2638" i="1"/>
  <c r="AG2638" i="1"/>
  <c r="AF2638" i="1"/>
  <c r="AE2638" i="1"/>
  <c r="AD2638" i="1"/>
  <c r="AC2638" i="1"/>
  <c r="AB2638" i="1"/>
  <c r="AA2638" i="1"/>
  <c r="Y2638" i="1"/>
  <c r="X2638" i="1"/>
  <c r="W2638" i="1"/>
  <c r="V2638" i="1"/>
  <c r="O2638" i="1"/>
  <c r="AK2638" i="1" s="1"/>
  <c r="AJ2637" i="1"/>
  <c r="AI2637" i="1"/>
  <c r="AH2637" i="1"/>
  <c r="AG2637" i="1"/>
  <c r="AF2637" i="1"/>
  <c r="AE2637" i="1"/>
  <c r="AD2637" i="1"/>
  <c r="AC2637" i="1"/>
  <c r="AB2637" i="1"/>
  <c r="AA2637" i="1"/>
  <c r="Y2637" i="1"/>
  <c r="X2637" i="1"/>
  <c r="W2637" i="1"/>
  <c r="V2637" i="1"/>
  <c r="O2637" i="1"/>
  <c r="AK2637" i="1" s="1"/>
  <c r="AJ2636" i="1"/>
  <c r="AI2636" i="1"/>
  <c r="AH2636" i="1"/>
  <c r="AG2636" i="1"/>
  <c r="AF2636" i="1"/>
  <c r="AE2636" i="1"/>
  <c r="AD2636" i="1"/>
  <c r="AC2636" i="1"/>
  <c r="AB2636" i="1"/>
  <c r="AA2636" i="1"/>
  <c r="Y2636" i="1"/>
  <c r="X2636" i="1"/>
  <c r="W2636" i="1"/>
  <c r="V2636" i="1"/>
  <c r="O2636" i="1"/>
  <c r="AK2636" i="1" s="1"/>
  <c r="AJ2635" i="1"/>
  <c r="AI2635" i="1"/>
  <c r="AH2635" i="1"/>
  <c r="AG2635" i="1"/>
  <c r="AF2635" i="1"/>
  <c r="AE2635" i="1"/>
  <c r="AD2635" i="1"/>
  <c r="AC2635" i="1"/>
  <c r="AB2635" i="1"/>
  <c r="AA2635" i="1"/>
  <c r="Y2635" i="1"/>
  <c r="X2635" i="1"/>
  <c r="W2635" i="1"/>
  <c r="V2635" i="1"/>
  <c r="O2635" i="1"/>
  <c r="AK2635" i="1" s="1"/>
  <c r="AJ2634" i="1"/>
  <c r="AI2634" i="1"/>
  <c r="AH2634" i="1"/>
  <c r="AG2634" i="1"/>
  <c r="AF2634" i="1"/>
  <c r="AE2634" i="1"/>
  <c r="AD2634" i="1"/>
  <c r="AC2634" i="1"/>
  <c r="AB2634" i="1"/>
  <c r="AA2634" i="1"/>
  <c r="Y2634" i="1"/>
  <c r="X2634" i="1"/>
  <c r="W2634" i="1"/>
  <c r="V2634" i="1"/>
  <c r="O2634" i="1"/>
  <c r="AK2634" i="1" s="1"/>
  <c r="AJ2633" i="1"/>
  <c r="AI2633" i="1"/>
  <c r="AH2633" i="1"/>
  <c r="AG2633" i="1"/>
  <c r="AF2633" i="1"/>
  <c r="AE2633" i="1"/>
  <c r="AD2633" i="1"/>
  <c r="AC2633" i="1"/>
  <c r="AB2633" i="1"/>
  <c r="AA2633" i="1"/>
  <c r="Y2633" i="1"/>
  <c r="X2633" i="1"/>
  <c r="W2633" i="1"/>
  <c r="V2633" i="1"/>
  <c r="O2633" i="1"/>
  <c r="AK2633" i="1" s="1"/>
  <c r="AJ2632" i="1"/>
  <c r="AI2632" i="1"/>
  <c r="AH2632" i="1"/>
  <c r="AG2632" i="1"/>
  <c r="AF2632" i="1"/>
  <c r="AE2632" i="1"/>
  <c r="AD2632" i="1"/>
  <c r="AC2632" i="1"/>
  <c r="AB2632" i="1"/>
  <c r="AA2632" i="1"/>
  <c r="Y2632" i="1"/>
  <c r="X2632" i="1"/>
  <c r="W2632" i="1"/>
  <c r="V2632" i="1"/>
  <c r="O2632" i="1"/>
  <c r="AK2632" i="1" s="1"/>
  <c r="AJ2631" i="1"/>
  <c r="AI2631" i="1"/>
  <c r="AH2631" i="1"/>
  <c r="AG2631" i="1"/>
  <c r="AF2631" i="1"/>
  <c r="AE2631" i="1"/>
  <c r="AD2631" i="1"/>
  <c r="AC2631" i="1"/>
  <c r="AB2631" i="1"/>
  <c r="AA2631" i="1"/>
  <c r="Y2631" i="1"/>
  <c r="X2631" i="1"/>
  <c r="W2631" i="1"/>
  <c r="V2631" i="1"/>
  <c r="O2631" i="1"/>
  <c r="AK2631" i="1" s="1"/>
  <c r="AJ2630" i="1"/>
  <c r="AI2630" i="1"/>
  <c r="AH2630" i="1"/>
  <c r="AG2630" i="1"/>
  <c r="AF2630" i="1"/>
  <c r="AE2630" i="1"/>
  <c r="AD2630" i="1"/>
  <c r="AC2630" i="1"/>
  <c r="AB2630" i="1"/>
  <c r="AA2630" i="1"/>
  <c r="Y2630" i="1"/>
  <c r="X2630" i="1"/>
  <c r="W2630" i="1"/>
  <c r="V2630" i="1"/>
  <c r="O2630" i="1"/>
  <c r="AK2630" i="1" s="1"/>
  <c r="AJ2629" i="1"/>
  <c r="AI2629" i="1"/>
  <c r="AH2629" i="1"/>
  <c r="AG2629" i="1"/>
  <c r="AF2629" i="1"/>
  <c r="AE2629" i="1"/>
  <c r="AD2629" i="1"/>
  <c r="AC2629" i="1"/>
  <c r="AB2629" i="1"/>
  <c r="AA2629" i="1"/>
  <c r="Y2629" i="1"/>
  <c r="X2629" i="1"/>
  <c r="W2629" i="1"/>
  <c r="V2629" i="1"/>
  <c r="O2629" i="1"/>
  <c r="AK2629" i="1" s="1"/>
  <c r="AJ2628" i="1"/>
  <c r="AI2628" i="1"/>
  <c r="AH2628" i="1"/>
  <c r="AG2628" i="1"/>
  <c r="AF2628" i="1"/>
  <c r="AE2628" i="1"/>
  <c r="AD2628" i="1"/>
  <c r="AC2628" i="1"/>
  <c r="AB2628" i="1"/>
  <c r="AA2628" i="1"/>
  <c r="Y2628" i="1"/>
  <c r="X2628" i="1"/>
  <c r="W2628" i="1"/>
  <c r="V2628" i="1"/>
  <c r="O2628" i="1"/>
  <c r="AK2628" i="1" s="1"/>
  <c r="AJ2627" i="1"/>
  <c r="AI2627" i="1"/>
  <c r="AH2627" i="1"/>
  <c r="AG2627" i="1"/>
  <c r="AF2627" i="1"/>
  <c r="AE2627" i="1"/>
  <c r="AD2627" i="1"/>
  <c r="AC2627" i="1"/>
  <c r="AB2627" i="1"/>
  <c r="AA2627" i="1"/>
  <c r="Y2627" i="1"/>
  <c r="X2627" i="1"/>
  <c r="W2627" i="1"/>
  <c r="V2627" i="1"/>
  <c r="O2627" i="1"/>
  <c r="AK2627" i="1" s="1"/>
  <c r="AJ2626" i="1"/>
  <c r="AI2626" i="1"/>
  <c r="AH2626" i="1"/>
  <c r="AG2626" i="1"/>
  <c r="AF2626" i="1"/>
  <c r="AE2626" i="1"/>
  <c r="AD2626" i="1"/>
  <c r="AC2626" i="1"/>
  <c r="AB2626" i="1"/>
  <c r="AA2626" i="1"/>
  <c r="Y2626" i="1"/>
  <c r="X2626" i="1"/>
  <c r="W2626" i="1"/>
  <c r="V2626" i="1"/>
  <c r="O2626" i="1"/>
  <c r="AK2626" i="1" s="1"/>
  <c r="AJ2625" i="1"/>
  <c r="AI2625" i="1"/>
  <c r="AH2625" i="1"/>
  <c r="AG2625" i="1"/>
  <c r="AF2625" i="1"/>
  <c r="AE2625" i="1"/>
  <c r="AD2625" i="1"/>
  <c r="AC2625" i="1"/>
  <c r="AB2625" i="1"/>
  <c r="AA2625" i="1"/>
  <c r="Y2625" i="1"/>
  <c r="X2625" i="1"/>
  <c r="W2625" i="1"/>
  <c r="V2625" i="1"/>
  <c r="O2625" i="1"/>
  <c r="AK2625" i="1" s="1"/>
  <c r="AJ2624" i="1"/>
  <c r="AI2624" i="1"/>
  <c r="AH2624" i="1"/>
  <c r="AG2624" i="1"/>
  <c r="AF2624" i="1"/>
  <c r="AE2624" i="1"/>
  <c r="AD2624" i="1"/>
  <c r="AC2624" i="1"/>
  <c r="AB2624" i="1"/>
  <c r="AA2624" i="1"/>
  <c r="Y2624" i="1"/>
  <c r="X2624" i="1"/>
  <c r="W2624" i="1"/>
  <c r="V2624" i="1"/>
  <c r="O2624" i="1"/>
  <c r="AK2624" i="1" s="1"/>
  <c r="AJ2623" i="1"/>
  <c r="AI2623" i="1"/>
  <c r="AH2623" i="1"/>
  <c r="AG2623" i="1"/>
  <c r="AF2623" i="1"/>
  <c r="AE2623" i="1"/>
  <c r="AD2623" i="1"/>
  <c r="AC2623" i="1"/>
  <c r="AB2623" i="1"/>
  <c r="AA2623" i="1"/>
  <c r="Y2623" i="1"/>
  <c r="X2623" i="1"/>
  <c r="W2623" i="1"/>
  <c r="V2623" i="1"/>
  <c r="O2623" i="1"/>
  <c r="AK2623" i="1" s="1"/>
  <c r="AJ2622" i="1"/>
  <c r="AI2622" i="1"/>
  <c r="AH2622" i="1"/>
  <c r="AG2622" i="1"/>
  <c r="AF2622" i="1"/>
  <c r="AE2622" i="1"/>
  <c r="AD2622" i="1"/>
  <c r="AC2622" i="1"/>
  <c r="AB2622" i="1"/>
  <c r="AA2622" i="1"/>
  <c r="Y2622" i="1"/>
  <c r="X2622" i="1"/>
  <c r="W2622" i="1"/>
  <c r="V2622" i="1"/>
  <c r="O2622" i="1"/>
  <c r="AK2622" i="1" s="1"/>
  <c r="AJ2621" i="1"/>
  <c r="AI2621" i="1"/>
  <c r="AH2621" i="1"/>
  <c r="AG2621" i="1"/>
  <c r="AF2621" i="1"/>
  <c r="AE2621" i="1"/>
  <c r="AD2621" i="1"/>
  <c r="AC2621" i="1"/>
  <c r="AB2621" i="1"/>
  <c r="AA2621" i="1"/>
  <c r="Y2621" i="1"/>
  <c r="X2621" i="1"/>
  <c r="W2621" i="1"/>
  <c r="V2621" i="1"/>
  <c r="O2621" i="1"/>
  <c r="AK2621" i="1" s="1"/>
  <c r="AJ2620" i="1"/>
  <c r="AI2620" i="1"/>
  <c r="AH2620" i="1"/>
  <c r="AG2620" i="1"/>
  <c r="AF2620" i="1"/>
  <c r="AE2620" i="1"/>
  <c r="AD2620" i="1"/>
  <c r="AC2620" i="1"/>
  <c r="AB2620" i="1"/>
  <c r="AA2620" i="1"/>
  <c r="Y2620" i="1"/>
  <c r="X2620" i="1"/>
  <c r="W2620" i="1"/>
  <c r="V2620" i="1"/>
  <c r="O2620" i="1"/>
  <c r="AK2620" i="1" s="1"/>
  <c r="AJ2619" i="1"/>
  <c r="AI2619" i="1"/>
  <c r="AH2619" i="1"/>
  <c r="AG2619" i="1"/>
  <c r="AF2619" i="1"/>
  <c r="AE2619" i="1"/>
  <c r="AD2619" i="1"/>
  <c r="AC2619" i="1"/>
  <c r="AB2619" i="1"/>
  <c r="AA2619" i="1"/>
  <c r="Y2619" i="1"/>
  <c r="X2619" i="1"/>
  <c r="W2619" i="1"/>
  <c r="V2619" i="1"/>
  <c r="O2619" i="1"/>
  <c r="AK2619" i="1" s="1"/>
  <c r="AJ2618" i="1"/>
  <c r="AI2618" i="1"/>
  <c r="AH2618" i="1"/>
  <c r="AG2618" i="1"/>
  <c r="AF2618" i="1"/>
  <c r="AE2618" i="1"/>
  <c r="AD2618" i="1"/>
  <c r="AC2618" i="1"/>
  <c r="AB2618" i="1"/>
  <c r="AA2618" i="1"/>
  <c r="Y2618" i="1"/>
  <c r="X2618" i="1"/>
  <c r="W2618" i="1"/>
  <c r="V2618" i="1"/>
  <c r="O2618" i="1"/>
  <c r="AK2618" i="1" s="1"/>
  <c r="AJ2617" i="1"/>
  <c r="AI2617" i="1"/>
  <c r="AH2617" i="1"/>
  <c r="AG2617" i="1"/>
  <c r="AF2617" i="1"/>
  <c r="AE2617" i="1"/>
  <c r="AD2617" i="1"/>
  <c r="AC2617" i="1"/>
  <c r="AB2617" i="1"/>
  <c r="AA2617" i="1"/>
  <c r="Y2617" i="1"/>
  <c r="X2617" i="1"/>
  <c r="W2617" i="1"/>
  <c r="V2617" i="1"/>
  <c r="O2617" i="1"/>
  <c r="AK2617" i="1" s="1"/>
  <c r="AJ2616" i="1"/>
  <c r="AI2616" i="1"/>
  <c r="AH2616" i="1"/>
  <c r="AG2616" i="1"/>
  <c r="AF2616" i="1"/>
  <c r="AE2616" i="1"/>
  <c r="AD2616" i="1"/>
  <c r="AC2616" i="1"/>
  <c r="AB2616" i="1"/>
  <c r="AA2616" i="1"/>
  <c r="Y2616" i="1"/>
  <c r="X2616" i="1"/>
  <c r="W2616" i="1"/>
  <c r="V2616" i="1"/>
  <c r="O2616" i="1"/>
  <c r="AK2616" i="1" s="1"/>
  <c r="AJ2615" i="1"/>
  <c r="AI2615" i="1"/>
  <c r="AH2615" i="1"/>
  <c r="AG2615" i="1"/>
  <c r="AF2615" i="1"/>
  <c r="AE2615" i="1"/>
  <c r="AD2615" i="1"/>
  <c r="AC2615" i="1"/>
  <c r="AB2615" i="1"/>
  <c r="AA2615" i="1"/>
  <c r="Y2615" i="1"/>
  <c r="X2615" i="1"/>
  <c r="W2615" i="1"/>
  <c r="V2615" i="1"/>
  <c r="O2615" i="1"/>
  <c r="AK2615" i="1" s="1"/>
  <c r="AJ2614" i="1"/>
  <c r="AI2614" i="1"/>
  <c r="AH2614" i="1"/>
  <c r="AG2614" i="1"/>
  <c r="AF2614" i="1"/>
  <c r="AE2614" i="1"/>
  <c r="AD2614" i="1"/>
  <c r="AC2614" i="1"/>
  <c r="AB2614" i="1"/>
  <c r="AA2614" i="1"/>
  <c r="Y2614" i="1"/>
  <c r="X2614" i="1"/>
  <c r="W2614" i="1"/>
  <c r="V2614" i="1"/>
  <c r="O2614" i="1"/>
  <c r="AK2614" i="1" s="1"/>
  <c r="AJ2613" i="1"/>
  <c r="AI2613" i="1"/>
  <c r="AH2613" i="1"/>
  <c r="AG2613" i="1"/>
  <c r="AF2613" i="1"/>
  <c r="AE2613" i="1"/>
  <c r="AD2613" i="1"/>
  <c r="AC2613" i="1"/>
  <c r="AB2613" i="1"/>
  <c r="AA2613" i="1"/>
  <c r="Y2613" i="1"/>
  <c r="X2613" i="1"/>
  <c r="W2613" i="1"/>
  <c r="V2613" i="1"/>
  <c r="O2613" i="1"/>
  <c r="AK2613" i="1" s="1"/>
  <c r="AJ2612" i="1"/>
  <c r="AI2612" i="1"/>
  <c r="AH2612" i="1"/>
  <c r="AG2612" i="1"/>
  <c r="AF2612" i="1"/>
  <c r="AE2612" i="1"/>
  <c r="AD2612" i="1"/>
  <c r="AC2612" i="1"/>
  <c r="AB2612" i="1"/>
  <c r="AA2612" i="1"/>
  <c r="Y2612" i="1"/>
  <c r="X2612" i="1"/>
  <c r="W2612" i="1"/>
  <c r="V2612" i="1"/>
  <c r="O2612" i="1"/>
  <c r="AK2612" i="1" s="1"/>
  <c r="AJ2611" i="1"/>
  <c r="AI2611" i="1"/>
  <c r="AH2611" i="1"/>
  <c r="AG2611" i="1"/>
  <c r="AF2611" i="1"/>
  <c r="AE2611" i="1"/>
  <c r="AD2611" i="1"/>
  <c r="AC2611" i="1"/>
  <c r="AB2611" i="1"/>
  <c r="AA2611" i="1"/>
  <c r="Y2611" i="1"/>
  <c r="X2611" i="1"/>
  <c r="W2611" i="1"/>
  <c r="V2611" i="1"/>
  <c r="O2611" i="1"/>
  <c r="AK2611" i="1" s="1"/>
  <c r="AJ2610" i="1"/>
  <c r="AI2610" i="1"/>
  <c r="AH2610" i="1"/>
  <c r="AG2610" i="1"/>
  <c r="AF2610" i="1"/>
  <c r="AE2610" i="1"/>
  <c r="AD2610" i="1"/>
  <c r="AC2610" i="1"/>
  <c r="AB2610" i="1"/>
  <c r="AA2610" i="1"/>
  <c r="Y2610" i="1"/>
  <c r="X2610" i="1"/>
  <c r="W2610" i="1"/>
  <c r="V2610" i="1"/>
  <c r="O2610" i="1"/>
  <c r="AK2610" i="1" s="1"/>
  <c r="AJ2609" i="1"/>
  <c r="AI2609" i="1"/>
  <c r="AH2609" i="1"/>
  <c r="AG2609" i="1"/>
  <c r="AF2609" i="1"/>
  <c r="AE2609" i="1"/>
  <c r="AD2609" i="1"/>
  <c r="AC2609" i="1"/>
  <c r="AB2609" i="1"/>
  <c r="AA2609" i="1"/>
  <c r="Y2609" i="1"/>
  <c r="X2609" i="1"/>
  <c r="W2609" i="1"/>
  <c r="V2609" i="1"/>
  <c r="O2609" i="1"/>
  <c r="AK2609" i="1" s="1"/>
  <c r="AJ2608" i="1"/>
  <c r="AI2608" i="1"/>
  <c r="AH2608" i="1"/>
  <c r="AG2608" i="1"/>
  <c r="AF2608" i="1"/>
  <c r="AE2608" i="1"/>
  <c r="AD2608" i="1"/>
  <c r="AC2608" i="1"/>
  <c r="AB2608" i="1"/>
  <c r="AA2608" i="1"/>
  <c r="Y2608" i="1"/>
  <c r="X2608" i="1"/>
  <c r="W2608" i="1"/>
  <c r="V2608" i="1"/>
  <c r="O2608" i="1"/>
  <c r="AK2608" i="1" s="1"/>
  <c r="AJ2607" i="1"/>
  <c r="AI2607" i="1"/>
  <c r="AH2607" i="1"/>
  <c r="AG2607" i="1"/>
  <c r="AF2607" i="1"/>
  <c r="AE2607" i="1"/>
  <c r="AD2607" i="1"/>
  <c r="AC2607" i="1"/>
  <c r="AB2607" i="1"/>
  <c r="AA2607" i="1"/>
  <c r="Y2607" i="1"/>
  <c r="X2607" i="1"/>
  <c r="W2607" i="1"/>
  <c r="V2607" i="1"/>
  <c r="O2607" i="1"/>
  <c r="AK2607" i="1" s="1"/>
  <c r="AJ2606" i="1"/>
  <c r="AI2606" i="1"/>
  <c r="AH2606" i="1"/>
  <c r="AG2606" i="1"/>
  <c r="AF2606" i="1"/>
  <c r="AE2606" i="1"/>
  <c r="AD2606" i="1"/>
  <c r="AC2606" i="1"/>
  <c r="AB2606" i="1"/>
  <c r="AA2606" i="1"/>
  <c r="Y2606" i="1"/>
  <c r="X2606" i="1"/>
  <c r="W2606" i="1"/>
  <c r="V2606" i="1"/>
  <c r="O2606" i="1"/>
  <c r="AK2606" i="1" s="1"/>
  <c r="AJ2605" i="1"/>
  <c r="AI2605" i="1"/>
  <c r="AH2605" i="1"/>
  <c r="AG2605" i="1"/>
  <c r="AF2605" i="1"/>
  <c r="AE2605" i="1"/>
  <c r="AD2605" i="1"/>
  <c r="AC2605" i="1"/>
  <c r="AB2605" i="1"/>
  <c r="AA2605" i="1"/>
  <c r="Y2605" i="1"/>
  <c r="X2605" i="1"/>
  <c r="W2605" i="1"/>
  <c r="V2605" i="1"/>
  <c r="O2605" i="1"/>
  <c r="AK2605" i="1" s="1"/>
  <c r="AJ2604" i="1"/>
  <c r="AI2604" i="1"/>
  <c r="AH2604" i="1"/>
  <c r="AG2604" i="1"/>
  <c r="AF2604" i="1"/>
  <c r="AE2604" i="1"/>
  <c r="AD2604" i="1"/>
  <c r="AC2604" i="1"/>
  <c r="AB2604" i="1"/>
  <c r="AA2604" i="1"/>
  <c r="Y2604" i="1"/>
  <c r="X2604" i="1"/>
  <c r="W2604" i="1"/>
  <c r="V2604" i="1"/>
  <c r="O2604" i="1"/>
  <c r="AK2604" i="1" s="1"/>
  <c r="AJ2603" i="1"/>
  <c r="AI2603" i="1"/>
  <c r="AH2603" i="1"/>
  <c r="AG2603" i="1"/>
  <c r="AF2603" i="1"/>
  <c r="AE2603" i="1"/>
  <c r="AD2603" i="1"/>
  <c r="AC2603" i="1"/>
  <c r="AB2603" i="1"/>
  <c r="AA2603" i="1"/>
  <c r="Y2603" i="1"/>
  <c r="X2603" i="1"/>
  <c r="W2603" i="1"/>
  <c r="V2603" i="1"/>
  <c r="O2603" i="1"/>
  <c r="AK2603" i="1" s="1"/>
  <c r="AJ2602" i="1"/>
  <c r="AI2602" i="1"/>
  <c r="AH2602" i="1"/>
  <c r="AG2602" i="1"/>
  <c r="AF2602" i="1"/>
  <c r="AE2602" i="1"/>
  <c r="AD2602" i="1"/>
  <c r="AC2602" i="1"/>
  <c r="AB2602" i="1"/>
  <c r="AA2602" i="1"/>
  <c r="Y2602" i="1"/>
  <c r="X2602" i="1"/>
  <c r="W2602" i="1"/>
  <c r="V2602" i="1"/>
  <c r="O2602" i="1"/>
  <c r="AK2602" i="1" s="1"/>
  <c r="AJ2601" i="1"/>
  <c r="AI2601" i="1"/>
  <c r="AH2601" i="1"/>
  <c r="AG2601" i="1"/>
  <c r="AF2601" i="1"/>
  <c r="AE2601" i="1"/>
  <c r="AD2601" i="1"/>
  <c r="AC2601" i="1"/>
  <c r="AB2601" i="1"/>
  <c r="AA2601" i="1"/>
  <c r="Y2601" i="1"/>
  <c r="X2601" i="1"/>
  <c r="W2601" i="1"/>
  <c r="V2601" i="1"/>
  <c r="O2601" i="1"/>
  <c r="AK2601" i="1" s="1"/>
  <c r="AJ2600" i="1"/>
  <c r="AI2600" i="1"/>
  <c r="AH2600" i="1"/>
  <c r="AG2600" i="1"/>
  <c r="AF2600" i="1"/>
  <c r="AE2600" i="1"/>
  <c r="AD2600" i="1"/>
  <c r="AC2600" i="1"/>
  <c r="AB2600" i="1"/>
  <c r="AA2600" i="1"/>
  <c r="Y2600" i="1"/>
  <c r="X2600" i="1"/>
  <c r="W2600" i="1"/>
  <c r="V2600" i="1"/>
  <c r="O2600" i="1"/>
  <c r="AK2600" i="1" s="1"/>
  <c r="AJ2599" i="1"/>
  <c r="AI2599" i="1"/>
  <c r="AH2599" i="1"/>
  <c r="AG2599" i="1"/>
  <c r="AF2599" i="1"/>
  <c r="AE2599" i="1"/>
  <c r="AD2599" i="1"/>
  <c r="AC2599" i="1"/>
  <c r="AB2599" i="1"/>
  <c r="AA2599" i="1"/>
  <c r="Y2599" i="1"/>
  <c r="X2599" i="1"/>
  <c r="W2599" i="1"/>
  <c r="V2599" i="1"/>
  <c r="O2599" i="1"/>
  <c r="AK2599" i="1" s="1"/>
  <c r="AJ2598" i="1"/>
  <c r="AI2598" i="1"/>
  <c r="AH2598" i="1"/>
  <c r="AG2598" i="1"/>
  <c r="AF2598" i="1"/>
  <c r="AE2598" i="1"/>
  <c r="AD2598" i="1"/>
  <c r="AC2598" i="1"/>
  <c r="AB2598" i="1"/>
  <c r="AA2598" i="1"/>
  <c r="Y2598" i="1"/>
  <c r="X2598" i="1"/>
  <c r="W2598" i="1"/>
  <c r="V2598" i="1"/>
  <c r="O2598" i="1"/>
  <c r="AK2598" i="1" s="1"/>
  <c r="AJ2597" i="1"/>
  <c r="AI2597" i="1"/>
  <c r="AH2597" i="1"/>
  <c r="AG2597" i="1"/>
  <c r="AF2597" i="1"/>
  <c r="AE2597" i="1"/>
  <c r="AD2597" i="1"/>
  <c r="AC2597" i="1"/>
  <c r="AB2597" i="1"/>
  <c r="AA2597" i="1"/>
  <c r="Y2597" i="1"/>
  <c r="X2597" i="1"/>
  <c r="W2597" i="1"/>
  <c r="V2597" i="1"/>
  <c r="O2597" i="1"/>
  <c r="AK2597" i="1" s="1"/>
  <c r="AJ2596" i="1"/>
  <c r="AI2596" i="1"/>
  <c r="AH2596" i="1"/>
  <c r="AG2596" i="1"/>
  <c r="AF2596" i="1"/>
  <c r="AE2596" i="1"/>
  <c r="AD2596" i="1"/>
  <c r="AC2596" i="1"/>
  <c r="AB2596" i="1"/>
  <c r="AA2596" i="1"/>
  <c r="Y2596" i="1"/>
  <c r="X2596" i="1"/>
  <c r="W2596" i="1"/>
  <c r="V2596" i="1"/>
  <c r="O2596" i="1"/>
  <c r="AK2596" i="1" s="1"/>
  <c r="AJ2595" i="1"/>
  <c r="AI2595" i="1"/>
  <c r="AH2595" i="1"/>
  <c r="AG2595" i="1"/>
  <c r="AF2595" i="1"/>
  <c r="AE2595" i="1"/>
  <c r="AD2595" i="1"/>
  <c r="AC2595" i="1"/>
  <c r="AB2595" i="1"/>
  <c r="AA2595" i="1"/>
  <c r="Y2595" i="1"/>
  <c r="X2595" i="1"/>
  <c r="W2595" i="1"/>
  <c r="V2595" i="1"/>
  <c r="O2595" i="1"/>
  <c r="AK2595" i="1" s="1"/>
  <c r="AJ2594" i="1"/>
  <c r="AI2594" i="1"/>
  <c r="AH2594" i="1"/>
  <c r="AG2594" i="1"/>
  <c r="AF2594" i="1"/>
  <c r="AE2594" i="1"/>
  <c r="AD2594" i="1"/>
  <c r="AC2594" i="1"/>
  <c r="AB2594" i="1"/>
  <c r="AA2594" i="1"/>
  <c r="Y2594" i="1"/>
  <c r="X2594" i="1"/>
  <c r="W2594" i="1"/>
  <c r="V2594" i="1"/>
  <c r="O2594" i="1"/>
  <c r="AK2594" i="1" s="1"/>
  <c r="AJ2593" i="1"/>
  <c r="AI2593" i="1"/>
  <c r="AH2593" i="1"/>
  <c r="AG2593" i="1"/>
  <c r="AF2593" i="1"/>
  <c r="AE2593" i="1"/>
  <c r="AD2593" i="1"/>
  <c r="AC2593" i="1"/>
  <c r="AB2593" i="1"/>
  <c r="AA2593" i="1"/>
  <c r="Y2593" i="1"/>
  <c r="X2593" i="1"/>
  <c r="W2593" i="1"/>
  <c r="V2593" i="1"/>
  <c r="O2593" i="1"/>
  <c r="AK2593" i="1" s="1"/>
  <c r="AJ2592" i="1"/>
  <c r="AI2592" i="1"/>
  <c r="AH2592" i="1"/>
  <c r="AG2592" i="1"/>
  <c r="AF2592" i="1"/>
  <c r="AE2592" i="1"/>
  <c r="AD2592" i="1"/>
  <c r="AC2592" i="1"/>
  <c r="AB2592" i="1"/>
  <c r="AA2592" i="1"/>
  <c r="Y2592" i="1"/>
  <c r="X2592" i="1"/>
  <c r="W2592" i="1"/>
  <c r="V2592" i="1"/>
  <c r="O2592" i="1"/>
  <c r="AK2592" i="1" s="1"/>
  <c r="AJ2591" i="1"/>
  <c r="AI2591" i="1"/>
  <c r="AH2591" i="1"/>
  <c r="AG2591" i="1"/>
  <c r="AF2591" i="1"/>
  <c r="AE2591" i="1"/>
  <c r="AD2591" i="1"/>
  <c r="AC2591" i="1"/>
  <c r="AB2591" i="1"/>
  <c r="AA2591" i="1"/>
  <c r="Y2591" i="1"/>
  <c r="X2591" i="1"/>
  <c r="W2591" i="1"/>
  <c r="V2591" i="1"/>
  <c r="O2591" i="1"/>
  <c r="AK2591" i="1" s="1"/>
  <c r="AJ2590" i="1"/>
  <c r="AI2590" i="1"/>
  <c r="AH2590" i="1"/>
  <c r="AG2590" i="1"/>
  <c r="AF2590" i="1"/>
  <c r="AE2590" i="1"/>
  <c r="AD2590" i="1"/>
  <c r="AC2590" i="1"/>
  <c r="AB2590" i="1"/>
  <c r="AA2590" i="1"/>
  <c r="Y2590" i="1"/>
  <c r="X2590" i="1"/>
  <c r="W2590" i="1"/>
  <c r="V2590" i="1"/>
  <c r="O2590" i="1"/>
  <c r="AK2590" i="1" s="1"/>
  <c r="AJ2589" i="1"/>
  <c r="AI2589" i="1"/>
  <c r="AH2589" i="1"/>
  <c r="AG2589" i="1"/>
  <c r="AF2589" i="1"/>
  <c r="AE2589" i="1"/>
  <c r="AD2589" i="1"/>
  <c r="AC2589" i="1"/>
  <c r="AB2589" i="1"/>
  <c r="AA2589" i="1"/>
  <c r="Y2589" i="1"/>
  <c r="X2589" i="1"/>
  <c r="W2589" i="1"/>
  <c r="V2589" i="1"/>
  <c r="O2589" i="1"/>
  <c r="AK2589" i="1" s="1"/>
  <c r="AJ2588" i="1"/>
  <c r="AI2588" i="1"/>
  <c r="AH2588" i="1"/>
  <c r="AG2588" i="1"/>
  <c r="AF2588" i="1"/>
  <c r="AE2588" i="1"/>
  <c r="AD2588" i="1"/>
  <c r="AC2588" i="1"/>
  <c r="AB2588" i="1"/>
  <c r="AA2588" i="1"/>
  <c r="Y2588" i="1"/>
  <c r="X2588" i="1"/>
  <c r="W2588" i="1"/>
  <c r="V2588" i="1"/>
  <c r="O2588" i="1"/>
  <c r="AK2588" i="1" s="1"/>
  <c r="AJ2587" i="1"/>
  <c r="AI2587" i="1"/>
  <c r="AH2587" i="1"/>
  <c r="AG2587" i="1"/>
  <c r="AF2587" i="1"/>
  <c r="AE2587" i="1"/>
  <c r="AD2587" i="1"/>
  <c r="AC2587" i="1"/>
  <c r="AB2587" i="1"/>
  <c r="AA2587" i="1"/>
  <c r="Y2587" i="1"/>
  <c r="X2587" i="1"/>
  <c r="W2587" i="1"/>
  <c r="V2587" i="1"/>
  <c r="O2587" i="1"/>
  <c r="AK2587" i="1" s="1"/>
  <c r="AJ2586" i="1"/>
  <c r="AI2586" i="1"/>
  <c r="AH2586" i="1"/>
  <c r="AG2586" i="1"/>
  <c r="AF2586" i="1"/>
  <c r="AE2586" i="1"/>
  <c r="AD2586" i="1"/>
  <c r="AC2586" i="1"/>
  <c r="AB2586" i="1"/>
  <c r="AA2586" i="1"/>
  <c r="Y2586" i="1"/>
  <c r="X2586" i="1"/>
  <c r="W2586" i="1"/>
  <c r="V2586" i="1"/>
  <c r="O2586" i="1"/>
  <c r="AK2586" i="1" s="1"/>
  <c r="AJ2585" i="1"/>
  <c r="AI2585" i="1"/>
  <c r="AH2585" i="1"/>
  <c r="AG2585" i="1"/>
  <c r="AF2585" i="1"/>
  <c r="AE2585" i="1"/>
  <c r="AD2585" i="1"/>
  <c r="AC2585" i="1"/>
  <c r="AB2585" i="1"/>
  <c r="AA2585" i="1"/>
  <c r="Y2585" i="1"/>
  <c r="X2585" i="1"/>
  <c r="W2585" i="1"/>
  <c r="V2585" i="1"/>
  <c r="O2585" i="1"/>
  <c r="AK2585" i="1" s="1"/>
  <c r="AJ2584" i="1"/>
  <c r="AI2584" i="1"/>
  <c r="AH2584" i="1"/>
  <c r="AG2584" i="1"/>
  <c r="AF2584" i="1"/>
  <c r="AE2584" i="1"/>
  <c r="AD2584" i="1"/>
  <c r="AC2584" i="1"/>
  <c r="AB2584" i="1"/>
  <c r="AA2584" i="1"/>
  <c r="Y2584" i="1"/>
  <c r="X2584" i="1"/>
  <c r="W2584" i="1"/>
  <c r="V2584" i="1"/>
  <c r="O2584" i="1"/>
  <c r="AK2584" i="1" s="1"/>
  <c r="AJ2583" i="1"/>
  <c r="AI2583" i="1"/>
  <c r="AH2583" i="1"/>
  <c r="AG2583" i="1"/>
  <c r="AF2583" i="1"/>
  <c r="AE2583" i="1"/>
  <c r="AD2583" i="1"/>
  <c r="AC2583" i="1"/>
  <c r="AB2583" i="1"/>
  <c r="AA2583" i="1"/>
  <c r="Y2583" i="1"/>
  <c r="X2583" i="1"/>
  <c r="W2583" i="1"/>
  <c r="V2583" i="1"/>
  <c r="O2583" i="1"/>
  <c r="AK2583" i="1" s="1"/>
  <c r="AJ2582" i="1"/>
  <c r="AI2582" i="1"/>
  <c r="AH2582" i="1"/>
  <c r="AG2582" i="1"/>
  <c r="AF2582" i="1"/>
  <c r="AE2582" i="1"/>
  <c r="AD2582" i="1"/>
  <c r="AC2582" i="1"/>
  <c r="AB2582" i="1"/>
  <c r="AA2582" i="1"/>
  <c r="Y2582" i="1"/>
  <c r="X2582" i="1"/>
  <c r="W2582" i="1"/>
  <c r="V2582" i="1"/>
  <c r="O2582" i="1"/>
  <c r="AK2582" i="1" s="1"/>
  <c r="AJ2581" i="1"/>
  <c r="AI2581" i="1"/>
  <c r="AH2581" i="1"/>
  <c r="AG2581" i="1"/>
  <c r="AF2581" i="1"/>
  <c r="AE2581" i="1"/>
  <c r="AD2581" i="1"/>
  <c r="AC2581" i="1"/>
  <c r="AB2581" i="1"/>
  <c r="AA2581" i="1"/>
  <c r="Y2581" i="1"/>
  <c r="X2581" i="1"/>
  <c r="W2581" i="1"/>
  <c r="V2581" i="1"/>
  <c r="O2581" i="1"/>
  <c r="AK2581" i="1" s="1"/>
  <c r="AJ2580" i="1"/>
  <c r="AI2580" i="1"/>
  <c r="AH2580" i="1"/>
  <c r="AG2580" i="1"/>
  <c r="AF2580" i="1"/>
  <c r="AE2580" i="1"/>
  <c r="AD2580" i="1"/>
  <c r="AC2580" i="1"/>
  <c r="AB2580" i="1"/>
  <c r="AA2580" i="1"/>
  <c r="Y2580" i="1"/>
  <c r="X2580" i="1"/>
  <c r="W2580" i="1"/>
  <c r="V2580" i="1"/>
  <c r="O2580" i="1"/>
  <c r="AK2580" i="1" s="1"/>
  <c r="AJ2579" i="1"/>
  <c r="AI2579" i="1"/>
  <c r="AH2579" i="1"/>
  <c r="AG2579" i="1"/>
  <c r="AF2579" i="1"/>
  <c r="AE2579" i="1"/>
  <c r="AD2579" i="1"/>
  <c r="AC2579" i="1"/>
  <c r="AB2579" i="1"/>
  <c r="AA2579" i="1"/>
  <c r="Y2579" i="1"/>
  <c r="X2579" i="1"/>
  <c r="W2579" i="1"/>
  <c r="V2579" i="1"/>
  <c r="O2579" i="1"/>
  <c r="AK2579" i="1" s="1"/>
  <c r="AJ2578" i="1"/>
  <c r="AI2578" i="1"/>
  <c r="AH2578" i="1"/>
  <c r="AG2578" i="1"/>
  <c r="AF2578" i="1"/>
  <c r="AE2578" i="1"/>
  <c r="AD2578" i="1"/>
  <c r="AC2578" i="1"/>
  <c r="AB2578" i="1"/>
  <c r="AA2578" i="1"/>
  <c r="Y2578" i="1"/>
  <c r="X2578" i="1"/>
  <c r="W2578" i="1"/>
  <c r="V2578" i="1"/>
  <c r="O2578" i="1"/>
  <c r="AK2578" i="1" s="1"/>
  <c r="AJ2577" i="1"/>
  <c r="AI2577" i="1"/>
  <c r="AH2577" i="1"/>
  <c r="AG2577" i="1"/>
  <c r="AF2577" i="1"/>
  <c r="AE2577" i="1"/>
  <c r="AD2577" i="1"/>
  <c r="AC2577" i="1"/>
  <c r="AB2577" i="1"/>
  <c r="AA2577" i="1"/>
  <c r="Y2577" i="1"/>
  <c r="X2577" i="1"/>
  <c r="W2577" i="1"/>
  <c r="V2577" i="1"/>
  <c r="O2577" i="1"/>
  <c r="AK2577" i="1" s="1"/>
  <c r="AJ2576" i="1"/>
  <c r="AI2576" i="1"/>
  <c r="AH2576" i="1"/>
  <c r="AG2576" i="1"/>
  <c r="AF2576" i="1"/>
  <c r="AE2576" i="1"/>
  <c r="AD2576" i="1"/>
  <c r="AC2576" i="1"/>
  <c r="AB2576" i="1"/>
  <c r="AA2576" i="1"/>
  <c r="Y2576" i="1"/>
  <c r="X2576" i="1"/>
  <c r="W2576" i="1"/>
  <c r="V2576" i="1"/>
  <c r="O2576" i="1"/>
  <c r="AK2576" i="1" s="1"/>
  <c r="AJ2575" i="1"/>
  <c r="AI2575" i="1"/>
  <c r="AH2575" i="1"/>
  <c r="AG2575" i="1"/>
  <c r="AF2575" i="1"/>
  <c r="AE2575" i="1"/>
  <c r="AD2575" i="1"/>
  <c r="AC2575" i="1"/>
  <c r="AB2575" i="1"/>
  <c r="AA2575" i="1"/>
  <c r="Y2575" i="1"/>
  <c r="X2575" i="1"/>
  <c r="W2575" i="1"/>
  <c r="V2575" i="1"/>
  <c r="O2575" i="1"/>
  <c r="AK2575" i="1" s="1"/>
  <c r="AJ2574" i="1"/>
  <c r="AI2574" i="1"/>
  <c r="AH2574" i="1"/>
  <c r="AG2574" i="1"/>
  <c r="AF2574" i="1"/>
  <c r="AE2574" i="1"/>
  <c r="AD2574" i="1"/>
  <c r="AC2574" i="1"/>
  <c r="AB2574" i="1"/>
  <c r="AA2574" i="1"/>
  <c r="Y2574" i="1"/>
  <c r="X2574" i="1"/>
  <c r="W2574" i="1"/>
  <c r="V2574" i="1"/>
  <c r="O2574" i="1"/>
  <c r="AK2574" i="1" s="1"/>
  <c r="AJ2573" i="1"/>
  <c r="AI2573" i="1"/>
  <c r="AH2573" i="1"/>
  <c r="AG2573" i="1"/>
  <c r="AF2573" i="1"/>
  <c r="AE2573" i="1"/>
  <c r="AD2573" i="1"/>
  <c r="AC2573" i="1"/>
  <c r="AB2573" i="1"/>
  <c r="AA2573" i="1"/>
  <c r="Y2573" i="1"/>
  <c r="X2573" i="1"/>
  <c r="W2573" i="1"/>
  <c r="V2573" i="1"/>
  <c r="O2573" i="1"/>
  <c r="AK2573" i="1" s="1"/>
  <c r="AJ2572" i="1"/>
  <c r="AI2572" i="1"/>
  <c r="AH2572" i="1"/>
  <c r="AG2572" i="1"/>
  <c r="AF2572" i="1"/>
  <c r="AE2572" i="1"/>
  <c r="AD2572" i="1"/>
  <c r="AC2572" i="1"/>
  <c r="AB2572" i="1"/>
  <c r="AA2572" i="1"/>
  <c r="Y2572" i="1"/>
  <c r="X2572" i="1"/>
  <c r="W2572" i="1"/>
  <c r="V2572" i="1"/>
  <c r="O2572" i="1"/>
  <c r="AK2572" i="1" s="1"/>
  <c r="AJ2571" i="1"/>
  <c r="AI2571" i="1"/>
  <c r="AH2571" i="1"/>
  <c r="AG2571" i="1"/>
  <c r="AF2571" i="1"/>
  <c r="AE2571" i="1"/>
  <c r="AD2571" i="1"/>
  <c r="AC2571" i="1"/>
  <c r="AB2571" i="1"/>
  <c r="AA2571" i="1"/>
  <c r="Y2571" i="1"/>
  <c r="X2571" i="1"/>
  <c r="W2571" i="1"/>
  <c r="V2571" i="1"/>
  <c r="O2571" i="1"/>
  <c r="AK2571" i="1" s="1"/>
  <c r="AJ2570" i="1"/>
  <c r="AI2570" i="1"/>
  <c r="AH2570" i="1"/>
  <c r="AG2570" i="1"/>
  <c r="AF2570" i="1"/>
  <c r="AE2570" i="1"/>
  <c r="AD2570" i="1"/>
  <c r="AC2570" i="1"/>
  <c r="AB2570" i="1"/>
  <c r="AA2570" i="1"/>
  <c r="Y2570" i="1"/>
  <c r="X2570" i="1"/>
  <c r="W2570" i="1"/>
  <c r="V2570" i="1"/>
  <c r="O2570" i="1"/>
  <c r="AK2570" i="1" s="1"/>
  <c r="AJ2569" i="1"/>
  <c r="AI2569" i="1"/>
  <c r="AH2569" i="1"/>
  <c r="AG2569" i="1"/>
  <c r="AF2569" i="1"/>
  <c r="AE2569" i="1"/>
  <c r="AD2569" i="1"/>
  <c r="AC2569" i="1"/>
  <c r="AB2569" i="1"/>
  <c r="AA2569" i="1"/>
  <c r="Y2569" i="1"/>
  <c r="X2569" i="1"/>
  <c r="W2569" i="1"/>
  <c r="V2569" i="1"/>
  <c r="O2569" i="1"/>
  <c r="AK2569" i="1" s="1"/>
  <c r="AJ2568" i="1"/>
  <c r="AI2568" i="1"/>
  <c r="AH2568" i="1"/>
  <c r="AG2568" i="1"/>
  <c r="AF2568" i="1"/>
  <c r="AE2568" i="1"/>
  <c r="AD2568" i="1"/>
  <c r="AC2568" i="1"/>
  <c r="AB2568" i="1"/>
  <c r="AA2568" i="1"/>
  <c r="Y2568" i="1"/>
  <c r="X2568" i="1"/>
  <c r="W2568" i="1"/>
  <c r="V2568" i="1"/>
  <c r="O2568" i="1"/>
  <c r="AK2568" i="1" s="1"/>
  <c r="AJ2567" i="1"/>
  <c r="AI2567" i="1"/>
  <c r="AH2567" i="1"/>
  <c r="AG2567" i="1"/>
  <c r="AF2567" i="1"/>
  <c r="AE2567" i="1"/>
  <c r="AD2567" i="1"/>
  <c r="AC2567" i="1"/>
  <c r="AB2567" i="1"/>
  <c r="AA2567" i="1"/>
  <c r="Y2567" i="1"/>
  <c r="X2567" i="1"/>
  <c r="W2567" i="1"/>
  <c r="V2567" i="1"/>
  <c r="O2567" i="1"/>
  <c r="AK2567" i="1" s="1"/>
  <c r="AJ2566" i="1"/>
  <c r="AI2566" i="1"/>
  <c r="AH2566" i="1"/>
  <c r="AG2566" i="1"/>
  <c r="AF2566" i="1"/>
  <c r="AE2566" i="1"/>
  <c r="AD2566" i="1"/>
  <c r="AC2566" i="1"/>
  <c r="AB2566" i="1"/>
  <c r="AA2566" i="1"/>
  <c r="Y2566" i="1"/>
  <c r="X2566" i="1"/>
  <c r="W2566" i="1"/>
  <c r="V2566" i="1"/>
  <c r="O2566" i="1"/>
  <c r="AK2566" i="1" s="1"/>
  <c r="AJ2565" i="1"/>
  <c r="AI2565" i="1"/>
  <c r="AH2565" i="1"/>
  <c r="AG2565" i="1"/>
  <c r="AF2565" i="1"/>
  <c r="AE2565" i="1"/>
  <c r="AD2565" i="1"/>
  <c r="AC2565" i="1"/>
  <c r="AB2565" i="1"/>
  <c r="AA2565" i="1"/>
  <c r="Y2565" i="1"/>
  <c r="X2565" i="1"/>
  <c r="W2565" i="1"/>
  <c r="V2565" i="1"/>
  <c r="O2565" i="1"/>
  <c r="AK2565" i="1" s="1"/>
  <c r="AJ2564" i="1"/>
  <c r="AI2564" i="1"/>
  <c r="AH2564" i="1"/>
  <c r="AG2564" i="1"/>
  <c r="AF2564" i="1"/>
  <c r="AE2564" i="1"/>
  <c r="AD2564" i="1"/>
  <c r="AC2564" i="1"/>
  <c r="AB2564" i="1"/>
  <c r="AA2564" i="1"/>
  <c r="Y2564" i="1"/>
  <c r="X2564" i="1"/>
  <c r="W2564" i="1"/>
  <c r="V2564" i="1"/>
  <c r="O2564" i="1"/>
  <c r="AK2564" i="1" s="1"/>
  <c r="AJ2563" i="1"/>
  <c r="AI2563" i="1"/>
  <c r="AH2563" i="1"/>
  <c r="AG2563" i="1"/>
  <c r="AF2563" i="1"/>
  <c r="AE2563" i="1"/>
  <c r="AD2563" i="1"/>
  <c r="AC2563" i="1"/>
  <c r="AB2563" i="1"/>
  <c r="AA2563" i="1"/>
  <c r="Y2563" i="1"/>
  <c r="X2563" i="1"/>
  <c r="W2563" i="1"/>
  <c r="V2563" i="1"/>
  <c r="O2563" i="1"/>
  <c r="AK2563" i="1" s="1"/>
  <c r="AJ2562" i="1"/>
  <c r="AI2562" i="1"/>
  <c r="AH2562" i="1"/>
  <c r="AG2562" i="1"/>
  <c r="AF2562" i="1"/>
  <c r="AE2562" i="1"/>
  <c r="AD2562" i="1"/>
  <c r="AC2562" i="1"/>
  <c r="AB2562" i="1"/>
  <c r="AA2562" i="1"/>
  <c r="Y2562" i="1"/>
  <c r="X2562" i="1"/>
  <c r="W2562" i="1"/>
  <c r="V2562" i="1"/>
  <c r="O2562" i="1"/>
  <c r="AK2562" i="1" s="1"/>
  <c r="AJ2561" i="1"/>
  <c r="AI2561" i="1"/>
  <c r="AH2561" i="1"/>
  <c r="AG2561" i="1"/>
  <c r="AF2561" i="1"/>
  <c r="AE2561" i="1"/>
  <c r="AD2561" i="1"/>
  <c r="AC2561" i="1"/>
  <c r="AB2561" i="1"/>
  <c r="AA2561" i="1"/>
  <c r="Y2561" i="1"/>
  <c r="X2561" i="1"/>
  <c r="W2561" i="1"/>
  <c r="V2561" i="1"/>
  <c r="O2561" i="1"/>
  <c r="AK2561" i="1" s="1"/>
  <c r="AJ2560" i="1"/>
  <c r="AI2560" i="1"/>
  <c r="AH2560" i="1"/>
  <c r="AG2560" i="1"/>
  <c r="AF2560" i="1"/>
  <c r="AE2560" i="1"/>
  <c r="AD2560" i="1"/>
  <c r="AC2560" i="1"/>
  <c r="AB2560" i="1"/>
  <c r="AA2560" i="1"/>
  <c r="Y2560" i="1"/>
  <c r="X2560" i="1"/>
  <c r="W2560" i="1"/>
  <c r="V2560" i="1"/>
  <c r="O2560" i="1"/>
  <c r="AK2560" i="1" s="1"/>
  <c r="AJ2559" i="1"/>
  <c r="AI2559" i="1"/>
  <c r="AH2559" i="1"/>
  <c r="AG2559" i="1"/>
  <c r="AF2559" i="1"/>
  <c r="AE2559" i="1"/>
  <c r="AD2559" i="1"/>
  <c r="AC2559" i="1"/>
  <c r="AB2559" i="1"/>
  <c r="AA2559" i="1"/>
  <c r="Y2559" i="1"/>
  <c r="X2559" i="1"/>
  <c r="W2559" i="1"/>
  <c r="V2559" i="1"/>
  <c r="O2559" i="1"/>
  <c r="AK2559" i="1" s="1"/>
  <c r="AJ2558" i="1"/>
  <c r="AI2558" i="1"/>
  <c r="AH2558" i="1"/>
  <c r="AG2558" i="1"/>
  <c r="AF2558" i="1"/>
  <c r="AE2558" i="1"/>
  <c r="AD2558" i="1"/>
  <c r="AC2558" i="1"/>
  <c r="AB2558" i="1"/>
  <c r="AA2558" i="1"/>
  <c r="Y2558" i="1"/>
  <c r="X2558" i="1"/>
  <c r="W2558" i="1"/>
  <c r="V2558" i="1"/>
  <c r="O2558" i="1"/>
  <c r="AK2558" i="1" s="1"/>
  <c r="AJ2557" i="1"/>
  <c r="AI2557" i="1"/>
  <c r="AH2557" i="1"/>
  <c r="AG2557" i="1"/>
  <c r="AF2557" i="1"/>
  <c r="AE2557" i="1"/>
  <c r="AD2557" i="1"/>
  <c r="AC2557" i="1"/>
  <c r="AB2557" i="1"/>
  <c r="AA2557" i="1"/>
  <c r="Y2557" i="1"/>
  <c r="X2557" i="1"/>
  <c r="W2557" i="1"/>
  <c r="V2557" i="1"/>
  <c r="O2557" i="1"/>
  <c r="AK2557" i="1" s="1"/>
  <c r="AJ2556" i="1"/>
  <c r="AI2556" i="1"/>
  <c r="AH2556" i="1"/>
  <c r="AG2556" i="1"/>
  <c r="AF2556" i="1"/>
  <c r="AE2556" i="1"/>
  <c r="AD2556" i="1"/>
  <c r="AC2556" i="1"/>
  <c r="AB2556" i="1"/>
  <c r="AA2556" i="1"/>
  <c r="Y2556" i="1"/>
  <c r="X2556" i="1"/>
  <c r="W2556" i="1"/>
  <c r="V2556" i="1"/>
  <c r="O2556" i="1"/>
  <c r="AK2556" i="1" s="1"/>
  <c r="AJ2555" i="1"/>
  <c r="AI2555" i="1"/>
  <c r="AH2555" i="1"/>
  <c r="AG2555" i="1"/>
  <c r="AF2555" i="1"/>
  <c r="AE2555" i="1"/>
  <c r="AD2555" i="1"/>
  <c r="AC2555" i="1"/>
  <c r="AB2555" i="1"/>
  <c r="AA2555" i="1"/>
  <c r="Y2555" i="1"/>
  <c r="X2555" i="1"/>
  <c r="W2555" i="1"/>
  <c r="V2555" i="1"/>
  <c r="O2555" i="1"/>
  <c r="AK2555" i="1" s="1"/>
  <c r="AJ2554" i="1"/>
  <c r="AI2554" i="1"/>
  <c r="AH2554" i="1"/>
  <c r="AG2554" i="1"/>
  <c r="AF2554" i="1"/>
  <c r="AE2554" i="1"/>
  <c r="AD2554" i="1"/>
  <c r="AC2554" i="1"/>
  <c r="AB2554" i="1"/>
  <c r="AA2554" i="1"/>
  <c r="Y2554" i="1"/>
  <c r="X2554" i="1"/>
  <c r="W2554" i="1"/>
  <c r="V2554" i="1"/>
  <c r="O2554" i="1"/>
  <c r="AK2554" i="1" s="1"/>
  <c r="AJ2553" i="1"/>
  <c r="AI2553" i="1"/>
  <c r="AH2553" i="1"/>
  <c r="AG2553" i="1"/>
  <c r="AF2553" i="1"/>
  <c r="AE2553" i="1"/>
  <c r="AD2553" i="1"/>
  <c r="AC2553" i="1"/>
  <c r="AB2553" i="1"/>
  <c r="AA2553" i="1"/>
  <c r="Y2553" i="1"/>
  <c r="X2553" i="1"/>
  <c r="W2553" i="1"/>
  <c r="V2553" i="1"/>
  <c r="O2553" i="1"/>
  <c r="AK2553" i="1" s="1"/>
  <c r="AJ2552" i="1"/>
  <c r="AI2552" i="1"/>
  <c r="AH2552" i="1"/>
  <c r="AG2552" i="1"/>
  <c r="AF2552" i="1"/>
  <c r="AE2552" i="1"/>
  <c r="AD2552" i="1"/>
  <c r="AC2552" i="1"/>
  <c r="AB2552" i="1"/>
  <c r="AA2552" i="1"/>
  <c r="Y2552" i="1"/>
  <c r="X2552" i="1"/>
  <c r="W2552" i="1"/>
  <c r="V2552" i="1"/>
  <c r="O2552" i="1"/>
  <c r="AK2552" i="1" s="1"/>
  <c r="AJ2551" i="1"/>
  <c r="AI2551" i="1"/>
  <c r="AH2551" i="1"/>
  <c r="AG2551" i="1"/>
  <c r="AF2551" i="1"/>
  <c r="AE2551" i="1"/>
  <c r="AD2551" i="1"/>
  <c r="AC2551" i="1"/>
  <c r="AB2551" i="1"/>
  <c r="AA2551" i="1"/>
  <c r="Y2551" i="1"/>
  <c r="X2551" i="1"/>
  <c r="W2551" i="1"/>
  <c r="V2551" i="1"/>
  <c r="O2551" i="1"/>
  <c r="AK2551" i="1" s="1"/>
  <c r="AJ2550" i="1"/>
  <c r="AI2550" i="1"/>
  <c r="AH2550" i="1"/>
  <c r="AG2550" i="1"/>
  <c r="AF2550" i="1"/>
  <c r="AE2550" i="1"/>
  <c r="AD2550" i="1"/>
  <c r="AC2550" i="1"/>
  <c r="AB2550" i="1"/>
  <c r="AA2550" i="1"/>
  <c r="Y2550" i="1"/>
  <c r="X2550" i="1"/>
  <c r="W2550" i="1"/>
  <c r="V2550" i="1"/>
  <c r="O2550" i="1"/>
  <c r="AK2550" i="1" s="1"/>
  <c r="AJ2549" i="1"/>
  <c r="AI2549" i="1"/>
  <c r="AH2549" i="1"/>
  <c r="AG2549" i="1"/>
  <c r="AF2549" i="1"/>
  <c r="AE2549" i="1"/>
  <c r="AD2549" i="1"/>
  <c r="AC2549" i="1"/>
  <c r="AB2549" i="1"/>
  <c r="AA2549" i="1"/>
  <c r="Y2549" i="1"/>
  <c r="X2549" i="1"/>
  <c r="W2549" i="1"/>
  <c r="V2549" i="1"/>
  <c r="O2549" i="1"/>
  <c r="AK2549" i="1" s="1"/>
  <c r="AJ2548" i="1"/>
  <c r="AI2548" i="1"/>
  <c r="AH2548" i="1"/>
  <c r="AG2548" i="1"/>
  <c r="AF2548" i="1"/>
  <c r="AE2548" i="1"/>
  <c r="AD2548" i="1"/>
  <c r="AC2548" i="1"/>
  <c r="AB2548" i="1"/>
  <c r="AA2548" i="1"/>
  <c r="Y2548" i="1"/>
  <c r="X2548" i="1"/>
  <c r="W2548" i="1"/>
  <c r="V2548" i="1"/>
  <c r="O2548" i="1"/>
  <c r="AK2548" i="1" s="1"/>
  <c r="AJ2547" i="1"/>
  <c r="AI2547" i="1"/>
  <c r="AH2547" i="1"/>
  <c r="AG2547" i="1"/>
  <c r="AF2547" i="1"/>
  <c r="AE2547" i="1"/>
  <c r="AD2547" i="1"/>
  <c r="AC2547" i="1"/>
  <c r="AB2547" i="1"/>
  <c r="AA2547" i="1"/>
  <c r="Y2547" i="1"/>
  <c r="X2547" i="1"/>
  <c r="W2547" i="1"/>
  <c r="V2547" i="1"/>
  <c r="O2547" i="1"/>
  <c r="AK2547" i="1" s="1"/>
  <c r="AJ2546" i="1"/>
  <c r="AI2546" i="1"/>
  <c r="AH2546" i="1"/>
  <c r="AG2546" i="1"/>
  <c r="AF2546" i="1"/>
  <c r="AE2546" i="1"/>
  <c r="AD2546" i="1"/>
  <c r="AC2546" i="1"/>
  <c r="AB2546" i="1"/>
  <c r="AA2546" i="1"/>
  <c r="Y2546" i="1"/>
  <c r="X2546" i="1"/>
  <c r="W2546" i="1"/>
  <c r="V2546" i="1"/>
  <c r="O2546" i="1"/>
  <c r="AK2546" i="1" s="1"/>
  <c r="AJ2545" i="1"/>
  <c r="AI2545" i="1"/>
  <c r="AH2545" i="1"/>
  <c r="AG2545" i="1"/>
  <c r="AF2545" i="1"/>
  <c r="AE2545" i="1"/>
  <c r="AD2545" i="1"/>
  <c r="AC2545" i="1"/>
  <c r="AB2545" i="1"/>
  <c r="AA2545" i="1"/>
  <c r="Y2545" i="1"/>
  <c r="X2545" i="1"/>
  <c r="W2545" i="1"/>
  <c r="V2545" i="1"/>
  <c r="O2545" i="1"/>
  <c r="AK2545" i="1" s="1"/>
  <c r="AJ2544" i="1"/>
  <c r="AI2544" i="1"/>
  <c r="AH2544" i="1"/>
  <c r="AG2544" i="1"/>
  <c r="AF2544" i="1"/>
  <c r="AE2544" i="1"/>
  <c r="AD2544" i="1"/>
  <c r="AC2544" i="1"/>
  <c r="AB2544" i="1"/>
  <c r="AA2544" i="1"/>
  <c r="Y2544" i="1"/>
  <c r="X2544" i="1"/>
  <c r="W2544" i="1"/>
  <c r="V2544" i="1"/>
  <c r="O2544" i="1"/>
  <c r="AK2544" i="1" s="1"/>
  <c r="AJ2543" i="1"/>
  <c r="AI2543" i="1"/>
  <c r="AH2543" i="1"/>
  <c r="AG2543" i="1"/>
  <c r="AF2543" i="1"/>
  <c r="AE2543" i="1"/>
  <c r="AD2543" i="1"/>
  <c r="AC2543" i="1"/>
  <c r="AB2543" i="1"/>
  <c r="AA2543" i="1"/>
  <c r="Y2543" i="1"/>
  <c r="X2543" i="1"/>
  <c r="W2543" i="1"/>
  <c r="V2543" i="1"/>
  <c r="O2543" i="1"/>
  <c r="AK2543" i="1" s="1"/>
  <c r="AJ2542" i="1"/>
  <c r="AI2542" i="1"/>
  <c r="AH2542" i="1"/>
  <c r="AG2542" i="1"/>
  <c r="AF2542" i="1"/>
  <c r="AE2542" i="1"/>
  <c r="AD2542" i="1"/>
  <c r="AC2542" i="1"/>
  <c r="AB2542" i="1"/>
  <c r="AA2542" i="1"/>
  <c r="Y2542" i="1"/>
  <c r="X2542" i="1"/>
  <c r="W2542" i="1"/>
  <c r="V2542" i="1"/>
  <c r="O2542" i="1"/>
  <c r="AK2542" i="1" s="1"/>
  <c r="AJ2541" i="1"/>
  <c r="AI2541" i="1"/>
  <c r="AH2541" i="1"/>
  <c r="AG2541" i="1"/>
  <c r="AF2541" i="1"/>
  <c r="AE2541" i="1"/>
  <c r="AD2541" i="1"/>
  <c r="AC2541" i="1"/>
  <c r="AB2541" i="1"/>
  <c r="AA2541" i="1"/>
  <c r="Y2541" i="1"/>
  <c r="X2541" i="1"/>
  <c r="W2541" i="1"/>
  <c r="V2541" i="1"/>
  <c r="O2541" i="1"/>
  <c r="AK2541" i="1" s="1"/>
  <c r="AJ2540" i="1"/>
  <c r="AI2540" i="1"/>
  <c r="AH2540" i="1"/>
  <c r="AG2540" i="1"/>
  <c r="AF2540" i="1"/>
  <c r="AE2540" i="1"/>
  <c r="AD2540" i="1"/>
  <c r="AC2540" i="1"/>
  <c r="AB2540" i="1"/>
  <c r="AA2540" i="1"/>
  <c r="Y2540" i="1"/>
  <c r="X2540" i="1"/>
  <c r="W2540" i="1"/>
  <c r="V2540" i="1"/>
  <c r="O2540" i="1"/>
  <c r="AK2540" i="1" s="1"/>
  <c r="AJ2539" i="1"/>
  <c r="AI2539" i="1"/>
  <c r="AH2539" i="1"/>
  <c r="AG2539" i="1"/>
  <c r="AF2539" i="1"/>
  <c r="AE2539" i="1"/>
  <c r="AD2539" i="1"/>
  <c r="AC2539" i="1"/>
  <c r="AB2539" i="1"/>
  <c r="AA2539" i="1"/>
  <c r="Y2539" i="1"/>
  <c r="X2539" i="1"/>
  <c r="W2539" i="1"/>
  <c r="V2539" i="1"/>
  <c r="O2539" i="1"/>
  <c r="AK2539" i="1" s="1"/>
  <c r="AJ2538" i="1"/>
  <c r="AI2538" i="1"/>
  <c r="AH2538" i="1"/>
  <c r="AG2538" i="1"/>
  <c r="AF2538" i="1"/>
  <c r="AE2538" i="1"/>
  <c r="AD2538" i="1"/>
  <c r="AC2538" i="1"/>
  <c r="AB2538" i="1"/>
  <c r="AA2538" i="1"/>
  <c r="Y2538" i="1"/>
  <c r="X2538" i="1"/>
  <c r="W2538" i="1"/>
  <c r="V2538" i="1"/>
  <c r="O2538" i="1"/>
  <c r="AK2538" i="1" s="1"/>
  <c r="AJ2537" i="1"/>
  <c r="AI2537" i="1"/>
  <c r="AH2537" i="1"/>
  <c r="AG2537" i="1"/>
  <c r="AF2537" i="1"/>
  <c r="AE2537" i="1"/>
  <c r="AD2537" i="1"/>
  <c r="AC2537" i="1"/>
  <c r="AB2537" i="1"/>
  <c r="AA2537" i="1"/>
  <c r="Y2537" i="1"/>
  <c r="X2537" i="1"/>
  <c r="W2537" i="1"/>
  <c r="V2537" i="1"/>
  <c r="O2537" i="1"/>
  <c r="AK2537" i="1" s="1"/>
  <c r="AJ2536" i="1"/>
  <c r="AI2536" i="1"/>
  <c r="AH2536" i="1"/>
  <c r="AG2536" i="1"/>
  <c r="AF2536" i="1"/>
  <c r="AE2536" i="1"/>
  <c r="AD2536" i="1"/>
  <c r="AC2536" i="1"/>
  <c r="AB2536" i="1"/>
  <c r="AA2536" i="1"/>
  <c r="Y2536" i="1"/>
  <c r="X2536" i="1"/>
  <c r="W2536" i="1"/>
  <c r="V2536" i="1"/>
  <c r="O2536" i="1"/>
  <c r="AK2536" i="1" s="1"/>
  <c r="AJ2535" i="1"/>
  <c r="AI2535" i="1"/>
  <c r="AH2535" i="1"/>
  <c r="AG2535" i="1"/>
  <c r="AF2535" i="1"/>
  <c r="AE2535" i="1"/>
  <c r="AD2535" i="1"/>
  <c r="AC2535" i="1"/>
  <c r="AB2535" i="1"/>
  <c r="AA2535" i="1"/>
  <c r="Y2535" i="1"/>
  <c r="X2535" i="1"/>
  <c r="W2535" i="1"/>
  <c r="V2535" i="1"/>
  <c r="O2535" i="1"/>
  <c r="AK2535" i="1" s="1"/>
  <c r="AJ2534" i="1"/>
  <c r="AI2534" i="1"/>
  <c r="AH2534" i="1"/>
  <c r="AG2534" i="1"/>
  <c r="AF2534" i="1"/>
  <c r="AE2534" i="1"/>
  <c r="AD2534" i="1"/>
  <c r="AC2534" i="1"/>
  <c r="AB2534" i="1"/>
  <c r="AA2534" i="1"/>
  <c r="Y2534" i="1"/>
  <c r="X2534" i="1"/>
  <c r="W2534" i="1"/>
  <c r="V2534" i="1"/>
  <c r="O2534" i="1"/>
  <c r="AK2534" i="1" s="1"/>
  <c r="AJ2533" i="1"/>
  <c r="AI2533" i="1"/>
  <c r="AH2533" i="1"/>
  <c r="AG2533" i="1"/>
  <c r="AF2533" i="1"/>
  <c r="AE2533" i="1"/>
  <c r="AD2533" i="1"/>
  <c r="AC2533" i="1"/>
  <c r="AB2533" i="1"/>
  <c r="AA2533" i="1"/>
  <c r="Y2533" i="1"/>
  <c r="X2533" i="1"/>
  <c r="W2533" i="1"/>
  <c r="V2533" i="1"/>
  <c r="O2533" i="1"/>
  <c r="AK2533" i="1" s="1"/>
  <c r="AJ2532" i="1"/>
  <c r="AI2532" i="1"/>
  <c r="AH2532" i="1"/>
  <c r="AG2532" i="1"/>
  <c r="AF2532" i="1"/>
  <c r="AE2532" i="1"/>
  <c r="AD2532" i="1"/>
  <c r="AC2532" i="1"/>
  <c r="AB2532" i="1"/>
  <c r="AA2532" i="1"/>
  <c r="Y2532" i="1"/>
  <c r="X2532" i="1"/>
  <c r="W2532" i="1"/>
  <c r="V2532" i="1"/>
  <c r="O2532" i="1"/>
  <c r="AK2532" i="1" s="1"/>
  <c r="AJ2531" i="1"/>
  <c r="AI2531" i="1"/>
  <c r="AH2531" i="1"/>
  <c r="AG2531" i="1"/>
  <c r="AF2531" i="1"/>
  <c r="AE2531" i="1"/>
  <c r="AD2531" i="1"/>
  <c r="AC2531" i="1"/>
  <c r="AB2531" i="1"/>
  <c r="AA2531" i="1"/>
  <c r="Y2531" i="1"/>
  <c r="X2531" i="1"/>
  <c r="W2531" i="1"/>
  <c r="V2531" i="1"/>
  <c r="O2531" i="1"/>
  <c r="AK2531" i="1" s="1"/>
  <c r="AJ2530" i="1"/>
  <c r="AI2530" i="1"/>
  <c r="AH2530" i="1"/>
  <c r="AG2530" i="1"/>
  <c r="AF2530" i="1"/>
  <c r="AE2530" i="1"/>
  <c r="AD2530" i="1"/>
  <c r="AC2530" i="1"/>
  <c r="AB2530" i="1"/>
  <c r="AA2530" i="1"/>
  <c r="Y2530" i="1"/>
  <c r="X2530" i="1"/>
  <c r="W2530" i="1"/>
  <c r="V2530" i="1"/>
  <c r="O2530" i="1"/>
  <c r="AK2530" i="1" s="1"/>
  <c r="AJ2529" i="1"/>
  <c r="AI2529" i="1"/>
  <c r="AH2529" i="1"/>
  <c r="AG2529" i="1"/>
  <c r="AF2529" i="1"/>
  <c r="AE2529" i="1"/>
  <c r="AD2529" i="1"/>
  <c r="AC2529" i="1"/>
  <c r="AB2529" i="1"/>
  <c r="AA2529" i="1"/>
  <c r="Y2529" i="1"/>
  <c r="X2529" i="1"/>
  <c r="W2529" i="1"/>
  <c r="V2529" i="1"/>
  <c r="O2529" i="1"/>
  <c r="AK2529" i="1" s="1"/>
  <c r="AJ2528" i="1"/>
  <c r="AI2528" i="1"/>
  <c r="AH2528" i="1"/>
  <c r="AG2528" i="1"/>
  <c r="AF2528" i="1"/>
  <c r="AE2528" i="1"/>
  <c r="AD2528" i="1"/>
  <c r="AC2528" i="1"/>
  <c r="AB2528" i="1"/>
  <c r="AA2528" i="1"/>
  <c r="Y2528" i="1"/>
  <c r="X2528" i="1"/>
  <c r="W2528" i="1"/>
  <c r="V2528" i="1"/>
  <c r="O2528" i="1"/>
  <c r="AK2528" i="1" s="1"/>
  <c r="AJ2527" i="1"/>
  <c r="AI2527" i="1"/>
  <c r="AH2527" i="1"/>
  <c r="AG2527" i="1"/>
  <c r="AF2527" i="1"/>
  <c r="AE2527" i="1"/>
  <c r="AD2527" i="1"/>
  <c r="AC2527" i="1"/>
  <c r="AB2527" i="1"/>
  <c r="AA2527" i="1"/>
  <c r="Y2527" i="1"/>
  <c r="X2527" i="1"/>
  <c r="W2527" i="1"/>
  <c r="V2527" i="1"/>
  <c r="O2527" i="1"/>
  <c r="AK2527" i="1" s="1"/>
  <c r="AJ2526" i="1"/>
  <c r="AI2526" i="1"/>
  <c r="AH2526" i="1"/>
  <c r="AG2526" i="1"/>
  <c r="AF2526" i="1"/>
  <c r="AE2526" i="1"/>
  <c r="AD2526" i="1"/>
  <c r="AC2526" i="1"/>
  <c r="AB2526" i="1"/>
  <c r="AA2526" i="1"/>
  <c r="Y2526" i="1"/>
  <c r="X2526" i="1"/>
  <c r="W2526" i="1"/>
  <c r="V2526" i="1"/>
  <c r="O2526" i="1"/>
  <c r="AK2526" i="1" s="1"/>
  <c r="AJ2525" i="1"/>
  <c r="AI2525" i="1"/>
  <c r="AH2525" i="1"/>
  <c r="AG2525" i="1"/>
  <c r="AF2525" i="1"/>
  <c r="AE2525" i="1"/>
  <c r="AD2525" i="1"/>
  <c r="AC2525" i="1"/>
  <c r="AB2525" i="1"/>
  <c r="AA2525" i="1"/>
  <c r="Y2525" i="1"/>
  <c r="X2525" i="1"/>
  <c r="W2525" i="1"/>
  <c r="V2525" i="1"/>
  <c r="O2525" i="1"/>
  <c r="AK2525" i="1" s="1"/>
  <c r="AJ2524" i="1"/>
  <c r="AI2524" i="1"/>
  <c r="AH2524" i="1"/>
  <c r="AG2524" i="1"/>
  <c r="AF2524" i="1"/>
  <c r="AE2524" i="1"/>
  <c r="AD2524" i="1"/>
  <c r="AC2524" i="1"/>
  <c r="AB2524" i="1"/>
  <c r="AA2524" i="1"/>
  <c r="Y2524" i="1"/>
  <c r="X2524" i="1"/>
  <c r="W2524" i="1"/>
  <c r="V2524" i="1"/>
  <c r="O2524" i="1"/>
  <c r="AK2524" i="1" s="1"/>
  <c r="AJ2523" i="1"/>
  <c r="AI2523" i="1"/>
  <c r="AH2523" i="1"/>
  <c r="AG2523" i="1"/>
  <c r="AF2523" i="1"/>
  <c r="AE2523" i="1"/>
  <c r="AD2523" i="1"/>
  <c r="AC2523" i="1"/>
  <c r="AB2523" i="1"/>
  <c r="AA2523" i="1"/>
  <c r="Y2523" i="1"/>
  <c r="X2523" i="1"/>
  <c r="W2523" i="1"/>
  <c r="V2523" i="1"/>
  <c r="O2523" i="1"/>
  <c r="AK2523" i="1" s="1"/>
  <c r="AJ2522" i="1"/>
  <c r="AI2522" i="1"/>
  <c r="AH2522" i="1"/>
  <c r="AG2522" i="1"/>
  <c r="AF2522" i="1"/>
  <c r="AE2522" i="1"/>
  <c r="AD2522" i="1"/>
  <c r="AC2522" i="1"/>
  <c r="AB2522" i="1"/>
  <c r="AA2522" i="1"/>
  <c r="Y2522" i="1"/>
  <c r="X2522" i="1"/>
  <c r="W2522" i="1"/>
  <c r="V2522" i="1"/>
  <c r="O2522" i="1"/>
  <c r="AK2522" i="1" s="1"/>
  <c r="AJ2521" i="1"/>
  <c r="AI2521" i="1"/>
  <c r="AH2521" i="1"/>
  <c r="AG2521" i="1"/>
  <c r="AF2521" i="1"/>
  <c r="AE2521" i="1"/>
  <c r="AD2521" i="1"/>
  <c r="AC2521" i="1"/>
  <c r="AB2521" i="1"/>
  <c r="AA2521" i="1"/>
  <c r="Y2521" i="1"/>
  <c r="X2521" i="1"/>
  <c r="W2521" i="1"/>
  <c r="V2521" i="1"/>
  <c r="O2521" i="1"/>
  <c r="AK2521" i="1" s="1"/>
  <c r="AJ2520" i="1"/>
  <c r="AI2520" i="1"/>
  <c r="AH2520" i="1"/>
  <c r="AG2520" i="1"/>
  <c r="AF2520" i="1"/>
  <c r="AE2520" i="1"/>
  <c r="AD2520" i="1"/>
  <c r="AC2520" i="1"/>
  <c r="AB2520" i="1"/>
  <c r="AA2520" i="1"/>
  <c r="Y2520" i="1"/>
  <c r="X2520" i="1"/>
  <c r="W2520" i="1"/>
  <c r="V2520" i="1"/>
  <c r="O2520" i="1"/>
  <c r="AK2520" i="1" s="1"/>
  <c r="AJ2519" i="1"/>
  <c r="AI2519" i="1"/>
  <c r="AH2519" i="1"/>
  <c r="AG2519" i="1"/>
  <c r="AF2519" i="1"/>
  <c r="AE2519" i="1"/>
  <c r="AD2519" i="1"/>
  <c r="AC2519" i="1"/>
  <c r="AB2519" i="1"/>
  <c r="AA2519" i="1"/>
  <c r="Y2519" i="1"/>
  <c r="X2519" i="1"/>
  <c r="W2519" i="1"/>
  <c r="V2519" i="1"/>
  <c r="O2519" i="1"/>
  <c r="AK2519" i="1" s="1"/>
  <c r="AJ2518" i="1"/>
  <c r="AI2518" i="1"/>
  <c r="AH2518" i="1"/>
  <c r="AG2518" i="1"/>
  <c r="AF2518" i="1"/>
  <c r="AE2518" i="1"/>
  <c r="AD2518" i="1"/>
  <c r="AC2518" i="1"/>
  <c r="AB2518" i="1"/>
  <c r="AA2518" i="1"/>
  <c r="Y2518" i="1"/>
  <c r="X2518" i="1"/>
  <c r="W2518" i="1"/>
  <c r="V2518" i="1"/>
  <c r="O2518" i="1"/>
  <c r="AK2518" i="1" s="1"/>
  <c r="AJ2517" i="1"/>
  <c r="AI2517" i="1"/>
  <c r="AH2517" i="1"/>
  <c r="AG2517" i="1"/>
  <c r="AF2517" i="1"/>
  <c r="AE2517" i="1"/>
  <c r="AD2517" i="1"/>
  <c r="AC2517" i="1"/>
  <c r="AB2517" i="1"/>
  <c r="AA2517" i="1"/>
  <c r="Y2517" i="1"/>
  <c r="X2517" i="1"/>
  <c r="W2517" i="1"/>
  <c r="V2517" i="1"/>
  <c r="O2517" i="1"/>
  <c r="AK2517" i="1" s="1"/>
  <c r="AJ2516" i="1"/>
  <c r="AI2516" i="1"/>
  <c r="AH2516" i="1"/>
  <c r="AG2516" i="1"/>
  <c r="AF2516" i="1"/>
  <c r="AE2516" i="1"/>
  <c r="AD2516" i="1"/>
  <c r="AC2516" i="1"/>
  <c r="AB2516" i="1"/>
  <c r="AA2516" i="1"/>
  <c r="Y2516" i="1"/>
  <c r="X2516" i="1"/>
  <c r="W2516" i="1"/>
  <c r="V2516" i="1"/>
  <c r="O2516" i="1"/>
  <c r="AK2516" i="1" s="1"/>
  <c r="AJ2515" i="1"/>
  <c r="AI2515" i="1"/>
  <c r="AH2515" i="1"/>
  <c r="AG2515" i="1"/>
  <c r="AF2515" i="1"/>
  <c r="AE2515" i="1"/>
  <c r="AD2515" i="1"/>
  <c r="AC2515" i="1"/>
  <c r="AB2515" i="1"/>
  <c r="AA2515" i="1"/>
  <c r="Y2515" i="1"/>
  <c r="X2515" i="1"/>
  <c r="W2515" i="1"/>
  <c r="V2515" i="1"/>
  <c r="O2515" i="1"/>
  <c r="AK2515" i="1" s="1"/>
  <c r="AJ2514" i="1"/>
  <c r="AI2514" i="1"/>
  <c r="AH2514" i="1"/>
  <c r="AG2514" i="1"/>
  <c r="AF2514" i="1"/>
  <c r="AE2514" i="1"/>
  <c r="AD2514" i="1"/>
  <c r="AC2514" i="1"/>
  <c r="AB2514" i="1"/>
  <c r="AA2514" i="1"/>
  <c r="Y2514" i="1"/>
  <c r="X2514" i="1"/>
  <c r="W2514" i="1"/>
  <c r="V2514" i="1"/>
  <c r="O2514" i="1"/>
  <c r="AK2514" i="1" s="1"/>
  <c r="AJ2513" i="1"/>
  <c r="AI2513" i="1"/>
  <c r="AH2513" i="1"/>
  <c r="AG2513" i="1"/>
  <c r="AF2513" i="1"/>
  <c r="AE2513" i="1"/>
  <c r="AD2513" i="1"/>
  <c r="AC2513" i="1"/>
  <c r="AB2513" i="1"/>
  <c r="AA2513" i="1"/>
  <c r="Y2513" i="1"/>
  <c r="X2513" i="1"/>
  <c r="W2513" i="1"/>
  <c r="V2513" i="1"/>
  <c r="O2513" i="1"/>
  <c r="AK2513" i="1" s="1"/>
  <c r="AJ2512" i="1"/>
  <c r="AI2512" i="1"/>
  <c r="AH2512" i="1"/>
  <c r="AG2512" i="1"/>
  <c r="AF2512" i="1"/>
  <c r="AE2512" i="1"/>
  <c r="AD2512" i="1"/>
  <c r="AC2512" i="1"/>
  <c r="AB2512" i="1"/>
  <c r="AA2512" i="1"/>
  <c r="Y2512" i="1"/>
  <c r="X2512" i="1"/>
  <c r="W2512" i="1"/>
  <c r="V2512" i="1"/>
  <c r="O2512" i="1"/>
  <c r="AK2512" i="1" s="1"/>
  <c r="AJ2511" i="1"/>
  <c r="AI2511" i="1"/>
  <c r="AH2511" i="1"/>
  <c r="AG2511" i="1"/>
  <c r="AF2511" i="1"/>
  <c r="AE2511" i="1"/>
  <c r="AD2511" i="1"/>
  <c r="AC2511" i="1"/>
  <c r="AB2511" i="1"/>
  <c r="AA2511" i="1"/>
  <c r="Y2511" i="1"/>
  <c r="X2511" i="1"/>
  <c r="W2511" i="1"/>
  <c r="V2511" i="1"/>
  <c r="O2511" i="1"/>
  <c r="AK2511" i="1" s="1"/>
  <c r="AJ2510" i="1"/>
  <c r="AI2510" i="1"/>
  <c r="AH2510" i="1"/>
  <c r="AG2510" i="1"/>
  <c r="AF2510" i="1"/>
  <c r="AE2510" i="1"/>
  <c r="AD2510" i="1"/>
  <c r="AC2510" i="1"/>
  <c r="AB2510" i="1"/>
  <c r="AA2510" i="1"/>
  <c r="Y2510" i="1"/>
  <c r="X2510" i="1"/>
  <c r="W2510" i="1"/>
  <c r="V2510" i="1"/>
  <c r="O2510" i="1"/>
  <c r="AK2510" i="1" s="1"/>
  <c r="AJ2509" i="1"/>
  <c r="AI2509" i="1"/>
  <c r="AH2509" i="1"/>
  <c r="AG2509" i="1"/>
  <c r="AF2509" i="1"/>
  <c r="AE2509" i="1"/>
  <c r="AD2509" i="1"/>
  <c r="AC2509" i="1"/>
  <c r="AB2509" i="1"/>
  <c r="AA2509" i="1"/>
  <c r="Y2509" i="1"/>
  <c r="X2509" i="1"/>
  <c r="W2509" i="1"/>
  <c r="V2509" i="1"/>
  <c r="O2509" i="1"/>
  <c r="AK2509" i="1" s="1"/>
  <c r="AJ2508" i="1"/>
  <c r="AI2508" i="1"/>
  <c r="AH2508" i="1"/>
  <c r="AG2508" i="1"/>
  <c r="AF2508" i="1"/>
  <c r="AE2508" i="1"/>
  <c r="AD2508" i="1"/>
  <c r="AC2508" i="1"/>
  <c r="AB2508" i="1"/>
  <c r="AA2508" i="1"/>
  <c r="Y2508" i="1"/>
  <c r="X2508" i="1"/>
  <c r="W2508" i="1"/>
  <c r="V2508" i="1"/>
  <c r="O2508" i="1"/>
  <c r="AK2508" i="1" s="1"/>
  <c r="AJ2507" i="1"/>
  <c r="AI2507" i="1"/>
  <c r="AH2507" i="1"/>
  <c r="AG2507" i="1"/>
  <c r="AF2507" i="1"/>
  <c r="AE2507" i="1"/>
  <c r="AD2507" i="1"/>
  <c r="AC2507" i="1"/>
  <c r="AB2507" i="1"/>
  <c r="AA2507" i="1"/>
  <c r="Y2507" i="1"/>
  <c r="X2507" i="1"/>
  <c r="W2507" i="1"/>
  <c r="V2507" i="1"/>
  <c r="O2507" i="1"/>
  <c r="AK2507" i="1" s="1"/>
  <c r="AJ2506" i="1"/>
  <c r="AI2506" i="1"/>
  <c r="AH2506" i="1"/>
  <c r="AG2506" i="1"/>
  <c r="AF2506" i="1"/>
  <c r="AE2506" i="1"/>
  <c r="AD2506" i="1"/>
  <c r="AC2506" i="1"/>
  <c r="AB2506" i="1"/>
  <c r="AA2506" i="1"/>
  <c r="Y2506" i="1"/>
  <c r="X2506" i="1"/>
  <c r="W2506" i="1"/>
  <c r="V2506" i="1"/>
  <c r="O2506" i="1"/>
  <c r="AK2506" i="1" s="1"/>
  <c r="AJ2505" i="1"/>
  <c r="AI2505" i="1"/>
  <c r="AH2505" i="1"/>
  <c r="AG2505" i="1"/>
  <c r="AF2505" i="1"/>
  <c r="AE2505" i="1"/>
  <c r="AD2505" i="1"/>
  <c r="AC2505" i="1"/>
  <c r="AB2505" i="1"/>
  <c r="AA2505" i="1"/>
  <c r="Y2505" i="1"/>
  <c r="X2505" i="1"/>
  <c r="W2505" i="1"/>
  <c r="V2505" i="1"/>
  <c r="O2505" i="1"/>
  <c r="AK2505" i="1" s="1"/>
  <c r="AJ2504" i="1"/>
  <c r="AI2504" i="1"/>
  <c r="AH2504" i="1"/>
  <c r="AG2504" i="1"/>
  <c r="AF2504" i="1"/>
  <c r="AE2504" i="1"/>
  <c r="AD2504" i="1"/>
  <c r="AC2504" i="1"/>
  <c r="AB2504" i="1"/>
  <c r="AA2504" i="1"/>
  <c r="Y2504" i="1"/>
  <c r="X2504" i="1"/>
  <c r="W2504" i="1"/>
  <c r="V2504" i="1"/>
  <c r="O2504" i="1"/>
  <c r="AK2504" i="1" s="1"/>
  <c r="AJ2503" i="1"/>
  <c r="AI2503" i="1"/>
  <c r="AH2503" i="1"/>
  <c r="AG2503" i="1"/>
  <c r="AF2503" i="1"/>
  <c r="AE2503" i="1"/>
  <c r="AD2503" i="1"/>
  <c r="AC2503" i="1"/>
  <c r="AB2503" i="1"/>
  <c r="AA2503" i="1"/>
  <c r="Y2503" i="1"/>
  <c r="X2503" i="1"/>
  <c r="W2503" i="1"/>
  <c r="V2503" i="1"/>
  <c r="O2503" i="1"/>
  <c r="AK2503" i="1" s="1"/>
  <c r="AJ2502" i="1"/>
  <c r="AI2502" i="1"/>
  <c r="AH2502" i="1"/>
  <c r="AG2502" i="1"/>
  <c r="AF2502" i="1"/>
  <c r="AE2502" i="1"/>
  <c r="AD2502" i="1"/>
  <c r="AC2502" i="1"/>
  <c r="AB2502" i="1"/>
  <c r="AA2502" i="1"/>
  <c r="Y2502" i="1"/>
  <c r="X2502" i="1"/>
  <c r="W2502" i="1"/>
  <c r="V2502" i="1"/>
  <c r="O2502" i="1"/>
  <c r="AK2502" i="1" s="1"/>
  <c r="AJ2501" i="1"/>
  <c r="AI2501" i="1"/>
  <c r="AH2501" i="1"/>
  <c r="AG2501" i="1"/>
  <c r="AF2501" i="1"/>
  <c r="AE2501" i="1"/>
  <c r="AD2501" i="1"/>
  <c r="AC2501" i="1"/>
  <c r="AB2501" i="1"/>
  <c r="AA2501" i="1"/>
  <c r="Y2501" i="1"/>
  <c r="X2501" i="1"/>
  <c r="W2501" i="1"/>
  <c r="V2501" i="1"/>
  <c r="O2501" i="1"/>
  <c r="AK2501" i="1" s="1"/>
  <c r="AJ2500" i="1"/>
  <c r="AI2500" i="1"/>
  <c r="AH2500" i="1"/>
  <c r="AG2500" i="1"/>
  <c r="AF2500" i="1"/>
  <c r="AE2500" i="1"/>
  <c r="AD2500" i="1"/>
  <c r="AC2500" i="1"/>
  <c r="AB2500" i="1"/>
  <c r="AA2500" i="1"/>
  <c r="Y2500" i="1"/>
  <c r="X2500" i="1"/>
  <c r="W2500" i="1"/>
  <c r="V2500" i="1"/>
  <c r="O2500" i="1"/>
  <c r="AK2500" i="1" s="1"/>
  <c r="AJ2499" i="1"/>
  <c r="AI2499" i="1"/>
  <c r="AH2499" i="1"/>
  <c r="AG2499" i="1"/>
  <c r="AF2499" i="1"/>
  <c r="AE2499" i="1"/>
  <c r="AD2499" i="1"/>
  <c r="AC2499" i="1"/>
  <c r="AB2499" i="1"/>
  <c r="AA2499" i="1"/>
  <c r="Y2499" i="1"/>
  <c r="X2499" i="1"/>
  <c r="W2499" i="1"/>
  <c r="V2499" i="1"/>
  <c r="O2499" i="1"/>
  <c r="AK2499" i="1" s="1"/>
  <c r="AJ2498" i="1"/>
  <c r="AI2498" i="1"/>
  <c r="AH2498" i="1"/>
  <c r="AG2498" i="1"/>
  <c r="AF2498" i="1"/>
  <c r="AE2498" i="1"/>
  <c r="AD2498" i="1"/>
  <c r="AC2498" i="1"/>
  <c r="AB2498" i="1"/>
  <c r="AA2498" i="1"/>
  <c r="Y2498" i="1"/>
  <c r="X2498" i="1"/>
  <c r="W2498" i="1"/>
  <c r="V2498" i="1"/>
  <c r="O2498" i="1"/>
  <c r="AK2498" i="1" s="1"/>
  <c r="AJ2497" i="1"/>
  <c r="AI2497" i="1"/>
  <c r="AH2497" i="1"/>
  <c r="AG2497" i="1"/>
  <c r="AF2497" i="1"/>
  <c r="AE2497" i="1"/>
  <c r="AD2497" i="1"/>
  <c r="AC2497" i="1"/>
  <c r="AB2497" i="1"/>
  <c r="AA2497" i="1"/>
  <c r="Y2497" i="1"/>
  <c r="X2497" i="1"/>
  <c r="W2497" i="1"/>
  <c r="V2497" i="1"/>
  <c r="O2497" i="1"/>
  <c r="AK2497" i="1" s="1"/>
  <c r="AJ2496" i="1"/>
  <c r="AI2496" i="1"/>
  <c r="AH2496" i="1"/>
  <c r="AG2496" i="1"/>
  <c r="AF2496" i="1"/>
  <c r="AE2496" i="1"/>
  <c r="AD2496" i="1"/>
  <c r="AC2496" i="1"/>
  <c r="AB2496" i="1"/>
  <c r="AA2496" i="1"/>
  <c r="Y2496" i="1"/>
  <c r="X2496" i="1"/>
  <c r="W2496" i="1"/>
  <c r="V2496" i="1"/>
  <c r="O2496" i="1"/>
  <c r="AK2496" i="1" s="1"/>
  <c r="AJ2495" i="1"/>
  <c r="AI2495" i="1"/>
  <c r="AH2495" i="1"/>
  <c r="AG2495" i="1"/>
  <c r="AF2495" i="1"/>
  <c r="AE2495" i="1"/>
  <c r="AD2495" i="1"/>
  <c r="AC2495" i="1"/>
  <c r="AB2495" i="1"/>
  <c r="AA2495" i="1"/>
  <c r="Y2495" i="1"/>
  <c r="X2495" i="1"/>
  <c r="W2495" i="1"/>
  <c r="V2495" i="1"/>
  <c r="O2495" i="1"/>
  <c r="AK2495" i="1" s="1"/>
  <c r="AJ2494" i="1"/>
  <c r="AI2494" i="1"/>
  <c r="AH2494" i="1"/>
  <c r="AG2494" i="1"/>
  <c r="AF2494" i="1"/>
  <c r="AE2494" i="1"/>
  <c r="AD2494" i="1"/>
  <c r="AC2494" i="1"/>
  <c r="AB2494" i="1"/>
  <c r="AA2494" i="1"/>
  <c r="Y2494" i="1"/>
  <c r="X2494" i="1"/>
  <c r="W2494" i="1"/>
  <c r="V2494" i="1"/>
  <c r="O2494" i="1"/>
  <c r="AK2494" i="1" s="1"/>
  <c r="AJ2493" i="1"/>
  <c r="AI2493" i="1"/>
  <c r="AH2493" i="1"/>
  <c r="AG2493" i="1"/>
  <c r="AF2493" i="1"/>
  <c r="AE2493" i="1"/>
  <c r="AD2493" i="1"/>
  <c r="AC2493" i="1"/>
  <c r="AB2493" i="1"/>
  <c r="AA2493" i="1"/>
  <c r="Y2493" i="1"/>
  <c r="X2493" i="1"/>
  <c r="W2493" i="1"/>
  <c r="V2493" i="1"/>
  <c r="O2493" i="1"/>
  <c r="AK2493" i="1" s="1"/>
  <c r="AK2492" i="1"/>
  <c r="AJ2492" i="1"/>
  <c r="AI2492" i="1"/>
  <c r="AH2492" i="1"/>
  <c r="AG2492" i="1"/>
  <c r="AF2492" i="1"/>
  <c r="AE2492" i="1"/>
  <c r="AD2492" i="1"/>
  <c r="AC2492" i="1"/>
  <c r="AB2492" i="1"/>
  <c r="AA2492" i="1"/>
  <c r="Y2492" i="1"/>
  <c r="X2492" i="1"/>
  <c r="W2492" i="1"/>
  <c r="V2492" i="1"/>
  <c r="AJ2491" i="1"/>
  <c r="AI2491" i="1"/>
  <c r="AH2491" i="1"/>
  <c r="AG2491" i="1"/>
  <c r="AF2491" i="1"/>
  <c r="AE2491" i="1"/>
  <c r="AD2491" i="1"/>
  <c r="AC2491" i="1"/>
  <c r="AB2491" i="1"/>
  <c r="AA2491" i="1"/>
  <c r="Y2491" i="1"/>
  <c r="X2491" i="1"/>
  <c r="W2491" i="1"/>
  <c r="V2491" i="1"/>
  <c r="O2491" i="1"/>
  <c r="AK2491" i="1" s="1"/>
  <c r="AJ2490" i="1"/>
  <c r="AI2490" i="1"/>
  <c r="AH2490" i="1"/>
  <c r="AG2490" i="1"/>
  <c r="AF2490" i="1"/>
  <c r="AE2490" i="1"/>
  <c r="AD2490" i="1"/>
  <c r="AC2490" i="1"/>
  <c r="AB2490" i="1"/>
  <c r="AA2490" i="1"/>
  <c r="Y2490" i="1"/>
  <c r="X2490" i="1"/>
  <c r="W2490" i="1"/>
  <c r="V2490" i="1"/>
  <c r="O2490" i="1"/>
  <c r="AK2490" i="1" s="1"/>
  <c r="AJ2489" i="1"/>
  <c r="AI2489" i="1"/>
  <c r="AH2489" i="1"/>
  <c r="AG2489" i="1"/>
  <c r="AF2489" i="1"/>
  <c r="AE2489" i="1"/>
  <c r="AD2489" i="1"/>
  <c r="AC2489" i="1"/>
  <c r="AB2489" i="1"/>
  <c r="AA2489" i="1"/>
  <c r="Y2489" i="1"/>
  <c r="X2489" i="1"/>
  <c r="W2489" i="1"/>
  <c r="V2489" i="1"/>
  <c r="O2489" i="1"/>
  <c r="AK2489" i="1" s="1"/>
  <c r="AJ2488" i="1"/>
  <c r="AI2488" i="1"/>
  <c r="AH2488" i="1"/>
  <c r="AG2488" i="1"/>
  <c r="AF2488" i="1"/>
  <c r="AE2488" i="1"/>
  <c r="AD2488" i="1"/>
  <c r="AC2488" i="1"/>
  <c r="AB2488" i="1"/>
  <c r="AA2488" i="1"/>
  <c r="Y2488" i="1"/>
  <c r="X2488" i="1"/>
  <c r="W2488" i="1"/>
  <c r="V2488" i="1"/>
  <c r="O2488" i="1"/>
  <c r="AK2488" i="1" s="1"/>
  <c r="AJ2487" i="1"/>
  <c r="AI2487" i="1"/>
  <c r="AH2487" i="1"/>
  <c r="AG2487" i="1"/>
  <c r="AF2487" i="1"/>
  <c r="AE2487" i="1"/>
  <c r="AD2487" i="1"/>
  <c r="AC2487" i="1"/>
  <c r="AB2487" i="1"/>
  <c r="AA2487" i="1"/>
  <c r="Y2487" i="1"/>
  <c r="X2487" i="1"/>
  <c r="W2487" i="1"/>
  <c r="V2487" i="1"/>
  <c r="O2487" i="1"/>
  <c r="AK2487" i="1" s="1"/>
  <c r="AJ2486" i="1"/>
  <c r="AI2486" i="1"/>
  <c r="AH2486" i="1"/>
  <c r="AG2486" i="1"/>
  <c r="AF2486" i="1"/>
  <c r="AE2486" i="1"/>
  <c r="AD2486" i="1"/>
  <c r="AC2486" i="1"/>
  <c r="AB2486" i="1"/>
  <c r="AA2486" i="1"/>
  <c r="Y2486" i="1"/>
  <c r="X2486" i="1"/>
  <c r="W2486" i="1"/>
  <c r="V2486" i="1"/>
  <c r="O2486" i="1"/>
  <c r="AK2486" i="1" s="1"/>
  <c r="AJ2485" i="1"/>
  <c r="AI2485" i="1"/>
  <c r="AH2485" i="1"/>
  <c r="AG2485" i="1"/>
  <c r="AF2485" i="1"/>
  <c r="AE2485" i="1"/>
  <c r="AD2485" i="1"/>
  <c r="AC2485" i="1"/>
  <c r="AB2485" i="1"/>
  <c r="AA2485" i="1"/>
  <c r="Y2485" i="1"/>
  <c r="X2485" i="1"/>
  <c r="W2485" i="1"/>
  <c r="V2485" i="1"/>
  <c r="O2485" i="1"/>
  <c r="AK2485" i="1" s="1"/>
  <c r="AJ2484" i="1"/>
  <c r="AI2484" i="1"/>
  <c r="AH2484" i="1"/>
  <c r="AG2484" i="1"/>
  <c r="AF2484" i="1"/>
  <c r="AE2484" i="1"/>
  <c r="AD2484" i="1"/>
  <c r="AC2484" i="1"/>
  <c r="AB2484" i="1"/>
  <c r="AA2484" i="1"/>
  <c r="Y2484" i="1"/>
  <c r="X2484" i="1"/>
  <c r="W2484" i="1"/>
  <c r="V2484" i="1"/>
  <c r="O2484" i="1"/>
  <c r="AK2484" i="1" s="1"/>
  <c r="AJ2483" i="1"/>
  <c r="AI2483" i="1"/>
  <c r="AH2483" i="1"/>
  <c r="AG2483" i="1"/>
  <c r="AF2483" i="1"/>
  <c r="AE2483" i="1"/>
  <c r="AD2483" i="1"/>
  <c r="AC2483" i="1"/>
  <c r="AB2483" i="1"/>
  <c r="AA2483" i="1"/>
  <c r="Y2483" i="1"/>
  <c r="X2483" i="1"/>
  <c r="W2483" i="1"/>
  <c r="V2483" i="1"/>
  <c r="O2483" i="1"/>
  <c r="AK2483" i="1" s="1"/>
  <c r="AJ2482" i="1"/>
  <c r="AI2482" i="1"/>
  <c r="AH2482" i="1"/>
  <c r="AG2482" i="1"/>
  <c r="AF2482" i="1"/>
  <c r="AE2482" i="1"/>
  <c r="AD2482" i="1"/>
  <c r="AC2482" i="1"/>
  <c r="AB2482" i="1"/>
  <c r="AA2482" i="1"/>
  <c r="Y2482" i="1"/>
  <c r="X2482" i="1"/>
  <c r="W2482" i="1"/>
  <c r="V2482" i="1"/>
  <c r="O2482" i="1"/>
  <c r="AK2482" i="1" s="1"/>
  <c r="AJ2481" i="1"/>
  <c r="AI2481" i="1"/>
  <c r="AH2481" i="1"/>
  <c r="AG2481" i="1"/>
  <c r="AF2481" i="1"/>
  <c r="AE2481" i="1"/>
  <c r="AD2481" i="1"/>
  <c r="AC2481" i="1"/>
  <c r="AB2481" i="1"/>
  <c r="AA2481" i="1"/>
  <c r="Y2481" i="1"/>
  <c r="X2481" i="1"/>
  <c r="W2481" i="1"/>
  <c r="V2481" i="1"/>
  <c r="O2481" i="1"/>
  <c r="AK2481" i="1" s="1"/>
  <c r="AJ2480" i="1"/>
  <c r="AI2480" i="1"/>
  <c r="AH2480" i="1"/>
  <c r="AG2480" i="1"/>
  <c r="AF2480" i="1"/>
  <c r="AE2480" i="1"/>
  <c r="AD2480" i="1"/>
  <c r="AC2480" i="1"/>
  <c r="AB2480" i="1"/>
  <c r="AA2480" i="1"/>
  <c r="Y2480" i="1"/>
  <c r="X2480" i="1"/>
  <c r="W2480" i="1"/>
  <c r="V2480" i="1"/>
  <c r="O2480" i="1"/>
  <c r="AK2480" i="1" s="1"/>
  <c r="AJ2479" i="1"/>
  <c r="AI2479" i="1"/>
  <c r="AH2479" i="1"/>
  <c r="AG2479" i="1"/>
  <c r="AF2479" i="1"/>
  <c r="AE2479" i="1"/>
  <c r="AD2479" i="1"/>
  <c r="AC2479" i="1"/>
  <c r="AB2479" i="1"/>
  <c r="AA2479" i="1"/>
  <c r="Y2479" i="1"/>
  <c r="X2479" i="1"/>
  <c r="W2479" i="1"/>
  <c r="V2479" i="1"/>
  <c r="O2479" i="1"/>
  <c r="AK2479" i="1" s="1"/>
  <c r="AJ2478" i="1"/>
  <c r="AI2478" i="1"/>
  <c r="AH2478" i="1"/>
  <c r="AG2478" i="1"/>
  <c r="AF2478" i="1"/>
  <c r="AE2478" i="1"/>
  <c r="AD2478" i="1"/>
  <c r="AC2478" i="1"/>
  <c r="AB2478" i="1"/>
  <c r="AA2478" i="1"/>
  <c r="Y2478" i="1"/>
  <c r="X2478" i="1"/>
  <c r="W2478" i="1"/>
  <c r="V2478" i="1"/>
  <c r="O2478" i="1"/>
  <c r="AK2478" i="1" s="1"/>
  <c r="AJ2477" i="1"/>
  <c r="AI2477" i="1"/>
  <c r="AH2477" i="1"/>
  <c r="AG2477" i="1"/>
  <c r="AF2477" i="1"/>
  <c r="AE2477" i="1"/>
  <c r="AD2477" i="1"/>
  <c r="AC2477" i="1"/>
  <c r="AB2477" i="1"/>
  <c r="AA2477" i="1"/>
  <c r="Y2477" i="1"/>
  <c r="X2477" i="1"/>
  <c r="W2477" i="1"/>
  <c r="V2477" i="1"/>
  <c r="O2477" i="1"/>
  <c r="AK2477" i="1" s="1"/>
  <c r="AJ2476" i="1"/>
  <c r="AI2476" i="1"/>
  <c r="AH2476" i="1"/>
  <c r="AG2476" i="1"/>
  <c r="AF2476" i="1"/>
  <c r="AE2476" i="1"/>
  <c r="AD2476" i="1"/>
  <c r="AC2476" i="1"/>
  <c r="AB2476" i="1"/>
  <c r="AA2476" i="1"/>
  <c r="Y2476" i="1"/>
  <c r="X2476" i="1"/>
  <c r="W2476" i="1"/>
  <c r="V2476" i="1"/>
  <c r="O2476" i="1"/>
  <c r="AK2476" i="1" s="1"/>
  <c r="AJ2475" i="1"/>
  <c r="AI2475" i="1"/>
  <c r="AH2475" i="1"/>
  <c r="AG2475" i="1"/>
  <c r="AF2475" i="1"/>
  <c r="AE2475" i="1"/>
  <c r="AD2475" i="1"/>
  <c r="AC2475" i="1"/>
  <c r="AB2475" i="1"/>
  <c r="AA2475" i="1"/>
  <c r="Y2475" i="1"/>
  <c r="X2475" i="1"/>
  <c r="W2475" i="1"/>
  <c r="V2475" i="1"/>
  <c r="O2475" i="1"/>
  <c r="AK2475" i="1" s="1"/>
  <c r="AJ2474" i="1"/>
  <c r="AI2474" i="1"/>
  <c r="AH2474" i="1"/>
  <c r="AG2474" i="1"/>
  <c r="AF2474" i="1"/>
  <c r="AE2474" i="1"/>
  <c r="AD2474" i="1"/>
  <c r="AC2474" i="1"/>
  <c r="AB2474" i="1"/>
  <c r="AA2474" i="1"/>
  <c r="Y2474" i="1"/>
  <c r="X2474" i="1"/>
  <c r="W2474" i="1"/>
  <c r="V2474" i="1"/>
  <c r="O2474" i="1"/>
  <c r="AK2474" i="1" s="1"/>
  <c r="AJ2473" i="1"/>
  <c r="AI2473" i="1"/>
  <c r="AH2473" i="1"/>
  <c r="AG2473" i="1"/>
  <c r="AF2473" i="1"/>
  <c r="AE2473" i="1"/>
  <c r="AD2473" i="1"/>
  <c r="AC2473" i="1"/>
  <c r="AB2473" i="1"/>
  <c r="AA2473" i="1"/>
  <c r="Y2473" i="1"/>
  <c r="X2473" i="1"/>
  <c r="W2473" i="1"/>
  <c r="V2473" i="1"/>
  <c r="O2473" i="1"/>
  <c r="AK2473" i="1" s="1"/>
  <c r="AJ2472" i="1"/>
  <c r="AI2472" i="1"/>
  <c r="AH2472" i="1"/>
  <c r="AG2472" i="1"/>
  <c r="AF2472" i="1"/>
  <c r="AE2472" i="1"/>
  <c r="AD2472" i="1"/>
  <c r="AC2472" i="1"/>
  <c r="AB2472" i="1"/>
  <c r="AA2472" i="1"/>
  <c r="Y2472" i="1"/>
  <c r="X2472" i="1"/>
  <c r="W2472" i="1"/>
  <c r="V2472" i="1"/>
  <c r="O2472" i="1"/>
  <c r="AK2472" i="1" s="1"/>
  <c r="AJ2471" i="1"/>
  <c r="AI2471" i="1"/>
  <c r="AH2471" i="1"/>
  <c r="AG2471" i="1"/>
  <c r="AF2471" i="1"/>
  <c r="AE2471" i="1"/>
  <c r="AD2471" i="1"/>
  <c r="AC2471" i="1"/>
  <c r="AB2471" i="1"/>
  <c r="AA2471" i="1"/>
  <c r="Y2471" i="1"/>
  <c r="X2471" i="1"/>
  <c r="W2471" i="1"/>
  <c r="V2471" i="1"/>
  <c r="O2471" i="1"/>
  <c r="AK2471" i="1" s="1"/>
  <c r="AJ2470" i="1"/>
  <c r="AI2470" i="1"/>
  <c r="AH2470" i="1"/>
  <c r="AG2470" i="1"/>
  <c r="AF2470" i="1"/>
  <c r="AE2470" i="1"/>
  <c r="AD2470" i="1"/>
  <c r="AC2470" i="1"/>
  <c r="AB2470" i="1"/>
  <c r="AA2470" i="1"/>
  <c r="Y2470" i="1"/>
  <c r="X2470" i="1"/>
  <c r="W2470" i="1"/>
  <c r="V2470" i="1"/>
  <c r="O2470" i="1"/>
  <c r="AK2470" i="1" s="1"/>
  <c r="AJ2469" i="1"/>
  <c r="AI2469" i="1"/>
  <c r="AH2469" i="1"/>
  <c r="AG2469" i="1"/>
  <c r="AF2469" i="1"/>
  <c r="AE2469" i="1"/>
  <c r="AD2469" i="1"/>
  <c r="AC2469" i="1"/>
  <c r="AB2469" i="1"/>
  <c r="AA2469" i="1"/>
  <c r="Y2469" i="1"/>
  <c r="X2469" i="1"/>
  <c r="W2469" i="1"/>
  <c r="V2469" i="1"/>
  <c r="O2469" i="1"/>
  <c r="AK2469" i="1" s="1"/>
  <c r="AJ2468" i="1"/>
  <c r="AI2468" i="1"/>
  <c r="AH2468" i="1"/>
  <c r="AG2468" i="1"/>
  <c r="AF2468" i="1"/>
  <c r="AE2468" i="1"/>
  <c r="AD2468" i="1"/>
  <c r="AC2468" i="1"/>
  <c r="AB2468" i="1"/>
  <c r="AA2468" i="1"/>
  <c r="Y2468" i="1"/>
  <c r="X2468" i="1"/>
  <c r="W2468" i="1"/>
  <c r="V2468" i="1"/>
  <c r="O2468" i="1"/>
  <c r="AK2468" i="1" s="1"/>
  <c r="AJ2467" i="1"/>
  <c r="AI2467" i="1"/>
  <c r="AH2467" i="1"/>
  <c r="AG2467" i="1"/>
  <c r="AF2467" i="1"/>
  <c r="AE2467" i="1"/>
  <c r="AD2467" i="1"/>
  <c r="AC2467" i="1"/>
  <c r="AB2467" i="1"/>
  <c r="AA2467" i="1"/>
  <c r="Y2467" i="1"/>
  <c r="X2467" i="1"/>
  <c r="W2467" i="1"/>
  <c r="V2467" i="1"/>
  <c r="O2467" i="1"/>
  <c r="AK2467" i="1" s="1"/>
  <c r="AJ2466" i="1"/>
  <c r="AI2466" i="1"/>
  <c r="AH2466" i="1"/>
  <c r="AG2466" i="1"/>
  <c r="AF2466" i="1"/>
  <c r="AE2466" i="1"/>
  <c r="AD2466" i="1"/>
  <c r="AC2466" i="1"/>
  <c r="AB2466" i="1"/>
  <c r="AA2466" i="1"/>
  <c r="Y2466" i="1"/>
  <c r="X2466" i="1"/>
  <c r="W2466" i="1"/>
  <c r="V2466" i="1"/>
  <c r="O2466" i="1"/>
  <c r="AK2466" i="1" s="1"/>
  <c r="AJ2465" i="1"/>
  <c r="AI2465" i="1"/>
  <c r="AH2465" i="1"/>
  <c r="AG2465" i="1"/>
  <c r="AF2465" i="1"/>
  <c r="AE2465" i="1"/>
  <c r="AD2465" i="1"/>
  <c r="AC2465" i="1"/>
  <c r="AB2465" i="1"/>
  <c r="AA2465" i="1"/>
  <c r="Y2465" i="1"/>
  <c r="X2465" i="1"/>
  <c r="W2465" i="1"/>
  <c r="V2465" i="1"/>
  <c r="O2465" i="1"/>
  <c r="AK2465" i="1" s="1"/>
  <c r="AJ2464" i="1"/>
  <c r="AI2464" i="1"/>
  <c r="AH2464" i="1"/>
  <c r="AG2464" i="1"/>
  <c r="AF2464" i="1"/>
  <c r="AE2464" i="1"/>
  <c r="AD2464" i="1"/>
  <c r="AC2464" i="1"/>
  <c r="AB2464" i="1"/>
  <c r="AA2464" i="1"/>
  <c r="Y2464" i="1"/>
  <c r="X2464" i="1"/>
  <c r="W2464" i="1"/>
  <c r="V2464" i="1"/>
  <c r="O2464" i="1"/>
  <c r="AK2464" i="1" s="1"/>
  <c r="AJ2463" i="1"/>
  <c r="AI2463" i="1"/>
  <c r="AH2463" i="1"/>
  <c r="AG2463" i="1"/>
  <c r="AF2463" i="1"/>
  <c r="AE2463" i="1"/>
  <c r="AD2463" i="1"/>
  <c r="AC2463" i="1"/>
  <c r="AB2463" i="1"/>
  <c r="AA2463" i="1"/>
  <c r="Y2463" i="1"/>
  <c r="X2463" i="1"/>
  <c r="W2463" i="1"/>
  <c r="V2463" i="1"/>
  <c r="O2463" i="1"/>
  <c r="AK2463" i="1" s="1"/>
  <c r="AJ2462" i="1"/>
  <c r="AI2462" i="1"/>
  <c r="AH2462" i="1"/>
  <c r="AG2462" i="1"/>
  <c r="AF2462" i="1"/>
  <c r="AE2462" i="1"/>
  <c r="AD2462" i="1"/>
  <c r="AC2462" i="1"/>
  <c r="AB2462" i="1"/>
  <c r="AA2462" i="1"/>
  <c r="Y2462" i="1"/>
  <c r="X2462" i="1"/>
  <c r="W2462" i="1"/>
  <c r="V2462" i="1"/>
  <c r="O2462" i="1"/>
  <c r="AK2462" i="1" s="1"/>
  <c r="AJ2461" i="1"/>
  <c r="AI2461" i="1"/>
  <c r="AH2461" i="1"/>
  <c r="AG2461" i="1"/>
  <c r="AF2461" i="1"/>
  <c r="AE2461" i="1"/>
  <c r="AD2461" i="1"/>
  <c r="AC2461" i="1"/>
  <c r="AB2461" i="1"/>
  <c r="AA2461" i="1"/>
  <c r="Y2461" i="1"/>
  <c r="X2461" i="1"/>
  <c r="W2461" i="1"/>
  <c r="V2461" i="1"/>
  <c r="O2461" i="1"/>
  <c r="AK2461" i="1" s="1"/>
  <c r="AJ2460" i="1"/>
  <c r="AI2460" i="1"/>
  <c r="AH2460" i="1"/>
  <c r="AG2460" i="1"/>
  <c r="AF2460" i="1"/>
  <c r="AE2460" i="1"/>
  <c r="AD2460" i="1"/>
  <c r="AC2460" i="1"/>
  <c r="AB2460" i="1"/>
  <c r="AA2460" i="1"/>
  <c r="Y2460" i="1"/>
  <c r="X2460" i="1"/>
  <c r="W2460" i="1"/>
  <c r="V2460" i="1"/>
  <c r="O2460" i="1"/>
  <c r="AK2460" i="1" s="1"/>
  <c r="AJ2459" i="1"/>
  <c r="AI2459" i="1"/>
  <c r="AH2459" i="1"/>
  <c r="AG2459" i="1"/>
  <c r="AF2459" i="1"/>
  <c r="AE2459" i="1"/>
  <c r="AD2459" i="1"/>
  <c r="AC2459" i="1"/>
  <c r="AB2459" i="1"/>
  <c r="AA2459" i="1"/>
  <c r="Y2459" i="1"/>
  <c r="X2459" i="1"/>
  <c r="W2459" i="1"/>
  <c r="V2459" i="1"/>
  <c r="O2459" i="1"/>
  <c r="AK2459" i="1" s="1"/>
  <c r="AJ2458" i="1"/>
  <c r="AI2458" i="1"/>
  <c r="AH2458" i="1"/>
  <c r="AG2458" i="1"/>
  <c r="AF2458" i="1"/>
  <c r="AE2458" i="1"/>
  <c r="AD2458" i="1"/>
  <c r="AC2458" i="1"/>
  <c r="AB2458" i="1"/>
  <c r="AA2458" i="1"/>
  <c r="Y2458" i="1"/>
  <c r="X2458" i="1"/>
  <c r="W2458" i="1"/>
  <c r="V2458" i="1"/>
  <c r="O2458" i="1"/>
  <c r="AK2458" i="1" s="1"/>
  <c r="AJ2457" i="1"/>
  <c r="AI2457" i="1"/>
  <c r="AH2457" i="1"/>
  <c r="AG2457" i="1"/>
  <c r="AF2457" i="1"/>
  <c r="AE2457" i="1"/>
  <c r="AD2457" i="1"/>
  <c r="AC2457" i="1"/>
  <c r="AB2457" i="1"/>
  <c r="AA2457" i="1"/>
  <c r="Y2457" i="1"/>
  <c r="X2457" i="1"/>
  <c r="W2457" i="1"/>
  <c r="V2457" i="1"/>
  <c r="O2457" i="1"/>
  <c r="AK2457" i="1" s="1"/>
  <c r="AJ2456" i="1"/>
  <c r="AI2456" i="1"/>
  <c r="AH2456" i="1"/>
  <c r="AG2456" i="1"/>
  <c r="AF2456" i="1"/>
  <c r="AE2456" i="1"/>
  <c r="AD2456" i="1"/>
  <c r="AC2456" i="1"/>
  <c r="AB2456" i="1"/>
  <c r="AA2456" i="1"/>
  <c r="Y2456" i="1"/>
  <c r="X2456" i="1"/>
  <c r="W2456" i="1"/>
  <c r="V2456" i="1"/>
  <c r="O2456" i="1"/>
  <c r="AK2456" i="1" s="1"/>
  <c r="AJ2455" i="1"/>
  <c r="AI2455" i="1"/>
  <c r="AH2455" i="1"/>
  <c r="AG2455" i="1"/>
  <c r="AF2455" i="1"/>
  <c r="AE2455" i="1"/>
  <c r="AD2455" i="1"/>
  <c r="AC2455" i="1"/>
  <c r="AB2455" i="1"/>
  <c r="AA2455" i="1"/>
  <c r="Y2455" i="1"/>
  <c r="X2455" i="1"/>
  <c r="W2455" i="1"/>
  <c r="V2455" i="1"/>
  <c r="O2455" i="1"/>
  <c r="AK2455" i="1" s="1"/>
  <c r="AJ2454" i="1"/>
  <c r="AI2454" i="1"/>
  <c r="AH2454" i="1"/>
  <c r="AG2454" i="1"/>
  <c r="AF2454" i="1"/>
  <c r="AE2454" i="1"/>
  <c r="AD2454" i="1"/>
  <c r="AC2454" i="1"/>
  <c r="AB2454" i="1"/>
  <c r="AA2454" i="1"/>
  <c r="Y2454" i="1"/>
  <c r="X2454" i="1"/>
  <c r="W2454" i="1"/>
  <c r="V2454" i="1"/>
  <c r="O2454" i="1"/>
  <c r="AK2454" i="1" s="1"/>
  <c r="AK2453" i="1"/>
  <c r="AJ2453" i="1"/>
  <c r="AI2453" i="1"/>
  <c r="AH2453" i="1"/>
  <c r="AG2453" i="1"/>
  <c r="AF2453" i="1"/>
  <c r="AE2453" i="1"/>
  <c r="AD2453" i="1"/>
  <c r="AC2453" i="1"/>
  <c r="AB2453" i="1"/>
  <c r="AA2453" i="1"/>
  <c r="Y2453" i="1"/>
  <c r="X2453" i="1"/>
  <c r="W2453" i="1"/>
  <c r="V2453" i="1"/>
  <c r="AJ2452" i="1"/>
  <c r="AI2452" i="1"/>
  <c r="AH2452" i="1"/>
  <c r="AG2452" i="1"/>
  <c r="AF2452" i="1"/>
  <c r="AE2452" i="1"/>
  <c r="AD2452" i="1"/>
  <c r="AC2452" i="1"/>
  <c r="AB2452" i="1"/>
  <c r="AA2452" i="1"/>
  <c r="Y2452" i="1"/>
  <c r="X2452" i="1"/>
  <c r="W2452" i="1"/>
  <c r="V2452" i="1"/>
  <c r="O2452" i="1"/>
  <c r="AK2452" i="1" s="1"/>
  <c r="AJ2451" i="1"/>
  <c r="AI2451" i="1"/>
  <c r="AH2451" i="1"/>
  <c r="AG2451" i="1"/>
  <c r="AF2451" i="1"/>
  <c r="AE2451" i="1"/>
  <c r="AD2451" i="1"/>
  <c r="AC2451" i="1"/>
  <c r="AB2451" i="1"/>
  <c r="AA2451" i="1"/>
  <c r="Y2451" i="1"/>
  <c r="X2451" i="1"/>
  <c r="W2451" i="1"/>
  <c r="V2451" i="1"/>
  <c r="O2451" i="1"/>
  <c r="AK2451" i="1" s="1"/>
  <c r="AJ2450" i="1"/>
  <c r="AI2450" i="1"/>
  <c r="AH2450" i="1"/>
  <c r="AG2450" i="1"/>
  <c r="AF2450" i="1"/>
  <c r="AE2450" i="1"/>
  <c r="AD2450" i="1"/>
  <c r="AC2450" i="1"/>
  <c r="AB2450" i="1"/>
  <c r="AA2450" i="1"/>
  <c r="Y2450" i="1"/>
  <c r="X2450" i="1"/>
  <c r="W2450" i="1"/>
  <c r="V2450" i="1"/>
  <c r="O2450" i="1"/>
  <c r="AK2450" i="1" s="1"/>
  <c r="AJ2449" i="1"/>
  <c r="AI2449" i="1"/>
  <c r="AH2449" i="1"/>
  <c r="AG2449" i="1"/>
  <c r="AF2449" i="1"/>
  <c r="AE2449" i="1"/>
  <c r="AD2449" i="1"/>
  <c r="AC2449" i="1"/>
  <c r="AB2449" i="1"/>
  <c r="AA2449" i="1"/>
  <c r="Y2449" i="1"/>
  <c r="X2449" i="1"/>
  <c r="W2449" i="1"/>
  <c r="V2449" i="1"/>
  <c r="O2449" i="1"/>
  <c r="AK2449" i="1" s="1"/>
  <c r="AJ2448" i="1"/>
  <c r="AI2448" i="1"/>
  <c r="AH2448" i="1"/>
  <c r="AG2448" i="1"/>
  <c r="AF2448" i="1"/>
  <c r="AE2448" i="1"/>
  <c r="AD2448" i="1"/>
  <c r="AC2448" i="1"/>
  <c r="AB2448" i="1"/>
  <c r="AA2448" i="1"/>
  <c r="Y2448" i="1"/>
  <c r="X2448" i="1"/>
  <c r="W2448" i="1"/>
  <c r="V2448" i="1"/>
  <c r="O2448" i="1"/>
  <c r="AK2448" i="1" s="1"/>
  <c r="AJ2447" i="1"/>
  <c r="AI2447" i="1"/>
  <c r="AH2447" i="1"/>
  <c r="AG2447" i="1"/>
  <c r="AF2447" i="1"/>
  <c r="AE2447" i="1"/>
  <c r="AD2447" i="1"/>
  <c r="AC2447" i="1"/>
  <c r="AB2447" i="1"/>
  <c r="AA2447" i="1"/>
  <c r="Y2447" i="1"/>
  <c r="X2447" i="1"/>
  <c r="W2447" i="1"/>
  <c r="V2447" i="1"/>
  <c r="O2447" i="1"/>
  <c r="AK2447" i="1" s="1"/>
  <c r="AJ2446" i="1"/>
  <c r="AI2446" i="1"/>
  <c r="AH2446" i="1"/>
  <c r="AG2446" i="1"/>
  <c r="AF2446" i="1"/>
  <c r="AE2446" i="1"/>
  <c r="AD2446" i="1"/>
  <c r="AC2446" i="1"/>
  <c r="AB2446" i="1"/>
  <c r="AA2446" i="1"/>
  <c r="Y2446" i="1"/>
  <c r="X2446" i="1"/>
  <c r="W2446" i="1"/>
  <c r="V2446" i="1"/>
  <c r="O2446" i="1"/>
  <c r="AK2446" i="1" s="1"/>
  <c r="AJ2445" i="1"/>
  <c r="AI2445" i="1"/>
  <c r="AH2445" i="1"/>
  <c r="AG2445" i="1"/>
  <c r="AF2445" i="1"/>
  <c r="AE2445" i="1"/>
  <c r="AD2445" i="1"/>
  <c r="AC2445" i="1"/>
  <c r="AB2445" i="1"/>
  <c r="AA2445" i="1"/>
  <c r="Y2445" i="1"/>
  <c r="X2445" i="1"/>
  <c r="W2445" i="1"/>
  <c r="V2445" i="1"/>
  <c r="O2445" i="1"/>
  <c r="AK2445" i="1" s="1"/>
  <c r="AJ2444" i="1"/>
  <c r="AI2444" i="1"/>
  <c r="AH2444" i="1"/>
  <c r="AG2444" i="1"/>
  <c r="AF2444" i="1"/>
  <c r="AE2444" i="1"/>
  <c r="AD2444" i="1"/>
  <c r="AC2444" i="1"/>
  <c r="AB2444" i="1"/>
  <c r="AA2444" i="1"/>
  <c r="Y2444" i="1"/>
  <c r="X2444" i="1"/>
  <c r="W2444" i="1"/>
  <c r="V2444" i="1"/>
  <c r="O2444" i="1"/>
  <c r="AK2444" i="1" s="1"/>
  <c r="AJ2443" i="1"/>
  <c r="AI2443" i="1"/>
  <c r="AH2443" i="1"/>
  <c r="AG2443" i="1"/>
  <c r="AF2443" i="1"/>
  <c r="AE2443" i="1"/>
  <c r="AD2443" i="1"/>
  <c r="AC2443" i="1"/>
  <c r="AB2443" i="1"/>
  <c r="AA2443" i="1"/>
  <c r="Y2443" i="1"/>
  <c r="X2443" i="1"/>
  <c r="W2443" i="1"/>
  <c r="V2443" i="1"/>
  <c r="O2443" i="1"/>
  <c r="AK2443" i="1" s="1"/>
  <c r="AJ2442" i="1"/>
  <c r="AI2442" i="1"/>
  <c r="AH2442" i="1"/>
  <c r="AG2442" i="1"/>
  <c r="AF2442" i="1"/>
  <c r="AE2442" i="1"/>
  <c r="AD2442" i="1"/>
  <c r="AC2442" i="1"/>
  <c r="AB2442" i="1"/>
  <c r="AA2442" i="1"/>
  <c r="Y2442" i="1"/>
  <c r="X2442" i="1"/>
  <c r="W2442" i="1"/>
  <c r="V2442" i="1"/>
  <c r="O2442" i="1"/>
  <c r="AK2442" i="1" s="1"/>
  <c r="AJ2441" i="1"/>
  <c r="AI2441" i="1"/>
  <c r="AH2441" i="1"/>
  <c r="AG2441" i="1"/>
  <c r="AF2441" i="1"/>
  <c r="AE2441" i="1"/>
  <c r="AD2441" i="1"/>
  <c r="AC2441" i="1"/>
  <c r="AB2441" i="1"/>
  <c r="AA2441" i="1"/>
  <c r="Y2441" i="1"/>
  <c r="X2441" i="1"/>
  <c r="W2441" i="1"/>
  <c r="V2441" i="1"/>
  <c r="O2441" i="1"/>
  <c r="AK2441" i="1" s="1"/>
  <c r="AJ2440" i="1"/>
  <c r="AI2440" i="1"/>
  <c r="AH2440" i="1"/>
  <c r="AG2440" i="1"/>
  <c r="AF2440" i="1"/>
  <c r="AE2440" i="1"/>
  <c r="AD2440" i="1"/>
  <c r="AC2440" i="1"/>
  <c r="AB2440" i="1"/>
  <c r="AA2440" i="1"/>
  <c r="Y2440" i="1"/>
  <c r="X2440" i="1"/>
  <c r="W2440" i="1"/>
  <c r="V2440" i="1"/>
  <c r="O2440" i="1"/>
  <c r="AK2440" i="1" s="1"/>
  <c r="AJ2439" i="1"/>
  <c r="AI2439" i="1"/>
  <c r="AH2439" i="1"/>
  <c r="AG2439" i="1"/>
  <c r="AF2439" i="1"/>
  <c r="AE2439" i="1"/>
  <c r="AD2439" i="1"/>
  <c r="AC2439" i="1"/>
  <c r="AB2439" i="1"/>
  <c r="AA2439" i="1"/>
  <c r="Y2439" i="1"/>
  <c r="X2439" i="1"/>
  <c r="W2439" i="1"/>
  <c r="V2439" i="1"/>
  <c r="O2439" i="1"/>
  <c r="AK2439" i="1" s="1"/>
  <c r="AJ2438" i="1"/>
  <c r="AI2438" i="1"/>
  <c r="AH2438" i="1"/>
  <c r="AG2438" i="1"/>
  <c r="AF2438" i="1"/>
  <c r="AE2438" i="1"/>
  <c r="AD2438" i="1"/>
  <c r="AC2438" i="1"/>
  <c r="AB2438" i="1"/>
  <c r="AA2438" i="1"/>
  <c r="Y2438" i="1"/>
  <c r="X2438" i="1"/>
  <c r="W2438" i="1"/>
  <c r="V2438" i="1"/>
  <c r="O2438" i="1"/>
  <c r="AK2438" i="1" s="1"/>
  <c r="AJ2437" i="1"/>
  <c r="AI2437" i="1"/>
  <c r="AH2437" i="1"/>
  <c r="AG2437" i="1"/>
  <c r="AF2437" i="1"/>
  <c r="AE2437" i="1"/>
  <c r="AD2437" i="1"/>
  <c r="AC2437" i="1"/>
  <c r="AB2437" i="1"/>
  <c r="AA2437" i="1"/>
  <c r="Y2437" i="1"/>
  <c r="X2437" i="1"/>
  <c r="W2437" i="1"/>
  <c r="V2437" i="1"/>
  <c r="O2437" i="1"/>
  <c r="AK2437" i="1" s="1"/>
  <c r="AJ2436" i="1"/>
  <c r="AI2436" i="1"/>
  <c r="AH2436" i="1"/>
  <c r="AG2436" i="1"/>
  <c r="AF2436" i="1"/>
  <c r="AE2436" i="1"/>
  <c r="AD2436" i="1"/>
  <c r="AC2436" i="1"/>
  <c r="AB2436" i="1"/>
  <c r="AA2436" i="1"/>
  <c r="Y2436" i="1"/>
  <c r="X2436" i="1"/>
  <c r="W2436" i="1"/>
  <c r="V2436" i="1"/>
  <c r="O2436" i="1"/>
  <c r="AK2436" i="1" s="1"/>
  <c r="AJ2435" i="1"/>
  <c r="AI2435" i="1"/>
  <c r="AH2435" i="1"/>
  <c r="AG2435" i="1"/>
  <c r="AF2435" i="1"/>
  <c r="AE2435" i="1"/>
  <c r="AD2435" i="1"/>
  <c r="AC2435" i="1"/>
  <c r="AB2435" i="1"/>
  <c r="AA2435" i="1"/>
  <c r="Y2435" i="1"/>
  <c r="X2435" i="1"/>
  <c r="W2435" i="1"/>
  <c r="V2435" i="1"/>
  <c r="O2435" i="1"/>
  <c r="AK2435" i="1" s="1"/>
  <c r="AJ2434" i="1"/>
  <c r="AI2434" i="1"/>
  <c r="AH2434" i="1"/>
  <c r="AG2434" i="1"/>
  <c r="AF2434" i="1"/>
  <c r="AE2434" i="1"/>
  <c r="AD2434" i="1"/>
  <c r="AC2434" i="1"/>
  <c r="AB2434" i="1"/>
  <c r="AA2434" i="1"/>
  <c r="Y2434" i="1"/>
  <c r="X2434" i="1"/>
  <c r="W2434" i="1"/>
  <c r="V2434" i="1"/>
  <c r="O2434" i="1"/>
  <c r="AK2434" i="1" s="1"/>
  <c r="AJ2433" i="1"/>
  <c r="AI2433" i="1"/>
  <c r="AH2433" i="1"/>
  <c r="AG2433" i="1"/>
  <c r="AF2433" i="1"/>
  <c r="AE2433" i="1"/>
  <c r="AD2433" i="1"/>
  <c r="AC2433" i="1"/>
  <c r="AB2433" i="1"/>
  <c r="AA2433" i="1"/>
  <c r="Y2433" i="1"/>
  <c r="X2433" i="1"/>
  <c r="W2433" i="1"/>
  <c r="V2433" i="1"/>
  <c r="O2433" i="1"/>
  <c r="AK2433" i="1" s="1"/>
  <c r="AJ2432" i="1"/>
  <c r="AI2432" i="1"/>
  <c r="AH2432" i="1"/>
  <c r="AG2432" i="1"/>
  <c r="AF2432" i="1"/>
  <c r="AE2432" i="1"/>
  <c r="AD2432" i="1"/>
  <c r="AC2432" i="1"/>
  <c r="AB2432" i="1"/>
  <c r="AA2432" i="1"/>
  <c r="Y2432" i="1"/>
  <c r="X2432" i="1"/>
  <c r="W2432" i="1"/>
  <c r="V2432" i="1"/>
  <c r="O2432" i="1"/>
  <c r="AK2432" i="1" s="1"/>
  <c r="AJ2431" i="1"/>
  <c r="AI2431" i="1"/>
  <c r="AH2431" i="1"/>
  <c r="AG2431" i="1"/>
  <c r="AF2431" i="1"/>
  <c r="AE2431" i="1"/>
  <c r="AD2431" i="1"/>
  <c r="AC2431" i="1"/>
  <c r="AB2431" i="1"/>
  <c r="AA2431" i="1"/>
  <c r="Y2431" i="1"/>
  <c r="X2431" i="1"/>
  <c r="W2431" i="1"/>
  <c r="V2431" i="1"/>
  <c r="O2431" i="1"/>
  <c r="AK2431" i="1" s="1"/>
  <c r="AJ2430" i="1"/>
  <c r="AI2430" i="1"/>
  <c r="AH2430" i="1"/>
  <c r="AG2430" i="1"/>
  <c r="AF2430" i="1"/>
  <c r="AE2430" i="1"/>
  <c r="AD2430" i="1"/>
  <c r="AC2430" i="1"/>
  <c r="AB2430" i="1"/>
  <c r="AA2430" i="1"/>
  <c r="Y2430" i="1"/>
  <c r="X2430" i="1"/>
  <c r="W2430" i="1"/>
  <c r="V2430" i="1"/>
  <c r="O2430" i="1"/>
  <c r="AK2430" i="1" s="1"/>
  <c r="AJ2429" i="1"/>
  <c r="AI2429" i="1"/>
  <c r="AH2429" i="1"/>
  <c r="AG2429" i="1"/>
  <c r="AF2429" i="1"/>
  <c r="AE2429" i="1"/>
  <c r="AD2429" i="1"/>
  <c r="AC2429" i="1"/>
  <c r="AB2429" i="1"/>
  <c r="AA2429" i="1"/>
  <c r="Y2429" i="1"/>
  <c r="X2429" i="1"/>
  <c r="W2429" i="1"/>
  <c r="V2429" i="1"/>
  <c r="O2429" i="1"/>
  <c r="AK2429" i="1" s="1"/>
  <c r="AJ2428" i="1"/>
  <c r="AI2428" i="1"/>
  <c r="AH2428" i="1"/>
  <c r="AG2428" i="1"/>
  <c r="AF2428" i="1"/>
  <c r="AE2428" i="1"/>
  <c r="AD2428" i="1"/>
  <c r="AC2428" i="1"/>
  <c r="AB2428" i="1"/>
  <c r="AA2428" i="1"/>
  <c r="Y2428" i="1"/>
  <c r="X2428" i="1"/>
  <c r="W2428" i="1"/>
  <c r="V2428" i="1"/>
  <c r="O2428" i="1"/>
  <c r="AK2428" i="1" s="1"/>
  <c r="AJ2427" i="1"/>
  <c r="AI2427" i="1"/>
  <c r="AH2427" i="1"/>
  <c r="AG2427" i="1"/>
  <c r="AF2427" i="1"/>
  <c r="AE2427" i="1"/>
  <c r="AD2427" i="1"/>
  <c r="AC2427" i="1"/>
  <c r="AB2427" i="1"/>
  <c r="AA2427" i="1"/>
  <c r="Y2427" i="1"/>
  <c r="X2427" i="1"/>
  <c r="W2427" i="1"/>
  <c r="V2427" i="1"/>
  <c r="O2427" i="1"/>
  <c r="AK2427" i="1" s="1"/>
  <c r="AJ2426" i="1"/>
  <c r="AI2426" i="1"/>
  <c r="AH2426" i="1"/>
  <c r="AG2426" i="1"/>
  <c r="AF2426" i="1"/>
  <c r="AE2426" i="1"/>
  <c r="AD2426" i="1"/>
  <c r="AC2426" i="1"/>
  <c r="AB2426" i="1"/>
  <c r="AA2426" i="1"/>
  <c r="Y2426" i="1"/>
  <c r="X2426" i="1"/>
  <c r="W2426" i="1"/>
  <c r="V2426" i="1"/>
  <c r="O2426" i="1"/>
  <c r="AK2426" i="1" s="1"/>
  <c r="AJ2425" i="1"/>
  <c r="AI2425" i="1"/>
  <c r="AH2425" i="1"/>
  <c r="AG2425" i="1"/>
  <c r="AF2425" i="1"/>
  <c r="AE2425" i="1"/>
  <c r="AD2425" i="1"/>
  <c r="AC2425" i="1"/>
  <c r="AB2425" i="1"/>
  <c r="AA2425" i="1"/>
  <c r="Y2425" i="1"/>
  <c r="X2425" i="1"/>
  <c r="W2425" i="1"/>
  <c r="V2425" i="1"/>
  <c r="O2425" i="1"/>
  <c r="AK2425" i="1" s="1"/>
  <c r="AJ2424" i="1"/>
  <c r="AI2424" i="1"/>
  <c r="AH2424" i="1"/>
  <c r="AG2424" i="1"/>
  <c r="AF2424" i="1"/>
  <c r="AE2424" i="1"/>
  <c r="AD2424" i="1"/>
  <c r="AC2424" i="1"/>
  <c r="AB2424" i="1"/>
  <c r="AA2424" i="1"/>
  <c r="Y2424" i="1"/>
  <c r="X2424" i="1"/>
  <c r="W2424" i="1"/>
  <c r="V2424" i="1"/>
  <c r="O2424" i="1"/>
  <c r="AK2424" i="1" s="1"/>
  <c r="AJ2423" i="1"/>
  <c r="AI2423" i="1"/>
  <c r="AH2423" i="1"/>
  <c r="AG2423" i="1"/>
  <c r="AF2423" i="1"/>
  <c r="AE2423" i="1"/>
  <c r="AD2423" i="1"/>
  <c r="AC2423" i="1"/>
  <c r="AB2423" i="1"/>
  <c r="AA2423" i="1"/>
  <c r="Y2423" i="1"/>
  <c r="X2423" i="1"/>
  <c r="W2423" i="1"/>
  <c r="V2423" i="1"/>
  <c r="O2423" i="1"/>
  <c r="AK2423" i="1" s="1"/>
  <c r="AJ2422" i="1"/>
  <c r="AI2422" i="1"/>
  <c r="AH2422" i="1"/>
  <c r="AG2422" i="1"/>
  <c r="AF2422" i="1"/>
  <c r="AE2422" i="1"/>
  <c r="AD2422" i="1"/>
  <c r="AC2422" i="1"/>
  <c r="AB2422" i="1"/>
  <c r="AA2422" i="1"/>
  <c r="Y2422" i="1"/>
  <c r="X2422" i="1"/>
  <c r="W2422" i="1"/>
  <c r="V2422" i="1"/>
  <c r="O2422" i="1"/>
  <c r="AK2422" i="1" s="1"/>
  <c r="AJ2421" i="1"/>
  <c r="AI2421" i="1"/>
  <c r="AH2421" i="1"/>
  <c r="AG2421" i="1"/>
  <c r="AF2421" i="1"/>
  <c r="AE2421" i="1"/>
  <c r="AD2421" i="1"/>
  <c r="AC2421" i="1"/>
  <c r="AB2421" i="1"/>
  <c r="AA2421" i="1"/>
  <c r="Y2421" i="1"/>
  <c r="X2421" i="1"/>
  <c r="W2421" i="1"/>
  <c r="V2421" i="1"/>
  <c r="O2421" i="1"/>
  <c r="AK2421" i="1" s="1"/>
  <c r="AJ2420" i="1"/>
  <c r="AI2420" i="1"/>
  <c r="AH2420" i="1"/>
  <c r="AG2420" i="1"/>
  <c r="AF2420" i="1"/>
  <c r="AE2420" i="1"/>
  <c r="AD2420" i="1"/>
  <c r="AC2420" i="1"/>
  <c r="AB2420" i="1"/>
  <c r="AA2420" i="1"/>
  <c r="Y2420" i="1"/>
  <c r="X2420" i="1"/>
  <c r="W2420" i="1"/>
  <c r="V2420" i="1"/>
  <c r="O2420" i="1"/>
  <c r="AK2420" i="1" s="1"/>
  <c r="AJ2419" i="1"/>
  <c r="AI2419" i="1"/>
  <c r="AH2419" i="1"/>
  <c r="AG2419" i="1"/>
  <c r="AF2419" i="1"/>
  <c r="AE2419" i="1"/>
  <c r="AD2419" i="1"/>
  <c r="AC2419" i="1"/>
  <c r="AB2419" i="1"/>
  <c r="AA2419" i="1"/>
  <c r="Y2419" i="1"/>
  <c r="X2419" i="1"/>
  <c r="W2419" i="1"/>
  <c r="V2419" i="1"/>
  <c r="O2419" i="1"/>
  <c r="AK2419" i="1" s="1"/>
  <c r="AK2418" i="1"/>
  <c r="AJ2418" i="1"/>
  <c r="AI2418" i="1"/>
  <c r="AH2418" i="1"/>
  <c r="AG2418" i="1"/>
  <c r="AF2418" i="1"/>
  <c r="AE2418" i="1"/>
  <c r="AD2418" i="1"/>
  <c r="AC2418" i="1"/>
  <c r="AB2418" i="1"/>
  <c r="AA2418" i="1"/>
  <c r="Y2418" i="1"/>
  <c r="X2418" i="1"/>
  <c r="W2418" i="1"/>
  <c r="V2418" i="1"/>
  <c r="AJ2417" i="1"/>
  <c r="AI2417" i="1"/>
  <c r="AH2417" i="1"/>
  <c r="AG2417" i="1"/>
  <c r="AF2417" i="1"/>
  <c r="AE2417" i="1"/>
  <c r="AD2417" i="1"/>
  <c r="AC2417" i="1"/>
  <c r="AB2417" i="1"/>
  <c r="AA2417" i="1"/>
  <c r="Y2417" i="1"/>
  <c r="X2417" i="1"/>
  <c r="W2417" i="1"/>
  <c r="V2417" i="1"/>
  <c r="O2417" i="1"/>
  <c r="AK2417" i="1" s="1"/>
  <c r="AJ2416" i="1"/>
  <c r="AI2416" i="1"/>
  <c r="AH2416" i="1"/>
  <c r="AG2416" i="1"/>
  <c r="AF2416" i="1"/>
  <c r="AE2416" i="1"/>
  <c r="AD2416" i="1"/>
  <c r="AC2416" i="1"/>
  <c r="AB2416" i="1"/>
  <c r="AA2416" i="1"/>
  <c r="Y2416" i="1"/>
  <c r="X2416" i="1"/>
  <c r="W2416" i="1"/>
  <c r="V2416" i="1"/>
  <c r="O2416" i="1"/>
  <c r="AK2416" i="1" s="1"/>
  <c r="AJ2415" i="1"/>
  <c r="AI2415" i="1"/>
  <c r="AH2415" i="1"/>
  <c r="AG2415" i="1"/>
  <c r="AF2415" i="1"/>
  <c r="AE2415" i="1"/>
  <c r="AD2415" i="1"/>
  <c r="AC2415" i="1"/>
  <c r="AB2415" i="1"/>
  <c r="AA2415" i="1"/>
  <c r="Y2415" i="1"/>
  <c r="X2415" i="1"/>
  <c r="W2415" i="1"/>
  <c r="V2415" i="1"/>
  <c r="O2415" i="1"/>
  <c r="AK2415" i="1" s="1"/>
  <c r="AJ2414" i="1"/>
  <c r="AI2414" i="1"/>
  <c r="AH2414" i="1"/>
  <c r="AG2414" i="1"/>
  <c r="AF2414" i="1"/>
  <c r="AE2414" i="1"/>
  <c r="AD2414" i="1"/>
  <c r="AC2414" i="1"/>
  <c r="AB2414" i="1"/>
  <c r="AA2414" i="1"/>
  <c r="Y2414" i="1"/>
  <c r="X2414" i="1"/>
  <c r="W2414" i="1"/>
  <c r="V2414" i="1"/>
  <c r="O2414" i="1"/>
  <c r="AK2414" i="1" s="1"/>
  <c r="AJ2413" i="1"/>
  <c r="AI2413" i="1"/>
  <c r="AH2413" i="1"/>
  <c r="AG2413" i="1"/>
  <c r="AF2413" i="1"/>
  <c r="AE2413" i="1"/>
  <c r="AD2413" i="1"/>
  <c r="AC2413" i="1"/>
  <c r="AB2413" i="1"/>
  <c r="AA2413" i="1"/>
  <c r="Y2413" i="1"/>
  <c r="X2413" i="1"/>
  <c r="W2413" i="1"/>
  <c r="V2413" i="1"/>
  <c r="O2413" i="1"/>
  <c r="AK2413" i="1" s="1"/>
  <c r="AJ2412" i="1"/>
  <c r="AI2412" i="1"/>
  <c r="AH2412" i="1"/>
  <c r="AG2412" i="1"/>
  <c r="AF2412" i="1"/>
  <c r="AE2412" i="1"/>
  <c r="AD2412" i="1"/>
  <c r="AC2412" i="1"/>
  <c r="AB2412" i="1"/>
  <c r="AA2412" i="1"/>
  <c r="Y2412" i="1"/>
  <c r="X2412" i="1"/>
  <c r="W2412" i="1"/>
  <c r="V2412" i="1"/>
  <c r="O2412" i="1"/>
  <c r="AK2412" i="1" s="1"/>
  <c r="AJ2411" i="1"/>
  <c r="AI2411" i="1"/>
  <c r="AH2411" i="1"/>
  <c r="AG2411" i="1"/>
  <c r="AF2411" i="1"/>
  <c r="AE2411" i="1"/>
  <c r="AD2411" i="1"/>
  <c r="AC2411" i="1"/>
  <c r="AB2411" i="1"/>
  <c r="AA2411" i="1"/>
  <c r="Y2411" i="1"/>
  <c r="X2411" i="1"/>
  <c r="W2411" i="1"/>
  <c r="V2411" i="1"/>
  <c r="O2411" i="1"/>
  <c r="AK2411" i="1" s="1"/>
  <c r="AJ2410" i="1"/>
  <c r="AI2410" i="1"/>
  <c r="AH2410" i="1"/>
  <c r="AG2410" i="1"/>
  <c r="AF2410" i="1"/>
  <c r="AE2410" i="1"/>
  <c r="AD2410" i="1"/>
  <c r="AC2410" i="1"/>
  <c r="AB2410" i="1"/>
  <c r="AA2410" i="1"/>
  <c r="Y2410" i="1"/>
  <c r="X2410" i="1"/>
  <c r="W2410" i="1"/>
  <c r="V2410" i="1"/>
  <c r="O2410" i="1"/>
  <c r="AK2410" i="1" s="1"/>
  <c r="AJ2409" i="1"/>
  <c r="AI2409" i="1"/>
  <c r="AH2409" i="1"/>
  <c r="AG2409" i="1"/>
  <c r="AF2409" i="1"/>
  <c r="AE2409" i="1"/>
  <c r="AD2409" i="1"/>
  <c r="AC2409" i="1"/>
  <c r="AB2409" i="1"/>
  <c r="AA2409" i="1"/>
  <c r="Y2409" i="1"/>
  <c r="X2409" i="1"/>
  <c r="W2409" i="1"/>
  <c r="V2409" i="1"/>
  <c r="O2409" i="1"/>
  <c r="AK2409" i="1" s="1"/>
  <c r="AJ2408" i="1"/>
  <c r="AI2408" i="1"/>
  <c r="AH2408" i="1"/>
  <c r="AG2408" i="1"/>
  <c r="AF2408" i="1"/>
  <c r="AE2408" i="1"/>
  <c r="AD2408" i="1"/>
  <c r="AC2408" i="1"/>
  <c r="AB2408" i="1"/>
  <c r="AA2408" i="1"/>
  <c r="Y2408" i="1"/>
  <c r="X2408" i="1"/>
  <c r="W2408" i="1"/>
  <c r="V2408" i="1"/>
  <c r="O2408" i="1"/>
  <c r="AK2408" i="1" s="1"/>
  <c r="AJ2407" i="1"/>
  <c r="AI2407" i="1"/>
  <c r="AH2407" i="1"/>
  <c r="AG2407" i="1"/>
  <c r="AF2407" i="1"/>
  <c r="AE2407" i="1"/>
  <c r="AD2407" i="1"/>
  <c r="AC2407" i="1"/>
  <c r="AB2407" i="1"/>
  <c r="AA2407" i="1"/>
  <c r="Y2407" i="1"/>
  <c r="X2407" i="1"/>
  <c r="W2407" i="1"/>
  <c r="V2407" i="1"/>
  <c r="O2407" i="1"/>
  <c r="AK2407" i="1" s="1"/>
  <c r="AJ2406" i="1"/>
  <c r="AI2406" i="1"/>
  <c r="AH2406" i="1"/>
  <c r="AG2406" i="1"/>
  <c r="AF2406" i="1"/>
  <c r="AE2406" i="1"/>
  <c r="AD2406" i="1"/>
  <c r="AC2406" i="1"/>
  <c r="AB2406" i="1"/>
  <c r="AA2406" i="1"/>
  <c r="Y2406" i="1"/>
  <c r="X2406" i="1"/>
  <c r="W2406" i="1"/>
  <c r="V2406" i="1"/>
  <c r="O2406" i="1"/>
  <c r="AK2406" i="1" s="1"/>
  <c r="AJ2405" i="1"/>
  <c r="AI2405" i="1"/>
  <c r="AH2405" i="1"/>
  <c r="AG2405" i="1"/>
  <c r="AF2405" i="1"/>
  <c r="AE2405" i="1"/>
  <c r="AD2405" i="1"/>
  <c r="AC2405" i="1"/>
  <c r="AB2405" i="1"/>
  <c r="AA2405" i="1"/>
  <c r="Y2405" i="1"/>
  <c r="X2405" i="1"/>
  <c r="W2405" i="1"/>
  <c r="V2405" i="1"/>
  <c r="O2405" i="1"/>
  <c r="AK2405" i="1" s="1"/>
  <c r="AJ2404" i="1"/>
  <c r="AI2404" i="1"/>
  <c r="AH2404" i="1"/>
  <c r="AG2404" i="1"/>
  <c r="AF2404" i="1"/>
  <c r="AE2404" i="1"/>
  <c r="AD2404" i="1"/>
  <c r="AC2404" i="1"/>
  <c r="AB2404" i="1"/>
  <c r="AA2404" i="1"/>
  <c r="Y2404" i="1"/>
  <c r="X2404" i="1"/>
  <c r="W2404" i="1"/>
  <c r="V2404" i="1"/>
  <c r="O2404" i="1"/>
  <c r="AK2404" i="1" s="1"/>
  <c r="AJ2403" i="1"/>
  <c r="AI2403" i="1"/>
  <c r="AH2403" i="1"/>
  <c r="AG2403" i="1"/>
  <c r="AF2403" i="1"/>
  <c r="AE2403" i="1"/>
  <c r="AD2403" i="1"/>
  <c r="AC2403" i="1"/>
  <c r="AB2403" i="1"/>
  <c r="AA2403" i="1"/>
  <c r="Y2403" i="1"/>
  <c r="X2403" i="1"/>
  <c r="W2403" i="1"/>
  <c r="V2403" i="1"/>
  <c r="O2403" i="1"/>
  <c r="AK2403" i="1" s="1"/>
  <c r="AJ2402" i="1"/>
  <c r="AI2402" i="1"/>
  <c r="AH2402" i="1"/>
  <c r="AG2402" i="1"/>
  <c r="AF2402" i="1"/>
  <c r="AE2402" i="1"/>
  <c r="AD2402" i="1"/>
  <c r="AC2402" i="1"/>
  <c r="AB2402" i="1"/>
  <c r="AA2402" i="1"/>
  <c r="Y2402" i="1"/>
  <c r="X2402" i="1"/>
  <c r="W2402" i="1"/>
  <c r="V2402" i="1"/>
  <c r="O2402" i="1"/>
  <c r="AK2402" i="1" s="1"/>
  <c r="AJ2401" i="1"/>
  <c r="AI2401" i="1"/>
  <c r="AH2401" i="1"/>
  <c r="AG2401" i="1"/>
  <c r="AF2401" i="1"/>
  <c r="AE2401" i="1"/>
  <c r="AD2401" i="1"/>
  <c r="AC2401" i="1"/>
  <c r="AB2401" i="1"/>
  <c r="AA2401" i="1"/>
  <c r="Y2401" i="1"/>
  <c r="X2401" i="1"/>
  <c r="W2401" i="1"/>
  <c r="V2401" i="1"/>
  <c r="O2401" i="1"/>
  <c r="AK2401" i="1" s="1"/>
  <c r="AJ2400" i="1"/>
  <c r="AI2400" i="1"/>
  <c r="AH2400" i="1"/>
  <c r="AG2400" i="1"/>
  <c r="AF2400" i="1"/>
  <c r="AE2400" i="1"/>
  <c r="AD2400" i="1"/>
  <c r="AC2400" i="1"/>
  <c r="AB2400" i="1"/>
  <c r="AA2400" i="1"/>
  <c r="Y2400" i="1"/>
  <c r="X2400" i="1"/>
  <c r="W2400" i="1"/>
  <c r="V2400" i="1"/>
  <c r="O2400" i="1"/>
  <c r="AK2400" i="1" s="1"/>
  <c r="AJ2399" i="1"/>
  <c r="AI2399" i="1"/>
  <c r="AH2399" i="1"/>
  <c r="AG2399" i="1"/>
  <c r="AF2399" i="1"/>
  <c r="AE2399" i="1"/>
  <c r="AD2399" i="1"/>
  <c r="AC2399" i="1"/>
  <c r="AB2399" i="1"/>
  <c r="AA2399" i="1"/>
  <c r="Y2399" i="1"/>
  <c r="X2399" i="1"/>
  <c r="W2399" i="1"/>
  <c r="V2399" i="1"/>
  <c r="O2399" i="1"/>
  <c r="AK2399" i="1" s="1"/>
  <c r="AJ2398" i="1"/>
  <c r="AI2398" i="1"/>
  <c r="AH2398" i="1"/>
  <c r="AG2398" i="1"/>
  <c r="AF2398" i="1"/>
  <c r="AE2398" i="1"/>
  <c r="AD2398" i="1"/>
  <c r="AC2398" i="1"/>
  <c r="AB2398" i="1"/>
  <c r="AA2398" i="1"/>
  <c r="Y2398" i="1"/>
  <c r="X2398" i="1"/>
  <c r="W2398" i="1"/>
  <c r="V2398" i="1"/>
  <c r="O2398" i="1"/>
  <c r="AK2398" i="1" s="1"/>
  <c r="AJ2397" i="1"/>
  <c r="AI2397" i="1"/>
  <c r="AH2397" i="1"/>
  <c r="AG2397" i="1"/>
  <c r="AF2397" i="1"/>
  <c r="AE2397" i="1"/>
  <c r="AD2397" i="1"/>
  <c r="AC2397" i="1"/>
  <c r="AB2397" i="1"/>
  <c r="AA2397" i="1"/>
  <c r="Y2397" i="1"/>
  <c r="X2397" i="1"/>
  <c r="W2397" i="1"/>
  <c r="V2397" i="1"/>
  <c r="O2397" i="1"/>
  <c r="AK2397" i="1" s="1"/>
  <c r="AJ2396" i="1"/>
  <c r="AI2396" i="1"/>
  <c r="AH2396" i="1"/>
  <c r="AG2396" i="1"/>
  <c r="AF2396" i="1"/>
  <c r="AE2396" i="1"/>
  <c r="AD2396" i="1"/>
  <c r="AC2396" i="1"/>
  <c r="AB2396" i="1"/>
  <c r="AA2396" i="1"/>
  <c r="Y2396" i="1"/>
  <c r="X2396" i="1"/>
  <c r="W2396" i="1"/>
  <c r="V2396" i="1"/>
  <c r="O2396" i="1"/>
  <c r="AK2396" i="1" s="1"/>
  <c r="AK2395" i="1"/>
  <c r="AJ2395" i="1"/>
  <c r="AI2395" i="1"/>
  <c r="AH2395" i="1"/>
  <c r="AG2395" i="1"/>
  <c r="AF2395" i="1"/>
  <c r="AE2395" i="1"/>
  <c r="AD2395" i="1"/>
  <c r="AC2395" i="1"/>
  <c r="AB2395" i="1"/>
  <c r="AA2395" i="1"/>
  <c r="Y2395" i="1"/>
  <c r="X2395" i="1"/>
  <c r="W2395" i="1"/>
  <c r="V2395" i="1"/>
  <c r="AJ2394" i="1"/>
  <c r="AI2394" i="1"/>
  <c r="AH2394" i="1"/>
  <c r="AG2394" i="1"/>
  <c r="AF2394" i="1"/>
  <c r="AE2394" i="1"/>
  <c r="AD2394" i="1"/>
  <c r="AC2394" i="1"/>
  <c r="AB2394" i="1"/>
  <c r="AA2394" i="1"/>
  <c r="Y2394" i="1"/>
  <c r="X2394" i="1"/>
  <c r="W2394" i="1"/>
  <c r="V2394" i="1"/>
  <c r="O2394" i="1"/>
  <c r="AK2394" i="1" s="1"/>
  <c r="AJ2393" i="1"/>
  <c r="AI2393" i="1"/>
  <c r="AH2393" i="1"/>
  <c r="AG2393" i="1"/>
  <c r="AF2393" i="1"/>
  <c r="AE2393" i="1"/>
  <c r="AD2393" i="1"/>
  <c r="AC2393" i="1"/>
  <c r="AB2393" i="1"/>
  <c r="AA2393" i="1"/>
  <c r="Y2393" i="1"/>
  <c r="X2393" i="1"/>
  <c r="W2393" i="1"/>
  <c r="V2393" i="1"/>
  <c r="O2393" i="1"/>
  <c r="AK2393" i="1" s="1"/>
  <c r="AJ2392" i="1"/>
  <c r="AI2392" i="1"/>
  <c r="AH2392" i="1"/>
  <c r="AG2392" i="1"/>
  <c r="AF2392" i="1"/>
  <c r="AE2392" i="1"/>
  <c r="AD2392" i="1"/>
  <c r="AC2392" i="1"/>
  <c r="AB2392" i="1"/>
  <c r="AA2392" i="1"/>
  <c r="Y2392" i="1"/>
  <c r="X2392" i="1"/>
  <c r="W2392" i="1"/>
  <c r="V2392" i="1"/>
  <c r="O2392" i="1"/>
  <c r="AK2392" i="1" s="1"/>
  <c r="AJ2391" i="1"/>
  <c r="AI2391" i="1"/>
  <c r="AH2391" i="1"/>
  <c r="AG2391" i="1"/>
  <c r="AF2391" i="1"/>
  <c r="AE2391" i="1"/>
  <c r="AD2391" i="1"/>
  <c r="AC2391" i="1"/>
  <c r="AB2391" i="1"/>
  <c r="AA2391" i="1"/>
  <c r="Y2391" i="1"/>
  <c r="X2391" i="1"/>
  <c r="W2391" i="1"/>
  <c r="V2391" i="1"/>
  <c r="O2391" i="1"/>
  <c r="AK2391" i="1" s="1"/>
  <c r="AJ2390" i="1"/>
  <c r="AI2390" i="1"/>
  <c r="AH2390" i="1"/>
  <c r="AG2390" i="1"/>
  <c r="AF2390" i="1"/>
  <c r="AE2390" i="1"/>
  <c r="AD2390" i="1"/>
  <c r="AC2390" i="1"/>
  <c r="AB2390" i="1"/>
  <c r="AA2390" i="1"/>
  <c r="Y2390" i="1"/>
  <c r="X2390" i="1"/>
  <c r="W2390" i="1"/>
  <c r="V2390" i="1"/>
  <c r="O2390" i="1"/>
  <c r="AK2390" i="1" s="1"/>
  <c r="AJ2389" i="1"/>
  <c r="AI2389" i="1"/>
  <c r="AH2389" i="1"/>
  <c r="AG2389" i="1"/>
  <c r="AF2389" i="1"/>
  <c r="AE2389" i="1"/>
  <c r="AD2389" i="1"/>
  <c r="AC2389" i="1"/>
  <c r="AB2389" i="1"/>
  <c r="AA2389" i="1"/>
  <c r="Y2389" i="1"/>
  <c r="X2389" i="1"/>
  <c r="W2389" i="1"/>
  <c r="V2389" i="1"/>
  <c r="O2389" i="1"/>
  <c r="AK2389" i="1" s="1"/>
  <c r="AJ2388" i="1"/>
  <c r="AI2388" i="1"/>
  <c r="AH2388" i="1"/>
  <c r="AG2388" i="1"/>
  <c r="AF2388" i="1"/>
  <c r="AE2388" i="1"/>
  <c r="AD2388" i="1"/>
  <c r="AC2388" i="1"/>
  <c r="AB2388" i="1"/>
  <c r="AA2388" i="1"/>
  <c r="Y2388" i="1"/>
  <c r="X2388" i="1"/>
  <c r="W2388" i="1"/>
  <c r="V2388" i="1"/>
  <c r="O2388" i="1"/>
  <c r="AK2388" i="1" s="1"/>
  <c r="AJ2387" i="1"/>
  <c r="AI2387" i="1"/>
  <c r="AH2387" i="1"/>
  <c r="AG2387" i="1"/>
  <c r="AF2387" i="1"/>
  <c r="AE2387" i="1"/>
  <c r="AD2387" i="1"/>
  <c r="AC2387" i="1"/>
  <c r="AB2387" i="1"/>
  <c r="AA2387" i="1"/>
  <c r="Y2387" i="1"/>
  <c r="X2387" i="1"/>
  <c r="W2387" i="1"/>
  <c r="V2387" i="1"/>
  <c r="O2387" i="1"/>
  <c r="AK2387" i="1" s="1"/>
  <c r="AJ2386" i="1"/>
  <c r="AI2386" i="1"/>
  <c r="AH2386" i="1"/>
  <c r="AG2386" i="1"/>
  <c r="AF2386" i="1"/>
  <c r="AE2386" i="1"/>
  <c r="AD2386" i="1"/>
  <c r="AC2386" i="1"/>
  <c r="AB2386" i="1"/>
  <c r="AA2386" i="1"/>
  <c r="Y2386" i="1"/>
  <c r="X2386" i="1"/>
  <c r="W2386" i="1"/>
  <c r="V2386" i="1"/>
  <c r="O2386" i="1"/>
  <c r="AK2386" i="1" s="1"/>
  <c r="AJ2385" i="1"/>
  <c r="AI2385" i="1"/>
  <c r="AH2385" i="1"/>
  <c r="AG2385" i="1"/>
  <c r="AF2385" i="1"/>
  <c r="AE2385" i="1"/>
  <c r="AD2385" i="1"/>
  <c r="AC2385" i="1"/>
  <c r="AB2385" i="1"/>
  <c r="AA2385" i="1"/>
  <c r="Y2385" i="1"/>
  <c r="X2385" i="1"/>
  <c r="W2385" i="1"/>
  <c r="V2385" i="1"/>
  <c r="O2385" i="1"/>
  <c r="AK2385" i="1" s="1"/>
  <c r="AJ2384" i="1"/>
  <c r="AI2384" i="1"/>
  <c r="AH2384" i="1"/>
  <c r="AG2384" i="1"/>
  <c r="AF2384" i="1"/>
  <c r="AE2384" i="1"/>
  <c r="AD2384" i="1"/>
  <c r="AC2384" i="1"/>
  <c r="AB2384" i="1"/>
  <c r="AA2384" i="1"/>
  <c r="Y2384" i="1"/>
  <c r="X2384" i="1"/>
  <c r="W2384" i="1"/>
  <c r="V2384" i="1"/>
  <c r="O2384" i="1"/>
  <c r="AK2384" i="1" s="1"/>
  <c r="AJ2383" i="1"/>
  <c r="AI2383" i="1"/>
  <c r="AH2383" i="1"/>
  <c r="AG2383" i="1"/>
  <c r="AF2383" i="1"/>
  <c r="AE2383" i="1"/>
  <c r="AD2383" i="1"/>
  <c r="AC2383" i="1"/>
  <c r="AB2383" i="1"/>
  <c r="AA2383" i="1"/>
  <c r="Y2383" i="1"/>
  <c r="X2383" i="1"/>
  <c r="W2383" i="1"/>
  <c r="V2383" i="1"/>
  <c r="O2383" i="1"/>
  <c r="AK2383" i="1" s="1"/>
  <c r="AJ2382" i="1"/>
  <c r="AI2382" i="1"/>
  <c r="AH2382" i="1"/>
  <c r="AG2382" i="1"/>
  <c r="AF2382" i="1"/>
  <c r="AE2382" i="1"/>
  <c r="AD2382" i="1"/>
  <c r="AC2382" i="1"/>
  <c r="AB2382" i="1"/>
  <c r="AA2382" i="1"/>
  <c r="Y2382" i="1"/>
  <c r="X2382" i="1"/>
  <c r="W2382" i="1"/>
  <c r="V2382" i="1"/>
  <c r="O2382" i="1"/>
  <c r="AK2382" i="1" s="1"/>
  <c r="AJ2381" i="1"/>
  <c r="AI2381" i="1"/>
  <c r="AH2381" i="1"/>
  <c r="AG2381" i="1"/>
  <c r="AF2381" i="1"/>
  <c r="AE2381" i="1"/>
  <c r="AD2381" i="1"/>
  <c r="AC2381" i="1"/>
  <c r="AB2381" i="1"/>
  <c r="AA2381" i="1"/>
  <c r="Y2381" i="1"/>
  <c r="X2381" i="1"/>
  <c r="W2381" i="1"/>
  <c r="V2381" i="1"/>
  <c r="O2381" i="1"/>
  <c r="AK2381" i="1" s="1"/>
  <c r="AJ2380" i="1"/>
  <c r="AI2380" i="1"/>
  <c r="AH2380" i="1"/>
  <c r="AG2380" i="1"/>
  <c r="AF2380" i="1"/>
  <c r="AE2380" i="1"/>
  <c r="AD2380" i="1"/>
  <c r="AC2380" i="1"/>
  <c r="AB2380" i="1"/>
  <c r="AA2380" i="1"/>
  <c r="Y2380" i="1"/>
  <c r="X2380" i="1"/>
  <c r="W2380" i="1"/>
  <c r="V2380" i="1"/>
  <c r="O2380" i="1"/>
  <c r="AK2380" i="1" s="1"/>
  <c r="AJ2379" i="1"/>
  <c r="AI2379" i="1"/>
  <c r="AH2379" i="1"/>
  <c r="AG2379" i="1"/>
  <c r="AF2379" i="1"/>
  <c r="AE2379" i="1"/>
  <c r="AD2379" i="1"/>
  <c r="AC2379" i="1"/>
  <c r="AB2379" i="1"/>
  <c r="AA2379" i="1"/>
  <c r="Y2379" i="1"/>
  <c r="X2379" i="1"/>
  <c r="W2379" i="1"/>
  <c r="V2379" i="1"/>
  <c r="O2379" i="1"/>
  <c r="AK2379" i="1" s="1"/>
  <c r="AJ2378" i="1"/>
  <c r="AI2378" i="1"/>
  <c r="AH2378" i="1"/>
  <c r="AG2378" i="1"/>
  <c r="AF2378" i="1"/>
  <c r="AE2378" i="1"/>
  <c r="AD2378" i="1"/>
  <c r="AC2378" i="1"/>
  <c r="AB2378" i="1"/>
  <c r="AA2378" i="1"/>
  <c r="Y2378" i="1"/>
  <c r="X2378" i="1"/>
  <c r="W2378" i="1"/>
  <c r="V2378" i="1"/>
  <c r="O2378" i="1"/>
  <c r="AK2378" i="1" s="1"/>
  <c r="AJ2377" i="1"/>
  <c r="AI2377" i="1"/>
  <c r="AH2377" i="1"/>
  <c r="AG2377" i="1"/>
  <c r="AF2377" i="1"/>
  <c r="AE2377" i="1"/>
  <c r="AD2377" i="1"/>
  <c r="AC2377" i="1"/>
  <c r="AB2377" i="1"/>
  <c r="AA2377" i="1"/>
  <c r="Y2377" i="1"/>
  <c r="X2377" i="1"/>
  <c r="W2377" i="1"/>
  <c r="V2377" i="1"/>
  <c r="O2377" i="1"/>
  <c r="AK2377" i="1" s="1"/>
  <c r="AJ2376" i="1"/>
  <c r="AI2376" i="1"/>
  <c r="AH2376" i="1"/>
  <c r="AG2376" i="1"/>
  <c r="AF2376" i="1"/>
  <c r="AE2376" i="1"/>
  <c r="AD2376" i="1"/>
  <c r="AC2376" i="1"/>
  <c r="AB2376" i="1"/>
  <c r="AA2376" i="1"/>
  <c r="Y2376" i="1"/>
  <c r="X2376" i="1"/>
  <c r="W2376" i="1"/>
  <c r="V2376" i="1"/>
  <c r="O2376" i="1"/>
  <c r="AK2376" i="1" s="1"/>
  <c r="AJ2375" i="1"/>
  <c r="AI2375" i="1"/>
  <c r="AH2375" i="1"/>
  <c r="AG2375" i="1"/>
  <c r="AF2375" i="1"/>
  <c r="AE2375" i="1"/>
  <c r="AD2375" i="1"/>
  <c r="AC2375" i="1"/>
  <c r="AB2375" i="1"/>
  <c r="AA2375" i="1"/>
  <c r="Y2375" i="1"/>
  <c r="X2375" i="1"/>
  <c r="W2375" i="1"/>
  <c r="V2375" i="1"/>
  <c r="O2375" i="1"/>
  <c r="AK2375" i="1" s="1"/>
  <c r="AJ2374" i="1"/>
  <c r="AI2374" i="1"/>
  <c r="AH2374" i="1"/>
  <c r="AG2374" i="1"/>
  <c r="AF2374" i="1"/>
  <c r="AE2374" i="1"/>
  <c r="AD2374" i="1"/>
  <c r="AC2374" i="1"/>
  <c r="AB2374" i="1"/>
  <c r="AA2374" i="1"/>
  <c r="Y2374" i="1"/>
  <c r="X2374" i="1"/>
  <c r="W2374" i="1"/>
  <c r="V2374" i="1"/>
  <c r="O2374" i="1"/>
  <c r="AK2374" i="1" s="1"/>
  <c r="AJ2373" i="1"/>
  <c r="AI2373" i="1"/>
  <c r="AH2373" i="1"/>
  <c r="AG2373" i="1"/>
  <c r="AF2373" i="1"/>
  <c r="AE2373" i="1"/>
  <c r="AD2373" i="1"/>
  <c r="AC2373" i="1"/>
  <c r="AB2373" i="1"/>
  <c r="AA2373" i="1"/>
  <c r="Y2373" i="1"/>
  <c r="X2373" i="1"/>
  <c r="W2373" i="1"/>
  <c r="V2373" i="1"/>
  <c r="O2373" i="1"/>
  <c r="AK2373" i="1" s="1"/>
  <c r="AJ2372" i="1"/>
  <c r="AI2372" i="1"/>
  <c r="AH2372" i="1"/>
  <c r="AG2372" i="1"/>
  <c r="AF2372" i="1"/>
  <c r="AE2372" i="1"/>
  <c r="AD2372" i="1"/>
  <c r="AC2372" i="1"/>
  <c r="AB2372" i="1"/>
  <c r="AA2372" i="1"/>
  <c r="Y2372" i="1"/>
  <c r="X2372" i="1"/>
  <c r="W2372" i="1"/>
  <c r="V2372" i="1"/>
  <c r="O2372" i="1"/>
  <c r="AK2372" i="1" s="1"/>
  <c r="AJ2371" i="1"/>
  <c r="AI2371" i="1"/>
  <c r="AH2371" i="1"/>
  <c r="AG2371" i="1"/>
  <c r="AF2371" i="1"/>
  <c r="AE2371" i="1"/>
  <c r="AD2371" i="1"/>
  <c r="AC2371" i="1"/>
  <c r="AB2371" i="1"/>
  <c r="AA2371" i="1"/>
  <c r="Y2371" i="1"/>
  <c r="X2371" i="1"/>
  <c r="W2371" i="1"/>
  <c r="V2371" i="1"/>
  <c r="O2371" i="1"/>
  <c r="AK2371" i="1" s="1"/>
  <c r="AJ2370" i="1"/>
  <c r="AI2370" i="1"/>
  <c r="AH2370" i="1"/>
  <c r="AG2370" i="1"/>
  <c r="AF2370" i="1"/>
  <c r="AE2370" i="1"/>
  <c r="AD2370" i="1"/>
  <c r="AC2370" i="1"/>
  <c r="AB2370" i="1"/>
  <c r="AA2370" i="1"/>
  <c r="Y2370" i="1"/>
  <c r="X2370" i="1"/>
  <c r="W2370" i="1"/>
  <c r="V2370" i="1"/>
  <c r="O2370" i="1"/>
  <c r="AK2370" i="1" s="1"/>
  <c r="AJ2369" i="1"/>
  <c r="AI2369" i="1"/>
  <c r="AH2369" i="1"/>
  <c r="AG2369" i="1"/>
  <c r="AF2369" i="1"/>
  <c r="AE2369" i="1"/>
  <c r="AD2369" i="1"/>
  <c r="AC2369" i="1"/>
  <c r="AB2369" i="1"/>
  <c r="AA2369" i="1"/>
  <c r="Y2369" i="1"/>
  <c r="X2369" i="1"/>
  <c r="W2369" i="1"/>
  <c r="V2369" i="1"/>
  <c r="O2369" i="1"/>
  <c r="AK2369" i="1" s="1"/>
  <c r="AJ2368" i="1"/>
  <c r="AI2368" i="1"/>
  <c r="AH2368" i="1"/>
  <c r="AG2368" i="1"/>
  <c r="AF2368" i="1"/>
  <c r="AE2368" i="1"/>
  <c r="AD2368" i="1"/>
  <c r="AC2368" i="1"/>
  <c r="AB2368" i="1"/>
  <c r="AA2368" i="1"/>
  <c r="Y2368" i="1"/>
  <c r="X2368" i="1"/>
  <c r="W2368" i="1"/>
  <c r="V2368" i="1"/>
  <c r="O2368" i="1"/>
  <c r="AK2368" i="1" s="1"/>
  <c r="AJ2367" i="1"/>
  <c r="AI2367" i="1"/>
  <c r="AH2367" i="1"/>
  <c r="AG2367" i="1"/>
  <c r="AF2367" i="1"/>
  <c r="AE2367" i="1"/>
  <c r="AD2367" i="1"/>
  <c r="AC2367" i="1"/>
  <c r="AB2367" i="1"/>
  <c r="AA2367" i="1"/>
  <c r="Y2367" i="1"/>
  <c r="X2367" i="1"/>
  <c r="W2367" i="1"/>
  <c r="V2367" i="1"/>
  <c r="O2367" i="1"/>
  <c r="AK2367" i="1" s="1"/>
  <c r="AJ2366" i="1"/>
  <c r="AI2366" i="1"/>
  <c r="AH2366" i="1"/>
  <c r="AG2366" i="1"/>
  <c r="AF2366" i="1"/>
  <c r="AE2366" i="1"/>
  <c r="AD2366" i="1"/>
  <c r="AC2366" i="1"/>
  <c r="AB2366" i="1"/>
  <c r="AA2366" i="1"/>
  <c r="Y2366" i="1"/>
  <c r="X2366" i="1"/>
  <c r="W2366" i="1"/>
  <c r="V2366" i="1"/>
  <c r="O2366" i="1"/>
  <c r="AK2366" i="1" s="1"/>
  <c r="AJ2365" i="1"/>
  <c r="AI2365" i="1"/>
  <c r="AH2365" i="1"/>
  <c r="AG2365" i="1"/>
  <c r="AF2365" i="1"/>
  <c r="AE2365" i="1"/>
  <c r="AD2365" i="1"/>
  <c r="AC2365" i="1"/>
  <c r="AB2365" i="1"/>
  <c r="AA2365" i="1"/>
  <c r="Y2365" i="1"/>
  <c r="X2365" i="1"/>
  <c r="W2365" i="1"/>
  <c r="V2365" i="1"/>
  <c r="O2365" i="1"/>
  <c r="AK2365" i="1" s="1"/>
  <c r="AJ2364" i="1"/>
  <c r="AI2364" i="1"/>
  <c r="AH2364" i="1"/>
  <c r="AG2364" i="1"/>
  <c r="AF2364" i="1"/>
  <c r="AE2364" i="1"/>
  <c r="AD2364" i="1"/>
  <c r="AC2364" i="1"/>
  <c r="AB2364" i="1"/>
  <c r="AA2364" i="1"/>
  <c r="Y2364" i="1"/>
  <c r="X2364" i="1"/>
  <c r="W2364" i="1"/>
  <c r="V2364" i="1"/>
  <c r="O2364" i="1"/>
  <c r="AK2364" i="1" s="1"/>
  <c r="AJ2363" i="1"/>
  <c r="AI2363" i="1"/>
  <c r="AH2363" i="1"/>
  <c r="AG2363" i="1"/>
  <c r="AF2363" i="1"/>
  <c r="AE2363" i="1"/>
  <c r="AD2363" i="1"/>
  <c r="AC2363" i="1"/>
  <c r="AB2363" i="1"/>
  <c r="AA2363" i="1"/>
  <c r="Y2363" i="1"/>
  <c r="X2363" i="1"/>
  <c r="W2363" i="1"/>
  <c r="V2363" i="1"/>
  <c r="O2363" i="1"/>
  <c r="AK2363" i="1" s="1"/>
  <c r="AJ2362" i="1"/>
  <c r="AI2362" i="1"/>
  <c r="AH2362" i="1"/>
  <c r="AG2362" i="1"/>
  <c r="AF2362" i="1"/>
  <c r="AE2362" i="1"/>
  <c r="AD2362" i="1"/>
  <c r="AC2362" i="1"/>
  <c r="AB2362" i="1"/>
  <c r="AA2362" i="1"/>
  <c r="Y2362" i="1"/>
  <c r="X2362" i="1"/>
  <c r="W2362" i="1"/>
  <c r="V2362" i="1"/>
  <c r="O2362" i="1"/>
  <c r="AK2362" i="1" s="1"/>
  <c r="AJ2361" i="1"/>
  <c r="AI2361" i="1"/>
  <c r="AH2361" i="1"/>
  <c r="AG2361" i="1"/>
  <c r="AF2361" i="1"/>
  <c r="AE2361" i="1"/>
  <c r="AD2361" i="1"/>
  <c r="AC2361" i="1"/>
  <c r="AB2361" i="1"/>
  <c r="AA2361" i="1"/>
  <c r="Y2361" i="1"/>
  <c r="X2361" i="1"/>
  <c r="W2361" i="1"/>
  <c r="V2361" i="1"/>
  <c r="O2361" i="1"/>
  <c r="AK2361" i="1" s="1"/>
  <c r="AJ2360" i="1"/>
  <c r="AI2360" i="1"/>
  <c r="AH2360" i="1"/>
  <c r="AG2360" i="1"/>
  <c r="AF2360" i="1"/>
  <c r="AE2360" i="1"/>
  <c r="AD2360" i="1"/>
  <c r="AC2360" i="1"/>
  <c r="AB2360" i="1"/>
  <c r="AA2360" i="1"/>
  <c r="Y2360" i="1"/>
  <c r="X2360" i="1"/>
  <c r="W2360" i="1"/>
  <c r="V2360" i="1"/>
  <c r="O2360" i="1"/>
  <c r="AK2360" i="1" s="1"/>
  <c r="AJ2359" i="1"/>
  <c r="AI2359" i="1"/>
  <c r="AH2359" i="1"/>
  <c r="AG2359" i="1"/>
  <c r="AF2359" i="1"/>
  <c r="AE2359" i="1"/>
  <c r="AD2359" i="1"/>
  <c r="AC2359" i="1"/>
  <c r="AB2359" i="1"/>
  <c r="AA2359" i="1"/>
  <c r="Y2359" i="1"/>
  <c r="X2359" i="1"/>
  <c r="W2359" i="1"/>
  <c r="V2359" i="1"/>
  <c r="O2359" i="1"/>
  <c r="AK2359" i="1" s="1"/>
  <c r="AJ2358" i="1"/>
  <c r="AI2358" i="1"/>
  <c r="AH2358" i="1"/>
  <c r="AG2358" i="1"/>
  <c r="AF2358" i="1"/>
  <c r="AE2358" i="1"/>
  <c r="AD2358" i="1"/>
  <c r="AC2358" i="1"/>
  <c r="AB2358" i="1"/>
  <c r="AA2358" i="1"/>
  <c r="Y2358" i="1"/>
  <c r="X2358" i="1"/>
  <c r="W2358" i="1"/>
  <c r="V2358" i="1"/>
  <c r="O2358" i="1"/>
  <c r="AK2358" i="1" s="1"/>
  <c r="AJ2357" i="1"/>
  <c r="AI2357" i="1"/>
  <c r="AH2357" i="1"/>
  <c r="AG2357" i="1"/>
  <c r="AF2357" i="1"/>
  <c r="AE2357" i="1"/>
  <c r="AD2357" i="1"/>
  <c r="AC2357" i="1"/>
  <c r="AB2357" i="1"/>
  <c r="AA2357" i="1"/>
  <c r="Y2357" i="1"/>
  <c r="X2357" i="1"/>
  <c r="W2357" i="1"/>
  <c r="V2357" i="1"/>
  <c r="O2357" i="1"/>
  <c r="AK2357" i="1" s="1"/>
  <c r="AJ2356" i="1"/>
  <c r="AI2356" i="1"/>
  <c r="AH2356" i="1"/>
  <c r="AG2356" i="1"/>
  <c r="AF2356" i="1"/>
  <c r="AE2356" i="1"/>
  <c r="AD2356" i="1"/>
  <c r="AC2356" i="1"/>
  <c r="AB2356" i="1"/>
  <c r="AA2356" i="1"/>
  <c r="Y2356" i="1"/>
  <c r="X2356" i="1"/>
  <c r="W2356" i="1"/>
  <c r="V2356" i="1"/>
  <c r="O2356" i="1"/>
  <c r="AK2356" i="1" s="1"/>
  <c r="AJ2355" i="1"/>
  <c r="AI2355" i="1"/>
  <c r="AH2355" i="1"/>
  <c r="AG2355" i="1"/>
  <c r="AF2355" i="1"/>
  <c r="AE2355" i="1"/>
  <c r="AD2355" i="1"/>
  <c r="AC2355" i="1"/>
  <c r="AB2355" i="1"/>
  <c r="AA2355" i="1"/>
  <c r="Y2355" i="1"/>
  <c r="X2355" i="1"/>
  <c r="W2355" i="1"/>
  <c r="V2355" i="1"/>
  <c r="O2355" i="1"/>
  <c r="AK2355" i="1" s="1"/>
  <c r="AJ2354" i="1"/>
  <c r="AI2354" i="1"/>
  <c r="AH2354" i="1"/>
  <c r="AG2354" i="1"/>
  <c r="AF2354" i="1"/>
  <c r="AE2354" i="1"/>
  <c r="AD2354" i="1"/>
  <c r="AC2354" i="1"/>
  <c r="AB2354" i="1"/>
  <c r="AA2354" i="1"/>
  <c r="Y2354" i="1"/>
  <c r="X2354" i="1"/>
  <c r="W2354" i="1"/>
  <c r="V2354" i="1"/>
  <c r="O2354" i="1"/>
  <c r="AK2354" i="1" s="1"/>
  <c r="AJ2353" i="1"/>
  <c r="AI2353" i="1"/>
  <c r="AH2353" i="1"/>
  <c r="AG2353" i="1"/>
  <c r="AF2353" i="1"/>
  <c r="AE2353" i="1"/>
  <c r="AD2353" i="1"/>
  <c r="AC2353" i="1"/>
  <c r="AB2353" i="1"/>
  <c r="AA2353" i="1"/>
  <c r="Y2353" i="1"/>
  <c r="X2353" i="1"/>
  <c r="W2353" i="1"/>
  <c r="V2353" i="1"/>
  <c r="O2353" i="1"/>
  <c r="AK2353" i="1" s="1"/>
  <c r="AJ2352" i="1"/>
  <c r="AI2352" i="1"/>
  <c r="AH2352" i="1"/>
  <c r="AG2352" i="1"/>
  <c r="AF2352" i="1"/>
  <c r="AE2352" i="1"/>
  <c r="AD2352" i="1"/>
  <c r="AC2352" i="1"/>
  <c r="AB2352" i="1"/>
  <c r="AA2352" i="1"/>
  <c r="Y2352" i="1"/>
  <c r="X2352" i="1"/>
  <c r="W2352" i="1"/>
  <c r="V2352" i="1"/>
  <c r="O2352" i="1"/>
  <c r="AK2352" i="1" s="1"/>
  <c r="AJ2351" i="1"/>
  <c r="AI2351" i="1"/>
  <c r="AH2351" i="1"/>
  <c r="AG2351" i="1"/>
  <c r="AF2351" i="1"/>
  <c r="AE2351" i="1"/>
  <c r="AD2351" i="1"/>
  <c r="AC2351" i="1"/>
  <c r="AB2351" i="1"/>
  <c r="AA2351" i="1"/>
  <c r="Y2351" i="1"/>
  <c r="X2351" i="1"/>
  <c r="W2351" i="1"/>
  <c r="V2351" i="1"/>
  <c r="O2351" i="1"/>
  <c r="AK2351" i="1" s="1"/>
  <c r="AJ2350" i="1"/>
  <c r="AI2350" i="1"/>
  <c r="AH2350" i="1"/>
  <c r="AG2350" i="1"/>
  <c r="AF2350" i="1"/>
  <c r="AE2350" i="1"/>
  <c r="AD2350" i="1"/>
  <c r="AC2350" i="1"/>
  <c r="AB2350" i="1"/>
  <c r="AA2350" i="1"/>
  <c r="Y2350" i="1"/>
  <c r="X2350" i="1"/>
  <c r="W2350" i="1"/>
  <c r="V2350" i="1"/>
  <c r="O2350" i="1"/>
  <c r="AK2350" i="1" s="1"/>
  <c r="AJ2349" i="1"/>
  <c r="AI2349" i="1"/>
  <c r="AH2349" i="1"/>
  <c r="AG2349" i="1"/>
  <c r="AF2349" i="1"/>
  <c r="AE2349" i="1"/>
  <c r="AD2349" i="1"/>
  <c r="AC2349" i="1"/>
  <c r="AB2349" i="1"/>
  <c r="AA2349" i="1"/>
  <c r="Y2349" i="1"/>
  <c r="X2349" i="1"/>
  <c r="W2349" i="1"/>
  <c r="V2349" i="1"/>
  <c r="O2349" i="1"/>
  <c r="AK2349" i="1" s="1"/>
  <c r="AJ2348" i="1"/>
  <c r="AI2348" i="1"/>
  <c r="AH2348" i="1"/>
  <c r="AG2348" i="1"/>
  <c r="AF2348" i="1"/>
  <c r="AE2348" i="1"/>
  <c r="AD2348" i="1"/>
  <c r="AC2348" i="1"/>
  <c r="AB2348" i="1"/>
  <c r="AA2348" i="1"/>
  <c r="Y2348" i="1"/>
  <c r="X2348" i="1"/>
  <c r="W2348" i="1"/>
  <c r="V2348" i="1"/>
  <c r="O2348" i="1"/>
  <c r="AK2348" i="1" s="1"/>
  <c r="AJ2347" i="1"/>
  <c r="AI2347" i="1"/>
  <c r="AH2347" i="1"/>
  <c r="AG2347" i="1"/>
  <c r="AF2347" i="1"/>
  <c r="AE2347" i="1"/>
  <c r="AD2347" i="1"/>
  <c r="AC2347" i="1"/>
  <c r="AB2347" i="1"/>
  <c r="AA2347" i="1"/>
  <c r="Y2347" i="1"/>
  <c r="X2347" i="1"/>
  <c r="W2347" i="1"/>
  <c r="V2347" i="1"/>
  <c r="O2347" i="1"/>
  <c r="AK2347" i="1" s="1"/>
  <c r="AJ2346" i="1"/>
  <c r="AI2346" i="1"/>
  <c r="AH2346" i="1"/>
  <c r="AG2346" i="1"/>
  <c r="AF2346" i="1"/>
  <c r="AE2346" i="1"/>
  <c r="AD2346" i="1"/>
  <c r="AC2346" i="1"/>
  <c r="AB2346" i="1"/>
  <c r="AA2346" i="1"/>
  <c r="Y2346" i="1"/>
  <c r="X2346" i="1"/>
  <c r="W2346" i="1"/>
  <c r="V2346" i="1"/>
  <c r="O2346" i="1"/>
  <c r="AK2346" i="1" s="1"/>
  <c r="AJ2345" i="1"/>
  <c r="AI2345" i="1"/>
  <c r="AH2345" i="1"/>
  <c r="AG2345" i="1"/>
  <c r="AF2345" i="1"/>
  <c r="AE2345" i="1"/>
  <c r="AD2345" i="1"/>
  <c r="AC2345" i="1"/>
  <c r="AB2345" i="1"/>
  <c r="AA2345" i="1"/>
  <c r="Y2345" i="1"/>
  <c r="X2345" i="1"/>
  <c r="W2345" i="1"/>
  <c r="V2345" i="1"/>
  <c r="O2345" i="1"/>
  <c r="AK2345" i="1" s="1"/>
  <c r="AK2344" i="1"/>
  <c r="AJ2344" i="1"/>
  <c r="AI2344" i="1"/>
  <c r="AH2344" i="1"/>
  <c r="AG2344" i="1"/>
  <c r="AF2344" i="1"/>
  <c r="AE2344" i="1"/>
  <c r="AD2344" i="1"/>
  <c r="AC2344" i="1"/>
  <c r="AB2344" i="1"/>
  <c r="AA2344" i="1"/>
  <c r="Y2344" i="1"/>
  <c r="X2344" i="1"/>
  <c r="W2344" i="1"/>
  <c r="V2344" i="1"/>
  <c r="AJ2343" i="1"/>
  <c r="AI2343" i="1"/>
  <c r="AH2343" i="1"/>
  <c r="AG2343" i="1"/>
  <c r="AF2343" i="1"/>
  <c r="AE2343" i="1"/>
  <c r="AD2343" i="1"/>
  <c r="AC2343" i="1"/>
  <c r="AB2343" i="1"/>
  <c r="AA2343" i="1"/>
  <c r="Y2343" i="1"/>
  <c r="X2343" i="1"/>
  <c r="W2343" i="1"/>
  <c r="V2343" i="1"/>
  <c r="O2343" i="1"/>
  <c r="AK2343" i="1" s="1"/>
  <c r="AJ2342" i="1"/>
  <c r="AI2342" i="1"/>
  <c r="AH2342" i="1"/>
  <c r="AG2342" i="1"/>
  <c r="AF2342" i="1"/>
  <c r="AE2342" i="1"/>
  <c r="AD2342" i="1"/>
  <c r="AC2342" i="1"/>
  <c r="AB2342" i="1"/>
  <c r="AA2342" i="1"/>
  <c r="Y2342" i="1"/>
  <c r="X2342" i="1"/>
  <c r="W2342" i="1"/>
  <c r="V2342" i="1"/>
  <c r="O2342" i="1"/>
  <c r="AK2342" i="1" s="1"/>
  <c r="AJ2341" i="1"/>
  <c r="AI2341" i="1"/>
  <c r="AH2341" i="1"/>
  <c r="AG2341" i="1"/>
  <c r="AF2341" i="1"/>
  <c r="AE2341" i="1"/>
  <c r="AD2341" i="1"/>
  <c r="AC2341" i="1"/>
  <c r="AB2341" i="1"/>
  <c r="AA2341" i="1"/>
  <c r="Y2341" i="1"/>
  <c r="X2341" i="1"/>
  <c r="W2341" i="1"/>
  <c r="V2341" i="1"/>
  <c r="O2341" i="1"/>
  <c r="AK2341" i="1" s="1"/>
  <c r="AJ2340" i="1"/>
  <c r="AI2340" i="1"/>
  <c r="AH2340" i="1"/>
  <c r="AG2340" i="1"/>
  <c r="AF2340" i="1"/>
  <c r="AE2340" i="1"/>
  <c r="AD2340" i="1"/>
  <c r="AC2340" i="1"/>
  <c r="AB2340" i="1"/>
  <c r="AA2340" i="1"/>
  <c r="Y2340" i="1"/>
  <c r="X2340" i="1"/>
  <c r="W2340" i="1"/>
  <c r="V2340" i="1"/>
  <c r="O2340" i="1"/>
  <c r="AK2340" i="1" s="1"/>
  <c r="AJ2339" i="1"/>
  <c r="AI2339" i="1"/>
  <c r="AH2339" i="1"/>
  <c r="AG2339" i="1"/>
  <c r="AF2339" i="1"/>
  <c r="AE2339" i="1"/>
  <c r="AD2339" i="1"/>
  <c r="AC2339" i="1"/>
  <c r="AB2339" i="1"/>
  <c r="AA2339" i="1"/>
  <c r="Y2339" i="1"/>
  <c r="X2339" i="1"/>
  <c r="W2339" i="1"/>
  <c r="V2339" i="1"/>
  <c r="O2339" i="1"/>
  <c r="AK2339" i="1" s="1"/>
  <c r="AJ2338" i="1"/>
  <c r="AI2338" i="1"/>
  <c r="AH2338" i="1"/>
  <c r="AG2338" i="1"/>
  <c r="AF2338" i="1"/>
  <c r="AE2338" i="1"/>
  <c r="AD2338" i="1"/>
  <c r="AC2338" i="1"/>
  <c r="AB2338" i="1"/>
  <c r="AA2338" i="1"/>
  <c r="Y2338" i="1"/>
  <c r="X2338" i="1"/>
  <c r="W2338" i="1"/>
  <c r="V2338" i="1"/>
  <c r="O2338" i="1"/>
  <c r="AK2338" i="1" s="1"/>
  <c r="AJ2337" i="1"/>
  <c r="AI2337" i="1"/>
  <c r="AH2337" i="1"/>
  <c r="AG2337" i="1"/>
  <c r="AF2337" i="1"/>
  <c r="AE2337" i="1"/>
  <c r="AD2337" i="1"/>
  <c r="AC2337" i="1"/>
  <c r="AB2337" i="1"/>
  <c r="AA2337" i="1"/>
  <c r="Y2337" i="1"/>
  <c r="X2337" i="1"/>
  <c r="W2337" i="1"/>
  <c r="V2337" i="1"/>
  <c r="O2337" i="1"/>
  <c r="AK2337" i="1" s="1"/>
  <c r="AJ2336" i="1"/>
  <c r="AI2336" i="1"/>
  <c r="AH2336" i="1"/>
  <c r="AG2336" i="1"/>
  <c r="AF2336" i="1"/>
  <c r="AE2336" i="1"/>
  <c r="AD2336" i="1"/>
  <c r="AC2336" i="1"/>
  <c r="AB2336" i="1"/>
  <c r="AA2336" i="1"/>
  <c r="Y2336" i="1"/>
  <c r="X2336" i="1"/>
  <c r="W2336" i="1"/>
  <c r="V2336" i="1"/>
  <c r="O2336" i="1"/>
  <c r="AK2336" i="1" s="1"/>
  <c r="AJ2335" i="1"/>
  <c r="AI2335" i="1"/>
  <c r="AH2335" i="1"/>
  <c r="AG2335" i="1"/>
  <c r="AF2335" i="1"/>
  <c r="AE2335" i="1"/>
  <c r="AD2335" i="1"/>
  <c r="AC2335" i="1"/>
  <c r="AB2335" i="1"/>
  <c r="AA2335" i="1"/>
  <c r="Y2335" i="1"/>
  <c r="X2335" i="1"/>
  <c r="W2335" i="1"/>
  <c r="V2335" i="1"/>
  <c r="O2335" i="1"/>
  <c r="AK2335" i="1" s="1"/>
  <c r="AJ2334" i="1"/>
  <c r="AI2334" i="1"/>
  <c r="AH2334" i="1"/>
  <c r="AG2334" i="1"/>
  <c r="AF2334" i="1"/>
  <c r="AE2334" i="1"/>
  <c r="AD2334" i="1"/>
  <c r="AC2334" i="1"/>
  <c r="AB2334" i="1"/>
  <c r="AA2334" i="1"/>
  <c r="Y2334" i="1"/>
  <c r="X2334" i="1"/>
  <c r="W2334" i="1"/>
  <c r="V2334" i="1"/>
  <c r="O2334" i="1"/>
  <c r="AK2334" i="1" s="1"/>
  <c r="AJ2333" i="1"/>
  <c r="AI2333" i="1"/>
  <c r="AH2333" i="1"/>
  <c r="AG2333" i="1"/>
  <c r="AF2333" i="1"/>
  <c r="AE2333" i="1"/>
  <c r="AD2333" i="1"/>
  <c r="AC2333" i="1"/>
  <c r="AB2333" i="1"/>
  <c r="AA2333" i="1"/>
  <c r="Y2333" i="1"/>
  <c r="X2333" i="1"/>
  <c r="W2333" i="1"/>
  <c r="V2333" i="1"/>
  <c r="O2333" i="1"/>
  <c r="AK2333" i="1" s="1"/>
  <c r="AJ2332" i="1"/>
  <c r="AI2332" i="1"/>
  <c r="AH2332" i="1"/>
  <c r="AG2332" i="1"/>
  <c r="AF2332" i="1"/>
  <c r="AE2332" i="1"/>
  <c r="AD2332" i="1"/>
  <c r="AC2332" i="1"/>
  <c r="AB2332" i="1"/>
  <c r="AA2332" i="1"/>
  <c r="Y2332" i="1"/>
  <c r="X2332" i="1"/>
  <c r="W2332" i="1"/>
  <c r="V2332" i="1"/>
  <c r="O2332" i="1"/>
  <c r="AK2332" i="1" s="1"/>
  <c r="AJ2331" i="1"/>
  <c r="AI2331" i="1"/>
  <c r="AH2331" i="1"/>
  <c r="AG2331" i="1"/>
  <c r="AF2331" i="1"/>
  <c r="AE2331" i="1"/>
  <c r="AD2331" i="1"/>
  <c r="AC2331" i="1"/>
  <c r="AB2331" i="1"/>
  <c r="AA2331" i="1"/>
  <c r="Y2331" i="1"/>
  <c r="X2331" i="1"/>
  <c r="W2331" i="1"/>
  <c r="V2331" i="1"/>
  <c r="O2331" i="1"/>
  <c r="AK2331" i="1" s="1"/>
  <c r="AJ2330" i="1"/>
  <c r="AI2330" i="1"/>
  <c r="AH2330" i="1"/>
  <c r="AG2330" i="1"/>
  <c r="AF2330" i="1"/>
  <c r="AE2330" i="1"/>
  <c r="AD2330" i="1"/>
  <c r="AC2330" i="1"/>
  <c r="AB2330" i="1"/>
  <c r="AA2330" i="1"/>
  <c r="Y2330" i="1"/>
  <c r="X2330" i="1"/>
  <c r="W2330" i="1"/>
  <c r="V2330" i="1"/>
  <c r="O2330" i="1"/>
  <c r="AK2330" i="1" s="1"/>
  <c r="AJ2329" i="1"/>
  <c r="AI2329" i="1"/>
  <c r="AH2329" i="1"/>
  <c r="AG2329" i="1"/>
  <c r="AF2329" i="1"/>
  <c r="AE2329" i="1"/>
  <c r="AD2329" i="1"/>
  <c r="AC2329" i="1"/>
  <c r="AB2329" i="1"/>
  <c r="AA2329" i="1"/>
  <c r="Y2329" i="1"/>
  <c r="X2329" i="1"/>
  <c r="W2329" i="1"/>
  <c r="V2329" i="1"/>
  <c r="O2329" i="1"/>
  <c r="AK2329" i="1" s="1"/>
  <c r="AJ2328" i="1"/>
  <c r="AI2328" i="1"/>
  <c r="AH2328" i="1"/>
  <c r="AG2328" i="1"/>
  <c r="AF2328" i="1"/>
  <c r="AE2328" i="1"/>
  <c r="AD2328" i="1"/>
  <c r="AC2328" i="1"/>
  <c r="AB2328" i="1"/>
  <c r="AA2328" i="1"/>
  <c r="Y2328" i="1"/>
  <c r="X2328" i="1"/>
  <c r="W2328" i="1"/>
  <c r="V2328" i="1"/>
  <c r="O2328" i="1"/>
  <c r="AK2328" i="1" s="1"/>
  <c r="AJ2327" i="1"/>
  <c r="AI2327" i="1"/>
  <c r="AH2327" i="1"/>
  <c r="AG2327" i="1"/>
  <c r="AF2327" i="1"/>
  <c r="AE2327" i="1"/>
  <c r="AD2327" i="1"/>
  <c r="AC2327" i="1"/>
  <c r="AB2327" i="1"/>
  <c r="AA2327" i="1"/>
  <c r="Y2327" i="1"/>
  <c r="X2327" i="1"/>
  <c r="W2327" i="1"/>
  <c r="V2327" i="1"/>
  <c r="O2327" i="1"/>
  <c r="AK2327" i="1" s="1"/>
  <c r="AJ2326" i="1"/>
  <c r="AI2326" i="1"/>
  <c r="AH2326" i="1"/>
  <c r="AG2326" i="1"/>
  <c r="AF2326" i="1"/>
  <c r="AE2326" i="1"/>
  <c r="AD2326" i="1"/>
  <c r="AC2326" i="1"/>
  <c r="AB2326" i="1"/>
  <c r="AA2326" i="1"/>
  <c r="Y2326" i="1"/>
  <c r="X2326" i="1"/>
  <c r="W2326" i="1"/>
  <c r="V2326" i="1"/>
  <c r="O2326" i="1"/>
  <c r="AK2326" i="1" s="1"/>
  <c r="AJ2325" i="1"/>
  <c r="AI2325" i="1"/>
  <c r="AH2325" i="1"/>
  <c r="AG2325" i="1"/>
  <c r="AF2325" i="1"/>
  <c r="AE2325" i="1"/>
  <c r="AD2325" i="1"/>
  <c r="AC2325" i="1"/>
  <c r="AB2325" i="1"/>
  <c r="AA2325" i="1"/>
  <c r="Y2325" i="1"/>
  <c r="X2325" i="1"/>
  <c r="W2325" i="1"/>
  <c r="V2325" i="1"/>
  <c r="O2325" i="1"/>
  <c r="AK2325" i="1" s="1"/>
  <c r="AJ2324" i="1"/>
  <c r="AI2324" i="1"/>
  <c r="AH2324" i="1"/>
  <c r="AG2324" i="1"/>
  <c r="AF2324" i="1"/>
  <c r="AE2324" i="1"/>
  <c r="AD2324" i="1"/>
  <c r="AC2324" i="1"/>
  <c r="AB2324" i="1"/>
  <c r="AA2324" i="1"/>
  <c r="Y2324" i="1"/>
  <c r="X2324" i="1"/>
  <c r="W2324" i="1"/>
  <c r="V2324" i="1"/>
  <c r="O2324" i="1"/>
  <c r="AK2324" i="1" s="1"/>
  <c r="AJ2323" i="1"/>
  <c r="AI2323" i="1"/>
  <c r="AH2323" i="1"/>
  <c r="AG2323" i="1"/>
  <c r="AF2323" i="1"/>
  <c r="AE2323" i="1"/>
  <c r="AD2323" i="1"/>
  <c r="AC2323" i="1"/>
  <c r="AB2323" i="1"/>
  <c r="AA2323" i="1"/>
  <c r="Y2323" i="1"/>
  <c r="X2323" i="1"/>
  <c r="W2323" i="1"/>
  <c r="V2323" i="1"/>
  <c r="O2323" i="1"/>
  <c r="AK2323" i="1" s="1"/>
  <c r="AJ2322" i="1"/>
  <c r="AI2322" i="1"/>
  <c r="AH2322" i="1"/>
  <c r="AG2322" i="1"/>
  <c r="AF2322" i="1"/>
  <c r="AE2322" i="1"/>
  <c r="AD2322" i="1"/>
  <c r="AC2322" i="1"/>
  <c r="AB2322" i="1"/>
  <c r="AA2322" i="1"/>
  <c r="Y2322" i="1"/>
  <c r="X2322" i="1"/>
  <c r="W2322" i="1"/>
  <c r="V2322" i="1"/>
  <c r="O2322" i="1"/>
  <c r="AK2322" i="1" s="1"/>
  <c r="AJ2321" i="1"/>
  <c r="AI2321" i="1"/>
  <c r="AH2321" i="1"/>
  <c r="AG2321" i="1"/>
  <c r="AF2321" i="1"/>
  <c r="AE2321" i="1"/>
  <c r="AD2321" i="1"/>
  <c r="AC2321" i="1"/>
  <c r="AB2321" i="1"/>
  <c r="AA2321" i="1"/>
  <c r="Y2321" i="1"/>
  <c r="X2321" i="1"/>
  <c r="W2321" i="1"/>
  <c r="V2321" i="1"/>
  <c r="O2321" i="1"/>
  <c r="AK2321" i="1" s="1"/>
  <c r="AJ2320" i="1"/>
  <c r="AI2320" i="1"/>
  <c r="AH2320" i="1"/>
  <c r="AG2320" i="1"/>
  <c r="AF2320" i="1"/>
  <c r="AE2320" i="1"/>
  <c r="AD2320" i="1"/>
  <c r="AC2320" i="1"/>
  <c r="AB2320" i="1"/>
  <c r="AA2320" i="1"/>
  <c r="Y2320" i="1"/>
  <c r="X2320" i="1"/>
  <c r="W2320" i="1"/>
  <c r="V2320" i="1"/>
  <c r="O2320" i="1"/>
  <c r="AK2320" i="1" s="1"/>
  <c r="AJ2319" i="1"/>
  <c r="AI2319" i="1"/>
  <c r="AH2319" i="1"/>
  <c r="AG2319" i="1"/>
  <c r="AF2319" i="1"/>
  <c r="AE2319" i="1"/>
  <c r="AD2319" i="1"/>
  <c r="AC2319" i="1"/>
  <c r="AB2319" i="1"/>
  <c r="AA2319" i="1"/>
  <c r="Y2319" i="1"/>
  <c r="X2319" i="1"/>
  <c r="W2319" i="1"/>
  <c r="V2319" i="1"/>
  <c r="O2319" i="1"/>
  <c r="AK2319" i="1" s="1"/>
  <c r="AJ2318" i="1"/>
  <c r="AI2318" i="1"/>
  <c r="AH2318" i="1"/>
  <c r="AG2318" i="1"/>
  <c r="AF2318" i="1"/>
  <c r="AE2318" i="1"/>
  <c r="AD2318" i="1"/>
  <c r="AC2318" i="1"/>
  <c r="AB2318" i="1"/>
  <c r="AA2318" i="1"/>
  <c r="Y2318" i="1"/>
  <c r="X2318" i="1"/>
  <c r="W2318" i="1"/>
  <c r="V2318" i="1"/>
  <c r="O2318" i="1"/>
  <c r="AK2318" i="1" s="1"/>
  <c r="AJ2317" i="1"/>
  <c r="AI2317" i="1"/>
  <c r="AH2317" i="1"/>
  <c r="AG2317" i="1"/>
  <c r="AF2317" i="1"/>
  <c r="AE2317" i="1"/>
  <c r="AD2317" i="1"/>
  <c r="AC2317" i="1"/>
  <c r="AB2317" i="1"/>
  <c r="AA2317" i="1"/>
  <c r="Y2317" i="1"/>
  <c r="X2317" i="1"/>
  <c r="W2317" i="1"/>
  <c r="V2317" i="1"/>
  <c r="O2317" i="1"/>
  <c r="AK2317" i="1" s="1"/>
  <c r="AJ2316" i="1"/>
  <c r="AI2316" i="1"/>
  <c r="AH2316" i="1"/>
  <c r="AG2316" i="1"/>
  <c r="AF2316" i="1"/>
  <c r="AE2316" i="1"/>
  <c r="AD2316" i="1"/>
  <c r="AC2316" i="1"/>
  <c r="AB2316" i="1"/>
  <c r="AA2316" i="1"/>
  <c r="Y2316" i="1"/>
  <c r="X2316" i="1"/>
  <c r="W2316" i="1"/>
  <c r="V2316" i="1"/>
  <c r="O2316" i="1"/>
  <c r="AK2316" i="1" s="1"/>
  <c r="AJ2315" i="1"/>
  <c r="AI2315" i="1"/>
  <c r="AH2315" i="1"/>
  <c r="AG2315" i="1"/>
  <c r="AF2315" i="1"/>
  <c r="AE2315" i="1"/>
  <c r="AD2315" i="1"/>
  <c r="AC2315" i="1"/>
  <c r="AB2315" i="1"/>
  <c r="AA2315" i="1"/>
  <c r="Y2315" i="1"/>
  <c r="X2315" i="1"/>
  <c r="W2315" i="1"/>
  <c r="V2315" i="1"/>
  <c r="O2315" i="1"/>
  <c r="AK2315" i="1" s="1"/>
  <c r="AJ2314" i="1"/>
  <c r="AI2314" i="1"/>
  <c r="AH2314" i="1"/>
  <c r="AG2314" i="1"/>
  <c r="AF2314" i="1"/>
  <c r="AE2314" i="1"/>
  <c r="AD2314" i="1"/>
  <c r="AC2314" i="1"/>
  <c r="AB2314" i="1"/>
  <c r="AA2314" i="1"/>
  <c r="Y2314" i="1"/>
  <c r="X2314" i="1"/>
  <c r="W2314" i="1"/>
  <c r="V2314" i="1"/>
  <c r="O2314" i="1"/>
  <c r="AK2314" i="1" s="1"/>
  <c r="AJ2313" i="1"/>
  <c r="AI2313" i="1"/>
  <c r="AH2313" i="1"/>
  <c r="AG2313" i="1"/>
  <c r="AF2313" i="1"/>
  <c r="AE2313" i="1"/>
  <c r="AD2313" i="1"/>
  <c r="AC2313" i="1"/>
  <c r="AB2313" i="1"/>
  <c r="AA2313" i="1"/>
  <c r="Y2313" i="1"/>
  <c r="X2313" i="1"/>
  <c r="W2313" i="1"/>
  <c r="V2313" i="1"/>
  <c r="O2313" i="1"/>
  <c r="AK2313" i="1" s="1"/>
  <c r="AJ2312" i="1"/>
  <c r="AI2312" i="1"/>
  <c r="AH2312" i="1"/>
  <c r="AG2312" i="1"/>
  <c r="AF2312" i="1"/>
  <c r="AE2312" i="1"/>
  <c r="AD2312" i="1"/>
  <c r="AC2312" i="1"/>
  <c r="AB2312" i="1"/>
  <c r="AA2312" i="1"/>
  <c r="Y2312" i="1"/>
  <c r="X2312" i="1"/>
  <c r="W2312" i="1"/>
  <c r="V2312" i="1"/>
  <c r="O2312" i="1"/>
  <c r="AK2312" i="1" s="1"/>
  <c r="AJ2311" i="1"/>
  <c r="AI2311" i="1"/>
  <c r="AH2311" i="1"/>
  <c r="AG2311" i="1"/>
  <c r="AF2311" i="1"/>
  <c r="AE2311" i="1"/>
  <c r="AD2311" i="1"/>
  <c r="AC2311" i="1"/>
  <c r="AB2311" i="1"/>
  <c r="AA2311" i="1"/>
  <c r="Y2311" i="1"/>
  <c r="X2311" i="1"/>
  <c r="W2311" i="1"/>
  <c r="V2311" i="1"/>
  <c r="O2311" i="1"/>
  <c r="AK2311" i="1" s="1"/>
  <c r="AJ2310" i="1"/>
  <c r="AI2310" i="1"/>
  <c r="AH2310" i="1"/>
  <c r="AG2310" i="1"/>
  <c r="AF2310" i="1"/>
  <c r="AE2310" i="1"/>
  <c r="AD2310" i="1"/>
  <c r="AC2310" i="1"/>
  <c r="AB2310" i="1"/>
  <c r="AA2310" i="1"/>
  <c r="Y2310" i="1"/>
  <c r="X2310" i="1"/>
  <c r="W2310" i="1"/>
  <c r="V2310" i="1"/>
  <c r="O2310" i="1"/>
  <c r="AK2310" i="1" s="1"/>
  <c r="AJ2309" i="1"/>
  <c r="AI2309" i="1"/>
  <c r="AH2309" i="1"/>
  <c r="AG2309" i="1"/>
  <c r="AF2309" i="1"/>
  <c r="AE2309" i="1"/>
  <c r="AD2309" i="1"/>
  <c r="AC2309" i="1"/>
  <c r="AB2309" i="1"/>
  <c r="AA2309" i="1"/>
  <c r="Y2309" i="1"/>
  <c r="X2309" i="1"/>
  <c r="W2309" i="1"/>
  <c r="V2309" i="1"/>
  <c r="O2309" i="1"/>
  <c r="AK2309" i="1" s="1"/>
  <c r="AJ2308" i="1"/>
  <c r="AI2308" i="1"/>
  <c r="AH2308" i="1"/>
  <c r="AG2308" i="1"/>
  <c r="AF2308" i="1"/>
  <c r="AE2308" i="1"/>
  <c r="AD2308" i="1"/>
  <c r="AC2308" i="1"/>
  <c r="AB2308" i="1"/>
  <c r="AA2308" i="1"/>
  <c r="Y2308" i="1"/>
  <c r="X2308" i="1"/>
  <c r="W2308" i="1"/>
  <c r="V2308" i="1"/>
  <c r="O2308" i="1"/>
  <c r="AK2308" i="1" s="1"/>
  <c r="AJ2307" i="1"/>
  <c r="AI2307" i="1"/>
  <c r="AH2307" i="1"/>
  <c r="AG2307" i="1"/>
  <c r="AF2307" i="1"/>
  <c r="AE2307" i="1"/>
  <c r="AD2307" i="1"/>
  <c r="AC2307" i="1"/>
  <c r="AB2307" i="1"/>
  <c r="AA2307" i="1"/>
  <c r="Y2307" i="1"/>
  <c r="X2307" i="1"/>
  <c r="W2307" i="1"/>
  <c r="V2307" i="1"/>
  <c r="O2307" i="1"/>
  <c r="AK2307" i="1" s="1"/>
  <c r="AJ2306" i="1"/>
  <c r="AI2306" i="1"/>
  <c r="AH2306" i="1"/>
  <c r="AG2306" i="1"/>
  <c r="AF2306" i="1"/>
  <c r="AE2306" i="1"/>
  <c r="AD2306" i="1"/>
  <c r="AC2306" i="1"/>
  <c r="AB2306" i="1"/>
  <c r="AA2306" i="1"/>
  <c r="Y2306" i="1"/>
  <c r="X2306" i="1"/>
  <c r="W2306" i="1"/>
  <c r="V2306" i="1"/>
  <c r="O2306" i="1"/>
  <c r="AK2306" i="1" s="1"/>
  <c r="AJ2305" i="1"/>
  <c r="AI2305" i="1"/>
  <c r="AH2305" i="1"/>
  <c r="AG2305" i="1"/>
  <c r="AF2305" i="1"/>
  <c r="AE2305" i="1"/>
  <c r="AD2305" i="1"/>
  <c r="AC2305" i="1"/>
  <c r="AB2305" i="1"/>
  <c r="AA2305" i="1"/>
  <c r="Y2305" i="1"/>
  <c r="X2305" i="1"/>
  <c r="W2305" i="1"/>
  <c r="V2305" i="1"/>
  <c r="O2305" i="1"/>
  <c r="AK2305" i="1" s="1"/>
  <c r="AJ2304" i="1"/>
  <c r="AI2304" i="1"/>
  <c r="AH2304" i="1"/>
  <c r="AG2304" i="1"/>
  <c r="AF2304" i="1"/>
  <c r="AE2304" i="1"/>
  <c r="AD2304" i="1"/>
  <c r="AC2304" i="1"/>
  <c r="AB2304" i="1"/>
  <c r="AA2304" i="1"/>
  <c r="Y2304" i="1"/>
  <c r="X2304" i="1"/>
  <c r="W2304" i="1"/>
  <c r="V2304" i="1"/>
  <c r="O2304" i="1"/>
  <c r="AK2304" i="1" s="1"/>
  <c r="AK2303" i="1"/>
  <c r="AJ2303" i="1"/>
  <c r="AI2303" i="1"/>
  <c r="AH2303" i="1"/>
  <c r="AG2303" i="1"/>
  <c r="AF2303" i="1"/>
  <c r="AE2303" i="1"/>
  <c r="AD2303" i="1"/>
  <c r="AC2303" i="1"/>
  <c r="AB2303" i="1"/>
  <c r="AA2303" i="1"/>
  <c r="Y2303" i="1"/>
  <c r="X2303" i="1"/>
  <c r="W2303" i="1"/>
  <c r="V2303" i="1"/>
  <c r="AJ2302" i="1"/>
  <c r="AI2302" i="1"/>
  <c r="AH2302" i="1"/>
  <c r="AG2302" i="1"/>
  <c r="AF2302" i="1"/>
  <c r="AE2302" i="1"/>
  <c r="AD2302" i="1"/>
  <c r="AC2302" i="1"/>
  <c r="AB2302" i="1"/>
  <c r="AA2302" i="1"/>
  <c r="Y2302" i="1"/>
  <c r="X2302" i="1"/>
  <c r="W2302" i="1"/>
  <c r="V2302" i="1"/>
  <c r="O2302" i="1"/>
  <c r="AK2302" i="1" s="1"/>
  <c r="AJ2301" i="1"/>
  <c r="AI2301" i="1"/>
  <c r="AH2301" i="1"/>
  <c r="AG2301" i="1"/>
  <c r="AF2301" i="1"/>
  <c r="AE2301" i="1"/>
  <c r="AD2301" i="1"/>
  <c r="AC2301" i="1"/>
  <c r="AB2301" i="1"/>
  <c r="AA2301" i="1"/>
  <c r="Y2301" i="1"/>
  <c r="X2301" i="1"/>
  <c r="W2301" i="1"/>
  <c r="V2301" i="1"/>
  <c r="O2301" i="1"/>
  <c r="AK2301" i="1" s="1"/>
  <c r="AJ2300" i="1"/>
  <c r="AI2300" i="1"/>
  <c r="AH2300" i="1"/>
  <c r="AG2300" i="1"/>
  <c r="AF2300" i="1"/>
  <c r="AE2300" i="1"/>
  <c r="AD2300" i="1"/>
  <c r="AC2300" i="1"/>
  <c r="AB2300" i="1"/>
  <c r="AA2300" i="1"/>
  <c r="Y2300" i="1"/>
  <c r="X2300" i="1"/>
  <c r="W2300" i="1"/>
  <c r="V2300" i="1"/>
  <c r="O2300" i="1"/>
  <c r="AK2300" i="1" s="1"/>
  <c r="AJ2299" i="1"/>
  <c r="AI2299" i="1"/>
  <c r="AH2299" i="1"/>
  <c r="AG2299" i="1"/>
  <c r="AF2299" i="1"/>
  <c r="AE2299" i="1"/>
  <c r="AD2299" i="1"/>
  <c r="AC2299" i="1"/>
  <c r="AB2299" i="1"/>
  <c r="AA2299" i="1"/>
  <c r="Y2299" i="1"/>
  <c r="X2299" i="1"/>
  <c r="W2299" i="1"/>
  <c r="V2299" i="1"/>
  <c r="O2299" i="1"/>
  <c r="AK2299" i="1" s="1"/>
  <c r="AJ2298" i="1"/>
  <c r="AI2298" i="1"/>
  <c r="AH2298" i="1"/>
  <c r="AG2298" i="1"/>
  <c r="AF2298" i="1"/>
  <c r="AE2298" i="1"/>
  <c r="AD2298" i="1"/>
  <c r="AC2298" i="1"/>
  <c r="AB2298" i="1"/>
  <c r="AA2298" i="1"/>
  <c r="Y2298" i="1"/>
  <c r="X2298" i="1"/>
  <c r="W2298" i="1"/>
  <c r="V2298" i="1"/>
  <c r="O2298" i="1"/>
  <c r="AK2298" i="1" s="1"/>
  <c r="AJ2297" i="1"/>
  <c r="AI2297" i="1"/>
  <c r="AH2297" i="1"/>
  <c r="AG2297" i="1"/>
  <c r="AF2297" i="1"/>
  <c r="AE2297" i="1"/>
  <c r="AD2297" i="1"/>
  <c r="AC2297" i="1"/>
  <c r="AB2297" i="1"/>
  <c r="AA2297" i="1"/>
  <c r="Y2297" i="1"/>
  <c r="X2297" i="1"/>
  <c r="W2297" i="1"/>
  <c r="V2297" i="1"/>
  <c r="O2297" i="1"/>
  <c r="AK2297" i="1" s="1"/>
  <c r="AJ2296" i="1"/>
  <c r="AI2296" i="1"/>
  <c r="AH2296" i="1"/>
  <c r="AG2296" i="1"/>
  <c r="AF2296" i="1"/>
  <c r="AE2296" i="1"/>
  <c r="AD2296" i="1"/>
  <c r="AC2296" i="1"/>
  <c r="AB2296" i="1"/>
  <c r="AA2296" i="1"/>
  <c r="Y2296" i="1"/>
  <c r="X2296" i="1"/>
  <c r="W2296" i="1"/>
  <c r="V2296" i="1"/>
  <c r="O2296" i="1"/>
  <c r="AK2296" i="1" s="1"/>
  <c r="AJ2295" i="1"/>
  <c r="AI2295" i="1"/>
  <c r="AH2295" i="1"/>
  <c r="AG2295" i="1"/>
  <c r="AF2295" i="1"/>
  <c r="AE2295" i="1"/>
  <c r="AD2295" i="1"/>
  <c r="AC2295" i="1"/>
  <c r="AB2295" i="1"/>
  <c r="AA2295" i="1"/>
  <c r="Y2295" i="1"/>
  <c r="X2295" i="1"/>
  <c r="W2295" i="1"/>
  <c r="V2295" i="1"/>
  <c r="O2295" i="1"/>
  <c r="AK2295" i="1" s="1"/>
  <c r="AJ2294" i="1"/>
  <c r="AI2294" i="1"/>
  <c r="AH2294" i="1"/>
  <c r="AG2294" i="1"/>
  <c r="AF2294" i="1"/>
  <c r="AE2294" i="1"/>
  <c r="AD2294" i="1"/>
  <c r="AC2294" i="1"/>
  <c r="AB2294" i="1"/>
  <c r="AA2294" i="1"/>
  <c r="Y2294" i="1"/>
  <c r="X2294" i="1"/>
  <c r="W2294" i="1"/>
  <c r="V2294" i="1"/>
  <c r="O2294" i="1"/>
  <c r="AK2294" i="1" s="1"/>
  <c r="AJ2293" i="1"/>
  <c r="AI2293" i="1"/>
  <c r="AH2293" i="1"/>
  <c r="AG2293" i="1"/>
  <c r="AF2293" i="1"/>
  <c r="AE2293" i="1"/>
  <c r="AD2293" i="1"/>
  <c r="AC2293" i="1"/>
  <c r="AB2293" i="1"/>
  <c r="AA2293" i="1"/>
  <c r="Y2293" i="1"/>
  <c r="X2293" i="1"/>
  <c r="W2293" i="1"/>
  <c r="V2293" i="1"/>
  <c r="O2293" i="1"/>
  <c r="AK2293" i="1" s="1"/>
  <c r="AJ2292" i="1"/>
  <c r="AI2292" i="1"/>
  <c r="AH2292" i="1"/>
  <c r="AG2292" i="1"/>
  <c r="AF2292" i="1"/>
  <c r="AE2292" i="1"/>
  <c r="AD2292" i="1"/>
  <c r="AC2292" i="1"/>
  <c r="AB2292" i="1"/>
  <c r="AA2292" i="1"/>
  <c r="Y2292" i="1"/>
  <c r="X2292" i="1"/>
  <c r="W2292" i="1"/>
  <c r="V2292" i="1"/>
  <c r="O2292" i="1"/>
  <c r="AK2292" i="1" s="1"/>
  <c r="AJ2291" i="1"/>
  <c r="AI2291" i="1"/>
  <c r="AH2291" i="1"/>
  <c r="AG2291" i="1"/>
  <c r="AF2291" i="1"/>
  <c r="AE2291" i="1"/>
  <c r="AD2291" i="1"/>
  <c r="AC2291" i="1"/>
  <c r="AB2291" i="1"/>
  <c r="AA2291" i="1"/>
  <c r="Y2291" i="1"/>
  <c r="X2291" i="1"/>
  <c r="W2291" i="1"/>
  <c r="V2291" i="1"/>
  <c r="O2291" i="1"/>
  <c r="AK2291" i="1" s="1"/>
  <c r="AJ2290" i="1"/>
  <c r="AI2290" i="1"/>
  <c r="AH2290" i="1"/>
  <c r="AG2290" i="1"/>
  <c r="AF2290" i="1"/>
  <c r="AE2290" i="1"/>
  <c r="AD2290" i="1"/>
  <c r="AC2290" i="1"/>
  <c r="AB2290" i="1"/>
  <c r="AA2290" i="1"/>
  <c r="Y2290" i="1"/>
  <c r="X2290" i="1"/>
  <c r="W2290" i="1"/>
  <c r="V2290" i="1"/>
  <c r="O2290" i="1"/>
  <c r="AK2290" i="1" s="1"/>
  <c r="AJ2289" i="1"/>
  <c r="AI2289" i="1"/>
  <c r="AH2289" i="1"/>
  <c r="AG2289" i="1"/>
  <c r="AF2289" i="1"/>
  <c r="AE2289" i="1"/>
  <c r="AD2289" i="1"/>
  <c r="AC2289" i="1"/>
  <c r="AB2289" i="1"/>
  <c r="AA2289" i="1"/>
  <c r="Y2289" i="1"/>
  <c r="X2289" i="1"/>
  <c r="W2289" i="1"/>
  <c r="V2289" i="1"/>
  <c r="O2289" i="1"/>
  <c r="AK2289" i="1" s="1"/>
  <c r="AJ2288" i="1"/>
  <c r="AI2288" i="1"/>
  <c r="AH2288" i="1"/>
  <c r="AG2288" i="1"/>
  <c r="AF2288" i="1"/>
  <c r="AE2288" i="1"/>
  <c r="AD2288" i="1"/>
  <c r="AC2288" i="1"/>
  <c r="AB2288" i="1"/>
  <c r="AA2288" i="1"/>
  <c r="Y2288" i="1"/>
  <c r="X2288" i="1"/>
  <c r="W2288" i="1"/>
  <c r="V2288" i="1"/>
  <c r="O2288" i="1"/>
  <c r="AK2288" i="1" s="1"/>
  <c r="AJ2287" i="1"/>
  <c r="AI2287" i="1"/>
  <c r="AH2287" i="1"/>
  <c r="AG2287" i="1"/>
  <c r="AF2287" i="1"/>
  <c r="AE2287" i="1"/>
  <c r="AD2287" i="1"/>
  <c r="AC2287" i="1"/>
  <c r="AB2287" i="1"/>
  <c r="AA2287" i="1"/>
  <c r="Y2287" i="1"/>
  <c r="X2287" i="1"/>
  <c r="W2287" i="1"/>
  <c r="V2287" i="1"/>
  <c r="O2287" i="1"/>
  <c r="AK2287" i="1" s="1"/>
  <c r="AJ2286" i="1"/>
  <c r="AI2286" i="1"/>
  <c r="AH2286" i="1"/>
  <c r="AG2286" i="1"/>
  <c r="AF2286" i="1"/>
  <c r="AE2286" i="1"/>
  <c r="AD2286" i="1"/>
  <c r="AC2286" i="1"/>
  <c r="AB2286" i="1"/>
  <c r="AA2286" i="1"/>
  <c r="Y2286" i="1"/>
  <c r="X2286" i="1"/>
  <c r="W2286" i="1"/>
  <c r="V2286" i="1"/>
  <c r="O2286" i="1"/>
  <c r="AK2286" i="1" s="1"/>
  <c r="AJ2285" i="1"/>
  <c r="AI2285" i="1"/>
  <c r="AH2285" i="1"/>
  <c r="AG2285" i="1"/>
  <c r="AF2285" i="1"/>
  <c r="AE2285" i="1"/>
  <c r="AD2285" i="1"/>
  <c r="AC2285" i="1"/>
  <c r="AB2285" i="1"/>
  <c r="AA2285" i="1"/>
  <c r="Y2285" i="1"/>
  <c r="X2285" i="1"/>
  <c r="W2285" i="1"/>
  <c r="V2285" i="1"/>
  <c r="O2285" i="1"/>
  <c r="AK2285" i="1" s="1"/>
  <c r="AJ2284" i="1"/>
  <c r="AI2284" i="1"/>
  <c r="AH2284" i="1"/>
  <c r="AG2284" i="1"/>
  <c r="AF2284" i="1"/>
  <c r="AE2284" i="1"/>
  <c r="AD2284" i="1"/>
  <c r="AC2284" i="1"/>
  <c r="AB2284" i="1"/>
  <c r="AA2284" i="1"/>
  <c r="Y2284" i="1"/>
  <c r="X2284" i="1"/>
  <c r="W2284" i="1"/>
  <c r="V2284" i="1"/>
  <c r="O2284" i="1"/>
  <c r="AK2284" i="1" s="1"/>
  <c r="AJ2283" i="1"/>
  <c r="AI2283" i="1"/>
  <c r="AH2283" i="1"/>
  <c r="AG2283" i="1"/>
  <c r="AF2283" i="1"/>
  <c r="AE2283" i="1"/>
  <c r="AD2283" i="1"/>
  <c r="AC2283" i="1"/>
  <c r="AB2283" i="1"/>
  <c r="AA2283" i="1"/>
  <c r="Y2283" i="1"/>
  <c r="X2283" i="1"/>
  <c r="W2283" i="1"/>
  <c r="V2283" i="1"/>
  <c r="O2283" i="1"/>
  <c r="AK2283" i="1" s="1"/>
  <c r="AJ2282" i="1"/>
  <c r="AI2282" i="1"/>
  <c r="AH2282" i="1"/>
  <c r="AG2282" i="1"/>
  <c r="AF2282" i="1"/>
  <c r="AE2282" i="1"/>
  <c r="AD2282" i="1"/>
  <c r="AC2282" i="1"/>
  <c r="AB2282" i="1"/>
  <c r="AA2282" i="1"/>
  <c r="Y2282" i="1"/>
  <c r="X2282" i="1"/>
  <c r="W2282" i="1"/>
  <c r="V2282" i="1"/>
  <c r="O2282" i="1"/>
  <c r="AK2282" i="1" s="1"/>
  <c r="AJ2281" i="1"/>
  <c r="AI2281" i="1"/>
  <c r="AH2281" i="1"/>
  <c r="AG2281" i="1"/>
  <c r="AF2281" i="1"/>
  <c r="AE2281" i="1"/>
  <c r="AD2281" i="1"/>
  <c r="AC2281" i="1"/>
  <c r="AB2281" i="1"/>
  <c r="AA2281" i="1"/>
  <c r="Y2281" i="1"/>
  <c r="X2281" i="1"/>
  <c r="W2281" i="1"/>
  <c r="V2281" i="1"/>
  <c r="O2281" i="1"/>
  <c r="AK2281" i="1" s="1"/>
  <c r="AJ2280" i="1"/>
  <c r="AI2280" i="1"/>
  <c r="AH2280" i="1"/>
  <c r="AG2280" i="1"/>
  <c r="AF2280" i="1"/>
  <c r="AE2280" i="1"/>
  <c r="AD2280" i="1"/>
  <c r="AC2280" i="1"/>
  <c r="AB2280" i="1"/>
  <c r="AA2280" i="1"/>
  <c r="Y2280" i="1"/>
  <c r="X2280" i="1"/>
  <c r="W2280" i="1"/>
  <c r="V2280" i="1"/>
  <c r="O2280" i="1"/>
  <c r="AK2280" i="1" s="1"/>
  <c r="AJ2279" i="1"/>
  <c r="AI2279" i="1"/>
  <c r="AH2279" i="1"/>
  <c r="AG2279" i="1"/>
  <c r="AF2279" i="1"/>
  <c r="AE2279" i="1"/>
  <c r="AD2279" i="1"/>
  <c r="AC2279" i="1"/>
  <c r="AB2279" i="1"/>
  <c r="AA2279" i="1"/>
  <c r="Y2279" i="1"/>
  <c r="X2279" i="1"/>
  <c r="W2279" i="1"/>
  <c r="V2279" i="1"/>
  <c r="O2279" i="1"/>
  <c r="AK2279" i="1" s="1"/>
  <c r="AJ2278" i="1"/>
  <c r="AI2278" i="1"/>
  <c r="AH2278" i="1"/>
  <c r="AG2278" i="1"/>
  <c r="AF2278" i="1"/>
  <c r="AE2278" i="1"/>
  <c r="AD2278" i="1"/>
  <c r="AC2278" i="1"/>
  <c r="AB2278" i="1"/>
  <c r="AA2278" i="1"/>
  <c r="Y2278" i="1"/>
  <c r="X2278" i="1"/>
  <c r="W2278" i="1"/>
  <c r="V2278" i="1"/>
  <c r="O2278" i="1"/>
  <c r="AK2278" i="1" s="1"/>
  <c r="AJ2277" i="1"/>
  <c r="AI2277" i="1"/>
  <c r="AH2277" i="1"/>
  <c r="AG2277" i="1"/>
  <c r="AF2277" i="1"/>
  <c r="AE2277" i="1"/>
  <c r="AD2277" i="1"/>
  <c r="AC2277" i="1"/>
  <c r="AB2277" i="1"/>
  <c r="AA2277" i="1"/>
  <c r="Y2277" i="1"/>
  <c r="X2277" i="1"/>
  <c r="W2277" i="1"/>
  <c r="V2277" i="1"/>
  <c r="O2277" i="1"/>
  <c r="AK2277" i="1" s="1"/>
  <c r="AJ2276" i="1"/>
  <c r="AI2276" i="1"/>
  <c r="AH2276" i="1"/>
  <c r="AG2276" i="1"/>
  <c r="AF2276" i="1"/>
  <c r="AE2276" i="1"/>
  <c r="AD2276" i="1"/>
  <c r="AC2276" i="1"/>
  <c r="AB2276" i="1"/>
  <c r="AA2276" i="1"/>
  <c r="Y2276" i="1"/>
  <c r="X2276" i="1"/>
  <c r="W2276" i="1"/>
  <c r="V2276" i="1"/>
  <c r="O2276" i="1"/>
  <c r="AK2276" i="1" s="1"/>
  <c r="AJ2275" i="1"/>
  <c r="AI2275" i="1"/>
  <c r="AH2275" i="1"/>
  <c r="AG2275" i="1"/>
  <c r="AF2275" i="1"/>
  <c r="AE2275" i="1"/>
  <c r="AD2275" i="1"/>
  <c r="AC2275" i="1"/>
  <c r="AB2275" i="1"/>
  <c r="AA2275" i="1"/>
  <c r="Y2275" i="1"/>
  <c r="X2275" i="1"/>
  <c r="W2275" i="1"/>
  <c r="V2275" i="1"/>
  <c r="O2275" i="1"/>
  <c r="AK2275" i="1" s="1"/>
  <c r="AJ2274" i="1"/>
  <c r="AI2274" i="1"/>
  <c r="AH2274" i="1"/>
  <c r="AG2274" i="1"/>
  <c r="AF2274" i="1"/>
  <c r="AE2274" i="1"/>
  <c r="AD2274" i="1"/>
  <c r="AC2274" i="1"/>
  <c r="AB2274" i="1"/>
  <c r="AA2274" i="1"/>
  <c r="Y2274" i="1"/>
  <c r="X2274" i="1"/>
  <c r="W2274" i="1"/>
  <c r="V2274" i="1"/>
  <c r="O2274" i="1"/>
  <c r="AK2274" i="1" s="1"/>
  <c r="AJ2273" i="1"/>
  <c r="AI2273" i="1"/>
  <c r="AH2273" i="1"/>
  <c r="AG2273" i="1"/>
  <c r="AF2273" i="1"/>
  <c r="AE2273" i="1"/>
  <c r="AD2273" i="1"/>
  <c r="AC2273" i="1"/>
  <c r="AB2273" i="1"/>
  <c r="AA2273" i="1"/>
  <c r="Y2273" i="1"/>
  <c r="X2273" i="1"/>
  <c r="W2273" i="1"/>
  <c r="V2273" i="1"/>
  <c r="O2273" i="1"/>
  <c r="AK2273" i="1" s="1"/>
  <c r="AJ2272" i="1"/>
  <c r="AI2272" i="1"/>
  <c r="AH2272" i="1"/>
  <c r="AG2272" i="1"/>
  <c r="AF2272" i="1"/>
  <c r="AE2272" i="1"/>
  <c r="AD2272" i="1"/>
  <c r="AC2272" i="1"/>
  <c r="AB2272" i="1"/>
  <c r="AA2272" i="1"/>
  <c r="Y2272" i="1"/>
  <c r="X2272" i="1"/>
  <c r="W2272" i="1"/>
  <c r="V2272" i="1"/>
  <c r="O2272" i="1"/>
  <c r="AK2272" i="1" s="1"/>
  <c r="AJ2271" i="1"/>
  <c r="AI2271" i="1"/>
  <c r="AH2271" i="1"/>
  <c r="AG2271" i="1"/>
  <c r="AF2271" i="1"/>
  <c r="AE2271" i="1"/>
  <c r="AD2271" i="1"/>
  <c r="AC2271" i="1"/>
  <c r="AB2271" i="1"/>
  <c r="AA2271" i="1"/>
  <c r="Y2271" i="1"/>
  <c r="X2271" i="1"/>
  <c r="W2271" i="1"/>
  <c r="V2271" i="1"/>
  <c r="O2271" i="1"/>
  <c r="AK2271" i="1" s="1"/>
  <c r="AJ2270" i="1"/>
  <c r="AI2270" i="1"/>
  <c r="AH2270" i="1"/>
  <c r="AG2270" i="1"/>
  <c r="AF2270" i="1"/>
  <c r="AE2270" i="1"/>
  <c r="AD2270" i="1"/>
  <c r="AC2270" i="1"/>
  <c r="AB2270" i="1"/>
  <c r="AA2270" i="1"/>
  <c r="Y2270" i="1"/>
  <c r="X2270" i="1"/>
  <c r="W2270" i="1"/>
  <c r="V2270" i="1"/>
  <c r="O2270" i="1"/>
  <c r="AK2270" i="1" s="1"/>
  <c r="AJ2269" i="1"/>
  <c r="AI2269" i="1"/>
  <c r="AH2269" i="1"/>
  <c r="AG2269" i="1"/>
  <c r="AF2269" i="1"/>
  <c r="AE2269" i="1"/>
  <c r="AD2269" i="1"/>
  <c r="AC2269" i="1"/>
  <c r="AB2269" i="1"/>
  <c r="AA2269" i="1"/>
  <c r="Y2269" i="1"/>
  <c r="X2269" i="1"/>
  <c r="W2269" i="1"/>
  <c r="V2269" i="1"/>
  <c r="O2269" i="1"/>
  <c r="AK2269" i="1" s="1"/>
  <c r="AJ2268" i="1"/>
  <c r="AI2268" i="1"/>
  <c r="AH2268" i="1"/>
  <c r="AG2268" i="1"/>
  <c r="AF2268" i="1"/>
  <c r="AE2268" i="1"/>
  <c r="AD2268" i="1"/>
  <c r="AC2268" i="1"/>
  <c r="AB2268" i="1"/>
  <c r="AA2268" i="1"/>
  <c r="Y2268" i="1"/>
  <c r="X2268" i="1"/>
  <c r="W2268" i="1"/>
  <c r="V2268" i="1"/>
  <c r="O2268" i="1"/>
  <c r="AK2268" i="1" s="1"/>
  <c r="AJ2267" i="1"/>
  <c r="AI2267" i="1"/>
  <c r="AH2267" i="1"/>
  <c r="AG2267" i="1"/>
  <c r="AF2267" i="1"/>
  <c r="AE2267" i="1"/>
  <c r="AD2267" i="1"/>
  <c r="AC2267" i="1"/>
  <c r="AB2267" i="1"/>
  <c r="AA2267" i="1"/>
  <c r="Y2267" i="1"/>
  <c r="X2267" i="1"/>
  <c r="W2267" i="1"/>
  <c r="V2267" i="1"/>
  <c r="O2267" i="1"/>
  <c r="AK2267" i="1" s="1"/>
  <c r="AJ2266" i="1"/>
  <c r="AI2266" i="1"/>
  <c r="AH2266" i="1"/>
  <c r="AG2266" i="1"/>
  <c r="AF2266" i="1"/>
  <c r="AE2266" i="1"/>
  <c r="AD2266" i="1"/>
  <c r="AC2266" i="1"/>
  <c r="AB2266" i="1"/>
  <c r="AA2266" i="1"/>
  <c r="Y2266" i="1"/>
  <c r="X2266" i="1"/>
  <c r="W2266" i="1"/>
  <c r="V2266" i="1"/>
  <c r="O2266" i="1"/>
  <c r="AK2266" i="1" s="1"/>
  <c r="AJ2265" i="1"/>
  <c r="AI2265" i="1"/>
  <c r="AH2265" i="1"/>
  <c r="AG2265" i="1"/>
  <c r="AF2265" i="1"/>
  <c r="AE2265" i="1"/>
  <c r="AD2265" i="1"/>
  <c r="AC2265" i="1"/>
  <c r="AB2265" i="1"/>
  <c r="AA2265" i="1"/>
  <c r="Y2265" i="1"/>
  <c r="X2265" i="1"/>
  <c r="W2265" i="1"/>
  <c r="V2265" i="1"/>
  <c r="O2265" i="1"/>
  <c r="AK2265" i="1" s="1"/>
  <c r="AJ2264" i="1"/>
  <c r="AI2264" i="1"/>
  <c r="AH2264" i="1"/>
  <c r="AG2264" i="1"/>
  <c r="AF2264" i="1"/>
  <c r="AE2264" i="1"/>
  <c r="AD2264" i="1"/>
  <c r="AC2264" i="1"/>
  <c r="AB2264" i="1"/>
  <c r="AA2264" i="1"/>
  <c r="Y2264" i="1"/>
  <c r="X2264" i="1"/>
  <c r="W2264" i="1"/>
  <c r="V2264" i="1"/>
  <c r="O2264" i="1"/>
  <c r="AK2264" i="1" s="1"/>
  <c r="AJ2263" i="1"/>
  <c r="AI2263" i="1"/>
  <c r="AH2263" i="1"/>
  <c r="AG2263" i="1"/>
  <c r="AF2263" i="1"/>
  <c r="AE2263" i="1"/>
  <c r="AD2263" i="1"/>
  <c r="AC2263" i="1"/>
  <c r="AB2263" i="1"/>
  <c r="AA2263" i="1"/>
  <c r="Y2263" i="1"/>
  <c r="X2263" i="1"/>
  <c r="W2263" i="1"/>
  <c r="V2263" i="1"/>
  <c r="O2263" i="1"/>
  <c r="AK2263" i="1" s="1"/>
  <c r="AJ2262" i="1"/>
  <c r="AI2262" i="1"/>
  <c r="AH2262" i="1"/>
  <c r="AG2262" i="1"/>
  <c r="AF2262" i="1"/>
  <c r="AE2262" i="1"/>
  <c r="AD2262" i="1"/>
  <c r="AC2262" i="1"/>
  <c r="AB2262" i="1"/>
  <c r="AA2262" i="1"/>
  <c r="Y2262" i="1"/>
  <c r="X2262" i="1"/>
  <c r="W2262" i="1"/>
  <c r="V2262" i="1"/>
  <c r="O2262" i="1"/>
  <c r="AK2262" i="1" s="1"/>
  <c r="AJ2261" i="1"/>
  <c r="AI2261" i="1"/>
  <c r="AH2261" i="1"/>
  <c r="AG2261" i="1"/>
  <c r="AF2261" i="1"/>
  <c r="AE2261" i="1"/>
  <c r="AD2261" i="1"/>
  <c r="AC2261" i="1"/>
  <c r="AB2261" i="1"/>
  <c r="AA2261" i="1"/>
  <c r="Y2261" i="1"/>
  <c r="X2261" i="1"/>
  <c r="W2261" i="1"/>
  <c r="V2261" i="1"/>
  <c r="O2261" i="1"/>
  <c r="AK2261" i="1" s="1"/>
  <c r="AJ2260" i="1"/>
  <c r="AI2260" i="1"/>
  <c r="AH2260" i="1"/>
  <c r="AG2260" i="1"/>
  <c r="AF2260" i="1"/>
  <c r="AE2260" i="1"/>
  <c r="AD2260" i="1"/>
  <c r="AC2260" i="1"/>
  <c r="AB2260" i="1"/>
  <c r="AA2260" i="1"/>
  <c r="Y2260" i="1"/>
  <c r="X2260" i="1"/>
  <c r="W2260" i="1"/>
  <c r="V2260" i="1"/>
  <c r="O2260" i="1"/>
  <c r="AK2260" i="1" s="1"/>
  <c r="AJ2259" i="1"/>
  <c r="AI2259" i="1"/>
  <c r="AH2259" i="1"/>
  <c r="AG2259" i="1"/>
  <c r="AF2259" i="1"/>
  <c r="AE2259" i="1"/>
  <c r="AD2259" i="1"/>
  <c r="AC2259" i="1"/>
  <c r="AB2259" i="1"/>
  <c r="AA2259" i="1"/>
  <c r="Y2259" i="1"/>
  <c r="X2259" i="1"/>
  <c r="W2259" i="1"/>
  <c r="V2259" i="1"/>
  <c r="O2259" i="1"/>
  <c r="AK2259" i="1" s="1"/>
  <c r="AJ2258" i="1"/>
  <c r="AI2258" i="1"/>
  <c r="AH2258" i="1"/>
  <c r="AG2258" i="1"/>
  <c r="AF2258" i="1"/>
  <c r="AE2258" i="1"/>
  <c r="AD2258" i="1"/>
  <c r="AC2258" i="1"/>
  <c r="AB2258" i="1"/>
  <c r="AA2258" i="1"/>
  <c r="Y2258" i="1"/>
  <c r="X2258" i="1"/>
  <c r="W2258" i="1"/>
  <c r="V2258" i="1"/>
  <c r="O2258" i="1"/>
  <c r="AK2258" i="1" s="1"/>
  <c r="AJ2257" i="1"/>
  <c r="AI2257" i="1"/>
  <c r="AH2257" i="1"/>
  <c r="AG2257" i="1"/>
  <c r="AF2257" i="1"/>
  <c r="AE2257" i="1"/>
  <c r="AD2257" i="1"/>
  <c r="AC2257" i="1"/>
  <c r="AB2257" i="1"/>
  <c r="AA2257" i="1"/>
  <c r="Y2257" i="1"/>
  <c r="X2257" i="1"/>
  <c r="W2257" i="1"/>
  <c r="V2257" i="1"/>
  <c r="O2257" i="1"/>
  <c r="AK2257" i="1" s="1"/>
  <c r="AJ2256" i="1"/>
  <c r="AI2256" i="1"/>
  <c r="AH2256" i="1"/>
  <c r="AG2256" i="1"/>
  <c r="AF2256" i="1"/>
  <c r="AE2256" i="1"/>
  <c r="AD2256" i="1"/>
  <c r="AC2256" i="1"/>
  <c r="AB2256" i="1"/>
  <c r="AA2256" i="1"/>
  <c r="Y2256" i="1"/>
  <c r="X2256" i="1"/>
  <c r="W2256" i="1"/>
  <c r="V2256" i="1"/>
  <c r="O2256" i="1"/>
  <c r="AK2256" i="1" s="1"/>
  <c r="AJ2255" i="1"/>
  <c r="AI2255" i="1"/>
  <c r="AH2255" i="1"/>
  <c r="AG2255" i="1"/>
  <c r="AF2255" i="1"/>
  <c r="AE2255" i="1"/>
  <c r="AD2255" i="1"/>
  <c r="AC2255" i="1"/>
  <c r="AB2255" i="1"/>
  <c r="AA2255" i="1"/>
  <c r="Y2255" i="1"/>
  <c r="X2255" i="1"/>
  <c r="W2255" i="1"/>
  <c r="V2255" i="1"/>
  <c r="O2255" i="1"/>
  <c r="AK2255" i="1" s="1"/>
  <c r="AJ2254" i="1"/>
  <c r="AI2254" i="1"/>
  <c r="AH2254" i="1"/>
  <c r="AG2254" i="1"/>
  <c r="AF2254" i="1"/>
  <c r="AE2254" i="1"/>
  <c r="AD2254" i="1"/>
  <c r="AC2254" i="1"/>
  <c r="AB2254" i="1"/>
  <c r="AA2254" i="1"/>
  <c r="Y2254" i="1"/>
  <c r="X2254" i="1"/>
  <c r="W2254" i="1"/>
  <c r="V2254" i="1"/>
  <c r="O2254" i="1"/>
  <c r="AK2254" i="1" s="1"/>
  <c r="AJ2253" i="1"/>
  <c r="AI2253" i="1"/>
  <c r="AH2253" i="1"/>
  <c r="AG2253" i="1"/>
  <c r="AF2253" i="1"/>
  <c r="AE2253" i="1"/>
  <c r="AD2253" i="1"/>
  <c r="AC2253" i="1"/>
  <c r="AB2253" i="1"/>
  <c r="AA2253" i="1"/>
  <c r="Y2253" i="1"/>
  <c r="X2253" i="1"/>
  <c r="W2253" i="1"/>
  <c r="V2253" i="1"/>
  <c r="O2253" i="1"/>
  <c r="AK2253" i="1" s="1"/>
  <c r="AJ2252" i="1"/>
  <c r="AI2252" i="1"/>
  <c r="AH2252" i="1"/>
  <c r="AG2252" i="1"/>
  <c r="AF2252" i="1"/>
  <c r="AE2252" i="1"/>
  <c r="AD2252" i="1"/>
  <c r="AC2252" i="1"/>
  <c r="AB2252" i="1"/>
  <c r="AA2252" i="1"/>
  <c r="Y2252" i="1"/>
  <c r="X2252" i="1"/>
  <c r="W2252" i="1"/>
  <c r="V2252" i="1"/>
  <c r="O2252" i="1"/>
  <c r="AK2252" i="1" s="1"/>
  <c r="AJ2251" i="1"/>
  <c r="AI2251" i="1"/>
  <c r="AH2251" i="1"/>
  <c r="AG2251" i="1"/>
  <c r="AF2251" i="1"/>
  <c r="AE2251" i="1"/>
  <c r="AD2251" i="1"/>
  <c r="AC2251" i="1"/>
  <c r="AB2251" i="1"/>
  <c r="AA2251" i="1"/>
  <c r="Y2251" i="1"/>
  <c r="X2251" i="1"/>
  <c r="W2251" i="1"/>
  <c r="V2251" i="1"/>
  <c r="O2251" i="1"/>
  <c r="AK2251" i="1" s="1"/>
  <c r="AJ2250" i="1"/>
  <c r="AI2250" i="1"/>
  <c r="AH2250" i="1"/>
  <c r="AG2250" i="1"/>
  <c r="AF2250" i="1"/>
  <c r="AE2250" i="1"/>
  <c r="AD2250" i="1"/>
  <c r="AC2250" i="1"/>
  <c r="AB2250" i="1"/>
  <c r="AA2250" i="1"/>
  <c r="Y2250" i="1"/>
  <c r="X2250" i="1"/>
  <c r="W2250" i="1"/>
  <c r="V2250" i="1"/>
  <c r="O2250" i="1"/>
  <c r="AK2250" i="1" s="1"/>
  <c r="AJ2249" i="1"/>
  <c r="AI2249" i="1"/>
  <c r="AH2249" i="1"/>
  <c r="AG2249" i="1"/>
  <c r="AF2249" i="1"/>
  <c r="AE2249" i="1"/>
  <c r="AD2249" i="1"/>
  <c r="AC2249" i="1"/>
  <c r="AB2249" i="1"/>
  <c r="AA2249" i="1"/>
  <c r="Y2249" i="1"/>
  <c r="X2249" i="1"/>
  <c r="W2249" i="1"/>
  <c r="V2249" i="1"/>
  <c r="O2249" i="1"/>
  <c r="AK2249" i="1" s="1"/>
  <c r="AJ2248" i="1"/>
  <c r="AI2248" i="1"/>
  <c r="AH2248" i="1"/>
  <c r="AG2248" i="1"/>
  <c r="AF2248" i="1"/>
  <c r="AE2248" i="1"/>
  <c r="AD2248" i="1"/>
  <c r="AC2248" i="1"/>
  <c r="AB2248" i="1"/>
  <c r="AA2248" i="1"/>
  <c r="Y2248" i="1"/>
  <c r="X2248" i="1"/>
  <c r="W2248" i="1"/>
  <c r="V2248" i="1"/>
  <c r="O2248" i="1"/>
  <c r="AK2248" i="1" s="1"/>
  <c r="AJ2247" i="1"/>
  <c r="AI2247" i="1"/>
  <c r="AH2247" i="1"/>
  <c r="AG2247" i="1"/>
  <c r="AF2247" i="1"/>
  <c r="AE2247" i="1"/>
  <c r="AD2247" i="1"/>
  <c r="AC2247" i="1"/>
  <c r="AB2247" i="1"/>
  <c r="AA2247" i="1"/>
  <c r="Y2247" i="1"/>
  <c r="X2247" i="1"/>
  <c r="W2247" i="1"/>
  <c r="V2247" i="1"/>
  <c r="O2247" i="1"/>
  <c r="AK2247" i="1" s="1"/>
  <c r="AJ2246" i="1"/>
  <c r="AI2246" i="1"/>
  <c r="AH2246" i="1"/>
  <c r="AG2246" i="1"/>
  <c r="AF2246" i="1"/>
  <c r="AE2246" i="1"/>
  <c r="AD2246" i="1"/>
  <c r="AC2246" i="1"/>
  <c r="AB2246" i="1"/>
  <c r="AA2246" i="1"/>
  <c r="Y2246" i="1"/>
  <c r="X2246" i="1"/>
  <c r="W2246" i="1"/>
  <c r="V2246" i="1"/>
  <c r="O2246" i="1"/>
  <c r="AK2246" i="1" s="1"/>
  <c r="AJ2245" i="1"/>
  <c r="AI2245" i="1"/>
  <c r="AH2245" i="1"/>
  <c r="AG2245" i="1"/>
  <c r="AF2245" i="1"/>
  <c r="AE2245" i="1"/>
  <c r="AD2245" i="1"/>
  <c r="AC2245" i="1"/>
  <c r="AB2245" i="1"/>
  <c r="AA2245" i="1"/>
  <c r="Y2245" i="1"/>
  <c r="X2245" i="1"/>
  <c r="W2245" i="1"/>
  <c r="V2245" i="1"/>
  <c r="O2245" i="1"/>
  <c r="AK2245" i="1" s="1"/>
  <c r="AJ2244" i="1"/>
  <c r="AI2244" i="1"/>
  <c r="AH2244" i="1"/>
  <c r="AG2244" i="1"/>
  <c r="AF2244" i="1"/>
  <c r="AE2244" i="1"/>
  <c r="AD2244" i="1"/>
  <c r="AC2244" i="1"/>
  <c r="AB2244" i="1"/>
  <c r="AA2244" i="1"/>
  <c r="Y2244" i="1"/>
  <c r="X2244" i="1"/>
  <c r="W2244" i="1"/>
  <c r="V2244" i="1"/>
  <c r="O2244" i="1"/>
  <c r="AK2244" i="1" s="1"/>
  <c r="AJ2243" i="1"/>
  <c r="AI2243" i="1"/>
  <c r="AH2243" i="1"/>
  <c r="AG2243" i="1"/>
  <c r="AF2243" i="1"/>
  <c r="AE2243" i="1"/>
  <c r="AD2243" i="1"/>
  <c r="AC2243" i="1"/>
  <c r="AB2243" i="1"/>
  <c r="AA2243" i="1"/>
  <c r="Y2243" i="1"/>
  <c r="X2243" i="1"/>
  <c r="W2243" i="1"/>
  <c r="V2243" i="1"/>
  <c r="O2243" i="1"/>
  <c r="AK2243" i="1" s="1"/>
  <c r="AJ2242" i="1"/>
  <c r="AI2242" i="1"/>
  <c r="AH2242" i="1"/>
  <c r="AG2242" i="1"/>
  <c r="AF2242" i="1"/>
  <c r="AE2242" i="1"/>
  <c r="AD2242" i="1"/>
  <c r="AC2242" i="1"/>
  <c r="AB2242" i="1"/>
  <c r="AA2242" i="1"/>
  <c r="Y2242" i="1"/>
  <c r="X2242" i="1"/>
  <c r="W2242" i="1"/>
  <c r="V2242" i="1"/>
  <c r="O2242" i="1"/>
  <c r="AK2242" i="1" s="1"/>
  <c r="AJ2241" i="1"/>
  <c r="AI2241" i="1"/>
  <c r="AH2241" i="1"/>
  <c r="AG2241" i="1"/>
  <c r="AF2241" i="1"/>
  <c r="AE2241" i="1"/>
  <c r="AD2241" i="1"/>
  <c r="AC2241" i="1"/>
  <c r="AB2241" i="1"/>
  <c r="AA2241" i="1"/>
  <c r="Y2241" i="1"/>
  <c r="X2241" i="1"/>
  <c r="W2241" i="1"/>
  <c r="V2241" i="1"/>
  <c r="O2241" i="1"/>
  <c r="AK2241" i="1" s="1"/>
  <c r="AJ2240" i="1"/>
  <c r="AI2240" i="1"/>
  <c r="AH2240" i="1"/>
  <c r="AG2240" i="1"/>
  <c r="AF2240" i="1"/>
  <c r="AE2240" i="1"/>
  <c r="AD2240" i="1"/>
  <c r="AC2240" i="1"/>
  <c r="AB2240" i="1"/>
  <c r="AA2240" i="1"/>
  <c r="Y2240" i="1"/>
  <c r="X2240" i="1"/>
  <c r="W2240" i="1"/>
  <c r="V2240" i="1"/>
  <c r="O2240" i="1"/>
  <c r="AK2240" i="1" s="1"/>
  <c r="AJ2239" i="1"/>
  <c r="AI2239" i="1"/>
  <c r="AH2239" i="1"/>
  <c r="AG2239" i="1"/>
  <c r="AF2239" i="1"/>
  <c r="AE2239" i="1"/>
  <c r="AD2239" i="1"/>
  <c r="AC2239" i="1"/>
  <c r="AB2239" i="1"/>
  <c r="AA2239" i="1"/>
  <c r="Y2239" i="1"/>
  <c r="X2239" i="1"/>
  <c r="W2239" i="1"/>
  <c r="V2239" i="1"/>
  <c r="O2239" i="1"/>
  <c r="AK2239" i="1" s="1"/>
  <c r="AJ2238" i="1"/>
  <c r="AI2238" i="1"/>
  <c r="AH2238" i="1"/>
  <c r="AG2238" i="1"/>
  <c r="AF2238" i="1"/>
  <c r="AE2238" i="1"/>
  <c r="AD2238" i="1"/>
  <c r="AC2238" i="1"/>
  <c r="AB2238" i="1"/>
  <c r="AA2238" i="1"/>
  <c r="Y2238" i="1"/>
  <c r="X2238" i="1"/>
  <c r="W2238" i="1"/>
  <c r="V2238" i="1"/>
  <c r="O2238" i="1"/>
  <c r="AK2238" i="1" s="1"/>
  <c r="AJ2237" i="1"/>
  <c r="AI2237" i="1"/>
  <c r="AH2237" i="1"/>
  <c r="AG2237" i="1"/>
  <c r="AF2237" i="1"/>
  <c r="AE2237" i="1"/>
  <c r="AD2237" i="1"/>
  <c r="AC2237" i="1"/>
  <c r="AB2237" i="1"/>
  <c r="AA2237" i="1"/>
  <c r="Y2237" i="1"/>
  <c r="X2237" i="1"/>
  <c r="W2237" i="1"/>
  <c r="V2237" i="1"/>
  <c r="O2237" i="1"/>
  <c r="AK2237" i="1" s="1"/>
  <c r="AJ2236" i="1"/>
  <c r="AI2236" i="1"/>
  <c r="AH2236" i="1"/>
  <c r="AG2236" i="1"/>
  <c r="AF2236" i="1"/>
  <c r="AE2236" i="1"/>
  <c r="AD2236" i="1"/>
  <c r="AC2236" i="1"/>
  <c r="AB2236" i="1"/>
  <c r="AA2236" i="1"/>
  <c r="Y2236" i="1"/>
  <c r="X2236" i="1"/>
  <c r="W2236" i="1"/>
  <c r="V2236" i="1"/>
  <c r="O2236" i="1"/>
  <c r="AK2236" i="1" s="1"/>
  <c r="AJ2235" i="1"/>
  <c r="AI2235" i="1"/>
  <c r="AH2235" i="1"/>
  <c r="AG2235" i="1"/>
  <c r="AF2235" i="1"/>
  <c r="AE2235" i="1"/>
  <c r="AD2235" i="1"/>
  <c r="AC2235" i="1"/>
  <c r="AB2235" i="1"/>
  <c r="AA2235" i="1"/>
  <c r="Y2235" i="1"/>
  <c r="X2235" i="1"/>
  <c r="W2235" i="1"/>
  <c r="V2235" i="1"/>
  <c r="O2235" i="1"/>
  <c r="AK2235" i="1" s="1"/>
  <c r="AJ2234" i="1"/>
  <c r="AI2234" i="1"/>
  <c r="AH2234" i="1"/>
  <c r="AG2234" i="1"/>
  <c r="AF2234" i="1"/>
  <c r="AE2234" i="1"/>
  <c r="AD2234" i="1"/>
  <c r="AC2234" i="1"/>
  <c r="AB2234" i="1"/>
  <c r="AA2234" i="1"/>
  <c r="Y2234" i="1"/>
  <c r="X2234" i="1"/>
  <c r="W2234" i="1"/>
  <c r="V2234" i="1"/>
  <c r="O2234" i="1"/>
  <c r="AK2234" i="1" s="1"/>
  <c r="AJ2233" i="1"/>
  <c r="AI2233" i="1"/>
  <c r="AH2233" i="1"/>
  <c r="AG2233" i="1"/>
  <c r="AF2233" i="1"/>
  <c r="AE2233" i="1"/>
  <c r="AD2233" i="1"/>
  <c r="AC2233" i="1"/>
  <c r="AB2233" i="1"/>
  <c r="AA2233" i="1"/>
  <c r="Y2233" i="1"/>
  <c r="X2233" i="1"/>
  <c r="W2233" i="1"/>
  <c r="V2233" i="1"/>
  <c r="O2233" i="1"/>
  <c r="AK2233" i="1" s="1"/>
  <c r="AJ2232" i="1"/>
  <c r="AI2232" i="1"/>
  <c r="AH2232" i="1"/>
  <c r="AG2232" i="1"/>
  <c r="AF2232" i="1"/>
  <c r="AE2232" i="1"/>
  <c r="AD2232" i="1"/>
  <c r="AC2232" i="1"/>
  <c r="AB2232" i="1"/>
  <c r="AA2232" i="1"/>
  <c r="Y2232" i="1"/>
  <c r="X2232" i="1"/>
  <c r="W2232" i="1"/>
  <c r="V2232" i="1"/>
  <c r="O2232" i="1"/>
  <c r="AK2232" i="1" s="1"/>
  <c r="AJ2231" i="1"/>
  <c r="AI2231" i="1"/>
  <c r="AH2231" i="1"/>
  <c r="AG2231" i="1"/>
  <c r="AF2231" i="1"/>
  <c r="AE2231" i="1"/>
  <c r="AD2231" i="1"/>
  <c r="AC2231" i="1"/>
  <c r="AB2231" i="1"/>
  <c r="AA2231" i="1"/>
  <c r="Y2231" i="1"/>
  <c r="X2231" i="1"/>
  <c r="W2231" i="1"/>
  <c r="V2231" i="1"/>
  <c r="O2231" i="1"/>
  <c r="AK2231" i="1" s="1"/>
  <c r="AJ2230" i="1"/>
  <c r="AI2230" i="1"/>
  <c r="AH2230" i="1"/>
  <c r="AG2230" i="1"/>
  <c r="AF2230" i="1"/>
  <c r="AE2230" i="1"/>
  <c r="AD2230" i="1"/>
  <c r="AC2230" i="1"/>
  <c r="AB2230" i="1"/>
  <c r="AA2230" i="1"/>
  <c r="Y2230" i="1"/>
  <c r="X2230" i="1"/>
  <c r="W2230" i="1"/>
  <c r="V2230" i="1"/>
  <c r="O2230" i="1"/>
  <c r="AK2230" i="1" s="1"/>
  <c r="AJ2229" i="1"/>
  <c r="AI2229" i="1"/>
  <c r="AH2229" i="1"/>
  <c r="AG2229" i="1"/>
  <c r="AF2229" i="1"/>
  <c r="AE2229" i="1"/>
  <c r="AD2229" i="1"/>
  <c r="AC2229" i="1"/>
  <c r="AB2229" i="1"/>
  <c r="AA2229" i="1"/>
  <c r="Y2229" i="1"/>
  <c r="X2229" i="1"/>
  <c r="W2229" i="1"/>
  <c r="V2229" i="1"/>
  <c r="O2229" i="1"/>
  <c r="AK2229" i="1" s="1"/>
  <c r="AJ2228" i="1"/>
  <c r="AI2228" i="1"/>
  <c r="AH2228" i="1"/>
  <c r="AG2228" i="1"/>
  <c r="AF2228" i="1"/>
  <c r="AE2228" i="1"/>
  <c r="AD2228" i="1"/>
  <c r="AC2228" i="1"/>
  <c r="AB2228" i="1"/>
  <c r="AA2228" i="1"/>
  <c r="Y2228" i="1"/>
  <c r="X2228" i="1"/>
  <c r="W2228" i="1"/>
  <c r="V2228" i="1"/>
  <c r="O2228" i="1"/>
  <c r="AK2228" i="1" s="1"/>
  <c r="AJ2227" i="1"/>
  <c r="AI2227" i="1"/>
  <c r="AH2227" i="1"/>
  <c r="AG2227" i="1"/>
  <c r="AF2227" i="1"/>
  <c r="AE2227" i="1"/>
  <c r="AD2227" i="1"/>
  <c r="AC2227" i="1"/>
  <c r="AB2227" i="1"/>
  <c r="AA2227" i="1"/>
  <c r="Y2227" i="1"/>
  <c r="X2227" i="1"/>
  <c r="W2227" i="1"/>
  <c r="V2227" i="1"/>
  <c r="O2227" i="1"/>
  <c r="AK2227" i="1" s="1"/>
  <c r="AJ2226" i="1"/>
  <c r="AI2226" i="1"/>
  <c r="AH2226" i="1"/>
  <c r="AG2226" i="1"/>
  <c r="AF2226" i="1"/>
  <c r="AE2226" i="1"/>
  <c r="AD2226" i="1"/>
  <c r="AC2226" i="1"/>
  <c r="AB2226" i="1"/>
  <c r="AA2226" i="1"/>
  <c r="Y2226" i="1"/>
  <c r="X2226" i="1"/>
  <c r="W2226" i="1"/>
  <c r="V2226" i="1"/>
  <c r="O2226" i="1"/>
  <c r="AK2226" i="1" s="1"/>
  <c r="AJ2225" i="1"/>
  <c r="AI2225" i="1"/>
  <c r="AH2225" i="1"/>
  <c r="AG2225" i="1"/>
  <c r="AF2225" i="1"/>
  <c r="AE2225" i="1"/>
  <c r="AD2225" i="1"/>
  <c r="AC2225" i="1"/>
  <c r="AB2225" i="1"/>
  <c r="AA2225" i="1"/>
  <c r="Y2225" i="1"/>
  <c r="X2225" i="1"/>
  <c r="W2225" i="1"/>
  <c r="V2225" i="1"/>
  <c r="O2225" i="1"/>
  <c r="AK2225" i="1" s="1"/>
  <c r="AJ2224" i="1"/>
  <c r="AI2224" i="1"/>
  <c r="AH2224" i="1"/>
  <c r="AG2224" i="1"/>
  <c r="AF2224" i="1"/>
  <c r="AE2224" i="1"/>
  <c r="AD2224" i="1"/>
  <c r="AC2224" i="1"/>
  <c r="AB2224" i="1"/>
  <c r="AA2224" i="1"/>
  <c r="Y2224" i="1"/>
  <c r="X2224" i="1"/>
  <c r="W2224" i="1"/>
  <c r="V2224" i="1"/>
  <c r="O2224" i="1"/>
  <c r="AK2224" i="1" s="1"/>
  <c r="AJ2223" i="1"/>
  <c r="AI2223" i="1"/>
  <c r="AH2223" i="1"/>
  <c r="AG2223" i="1"/>
  <c r="AF2223" i="1"/>
  <c r="AE2223" i="1"/>
  <c r="AD2223" i="1"/>
  <c r="AC2223" i="1"/>
  <c r="AB2223" i="1"/>
  <c r="AA2223" i="1"/>
  <c r="Y2223" i="1"/>
  <c r="X2223" i="1"/>
  <c r="W2223" i="1"/>
  <c r="V2223" i="1"/>
  <c r="O2223" i="1"/>
  <c r="AK2223" i="1" s="1"/>
  <c r="AJ2222" i="1"/>
  <c r="AI2222" i="1"/>
  <c r="AH2222" i="1"/>
  <c r="AG2222" i="1"/>
  <c r="AF2222" i="1"/>
  <c r="AE2222" i="1"/>
  <c r="AD2222" i="1"/>
  <c r="AC2222" i="1"/>
  <c r="AB2222" i="1"/>
  <c r="AA2222" i="1"/>
  <c r="Y2222" i="1"/>
  <c r="X2222" i="1"/>
  <c r="W2222" i="1"/>
  <c r="V2222" i="1"/>
  <c r="O2222" i="1"/>
  <c r="AK2222" i="1" s="1"/>
  <c r="AJ2221" i="1"/>
  <c r="AI2221" i="1"/>
  <c r="AH2221" i="1"/>
  <c r="AG2221" i="1"/>
  <c r="AF2221" i="1"/>
  <c r="AE2221" i="1"/>
  <c r="AD2221" i="1"/>
  <c r="AC2221" i="1"/>
  <c r="AB2221" i="1"/>
  <c r="AA2221" i="1"/>
  <c r="Y2221" i="1"/>
  <c r="X2221" i="1"/>
  <c r="W2221" i="1"/>
  <c r="V2221" i="1"/>
  <c r="O2221" i="1"/>
  <c r="AK2221" i="1" s="1"/>
  <c r="AJ2220" i="1"/>
  <c r="AI2220" i="1"/>
  <c r="AH2220" i="1"/>
  <c r="AG2220" i="1"/>
  <c r="AF2220" i="1"/>
  <c r="AE2220" i="1"/>
  <c r="AD2220" i="1"/>
  <c r="AC2220" i="1"/>
  <c r="AB2220" i="1"/>
  <c r="AA2220" i="1"/>
  <c r="Y2220" i="1"/>
  <c r="X2220" i="1"/>
  <c r="W2220" i="1"/>
  <c r="V2220" i="1"/>
  <c r="O2220" i="1"/>
  <c r="AK2220" i="1" s="1"/>
  <c r="AJ2219" i="1"/>
  <c r="AI2219" i="1"/>
  <c r="AH2219" i="1"/>
  <c r="AG2219" i="1"/>
  <c r="AF2219" i="1"/>
  <c r="AE2219" i="1"/>
  <c r="AD2219" i="1"/>
  <c r="AC2219" i="1"/>
  <c r="AB2219" i="1"/>
  <c r="AA2219" i="1"/>
  <c r="Y2219" i="1"/>
  <c r="X2219" i="1"/>
  <c r="W2219" i="1"/>
  <c r="V2219" i="1"/>
  <c r="O2219" i="1"/>
  <c r="AK2219" i="1" s="1"/>
  <c r="AJ2218" i="1"/>
  <c r="AI2218" i="1"/>
  <c r="AH2218" i="1"/>
  <c r="AG2218" i="1"/>
  <c r="AF2218" i="1"/>
  <c r="AE2218" i="1"/>
  <c r="AD2218" i="1"/>
  <c r="AC2218" i="1"/>
  <c r="AB2218" i="1"/>
  <c r="AA2218" i="1"/>
  <c r="Y2218" i="1"/>
  <c r="X2218" i="1"/>
  <c r="W2218" i="1"/>
  <c r="V2218" i="1"/>
  <c r="O2218" i="1"/>
  <c r="AK2218" i="1" s="1"/>
  <c r="AJ2217" i="1"/>
  <c r="AI2217" i="1"/>
  <c r="AH2217" i="1"/>
  <c r="AG2217" i="1"/>
  <c r="AF2217" i="1"/>
  <c r="AE2217" i="1"/>
  <c r="AD2217" i="1"/>
  <c r="AC2217" i="1"/>
  <c r="AB2217" i="1"/>
  <c r="AA2217" i="1"/>
  <c r="Y2217" i="1"/>
  <c r="X2217" i="1"/>
  <c r="W2217" i="1"/>
  <c r="V2217" i="1"/>
  <c r="O2217" i="1"/>
  <c r="AK2217" i="1" s="1"/>
  <c r="AJ2216" i="1"/>
  <c r="AI2216" i="1"/>
  <c r="AH2216" i="1"/>
  <c r="AG2216" i="1"/>
  <c r="AF2216" i="1"/>
  <c r="AE2216" i="1"/>
  <c r="AD2216" i="1"/>
  <c r="AC2216" i="1"/>
  <c r="AB2216" i="1"/>
  <c r="AA2216" i="1"/>
  <c r="Y2216" i="1"/>
  <c r="X2216" i="1"/>
  <c r="W2216" i="1"/>
  <c r="V2216" i="1"/>
  <c r="O2216" i="1"/>
  <c r="AK2216" i="1" s="1"/>
  <c r="AJ2215" i="1"/>
  <c r="AI2215" i="1"/>
  <c r="AH2215" i="1"/>
  <c r="AG2215" i="1"/>
  <c r="AF2215" i="1"/>
  <c r="AE2215" i="1"/>
  <c r="AD2215" i="1"/>
  <c r="AC2215" i="1"/>
  <c r="AB2215" i="1"/>
  <c r="AA2215" i="1"/>
  <c r="Y2215" i="1"/>
  <c r="X2215" i="1"/>
  <c r="W2215" i="1"/>
  <c r="V2215" i="1"/>
  <c r="O2215" i="1"/>
  <c r="AK2215" i="1" s="1"/>
  <c r="AJ2214" i="1"/>
  <c r="AI2214" i="1"/>
  <c r="AH2214" i="1"/>
  <c r="AG2214" i="1"/>
  <c r="AF2214" i="1"/>
  <c r="AE2214" i="1"/>
  <c r="AD2214" i="1"/>
  <c r="AC2214" i="1"/>
  <c r="AB2214" i="1"/>
  <c r="AA2214" i="1"/>
  <c r="Y2214" i="1"/>
  <c r="X2214" i="1"/>
  <c r="W2214" i="1"/>
  <c r="V2214" i="1"/>
  <c r="O2214" i="1"/>
  <c r="AK2214" i="1" s="1"/>
  <c r="AJ2213" i="1"/>
  <c r="AI2213" i="1"/>
  <c r="AH2213" i="1"/>
  <c r="AG2213" i="1"/>
  <c r="AF2213" i="1"/>
  <c r="AE2213" i="1"/>
  <c r="AD2213" i="1"/>
  <c r="AC2213" i="1"/>
  <c r="AB2213" i="1"/>
  <c r="AA2213" i="1"/>
  <c r="Y2213" i="1"/>
  <c r="X2213" i="1"/>
  <c r="W2213" i="1"/>
  <c r="V2213" i="1"/>
  <c r="O2213" i="1"/>
  <c r="AK2213" i="1" s="1"/>
  <c r="AJ2212" i="1"/>
  <c r="AI2212" i="1"/>
  <c r="AH2212" i="1"/>
  <c r="AG2212" i="1"/>
  <c r="AF2212" i="1"/>
  <c r="AE2212" i="1"/>
  <c r="AD2212" i="1"/>
  <c r="AC2212" i="1"/>
  <c r="AB2212" i="1"/>
  <c r="AA2212" i="1"/>
  <c r="Y2212" i="1"/>
  <c r="X2212" i="1"/>
  <c r="W2212" i="1"/>
  <c r="V2212" i="1"/>
  <c r="O2212" i="1"/>
  <c r="AK2212" i="1" s="1"/>
  <c r="AJ2211" i="1"/>
  <c r="AI2211" i="1"/>
  <c r="AH2211" i="1"/>
  <c r="AG2211" i="1"/>
  <c r="AF2211" i="1"/>
  <c r="AE2211" i="1"/>
  <c r="AD2211" i="1"/>
  <c r="AC2211" i="1"/>
  <c r="AB2211" i="1"/>
  <c r="AA2211" i="1"/>
  <c r="Y2211" i="1"/>
  <c r="X2211" i="1"/>
  <c r="W2211" i="1"/>
  <c r="V2211" i="1"/>
  <c r="O2211" i="1"/>
  <c r="AK2211" i="1" s="1"/>
  <c r="AJ2210" i="1"/>
  <c r="AI2210" i="1"/>
  <c r="AH2210" i="1"/>
  <c r="AG2210" i="1"/>
  <c r="AF2210" i="1"/>
  <c r="AE2210" i="1"/>
  <c r="AD2210" i="1"/>
  <c r="AC2210" i="1"/>
  <c r="AB2210" i="1"/>
  <c r="AA2210" i="1"/>
  <c r="Y2210" i="1"/>
  <c r="X2210" i="1"/>
  <c r="W2210" i="1"/>
  <c r="V2210" i="1"/>
  <c r="O2210" i="1"/>
  <c r="AK2210" i="1" s="1"/>
  <c r="AJ2209" i="1"/>
  <c r="AI2209" i="1"/>
  <c r="AH2209" i="1"/>
  <c r="AG2209" i="1"/>
  <c r="AF2209" i="1"/>
  <c r="AE2209" i="1"/>
  <c r="AD2209" i="1"/>
  <c r="AC2209" i="1"/>
  <c r="AB2209" i="1"/>
  <c r="AA2209" i="1"/>
  <c r="Y2209" i="1"/>
  <c r="X2209" i="1"/>
  <c r="W2209" i="1"/>
  <c r="V2209" i="1"/>
  <c r="O2209" i="1"/>
  <c r="AK2209" i="1" s="1"/>
  <c r="AJ2208" i="1"/>
  <c r="AI2208" i="1"/>
  <c r="AH2208" i="1"/>
  <c r="AG2208" i="1"/>
  <c r="AF2208" i="1"/>
  <c r="AE2208" i="1"/>
  <c r="AD2208" i="1"/>
  <c r="AC2208" i="1"/>
  <c r="AB2208" i="1"/>
  <c r="AA2208" i="1"/>
  <c r="Y2208" i="1"/>
  <c r="X2208" i="1"/>
  <c r="W2208" i="1"/>
  <c r="V2208" i="1"/>
  <c r="O2208" i="1"/>
  <c r="AK2208" i="1" s="1"/>
  <c r="AJ2207" i="1"/>
  <c r="AI2207" i="1"/>
  <c r="AH2207" i="1"/>
  <c r="AG2207" i="1"/>
  <c r="AF2207" i="1"/>
  <c r="AE2207" i="1"/>
  <c r="AD2207" i="1"/>
  <c r="AC2207" i="1"/>
  <c r="AB2207" i="1"/>
  <c r="AA2207" i="1"/>
  <c r="Y2207" i="1"/>
  <c r="X2207" i="1"/>
  <c r="W2207" i="1"/>
  <c r="V2207" i="1"/>
  <c r="O2207" i="1"/>
  <c r="AK2207" i="1" s="1"/>
  <c r="AJ2206" i="1"/>
  <c r="AI2206" i="1"/>
  <c r="AH2206" i="1"/>
  <c r="AG2206" i="1"/>
  <c r="AF2206" i="1"/>
  <c r="AE2206" i="1"/>
  <c r="AD2206" i="1"/>
  <c r="AC2206" i="1"/>
  <c r="AB2206" i="1"/>
  <c r="AA2206" i="1"/>
  <c r="Y2206" i="1"/>
  <c r="X2206" i="1"/>
  <c r="W2206" i="1"/>
  <c r="V2206" i="1"/>
  <c r="O2206" i="1"/>
  <c r="AK2206" i="1" s="1"/>
  <c r="AJ2205" i="1"/>
  <c r="AI2205" i="1"/>
  <c r="AH2205" i="1"/>
  <c r="AG2205" i="1"/>
  <c r="AF2205" i="1"/>
  <c r="AE2205" i="1"/>
  <c r="AD2205" i="1"/>
  <c r="AC2205" i="1"/>
  <c r="AB2205" i="1"/>
  <c r="AA2205" i="1"/>
  <c r="Y2205" i="1"/>
  <c r="X2205" i="1"/>
  <c r="W2205" i="1"/>
  <c r="V2205" i="1"/>
  <c r="O2205" i="1"/>
  <c r="AK2205" i="1" s="1"/>
  <c r="AJ2204" i="1"/>
  <c r="AI2204" i="1"/>
  <c r="AH2204" i="1"/>
  <c r="AG2204" i="1"/>
  <c r="AF2204" i="1"/>
  <c r="AE2204" i="1"/>
  <c r="AD2204" i="1"/>
  <c r="AC2204" i="1"/>
  <c r="AB2204" i="1"/>
  <c r="AA2204" i="1"/>
  <c r="Y2204" i="1"/>
  <c r="X2204" i="1"/>
  <c r="W2204" i="1"/>
  <c r="V2204" i="1"/>
  <c r="O2204" i="1"/>
  <c r="AK2204" i="1" s="1"/>
  <c r="AJ2203" i="1"/>
  <c r="AI2203" i="1"/>
  <c r="AH2203" i="1"/>
  <c r="AG2203" i="1"/>
  <c r="AF2203" i="1"/>
  <c r="AE2203" i="1"/>
  <c r="AD2203" i="1"/>
  <c r="AC2203" i="1"/>
  <c r="AB2203" i="1"/>
  <c r="AA2203" i="1"/>
  <c r="Y2203" i="1"/>
  <c r="X2203" i="1"/>
  <c r="W2203" i="1"/>
  <c r="V2203" i="1"/>
  <c r="O2203" i="1"/>
  <c r="AK2203" i="1" s="1"/>
  <c r="AJ2202" i="1"/>
  <c r="AI2202" i="1"/>
  <c r="AH2202" i="1"/>
  <c r="AG2202" i="1"/>
  <c r="AF2202" i="1"/>
  <c r="AE2202" i="1"/>
  <c r="AD2202" i="1"/>
  <c r="AC2202" i="1"/>
  <c r="AB2202" i="1"/>
  <c r="AA2202" i="1"/>
  <c r="Y2202" i="1"/>
  <c r="X2202" i="1"/>
  <c r="W2202" i="1"/>
  <c r="V2202" i="1"/>
  <c r="O2202" i="1"/>
  <c r="AK2202" i="1" s="1"/>
  <c r="AJ2201" i="1"/>
  <c r="AI2201" i="1"/>
  <c r="AH2201" i="1"/>
  <c r="AG2201" i="1"/>
  <c r="AF2201" i="1"/>
  <c r="AE2201" i="1"/>
  <c r="AD2201" i="1"/>
  <c r="AC2201" i="1"/>
  <c r="AB2201" i="1"/>
  <c r="AA2201" i="1"/>
  <c r="Y2201" i="1"/>
  <c r="X2201" i="1"/>
  <c r="W2201" i="1"/>
  <c r="V2201" i="1"/>
  <c r="O2201" i="1"/>
  <c r="AK2201" i="1" s="1"/>
  <c r="AJ2200" i="1"/>
  <c r="AI2200" i="1"/>
  <c r="AH2200" i="1"/>
  <c r="AG2200" i="1"/>
  <c r="AF2200" i="1"/>
  <c r="AE2200" i="1"/>
  <c r="AD2200" i="1"/>
  <c r="AC2200" i="1"/>
  <c r="AB2200" i="1"/>
  <c r="AA2200" i="1"/>
  <c r="Y2200" i="1"/>
  <c r="X2200" i="1"/>
  <c r="W2200" i="1"/>
  <c r="V2200" i="1"/>
  <c r="O2200" i="1"/>
  <c r="AK2200" i="1" s="1"/>
  <c r="AJ2199" i="1"/>
  <c r="AI2199" i="1"/>
  <c r="AH2199" i="1"/>
  <c r="AG2199" i="1"/>
  <c r="AF2199" i="1"/>
  <c r="AE2199" i="1"/>
  <c r="AD2199" i="1"/>
  <c r="AC2199" i="1"/>
  <c r="AB2199" i="1"/>
  <c r="AA2199" i="1"/>
  <c r="Y2199" i="1"/>
  <c r="X2199" i="1"/>
  <c r="W2199" i="1"/>
  <c r="V2199" i="1"/>
  <c r="O2199" i="1"/>
  <c r="AK2199" i="1" s="1"/>
  <c r="AJ2198" i="1"/>
  <c r="AI2198" i="1"/>
  <c r="AH2198" i="1"/>
  <c r="AG2198" i="1"/>
  <c r="AF2198" i="1"/>
  <c r="AE2198" i="1"/>
  <c r="AD2198" i="1"/>
  <c r="AC2198" i="1"/>
  <c r="AB2198" i="1"/>
  <c r="AA2198" i="1"/>
  <c r="Y2198" i="1"/>
  <c r="X2198" i="1"/>
  <c r="W2198" i="1"/>
  <c r="V2198" i="1"/>
  <c r="O2198" i="1"/>
  <c r="AK2198" i="1" s="1"/>
  <c r="AJ2197" i="1"/>
  <c r="AI2197" i="1"/>
  <c r="AH2197" i="1"/>
  <c r="AG2197" i="1"/>
  <c r="AF2197" i="1"/>
  <c r="AE2197" i="1"/>
  <c r="AD2197" i="1"/>
  <c r="AC2197" i="1"/>
  <c r="AB2197" i="1"/>
  <c r="AA2197" i="1"/>
  <c r="Y2197" i="1"/>
  <c r="X2197" i="1"/>
  <c r="W2197" i="1"/>
  <c r="V2197" i="1"/>
  <c r="O2197" i="1"/>
  <c r="AK2197" i="1" s="1"/>
  <c r="AJ2196" i="1"/>
  <c r="AI2196" i="1"/>
  <c r="AH2196" i="1"/>
  <c r="AG2196" i="1"/>
  <c r="AF2196" i="1"/>
  <c r="AE2196" i="1"/>
  <c r="AD2196" i="1"/>
  <c r="AC2196" i="1"/>
  <c r="AB2196" i="1"/>
  <c r="AA2196" i="1"/>
  <c r="Y2196" i="1"/>
  <c r="X2196" i="1"/>
  <c r="W2196" i="1"/>
  <c r="V2196" i="1"/>
  <c r="O2196" i="1"/>
  <c r="AK2196" i="1" s="1"/>
  <c r="AJ2195" i="1"/>
  <c r="AI2195" i="1"/>
  <c r="AH2195" i="1"/>
  <c r="AG2195" i="1"/>
  <c r="AF2195" i="1"/>
  <c r="AE2195" i="1"/>
  <c r="AD2195" i="1"/>
  <c r="AC2195" i="1"/>
  <c r="AB2195" i="1"/>
  <c r="AA2195" i="1"/>
  <c r="Y2195" i="1"/>
  <c r="X2195" i="1"/>
  <c r="W2195" i="1"/>
  <c r="V2195" i="1"/>
  <c r="O2195" i="1"/>
  <c r="AK2195" i="1" s="1"/>
  <c r="AJ2194" i="1"/>
  <c r="AI2194" i="1"/>
  <c r="AH2194" i="1"/>
  <c r="AG2194" i="1"/>
  <c r="AF2194" i="1"/>
  <c r="AE2194" i="1"/>
  <c r="AD2194" i="1"/>
  <c r="AC2194" i="1"/>
  <c r="AB2194" i="1"/>
  <c r="AA2194" i="1"/>
  <c r="Y2194" i="1"/>
  <c r="X2194" i="1"/>
  <c r="W2194" i="1"/>
  <c r="V2194" i="1"/>
  <c r="O2194" i="1"/>
  <c r="AK2194" i="1" s="1"/>
  <c r="AJ2193" i="1"/>
  <c r="AI2193" i="1"/>
  <c r="AH2193" i="1"/>
  <c r="AG2193" i="1"/>
  <c r="AF2193" i="1"/>
  <c r="AE2193" i="1"/>
  <c r="AD2193" i="1"/>
  <c r="AC2193" i="1"/>
  <c r="AB2193" i="1"/>
  <c r="AA2193" i="1"/>
  <c r="Y2193" i="1"/>
  <c r="X2193" i="1"/>
  <c r="W2193" i="1"/>
  <c r="V2193" i="1"/>
  <c r="O2193" i="1"/>
  <c r="AK2193" i="1" s="1"/>
  <c r="AJ2192" i="1"/>
  <c r="AI2192" i="1"/>
  <c r="AH2192" i="1"/>
  <c r="AG2192" i="1"/>
  <c r="AF2192" i="1"/>
  <c r="AE2192" i="1"/>
  <c r="AD2192" i="1"/>
  <c r="AC2192" i="1"/>
  <c r="AB2192" i="1"/>
  <c r="AA2192" i="1"/>
  <c r="Y2192" i="1"/>
  <c r="X2192" i="1"/>
  <c r="W2192" i="1"/>
  <c r="V2192" i="1"/>
  <c r="O2192" i="1"/>
  <c r="AK2192" i="1" s="1"/>
  <c r="AJ2191" i="1"/>
  <c r="AI2191" i="1"/>
  <c r="AH2191" i="1"/>
  <c r="AG2191" i="1"/>
  <c r="AF2191" i="1"/>
  <c r="AE2191" i="1"/>
  <c r="AD2191" i="1"/>
  <c r="AC2191" i="1"/>
  <c r="AB2191" i="1"/>
  <c r="AA2191" i="1"/>
  <c r="Y2191" i="1"/>
  <c r="X2191" i="1"/>
  <c r="W2191" i="1"/>
  <c r="V2191" i="1"/>
  <c r="O2191" i="1"/>
  <c r="AK2191" i="1" s="1"/>
  <c r="AJ2190" i="1"/>
  <c r="AI2190" i="1"/>
  <c r="AH2190" i="1"/>
  <c r="AG2190" i="1"/>
  <c r="AF2190" i="1"/>
  <c r="AE2190" i="1"/>
  <c r="AD2190" i="1"/>
  <c r="AC2190" i="1"/>
  <c r="AB2190" i="1"/>
  <c r="AA2190" i="1"/>
  <c r="Y2190" i="1"/>
  <c r="X2190" i="1"/>
  <c r="W2190" i="1"/>
  <c r="V2190" i="1"/>
  <c r="O2190" i="1"/>
  <c r="AK2190" i="1" s="1"/>
  <c r="AJ2189" i="1"/>
  <c r="AI2189" i="1"/>
  <c r="AH2189" i="1"/>
  <c r="AG2189" i="1"/>
  <c r="AF2189" i="1"/>
  <c r="AE2189" i="1"/>
  <c r="AD2189" i="1"/>
  <c r="AC2189" i="1"/>
  <c r="AB2189" i="1"/>
  <c r="AA2189" i="1"/>
  <c r="Y2189" i="1"/>
  <c r="X2189" i="1"/>
  <c r="W2189" i="1"/>
  <c r="V2189" i="1"/>
  <c r="O2189" i="1"/>
  <c r="AK2189" i="1" s="1"/>
  <c r="AJ2188" i="1"/>
  <c r="AI2188" i="1"/>
  <c r="AH2188" i="1"/>
  <c r="AG2188" i="1"/>
  <c r="AF2188" i="1"/>
  <c r="AE2188" i="1"/>
  <c r="AD2188" i="1"/>
  <c r="AC2188" i="1"/>
  <c r="AB2188" i="1"/>
  <c r="AA2188" i="1"/>
  <c r="Y2188" i="1"/>
  <c r="X2188" i="1"/>
  <c r="W2188" i="1"/>
  <c r="V2188" i="1"/>
  <c r="O2188" i="1"/>
  <c r="AK2188" i="1" s="1"/>
  <c r="AK2187" i="1"/>
  <c r="AJ2187" i="1"/>
  <c r="AI2187" i="1"/>
  <c r="AH2187" i="1"/>
  <c r="AG2187" i="1"/>
  <c r="AF2187" i="1"/>
  <c r="AE2187" i="1"/>
  <c r="AD2187" i="1"/>
  <c r="AC2187" i="1"/>
  <c r="AB2187" i="1"/>
  <c r="AA2187" i="1"/>
  <c r="Y2187" i="1"/>
  <c r="X2187" i="1"/>
  <c r="W2187" i="1"/>
  <c r="V2187" i="1"/>
  <c r="AJ2186" i="1"/>
  <c r="AI2186" i="1"/>
  <c r="AH2186" i="1"/>
  <c r="AG2186" i="1"/>
  <c r="AF2186" i="1"/>
  <c r="AE2186" i="1"/>
  <c r="AD2186" i="1"/>
  <c r="AC2186" i="1"/>
  <c r="AB2186" i="1"/>
  <c r="AA2186" i="1"/>
  <c r="Y2186" i="1"/>
  <c r="X2186" i="1"/>
  <c r="W2186" i="1"/>
  <c r="V2186" i="1"/>
  <c r="O2186" i="1"/>
  <c r="AK2186" i="1" s="1"/>
  <c r="AK2185" i="1"/>
  <c r="AJ2185" i="1"/>
  <c r="AI2185" i="1"/>
  <c r="AH2185" i="1"/>
  <c r="AG2185" i="1"/>
  <c r="AF2185" i="1"/>
  <c r="AE2185" i="1"/>
  <c r="AD2185" i="1"/>
  <c r="AC2185" i="1"/>
  <c r="AB2185" i="1"/>
  <c r="AA2185" i="1"/>
  <c r="Y2185" i="1"/>
  <c r="X2185" i="1"/>
  <c r="W2185" i="1"/>
  <c r="V2185" i="1"/>
  <c r="AJ2184" i="1"/>
  <c r="AI2184" i="1"/>
  <c r="AH2184" i="1"/>
  <c r="AG2184" i="1"/>
  <c r="AF2184" i="1"/>
  <c r="AE2184" i="1"/>
  <c r="AD2184" i="1"/>
  <c r="AC2184" i="1"/>
  <c r="AB2184" i="1"/>
  <c r="AA2184" i="1"/>
  <c r="Y2184" i="1"/>
  <c r="X2184" i="1"/>
  <c r="W2184" i="1"/>
  <c r="V2184" i="1"/>
  <c r="O2184" i="1"/>
  <c r="AK2184" i="1" s="1"/>
  <c r="AJ2183" i="1"/>
  <c r="AI2183" i="1"/>
  <c r="AH2183" i="1"/>
  <c r="AG2183" i="1"/>
  <c r="AF2183" i="1"/>
  <c r="AE2183" i="1"/>
  <c r="AD2183" i="1"/>
  <c r="AC2183" i="1"/>
  <c r="AB2183" i="1"/>
  <c r="AA2183" i="1"/>
  <c r="Y2183" i="1"/>
  <c r="X2183" i="1"/>
  <c r="W2183" i="1"/>
  <c r="V2183" i="1"/>
  <c r="O2183" i="1"/>
  <c r="AK2183" i="1" s="1"/>
  <c r="AJ2182" i="1"/>
  <c r="AI2182" i="1"/>
  <c r="AH2182" i="1"/>
  <c r="AG2182" i="1"/>
  <c r="AF2182" i="1"/>
  <c r="AE2182" i="1"/>
  <c r="AD2182" i="1"/>
  <c r="AC2182" i="1"/>
  <c r="AB2182" i="1"/>
  <c r="AA2182" i="1"/>
  <c r="Y2182" i="1"/>
  <c r="X2182" i="1"/>
  <c r="W2182" i="1"/>
  <c r="V2182" i="1"/>
  <c r="O2182" i="1"/>
  <c r="AK2182" i="1" s="1"/>
  <c r="AJ2181" i="1"/>
  <c r="AI2181" i="1"/>
  <c r="AH2181" i="1"/>
  <c r="AG2181" i="1"/>
  <c r="AF2181" i="1"/>
  <c r="AE2181" i="1"/>
  <c r="AD2181" i="1"/>
  <c r="AC2181" i="1"/>
  <c r="AB2181" i="1"/>
  <c r="AA2181" i="1"/>
  <c r="Y2181" i="1"/>
  <c r="X2181" i="1"/>
  <c r="W2181" i="1"/>
  <c r="V2181" i="1"/>
  <c r="O2181" i="1"/>
  <c r="AK2181" i="1" s="1"/>
  <c r="AJ2180" i="1"/>
  <c r="AI2180" i="1"/>
  <c r="AH2180" i="1"/>
  <c r="AG2180" i="1"/>
  <c r="AF2180" i="1"/>
  <c r="AE2180" i="1"/>
  <c r="AD2180" i="1"/>
  <c r="AC2180" i="1"/>
  <c r="AB2180" i="1"/>
  <c r="AA2180" i="1"/>
  <c r="Y2180" i="1"/>
  <c r="X2180" i="1"/>
  <c r="W2180" i="1"/>
  <c r="V2180" i="1"/>
  <c r="O2180" i="1"/>
  <c r="AK2180" i="1" s="1"/>
  <c r="AJ2179" i="1"/>
  <c r="AI2179" i="1"/>
  <c r="AH2179" i="1"/>
  <c r="AG2179" i="1"/>
  <c r="AF2179" i="1"/>
  <c r="AE2179" i="1"/>
  <c r="AD2179" i="1"/>
  <c r="AC2179" i="1"/>
  <c r="AB2179" i="1"/>
  <c r="AA2179" i="1"/>
  <c r="Y2179" i="1"/>
  <c r="X2179" i="1"/>
  <c r="W2179" i="1"/>
  <c r="V2179" i="1"/>
  <c r="O2179" i="1"/>
  <c r="AK2179" i="1" s="1"/>
  <c r="AJ2178" i="1"/>
  <c r="AI2178" i="1"/>
  <c r="AH2178" i="1"/>
  <c r="AG2178" i="1"/>
  <c r="AF2178" i="1"/>
  <c r="AE2178" i="1"/>
  <c r="AD2178" i="1"/>
  <c r="AC2178" i="1"/>
  <c r="AB2178" i="1"/>
  <c r="AA2178" i="1"/>
  <c r="Y2178" i="1"/>
  <c r="X2178" i="1"/>
  <c r="W2178" i="1"/>
  <c r="V2178" i="1"/>
  <c r="O2178" i="1"/>
  <c r="AK2178" i="1" s="1"/>
  <c r="AJ2177" i="1"/>
  <c r="AI2177" i="1"/>
  <c r="AH2177" i="1"/>
  <c r="AG2177" i="1"/>
  <c r="AF2177" i="1"/>
  <c r="AE2177" i="1"/>
  <c r="AD2177" i="1"/>
  <c r="AC2177" i="1"/>
  <c r="AB2177" i="1"/>
  <c r="AA2177" i="1"/>
  <c r="Y2177" i="1"/>
  <c r="X2177" i="1"/>
  <c r="W2177" i="1"/>
  <c r="V2177" i="1"/>
  <c r="O2177" i="1"/>
  <c r="AK2177" i="1" s="1"/>
  <c r="AJ2176" i="1"/>
  <c r="AI2176" i="1"/>
  <c r="AH2176" i="1"/>
  <c r="AG2176" i="1"/>
  <c r="AF2176" i="1"/>
  <c r="AE2176" i="1"/>
  <c r="AD2176" i="1"/>
  <c r="AC2176" i="1"/>
  <c r="AB2176" i="1"/>
  <c r="AA2176" i="1"/>
  <c r="Y2176" i="1"/>
  <c r="X2176" i="1"/>
  <c r="W2176" i="1"/>
  <c r="V2176" i="1"/>
  <c r="O2176" i="1"/>
  <c r="AK2176" i="1" s="1"/>
  <c r="AJ2175" i="1"/>
  <c r="AI2175" i="1"/>
  <c r="AH2175" i="1"/>
  <c r="AG2175" i="1"/>
  <c r="AF2175" i="1"/>
  <c r="AE2175" i="1"/>
  <c r="AD2175" i="1"/>
  <c r="AC2175" i="1"/>
  <c r="AB2175" i="1"/>
  <c r="AA2175" i="1"/>
  <c r="Y2175" i="1"/>
  <c r="X2175" i="1"/>
  <c r="W2175" i="1"/>
  <c r="V2175" i="1"/>
  <c r="O2175" i="1"/>
  <c r="AK2175" i="1" s="1"/>
  <c r="AJ2174" i="1"/>
  <c r="AI2174" i="1"/>
  <c r="AH2174" i="1"/>
  <c r="AG2174" i="1"/>
  <c r="AF2174" i="1"/>
  <c r="AE2174" i="1"/>
  <c r="AD2174" i="1"/>
  <c r="AC2174" i="1"/>
  <c r="AB2174" i="1"/>
  <c r="AA2174" i="1"/>
  <c r="Y2174" i="1"/>
  <c r="X2174" i="1"/>
  <c r="W2174" i="1"/>
  <c r="V2174" i="1"/>
  <c r="O2174" i="1"/>
  <c r="AK2174" i="1" s="1"/>
  <c r="AJ2173" i="1"/>
  <c r="AI2173" i="1"/>
  <c r="AH2173" i="1"/>
  <c r="AG2173" i="1"/>
  <c r="AF2173" i="1"/>
  <c r="AE2173" i="1"/>
  <c r="AD2173" i="1"/>
  <c r="AC2173" i="1"/>
  <c r="AB2173" i="1"/>
  <c r="AA2173" i="1"/>
  <c r="Y2173" i="1"/>
  <c r="X2173" i="1"/>
  <c r="W2173" i="1"/>
  <c r="V2173" i="1"/>
  <c r="O2173" i="1"/>
  <c r="AK2173" i="1" s="1"/>
  <c r="AJ2172" i="1"/>
  <c r="AI2172" i="1"/>
  <c r="AH2172" i="1"/>
  <c r="AG2172" i="1"/>
  <c r="AF2172" i="1"/>
  <c r="AE2172" i="1"/>
  <c r="AD2172" i="1"/>
  <c r="AC2172" i="1"/>
  <c r="AB2172" i="1"/>
  <c r="AA2172" i="1"/>
  <c r="Y2172" i="1"/>
  <c r="X2172" i="1"/>
  <c r="W2172" i="1"/>
  <c r="V2172" i="1"/>
  <c r="O2172" i="1"/>
  <c r="AK2172" i="1" s="1"/>
  <c r="AJ2171" i="1"/>
  <c r="AI2171" i="1"/>
  <c r="AH2171" i="1"/>
  <c r="AG2171" i="1"/>
  <c r="AF2171" i="1"/>
  <c r="AE2171" i="1"/>
  <c r="AD2171" i="1"/>
  <c r="AC2171" i="1"/>
  <c r="AB2171" i="1"/>
  <c r="AA2171" i="1"/>
  <c r="Y2171" i="1"/>
  <c r="X2171" i="1"/>
  <c r="W2171" i="1"/>
  <c r="V2171" i="1"/>
  <c r="O2171" i="1"/>
  <c r="AK2171" i="1" s="1"/>
  <c r="AJ2170" i="1"/>
  <c r="AI2170" i="1"/>
  <c r="AH2170" i="1"/>
  <c r="AG2170" i="1"/>
  <c r="AF2170" i="1"/>
  <c r="AE2170" i="1"/>
  <c r="AD2170" i="1"/>
  <c r="AC2170" i="1"/>
  <c r="AB2170" i="1"/>
  <c r="AA2170" i="1"/>
  <c r="Y2170" i="1"/>
  <c r="X2170" i="1"/>
  <c r="W2170" i="1"/>
  <c r="V2170" i="1"/>
  <c r="O2170" i="1"/>
  <c r="AK2170" i="1" s="1"/>
  <c r="AJ2169" i="1"/>
  <c r="AI2169" i="1"/>
  <c r="AH2169" i="1"/>
  <c r="AG2169" i="1"/>
  <c r="AF2169" i="1"/>
  <c r="AE2169" i="1"/>
  <c r="AD2169" i="1"/>
  <c r="AC2169" i="1"/>
  <c r="AB2169" i="1"/>
  <c r="AA2169" i="1"/>
  <c r="Y2169" i="1"/>
  <c r="X2169" i="1"/>
  <c r="W2169" i="1"/>
  <c r="V2169" i="1"/>
  <c r="O2169" i="1"/>
  <c r="AK2169" i="1" s="1"/>
  <c r="AJ2168" i="1"/>
  <c r="AI2168" i="1"/>
  <c r="AH2168" i="1"/>
  <c r="AG2168" i="1"/>
  <c r="AF2168" i="1"/>
  <c r="AE2168" i="1"/>
  <c r="AD2168" i="1"/>
  <c r="AC2168" i="1"/>
  <c r="AB2168" i="1"/>
  <c r="AA2168" i="1"/>
  <c r="Y2168" i="1"/>
  <c r="X2168" i="1"/>
  <c r="W2168" i="1"/>
  <c r="V2168" i="1"/>
  <c r="O2168" i="1"/>
  <c r="AK2168" i="1" s="1"/>
  <c r="AJ2167" i="1"/>
  <c r="AI2167" i="1"/>
  <c r="AH2167" i="1"/>
  <c r="AG2167" i="1"/>
  <c r="AF2167" i="1"/>
  <c r="AE2167" i="1"/>
  <c r="AD2167" i="1"/>
  <c r="AC2167" i="1"/>
  <c r="AB2167" i="1"/>
  <c r="AA2167" i="1"/>
  <c r="Y2167" i="1"/>
  <c r="X2167" i="1"/>
  <c r="W2167" i="1"/>
  <c r="V2167" i="1"/>
  <c r="O2167" i="1"/>
  <c r="AK2167" i="1" s="1"/>
  <c r="AJ2166" i="1"/>
  <c r="AI2166" i="1"/>
  <c r="AH2166" i="1"/>
  <c r="AG2166" i="1"/>
  <c r="AF2166" i="1"/>
  <c r="AE2166" i="1"/>
  <c r="AD2166" i="1"/>
  <c r="AC2166" i="1"/>
  <c r="AB2166" i="1"/>
  <c r="AA2166" i="1"/>
  <c r="Y2166" i="1"/>
  <c r="X2166" i="1"/>
  <c r="W2166" i="1"/>
  <c r="V2166" i="1"/>
  <c r="O2166" i="1"/>
  <c r="AK2166" i="1" s="1"/>
  <c r="AJ2165" i="1"/>
  <c r="AI2165" i="1"/>
  <c r="AH2165" i="1"/>
  <c r="AG2165" i="1"/>
  <c r="AF2165" i="1"/>
  <c r="AE2165" i="1"/>
  <c r="AD2165" i="1"/>
  <c r="AC2165" i="1"/>
  <c r="AB2165" i="1"/>
  <c r="AA2165" i="1"/>
  <c r="Y2165" i="1"/>
  <c r="X2165" i="1"/>
  <c r="W2165" i="1"/>
  <c r="V2165" i="1"/>
  <c r="O2165" i="1"/>
  <c r="AK2165" i="1" s="1"/>
  <c r="AJ2164" i="1"/>
  <c r="AI2164" i="1"/>
  <c r="AH2164" i="1"/>
  <c r="AG2164" i="1"/>
  <c r="AF2164" i="1"/>
  <c r="AE2164" i="1"/>
  <c r="AD2164" i="1"/>
  <c r="AC2164" i="1"/>
  <c r="AB2164" i="1"/>
  <c r="AA2164" i="1"/>
  <c r="Y2164" i="1"/>
  <c r="X2164" i="1"/>
  <c r="W2164" i="1"/>
  <c r="V2164" i="1"/>
  <c r="O2164" i="1"/>
  <c r="AK2164" i="1" s="1"/>
  <c r="AJ2163" i="1"/>
  <c r="AI2163" i="1"/>
  <c r="AH2163" i="1"/>
  <c r="AG2163" i="1"/>
  <c r="AF2163" i="1"/>
  <c r="AE2163" i="1"/>
  <c r="AD2163" i="1"/>
  <c r="AC2163" i="1"/>
  <c r="AB2163" i="1"/>
  <c r="AA2163" i="1"/>
  <c r="Y2163" i="1"/>
  <c r="X2163" i="1"/>
  <c r="W2163" i="1"/>
  <c r="V2163" i="1"/>
  <c r="O2163" i="1"/>
  <c r="AK2163" i="1" s="1"/>
  <c r="AJ2162" i="1"/>
  <c r="AI2162" i="1"/>
  <c r="AH2162" i="1"/>
  <c r="AG2162" i="1"/>
  <c r="AF2162" i="1"/>
  <c r="AE2162" i="1"/>
  <c r="AD2162" i="1"/>
  <c r="AC2162" i="1"/>
  <c r="AB2162" i="1"/>
  <c r="AA2162" i="1"/>
  <c r="Y2162" i="1"/>
  <c r="X2162" i="1"/>
  <c r="W2162" i="1"/>
  <c r="V2162" i="1"/>
  <c r="O2162" i="1"/>
  <c r="AK2162" i="1" s="1"/>
  <c r="AJ2161" i="1"/>
  <c r="AI2161" i="1"/>
  <c r="AH2161" i="1"/>
  <c r="AG2161" i="1"/>
  <c r="AF2161" i="1"/>
  <c r="AE2161" i="1"/>
  <c r="AD2161" i="1"/>
  <c r="AC2161" i="1"/>
  <c r="AB2161" i="1"/>
  <c r="AA2161" i="1"/>
  <c r="Y2161" i="1"/>
  <c r="X2161" i="1"/>
  <c r="W2161" i="1"/>
  <c r="V2161" i="1"/>
  <c r="O2161" i="1"/>
  <c r="AK2161" i="1" s="1"/>
  <c r="AJ2160" i="1"/>
  <c r="AI2160" i="1"/>
  <c r="AH2160" i="1"/>
  <c r="AG2160" i="1"/>
  <c r="AF2160" i="1"/>
  <c r="AE2160" i="1"/>
  <c r="AD2160" i="1"/>
  <c r="AC2160" i="1"/>
  <c r="AB2160" i="1"/>
  <c r="AA2160" i="1"/>
  <c r="Y2160" i="1"/>
  <c r="X2160" i="1"/>
  <c r="W2160" i="1"/>
  <c r="V2160" i="1"/>
  <c r="O2160" i="1"/>
  <c r="AK2160" i="1" s="1"/>
  <c r="AJ2159" i="1"/>
  <c r="AI2159" i="1"/>
  <c r="AH2159" i="1"/>
  <c r="AG2159" i="1"/>
  <c r="AF2159" i="1"/>
  <c r="AE2159" i="1"/>
  <c r="AD2159" i="1"/>
  <c r="AC2159" i="1"/>
  <c r="AB2159" i="1"/>
  <c r="AA2159" i="1"/>
  <c r="Y2159" i="1"/>
  <c r="X2159" i="1"/>
  <c r="W2159" i="1"/>
  <c r="V2159" i="1"/>
  <c r="O2159" i="1"/>
  <c r="AK2159" i="1" s="1"/>
  <c r="AJ2158" i="1"/>
  <c r="AI2158" i="1"/>
  <c r="AH2158" i="1"/>
  <c r="AG2158" i="1"/>
  <c r="AF2158" i="1"/>
  <c r="AE2158" i="1"/>
  <c r="AD2158" i="1"/>
  <c r="AC2158" i="1"/>
  <c r="AB2158" i="1"/>
  <c r="AA2158" i="1"/>
  <c r="Y2158" i="1"/>
  <c r="X2158" i="1"/>
  <c r="W2158" i="1"/>
  <c r="V2158" i="1"/>
  <c r="O2158" i="1"/>
  <c r="AK2158" i="1" s="1"/>
  <c r="AJ2157" i="1"/>
  <c r="AI2157" i="1"/>
  <c r="AH2157" i="1"/>
  <c r="AG2157" i="1"/>
  <c r="AF2157" i="1"/>
  <c r="AE2157" i="1"/>
  <c r="AD2157" i="1"/>
  <c r="AC2157" i="1"/>
  <c r="AB2157" i="1"/>
  <c r="AA2157" i="1"/>
  <c r="Y2157" i="1"/>
  <c r="X2157" i="1"/>
  <c r="W2157" i="1"/>
  <c r="V2157" i="1"/>
  <c r="O2157" i="1"/>
  <c r="AK2157" i="1" s="1"/>
  <c r="AJ2156" i="1"/>
  <c r="AI2156" i="1"/>
  <c r="AH2156" i="1"/>
  <c r="AG2156" i="1"/>
  <c r="AF2156" i="1"/>
  <c r="AE2156" i="1"/>
  <c r="AD2156" i="1"/>
  <c r="AC2156" i="1"/>
  <c r="AB2156" i="1"/>
  <c r="AA2156" i="1"/>
  <c r="Y2156" i="1"/>
  <c r="X2156" i="1"/>
  <c r="W2156" i="1"/>
  <c r="V2156" i="1"/>
  <c r="O2156" i="1"/>
  <c r="AK2156" i="1" s="1"/>
  <c r="AJ2155" i="1"/>
  <c r="AI2155" i="1"/>
  <c r="AH2155" i="1"/>
  <c r="AG2155" i="1"/>
  <c r="AF2155" i="1"/>
  <c r="AE2155" i="1"/>
  <c r="AD2155" i="1"/>
  <c r="AC2155" i="1"/>
  <c r="AB2155" i="1"/>
  <c r="AA2155" i="1"/>
  <c r="Y2155" i="1"/>
  <c r="X2155" i="1"/>
  <c r="W2155" i="1"/>
  <c r="V2155" i="1"/>
  <c r="O2155" i="1"/>
  <c r="AK2155" i="1" s="1"/>
  <c r="AJ2154" i="1"/>
  <c r="AI2154" i="1"/>
  <c r="AH2154" i="1"/>
  <c r="AG2154" i="1"/>
  <c r="AF2154" i="1"/>
  <c r="AE2154" i="1"/>
  <c r="AD2154" i="1"/>
  <c r="AC2154" i="1"/>
  <c r="AB2154" i="1"/>
  <c r="AA2154" i="1"/>
  <c r="Y2154" i="1"/>
  <c r="X2154" i="1"/>
  <c r="W2154" i="1"/>
  <c r="V2154" i="1"/>
  <c r="O2154" i="1"/>
  <c r="AK2154" i="1" s="1"/>
  <c r="AJ2153" i="1"/>
  <c r="AI2153" i="1"/>
  <c r="AH2153" i="1"/>
  <c r="AG2153" i="1"/>
  <c r="AF2153" i="1"/>
  <c r="AE2153" i="1"/>
  <c r="AD2153" i="1"/>
  <c r="AC2153" i="1"/>
  <c r="AB2153" i="1"/>
  <c r="AA2153" i="1"/>
  <c r="Y2153" i="1"/>
  <c r="X2153" i="1"/>
  <c r="W2153" i="1"/>
  <c r="V2153" i="1"/>
  <c r="O2153" i="1"/>
  <c r="AK2153" i="1" s="1"/>
  <c r="AJ2152" i="1"/>
  <c r="AI2152" i="1"/>
  <c r="AH2152" i="1"/>
  <c r="AG2152" i="1"/>
  <c r="AF2152" i="1"/>
  <c r="AE2152" i="1"/>
  <c r="AD2152" i="1"/>
  <c r="AC2152" i="1"/>
  <c r="AB2152" i="1"/>
  <c r="AA2152" i="1"/>
  <c r="Y2152" i="1"/>
  <c r="X2152" i="1"/>
  <c r="W2152" i="1"/>
  <c r="V2152" i="1"/>
  <c r="O2152" i="1"/>
  <c r="AK2152" i="1" s="1"/>
  <c r="AJ2151" i="1"/>
  <c r="AI2151" i="1"/>
  <c r="AH2151" i="1"/>
  <c r="AG2151" i="1"/>
  <c r="AF2151" i="1"/>
  <c r="AE2151" i="1"/>
  <c r="AD2151" i="1"/>
  <c r="AC2151" i="1"/>
  <c r="AB2151" i="1"/>
  <c r="AA2151" i="1"/>
  <c r="Y2151" i="1"/>
  <c r="X2151" i="1"/>
  <c r="W2151" i="1"/>
  <c r="V2151" i="1"/>
  <c r="O2151" i="1"/>
  <c r="AK2151" i="1" s="1"/>
  <c r="AJ2150" i="1"/>
  <c r="AI2150" i="1"/>
  <c r="AH2150" i="1"/>
  <c r="AG2150" i="1"/>
  <c r="AF2150" i="1"/>
  <c r="AE2150" i="1"/>
  <c r="AD2150" i="1"/>
  <c r="AC2150" i="1"/>
  <c r="AB2150" i="1"/>
  <c r="AA2150" i="1"/>
  <c r="Y2150" i="1"/>
  <c r="X2150" i="1"/>
  <c r="W2150" i="1"/>
  <c r="V2150" i="1"/>
  <c r="O2150" i="1"/>
  <c r="AK2150" i="1" s="1"/>
  <c r="AJ2149" i="1"/>
  <c r="AI2149" i="1"/>
  <c r="AH2149" i="1"/>
  <c r="AG2149" i="1"/>
  <c r="AF2149" i="1"/>
  <c r="AE2149" i="1"/>
  <c r="AD2149" i="1"/>
  <c r="AC2149" i="1"/>
  <c r="AB2149" i="1"/>
  <c r="AA2149" i="1"/>
  <c r="Y2149" i="1"/>
  <c r="X2149" i="1"/>
  <c r="W2149" i="1"/>
  <c r="V2149" i="1"/>
  <c r="O2149" i="1"/>
  <c r="AK2149" i="1" s="1"/>
  <c r="AJ2148" i="1"/>
  <c r="AI2148" i="1"/>
  <c r="AH2148" i="1"/>
  <c r="AG2148" i="1"/>
  <c r="AF2148" i="1"/>
  <c r="AE2148" i="1"/>
  <c r="AD2148" i="1"/>
  <c r="AC2148" i="1"/>
  <c r="AB2148" i="1"/>
  <c r="AA2148" i="1"/>
  <c r="Y2148" i="1"/>
  <c r="X2148" i="1"/>
  <c r="W2148" i="1"/>
  <c r="V2148" i="1"/>
  <c r="O2148" i="1"/>
  <c r="AK2148" i="1" s="1"/>
  <c r="AJ2147" i="1"/>
  <c r="AI2147" i="1"/>
  <c r="AH2147" i="1"/>
  <c r="AG2147" i="1"/>
  <c r="AF2147" i="1"/>
  <c r="AE2147" i="1"/>
  <c r="AD2147" i="1"/>
  <c r="AC2147" i="1"/>
  <c r="AB2147" i="1"/>
  <c r="AA2147" i="1"/>
  <c r="Y2147" i="1"/>
  <c r="X2147" i="1"/>
  <c r="W2147" i="1"/>
  <c r="V2147" i="1"/>
  <c r="O2147" i="1"/>
  <c r="AK2147" i="1" s="1"/>
  <c r="AJ2146" i="1"/>
  <c r="AI2146" i="1"/>
  <c r="AH2146" i="1"/>
  <c r="AG2146" i="1"/>
  <c r="AF2146" i="1"/>
  <c r="AE2146" i="1"/>
  <c r="AD2146" i="1"/>
  <c r="AC2146" i="1"/>
  <c r="AB2146" i="1"/>
  <c r="AA2146" i="1"/>
  <c r="Y2146" i="1"/>
  <c r="X2146" i="1"/>
  <c r="W2146" i="1"/>
  <c r="V2146" i="1"/>
  <c r="O2146" i="1"/>
  <c r="AK2146" i="1" s="1"/>
  <c r="AJ2145" i="1"/>
  <c r="AI2145" i="1"/>
  <c r="AH2145" i="1"/>
  <c r="AG2145" i="1"/>
  <c r="AF2145" i="1"/>
  <c r="AE2145" i="1"/>
  <c r="AD2145" i="1"/>
  <c r="AC2145" i="1"/>
  <c r="AB2145" i="1"/>
  <c r="AA2145" i="1"/>
  <c r="Y2145" i="1"/>
  <c r="X2145" i="1"/>
  <c r="W2145" i="1"/>
  <c r="V2145" i="1"/>
  <c r="O2145" i="1"/>
  <c r="AK2145" i="1" s="1"/>
  <c r="AJ2144" i="1"/>
  <c r="AI2144" i="1"/>
  <c r="AH2144" i="1"/>
  <c r="AG2144" i="1"/>
  <c r="AF2144" i="1"/>
  <c r="AE2144" i="1"/>
  <c r="AD2144" i="1"/>
  <c r="AC2144" i="1"/>
  <c r="AB2144" i="1"/>
  <c r="AA2144" i="1"/>
  <c r="Y2144" i="1"/>
  <c r="X2144" i="1"/>
  <c r="W2144" i="1"/>
  <c r="V2144" i="1"/>
  <c r="O2144" i="1"/>
  <c r="AK2144" i="1" s="1"/>
  <c r="AJ2143" i="1"/>
  <c r="AI2143" i="1"/>
  <c r="AH2143" i="1"/>
  <c r="AG2143" i="1"/>
  <c r="AF2143" i="1"/>
  <c r="AE2143" i="1"/>
  <c r="AD2143" i="1"/>
  <c r="AC2143" i="1"/>
  <c r="AB2143" i="1"/>
  <c r="AA2143" i="1"/>
  <c r="Y2143" i="1"/>
  <c r="X2143" i="1"/>
  <c r="W2143" i="1"/>
  <c r="V2143" i="1"/>
  <c r="O2143" i="1"/>
  <c r="AK2143" i="1" s="1"/>
  <c r="AJ2142" i="1"/>
  <c r="AI2142" i="1"/>
  <c r="AH2142" i="1"/>
  <c r="AG2142" i="1"/>
  <c r="AF2142" i="1"/>
  <c r="AE2142" i="1"/>
  <c r="AD2142" i="1"/>
  <c r="AC2142" i="1"/>
  <c r="AB2142" i="1"/>
  <c r="AA2142" i="1"/>
  <c r="Y2142" i="1"/>
  <c r="X2142" i="1"/>
  <c r="W2142" i="1"/>
  <c r="V2142" i="1"/>
  <c r="O2142" i="1"/>
  <c r="AK2142" i="1" s="1"/>
  <c r="AJ2141" i="1"/>
  <c r="AI2141" i="1"/>
  <c r="AH2141" i="1"/>
  <c r="AG2141" i="1"/>
  <c r="AF2141" i="1"/>
  <c r="AE2141" i="1"/>
  <c r="AD2141" i="1"/>
  <c r="AC2141" i="1"/>
  <c r="AB2141" i="1"/>
  <c r="AA2141" i="1"/>
  <c r="Y2141" i="1"/>
  <c r="X2141" i="1"/>
  <c r="W2141" i="1"/>
  <c r="V2141" i="1"/>
  <c r="O2141" i="1"/>
  <c r="AK2141" i="1" s="1"/>
  <c r="AJ2140" i="1"/>
  <c r="AI2140" i="1"/>
  <c r="AH2140" i="1"/>
  <c r="AG2140" i="1"/>
  <c r="AF2140" i="1"/>
  <c r="AE2140" i="1"/>
  <c r="AD2140" i="1"/>
  <c r="AC2140" i="1"/>
  <c r="AB2140" i="1"/>
  <c r="AA2140" i="1"/>
  <c r="Y2140" i="1"/>
  <c r="X2140" i="1"/>
  <c r="W2140" i="1"/>
  <c r="V2140" i="1"/>
  <c r="O2140" i="1"/>
  <c r="AK2140" i="1" s="1"/>
  <c r="AJ2139" i="1"/>
  <c r="AI2139" i="1"/>
  <c r="AH2139" i="1"/>
  <c r="AG2139" i="1"/>
  <c r="AF2139" i="1"/>
  <c r="AE2139" i="1"/>
  <c r="AD2139" i="1"/>
  <c r="AC2139" i="1"/>
  <c r="AB2139" i="1"/>
  <c r="AA2139" i="1"/>
  <c r="Y2139" i="1"/>
  <c r="X2139" i="1"/>
  <c r="W2139" i="1"/>
  <c r="V2139" i="1"/>
  <c r="O2139" i="1"/>
  <c r="AK2139" i="1" s="1"/>
  <c r="AJ2138" i="1"/>
  <c r="AI2138" i="1"/>
  <c r="AH2138" i="1"/>
  <c r="AG2138" i="1"/>
  <c r="AF2138" i="1"/>
  <c r="AE2138" i="1"/>
  <c r="AD2138" i="1"/>
  <c r="AC2138" i="1"/>
  <c r="AB2138" i="1"/>
  <c r="AA2138" i="1"/>
  <c r="Y2138" i="1"/>
  <c r="X2138" i="1"/>
  <c r="W2138" i="1"/>
  <c r="V2138" i="1"/>
  <c r="O2138" i="1"/>
  <c r="AK2138" i="1" s="1"/>
  <c r="AJ2137" i="1"/>
  <c r="AI2137" i="1"/>
  <c r="AH2137" i="1"/>
  <c r="AG2137" i="1"/>
  <c r="AF2137" i="1"/>
  <c r="AE2137" i="1"/>
  <c r="AD2137" i="1"/>
  <c r="AC2137" i="1"/>
  <c r="AB2137" i="1"/>
  <c r="AA2137" i="1"/>
  <c r="Y2137" i="1"/>
  <c r="X2137" i="1"/>
  <c r="W2137" i="1"/>
  <c r="V2137" i="1"/>
  <c r="O2137" i="1"/>
  <c r="AK2137" i="1" s="1"/>
  <c r="AJ2136" i="1"/>
  <c r="AI2136" i="1"/>
  <c r="AH2136" i="1"/>
  <c r="AG2136" i="1"/>
  <c r="AF2136" i="1"/>
  <c r="AE2136" i="1"/>
  <c r="AD2136" i="1"/>
  <c r="AC2136" i="1"/>
  <c r="AB2136" i="1"/>
  <c r="AA2136" i="1"/>
  <c r="Y2136" i="1"/>
  <c r="X2136" i="1"/>
  <c r="W2136" i="1"/>
  <c r="V2136" i="1"/>
  <c r="O2136" i="1"/>
  <c r="AK2136" i="1" s="1"/>
  <c r="AJ2135" i="1"/>
  <c r="AI2135" i="1"/>
  <c r="AH2135" i="1"/>
  <c r="AG2135" i="1"/>
  <c r="AF2135" i="1"/>
  <c r="AE2135" i="1"/>
  <c r="AD2135" i="1"/>
  <c r="AC2135" i="1"/>
  <c r="AB2135" i="1"/>
  <c r="AA2135" i="1"/>
  <c r="Y2135" i="1"/>
  <c r="X2135" i="1"/>
  <c r="W2135" i="1"/>
  <c r="V2135" i="1"/>
  <c r="O2135" i="1"/>
  <c r="AK2135" i="1" s="1"/>
  <c r="AJ2134" i="1"/>
  <c r="AI2134" i="1"/>
  <c r="AH2134" i="1"/>
  <c r="AG2134" i="1"/>
  <c r="AF2134" i="1"/>
  <c r="AE2134" i="1"/>
  <c r="AD2134" i="1"/>
  <c r="AC2134" i="1"/>
  <c r="AB2134" i="1"/>
  <c r="AA2134" i="1"/>
  <c r="Y2134" i="1"/>
  <c r="X2134" i="1"/>
  <c r="W2134" i="1"/>
  <c r="V2134" i="1"/>
  <c r="O2134" i="1"/>
  <c r="AK2134" i="1" s="1"/>
  <c r="AJ2133" i="1"/>
  <c r="AI2133" i="1"/>
  <c r="AH2133" i="1"/>
  <c r="AG2133" i="1"/>
  <c r="AF2133" i="1"/>
  <c r="AE2133" i="1"/>
  <c r="AD2133" i="1"/>
  <c r="AC2133" i="1"/>
  <c r="AB2133" i="1"/>
  <c r="AA2133" i="1"/>
  <c r="Y2133" i="1"/>
  <c r="X2133" i="1"/>
  <c r="W2133" i="1"/>
  <c r="V2133" i="1"/>
  <c r="O2133" i="1"/>
  <c r="AK2133" i="1" s="1"/>
  <c r="AJ2132" i="1"/>
  <c r="AI2132" i="1"/>
  <c r="AH2132" i="1"/>
  <c r="AG2132" i="1"/>
  <c r="AF2132" i="1"/>
  <c r="AE2132" i="1"/>
  <c r="AD2132" i="1"/>
  <c r="AC2132" i="1"/>
  <c r="AB2132" i="1"/>
  <c r="AA2132" i="1"/>
  <c r="Y2132" i="1"/>
  <c r="X2132" i="1"/>
  <c r="W2132" i="1"/>
  <c r="V2132" i="1"/>
  <c r="O2132" i="1"/>
  <c r="AK2132" i="1" s="1"/>
  <c r="AJ2131" i="1"/>
  <c r="AI2131" i="1"/>
  <c r="AH2131" i="1"/>
  <c r="AG2131" i="1"/>
  <c r="AF2131" i="1"/>
  <c r="AE2131" i="1"/>
  <c r="AD2131" i="1"/>
  <c r="AC2131" i="1"/>
  <c r="AB2131" i="1"/>
  <c r="AA2131" i="1"/>
  <c r="Y2131" i="1"/>
  <c r="X2131" i="1"/>
  <c r="W2131" i="1"/>
  <c r="V2131" i="1"/>
  <c r="O2131" i="1"/>
  <c r="AK2131" i="1" s="1"/>
  <c r="AJ2130" i="1"/>
  <c r="AI2130" i="1"/>
  <c r="AH2130" i="1"/>
  <c r="AG2130" i="1"/>
  <c r="AF2130" i="1"/>
  <c r="AE2130" i="1"/>
  <c r="AD2130" i="1"/>
  <c r="AC2130" i="1"/>
  <c r="AB2130" i="1"/>
  <c r="AA2130" i="1"/>
  <c r="Y2130" i="1"/>
  <c r="X2130" i="1"/>
  <c r="W2130" i="1"/>
  <c r="V2130" i="1"/>
  <c r="O2130" i="1"/>
  <c r="AK2130" i="1" s="1"/>
  <c r="AJ2129" i="1"/>
  <c r="AI2129" i="1"/>
  <c r="AH2129" i="1"/>
  <c r="AG2129" i="1"/>
  <c r="AF2129" i="1"/>
  <c r="AE2129" i="1"/>
  <c r="AD2129" i="1"/>
  <c r="AC2129" i="1"/>
  <c r="AB2129" i="1"/>
  <c r="AA2129" i="1"/>
  <c r="Y2129" i="1"/>
  <c r="X2129" i="1"/>
  <c r="W2129" i="1"/>
  <c r="V2129" i="1"/>
  <c r="O2129" i="1"/>
  <c r="AK2129" i="1" s="1"/>
  <c r="AJ2128" i="1"/>
  <c r="AI2128" i="1"/>
  <c r="AH2128" i="1"/>
  <c r="AG2128" i="1"/>
  <c r="AF2128" i="1"/>
  <c r="AE2128" i="1"/>
  <c r="AD2128" i="1"/>
  <c r="AC2128" i="1"/>
  <c r="AB2128" i="1"/>
  <c r="AA2128" i="1"/>
  <c r="Y2128" i="1"/>
  <c r="X2128" i="1"/>
  <c r="W2128" i="1"/>
  <c r="V2128" i="1"/>
  <c r="O2128" i="1"/>
  <c r="AK2128" i="1" s="1"/>
  <c r="AJ2127" i="1"/>
  <c r="AI2127" i="1"/>
  <c r="AH2127" i="1"/>
  <c r="AG2127" i="1"/>
  <c r="AF2127" i="1"/>
  <c r="AE2127" i="1"/>
  <c r="AD2127" i="1"/>
  <c r="AC2127" i="1"/>
  <c r="AB2127" i="1"/>
  <c r="AA2127" i="1"/>
  <c r="Y2127" i="1"/>
  <c r="X2127" i="1"/>
  <c r="W2127" i="1"/>
  <c r="V2127" i="1"/>
  <c r="O2127" i="1"/>
  <c r="AK2127" i="1" s="1"/>
  <c r="AJ2126" i="1"/>
  <c r="AI2126" i="1"/>
  <c r="AH2126" i="1"/>
  <c r="AG2126" i="1"/>
  <c r="AF2126" i="1"/>
  <c r="AE2126" i="1"/>
  <c r="AD2126" i="1"/>
  <c r="AC2126" i="1"/>
  <c r="AB2126" i="1"/>
  <c r="AA2126" i="1"/>
  <c r="Y2126" i="1"/>
  <c r="X2126" i="1"/>
  <c r="W2126" i="1"/>
  <c r="V2126" i="1"/>
  <c r="O2126" i="1"/>
  <c r="AK2126" i="1" s="1"/>
  <c r="AJ2125" i="1"/>
  <c r="AI2125" i="1"/>
  <c r="AH2125" i="1"/>
  <c r="AG2125" i="1"/>
  <c r="AF2125" i="1"/>
  <c r="AE2125" i="1"/>
  <c r="AD2125" i="1"/>
  <c r="AC2125" i="1"/>
  <c r="AB2125" i="1"/>
  <c r="AA2125" i="1"/>
  <c r="Y2125" i="1"/>
  <c r="X2125" i="1"/>
  <c r="W2125" i="1"/>
  <c r="V2125" i="1"/>
  <c r="O2125" i="1"/>
  <c r="AK2125" i="1" s="1"/>
  <c r="AJ2124" i="1"/>
  <c r="AI2124" i="1"/>
  <c r="AH2124" i="1"/>
  <c r="AG2124" i="1"/>
  <c r="AF2124" i="1"/>
  <c r="AE2124" i="1"/>
  <c r="AD2124" i="1"/>
  <c r="AC2124" i="1"/>
  <c r="AB2124" i="1"/>
  <c r="AA2124" i="1"/>
  <c r="Y2124" i="1"/>
  <c r="X2124" i="1"/>
  <c r="W2124" i="1"/>
  <c r="V2124" i="1"/>
  <c r="O2124" i="1"/>
  <c r="AK2124" i="1" s="1"/>
  <c r="AJ2123" i="1"/>
  <c r="AI2123" i="1"/>
  <c r="AH2123" i="1"/>
  <c r="AG2123" i="1"/>
  <c r="AF2123" i="1"/>
  <c r="AE2123" i="1"/>
  <c r="AD2123" i="1"/>
  <c r="AC2123" i="1"/>
  <c r="AB2123" i="1"/>
  <c r="AA2123" i="1"/>
  <c r="Y2123" i="1"/>
  <c r="X2123" i="1"/>
  <c r="W2123" i="1"/>
  <c r="V2123" i="1"/>
  <c r="O2123" i="1"/>
  <c r="AK2123" i="1" s="1"/>
  <c r="AJ2122" i="1"/>
  <c r="AI2122" i="1"/>
  <c r="AH2122" i="1"/>
  <c r="AG2122" i="1"/>
  <c r="AF2122" i="1"/>
  <c r="AE2122" i="1"/>
  <c r="AD2122" i="1"/>
  <c r="AC2122" i="1"/>
  <c r="AB2122" i="1"/>
  <c r="AA2122" i="1"/>
  <c r="Y2122" i="1"/>
  <c r="X2122" i="1"/>
  <c r="W2122" i="1"/>
  <c r="V2122" i="1"/>
  <c r="O2122" i="1"/>
  <c r="AK2122" i="1" s="1"/>
  <c r="AJ2121" i="1"/>
  <c r="AI2121" i="1"/>
  <c r="AH2121" i="1"/>
  <c r="AG2121" i="1"/>
  <c r="AF2121" i="1"/>
  <c r="AE2121" i="1"/>
  <c r="AD2121" i="1"/>
  <c r="AC2121" i="1"/>
  <c r="AB2121" i="1"/>
  <c r="AA2121" i="1"/>
  <c r="Y2121" i="1"/>
  <c r="X2121" i="1"/>
  <c r="W2121" i="1"/>
  <c r="V2121" i="1"/>
  <c r="O2121" i="1"/>
  <c r="AK2121" i="1" s="1"/>
  <c r="AJ2120" i="1"/>
  <c r="AI2120" i="1"/>
  <c r="AH2120" i="1"/>
  <c r="AG2120" i="1"/>
  <c r="AF2120" i="1"/>
  <c r="AE2120" i="1"/>
  <c r="AD2120" i="1"/>
  <c r="AC2120" i="1"/>
  <c r="AB2120" i="1"/>
  <c r="AA2120" i="1"/>
  <c r="Y2120" i="1"/>
  <c r="X2120" i="1"/>
  <c r="W2120" i="1"/>
  <c r="V2120" i="1"/>
  <c r="O2120" i="1"/>
  <c r="AK2120" i="1" s="1"/>
  <c r="AJ2119" i="1"/>
  <c r="AI2119" i="1"/>
  <c r="AH2119" i="1"/>
  <c r="AG2119" i="1"/>
  <c r="AF2119" i="1"/>
  <c r="AE2119" i="1"/>
  <c r="AD2119" i="1"/>
  <c r="AC2119" i="1"/>
  <c r="AB2119" i="1"/>
  <c r="AA2119" i="1"/>
  <c r="Y2119" i="1"/>
  <c r="X2119" i="1"/>
  <c r="W2119" i="1"/>
  <c r="V2119" i="1"/>
  <c r="O2119" i="1"/>
  <c r="AK2119" i="1" s="1"/>
  <c r="AJ2118" i="1"/>
  <c r="AI2118" i="1"/>
  <c r="AH2118" i="1"/>
  <c r="AG2118" i="1"/>
  <c r="AF2118" i="1"/>
  <c r="AE2118" i="1"/>
  <c r="AD2118" i="1"/>
  <c r="AC2118" i="1"/>
  <c r="AB2118" i="1"/>
  <c r="AA2118" i="1"/>
  <c r="Y2118" i="1"/>
  <c r="X2118" i="1"/>
  <c r="W2118" i="1"/>
  <c r="V2118" i="1"/>
  <c r="O2118" i="1"/>
  <c r="AK2118" i="1" s="1"/>
  <c r="AJ2117" i="1"/>
  <c r="AI2117" i="1"/>
  <c r="AH2117" i="1"/>
  <c r="AG2117" i="1"/>
  <c r="AF2117" i="1"/>
  <c r="AE2117" i="1"/>
  <c r="AD2117" i="1"/>
  <c r="AC2117" i="1"/>
  <c r="AB2117" i="1"/>
  <c r="AA2117" i="1"/>
  <c r="Y2117" i="1"/>
  <c r="X2117" i="1"/>
  <c r="W2117" i="1"/>
  <c r="V2117" i="1"/>
  <c r="O2117" i="1"/>
  <c r="AK2117" i="1" s="1"/>
  <c r="AJ2116" i="1"/>
  <c r="AI2116" i="1"/>
  <c r="AH2116" i="1"/>
  <c r="AG2116" i="1"/>
  <c r="AF2116" i="1"/>
  <c r="AE2116" i="1"/>
  <c r="AD2116" i="1"/>
  <c r="AC2116" i="1"/>
  <c r="AB2116" i="1"/>
  <c r="AA2116" i="1"/>
  <c r="Y2116" i="1"/>
  <c r="X2116" i="1"/>
  <c r="W2116" i="1"/>
  <c r="V2116" i="1"/>
  <c r="O2116" i="1"/>
  <c r="AK2116" i="1" s="1"/>
  <c r="AJ2115" i="1"/>
  <c r="AI2115" i="1"/>
  <c r="AH2115" i="1"/>
  <c r="AG2115" i="1"/>
  <c r="AF2115" i="1"/>
  <c r="AE2115" i="1"/>
  <c r="AD2115" i="1"/>
  <c r="AC2115" i="1"/>
  <c r="AB2115" i="1"/>
  <c r="AA2115" i="1"/>
  <c r="Y2115" i="1"/>
  <c r="X2115" i="1"/>
  <c r="W2115" i="1"/>
  <c r="V2115" i="1"/>
  <c r="O2115" i="1"/>
  <c r="AK2115" i="1" s="1"/>
  <c r="AJ2114" i="1"/>
  <c r="AI2114" i="1"/>
  <c r="AH2114" i="1"/>
  <c r="AG2114" i="1"/>
  <c r="AF2114" i="1"/>
  <c r="AE2114" i="1"/>
  <c r="AD2114" i="1"/>
  <c r="AC2114" i="1"/>
  <c r="AB2114" i="1"/>
  <c r="AA2114" i="1"/>
  <c r="Y2114" i="1"/>
  <c r="X2114" i="1"/>
  <c r="W2114" i="1"/>
  <c r="V2114" i="1"/>
  <c r="O2114" i="1"/>
  <c r="AK2114" i="1" s="1"/>
  <c r="AJ2113" i="1"/>
  <c r="AI2113" i="1"/>
  <c r="AH2113" i="1"/>
  <c r="AG2113" i="1"/>
  <c r="AF2113" i="1"/>
  <c r="AE2113" i="1"/>
  <c r="AD2113" i="1"/>
  <c r="AC2113" i="1"/>
  <c r="AB2113" i="1"/>
  <c r="AA2113" i="1"/>
  <c r="Y2113" i="1"/>
  <c r="X2113" i="1"/>
  <c r="W2113" i="1"/>
  <c r="V2113" i="1"/>
  <c r="O2113" i="1"/>
  <c r="AK2113" i="1" s="1"/>
  <c r="AJ2112" i="1"/>
  <c r="AI2112" i="1"/>
  <c r="AH2112" i="1"/>
  <c r="AG2112" i="1"/>
  <c r="AF2112" i="1"/>
  <c r="AE2112" i="1"/>
  <c r="AD2112" i="1"/>
  <c r="AC2112" i="1"/>
  <c r="AB2112" i="1"/>
  <c r="AA2112" i="1"/>
  <c r="Y2112" i="1"/>
  <c r="X2112" i="1"/>
  <c r="W2112" i="1"/>
  <c r="V2112" i="1"/>
  <c r="O2112" i="1"/>
  <c r="AK2112" i="1" s="1"/>
  <c r="AJ2111" i="1"/>
  <c r="AI2111" i="1"/>
  <c r="AH2111" i="1"/>
  <c r="AG2111" i="1"/>
  <c r="AF2111" i="1"/>
  <c r="AE2111" i="1"/>
  <c r="AD2111" i="1"/>
  <c r="AC2111" i="1"/>
  <c r="AB2111" i="1"/>
  <c r="AA2111" i="1"/>
  <c r="Y2111" i="1"/>
  <c r="X2111" i="1"/>
  <c r="W2111" i="1"/>
  <c r="V2111" i="1"/>
  <c r="O2111" i="1"/>
  <c r="AK2111" i="1" s="1"/>
  <c r="AJ2110" i="1"/>
  <c r="AI2110" i="1"/>
  <c r="AH2110" i="1"/>
  <c r="AG2110" i="1"/>
  <c r="AF2110" i="1"/>
  <c r="AE2110" i="1"/>
  <c r="AD2110" i="1"/>
  <c r="AC2110" i="1"/>
  <c r="AB2110" i="1"/>
  <c r="AA2110" i="1"/>
  <c r="Y2110" i="1"/>
  <c r="X2110" i="1"/>
  <c r="W2110" i="1"/>
  <c r="V2110" i="1"/>
  <c r="O2110" i="1"/>
  <c r="AK2110" i="1" s="1"/>
  <c r="AJ2109" i="1"/>
  <c r="AI2109" i="1"/>
  <c r="AH2109" i="1"/>
  <c r="AG2109" i="1"/>
  <c r="AF2109" i="1"/>
  <c r="AE2109" i="1"/>
  <c r="AD2109" i="1"/>
  <c r="AC2109" i="1"/>
  <c r="AB2109" i="1"/>
  <c r="AA2109" i="1"/>
  <c r="Y2109" i="1"/>
  <c r="X2109" i="1"/>
  <c r="W2109" i="1"/>
  <c r="V2109" i="1"/>
  <c r="O2109" i="1"/>
  <c r="AK2109" i="1" s="1"/>
  <c r="AJ2108" i="1"/>
  <c r="AI2108" i="1"/>
  <c r="AH2108" i="1"/>
  <c r="AG2108" i="1"/>
  <c r="AF2108" i="1"/>
  <c r="AE2108" i="1"/>
  <c r="AD2108" i="1"/>
  <c r="AC2108" i="1"/>
  <c r="AB2108" i="1"/>
  <c r="AA2108" i="1"/>
  <c r="Y2108" i="1"/>
  <c r="X2108" i="1"/>
  <c r="W2108" i="1"/>
  <c r="V2108" i="1"/>
  <c r="O2108" i="1"/>
  <c r="AK2108" i="1" s="1"/>
  <c r="AJ2107" i="1"/>
  <c r="AI2107" i="1"/>
  <c r="AH2107" i="1"/>
  <c r="AG2107" i="1"/>
  <c r="AF2107" i="1"/>
  <c r="AE2107" i="1"/>
  <c r="AD2107" i="1"/>
  <c r="AC2107" i="1"/>
  <c r="AB2107" i="1"/>
  <c r="AA2107" i="1"/>
  <c r="Y2107" i="1"/>
  <c r="X2107" i="1"/>
  <c r="W2107" i="1"/>
  <c r="V2107" i="1"/>
  <c r="O2107" i="1"/>
  <c r="AK2107" i="1" s="1"/>
  <c r="AJ2106" i="1"/>
  <c r="AI2106" i="1"/>
  <c r="AH2106" i="1"/>
  <c r="AG2106" i="1"/>
  <c r="AF2106" i="1"/>
  <c r="AE2106" i="1"/>
  <c r="AD2106" i="1"/>
  <c r="AC2106" i="1"/>
  <c r="AB2106" i="1"/>
  <c r="AA2106" i="1"/>
  <c r="Y2106" i="1"/>
  <c r="X2106" i="1"/>
  <c r="W2106" i="1"/>
  <c r="V2106" i="1"/>
  <c r="O2106" i="1"/>
  <c r="AK2106" i="1" s="1"/>
  <c r="AJ2105" i="1"/>
  <c r="AI2105" i="1"/>
  <c r="AH2105" i="1"/>
  <c r="AG2105" i="1"/>
  <c r="AF2105" i="1"/>
  <c r="AE2105" i="1"/>
  <c r="AD2105" i="1"/>
  <c r="AC2105" i="1"/>
  <c r="AB2105" i="1"/>
  <c r="AA2105" i="1"/>
  <c r="Y2105" i="1"/>
  <c r="X2105" i="1"/>
  <c r="W2105" i="1"/>
  <c r="V2105" i="1"/>
  <c r="O2105" i="1"/>
  <c r="AK2105" i="1" s="1"/>
  <c r="AJ2104" i="1"/>
  <c r="AI2104" i="1"/>
  <c r="AH2104" i="1"/>
  <c r="AG2104" i="1"/>
  <c r="AF2104" i="1"/>
  <c r="AE2104" i="1"/>
  <c r="AD2104" i="1"/>
  <c r="AC2104" i="1"/>
  <c r="AB2104" i="1"/>
  <c r="AA2104" i="1"/>
  <c r="Y2104" i="1"/>
  <c r="X2104" i="1"/>
  <c r="W2104" i="1"/>
  <c r="V2104" i="1"/>
  <c r="O2104" i="1"/>
  <c r="AK2104" i="1" s="1"/>
  <c r="AJ2103" i="1"/>
  <c r="AI2103" i="1"/>
  <c r="AH2103" i="1"/>
  <c r="AG2103" i="1"/>
  <c r="AF2103" i="1"/>
  <c r="AE2103" i="1"/>
  <c r="AD2103" i="1"/>
  <c r="AC2103" i="1"/>
  <c r="AB2103" i="1"/>
  <c r="AA2103" i="1"/>
  <c r="Y2103" i="1"/>
  <c r="X2103" i="1"/>
  <c r="W2103" i="1"/>
  <c r="V2103" i="1"/>
  <c r="O2103" i="1"/>
  <c r="AK2103" i="1" s="1"/>
  <c r="AJ2102" i="1"/>
  <c r="AI2102" i="1"/>
  <c r="AH2102" i="1"/>
  <c r="AG2102" i="1"/>
  <c r="AF2102" i="1"/>
  <c r="AE2102" i="1"/>
  <c r="AD2102" i="1"/>
  <c r="AC2102" i="1"/>
  <c r="AB2102" i="1"/>
  <c r="AA2102" i="1"/>
  <c r="Y2102" i="1"/>
  <c r="X2102" i="1"/>
  <c r="W2102" i="1"/>
  <c r="V2102" i="1"/>
  <c r="O2102" i="1"/>
  <c r="AK2102" i="1" s="1"/>
  <c r="AJ2101" i="1"/>
  <c r="AI2101" i="1"/>
  <c r="AH2101" i="1"/>
  <c r="AG2101" i="1"/>
  <c r="AF2101" i="1"/>
  <c r="AE2101" i="1"/>
  <c r="AD2101" i="1"/>
  <c r="AC2101" i="1"/>
  <c r="AB2101" i="1"/>
  <c r="AA2101" i="1"/>
  <c r="Y2101" i="1"/>
  <c r="X2101" i="1"/>
  <c r="W2101" i="1"/>
  <c r="V2101" i="1"/>
  <c r="O2101" i="1"/>
  <c r="AK2101" i="1" s="1"/>
  <c r="AJ2100" i="1"/>
  <c r="AI2100" i="1"/>
  <c r="AH2100" i="1"/>
  <c r="AG2100" i="1"/>
  <c r="AF2100" i="1"/>
  <c r="AE2100" i="1"/>
  <c r="AD2100" i="1"/>
  <c r="AC2100" i="1"/>
  <c r="AB2100" i="1"/>
  <c r="AA2100" i="1"/>
  <c r="Y2100" i="1"/>
  <c r="X2100" i="1"/>
  <c r="W2100" i="1"/>
  <c r="V2100" i="1"/>
  <c r="O2100" i="1"/>
  <c r="AK2100" i="1" s="1"/>
  <c r="AJ2099" i="1"/>
  <c r="AI2099" i="1"/>
  <c r="AH2099" i="1"/>
  <c r="AG2099" i="1"/>
  <c r="AF2099" i="1"/>
  <c r="AE2099" i="1"/>
  <c r="AD2099" i="1"/>
  <c r="AC2099" i="1"/>
  <c r="AB2099" i="1"/>
  <c r="AA2099" i="1"/>
  <c r="Y2099" i="1"/>
  <c r="X2099" i="1"/>
  <c r="W2099" i="1"/>
  <c r="V2099" i="1"/>
  <c r="O2099" i="1"/>
  <c r="AK2099" i="1" s="1"/>
  <c r="AJ2098" i="1"/>
  <c r="AI2098" i="1"/>
  <c r="AH2098" i="1"/>
  <c r="AG2098" i="1"/>
  <c r="AF2098" i="1"/>
  <c r="AE2098" i="1"/>
  <c r="AD2098" i="1"/>
  <c r="AC2098" i="1"/>
  <c r="AB2098" i="1"/>
  <c r="AA2098" i="1"/>
  <c r="Y2098" i="1"/>
  <c r="X2098" i="1"/>
  <c r="W2098" i="1"/>
  <c r="V2098" i="1"/>
  <c r="O2098" i="1"/>
  <c r="AK2098" i="1" s="1"/>
  <c r="AJ2097" i="1"/>
  <c r="AI2097" i="1"/>
  <c r="AH2097" i="1"/>
  <c r="AG2097" i="1"/>
  <c r="AF2097" i="1"/>
  <c r="AE2097" i="1"/>
  <c r="AD2097" i="1"/>
  <c r="AC2097" i="1"/>
  <c r="AB2097" i="1"/>
  <c r="AA2097" i="1"/>
  <c r="Y2097" i="1"/>
  <c r="X2097" i="1"/>
  <c r="W2097" i="1"/>
  <c r="V2097" i="1"/>
  <c r="O2097" i="1"/>
  <c r="AK2097" i="1" s="1"/>
  <c r="AJ2096" i="1"/>
  <c r="AI2096" i="1"/>
  <c r="AH2096" i="1"/>
  <c r="AG2096" i="1"/>
  <c r="AF2096" i="1"/>
  <c r="AE2096" i="1"/>
  <c r="AD2096" i="1"/>
  <c r="AC2096" i="1"/>
  <c r="AB2096" i="1"/>
  <c r="AA2096" i="1"/>
  <c r="Y2096" i="1"/>
  <c r="X2096" i="1"/>
  <c r="W2096" i="1"/>
  <c r="V2096" i="1"/>
  <c r="O2096" i="1"/>
  <c r="AK2096" i="1" s="1"/>
  <c r="AJ2095" i="1"/>
  <c r="AI2095" i="1"/>
  <c r="AH2095" i="1"/>
  <c r="AG2095" i="1"/>
  <c r="AF2095" i="1"/>
  <c r="AE2095" i="1"/>
  <c r="AD2095" i="1"/>
  <c r="AC2095" i="1"/>
  <c r="AB2095" i="1"/>
  <c r="AA2095" i="1"/>
  <c r="Y2095" i="1"/>
  <c r="X2095" i="1"/>
  <c r="W2095" i="1"/>
  <c r="V2095" i="1"/>
  <c r="O2095" i="1"/>
  <c r="AK2095" i="1" s="1"/>
  <c r="AK2094" i="1"/>
  <c r="AJ2094" i="1"/>
  <c r="AI2094" i="1"/>
  <c r="AH2094" i="1"/>
  <c r="AG2094" i="1"/>
  <c r="AF2094" i="1"/>
  <c r="AE2094" i="1"/>
  <c r="AD2094" i="1"/>
  <c r="AC2094" i="1"/>
  <c r="AB2094" i="1"/>
  <c r="AA2094" i="1"/>
  <c r="Y2094" i="1"/>
  <c r="X2094" i="1"/>
  <c r="W2094" i="1"/>
  <c r="V2094" i="1"/>
  <c r="AJ2093" i="1"/>
  <c r="AI2093" i="1"/>
  <c r="AH2093" i="1"/>
  <c r="AG2093" i="1"/>
  <c r="AF2093" i="1"/>
  <c r="AE2093" i="1"/>
  <c r="AD2093" i="1"/>
  <c r="AC2093" i="1"/>
  <c r="AB2093" i="1"/>
  <c r="AA2093" i="1"/>
  <c r="Y2093" i="1"/>
  <c r="X2093" i="1"/>
  <c r="W2093" i="1"/>
  <c r="V2093" i="1"/>
  <c r="O2093" i="1"/>
  <c r="AK2093" i="1" s="1"/>
  <c r="AJ2092" i="1"/>
  <c r="AI2092" i="1"/>
  <c r="AH2092" i="1"/>
  <c r="AG2092" i="1"/>
  <c r="AF2092" i="1"/>
  <c r="AE2092" i="1"/>
  <c r="AD2092" i="1"/>
  <c r="AC2092" i="1"/>
  <c r="AB2092" i="1"/>
  <c r="AA2092" i="1"/>
  <c r="Y2092" i="1"/>
  <c r="X2092" i="1"/>
  <c r="W2092" i="1"/>
  <c r="V2092" i="1"/>
  <c r="O2092" i="1"/>
  <c r="AK2092" i="1" s="1"/>
  <c r="AJ2091" i="1"/>
  <c r="AI2091" i="1"/>
  <c r="AH2091" i="1"/>
  <c r="AG2091" i="1"/>
  <c r="AF2091" i="1"/>
  <c r="AE2091" i="1"/>
  <c r="AD2091" i="1"/>
  <c r="AC2091" i="1"/>
  <c r="AB2091" i="1"/>
  <c r="AA2091" i="1"/>
  <c r="Y2091" i="1"/>
  <c r="X2091" i="1"/>
  <c r="W2091" i="1"/>
  <c r="V2091" i="1"/>
  <c r="O2091" i="1"/>
  <c r="AK2091" i="1" s="1"/>
  <c r="AJ2090" i="1"/>
  <c r="AI2090" i="1"/>
  <c r="AH2090" i="1"/>
  <c r="AG2090" i="1"/>
  <c r="AF2090" i="1"/>
  <c r="AE2090" i="1"/>
  <c r="AD2090" i="1"/>
  <c r="AC2090" i="1"/>
  <c r="AB2090" i="1"/>
  <c r="AA2090" i="1"/>
  <c r="Y2090" i="1"/>
  <c r="X2090" i="1"/>
  <c r="W2090" i="1"/>
  <c r="V2090" i="1"/>
  <c r="O2090" i="1"/>
  <c r="AK2090" i="1" s="1"/>
  <c r="AJ2089" i="1"/>
  <c r="AI2089" i="1"/>
  <c r="AH2089" i="1"/>
  <c r="AG2089" i="1"/>
  <c r="AF2089" i="1"/>
  <c r="AE2089" i="1"/>
  <c r="AD2089" i="1"/>
  <c r="AC2089" i="1"/>
  <c r="AB2089" i="1"/>
  <c r="AA2089" i="1"/>
  <c r="Y2089" i="1"/>
  <c r="X2089" i="1"/>
  <c r="W2089" i="1"/>
  <c r="V2089" i="1"/>
  <c r="O2089" i="1"/>
  <c r="AK2089" i="1" s="1"/>
  <c r="AJ2088" i="1"/>
  <c r="AI2088" i="1"/>
  <c r="AH2088" i="1"/>
  <c r="AG2088" i="1"/>
  <c r="AF2088" i="1"/>
  <c r="AE2088" i="1"/>
  <c r="AD2088" i="1"/>
  <c r="AC2088" i="1"/>
  <c r="AB2088" i="1"/>
  <c r="AA2088" i="1"/>
  <c r="Y2088" i="1"/>
  <c r="X2088" i="1"/>
  <c r="W2088" i="1"/>
  <c r="V2088" i="1"/>
  <c r="O2088" i="1"/>
  <c r="AK2088" i="1" s="1"/>
  <c r="AJ2087" i="1"/>
  <c r="AI2087" i="1"/>
  <c r="AH2087" i="1"/>
  <c r="AG2087" i="1"/>
  <c r="AF2087" i="1"/>
  <c r="AE2087" i="1"/>
  <c r="AD2087" i="1"/>
  <c r="AC2087" i="1"/>
  <c r="AB2087" i="1"/>
  <c r="AA2087" i="1"/>
  <c r="Y2087" i="1"/>
  <c r="X2087" i="1"/>
  <c r="W2087" i="1"/>
  <c r="V2087" i="1"/>
  <c r="O2087" i="1"/>
  <c r="AK2087" i="1" s="1"/>
  <c r="AJ2086" i="1"/>
  <c r="AI2086" i="1"/>
  <c r="AH2086" i="1"/>
  <c r="AG2086" i="1"/>
  <c r="AF2086" i="1"/>
  <c r="AE2086" i="1"/>
  <c r="AD2086" i="1"/>
  <c r="AC2086" i="1"/>
  <c r="AB2086" i="1"/>
  <c r="AA2086" i="1"/>
  <c r="Y2086" i="1"/>
  <c r="X2086" i="1"/>
  <c r="W2086" i="1"/>
  <c r="V2086" i="1"/>
  <c r="O2086" i="1"/>
  <c r="AK2086" i="1" s="1"/>
  <c r="AJ2085" i="1"/>
  <c r="AI2085" i="1"/>
  <c r="AH2085" i="1"/>
  <c r="AG2085" i="1"/>
  <c r="AF2085" i="1"/>
  <c r="AE2085" i="1"/>
  <c r="AD2085" i="1"/>
  <c r="AC2085" i="1"/>
  <c r="AB2085" i="1"/>
  <c r="AA2085" i="1"/>
  <c r="Y2085" i="1"/>
  <c r="X2085" i="1"/>
  <c r="W2085" i="1"/>
  <c r="V2085" i="1"/>
  <c r="O2085" i="1"/>
  <c r="AK2085" i="1" s="1"/>
  <c r="AJ2084" i="1"/>
  <c r="AI2084" i="1"/>
  <c r="AH2084" i="1"/>
  <c r="AG2084" i="1"/>
  <c r="AF2084" i="1"/>
  <c r="AE2084" i="1"/>
  <c r="AD2084" i="1"/>
  <c r="AC2084" i="1"/>
  <c r="AB2084" i="1"/>
  <c r="AA2084" i="1"/>
  <c r="Y2084" i="1"/>
  <c r="X2084" i="1"/>
  <c r="W2084" i="1"/>
  <c r="V2084" i="1"/>
  <c r="O2084" i="1"/>
  <c r="AK2084" i="1" s="1"/>
  <c r="AJ2083" i="1"/>
  <c r="AI2083" i="1"/>
  <c r="AH2083" i="1"/>
  <c r="AG2083" i="1"/>
  <c r="AF2083" i="1"/>
  <c r="AE2083" i="1"/>
  <c r="AD2083" i="1"/>
  <c r="AC2083" i="1"/>
  <c r="AB2083" i="1"/>
  <c r="AA2083" i="1"/>
  <c r="Y2083" i="1"/>
  <c r="X2083" i="1"/>
  <c r="W2083" i="1"/>
  <c r="V2083" i="1"/>
  <c r="O2083" i="1"/>
  <c r="AK2083" i="1" s="1"/>
  <c r="AJ2082" i="1"/>
  <c r="AI2082" i="1"/>
  <c r="AH2082" i="1"/>
  <c r="AG2082" i="1"/>
  <c r="AF2082" i="1"/>
  <c r="AE2082" i="1"/>
  <c r="AD2082" i="1"/>
  <c r="AC2082" i="1"/>
  <c r="AB2082" i="1"/>
  <c r="AA2082" i="1"/>
  <c r="Y2082" i="1"/>
  <c r="X2082" i="1"/>
  <c r="W2082" i="1"/>
  <c r="V2082" i="1"/>
  <c r="O2082" i="1"/>
  <c r="AK2082" i="1" s="1"/>
  <c r="AJ2081" i="1"/>
  <c r="AI2081" i="1"/>
  <c r="AH2081" i="1"/>
  <c r="AG2081" i="1"/>
  <c r="AF2081" i="1"/>
  <c r="AE2081" i="1"/>
  <c r="AD2081" i="1"/>
  <c r="AC2081" i="1"/>
  <c r="AB2081" i="1"/>
  <c r="AA2081" i="1"/>
  <c r="Y2081" i="1"/>
  <c r="X2081" i="1"/>
  <c r="W2081" i="1"/>
  <c r="V2081" i="1"/>
  <c r="O2081" i="1"/>
  <c r="AK2081" i="1" s="1"/>
  <c r="AJ2080" i="1"/>
  <c r="AI2080" i="1"/>
  <c r="AH2080" i="1"/>
  <c r="AG2080" i="1"/>
  <c r="AF2080" i="1"/>
  <c r="AE2080" i="1"/>
  <c r="AD2080" i="1"/>
  <c r="AC2080" i="1"/>
  <c r="AB2080" i="1"/>
  <c r="AA2080" i="1"/>
  <c r="Y2080" i="1"/>
  <c r="X2080" i="1"/>
  <c r="W2080" i="1"/>
  <c r="V2080" i="1"/>
  <c r="O2080" i="1"/>
  <c r="AK2080" i="1" s="1"/>
  <c r="AJ2079" i="1"/>
  <c r="AI2079" i="1"/>
  <c r="AH2079" i="1"/>
  <c r="AG2079" i="1"/>
  <c r="AF2079" i="1"/>
  <c r="AE2079" i="1"/>
  <c r="AD2079" i="1"/>
  <c r="AC2079" i="1"/>
  <c r="AB2079" i="1"/>
  <c r="AA2079" i="1"/>
  <c r="Y2079" i="1"/>
  <c r="X2079" i="1"/>
  <c r="W2079" i="1"/>
  <c r="V2079" i="1"/>
  <c r="O2079" i="1"/>
  <c r="AK2079" i="1" s="1"/>
  <c r="AJ2078" i="1"/>
  <c r="AI2078" i="1"/>
  <c r="AH2078" i="1"/>
  <c r="AG2078" i="1"/>
  <c r="AF2078" i="1"/>
  <c r="AE2078" i="1"/>
  <c r="AD2078" i="1"/>
  <c r="AC2078" i="1"/>
  <c r="AB2078" i="1"/>
  <c r="AA2078" i="1"/>
  <c r="Y2078" i="1"/>
  <c r="X2078" i="1"/>
  <c r="W2078" i="1"/>
  <c r="V2078" i="1"/>
  <c r="O2078" i="1"/>
  <c r="AK2078" i="1" s="1"/>
  <c r="AJ2077" i="1"/>
  <c r="AI2077" i="1"/>
  <c r="AH2077" i="1"/>
  <c r="AG2077" i="1"/>
  <c r="AF2077" i="1"/>
  <c r="AE2077" i="1"/>
  <c r="AD2077" i="1"/>
  <c r="AC2077" i="1"/>
  <c r="AB2077" i="1"/>
  <c r="AA2077" i="1"/>
  <c r="Y2077" i="1"/>
  <c r="X2077" i="1"/>
  <c r="W2077" i="1"/>
  <c r="V2077" i="1"/>
  <c r="O2077" i="1"/>
  <c r="AK2077" i="1" s="1"/>
  <c r="AJ2076" i="1"/>
  <c r="AI2076" i="1"/>
  <c r="AH2076" i="1"/>
  <c r="AG2076" i="1"/>
  <c r="AF2076" i="1"/>
  <c r="AE2076" i="1"/>
  <c r="AD2076" i="1"/>
  <c r="AC2076" i="1"/>
  <c r="AB2076" i="1"/>
  <c r="AA2076" i="1"/>
  <c r="Y2076" i="1"/>
  <c r="X2076" i="1"/>
  <c r="W2076" i="1"/>
  <c r="V2076" i="1"/>
  <c r="O2076" i="1"/>
  <c r="AK2076" i="1" s="1"/>
  <c r="AJ2075" i="1"/>
  <c r="AI2075" i="1"/>
  <c r="AH2075" i="1"/>
  <c r="AG2075" i="1"/>
  <c r="AF2075" i="1"/>
  <c r="AE2075" i="1"/>
  <c r="AD2075" i="1"/>
  <c r="AC2075" i="1"/>
  <c r="AB2075" i="1"/>
  <c r="AA2075" i="1"/>
  <c r="Y2075" i="1"/>
  <c r="X2075" i="1"/>
  <c r="W2075" i="1"/>
  <c r="V2075" i="1"/>
  <c r="O2075" i="1"/>
  <c r="AK2075" i="1" s="1"/>
  <c r="AJ2074" i="1"/>
  <c r="AI2074" i="1"/>
  <c r="AH2074" i="1"/>
  <c r="AG2074" i="1"/>
  <c r="AF2074" i="1"/>
  <c r="AE2074" i="1"/>
  <c r="AD2074" i="1"/>
  <c r="AC2074" i="1"/>
  <c r="AB2074" i="1"/>
  <c r="AA2074" i="1"/>
  <c r="Y2074" i="1"/>
  <c r="X2074" i="1"/>
  <c r="W2074" i="1"/>
  <c r="V2074" i="1"/>
  <c r="O2074" i="1"/>
  <c r="AK2074" i="1" s="1"/>
  <c r="AJ2073" i="1"/>
  <c r="AI2073" i="1"/>
  <c r="AH2073" i="1"/>
  <c r="AG2073" i="1"/>
  <c r="AF2073" i="1"/>
  <c r="AE2073" i="1"/>
  <c r="AD2073" i="1"/>
  <c r="AC2073" i="1"/>
  <c r="AB2073" i="1"/>
  <c r="AA2073" i="1"/>
  <c r="Y2073" i="1"/>
  <c r="X2073" i="1"/>
  <c r="W2073" i="1"/>
  <c r="V2073" i="1"/>
  <c r="O2073" i="1"/>
  <c r="AK2073" i="1" s="1"/>
  <c r="AJ2072" i="1"/>
  <c r="AI2072" i="1"/>
  <c r="AH2072" i="1"/>
  <c r="AG2072" i="1"/>
  <c r="AF2072" i="1"/>
  <c r="AE2072" i="1"/>
  <c r="AD2072" i="1"/>
  <c r="AC2072" i="1"/>
  <c r="AB2072" i="1"/>
  <c r="AA2072" i="1"/>
  <c r="Y2072" i="1"/>
  <c r="X2072" i="1"/>
  <c r="W2072" i="1"/>
  <c r="V2072" i="1"/>
  <c r="O2072" i="1"/>
  <c r="AK2072" i="1" s="1"/>
  <c r="AJ2071" i="1"/>
  <c r="AI2071" i="1"/>
  <c r="AH2071" i="1"/>
  <c r="AG2071" i="1"/>
  <c r="AF2071" i="1"/>
  <c r="AE2071" i="1"/>
  <c r="AD2071" i="1"/>
  <c r="AC2071" i="1"/>
  <c r="AB2071" i="1"/>
  <c r="AA2071" i="1"/>
  <c r="Y2071" i="1"/>
  <c r="X2071" i="1"/>
  <c r="W2071" i="1"/>
  <c r="V2071" i="1"/>
  <c r="O2071" i="1"/>
  <c r="AK2071" i="1" s="1"/>
  <c r="AJ2070" i="1"/>
  <c r="AI2070" i="1"/>
  <c r="AH2070" i="1"/>
  <c r="AG2070" i="1"/>
  <c r="AF2070" i="1"/>
  <c r="AE2070" i="1"/>
  <c r="AD2070" i="1"/>
  <c r="AC2070" i="1"/>
  <c r="AB2070" i="1"/>
  <c r="AA2070" i="1"/>
  <c r="Y2070" i="1"/>
  <c r="X2070" i="1"/>
  <c r="W2070" i="1"/>
  <c r="V2070" i="1"/>
  <c r="O2070" i="1"/>
  <c r="AK2070" i="1" s="1"/>
  <c r="AJ2069" i="1"/>
  <c r="AI2069" i="1"/>
  <c r="AH2069" i="1"/>
  <c r="AG2069" i="1"/>
  <c r="AF2069" i="1"/>
  <c r="AE2069" i="1"/>
  <c r="AD2069" i="1"/>
  <c r="AC2069" i="1"/>
  <c r="AB2069" i="1"/>
  <c r="AA2069" i="1"/>
  <c r="Y2069" i="1"/>
  <c r="X2069" i="1"/>
  <c r="W2069" i="1"/>
  <c r="V2069" i="1"/>
  <c r="O2069" i="1"/>
  <c r="AK2069" i="1" s="1"/>
  <c r="AJ2068" i="1"/>
  <c r="AI2068" i="1"/>
  <c r="AH2068" i="1"/>
  <c r="AG2068" i="1"/>
  <c r="AF2068" i="1"/>
  <c r="AE2068" i="1"/>
  <c r="AD2068" i="1"/>
  <c r="AC2068" i="1"/>
  <c r="AB2068" i="1"/>
  <c r="AA2068" i="1"/>
  <c r="Y2068" i="1"/>
  <c r="X2068" i="1"/>
  <c r="W2068" i="1"/>
  <c r="V2068" i="1"/>
  <c r="O2068" i="1"/>
  <c r="AK2068" i="1" s="1"/>
  <c r="AJ2067" i="1"/>
  <c r="AI2067" i="1"/>
  <c r="AH2067" i="1"/>
  <c r="AG2067" i="1"/>
  <c r="AF2067" i="1"/>
  <c r="AE2067" i="1"/>
  <c r="AD2067" i="1"/>
  <c r="AC2067" i="1"/>
  <c r="AB2067" i="1"/>
  <c r="AA2067" i="1"/>
  <c r="Y2067" i="1"/>
  <c r="X2067" i="1"/>
  <c r="W2067" i="1"/>
  <c r="V2067" i="1"/>
  <c r="O2067" i="1"/>
  <c r="AK2067" i="1" s="1"/>
  <c r="AJ2066" i="1"/>
  <c r="AI2066" i="1"/>
  <c r="AH2066" i="1"/>
  <c r="AG2066" i="1"/>
  <c r="AF2066" i="1"/>
  <c r="AE2066" i="1"/>
  <c r="AD2066" i="1"/>
  <c r="AC2066" i="1"/>
  <c r="AB2066" i="1"/>
  <c r="AA2066" i="1"/>
  <c r="Y2066" i="1"/>
  <c r="X2066" i="1"/>
  <c r="W2066" i="1"/>
  <c r="V2066" i="1"/>
  <c r="O2066" i="1"/>
  <c r="AK2066" i="1" s="1"/>
  <c r="AJ2065" i="1"/>
  <c r="AI2065" i="1"/>
  <c r="AH2065" i="1"/>
  <c r="AG2065" i="1"/>
  <c r="AF2065" i="1"/>
  <c r="AE2065" i="1"/>
  <c r="AD2065" i="1"/>
  <c r="AC2065" i="1"/>
  <c r="AB2065" i="1"/>
  <c r="AA2065" i="1"/>
  <c r="Y2065" i="1"/>
  <c r="X2065" i="1"/>
  <c r="W2065" i="1"/>
  <c r="V2065" i="1"/>
  <c r="O2065" i="1"/>
  <c r="AK2065" i="1" s="1"/>
  <c r="AJ2064" i="1"/>
  <c r="AI2064" i="1"/>
  <c r="AH2064" i="1"/>
  <c r="AG2064" i="1"/>
  <c r="AF2064" i="1"/>
  <c r="AE2064" i="1"/>
  <c r="AD2064" i="1"/>
  <c r="AC2064" i="1"/>
  <c r="AB2064" i="1"/>
  <c r="AA2064" i="1"/>
  <c r="Y2064" i="1"/>
  <c r="X2064" i="1"/>
  <c r="W2064" i="1"/>
  <c r="V2064" i="1"/>
  <c r="O2064" i="1"/>
  <c r="AK2064" i="1" s="1"/>
  <c r="AJ2063" i="1"/>
  <c r="AI2063" i="1"/>
  <c r="AH2063" i="1"/>
  <c r="AG2063" i="1"/>
  <c r="AF2063" i="1"/>
  <c r="AE2063" i="1"/>
  <c r="AD2063" i="1"/>
  <c r="AC2063" i="1"/>
  <c r="AB2063" i="1"/>
  <c r="AA2063" i="1"/>
  <c r="Y2063" i="1"/>
  <c r="X2063" i="1"/>
  <c r="W2063" i="1"/>
  <c r="V2063" i="1"/>
  <c r="O2063" i="1"/>
  <c r="AK2063" i="1" s="1"/>
  <c r="AJ2062" i="1"/>
  <c r="AI2062" i="1"/>
  <c r="AH2062" i="1"/>
  <c r="AG2062" i="1"/>
  <c r="AF2062" i="1"/>
  <c r="AE2062" i="1"/>
  <c r="AD2062" i="1"/>
  <c r="AC2062" i="1"/>
  <c r="AB2062" i="1"/>
  <c r="AA2062" i="1"/>
  <c r="Y2062" i="1"/>
  <c r="X2062" i="1"/>
  <c r="W2062" i="1"/>
  <c r="V2062" i="1"/>
  <c r="O2062" i="1"/>
  <c r="AK2062" i="1" s="1"/>
  <c r="AJ2061" i="1"/>
  <c r="AI2061" i="1"/>
  <c r="AH2061" i="1"/>
  <c r="AG2061" i="1"/>
  <c r="AF2061" i="1"/>
  <c r="AE2061" i="1"/>
  <c r="AD2061" i="1"/>
  <c r="AC2061" i="1"/>
  <c r="AB2061" i="1"/>
  <c r="AA2061" i="1"/>
  <c r="Y2061" i="1"/>
  <c r="X2061" i="1"/>
  <c r="W2061" i="1"/>
  <c r="V2061" i="1"/>
  <c r="O2061" i="1"/>
  <c r="AK2061" i="1" s="1"/>
  <c r="AJ2060" i="1"/>
  <c r="AI2060" i="1"/>
  <c r="AH2060" i="1"/>
  <c r="AG2060" i="1"/>
  <c r="AF2060" i="1"/>
  <c r="AE2060" i="1"/>
  <c r="AD2060" i="1"/>
  <c r="AC2060" i="1"/>
  <c r="AB2060" i="1"/>
  <c r="AA2060" i="1"/>
  <c r="Y2060" i="1"/>
  <c r="X2060" i="1"/>
  <c r="W2060" i="1"/>
  <c r="V2060" i="1"/>
  <c r="O2060" i="1"/>
  <c r="AK2060" i="1" s="1"/>
  <c r="AJ2059" i="1"/>
  <c r="AI2059" i="1"/>
  <c r="AH2059" i="1"/>
  <c r="AG2059" i="1"/>
  <c r="AF2059" i="1"/>
  <c r="AE2059" i="1"/>
  <c r="AD2059" i="1"/>
  <c r="AC2059" i="1"/>
  <c r="AB2059" i="1"/>
  <c r="AA2059" i="1"/>
  <c r="Y2059" i="1"/>
  <c r="X2059" i="1"/>
  <c r="W2059" i="1"/>
  <c r="V2059" i="1"/>
  <c r="O2059" i="1"/>
  <c r="AK2059" i="1" s="1"/>
  <c r="AJ2058" i="1"/>
  <c r="AI2058" i="1"/>
  <c r="AH2058" i="1"/>
  <c r="AG2058" i="1"/>
  <c r="AF2058" i="1"/>
  <c r="AE2058" i="1"/>
  <c r="AD2058" i="1"/>
  <c r="AC2058" i="1"/>
  <c r="AB2058" i="1"/>
  <c r="AA2058" i="1"/>
  <c r="Y2058" i="1"/>
  <c r="X2058" i="1"/>
  <c r="W2058" i="1"/>
  <c r="V2058" i="1"/>
  <c r="O2058" i="1"/>
  <c r="AK2058" i="1" s="1"/>
  <c r="AJ2057" i="1"/>
  <c r="AI2057" i="1"/>
  <c r="AH2057" i="1"/>
  <c r="AG2057" i="1"/>
  <c r="AF2057" i="1"/>
  <c r="AE2057" i="1"/>
  <c r="AD2057" i="1"/>
  <c r="AC2057" i="1"/>
  <c r="AB2057" i="1"/>
  <c r="AA2057" i="1"/>
  <c r="Y2057" i="1"/>
  <c r="X2057" i="1"/>
  <c r="W2057" i="1"/>
  <c r="V2057" i="1"/>
  <c r="O2057" i="1"/>
  <c r="AK2057" i="1" s="1"/>
  <c r="AJ2056" i="1"/>
  <c r="AI2056" i="1"/>
  <c r="AH2056" i="1"/>
  <c r="AG2056" i="1"/>
  <c r="AF2056" i="1"/>
  <c r="AE2056" i="1"/>
  <c r="AD2056" i="1"/>
  <c r="AC2056" i="1"/>
  <c r="AB2056" i="1"/>
  <c r="AA2056" i="1"/>
  <c r="Y2056" i="1"/>
  <c r="X2056" i="1"/>
  <c r="W2056" i="1"/>
  <c r="V2056" i="1"/>
  <c r="O2056" i="1"/>
  <c r="AK2056" i="1" s="1"/>
  <c r="AJ2055" i="1"/>
  <c r="AI2055" i="1"/>
  <c r="AH2055" i="1"/>
  <c r="AG2055" i="1"/>
  <c r="AF2055" i="1"/>
  <c r="AE2055" i="1"/>
  <c r="AD2055" i="1"/>
  <c r="AC2055" i="1"/>
  <c r="AB2055" i="1"/>
  <c r="AA2055" i="1"/>
  <c r="Y2055" i="1"/>
  <c r="X2055" i="1"/>
  <c r="W2055" i="1"/>
  <c r="V2055" i="1"/>
  <c r="O2055" i="1"/>
  <c r="AK2055" i="1" s="1"/>
  <c r="AJ2054" i="1"/>
  <c r="AI2054" i="1"/>
  <c r="AH2054" i="1"/>
  <c r="AG2054" i="1"/>
  <c r="AF2054" i="1"/>
  <c r="AE2054" i="1"/>
  <c r="AD2054" i="1"/>
  <c r="AC2054" i="1"/>
  <c r="AB2054" i="1"/>
  <c r="AA2054" i="1"/>
  <c r="Y2054" i="1"/>
  <c r="X2054" i="1"/>
  <c r="W2054" i="1"/>
  <c r="V2054" i="1"/>
  <c r="O2054" i="1"/>
  <c r="AK2054" i="1" s="1"/>
  <c r="AJ2053" i="1"/>
  <c r="AI2053" i="1"/>
  <c r="AH2053" i="1"/>
  <c r="AG2053" i="1"/>
  <c r="AF2053" i="1"/>
  <c r="AE2053" i="1"/>
  <c r="AD2053" i="1"/>
  <c r="AC2053" i="1"/>
  <c r="AB2053" i="1"/>
  <c r="AA2053" i="1"/>
  <c r="Y2053" i="1"/>
  <c r="X2053" i="1"/>
  <c r="W2053" i="1"/>
  <c r="V2053" i="1"/>
  <c r="O2053" i="1"/>
  <c r="AK2053" i="1" s="1"/>
  <c r="AJ2052" i="1"/>
  <c r="AI2052" i="1"/>
  <c r="AH2052" i="1"/>
  <c r="AG2052" i="1"/>
  <c r="AF2052" i="1"/>
  <c r="AE2052" i="1"/>
  <c r="AD2052" i="1"/>
  <c r="AC2052" i="1"/>
  <c r="AB2052" i="1"/>
  <c r="AA2052" i="1"/>
  <c r="Y2052" i="1"/>
  <c r="X2052" i="1"/>
  <c r="W2052" i="1"/>
  <c r="V2052" i="1"/>
  <c r="O2052" i="1"/>
  <c r="AK2052" i="1" s="1"/>
  <c r="AJ2051" i="1"/>
  <c r="AI2051" i="1"/>
  <c r="AH2051" i="1"/>
  <c r="AG2051" i="1"/>
  <c r="AF2051" i="1"/>
  <c r="AE2051" i="1"/>
  <c r="AD2051" i="1"/>
  <c r="AC2051" i="1"/>
  <c r="AB2051" i="1"/>
  <c r="AA2051" i="1"/>
  <c r="Y2051" i="1"/>
  <c r="X2051" i="1"/>
  <c r="W2051" i="1"/>
  <c r="V2051" i="1"/>
  <c r="O2051" i="1"/>
  <c r="AK2051" i="1" s="1"/>
  <c r="AJ2050" i="1"/>
  <c r="AI2050" i="1"/>
  <c r="AH2050" i="1"/>
  <c r="AG2050" i="1"/>
  <c r="AF2050" i="1"/>
  <c r="AE2050" i="1"/>
  <c r="AD2050" i="1"/>
  <c r="AC2050" i="1"/>
  <c r="AB2050" i="1"/>
  <c r="AA2050" i="1"/>
  <c r="Y2050" i="1"/>
  <c r="X2050" i="1"/>
  <c r="W2050" i="1"/>
  <c r="V2050" i="1"/>
  <c r="O2050" i="1"/>
  <c r="AK2050" i="1" s="1"/>
  <c r="AJ2049" i="1"/>
  <c r="AI2049" i="1"/>
  <c r="AH2049" i="1"/>
  <c r="AG2049" i="1"/>
  <c r="AF2049" i="1"/>
  <c r="AE2049" i="1"/>
  <c r="AD2049" i="1"/>
  <c r="AC2049" i="1"/>
  <c r="AB2049" i="1"/>
  <c r="AA2049" i="1"/>
  <c r="Y2049" i="1"/>
  <c r="X2049" i="1"/>
  <c r="W2049" i="1"/>
  <c r="V2049" i="1"/>
  <c r="O2049" i="1"/>
  <c r="AK2049" i="1" s="1"/>
  <c r="AJ2048" i="1"/>
  <c r="AI2048" i="1"/>
  <c r="AH2048" i="1"/>
  <c r="AG2048" i="1"/>
  <c r="AF2048" i="1"/>
  <c r="AE2048" i="1"/>
  <c r="AD2048" i="1"/>
  <c r="AC2048" i="1"/>
  <c r="AB2048" i="1"/>
  <c r="AA2048" i="1"/>
  <c r="Y2048" i="1"/>
  <c r="X2048" i="1"/>
  <c r="W2048" i="1"/>
  <c r="V2048" i="1"/>
  <c r="O2048" i="1"/>
  <c r="AK2048" i="1" s="1"/>
  <c r="AJ2047" i="1"/>
  <c r="AI2047" i="1"/>
  <c r="AH2047" i="1"/>
  <c r="AG2047" i="1"/>
  <c r="AF2047" i="1"/>
  <c r="AE2047" i="1"/>
  <c r="AD2047" i="1"/>
  <c r="AC2047" i="1"/>
  <c r="AB2047" i="1"/>
  <c r="AA2047" i="1"/>
  <c r="Y2047" i="1"/>
  <c r="X2047" i="1"/>
  <c r="W2047" i="1"/>
  <c r="V2047" i="1"/>
  <c r="O2047" i="1"/>
  <c r="AK2047" i="1" s="1"/>
  <c r="AJ2046" i="1"/>
  <c r="AI2046" i="1"/>
  <c r="AH2046" i="1"/>
  <c r="AG2046" i="1"/>
  <c r="AF2046" i="1"/>
  <c r="AE2046" i="1"/>
  <c r="AD2046" i="1"/>
  <c r="AC2046" i="1"/>
  <c r="AB2046" i="1"/>
  <c r="AA2046" i="1"/>
  <c r="Y2046" i="1"/>
  <c r="X2046" i="1"/>
  <c r="W2046" i="1"/>
  <c r="V2046" i="1"/>
  <c r="O2046" i="1"/>
  <c r="AK2046" i="1" s="1"/>
  <c r="AJ2045" i="1"/>
  <c r="AI2045" i="1"/>
  <c r="AH2045" i="1"/>
  <c r="AG2045" i="1"/>
  <c r="AF2045" i="1"/>
  <c r="AE2045" i="1"/>
  <c r="AD2045" i="1"/>
  <c r="AC2045" i="1"/>
  <c r="AB2045" i="1"/>
  <c r="AA2045" i="1"/>
  <c r="Y2045" i="1"/>
  <c r="X2045" i="1"/>
  <c r="W2045" i="1"/>
  <c r="V2045" i="1"/>
  <c r="O2045" i="1"/>
  <c r="AK2045" i="1" s="1"/>
  <c r="AJ2044" i="1"/>
  <c r="AI2044" i="1"/>
  <c r="AH2044" i="1"/>
  <c r="AG2044" i="1"/>
  <c r="AF2044" i="1"/>
  <c r="AE2044" i="1"/>
  <c r="AD2044" i="1"/>
  <c r="AC2044" i="1"/>
  <c r="AB2044" i="1"/>
  <c r="AA2044" i="1"/>
  <c r="Y2044" i="1"/>
  <c r="X2044" i="1"/>
  <c r="W2044" i="1"/>
  <c r="V2044" i="1"/>
  <c r="O2044" i="1"/>
  <c r="AK2044" i="1" s="1"/>
  <c r="AJ2043" i="1"/>
  <c r="AI2043" i="1"/>
  <c r="AH2043" i="1"/>
  <c r="AG2043" i="1"/>
  <c r="AF2043" i="1"/>
  <c r="AE2043" i="1"/>
  <c r="AD2043" i="1"/>
  <c r="AC2043" i="1"/>
  <c r="AB2043" i="1"/>
  <c r="AA2043" i="1"/>
  <c r="Y2043" i="1"/>
  <c r="X2043" i="1"/>
  <c r="W2043" i="1"/>
  <c r="V2043" i="1"/>
  <c r="O2043" i="1"/>
  <c r="AK2043" i="1" s="1"/>
  <c r="AJ2042" i="1"/>
  <c r="AI2042" i="1"/>
  <c r="AH2042" i="1"/>
  <c r="AG2042" i="1"/>
  <c r="AF2042" i="1"/>
  <c r="AE2042" i="1"/>
  <c r="AD2042" i="1"/>
  <c r="AC2042" i="1"/>
  <c r="AB2042" i="1"/>
  <c r="AA2042" i="1"/>
  <c r="Y2042" i="1"/>
  <c r="X2042" i="1"/>
  <c r="W2042" i="1"/>
  <c r="V2042" i="1"/>
  <c r="O2042" i="1"/>
  <c r="AK2042" i="1" s="1"/>
  <c r="AJ2041" i="1"/>
  <c r="AI2041" i="1"/>
  <c r="AH2041" i="1"/>
  <c r="AG2041" i="1"/>
  <c r="AF2041" i="1"/>
  <c r="AE2041" i="1"/>
  <c r="AD2041" i="1"/>
  <c r="AC2041" i="1"/>
  <c r="AB2041" i="1"/>
  <c r="AA2041" i="1"/>
  <c r="Y2041" i="1"/>
  <c r="X2041" i="1"/>
  <c r="W2041" i="1"/>
  <c r="V2041" i="1"/>
  <c r="O2041" i="1"/>
  <c r="AK2041" i="1" s="1"/>
  <c r="AJ2040" i="1"/>
  <c r="AI2040" i="1"/>
  <c r="AH2040" i="1"/>
  <c r="AG2040" i="1"/>
  <c r="AF2040" i="1"/>
  <c r="AE2040" i="1"/>
  <c r="AD2040" i="1"/>
  <c r="AC2040" i="1"/>
  <c r="AB2040" i="1"/>
  <c r="AA2040" i="1"/>
  <c r="Y2040" i="1"/>
  <c r="X2040" i="1"/>
  <c r="W2040" i="1"/>
  <c r="V2040" i="1"/>
  <c r="O2040" i="1"/>
  <c r="AK2040" i="1" s="1"/>
  <c r="AJ2039" i="1"/>
  <c r="AI2039" i="1"/>
  <c r="AH2039" i="1"/>
  <c r="AG2039" i="1"/>
  <c r="AF2039" i="1"/>
  <c r="AE2039" i="1"/>
  <c r="AD2039" i="1"/>
  <c r="AC2039" i="1"/>
  <c r="AB2039" i="1"/>
  <c r="AA2039" i="1"/>
  <c r="Y2039" i="1"/>
  <c r="X2039" i="1"/>
  <c r="W2039" i="1"/>
  <c r="V2039" i="1"/>
  <c r="O2039" i="1"/>
  <c r="AK2039" i="1" s="1"/>
  <c r="AJ2038" i="1"/>
  <c r="AI2038" i="1"/>
  <c r="AH2038" i="1"/>
  <c r="AG2038" i="1"/>
  <c r="AF2038" i="1"/>
  <c r="AE2038" i="1"/>
  <c r="AD2038" i="1"/>
  <c r="AC2038" i="1"/>
  <c r="AB2038" i="1"/>
  <c r="AA2038" i="1"/>
  <c r="Y2038" i="1"/>
  <c r="X2038" i="1"/>
  <c r="W2038" i="1"/>
  <c r="V2038" i="1"/>
  <c r="O2038" i="1"/>
  <c r="AK2038" i="1" s="1"/>
  <c r="AJ2037" i="1"/>
  <c r="AI2037" i="1"/>
  <c r="AH2037" i="1"/>
  <c r="AG2037" i="1"/>
  <c r="AF2037" i="1"/>
  <c r="AE2037" i="1"/>
  <c r="AD2037" i="1"/>
  <c r="AC2037" i="1"/>
  <c r="AB2037" i="1"/>
  <c r="AA2037" i="1"/>
  <c r="Y2037" i="1"/>
  <c r="X2037" i="1"/>
  <c r="W2037" i="1"/>
  <c r="V2037" i="1"/>
  <c r="O2037" i="1"/>
  <c r="AK2037" i="1" s="1"/>
  <c r="AJ2036" i="1"/>
  <c r="AI2036" i="1"/>
  <c r="AH2036" i="1"/>
  <c r="AG2036" i="1"/>
  <c r="AF2036" i="1"/>
  <c r="AE2036" i="1"/>
  <c r="AD2036" i="1"/>
  <c r="AC2036" i="1"/>
  <c r="AB2036" i="1"/>
  <c r="AA2036" i="1"/>
  <c r="Y2036" i="1"/>
  <c r="X2036" i="1"/>
  <c r="W2036" i="1"/>
  <c r="V2036" i="1"/>
  <c r="O2036" i="1"/>
  <c r="AK2036" i="1" s="1"/>
  <c r="AJ2035" i="1"/>
  <c r="AI2035" i="1"/>
  <c r="AH2035" i="1"/>
  <c r="AG2035" i="1"/>
  <c r="AF2035" i="1"/>
  <c r="AE2035" i="1"/>
  <c r="AD2035" i="1"/>
  <c r="AC2035" i="1"/>
  <c r="AB2035" i="1"/>
  <c r="AA2035" i="1"/>
  <c r="Y2035" i="1"/>
  <c r="X2035" i="1"/>
  <c r="W2035" i="1"/>
  <c r="V2035" i="1"/>
  <c r="O2035" i="1"/>
  <c r="AK2035" i="1" s="1"/>
  <c r="AJ2034" i="1"/>
  <c r="AI2034" i="1"/>
  <c r="AH2034" i="1"/>
  <c r="AG2034" i="1"/>
  <c r="AF2034" i="1"/>
  <c r="AE2034" i="1"/>
  <c r="AD2034" i="1"/>
  <c r="AC2034" i="1"/>
  <c r="AB2034" i="1"/>
  <c r="AA2034" i="1"/>
  <c r="Y2034" i="1"/>
  <c r="X2034" i="1"/>
  <c r="W2034" i="1"/>
  <c r="V2034" i="1"/>
  <c r="O2034" i="1"/>
  <c r="AK2034" i="1" s="1"/>
  <c r="AJ2033" i="1"/>
  <c r="AI2033" i="1"/>
  <c r="AH2033" i="1"/>
  <c r="AG2033" i="1"/>
  <c r="AF2033" i="1"/>
  <c r="AE2033" i="1"/>
  <c r="AD2033" i="1"/>
  <c r="AC2033" i="1"/>
  <c r="AB2033" i="1"/>
  <c r="AA2033" i="1"/>
  <c r="Y2033" i="1"/>
  <c r="X2033" i="1"/>
  <c r="W2033" i="1"/>
  <c r="V2033" i="1"/>
  <c r="O2033" i="1"/>
  <c r="AK2033" i="1" s="1"/>
  <c r="AJ2032" i="1"/>
  <c r="AI2032" i="1"/>
  <c r="AH2032" i="1"/>
  <c r="AG2032" i="1"/>
  <c r="AF2032" i="1"/>
  <c r="AE2032" i="1"/>
  <c r="AD2032" i="1"/>
  <c r="AC2032" i="1"/>
  <c r="AB2032" i="1"/>
  <c r="AA2032" i="1"/>
  <c r="Y2032" i="1"/>
  <c r="X2032" i="1"/>
  <c r="W2032" i="1"/>
  <c r="V2032" i="1"/>
  <c r="O2032" i="1"/>
  <c r="AK2032" i="1" s="1"/>
  <c r="AJ2031" i="1"/>
  <c r="AI2031" i="1"/>
  <c r="AH2031" i="1"/>
  <c r="AG2031" i="1"/>
  <c r="AF2031" i="1"/>
  <c r="AE2031" i="1"/>
  <c r="AD2031" i="1"/>
  <c r="AC2031" i="1"/>
  <c r="AB2031" i="1"/>
  <c r="AA2031" i="1"/>
  <c r="Y2031" i="1"/>
  <c r="X2031" i="1"/>
  <c r="W2031" i="1"/>
  <c r="V2031" i="1"/>
  <c r="O2031" i="1"/>
  <c r="AK2031" i="1" s="1"/>
  <c r="AJ2030" i="1"/>
  <c r="AI2030" i="1"/>
  <c r="AH2030" i="1"/>
  <c r="AG2030" i="1"/>
  <c r="AF2030" i="1"/>
  <c r="AE2030" i="1"/>
  <c r="AD2030" i="1"/>
  <c r="AC2030" i="1"/>
  <c r="AB2030" i="1"/>
  <c r="AA2030" i="1"/>
  <c r="Y2030" i="1"/>
  <c r="X2030" i="1"/>
  <c r="W2030" i="1"/>
  <c r="V2030" i="1"/>
  <c r="O2030" i="1"/>
  <c r="AK2030" i="1" s="1"/>
  <c r="AJ2029" i="1"/>
  <c r="AI2029" i="1"/>
  <c r="AH2029" i="1"/>
  <c r="AG2029" i="1"/>
  <c r="AF2029" i="1"/>
  <c r="AE2029" i="1"/>
  <c r="AD2029" i="1"/>
  <c r="AC2029" i="1"/>
  <c r="AB2029" i="1"/>
  <c r="AA2029" i="1"/>
  <c r="Y2029" i="1"/>
  <c r="X2029" i="1"/>
  <c r="W2029" i="1"/>
  <c r="V2029" i="1"/>
  <c r="O2029" i="1"/>
  <c r="AK2029" i="1" s="1"/>
  <c r="AJ2028" i="1"/>
  <c r="AI2028" i="1"/>
  <c r="AH2028" i="1"/>
  <c r="AG2028" i="1"/>
  <c r="AF2028" i="1"/>
  <c r="AE2028" i="1"/>
  <c r="AD2028" i="1"/>
  <c r="AC2028" i="1"/>
  <c r="AB2028" i="1"/>
  <c r="AA2028" i="1"/>
  <c r="Y2028" i="1"/>
  <c r="X2028" i="1"/>
  <c r="W2028" i="1"/>
  <c r="V2028" i="1"/>
  <c r="O2028" i="1"/>
  <c r="AK2028" i="1" s="1"/>
  <c r="AJ2027" i="1"/>
  <c r="AI2027" i="1"/>
  <c r="AH2027" i="1"/>
  <c r="AG2027" i="1"/>
  <c r="AF2027" i="1"/>
  <c r="AE2027" i="1"/>
  <c r="AD2027" i="1"/>
  <c r="AC2027" i="1"/>
  <c r="AB2027" i="1"/>
  <c r="AA2027" i="1"/>
  <c r="Y2027" i="1"/>
  <c r="X2027" i="1"/>
  <c r="W2027" i="1"/>
  <c r="V2027" i="1"/>
  <c r="O2027" i="1"/>
  <c r="AK2027" i="1" s="1"/>
  <c r="AJ2026" i="1"/>
  <c r="AI2026" i="1"/>
  <c r="AH2026" i="1"/>
  <c r="AG2026" i="1"/>
  <c r="AF2026" i="1"/>
  <c r="AE2026" i="1"/>
  <c r="AD2026" i="1"/>
  <c r="AC2026" i="1"/>
  <c r="AB2026" i="1"/>
  <c r="AA2026" i="1"/>
  <c r="Y2026" i="1"/>
  <c r="X2026" i="1"/>
  <c r="W2026" i="1"/>
  <c r="V2026" i="1"/>
  <c r="O2026" i="1"/>
  <c r="AK2026" i="1" s="1"/>
  <c r="AJ2025" i="1"/>
  <c r="AI2025" i="1"/>
  <c r="AH2025" i="1"/>
  <c r="AG2025" i="1"/>
  <c r="AF2025" i="1"/>
  <c r="AE2025" i="1"/>
  <c r="AD2025" i="1"/>
  <c r="AC2025" i="1"/>
  <c r="AB2025" i="1"/>
  <c r="AA2025" i="1"/>
  <c r="Y2025" i="1"/>
  <c r="X2025" i="1"/>
  <c r="W2025" i="1"/>
  <c r="V2025" i="1"/>
  <c r="O2025" i="1"/>
  <c r="AK2025" i="1" s="1"/>
  <c r="AJ2024" i="1"/>
  <c r="AI2024" i="1"/>
  <c r="AH2024" i="1"/>
  <c r="AG2024" i="1"/>
  <c r="AF2024" i="1"/>
  <c r="AE2024" i="1"/>
  <c r="AD2024" i="1"/>
  <c r="AC2024" i="1"/>
  <c r="AB2024" i="1"/>
  <c r="AA2024" i="1"/>
  <c r="Y2024" i="1"/>
  <c r="X2024" i="1"/>
  <c r="W2024" i="1"/>
  <c r="V2024" i="1"/>
  <c r="O2024" i="1"/>
  <c r="AK2024" i="1" s="1"/>
  <c r="AJ2023" i="1"/>
  <c r="AI2023" i="1"/>
  <c r="AH2023" i="1"/>
  <c r="AG2023" i="1"/>
  <c r="AF2023" i="1"/>
  <c r="AE2023" i="1"/>
  <c r="AD2023" i="1"/>
  <c r="AC2023" i="1"/>
  <c r="AB2023" i="1"/>
  <c r="AA2023" i="1"/>
  <c r="Y2023" i="1"/>
  <c r="X2023" i="1"/>
  <c r="W2023" i="1"/>
  <c r="V2023" i="1"/>
  <c r="O2023" i="1"/>
  <c r="AK2023" i="1" s="1"/>
  <c r="AJ2022" i="1"/>
  <c r="AI2022" i="1"/>
  <c r="AH2022" i="1"/>
  <c r="AG2022" i="1"/>
  <c r="AF2022" i="1"/>
  <c r="AE2022" i="1"/>
  <c r="AD2022" i="1"/>
  <c r="AC2022" i="1"/>
  <c r="AB2022" i="1"/>
  <c r="AA2022" i="1"/>
  <c r="Y2022" i="1"/>
  <c r="X2022" i="1"/>
  <c r="W2022" i="1"/>
  <c r="V2022" i="1"/>
  <c r="O2022" i="1"/>
  <c r="AK2022" i="1" s="1"/>
  <c r="AK2021" i="1"/>
  <c r="AJ2021" i="1"/>
  <c r="AI2021" i="1"/>
  <c r="AH2021" i="1"/>
  <c r="AG2021" i="1"/>
  <c r="AF2021" i="1"/>
  <c r="AE2021" i="1"/>
  <c r="AD2021" i="1"/>
  <c r="AC2021" i="1"/>
  <c r="AB2021" i="1"/>
  <c r="AA2021" i="1"/>
  <c r="Y2021" i="1"/>
  <c r="X2021" i="1"/>
  <c r="W2021" i="1"/>
  <c r="V2021" i="1"/>
  <c r="AJ2020" i="1"/>
  <c r="AI2020" i="1"/>
  <c r="AH2020" i="1"/>
  <c r="AG2020" i="1"/>
  <c r="AF2020" i="1"/>
  <c r="AE2020" i="1"/>
  <c r="AD2020" i="1"/>
  <c r="AC2020" i="1"/>
  <c r="AB2020" i="1"/>
  <c r="AA2020" i="1"/>
  <c r="Y2020" i="1"/>
  <c r="X2020" i="1"/>
  <c r="W2020" i="1"/>
  <c r="V2020" i="1"/>
  <c r="O2020" i="1"/>
  <c r="AK2020" i="1" s="1"/>
  <c r="AJ2019" i="1"/>
  <c r="AI2019" i="1"/>
  <c r="AH2019" i="1"/>
  <c r="AG2019" i="1"/>
  <c r="AF2019" i="1"/>
  <c r="AE2019" i="1"/>
  <c r="AD2019" i="1"/>
  <c r="AC2019" i="1"/>
  <c r="AB2019" i="1"/>
  <c r="AA2019" i="1"/>
  <c r="Y2019" i="1"/>
  <c r="X2019" i="1"/>
  <c r="W2019" i="1"/>
  <c r="V2019" i="1"/>
  <c r="O2019" i="1"/>
  <c r="AK2019" i="1" s="1"/>
  <c r="AJ2018" i="1"/>
  <c r="AI2018" i="1"/>
  <c r="AH2018" i="1"/>
  <c r="AG2018" i="1"/>
  <c r="AF2018" i="1"/>
  <c r="AE2018" i="1"/>
  <c r="AD2018" i="1"/>
  <c r="AC2018" i="1"/>
  <c r="AB2018" i="1"/>
  <c r="AA2018" i="1"/>
  <c r="Y2018" i="1"/>
  <c r="X2018" i="1"/>
  <c r="W2018" i="1"/>
  <c r="V2018" i="1"/>
  <c r="O2018" i="1"/>
  <c r="AK2018" i="1" s="1"/>
  <c r="AJ2017" i="1"/>
  <c r="AI2017" i="1"/>
  <c r="AH2017" i="1"/>
  <c r="AG2017" i="1"/>
  <c r="AF2017" i="1"/>
  <c r="AE2017" i="1"/>
  <c r="AD2017" i="1"/>
  <c r="AC2017" i="1"/>
  <c r="AB2017" i="1"/>
  <c r="AA2017" i="1"/>
  <c r="Y2017" i="1"/>
  <c r="X2017" i="1"/>
  <c r="W2017" i="1"/>
  <c r="V2017" i="1"/>
  <c r="O2017" i="1"/>
  <c r="AK2017" i="1" s="1"/>
  <c r="AJ2016" i="1"/>
  <c r="AI2016" i="1"/>
  <c r="AH2016" i="1"/>
  <c r="AG2016" i="1"/>
  <c r="AF2016" i="1"/>
  <c r="AE2016" i="1"/>
  <c r="AD2016" i="1"/>
  <c r="AC2016" i="1"/>
  <c r="AB2016" i="1"/>
  <c r="AA2016" i="1"/>
  <c r="Y2016" i="1"/>
  <c r="X2016" i="1"/>
  <c r="W2016" i="1"/>
  <c r="V2016" i="1"/>
  <c r="O2016" i="1"/>
  <c r="AK2016" i="1" s="1"/>
  <c r="AJ2015" i="1"/>
  <c r="AI2015" i="1"/>
  <c r="AH2015" i="1"/>
  <c r="AG2015" i="1"/>
  <c r="AF2015" i="1"/>
  <c r="AE2015" i="1"/>
  <c r="AD2015" i="1"/>
  <c r="AC2015" i="1"/>
  <c r="AB2015" i="1"/>
  <c r="AA2015" i="1"/>
  <c r="Y2015" i="1"/>
  <c r="X2015" i="1"/>
  <c r="W2015" i="1"/>
  <c r="V2015" i="1"/>
  <c r="O2015" i="1"/>
  <c r="AK2015" i="1" s="1"/>
  <c r="AJ2014" i="1"/>
  <c r="AI2014" i="1"/>
  <c r="AH2014" i="1"/>
  <c r="AG2014" i="1"/>
  <c r="AF2014" i="1"/>
  <c r="AE2014" i="1"/>
  <c r="AD2014" i="1"/>
  <c r="AC2014" i="1"/>
  <c r="AB2014" i="1"/>
  <c r="AA2014" i="1"/>
  <c r="Y2014" i="1"/>
  <c r="X2014" i="1"/>
  <c r="W2014" i="1"/>
  <c r="V2014" i="1"/>
  <c r="O2014" i="1"/>
  <c r="AK2014" i="1" s="1"/>
  <c r="AJ2013" i="1"/>
  <c r="AI2013" i="1"/>
  <c r="AH2013" i="1"/>
  <c r="AG2013" i="1"/>
  <c r="AF2013" i="1"/>
  <c r="AE2013" i="1"/>
  <c r="AD2013" i="1"/>
  <c r="AC2013" i="1"/>
  <c r="AB2013" i="1"/>
  <c r="AA2013" i="1"/>
  <c r="Y2013" i="1"/>
  <c r="X2013" i="1"/>
  <c r="W2013" i="1"/>
  <c r="V2013" i="1"/>
  <c r="O2013" i="1"/>
  <c r="AK2013" i="1" s="1"/>
  <c r="AJ2012" i="1"/>
  <c r="AI2012" i="1"/>
  <c r="AH2012" i="1"/>
  <c r="AG2012" i="1"/>
  <c r="AF2012" i="1"/>
  <c r="AE2012" i="1"/>
  <c r="AD2012" i="1"/>
  <c r="AC2012" i="1"/>
  <c r="AB2012" i="1"/>
  <c r="AA2012" i="1"/>
  <c r="Y2012" i="1"/>
  <c r="X2012" i="1"/>
  <c r="W2012" i="1"/>
  <c r="V2012" i="1"/>
  <c r="O2012" i="1"/>
  <c r="AK2012" i="1" s="1"/>
  <c r="AJ2011" i="1"/>
  <c r="AI2011" i="1"/>
  <c r="AH2011" i="1"/>
  <c r="AG2011" i="1"/>
  <c r="AF2011" i="1"/>
  <c r="AE2011" i="1"/>
  <c r="AD2011" i="1"/>
  <c r="AC2011" i="1"/>
  <c r="AB2011" i="1"/>
  <c r="AA2011" i="1"/>
  <c r="Y2011" i="1"/>
  <c r="X2011" i="1"/>
  <c r="W2011" i="1"/>
  <c r="V2011" i="1"/>
  <c r="O2011" i="1"/>
  <c r="AK2011" i="1" s="1"/>
  <c r="AJ2010" i="1"/>
  <c r="AI2010" i="1"/>
  <c r="AH2010" i="1"/>
  <c r="AG2010" i="1"/>
  <c r="AF2010" i="1"/>
  <c r="AE2010" i="1"/>
  <c r="AD2010" i="1"/>
  <c r="AC2010" i="1"/>
  <c r="AB2010" i="1"/>
  <c r="AA2010" i="1"/>
  <c r="Y2010" i="1"/>
  <c r="X2010" i="1"/>
  <c r="W2010" i="1"/>
  <c r="V2010" i="1"/>
  <c r="O2010" i="1"/>
  <c r="AK2010" i="1" s="1"/>
  <c r="AJ2009" i="1"/>
  <c r="AI2009" i="1"/>
  <c r="AH2009" i="1"/>
  <c r="AG2009" i="1"/>
  <c r="AF2009" i="1"/>
  <c r="AE2009" i="1"/>
  <c r="AD2009" i="1"/>
  <c r="AC2009" i="1"/>
  <c r="AB2009" i="1"/>
  <c r="AA2009" i="1"/>
  <c r="Y2009" i="1"/>
  <c r="X2009" i="1"/>
  <c r="W2009" i="1"/>
  <c r="V2009" i="1"/>
  <c r="O2009" i="1"/>
  <c r="AK2009" i="1" s="1"/>
  <c r="AJ2008" i="1"/>
  <c r="AI2008" i="1"/>
  <c r="AH2008" i="1"/>
  <c r="AG2008" i="1"/>
  <c r="AF2008" i="1"/>
  <c r="AE2008" i="1"/>
  <c r="AD2008" i="1"/>
  <c r="AC2008" i="1"/>
  <c r="AB2008" i="1"/>
  <c r="AA2008" i="1"/>
  <c r="Y2008" i="1"/>
  <c r="X2008" i="1"/>
  <c r="W2008" i="1"/>
  <c r="V2008" i="1"/>
  <c r="O2008" i="1"/>
  <c r="AK2008" i="1" s="1"/>
  <c r="AJ2007" i="1"/>
  <c r="AI2007" i="1"/>
  <c r="AH2007" i="1"/>
  <c r="AG2007" i="1"/>
  <c r="AF2007" i="1"/>
  <c r="AE2007" i="1"/>
  <c r="AD2007" i="1"/>
  <c r="AC2007" i="1"/>
  <c r="AB2007" i="1"/>
  <c r="AA2007" i="1"/>
  <c r="Y2007" i="1"/>
  <c r="X2007" i="1"/>
  <c r="W2007" i="1"/>
  <c r="V2007" i="1"/>
  <c r="O2007" i="1"/>
  <c r="AK2007" i="1" s="1"/>
  <c r="AJ2006" i="1"/>
  <c r="AI2006" i="1"/>
  <c r="AH2006" i="1"/>
  <c r="AG2006" i="1"/>
  <c r="AF2006" i="1"/>
  <c r="AE2006" i="1"/>
  <c r="AD2006" i="1"/>
  <c r="AC2006" i="1"/>
  <c r="AB2006" i="1"/>
  <c r="AA2006" i="1"/>
  <c r="Y2006" i="1"/>
  <c r="X2006" i="1"/>
  <c r="W2006" i="1"/>
  <c r="V2006" i="1"/>
  <c r="O2006" i="1"/>
  <c r="AK2006" i="1" s="1"/>
  <c r="AJ2005" i="1"/>
  <c r="AI2005" i="1"/>
  <c r="AH2005" i="1"/>
  <c r="AG2005" i="1"/>
  <c r="AF2005" i="1"/>
  <c r="AE2005" i="1"/>
  <c r="AD2005" i="1"/>
  <c r="AC2005" i="1"/>
  <c r="AB2005" i="1"/>
  <c r="AA2005" i="1"/>
  <c r="Y2005" i="1"/>
  <c r="X2005" i="1"/>
  <c r="W2005" i="1"/>
  <c r="V2005" i="1"/>
  <c r="O2005" i="1"/>
  <c r="AK2005" i="1" s="1"/>
  <c r="AJ2004" i="1"/>
  <c r="AI2004" i="1"/>
  <c r="AH2004" i="1"/>
  <c r="AG2004" i="1"/>
  <c r="AF2004" i="1"/>
  <c r="AE2004" i="1"/>
  <c r="AD2004" i="1"/>
  <c r="AC2004" i="1"/>
  <c r="AB2004" i="1"/>
  <c r="AA2004" i="1"/>
  <c r="Y2004" i="1"/>
  <c r="X2004" i="1"/>
  <c r="W2004" i="1"/>
  <c r="V2004" i="1"/>
  <c r="O2004" i="1"/>
  <c r="AK2004" i="1" s="1"/>
  <c r="AJ2003" i="1"/>
  <c r="AI2003" i="1"/>
  <c r="AH2003" i="1"/>
  <c r="AG2003" i="1"/>
  <c r="AF2003" i="1"/>
  <c r="AE2003" i="1"/>
  <c r="AD2003" i="1"/>
  <c r="AC2003" i="1"/>
  <c r="AB2003" i="1"/>
  <c r="AA2003" i="1"/>
  <c r="Y2003" i="1"/>
  <c r="X2003" i="1"/>
  <c r="W2003" i="1"/>
  <c r="V2003" i="1"/>
  <c r="O2003" i="1"/>
  <c r="AK2003" i="1" s="1"/>
  <c r="AJ2002" i="1"/>
  <c r="AI2002" i="1"/>
  <c r="AH2002" i="1"/>
  <c r="AG2002" i="1"/>
  <c r="AF2002" i="1"/>
  <c r="AE2002" i="1"/>
  <c r="AD2002" i="1"/>
  <c r="AC2002" i="1"/>
  <c r="AB2002" i="1"/>
  <c r="AA2002" i="1"/>
  <c r="Y2002" i="1"/>
  <c r="X2002" i="1"/>
  <c r="W2002" i="1"/>
  <c r="V2002" i="1"/>
  <c r="O2002" i="1"/>
  <c r="AK2002" i="1" s="1"/>
  <c r="AJ2001" i="1"/>
  <c r="AI2001" i="1"/>
  <c r="AH2001" i="1"/>
  <c r="AG2001" i="1"/>
  <c r="AF2001" i="1"/>
  <c r="AE2001" i="1"/>
  <c r="AD2001" i="1"/>
  <c r="AC2001" i="1"/>
  <c r="AB2001" i="1"/>
  <c r="AA2001" i="1"/>
  <c r="Y2001" i="1"/>
  <c r="X2001" i="1"/>
  <c r="W2001" i="1"/>
  <c r="V2001" i="1"/>
  <c r="O2001" i="1"/>
  <c r="AK2001" i="1" s="1"/>
  <c r="AJ2000" i="1"/>
  <c r="AI2000" i="1"/>
  <c r="AH2000" i="1"/>
  <c r="AG2000" i="1"/>
  <c r="AF2000" i="1"/>
  <c r="AE2000" i="1"/>
  <c r="AD2000" i="1"/>
  <c r="AC2000" i="1"/>
  <c r="AB2000" i="1"/>
  <c r="AA2000" i="1"/>
  <c r="Y2000" i="1"/>
  <c r="X2000" i="1"/>
  <c r="W2000" i="1"/>
  <c r="V2000" i="1"/>
  <c r="O2000" i="1"/>
  <c r="AK2000" i="1" s="1"/>
  <c r="AJ1999" i="1"/>
  <c r="AI1999" i="1"/>
  <c r="AH1999" i="1"/>
  <c r="AG1999" i="1"/>
  <c r="AF1999" i="1"/>
  <c r="AE1999" i="1"/>
  <c r="AD1999" i="1"/>
  <c r="AC1999" i="1"/>
  <c r="AB1999" i="1"/>
  <c r="AA1999" i="1"/>
  <c r="Y1999" i="1"/>
  <c r="X1999" i="1"/>
  <c r="W1999" i="1"/>
  <c r="V1999" i="1"/>
  <c r="O1999" i="1"/>
  <c r="AK1999" i="1" s="1"/>
  <c r="AJ1998" i="1"/>
  <c r="AI1998" i="1"/>
  <c r="AH1998" i="1"/>
  <c r="AG1998" i="1"/>
  <c r="AF1998" i="1"/>
  <c r="AE1998" i="1"/>
  <c r="AD1998" i="1"/>
  <c r="AC1998" i="1"/>
  <c r="AB1998" i="1"/>
  <c r="AA1998" i="1"/>
  <c r="Y1998" i="1"/>
  <c r="X1998" i="1"/>
  <c r="W1998" i="1"/>
  <c r="V1998" i="1"/>
  <c r="O1998" i="1"/>
  <c r="AK1998" i="1" s="1"/>
  <c r="AJ1997" i="1"/>
  <c r="AI1997" i="1"/>
  <c r="AH1997" i="1"/>
  <c r="AG1997" i="1"/>
  <c r="AF1997" i="1"/>
  <c r="AE1997" i="1"/>
  <c r="AD1997" i="1"/>
  <c r="AC1997" i="1"/>
  <c r="AB1997" i="1"/>
  <c r="AA1997" i="1"/>
  <c r="Y1997" i="1"/>
  <c r="X1997" i="1"/>
  <c r="W1997" i="1"/>
  <c r="V1997" i="1"/>
  <c r="O1997" i="1"/>
  <c r="AK1997" i="1" s="1"/>
  <c r="AJ1996" i="1"/>
  <c r="AI1996" i="1"/>
  <c r="AH1996" i="1"/>
  <c r="AG1996" i="1"/>
  <c r="AF1996" i="1"/>
  <c r="AE1996" i="1"/>
  <c r="AD1996" i="1"/>
  <c r="AC1996" i="1"/>
  <c r="AB1996" i="1"/>
  <c r="AA1996" i="1"/>
  <c r="Y1996" i="1"/>
  <c r="X1996" i="1"/>
  <c r="W1996" i="1"/>
  <c r="V1996" i="1"/>
  <c r="O1996" i="1"/>
  <c r="AK1996" i="1" s="1"/>
  <c r="AJ1995" i="1"/>
  <c r="AI1995" i="1"/>
  <c r="AH1995" i="1"/>
  <c r="AG1995" i="1"/>
  <c r="AF1995" i="1"/>
  <c r="AE1995" i="1"/>
  <c r="AD1995" i="1"/>
  <c r="AC1995" i="1"/>
  <c r="AB1995" i="1"/>
  <c r="AA1995" i="1"/>
  <c r="Y1995" i="1"/>
  <c r="X1995" i="1"/>
  <c r="W1995" i="1"/>
  <c r="V1995" i="1"/>
  <c r="O1995" i="1"/>
  <c r="AK1995" i="1" s="1"/>
  <c r="AJ1994" i="1"/>
  <c r="AI1994" i="1"/>
  <c r="AH1994" i="1"/>
  <c r="AG1994" i="1"/>
  <c r="AF1994" i="1"/>
  <c r="AE1994" i="1"/>
  <c r="AD1994" i="1"/>
  <c r="AC1994" i="1"/>
  <c r="AB1994" i="1"/>
  <c r="AA1994" i="1"/>
  <c r="Y1994" i="1"/>
  <c r="X1994" i="1"/>
  <c r="W1994" i="1"/>
  <c r="V1994" i="1"/>
  <c r="O1994" i="1"/>
  <c r="AK1994" i="1" s="1"/>
  <c r="AJ1993" i="1"/>
  <c r="AI1993" i="1"/>
  <c r="AH1993" i="1"/>
  <c r="AG1993" i="1"/>
  <c r="AF1993" i="1"/>
  <c r="AE1993" i="1"/>
  <c r="AD1993" i="1"/>
  <c r="AC1993" i="1"/>
  <c r="AB1993" i="1"/>
  <c r="AA1993" i="1"/>
  <c r="Y1993" i="1"/>
  <c r="X1993" i="1"/>
  <c r="W1993" i="1"/>
  <c r="V1993" i="1"/>
  <c r="O1993" i="1"/>
  <c r="AK1993" i="1" s="1"/>
  <c r="AJ1992" i="1"/>
  <c r="AI1992" i="1"/>
  <c r="AH1992" i="1"/>
  <c r="AG1992" i="1"/>
  <c r="AF1992" i="1"/>
  <c r="AE1992" i="1"/>
  <c r="AD1992" i="1"/>
  <c r="AC1992" i="1"/>
  <c r="AB1992" i="1"/>
  <c r="AA1992" i="1"/>
  <c r="Y1992" i="1"/>
  <c r="X1992" i="1"/>
  <c r="W1992" i="1"/>
  <c r="V1992" i="1"/>
  <c r="O1992" i="1"/>
  <c r="AK1992" i="1" s="1"/>
  <c r="AJ1991" i="1"/>
  <c r="AI1991" i="1"/>
  <c r="AH1991" i="1"/>
  <c r="AG1991" i="1"/>
  <c r="AF1991" i="1"/>
  <c r="AE1991" i="1"/>
  <c r="AD1991" i="1"/>
  <c r="AC1991" i="1"/>
  <c r="AB1991" i="1"/>
  <c r="AA1991" i="1"/>
  <c r="Y1991" i="1"/>
  <c r="X1991" i="1"/>
  <c r="W1991" i="1"/>
  <c r="V1991" i="1"/>
  <c r="O1991" i="1"/>
  <c r="AK1991" i="1" s="1"/>
  <c r="AJ1990" i="1"/>
  <c r="AI1990" i="1"/>
  <c r="AH1990" i="1"/>
  <c r="AG1990" i="1"/>
  <c r="AF1990" i="1"/>
  <c r="AE1990" i="1"/>
  <c r="AD1990" i="1"/>
  <c r="AC1990" i="1"/>
  <c r="AB1990" i="1"/>
  <c r="AA1990" i="1"/>
  <c r="Y1990" i="1"/>
  <c r="X1990" i="1"/>
  <c r="W1990" i="1"/>
  <c r="V1990" i="1"/>
  <c r="O1990" i="1"/>
  <c r="AK1990" i="1" s="1"/>
  <c r="AJ1989" i="1"/>
  <c r="AI1989" i="1"/>
  <c r="AH1989" i="1"/>
  <c r="AG1989" i="1"/>
  <c r="AF1989" i="1"/>
  <c r="AE1989" i="1"/>
  <c r="AD1989" i="1"/>
  <c r="AC1989" i="1"/>
  <c r="AB1989" i="1"/>
  <c r="AA1989" i="1"/>
  <c r="Y1989" i="1"/>
  <c r="X1989" i="1"/>
  <c r="W1989" i="1"/>
  <c r="V1989" i="1"/>
  <c r="O1989" i="1"/>
  <c r="AK1989" i="1" s="1"/>
  <c r="AJ1988" i="1"/>
  <c r="AI1988" i="1"/>
  <c r="AH1988" i="1"/>
  <c r="AG1988" i="1"/>
  <c r="AF1988" i="1"/>
  <c r="AE1988" i="1"/>
  <c r="AD1988" i="1"/>
  <c r="AC1988" i="1"/>
  <c r="AB1988" i="1"/>
  <c r="AA1988" i="1"/>
  <c r="Y1988" i="1"/>
  <c r="X1988" i="1"/>
  <c r="W1988" i="1"/>
  <c r="V1988" i="1"/>
  <c r="O1988" i="1"/>
  <c r="AK1988" i="1" s="1"/>
  <c r="AJ1987" i="1"/>
  <c r="AI1987" i="1"/>
  <c r="AH1987" i="1"/>
  <c r="AG1987" i="1"/>
  <c r="AF1987" i="1"/>
  <c r="AE1987" i="1"/>
  <c r="AD1987" i="1"/>
  <c r="AC1987" i="1"/>
  <c r="AB1987" i="1"/>
  <c r="AA1987" i="1"/>
  <c r="Y1987" i="1"/>
  <c r="X1987" i="1"/>
  <c r="W1987" i="1"/>
  <c r="V1987" i="1"/>
  <c r="O1987" i="1"/>
  <c r="AK1987" i="1" s="1"/>
  <c r="AJ1986" i="1"/>
  <c r="AI1986" i="1"/>
  <c r="AH1986" i="1"/>
  <c r="AG1986" i="1"/>
  <c r="AF1986" i="1"/>
  <c r="AE1986" i="1"/>
  <c r="AD1986" i="1"/>
  <c r="AC1986" i="1"/>
  <c r="AB1986" i="1"/>
  <c r="AA1986" i="1"/>
  <c r="Y1986" i="1"/>
  <c r="X1986" i="1"/>
  <c r="W1986" i="1"/>
  <c r="V1986" i="1"/>
  <c r="O1986" i="1"/>
  <c r="AK1986" i="1" s="1"/>
  <c r="AJ1985" i="1"/>
  <c r="AI1985" i="1"/>
  <c r="AH1985" i="1"/>
  <c r="AG1985" i="1"/>
  <c r="AF1985" i="1"/>
  <c r="AE1985" i="1"/>
  <c r="AD1985" i="1"/>
  <c r="AC1985" i="1"/>
  <c r="AB1985" i="1"/>
  <c r="AA1985" i="1"/>
  <c r="Y1985" i="1"/>
  <c r="X1985" i="1"/>
  <c r="W1985" i="1"/>
  <c r="V1985" i="1"/>
  <c r="O1985" i="1"/>
  <c r="AK1985" i="1" s="1"/>
  <c r="AJ1984" i="1"/>
  <c r="AI1984" i="1"/>
  <c r="AH1984" i="1"/>
  <c r="AG1984" i="1"/>
  <c r="AF1984" i="1"/>
  <c r="AE1984" i="1"/>
  <c r="AD1984" i="1"/>
  <c r="AC1984" i="1"/>
  <c r="AB1984" i="1"/>
  <c r="AA1984" i="1"/>
  <c r="Y1984" i="1"/>
  <c r="X1984" i="1"/>
  <c r="W1984" i="1"/>
  <c r="V1984" i="1"/>
  <c r="O1984" i="1"/>
  <c r="AK1984" i="1" s="1"/>
  <c r="AJ1983" i="1"/>
  <c r="AI1983" i="1"/>
  <c r="AH1983" i="1"/>
  <c r="AG1983" i="1"/>
  <c r="AF1983" i="1"/>
  <c r="AE1983" i="1"/>
  <c r="AD1983" i="1"/>
  <c r="AC1983" i="1"/>
  <c r="AB1983" i="1"/>
  <c r="AA1983" i="1"/>
  <c r="Y1983" i="1"/>
  <c r="X1983" i="1"/>
  <c r="W1983" i="1"/>
  <c r="V1983" i="1"/>
  <c r="O1983" i="1"/>
  <c r="AK1983" i="1" s="1"/>
  <c r="AJ1982" i="1"/>
  <c r="AI1982" i="1"/>
  <c r="AH1982" i="1"/>
  <c r="AG1982" i="1"/>
  <c r="AF1982" i="1"/>
  <c r="AE1982" i="1"/>
  <c r="AD1982" i="1"/>
  <c r="AC1982" i="1"/>
  <c r="AB1982" i="1"/>
  <c r="AA1982" i="1"/>
  <c r="Y1982" i="1"/>
  <c r="X1982" i="1"/>
  <c r="W1982" i="1"/>
  <c r="V1982" i="1"/>
  <c r="O1982" i="1"/>
  <c r="AK1982" i="1" s="1"/>
  <c r="AJ1981" i="1"/>
  <c r="AI1981" i="1"/>
  <c r="AH1981" i="1"/>
  <c r="AG1981" i="1"/>
  <c r="AF1981" i="1"/>
  <c r="AE1981" i="1"/>
  <c r="AD1981" i="1"/>
  <c r="AC1981" i="1"/>
  <c r="AB1981" i="1"/>
  <c r="AA1981" i="1"/>
  <c r="Y1981" i="1"/>
  <c r="X1981" i="1"/>
  <c r="W1981" i="1"/>
  <c r="V1981" i="1"/>
  <c r="O1981" i="1"/>
  <c r="AK1981" i="1" s="1"/>
  <c r="AJ1980" i="1"/>
  <c r="AI1980" i="1"/>
  <c r="AH1980" i="1"/>
  <c r="AG1980" i="1"/>
  <c r="AF1980" i="1"/>
  <c r="AE1980" i="1"/>
  <c r="AD1980" i="1"/>
  <c r="AC1980" i="1"/>
  <c r="AB1980" i="1"/>
  <c r="AA1980" i="1"/>
  <c r="Y1980" i="1"/>
  <c r="X1980" i="1"/>
  <c r="W1980" i="1"/>
  <c r="V1980" i="1"/>
  <c r="O1980" i="1"/>
  <c r="AK1980" i="1" s="1"/>
  <c r="AJ1979" i="1"/>
  <c r="AI1979" i="1"/>
  <c r="AH1979" i="1"/>
  <c r="AG1979" i="1"/>
  <c r="AF1979" i="1"/>
  <c r="AE1979" i="1"/>
  <c r="AD1979" i="1"/>
  <c r="AC1979" i="1"/>
  <c r="AB1979" i="1"/>
  <c r="AA1979" i="1"/>
  <c r="Y1979" i="1"/>
  <c r="X1979" i="1"/>
  <c r="W1979" i="1"/>
  <c r="V1979" i="1"/>
  <c r="O1979" i="1"/>
  <c r="AK1979" i="1" s="1"/>
  <c r="AJ1978" i="1"/>
  <c r="AI1978" i="1"/>
  <c r="AH1978" i="1"/>
  <c r="AG1978" i="1"/>
  <c r="AF1978" i="1"/>
  <c r="AE1978" i="1"/>
  <c r="AD1978" i="1"/>
  <c r="AC1978" i="1"/>
  <c r="AB1978" i="1"/>
  <c r="AA1978" i="1"/>
  <c r="Y1978" i="1"/>
  <c r="X1978" i="1"/>
  <c r="W1978" i="1"/>
  <c r="V1978" i="1"/>
  <c r="O1978" i="1"/>
  <c r="AK1978" i="1" s="1"/>
  <c r="AJ1977" i="1"/>
  <c r="AI1977" i="1"/>
  <c r="AH1977" i="1"/>
  <c r="AG1977" i="1"/>
  <c r="AF1977" i="1"/>
  <c r="AE1977" i="1"/>
  <c r="AD1977" i="1"/>
  <c r="AC1977" i="1"/>
  <c r="AB1977" i="1"/>
  <c r="AA1977" i="1"/>
  <c r="Y1977" i="1"/>
  <c r="X1977" i="1"/>
  <c r="W1977" i="1"/>
  <c r="V1977" i="1"/>
  <c r="O1977" i="1"/>
  <c r="AK1977" i="1" s="1"/>
  <c r="AJ1976" i="1"/>
  <c r="AI1976" i="1"/>
  <c r="AH1976" i="1"/>
  <c r="AG1976" i="1"/>
  <c r="AF1976" i="1"/>
  <c r="AE1976" i="1"/>
  <c r="AD1976" i="1"/>
  <c r="AC1976" i="1"/>
  <c r="AB1976" i="1"/>
  <c r="AA1976" i="1"/>
  <c r="Y1976" i="1"/>
  <c r="X1976" i="1"/>
  <c r="W1976" i="1"/>
  <c r="V1976" i="1"/>
  <c r="O1976" i="1"/>
  <c r="AK1976" i="1" s="1"/>
  <c r="AJ1975" i="1"/>
  <c r="AI1975" i="1"/>
  <c r="AH1975" i="1"/>
  <c r="AG1975" i="1"/>
  <c r="AF1975" i="1"/>
  <c r="AE1975" i="1"/>
  <c r="AD1975" i="1"/>
  <c r="AC1975" i="1"/>
  <c r="AB1975" i="1"/>
  <c r="AA1975" i="1"/>
  <c r="Y1975" i="1"/>
  <c r="X1975" i="1"/>
  <c r="W1975" i="1"/>
  <c r="V1975" i="1"/>
  <c r="O1975" i="1"/>
  <c r="AK1975" i="1" s="1"/>
  <c r="AJ1974" i="1"/>
  <c r="AI1974" i="1"/>
  <c r="AH1974" i="1"/>
  <c r="AG1974" i="1"/>
  <c r="AF1974" i="1"/>
  <c r="AE1974" i="1"/>
  <c r="AD1974" i="1"/>
  <c r="AC1974" i="1"/>
  <c r="AB1974" i="1"/>
  <c r="AA1974" i="1"/>
  <c r="Y1974" i="1"/>
  <c r="X1974" i="1"/>
  <c r="W1974" i="1"/>
  <c r="V1974" i="1"/>
  <c r="O1974" i="1"/>
  <c r="AK1974" i="1" s="1"/>
  <c r="AJ1973" i="1"/>
  <c r="AI1973" i="1"/>
  <c r="AH1973" i="1"/>
  <c r="AG1973" i="1"/>
  <c r="AF1973" i="1"/>
  <c r="AE1973" i="1"/>
  <c r="AD1973" i="1"/>
  <c r="AC1973" i="1"/>
  <c r="AB1973" i="1"/>
  <c r="AA1973" i="1"/>
  <c r="Y1973" i="1"/>
  <c r="X1973" i="1"/>
  <c r="W1973" i="1"/>
  <c r="V1973" i="1"/>
  <c r="O1973" i="1"/>
  <c r="AK1973" i="1" s="1"/>
  <c r="AJ1972" i="1"/>
  <c r="AI1972" i="1"/>
  <c r="AH1972" i="1"/>
  <c r="AG1972" i="1"/>
  <c r="AF1972" i="1"/>
  <c r="AE1972" i="1"/>
  <c r="AD1972" i="1"/>
  <c r="AC1972" i="1"/>
  <c r="AB1972" i="1"/>
  <c r="AA1972" i="1"/>
  <c r="Y1972" i="1"/>
  <c r="X1972" i="1"/>
  <c r="W1972" i="1"/>
  <c r="V1972" i="1"/>
  <c r="O1972" i="1"/>
  <c r="AK1972" i="1" s="1"/>
  <c r="AJ1971" i="1"/>
  <c r="AI1971" i="1"/>
  <c r="AH1971" i="1"/>
  <c r="AG1971" i="1"/>
  <c r="AF1971" i="1"/>
  <c r="AE1971" i="1"/>
  <c r="AD1971" i="1"/>
  <c r="AC1971" i="1"/>
  <c r="AB1971" i="1"/>
  <c r="AA1971" i="1"/>
  <c r="Y1971" i="1"/>
  <c r="X1971" i="1"/>
  <c r="W1971" i="1"/>
  <c r="V1971" i="1"/>
  <c r="O1971" i="1"/>
  <c r="AK1971" i="1" s="1"/>
  <c r="AJ1970" i="1"/>
  <c r="AI1970" i="1"/>
  <c r="AH1970" i="1"/>
  <c r="AG1970" i="1"/>
  <c r="AF1970" i="1"/>
  <c r="AE1970" i="1"/>
  <c r="AD1970" i="1"/>
  <c r="AC1970" i="1"/>
  <c r="AB1970" i="1"/>
  <c r="AA1970" i="1"/>
  <c r="Y1970" i="1"/>
  <c r="X1970" i="1"/>
  <c r="W1970" i="1"/>
  <c r="V1970" i="1"/>
  <c r="O1970" i="1"/>
  <c r="AK1970" i="1" s="1"/>
  <c r="AJ1969" i="1"/>
  <c r="AI1969" i="1"/>
  <c r="AH1969" i="1"/>
  <c r="AG1969" i="1"/>
  <c r="AF1969" i="1"/>
  <c r="AE1969" i="1"/>
  <c r="AD1969" i="1"/>
  <c r="AC1969" i="1"/>
  <c r="AB1969" i="1"/>
  <c r="AA1969" i="1"/>
  <c r="Y1969" i="1"/>
  <c r="X1969" i="1"/>
  <c r="W1969" i="1"/>
  <c r="V1969" i="1"/>
  <c r="O1969" i="1"/>
  <c r="AK1969" i="1" s="1"/>
  <c r="AJ1968" i="1"/>
  <c r="AI1968" i="1"/>
  <c r="AH1968" i="1"/>
  <c r="AG1968" i="1"/>
  <c r="AF1968" i="1"/>
  <c r="AE1968" i="1"/>
  <c r="AD1968" i="1"/>
  <c r="AC1968" i="1"/>
  <c r="AB1968" i="1"/>
  <c r="AA1968" i="1"/>
  <c r="Y1968" i="1"/>
  <c r="X1968" i="1"/>
  <c r="W1968" i="1"/>
  <c r="V1968" i="1"/>
  <c r="O1968" i="1"/>
  <c r="AK1968" i="1" s="1"/>
  <c r="AJ1967" i="1"/>
  <c r="AI1967" i="1"/>
  <c r="AH1967" i="1"/>
  <c r="AG1967" i="1"/>
  <c r="AF1967" i="1"/>
  <c r="AE1967" i="1"/>
  <c r="AD1967" i="1"/>
  <c r="AC1967" i="1"/>
  <c r="AB1967" i="1"/>
  <c r="AA1967" i="1"/>
  <c r="Y1967" i="1"/>
  <c r="X1967" i="1"/>
  <c r="W1967" i="1"/>
  <c r="V1967" i="1"/>
  <c r="O1967" i="1"/>
  <c r="AK1967" i="1" s="1"/>
  <c r="AJ1966" i="1"/>
  <c r="AI1966" i="1"/>
  <c r="AH1966" i="1"/>
  <c r="AG1966" i="1"/>
  <c r="AF1966" i="1"/>
  <c r="AE1966" i="1"/>
  <c r="AD1966" i="1"/>
  <c r="AC1966" i="1"/>
  <c r="AB1966" i="1"/>
  <c r="AA1966" i="1"/>
  <c r="Y1966" i="1"/>
  <c r="X1966" i="1"/>
  <c r="W1966" i="1"/>
  <c r="V1966" i="1"/>
  <c r="O1966" i="1"/>
  <c r="AK1966" i="1" s="1"/>
  <c r="AJ1965" i="1"/>
  <c r="AI1965" i="1"/>
  <c r="AH1965" i="1"/>
  <c r="AG1965" i="1"/>
  <c r="AF1965" i="1"/>
  <c r="AE1965" i="1"/>
  <c r="AD1965" i="1"/>
  <c r="AC1965" i="1"/>
  <c r="AB1965" i="1"/>
  <c r="AA1965" i="1"/>
  <c r="Y1965" i="1"/>
  <c r="X1965" i="1"/>
  <c r="W1965" i="1"/>
  <c r="V1965" i="1"/>
  <c r="O1965" i="1"/>
  <c r="AK1965" i="1" s="1"/>
  <c r="AJ1964" i="1"/>
  <c r="AI1964" i="1"/>
  <c r="AH1964" i="1"/>
  <c r="AG1964" i="1"/>
  <c r="AF1964" i="1"/>
  <c r="AE1964" i="1"/>
  <c r="AD1964" i="1"/>
  <c r="AC1964" i="1"/>
  <c r="AB1964" i="1"/>
  <c r="AA1964" i="1"/>
  <c r="Y1964" i="1"/>
  <c r="X1964" i="1"/>
  <c r="W1964" i="1"/>
  <c r="V1964" i="1"/>
  <c r="O1964" i="1"/>
  <c r="AK1964" i="1" s="1"/>
  <c r="AJ1963" i="1"/>
  <c r="AI1963" i="1"/>
  <c r="AH1963" i="1"/>
  <c r="AG1963" i="1"/>
  <c r="AF1963" i="1"/>
  <c r="AE1963" i="1"/>
  <c r="AD1963" i="1"/>
  <c r="AC1963" i="1"/>
  <c r="AB1963" i="1"/>
  <c r="AA1963" i="1"/>
  <c r="Y1963" i="1"/>
  <c r="X1963" i="1"/>
  <c r="W1963" i="1"/>
  <c r="V1963" i="1"/>
  <c r="O1963" i="1"/>
  <c r="AK1963" i="1" s="1"/>
  <c r="AJ1962" i="1"/>
  <c r="AI1962" i="1"/>
  <c r="AH1962" i="1"/>
  <c r="AG1962" i="1"/>
  <c r="AF1962" i="1"/>
  <c r="AE1962" i="1"/>
  <c r="AD1962" i="1"/>
  <c r="AC1962" i="1"/>
  <c r="AB1962" i="1"/>
  <c r="AA1962" i="1"/>
  <c r="Y1962" i="1"/>
  <c r="X1962" i="1"/>
  <c r="W1962" i="1"/>
  <c r="V1962" i="1"/>
  <c r="O1962" i="1"/>
  <c r="AK1962" i="1" s="1"/>
  <c r="AJ1961" i="1"/>
  <c r="AI1961" i="1"/>
  <c r="AH1961" i="1"/>
  <c r="AG1961" i="1"/>
  <c r="AF1961" i="1"/>
  <c r="AE1961" i="1"/>
  <c r="AD1961" i="1"/>
  <c r="AC1961" i="1"/>
  <c r="AB1961" i="1"/>
  <c r="AA1961" i="1"/>
  <c r="Y1961" i="1"/>
  <c r="X1961" i="1"/>
  <c r="W1961" i="1"/>
  <c r="V1961" i="1"/>
  <c r="O1961" i="1"/>
  <c r="AK1961" i="1" s="1"/>
  <c r="AJ1960" i="1"/>
  <c r="AI1960" i="1"/>
  <c r="AH1960" i="1"/>
  <c r="AG1960" i="1"/>
  <c r="AF1960" i="1"/>
  <c r="AE1960" i="1"/>
  <c r="AD1960" i="1"/>
  <c r="AC1960" i="1"/>
  <c r="AB1960" i="1"/>
  <c r="AA1960" i="1"/>
  <c r="Y1960" i="1"/>
  <c r="X1960" i="1"/>
  <c r="W1960" i="1"/>
  <c r="V1960" i="1"/>
  <c r="O1960" i="1"/>
  <c r="AK1960" i="1" s="1"/>
  <c r="AJ1959" i="1"/>
  <c r="AI1959" i="1"/>
  <c r="AH1959" i="1"/>
  <c r="AG1959" i="1"/>
  <c r="AF1959" i="1"/>
  <c r="AE1959" i="1"/>
  <c r="AD1959" i="1"/>
  <c r="AC1959" i="1"/>
  <c r="AB1959" i="1"/>
  <c r="AA1959" i="1"/>
  <c r="Y1959" i="1"/>
  <c r="X1959" i="1"/>
  <c r="W1959" i="1"/>
  <c r="V1959" i="1"/>
  <c r="O1959" i="1"/>
  <c r="AK1959" i="1" s="1"/>
  <c r="AJ1958" i="1"/>
  <c r="AI1958" i="1"/>
  <c r="AH1958" i="1"/>
  <c r="AG1958" i="1"/>
  <c r="AF1958" i="1"/>
  <c r="AE1958" i="1"/>
  <c r="AD1958" i="1"/>
  <c r="AC1958" i="1"/>
  <c r="AB1958" i="1"/>
  <c r="AA1958" i="1"/>
  <c r="Y1958" i="1"/>
  <c r="X1958" i="1"/>
  <c r="W1958" i="1"/>
  <c r="V1958" i="1"/>
  <c r="O1958" i="1"/>
  <c r="AK1958" i="1" s="1"/>
  <c r="AJ1957" i="1"/>
  <c r="AI1957" i="1"/>
  <c r="AH1957" i="1"/>
  <c r="AG1957" i="1"/>
  <c r="AF1957" i="1"/>
  <c r="AE1957" i="1"/>
  <c r="AD1957" i="1"/>
  <c r="AC1957" i="1"/>
  <c r="AB1957" i="1"/>
  <c r="AA1957" i="1"/>
  <c r="Y1957" i="1"/>
  <c r="X1957" i="1"/>
  <c r="W1957" i="1"/>
  <c r="V1957" i="1"/>
  <c r="O1957" i="1"/>
  <c r="AK1957" i="1" s="1"/>
  <c r="AJ1956" i="1"/>
  <c r="AI1956" i="1"/>
  <c r="AH1956" i="1"/>
  <c r="AG1956" i="1"/>
  <c r="AF1956" i="1"/>
  <c r="AE1956" i="1"/>
  <c r="AD1956" i="1"/>
  <c r="AC1956" i="1"/>
  <c r="AB1956" i="1"/>
  <c r="AA1956" i="1"/>
  <c r="Y1956" i="1"/>
  <c r="X1956" i="1"/>
  <c r="W1956" i="1"/>
  <c r="V1956" i="1"/>
  <c r="O1956" i="1"/>
  <c r="AK1956" i="1" s="1"/>
  <c r="AJ1955" i="1"/>
  <c r="AI1955" i="1"/>
  <c r="AH1955" i="1"/>
  <c r="AG1955" i="1"/>
  <c r="AF1955" i="1"/>
  <c r="AE1955" i="1"/>
  <c r="AD1955" i="1"/>
  <c r="AC1955" i="1"/>
  <c r="AB1955" i="1"/>
  <c r="AA1955" i="1"/>
  <c r="Y1955" i="1"/>
  <c r="X1955" i="1"/>
  <c r="W1955" i="1"/>
  <c r="V1955" i="1"/>
  <c r="O1955" i="1"/>
  <c r="AK1955" i="1" s="1"/>
  <c r="AJ1954" i="1"/>
  <c r="AI1954" i="1"/>
  <c r="AH1954" i="1"/>
  <c r="AG1954" i="1"/>
  <c r="AF1954" i="1"/>
  <c r="AE1954" i="1"/>
  <c r="AD1954" i="1"/>
  <c r="AC1954" i="1"/>
  <c r="AB1954" i="1"/>
  <c r="AA1954" i="1"/>
  <c r="Y1954" i="1"/>
  <c r="X1954" i="1"/>
  <c r="W1954" i="1"/>
  <c r="V1954" i="1"/>
  <c r="O1954" i="1"/>
  <c r="AK1954" i="1" s="1"/>
  <c r="AJ1953" i="1"/>
  <c r="AI1953" i="1"/>
  <c r="AH1953" i="1"/>
  <c r="AG1953" i="1"/>
  <c r="AF1953" i="1"/>
  <c r="AE1953" i="1"/>
  <c r="AD1953" i="1"/>
  <c r="AC1953" i="1"/>
  <c r="AB1953" i="1"/>
  <c r="AA1953" i="1"/>
  <c r="Y1953" i="1"/>
  <c r="X1953" i="1"/>
  <c r="W1953" i="1"/>
  <c r="V1953" i="1"/>
  <c r="O1953" i="1"/>
  <c r="AK1953" i="1" s="1"/>
  <c r="AJ1952" i="1"/>
  <c r="AI1952" i="1"/>
  <c r="AH1952" i="1"/>
  <c r="AG1952" i="1"/>
  <c r="AF1952" i="1"/>
  <c r="AE1952" i="1"/>
  <c r="AD1952" i="1"/>
  <c r="AC1952" i="1"/>
  <c r="AB1952" i="1"/>
  <c r="AA1952" i="1"/>
  <c r="Y1952" i="1"/>
  <c r="X1952" i="1"/>
  <c r="W1952" i="1"/>
  <c r="V1952" i="1"/>
  <c r="O1952" i="1"/>
  <c r="AK1952" i="1" s="1"/>
  <c r="AJ1951" i="1"/>
  <c r="AI1951" i="1"/>
  <c r="AH1951" i="1"/>
  <c r="AG1951" i="1"/>
  <c r="AF1951" i="1"/>
  <c r="AE1951" i="1"/>
  <c r="AD1951" i="1"/>
  <c r="AC1951" i="1"/>
  <c r="AB1951" i="1"/>
  <c r="AA1951" i="1"/>
  <c r="Y1951" i="1"/>
  <c r="X1951" i="1"/>
  <c r="W1951" i="1"/>
  <c r="V1951" i="1"/>
  <c r="O1951" i="1"/>
  <c r="AK1951" i="1" s="1"/>
  <c r="AJ1950" i="1"/>
  <c r="AI1950" i="1"/>
  <c r="AH1950" i="1"/>
  <c r="AG1950" i="1"/>
  <c r="AF1950" i="1"/>
  <c r="AE1950" i="1"/>
  <c r="AD1950" i="1"/>
  <c r="AC1950" i="1"/>
  <c r="AB1950" i="1"/>
  <c r="AA1950" i="1"/>
  <c r="Y1950" i="1"/>
  <c r="X1950" i="1"/>
  <c r="W1950" i="1"/>
  <c r="V1950" i="1"/>
  <c r="O1950" i="1"/>
  <c r="AK1950" i="1" s="1"/>
  <c r="AJ1949" i="1"/>
  <c r="AI1949" i="1"/>
  <c r="AH1949" i="1"/>
  <c r="AG1949" i="1"/>
  <c r="AF1949" i="1"/>
  <c r="AE1949" i="1"/>
  <c r="AD1949" i="1"/>
  <c r="AC1949" i="1"/>
  <c r="AB1949" i="1"/>
  <c r="AA1949" i="1"/>
  <c r="Y1949" i="1"/>
  <c r="X1949" i="1"/>
  <c r="W1949" i="1"/>
  <c r="V1949" i="1"/>
  <c r="O1949" i="1"/>
  <c r="AK1949" i="1" s="1"/>
  <c r="AJ1948" i="1"/>
  <c r="AI1948" i="1"/>
  <c r="AH1948" i="1"/>
  <c r="AG1948" i="1"/>
  <c r="AF1948" i="1"/>
  <c r="AE1948" i="1"/>
  <c r="AD1948" i="1"/>
  <c r="AC1948" i="1"/>
  <c r="AB1948" i="1"/>
  <c r="AA1948" i="1"/>
  <c r="Y1948" i="1"/>
  <c r="X1948" i="1"/>
  <c r="W1948" i="1"/>
  <c r="V1948" i="1"/>
  <c r="O1948" i="1"/>
  <c r="AK1948" i="1" s="1"/>
  <c r="AJ1947" i="1"/>
  <c r="AI1947" i="1"/>
  <c r="AH1947" i="1"/>
  <c r="AG1947" i="1"/>
  <c r="AF1947" i="1"/>
  <c r="AE1947" i="1"/>
  <c r="AD1947" i="1"/>
  <c r="AC1947" i="1"/>
  <c r="AB1947" i="1"/>
  <c r="AA1947" i="1"/>
  <c r="Y1947" i="1"/>
  <c r="X1947" i="1"/>
  <c r="W1947" i="1"/>
  <c r="V1947" i="1"/>
  <c r="O1947" i="1"/>
  <c r="AK1947" i="1" s="1"/>
  <c r="AJ1946" i="1"/>
  <c r="AI1946" i="1"/>
  <c r="AH1946" i="1"/>
  <c r="AG1946" i="1"/>
  <c r="AF1946" i="1"/>
  <c r="AE1946" i="1"/>
  <c r="AD1946" i="1"/>
  <c r="AC1946" i="1"/>
  <c r="AB1946" i="1"/>
  <c r="AA1946" i="1"/>
  <c r="Y1946" i="1"/>
  <c r="X1946" i="1"/>
  <c r="W1946" i="1"/>
  <c r="V1946" i="1"/>
  <c r="O1946" i="1"/>
  <c r="AK1946" i="1" s="1"/>
  <c r="AJ1945" i="1"/>
  <c r="AI1945" i="1"/>
  <c r="AH1945" i="1"/>
  <c r="AG1945" i="1"/>
  <c r="AF1945" i="1"/>
  <c r="AE1945" i="1"/>
  <c r="AD1945" i="1"/>
  <c r="AC1945" i="1"/>
  <c r="AB1945" i="1"/>
  <c r="AA1945" i="1"/>
  <c r="Y1945" i="1"/>
  <c r="X1945" i="1"/>
  <c r="W1945" i="1"/>
  <c r="V1945" i="1"/>
  <c r="O1945" i="1"/>
  <c r="AK1945" i="1" s="1"/>
  <c r="AJ1944" i="1"/>
  <c r="AI1944" i="1"/>
  <c r="AH1944" i="1"/>
  <c r="AG1944" i="1"/>
  <c r="AF1944" i="1"/>
  <c r="AE1944" i="1"/>
  <c r="AD1944" i="1"/>
  <c r="AC1944" i="1"/>
  <c r="AB1944" i="1"/>
  <c r="AA1944" i="1"/>
  <c r="Y1944" i="1"/>
  <c r="X1944" i="1"/>
  <c r="W1944" i="1"/>
  <c r="V1944" i="1"/>
  <c r="O1944" i="1"/>
  <c r="AK1944" i="1" s="1"/>
  <c r="AJ1943" i="1"/>
  <c r="AI1943" i="1"/>
  <c r="AH1943" i="1"/>
  <c r="AG1943" i="1"/>
  <c r="AF1943" i="1"/>
  <c r="AE1943" i="1"/>
  <c r="AD1943" i="1"/>
  <c r="AC1943" i="1"/>
  <c r="AB1943" i="1"/>
  <c r="AA1943" i="1"/>
  <c r="Y1943" i="1"/>
  <c r="X1943" i="1"/>
  <c r="W1943" i="1"/>
  <c r="V1943" i="1"/>
  <c r="O1943" i="1"/>
  <c r="AK1943" i="1" s="1"/>
  <c r="AJ1942" i="1"/>
  <c r="AI1942" i="1"/>
  <c r="AH1942" i="1"/>
  <c r="AG1942" i="1"/>
  <c r="AF1942" i="1"/>
  <c r="AE1942" i="1"/>
  <c r="AD1942" i="1"/>
  <c r="AC1942" i="1"/>
  <c r="AB1942" i="1"/>
  <c r="AA1942" i="1"/>
  <c r="Y1942" i="1"/>
  <c r="X1942" i="1"/>
  <c r="W1942" i="1"/>
  <c r="V1942" i="1"/>
  <c r="O1942" i="1"/>
  <c r="AK1942" i="1" s="1"/>
  <c r="AJ1941" i="1"/>
  <c r="AI1941" i="1"/>
  <c r="AH1941" i="1"/>
  <c r="AG1941" i="1"/>
  <c r="AF1941" i="1"/>
  <c r="AE1941" i="1"/>
  <c r="AD1941" i="1"/>
  <c r="AC1941" i="1"/>
  <c r="AB1941" i="1"/>
  <c r="AA1941" i="1"/>
  <c r="Y1941" i="1"/>
  <c r="X1941" i="1"/>
  <c r="W1941" i="1"/>
  <c r="V1941" i="1"/>
  <c r="O1941" i="1"/>
  <c r="AK1941" i="1" s="1"/>
  <c r="AJ1940" i="1"/>
  <c r="AI1940" i="1"/>
  <c r="AH1940" i="1"/>
  <c r="AG1940" i="1"/>
  <c r="AF1940" i="1"/>
  <c r="AE1940" i="1"/>
  <c r="AD1940" i="1"/>
  <c r="AC1940" i="1"/>
  <c r="AB1940" i="1"/>
  <c r="AA1940" i="1"/>
  <c r="Y1940" i="1"/>
  <c r="X1940" i="1"/>
  <c r="W1940" i="1"/>
  <c r="V1940" i="1"/>
  <c r="O1940" i="1"/>
  <c r="AK1940" i="1" s="1"/>
  <c r="AJ1939" i="1"/>
  <c r="AI1939" i="1"/>
  <c r="AH1939" i="1"/>
  <c r="AG1939" i="1"/>
  <c r="AF1939" i="1"/>
  <c r="AE1939" i="1"/>
  <c r="AD1939" i="1"/>
  <c r="AC1939" i="1"/>
  <c r="AB1939" i="1"/>
  <c r="AA1939" i="1"/>
  <c r="Y1939" i="1"/>
  <c r="X1939" i="1"/>
  <c r="W1939" i="1"/>
  <c r="V1939" i="1"/>
  <c r="O1939" i="1"/>
  <c r="AK1939" i="1" s="1"/>
  <c r="AJ1938" i="1"/>
  <c r="AI1938" i="1"/>
  <c r="AH1938" i="1"/>
  <c r="AG1938" i="1"/>
  <c r="AF1938" i="1"/>
  <c r="AE1938" i="1"/>
  <c r="AD1938" i="1"/>
  <c r="AC1938" i="1"/>
  <c r="AB1938" i="1"/>
  <c r="AA1938" i="1"/>
  <c r="Y1938" i="1"/>
  <c r="X1938" i="1"/>
  <c r="W1938" i="1"/>
  <c r="V1938" i="1"/>
  <c r="O1938" i="1"/>
  <c r="AK1938" i="1" s="1"/>
  <c r="AJ1937" i="1"/>
  <c r="AI1937" i="1"/>
  <c r="AH1937" i="1"/>
  <c r="AG1937" i="1"/>
  <c r="AF1937" i="1"/>
  <c r="AE1937" i="1"/>
  <c r="AD1937" i="1"/>
  <c r="AC1937" i="1"/>
  <c r="AB1937" i="1"/>
  <c r="AA1937" i="1"/>
  <c r="Y1937" i="1"/>
  <c r="X1937" i="1"/>
  <c r="W1937" i="1"/>
  <c r="V1937" i="1"/>
  <c r="O1937" i="1"/>
  <c r="AK1937" i="1" s="1"/>
  <c r="AK1936" i="1"/>
  <c r="AJ1936" i="1"/>
  <c r="AI1936" i="1"/>
  <c r="AH1936" i="1"/>
  <c r="AG1936" i="1"/>
  <c r="AF1936" i="1"/>
  <c r="AE1936" i="1"/>
  <c r="AD1936" i="1"/>
  <c r="AC1936" i="1"/>
  <c r="AB1936" i="1"/>
  <c r="AA1936" i="1"/>
  <c r="Y1936" i="1"/>
  <c r="X1936" i="1"/>
  <c r="W1936" i="1"/>
  <c r="V1936" i="1"/>
  <c r="AJ1935" i="1"/>
  <c r="AI1935" i="1"/>
  <c r="AH1935" i="1"/>
  <c r="AG1935" i="1"/>
  <c r="AF1935" i="1"/>
  <c r="AE1935" i="1"/>
  <c r="AD1935" i="1"/>
  <c r="AC1935" i="1"/>
  <c r="AB1935" i="1"/>
  <c r="AA1935" i="1"/>
  <c r="Y1935" i="1"/>
  <c r="X1935" i="1"/>
  <c r="W1935" i="1"/>
  <c r="V1935" i="1"/>
  <c r="O1935" i="1"/>
  <c r="AK1935" i="1" s="1"/>
  <c r="AJ1934" i="1"/>
  <c r="AI1934" i="1"/>
  <c r="AH1934" i="1"/>
  <c r="AG1934" i="1"/>
  <c r="AF1934" i="1"/>
  <c r="AE1934" i="1"/>
  <c r="AD1934" i="1"/>
  <c r="AC1934" i="1"/>
  <c r="AB1934" i="1"/>
  <c r="AA1934" i="1"/>
  <c r="Y1934" i="1"/>
  <c r="X1934" i="1"/>
  <c r="W1934" i="1"/>
  <c r="V1934" i="1"/>
  <c r="O1934" i="1"/>
  <c r="AK1934" i="1" s="1"/>
  <c r="AJ1933" i="1"/>
  <c r="AI1933" i="1"/>
  <c r="AH1933" i="1"/>
  <c r="AG1933" i="1"/>
  <c r="AF1933" i="1"/>
  <c r="AE1933" i="1"/>
  <c r="AD1933" i="1"/>
  <c r="AC1933" i="1"/>
  <c r="AB1933" i="1"/>
  <c r="AA1933" i="1"/>
  <c r="Y1933" i="1"/>
  <c r="X1933" i="1"/>
  <c r="W1933" i="1"/>
  <c r="V1933" i="1"/>
  <c r="O1933" i="1"/>
  <c r="AK1933" i="1" s="1"/>
  <c r="AJ1932" i="1"/>
  <c r="AI1932" i="1"/>
  <c r="AH1932" i="1"/>
  <c r="AG1932" i="1"/>
  <c r="AF1932" i="1"/>
  <c r="AE1932" i="1"/>
  <c r="AD1932" i="1"/>
  <c r="AC1932" i="1"/>
  <c r="AB1932" i="1"/>
  <c r="AA1932" i="1"/>
  <c r="Y1932" i="1"/>
  <c r="X1932" i="1"/>
  <c r="W1932" i="1"/>
  <c r="V1932" i="1"/>
  <c r="O1932" i="1"/>
  <c r="AK1932" i="1" s="1"/>
  <c r="AJ1931" i="1"/>
  <c r="AI1931" i="1"/>
  <c r="AH1931" i="1"/>
  <c r="AG1931" i="1"/>
  <c r="AF1931" i="1"/>
  <c r="AE1931" i="1"/>
  <c r="AD1931" i="1"/>
  <c r="AC1931" i="1"/>
  <c r="AB1931" i="1"/>
  <c r="AA1931" i="1"/>
  <c r="Y1931" i="1"/>
  <c r="X1931" i="1"/>
  <c r="W1931" i="1"/>
  <c r="V1931" i="1"/>
  <c r="O1931" i="1"/>
  <c r="AK1931" i="1" s="1"/>
  <c r="AJ1930" i="1"/>
  <c r="AI1930" i="1"/>
  <c r="AH1930" i="1"/>
  <c r="AG1930" i="1"/>
  <c r="AF1930" i="1"/>
  <c r="AE1930" i="1"/>
  <c r="AD1930" i="1"/>
  <c r="AC1930" i="1"/>
  <c r="AB1930" i="1"/>
  <c r="AA1930" i="1"/>
  <c r="Y1930" i="1"/>
  <c r="X1930" i="1"/>
  <c r="W1930" i="1"/>
  <c r="V1930" i="1"/>
  <c r="O1930" i="1"/>
  <c r="AK1930" i="1" s="1"/>
  <c r="AJ1929" i="1"/>
  <c r="AI1929" i="1"/>
  <c r="AH1929" i="1"/>
  <c r="AG1929" i="1"/>
  <c r="AF1929" i="1"/>
  <c r="AE1929" i="1"/>
  <c r="AD1929" i="1"/>
  <c r="AC1929" i="1"/>
  <c r="AB1929" i="1"/>
  <c r="AA1929" i="1"/>
  <c r="Y1929" i="1"/>
  <c r="X1929" i="1"/>
  <c r="W1929" i="1"/>
  <c r="V1929" i="1"/>
  <c r="O1929" i="1"/>
  <c r="AK1929" i="1" s="1"/>
  <c r="AJ1928" i="1"/>
  <c r="AI1928" i="1"/>
  <c r="AH1928" i="1"/>
  <c r="AG1928" i="1"/>
  <c r="AF1928" i="1"/>
  <c r="AE1928" i="1"/>
  <c r="AD1928" i="1"/>
  <c r="AC1928" i="1"/>
  <c r="AB1928" i="1"/>
  <c r="AA1928" i="1"/>
  <c r="Y1928" i="1"/>
  <c r="X1928" i="1"/>
  <c r="W1928" i="1"/>
  <c r="V1928" i="1"/>
  <c r="O1928" i="1"/>
  <c r="AK1928" i="1" s="1"/>
  <c r="AJ1927" i="1"/>
  <c r="AI1927" i="1"/>
  <c r="AH1927" i="1"/>
  <c r="AG1927" i="1"/>
  <c r="AF1927" i="1"/>
  <c r="AE1927" i="1"/>
  <c r="AD1927" i="1"/>
  <c r="AC1927" i="1"/>
  <c r="AB1927" i="1"/>
  <c r="AA1927" i="1"/>
  <c r="Y1927" i="1"/>
  <c r="X1927" i="1"/>
  <c r="W1927" i="1"/>
  <c r="V1927" i="1"/>
  <c r="O1927" i="1"/>
  <c r="AK1927" i="1" s="1"/>
  <c r="AJ1926" i="1"/>
  <c r="AI1926" i="1"/>
  <c r="AH1926" i="1"/>
  <c r="AG1926" i="1"/>
  <c r="AF1926" i="1"/>
  <c r="AE1926" i="1"/>
  <c r="AD1926" i="1"/>
  <c r="AC1926" i="1"/>
  <c r="AB1926" i="1"/>
  <c r="AA1926" i="1"/>
  <c r="Y1926" i="1"/>
  <c r="X1926" i="1"/>
  <c r="W1926" i="1"/>
  <c r="V1926" i="1"/>
  <c r="O1926" i="1"/>
  <c r="AK1926" i="1" s="1"/>
  <c r="AJ1925" i="1"/>
  <c r="AI1925" i="1"/>
  <c r="AH1925" i="1"/>
  <c r="AG1925" i="1"/>
  <c r="AF1925" i="1"/>
  <c r="AE1925" i="1"/>
  <c r="AD1925" i="1"/>
  <c r="AC1925" i="1"/>
  <c r="AB1925" i="1"/>
  <c r="AA1925" i="1"/>
  <c r="Y1925" i="1"/>
  <c r="X1925" i="1"/>
  <c r="W1925" i="1"/>
  <c r="V1925" i="1"/>
  <c r="O1925" i="1"/>
  <c r="AK1925" i="1" s="1"/>
  <c r="AJ1924" i="1"/>
  <c r="AI1924" i="1"/>
  <c r="AH1924" i="1"/>
  <c r="AG1924" i="1"/>
  <c r="AF1924" i="1"/>
  <c r="AE1924" i="1"/>
  <c r="AD1924" i="1"/>
  <c r="AC1924" i="1"/>
  <c r="AB1924" i="1"/>
  <c r="AA1924" i="1"/>
  <c r="Y1924" i="1"/>
  <c r="X1924" i="1"/>
  <c r="W1924" i="1"/>
  <c r="V1924" i="1"/>
  <c r="O1924" i="1"/>
  <c r="AK1924" i="1" s="1"/>
  <c r="AJ1923" i="1"/>
  <c r="AI1923" i="1"/>
  <c r="AH1923" i="1"/>
  <c r="AG1923" i="1"/>
  <c r="AF1923" i="1"/>
  <c r="AE1923" i="1"/>
  <c r="AD1923" i="1"/>
  <c r="AC1923" i="1"/>
  <c r="AB1923" i="1"/>
  <c r="AA1923" i="1"/>
  <c r="Y1923" i="1"/>
  <c r="X1923" i="1"/>
  <c r="W1923" i="1"/>
  <c r="V1923" i="1"/>
  <c r="O1923" i="1"/>
  <c r="AK1923" i="1" s="1"/>
  <c r="AJ1922" i="1"/>
  <c r="AI1922" i="1"/>
  <c r="AH1922" i="1"/>
  <c r="AG1922" i="1"/>
  <c r="AF1922" i="1"/>
  <c r="AE1922" i="1"/>
  <c r="AD1922" i="1"/>
  <c r="AC1922" i="1"/>
  <c r="AB1922" i="1"/>
  <c r="AA1922" i="1"/>
  <c r="Y1922" i="1"/>
  <c r="X1922" i="1"/>
  <c r="W1922" i="1"/>
  <c r="V1922" i="1"/>
  <c r="O1922" i="1"/>
  <c r="AK1922" i="1" s="1"/>
  <c r="AJ1921" i="1"/>
  <c r="AI1921" i="1"/>
  <c r="AH1921" i="1"/>
  <c r="AG1921" i="1"/>
  <c r="AF1921" i="1"/>
  <c r="AE1921" i="1"/>
  <c r="AD1921" i="1"/>
  <c r="AC1921" i="1"/>
  <c r="AB1921" i="1"/>
  <c r="AA1921" i="1"/>
  <c r="Y1921" i="1"/>
  <c r="X1921" i="1"/>
  <c r="W1921" i="1"/>
  <c r="V1921" i="1"/>
  <c r="O1921" i="1"/>
  <c r="AK1921" i="1" s="1"/>
  <c r="AJ1920" i="1"/>
  <c r="AI1920" i="1"/>
  <c r="AH1920" i="1"/>
  <c r="AG1920" i="1"/>
  <c r="AF1920" i="1"/>
  <c r="AE1920" i="1"/>
  <c r="AD1920" i="1"/>
  <c r="AC1920" i="1"/>
  <c r="AB1920" i="1"/>
  <c r="AA1920" i="1"/>
  <c r="Y1920" i="1"/>
  <c r="X1920" i="1"/>
  <c r="W1920" i="1"/>
  <c r="V1920" i="1"/>
  <c r="O1920" i="1"/>
  <c r="AK1920" i="1" s="1"/>
  <c r="AJ1919" i="1"/>
  <c r="AI1919" i="1"/>
  <c r="AH1919" i="1"/>
  <c r="AG1919" i="1"/>
  <c r="AF1919" i="1"/>
  <c r="AE1919" i="1"/>
  <c r="AD1919" i="1"/>
  <c r="AC1919" i="1"/>
  <c r="AB1919" i="1"/>
  <c r="AA1919" i="1"/>
  <c r="Y1919" i="1"/>
  <c r="X1919" i="1"/>
  <c r="W1919" i="1"/>
  <c r="V1919" i="1"/>
  <c r="O1919" i="1"/>
  <c r="AK1919" i="1" s="1"/>
  <c r="AJ1918" i="1"/>
  <c r="AI1918" i="1"/>
  <c r="AH1918" i="1"/>
  <c r="AG1918" i="1"/>
  <c r="AF1918" i="1"/>
  <c r="AE1918" i="1"/>
  <c r="AD1918" i="1"/>
  <c r="AC1918" i="1"/>
  <c r="AB1918" i="1"/>
  <c r="AA1918" i="1"/>
  <c r="Y1918" i="1"/>
  <c r="X1918" i="1"/>
  <c r="W1918" i="1"/>
  <c r="V1918" i="1"/>
  <c r="O1918" i="1"/>
  <c r="AK1918" i="1" s="1"/>
  <c r="AJ1917" i="1"/>
  <c r="AI1917" i="1"/>
  <c r="AH1917" i="1"/>
  <c r="AG1917" i="1"/>
  <c r="AF1917" i="1"/>
  <c r="AE1917" i="1"/>
  <c r="AD1917" i="1"/>
  <c r="AC1917" i="1"/>
  <c r="AB1917" i="1"/>
  <c r="AA1917" i="1"/>
  <c r="Y1917" i="1"/>
  <c r="X1917" i="1"/>
  <c r="W1917" i="1"/>
  <c r="V1917" i="1"/>
  <c r="O1917" i="1"/>
  <c r="AK1917" i="1" s="1"/>
  <c r="AJ1916" i="1"/>
  <c r="AI1916" i="1"/>
  <c r="AH1916" i="1"/>
  <c r="AG1916" i="1"/>
  <c r="AF1916" i="1"/>
  <c r="AE1916" i="1"/>
  <c r="AD1916" i="1"/>
  <c r="AC1916" i="1"/>
  <c r="AB1916" i="1"/>
  <c r="AA1916" i="1"/>
  <c r="Y1916" i="1"/>
  <c r="X1916" i="1"/>
  <c r="W1916" i="1"/>
  <c r="V1916" i="1"/>
  <c r="O1916" i="1"/>
  <c r="AK1916" i="1" s="1"/>
  <c r="AJ1915" i="1"/>
  <c r="AI1915" i="1"/>
  <c r="AH1915" i="1"/>
  <c r="AG1915" i="1"/>
  <c r="AF1915" i="1"/>
  <c r="AE1915" i="1"/>
  <c r="AD1915" i="1"/>
  <c r="AC1915" i="1"/>
  <c r="AB1915" i="1"/>
  <c r="AA1915" i="1"/>
  <c r="Y1915" i="1"/>
  <c r="X1915" i="1"/>
  <c r="W1915" i="1"/>
  <c r="V1915" i="1"/>
  <c r="O1915" i="1"/>
  <c r="AK1915" i="1" s="1"/>
  <c r="AJ1914" i="1"/>
  <c r="AI1914" i="1"/>
  <c r="AH1914" i="1"/>
  <c r="AG1914" i="1"/>
  <c r="AF1914" i="1"/>
  <c r="AE1914" i="1"/>
  <c r="AD1914" i="1"/>
  <c r="AC1914" i="1"/>
  <c r="AB1914" i="1"/>
  <c r="AA1914" i="1"/>
  <c r="Y1914" i="1"/>
  <c r="X1914" i="1"/>
  <c r="W1914" i="1"/>
  <c r="V1914" i="1"/>
  <c r="O1914" i="1"/>
  <c r="AK1914" i="1" s="1"/>
  <c r="AJ1913" i="1"/>
  <c r="AI1913" i="1"/>
  <c r="AH1913" i="1"/>
  <c r="AG1913" i="1"/>
  <c r="AF1913" i="1"/>
  <c r="AE1913" i="1"/>
  <c r="AD1913" i="1"/>
  <c r="AC1913" i="1"/>
  <c r="AB1913" i="1"/>
  <c r="AA1913" i="1"/>
  <c r="Y1913" i="1"/>
  <c r="X1913" i="1"/>
  <c r="W1913" i="1"/>
  <c r="V1913" i="1"/>
  <c r="O1913" i="1"/>
  <c r="AK1913" i="1" s="1"/>
  <c r="AJ1912" i="1"/>
  <c r="AI1912" i="1"/>
  <c r="AH1912" i="1"/>
  <c r="AG1912" i="1"/>
  <c r="AF1912" i="1"/>
  <c r="AE1912" i="1"/>
  <c r="AD1912" i="1"/>
  <c r="AC1912" i="1"/>
  <c r="AB1912" i="1"/>
  <c r="AA1912" i="1"/>
  <c r="Y1912" i="1"/>
  <c r="X1912" i="1"/>
  <c r="W1912" i="1"/>
  <c r="V1912" i="1"/>
  <c r="O1912" i="1"/>
  <c r="AK1912" i="1" s="1"/>
  <c r="AJ1911" i="1"/>
  <c r="AI1911" i="1"/>
  <c r="AH1911" i="1"/>
  <c r="AG1911" i="1"/>
  <c r="AF1911" i="1"/>
  <c r="AE1911" i="1"/>
  <c r="AD1911" i="1"/>
  <c r="AC1911" i="1"/>
  <c r="AB1911" i="1"/>
  <c r="AA1911" i="1"/>
  <c r="Y1911" i="1"/>
  <c r="X1911" i="1"/>
  <c r="W1911" i="1"/>
  <c r="V1911" i="1"/>
  <c r="O1911" i="1"/>
  <c r="AK1911" i="1" s="1"/>
  <c r="AJ1910" i="1"/>
  <c r="AI1910" i="1"/>
  <c r="AH1910" i="1"/>
  <c r="AG1910" i="1"/>
  <c r="AF1910" i="1"/>
  <c r="AE1910" i="1"/>
  <c r="AD1910" i="1"/>
  <c r="AC1910" i="1"/>
  <c r="AB1910" i="1"/>
  <c r="AA1910" i="1"/>
  <c r="Y1910" i="1"/>
  <c r="X1910" i="1"/>
  <c r="W1910" i="1"/>
  <c r="V1910" i="1"/>
  <c r="O1910" i="1"/>
  <c r="AK1910" i="1" s="1"/>
  <c r="AJ1909" i="1"/>
  <c r="AI1909" i="1"/>
  <c r="AH1909" i="1"/>
  <c r="AG1909" i="1"/>
  <c r="AF1909" i="1"/>
  <c r="AE1909" i="1"/>
  <c r="AD1909" i="1"/>
  <c r="AC1909" i="1"/>
  <c r="AB1909" i="1"/>
  <c r="AA1909" i="1"/>
  <c r="Y1909" i="1"/>
  <c r="X1909" i="1"/>
  <c r="W1909" i="1"/>
  <c r="V1909" i="1"/>
  <c r="O1909" i="1"/>
  <c r="AK1909" i="1" s="1"/>
  <c r="AJ1908" i="1"/>
  <c r="AI1908" i="1"/>
  <c r="AH1908" i="1"/>
  <c r="AG1908" i="1"/>
  <c r="AF1908" i="1"/>
  <c r="AE1908" i="1"/>
  <c r="AD1908" i="1"/>
  <c r="AC1908" i="1"/>
  <c r="AB1908" i="1"/>
  <c r="AA1908" i="1"/>
  <c r="Y1908" i="1"/>
  <c r="X1908" i="1"/>
  <c r="W1908" i="1"/>
  <c r="V1908" i="1"/>
  <c r="O1908" i="1"/>
  <c r="AK1908" i="1" s="1"/>
  <c r="AJ1907" i="1"/>
  <c r="AI1907" i="1"/>
  <c r="AH1907" i="1"/>
  <c r="AG1907" i="1"/>
  <c r="AF1907" i="1"/>
  <c r="AE1907" i="1"/>
  <c r="AD1907" i="1"/>
  <c r="AC1907" i="1"/>
  <c r="AB1907" i="1"/>
  <c r="AA1907" i="1"/>
  <c r="Y1907" i="1"/>
  <c r="X1907" i="1"/>
  <c r="W1907" i="1"/>
  <c r="V1907" i="1"/>
  <c r="O1907" i="1"/>
  <c r="AK1907" i="1" s="1"/>
  <c r="AJ1906" i="1"/>
  <c r="AI1906" i="1"/>
  <c r="AH1906" i="1"/>
  <c r="AG1906" i="1"/>
  <c r="AF1906" i="1"/>
  <c r="AE1906" i="1"/>
  <c r="AD1906" i="1"/>
  <c r="AC1906" i="1"/>
  <c r="AB1906" i="1"/>
  <c r="AA1906" i="1"/>
  <c r="Y1906" i="1"/>
  <c r="X1906" i="1"/>
  <c r="W1906" i="1"/>
  <c r="V1906" i="1"/>
  <c r="O1906" i="1"/>
  <c r="AK1906" i="1" s="1"/>
  <c r="AJ1905" i="1"/>
  <c r="AI1905" i="1"/>
  <c r="AH1905" i="1"/>
  <c r="AG1905" i="1"/>
  <c r="AF1905" i="1"/>
  <c r="AE1905" i="1"/>
  <c r="AD1905" i="1"/>
  <c r="AC1905" i="1"/>
  <c r="AB1905" i="1"/>
  <c r="AA1905" i="1"/>
  <c r="Y1905" i="1"/>
  <c r="X1905" i="1"/>
  <c r="W1905" i="1"/>
  <c r="V1905" i="1"/>
  <c r="O1905" i="1"/>
  <c r="AK1905" i="1" s="1"/>
  <c r="AJ1904" i="1"/>
  <c r="AI1904" i="1"/>
  <c r="AH1904" i="1"/>
  <c r="AG1904" i="1"/>
  <c r="AF1904" i="1"/>
  <c r="AE1904" i="1"/>
  <c r="AD1904" i="1"/>
  <c r="AC1904" i="1"/>
  <c r="AB1904" i="1"/>
  <c r="AA1904" i="1"/>
  <c r="Y1904" i="1"/>
  <c r="X1904" i="1"/>
  <c r="W1904" i="1"/>
  <c r="V1904" i="1"/>
  <c r="O1904" i="1"/>
  <c r="AK1904" i="1" s="1"/>
  <c r="AJ1903" i="1"/>
  <c r="AI1903" i="1"/>
  <c r="AH1903" i="1"/>
  <c r="AG1903" i="1"/>
  <c r="AF1903" i="1"/>
  <c r="AE1903" i="1"/>
  <c r="AD1903" i="1"/>
  <c r="AC1903" i="1"/>
  <c r="AB1903" i="1"/>
  <c r="AA1903" i="1"/>
  <c r="Y1903" i="1"/>
  <c r="X1903" i="1"/>
  <c r="W1903" i="1"/>
  <c r="V1903" i="1"/>
  <c r="O1903" i="1"/>
  <c r="AK1903" i="1" s="1"/>
  <c r="AK1902" i="1"/>
  <c r="AJ1902" i="1"/>
  <c r="AI1902" i="1"/>
  <c r="AH1902" i="1"/>
  <c r="AG1902" i="1"/>
  <c r="AF1902" i="1"/>
  <c r="AE1902" i="1"/>
  <c r="AD1902" i="1"/>
  <c r="AC1902" i="1"/>
  <c r="AB1902" i="1"/>
  <c r="AA1902" i="1"/>
  <c r="Y1902" i="1"/>
  <c r="X1902" i="1"/>
  <c r="W1902" i="1"/>
  <c r="V1902" i="1"/>
  <c r="AJ1901" i="1"/>
  <c r="AI1901" i="1"/>
  <c r="AH1901" i="1"/>
  <c r="AG1901" i="1"/>
  <c r="AF1901" i="1"/>
  <c r="AE1901" i="1"/>
  <c r="AD1901" i="1"/>
  <c r="AC1901" i="1"/>
  <c r="AB1901" i="1"/>
  <c r="AA1901" i="1"/>
  <c r="Y1901" i="1"/>
  <c r="X1901" i="1"/>
  <c r="W1901" i="1"/>
  <c r="V1901" i="1"/>
  <c r="O1901" i="1"/>
  <c r="AK1901" i="1" s="1"/>
  <c r="AJ1900" i="1"/>
  <c r="AI1900" i="1"/>
  <c r="AH1900" i="1"/>
  <c r="AG1900" i="1"/>
  <c r="AF1900" i="1"/>
  <c r="AE1900" i="1"/>
  <c r="AD1900" i="1"/>
  <c r="AC1900" i="1"/>
  <c r="AB1900" i="1"/>
  <c r="AA1900" i="1"/>
  <c r="Y1900" i="1"/>
  <c r="X1900" i="1"/>
  <c r="W1900" i="1"/>
  <c r="V1900" i="1"/>
  <c r="O1900" i="1"/>
  <c r="AK1900" i="1" s="1"/>
  <c r="AJ1899" i="1"/>
  <c r="AI1899" i="1"/>
  <c r="AH1899" i="1"/>
  <c r="AG1899" i="1"/>
  <c r="AF1899" i="1"/>
  <c r="AE1899" i="1"/>
  <c r="AD1899" i="1"/>
  <c r="AC1899" i="1"/>
  <c r="AB1899" i="1"/>
  <c r="AA1899" i="1"/>
  <c r="Y1899" i="1"/>
  <c r="X1899" i="1"/>
  <c r="W1899" i="1"/>
  <c r="V1899" i="1"/>
  <c r="O1899" i="1"/>
  <c r="AK1899" i="1" s="1"/>
  <c r="AJ1898" i="1"/>
  <c r="AI1898" i="1"/>
  <c r="AH1898" i="1"/>
  <c r="AG1898" i="1"/>
  <c r="AF1898" i="1"/>
  <c r="AE1898" i="1"/>
  <c r="AD1898" i="1"/>
  <c r="AC1898" i="1"/>
  <c r="AB1898" i="1"/>
  <c r="AA1898" i="1"/>
  <c r="Y1898" i="1"/>
  <c r="X1898" i="1"/>
  <c r="W1898" i="1"/>
  <c r="V1898" i="1"/>
  <c r="O1898" i="1"/>
  <c r="AK1898" i="1" s="1"/>
  <c r="AJ1897" i="1"/>
  <c r="AI1897" i="1"/>
  <c r="AH1897" i="1"/>
  <c r="AG1897" i="1"/>
  <c r="AF1897" i="1"/>
  <c r="AE1897" i="1"/>
  <c r="AD1897" i="1"/>
  <c r="AC1897" i="1"/>
  <c r="AB1897" i="1"/>
  <c r="AA1897" i="1"/>
  <c r="Y1897" i="1"/>
  <c r="X1897" i="1"/>
  <c r="W1897" i="1"/>
  <c r="V1897" i="1"/>
  <c r="O1897" i="1"/>
  <c r="AK1897" i="1" s="1"/>
  <c r="AJ1896" i="1"/>
  <c r="AI1896" i="1"/>
  <c r="AH1896" i="1"/>
  <c r="AG1896" i="1"/>
  <c r="AF1896" i="1"/>
  <c r="AE1896" i="1"/>
  <c r="AD1896" i="1"/>
  <c r="AC1896" i="1"/>
  <c r="AB1896" i="1"/>
  <c r="AA1896" i="1"/>
  <c r="Y1896" i="1"/>
  <c r="X1896" i="1"/>
  <c r="W1896" i="1"/>
  <c r="V1896" i="1"/>
  <c r="O1896" i="1"/>
  <c r="AK1896" i="1" s="1"/>
  <c r="AJ1895" i="1"/>
  <c r="AI1895" i="1"/>
  <c r="AH1895" i="1"/>
  <c r="AG1895" i="1"/>
  <c r="AF1895" i="1"/>
  <c r="AE1895" i="1"/>
  <c r="AD1895" i="1"/>
  <c r="AC1895" i="1"/>
  <c r="AB1895" i="1"/>
  <c r="AA1895" i="1"/>
  <c r="Y1895" i="1"/>
  <c r="X1895" i="1"/>
  <c r="W1895" i="1"/>
  <c r="V1895" i="1"/>
  <c r="O1895" i="1"/>
  <c r="AK1895" i="1" s="1"/>
  <c r="AJ1894" i="1"/>
  <c r="AI1894" i="1"/>
  <c r="AH1894" i="1"/>
  <c r="AG1894" i="1"/>
  <c r="AF1894" i="1"/>
  <c r="AE1894" i="1"/>
  <c r="AD1894" i="1"/>
  <c r="AC1894" i="1"/>
  <c r="AB1894" i="1"/>
  <c r="AA1894" i="1"/>
  <c r="Y1894" i="1"/>
  <c r="X1894" i="1"/>
  <c r="W1894" i="1"/>
  <c r="V1894" i="1"/>
  <c r="O1894" i="1"/>
  <c r="AK1894" i="1" s="1"/>
  <c r="AJ1893" i="1"/>
  <c r="AI1893" i="1"/>
  <c r="AH1893" i="1"/>
  <c r="AG1893" i="1"/>
  <c r="AF1893" i="1"/>
  <c r="AE1893" i="1"/>
  <c r="AD1893" i="1"/>
  <c r="AC1893" i="1"/>
  <c r="AB1893" i="1"/>
  <c r="AA1893" i="1"/>
  <c r="Y1893" i="1"/>
  <c r="X1893" i="1"/>
  <c r="W1893" i="1"/>
  <c r="V1893" i="1"/>
  <c r="O1893" i="1"/>
  <c r="AK1893" i="1" s="1"/>
  <c r="AJ1892" i="1"/>
  <c r="AI1892" i="1"/>
  <c r="AH1892" i="1"/>
  <c r="AG1892" i="1"/>
  <c r="AF1892" i="1"/>
  <c r="AE1892" i="1"/>
  <c r="AD1892" i="1"/>
  <c r="AC1892" i="1"/>
  <c r="AB1892" i="1"/>
  <c r="AA1892" i="1"/>
  <c r="Y1892" i="1"/>
  <c r="X1892" i="1"/>
  <c r="W1892" i="1"/>
  <c r="V1892" i="1"/>
  <c r="O1892" i="1"/>
  <c r="AK1892" i="1" s="1"/>
  <c r="AJ1891" i="1"/>
  <c r="AI1891" i="1"/>
  <c r="AH1891" i="1"/>
  <c r="AG1891" i="1"/>
  <c r="AF1891" i="1"/>
  <c r="AE1891" i="1"/>
  <c r="AD1891" i="1"/>
  <c r="AC1891" i="1"/>
  <c r="AB1891" i="1"/>
  <c r="AA1891" i="1"/>
  <c r="Y1891" i="1"/>
  <c r="X1891" i="1"/>
  <c r="W1891" i="1"/>
  <c r="V1891" i="1"/>
  <c r="O1891" i="1"/>
  <c r="AK1891" i="1" s="1"/>
  <c r="AJ1890" i="1"/>
  <c r="AI1890" i="1"/>
  <c r="AH1890" i="1"/>
  <c r="AG1890" i="1"/>
  <c r="AF1890" i="1"/>
  <c r="AE1890" i="1"/>
  <c r="AD1890" i="1"/>
  <c r="AC1890" i="1"/>
  <c r="AB1890" i="1"/>
  <c r="AA1890" i="1"/>
  <c r="Y1890" i="1"/>
  <c r="X1890" i="1"/>
  <c r="W1890" i="1"/>
  <c r="V1890" i="1"/>
  <c r="O1890" i="1"/>
  <c r="AK1890" i="1" s="1"/>
  <c r="AJ1889" i="1"/>
  <c r="AI1889" i="1"/>
  <c r="AH1889" i="1"/>
  <c r="AG1889" i="1"/>
  <c r="AF1889" i="1"/>
  <c r="AE1889" i="1"/>
  <c r="AD1889" i="1"/>
  <c r="AC1889" i="1"/>
  <c r="AB1889" i="1"/>
  <c r="AA1889" i="1"/>
  <c r="Y1889" i="1"/>
  <c r="X1889" i="1"/>
  <c r="W1889" i="1"/>
  <c r="V1889" i="1"/>
  <c r="O1889" i="1"/>
  <c r="AK1889" i="1" s="1"/>
  <c r="AJ1888" i="1"/>
  <c r="AI1888" i="1"/>
  <c r="AH1888" i="1"/>
  <c r="AG1888" i="1"/>
  <c r="AF1888" i="1"/>
  <c r="AE1888" i="1"/>
  <c r="AD1888" i="1"/>
  <c r="AC1888" i="1"/>
  <c r="AB1888" i="1"/>
  <c r="AA1888" i="1"/>
  <c r="Y1888" i="1"/>
  <c r="X1888" i="1"/>
  <c r="W1888" i="1"/>
  <c r="V1888" i="1"/>
  <c r="O1888" i="1"/>
  <c r="AK1888" i="1" s="1"/>
  <c r="AJ1887" i="1"/>
  <c r="AI1887" i="1"/>
  <c r="AH1887" i="1"/>
  <c r="AG1887" i="1"/>
  <c r="AF1887" i="1"/>
  <c r="AE1887" i="1"/>
  <c r="AD1887" i="1"/>
  <c r="AC1887" i="1"/>
  <c r="AB1887" i="1"/>
  <c r="AA1887" i="1"/>
  <c r="Y1887" i="1"/>
  <c r="X1887" i="1"/>
  <c r="W1887" i="1"/>
  <c r="V1887" i="1"/>
  <c r="O1887" i="1"/>
  <c r="AK1887" i="1" s="1"/>
  <c r="AJ1886" i="1"/>
  <c r="AI1886" i="1"/>
  <c r="AH1886" i="1"/>
  <c r="AG1886" i="1"/>
  <c r="AF1886" i="1"/>
  <c r="AE1886" i="1"/>
  <c r="AD1886" i="1"/>
  <c r="AC1886" i="1"/>
  <c r="AB1886" i="1"/>
  <c r="AA1886" i="1"/>
  <c r="Y1886" i="1"/>
  <c r="X1886" i="1"/>
  <c r="W1886" i="1"/>
  <c r="V1886" i="1"/>
  <c r="O1886" i="1"/>
  <c r="AK1886" i="1" s="1"/>
  <c r="AJ1885" i="1"/>
  <c r="AI1885" i="1"/>
  <c r="AH1885" i="1"/>
  <c r="AG1885" i="1"/>
  <c r="AF1885" i="1"/>
  <c r="AE1885" i="1"/>
  <c r="AD1885" i="1"/>
  <c r="AC1885" i="1"/>
  <c r="AB1885" i="1"/>
  <c r="AA1885" i="1"/>
  <c r="Y1885" i="1"/>
  <c r="X1885" i="1"/>
  <c r="W1885" i="1"/>
  <c r="V1885" i="1"/>
  <c r="O1885" i="1"/>
  <c r="AK1885" i="1" s="1"/>
  <c r="AJ1884" i="1"/>
  <c r="AI1884" i="1"/>
  <c r="AH1884" i="1"/>
  <c r="AG1884" i="1"/>
  <c r="AF1884" i="1"/>
  <c r="AE1884" i="1"/>
  <c r="AD1884" i="1"/>
  <c r="AC1884" i="1"/>
  <c r="AB1884" i="1"/>
  <c r="AA1884" i="1"/>
  <c r="Y1884" i="1"/>
  <c r="X1884" i="1"/>
  <c r="W1884" i="1"/>
  <c r="V1884" i="1"/>
  <c r="O1884" i="1"/>
  <c r="AK1884" i="1" s="1"/>
  <c r="AJ1883" i="1"/>
  <c r="AI1883" i="1"/>
  <c r="AH1883" i="1"/>
  <c r="AG1883" i="1"/>
  <c r="AF1883" i="1"/>
  <c r="AE1883" i="1"/>
  <c r="AD1883" i="1"/>
  <c r="AC1883" i="1"/>
  <c r="AB1883" i="1"/>
  <c r="AA1883" i="1"/>
  <c r="Y1883" i="1"/>
  <c r="X1883" i="1"/>
  <c r="W1883" i="1"/>
  <c r="V1883" i="1"/>
  <c r="O1883" i="1"/>
  <c r="AK1883" i="1" s="1"/>
  <c r="AJ1882" i="1"/>
  <c r="AI1882" i="1"/>
  <c r="AH1882" i="1"/>
  <c r="AG1882" i="1"/>
  <c r="AF1882" i="1"/>
  <c r="AE1882" i="1"/>
  <c r="AD1882" i="1"/>
  <c r="AC1882" i="1"/>
  <c r="AB1882" i="1"/>
  <c r="AA1882" i="1"/>
  <c r="Y1882" i="1"/>
  <c r="X1882" i="1"/>
  <c r="W1882" i="1"/>
  <c r="V1882" i="1"/>
  <c r="O1882" i="1"/>
  <c r="AK1882" i="1" s="1"/>
  <c r="AJ1881" i="1"/>
  <c r="AI1881" i="1"/>
  <c r="AH1881" i="1"/>
  <c r="AG1881" i="1"/>
  <c r="AF1881" i="1"/>
  <c r="AE1881" i="1"/>
  <c r="AD1881" i="1"/>
  <c r="AC1881" i="1"/>
  <c r="AB1881" i="1"/>
  <c r="AA1881" i="1"/>
  <c r="Y1881" i="1"/>
  <c r="X1881" i="1"/>
  <c r="W1881" i="1"/>
  <c r="V1881" i="1"/>
  <c r="O1881" i="1"/>
  <c r="AK1881" i="1" s="1"/>
  <c r="AJ1880" i="1"/>
  <c r="AI1880" i="1"/>
  <c r="AH1880" i="1"/>
  <c r="AG1880" i="1"/>
  <c r="AF1880" i="1"/>
  <c r="AE1880" i="1"/>
  <c r="AD1880" i="1"/>
  <c r="AC1880" i="1"/>
  <c r="AB1880" i="1"/>
  <c r="AA1880" i="1"/>
  <c r="Y1880" i="1"/>
  <c r="X1880" i="1"/>
  <c r="W1880" i="1"/>
  <c r="V1880" i="1"/>
  <c r="O1880" i="1"/>
  <c r="AK1880" i="1" s="1"/>
  <c r="AJ1879" i="1"/>
  <c r="AI1879" i="1"/>
  <c r="AH1879" i="1"/>
  <c r="AG1879" i="1"/>
  <c r="AF1879" i="1"/>
  <c r="AE1879" i="1"/>
  <c r="AD1879" i="1"/>
  <c r="AC1879" i="1"/>
  <c r="AB1879" i="1"/>
  <c r="AA1879" i="1"/>
  <c r="Y1879" i="1"/>
  <c r="X1879" i="1"/>
  <c r="W1879" i="1"/>
  <c r="V1879" i="1"/>
  <c r="O1879" i="1"/>
  <c r="AK1879" i="1" s="1"/>
  <c r="AJ1878" i="1"/>
  <c r="AI1878" i="1"/>
  <c r="AH1878" i="1"/>
  <c r="AG1878" i="1"/>
  <c r="AF1878" i="1"/>
  <c r="AE1878" i="1"/>
  <c r="AD1878" i="1"/>
  <c r="AC1878" i="1"/>
  <c r="AB1878" i="1"/>
  <c r="AA1878" i="1"/>
  <c r="Y1878" i="1"/>
  <c r="X1878" i="1"/>
  <c r="W1878" i="1"/>
  <c r="V1878" i="1"/>
  <c r="O1878" i="1"/>
  <c r="AK1878" i="1" s="1"/>
  <c r="AJ1877" i="1"/>
  <c r="AI1877" i="1"/>
  <c r="AH1877" i="1"/>
  <c r="AG1877" i="1"/>
  <c r="AF1877" i="1"/>
  <c r="AE1877" i="1"/>
  <c r="AD1877" i="1"/>
  <c r="AC1877" i="1"/>
  <c r="AB1877" i="1"/>
  <c r="AA1877" i="1"/>
  <c r="Y1877" i="1"/>
  <c r="X1877" i="1"/>
  <c r="W1877" i="1"/>
  <c r="V1877" i="1"/>
  <c r="O1877" i="1"/>
  <c r="AK1877" i="1" s="1"/>
  <c r="AJ1876" i="1"/>
  <c r="AI1876" i="1"/>
  <c r="AH1876" i="1"/>
  <c r="AG1876" i="1"/>
  <c r="AF1876" i="1"/>
  <c r="AE1876" i="1"/>
  <c r="AD1876" i="1"/>
  <c r="AC1876" i="1"/>
  <c r="AB1876" i="1"/>
  <c r="AA1876" i="1"/>
  <c r="Y1876" i="1"/>
  <c r="X1876" i="1"/>
  <c r="W1876" i="1"/>
  <c r="V1876" i="1"/>
  <c r="O1876" i="1"/>
  <c r="AK1876" i="1" s="1"/>
  <c r="AJ1875" i="1"/>
  <c r="AI1875" i="1"/>
  <c r="AH1875" i="1"/>
  <c r="AG1875" i="1"/>
  <c r="AF1875" i="1"/>
  <c r="AE1875" i="1"/>
  <c r="AD1875" i="1"/>
  <c r="AC1875" i="1"/>
  <c r="AB1875" i="1"/>
  <c r="AA1875" i="1"/>
  <c r="Y1875" i="1"/>
  <c r="X1875" i="1"/>
  <c r="W1875" i="1"/>
  <c r="V1875" i="1"/>
  <c r="O1875" i="1"/>
  <c r="AK1875" i="1" s="1"/>
  <c r="AJ1874" i="1"/>
  <c r="AI1874" i="1"/>
  <c r="AH1874" i="1"/>
  <c r="AG1874" i="1"/>
  <c r="AF1874" i="1"/>
  <c r="AE1874" i="1"/>
  <c r="AD1874" i="1"/>
  <c r="AC1874" i="1"/>
  <c r="AB1874" i="1"/>
  <c r="AA1874" i="1"/>
  <c r="Y1874" i="1"/>
  <c r="X1874" i="1"/>
  <c r="W1874" i="1"/>
  <c r="V1874" i="1"/>
  <c r="O1874" i="1"/>
  <c r="AK1874" i="1" s="1"/>
  <c r="AJ1873" i="1"/>
  <c r="AI1873" i="1"/>
  <c r="AH1873" i="1"/>
  <c r="AG1873" i="1"/>
  <c r="AF1873" i="1"/>
  <c r="AE1873" i="1"/>
  <c r="AD1873" i="1"/>
  <c r="AC1873" i="1"/>
  <c r="AB1873" i="1"/>
  <c r="AA1873" i="1"/>
  <c r="Y1873" i="1"/>
  <c r="X1873" i="1"/>
  <c r="W1873" i="1"/>
  <c r="V1873" i="1"/>
  <c r="O1873" i="1"/>
  <c r="AK1873" i="1" s="1"/>
  <c r="AJ1872" i="1"/>
  <c r="AI1872" i="1"/>
  <c r="AH1872" i="1"/>
  <c r="AG1872" i="1"/>
  <c r="AF1872" i="1"/>
  <c r="AE1872" i="1"/>
  <c r="AD1872" i="1"/>
  <c r="AC1872" i="1"/>
  <c r="AB1872" i="1"/>
  <c r="AA1872" i="1"/>
  <c r="Y1872" i="1"/>
  <c r="X1872" i="1"/>
  <c r="W1872" i="1"/>
  <c r="V1872" i="1"/>
  <c r="O1872" i="1"/>
  <c r="AK1872" i="1" s="1"/>
  <c r="AJ1871" i="1"/>
  <c r="AI1871" i="1"/>
  <c r="AH1871" i="1"/>
  <c r="AG1871" i="1"/>
  <c r="AF1871" i="1"/>
  <c r="AE1871" i="1"/>
  <c r="AD1871" i="1"/>
  <c r="AC1871" i="1"/>
  <c r="AB1871" i="1"/>
  <c r="AA1871" i="1"/>
  <c r="Y1871" i="1"/>
  <c r="X1871" i="1"/>
  <c r="W1871" i="1"/>
  <c r="V1871" i="1"/>
  <c r="O1871" i="1"/>
  <c r="AK1871" i="1" s="1"/>
  <c r="AJ1870" i="1"/>
  <c r="AI1870" i="1"/>
  <c r="AH1870" i="1"/>
  <c r="AG1870" i="1"/>
  <c r="AF1870" i="1"/>
  <c r="AE1870" i="1"/>
  <c r="AD1870" i="1"/>
  <c r="AC1870" i="1"/>
  <c r="AB1870" i="1"/>
  <c r="AA1870" i="1"/>
  <c r="Y1870" i="1"/>
  <c r="X1870" i="1"/>
  <c r="W1870" i="1"/>
  <c r="V1870" i="1"/>
  <c r="O1870" i="1"/>
  <c r="AK1870" i="1" s="1"/>
  <c r="AJ1869" i="1"/>
  <c r="AI1869" i="1"/>
  <c r="AH1869" i="1"/>
  <c r="AG1869" i="1"/>
  <c r="AF1869" i="1"/>
  <c r="AE1869" i="1"/>
  <c r="AD1869" i="1"/>
  <c r="AC1869" i="1"/>
  <c r="AB1869" i="1"/>
  <c r="AA1869" i="1"/>
  <c r="Y1869" i="1"/>
  <c r="X1869" i="1"/>
  <c r="W1869" i="1"/>
  <c r="V1869" i="1"/>
  <c r="O1869" i="1"/>
  <c r="AK1869" i="1" s="1"/>
  <c r="AJ1868" i="1"/>
  <c r="AI1868" i="1"/>
  <c r="AH1868" i="1"/>
  <c r="AG1868" i="1"/>
  <c r="AF1868" i="1"/>
  <c r="AE1868" i="1"/>
  <c r="AD1868" i="1"/>
  <c r="AC1868" i="1"/>
  <c r="AB1868" i="1"/>
  <c r="AA1868" i="1"/>
  <c r="Y1868" i="1"/>
  <c r="X1868" i="1"/>
  <c r="W1868" i="1"/>
  <c r="V1868" i="1"/>
  <c r="O1868" i="1"/>
  <c r="AK1868" i="1" s="1"/>
  <c r="AJ1867" i="1"/>
  <c r="AI1867" i="1"/>
  <c r="AH1867" i="1"/>
  <c r="AG1867" i="1"/>
  <c r="AF1867" i="1"/>
  <c r="AE1867" i="1"/>
  <c r="AD1867" i="1"/>
  <c r="AC1867" i="1"/>
  <c r="AB1867" i="1"/>
  <c r="AA1867" i="1"/>
  <c r="Y1867" i="1"/>
  <c r="X1867" i="1"/>
  <c r="W1867" i="1"/>
  <c r="V1867" i="1"/>
  <c r="O1867" i="1"/>
  <c r="AK1867" i="1" s="1"/>
  <c r="AJ1866" i="1"/>
  <c r="AI1866" i="1"/>
  <c r="AH1866" i="1"/>
  <c r="AG1866" i="1"/>
  <c r="AF1866" i="1"/>
  <c r="AE1866" i="1"/>
  <c r="AD1866" i="1"/>
  <c r="AC1866" i="1"/>
  <c r="AB1866" i="1"/>
  <c r="AA1866" i="1"/>
  <c r="Y1866" i="1"/>
  <c r="X1866" i="1"/>
  <c r="W1866" i="1"/>
  <c r="V1866" i="1"/>
  <c r="O1866" i="1"/>
  <c r="AK1866" i="1" s="1"/>
  <c r="AJ1865" i="1"/>
  <c r="AI1865" i="1"/>
  <c r="AH1865" i="1"/>
  <c r="AG1865" i="1"/>
  <c r="AF1865" i="1"/>
  <c r="AE1865" i="1"/>
  <c r="AD1865" i="1"/>
  <c r="AC1865" i="1"/>
  <c r="AB1865" i="1"/>
  <c r="AA1865" i="1"/>
  <c r="Y1865" i="1"/>
  <c r="X1865" i="1"/>
  <c r="W1865" i="1"/>
  <c r="V1865" i="1"/>
  <c r="O1865" i="1"/>
  <c r="AK1865" i="1" s="1"/>
  <c r="AJ1864" i="1"/>
  <c r="AI1864" i="1"/>
  <c r="AH1864" i="1"/>
  <c r="AG1864" i="1"/>
  <c r="AF1864" i="1"/>
  <c r="AE1864" i="1"/>
  <c r="AD1864" i="1"/>
  <c r="AC1864" i="1"/>
  <c r="AB1864" i="1"/>
  <c r="AA1864" i="1"/>
  <c r="Y1864" i="1"/>
  <c r="X1864" i="1"/>
  <c r="W1864" i="1"/>
  <c r="V1864" i="1"/>
  <c r="O1864" i="1"/>
  <c r="AK1864" i="1" s="1"/>
  <c r="AJ1863" i="1"/>
  <c r="AI1863" i="1"/>
  <c r="AH1863" i="1"/>
  <c r="AG1863" i="1"/>
  <c r="AF1863" i="1"/>
  <c r="AE1863" i="1"/>
  <c r="AD1863" i="1"/>
  <c r="AC1863" i="1"/>
  <c r="AB1863" i="1"/>
  <c r="AA1863" i="1"/>
  <c r="Y1863" i="1"/>
  <c r="X1863" i="1"/>
  <c r="W1863" i="1"/>
  <c r="V1863" i="1"/>
  <c r="O1863" i="1"/>
  <c r="AK1863" i="1" s="1"/>
  <c r="AJ1862" i="1"/>
  <c r="AI1862" i="1"/>
  <c r="AH1862" i="1"/>
  <c r="AG1862" i="1"/>
  <c r="AF1862" i="1"/>
  <c r="AE1862" i="1"/>
  <c r="AD1862" i="1"/>
  <c r="AC1862" i="1"/>
  <c r="AB1862" i="1"/>
  <c r="AA1862" i="1"/>
  <c r="Y1862" i="1"/>
  <c r="X1862" i="1"/>
  <c r="W1862" i="1"/>
  <c r="V1862" i="1"/>
  <c r="O1862" i="1"/>
  <c r="AK1862" i="1" s="1"/>
  <c r="AJ1861" i="1"/>
  <c r="AI1861" i="1"/>
  <c r="AH1861" i="1"/>
  <c r="AG1861" i="1"/>
  <c r="AF1861" i="1"/>
  <c r="AE1861" i="1"/>
  <c r="AD1861" i="1"/>
  <c r="AC1861" i="1"/>
  <c r="AB1861" i="1"/>
  <c r="AA1861" i="1"/>
  <c r="Y1861" i="1"/>
  <c r="X1861" i="1"/>
  <c r="W1861" i="1"/>
  <c r="V1861" i="1"/>
  <c r="O1861" i="1"/>
  <c r="AK1861" i="1" s="1"/>
  <c r="AJ1860" i="1"/>
  <c r="AI1860" i="1"/>
  <c r="AH1860" i="1"/>
  <c r="AG1860" i="1"/>
  <c r="AF1860" i="1"/>
  <c r="AE1860" i="1"/>
  <c r="AD1860" i="1"/>
  <c r="AC1860" i="1"/>
  <c r="AB1860" i="1"/>
  <c r="AA1860" i="1"/>
  <c r="Y1860" i="1"/>
  <c r="X1860" i="1"/>
  <c r="W1860" i="1"/>
  <c r="V1860" i="1"/>
  <c r="O1860" i="1"/>
  <c r="AK1860" i="1" s="1"/>
  <c r="AJ1859" i="1"/>
  <c r="AI1859" i="1"/>
  <c r="AH1859" i="1"/>
  <c r="AG1859" i="1"/>
  <c r="AF1859" i="1"/>
  <c r="AE1859" i="1"/>
  <c r="AD1859" i="1"/>
  <c r="AC1859" i="1"/>
  <c r="AB1859" i="1"/>
  <c r="AA1859" i="1"/>
  <c r="Y1859" i="1"/>
  <c r="X1859" i="1"/>
  <c r="W1859" i="1"/>
  <c r="V1859" i="1"/>
  <c r="O1859" i="1"/>
  <c r="AK1859" i="1" s="1"/>
  <c r="AJ1858" i="1"/>
  <c r="AI1858" i="1"/>
  <c r="AH1858" i="1"/>
  <c r="AG1858" i="1"/>
  <c r="AF1858" i="1"/>
  <c r="AE1858" i="1"/>
  <c r="AD1858" i="1"/>
  <c r="AC1858" i="1"/>
  <c r="AB1858" i="1"/>
  <c r="AA1858" i="1"/>
  <c r="Y1858" i="1"/>
  <c r="X1858" i="1"/>
  <c r="W1858" i="1"/>
  <c r="V1858" i="1"/>
  <c r="O1858" i="1"/>
  <c r="AK1858" i="1" s="1"/>
  <c r="AJ1857" i="1"/>
  <c r="AI1857" i="1"/>
  <c r="AH1857" i="1"/>
  <c r="AG1857" i="1"/>
  <c r="AF1857" i="1"/>
  <c r="AE1857" i="1"/>
  <c r="AD1857" i="1"/>
  <c r="AC1857" i="1"/>
  <c r="AB1857" i="1"/>
  <c r="AA1857" i="1"/>
  <c r="Y1857" i="1"/>
  <c r="X1857" i="1"/>
  <c r="W1857" i="1"/>
  <c r="V1857" i="1"/>
  <c r="O1857" i="1"/>
  <c r="AK1857" i="1" s="1"/>
  <c r="AJ1856" i="1"/>
  <c r="AI1856" i="1"/>
  <c r="AH1856" i="1"/>
  <c r="AG1856" i="1"/>
  <c r="AF1856" i="1"/>
  <c r="AE1856" i="1"/>
  <c r="AD1856" i="1"/>
  <c r="AC1856" i="1"/>
  <c r="AB1856" i="1"/>
  <c r="AA1856" i="1"/>
  <c r="Y1856" i="1"/>
  <c r="X1856" i="1"/>
  <c r="W1856" i="1"/>
  <c r="V1856" i="1"/>
  <c r="O1856" i="1"/>
  <c r="AK1856" i="1" s="1"/>
  <c r="AJ1855" i="1"/>
  <c r="AI1855" i="1"/>
  <c r="AH1855" i="1"/>
  <c r="AG1855" i="1"/>
  <c r="AF1855" i="1"/>
  <c r="AE1855" i="1"/>
  <c r="AD1855" i="1"/>
  <c r="AC1855" i="1"/>
  <c r="AB1855" i="1"/>
  <c r="AA1855" i="1"/>
  <c r="Y1855" i="1"/>
  <c r="X1855" i="1"/>
  <c r="W1855" i="1"/>
  <c r="V1855" i="1"/>
  <c r="O1855" i="1"/>
  <c r="AK1855" i="1" s="1"/>
  <c r="AJ1854" i="1"/>
  <c r="AI1854" i="1"/>
  <c r="AH1854" i="1"/>
  <c r="AG1854" i="1"/>
  <c r="AF1854" i="1"/>
  <c r="AE1854" i="1"/>
  <c r="AD1854" i="1"/>
  <c r="AC1854" i="1"/>
  <c r="AB1854" i="1"/>
  <c r="AA1854" i="1"/>
  <c r="Y1854" i="1"/>
  <c r="X1854" i="1"/>
  <c r="W1854" i="1"/>
  <c r="V1854" i="1"/>
  <c r="O1854" i="1"/>
  <c r="AK1854" i="1" s="1"/>
  <c r="AJ1853" i="1"/>
  <c r="AI1853" i="1"/>
  <c r="AH1853" i="1"/>
  <c r="AG1853" i="1"/>
  <c r="AF1853" i="1"/>
  <c r="AE1853" i="1"/>
  <c r="AD1853" i="1"/>
  <c r="AC1853" i="1"/>
  <c r="AB1853" i="1"/>
  <c r="AA1853" i="1"/>
  <c r="Y1853" i="1"/>
  <c r="X1853" i="1"/>
  <c r="W1853" i="1"/>
  <c r="V1853" i="1"/>
  <c r="O1853" i="1"/>
  <c r="AK1853" i="1" s="1"/>
  <c r="AJ1852" i="1"/>
  <c r="AI1852" i="1"/>
  <c r="AH1852" i="1"/>
  <c r="AG1852" i="1"/>
  <c r="AF1852" i="1"/>
  <c r="AE1852" i="1"/>
  <c r="AD1852" i="1"/>
  <c r="AC1852" i="1"/>
  <c r="AB1852" i="1"/>
  <c r="AA1852" i="1"/>
  <c r="Y1852" i="1"/>
  <c r="X1852" i="1"/>
  <c r="W1852" i="1"/>
  <c r="V1852" i="1"/>
  <c r="O1852" i="1"/>
  <c r="AK1852" i="1" s="1"/>
  <c r="AJ1851" i="1"/>
  <c r="AI1851" i="1"/>
  <c r="AH1851" i="1"/>
  <c r="AG1851" i="1"/>
  <c r="AF1851" i="1"/>
  <c r="AE1851" i="1"/>
  <c r="AD1851" i="1"/>
  <c r="AC1851" i="1"/>
  <c r="AB1851" i="1"/>
  <c r="AA1851" i="1"/>
  <c r="Y1851" i="1"/>
  <c r="X1851" i="1"/>
  <c r="W1851" i="1"/>
  <c r="V1851" i="1"/>
  <c r="O1851" i="1"/>
  <c r="AK1851" i="1" s="1"/>
  <c r="AJ1850" i="1"/>
  <c r="AI1850" i="1"/>
  <c r="AH1850" i="1"/>
  <c r="AG1850" i="1"/>
  <c r="AF1850" i="1"/>
  <c r="AE1850" i="1"/>
  <c r="AD1850" i="1"/>
  <c r="AC1850" i="1"/>
  <c r="AB1850" i="1"/>
  <c r="AA1850" i="1"/>
  <c r="Y1850" i="1"/>
  <c r="X1850" i="1"/>
  <c r="W1850" i="1"/>
  <c r="V1850" i="1"/>
  <c r="O1850" i="1"/>
  <c r="AK1850" i="1" s="1"/>
  <c r="AJ1849" i="1"/>
  <c r="AI1849" i="1"/>
  <c r="AH1849" i="1"/>
  <c r="AG1849" i="1"/>
  <c r="AF1849" i="1"/>
  <c r="AE1849" i="1"/>
  <c r="AD1849" i="1"/>
  <c r="AC1849" i="1"/>
  <c r="AB1849" i="1"/>
  <c r="AA1849" i="1"/>
  <c r="Y1849" i="1"/>
  <c r="X1849" i="1"/>
  <c r="W1849" i="1"/>
  <c r="V1849" i="1"/>
  <c r="O1849" i="1"/>
  <c r="AK1849" i="1" s="1"/>
  <c r="AJ1848" i="1"/>
  <c r="AI1848" i="1"/>
  <c r="AH1848" i="1"/>
  <c r="AG1848" i="1"/>
  <c r="AF1848" i="1"/>
  <c r="AE1848" i="1"/>
  <c r="AD1848" i="1"/>
  <c r="AC1848" i="1"/>
  <c r="AB1848" i="1"/>
  <c r="AA1848" i="1"/>
  <c r="Y1848" i="1"/>
  <c r="X1848" i="1"/>
  <c r="W1848" i="1"/>
  <c r="V1848" i="1"/>
  <c r="O1848" i="1"/>
  <c r="AK1848" i="1" s="1"/>
  <c r="AJ1847" i="1"/>
  <c r="AI1847" i="1"/>
  <c r="AH1847" i="1"/>
  <c r="AG1847" i="1"/>
  <c r="AF1847" i="1"/>
  <c r="AE1847" i="1"/>
  <c r="AD1847" i="1"/>
  <c r="AC1847" i="1"/>
  <c r="AB1847" i="1"/>
  <c r="AA1847" i="1"/>
  <c r="Y1847" i="1"/>
  <c r="X1847" i="1"/>
  <c r="W1847" i="1"/>
  <c r="V1847" i="1"/>
  <c r="O1847" i="1"/>
  <c r="AK1847" i="1" s="1"/>
  <c r="AJ1846" i="1"/>
  <c r="AI1846" i="1"/>
  <c r="AH1846" i="1"/>
  <c r="AG1846" i="1"/>
  <c r="AF1846" i="1"/>
  <c r="AE1846" i="1"/>
  <c r="AD1846" i="1"/>
  <c r="AC1846" i="1"/>
  <c r="AB1846" i="1"/>
  <c r="AA1846" i="1"/>
  <c r="Y1846" i="1"/>
  <c r="X1846" i="1"/>
  <c r="W1846" i="1"/>
  <c r="V1846" i="1"/>
  <c r="O1846" i="1"/>
  <c r="AK1846" i="1" s="1"/>
  <c r="AJ1845" i="1"/>
  <c r="AI1845" i="1"/>
  <c r="AH1845" i="1"/>
  <c r="AG1845" i="1"/>
  <c r="AF1845" i="1"/>
  <c r="AE1845" i="1"/>
  <c r="AD1845" i="1"/>
  <c r="AC1845" i="1"/>
  <c r="AB1845" i="1"/>
  <c r="AA1845" i="1"/>
  <c r="Y1845" i="1"/>
  <c r="X1845" i="1"/>
  <c r="W1845" i="1"/>
  <c r="V1845" i="1"/>
  <c r="O1845" i="1"/>
  <c r="AK1845" i="1" s="1"/>
  <c r="AJ1844" i="1"/>
  <c r="AI1844" i="1"/>
  <c r="AH1844" i="1"/>
  <c r="AG1844" i="1"/>
  <c r="AF1844" i="1"/>
  <c r="AE1844" i="1"/>
  <c r="AD1844" i="1"/>
  <c r="AC1844" i="1"/>
  <c r="AB1844" i="1"/>
  <c r="AA1844" i="1"/>
  <c r="Y1844" i="1"/>
  <c r="X1844" i="1"/>
  <c r="W1844" i="1"/>
  <c r="V1844" i="1"/>
  <c r="O1844" i="1"/>
  <c r="AK1844" i="1" s="1"/>
  <c r="AJ1843" i="1"/>
  <c r="AI1843" i="1"/>
  <c r="AH1843" i="1"/>
  <c r="AG1843" i="1"/>
  <c r="AF1843" i="1"/>
  <c r="AE1843" i="1"/>
  <c r="AD1843" i="1"/>
  <c r="AC1843" i="1"/>
  <c r="AB1843" i="1"/>
  <c r="AA1843" i="1"/>
  <c r="Y1843" i="1"/>
  <c r="X1843" i="1"/>
  <c r="W1843" i="1"/>
  <c r="V1843" i="1"/>
  <c r="O1843" i="1"/>
  <c r="AK1843" i="1" s="1"/>
  <c r="AJ1842" i="1"/>
  <c r="AI1842" i="1"/>
  <c r="AH1842" i="1"/>
  <c r="AG1842" i="1"/>
  <c r="AF1842" i="1"/>
  <c r="AE1842" i="1"/>
  <c r="AD1842" i="1"/>
  <c r="AC1842" i="1"/>
  <c r="AB1842" i="1"/>
  <c r="AA1842" i="1"/>
  <c r="Y1842" i="1"/>
  <c r="X1842" i="1"/>
  <c r="W1842" i="1"/>
  <c r="V1842" i="1"/>
  <c r="O1842" i="1"/>
  <c r="AK1842" i="1" s="1"/>
  <c r="AJ1841" i="1"/>
  <c r="AI1841" i="1"/>
  <c r="AH1841" i="1"/>
  <c r="AG1841" i="1"/>
  <c r="AF1841" i="1"/>
  <c r="AE1841" i="1"/>
  <c r="AD1841" i="1"/>
  <c r="AC1841" i="1"/>
  <c r="AB1841" i="1"/>
  <c r="AA1841" i="1"/>
  <c r="Y1841" i="1"/>
  <c r="X1841" i="1"/>
  <c r="W1841" i="1"/>
  <c r="V1841" i="1"/>
  <c r="O1841" i="1"/>
  <c r="AK1841" i="1" s="1"/>
  <c r="AK1840" i="1"/>
  <c r="AJ1840" i="1"/>
  <c r="AI1840" i="1"/>
  <c r="AH1840" i="1"/>
  <c r="AG1840" i="1"/>
  <c r="AF1840" i="1"/>
  <c r="AE1840" i="1"/>
  <c r="AD1840" i="1"/>
  <c r="AC1840" i="1"/>
  <c r="AB1840" i="1"/>
  <c r="AA1840" i="1"/>
  <c r="Y1840" i="1"/>
  <c r="X1840" i="1"/>
  <c r="W1840" i="1"/>
  <c r="V1840" i="1"/>
  <c r="AJ1839" i="1"/>
  <c r="AI1839" i="1"/>
  <c r="AH1839" i="1"/>
  <c r="AG1839" i="1"/>
  <c r="AF1839" i="1"/>
  <c r="AE1839" i="1"/>
  <c r="AD1839" i="1"/>
  <c r="AC1839" i="1"/>
  <c r="AB1839" i="1"/>
  <c r="AA1839" i="1"/>
  <c r="Y1839" i="1"/>
  <c r="X1839" i="1"/>
  <c r="W1839" i="1"/>
  <c r="V1839" i="1"/>
  <c r="O1839" i="1"/>
  <c r="AK1839" i="1" s="1"/>
  <c r="AJ1838" i="1"/>
  <c r="AI1838" i="1"/>
  <c r="AH1838" i="1"/>
  <c r="AG1838" i="1"/>
  <c r="AF1838" i="1"/>
  <c r="AE1838" i="1"/>
  <c r="AD1838" i="1"/>
  <c r="AC1838" i="1"/>
  <c r="AB1838" i="1"/>
  <c r="AA1838" i="1"/>
  <c r="Y1838" i="1"/>
  <c r="X1838" i="1"/>
  <c r="W1838" i="1"/>
  <c r="V1838" i="1"/>
  <c r="O1838" i="1"/>
  <c r="AK1838" i="1" s="1"/>
  <c r="AJ1837" i="1"/>
  <c r="AI1837" i="1"/>
  <c r="AH1837" i="1"/>
  <c r="AG1837" i="1"/>
  <c r="AF1837" i="1"/>
  <c r="AE1837" i="1"/>
  <c r="AD1837" i="1"/>
  <c r="AC1837" i="1"/>
  <c r="AB1837" i="1"/>
  <c r="AA1837" i="1"/>
  <c r="Y1837" i="1"/>
  <c r="X1837" i="1"/>
  <c r="W1837" i="1"/>
  <c r="V1837" i="1"/>
  <c r="O1837" i="1"/>
  <c r="AK1837" i="1" s="1"/>
  <c r="AJ1836" i="1"/>
  <c r="AI1836" i="1"/>
  <c r="AH1836" i="1"/>
  <c r="AG1836" i="1"/>
  <c r="AF1836" i="1"/>
  <c r="AE1836" i="1"/>
  <c r="AD1836" i="1"/>
  <c r="AC1836" i="1"/>
  <c r="AB1836" i="1"/>
  <c r="AA1836" i="1"/>
  <c r="Y1836" i="1"/>
  <c r="X1836" i="1"/>
  <c r="W1836" i="1"/>
  <c r="V1836" i="1"/>
  <c r="O1836" i="1"/>
  <c r="AK1836" i="1" s="1"/>
  <c r="AJ1835" i="1"/>
  <c r="AI1835" i="1"/>
  <c r="AH1835" i="1"/>
  <c r="AG1835" i="1"/>
  <c r="AF1835" i="1"/>
  <c r="AE1835" i="1"/>
  <c r="AD1835" i="1"/>
  <c r="AC1835" i="1"/>
  <c r="AB1835" i="1"/>
  <c r="AA1835" i="1"/>
  <c r="Y1835" i="1"/>
  <c r="X1835" i="1"/>
  <c r="W1835" i="1"/>
  <c r="V1835" i="1"/>
  <c r="O1835" i="1"/>
  <c r="AK1835" i="1" s="1"/>
  <c r="AJ1834" i="1"/>
  <c r="AI1834" i="1"/>
  <c r="AH1834" i="1"/>
  <c r="AG1834" i="1"/>
  <c r="AF1834" i="1"/>
  <c r="AE1834" i="1"/>
  <c r="AD1834" i="1"/>
  <c r="AC1834" i="1"/>
  <c r="AB1834" i="1"/>
  <c r="AA1834" i="1"/>
  <c r="Y1834" i="1"/>
  <c r="X1834" i="1"/>
  <c r="W1834" i="1"/>
  <c r="V1834" i="1"/>
  <c r="O1834" i="1"/>
  <c r="AK1834" i="1" s="1"/>
  <c r="AJ1833" i="1"/>
  <c r="AI1833" i="1"/>
  <c r="AH1833" i="1"/>
  <c r="AG1833" i="1"/>
  <c r="AF1833" i="1"/>
  <c r="AE1833" i="1"/>
  <c r="AD1833" i="1"/>
  <c r="AC1833" i="1"/>
  <c r="AB1833" i="1"/>
  <c r="AA1833" i="1"/>
  <c r="Y1833" i="1"/>
  <c r="X1833" i="1"/>
  <c r="W1833" i="1"/>
  <c r="V1833" i="1"/>
  <c r="O1833" i="1"/>
  <c r="AK1833" i="1" s="1"/>
  <c r="AJ1832" i="1"/>
  <c r="AI1832" i="1"/>
  <c r="AH1832" i="1"/>
  <c r="AG1832" i="1"/>
  <c r="AF1832" i="1"/>
  <c r="AE1832" i="1"/>
  <c r="AD1832" i="1"/>
  <c r="AC1832" i="1"/>
  <c r="AB1832" i="1"/>
  <c r="AA1832" i="1"/>
  <c r="Y1832" i="1"/>
  <c r="X1832" i="1"/>
  <c r="W1832" i="1"/>
  <c r="V1832" i="1"/>
  <c r="O1832" i="1"/>
  <c r="AK1832" i="1" s="1"/>
  <c r="AJ1831" i="1"/>
  <c r="AI1831" i="1"/>
  <c r="AH1831" i="1"/>
  <c r="AG1831" i="1"/>
  <c r="AF1831" i="1"/>
  <c r="AE1831" i="1"/>
  <c r="AD1831" i="1"/>
  <c r="AC1831" i="1"/>
  <c r="AB1831" i="1"/>
  <c r="AA1831" i="1"/>
  <c r="Y1831" i="1"/>
  <c r="X1831" i="1"/>
  <c r="W1831" i="1"/>
  <c r="V1831" i="1"/>
  <c r="O1831" i="1"/>
  <c r="AK1831" i="1" s="1"/>
  <c r="AJ1830" i="1"/>
  <c r="AI1830" i="1"/>
  <c r="AH1830" i="1"/>
  <c r="AG1830" i="1"/>
  <c r="AF1830" i="1"/>
  <c r="AE1830" i="1"/>
  <c r="AD1830" i="1"/>
  <c r="AC1830" i="1"/>
  <c r="AB1830" i="1"/>
  <c r="AA1830" i="1"/>
  <c r="Y1830" i="1"/>
  <c r="X1830" i="1"/>
  <c r="W1830" i="1"/>
  <c r="V1830" i="1"/>
  <c r="O1830" i="1"/>
  <c r="AK1830" i="1" s="1"/>
  <c r="AJ1829" i="1"/>
  <c r="AI1829" i="1"/>
  <c r="AH1829" i="1"/>
  <c r="AG1829" i="1"/>
  <c r="AF1829" i="1"/>
  <c r="AE1829" i="1"/>
  <c r="AD1829" i="1"/>
  <c r="AC1829" i="1"/>
  <c r="AB1829" i="1"/>
  <c r="AA1829" i="1"/>
  <c r="Y1829" i="1"/>
  <c r="X1829" i="1"/>
  <c r="W1829" i="1"/>
  <c r="V1829" i="1"/>
  <c r="O1829" i="1"/>
  <c r="AK1829" i="1" s="1"/>
  <c r="AJ1828" i="1"/>
  <c r="AI1828" i="1"/>
  <c r="AH1828" i="1"/>
  <c r="AG1828" i="1"/>
  <c r="AF1828" i="1"/>
  <c r="AE1828" i="1"/>
  <c r="AD1828" i="1"/>
  <c r="AC1828" i="1"/>
  <c r="AB1828" i="1"/>
  <c r="AA1828" i="1"/>
  <c r="Y1828" i="1"/>
  <c r="X1828" i="1"/>
  <c r="W1828" i="1"/>
  <c r="V1828" i="1"/>
  <c r="O1828" i="1"/>
  <c r="AK1828" i="1" s="1"/>
  <c r="AJ1827" i="1"/>
  <c r="AI1827" i="1"/>
  <c r="AH1827" i="1"/>
  <c r="AG1827" i="1"/>
  <c r="AF1827" i="1"/>
  <c r="AE1827" i="1"/>
  <c r="AD1827" i="1"/>
  <c r="AC1827" i="1"/>
  <c r="AB1827" i="1"/>
  <c r="AA1827" i="1"/>
  <c r="Y1827" i="1"/>
  <c r="X1827" i="1"/>
  <c r="W1827" i="1"/>
  <c r="V1827" i="1"/>
  <c r="O1827" i="1"/>
  <c r="AK1827" i="1" s="1"/>
  <c r="AJ1826" i="1"/>
  <c r="AI1826" i="1"/>
  <c r="AH1826" i="1"/>
  <c r="AG1826" i="1"/>
  <c r="AF1826" i="1"/>
  <c r="AE1826" i="1"/>
  <c r="AD1826" i="1"/>
  <c r="AC1826" i="1"/>
  <c r="AB1826" i="1"/>
  <c r="AA1826" i="1"/>
  <c r="Y1826" i="1"/>
  <c r="X1826" i="1"/>
  <c r="W1826" i="1"/>
  <c r="V1826" i="1"/>
  <c r="O1826" i="1"/>
  <c r="AK1826" i="1" s="1"/>
  <c r="AK1825" i="1"/>
  <c r="AJ1825" i="1"/>
  <c r="AI1825" i="1"/>
  <c r="AH1825" i="1"/>
  <c r="AG1825" i="1"/>
  <c r="AF1825" i="1"/>
  <c r="AE1825" i="1"/>
  <c r="AD1825" i="1"/>
  <c r="AC1825" i="1"/>
  <c r="AB1825" i="1"/>
  <c r="AA1825" i="1"/>
  <c r="Y1825" i="1"/>
  <c r="X1825" i="1"/>
  <c r="W1825" i="1"/>
  <c r="V1825" i="1"/>
  <c r="AJ1824" i="1"/>
  <c r="AI1824" i="1"/>
  <c r="AH1824" i="1"/>
  <c r="AG1824" i="1"/>
  <c r="AF1824" i="1"/>
  <c r="AE1824" i="1"/>
  <c r="AD1824" i="1"/>
  <c r="AC1824" i="1"/>
  <c r="AB1824" i="1"/>
  <c r="AA1824" i="1"/>
  <c r="Y1824" i="1"/>
  <c r="X1824" i="1"/>
  <c r="W1824" i="1"/>
  <c r="V1824" i="1"/>
  <c r="O1824" i="1"/>
  <c r="AK1824" i="1" s="1"/>
  <c r="AJ1823" i="1"/>
  <c r="AI1823" i="1"/>
  <c r="AH1823" i="1"/>
  <c r="AG1823" i="1"/>
  <c r="AF1823" i="1"/>
  <c r="AE1823" i="1"/>
  <c r="AD1823" i="1"/>
  <c r="AC1823" i="1"/>
  <c r="AB1823" i="1"/>
  <c r="AA1823" i="1"/>
  <c r="Y1823" i="1"/>
  <c r="X1823" i="1"/>
  <c r="W1823" i="1"/>
  <c r="V1823" i="1"/>
  <c r="O1823" i="1"/>
  <c r="AK1823" i="1" s="1"/>
  <c r="AJ1822" i="1"/>
  <c r="AI1822" i="1"/>
  <c r="AH1822" i="1"/>
  <c r="AG1822" i="1"/>
  <c r="AF1822" i="1"/>
  <c r="AE1822" i="1"/>
  <c r="AD1822" i="1"/>
  <c r="AC1822" i="1"/>
  <c r="AB1822" i="1"/>
  <c r="AA1822" i="1"/>
  <c r="Y1822" i="1"/>
  <c r="X1822" i="1"/>
  <c r="W1822" i="1"/>
  <c r="V1822" i="1"/>
  <c r="O1822" i="1"/>
  <c r="AK1822" i="1" s="1"/>
  <c r="AJ1821" i="1"/>
  <c r="AI1821" i="1"/>
  <c r="AH1821" i="1"/>
  <c r="AG1821" i="1"/>
  <c r="AF1821" i="1"/>
  <c r="AE1821" i="1"/>
  <c r="AD1821" i="1"/>
  <c r="AC1821" i="1"/>
  <c r="AB1821" i="1"/>
  <c r="AA1821" i="1"/>
  <c r="Y1821" i="1"/>
  <c r="X1821" i="1"/>
  <c r="W1821" i="1"/>
  <c r="V1821" i="1"/>
  <c r="O1821" i="1"/>
  <c r="AK1821" i="1" s="1"/>
  <c r="AJ1820" i="1"/>
  <c r="AI1820" i="1"/>
  <c r="AH1820" i="1"/>
  <c r="AG1820" i="1"/>
  <c r="AF1820" i="1"/>
  <c r="AE1820" i="1"/>
  <c r="AD1820" i="1"/>
  <c r="AC1820" i="1"/>
  <c r="AB1820" i="1"/>
  <c r="AA1820" i="1"/>
  <c r="Y1820" i="1"/>
  <c r="X1820" i="1"/>
  <c r="W1820" i="1"/>
  <c r="V1820" i="1"/>
  <c r="O1820" i="1"/>
  <c r="AK1820" i="1" s="1"/>
  <c r="AK1819" i="1"/>
  <c r="AJ1819" i="1"/>
  <c r="AI1819" i="1"/>
  <c r="AH1819" i="1"/>
  <c r="AG1819" i="1"/>
  <c r="AF1819" i="1"/>
  <c r="AE1819" i="1"/>
  <c r="AD1819" i="1"/>
  <c r="AC1819" i="1"/>
  <c r="AB1819" i="1"/>
  <c r="AA1819" i="1"/>
  <c r="Y1819" i="1"/>
  <c r="X1819" i="1"/>
  <c r="W1819" i="1"/>
  <c r="V1819" i="1"/>
  <c r="AJ1818" i="1"/>
  <c r="AI1818" i="1"/>
  <c r="AH1818" i="1"/>
  <c r="AG1818" i="1"/>
  <c r="AF1818" i="1"/>
  <c r="AE1818" i="1"/>
  <c r="AD1818" i="1"/>
  <c r="AC1818" i="1"/>
  <c r="AB1818" i="1"/>
  <c r="AA1818" i="1"/>
  <c r="Y1818" i="1"/>
  <c r="X1818" i="1"/>
  <c r="W1818" i="1"/>
  <c r="V1818" i="1"/>
  <c r="O1818" i="1"/>
  <c r="AK1818" i="1" s="1"/>
  <c r="AJ1817" i="1"/>
  <c r="AI1817" i="1"/>
  <c r="AH1817" i="1"/>
  <c r="AG1817" i="1"/>
  <c r="AF1817" i="1"/>
  <c r="AE1817" i="1"/>
  <c r="AD1817" i="1"/>
  <c r="AC1817" i="1"/>
  <c r="AB1817" i="1"/>
  <c r="AA1817" i="1"/>
  <c r="Y1817" i="1"/>
  <c r="X1817" i="1"/>
  <c r="W1817" i="1"/>
  <c r="V1817" i="1"/>
  <c r="O1817" i="1"/>
  <c r="AK1817" i="1" s="1"/>
  <c r="AJ1816" i="1"/>
  <c r="AI1816" i="1"/>
  <c r="AH1816" i="1"/>
  <c r="AG1816" i="1"/>
  <c r="AF1816" i="1"/>
  <c r="AE1816" i="1"/>
  <c r="AD1816" i="1"/>
  <c r="AC1816" i="1"/>
  <c r="AB1816" i="1"/>
  <c r="AA1816" i="1"/>
  <c r="Y1816" i="1"/>
  <c r="X1816" i="1"/>
  <c r="W1816" i="1"/>
  <c r="V1816" i="1"/>
  <c r="O1816" i="1"/>
  <c r="AK1816" i="1" s="1"/>
  <c r="AJ1815" i="1"/>
  <c r="AI1815" i="1"/>
  <c r="AH1815" i="1"/>
  <c r="AG1815" i="1"/>
  <c r="AF1815" i="1"/>
  <c r="AE1815" i="1"/>
  <c r="AD1815" i="1"/>
  <c r="AC1815" i="1"/>
  <c r="AB1815" i="1"/>
  <c r="AA1815" i="1"/>
  <c r="Y1815" i="1"/>
  <c r="X1815" i="1"/>
  <c r="W1815" i="1"/>
  <c r="V1815" i="1"/>
  <c r="O1815" i="1"/>
  <c r="AK1815" i="1" s="1"/>
  <c r="AJ1814" i="1"/>
  <c r="AI1814" i="1"/>
  <c r="AH1814" i="1"/>
  <c r="AG1814" i="1"/>
  <c r="AF1814" i="1"/>
  <c r="AE1814" i="1"/>
  <c r="AD1814" i="1"/>
  <c r="AC1814" i="1"/>
  <c r="AB1814" i="1"/>
  <c r="AA1814" i="1"/>
  <c r="Y1814" i="1"/>
  <c r="X1814" i="1"/>
  <c r="W1814" i="1"/>
  <c r="V1814" i="1"/>
  <c r="O1814" i="1"/>
  <c r="AK1814" i="1" s="1"/>
  <c r="AJ1813" i="1"/>
  <c r="AI1813" i="1"/>
  <c r="AH1813" i="1"/>
  <c r="AG1813" i="1"/>
  <c r="AF1813" i="1"/>
  <c r="AE1813" i="1"/>
  <c r="AD1813" i="1"/>
  <c r="AC1813" i="1"/>
  <c r="AB1813" i="1"/>
  <c r="AA1813" i="1"/>
  <c r="Y1813" i="1"/>
  <c r="X1813" i="1"/>
  <c r="W1813" i="1"/>
  <c r="V1813" i="1"/>
  <c r="O1813" i="1"/>
  <c r="AK1813" i="1" s="1"/>
  <c r="AJ1812" i="1"/>
  <c r="AI1812" i="1"/>
  <c r="AH1812" i="1"/>
  <c r="AG1812" i="1"/>
  <c r="AF1812" i="1"/>
  <c r="AE1812" i="1"/>
  <c r="AD1812" i="1"/>
  <c r="AC1812" i="1"/>
  <c r="AB1812" i="1"/>
  <c r="AA1812" i="1"/>
  <c r="Y1812" i="1"/>
  <c r="X1812" i="1"/>
  <c r="W1812" i="1"/>
  <c r="V1812" i="1"/>
  <c r="O1812" i="1"/>
  <c r="AK1812" i="1" s="1"/>
  <c r="G1812" i="1"/>
  <c r="AJ1811" i="1"/>
  <c r="AI1811" i="1"/>
  <c r="AH1811" i="1"/>
  <c r="AG1811" i="1"/>
  <c r="AF1811" i="1"/>
  <c r="AE1811" i="1"/>
  <c r="AD1811" i="1"/>
  <c r="AC1811" i="1"/>
  <c r="AB1811" i="1"/>
  <c r="AA1811" i="1"/>
  <c r="Y1811" i="1"/>
  <c r="X1811" i="1"/>
  <c r="W1811" i="1"/>
  <c r="V1811" i="1"/>
  <c r="O1811" i="1"/>
  <c r="AK1811" i="1" s="1"/>
  <c r="AJ1810" i="1"/>
  <c r="AI1810" i="1"/>
  <c r="AH1810" i="1"/>
  <c r="AG1810" i="1"/>
  <c r="AF1810" i="1"/>
  <c r="AE1810" i="1"/>
  <c r="AD1810" i="1"/>
  <c r="AC1810" i="1"/>
  <c r="AB1810" i="1"/>
  <c r="AA1810" i="1"/>
  <c r="Y1810" i="1"/>
  <c r="X1810" i="1"/>
  <c r="W1810" i="1"/>
  <c r="V1810" i="1"/>
  <c r="O1810" i="1"/>
  <c r="AK1810" i="1" s="1"/>
  <c r="AJ1809" i="1"/>
  <c r="AI1809" i="1"/>
  <c r="AH1809" i="1"/>
  <c r="AG1809" i="1"/>
  <c r="AF1809" i="1"/>
  <c r="AE1809" i="1"/>
  <c r="AD1809" i="1"/>
  <c r="AC1809" i="1"/>
  <c r="AB1809" i="1"/>
  <c r="AA1809" i="1"/>
  <c r="Y1809" i="1"/>
  <c r="X1809" i="1"/>
  <c r="W1809" i="1"/>
  <c r="V1809" i="1"/>
  <c r="O1809" i="1"/>
  <c r="AK1809" i="1" s="1"/>
  <c r="AJ1808" i="1"/>
  <c r="AI1808" i="1"/>
  <c r="AH1808" i="1"/>
  <c r="AG1808" i="1"/>
  <c r="AF1808" i="1"/>
  <c r="AE1808" i="1"/>
  <c r="AD1808" i="1"/>
  <c r="AC1808" i="1"/>
  <c r="AB1808" i="1"/>
  <c r="AA1808" i="1"/>
  <c r="Y1808" i="1"/>
  <c r="X1808" i="1"/>
  <c r="W1808" i="1"/>
  <c r="V1808" i="1"/>
  <c r="O1808" i="1"/>
  <c r="AK1808" i="1" s="1"/>
  <c r="AJ1807" i="1"/>
  <c r="AI1807" i="1"/>
  <c r="AH1807" i="1"/>
  <c r="AG1807" i="1"/>
  <c r="AF1807" i="1"/>
  <c r="AE1807" i="1"/>
  <c r="AD1807" i="1"/>
  <c r="AC1807" i="1"/>
  <c r="AB1807" i="1"/>
  <c r="AA1807" i="1"/>
  <c r="Y1807" i="1"/>
  <c r="X1807" i="1"/>
  <c r="W1807" i="1"/>
  <c r="V1807" i="1"/>
  <c r="O1807" i="1"/>
  <c r="AK1807" i="1" s="1"/>
  <c r="AJ1806" i="1"/>
  <c r="AI1806" i="1"/>
  <c r="AH1806" i="1"/>
  <c r="AG1806" i="1"/>
  <c r="AF1806" i="1"/>
  <c r="AE1806" i="1"/>
  <c r="AD1806" i="1"/>
  <c r="AC1806" i="1"/>
  <c r="AB1806" i="1"/>
  <c r="AA1806" i="1"/>
  <c r="Y1806" i="1"/>
  <c r="X1806" i="1"/>
  <c r="W1806" i="1"/>
  <c r="V1806" i="1"/>
  <c r="O1806" i="1"/>
  <c r="AK1806" i="1" s="1"/>
  <c r="AJ1805" i="1"/>
  <c r="AI1805" i="1"/>
  <c r="AH1805" i="1"/>
  <c r="AG1805" i="1"/>
  <c r="AF1805" i="1"/>
  <c r="AE1805" i="1"/>
  <c r="AD1805" i="1"/>
  <c r="AC1805" i="1"/>
  <c r="AB1805" i="1"/>
  <c r="AA1805" i="1"/>
  <c r="Y1805" i="1"/>
  <c r="X1805" i="1"/>
  <c r="W1805" i="1"/>
  <c r="V1805" i="1"/>
  <c r="O1805" i="1"/>
  <c r="AK1805" i="1" s="1"/>
  <c r="AJ1804" i="1"/>
  <c r="AI1804" i="1"/>
  <c r="AH1804" i="1"/>
  <c r="AG1804" i="1"/>
  <c r="AF1804" i="1"/>
  <c r="AE1804" i="1"/>
  <c r="AD1804" i="1"/>
  <c r="AC1804" i="1"/>
  <c r="AB1804" i="1"/>
  <c r="AA1804" i="1"/>
  <c r="Y1804" i="1"/>
  <c r="X1804" i="1"/>
  <c r="W1804" i="1"/>
  <c r="V1804" i="1"/>
  <c r="O1804" i="1"/>
  <c r="AK1804" i="1" s="1"/>
  <c r="AJ1803" i="1"/>
  <c r="AI1803" i="1"/>
  <c r="AH1803" i="1"/>
  <c r="AG1803" i="1"/>
  <c r="AF1803" i="1"/>
  <c r="AE1803" i="1"/>
  <c r="AD1803" i="1"/>
  <c r="AC1803" i="1"/>
  <c r="AB1803" i="1"/>
  <c r="AA1803" i="1"/>
  <c r="Y1803" i="1"/>
  <c r="X1803" i="1"/>
  <c r="W1803" i="1"/>
  <c r="V1803" i="1"/>
  <c r="O1803" i="1"/>
  <c r="AK1803" i="1" s="1"/>
  <c r="AJ1802" i="1"/>
  <c r="AI1802" i="1"/>
  <c r="AH1802" i="1"/>
  <c r="AG1802" i="1"/>
  <c r="AF1802" i="1"/>
  <c r="AE1802" i="1"/>
  <c r="AD1802" i="1"/>
  <c r="AC1802" i="1"/>
  <c r="AB1802" i="1"/>
  <c r="AA1802" i="1"/>
  <c r="Y1802" i="1"/>
  <c r="X1802" i="1"/>
  <c r="W1802" i="1"/>
  <c r="V1802" i="1"/>
  <c r="O1802" i="1"/>
  <c r="AK1802" i="1" s="1"/>
  <c r="AJ1801" i="1"/>
  <c r="AI1801" i="1"/>
  <c r="AH1801" i="1"/>
  <c r="AG1801" i="1"/>
  <c r="AF1801" i="1"/>
  <c r="AE1801" i="1"/>
  <c r="AD1801" i="1"/>
  <c r="AC1801" i="1"/>
  <c r="AB1801" i="1"/>
  <c r="AA1801" i="1"/>
  <c r="Y1801" i="1"/>
  <c r="X1801" i="1"/>
  <c r="W1801" i="1"/>
  <c r="V1801" i="1"/>
  <c r="O1801" i="1"/>
  <c r="AK1801" i="1" s="1"/>
  <c r="AJ1800" i="1"/>
  <c r="AI1800" i="1"/>
  <c r="AH1800" i="1"/>
  <c r="AG1800" i="1"/>
  <c r="AF1800" i="1"/>
  <c r="AE1800" i="1"/>
  <c r="AD1800" i="1"/>
  <c r="AC1800" i="1"/>
  <c r="AB1800" i="1"/>
  <c r="AA1800" i="1"/>
  <c r="Y1800" i="1"/>
  <c r="X1800" i="1"/>
  <c r="W1800" i="1"/>
  <c r="V1800" i="1"/>
  <c r="O1800" i="1"/>
  <c r="AK1800" i="1" s="1"/>
  <c r="AJ1799" i="1"/>
  <c r="AI1799" i="1"/>
  <c r="AH1799" i="1"/>
  <c r="AG1799" i="1"/>
  <c r="AF1799" i="1"/>
  <c r="AE1799" i="1"/>
  <c r="AD1799" i="1"/>
  <c r="AC1799" i="1"/>
  <c r="AB1799" i="1"/>
  <c r="AA1799" i="1"/>
  <c r="Y1799" i="1"/>
  <c r="X1799" i="1"/>
  <c r="W1799" i="1"/>
  <c r="V1799" i="1"/>
  <c r="O1799" i="1"/>
  <c r="AK1799" i="1" s="1"/>
  <c r="AJ1798" i="1"/>
  <c r="AI1798" i="1"/>
  <c r="AH1798" i="1"/>
  <c r="AG1798" i="1"/>
  <c r="AF1798" i="1"/>
  <c r="AE1798" i="1"/>
  <c r="AD1798" i="1"/>
  <c r="AC1798" i="1"/>
  <c r="AB1798" i="1"/>
  <c r="AA1798" i="1"/>
  <c r="Y1798" i="1"/>
  <c r="X1798" i="1"/>
  <c r="W1798" i="1"/>
  <c r="V1798" i="1"/>
  <c r="O1798" i="1"/>
  <c r="AK1798" i="1" s="1"/>
  <c r="AJ1797" i="1"/>
  <c r="AI1797" i="1"/>
  <c r="AH1797" i="1"/>
  <c r="AG1797" i="1"/>
  <c r="AF1797" i="1"/>
  <c r="AE1797" i="1"/>
  <c r="AD1797" i="1"/>
  <c r="AC1797" i="1"/>
  <c r="AB1797" i="1"/>
  <c r="AA1797" i="1"/>
  <c r="Y1797" i="1"/>
  <c r="X1797" i="1"/>
  <c r="W1797" i="1"/>
  <c r="V1797" i="1"/>
  <c r="O1797" i="1"/>
  <c r="AK1797" i="1" s="1"/>
  <c r="AJ1796" i="1"/>
  <c r="AI1796" i="1"/>
  <c r="AH1796" i="1"/>
  <c r="AG1796" i="1"/>
  <c r="AF1796" i="1"/>
  <c r="AE1796" i="1"/>
  <c r="AD1796" i="1"/>
  <c r="AC1796" i="1"/>
  <c r="AB1796" i="1"/>
  <c r="AA1796" i="1"/>
  <c r="Y1796" i="1"/>
  <c r="X1796" i="1"/>
  <c r="W1796" i="1"/>
  <c r="V1796" i="1"/>
  <c r="O1796" i="1"/>
  <c r="AK1796" i="1" s="1"/>
  <c r="AJ1795" i="1"/>
  <c r="AI1795" i="1"/>
  <c r="AH1795" i="1"/>
  <c r="AG1795" i="1"/>
  <c r="AF1795" i="1"/>
  <c r="AE1795" i="1"/>
  <c r="AD1795" i="1"/>
  <c r="AC1795" i="1"/>
  <c r="AB1795" i="1"/>
  <c r="AA1795" i="1"/>
  <c r="Y1795" i="1"/>
  <c r="X1795" i="1"/>
  <c r="W1795" i="1"/>
  <c r="V1795" i="1"/>
  <c r="O1795" i="1"/>
  <c r="AK1795" i="1" s="1"/>
  <c r="AJ1794" i="1"/>
  <c r="AI1794" i="1"/>
  <c r="AH1794" i="1"/>
  <c r="AG1794" i="1"/>
  <c r="AF1794" i="1"/>
  <c r="AE1794" i="1"/>
  <c r="AD1794" i="1"/>
  <c r="AC1794" i="1"/>
  <c r="AB1794" i="1"/>
  <c r="AA1794" i="1"/>
  <c r="Y1794" i="1"/>
  <c r="X1794" i="1"/>
  <c r="W1794" i="1"/>
  <c r="V1794" i="1"/>
  <c r="O1794" i="1"/>
  <c r="AK1794" i="1" s="1"/>
  <c r="AJ1793" i="1"/>
  <c r="AI1793" i="1"/>
  <c r="AH1793" i="1"/>
  <c r="AG1793" i="1"/>
  <c r="AF1793" i="1"/>
  <c r="AE1793" i="1"/>
  <c r="AD1793" i="1"/>
  <c r="AC1793" i="1"/>
  <c r="AB1793" i="1"/>
  <c r="AA1793" i="1"/>
  <c r="Y1793" i="1"/>
  <c r="X1793" i="1"/>
  <c r="W1793" i="1"/>
  <c r="V1793" i="1"/>
  <c r="O1793" i="1"/>
  <c r="AK1793" i="1" s="1"/>
  <c r="AJ1792" i="1"/>
  <c r="AI1792" i="1"/>
  <c r="AH1792" i="1"/>
  <c r="AG1792" i="1"/>
  <c r="AF1792" i="1"/>
  <c r="AE1792" i="1"/>
  <c r="AD1792" i="1"/>
  <c r="AC1792" i="1"/>
  <c r="AB1792" i="1"/>
  <c r="AA1792" i="1"/>
  <c r="Y1792" i="1"/>
  <c r="X1792" i="1"/>
  <c r="W1792" i="1"/>
  <c r="V1792" i="1"/>
  <c r="O1792" i="1"/>
  <c r="AK1792" i="1" s="1"/>
  <c r="AJ1791" i="1"/>
  <c r="AI1791" i="1"/>
  <c r="AH1791" i="1"/>
  <c r="AG1791" i="1"/>
  <c r="AF1791" i="1"/>
  <c r="AE1791" i="1"/>
  <c r="AD1791" i="1"/>
  <c r="AC1791" i="1"/>
  <c r="AB1791" i="1"/>
  <c r="AA1791" i="1"/>
  <c r="Y1791" i="1"/>
  <c r="X1791" i="1"/>
  <c r="W1791" i="1"/>
  <c r="V1791" i="1"/>
  <c r="O1791" i="1"/>
  <c r="AK1791" i="1" s="1"/>
  <c r="AJ1790" i="1"/>
  <c r="AI1790" i="1"/>
  <c r="AH1790" i="1"/>
  <c r="AG1790" i="1"/>
  <c r="AF1790" i="1"/>
  <c r="AE1790" i="1"/>
  <c r="AD1790" i="1"/>
  <c r="AC1790" i="1"/>
  <c r="AB1790" i="1"/>
  <c r="AA1790" i="1"/>
  <c r="Y1790" i="1"/>
  <c r="X1790" i="1"/>
  <c r="W1790" i="1"/>
  <c r="V1790" i="1"/>
  <c r="O1790" i="1"/>
  <c r="AK1790" i="1" s="1"/>
  <c r="AJ1789" i="1"/>
  <c r="AI1789" i="1"/>
  <c r="AH1789" i="1"/>
  <c r="AG1789" i="1"/>
  <c r="AF1789" i="1"/>
  <c r="AE1789" i="1"/>
  <c r="AD1789" i="1"/>
  <c r="AC1789" i="1"/>
  <c r="AB1789" i="1"/>
  <c r="AA1789" i="1"/>
  <c r="Y1789" i="1"/>
  <c r="X1789" i="1"/>
  <c r="W1789" i="1"/>
  <c r="V1789" i="1"/>
  <c r="O1789" i="1"/>
  <c r="AK1789" i="1" s="1"/>
  <c r="AJ1788" i="1"/>
  <c r="AI1788" i="1"/>
  <c r="AH1788" i="1"/>
  <c r="AG1788" i="1"/>
  <c r="AF1788" i="1"/>
  <c r="AE1788" i="1"/>
  <c r="AD1788" i="1"/>
  <c r="AC1788" i="1"/>
  <c r="AB1788" i="1"/>
  <c r="AA1788" i="1"/>
  <c r="Y1788" i="1"/>
  <c r="X1788" i="1"/>
  <c r="W1788" i="1"/>
  <c r="V1788" i="1"/>
  <c r="O1788" i="1"/>
  <c r="AK1788" i="1" s="1"/>
  <c r="AJ1787" i="1"/>
  <c r="AI1787" i="1"/>
  <c r="AH1787" i="1"/>
  <c r="AG1787" i="1"/>
  <c r="AF1787" i="1"/>
  <c r="AE1787" i="1"/>
  <c r="AD1787" i="1"/>
  <c r="AC1787" i="1"/>
  <c r="AB1787" i="1"/>
  <c r="AA1787" i="1"/>
  <c r="Y1787" i="1"/>
  <c r="X1787" i="1"/>
  <c r="W1787" i="1"/>
  <c r="V1787" i="1"/>
  <c r="O1787" i="1"/>
  <c r="AK1787" i="1" s="1"/>
  <c r="AJ1786" i="1"/>
  <c r="AI1786" i="1"/>
  <c r="AH1786" i="1"/>
  <c r="AG1786" i="1"/>
  <c r="AF1786" i="1"/>
  <c r="AE1786" i="1"/>
  <c r="AD1786" i="1"/>
  <c r="AC1786" i="1"/>
  <c r="AB1786" i="1"/>
  <c r="AA1786" i="1"/>
  <c r="Y1786" i="1"/>
  <c r="X1786" i="1"/>
  <c r="W1786" i="1"/>
  <c r="V1786" i="1"/>
  <c r="O1786" i="1"/>
  <c r="AK1786" i="1" s="1"/>
  <c r="AJ1785" i="1"/>
  <c r="AI1785" i="1"/>
  <c r="AH1785" i="1"/>
  <c r="AG1785" i="1"/>
  <c r="AF1785" i="1"/>
  <c r="AE1785" i="1"/>
  <c r="AD1785" i="1"/>
  <c r="AC1785" i="1"/>
  <c r="AB1785" i="1"/>
  <c r="AA1785" i="1"/>
  <c r="Y1785" i="1"/>
  <c r="X1785" i="1"/>
  <c r="W1785" i="1"/>
  <c r="V1785" i="1"/>
  <c r="O1785" i="1"/>
  <c r="AK1785" i="1" s="1"/>
  <c r="AJ1784" i="1"/>
  <c r="AI1784" i="1"/>
  <c r="AH1784" i="1"/>
  <c r="AG1784" i="1"/>
  <c r="AF1784" i="1"/>
  <c r="AE1784" i="1"/>
  <c r="AD1784" i="1"/>
  <c r="AC1784" i="1"/>
  <c r="AB1784" i="1"/>
  <c r="AA1784" i="1"/>
  <c r="Y1784" i="1"/>
  <c r="X1784" i="1"/>
  <c r="W1784" i="1"/>
  <c r="V1784" i="1"/>
  <c r="O1784" i="1"/>
  <c r="AK1784" i="1" s="1"/>
  <c r="AJ1783" i="1"/>
  <c r="AI1783" i="1"/>
  <c r="AH1783" i="1"/>
  <c r="AG1783" i="1"/>
  <c r="AF1783" i="1"/>
  <c r="AE1783" i="1"/>
  <c r="AD1783" i="1"/>
  <c r="AC1783" i="1"/>
  <c r="AB1783" i="1"/>
  <c r="AA1783" i="1"/>
  <c r="Y1783" i="1"/>
  <c r="X1783" i="1"/>
  <c r="W1783" i="1"/>
  <c r="V1783" i="1"/>
  <c r="O1783" i="1"/>
  <c r="AK1783" i="1" s="1"/>
  <c r="AJ1782" i="1"/>
  <c r="AI1782" i="1"/>
  <c r="AH1782" i="1"/>
  <c r="AG1782" i="1"/>
  <c r="AF1782" i="1"/>
  <c r="AE1782" i="1"/>
  <c r="AD1782" i="1"/>
  <c r="AC1782" i="1"/>
  <c r="AB1782" i="1"/>
  <c r="AA1782" i="1"/>
  <c r="Y1782" i="1"/>
  <c r="X1782" i="1"/>
  <c r="W1782" i="1"/>
  <c r="V1782" i="1"/>
  <c r="O1782" i="1"/>
  <c r="AK1782" i="1" s="1"/>
  <c r="AJ1781" i="1"/>
  <c r="AI1781" i="1"/>
  <c r="AH1781" i="1"/>
  <c r="AG1781" i="1"/>
  <c r="AF1781" i="1"/>
  <c r="AE1781" i="1"/>
  <c r="AD1781" i="1"/>
  <c r="AC1781" i="1"/>
  <c r="AB1781" i="1"/>
  <c r="AA1781" i="1"/>
  <c r="Y1781" i="1"/>
  <c r="X1781" i="1"/>
  <c r="W1781" i="1"/>
  <c r="V1781" i="1"/>
  <c r="O1781" i="1"/>
  <c r="AK1781" i="1" s="1"/>
  <c r="AJ1780" i="1"/>
  <c r="AI1780" i="1"/>
  <c r="AH1780" i="1"/>
  <c r="AG1780" i="1"/>
  <c r="AF1780" i="1"/>
  <c r="AE1780" i="1"/>
  <c r="AD1780" i="1"/>
  <c r="AC1780" i="1"/>
  <c r="AB1780" i="1"/>
  <c r="AA1780" i="1"/>
  <c r="Y1780" i="1"/>
  <c r="X1780" i="1"/>
  <c r="W1780" i="1"/>
  <c r="V1780" i="1"/>
  <c r="O1780" i="1"/>
  <c r="AK1780" i="1" s="1"/>
  <c r="AJ1779" i="1"/>
  <c r="AI1779" i="1"/>
  <c r="AH1779" i="1"/>
  <c r="AG1779" i="1"/>
  <c r="AF1779" i="1"/>
  <c r="AE1779" i="1"/>
  <c r="AD1779" i="1"/>
  <c r="AC1779" i="1"/>
  <c r="AB1779" i="1"/>
  <c r="AA1779" i="1"/>
  <c r="Y1779" i="1"/>
  <c r="X1779" i="1"/>
  <c r="W1779" i="1"/>
  <c r="V1779" i="1"/>
  <c r="O1779" i="1"/>
  <c r="AK1779" i="1" s="1"/>
  <c r="AJ1778" i="1"/>
  <c r="AI1778" i="1"/>
  <c r="AH1778" i="1"/>
  <c r="AG1778" i="1"/>
  <c r="AF1778" i="1"/>
  <c r="AE1778" i="1"/>
  <c r="AD1778" i="1"/>
  <c r="AC1778" i="1"/>
  <c r="AB1778" i="1"/>
  <c r="AA1778" i="1"/>
  <c r="Y1778" i="1"/>
  <c r="X1778" i="1"/>
  <c r="W1778" i="1"/>
  <c r="V1778" i="1"/>
  <c r="O1778" i="1"/>
  <c r="AK1778" i="1" s="1"/>
  <c r="AJ1777" i="1"/>
  <c r="AI1777" i="1"/>
  <c r="AH1777" i="1"/>
  <c r="AG1777" i="1"/>
  <c r="AF1777" i="1"/>
  <c r="AE1777" i="1"/>
  <c r="AD1777" i="1"/>
  <c r="AC1777" i="1"/>
  <c r="AB1777" i="1"/>
  <c r="AA1777" i="1"/>
  <c r="Y1777" i="1"/>
  <c r="X1777" i="1"/>
  <c r="W1777" i="1"/>
  <c r="V1777" i="1"/>
  <c r="O1777" i="1"/>
  <c r="AK1777" i="1" s="1"/>
  <c r="AJ1776" i="1"/>
  <c r="AI1776" i="1"/>
  <c r="AH1776" i="1"/>
  <c r="AG1776" i="1"/>
  <c r="AF1776" i="1"/>
  <c r="AE1776" i="1"/>
  <c r="AD1776" i="1"/>
  <c r="AC1776" i="1"/>
  <c r="AB1776" i="1"/>
  <c r="AA1776" i="1"/>
  <c r="Y1776" i="1"/>
  <c r="X1776" i="1"/>
  <c r="W1776" i="1"/>
  <c r="V1776" i="1"/>
  <c r="O1776" i="1"/>
  <c r="AK1776" i="1" s="1"/>
  <c r="AJ1775" i="1"/>
  <c r="AI1775" i="1"/>
  <c r="AH1775" i="1"/>
  <c r="AG1775" i="1"/>
  <c r="AF1775" i="1"/>
  <c r="AE1775" i="1"/>
  <c r="AD1775" i="1"/>
  <c r="AC1775" i="1"/>
  <c r="AB1775" i="1"/>
  <c r="AA1775" i="1"/>
  <c r="Y1775" i="1"/>
  <c r="X1775" i="1"/>
  <c r="W1775" i="1"/>
  <c r="V1775" i="1"/>
  <c r="O1775" i="1"/>
  <c r="AK1775" i="1" s="1"/>
  <c r="AJ1774" i="1"/>
  <c r="AI1774" i="1"/>
  <c r="AH1774" i="1"/>
  <c r="AG1774" i="1"/>
  <c r="AF1774" i="1"/>
  <c r="AE1774" i="1"/>
  <c r="AD1774" i="1"/>
  <c r="AC1774" i="1"/>
  <c r="AB1774" i="1"/>
  <c r="AA1774" i="1"/>
  <c r="Y1774" i="1"/>
  <c r="X1774" i="1"/>
  <c r="W1774" i="1"/>
  <c r="V1774" i="1"/>
  <c r="O1774" i="1"/>
  <c r="AK1774" i="1" s="1"/>
  <c r="AJ1773" i="1"/>
  <c r="AI1773" i="1"/>
  <c r="AH1773" i="1"/>
  <c r="AG1773" i="1"/>
  <c r="AF1773" i="1"/>
  <c r="AE1773" i="1"/>
  <c r="AD1773" i="1"/>
  <c r="AC1773" i="1"/>
  <c r="AB1773" i="1"/>
  <c r="AA1773" i="1"/>
  <c r="Y1773" i="1"/>
  <c r="X1773" i="1"/>
  <c r="W1773" i="1"/>
  <c r="V1773" i="1"/>
  <c r="O1773" i="1"/>
  <c r="AK1773" i="1" s="1"/>
  <c r="AJ1772" i="1"/>
  <c r="AI1772" i="1"/>
  <c r="AH1772" i="1"/>
  <c r="AG1772" i="1"/>
  <c r="AF1772" i="1"/>
  <c r="AE1772" i="1"/>
  <c r="AD1772" i="1"/>
  <c r="AC1772" i="1"/>
  <c r="AB1772" i="1"/>
  <c r="AA1772" i="1"/>
  <c r="Y1772" i="1"/>
  <c r="X1772" i="1"/>
  <c r="W1772" i="1"/>
  <c r="V1772" i="1"/>
  <c r="O1772" i="1"/>
  <c r="AK1772" i="1" s="1"/>
  <c r="AJ1771" i="1"/>
  <c r="AI1771" i="1"/>
  <c r="AH1771" i="1"/>
  <c r="AG1771" i="1"/>
  <c r="AF1771" i="1"/>
  <c r="AE1771" i="1"/>
  <c r="AD1771" i="1"/>
  <c r="AC1771" i="1"/>
  <c r="AB1771" i="1"/>
  <c r="AA1771" i="1"/>
  <c r="Y1771" i="1"/>
  <c r="X1771" i="1"/>
  <c r="W1771" i="1"/>
  <c r="V1771" i="1"/>
  <c r="O1771" i="1"/>
  <c r="AK1771" i="1" s="1"/>
  <c r="AJ1770" i="1"/>
  <c r="AI1770" i="1"/>
  <c r="AH1770" i="1"/>
  <c r="AG1770" i="1"/>
  <c r="AF1770" i="1"/>
  <c r="AE1770" i="1"/>
  <c r="AD1770" i="1"/>
  <c r="AC1770" i="1"/>
  <c r="AB1770" i="1"/>
  <c r="AA1770" i="1"/>
  <c r="Y1770" i="1"/>
  <c r="X1770" i="1"/>
  <c r="W1770" i="1"/>
  <c r="V1770" i="1"/>
  <c r="O1770" i="1"/>
  <c r="AK1770" i="1" s="1"/>
  <c r="AJ1769" i="1"/>
  <c r="AI1769" i="1"/>
  <c r="AH1769" i="1"/>
  <c r="AG1769" i="1"/>
  <c r="AF1769" i="1"/>
  <c r="AE1769" i="1"/>
  <c r="AD1769" i="1"/>
  <c r="AC1769" i="1"/>
  <c r="AB1769" i="1"/>
  <c r="AA1769" i="1"/>
  <c r="Y1769" i="1"/>
  <c r="X1769" i="1"/>
  <c r="W1769" i="1"/>
  <c r="V1769" i="1"/>
  <c r="O1769" i="1"/>
  <c r="AK1769" i="1" s="1"/>
  <c r="AJ1768" i="1"/>
  <c r="AI1768" i="1"/>
  <c r="AH1768" i="1"/>
  <c r="AG1768" i="1"/>
  <c r="AF1768" i="1"/>
  <c r="AE1768" i="1"/>
  <c r="AD1768" i="1"/>
  <c r="AC1768" i="1"/>
  <c r="AB1768" i="1"/>
  <c r="AA1768" i="1"/>
  <c r="Y1768" i="1"/>
  <c r="X1768" i="1"/>
  <c r="W1768" i="1"/>
  <c r="V1768" i="1"/>
  <c r="O1768" i="1"/>
  <c r="AK1768" i="1" s="1"/>
  <c r="AJ1767" i="1"/>
  <c r="AI1767" i="1"/>
  <c r="AH1767" i="1"/>
  <c r="AG1767" i="1"/>
  <c r="AF1767" i="1"/>
  <c r="AE1767" i="1"/>
  <c r="AD1767" i="1"/>
  <c r="AC1767" i="1"/>
  <c r="AB1767" i="1"/>
  <c r="AA1767" i="1"/>
  <c r="Y1767" i="1"/>
  <c r="X1767" i="1"/>
  <c r="W1767" i="1"/>
  <c r="V1767" i="1"/>
  <c r="O1767" i="1"/>
  <c r="AK1767" i="1" s="1"/>
  <c r="AJ1766" i="1"/>
  <c r="AI1766" i="1"/>
  <c r="AH1766" i="1"/>
  <c r="AG1766" i="1"/>
  <c r="AF1766" i="1"/>
  <c r="AE1766" i="1"/>
  <c r="AD1766" i="1"/>
  <c r="AC1766" i="1"/>
  <c r="AB1766" i="1"/>
  <c r="AA1766" i="1"/>
  <c r="Y1766" i="1"/>
  <c r="X1766" i="1"/>
  <c r="W1766" i="1"/>
  <c r="V1766" i="1"/>
  <c r="O1766" i="1"/>
  <c r="AK1766" i="1" s="1"/>
  <c r="AJ1765" i="1"/>
  <c r="AI1765" i="1"/>
  <c r="AH1765" i="1"/>
  <c r="AG1765" i="1"/>
  <c r="AF1765" i="1"/>
  <c r="AE1765" i="1"/>
  <c r="AD1765" i="1"/>
  <c r="AC1765" i="1"/>
  <c r="AB1765" i="1"/>
  <c r="AA1765" i="1"/>
  <c r="Y1765" i="1"/>
  <c r="X1765" i="1"/>
  <c r="W1765" i="1"/>
  <c r="V1765" i="1"/>
  <c r="O1765" i="1"/>
  <c r="AK1765" i="1" s="1"/>
  <c r="AJ1764" i="1"/>
  <c r="AI1764" i="1"/>
  <c r="AH1764" i="1"/>
  <c r="AG1764" i="1"/>
  <c r="AF1764" i="1"/>
  <c r="AE1764" i="1"/>
  <c r="AD1764" i="1"/>
  <c r="AC1764" i="1"/>
  <c r="AB1764" i="1"/>
  <c r="AA1764" i="1"/>
  <c r="Y1764" i="1"/>
  <c r="X1764" i="1"/>
  <c r="W1764" i="1"/>
  <c r="V1764" i="1"/>
  <c r="O1764" i="1"/>
  <c r="AK1764" i="1" s="1"/>
  <c r="AJ1763" i="1"/>
  <c r="AI1763" i="1"/>
  <c r="AH1763" i="1"/>
  <c r="AG1763" i="1"/>
  <c r="AF1763" i="1"/>
  <c r="AE1763" i="1"/>
  <c r="AD1763" i="1"/>
  <c r="AC1763" i="1"/>
  <c r="AB1763" i="1"/>
  <c r="AA1763" i="1"/>
  <c r="Y1763" i="1"/>
  <c r="X1763" i="1"/>
  <c r="W1763" i="1"/>
  <c r="V1763" i="1"/>
  <c r="O1763" i="1"/>
  <c r="AK1763" i="1" s="1"/>
  <c r="AJ1762" i="1"/>
  <c r="AI1762" i="1"/>
  <c r="AH1762" i="1"/>
  <c r="AG1762" i="1"/>
  <c r="AF1762" i="1"/>
  <c r="AE1762" i="1"/>
  <c r="AD1762" i="1"/>
  <c r="AC1762" i="1"/>
  <c r="AB1762" i="1"/>
  <c r="AA1762" i="1"/>
  <c r="Y1762" i="1"/>
  <c r="X1762" i="1"/>
  <c r="W1762" i="1"/>
  <c r="V1762" i="1"/>
  <c r="O1762" i="1"/>
  <c r="AK1762" i="1" s="1"/>
  <c r="AJ1761" i="1"/>
  <c r="AI1761" i="1"/>
  <c r="AH1761" i="1"/>
  <c r="AG1761" i="1"/>
  <c r="AF1761" i="1"/>
  <c r="AE1761" i="1"/>
  <c r="AD1761" i="1"/>
  <c r="AC1761" i="1"/>
  <c r="AB1761" i="1"/>
  <c r="AA1761" i="1"/>
  <c r="Y1761" i="1"/>
  <c r="X1761" i="1"/>
  <c r="W1761" i="1"/>
  <c r="V1761" i="1"/>
  <c r="O1761" i="1"/>
  <c r="AK1761" i="1" s="1"/>
  <c r="AJ1760" i="1"/>
  <c r="AI1760" i="1"/>
  <c r="AH1760" i="1"/>
  <c r="AG1760" i="1"/>
  <c r="AF1760" i="1"/>
  <c r="AE1760" i="1"/>
  <c r="AD1760" i="1"/>
  <c r="AC1760" i="1"/>
  <c r="AB1760" i="1"/>
  <c r="AA1760" i="1"/>
  <c r="Y1760" i="1"/>
  <c r="X1760" i="1"/>
  <c r="W1760" i="1"/>
  <c r="V1760" i="1"/>
  <c r="O1760" i="1"/>
  <c r="AK1760" i="1" s="1"/>
  <c r="AJ1759" i="1"/>
  <c r="AI1759" i="1"/>
  <c r="AH1759" i="1"/>
  <c r="AG1759" i="1"/>
  <c r="AF1759" i="1"/>
  <c r="AE1759" i="1"/>
  <c r="AD1759" i="1"/>
  <c r="AC1759" i="1"/>
  <c r="AB1759" i="1"/>
  <c r="AA1759" i="1"/>
  <c r="Y1759" i="1"/>
  <c r="X1759" i="1"/>
  <c r="W1759" i="1"/>
  <c r="V1759" i="1"/>
  <c r="O1759" i="1"/>
  <c r="AK1759" i="1" s="1"/>
  <c r="AJ1758" i="1"/>
  <c r="AI1758" i="1"/>
  <c r="AH1758" i="1"/>
  <c r="AG1758" i="1"/>
  <c r="AF1758" i="1"/>
  <c r="AE1758" i="1"/>
  <c r="AD1758" i="1"/>
  <c r="AC1758" i="1"/>
  <c r="AB1758" i="1"/>
  <c r="AA1758" i="1"/>
  <c r="Y1758" i="1"/>
  <c r="X1758" i="1"/>
  <c r="W1758" i="1"/>
  <c r="V1758" i="1"/>
  <c r="O1758" i="1"/>
  <c r="AK1758" i="1" s="1"/>
  <c r="AJ1757" i="1"/>
  <c r="AI1757" i="1"/>
  <c r="AH1757" i="1"/>
  <c r="AG1757" i="1"/>
  <c r="AF1757" i="1"/>
  <c r="AE1757" i="1"/>
  <c r="AD1757" i="1"/>
  <c r="AC1757" i="1"/>
  <c r="AB1757" i="1"/>
  <c r="AA1757" i="1"/>
  <c r="Y1757" i="1"/>
  <c r="X1757" i="1"/>
  <c r="W1757" i="1"/>
  <c r="V1757" i="1"/>
  <c r="O1757" i="1"/>
  <c r="AK1757" i="1" s="1"/>
  <c r="AJ1756" i="1"/>
  <c r="AI1756" i="1"/>
  <c r="AH1756" i="1"/>
  <c r="AG1756" i="1"/>
  <c r="AF1756" i="1"/>
  <c r="AE1756" i="1"/>
  <c r="AD1756" i="1"/>
  <c r="AC1756" i="1"/>
  <c r="AB1756" i="1"/>
  <c r="AA1756" i="1"/>
  <c r="Y1756" i="1"/>
  <c r="X1756" i="1"/>
  <c r="W1756" i="1"/>
  <c r="V1756" i="1"/>
  <c r="O1756" i="1"/>
  <c r="AK1756" i="1" s="1"/>
  <c r="AJ1755" i="1"/>
  <c r="AI1755" i="1"/>
  <c r="AH1755" i="1"/>
  <c r="AG1755" i="1"/>
  <c r="AF1755" i="1"/>
  <c r="AE1755" i="1"/>
  <c r="AD1755" i="1"/>
  <c r="AC1755" i="1"/>
  <c r="AB1755" i="1"/>
  <c r="AA1755" i="1"/>
  <c r="Y1755" i="1"/>
  <c r="X1755" i="1"/>
  <c r="W1755" i="1"/>
  <c r="V1755" i="1"/>
  <c r="O1755" i="1"/>
  <c r="AK1755" i="1" s="1"/>
  <c r="AJ1754" i="1"/>
  <c r="AI1754" i="1"/>
  <c r="AH1754" i="1"/>
  <c r="AG1754" i="1"/>
  <c r="AF1754" i="1"/>
  <c r="AE1754" i="1"/>
  <c r="AD1754" i="1"/>
  <c r="AC1754" i="1"/>
  <c r="AB1754" i="1"/>
  <c r="AA1754" i="1"/>
  <c r="Y1754" i="1"/>
  <c r="X1754" i="1"/>
  <c r="W1754" i="1"/>
  <c r="V1754" i="1"/>
  <c r="O1754" i="1"/>
  <c r="AK1754" i="1" s="1"/>
  <c r="AJ1753" i="1"/>
  <c r="AI1753" i="1"/>
  <c r="AH1753" i="1"/>
  <c r="AG1753" i="1"/>
  <c r="AF1753" i="1"/>
  <c r="AE1753" i="1"/>
  <c r="AD1753" i="1"/>
  <c r="AC1753" i="1"/>
  <c r="AB1753" i="1"/>
  <c r="AA1753" i="1"/>
  <c r="Y1753" i="1"/>
  <c r="X1753" i="1"/>
  <c r="W1753" i="1"/>
  <c r="V1753" i="1"/>
  <c r="O1753" i="1"/>
  <c r="AK1753" i="1" s="1"/>
  <c r="AJ1752" i="1"/>
  <c r="AI1752" i="1"/>
  <c r="AH1752" i="1"/>
  <c r="AG1752" i="1"/>
  <c r="AF1752" i="1"/>
  <c r="AE1752" i="1"/>
  <c r="AD1752" i="1"/>
  <c r="AC1752" i="1"/>
  <c r="AB1752" i="1"/>
  <c r="AA1752" i="1"/>
  <c r="Y1752" i="1"/>
  <c r="X1752" i="1"/>
  <c r="W1752" i="1"/>
  <c r="V1752" i="1"/>
  <c r="O1752" i="1"/>
  <c r="AK1752" i="1" s="1"/>
  <c r="AJ1751" i="1"/>
  <c r="AI1751" i="1"/>
  <c r="AH1751" i="1"/>
  <c r="AG1751" i="1"/>
  <c r="AF1751" i="1"/>
  <c r="AE1751" i="1"/>
  <c r="AD1751" i="1"/>
  <c r="AC1751" i="1"/>
  <c r="AB1751" i="1"/>
  <c r="AA1751" i="1"/>
  <c r="Y1751" i="1"/>
  <c r="X1751" i="1"/>
  <c r="W1751" i="1"/>
  <c r="V1751" i="1"/>
  <c r="O1751" i="1"/>
  <c r="AK1751" i="1" s="1"/>
  <c r="AJ1750" i="1"/>
  <c r="AI1750" i="1"/>
  <c r="AH1750" i="1"/>
  <c r="AG1750" i="1"/>
  <c r="AF1750" i="1"/>
  <c r="AE1750" i="1"/>
  <c r="AD1750" i="1"/>
  <c r="AC1750" i="1"/>
  <c r="AB1750" i="1"/>
  <c r="AA1750" i="1"/>
  <c r="Y1750" i="1"/>
  <c r="X1750" i="1"/>
  <c r="W1750" i="1"/>
  <c r="V1750" i="1"/>
  <c r="O1750" i="1"/>
  <c r="AK1750" i="1" s="1"/>
  <c r="AJ1749" i="1"/>
  <c r="AI1749" i="1"/>
  <c r="AH1749" i="1"/>
  <c r="AG1749" i="1"/>
  <c r="AF1749" i="1"/>
  <c r="AE1749" i="1"/>
  <c r="AD1749" i="1"/>
  <c r="AC1749" i="1"/>
  <c r="AB1749" i="1"/>
  <c r="AA1749" i="1"/>
  <c r="Y1749" i="1"/>
  <c r="X1749" i="1"/>
  <c r="W1749" i="1"/>
  <c r="V1749" i="1"/>
  <c r="O1749" i="1"/>
  <c r="AK1749" i="1" s="1"/>
  <c r="AJ1748" i="1"/>
  <c r="AI1748" i="1"/>
  <c r="AH1748" i="1"/>
  <c r="AG1748" i="1"/>
  <c r="AF1748" i="1"/>
  <c r="AE1748" i="1"/>
  <c r="AD1748" i="1"/>
  <c r="AC1748" i="1"/>
  <c r="AB1748" i="1"/>
  <c r="AA1748" i="1"/>
  <c r="Y1748" i="1"/>
  <c r="X1748" i="1"/>
  <c r="W1748" i="1"/>
  <c r="V1748" i="1"/>
  <c r="O1748" i="1"/>
  <c r="AK1748" i="1" s="1"/>
  <c r="AJ1747" i="1"/>
  <c r="AI1747" i="1"/>
  <c r="AH1747" i="1"/>
  <c r="AG1747" i="1"/>
  <c r="AF1747" i="1"/>
  <c r="AE1747" i="1"/>
  <c r="AD1747" i="1"/>
  <c r="AC1747" i="1"/>
  <c r="AB1747" i="1"/>
  <c r="AA1747" i="1"/>
  <c r="Y1747" i="1"/>
  <c r="X1747" i="1"/>
  <c r="W1747" i="1"/>
  <c r="V1747" i="1"/>
  <c r="O1747" i="1"/>
  <c r="AK1747" i="1" s="1"/>
  <c r="AJ1746" i="1"/>
  <c r="AI1746" i="1"/>
  <c r="AH1746" i="1"/>
  <c r="AG1746" i="1"/>
  <c r="AF1746" i="1"/>
  <c r="AE1746" i="1"/>
  <c r="AD1746" i="1"/>
  <c r="AC1746" i="1"/>
  <c r="AB1746" i="1"/>
  <c r="AA1746" i="1"/>
  <c r="Y1746" i="1"/>
  <c r="X1746" i="1"/>
  <c r="W1746" i="1"/>
  <c r="V1746" i="1"/>
  <c r="O1746" i="1"/>
  <c r="AK1746" i="1" s="1"/>
  <c r="AK1745" i="1"/>
  <c r="AJ1745" i="1"/>
  <c r="AI1745" i="1"/>
  <c r="AH1745" i="1"/>
  <c r="AG1745" i="1"/>
  <c r="AF1745" i="1"/>
  <c r="AE1745" i="1"/>
  <c r="AD1745" i="1"/>
  <c r="AC1745" i="1"/>
  <c r="AB1745" i="1"/>
  <c r="AA1745" i="1"/>
  <c r="Y1745" i="1"/>
  <c r="X1745" i="1"/>
  <c r="W1745" i="1"/>
  <c r="V1745" i="1"/>
  <c r="AJ1744" i="1"/>
  <c r="AI1744" i="1"/>
  <c r="AH1744" i="1"/>
  <c r="AG1744" i="1"/>
  <c r="AF1744" i="1"/>
  <c r="AE1744" i="1"/>
  <c r="AD1744" i="1"/>
  <c r="AC1744" i="1"/>
  <c r="AB1744" i="1"/>
  <c r="AA1744" i="1"/>
  <c r="Y1744" i="1"/>
  <c r="X1744" i="1"/>
  <c r="W1744" i="1"/>
  <c r="V1744" i="1"/>
  <c r="O1744" i="1"/>
  <c r="AK1744" i="1" s="1"/>
  <c r="AJ1743" i="1"/>
  <c r="AI1743" i="1"/>
  <c r="AH1743" i="1"/>
  <c r="AG1743" i="1"/>
  <c r="AF1743" i="1"/>
  <c r="AE1743" i="1"/>
  <c r="AD1743" i="1"/>
  <c r="AC1743" i="1"/>
  <c r="AB1743" i="1"/>
  <c r="AA1743" i="1"/>
  <c r="Y1743" i="1"/>
  <c r="X1743" i="1"/>
  <c r="W1743" i="1"/>
  <c r="V1743" i="1"/>
  <c r="O1743" i="1"/>
  <c r="AK1743" i="1" s="1"/>
  <c r="AJ1742" i="1"/>
  <c r="AI1742" i="1"/>
  <c r="AH1742" i="1"/>
  <c r="AG1742" i="1"/>
  <c r="AF1742" i="1"/>
  <c r="AE1742" i="1"/>
  <c r="AD1742" i="1"/>
  <c r="AC1742" i="1"/>
  <c r="AB1742" i="1"/>
  <c r="AA1742" i="1"/>
  <c r="Y1742" i="1"/>
  <c r="X1742" i="1"/>
  <c r="W1742" i="1"/>
  <c r="V1742" i="1"/>
  <c r="O1742" i="1"/>
  <c r="AK1742" i="1" s="1"/>
  <c r="AJ1741" i="1"/>
  <c r="AI1741" i="1"/>
  <c r="AH1741" i="1"/>
  <c r="AG1741" i="1"/>
  <c r="AF1741" i="1"/>
  <c r="AE1741" i="1"/>
  <c r="AD1741" i="1"/>
  <c r="AC1741" i="1"/>
  <c r="AB1741" i="1"/>
  <c r="AA1741" i="1"/>
  <c r="Y1741" i="1"/>
  <c r="X1741" i="1"/>
  <c r="W1741" i="1"/>
  <c r="V1741" i="1"/>
  <c r="O1741" i="1"/>
  <c r="AK1741" i="1" s="1"/>
  <c r="AJ1740" i="1"/>
  <c r="AI1740" i="1"/>
  <c r="AH1740" i="1"/>
  <c r="AG1740" i="1"/>
  <c r="AF1740" i="1"/>
  <c r="AE1740" i="1"/>
  <c r="AD1740" i="1"/>
  <c r="AC1740" i="1"/>
  <c r="AB1740" i="1"/>
  <c r="AA1740" i="1"/>
  <c r="Y1740" i="1"/>
  <c r="X1740" i="1"/>
  <c r="W1740" i="1"/>
  <c r="V1740" i="1"/>
  <c r="O1740" i="1"/>
  <c r="AK1740" i="1" s="1"/>
  <c r="AJ1739" i="1"/>
  <c r="AI1739" i="1"/>
  <c r="AH1739" i="1"/>
  <c r="AG1739" i="1"/>
  <c r="AF1739" i="1"/>
  <c r="AE1739" i="1"/>
  <c r="AD1739" i="1"/>
  <c r="AC1739" i="1"/>
  <c r="AB1739" i="1"/>
  <c r="AA1739" i="1"/>
  <c r="Y1739" i="1"/>
  <c r="X1739" i="1"/>
  <c r="W1739" i="1"/>
  <c r="V1739" i="1"/>
  <c r="O1739" i="1"/>
  <c r="AK1739" i="1" s="1"/>
  <c r="AJ1738" i="1"/>
  <c r="AI1738" i="1"/>
  <c r="AH1738" i="1"/>
  <c r="AG1738" i="1"/>
  <c r="AF1738" i="1"/>
  <c r="AE1738" i="1"/>
  <c r="AD1738" i="1"/>
  <c r="AC1738" i="1"/>
  <c r="AB1738" i="1"/>
  <c r="AA1738" i="1"/>
  <c r="Y1738" i="1"/>
  <c r="X1738" i="1"/>
  <c r="W1738" i="1"/>
  <c r="V1738" i="1"/>
  <c r="O1738" i="1"/>
  <c r="AK1738" i="1" s="1"/>
  <c r="AJ1737" i="1"/>
  <c r="AI1737" i="1"/>
  <c r="AH1737" i="1"/>
  <c r="AG1737" i="1"/>
  <c r="AF1737" i="1"/>
  <c r="AE1737" i="1"/>
  <c r="AD1737" i="1"/>
  <c r="AC1737" i="1"/>
  <c r="AB1737" i="1"/>
  <c r="AA1737" i="1"/>
  <c r="Y1737" i="1"/>
  <c r="X1737" i="1"/>
  <c r="W1737" i="1"/>
  <c r="V1737" i="1"/>
  <c r="O1737" i="1"/>
  <c r="AK1737" i="1" s="1"/>
  <c r="AJ1736" i="1"/>
  <c r="AI1736" i="1"/>
  <c r="AH1736" i="1"/>
  <c r="AG1736" i="1"/>
  <c r="AF1736" i="1"/>
  <c r="AE1736" i="1"/>
  <c r="AD1736" i="1"/>
  <c r="AC1736" i="1"/>
  <c r="AB1736" i="1"/>
  <c r="AA1736" i="1"/>
  <c r="Y1736" i="1"/>
  <c r="X1736" i="1"/>
  <c r="W1736" i="1"/>
  <c r="V1736" i="1"/>
  <c r="O1736" i="1"/>
  <c r="AK1736" i="1" s="1"/>
  <c r="AJ1735" i="1"/>
  <c r="AI1735" i="1"/>
  <c r="AH1735" i="1"/>
  <c r="AG1735" i="1"/>
  <c r="AF1735" i="1"/>
  <c r="AE1735" i="1"/>
  <c r="AD1735" i="1"/>
  <c r="AC1735" i="1"/>
  <c r="AB1735" i="1"/>
  <c r="AA1735" i="1"/>
  <c r="Y1735" i="1"/>
  <c r="X1735" i="1"/>
  <c r="W1735" i="1"/>
  <c r="V1735" i="1"/>
  <c r="O1735" i="1"/>
  <c r="AK1735" i="1" s="1"/>
  <c r="AJ1734" i="1"/>
  <c r="AI1734" i="1"/>
  <c r="AH1734" i="1"/>
  <c r="AG1734" i="1"/>
  <c r="AF1734" i="1"/>
  <c r="AE1734" i="1"/>
  <c r="AD1734" i="1"/>
  <c r="AC1734" i="1"/>
  <c r="AB1734" i="1"/>
  <c r="AA1734" i="1"/>
  <c r="Y1734" i="1"/>
  <c r="X1734" i="1"/>
  <c r="W1734" i="1"/>
  <c r="V1734" i="1"/>
  <c r="O1734" i="1"/>
  <c r="AK1734" i="1" s="1"/>
  <c r="AJ1733" i="1"/>
  <c r="AI1733" i="1"/>
  <c r="AH1733" i="1"/>
  <c r="AG1733" i="1"/>
  <c r="AF1733" i="1"/>
  <c r="AE1733" i="1"/>
  <c r="AD1733" i="1"/>
  <c r="AC1733" i="1"/>
  <c r="AB1733" i="1"/>
  <c r="AA1733" i="1"/>
  <c r="Y1733" i="1"/>
  <c r="X1733" i="1"/>
  <c r="W1733" i="1"/>
  <c r="V1733" i="1"/>
  <c r="O1733" i="1"/>
  <c r="AK1733" i="1" s="1"/>
  <c r="AJ1732" i="1"/>
  <c r="AI1732" i="1"/>
  <c r="AH1732" i="1"/>
  <c r="AG1732" i="1"/>
  <c r="AF1732" i="1"/>
  <c r="AE1732" i="1"/>
  <c r="AD1732" i="1"/>
  <c r="AC1732" i="1"/>
  <c r="AB1732" i="1"/>
  <c r="AA1732" i="1"/>
  <c r="Y1732" i="1"/>
  <c r="X1732" i="1"/>
  <c r="W1732" i="1"/>
  <c r="V1732" i="1"/>
  <c r="O1732" i="1"/>
  <c r="AK1732" i="1" s="1"/>
  <c r="AJ1731" i="1"/>
  <c r="AI1731" i="1"/>
  <c r="AH1731" i="1"/>
  <c r="AG1731" i="1"/>
  <c r="AF1731" i="1"/>
  <c r="AE1731" i="1"/>
  <c r="AD1731" i="1"/>
  <c r="AC1731" i="1"/>
  <c r="AB1731" i="1"/>
  <c r="AA1731" i="1"/>
  <c r="Y1731" i="1"/>
  <c r="X1731" i="1"/>
  <c r="W1731" i="1"/>
  <c r="V1731" i="1"/>
  <c r="O1731" i="1"/>
  <c r="AK1731" i="1" s="1"/>
  <c r="AJ1730" i="1"/>
  <c r="AI1730" i="1"/>
  <c r="AH1730" i="1"/>
  <c r="AG1730" i="1"/>
  <c r="AF1730" i="1"/>
  <c r="AE1730" i="1"/>
  <c r="AD1730" i="1"/>
  <c r="AC1730" i="1"/>
  <c r="AB1730" i="1"/>
  <c r="AA1730" i="1"/>
  <c r="Y1730" i="1"/>
  <c r="X1730" i="1"/>
  <c r="W1730" i="1"/>
  <c r="V1730" i="1"/>
  <c r="O1730" i="1"/>
  <c r="AK1730" i="1" s="1"/>
  <c r="AJ1729" i="1"/>
  <c r="AI1729" i="1"/>
  <c r="AH1729" i="1"/>
  <c r="AG1729" i="1"/>
  <c r="AF1729" i="1"/>
  <c r="AE1729" i="1"/>
  <c r="AD1729" i="1"/>
  <c r="AC1729" i="1"/>
  <c r="AB1729" i="1"/>
  <c r="AA1729" i="1"/>
  <c r="Y1729" i="1"/>
  <c r="X1729" i="1"/>
  <c r="W1729" i="1"/>
  <c r="V1729" i="1"/>
  <c r="O1729" i="1"/>
  <c r="AK1729" i="1" s="1"/>
  <c r="AJ1728" i="1"/>
  <c r="AI1728" i="1"/>
  <c r="AH1728" i="1"/>
  <c r="AG1728" i="1"/>
  <c r="AF1728" i="1"/>
  <c r="AE1728" i="1"/>
  <c r="AD1728" i="1"/>
  <c r="AC1728" i="1"/>
  <c r="AB1728" i="1"/>
  <c r="AA1728" i="1"/>
  <c r="Y1728" i="1"/>
  <c r="X1728" i="1"/>
  <c r="W1728" i="1"/>
  <c r="V1728" i="1"/>
  <c r="O1728" i="1"/>
  <c r="AK1728" i="1" s="1"/>
  <c r="AJ1727" i="1"/>
  <c r="AI1727" i="1"/>
  <c r="AH1727" i="1"/>
  <c r="AG1727" i="1"/>
  <c r="AF1727" i="1"/>
  <c r="AE1727" i="1"/>
  <c r="AD1727" i="1"/>
  <c r="AC1727" i="1"/>
  <c r="AB1727" i="1"/>
  <c r="AA1727" i="1"/>
  <c r="Y1727" i="1"/>
  <c r="X1727" i="1"/>
  <c r="W1727" i="1"/>
  <c r="V1727" i="1"/>
  <c r="O1727" i="1"/>
  <c r="AK1727" i="1" s="1"/>
  <c r="AJ1726" i="1"/>
  <c r="AI1726" i="1"/>
  <c r="AH1726" i="1"/>
  <c r="AG1726" i="1"/>
  <c r="AF1726" i="1"/>
  <c r="AE1726" i="1"/>
  <c r="AD1726" i="1"/>
  <c r="AC1726" i="1"/>
  <c r="AB1726" i="1"/>
  <c r="AA1726" i="1"/>
  <c r="Y1726" i="1"/>
  <c r="X1726" i="1"/>
  <c r="W1726" i="1"/>
  <c r="V1726" i="1"/>
  <c r="O1726" i="1"/>
  <c r="AK1726" i="1" s="1"/>
  <c r="AJ1725" i="1"/>
  <c r="AI1725" i="1"/>
  <c r="AH1725" i="1"/>
  <c r="AG1725" i="1"/>
  <c r="AF1725" i="1"/>
  <c r="AE1725" i="1"/>
  <c r="AD1725" i="1"/>
  <c r="AC1725" i="1"/>
  <c r="AB1725" i="1"/>
  <c r="AA1725" i="1"/>
  <c r="Y1725" i="1"/>
  <c r="X1725" i="1"/>
  <c r="W1725" i="1"/>
  <c r="V1725" i="1"/>
  <c r="O1725" i="1"/>
  <c r="AK1725" i="1" s="1"/>
  <c r="AJ1724" i="1"/>
  <c r="AI1724" i="1"/>
  <c r="AH1724" i="1"/>
  <c r="AG1724" i="1"/>
  <c r="AF1724" i="1"/>
  <c r="AE1724" i="1"/>
  <c r="AD1724" i="1"/>
  <c r="AC1724" i="1"/>
  <c r="AB1724" i="1"/>
  <c r="AA1724" i="1"/>
  <c r="Y1724" i="1"/>
  <c r="X1724" i="1"/>
  <c r="W1724" i="1"/>
  <c r="V1724" i="1"/>
  <c r="O1724" i="1"/>
  <c r="AK1724" i="1" s="1"/>
  <c r="AJ1723" i="1"/>
  <c r="AI1723" i="1"/>
  <c r="AH1723" i="1"/>
  <c r="AG1723" i="1"/>
  <c r="AF1723" i="1"/>
  <c r="AE1723" i="1"/>
  <c r="AD1723" i="1"/>
  <c r="AC1723" i="1"/>
  <c r="AB1723" i="1"/>
  <c r="AA1723" i="1"/>
  <c r="Y1723" i="1"/>
  <c r="X1723" i="1"/>
  <c r="W1723" i="1"/>
  <c r="V1723" i="1"/>
  <c r="O1723" i="1"/>
  <c r="AK1723" i="1" s="1"/>
  <c r="AJ1722" i="1"/>
  <c r="AI1722" i="1"/>
  <c r="AH1722" i="1"/>
  <c r="AG1722" i="1"/>
  <c r="AF1722" i="1"/>
  <c r="AE1722" i="1"/>
  <c r="AD1722" i="1"/>
  <c r="AC1722" i="1"/>
  <c r="AB1722" i="1"/>
  <c r="AA1722" i="1"/>
  <c r="Y1722" i="1"/>
  <c r="X1722" i="1"/>
  <c r="W1722" i="1"/>
  <c r="V1722" i="1"/>
  <c r="O1722" i="1"/>
  <c r="AK1722" i="1" s="1"/>
  <c r="AJ1721" i="1"/>
  <c r="AI1721" i="1"/>
  <c r="AH1721" i="1"/>
  <c r="AG1721" i="1"/>
  <c r="AF1721" i="1"/>
  <c r="AE1721" i="1"/>
  <c r="AD1721" i="1"/>
  <c r="AC1721" i="1"/>
  <c r="AB1721" i="1"/>
  <c r="AA1721" i="1"/>
  <c r="Y1721" i="1"/>
  <c r="X1721" i="1"/>
  <c r="W1721" i="1"/>
  <c r="V1721" i="1"/>
  <c r="O1721" i="1"/>
  <c r="AK1721" i="1" s="1"/>
  <c r="AJ1720" i="1"/>
  <c r="AI1720" i="1"/>
  <c r="AH1720" i="1"/>
  <c r="AG1720" i="1"/>
  <c r="AF1720" i="1"/>
  <c r="AE1720" i="1"/>
  <c r="AD1720" i="1"/>
  <c r="AC1720" i="1"/>
  <c r="AB1720" i="1"/>
  <c r="AA1720" i="1"/>
  <c r="Y1720" i="1"/>
  <c r="X1720" i="1"/>
  <c r="W1720" i="1"/>
  <c r="V1720" i="1"/>
  <c r="O1720" i="1"/>
  <c r="AK1720" i="1" s="1"/>
  <c r="AJ1719" i="1"/>
  <c r="AI1719" i="1"/>
  <c r="AH1719" i="1"/>
  <c r="AG1719" i="1"/>
  <c r="AF1719" i="1"/>
  <c r="AE1719" i="1"/>
  <c r="AD1719" i="1"/>
  <c r="AC1719" i="1"/>
  <c r="AB1719" i="1"/>
  <c r="AA1719" i="1"/>
  <c r="Y1719" i="1"/>
  <c r="X1719" i="1"/>
  <c r="W1719" i="1"/>
  <c r="V1719" i="1"/>
  <c r="O1719" i="1"/>
  <c r="AK1719" i="1" s="1"/>
  <c r="AJ1718" i="1"/>
  <c r="AI1718" i="1"/>
  <c r="AH1718" i="1"/>
  <c r="AG1718" i="1"/>
  <c r="AF1718" i="1"/>
  <c r="AE1718" i="1"/>
  <c r="AD1718" i="1"/>
  <c r="AC1718" i="1"/>
  <c r="AB1718" i="1"/>
  <c r="AA1718" i="1"/>
  <c r="Y1718" i="1"/>
  <c r="X1718" i="1"/>
  <c r="W1718" i="1"/>
  <c r="V1718" i="1"/>
  <c r="O1718" i="1"/>
  <c r="AK1718" i="1" s="1"/>
  <c r="AJ1717" i="1"/>
  <c r="AI1717" i="1"/>
  <c r="AH1717" i="1"/>
  <c r="AG1717" i="1"/>
  <c r="AF1717" i="1"/>
  <c r="AE1717" i="1"/>
  <c r="AD1717" i="1"/>
  <c r="AC1717" i="1"/>
  <c r="AB1717" i="1"/>
  <c r="AA1717" i="1"/>
  <c r="Y1717" i="1"/>
  <c r="X1717" i="1"/>
  <c r="W1717" i="1"/>
  <c r="V1717" i="1"/>
  <c r="O1717" i="1"/>
  <c r="AK1717" i="1" s="1"/>
  <c r="AJ1716" i="1"/>
  <c r="AI1716" i="1"/>
  <c r="AH1716" i="1"/>
  <c r="AG1716" i="1"/>
  <c r="AF1716" i="1"/>
  <c r="AE1716" i="1"/>
  <c r="AD1716" i="1"/>
  <c r="AC1716" i="1"/>
  <c r="AB1716" i="1"/>
  <c r="AA1716" i="1"/>
  <c r="Y1716" i="1"/>
  <c r="X1716" i="1"/>
  <c r="W1716" i="1"/>
  <c r="V1716" i="1"/>
  <c r="O1716" i="1"/>
  <c r="AK1716" i="1" s="1"/>
  <c r="AJ1715" i="1"/>
  <c r="AI1715" i="1"/>
  <c r="AH1715" i="1"/>
  <c r="AG1715" i="1"/>
  <c r="AF1715" i="1"/>
  <c r="AE1715" i="1"/>
  <c r="AD1715" i="1"/>
  <c r="AC1715" i="1"/>
  <c r="AB1715" i="1"/>
  <c r="AA1715" i="1"/>
  <c r="Y1715" i="1"/>
  <c r="X1715" i="1"/>
  <c r="W1715" i="1"/>
  <c r="V1715" i="1"/>
  <c r="O1715" i="1"/>
  <c r="AK1715" i="1" s="1"/>
  <c r="AJ1714" i="1"/>
  <c r="AI1714" i="1"/>
  <c r="AH1714" i="1"/>
  <c r="AG1714" i="1"/>
  <c r="AF1714" i="1"/>
  <c r="AE1714" i="1"/>
  <c r="AD1714" i="1"/>
  <c r="AC1714" i="1"/>
  <c r="AB1714" i="1"/>
  <c r="AA1714" i="1"/>
  <c r="Y1714" i="1"/>
  <c r="X1714" i="1"/>
  <c r="W1714" i="1"/>
  <c r="V1714" i="1"/>
  <c r="O1714" i="1"/>
  <c r="AK1714" i="1" s="1"/>
  <c r="AJ1713" i="1"/>
  <c r="AI1713" i="1"/>
  <c r="AH1713" i="1"/>
  <c r="AG1713" i="1"/>
  <c r="AF1713" i="1"/>
  <c r="AE1713" i="1"/>
  <c r="AD1713" i="1"/>
  <c r="AC1713" i="1"/>
  <c r="AB1713" i="1"/>
  <c r="AA1713" i="1"/>
  <c r="Y1713" i="1"/>
  <c r="X1713" i="1"/>
  <c r="W1713" i="1"/>
  <c r="V1713" i="1"/>
  <c r="O1713" i="1"/>
  <c r="AK1713" i="1" s="1"/>
  <c r="AJ1712" i="1"/>
  <c r="AI1712" i="1"/>
  <c r="AH1712" i="1"/>
  <c r="AG1712" i="1"/>
  <c r="AF1712" i="1"/>
  <c r="AE1712" i="1"/>
  <c r="AD1712" i="1"/>
  <c r="AC1712" i="1"/>
  <c r="AB1712" i="1"/>
  <c r="AA1712" i="1"/>
  <c r="Y1712" i="1"/>
  <c r="X1712" i="1"/>
  <c r="W1712" i="1"/>
  <c r="V1712" i="1"/>
  <c r="O1712" i="1"/>
  <c r="AK1712" i="1" s="1"/>
  <c r="AJ1711" i="1"/>
  <c r="AI1711" i="1"/>
  <c r="AH1711" i="1"/>
  <c r="AG1711" i="1"/>
  <c r="AF1711" i="1"/>
  <c r="AE1711" i="1"/>
  <c r="AD1711" i="1"/>
  <c r="AC1711" i="1"/>
  <c r="AB1711" i="1"/>
  <c r="AA1711" i="1"/>
  <c r="Y1711" i="1"/>
  <c r="X1711" i="1"/>
  <c r="W1711" i="1"/>
  <c r="V1711" i="1"/>
  <c r="O1711" i="1"/>
  <c r="AK1711" i="1" s="1"/>
  <c r="AJ1710" i="1"/>
  <c r="AI1710" i="1"/>
  <c r="AH1710" i="1"/>
  <c r="AG1710" i="1"/>
  <c r="AF1710" i="1"/>
  <c r="AE1710" i="1"/>
  <c r="AD1710" i="1"/>
  <c r="AC1710" i="1"/>
  <c r="AB1710" i="1"/>
  <c r="AA1710" i="1"/>
  <c r="Y1710" i="1"/>
  <c r="X1710" i="1"/>
  <c r="W1710" i="1"/>
  <c r="V1710" i="1"/>
  <c r="O1710" i="1"/>
  <c r="AK1710" i="1" s="1"/>
  <c r="AJ1709" i="1"/>
  <c r="AI1709" i="1"/>
  <c r="AH1709" i="1"/>
  <c r="AG1709" i="1"/>
  <c r="AF1709" i="1"/>
  <c r="AE1709" i="1"/>
  <c r="AD1709" i="1"/>
  <c r="AC1709" i="1"/>
  <c r="AB1709" i="1"/>
  <c r="AA1709" i="1"/>
  <c r="Y1709" i="1"/>
  <c r="X1709" i="1"/>
  <c r="W1709" i="1"/>
  <c r="V1709" i="1"/>
  <c r="O1709" i="1"/>
  <c r="AK1709" i="1" s="1"/>
  <c r="AJ1708" i="1"/>
  <c r="AI1708" i="1"/>
  <c r="AH1708" i="1"/>
  <c r="AG1708" i="1"/>
  <c r="AF1708" i="1"/>
  <c r="AE1708" i="1"/>
  <c r="AD1708" i="1"/>
  <c r="AC1708" i="1"/>
  <c r="AB1708" i="1"/>
  <c r="AA1708" i="1"/>
  <c r="Y1708" i="1"/>
  <c r="X1708" i="1"/>
  <c r="W1708" i="1"/>
  <c r="V1708" i="1"/>
  <c r="O1708" i="1"/>
  <c r="AK1708" i="1" s="1"/>
  <c r="AJ1707" i="1"/>
  <c r="AI1707" i="1"/>
  <c r="AH1707" i="1"/>
  <c r="AG1707" i="1"/>
  <c r="AF1707" i="1"/>
  <c r="AE1707" i="1"/>
  <c r="AD1707" i="1"/>
  <c r="AC1707" i="1"/>
  <c r="AB1707" i="1"/>
  <c r="AA1707" i="1"/>
  <c r="Y1707" i="1"/>
  <c r="X1707" i="1"/>
  <c r="W1707" i="1"/>
  <c r="V1707" i="1"/>
  <c r="O1707" i="1"/>
  <c r="AK1707" i="1" s="1"/>
  <c r="AJ1706" i="1"/>
  <c r="AI1706" i="1"/>
  <c r="AH1706" i="1"/>
  <c r="AG1706" i="1"/>
  <c r="AF1706" i="1"/>
  <c r="AE1706" i="1"/>
  <c r="AD1706" i="1"/>
  <c r="AC1706" i="1"/>
  <c r="AB1706" i="1"/>
  <c r="AA1706" i="1"/>
  <c r="Y1706" i="1"/>
  <c r="X1706" i="1"/>
  <c r="W1706" i="1"/>
  <c r="V1706" i="1"/>
  <c r="O1706" i="1"/>
  <c r="AK1706" i="1" s="1"/>
  <c r="AJ1705" i="1"/>
  <c r="AI1705" i="1"/>
  <c r="AH1705" i="1"/>
  <c r="AG1705" i="1"/>
  <c r="AF1705" i="1"/>
  <c r="AE1705" i="1"/>
  <c r="AD1705" i="1"/>
  <c r="AC1705" i="1"/>
  <c r="AB1705" i="1"/>
  <c r="AA1705" i="1"/>
  <c r="Y1705" i="1"/>
  <c r="X1705" i="1"/>
  <c r="W1705" i="1"/>
  <c r="V1705" i="1"/>
  <c r="O1705" i="1"/>
  <c r="AK1705" i="1" s="1"/>
  <c r="AJ1704" i="1"/>
  <c r="AI1704" i="1"/>
  <c r="AH1704" i="1"/>
  <c r="AG1704" i="1"/>
  <c r="AF1704" i="1"/>
  <c r="AE1704" i="1"/>
  <c r="AD1704" i="1"/>
  <c r="AC1704" i="1"/>
  <c r="AB1704" i="1"/>
  <c r="AA1704" i="1"/>
  <c r="Y1704" i="1"/>
  <c r="X1704" i="1"/>
  <c r="W1704" i="1"/>
  <c r="V1704" i="1"/>
  <c r="O1704" i="1"/>
  <c r="AK1704" i="1" s="1"/>
  <c r="AJ1703" i="1"/>
  <c r="AI1703" i="1"/>
  <c r="AH1703" i="1"/>
  <c r="AG1703" i="1"/>
  <c r="AF1703" i="1"/>
  <c r="AE1703" i="1"/>
  <c r="AD1703" i="1"/>
  <c r="AC1703" i="1"/>
  <c r="AB1703" i="1"/>
  <c r="AA1703" i="1"/>
  <c r="Y1703" i="1"/>
  <c r="X1703" i="1"/>
  <c r="W1703" i="1"/>
  <c r="V1703" i="1"/>
  <c r="O1703" i="1"/>
  <c r="AK1703" i="1" s="1"/>
  <c r="AJ1702" i="1"/>
  <c r="AI1702" i="1"/>
  <c r="AH1702" i="1"/>
  <c r="AG1702" i="1"/>
  <c r="AF1702" i="1"/>
  <c r="AE1702" i="1"/>
  <c r="AD1702" i="1"/>
  <c r="AC1702" i="1"/>
  <c r="AB1702" i="1"/>
  <c r="AA1702" i="1"/>
  <c r="Y1702" i="1"/>
  <c r="X1702" i="1"/>
  <c r="W1702" i="1"/>
  <c r="V1702" i="1"/>
  <c r="O1702" i="1"/>
  <c r="AK1702" i="1" s="1"/>
  <c r="AJ1701" i="1"/>
  <c r="AI1701" i="1"/>
  <c r="AH1701" i="1"/>
  <c r="AG1701" i="1"/>
  <c r="AF1701" i="1"/>
  <c r="AE1701" i="1"/>
  <c r="AD1701" i="1"/>
  <c r="AC1701" i="1"/>
  <c r="AB1701" i="1"/>
  <c r="AA1701" i="1"/>
  <c r="Y1701" i="1"/>
  <c r="X1701" i="1"/>
  <c r="W1701" i="1"/>
  <c r="V1701" i="1"/>
  <c r="O1701" i="1"/>
  <c r="AK1701" i="1" s="1"/>
  <c r="AJ1700" i="1"/>
  <c r="AI1700" i="1"/>
  <c r="AH1700" i="1"/>
  <c r="AG1700" i="1"/>
  <c r="AF1700" i="1"/>
  <c r="AE1700" i="1"/>
  <c r="AD1700" i="1"/>
  <c r="AC1700" i="1"/>
  <c r="AB1700" i="1"/>
  <c r="AA1700" i="1"/>
  <c r="Y1700" i="1"/>
  <c r="X1700" i="1"/>
  <c r="W1700" i="1"/>
  <c r="V1700" i="1"/>
  <c r="O1700" i="1"/>
  <c r="AK1700" i="1" s="1"/>
  <c r="AK1699" i="1"/>
  <c r="AJ1699" i="1"/>
  <c r="AI1699" i="1"/>
  <c r="AH1699" i="1"/>
  <c r="AG1699" i="1"/>
  <c r="AF1699" i="1"/>
  <c r="AE1699" i="1"/>
  <c r="AD1699" i="1"/>
  <c r="AC1699" i="1"/>
  <c r="AB1699" i="1"/>
  <c r="AA1699" i="1"/>
  <c r="Y1699" i="1"/>
  <c r="X1699" i="1"/>
  <c r="W1699" i="1"/>
  <c r="V1699" i="1"/>
  <c r="AJ1698" i="1"/>
  <c r="AI1698" i="1"/>
  <c r="AH1698" i="1"/>
  <c r="AG1698" i="1"/>
  <c r="AF1698" i="1"/>
  <c r="AE1698" i="1"/>
  <c r="AD1698" i="1"/>
  <c r="AC1698" i="1"/>
  <c r="AB1698" i="1"/>
  <c r="AA1698" i="1"/>
  <c r="Y1698" i="1"/>
  <c r="X1698" i="1"/>
  <c r="W1698" i="1"/>
  <c r="V1698" i="1"/>
  <c r="O1698" i="1"/>
  <c r="AK1698" i="1" s="1"/>
  <c r="AJ1697" i="1"/>
  <c r="AI1697" i="1"/>
  <c r="AH1697" i="1"/>
  <c r="AG1697" i="1"/>
  <c r="AF1697" i="1"/>
  <c r="AE1697" i="1"/>
  <c r="AD1697" i="1"/>
  <c r="AC1697" i="1"/>
  <c r="AB1697" i="1"/>
  <c r="AA1697" i="1"/>
  <c r="Y1697" i="1"/>
  <c r="X1697" i="1"/>
  <c r="W1697" i="1"/>
  <c r="V1697" i="1"/>
  <c r="O1697" i="1"/>
  <c r="AK1697" i="1" s="1"/>
  <c r="AJ1696" i="1"/>
  <c r="AI1696" i="1"/>
  <c r="AH1696" i="1"/>
  <c r="AG1696" i="1"/>
  <c r="AF1696" i="1"/>
  <c r="AE1696" i="1"/>
  <c r="AD1696" i="1"/>
  <c r="AC1696" i="1"/>
  <c r="AB1696" i="1"/>
  <c r="AA1696" i="1"/>
  <c r="Y1696" i="1"/>
  <c r="X1696" i="1"/>
  <c r="W1696" i="1"/>
  <c r="V1696" i="1"/>
  <c r="O1696" i="1"/>
  <c r="AK1696" i="1" s="1"/>
  <c r="AJ1695" i="1"/>
  <c r="AI1695" i="1"/>
  <c r="AH1695" i="1"/>
  <c r="AG1695" i="1"/>
  <c r="AF1695" i="1"/>
  <c r="AE1695" i="1"/>
  <c r="AD1695" i="1"/>
  <c r="AC1695" i="1"/>
  <c r="AB1695" i="1"/>
  <c r="AA1695" i="1"/>
  <c r="Y1695" i="1"/>
  <c r="X1695" i="1"/>
  <c r="W1695" i="1"/>
  <c r="V1695" i="1"/>
  <c r="O1695" i="1"/>
  <c r="AK1695" i="1" s="1"/>
  <c r="AJ1694" i="1"/>
  <c r="AI1694" i="1"/>
  <c r="AH1694" i="1"/>
  <c r="AG1694" i="1"/>
  <c r="AF1694" i="1"/>
  <c r="AE1694" i="1"/>
  <c r="AD1694" i="1"/>
  <c r="AC1694" i="1"/>
  <c r="AB1694" i="1"/>
  <c r="AA1694" i="1"/>
  <c r="Y1694" i="1"/>
  <c r="X1694" i="1"/>
  <c r="W1694" i="1"/>
  <c r="V1694" i="1"/>
  <c r="O1694" i="1"/>
  <c r="AK1694" i="1" s="1"/>
  <c r="AJ1693" i="1"/>
  <c r="AI1693" i="1"/>
  <c r="AH1693" i="1"/>
  <c r="AG1693" i="1"/>
  <c r="AF1693" i="1"/>
  <c r="AE1693" i="1"/>
  <c r="AD1693" i="1"/>
  <c r="AC1693" i="1"/>
  <c r="AB1693" i="1"/>
  <c r="AA1693" i="1"/>
  <c r="Y1693" i="1"/>
  <c r="X1693" i="1"/>
  <c r="W1693" i="1"/>
  <c r="V1693" i="1"/>
  <c r="O1693" i="1"/>
  <c r="AK1693" i="1" s="1"/>
  <c r="AJ1692" i="1"/>
  <c r="AI1692" i="1"/>
  <c r="AH1692" i="1"/>
  <c r="AG1692" i="1"/>
  <c r="AF1692" i="1"/>
  <c r="AE1692" i="1"/>
  <c r="AD1692" i="1"/>
  <c r="AC1692" i="1"/>
  <c r="AB1692" i="1"/>
  <c r="AA1692" i="1"/>
  <c r="Y1692" i="1"/>
  <c r="X1692" i="1"/>
  <c r="W1692" i="1"/>
  <c r="V1692" i="1"/>
  <c r="O1692" i="1"/>
  <c r="AK1692" i="1" s="1"/>
  <c r="AJ1691" i="1"/>
  <c r="AI1691" i="1"/>
  <c r="AH1691" i="1"/>
  <c r="AG1691" i="1"/>
  <c r="AF1691" i="1"/>
  <c r="AE1691" i="1"/>
  <c r="AD1691" i="1"/>
  <c r="AC1691" i="1"/>
  <c r="AB1691" i="1"/>
  <c r="AA1691" i="1"/>
  <c r="Y1691" i="1"/>
  <c r="X1691" i="1"/>
  <c r="W1691" i="1"/>
  <c r="V1691" i="1"/>
  <c r="O1691" i="1"/>
  <c r="AK1691" i="1" s="1"/>
  <c r="AJ1690" i="1"/>
  <c r="AI1690" i="1"/>
  <c r="AH1690" i="1"/>
  <c r="AG1690" i="1"/>
  <c r="AF1690" i="1"/>
  <c r="AE1690" i="1"/>
  <c r="AD1690" i="1"/>
  <c r="AC1690" i="1"/>
  <c r="AB1690" i="1"/>
  <c r="AA1690" i="1"/>
  <c r="Y1690" i="1"/>
  <c r="X1690" i="1"/>
  <c r="W1690" i="1"/>
  <c r="V1690" i="1"/>
  <c r="O1690" i="1"/>
  <c r="AK1690" i="1" s="1"/>
  <c r="AJ1689" i="1"/>
  <c r="AI1689" i="1"/>
  <c r="AH1689" i="1"/>
  <c r="AG1689" i="1"/>
  <c r="AF1689" i="1"/>
  <c r="AE1689" i="1"/>
  <c r="AD1689" i="1"/>
  <c r="AC1689" i="1"/>
  <c r="AB1689" i="1"/>
  <c r="AA1689" i="1"/>
  <c r="Y1689" i="1"/>
  <c r="X1689" i="1"/>
  <c r="W1689" i="1"/>
  <c r="V1689" i="1"/>
  <c r="O1689" i="1"/>
  <c r="AK1689" i="1" s="1"/>
  <c r="AJ1688" i="1"/>
  <c r="AI1688" i="1"/>
  <c r="AH1688" i="1"/>
  <c r="AG1688" i="1"/>
  <c r="AF1688" i="1"/>
  <c r="AE1688" i="1"/>
  <c r="AD1688" i="1"/>
  <c r="AC1688" i="1"/>
  <c r="AB1688" i="1"/>
  <c r="AA1688" i="1"/>
  <c r="Y1688" i="1"/>
  <c r="X1688" i="1"/>
  <c r="W1688" i="1"/>
  <c r="V1688" i="1"/>
  <c r="O1688" i="1"/>
  <c r="AK1688" i="1" s="1"/>
  <c r="AJ1687" i="1"/>
  <c r="AI1687" i="1"/>
  <c r="AH1687" i="1"/>
  <c r="AG1687" i="1"/>
  <c r="AF1687" i="1"/>
  <c r="AE1687" i="1"/>
  <c r="AD1687" i="1"/>
  <c r="AC1687" i="1"/>
  <c r="AB1687" i="1"/>
  <c r="AA1687" i="1"/>
  <c r="Y1687" i="1"/>
  <c r="X1687" i="1"/>
  <c r="W1687" i="1"/>
  <c r="V1687" i="1"/>
  <c r="O1687" i="1"/>
  <c r="AK1687" i="1" s="1"/>
  <c r="AJ1686" i="1"/>
  <c r="AI1686" i="1"/>
  <c r="AH1686" i="1"/>
  <c r="AG1686" i="1"/>
  <c r="AF1686" i="1"/>
  <c r="AE1686" i="1"/>
  <c r="AD1686" i="1"/>
  <c r="AC1686" i="1"/>
  <c r="AB1686" i="1"/>
  <c r="AA1686" i="1"/>
  <c r="Y1686" i="1"/>
  <c r="X1686" i="1"/>
  <c r="W1686" i="1"/>
  <c r="V1686" i="1"/>
  <c r="O1686" i="1"/>
  <c r="AK1686" i="1" s="1"/>
  <c r="AJ1685" i="1"/>
  <c r="AI1685" i="1"/>
  <c r="AH1685" i="1"/>
  <c r="AG1685" i="1"/>
  <c r="AF1685" i="1"/>
  <c r="AE1685" i="1"/>
  <c r="AD1685" i="1"/>
  <c r="AC1685" i="1"/>
  <c r="AB1685" i="1"/>
  <c r="AA1685" i="1"/>
  <c r="Y1685" i="1"/>
  <c r="X1685" i="1"/>
  <c r="W1685" i="1"/>
  <c r="V1685" i="1"/>
  <c r="O1685" i="1"/>
  <c r="AK1685" i="1" s="1"/>
  <c r="AJ1684" i="1"/>
  <c r="AI1684" i="1"/>
  <c r="AH1684" i="1"/>
  <c r="AG1684" i="1"/>
  <c r="AF1684" i="1"/>
  <c r="AE1684" i="1"/>
  <c r="AD1684" i="1"/>
  <c r="AC1684" i="1"/>
  <c r="AB1684" i="1"/>
  <c r="AA1684" i="1"/>
  <c r="Y1684" i="1"/>
  <c r="X1684" i="1"/>
  <c r="W1684" i="1"/>
  <c r="V1684" i="1"/>
  <c r="O1684" i="1"/>
  <c r="AK1684" i="1" s="1"/>
  <c r="AJ1683" i="1"/>
  <c r="AI1683" i="1"/>
  <c r="AH1683" i="1"/>
  <c r="AG1683" i="1"/>
  <c r="AF1683" i="1"/>
  <c r="AE1683" i="1"/>
  <c r="AD1683" i="1"/>
  <c r="AC1683" i="1"/>
  <c r="AB1683" i="1"/>
  <c r="AA1683" i="1"/>
  <c r="Y1683" i="1"/>
  <c r="X1683" i="1"/>
  <c r="W1683" i="1"/>
  <c r="V1683" i="1"/>
  <c r="O1683" i="1"/>
  <c r="AK1683" i="1" s="1"/>
  <c r="AJ1682" i="1"/>
  <c r="AI1682" i="1"/>
  <c r="AH1682" i="1"/>
  <c r="AG1682" i="1"/>
  <c r="AF1682" i="1"/>
  <c r="AE1682" i="1"/>
  <c r="AD1682" i="1"/>
  <c r="AC1682" i="1"/>
  <c r="AB1682" i="1"/>
  <c r="AA1682" i="1"/>
  <c r="Y1682" i="1"/>
  <c r="X1682" i="1"/>
  <c r="W1682" i="1"/>
  <c r="V1682" i="1"/>
  <c r="O1682" i="1"/>
  <c r="AK1682" i="1" s="1"/>
  <c r="AJ1681" i="1"/>
  <c r="AI1681" i="1"/>
  <c r="AH1681" i="1"/>
  <c r="AG1681" i="1"/>
  <c r="AF1681" i="1"/>
  <c r="AE1681" i="1"/>
  <c r="AD1681" i="1"/>
  <c r="AC1681" i="1"/>
  <c r="AB1681" i="1"/>
  <c r="AA1681" i="1"/>
  <c r="Y1681" i="1"/>
  <c r="X1681" i="1"/>
  <c r="W1681" i="1"/>
  <c r="V1681" i="1"/>
  <c r="O1681" i="1"/>
  <c r="AK1681" i="1" s="1"/>
  <c r="AJ1680" i="1"/>
  <c r="AI1680" i="1"/>
  <c r="AH1680" i="1"/>
  <c r="AG1680" i="1"/>
  <c r="AF1680" i="1"/>
  <c r="AE1680" i="1"/>
  <c r="AD1680" i="1"/>
  <c r="AC1680" i="1"/>
  <c r="AB1680" i="1"/>
  <c r="AA1680" i="1"/>
  <c r="Y1680" i="1"/>
  <c r="X1680" i="1"/>
  <c r="W1680" i="1"/>
  <c r="V1680" i="1"/>
  <c r="O1680" i="1"/>
  <c r="AK1680" i="1" s="1"/>
  <c r="AJ1679" i="1"/>
  <c r="AI1679" i="1"/>
  <c r="AH1679" i="1"/>
  <c r="AG1679" i="1"/>
  <c r="AF1679" i="1"/>
  <c r="AE1679" i="1"/>
  <c r="AD1679" i="1"/>
  <c r="AC1679" i="1"/>
  <c r="AB1679" i="1"/>
  <c r="AA1679" i="1"/>
  <c r="Y1679" i="1"/>
  <c r="X1679" i="1"/>
  <c r="W1679" i="1"/>
  <c r="V1679" i="1"/>
  <c r="O1679" i="1"/>
  <c r="AK1679" i="1" s="1"/>
  <c r="AJ1678" i="1"/>
  <c r="AI1678" i="1"/>
  <c r="AH1678" i="1"/>
  <c r="AG1678" i="1"/>
  <c r="AF1678" i="1"/>
  <c r="AE1678" i="1"/>
  <c r="AD1678" i="1"/>
  <c r="AC1678" i="1"/>
  <c r="AB1678" i="1"/>
  <c r="AA1678" i="1"/>
  <c r="Y1678" i="1"/>
  <c r="X1678" i="1"/>
  <c r="W1678" i="1"/>
  <c r="V1678" i="1"/>
  <c r="O1678" i="1"/>
  <c r="AK1678" i="1" s="1"/>
  <c r="AJ1677" i="1"/>
  <c r="AI1677" i="1"/>
  <c r="AH1677" i="1"/>
  <c r="AG1677" i="1"/>
  <c r="AF1677" i="1"/>
  <c r="AE1677" i="1"/>
  <c r="AD1677" i="1"/>
  <c r="AC1677" i="1"/>
  <c r="AB1677" i="1"/>
  <c r="AA1677" i="1"/>
  <c r="Y1677" i="1"/>
  <c r="X1677" i="1"/>
  <c r="W1677" i="1"/>
  <c r="V1677" i="1"/>
  <c r="O1677" i="1"/>
  <c r="AK1677" i="1" s="1"/>
  <c r="AJ1676" i="1"/>
  <c r="AI1676" i="1"/>
  <c r="AH1676" i="1"/>
  <c r="AG1676" i="1"/>
  <c r="AF1676" i="1"/>
  <c r="AE1676" i="1"/>
  <c r="AD1676" i="1"/>
  <c r="AC1676" i="1"/>
  <c r="AB1676" i="1"/>
  <c r="AA1676" i="1"/>
  <c r="Y1676" i="1"/>
  <c r="X1676" i="1"/>
  <c r="W1676" i="1"/>
  <c r="V1676" i="1"/>
  <c r="O1676" i="1"/>
  <c r="AK1676" i="1" s="1"/>
  <c r="AJ1675" i="1"/>
  <c r="AI1675" i="1"/>
  <c r="AH1675" i="1"/>
  <c r="AG1675" i="1"/>
  <c r="AF1675" i="1"/>
  <c r="AE1675" i="1"/>
  <c r="AD1675" i="1"/>
  <c r="AC1675" i="1"/>
  <c r="AB1675" i="1"/>
  <c r="AA1675" i="1"/>
  <c r="Y1675" i="1"/>
  <c r="X1675" i="1"/>
  <c r="W1675" i="1"/>
  <c r="V1675" i="1"/>
  <c r="O1675" i="1"/>
  <c r="AK1675" i="1" s="1"/>
  <c r="AJ1674" i="1"/>
  <c r="AI1674" i="1"/>
  <c r="AH1674" i="1"/>
  <c r="AG1674" i="1"/>
  <c r="AF1674" i="1"/>
  <c r="AE1674" i="1"/>
  <c r="AD1674" i="1"/>
  <c r="AC1674" i="1"/>
  <c r="AB1674" i="1"/>
  <c r="AA1674" i="1"/>
  <c r="Y1674" i="1"/>
  <c r="X1674" i="1"/>
  <c r="W1674" i="1"/>
  <c r="V1674" i="1"/>
  <c r="O1674" i="1"/>
  <c r="AK1674" i="1" s="1"/>
  <c r="AJ1673" i="1"/>
  <c r="AI1673" i="1"/>
  <c r="AH1673" i="1"/>
  <c r="AG1673" i="1"/>
  <c r="AF1673" i="1"/>
  <c r="AE1673" i="1"/>
  <c r="AD1673" i="1"/>
  <c r="AC1673" i="1"/>
  <c r="AB1673" i="1"/>
  <c r="AA1673" i="1"/>
  <c r="Y1673" i="1"/>
  <c r="X1673" i="1"/>
  <c r="W1673" i="1"/>
  <c r="V1673" i="1"/>
  <c r="O1673" i="1"/>
  <c r="AK1673" i="1" s="1"/>
  <c r="AJ1672" i="1"/>
  <c r="AI1672" i="1"/>
  <c r="AH1672" i="1"/>
  <c r="AG1672" i="1"/>
  <c r="AF1672" i="1"/>
  <c r="AE1672" i="1"/>
  <c r="AD1672" i="1"/>
  <c r="AC1672" i="1"/>
  <c r="AB1672" i="1"/>
  <c r="AA1672" i="1"/>
  <c r="Y1672" i="1"/>
  <c r="X1672" i="1"/>
  <c r="W1672" i="1"/>
  <c r="V1672" i="1"/>
  <c r="O1672" i="1"/>
  <c r="AK1672" i="1" s="1"/>
  <c r="AJ1671" i="1"/>
  <c r="AI1671" i="1"/>
  <c r="AH1671" i="1"/>
  <c r="AG1671" i="1"/>
  <c r="AF1671" i="1"/>
  <c r="AE1671" i="1"/>
  <c r="AD1671" i="1"/>
  <c r="AC1671" i="1"/>
  <c r="AB1671" i="1"/>
  <c r="AA1671" i="1"/>
  <c r="Y1671" i="1"/>
  <c r="X1671" i="1"/>
  <c r="W1671" i="1"/>
  <c r="V1671" i="1"/>
  <c r="O1671" i="1"/>
  <c r="AK1671" i="1" s="1"/>
  <c r="AK1670" i="1"/>
  <c r="AJ1670" i="1"/>
  <c r="AI1670" i="1"/>
  <c r="AH1670" i="1"/>
  <c r="AG1670" i="1"/>
  <c r="AF1670" i="1"/>
  <c r="AE1670" i="1"/>
  <c r="AD1670" i="1"/>
  <c r="AC1670" i="1"/>
  <c r="AB1670" i="1"/>
  <c r="AA1670" i="1"/>
  <c r="Y1670" i="1"/>
  <c r="X1670" i="1"/>
  <c r="W1670" i="1"/>
  <c r="V1670" i="1"/>
  <c r="AJ1669" i="1"/>
  <c r="AI1669" i="1"/>
  <c r="AH1669" i="1"/>
  <c r="AG1669" i="1"/>
  <c r="AF1669" i="1"/>
  <c r="AE1669" i="1"/>
  <c r="AD1669" i="1"/>
  <c r="AC1669" i="1"/>
  <c r="AB1669" i="1"/>
  <c r="AA1669" i="1"/>
  <c r="Y1669" i="1"/>
  <c r="X1669" i="1"/>
  <c r="W1669" i="1"/>
  <c r="V1669" i="1"/>
  <c r="O1669" i="1"/>
  <c r="AK1669" i="1" s="1"/>
  <c r="AJ1668" i="1"/>
  <c r="AI1668" i="1"/>
  <c r="AH1668" i="1"/>
  <c r="AG1668" i="1"/>
  <c r="AF1668" i="1"/>
  <c r="AE1668" i="1"/>
  <c r="AD1668" i="1"/>
  <c r="AC1668" i="1"/>
  <c r="AB1668" i="1"/>
  <c r="AA1668" i="1"/>
  <c r="Y1668" i="1"/>
  <c r="X1668" i="1"/>
  <c r="W1668" i="1"/>
  <c r="V1668" i="1"/>
  <c r="O1668" i="1"/>
  <c r="AK1668" i="1" s="1"/>
  <c r="AJ1667" i="1"/>
  <c r="AI1667" i="1"/>
  <c r="AH1667" i="1"/>
  <c r="AG1667" i="1"/>
  <c r="AF1667" i="1"/>
  <c r="AE1667" i="1"/>
  <c r="AD1667" i="1"/>
  <c r="AC1667" i="1"/>
  <c r="AB1667" i="1"/>
  <c r="AA1667" i="1"/>
  <c r="Y1667" i="1"/>
  <c r="X1667" i="1"/>
  <c r="W1667" i="1"/>
  <c r="V1667" i="1"/>
  <c r="O1667" i="1"/>
  <c r="AK1667" i="1" s="1"/>
  <c r="AJ1666" i="1"/>
  <c r="AI1666" i="1"/>
  <c r="AH1666" i="1"/>
  <c r="AG1666" i="1"/>
  <c r="AF1666" i="1"/>
  <c r="AE1666" i="1"/>
  <c r="AD1666" i="1"/>
  <c r="AC1666" i="1"/>
  <c r="AB1666" i="1"/>
  <c r="AA1666" i="1"/>
  <c r="Y1666" i="1"/>
  <c r="X1666" i="1"/>
  <c r="W1666" i="1"/>
  <c r="V1666" i="1"/>
  <c r="O1666" i="1"/>
  <c r="AK1666" i="1" s="1"/>
  <c r="AJ1665" i="1"/>
  <c r="AI1665" i="1"/>
  <c r="AH1665" i="1"/>
  <c r="AG1665" i="1"/>
  <c r="AF1665" i="1"/>
  <c r="AE1665" i="1"/>
  <c r="AD1665" i="1"/>
  <c r="AC1665" i="1"/>
  <c r="AB1665" i="1"/>
  <c r="AA1665" i="1"/>
  <c r="Y1665" i="1"/>
  <c r="X1665" i="1"/>
  <c r="W1665" i="1"/>
  <c r="V1665" i="1"/>
  <c r="O1665" i="1"/>
  <c r="AK1665" i="1" s="1"/>
  <c r="AJ1664" i="1"/>
  <c r="AI1664" i="1"/>
  <c r="AH1664" i="1"/>
  <c r="AG1664" i="1"/>
  <c r="AF1664" i="1"/>
  <c r="AE1664" i="1"/>
  <c r="AD1664" i="1"/>
  <c r="AC1664" i="1"/>
  <c r="AB1664" i="1"/>
  <c r="AA1664" i="1"/>
  <c r="Y1664" i="1"/>
  <c r="X1664" i="1"/>
  <c r="W1664" i="1"/>
  <c r="V1664" i="1"/>
  <c r="O1664" i="1"/>
  <c r="AK1664" i="1" s="1"/>
  <c r="AJ1663" i="1"/>
  <c r="AI1663" i="1"/>
  <c r="AH1663" i="1"/>
  <c r="AG1663" i="1"/>
  <c r="AF1663" i="1"/>
  <c r="AE1663" i="1"/>
  <c r="AD1663" i="1"/>
  <c r="AC1663" i="1"/>
  <c r="AB1663" i="1"/>
  <c r="AA1663" i="1"/>
  <c r="Y1663" i="1"/>
  <c r="X1663" i="1"/>
  <c r="W1663" i="1"/>
  <c r="V1663" i="1"/>
  <c r="O1663" i="1"/>
  <c r="AK1663" i="1" s="1"/>
  <c r="AJ1662" i="1"/>
  <c r="AI1662" i="1"/>
  <c r="AH1662" i="1"/>
  <c r="AG1662" i="1"/>
  <c r="AF1662" i="1"/>
  <c r="AE1662" i="1"/>
  <c r="AD1662" i="1"/>
  <c r="AC1662" i="1"/>
  <c r="AB1662" i="1"/>
  <c r="AA1662" i="1"/>
  <c r="Y1662" i="1"/>
  <c r="X1662" i="1"/>
  <c r="W1662" i="1"/>
  <c r="V1662" i="1"/>
  <c r="O1662" i="1"/>
  <c r="AK1662" i="1" s="1"/>
  <c r="AJ1661" i="1"/>
  <c r="AI1661" i="1"/>
  <c r="AH1661" i="1"/>
  <c r="AG1661" i="1"/>
  <c r="AF1661" i="1"/>
  <c r="AE1661" i="1"/>
  <c r="AD1661" i="1"/>
  <c r="AC1661" i="1"/>
  <c r="AB1661" i="1"/>
  <c r="AA1661" i="1"/>
  <c r="Y1661" i="1"/>
  <c r="X1661" i="1"/>
  <c r="W1661" i="1"/>
  <c r="V1661" i="1"/>
  <c r="O1661" i="1"/>
  <c r="AK1661" i="1" s="1"/>
  <c r="AJ1660" i="1"/>
  <c r="AI1660" i="1"/>
  <c r="AH1660" i="1"/>
  <c r="AG1660" i="1"/>
  <c r="AF1660" i="1"/>
  <c r="AE1660" i="1"/>
  <c r="AD1660" i="1"/>
  <c r="AC1660" i="1"/>
  <c r="AB1660" i="1"/>
  <c r="AA1660" i="1"/>
  <c r="Y1660" i="1"/>
  <c r="X1660" i="1"/>
  <c r="W1660" i="1"/>
  <c r="V1660" i="1"/>
  <c r="O1660" i="1"/>
  <c r="AK1660" i="1" s="1"/>
  <c r="AJ1659" i="1"/>
  <c r="AI1659" i="1"/>
  <c r="AH1659" i="1"/>
  <c r="AG1659" i="1"/>
  <c r="AF1659" i="1"/>
  <c r="AE1659" i="1"/>
  <c r="AD1659" i="1"/>
  <c r="AC1659" i="1"/>
  <c r="AB1659" i="1"/>
  <c r="AA1659" i="1"/>
  <c r="Y1659" i="1"/>
  <c r="X1659" i="1"/>
  <c r="W1659" i="1"/>
  <c r="V1659" i="1"/>
  <c r="O1659" i="1"/>
  <c r="AK1659" i="1" s="1"/>
  <c r="AJ1658" i="1"/>
  <c r="AI1658" i="1"/>
  <c r="AH1658" i="1"/>
  <c r="AG1658" i="1"/>
  <c r="AF1658" i="1"/>
  <c r="AE1658" i="1"/>
  <c r="AD1658" i="1"/>
  <c r="AC1658" i="1"/>
  <c r="AB1658" i="1"/>
  <c r="AA1658" i="1"/>
  <c r="Y1658" i="1"/>
  <c r="X1658" i="1"/>
  <c r="W1658" i="1"/>
  <c r="V1658" i="1"/>
  <c r="O1658" i="1"/>
  <c r="AK1658" i="1" s="1"/>
  <c r="AJ1657" i="1"/>
  <c r="AI1657" i="1"/>
  <c r="AH1657" i="1"/>
  <c r="AG1657" i="1"/>
  <c r="AF1657" i="1"/>
  <c r="AE1657" i="1"/>
  <c r="AD1657" i="1"/>
  <c r="AC1657" i="1"/>
  <c r="AB1657" i="1"/>
  <c r="AA1657" i="1"/>
  <c r="Y1657" i="1"/>
  <c r="X1657" i="1"/>
  <c r="W1657" i="1"/>
  <c r="V1657" i="1"/>
  <c r="O1657" i="1"/>
  <c r="AK1657" i="1" s="1"/>
  <c r="AJ1656" i="1"/>
  <c r="AI1656" i="1"/>
  <c r="AH1656" i="1"/>
  <c r="AG1656" i="1"/>
  <c r="AF1656" i="1"/>
  <c r="AE1656" i="1"/>
  <c r="AD1656" i="1"/>
  <c r="AC1656" i="1"/>
  <c r="AB1656" i="1"/>
  <c r="AA1656" i="1"/>
  <c r="Y1656" i="1"/>
  <c r="X1656" i="1"/>
  <c r="W1656" i="1"/>
  <c r="V1656" i="1"/>
  <c r="O1656" i="1"/>
  <c r="AK1656" i="1" s="1"/>
  <c r="AJ1655" i="1"/>
  <c r="AI1655" i="1"/>
  <c r="AH1655" i="1"/>
  <c r="AG1655" i="1"/>
  <c r="AF1655" i="1"/>
  <c r="AE1655" i="1"/>
  <c r="AD1655" i="1"/>
  <c r="AC1655" i="1"/>
  <c r="AB1655" i="1"/>
  <c r="AA1655" i="1"/>
  <c r="Y1655" i="1"/>
  <c r="X1655" i="1"/>
  <c r="W1655" i="1"/>
  <c r="V1655" i="1"/>
  <c r="O1655" i="1"/>
  <c r="AK1655" i="1" s="1"/>
  <c r="AJ1654" i="1"/>
  <c r="AI1654" i="1"/>
  <c r="AH1654" i="1"/>
  <c r="AG1654" i="1"/>
  <c r="AF1654" i="1"/>
  <c r="AE1654" i="1"/>
  <c r="AD1654" i="1"/>
  <c r="AC1654" i="1"/>
  <c r="AB1654" i="1"/>
  <c r="AA1654" i="1"/>
  <c r="Y1654" i="1"/>
  <c r="X1654" i="1"/>
  <c r="W1654" i="1"/>
  <c r="V1654" i="1"/>
  <c r="O1654" i="1"/>
  <c r="AK1654" i="1" s="1"/>
  <c r="AJ1653" i="1"/>
  <c r="AI1653" i="1"/>
  <c r="AH1653" i="1"/>
  <c r="AG1653" i="1"/>
  <c r="AF1653" i="1"/>
  <c r="AE1653" i="1"/>
  <c r="AD1653" i="1"/>
  <c r="AC1653" i="1"/>
  <c r="AB1653" i="1"/>
  <c r="AA1653" i="1"/>
  <c r="Y1653" i="1"/>
  <c r="X1653" i="1"/>
  <c r="W1653" i="1"/>
  <c r="V1653" i="1"/>
  <c r="O1653" i="1"/>
  <c r="AK1653" i="1" s="1"/>
  <c r="AJ1652" i="1"/>
  <c r="AI1652" i="1"/>
  <c r="AH1652" i="1"/>
  <c r="AG1652" i="1"/>
  <c r="AF1652" i="1"/>
  <c r="AE1652" i="1"/>
  <c r="AD1652" i="1"/>
  <c r="AC1652" i="1"/>
  <c r="AB1652" i="1"/>
  <c r="AA1652" i="1"/>
  <c r="Y1652" i="1"/>
  <c r="X1652" i="1"/>
  <c r="W1652" i="1"/>
  <c r="V1652" i="1"/>
  <c r="O1652" i="1"/>
  <c r="AK1652" i="1" s="1"/>
  <c r="AJ1651" i="1"/>
  <c r="AI1651" i="1"/>
  <c r="AH1651" i="1"/>
  <c r="AG1651" i="1"/>
  <c r="AF1651" i="1"/>
  <c r="AE1651" i="1"/>
  <c r="AD1651" i="1"/>
  <c r="AC1651" i="1"/>
  <c r="AB1651" i="1"/>
  <c r="AA1651" i="1"/>
  <c r="Y1651" i="1"/>
  <c r="X1651" i="1"/>
  <c r="W1651" i="1"/>
  <c r="V1651" i="1"/>
  <c r="O1651" i="1"/>
  <c r="AK1651" i="1" s="1"/>
  <c r="AJ1650" i="1"/>
  <c r="AI1650" i="1"/>
  <c r="AH1650" i="1"/>
  <c r="AG1650" i="1"/>
  <c r="AF1650" i="1"/>
  <c r="AE1650" i="1"/>
  <c r="AD1650" i="1"/>
  <c r="AC1650" i="1"/>
  <c r="AB1650" i="1"/>
  <c r="AA1650" i="1"/>
  <c r="Y1650" i="1"/>
  <c r="X1650" i="1"/>
  <c r="W1650" i="1"/>
  <c r="V1650" i="1"/>
  <c r="O1650" i="1"/>
  <c r="AK1650" i="1" s="1"/>
  <c r="AJ1649" i="1"/>
  <c r="AI1649" i="1"/>
  <c r="AH1649" i="1"/>
  <c r="AG1649" i="1"/>
  <c r="AF1649" i="1"/>
  <c r="AE1649" i="1"/>
  <c r="AD1649" i="1"/>
  <c r="AC1649" i="1"/>
  <c r="AB1649" i="1"/>
  <c r="AA1649" i="1"/>
  <c r="Y1649" i="1"/>
  <c r="X1649" i="1"/>
  <c r="W1649" i="1"/>
  <c r="V1649" i="1"/>
  <c r="O1649" i="1"/>
  <c r="AK1649" i="1" s="1"/>
  <c r="AJ1648" i="1"/>
  <c r="AI1648" i="1"/>
  <c r="AH1648" i="1"/>
  <c r="AG1648" i="1"/>
  <c r="AF1648" i="1"/>
  <c r="AE1648" i="1"/>
  <c r="AD1648" i="1"/>
  <c r="AC1648" i="1"/>
  <c r="AB1648" i="1"/>
  <c r="AA1648" i="1"/>
  <c r="Y1648" i="1"/>
  <c r="X1648" i="1"/>
  <c r="W1648" i="1"/>
  <c r="V1648" i="1"/>
  <c r="O1648" i="1"/>
  <c r="AK1648" i="1" s="1"/>
  <c r="AJ1647" i="1"/>
  <c r="AI1647" i="1"/>
  <c r="AH1647" i="1"/>
  <c r="AG1647" i="1"/>
  <c r="AF1647" i="1"/>
  <c r="AE1647" i="1"/>
  <c r="AD1647" i="1"/>
  <c r="AC1647" i="1"/>
  <c r="AB1647" i="1"/>
  <c r="AA1647" i="1"/>
  <c r="Y1647" i="1"/>
  <c r="X1647" i="1"/>
  <c r="W1647" i="1"/>
  <c r="V1647" i="1"/>
  <c r="O1647" i="1"/>
  <c r="AK1647" i="1" s="1"/>
  <c r="AJ1646" i="1"/>
  <c r="AI1646" i="1"/>
  <c r="AH1646" i="1"/>
  <c r="AG1646" i="1"/>
  <c r="AF1646" i="1"/>
  <c r="AE1646" i="1"/>
  <c r="AD1646" i="1"/>
  <c r="AC1646" i="1"/>
  <c r="AB1646" i="1"/>
  <c r="AA1646" i="1"/>
  <c r="Y1646" i="1"/>
  <c r="X1646" i="1"/>
  <c r="W1646" i="1"/>
  <c r="V1646" i="1"/>
  <c r="O1646" i="1"/>
  <c r="AK1646" i="1" s="1"/>
  <c r="AJ1645" i="1"/>
  <c r="AI1645" i="1"/>
  <c r="AH1645" i="1"/>
  <c r="AG1645" i="1"/>
  <c r="AF1645" i="1"/>
  <c r="AE1645" i="1"/>
  <c r="AD1645" i="1"/>
  <c r="AC1645" i="1"/>
  <c r="AB1645" i="1"/>
  <c r="AA1645" i="1"/>
  <c r="Y1645" i="1"/>
  <c r="X1645" i="1"/>
  <c r="W1645" i="1"/>
  <c r="V1645" i="1"/>
  <c r="O1645" i="1"/>
  <c r="AK1645" i="1" s="1"/>
  <c r="AJ1644" i="1"/>
  <c r="AI1644" i="1"/>
  <c r="AH1644" i="1"/>
  <c r="AG1644" i="1"/>
  <c r="AF1644" i="1"/>
  <c r="AE1644" i="1"/>
  <c r="AD1644" i="1"/>
  <c r="AC1644" i="1"/>
  <c r="AB1644" i="1"/>
  <c r="AA1644" i="1"/>
  <c r="Y1644" i="1"/>
  <c r="X1644" i="1"/>
  <c r="W1644" i="1"/>
  <c r="V1644" i="1"/>
  <c r="O1644" i="1"/>
  <c r="AK1644" i="1" s="1"/>
  <c r="AJ1643" i="1"/>
  <c r="AI1643" i="1"/>
  <c r="AH1643" i="1"/>
  <c r="AG1643" i="1"/>
  <c r="AF1643" i="1"/>
  <c r="AE1643" i="1"/>
  <c r="AD1643" i="1"/>
  <c r="AC1643" i="1"/>
  <c r="AB1643" i="1"/>
  <c r="AA1643" i="1"/>
  <c r="Y1643" i="1"/>
  <c r="X1643" i="1"/>
  <c r="W1643" i="1"/>
  <c r="V1643" i="1"/>
  <c r="O1643" i="1"/>
  <c r="AK1643" i="1" s="1"/>
  <c r="AJ1642" i="1"/>
  <c r="AI1642" i="1"/>
  <c r="AH1642" i="1"/>
  <c r="AG1642" i="1"/>
  <c r="AF1642" i="1"/>
  <c r="AE1642" i="1"/>
  <c r="AD1642" i="1"/>
  <c r="AC1642" i="1"/>
  <c r="AB1642" i="1"/>
  <c r="AA1642" i="1"/>
  <c r="Y1642" i="1"/>
  <c r="X1642" i="1"/>
  <c r="W1642" i="1"/>
  <c r="V1642" i="1"/>
  <c r="O1642" i="1"/>
  <c r="AK1642" i="1" s="1"/>
  <c r="AJ1641" i="1"/>
  <c r="AI1641" i="1"/>
  <c r="AH1641" i="1"/>
  <c r="AG1641" i="1"/>
  <c r="AF1641" i="1"/>
  <c r="AE1641" i="1"/>
  <c r="AD1641" i="1"/>
  <c r="AC1641" i="1"/>
  <c r="AB1641" i="1"/>
  <c r="AA1641" i="1"/>
  <c r="Y1641" i="1"/>
  <c r="X1641" i="1"/>
  <c r="W1641" i="1"/>
  <c r="V1641" i="1"/>
  <c r="O1641" i="1"/>
  <c r="AK1641" i="1" s="1"/>
  <c r="AJ1640" i="1"/>
  <c r="AI1640" i="1"/>
  <c r="AH1640" i="1"/>
  <c r="AG1640" i="1"/>
  <c r="AF1640" i="1"/>
  <c r="AE1640" i="1"/>
  <c r="AD1640" i="1"/>
  <c r="AC1640" i="1"/>
  <c r="AB1640" i="1"/>
  <c r="AA1640" i="1"/>
  <c r="Y1640" i="1"/>
  <c r="X1640" i="1"/>
  <c r="W1640" i="1"/>
  <c r="V1640" i="1"/>
  <c r="O1640" i="1"/>
  <c r="AK1640" i="1" s="1"/>
  <c r="AJ1639" i="1"/>
  <c r="AI1639" i="1"/>
  <c r="AH1639" i="1"/>
  <c r="AG1639" i="1"/>
  <c r="AF1639" i="1"/>
  <c r="AE1639" i="1"/>
  <c r="AD1639" i="1"/>
  <c r="AC1639" i="1"/>
  <c r="AB1639" i="1"/>
  <c r="AA1639" i="1"/>
  <c r="Y1639" i="1"/>
  <c r="X1639" i="1"/>
  <c r="W1639" i="1"/>
  <c r="V1639" i="1"/>
  <c r="O1639" i="1"/>
  <c r="AK1639" i="1" s="1"/>
  <c r="AJ1638" i="1"/>
  <c r="AI1638" i="1"/>
  <c r="AH1638" i="1"/>
  <c r="AG1638" i="1"/>
  <c r="AF1638" i="1"/>
  <c r="AE1638" i="1"/>
  <c r="AD1638" i="1"/>
  <c r="AC1638" i="1"/>
  <c r="AB1638" i="1"/>
  <c r="AA1638" i="1"/>
  <c r="Y1638" i="1"/>
  <c r="X1638" i="1"/>
  <c r="W1638" i="1"/>
  <c r="V1638" i="1"/>
  <c r="O1638" i="1"/>
  <c r="AK1638" i="1" s="1"/>
  <c r="AJ1637" i="1"/>
  <c r="AI1637" i="1"/>
  <c r="AH1637" i="1"/>
  <c r="AG1637" i="1"/>
  <c r="AF1637" i="1"/>
  <c r="AE1637" i="1"/>
  <c r="AD1637" i="1"/>
  <c r="AC1637" i="1"/>
  <c r="AB1637" i="1"/>
  <c r="AA1637" i="1"/>
  <c r="Y1637" i="1"/>
  <c r="X1637" i="1"/>
  <c r="W1637" i="1"/>
  <c r="V1637" i="1"/>
  <c r="O1637" i="1"/>
  <c r="AK1637" i="1" s="1"/>
  <c r="AJ1636" i="1"/>
  <c r="AI1636" i="1"/>
  <c r="AH1636" i="1"/>
  <c r="AG1636" i="1"/>
  <c r="AF1636" i="1"/>
  <c r="AE1636" i="1"/>
  <c r="AD1636" i="1"/>
  <c r="AC1636" i="1"/>
  <c r="AB1636" i="1"/>
  <c r="AA1636" i="1"/>
  <c r="Y1636" i="1"/>
  <c r="X1636" i="1"/>
  <c r="W1636" i="1"/>
  <c r="V1636" i="1"/>
  <c r="O1636" i="1"/>
  <c r="AK1636" i="1" s="1"/>
  <c r="AJ1635" i="1"/>
  <c r="AI1635" i="1"/>
  <c r="AH1635" i="1"/>
  <c r="AG1635" i="1"/>
  <c r="AF1635" i="1"/>
  <c r="AE1635" i="1"/>
  <c r="AD1635" i="1"/>
  <c r="AC1635" i="1"/>
  <c r="AB1635" i="1"/>
  <c r="AA1635" i="1"/>
  <c r="Y1635" i="1"/>
  <c r="X1635" i="1"/>
  <c r="W1635" i="1"/>
  <c r="V1635" i="1"/>
  <c r="O1635" i="1"/>
  <c r="AK1635" i="1" s="1"/>
  <c r="AJ1634" i="1"/>
  <c r="AI1634" i="1"/>
  <c r="AH1634" i="1"/>
  <c r="AG1634" i="1"/>
  <c r="AF1634" i="1"/>
  <c r="AE1634" i="1"/>
  <c r="AD1634" i="1"/>
  <c r="AC1634" i="1"/>
  <c r="AB1634" i="1"/>
  <c r="AA1634" i="1"/>
  <c r="Y1634" i="1"/>
  <c r="X1634" i="1"/>
  <c r="W1634" i="1"/>
  <c r="V1634" i="1"/>
  <c r="O1634" i="1"/>
  <c r="AK1634" i="1" s="1"/>
  <c r="AJ1633" i="1"/>
  <c r="AI1633" i="1"/>
  <c r="AH1633" i="1"/>
  <c r="AG1633" i="1"/>
  <c r="AF1633" i="1"/>
  <c r="AE1633" i="1"/>
  <c r="AD1633" i="1"/>
  <c r="AC1633" i="1"/>
  <c r="AB1633" i="1"/>
  <c r="AA1633" i="1"/>
  <c r="Y1633" i="1"/>
  <c r="X1633" i="1"/>
  <c r="W1633" i="1"/>
  <c r="V1633" i="1"/>
  <c r="O1633" i="1"/>
  <c r="AK1633" i="1" s="1"/>
  <c r="AJ1632" i="1"/>
  <c r="AI1632" i="1"/>
  <c r="AH1632" i="1"/>
  <c r="AG1632" i="1"/>
  <c r="AF1632" i="1"/>
  <c r="AE1632" i="1"/>
  <c r="AD1632" i="1"/>
  <c r="AC1632" i="1"/>
  <c r="AB1632" i="1"/>
  <c r="AA1632" i="1"/>
  <c r="Y1632" i="1"/>
  <c r="X1632" i="1"/>
  <c r="W1632" i="1"/>
  <c r="V1632" i="1"/>
  <c r="O1632" i="1"/>
  <c r="AK1632" i="1" s="1"/>
  <c r="AJ1631" i="1"/>
  <c r="AI1631" i="1"/>
  <c r="AH1631" i="1"/>
  <c r="AG1631" i="1"/>
  <c r="AF1631" i="1"/>
  <c r="AE1631" i="1"/>
  <c r="AD1631" i="1"/>
  <c r="AC1631" i="1"/>
  <c r="AB1631" i="1"/>
  <c r="AA1631" i="1"/>
  <c r="Y1631" i="1"/>
  <c r="X1631" i="1"/>
  <c r="W1631" i="1"/>
  <c r="V1631" i="1"/>
  <c r="O1631" i="1"/>
  <c r="AK1631" i="1" s="1"/>
  <c r="AJ1630" i="1"/>
  <c r="AI1630" i="1"/>
  <c r="AH1630" i="1"/>
  <c r="AG1630" i="1"/>
  <c r="AF1630" i="1"/>
  <c r="AE1630" i="1"/>
  <c r="AD1630" i="1"/>
  <c r="AC1630" i="1"/>
  <c r="AB1630" i="1"/>
  <c r="AA1630" i="1"/>
  <c r="Y1630" i="1"/>
  <c r="X1630" i="1"/>
  <c r="W1630" i="1"/>
  <c r="V1630" i="1"/>
  <c r="O1630" i="1"/>
  <c r="AK1630" i="1" s="1"/>
  <c r="AJ1629" i="1"/>
  <c r="AI1629" i="1"/>
  <c r="AH1629" i="1"/>
  <c r="AG1629" i="1"/>
  <c r="AF1629" i="1"/>
  <c r="AE1629" i="1"/>
  <c r="AD1629" i="1"/>
  <c r="AC1629" i="1"/>
  <c r="AB1629" i="1"/>
  <c r="AA1629" i="1"/>
  <c r="Y1629" i="1"/>
  <c r="X1629" i="1"/>
  <c r="W1629" i="1"/>
  <c r="V1629" i="1"/>
  <c r="O1629" i="1"/>
  <c r="AK1629" i="1" s="1"/>
  <c r="AJ1628" i="1"/>
  <c r="AI1628" i="1"/>
  <c r="AH1628" i="1"/>
  <c r="AG1628" i="1"/>
  <c r="AF1628" i="1"/>
  <c r="AE1628" i="1"/>
  <c r="AD1628" i="1"/>
  <c r="AC1628" i="1"/>
  <c r="AB1628" i="1"/>
  <c r="AA1628" i="1"/>
  <c r="Y1628" i="1"/>
  <c r="X1628" i="1"/>
  <c r="W1628" i="1"/>
  <c r="V1628" i="1"/>
  <c r="O1628" i="1"/>
  <c r="AK1628" i="1" s="1"/>
  <c r="AJ1627" i="1"/>
  <c r="AI1627" i="1"/>
  <c r="AH1627" i="1"/>
  <c r="AG1627" i="1"/>
  <c r="AF1627" i="1"/>
  <c r="AE1627" i="1"/>
  <c r="AD1627" i="1"/>
  <c r="AC1627" i="1"/>
  <c r="AB1627" i="1"/>
  <c r="AA1627" i="1"/>
  <c r="Y1627" i="1"/>
  <c r="X1627" i="1"/>
  <c r="W1627" i="1"/>
  <c r="V1627" i="1"/>
  <c r="O1627" i="1"/>
  <c r="AK1627" i="1" s="1"/>
  <c r="AJ1626" i="1"/>
  <c r="AI1626" i="1"/>
  <c r="AH1626" i="1"/>
  <c r="AG1626" i="1"/>
  <c r="AF1626" i="1"/>
  <c r="AE1626" i="1"/>
  <c r="AD1626" i="1"/>
  <c r="AC1626" i="1"/>
  <c r="AB1626" i="1"/>
  <c r="AA1626" i="1"/>
  <c r="Y1626" i="1"/>
  <c r="X1626" i="1"/>
  <c r="W1626" i="1"/>
  <c r="V1626" i="1"/>
  <c r="O1626" i="1"/>
  <c r="AK1626" i="1" s="1"/>
  <c r="AJ1625" i="1"/>
  <c r="AI1625" i="1"/>
  <c r="AH1625" i="1"/>
  <c r="AG1625" i="1"/>
  <c r="AF1625" i="1"/>
  <c r="AE1625" i="1"/>
  <c r="AD1625" i="1"/>
  <c r="AC1625" i="1"/>
  <c r="AB1625" i="1"/>
  <c r="AA1625" i="1"/>
  <c r="Y1625" i="1"/>
  <c r="X1625" i="1"/>
  <c r="W1625" i="1"/>
  <c r="V1625" i="1"/>
  <c r="O1625" i="1"/>
  <c r="AK1625" i="1" s="1"/>
  <c r="AJ1624" i="1"/>
  <c r="AI1624" i="1"/>
  <c r="AH1624" i="1"/>
  <c r="AG1624" i="1"/>
  <c r="AF1624" i="1"/>
  <c r="AE1624" i="1"/>
  <c r="AD1624" i="1"/>
  <c r="AC1624" i="1"/>
  <c r="AB1624" i="1"/>
  <c r="AA1624" i="1"/>
  <c r="Y1624" i="1"/>
  <c r="X1624" i="1"/>
  <c r="W1624" i="1"/>
  <c r="V1624" i="1"/>
  <c r="O1624" i="1"/>
  <c r="AK1624" i="1" s="1"/>
  <c r="AJ1623" i="1"/>
  <c r="AI1623" i="1"/>
  <c r="AH1623" i="1"/>
  <c r="AG1623" i="1"/>
  <c r="AF1623" i="1"/>
  <c r="AE1623" i="1"/>
  <c r="AD1623" i="1"/>
  <c r="AC1623" i="1"/>
  <c r="AB1623" i="1"/>
  <c r="AA1623" i="1"/>
  <c r="Y1623" i="1"/>
  <c r="X1623" i="1"/>
  <c r="W1623" i="1"/>
  <c r="V1623" i="1"/>
  <c r="O1623" i="1"/>
  <c r="AK1623" i="1" s="1"/>
  <c r="AJ1622" i="1"/>
  <c r="AI1622" i="1"/>
  <c r="AH1622" i="1"/>
  <c r="AG1622" i="1"/>
  <c r="AF1622" i="1"/>
  <c r="AE1622" i="1"/>
  <c r="AD1622" i="1"/>
  <c r="AC1622" i="1"/>
  <c r="AB1622" i="1"/>
  <c r="AA1622" i="1"/>
  <c r="Y1622" i="1"/>
  <c r="X1622" i="1"/>
  <c r="W1622" i="1"/>
  <c r="V1622" i="1"/>
  <c r="O1622" i="1"/>
  <c r="AK1622" i="1" s="1"/>
  <c r="AJ1621" i="1"/>
  <c r="AI1621" i="1"/>
  <c r="AH1621" i="1"/>
  <c r="AG1621" i="1"/>
  <c r="AF1621" i="1"/>
  <c r="AE1621" i="1"/>
  <c r="AD1621" i="1"/>
  <c r="AC1621" i="1"/>
  <c r="AB1621" i="1"/>
  <c r="AA1621" i="1"/>
  <c r="Y1621" i="1"/>
  <c r="X1621" i="1"/>
  <c r="W1621" i="1"/>
  <c r="V1621" i="1"/>
  <c r="O1621" i="1"/>
  <c r="AK1621" i="1" s="1"/>
  <c r="AJ1620" i="1"/>
  <c r="AI1620" i="1"/>
  <c r="AH1620" i="1"/>
  <c r="AG1620" i="1"/>
  <c r="AF1620" i="1"/>
  <c r="AE1620" i="1"/>
  <c r="AD1620" i="1"/>
  <c r="AC1620" i="1"/>
  <c r="AB1620" i="1"/>
  <c r="AA1620" i="1"/>
  <c r="Y1620" i="1"/>
  <c r="X1620" i="1"/>
  <c r="W1620" i="1"/>
  <c r="V1620" i="1"/>
  <c r="O1620" i="1"/>
  <c r="AK1620" i="1" s="1"/>
  <c r="AJ1619" i="1"/>
  <c r="AI1619" i="1"/>
  <c r="AH1619" i="1"/>
  <c r="AG1619" i="1"/>
  <c r="AF1619" i="1"/>
  <c r="AE1619" i="1"/>
  <c r="AD1619" i="1"/>
  <c r="AC1619" i="1"/>
  <c r="AB1619" i="1"/>
  <c r="AA1619" i="1"/>
  <c r="Y1619" i="1"/>
  <c r="X1619" i="1"/>
  <c r="W1619" i="1"/>
  <c r="V1619" i="1"/>
  <c r="O1619" i="1"/>
  <c r="AK1619" i="1" s="1"/>
  <c r="AJ1618" i="1"/>
  <c r="AI1618" i="1"/>
  <c r="AH1618" i="1"/>
  <c r="AG1618" i="1"/>
  <c r="AF1618" i="1"/>
  <c r="AE1618" i="1"/>
  <c r="AD1618" i="1"/>
  <c r="AC1618" i="1"/>
  <c r="AB1618" i="1"/>
  <c r="AA1618" i="1"/>
  <c r="Y1618" i="1"/>
  <c r="X1618" i="1"/>
  <c r="W1618" i="1"/>
  <c r="V1618" i="1"/>
  <c r="O1618" i="1"/>
  <c r="AK1618" i="1" s="1"/>
  <c r="AJ1617" i="1"/>
  <c r="AI1617" i="1"/>
  <c r="AH1617" i="1"/>
  <c r="AG1617" i="1"/>
  <c r="AF1617" i="1"/>
  <c r="AE1617" i="1"/>
  <c r="AD1617" i="1"/>
  <c r="AC1617" i="1"/>
  <c r="AB1617" i="1"/>
  <c r="AA1617" i="1"/>
  <c r="Y1617" i="1"/>
  <c r="X1617" i="1"/>
  <c r="W1617" i="1"/>
  <c r="V1617" i="1"/>
  <c r="O1617" i="1"/>
  <c r="AK1617" i="1" s="1"/>
  <c r="AJ1616" i="1"/>
  <c r="AI1616" i="1"/>
  <c r="AH1616" i="1"/>
  <c r="AG1616" i="1"/>
  <c r="AF1616" i="1"/>
  <c r="AE1616" i="1"/>
  <c r="AD1616" i="1"/>
  <c r="AC1616" i="1"/>
  <c r="AB1616" i="1"/>
  <c r="AA1616" i="1"/>
  <c r="Y1616" i="1"/>
  <c r="X1616" i="1"/>
  <c r="W1616" i="1"/>
  <c r="V1616" i="1"/>
  <c r="O1616" i="1"/>
  <c r="AK1616" i="1" s="1"/>
  <c r="AJ1615" i="1"/>
  <c r="AI1615" i="1"/>
  <c r="AH1615" i="1"/>
  <c r="AG1615" i="1"/>
  <c r="AF1615" i="1"/>
  <c r="AE1615" i="1"/>
  <c r="AD1615" i="1"/>
  <c r="AC1615" i="1"/>
  <c r="AB1615" i="1"/>
  <c r="AA1615" i="1"/>
  <c r="Y1615" i="1"/>
  <c r="X1615" i="1"/>
  <c r="W1615" i="1"/>
  <c r="V1615" i="1"/>
  <c r="O1615" i="1"/>
  <c r="AK1615" i="1" s="1"/>
  <c r="AJ1614" i="1"/>
  <c r="AI1614" i="1"/>
  <c r="AH1614" i="1"/>
  <c r="AG1614" i="1"/>
  <c r="AF1614" i="1"/>
  <c r="AE1614" i="1"/>
  <c r="AD1614" i="1"/>
  <c r="AC1614" i="1"/>
  <c r="AB1614" i="1"/>
  <c r="AA1614" i="1"/>
  <c r="Y1614" i="1"/>
  <c r="X1614" i="1"/>
  <c r="W1614" i="1"/>
  <c r="V1614" i="1"/>
  <c r="O1614" i="1"/>
  <c r="AK1614" i="1" s="1"/>
  <c r="AJ1613" i="1"/>
  <c r="AI1613" i="1"/>
  <c r="AH1613" i="1"/>
  <c r="AG1613" i="1"/>
  <c r="AF1613" i="1"/>
  <c r="AE1613" i="1"/>
  <c r="AD1613" i="1"/>
  <c r="AC1613" i="1"/>
  <c r="AB1613" i="1"/>
  <c r="AA1613" i="1"/>
  <c r="Y1613" i="1"/>
  <c r="X1613" i="1"/>
  <c r="W1613" i="1"/>
  <c r="V1613" i="1"/>
  <c r="O1613" i="1"/>
  <c r="AK1613" i="1" s="1"/>
  <c r="AJ1612" i="1"/>
  <c r="AI1612" i="1"/>
  <c r="AH1612" i="1"/>
  <c r="AG1612" i="1"/>
  <c r="AF1612" i="1"/>
  <c r="AE1612" i="1"/>
  <c r="AD1612" i="1"/>
  <c r="AC1612" i="1"/>
  <c r="AB1612" i="1"/>
  <c r="AA1612" i="1"/>
  <c r="Y1612" i="1"/>
  <c r="X1612" i="1"/>
  <c r="W1612" i="1"/>
  <c r="V1612" i="1"/>
  <c r="O1612" i="1"/>
  <c r="AK1612" i="1" s="1"/>
  <c r="AJ1611" i="1"/>
  <c r="AI1611" i="1"/>
  <c r="AH1611" i="1"/>
  <c r="AG1611" i="1"/>
  <c r="AF1611" i="1"/>
  <c r="AE1611" i="1"/>
  <c r="AD1611" i="1"/>
  <c r="AC1611" i="1"/>
  <c r="AB1611" i="1"/>
  <c r="AA1611" i="1"/>
  <c r="Y1611" i="1"/>
  <c r="X1611" i="1"/>
  <c r="W1611" i="1"/>
  <c r="V1611" i="1"/>
  <c r="O1611" i="1"/>
  <c r="AK1611" i="1" s="1"/>
  <c r="AJ1610" i="1"/>
  <c r="AI1610" i="1"/>
  <c r="AH1610" i="1"/>
  <c r="AG1610" i="1"/>
  <c r="AF1610" i="1"/>
  <c r="AE1610" i="1"/>
  <c r="AD1610" i="1"/>
  <c r="AC1610" i="1"/>
  <c r="AB1610" i="1"/>
  <c r="AA1610" i="1"/>
  <c r="Y1610" i="1"/>
  <c r="X1610" i="1"/>
  <c r="W1610" i="1"/>
  <c r="V1610" i="1"/>
  <c r="O1610" i="1"/>
  <c r="AK1610" i="1" s="1"/>
  <c r="AJ1609" i="1"/>
  <c r="AI1609" i="1"/>
  <c r="AH1609" i="1"/>
  <c r="AG1609" i="1"/>
  <c r="AF1609" i="1"/>
  <c r="AE1609" i="1"/>
  <c r="AD1609" i="1"/>
  <c r="AC1609" i="1"/>
  <c r="AB1609" i="1"/>
  <c r="AA1609" i="1"/>
  <c r="Y1609" i="1"/>
  <c r="X1609" i="1"/>
  <c r="W1609" i="1"/>
  <c r="V1609" i="1"/>
  <c r="O1609" i="1"/>
  <c r="AK1609" i="1" s="1"/>
  <c r="AJ1608" i="1"/>
  <c r="AI1608" i="1"/>
  <c r="AH1608" i="1"/>
  <c r="AG1608" i="1"/>
  <c r="AF1608" i="1"/>
  <c r="AE1608" i="1"/>
  <c r="AD1608" i="1"/>
  <c r="AC1608" i="1"/>
  <c r="AB1608" i="1"/>
  <c r="AA1608" i="1"/>
  <c r="Y1608" i="1"/>
  <c r="X1608" i="1"/>
  <c r="W1608" i="1"/>
  <c r="V1608" i="1"/>
  <c r="O1608" i="1"/>
  <c r="AK1608" i="1" s="1"/>
  <c r="AJ1607" i="1"/>
  <c r="AI1607" i="1"/>
  <c r="AH1607" i="1"/>
  <c r="AG1607" i="1"/>
  <c r="AF1607" i="1"/>
  <c r="AE1607" i="1"/>
  <c r="AD1607" i="1"/>
  <c r="AC1607" i="1"/>
  <c r="AB1607" i="1"/>
  <c r="AA1607" i="1"/>
  <c r="Y1607" i="1"/>
  <c r="X1607" i="1"/>
  <c r="W1607" i="1"/>
  <c r="V1607" i="1"/>
  <c r="O1607" i="1"/>
  <c r="AK1607" i="1" s="1"/>
  <c r="AJ1606" i="1"/>
  <c r="AI1606" i="1"/>
  <c r="AH1606" i="1"/>
  <c r="AG1606" i="1"/>
  <c r="AF1606" i="1"/>
  <c r="AE1606" i="1"/>
  <c r="AD1606" i="1"/>
  <c r="AC1606" i="1"/>
  <c r="AB1606" i="1"/>
  <c r="AA1606" i="1"/>
  <c r="Y1606" i="1"/>
  <c r="X1606" i="1"/>
  <c r="W1606" i="1"/>
  <c r="V1606" i="1"/>
  <c r="O1606" i="1"/>
  <c r="AK1606" i="1" s="1"/>
  <c r="AJ1605" i="1"/>
  <c r="AI1605" i="1"/>
  <c r="AH1605" i="1"/>
  <c r="AG1605" i="1"/>
  <c r="AF1605" i="1"/>
  <c r="AE1605" i="1"/>
  <c r="AD1605" i="1"/>
  <c r="AC1605" i="1"/>
  <c r="AB1605" i="1"/>
  <c r="AA1605" i="1"/>
  <c r="Y1605" i="1"/>
  <c r="X1605" i="1"/>
  <c r="W1605" i="1"/>
  <c r="V1605" i="1"/>
  <c r="O1605" i="1"/>
  <c r="AK1605" i="1" s="1"/>
  <c r="AJ1604" i="1"/>
  <c r="AI1604" i="1"/>
  <c r="AH1604" i="1"/>
  <c r="AG1604" i="1"/>
  <c r="AF1604" i="1"/>
  <c r="AE1604" i="1"/>
  <c r="AD1604" i="1"/>
  <c r="AC1604" i="1"/>
  <c r="AB1604" i="1"/>
  <c r="AA1604" i="1"/>
  <c r="Y1604" i="1"/>
  <c r="X1604" i="1"/>
  <c r="W1604" i="1"/>
  <c r="V1604" i="1"/>
  <c r="O1604" i="1"/>
  <c r="AK1604" i="1" s="1"/>
  <c r="AJ1603" i="1"/>
  <c r="AI1603" i="1"/>
  <c r="AH1603" i="1"/>
  <c r="AG1603" i="1"/>
  <c r="AF1603" i="1"/>
  <c r="AE1603" i="1"/>
  <c r="AD1603" i="1"/>
  <c r="AC1603" i="1"/>
  <c r="AB1603" i="1"/>
  <c r="AA1603" i="1"/>
  <c r="Y1603" i="1"/>
  <c r="X1603" i="1"/>
  <c r="W1603" i="1"/>
  <c r="V1603" i="1"/>
  <c r="O1603" i="1"/>
  <c r="AK1603" i="1" s="1"/>
  <c r="AJ1602" i="1"/>
  <c r="AI1602" i="1"/>
  <c r="AH1602" i="1"/>
  <c r="AG1602" i="1"/>
  <c r="AF1602" i="1"/>
  <c r="AE1602" i="1"/>
  <c r="AD1602" i="1"/>
  <c r="AC1602" i="1"/>
  <c r="AB1602" i="1"/>
  <c r="AA1602" i="1"/>
  <c r="Y1602" i="1"/>
  <c r="X1602" i="1"/>
  <c r="W1602" i="1"/>
  <c r="V1602" i="1"/>
  <c r="O1602" i="1"/>
  <c r="AK1602" i="1" s="1"/>
  <c r="AJ1601" i="1"/>
  <c r="AI1601" i="1"/>
  <c r="AH1601" i="1"/>
  <c r="AG1601" i="1"/>
  <c r="AF1601" i="1"/>
  <c r="AE1601" i="1"/>
  <c r="AD1601" i="1"/>
  <c r="AC1601" i="1"/>
  <c r="AB1601" i="1"/>
  <c r="AA1601" i="1"/>
  <c r="Y1601" i="1"/>
  <c r="X1601" i="1"/>
  <c r="W1601" i="1"/>
  <c r="V1601" i="1"/>
  <c r="O1601" i="1"/>
  <c r="AK1601" i="1" s="1"/>
  <c r="AJ1600" i="1"/>
  <c r="AI1600" i="1"/>
  <c r="AH1600" i="1"/>
  <c r="AG1600" i="1"/>
  <c r="AF1600" i="1"/>
  <c r="AE1600" i="1"/>
  <c r="AD1600" i="1"/>
  <c r="AC1600" i="1"/>
  <c r="AB1600" i="1"/>
  <c r="AA1600" i="1"/>
  <c r="Y1600" i="1"/>
  <c r="X1600" i="1"/>
  <c r="W1600" i="1"/>
  <c r="V1600" i="1"/>
  <c r="O1600" i="1"/>
  <c r="AK1600" i="1" s="1"/>
  <c r="AK1599" i="1"/>
  <c r="AJ1599" i="1"/>
  <c r="AI1599" i="1"/>
  <c r="AH1599" i="1"/>
  <c r="AG1599" i="1"/>
  <c r="AF1599" i="1"/>
  <c r="AE1599" i="1"/>
  <c r="AD1599" i="1"/>
  <c r="AC1599" i="1"/>
  <c r="AB1599" i="1"/>
  <c r="AA1599" i="1"/>
  <c r="Y1599" i="1"/>
  <c r="X1599" i="1"/>
  <c r="W1599" i="1"/>
  <c r="V1599" i="1"/>
  <c r="AJ1598" i="1"/>
  <c r="AI1598" i="1"/>
  <c r="AH1598" i="1"/>
  <c r="AG1598" i="1"/>
  <c r="AF1598" i="1"/>
  <c r="AE1598" i="1"/>
  <c r="AD1598" i="1"/>
  <c r="AC1598" i="1"/>
  <c r="AB1598" i="1"/>
  <c r="AA1598" i="1"/>
  <c r="Y1598" i="1"/>
  <c r="X1598" i="1"/>
  <c r="W1598" i="1"/>
  <c r="V1598" i="1"/>
  <c r="O1598" i="1"/>
  <c r="AK1598" i="1" s="1"/>
  <c r="AJ1597" i="1"/>
  <c r="AI1597" i="1"/>
  <c r="AH1597" i="1"/>
  <c r="AG1597" i="1"/>
  <c r="AF1597" i="1"/>
  <c r="AE1597" i="1"/>
  <c r="AD1597" i="1"/>
  <c r="AC1597" i="1"/>
  <c r="AB1597" i="1"/>
  <c r="AA1597" i="1"/>
  <c r="Y1597" i="1"/>
  <c r="X1597" i="1"/>
  <c r="W1597" i="1"/>
  <c r="V1597" i="1"/>
  <c r="O1597" i="1"/>
  <c r="AK1597" i="1" s="1"/>
  <c r="AJ1596" i="1"/>
  <c r="AI1596" i="1"/>
  <c r="AH1596" i="1"/>
  <c r="AG1596" i="1"/>
  <c r="AF1596" i="1"/>
  <c r="AE1596" i="1"/>
  <c r="AD1596" i="1"/>
  <c r="AC1596" i="1"/>
  <c r="AB1596" i="1"/>
  <c r="AA1596" i="1"/>
  <c r="Y1596" i="1"/>
  <c r="X1596" i="1"/>
  <c r="W1596" i="1"/>
  <c r="V1596" i="1"/>
  <c r="O1596" i="1"/>
  <c r="AK1596" i="1" s="1"/>
  <c r="AJ1595" i="1"/>
  <c r="AI1595" i="1"/>
  <c r="AH1595" i="1"/>
  <c r="AG1595" i="1"/>
  <c r="AF1595" i="1"/>
  <c r="AE1595" i="1"/>
  <c r="AD1595" i="1"/>
  <c r="AC1595" i="1"/>
  <c r="AB1595" i="1"/>
  <c r="AA1595" i="1"/>
  <c r="Y1595" i="1"/>
  <c r="X1595" i="1"/>
  <c r="W1595" i="1"/>
  <c r="V1595" i="1"/>
  <c r="O1595" i="1"/>
  <c r="AK1595" i="1" s="1"/>
  <c r="AJ1594" i="1"/>
  <c r="AI1594" i="1"/>
  <c r="AH1594" i="1"/>
  <c r="AG1594" i="1"/>
  <c r="AF1594" i="1"/>
  <c r="AE1594" i="1"/>
  <c r="AD1594" i="1"/>
  <c r="AC1594" i="1"/>
  <c r="AB1594" i="1"/>
  <c r="AA1594" i="1"/>
  <c r="Y1594" i="1"/>
  <c r="X1594" i="1"/>
  <c r="W1594" i="1"/>
  <c r="V1594" i="1"/>
  <c r="O1594" i="1"/>
  <c r="AK1594" i="1" s="1"/>
  <c r="AJ1593" i="1"/>
  <c r="AI1593" i="1"/>
  <c r="AH1593" i="1"/>
  <c r="AG1593" i="1"/>
  <c r="AF1593" i="1"/>
  <c r="AE1593" i="1"/>
  <c r="AD1593" i="1"/>
  <c r="AC1593" i="1"/>
  <c r="AB1593" i="1"/>
  <c r="AA1593" i="1"/>
  <c r="Y1593" i="1"/>
  <c r="X1593" i="1"/>
  <c r="W1593" i="1"/>
  <c r="V1593" i="1"/>
  <c r="O1593" i="1"/>
  <c r="AK1593" i="1" s="1"/>
  <c r="AJ1592" i="1"/>
  <c r="AI1592" i="1"/>
  <c r="AH1592" i="1"/>
  <c r="AG1592" i="1"/>
  <c r="AF1592" i="1"/>
  <c r="AE1592" i="1"/>
  <c r="AD1592" i="1"/>
  <c r="AC1592" i="1"/>
  <c r="AB1592" i="1"/>
  <c r="AA1592" i="1"/>
  <c r="Y1592" i="1"/>
  <c r="X1592" i="1"/>
  <c r="W1592" i="1"/>
  <c r="V1592" i="1"/>
  <c r="O1592" i="1"/>
  <c r="AK1592" i="1" s="1"/>
  <c r="AJ1591" i="1"/>
  <c r="AI1591" i="1"/>
  <c r="AH1591" i="1"/>
  <c r="AG1591" i="1"/>
  <c r="AF1591" i="1"/>
  <c r="AE1591" i="1"/>
  <c r="AD1591" i="1"/>
  <c r="AC1591" i="1"/>
  <c r="AB1591" i="1"/>
  <c r="AA1591" i="1"/>
  <c r="Y1591" i="1"/>
  <c r="X1591" i="1"/>
  <c r="W1591" i="1"/>
  <c r="V1591" i="1"/>
  <c r="O1591" i="1"/>
  <c r="AK1591" i="1" s="1"/>
  <c r="AJ1590" i="1"/>
  <c r="AI1590" i="1"/>
  <c r="AH1590" i="1"/>
  <c r="AG1590" i="1"/>
  <c r="AF1590" i="1"/>
  <c r="AE1590" i="1"/>
  <c r="AD1590" i="1"/>
  <c r="AC1590" i="1"/>
  <c r="AB1590" i="1"/>
  <c r="AA1590" i="1"/>
  <c r="Y1590" i="1"/>
  <c r="X1590" i="1"/>
  <c r="W1590" i="1"/>
  <c r="V1590" i="1"/>
  <c r="O1590" i="1"/>
  <c r="AK1590" i="1" s="1"/>
  <c r="AJ1589" i="1"/>
  <c r="AI1589" i="1"/>
  <c r="AH1589" i="1"/>
  <c r="AG1589" i="1"/>
  <c r="AF1589" i="1"/>
  <c r="AE1589" i="1"/>
  <c r="AD1589" i="1"/>
  <c r="AC1589" i="1"/>
  <c r="AB1589" i="1"/>
  <c r="AA1589" i="1"/>
  <c r="Y1589" i="1"/>
  <c r="X1589" i="1"/>
  <c r="W1589" i="1"/>
  <c r="V1589" i="1"/>
  <c r="O1589" i="1"/>
  <c r="AK1589" i="1" s="1"/>
  <c r="AJ1588" i="1"/>
  <c r="AI1588" i="1"/>
  <c r="AH1588" i="1"/>
  <c r="AG1588" i="1"/>
  <c r="AF1588" i="1"/>
  <c r="AE1588" i="1"/>
  <c r="AD1588" i="1"/>
  <c r="AC1588" i="1"/>
  <c r="AB1588" i="1"/>
  <c r="AA1588" i="1"/>
  <c r="Y1588" i="1"/>
  <c r="X1588" i="1"/>
  <c r="W1588" i="1"/>
  <c r="V1588" i="1"/>
  <c r="O1588" i="1"/>
  <c r="AK1588" i="1" s="1"/>
  <c r="AJ1587" i="1"/>
  <c r="AI1587" i="1"/>
  <c r="AH1587" i="1"/>
  <c r="AG1587" i="1"/>
  <c r="AF1587" i="1"/>
  <c r="AE1587" i="1"/>
  <c r="AD1587" i="1"/>
  <c r="AC1587" i="1"/>
  <c r="AB1587" i="1"/>
  <c r="AA1587" i="1"/>
  <c r="Y1587" i="1"/>
  <c r="X1587" i="1"/>
  <c r="W1587" i="1"/>
  <c r="V1587" i="1"/>
  <c r="O1587" i="1"/>
  <c r="AK1587" i="1" s="1"/>
  <c r="AJ1586" i="1"/>
  <c r="AI1586" i="1"/>
  <c r="AH1586" i="1"/>
  <c r="AG1586" i="1"/>
  <c r="AF1586" i="1"/>
  <c r="AE1586" i="1"/>
  <c r="AD1586" i="1"/>
  <c r="AC1586" i="1"/>
  <c r="AB1586" i="1"/>
  <c r="AA1586" i="1"/>
  <c r="Y1586" i="1"/>
  <c r="X1586" i="1"/>
  <c r="W1586" i="1"/>
  <c r="V1586" i="1"/>
  <c r="O1586" i="1"/>
  <c r="AK1586" i="1" s="1"/>
  <c r="AJ1585" i="1"/>
  <c r="AI1585" i="1"/>
  <c r="AH1585" i="1"/>
  <c r="AG1585" i="1"/>
  <c r="AF1585" i="1"/>
  <c r="AE1585" i="1"/>
  <c r="AD1585" i="1"/>
  <c r="AC1585" i="1"/>
  <c r="AB1585" i="1"/>
  <c r="AA1585" i="1"/>
  <c r="Y1585" i="1"/>
  <c r="X1585" i="1"/>
  <c r="W1585" i="1"/>
  <c r="V1585" i="1"/>
  <c r="O1585" i="1"/>
  <c r="AK1585" i="1" s="1"/>
  <c r="AJ1584" i="1"/>
  <c r="AI1584" i="1"/>
  <c r="AH1584" i="1"/>
  <c r="AG1584" i="1"/>
  <c r="AF1584" i="1"/>
  <c r="AE1584" i="1"/>
  <c r="AD1584" i="1"/>
  <c r="AC1584" i="1"/>
  <c r="AB1584" i="1"/>
  <c r="AA1584" i="1"/>
  <c r="Y1584" i="1"/>
  <c r="X1584" i="1"/>
  <c r="W1584" i="1"/>
  <c r="V1584" i="1"/>
  <c r="O1584" i="1"/>
  <c r="AK1584" i="1" s="1"/>
  <c r="AJ1583" i="1"/>
  <c r="AI1583" i="1"/>
  <c r="AH1583" i="1"/>
  <c r="AG1583" i="1"/>
  <c r="AF1583" i="1"/>
  <c r="AE1583" i="1"/>
  <c r="AD1583" i="1"/>
  <c r="AC1583" i="1"/>
  <c r="AB1583" i="1"/>
  <c r="AA1583" i="1"/>
  <c r="Y1583" i="1"/>
  <c r="X1583" i="1"/>
  <c r="W1583" i="1"/>
  <c r="V1583" i="1"/>
  <c r="O1583" i="1"/>
  <c r="AK1583" i="1" s="1"/>
  <c r="AJ1582" i="1"/>
  <c r="AI1582" i="1"/>
  <c r="AH1582" i="1"/>
  <c r="AG1582" i="1"/>
  <c r="AF1582" i="1"/>
  <c r="AE1582" i="1"/>
  <c r="AD1582" i="1"/>
  <c r="AC1582" i="1"/>
  <c r="AB1582" i="1"/>
  <c r="AA1582" i="1"/>
  <c r="Y1582" i="1"/>
  <c r="X1582" i="1"/>
  <c r="W1582" i="1"/>
  <c r="V1582" i="1"/>
  <c r="O1582" i="1"/>
  <c r="AK1582" i="1" s="1"/>
  <c r="AJ1581" i="1"/>
  <c r="AI1581" i="1"/>
  <c r="AH1581" i="1"/>
  <c r="AG1581" i="1"/>
  <c r="AF1581" i="1"/>
  <c r="AE1581" i="1"/>
  <c r="AD1581" i="1"/>
  <c r="AC1581" i="1"/>
  <c r="AB1581" i="1"/>
  <c r="AA1581" i="1"/>
  <c r="Y1581" i="1"/>
  <c r="X1581" i="1"/>
  <c r="W1581" i="1"/>
  <c r="V1581" i="1"/>
  <c r="O1581" i="1"/>
  <c r="AK1581" i="1" s="1"/>
  <c r="AJ1580" i="1"/>
  <c r="AI1580" i="1"/>
  <c r="AH1580" i="1"/>
  <c r="AG1580" i="1"/>
  <c r="AF1580" i="1"/>
  <c r="AE1580" i="1"/>
  <c r="AD1580" i="1"/>
  <c r="AC1580" i="1"/>
  <c r="AB1580" i="1"/>
  <c r="AA1580" i="1"/>
  <c r="Y1580" i="1"/>
  <c r="X1580" i="1"/>
  <c r="W1580" i="1"/>
  <c r="V1580" i="1"/>
  <c r="O1580" i="1"/>
  <c r="AK1580" i="1" s="1"/>
  <c r="AJ1579" i="1"/>
  <c r="AI1579" i="1"/>
  <c r="AH1579" i="1"/>
  <c r="AG1579" i="1"/>
  <c r="AF1579" i="1"/>
  <c r="AE1579" i="1"/>
  <c r="AD1579" i="1"/>
  <c r="AC1579" i="1"/>
  <c r="AB1579" i="1"/>
  <c r="AA1579" i="1"/>
  <c r="Y1579" i="1"/>
  <c r="X1579" i="1"/>
  <c r="W1579" i="1"/>
  <c r="V1579" i="1"/>
  <c r="O1579" i="1"/>
  <c r="AK1579" i="1" s="1"/>
  <c r="AJ1578" i="1"/>
  <c r="AI1578" i="1"/>
  <c r="AH1578" i="1"/>
  <c r="AG1578" i="1"/>
  <c r="AF1578" i="1"/>
  <c r="AE1578" i="1"/>
  <c r="AD1578" i="1"/>
  <c r="AC1578" i="1"/>
  <c r="AB1578" i="1"/>
  <c r="AA1578" i="1"/>
  <c r="Y1578" i="1"/>
  <c r="X1578" i="1"/>
  <c r="W1578" i="1"/>
  <c r="V1578" i="1"/>
  <c r="O1578" i="1"/>
  <c r="AK1578" i="1" s="1"/>
  <c r="AJ1577" i="1"/>
  <c r="AI1577" i="1"/>
  <c r="AH1577" i="1"/>
  <c r="AG1577" i="1"/>
  <c r="AF1577" i="1"/>
  <c r="AE1577" i="1"/>
  <c r="AD1577" i="1"/>
  <c r="AC1577" i="1"/>
  <c r="AB1577" i="1"/>
  <c r="AA1577" i="1"/>
  <c r="Y1577" i="1"/>
  <c r="X1577" i="1"/>
  <c r="W1577" i="1"/>
  <c r="V1577" i="1"/>
  <c r="O1577" i="1"/>
  <c r="AK1577" i="1" s="1"/>
  <c r="AJ1576" i="1"/>
  <c r="AI1576" i="1"/>
  <c r="AH1576" i="1"/>
  <c r="AG1576" i="1"/>
  <c r="AF1576" i="1"/>
  <c r="AE1576" i="1"/>
  <c r="AD1576" i="1"/>
  <c r="AC1576" i="1"/>
  <c r="AB1576" i="1"/>
  <c r="AA1576" i="1"/>
  <c r="Y1576" i="1"/>
  <c r="X1576" i="1"/>
  <c r="W1576" i="1"/>
  <c r="V1576" i="1"/>
  <c r="O1576" i="1"/>
  <c r="AK1576" i="1" s="1"/>
  <c r="AJ1575" i="1"/>
  <c r="AI1575" i="1"/>
  <c r="AH1575" i="1"/>
  <c r="AG1575" i="1"/>
  <c r="AF1575" i="1"/>
  <c r="AE1575" i="1"/>
  <c r="AD1575" i="1"/>
  <c r="AC1575" i="1"/>
  <c r="AB1575" i="1"/>
  <c r="AA1575" i="1"/>
  <c r="Y1575" i="1"/>
  <c r="X1575" i="1"/>
  <c r="W1575" i="1"/>
  <c r="V1575" i="1"/>
  <c r="O1575" i="1"/>
  <c r="AK1575" i="1" s="1"/>
  <c r="AJ1574" i="1"/>
  <c r="AI1574" i="1"/>
  <c r="AH1574" i="1"/>
  <c r="AG1574" i="1"/>
  <c r="AF1574" i="1"/>
  <c r="AE1574" i="1"/>
  <c r="AD1574" i="1"/>
  <c r="AC1574" i="1"/>
  <c r="AB1574" i="1"/>
  <c r="AA1574" i="1"/>
  <c r="Y1574" i="1"/>
  <c r="X1574" i="1"/>
  <c r="W1574" i="1"/>
  <c r="V1574" i="1"/>
  <c r="O1574" i="1"/>
  <c r="AK1574" i="1" s="1"/>
  <c r="AJ1573" i="1"/>
  <c r="AI1573" i="1"/>
  <c r="AH1573" i="1"/>
  <c r="AG1573" i="1"/>
  <c r="AF1573" i="1"/>
  <c r="AE1573" i="1"/>
  <c r="AD1573" i="1"/>
  <c r="AC1573" i="1"/>
  <c r="AB1573" i="1"/>
  <c r="AA1573" i="1"/>
  <c r="Y1573" i="1"/>
  <c r="X1573" i="1"/>
  <c r="W1573" i="1"/>
  <c r="V1573" i="1"/>
  <c r="O1573" i="1"/>
  <c r="AK1573" i="1" s="1"/>
  <c r="AJ1572" i="1"/>
  <c r="AI1572" i="1"/>
  <c r="AH1572" i="1"/>
  <c r="AG1572" i="1"/>
  <c r="AF1572" i="1"/>
  <c r="AE1572" i="1"/>
  <c r="AD1572" i="1"/>
  <c r="AC1572" i="1"/>
  <c r="AB1572" i="1"/>
  <c r="AA1572" i="1"/>
  <c r="Y1572" i="1"/>
  <c r="X1572" i="1"/>
  <c r="W1572" i="1"/>
  <c r="V1572" i="1"/>
  <c r="O1572" i="1"/>
  <c r="AK1572" i="1" s="1"/>
  <c r="AJ1571" i="1"/>
  <c r="AI1571" i="1"/>
  <c r="AH1571" i="1"/>
  <c r="AG1571" i="1"/>
  <c r="AF1571" i="1"/>
  <c r="AE1571" i="1"/>
  <c r="AD1571" i="1"/>
  <c r="AC1571" i="1"/>
  <c r="AB1571" i="1"/>
  <c r="AA1571" i="1"/>
  <c r="Y1571" i="1"/>
  <c r="X1571" i="1"/>
  <c r="W1571" i="1"/>
  <c r="V1571" i="1"/>
  <c r="O1571" i="1"/>
  <c r="AK1571" i="1" s="1"/>
  <c r="AJ1570" i="1"/>
  <c r="AI1570" i="1"/>
  <c r="AH1570" i="1"/>
  <c r="AG1570" i="1"/>
  <c r="AF1570" i="1"/>
  <c r="AE1570" i="1"/>
  <c r="AD1570" i="1"/>
  <c r="AC1570" i="1"/>
  <c r="AB1570" i="1"/>
  <c r="AA1570" i="1"/>
  <c r="Y1570" i="1"/>
  <c r="X1570" i="1"/>
  <c r="W1570" i="1"/>
  <c r="V1570" i="1"/>
  <c r="O1570" i="1"/>
  <c r="AK1570" i="1" s="1"/>
  <c r="AJ1569" i="1"/>
  <c r="AI1569" i="1"/>
  <c r="AH1569" i="1"/>
  <c r="AG1569" i="1"/>
  <c r="AF1569" i="1"/>
  <c r="AE1569" i="1"/>
  <c r="AD1569" i="1"/>
  <c r="AC1569" i="1"/>
  <c r="AB1569" i="1"/>
  <c r="AA1569" i="1"/>
  <c r="Y1569" i="1"/>
  <c r="X1569" i="1"/>
  <c r="W1569" i="1"/>
  <c r="V1569" i="1"/>
  <c r="O1569" i="1"/>
  <c r="AK1569" i="1" s="1"/>
  <c r="AJ1568" i="1"/>
  <c r="AI1568" i="1"/>
  <c r="AH1568" i="1"/>
  <c r="AG1568" i="1"/>
  <c r="AF1568" i="1"/>
  <c r="AE1568" i="1"/>
  <c r="AD1568" i="1"/>
  <c r="AC1568" i="1"/>
  <c r="AB1568" i="1"/>
  <c r="AA1568" i="1"/>
  <c r="Y1568" i="1"/>
  <c r="X1568" i="1"/>
  <c r="W1568" i="1"/>
  <c r="V1568" i="1"/>
  <c r="O1568" i="1"/>
  <c r="AK1568" i="1" s="1"/>
  <c r="AJ1567" i="1"/>
  <c r="AI1567" i="1"/>
  <c r="AH1567" i="1"/>
  <c r="AG1567" i="1"/>
  <c r="AF1567" i="1"/>
  <c r="AE1567" i="1"/>
  <c r="AD1567" i="1"/>
  <c r="AC1567" i="1"/>
  <c r="AB1567" i="1"/>
  <c r="AA1567" i="1"/>
  <c r="Y1567" i="1"/>
  <c r="X1567" i="1"/>
  <c r="W1567" i="1"/>
  <c r="V1567" i="1"/>
  <c r="O1567" i="1"/>
  <c r="AK1567" i="1" s="1"/>
  <c r="AJ1566" i="1"/>
  <c r="AI1566" i="1"/>
  <c r="AH1566" i="1"/>
  <c r="AG1566" i="1"/>
  <c r="AF1566" i="1"/>
  <c r="AE1566" i="1"/>
  <c r="AD1566" i="1"/>
  <c r="AC1566" i="1"/>
  <c r="AB1566" i="1"/>
  <c r="AA1566" i="1"/>
  <c r="Y1566" i="1"/>
  <c r="X1566" i="1"/>
  <c r="W1566" i="1"/>
  <c r="V1566" i="1"/>
  <c r="O1566" i="1"/>
  <c r="AK1566" i="1" s="1"/>
  <c r="AJ1565" i="1"/>
  <c r="AI1565" i="1"/>
  <c r="AH1565" i="1"/>
  <c r="AG1565" i="1"/>
  <c r="AF1565" i="1"/>
  <c r="AE1565" i="1"/>
  <c r="AD1565" i="1"/>
  <c r="AC1565" i="1"/>
  <c r="AB1565" i="1"/>
  <c r="AA1565" i="1"/>
  <c r="Y1565" i="1"/>
  <c r="X1565" i="1"/>
  <c r="W1565" i="1"/>
  <c r="V1565" i="1"/>
  <c r="O1565" i="1"/>
  <c r="AK1565" i="1" s="1"/>
  <c r="AJ1564" i="1"/>
  <c r="AI1564" i="1"/>
  <c r="AH1564" i="1"/>
  <c r="AG1564" i="1"/>
  <c r="AF1564" i="1"/>
  <c r="AE1564" i="1"/>
  <c r="AD1564" i="1"/>
  <c r="AC1564" i="1"/>
  <c r="AB1564" i="1"/>
  <c r="AA1564" i="1"/>
  <c r="Y1564" i="1"/>
  <c r="X1564" i="1"/>
  <c r="W1564" i="1"/>
  <c r="V1564" i="1"/>
  <c r="O1564" i="1"/>
  <c r="AK1564" i="1" s="1"/>
  <c r="AJ1563" i="1"/>
  <c r="AI1563" i="1"/>
  <c r="AH1563" i="1"/>
  <c r="AG1563" i="1"/>
  <c r="AF1563" i="1"/>
  <c r="AE1563" i="1"/>
  <c r="AD1563" i="1"/>
  <c r="AC1563" i="1"/>
  <c r="AB1563" i="1"/>
  <c r="AA1563" i="1"/>
  <c r="Y1563" i="1"/>
  <c r="X1563" i="1"/>
  <c r="W1563" i="1"/>
  <c r="V1563" i="1"/>
  <c r="O1563" i="1"/>
  <c r="AK1563" i="1" s="1"/>
  <c r="AJ1562" i="1"/>
  <c r="AI1562" i="1"/>
  <c r="AH1562" i="1"/>
  <c r="AG1562" i="1"/>
  <c r="AF1562" i="1"/>
  <c r="AE1562" i="1"/>
  <c r="AD1562" i="1"/>
  <c r="AC1562" i="1"/>
  <c r="AB1562" i="1"/>
  <c r="AA1562" i="1"/>
  <c r="Y1562" i="1"/>
  <c r="X1562" i="1"/>
  <c r="W1562" i="1"/>
  <c r="V1562" i="1"/>
  <c r="O1562" i="1"/>
  <c r="AK1562" i="1" s="1"/>
  <c r="AJ1561" i="1"/>
  <c r="AI1561" i="1"/>
  <c r="AH1561" i="1"/>
  <c r="AG1561" i="1"/>
  <c r="AF1561" i="1"/>
  <c r="AE1561" i="1"/>
  <c r="AD1561" i="1"/>
  <c r="AC1561" i="1"/>
  <c r="AB1561" i="1"/>
  <c r="AA1561" i="1"/>
  <c r="Y1561" i="1"/>
  <c r="X1561" i="1"/>
  <c r="W1561" i="1"/>
  <c r="V1561" i="1"/>
  <c r="O1561" i="1"/>
  <c r="AK1561" i="1" s="1"/>
  <c r="AJ1560" i="1"/>
  <c r="AI1560" i="1"/>
  <c r="AH1560" i="1"/>
  <c r="AG1560" i="1"/>
  <c r="AF1560" i="1"/>
  <c r="AE1560" i="1"/>
  <c r="AD1560" i="1"/>
  <c r="AC1560" i="1"/>
  <c r="AB1560" i="1"/>
  <c r="AA1560" i="1"/>
  <c r="Y1560" i="1"/>
  <c r="X1560" i="1"/>
  <c r="W1560" i="1"/>
  <c r="V1560" i="1"/>
  <c r="O1560" i="1"/>
  <c r="AK1560" i="1" s="1"/>
  <c r="AJ1559" i="1"/>
  <c r="AI1559" i="1"/>
  <c r="AH1559" i="1"/>
  <c r="AG1559" i="1"/>
  <c r="AF1559" i="1"/>
  <c r="AE1559" i="1"/>
  <c r="AD1559" i="1"/>
  <c r="AC1559" i="1"/>
  <c r="AB1559" i="1"/>
  <c r="AA1559" i="1"/>
  <c r="Y1559" i="1"/>
  <c r="X1559" i="1"/>
  <c r="W1559" i="1"/>
  <c r="V1559" i="1"/>
  <c r="O1559" i="1"/>
  <c r="AK1559" i="1" s="1"/>
  <c r="AJ1558" i="1"/>
  <c r="AI1558" i="1"/>
  <c r="AH1558" i="1"/>
  <c r="AG1558" i="1"/>
  <c r="AF1558" i="1"/>
  <c r="AE1558" i="1"/>
  <c r="AD1558" i="1"/>
  <c r="AC1558" i="1"/>
  <c r="AB1558" i="1"/>
  <c r="AA1558" i="1"/>
  <c r="Y1558" i="1"/>
  <c r="X1558" i="1"/>
  <c r="W1558" i="1"/>
  <c r="V1558" i="1"/>
  <c r="O1558" i="1"/>
  <c r="AK1558" i="1" s="1"/>
  <c r="AJ1557" i="1"/>
  <c r="AI1557" i="1"/>
  <c r="AH1557" i="1"/>
  <c r="AG1557" i="1"/>
  <c r="AF1557" i="1"/>
  <c r="AE1557" i="1"/>
  <c r="AD1557" i="1"/>
  <c r="AC1557" i="1"/>
  <c r="AB1557" i="1"/>
  <c r="AA1557" i="1"/>
  <c r="Y1557" i="1"/>
  <c r="X1557" i="1"/>
  <c r="W1557" i="1"/>
  <c r="V1557" i="1"/>
  <c r="O1557" i="1"/>
  <c r="AK1557" i="1" s="1"/>
  <c r="AJ1556" i="1"/>
  <c r="AI1556" i="1"/>
  <c r="AH1556" i="1"/>
  <c r="AG1556" i="1"/>
  <c r="AF1556" i="1"/>
  <c r="AE1556" i="1"/>
  <c r="AD1556" i="1"/>
  <c r="AC1556" i="1"/>
  <c r="AB1556" i="1"/>
  <c r="AA1556" i="1"/>
  <c r="Y1556" i="1"/>
  <c r="X1556" i="1"/>
  <c r="W1556" i="1"/>
  <c r="V1556" i="1"/>
  <c r="O1556" i="1"/>
  <c r="AK1556" i="1" s="1"/>
  <c r="AJ1555" i="1"/>
  <c r="AI1555" i="1"/>
  <c r="AH1555" i="1"/>
  <c r="AG1555" i="1"/>
  <c r="AF1555" i="1"/>
  <c r="AE1555" i="1"/>
  <c r="AD1555" i="1"/>
  <c r="AC1555" i="1"/>
  <c r="AB1555" i="1"/>
  <c r="AA1555" i="1"/>
  <c r="Y1555" i="1"/>
  <c r="X1555" i="1"/>
  <c r="W1555" i="1"/>
  <c r="V1555" i="1"/>
  <c r="O1555" i="1"/>
  <c r="AK1555" i="1" s="1"/>
  <c r="AJ1554" i="1"/>
  <c r="AI1554" i="1"/>
  <c r="AH1554" i="1"/>
  <c r="AG1554" i="1"/>
  <c r="AF1554" i="1"/>
  <c r="AE1554" i="1"/>
  <c r="AD1554" i="1"/>
  <c r="AC1554" i="1"/>
  <c r="AB1554" i="1"/>
  <c r="AA1554" i="1"/>
  <c r="Y1554" i="1"/>
  <c r="X1554" i="1"/>
  <c r="W1554" i="1"/>
  <c r="V1554" i="1"/>
  <c r="O1554" i="1"/>
  <c r="AK1554" i="1" s="1"/>
  <c r="AJ1553" i="1"/>
  <c r="AI1553" i="1"/>
  <c r="AH1553" i="1"/>
  <c r="AG1553" i="1"/>
  <c r="AF1553" i="1"/>
  <c r="AE1553" i="1"/>
  <c r="AD1553" i="1"/>
  <c r="AC1553" i="1"/>
  <c r="AB1553" i="1"/>
  <c r="AA1553" i="1"/>
  <c r="Y1553" i="1"/>
  <c r="X1553" i="1"/>
  <c r="W1553" i="1"/>
  <c r="V1553" i="1"/>
  <c r="O1553" i="1"/>
  <c r="AK1553" i="1" s="1"/>
  <c r="AJ1552" i="1"/>
  <c r="AI1552" i="1"/>
  <c r="AH1552" i="1"/>
  <c r="AG1552" i="1"/>
  <c r="AF1552" i="1"/>
  <c r="AE1552" i="1"/>
  <c r="AD1552" i="1"/>
  <c r="AC1552" i="1"/>
  <c r="AB1552" i="1"/>
  <c r="AA1552" i="1"/>
  <c r="Y1552" i="1"/>
  <c r="X1552" i="1"/>
  <c r="W1552" i="1"/>
  <c r="V1552" i="1"/>
  <c r="O1552" i="1"/>
  <c r="AK1552" i="1" s="1"/>
  <c r="AJ1551" i="1"/>
  <c r="AI1551" i="1"/>
  <c r="AH1551" i="1"/>
  <c r="AG1551" i="1"/>
  <c r="AF1551" i="1"/>
  <c r="AE1551" i="1"/>
  <c r="AD1551" i="1"/>
  <c r="AC1551" i="1"/>
  <c r="AB1551" i="1"/>
  <c r="AA1551" i="1"/>
  <c r="Y1551" i="1"/>
  <c r="X1551" i="1"/>
  <c r="W1551" i="1"/>
  <c r="V1551" i="1"/>
  <c r="O1551" i="1"/>
  <c r="AK1551" i="1" s="1"/>
  <c r="AJ1550" i="1"/>
  <c r="AI1550" i="1"/>
  <c r="AH1550" i="1"/>
  <c r="AG1550" i="1"/>
  <c r="AF1550" i="1"/>
  <c r="AE1550" i="1"/>
  <c r="AD1550" i="1"/>
  <c r="AC1550" i="1"/>
  <c r="AB1550" i="1"/>
  <c r="AA1550" i="1"/>
  <c r="Y1550" i="1"/>
  <c r="X1550" i="1"/>
  <c r="W1550" i="1"/>
  <c r="V1550" i="1"/>
  <c r="O1550" i="1"/>
  <c r="AK1550" i="1" s="1"/>
  <c r="AJ1549" i="1"/>
  <c r="AI1549" i="1"/>
  <c r="AH1549" i="1"/>
  <c r="AG1549" i="1"/>
  <c r="AF1549" i="1"/>
  <c r="AE1549" i="1"/>
  <c r="AD1549" i="1"/>
  <c r="AC1549" i="1"/>
  <c r="AB1549" i="1"/>
  <c r="AA1549" i="1"/>
  <c r="Y1549" i="1"/>
  <c r="X1549" i="1"/>
  <c r="W1549" i="1"/>
  <c r="V1549" i="1"/>
  <c r="O1549" i="1"/>
  <c r="AK1549" i="1" s="1"/>
  <c r="AJ1548" i="1"/>
  <c r="AI1548" i="1"/>
  <c r="AH1548" i="1"/>
  <c r="AG1548" i="1"/>
  <c r="AF1548" i="1"/>
  <c r="AE1548" i="1"/>
  <c r="AD1548" i="1"/>
  <c r="AC1548" i="1"/>
  <c r="AB1548" i="1"/>
  <c r="AA1548" i="1"/>
  <c r="Y1548" i="1"/>
  <c r="X1548" i="1"/>
  <c r="W1548" i="1"/>
  <c r="V1548" i="1"/>
  <c r="O1548" i="1"/>
  <c r="AK1548" i="1" s="1"/>
  <c r="AJ1547" i="1"/>
  <c r="AI1547" i="1"/>
  <c r="AH1547" i="1"/>
  <c r="AG1547" i="1"/>
  <c r="AF1547" i="1"/>
  <c r="AE1547" i="1"/>
  <c r="AD1547" i="1"/>
  <c r="AC1547" i="1"/>
  <c r="AB1547" i="1"/>
  <c r="AA1547" i="1"/>
  <c r="Y1547" i="1"/>
  <c r="X1547" i="1"/>
  <c r="W1547" i="1"/>
  <c r="V1547" i="1"/>
  <c r="O1547" i="1"/>
  <c r="AK1547" i="1" s="1"/>
  <c r="AJ1546" i="1"/>
  <c r="AI1546" i="1"/>
  <c r="AH1546" i="1"/>
  <c r="AG1546" i="1"/>
  <c r="AF1546" i="1"/>
  <c r="AE1546" i="1"/>
  <c r="AD1546" i="1"/>
  <c r="AC1546" i="1"/>
  <c r="AB1546" i="1"/>
  <c r="AA1546" i="1"/>
  <c r="Y1546" i="1"/>
  <c r="X1546" i="1"/>
  <c r="W1546" i="1"/>
  <c r="V1546" i="1"/>
  <c r="O1546" i="1"/>
  <c r="AK1546" i="1" s="1"/>
  <c r="AJ1545" i="1"/>
  <c r="AI1545" i="1"/>
  <c r="AH1545" i="1"/>
  <c r="AG1545" i="1"/>
  <c r="AF1545" i="1"/>
  <c r="AE1545" i="1"/>
  <c r="AD1545" i="1"/>
  <c r="AC1545" i="1"/>
  <c r="AB1545" i="1"/>
  <c r="AA1545" i="1"/>
  <c r="Y1545" i="1"/>
  <c r="X1545" i="1"/>
  <c r="W1545" i="1"/>
  <c r="V1545" i="1"/>
  <c r="O1545" i="1"/>
  <c r="AK1545" i="1" s="1"/>
  <c r="AJ1544" i="1"/>
  <c r="AI1544" i="1"/>
  <c r="AH1544" i="1"/>
  <c r="AG1544" i="1"/>
  <c r="AF1544" i="1"/>
  <c r="AE1544" i="1"/>
  <c r="AD1544" i="1"/>
  <c r="AC1544" i="1"/>
  <c r="AB1544" i="1"/>
  <c r="AA1544" i="1"/>
  <c r="Y1544" i="1"/>
  <c r="X1544" i="1"/>
  <c r="W1544" i="1"/>
  <c r="V1544" i="1"/>
  <c r="O1544" i="1"/>
  <c r="AK1544" i="1" s="1"/>
  <c r="AJ1543" i="1"/>
  <c r="AI1543" i="1"/>
  <c r="AH1543" i="1"/>
  <c r="AG1543" i="1"/>
  <c r="AF1543" i="1"/>
  <c r="AE1543" i="1"/>
  <c r="AD1543" i="1"/>
  <c r="AC1543" i="1"/>
  <c r="AB1543" i="1"/>
  <c r="AA1543" i="1"/>
  <c r="Y1543" i="1"/>
  <c r="X1543" i="1"/>
  <c r="W1543" i="1"/>
  <c r="V1543" i="1"/>
  <c r="O1543" i="1"/>
  <c r="AK1543" i="1" s="1"/>
  <c r="AJ1542" i="1"/>
  <c r="AI1542" i="1"/>
  <c r="AH1542" i="1"/>
  <c r="AG1542" i="1"/>
  <c r="AF1542" i="1"/>
  <c r="AE1542" i="1"/>
  <c r="AD1542" i="1"/>
  <c r="AC1542" i="1"/>
  <c r="AB1542" i="1"/>
  <c r="AA1542" i="1"/>
  <c r="Y1542" i="1"/>
  <c r="X1542" i="1"/>
  <c r="W1542" i="1"/>
  <c r="V1542" i="1"/>
  <c r="O1542" i="1"/>
  <c r="AK1542" i="1" s="1"/>
  <c r="AJ1541" i="1"/>
  <c r="AI1541" i="1"/>
  <c r="AH1541" i="1"/>
  <c r="AG1541" i="1"/>
  <c r="AF1541" i="1"/>
  <c r="AE1541" i="1"/>
  <c r="AD1541" i="1"/>
  <c r="AC1541" i="1"/>
  <c r="AB1541" i="1"/>
  <c r="AA1541" i="1"/>
  <c r="Y1541" i="1"/>
  <c r="X1541" i="1"/>
  <c r="W1541" i="1"/>
  <c r="V1541" i="1"/>
  <c r="O1541" i="1"/>
  <c r="AK1541" i="1" s="1"/>
  <c r="AJ1540" i="1"/>
  <c r="AI1540" i="1"/>
  <c r="AH1540" i="1"/>
  <c r="AG1540" i="1"/>
  <c r="AF1540" i="1"/>
  <c r="AE1540" i="1"/>
  <c r="AD1540" i="1"/>
  <c r="AC1540" i="1"/>
  <c r="AB1540" i="1"/>
  <c r="AA1540" i="1"/>
  <c r="Y1540" i="1"/>
  <c r="X1540" i="1"/>
  <c r="W1540" i="1"/>
  <c r="V1540" i="1"/>
  <c r="O1540" i="1"/>
  <c r="AK1540" i="1" s="1"/>
  <c r="AJ1539" i="1"/>
  <c r="AI1539" i="1"/>
  <c r="AH1539" i="1"/>
  <c r="AG1539" i="1"/>
  <c r="AF1539" i="1"/>
  <c r="AE1539" i="1"/>
  <c r="AD1539" i="1"/>
  <c r="AC1539" i="1"/>
  <c r="AB1539" i="1"/>
  <c r="AA1539" i="1"/>
  <c r="Y1539" i="1"/>
  <c r="X1539" i="1"/>
  <c r="W1539" i="1"/>
  <c r="V1539" i="1"/>
  <c r="O1539" i="1"/>
  <c r="AK1539" i="1" s="1"/>
  <c r="AJ1538" i="1"/>
  <c r="AI1538" i="1"/>
  <c r="AH1538" i="1"/>
  <c r="AG1538" i="1"/>
  <c r="AF1538" i="1"/>
  <c r="AE1538" i="1"/>
  <c r="AD1538" i="1"/>
  <c r="AC1538" i="1"/>
  <c r="AB1538" i="1"/>
  <c r="AA1538" i="1"/>
  <c r="Y1538" i="1"/>
  <c r="X1538" i="1"/>
  <c r="W1538" i="1"/>
  <c r="V1538" i="1"/>
  <c r="O1538" i="1"/>
  <c r="AK1538" i="1" s="1"/>
  <c r="AJ1537" i="1"/>
  <c r="AI1537" i="1"/>
  <c r="AH1537" i="1"/>
  <c r="AG1537" i="1"/>
  <c r="AF1537" i="1"/>
  <c r="AE1537" i="1"/>
  <c r="AD1537" i="1"/>
  <c r="AC1537" i="1"/>
  <c r="AB1537" i="1"/>
  <c r="AA1537" i="1"/>
  <c r="Y1537" i="1"/>
  <c r="X1537" i="1"/>
  <c r="W1537" i="1"/>
  <c r="V1537" i="1"/>
  <c r="O1537" i="1"/>
  <c r="AK1537" i="1" s="1"/>
  <c r="AJ1536" i="1"/>
  <c r="AI1536" i="1"/>
  <c r="AH1536" i="1"/>
  <c r="AG1536" i="1"/>
  <c r="AF1536" i="1"/>
  <c r="AE1536" i="1"/>
  <c r="AD1536" i="1"/>
  <c r="AC1536" i="1"/>
  <c r="AB1536" i="1"/>
  <c r="AA1536" i="1"/>
  <c r="Y1536" i="1"/>
  <c r="X1536" i="1"/>
  <c r="W1536" i="1"/>
  <c r="V1536" i="1"/>
  <c r="O1536" i="1"/>
  <c r="AK1536" i="1" s="1"/>
  <c r="AJ1535" i="1"/>
  <c r="AI1535" i="1"/>
  <c r="AH1535" i="1"/>
  <c r="AG1535" i="1"/>
  <c r="AF1535" i="1"/>
  <c r="AE1535" i="1"/>
  <c r="AD1535" i="1"/>
  <c r="AC1535" i="1"/>
  <c r="AB1535" i="1"/>
  <c r="AA1535" i="1"/>
  <c r="Y1535" i="1"/>
  <c r="X1535" i="1"/>
  <c r="W1535" i="1"/>
  <c r="V1535" i="1"/>
  <c r="O1535" i="1"/>
  <c r="AK1535" i="1" s="1"/>
  <c r="AJ1534" i="1"/>
  <c r="AI1534" i="1"/>
  <c r="AH1534" i="1"/>
  <c r="AG1534" i="1"/>
  <c r="AF1534" i="1"/>
  <c r="AE1534" i="1"/>
  <c r="AD1534" i="1"/>
  <c r="AC1534" i="1"/>
  <c r="AB1534" i="1"/>
  <c r="AA1534" i="1"/>
  <c r="Y1534" i="1"/>
  <c r="X1534" i="1"/>
  <c r="W1534" i="1"/>
  <c r="V1534" i="1"/>
  <c r="O1534" i="1"/>
  <c r="AK1534" i="1" s="1"/>
  <c r="AJ1533" i="1"/>
  <c r="AI1533" i="1"/>
  <c r="AH1533" i="1"/>
  <c r="AG1533" i="1"/>
  <c r="AF1533" i="1"/>
  <c r="AE1533" i="1"/>
  <c r="AD1533" i="1"/>
  <c r="AC1533" i="1"/>
  <c r="AB1533" i="1"/>
  <c r="AA1533" i="1"/>
  <c r="Y1533" i="1"/>
  <c r="X1533" i="1"/>
  <c r="W1533" i="1"/>
  <c r="V1533" i="1"/>
  <c r="O1533" i="1"/>
  <c r="AK1533" i="1" s="1"/>
  <c r="AJ1532" i="1"/>
  <c r="AI1532" i="1"/>
  <c r="AH1532" i="1"/>
  <c r="AG1532" i="1"/>
  <c r="AF1532" i="1"/>
  <c r="AE1532" i="1"/>
  <c r="AD1532" i="1"/>
  <c r="AC1532" i="1"/>
  <c r="AB1532" i="1"/>
  <c r="AA1532" i="1"/>
  <c r="Y1532" i="1"/>
  <c r="X1532" i="1"/>
  <c r="W1532" i="1"/>
  <c r="V1532" i="1"/>
  <c r="O1532" i="1"/>
  <c r="AK1532" i="1" s="1"/>
  <c r="AJ1531" i="1"/>
  <c r="AI1531" i="1"/>
  <c r="AH1531" i="1"/>
  <c r="AG1531" i="1"/>
  <c r="AF1531" i="1"/>
  <c r="AE1531" i="1"/>
  <c r="AD1531" i="1"/>
  <c r="AC1531" i="1"/>
  <c r="AB1531" i="1"/>
  <c r="AA1531" i="1"/>
  <c r="Y1531" i="1"/>
  <c r="X1531" i="1"/>
  <c r="W1531" i="1"/>
  <c r="V1531" i="1"/>
  <c r="O1531" i="1"/>
  <c r="AK1531" i="1" s="1"/>
  <c r="AJ1530" i="1"/>
  <c r="AI1530" i="1"/>
  <c r="AH1530" i="1"/>
  <c r="AG1530" i="1"/>
  <c r="AF1530" i="1"/>
  <c r="AE1530" i="1"/>
  <c r="AD1530" i="1"/>
  <c r="AC1530" i="1"/>
  <c r="AB1530" i="1"/>
  <c r="AA1530" i="1"/>
  <c r="Y1530" i="1"/>
  <c r="X1530" i="1"/>
  <c r="W1530" i="1"/>
  <c r="V1530" i="1"/>
  <c r="O1530" i="1"/>
  <c r="AK1530" i="1" s="1"/>
  <c r="AJ1529" i="1"/>
  <c r="AI1529" i="1"/>
  <c r="AH1529" i="1"/>
  <c r="AG1529" i="1"/>
  <c r="AF1529" i="1"/>
  <c r="AE1529" i="1"/>
  <c r="AD1529" i="1"/>
  <c r="AC1529" i="1"/>
  <c r="AB1529" i="1"/>
  <c r="AA1529" i="1"/>
  <c r="Y1529" i="1"/>
  <c r="X1529" i="1"/>
  <c r="W1529" i="1"/>
  <c r="V1529" i="1"/>
  <c r="O1529" i="1"/>
  <c r="AK1529" i="1" s="1"/>
  <c r="AJ1528" i="1"/>
  <c r="AI1528" i="1"/>
  <c r="AH1528" i="1"/>
  <c r="AG1528" i="1"/>
  <c r="AF1528" i="1"/>
  <c r="AE1528" i="1"/>
  <c r="AD1528" i="1"/>
  <c r="AC1528" i="1"/>
  <c r="AB1528" i="1"/>
  <c r="AA1528" i="1"/>
  <c r="Y1528" i="1"/>
  <c r="X1528" i="1"/>
  <c r="W1528" i="1"/>
  <c r="V1528" i="1"/>
  <c r="O1528" i="1"/>
  <c r="AK1528" i="1" s="1"/>
  <c r="AJ1527" i="1"/>
  <c r="AI1527" i="1"/>
  <c r="AH1527" i="1"/>
  <c r="AG1527" i="1"/>
  <c r="AF1527" i="1"/>
  <c r="AE1527" i="1"/>
  <c r="AD1527" i="1"/>
  <c r="AC1527" i="1"/>
  <c r="AB1527" i="1"/>
  <c r="AA1527" i="1"/>
  <c r="Y1527" i="1"/>
  <c r="X1527" i="1"/>
  <c r="W1527" i="1"/>
  <c r="V1527" i="1"/>
  <c r="O1527" i="1"/>
  <c r="AK1527" i="1" s="1"/>
  <c r="AJ1526" i="1"/>
  <c r="AI1526" i="1"/>
  <c r="AH1526" i="1"/>
  <c r="AG1526" i="1"/>
  <c r="AF1526" i="1"/>
  <c r="AE1526" i="1"/>
  <c r="AD1526" i="1"/>
  <c r="AC1526" i="1"/>
  <c r="AB1526" i="1"/>
  <c r="AA1526" i="1"/>
  <c r="Y1526" i="1"/>
  <c r="X1526" i="1"/>
  <c r="W1526" i="1"/>
  <c r="V1526" i="1"/>
  <c r="O1526" i="1"/>
  <c r="AK1526" i="1" s="1"/>
  <c r="AJ1525" i="1"/>
  <c r="AI1525" i="1"/>
  <c r="AH1525" i="1"/>
  <c r="AG1525" i="1"/>
  <c r="AF1525" i="1"/>
  <c r="AE1525" i="1"/>
  <c r="AD1525" i="1"/>
  <c r="AC1525" i="1"/>
  <c r="AB1525" i="1"/>
  <c r="AA1525" i="1"/>
  <c r="Y1525" i="1"/>
  <c r="X1525" i="1"/>
  <c r="W1525" i="1"/>
  <c r="V1525" i="1"/>
  <c r="O1525" i="1"/>
  <c r="AK1525" i="1" s="1"/>
  <c r="AJ1524" i="1"/>
  <c r="AI1524" i="1"/>
  <c r="AH1524" i="1"/>
  <c r="AG1524" i="1"/>
  <c r="AF1524" i="1"/>
  <c r="AE1524" i="1"/>
  <c r="AD1524" i="1"/>
  <c r="AC1524" i="1"/>
  <c r="AB1524" i="1"/>
  <c r="AA1524" i="1"/>
  <c r="Y1524" i="1"/>
  <c r="X1524" i="1"/>
  <c r="W1524" i="1"/>
  <c r="V1524" i="1"/>
  <c r="O1524" i="1"/>
  <c r="AK1524" i="1" s="1"/>
  <c r="AJ1523" i="1"/>
  <c r="AI1523" i="1"/>
  <c r="AH1523" i="1"/>
  <c r="AG1523" i="1"/>
  <c r="AF1523" i="1"/>
  <c r="AE1523" i="1"/>
  <c r="AD1523" i="1"/>
  <c r="AC1523" i="1"/>
  <c r="AB1523" i="1"/>
  <c r="AA1523" i="1"/>
  <c r="Y1523" i="1"/>
  <c r="X1523" i="1"/>
  <c r="W1523" i="1"/>
  <c r="V1523" i="1"/>
  <c r="O1523" i="1"/>
  <c r="AK1523" i="1" s="1"/>
  <c r="AJ1522" i="1"/>
  <c r="AI1522" i="1"/>
  <c r="AH1522" i="1"/>
  <c r="AG1522" i="1"/>
  <c r="AF1522" i="1"/>
  <c r="AE1522" i="1"/>
  <c r="AD1522" i="1"/>
  <c r="AC1522" i="1"/>
  <c r="AB1522" i="1"/>
  <c r="AA1522" i="1"/>
  <c r="Y1522" i="1"/>
  <c r="X1522" i="1"/>
  <c r="W1522" i="1"/>
  <c r="V1522" i="1"/>
  <c r="O1522" i="1"/>
  <c r="AK1522" i="1" s="1"/>
  <c r="AJ1521" i="1"/>
  <c r="AI1521" i="1"/>
  <c r="AH1521" i="1"/>
  <c r="AG1521" i="1"/>
  <c r="AF1521" i="1"/>
  <c r="AE1521" i="1"/>
  <c r="AD1521" i="1"/>
  <c r="AC1521" i="1"/>
  <c r="AB1521" i="1"/>
  <c r="AA1521" i="1"/>
  <c r="Y1521" i="1"/>
  <c r="X1521" i="1"/>
  <c r="W1521" i="1"/>
  <c r="V1521" i="1"/>
  <c r="O1521" i="1"/>
  <c r="AK1521" i="1" s="1"/>
  <c r="AJ1520" i="1"/>
  <c r="AI1520" i="1"/>
  <c r="AH1520" i="1"/>
  <c r="AG1520" i="1"/>
  <c r="AF1520" i="1"/>
  <c r="AE1520" i="1"/>
  <c r="AD1520" i="1"/>
  <c r="AC1520" i="1"/>
  <c r="AB1520" i="1"/>
  <c r="AA1520" i="1"/>
  <c r="Y1520" i="1"/>
  <c r="X1520" i="1"/>
  <c r="W1520" i="1"/>
  <c r="V1520" i="1"/>
  <c r="O1520" i="1"/>
  <c r="AK1520" i="1" s="1"/>
  <c r="AJ1519" i="1"/>
  <c r="AI1519" i="1"/>
  <c r="AH1519" i="1"/>
  <c r="AG1519" i="1"/>
  <c r="AF1519" i="1"/>
  <c r="AE1519" i="1"/>
  <c r="AD1519" i="1"/>
  <c r="AC1519" i="1"/>
  <c r="AB1519" i="1"/>
  <c r="AA1519" i="1"/>
  <c r="Y1519" i="1"/>
  <c r="X1519" i="1"/>
  <c r="W1519" i="1"/>
  <c r="V1519" i="1"/>
  <c r="O1519" i="1"/>
  <c r="AK1519" i="1" s="1"/>
  <c r="AJ1518" i="1"/>
  <c r="AI1518" i="1"/>
  <c r="AH1518" i="1"/>
  <c r="AG1518" i="1"/>
  <c r="AF1518" i="1"/>
  <c r="AE1518" i="1"/>
  <c r="AD1518" i="1"/>
  <c r="AC1518" i="1"/>
  <c r="AB1518" i="1"/>
  <c r="AA1518" i="1"/>
  <c r="Y1518" i="1"/>
  <c r="X1518" i="1"/>
  <c r="W1518" i="1"/>
  <c r="V1518" i="1"/>
  <c r="O1518" i="1"/>
  <c r="AK1518" i="1" s="1"/>
  <c r="AJ1517" i="1"/>
  <c r="AI1517" i="1"/>
  <c r="AH1517" i="1"/>
  <c r="AG1517" i="1"/>
  <c r="AF1517" i="1"/>
  <c r="AE1517" i="1"/>
  <c r="AD1517" i="1"/>
  <c r="AC1517" i="1"/>
  <c r="AB1517" i="1"/>
  <c r="AA1517" i="1"/>
  <c r="Y1517" i="1"/>
  <c r="X1517" i="1"/>
  <c r="W1517" i="1"/>
  <c r="V1517" i="1"/>
  <c r="O1517" i="1"/>
  <c r="AK1517" i="1" s="1"/>
  <c r="AJ1516" i="1"/>
  <c r="AI1516" i="1"/>
  <c r="AH1516" i="1"/>
  <c r="AG1516" i="1"/>
  <c r="AF1516" i="1"/>
  <c r="AE1516" i="1"/>
  <c r="AD1516" i="1"/>
  <c r="AC1516" i="1"/>
  <c r="AB1516" i="1"/>
  <c r="AA1516" i="1"/>
  <c r="Y1516" i="1"/>
  <c r="X1516" i="1"/>
  <c r="W1516" i="1"/>
  <c r="V1516" i="1"/>
  <c r="O1516" i="1"/>
  <c r="AK1516" i="1" s="1"/>
  <c r="AJ1515" i="1"/>
  <c r="AI1515" i="1"/>
  <c r="AH1515" i="1"/>
  <c r="AG1515" i="1"/>
  <c r="AF1515" i="1"/>
  <c r="AE1515" i="1"/>
  <c r="AD1515" i="1"/>
  <c r="AC1515" i="1"/>
  <c r="AB1515" i="1"/>
  <c r="AA1515" i="1"/>
  <c r="Y1515" i="1"/>
  <c r="X1515" i="1"/>
  <c r="W1515" i="1"/>
  <c r="V1515" i="1"/>
  <c r="O1515" i="1"/>
  <c r="AK1515" i="1" s="1"/>
  <c r="AJ1514" i="1"/>
  <c r="AI1514" i="1"/>
  <c r="AH1514" i="1"/>
  <c r="AG1514" i="1"/>
  <c r="AF1514" i="1"/>
  <c r="AE1514" i="1"/>
  <c r="AD1514" i="1"/>
  <c r="AC1514" i="1"/>
  <c r="AB1514" i="1"/>
  <c r="AA1514" i="1"/>
  <c r="Y1514" i="1"/>
  <c r="X1514" i="1"/>
  <c r="W1514" i="1"/>
  <c r="V1514" i="1"/>
  <c r="O1514" i="1"/>
  <c r="AK1514" i="1" s="1"/>
  <c r="AJ1513" i="1"/>
  <c r="AI1513" i="1"/>
  <c r="AH1513" i="1"/>
  <c r="AG1513" i="1"/>
  <c r="AF1513" i="1"/>
  <c r="AE1513" i="1"/>
  <c r="AD1513" i="1"/>
  <c r="AC1513" i="1"/>
  <c r="AB1513" i="1"/>
  <c r="AA1513" i="1"/>
  <c r="Y1513" i="1"/>
  <c r="X1513" i="1"/>
  <c r="W1513" i="1"/>
  <c r="V1513" i="1"/>
  <c r="O1513" i="1"/>
  <c r="AK1513" i="1" s="1"/>
  <c r="AJ1512" i="1"/>
  <c r="AI1512" i="1"/>
  <c r="AH1512" i="1"/>
  <c r="AG1512" i="1"/>
  <c r="AF1512" i="1"/>
  <c r="AE1512" i="1"/>
  <c r="AD1512" i="1"/>
  <c r="AC1512" i="1"/>
  <c r="AB1512" i="1"/>
  <c r="AA1512" i="1"/>
  <c r="Y1512" i="1"/>
  <c r="X1512" i="1"/>
  <c r="W1512" i="1"/>
  <c r="V1512" i="1"/>
  <c r="O1512" i="1"/>
  <c r="AK1512" i="1" s="1"/>
  <c r="AJ1511" i="1"/>
  <c r="AI1511" i="1"/>
  <c r="AH1511" i="1"/>
  <c r="AG1511" i="1"/>
  <c r="AF1511" i="1"/>
  <c r="AE1511" i="1"/>
  <c r="AD1511" i="1"/>
  <c r="AC1511" i="1"/>
  <c r="AB1511" i="1"/>
  <c r="AA1511" i="1"/>
  <c r="Y1511" i="1"/>
  <c r="X1511" i="1"/>
  <c r="W1511" i="1"/>
  <c r="V1511" i="1"/>
  <c r="O1511" i="1"/>
  <c r="AK1511" i="1" s="1"/>
  <c r="AJ1510" i="1"/>
  <c r="AI1510" i="1"/>
  <c r="AH1510" i="1"/>
  <c r="AG1510" i="1"/>
  <c r="AF1510" i="1"/>
  <c r="AE1510" i="1"/>
  <c r="AD1510" i="1"/>
  <c r="AC1510" i="1"/>
  <c r="AB1510" i="1"/>
  <c r="AA1510" i="1"/>
  <c r="Y1510" i="1"/>
  <c r="X1510" i="1"/>
  <c r="W1510" i="1"/>
  <c r="V1510" i="1"/>
  <c r="O1510" i="1"/>
  <c r="AK1510" i="1" s="1"/>
  <c r="AJ1509" i="1"/>
  <c r="AI1509" i="1"/>
  <c r="AH1509" i="1"/>
  <c r="AG1509" i="1"/>
  <c r="AF1509" i="1"/>
  <c r="AE1509" i="1"/>
  <c r="AD1509" i="1"/>
  <c r="AC1509" i="1"/>
  <c r="AB1509" i="1"/>
  <c r="AA1509" i="1"/>
  <c r="Y1509" i="1"/>
  <c r="X1509" i="1"/>
  <c r="W1509" i="1"/>
  <c r="V1509" i="1"/>
  <c r="O1509" i="1"/>
  <c r="AK1509" i="1" s="1"/>
  <c r="AJ1508" i="1"/>
  <c r="AI1508" i="1"/>
  <c r="AH1508" i="1"/>
  <c r="AG1508" i="1"/>
  <c r="AF1508" i="1"/>
  <c r="AE1508" i="1"/>
  <c r="AD1508" i="1"/>
  <c r="AC1508" i="1"/>
  <c r="AB1508" i="1"/>
  <c r="AA1508" i="1"/>
  <c r="Y1508" i="1"/>
  <c r="X1508" i="1"/>
  <c r="W1508" i="1"/>
  <c r="V1508" i="1"/>
  <c r="O1508" i="1"/>
  <c r="AK1508" i="1" s="1"/>
  <c r="AJ1507" i="1"/>
  <c r="AI1507" i="1"/>
  <c r="AH1507" i="1"/>
  <c r="AG1507" i="1"/>
  <c r="AF1507" i="1"/>
  <c r="AE1507" i="1"/>
  <c r="AD1507" i="1"/>
  <c r="AC1507" i="1"/>
  <c r="AB1507" i="1"/>
  <c r="AA1507" i="1"/>
  <c r="Y1507" i="1"/>
  <c r="X1507" i="1"/>
  <c r="W1507" i="1"/>
  <c r="V1507" i="1"/>
  <c r="O1507" i="1"/>
  <c r="AK1507" i="1" s="1"/>
  <c r="AJ1506" i="1"/>
  <c r="AI1506" i="1"/>
  <c r="AH1506" i="1"/>
  <c r="AG1506" i="1"/>
  <c r="AF1506" i="1"/>
  <c r="AE1506" i="1"/>
  <c r="AD1506" i="1"/>
  <c r="AC1506" i="1"/>
  <c r="AB1506" i="1"/>
  <c r="AA1506" i="1"/>
  <c r="Y1506" i="1"/>
  <c r="X1506" i="1"/>
  <c r="W1506" i="1"/>
  <c r="V1506" i="1"/>
  <c r="O1506" i="1"/>
  <c r="AK1506" i="1" s="1"/>
  <c r="AJ1505" i="1"/>
  <c r="AI1505" i="1"/>
  <c r="AH1505" i="1"/>
  <c r="AG1505" i="1"/>
  <c r="AF1505" i="1"/>
  <c r="AE1505" i="1"/>
  <c r="AD1505" i="1"/>
  <c r="AC1505" i="1"/>
  <c r="AB1505" i="1"/>
  <c r="AA1505" i="1"/>
  <c r="Y1505" i="1"/>
  <c r="X1505" i="1"/>
  <c r="W1505" i="1"/>
  <c r="V1505" i="1"/>
  <c r="O1505" i="1"/>
  <c r="AK1505" i="1" s="1"/>
  <c r="AJ1504" i="1"/>
  <c r="AI1504" i="1"/>
  <c r="AH1504" i="1"/>
  <c r="AG1504" i="1"/>
  <c r="AF1504" i="1"/>
  <c r="AE1504" i="1"/>
  <c r="AD1504" i="1"/>
  <c r="AC1504" i="1"/>
  <c r="AB1504" i="1"/>
  <c r="AA1504" i="1"/>
  <c r="Y1504" i="1"/>
  <c r="X1504" i="1"/>
  <c r="W1504" i="1"/>
  <c r="V1504" i="1"/>
  <c r="O1504" i="1"/>
  <c r="AK1504" i="1" s="1"/>
  <c r="AJ1503" i="1"/>
  <c r="AI1503" i="1"/>
  <c r="AH1503" i="1"/>
  <c r="AG1503" i="1"/>
  <c r="AF1503" i="1"/>
  <c r="AE1503" i="1"/>
  <c r="AD1503" i="1"/>
  <c r="AC1503" i="1"/>
  <c r="AB1503" i="1"/>
  <c r="AA1503" i="1"/>
  <c r="Y1503" i="1"/>
  <c r="X1503" i="1"/>
  <c r="W1503" i="1"/>
  <c r="V1503" i="1"/>
  <c r="O1503" i="1"/>
  <c r="AK1503" i="1" s="1"/>
  <c r="AJ1502" i="1"/>
  <c r="AI1502" i="1"/>
  <c r="AH1502" i="1"/>
  <c r="AG1502" i="1"/>
  <c r="AF1502" i="1"/>
  <c r="AE1502" i="1"/>
  <c r="AD1502" i="1"/>
  <c r="AC1502" i="1"/>
  <c r="AB1502" i="1"/>
  <c r="AA1502" i="1"/>
  <c r="Y1502" i="1"/>
  <c r="X1502" i="1"/>
  <c r="W1502" i="1"/>
  <c r="V1502" i="1"/>
  <c r="O1502" i="1"/>
  <c r="AK1502" i="1" s="1"/>
  <c r="AJ1501" i="1"/>
  <c r="AI1501" i="1"/>
  <c r="AH1501" i="1"/>
  <c r="AG1501" i="1"/>
  <c r="AF1501" i="1"/>
  <c r="AE1501" i="1"/>
  <c r="AD1501" i="1"/>
  <c r="AC1501" i="1"/>
  <c r="AB1501" i="1"/>
  <c r="AA1501" i="1"/>
  <c r="Y1501" i="1"/>
  <c r="X1501" i="1"/>
  <c r="W1501" i="1"/>
  <c r="V1501" i="1"/>
  <c r="O1501" i="1"/>
  <c r="AK1501" i="1" s="1"/>
  <c r="AJ1500" i="1"/>
  <c r="AI1500" i="1"/>
  <c r="AH1500" i="1"/>
  <c r="AG1500" i="1"/>
  <c r="AF1500" i="1"/>
  <c r="AE1500" i="1"/>
  <c r="AD1500" i="1"/>
  <c r="AC1500" i="1"/>
  <c r="AB1500" i="1"/>
  <c r="AA1500" i="1"/>
  <c r="Y1500" i="1"/>
  <c r="X1500" i="1"/>
  <c r="W1500" i="1"/>
  <c r="V1500" i="1"/>
  <c r="O1500" i="1"/>
  <c r="AK1500" i="1" s="1"/>
  <c r="AJ1499" i="1"/>
  <c r="AI1499" i="1"/>
  <c r="AH1499" i="1"/>
  <c r="AG1499" i="1"/>
  <c r="AF1499" i="1"/>
  <c r="AE1499" i="1"/>
  <c r="AD1499" i="1"/>
  <c r="AC1499" i="1"/>
  <c r="AB1499" i="1"/>
  <c r="AA1499" i="1"/>
  <c r="Y1499" i="1"/>
  <c r="X1499" i="1"/>
  <c r="W1499" i="1"/>
  <c r="V1499" i="1"/>
  <c r="O1499" i="1"/>
  <c r="AK1499" i="1" s="1"/>
  <c r="AJ1498" i="1"/>
  <c r="AI1498" i="1"/>
  <c r="AH1498" i="1"/>
  <c r="AG1498" i="1"/>
  <c r="AF1498" i="1"/>
  <c r="AE1498" i="1"/>
  <c r="AD1498" i="1"/>
  <c r="AC1498" i="1"/>
  <c r="AB1498" i="1"/>
  <c r="AA1498" i="1"/>
  <c r="Y1498" i="1"/>
  <c r="X1498" i="1"/>
  <c r="W1498" i="1"/>
  <c r="V1498" i="1"/>
  <c r="O1498" i="1"/>
  <c r="AK1498" i="1" s="1"/>
  <c r="AJ1497" i="1"/>
  <c r="AI1497" i="1"/>
  <c r="AH1497" i="1"/>
  <c r="AG1497" i="1"/>
  <c r="AF1497" i="1"/>
  <c r="AE1497" i="1"/>
  <c r="AD1497" i="1"/>
  <c r="AC1497" i="1"/>
  <c r="AB1497" i="1"/>
  <c r="AA1497" i="1"/>
  <c r="Y1497" i="1"/>
  <c r="X1497" i="1"/>
  <c r="W1497" i="1"/>
  <c r="V1497" i="1"/>
  <c r="O1497" i="1"/>
  <c r="AK1497" i="1" s="1"/>
  <c r="AJ1496" i="1"/>
  <c r="AI1496" i="1"/>
  <c r="AH1496" i="1"/>
  <c r="AG1496" i="1"/>
  <c r="AF1496" i="1"/>
  <c r="AE1496" i="1"/>
  <c r="AD1496" i="1"/>
  <c r="AC1496" i="1"/>
  <c r="AB1496" i="1"/>
  <c r="AA1496" i="1"/>
  <c r="Y1496" i="1"/>
  <c r="X1496" i="1"/>
  <c r="W1496" i="1"/>
  <c r="V1496" i="1"/>
  <c r="O1496" i="1"/>
  <c r="AK1496" i="1" s="1"/>
  <c r="AJ1495" i="1"/>
  <c r="AI1495" i="1"/>
  <c r="AH1495" i="1"/>
  <c r="AG1495" i="1"/>
  <c r="AF1495" i="1"/>
  <c r="AE1495" i="1"/>
  <c r="AD1495" i="1"/>
  <c r="AC1495" i="1"/>
  <c r="AB1495" i="1"/>
  <c r="AA1495" i="1"/>
  <c r="Y1495" i="1"/>
  <c r="X1495" i="1"/>
  <c r="W1495" i="1"/>
  <c r="V1495" i="1"/>
  <c r="O1495" i="1"/>
  <c r="AK1495" i="1" s="1"/>
  <c r="AJ1494" i="1"/>
  <c r="AI1494" i="1"/>
  <c r="AH1494" i="1"/>
  <c r="AG1494" i="1"/>
  <c r="AF1494" i="1"/>
  <c r="AE1494" i="1"/>
  <c r="AD1494" i="1"/>
  <c r="AC1494" i="1"/>
  <c r="AB1494" i="1"/>
  <c r="AA1494" i="1"/>
  <c r="Y1494" i="1"/>
  <c r="X1494" i="1"/>
  <c r="W1494" i="1"/>
  <c r="V1494" i="1"/>
  <c r="O1494" i="1"/>
  <c r="AK1494" i="1" s="1"/>
  <c r="AJ1493" i="1"/>
  <c r="AI1493" i="1"/>
  <c r="AH1493" i="1"/>
  <c r="AG1493" i="1"/>
  <c r="AF1493" i="1"/>
  <c r="AE1493" i="1"/>
  <c r="AD1493" i="1"/>
  <c r="AC1493" i="1"/>
  <c r="AB1493" i="1"/>
  <c r="AA1493" i="1"/>
  <c r="Y1493" i="1"/>
  <c r="X1493" i="1"/>
  <c r="W1493" i="1"/>
  <c r="V1493" i="1"/>
  <c r="O1493" i="1"/>
  <c r="AK1493" i="1" s="1"/>
  <c r="AJ1492" i="1"/>
  <c r="AI1492" i="1"/>
  <c r="AH1492" i="1"/>
  <c r="AG1492" i="1"/>
  <c r="AF1492" i="1"/>
  <c r="AE1492" i="1"/>
  <c r="AD1492" i="1"/>
  <c r="AC1492" i="1"/>
  <c r="AB1492" i="1"/>
  <c r="AA1492" i="1"/>
  <c r="Y1492" i="1"/>
  <c r="X1492" i="1"/>
  <c r="W1492" i="1"/>
  <c r="V1492" i="1"/>
  <c r="O1492" i="1"/>
  <c r="AK1492" i="1" s="1"/>
  <c r="AJ1491" i="1"/>
  <c r="AI1491" i="1"/>
  <c r="AH1491" i="1"/>
  <c r="AG1491" i="1"/>
  <c r="AF1491" i="1"/>
  <c r="AE1491" i="1"/>
  <c r="AD1491" i="1"/>
  <c r="AC1491" i="1"/>
  <c r="AB1491" i="1"/>
  <c r="AA1491" i="1"/>
  <c r="Y1491" i="1"/>
  <c r="X1491" i="1"/>
  <c r="W1491" i="1"/>
  <c r="V1491" i="1"/>
  <c r="O1491" i="1"/>
  <c r="AK1491" i="1" s="1"/>
  <c r="AJ1490" i="1"/>
  <c r="AI1490" i="1"/>
  <c r="AH1490" i="1"/>
  <c r="AG1490" i="1"/>
  <c r="AF1490" i="1"/>
  <c r="AE1490" i="1"/>
  <c r="AD1490" i="1"/>
  <c r="AC1490" i="1"/>
  <c r="AB1490" i="1"/>
  <c r="AA1490" i="1"/>
  <c r="Y1490" i="1"/>
  <c r="X1490" i="1"/>
  <c r="W1490" i="1"/>
  <c r="V1490" i="1"/>
  <c r="O1490" i="1"/>
  <c r="AK1490" i="1" s="1"/>
  <c r="AJ1489" i="1"/>
  <c r="AI1489" i="1"/>
  <c r="AH1489" i="1"/>
  <c r="AG1489" i="1"/>
  <c r="AF1489" i="1"/>
  <c r="AE1489" i="1"/>
  <c r="AD1489" i="1"/>
  <c r="AC1489" i="1"/>
  <c r="AB1489" i="1"/>
  <c r="AA1489" i="1"/>
  <c r="Y1489" i="1"/>
  <c r="X1489" i="1"/>
  <c r="W1489" i="1"/>
  <c r="V1489" i="1"/>
  <c r="O1489" i="1"/>
  <c r="AK1489" i="1" s="1"/>
  <c r="AJ1488" i="1"/>
  <c r="AI1488" i="1"/>
  <c r="AH1488" i="1"/>
  <c r="AG1488" i="1"/>
  <c r="AF1488" i="1"/>
  <c r="AE1488" i="1"/>
  <c r="AD1488" i="1"/>
  <c r="AC1488" i="1"/>
  <c r="AB1488" i="1"/>
  <c r="AA1488" i="1"/>
  <c r="Y1488" i="1"/>
  <c r="X1488" i="1"/>
  <c r="W1488" i="1"/>
  <c r="V1488" i="1"/>
  <c r="O1488" i="1"/>
  <c r="AK1488" i="1" s="1"/>
  <c r="AJ1487" i="1"/>
  <c r="AI1487" i="1"/>
  <c r="AH1487" i="1"/>
  <c r="AG1487" i="1"/>
  <c r="AF1487" i="1"/>
  <c r="AE1487" i="1"/>
  <c r="AD1487" i="1"/>
  <c r="AC1487" i="1"/>
  <c r="AB1487" i="1"/>
  <c r="AA1487" i="1"/>
  <c r="Y1487" i="1"/>
  <c r="X1487" i="1"/>
  <c r="W1487" i="1"/>
  <c r="V1487" i="1"/>
  <c r="O1487" i="1"/>
  <c r="AK1487" i="1" s="1"/>
  <c r="AJ1486" i="1"/>
  <c r="AI1486" i="1"/>
  <c r="AH1486" i="1"/>
  <c r="AG1486" i="1"/>
  <c r="AF1486" i="1"/>
  <c r="AE1486" i="1"/>
  <c r="AD1486" i="1"/>
  <c r="AC1486" i="1"/>
  <c r="AB1486" i="1"/>
  <c r="AA1486" i="1"/>
  <c r="Y1486" i="1"/>
  <c r="X1486" i="1"/>
  <c r="W1486" i="1"/>
  <c r="V1486" i="1"/>
  <c r="O1486" i="1"/>
  <c r="AK1486" i="1" s="1"/>
  <c r="AJ1485" i="1"/>
  <c r="AI1485" i="1"/>
  <c r="AH1485" i="1"/>
  <c r="AG1485" i="1"/>
  <c r="AF1485" i="1"/>
  <c r="AE1485" i="1"/>
  <c r="AD1485" i="1"/>
  <c r="AC1485" i="1"/>
  <c r="AB1485" i="1"/>
  <c r="AA1485" i="1"/>
  <c r="Y1485" i="1"/>
  <c r="X1485" i="1"/>
  <c r="W1485" i="1"/>
  <c r="V1485" i="1"/>
  <c r="O1485" i="1"/>
  <c r="AK1485" i="1" s="1"/>
  <c r="AJ1484" i="1"/>
  <c r="AI1484" i="1"/>
  <c r="AH1484" i="1"/>
  <c r="AG1484" i="1"/>
  <c r="AF1484" i="1"/>
  <c r="AE1484" i="1"/>
  <c r="AD1484" i="1"/>
  <c r="AC1484" i="1"/>
  <c r="AB1484" i="1"/>
  <c r="AA1484" i="1"/>
  <c r="Y1484" i="1"/>
  <c r="X1484" i="1"/>
  <c r="W1484" i="1"/>
  <c r="V1484" i="1"/>
  <c r="O1484" i="1"/>
  <c r="AK1484" i="1" s="1"/>
  <c r="AJ1483" i="1"/>
  <c r="AI1483" i="1"/>
  <c r="AH1483" i="1"/>
  <c r="AG1483" i="1"/>
  <c r="AF1483" i="1"/>
  <c r="AE1483" i="1"/>
  <c r="AD1483" i="1"/>
  <c r="AC1483" i="1"/>
  <c r="AB1483" i="1"/>
  <c r="AA1483" i="1"/>
  <c r="Y1483" i="1"/>
  <c r="X1483" i="1"/>
  <c r="W1483" i="1"/>
  <c r="V1483" i="1"/>
  <c r="O1483" i="1"/>
  <c r="AK1483" i="1" s="1"/>
  <c r="AJ1482" i="1"/>
  <c r="AI1482" i="1"/>
  <c r="AH1482" i="1"/>
  <c r="AG1482" i="1"/>
  <c r="AF1482" i="1"/>
  <c r="AE1482" i="1"/>
  <c r="AD1482" i="1"/>
  <c r="AC1482" i="1"/>
  <c r="AB1482" i="1"/>
  <c r="AA1482" i="1"/>
  <c r="Y1482" i="1"/>
  <c r="X1482" i="1"/>
  <c r="W1482" i="1"/>
  <c r="V1482" i="1"/>
  <c r="O1482" i="1"/>
  <c r="AK1482" i="1" s="1"/>
  <c r="AJ1481" i="1"/>
  <c r="AI1481" i="1"/>
  <c r="AH1481" i="1"/>
  <c r="AG1481" i="1"/>
  <c r="AF1481" i="1"/>
  <c r="AE1481" i="1"/>
  <c r="AD1481" i="1"/>
  <c r="AC1481" i="1"/>
  <c r="AB1481" i="1"/>
  <c r="AA1481" i="1"/>
  <c r="Y1481" i="1"/>
  <c r="X1481" i="1"/>
  <c r="W1481" i="1"/>
  <c r="V1481" i="1"/>
  <c r="O1481" i="1"/>
  <c r="AK1481" i="1" s="1"/>
  <c r="AJ1480" i="1"/>
  <c r="AI1480" i="1"/>
  <c r="AH1480" i="1"/>
  <c r="AG1480" i="1"/>
  <c r="AF1480" i="1"/>
  <c r="AE1480" i="1"/>
  <c r="AD1480" i="1"/>
  <c r="AC1480" i="1"/>
  <c r="AB1480" i="1"/>
  <c r="AA1480" i="1"/>
  <c r="Y1480" i="1"/>
  <c r="X1480" i="1"/>
  <c r="W1480" i="1"/>
  <c r="V1480" i="1"/>
  <c r="O1480" i="1"/>
  <c r="AK1480" i="1" s="1"/>
  <c r="AJ1479" i="1"/>
  <c r="AI1479" i="1"/>
  <c r="AH1479" i="1"/>
  <c r="AG1479" i="1"/>
  <c r="AF1479" i="1"/>
  <c r="AE1479" i="1"/>
  <c r="AD1479" i="1"/>
  <c r="AC1479" i="1"/>
  <c r="AB1479" i="1"/>
  <c r="AA1479" i="1"/>
  <c r="Y1479" i="1"/>
  <c r="X1479" i="1"/>
  <c r="W1479" i="1"/>
  <c r="V1479" i="1"/>
  <c r="O1479" i="1"/>
  <c r="AK1479" i="1" s="1"/>
  <c r="AJ1478" i="1"/>
  <c r="AI1478" i="1"/>
  <c r="AH1478" i="1"/>
  <c r="AG1478" i="1"/>
  <c r="AF1478" i="1"/>
  <c r="AE1478" i="1"/>
  <c r="AD1478" i="1"/>
  <c r="AC1478" i="1"/>
  <c r="AB1478" i="1"/>
  <c r="AA1478" i="1"/>
  <c r="Y1478" i="1"/>
  <c r="X1478" i="1"/>
  <c r="W1478" i="1"/>
  <c r="V1478" i="1"/>
  <c r="O1478" i="1"/>
  <c r="AK1478" i="1" s="1"/>
  <c r="AJ1477" i="1"/>
  <c r="AI1477" i="1"/>
  <c r="AH1477" i="1"/>
  <c r="AG1477" i="1"/>
  <c r="AF1477" i="1"/>
  <c r="AE1477" i="1"/>
  <c r="AD1477" i="1"/>
  <c r="AC1477" i="1"/>
  <c r="AB1477" i="1"/>
  <c r="AA1477" i="1"/>
  <c r="Y1477" i="1"/>
  <c r="X1477" i="1"/>
  <c r="W1477" i="1"/>
  <c r="V1477" i="1"/>
  <c r="O1477" i="1"/>
  <c r="AK1477" i="1" s="1"/>
  <c r="AJ1476" i="1"/>
  <c r="AI1476" i="1"/>
  <c r="AH1476" i="1"/>
  <c r="AG1476" i="1"/>
  <c r="AF1476" i="1"/>
  <c r="AE1476" i="1"/>
  <c r="AD1476" i="1"/>
  <c r="AC1476" i="1"/>
  <c r="AB1476" i="1"/>
  <c r="AA1476" i="1"/>
  <c r="Y1476" i="1"/>
  <c r="X1476" i="1"/>
  <c r="W1476" i="1"/>
  <c r="V1476" i="1"/>
  <c r="O1476" i="1"/>
  <c r="AK1476" i="1" s="1"/>
  <c r="AJ1475" i="1"/>
  <c r="AI1475" i="1"/>
  <c r="AH1475" i="1"/>
  <c r="AG1475" i="1"/>
  <c r="AF1475" i="1"/>
  <c r="AE1475" i="1"/>
  <c r="AD1475" i="1"/>
  <c r="AC1475" i="1"/>
  <c r="AB1475" i="1"/>
  <c r="AA1475" i="1"/>
  <c r="Y1475" i="1"/>
  <c r="X1475" i="1"/>
  <c r="W1475" i="1"/>
  <c r="V1475" i="1"/>
  <c r="O1475" i="1"/>
  <c r="AK1475" i="1" s="1"/>
  <c r="AJ1474" i="1"/>
  <c r="AI1474" i="1"/>
  <c r="AH1474" i="1"/>
  <c r="AG1474" i="1"/>
  <c r="AF1474" i="1"/>
  <c r="AE1474" i="1"/>
  <c r="AD1474" i="1"/>
  <c r="AC1474" i="1"/>
  <c r="AB1474" i="1"/>
  <c r="AA1474" i="1"/>
  <c r="Y1474" i="1"/>
  <c r="X1474" i="1"/>
  <c r="W1474" i="1"/>
  <c r="V1474" i="1"/>
  <c r="O1474" i="1"/>
  <c r="AK1474" i="1" s="1"/>
  <c r="AJ1473" i="1"/>
  <c r="AI1473" i="1"/>
  <c r="AH1473" i="1"/>
  <c r="AG1473" i="1"/>
  <c r="AF1473" i="1"/>
  <c r="AE1473" i="1"/>
  <c r="AD1473" i="1"/>
  <c r="AC1473" i="1"/>
  <c r="AB1473" i="1"/>
  <c r="AA1473" i="1"/>
  <c r="Y1473" i="1"/>
  <c r="X1473" i="1"/>
  <c r="W1473" i="1"/>
  <c r="V1473" i="1"/>
  <c r="O1473" i="1"/>
  <c r="AK1473" i="1" s="1"/>
  <c r="AJ1472" i="1"/>
  <c r="AI1472" i="1"/>
  <c r="AH1472" i="1"/>
  <c r="AG1472" i="1"/>
  <c r="AF1472" i="1"/>
  <c r="AE1472" i="1"/>
  <c r="AD1472" i="1"/>
  <c r="AC1472" i="1"/>
  <c r="AB1472" i="1"/>
  <c r="AA1472" i="1"/>
  <c r="Y1472" i="1"/>
  <c r="X1472" i="1"/>
  <c r="W1472" i="1"/>
  <c r="V1472" i="1"/>
  <c r="O1472" i="1"/>
  <c r="AK1472" i="1" s="1"/>
  <c r="AJ1471" i="1"/>
  <c r="AI1471" i="1"/>
  <c r="AH1471" i="1"/>
  <c r="AG1471" i="1"/>
  <c r="AF1471" i="1"/>
  <c r="AE1471" i="1"/>
  <c r="AD1471" i="1"/>
  <c r="AC1471" i="1"/>
  <c r="AB1471" i="1"/>
  <c r="AA1471" i="1"/>
  <c r="Y1471" i="1"/>
  <c r="X1471" i="1"/>
  <c r="W1471" i="1"/>
  <c r="V1471" i="1"/>
  <c r="O1471" i="1"/>
  <c r="AK1471" i="1" s="1"/>
  <c r="AJ1470" i="1"/>
  <c r="AI1470" i="1"/>
  <c r="AH1470" i="1"/>
  <c r="AG1470" i="1"/>
  <c r="AF1470" i="1"/>
  <c r="AE1470" i="1"/>
  <c r="AD1470" i="1"/>
  <c r="AC1470" i="1"/>
  <c r="AB1470" i="1"/>
  <c r="AA1470" i="1"/>
  <c r="Y1470" i="1"/>
  <c r="X1470" i="1"/>
  <c r="W1470" i="1"/>
  <c r="V1470" i="1"/>
  <c r="O1470" i="1"/>
  <c r="AK1470" i="1" s="1"/>
  <c r="AJ1469" i="1"/>
  <c r="AI1469" i="1"/>
  <c r="AH1469" i="1"/>
  <c r="AG1469" i="1"/>
  <c r="AF1469" i="1"/>
  <c r="AE1469" i="1"/>
  <c r="AD1469" i="1"/>
  <c r="AC1469" i="1"/>
  <c r="AB1469" i="1"/>
  <c r="AA1469" i="1"/>
  <c r="Y1469" i="1"/>
  <c r="X1469" i="1"/>
  <c r="W1469" i="1"/>
  <c r="V1469" i="1"/>
  <c r="O1469" i="1"/>
  <c r="AK1469" i="1" s="1"/>
  <c r="AJ1468" i="1"/>
  <c r="AI1468" i="1"/>
  <c r="AH1468" i="1"/>
  <c r="AG1468" i="1"/>
  <c r="AF1468" i="1"/>
  <c r="AE1468" i="1"/>
  <c r="AD1468" i="1"/>
  <c r="AC1468" i="1"/>
  <c r="AB1468" i="1"/>
  <c r="AA1468" i="1"/>
  <c r="Y1468" i="1"/>
  <c r="X1468" i="1"/>
  <c r="W1468" i="1"/>
  <c r="V1468" i="1"/>
  <c r="O1468" i="1"/>
  <c r="AK1468" i="1" s="1"/>
  <c r="AJ1467" i="1"/>
  <c r="AI1467" i="1"/>
  <c r="AH1467" i="1"/>
  <c r="AG1467" i="1"/>
  <c r="AF1467" i="1"/>
  <c r="AE1467" i="1"/>
  <c r="AD1467" i="1"/>
  <c r="AC1467" i="1"/>
  <c r="AB1467" i="1"/>
  <c r="AA1467" i="1"/>
  <c r="Y1467" i="1"/>
  <c r="X1467" i="1"/>
  <c r="W1467" i="1"/>
  <c r="V1467" i="1"/>
  <c r="O1467" i="1"/>
  <c r="AK1467" i="1" s="1"/>
  <c r="AJ1466" i="1"/>
  <c r="AI1466" i="1"/>
  <c r="AH1466" i="1"/>
  <c r="AG1466" i="1"/>
  <c r="AF1466" i="1"/>
  <c r="AE1466" i="1"/>
  <c r="AD1466" i="1"/>
  <c r="AC1466" i="1"/>
  <c r="AB1466" i="1"/>
  <c r="AA1466" i="1"/>
  <c r="Y1466" i="1"/>
  <c r="X1466" i="1"/>
  <c r="W1466" i="1"/>
  <c r="V1466" i="1"/>
  <c r="O1466" i="1"/>
  <c r="AK1466" i="1" s="1"/>
  <c r="AJ1465" i="1"/>
  <c r="AI1465" i="1"/>
  <c r="AH1465" i="1"/>
  <c r="AG1465" i="1"/>
  <c r="AF1465" i="1"/>
  <c r="AE1465" i="1"/>
  <c r="AD1465" i="1"/>
  <c r="AC1465" i="1"/>
  <c r="AB1465" i="1"/>
  <c r="AA1465" i="1"/>
  <c r="Y1465" i="1"/>
  <c r="X1465" i="1"/>
  <c r="W1465" i="1"/>
  <c r="V1465" i="1"/>
  <c r="O1465" i="1"/>
  <c r="AK1465" i="1" s="1"/>
  <c r="AJ1464" i="1"/>
  <c r="AI1464" i="1"/>
  <c r="AH1464" i="1"/>
  <c r="AG1464" i="1"/>
  <c r="AF1464" i="1"/>
  <c r="AE1464" i="1"/>
  <c r="AD1464" i="1"/>
  <c r="AC1464" i="1"/>
  <c r="AB1464" i="1"/>
  <c r="AA1464" i="1"/>
  <c r="Y1464" i="1"/>
  <c r="X1464" i="1"/>
  <c r="W1464" i="1"/>
  <c r="V1464" i="1"/>
  <c r="O1464" i="1"/>
  <c r="AK1464" i="1" s="1"/>
  <c r="AJ1463" i="1"/>
  <c r="AI1463" i="1"/>
  <c r="AH1463" i="1"/>
  <c r="AG1463" i="1"/>
  <c r="AF1463" i="1"/>
  <c r="AE1463" i="1"/>
  <c r="AD1463" i="1"/>
  <c r="AC1463" i="1"/>
  <c r="AB1463" i="1"/>
  <c r="AA1463" i="1"/>
  <c r="Y1463" i="1"/>
  <c r="X1463" i="1"/>
  <c r="W1463" i="1"/>
  <c r="V1463" i="1"/>
  <c r="O1463" i="1"/>
  <c r="AK1463" i="1" s="1"/>
  <c r="AJ1462" i="1"/>
  <c r="AI1462" i="1"/>
  <c r="AH1462" i="1"/>
  <c r="AG1462" i="1"/>
  <c r="AF1462" i="1"/>
  <c r="AE1462" i="1"/>
  <c r="AD1462" i="1"/>
  <c r="AC1462" i="1"/>
  <c r="AB1462" i="1"/>
  <c r="AA1462" i="1"/>
  <c r="Y1462" i="1"/>
  <c r="X1462" i="1"/>
  <c r="W1462" i="1"/>
  <c r="V1462" i="1"/>
  <c r="O1462" i="1"/>
  <c r="AK1462" i="1" s="1"/>
  <c r="AJ1461" i="1"/>
  <c r="AI1461" i="1"/>
  <c r="AH1461" i="1"/>
  <c r="AG1461" i="1"/>
  <c r="AF1461" i="1"/>
  <c r="AE1461" i="1"/>
  <c r="AD1461" i="1"/>
  <c r="AC1461" i="1"/>
  <c r="AB1461" i="1"/>
  <c r="AA1461" i="1"/>
  <c r="Y1461" i="1"/>
  <c r="X1461" i="1"/>
  <c r="W1461" i="1"/>
  <c r="V1461" i="1"/>
  <c r="O1461" i="1"/>
  <c r="AK1461" i="1" s="1"/>
  <c r="AJ1460" i="1"/>
  <c r="AI1460" i="1"/>
  <c r="AH1460" i="1"/>
  <c r="AG1460" i="1"/>
  <c r="AF1460" i="1"/>
  <c r="AE1460" i="1"/>
  <c r="AD1460" i="1"/>
  <c r="AC1460" i="1"/>
  <c r="AB1460" i="1"/>
  <c r="AA1460" i="1"/>
  <c r="Y1460" i="1"/>
  <c r="X1460" i="1"/>
  <c r="W1460" i="1"/>
  <c r="V1460" i="1"/>
  <c r="O1460" i="1"/>
  <c r="AK1460" i="1" s="1"/>
  <c r="AK1459" i="1"/>
  <c r="AJ1459" i="1"/>
  <c r="AI1459" i="1"/>
  <c r="AH1459" i="1"/>
  <c r="AG1459" i="1"/>
  <c r="AF1459" i="1"/>
  <c r="AE1459" i="1"/>
  <c r="AD1459" i="1"/>
  <c r="AC1459" i="1"/>
  <c r="AB1459" i="1"/>
  <c r="AA1459" i="1"/>
  <c r="Y1459" i="1"/>
  <c r="X1459" i="1"/>
  <c r="W1459" i="1"/>
  <c r="V1459" i="1"/>
  <c r="AJ1458" i="1"/>
  <c r="AI1458" i="1"/>
  <c r="AH1458" i="1"/>
  <c r="AG1458" i="1"/>
  <c r="AF1458" i="1"/>
  <c r="AE1458" i="1"/>
  <c r="AD1458" i="1"/>
  <c r="AC1458" i="1"/>
  <c r="AB1458" i="1"/>
  <c r="AA1458" i="1"/>
  <c r="Y1458" i="1"/>
  <c r="X1458" i="1"/>
  <c r="W1458" i="1"/>
  <c r="V1458" i="1"/>
  <c r="O1458" i="1"/>
  <c r="AK1458" i="1" s="1"/>
  <c r="AJ1457" i="1"/>
  <c r="AI1457" i="1"/>
  <c r="AH1457" i="1"/>
  <c r="AG1457" i="1"/>
  <c r="AF1457" i="1"/>
  <c r="AE1457" i="1"/>
  <c r="AD1457" i="1"/>
  <c r="AC1457" i="1"/>
  <c r="AB1457" i="1"/>
  <c r="AA1457" i="1"/>
  <c r="Y1457" i="1"/>
  <c r="X1457" i="1"/>
  <c r="W1457" i="1"/>
  <c r="V1457" i="1"/>
  <c r="O1457" i="1"/>
  <c r="AK1457" i="1" s="1"/>
  <c r="AJ1456" i="1"/>
  <c r="AI1456" i="1"/>
  <c r="AH1456" i="1"/>
  <c r="AG1456" i="1"/>
  <c r="AF1456" i="1"/>
  <c r="AE1456" i="1"/>
  <c r="AD1456" i="1"/>
  <c r="AC1456" i="1"/>
  <c r="AB1456" i="1"/>
  <c r="AA1456" i="1"/>
  <c r="Y1456" i="1"/>
  <c r="X1456" i="1"/>
  <c r="W1456" i="1"/>
  <c r="V1456" i="1"/>
  <c r="O1456" i="1"/>
  <c r="AK1456" i="1" s="1"/>
  <c r="AJ1455" i="1"/>
  <c r="AI1455" i="1"/>
  <c r="AH1455" i="1"/>
  <c r="AG1455" i="1"/>
  <c r="AF1455" i="1"/>
  <c r="AE1455" i="1"/>
  <c r="AD1455" i="1"/>
  <c r="AC1455" i="1"/>
  <c r="AB1455" i="1"/>
  <c r="AA1455" i="1"/>
  <c r="Y1455" i="1"/>
  <c r="X1455" i="1"/>
  <c r="W1455" i="1"/>
  <c r="V1455" i="1"/>
  <c r="O1455" i="1"/>
  <c r="AK1455" i="1" s="1"/>
  <c r="AJ1454" i="1"/>
  <c r="AI1454" i="1"/>
  <c r="AH1454" i="1"/>
  <c r="AG1454" i="1"/>
  <c r="AF1454" i="1"/>
  <c r="AE1454" i="1"/>
  <c r="AD1454" i="1"/>
  <c r="AC1454" i="1"/>
  <c r="AB1454" i="1"/>
  <c r="AA1454" i="1"/>
  <c r="Y1454" i="1"/>
  <c r="X1454" i="1"/>
  <c r="W1454" i="1"/>
  <c r="V1454" i="1"/>
  <c r="O1454" i="1"/>
  <c r="AK1454" i="1" s="1"/>
  <c r="AJ1453" i="1"/>
  <c r="AI1453" i="1"/>
  <c r="AH1453" i="1"/>
  <c r="AG1453" i="1"/>
  <c r="AF1453" i="1"/>
  <c r="AE1453" i="1"/>
  <c r="AD1453" i="1"/>
  <c r="AC1453" i="1"/>
  <c r="AB1453" i="1"/>
  <c r="AA1453" i="1"/>
  <c r="Y1453" i="1"/>
  <c r="X1453" i="1"/>
  <c r="W1453" i="1"/>
  <c r="V1453" i="1"/>
  <c r="O1453" i="1"/>
  <c r="AK1453" i="1" s="1"/>
  <c r="AJ1452" i="1"/>
  <c r="AI1452" i="1"/>
  <c r="AH1452" i="1"/>
  <c r="AG1452" i="1"/>
  <c r="AF1452" i="1"/>
  <c r="AE1452" i="1"/>
  <c r="AD1452" i="1"/>
  <c r="AC1452" i="1"/>
  <c r="AB1452" i="1"/>
  <c r="AA1452" i="1"/>
  <c r="Y1452" i="1"/>
  <c r="X1452" i="1"/>
  <c r="W1452" i="1"/>
  <c r="V1452" i="1"/>
  <c r="O1452" i="1"/>
  <c r="AK1452" i="1" s="1"/>
  <c r="AJ1451" i="1"/>
  <c r="AI1451" i="1"/>
  <c r="AH1451" i="1"/>
  <c r="AG1451" i="1"/>
  <c r="AF1451" i="1"/>
  <c r="AE1451" i="1"/>
  <c r="AD1451" i="1"/>
  <c r="AC1451" i="1"/>
  <c r="AB1451" i="1"/>
  <c r="AA1451" i="1"/>
  <c r="Y1451" i="1"/>
  <c r="X1451" i="1"/>
  <c r="W1451" i="1"/>
  <c r="V1451" i="1"/>
  <c r="O1451" i="1"/>
  <c r="AK1451" i="1" s="1"/>
  <c r="AJ1450" i="1"/>
  <c r="AI1450" i="1"/>
  <c r="AH1450" i="1"/>
  <c r="AG1450" i="1"/>
  <c r="AF1450" i="1"/>
  <c r="AE1450" i="1"/>
  <c r="AD1450" i="1"/>
  <c r="AC1450" i="1"/>
  <c r="AB1450" i="1"/>
  <c r="AA1450" i="1"/>
  <c r="Y1450" i="1"/>
  <c r="X1450" i="1"/>
  <c r="W1450" i="1"/>
  <c r="V1450" i="1"/>
  <c r="O1450" i="1"/>
  <c r="AK1450" i="1" s="1"/>
  <c r="AK1449" i="1"/>
  <c r="AJ1449" i="1"/>
  <c r="AI1449" i="1"/>
  <c r="AH1449" i="1"/>
  <c r="AG1449" i="1"/>
  <c r="AF1449" i="1"/>
  <c r="AE1449" i="1"/>
  <c r="AD1449" i="1"/>
  <c r="AC1449" i="1"/>
  <c r="AB1449" i="1"/>
  <c r="AA1449" i="1"/>
  <c r="Y1449" i="1"/>
  <c r="X1449" i="1"/>
  <c r="W1449" i="1"/>
  <c r="V1449" i="1"/>
  <c r="AJ1448" i="1"/>
  <c r="AI1448" i="1"/>
  <c r="AH1448" i="1"/>
  <c r="AG1448" i="1"/>
  <c r="AF1448" i="1"/>
  <c r="AE1448" i="1"/>
  <c r="AD1448" i="1"/>
  <c r="AC1448" i="1"/>
  <c r="AB1448" i="1"/>
  <c r="AA1448" i="1"/>
  <c r="Y1448" i="1"/>
  <c r="X1448" i="1"/>
  <c r="W1448" i="1"/>
  <c r="V1448" i="1"/>
  <c r="O1448" i="1"/>
  <c r="AK1448" i="1" s="1"/>
  <c r="AJ1447" i="1"/>
  <c r="AI1447" i="1"/>
  <c r="AH1447" i="1"/>
  <c r="AG1447" i="1"/>
  <c r="AF1447" i="1"/>
  <c r="AE1447" i="1"/>
  <c r="AD1447" i="1"/>
  <c r="AC1447" i="1"/>
  <c r="AB1447" i="1"/>
  <c r="AA1447" i="1"/>
  <c r="Y1447" i="1"/>
  <c r="X1447" i="1"/>
  <c r="W1447" i="1"/>
  <c r="V1447" i="1"/>
  <c r="O1447" i="1"/>
  <c r="AK1447" i="1" s="1"/>
  <c r="AJ1446" i="1"/>
  <c r="AI1446" i="1"/>
  <c r="AH1446" i="1"/>
  <c r="AG1446" i="1"/>
  <c r="AF1446" i="1"/>
  <c r="AE1446" i="1"/>
  <c r="AD1446" i="1"/>
  <c r="AC1446" i="1"/>
  <c r="AB1446" i="1"/>
  <c r="AA1446" i="1"/>
  <c r="Y1446" i="1"/>
  <c r="X1446" i="1"/>
  <c r="W1446" i="1"/>
  <c r="V1446" i="1"/>
  <c r="O1446" i="1"/>
  <c r="AK1446" i="1" s="1"/>
  <c r="AJ1445" i="1"/>
  <c r="AI1445" i="1"/>
  <c r="AH1445" i="1"/>
  <c r="AG1445" i="1"/>
  <c r="AF1445" i="1"/>
  <c r="AE1445" i="1"/>
  <c r="AD1445" i="1"/>
  <c r="AC1445" i="1"/>
  <c r="AB1445" i="1"/>
  <c r="AA1445" i="1"/>
  <c r="Y1445" i="1"/>
  <c r="X1445" i="1"/>
  <c r="W1445" i="1"/>
  <c r="V1445" i="1"/>
  <c r="O1445" i="1"/>
  <c r="AK1445" i="1" s="1"/>
  <c r="AJ1444" i="1"/>
  <c r="AI1444" i="1"/>
  <c r="AH1444" i="1"/>
  <c r="AG1444" i="1"/>
  <c r="AF1444" i="1"/>
  <c r="AE1444" i="1"/>
  <c r="AD1444" i="1"/>
  <c r="AC1444" i="1"/>
  <c r="AB1444" i="1"/>
  <c r="AA1444" i="1"/>
  <c r="Y1444" i="1"/>
  <c r="X1444" i="1"/>
  <c r="W1444" i="1"/>
  <c r="V1444" i="1"/>
  <c r="O1444" i="1"/>
  <c r="AK1444" i="1" s="1"/>
  <c r="AJ1443" i="1"/>
  <c r="AI1443" i="1"/>
  <c r="AH1443" i="1"/>
  <c r="AG1443" i="1"/>
  <c r="AF1443" i="1"/>
  <c r="AE1443" i="1"/>
  <c r="AD1443" i="1"/>
  <c r="AC1443" i="1"/>
  <c r="AB1443" i="1"/>
  <c r="AA1443" i="1"/>
  <c r="Y1443" i="1"/>
  <c r="X1443" i="1"/>
  <c r="W1443" i="1"/>
  <c r="V1443" i="1"/>
  <c r="O1443" i="1"/>
  <c r="AK1443" i="1" s="1"/>
  <c r="AJ1442" i="1"/>
  <c r="AI1442" i="1"/>
  <c r="AH1442" i="1"/>
  <c r="AG1442" i="1"/>
  <c r="AF1442" i="1"/>
  <c r="AE1442" i="1"/>
  <c r="AD1442" i="1"/>
  <c r="AC1442" i="1"/>
  <c r="AB1442" i="1"/>
  <c r="AA1442" i="1"/>
  <c r="Y1442" i="1"/>
  <c r="X1442" i="1"/>
  <c r="W1442" i="1"/>
  <c r="V1442" i="1"/>
  <c r="O1442" i="1"/>
  <c r="AK1442" i="1" s="1"/>
  <c r="AJ1441" i="1"/>
  <c r="AI1441" i="1"/>
  <c r="AH1441" i="1"/>
  <c r="AG1441" i="1"/>
  <c r="AF1441" i="1"/>
  <c r="AE1441" i="1"/>
  <c r="AD1441" i="1"/>
  <c r="AC1441" i="1"/>
  <c r="AB1441" i="1"/>
  <c r="AA1441" i="1"/>
  <c r="Y1441" i="1"/>
  <c r="X1441" i="1"/>
  <c r="W1441" i="1"/>
  <c r="V1441" i="1"/>
  <c r="O1441" i="1"/>
  <c r="AK1441" i="1" s="1"/>
  <c r="AJ1440" i="1"/>
  <c r="AI1440" i="1"/>
  <c r="AH1440" i="1"/>
  <c r="AG1440" i="1"/>
  <c r="AF1440" i="1"/>
  <c r="AE1440" i="1"/>
  <c r="AD1440" i="1"/>
  <c r="AC1440" i="1"/>
  <c r="AB1440" i="1"/>
  <c r="AA1440" i="1"/>
  <c r="Y1440" i="1"/>
  <c r="X1440" i="1"/>
  <c r="W1440" i="1"/>
  <c r="V1440" i="1"/>
  <c r="O1440" i="1"/>
  <c r="AK1440" i="1" s="1"/>
  <c r="AJ1439" i="1"/>
  <c r="AI1439" i="1"/>
  <c r="AH1439" i="1"/>
  <c r="AG1439" i="1"/>
  <c r="AF1439" i="1"/>
  <c r="AE1439" i="1"/>
  <c r="AD1439" i="1"/>
  <c r="AC1439" i="1"/>
  <c r="AB1439" i="1"/>
  <c r="AA1439" i="1"/>
  <c r="Y1439" i="1"/>
  <c r="X1439" i="1"/>
  <c r="W1439" i="1"/>
  <c r="V1439" i="1"/>
  <c r="O1439" i="1"/>
  <c r="AK1439" i="1" s="1"/>
  <c r="AJ1438" i="1"/>
  <c r="AI1438" i="1"/>
  <c r="AH1438" i="1"/>
  <c r="AG1438" i="1"/>
  <c r="AF1438" i="1"/>
  <c r="AE1438" i="1"/>
  <c r="AD1438" i="1"/>
  <c r="AC1438" i="1"/>
  <c r="AB1438" i="1"/>
  <c r="AA1438" i="1"/>
  <c r="Y1438" i="1"/>
  <c r="X1438" i="1"/>
  <c r="W1438" i="1"/>
  <c r="V1438" i="1"/>
  <c r="O1438" i="1"/>
  <c r="AK1438" i="1" s="1"/>
  <c r="AJ1437" i="1"/>
  <c r="AI1437" i="1"/>
  <c r="AH1437" i="1"/>
  <c r="AG1437" i="1"/>
  <c r="AF1437" i="1"/>
  <c r="AE1437" i="1"/>
  <c r="AD1437" i="1"/>
  <c r="AC1437" i="1"/>
  <c r="AB1437" i="1"/>
  <c r="AA1437" i="1"/>
  <c r="Y1437" i="1"/>
  <c r="X1437" i="1"/>
  <c r="W1437" i="1"/>
  <c r="V1437" i="1"/>
  <c r="O1437" i="1"/>
  <c r="AK1437" i="1" s="1"/>
  <c r="AJ1436" i="1"/>
  <c r="AI1436" i="1"/>
  <c r="AH1436" i="1"/>
  <c r="AG1436" i="1"/>
  <c r="AF1436" i="1"/>
  <c r="AE1436" i="1"/>
  <c r="AD1436" i="1"/>
  <c r="AC1436" i="1"/>
  <c r="AB1436" i="1"/>
  <c r="AA1436" i="1"/>
  <c r="Y1436" i="1"/>
  <c r="X1436" i="1"/>
  <c r="W1436" i="1"/>
  <c r="V1436" i="1"/>
  <c r="O1436" i="1"/>
  <c r="AK1436" i="1" s="1"/>
  <c r="AJ1435" i="1"/>
  <c r="AI1435" i="1"/>
  <c r="AH1435" i="1"/>
  <c r="AG1435" i="1"/>
  <c r="AF1435" i="1"/>
  <c r="AE1435" i="1"/>
  <c r="AD1435" i="1"/>
  <c r="AC1435" i="1"/>
  <c r="AB1435" i="1"/>
  <c r="AA1435" i="1"/>
  <c r="Y1435" i="1"/>
  <c r="X1435" i="1"/>
  <c r="W1435" i="1"/>
  <c r="V1435" i="1"/>
  <c r="O1435" i="1"/>
  <c r="AK1435" i="1" s="1"/>
  <c r="AJ1434" i="1"/>
  <c r="AI1434" i="1"/>
  <c r="AH1434" i="1"/>
  <c r="AG1434" i="1"/>
  <c r="AF1434" i="1"/>
  <c r="AE1434" i="1"/>
  <c r="AD1434" i="1"/>
  <c r="AC1434" i="1"/>
  <c r="AB1434" i="1"/>
  <c r="AA1434" i="1"/>
  <c r="Y1434" i="1"/>
  <c r="X1434" i="1"/>
  <c r="W1434" i="1"/>
  <c r="V1434" i="1"/>
  <c r="O1434" i="1"/>
  <c r="AK1434" i="1" s="1"/>
  <c r="AJ1433" i="1"/>
  <c r="AI1433" i="1"/>
  <c r="AH1433" i="1"/>
  <c r="AG1433" i="1"/>
  <c r="AF1433" i="1"/>
  <c r="AE1433" i="1"/>
  <c r="AD1433" i="1"/>
  <c r="AC1433" i="1"/>
  <c r="AB1433" i="1"/>
  <c r="AA1433" i="1"/>
  <c r="Y1433" i="1"/>
  <c r="X1433" i="1"/>
  <c r="W1433" i="1"/>
  <c r="V1433" i="1"/>
  <c r="O1433" i="1"/>
  <c r="AK1433" i="1" s="1"/>
  <c r="AJ1432" i="1"/>
  <c r="AI1432" i="1"/>
  <c r="AH1432" i="1"/>
  <c r="AG1432" i="1"/>
  <c r="AF1432" i="1"/>
  <c r="AE1432" i="1"/>
  <c r="AD1432" i="1"/>
  <c r="AC1432" i="1"/>
  <c r="AB1432" i="1"/>
  <c r="AA1432" i="1"/>
  <c r="Y1432" i="1"/>
  <c r="X1432" i="1"/>
  <c r="W1432" i="1"/>
  <c r="V1432" i="1"/>
  <c r="O1432" i="1"/>
  <c r="AK1432" i="1" s="1"/>
  <c r="AJ1431" i="1"/>
  <c r="AI1431" i="1"/>
  <c r="AH1431" i="1"/>
  <c r="AG1431" i="1"/>
  <c r="AF1431" i="1"/>
  <c r="AE1431" i="1"/>
  <c r="AD1431" i="1"/>
  <c r="AC1431" i="1"/>
  <c r="AB1431" i="1"/>
  <c r="AA1431" i="1"/>
  <c r="Y1431" i="1"/>
  <c r="X1431" i="1"/>
  <c r="W1431" i="1"/>
  <c r="V1431" i="1"/>
  <c r="O1431" i="1"/>
  <c r="AK1431" i="1" s="1"/>
  <c r="AJ1430" i="1"/>
  <c r="AI1430" i="1"/>
  <c r="AH1430" i="1"/>
  <c r="AG1430" i="1"/>
  <c r="AF1430" i="1"/>
  <c r="AE1430" i="1"/>
  <c r="AD1430" i="1"/>
  <c r="AC1430" i="1"/>
  <c r="AB1430" i="1"/>
  <c r="AA1430" i="1"/>
  <c r="Y1430" i="1"/>
  <c r="X1430" i="1"/>
  <c r="W1430" i="1"/>
  <c r="V1430" i="1"/>
  <c r="O1430" i="1"/>
  <c r="AK1430" i="1" s="1"/>
  <c r="AJ1429" i="1"/>
  <c r="AI1429" i="1"/>
  <c r="AH1429" i="1"/>
  <c r="AG1429" i="1"/>
  <c r="AF1429" i="1"/>
  <c r="AE1429" i="1"/>
  <c r="AD1429" i="1"/>
  <c r="AC1429" i="1"/>
  <c r="AB1429" i="1"/>
  <c r="AA1429" i="1"/>
  <c r="Y1429" i="1"/>
  <c r="X1429" i="1"/>
  <c r="W1429" i="1"/>
  <c r="V1429" i="1"/>
  <c r="O1429" i="1"/>
  <c r="AK1429" i="1" s="1"/>
  <c r="AJ1428" i="1"/>
  <c r="AI1428" i="1"/>
  <c r="AH1428" i="1"/>
  <c r="AG1428" i="1"/>
  <c r="AF1428" i="1"/>
  <c r="AE1428" i="1"/>
  <c r="AD1428" i="1"/>
  <c r="AC1428" i="1"/>
  <c r="AB1428" i="1"/>
  <c r="AA1428" i="1"/>
  <c r="Y1428" i="1"/>
  <c r="X1428" i="1"/>
  <c r="W1428" i="1"/>
  <c r="V1428" i="1"/>
  <c r="O1428" i="1"/>
  <c r="AK1428" i="1" s="1"/>
  <c r="AJ1427" i="1"/>
  <c r="AI1427" i="1"/>
  <c r="AH1427" i="1"/>
  <c r="AG1427" i="1"/>
  <c r="AF1427" i="1"/>
  <c r="AE1427" i="1"/>
  <c r="AD1427" i="1"/>
  <c r="AC1427" i="1"/>
  <c r="AB1427" i="1"/>
  <c r="AA1427" i="1"/>
  <c r="Y1427" i="1"/>
  <c r="X1427" i="1"/>
  <c r="W1427" i="1"/>
  <c r="V1427" i="1"/>
  <c r="O1427" i="1"/>
  <c r="AK1427" i="1" s="1"/>
  <c r="AJ1426" i="1"/>
  <c r="AI1426" i="1"/>
  <c r="AH1426" i="1"/>
  <c r="AG1426" i="1"/>
  <c r="AF1426" i="1"/>
  <c r="AE1426" i="1"/>
  <c r="AD1426" i="1"/>
  <c r="AC1426" i="1"/>
  <c r="AB1426" i="1"/>
  <c r="AA1426" i="1"/>
  <c r="Y1426" i="1"/>
  <c r="X1426" i="1"/>
  <c r="W1426" i="1"/>
  <c r="V1426" i="1"/>
  <c r="O1426" i="1"/>
  <c r="AK1426" i="1" s="1"/>
  <c r="AJ1425" i="1"/>
  <c r="AI1425" i="1"/>
  <c r="AH1425" i="1"/>
  <c r="AG1425" i="1"/>
  <c r="AF1425" i="1"/>
  <c r="AE1425" i="1"/>
  <c r="AD1425" i="1"/>
  <c r="AC1425" i="1"/>
  <c r="AB1425" i="1"/>
  <c r="AA1425" i="1"/>
  <c r="Y1425" i="1"/>
  <c r="X1425" i="1"/>
  <c r="W1425" i="1"/>
  <c r="V1425" i="1"/>
  <c r="O1425" i="1"/>
  <c r="AK1425" i="1" s="1"/>
  <c r="AJ1424" i="1"/>
  <c r="AI1424" i="1"/>
  <c r="AH1424" i="1"/>
  <c r="AG1424" i="1"/>
  <c r="AF1424" i="1"/>
  <c r="AE1424" i="1"/>
  <c r="AD1424" i="1"/>
  <c r="AC1424" i="1"/>
  <c r="AB1424" i="1"/>
  <c r="AA1424" i="1"/>
  <c r="Y1424" i="1"/>
  <c r="X1424" i="1"/>
  <c r="W1424" i="1"/>
  <c r="V1424" i="1"/>
  <c r="O1424" i="1"/>
  <c r="AK1424" i="1" s="1"/>
  <c r="AJ1423" i="1"/>
  <c r="AI1423" i="1"/>
  <c r="AH1423" i="1"/>
  <c r="AG1423" i="1"/>
  <c r="AF1423" i="1"/>
  <c r="AE1423" i="1"/>
  <c r="AD1423" i="1"/>
  <c r="AC1423" i="1"/>
  <c r="AB1423" i="1"/>
  <c r="AA1423" i="1"/>
  <c r="Y1423" i="1"/>
  <c r="X1423" i="1"/>
  <c r="W1423" i="1"/>
  <c r="V1423" i="1"/>
  <c r="O1423" i="1"/>
  <c r="AK1423" i="1" s="1"/>
  <c r="AJ1422" i="1"/>
  <c r="AI1422" i="1"/>
  <c r="AH1422" i="1"/>
  <c r="AG1422" i="1"/>
  <c r="AF1422" i="1"/>
  <c r="AE1422" i="1"/>
  <c r="AD1422" i="1"/>
  <c r="AC1422" i="1"/>
  <c r="AB1422" i="1"/>
  <c r="AA1422" i="1"/>
  <c r="Y1422" i="1"/>
  <c r="X1422" i="1"/>
  <c r="W1422" i="1"/>
  <c r="V1422" i="1"/>
  <c r="O1422" i="1"/>
  <c r="AK1422" i="1" s="1"/>
  <c r="AJ1421" i="1"/>
  <c r="AI1421" i="1"/>
  <c r="AH1421" i="1"/>
  <c r="AG1421" i="1"/>
  <c r="AF1421" i="1"/>
  <c r="AE1421" i="1"/>
  <c r="AD1421" i="1"/>
  <c r="AC1421" i="1"/>
  <c r="AB1421" i="1"/>
  <c r="AA1421" i="1"/>
  <c r="Y1421" i="1"/>
  <c r="X1421" i="1"/>
  <c r="W1421" i="1"/>
  <c r="V1421" i="1"/>
  <c r="O1421" i="1"/>
  <c r="AK1421" i="1" s="1"/>
  <c r="AJ1420" i="1"/>
  <c r="AI1420" i="1"/>
  <c r="AH1420" i="1"/>
  <c r="AG1420" i="1"/>
  <c r="AF1420" i="1"/>
  <c r="AE1420" i="1"/>
  <c r="AD1420" i="1"/>
  <c r="AC1420" i="1"/>
  <c r="AB1420" i="1"/>
  <c r="AA1420" i="1"/>
  <c r="Y1420" i="1"/>
  <c r="X1420" i="1"/>
  <c r="W1420" i="1"/>
  <c r="V1420" i="1"/>
  <c r="O1420" i="1"/>
  <c r="AK1420" i="1" s="1"/>
  <c r="AJ1419" i="1"/>
  <c r="AI1419" i="1"/>
  <c r="AH1419" i="1"/>
  <c r="AG1419" i="1"/>
  <c r="AF1419" i="1"/>
  <c r="AE1419" i="1"/>
  <c r="AD1419" i="1"/>
  <c r="AC1419" i="1"/>
  <c r="AB1419" i="1"/>
  <c r="AA1419" i="1"/>
  <c r="Y1419" i="1"/>
  <c r="X1419" i="1"/>
  <c r="W1419" i="1"/>
  <c r="V1419" i="1"/>
  <c r="O1419" i="1"/>
  <c r="AK1419" i="1" s="1"/>
  <c r="AJ1418" i="1"/>
  <c r="AI1418" i="1"/>
  <c r="AH1418" i="1"/>
  <c r="AG1418" i="1"/>
  <c r="AF1418" i="1"/>
  <c r="AE1418" i="1"/>
  <c r="AD1418" i="1"/>
  <c r="AC1418" i="1"/>
  <c r="AB1418" i="1"/>
  <c r="AA1418" i="1"/>
  <c r="Y1418" i="1"/>
  <c r="X1418" i="1"/>
  <c r="W1418" i="1"/>
  <c r="V1418" i="1"/>
  <c r="O1418" i="1"/>
  <c r="AK1418" i="1" s="1"/>
  <c r="AJ1417" i="1"/>
  <c r="AI1417" i="1"/>
  <c r="AH1417" i="1"/>
  <c r="AG1417" i="1"/>
  <c r="AF1417" i="1"/>
  <c r="AE1417" i="1"/>
  <c r="AD1417" i="1"/>
  <c r="AC1417" i="1"/>
  <c r="AB1417" i="1"/>
  <c r="AA1417" i="1"/>
  <c r="Y1417" i="1"/>
  <c r="X1417" i="1"/>
  <c r="W1417" i="1"/>
  <c r="V1417" i="1"/>
  <c r="O1417" i="1"/>
  <c r="AK1417" i="1" s="1"/>
  <c r="AJ1416" i="1"/>
  <c r="AI1416" i="1"/>
  <c r="AH1416" i="1"/>
  <c r="AG1416" i="1"/>
  <c r="AF1416" i="1"/>
  <c r="AE1416" i="1"/>
  <c r="AD1416" i="1"/>
  <c r="AC1416" i="1"/>
  <c r="AB1416" i="1"/>
  <c r="AA1416" i="1"/>
  <c r="Y1416" i="1"/>
  <c r="X1416" i="1"/>
  <c r="W1416" i="1"/>
  <c r="V1416" i="1"/>
  <c r="O1416" i="1"/>
  <c r="AK1416" i="1" s="1"/>
  <c r="AJ1415" i="1"/>
  <c r="AI1415" i="1"/>
  <c r="AH1415" i="1"/>
  <c r="AG1415" i="1"/>
  <c r="AF1415" i="1"/>
  <c r="AE1415" i="1"/>
  <c r="AD1415" i="1"/>
  <c r="AC1415" i="1"/>
  <c r="AB1415" i="1"/>
  <c r="AA1415" i="1"/>
  <c r="Y1415" i="1"/>
  <c r="X1415" i="1"/>
  <c r="W1415" i="1"/>
  <c r="V1415" i="1"/>
  <c r="O1415" i="1"/>
  <c r="AK1415" i="1" s="1"/>
  <c r="AJ1414" i="1"/>
  <c r="AI1414" i="1"/>
  <c r="AH1414" i="1"/>
  <c r="AG1414" i="1"/>
  <c r="AF1414" i="1"/>
  <c r="AE1414" i="1"/>
  <c r="AD1414" i="1"/>
  <c r="AC1414" i="1"/>
  <c r="AB1414" i="1"/>
  <c r="AA1414" i="1"/>
  <c r="Y1414" i="1"/>
  <c r="X1414" i="1"/>
  <c r="W1414" i="1"/>
  <c r="V1414" i="1"/>
  <c r="O1414" i="1"/>
  <c r="AK1414" i="1" s="1"/>
  <c r="AJ1413" i="1"/>
  <c r="AI1413" i="1"/>
  <c r="AH1413" i="1"/>
  <c r="AG1413" i="1"/>
  <c r="AF1413" i="1"/>
  <c r="AE1413" i="1"/>
  <c r="AD1413" i="1"/>
  <c r="AC1413" i="1"/>
  <c r="AB1413" i="1"/>
  <c r="AA1413" i="1"/>
  <c r="Y1413" i="1"/>
  <c r="X1413" i="1"/>
  <c r="W1413" i="1"/>
  <c r="V1413" i="1"/>
  <c r="O1413" i="1"/>
  <c r="AK1413" i="1" s="1"/>
  <c r="AJ1412" i="1"/>
  <c r="AI1412" i="1"/>
  <c r="AH1412" i="1"/>
  <c r="AG1412" i="1"/>
  <c r="AF1412" i="1"/>
  <c r="AE1412" i="1"/>
  <c r="AD1412" i="1"/>
  <c r="AC1412" i="1"/>
  <c r="AB1412" i="1"/>
  <c r="AA1412" i="1"/>
  <c r="Y1412" i="1"/>
  <c r="X1412" i="1"/>
  <c r="W1412" i="1"/>
  <c r="V1412" i="1"/>
  <c r="O1412" i="1"/>
  <c r="AK1412" i="1" s="1"/>
  <c r="AJ1411" i="1"/>
  <c r="AI1411" i="1"/>
  <c r="AH1411" i="1"/>
  <c r="AG1411" i="1"/>
  <c r="AF1411" i="1"/>
  <c r="AE1411" i="1"/>
  <c r="AD1411" i="1"/>
  <c r="AC1411" i="1"/>
  <c r="AB1411" i="1"/>
  <c r="AA1411" i="1"/>
  <c r="Y1411" i="1"/>
  <c r="X1411" i="1"/>
  <c r="W1411" i="1"/>
  <c r="V1411" i="1"/>
  <c r="O1411" i="1"/>
  <c r="AK1411" i="1" s="1"/>
  <c r="AJ1410" i="1"/>
  <c r="AI1410" i="1"/>
  <c r="AH1410" i="1"/>
  <c r="AG1410" i="1"/>
  <c r="AF1410" i="1"/>
  <c r="AE1410" i="1"/>
  <c r="AD1410" i="1"/>
  <c r="AC1410" i="1"/>
  <c r="AB1410" i="1"/>
  <c r="AA1410" i="1"/>
  <c r="Y1410" i="1"/>
  <c r="X1410" i="1"/>
  <c r="W1410" i="1"/>
  <c r="V1410" i="1"/>
  <c r="O1410" i="1"/>
  <c r="AK1410" i="1" s="1"/>
  <c r="AJ1409" i="1"/>
  <c r="AI1409" i="1"/>
  <c r="AH1409" i="1"/>
  <c r="AG1409" i="1"/>
  <c r="AF1409" i="1"/>
  <c r="AE1409" i="1"/>
  <c r="AD1409" i="1"/>
  <c r="AC1409" i="1"/>
  <c r="AB1409" i="1"/>
  <c r="AA1409" i="1"/>
  <c r="Y1409" i="1"/>
  <c r="X1409" i="1"/>
  <c r="W1409" i="1"/>
  <c r="V1409" i="1"/>
  <c r="O1409" i="1"/>
  <c r="AK1409" i="1" s="1"/>
  <c r="AJ1408" i="1"/>
  <c r="AI1408" i="1"/>
  <c r="AH1408" i="1"/>
  <c r="AG1408" i="1"/>
  <c r="AF1408" i="1"/>
  <c r="AE1408" i="1"/>
  <c r="AD1408" i="1"/>
  <c r="AC1408" i="1"/>
  <c r="AB1408" i="1"/>
  <c r="AA1408" i="1"/>
  <c r="Y1408" i="1"/>
  <c r="X1408" i="1"/>
  <c r="W1408" i="1"/>
  <c r="V1408" i="1"/>
  <c r="O1408" i="1"/>
  <c r="AK1408" i="1" s="1"/>
  <c r="AJ1407" i="1"/>
  <c r="AI1407" i="1"/>
  <c r="AH1407" i="1"/>
  <c r="AG1407" i="1"/>
  <c r="AF1407" i="1"/>
  <c r="AE1407" i="1"/>
  <c r="AD1407" i="1"/>
  <c r="AC1407" i="1"/>
  <c r="AB1407" i="1"/>
  <c r="AA1407" i="1"/>
  <c r="Y1407" i="1"/>
  <c r="X1407" i="1"/>
  <c r="W1407" i="1"/>
  <c r="V1407" i="1"/>
  <c r="O1407" i="1"/>
  <c r="AK1407" i="1" s="1"/>
  <c r="AJ1406" i="1"/>
  <c r="AI1406" i="1"/>
  <c r="AH1406" i="1"/>
  <c r="AG1406" i="1"/>
  <c r="AF1406" i="1"/>
  <c r="AE1406" i="1"/>
  <c r="AD1406" i="1"/>
  <c r="AC1406" i="1"/>
  <c r="AB1406" i="1"/>
  <c r="AA1406" i="1"/>
  <c r="Y1406" i="1"/>
  <c r="X1406" i="1"/>
  <c r="W1406" i="1"/>
  <c r="V1406" i="1"/>
  <c r="O1406" i="1"/>
  <c r="AK1406" i="1" s="1"/>
  <c r="AJ1405" i="1"/>
  <c r="AI1405" i="1"/>
  <c r="AH1405" i="1"/>
  <c r="AG1405" i="1"/>
  <c r="AF1405" i="1"/>
  <c r="AE1405" i="1"/>
  <c r="AD1405" i="1"/>
  <c r="AC1405" i="1"/>
  <c r="AB1405" i="1"/>
  <c r="AA1405" i="1"/>
  <c r="Y1405" i="1"/>
  <c r="X1405" i="1"/>
  <c r="W1405" i="1"/>
  <c r="V1405" i="1"/>
  <c r="O1405" i="1"/>
  <c r="AK1405" i="1" s="1"/>
  <c r="AJ1404" i="1"/>
  <c r="AI1404" i="1"/>
  <c r="AH1404" i="1"/>
  <c r="AG1404" i="1"/>
  <c r="AF1404" i="1"/>
  <c r="AE1404" i="1"/>
  <c r="AD1404" i="1"/>
  <c r="AC1404" i="1"/>
  <c r="AB1404" i="1"/>
  <c r="AA1404" i="1"/>
  <c r="Y1404" i="1"/>
  <c r="X1404" i="1"/>
  <c r="W1404" i="1"/>
  <c r="V1404" i="1"/>
  <c r="O1404" i="1"/>
  <c r="AK1404" i="1" s="1"/>
  <c r="AJ1403" i="1"/>
  <c r="AI1403" i="1"/>
  <c r="AH1403" i="1"/>
  <c r="AG1403" i="1"/>
  <c r="AF1403" i="1"/>
  <c r="AE1403" i="1"/>
  <c r="AD1403" i="1"/>
  <c r="AC1403" i="1"/>
  <c r="AB1403" i="1"/>
  <c r="AA1403" i="1"/>
  <c r="Y1403" i="1"/>
  <c r="X1403" i="1"/>
  <c r="W1403" i="1"/>
  <c r="V1403" i="1"/>
  <c r="O1403" i="1"/>
  <c r="AK1403" i="1" s="1"/>
  <c r="AJ1402" i="1"/>
  <c r="AI1402" i="1"/>
  <c r="AH1402" i="1"/>
  <c r="AG1402" i="1"/>
  <c r="AF1402" i="1"/>
  <c r="AE1402" i="1"/>
  <c r="AD1402" i="1"/>
  <c r="AC1402" i="1"/>
  <c r="AB1402" i="1"/>
  <c r="AA1402" i="1"/>
  <c r="Y1402" i="1"/>
  <c r="X1402" i="1"/>
  <c r="W1402" i="1"/>
  <c r="V1402" i="1"/>
  <c r="O1402" i="1"/>
  <c r="AK1402" i="1" s="1"/>
  <c r="AJ1401" i="1"/>
  <c r="AI1401" i="1"/>
  <c r="AH1401" i="1"/>
  <c r="AG1401" i="1"/>
  <c r="AF1401" i="1"/>
  <c r="AE1401" i="1"/>
  <c r="AD1401" i="1"/>
  <c r="AC1401" i="1"/>
  <c r="AB1401" i="1"/>
  <c r="AA1401" i="1"/>
  <c r="Y1401" i="1"/>
  <c r="X1401" i="1"/>
  <c r="W1401" i="1"/>
  <c r="V1401" i="1"/>
  <c r="O1401" i="1"/>
  <c r="AK1401" i="1" s="1"/>
  <c r="AJ1400" i="1"/>
  <c r="AI1400" i="1"/>
  <c r="AH1400" i="1"/>
  <c r="AG1400" i="1"/>
  <c r="AF1400" i="1"/>
  <c r="AE1400" i="1"/>
  <c r="AD1400" i="1"/>
  <c r="AC1400" i="1"/>
  <c r="AB1400" i="1"/>
  <c r="AA1400" i="1"/>
  <c r="Y1400" i="1"/>
  <c r="X1400" i="1"/>
  <c r="W1400" i="1"/>
  <c r="V1400" i="1"/>
  <c r="O1400" i="1"/>
  <c r="AK1400" i="1" s="1"/>
  <c r="AJ1399" i="1"/>
  <c r="AI1399" i="1"/>
  <c r="AH1399" i="1"/>
  <c r="AG1399" i="1"/>
  <c r="AF1399" i="1"/>
  <c r="AE1399" i="1"/>
  <c r="AD1399" i="1"/>
  <c r="AC1399" i="1"/>
  <c r="AB1399" i="1"/>
  <c r="AA1399" i="1"/>
  <c r="Y1399" i="1"/>
  <c r="X1399" i="1"/>
  <c r="W1399" i="1"/>
  <c r="V1399" i="1"/>
  <c r="O1399" i="1"/>
  <c r="AK1399" i="1" s="1"/>
  <c r="AJ1398" i="1"/>
  <c r="AI1398" i="1"/>
  <c r="AH1398" i="1"/>
  <c r="AG1398" i="1"/>
  <c r="AF1398" i="1"/>
  <c r="AE1398" i="1"/>
  <c r="AD1398" i="1"/>
  <c r="AC1398" i="1"/>
  <c r="AB1398" i="1"/>
  <c r="AA1398" i="1"/>
  <c r="Y1398" i="1"/>
  <c r="X1398" i="1"/>
  <c r="W1398" i="1"/>
  <c r="V1398" i="1"/>
  <c r="O1398" i="1"/>
  <c r="AK1398" i="1" s="1"/>
  <c r="AJ1397" i="1"/>
  <c r="AI1397" i="1"/>
  <c r="AH1397" i="1"/>
  <c r="AG1397" i="1"/>
  <c r="AF1397" i="1"/>
  <c r="AE1397" i="1"/>
  <c r="AD1397" i="1"/>
  <c r="AC1397" i="1"/>
  <c r="AB1397" i="1"/>
  <c r="AA1397" i="1"/>
  <c r="Y1397" i="1"/>
  <c r="X1397" i="1"/>
  <c r="W1397" i="1"/>
  <c r="V1397" i="1"/>
  <c r="O1397" i="1"/>
  <c r="AK1397" i="1" s="1"/>
  <c r="AJ1396" i="1"/>
  <c r="AI1396" i="1"/>
  <c r="AH1396" i="1"/>
  <c r="AG1396" i="1"/>
  <c r="AF1396" i="1"/>
  <c r="AE1396" i="1"/>
  <c r="AD1396" i="1"/>
  <c r="AC1396" i="1"/>
  <c r="AB1396" i="1"/>
  <c r="AA1396" i="1"/>
  <c r="Y1396" i="1"/>
  <c r="X1396" i="1"/>
  <c r="W1396" i="1"/>
  <c r="V1396" i="1"/>
  <c r="O1396" i="1"/>
  <c r="AK1396" i="1" s="1"/>
  <c r="AJ1395" i="1"/>
  <c r="AI1395" i="1"/>
  <c r="AH1395" i="1"/>
  <c r="AG1395" i="1"/>
  <c r="AF1395" i="1"/>
  <c r="AE1395" i="1"/>
  <c r="AD1395" i="1"/>
  <c r="AC1395" i="1"/>
  <c r="AB1395" i="1"/>
  <c r="AA1395" i="1"/>
  <c r="Y1395" i="1"/>
  <c r="X1395" i="1"/>
  <c r="W1395" i="1"/>
  <c r="V1395" i="1"/>
  <c r="O1395" i="1"/>
  <c r="AK1395" i="1" s="1"/>
  <c r="AJ1394" i="1"/>
  <c r="AI1394" i="1"/>
  <c r="AH1394" i="1"/>
  <c r="AG1394" i="1"/>
  <c r="AF1394" i="1"/>
  <c r="AE1394" i="1"/>
  <c r="AD1394" i="1"/>
  <c r="AC1394" i="1"/>
  <c r="AB1394" i="1"/>
  <c r="AA1394" i="1"/>
  <c r="Y1394" i="1"/>
  <c r="X1394" i="1"/>
  <c r="W1394" i="1"/>
  <c r="V1394" i="1"/>
  <c r="O1394" i="1"/>
  <c r="AK1394" i="1" s="1"/>
  <c r="AJ1393" i="1"/>
  <c r="AI1393" i="1"/>
  <c r="AH1393" i="1"/>
  <c r="AG1393" i="1"/>
  <c r="AF1393" i="1"/>
  <c r="AE1393" i="1"/>
  <c r="AD1393" i="1"/>
  <c r="AC1393" i="1"/>
  <c r="AB1393" i="1"/>
  <c r="AA1393" i="1"/>
  <c r="Y1393" i="1"/>
  <c r="X1393" i="1"/>
  <c r="W1393" i="1"/>
  <c r="V1393" i="1"/>
  <c r="O1393" i="1"/>
  <c r="AK1393" i="1" s="1"/>
  <c r="AJ1392" i="1"/>
  <c r="AI1392" i="1"/>
  <c r="AH1392" i="1"/>
  <c r="AG1392" i="1"/>
  <c r="AF1392" i="1"/>
  <c r="AE1392" i="1"/>
  <c r="AD1392" i="1"/>
  <c r="AC1392" i="1"/>
  <c r="AB1392" i="1"/>
  <c r="AA1392" i="1"/>
  <c r="Y1392" i="1"/>
  <c r="X1392" i="1"/>
  <c r="W1392" i="1"/>
  <c r="V1392" i="1"/>
  <c r="O1392" i="1"/>
  <c r="AK1392" i="1" s="1"/>
  <c r="AJ1391" i="1"/>
  <c r="AI1391" i="1"/>
  <c r="AH1391" i="1"/>
  <c r="AG1391" i="1"/>
  <c r="AF1391" i="1"/>
  <c r="AE1391" i="1"/>
  <c r="AD1391" i="1"/>
  <c r="AC1391" i="1"/>
  <c r="AB1391" i="1"/>
  <c r="AA1391" i="1"/>
  <c r="Y1391" i="1"/>
  <c r="X1391" i="1"/>
  <c r="W1391" i="1"/>
  <c r="V1391" i="1"/>
  <c r="O1391" i="1"/>
  <c r="AK1391" i="1" s="1"/>
  <c r="AJ1390" i="1"/>
  <c r="AI1390" i="1"/>
  <c r="AH1390" i="1"/>
  <c r="AG1390" i="1"/>
  <c r="AF1390" i="1"/>
  <c r="AE1390" i="1"/>
  <c r="AD1390" i="1"/>
  <c r="AC1390" i="1"/>
  <c r="AB1390" i="1"/>
  <c r="AA1390" i="1"/>
  <c r="Y1390" i="1"/>
  <c r="X1390" i="1"/>
  <c r="W1390" i="1"/>
  <c r="V1390" i="1"/>
  <c r="O1390" i="1"/>
  <c r="AK1390" i="1" s="1"/>
  <c r="AJ1389" i="1"/>
  <c r="AI1389" i="1"/>
  <c r="AH1389" i="1"/>
  <c r="AG1389" i="1"/>
  <c r="AF1389" i="1"/>
  <c r="AE1389" i="1"/>
  <c r="AD1389" i="1"/>
  <c r="AC1389" i="1"/>
  <c r="AB1389" i="1"/>
  <c r="AA1389" i="1"/>
  <c r="Y1389" i="1"/>
  <c r="X1389" i="1"/>
  <c r="W1389" i="1"/>
  <c r="V1389" i="1"/>
  <c r="O1389" i="1"/>
  <c r="AK1389" i="1" s="1"/>
  <c r="AJ1388" i="1"/>
  <c r="AI1388" i="1"/>
  <c r="AH1388" i="1"/>
  <c r="AG1388" i="1"/>
  <c r="AF1388" i="1"/>
  <c r="AE1388" i="1"/>
  <c r="AD1388" i="1"/>
  <c r="AC1388" i="1"/>
  <c r="AB1388" i="1"/>
  <c r="AA1388" i="1"/>
  <c r="Y1388" i="1"/>
  <c r="X1388" i="1"/>
  <c r="W1388" i="1"/>
  <c r="V1388" i="1"/>
  <c r="O1388" i="1"/>
  <c r="AK1388" i="1" s="1"/>
  <c r="AJ1387" i="1"/>
  <c r="AI1387" i="1"/>
  <c r="AH1387" i="1"/>
  <c r="AG1387" i="1"/>
  <c r="AF1387" i="1"/>
  <c r="AE1387" i="1"/>
  <c r="AD1387" i="1"/>
  <c r="AC1387" i="1"/>
  <c r="AB1387" i="1"/>
  <c r="AA1387" i="1"/>
  <c r="Y1387" i="1"/>
  <c r="X1387" i="1"/>
  <c r="W1387" i="1"/>
  <c r="V1387" i="1"/>
  <c r="O1387" i="1"/>
  <c r="AK1387" i="1" s="1"/>
  <c r="AJ1386" i="1"/>
  <c r="AI1386" i="1"/>
  <c r="AH1386" i="1"/>
  <c r="AG1386" i="1"/>
  <c r="AF1386" i="1"/>
  <c r="AE1386" i="1"/>
  <c r="AD1386" i="1"/>
  <c r="AC1386" i="1"/>
  <c r="AB1386" i="1"/>
  <c r="AA1386" i="1"/>
  <c r="Y1386" i="1"/>
  <c r="X1386" i="1"/>
  <c r="W1386" i="1"/>
  <c r="V1386" i="1"/>
  <c r="O1386" i="1"/>
  <c r="AK1386" i="1" s="1"/>
  <c r="AJ1385" i="1"/>
  <c r="AI1385" i="1"/>
  <c r="AH1385" i="1"/>
  <c r="AG1385" i="1"/>
  <c r="AF1385" i="1"/>
  <c r="AE1385" i="1"/>
  <c r="AD1385" i="1"/>
  <c r="AC1385" i="1"/>
  <c r="AB1385" i="1"/>
  <c r="AA1385" i="1"/>
  <c r="Y1385" i="1"/>
  <c r="X1385" i="1"/>
  <c r="W1385" i="1"/>
  <c r="V1385" i="1"/>
  <c r="O1385" i="1"/>
  <c r="AK1385" i="1" s="1"/>
  <c r="AJ1384" i="1"/>
  <c r="AI1384" i="1"/>
  <c r="AH1384" i="1"/>
  <c r="AG1384" i="1"/>
  <c r="AF1384" i="1"/>
  <c r="AE1384" i="1"/>
  <c r="AD1384" i="1"/>
  <c r="AC1384" i="1"/>
  <c r="AB1384" i="1"/>
  <c r="AA1384" i="1"/>
  <c r="Y1384" i="1"/>
  <c r="X1384" i="1"/>
  <c r="W1384" i="1"/>
  <c r="V1384" i="1"/>
  <c r="O1384" i="1"/>
  <c r="AK1384" i="1" s="1"/>
  <c r="AJ1383" i="1"/>
  <c r="AI1383" i="1"/>
  <c r="AH1383" i="1"/>
  <c r="AG1383" i="1"/>
  <c r="AF1383" i="1"/>
  <c r="AE1383" i="1"/>
  <c r="AD1383" i="1"/>
  <c r="AC1383" i="1"/>
  <c r="AB1383" i="1"/>
  <c r="AA1383" i="1"/>
  <c r="Y1383" i="1"/>
  <c r="X1383" i="1"/>
  <c r="W1383" i="1"/>
  <c r="V1383" i="1"/>
  <c r="O1383" i="1"/>
  <c r="AK1383" i="1" s="1"/>
  <c r="AJ1382" i="1"/>
  <c r="AI1382" i="1"/>
  <c r="AH1382" i="1"/>
  <c r="AG1382" i="1"/>
  <c r="AF1382" i="1"/>
  <c r="AE1382" i="1"/>
  <c r="AD1382" i="1"/>
  <c r="AC1382" i="1"/>
  <c r="AB1382" i="1"/>
  <c r="AA1382" i="1"/>
  <c r="Y1382" i="1"/>
  <c r="X1382" i="1"/>
  <c r="W1382" i="1"/>
  <c r="V1382" i="1"/>
  <c r="O1382" i="1"/>
  <c r="AK1382" i="1" s="1"/>
  <c r="AJ1381" i="1"/>
  <c r="AI1381" i="1"/>
  <c r="AH1381" i="1"/>
  <c r="AG1381" i="1"/>
  <c r="AF1381" i="1"/>
  <c r="AE1381" i="1"/>
  <c r="AD1381" i="1"/>
  <c r="AC1381" i="1"/>
  <c r="AB1381" i="1"/>
  <c r="AA1381" i="1"/>
  <c r="Y1381" i="1"/>
  <c r="X1381" i="1"/>
  <c r="W1381" i="1"/>
  <c r="V1381" i="1"/>
  <c r="O1381" i="1"/>
  <c r="AK1381" i="1" s="1"/>
  <c r="AJ1380" i="1"/>
  <c r="AI1380" i="1"/>
  <c r="AH1380" i="1"/>
  <c r="AG1380" i="1"/>
  <c r="AF1380" i="1"/>
  <c r="AE1380" i="1"/>
  <c r="AD1380" i="1"/>
  <c r="AC1380" i="1"/>
  <c r="AB1380" i="1"/>
  <c r="AA1380" i="1"/>
  <c r="Y1380" i="1"/>
  <c r="X1380" i="1"/>
  <c r="W1380" i="1"/>
  <c r="V1380" i="1"/>
  <c r="O1380" i="1"/>
  <c r="AK1380" i="1" s="1"/>
  <c r="AJ1379" i="1"/>
  <c r="AI1379" i="1"/>
  <c r="AH1379" i="1"/>
  <c r="AG1379" i="1"/>
  <c r="AF1379" i="1"/>
  <c r="AE1379" i="1"/>
  <c r="AD1379" i="1"/>
  <c r="AC1379" i="1"/>
  <c r="AB1379" i="1"/>
  <c r="AA1379" i="1"/>
  <c r="Y1379" i="1"/>
  <c r="X1379" i="1"/>
  <c r="W1379" i="1"/>
  <c r="V1379" i="1"/>
  <c r="O1379" i="1"/>
  <c r="AK1379" i="1" s="1"/>
  <c r="AJ1378" i="1"/>
  <c r="AI1378" i="1"/>
  <c r="AH1378" i="1"/>
  <c r="AG1378" i="1"/>
  <c r="AF1378" i="1"/>
  <c r="AE1378" i="1"/>
  <c r="AD1378" i="1"/>
  <c r="AC1378" i="1"/>
  <c r="AB1378" i="1"/>
  <c r="AA1378" i="1"/>
  <c r="Y1378" i="1"/>
  <c r="X1378" i="1"/>
  <c r="W1378" i="1"/>
  <c r="V1378" i="1"/>
  <c r="O1378" i="1"/>
  <c r="AK1378" i="1" s="1"/>
  <c r="AJ1377" i="1"/>
  <c r="AI1377" i="1"/>
  <c r="AH1377" i="1"/>
  <c r="AG1377" i="1"/>
  <c r="AF1377" i="1"/>
  <c r="AE1377" i="1"/>
  <c r="AD1377" i="1"/>
  <c r="AC1377" i="1"/>
  <c r="AB1377" i="1"/>
  <c r="AA1377" i="1"/>
  <c r="Y1377" i="1"/>
  <c r="X1377" i="1"/>
  <c r="W1377" i="1"/>
  <c r="V1377" i="1"/>
  <c r="O1377" i="1"/>
  <c r="AK1377" i="1" s="1"/>
  <c r="AJ1376" i="1"/>
  <c r="AI1376" i="1"/>
  <c r="AH1376" i="1"/>
  <c r="AG1376" i="1"/>
  <c r="AF1376" i="1"/>
  <c r="AE1376" i="1"/>
  <c r="AD1376" i="1"/>
  <c r="AC1376" i="1"/>
  <c r="AB1376" i="1"/>
  <c r="AA1376" i="1"/>
  <c r="Y1376" i="1"/>
  <c r="X1376" i="1"/>
  <c r="W1376" i="1"/>
  <c r="V1376" i="1"/>
  <c r="O1376" i="1"/>
  <c r="AK1376" i="1" s="1"/>
  <c r="AJ1375" i="1"/>
  <c r="AI1375" i="1"/>
  <c r="AH1375" i="1"/>
  <c r="AG1375" i="1"/>
  <c r="AF1375" i="1"/>
  <c r="AE1375" i="1"/>
  <c r="AD1375" i="1"/>
  <c r="AC1375" i="1"/>
  <c r="AB1375" i="1"/>
  <c r="AA1375" i="1"/>
  <c r="Y1375" i="1"/>
  <c r="X1375" i="1"/>
  <c r="W1375" i="1"/>
  <c r="V1375" i="1"/>
  <c r="O1375" i="1"/>
  <c r="AK1375" i="1" s="1"/>
  <c r="AJ1374" i="1"/>
  <c r="AI1374" i="1"/>
  <c r="AH1374" i="1"/>
  <c r="AG1374" i="1"/>
  <c r="AF1374" i="1"/>
  <c r="AE1374" i="1"/>
  <c r="AD1374" i="1"/>
  <c r="AC1374" i="1"/>
  <c r="AB1374" i="1"/>
  <c r="AA1374" i="1"/>
  <c r="Y1374" i="1"/>
  <c r="X1374" i="1"/>
  <c r="W1374" i="1"/>
  <c r="V1374" i="1"/>
  <c r="O1374" i="1"/>
  <c r="AK1374" i="1" s="1"/>
  <c r="AJ1373" i="1"/>
  <c r="AI1373" i="1"/>
  <c r="AH1373" i="1"/>
  <c r="AG1373" i="1"/>
  <c r="AF1373" i="1"/>
  <c r="AE1373" i="1"/>
  <c r="AD1373" i="1"/>
  <c r="AC1373" i="1"/>
  <c r="AB1373" i="1"/>
  <c r="AA1373" i="1"/>
  <c r="Y1373" i="1"/>
  <c r="X1373" i="1"/>
  <c r="W1373" i="1"/>
  <c r="V1373" i="1"/>
  <c r="O1373" i="1"/>
  <c r="AK1373" i="1" s="1"/>
  <c r="AJ1372" i="1"/>
  <c r="AI1372" i="1"/>
  <c r="AH1372" i="1"/>
  <c r="AG1372" i="1"/>
  <c r="AF1372" i="1"/>
  <c r="AE1372" i="1"/>
  <c r="AD1372" i="1"/>
  <c r="AC1372" i="1"/>
  <c r="AB1372" i="1"/>
  <c r="AA1372" i="1"/>
  <c r="Y1372" i="1"/>
  <c r="X1372" i="1"/>
  <c r="W1372" i="1"/>
  <c r="V1372" i="1"/>
  <c r="O1372" i="1"/>
  <c r="AK1372" i="1" s="1"/>
  <c r="AJ1371" i="1"/>
  <c r="AI1371" i="1"/>
  <c r="AH1371" i="1"/>
  <c r="AG1371" i="1"/>
  <c r="AF1371" i="1"/>
  <c r="AE1371" i="1"/>
  <c r="AD1371" i="1"/>
  <c r="AC1371" i="1"/>
  <c r="AB1371" i="1"/>
  <c r="AA1371" i="1"/>
  <c r="Y1371" i="1"/>
  <c r="X1371" i="1"/>
  <c r="W1371" i="1"/>
  <c r="V1371" i="1"/>
  <c r="O1371" i="1"/>
  <c r="AK1371" i="1" s="1"/>
  <c r="AJ1370" i="1"/>
  <c r="AI1370" i="1"/>
  <c r="AH1370" i="1"/>
  <c r="AG1370" i="1"/>
  <c r="AF1370" i="1"/>
  <c r="AE1370" i="1"/>
  <c r="AD1370" i="1"/>
  <c r="AC1370" i="1"/>
  <c r="AB1370" i="1"/>
  <c r="AA1370" i="1"/>
  <c r="Y1370" i="1"/>
  <c r="X1370" i="1"/>
  <c r="W1370" i="1"/>
  <c r="V1370" i="1"/>
  <c r="O1370" i="1"/>
  <c r="AK1370" i="1" s="1"/>
  <c r="AJ1369" i="1"/>
  <c r="AI1369" i="1"/>
  <c r="AH1369" i="1"/>
  <c r="AG1369" i="1"/>
  <c r="AF1369" i="1"/>
  <c r="AE1369" i="1"/>
  <c r="AD1369" i="1"/>
  <c r="AC1369" i="1"/>
  <c r="AB1369" i="1"/>
  <c r="AA1369" i="1"/>
  <c r="Y1369" i="1"/>
  <c r="X1369" i="1"/>
  <c r="W1369" i="1"/>
  <c r="V1369" i="1"/>
  <c r="O1369" i="1"/>
  <c r="AK1369" i="1" s="1"/>
  <c r="AJ1368" i="1"/>
  <c r="AI1368" i="1"/>
  <c r="AH1368" i="1"/>
  <c r="AG1368" i="1"/>
  <c r="AF1368" i="1"/>
  <c r="AE1368" i="1"/>
  <c r="AD1368" i="1"/>
  <c r="AC1368" i="1"/>
  <c r="AB1368" i="1"/>
  <c r="AA1368" i="1"/>
  <c r="Y1368" i="1"/>
  <c r="X1368" i="1"/>
  <c r="W1368" i="1"/>
  <c r="V1368" i="1"/>
  <c r="O1368" i="1"/>
  <c r="AK1368" i="1" s="1"/>
  <c r="AJ1367" i="1"/>
  <c r="AI1367" i="1"/>
  <c r="AH1367" i="1"/>
  <c r="AG1367" i="1"/>
  <c r="AF1367" i="1"/>
  <c r="AE1367" i="1"/>
  <c r="AD1367" i="1"/>
  <c r="AC1367" i="1"/>
  <c r="AB1367" i="1"/>
  <c r="AA1367" i="1"/>
  <c r="Y1367" i="1"/>
  <c r="X1367" i="1"/>
  <c r="W1367" i="1"/>
  <c r="V1367" i="1"/>
  <c r="O1367" i="1"/>
  <c r="AK1367" i="1" s="1"/>
  <c r="AJ1366" i="1"/>
  <c r="AI1366" i="1"/>
  <c r="AH1366" i="1"/>
  <c r="AG1366" i="1"/>
  <c r="AF1366" i="1"/>
  <c r="AE1366" i="1"/>
  <c r="AD1366" i="1"/>
  <c r="AC1366" i="1"/>
  <c r="AB1366" i="1"/>
  <c r="AA1366" i="1"/>
  <c r="Y1366" i="1"/>
  <c r="X1366" i="1"/>
  <c r="W1366" i="1"/>
  <c r="V1366" i="1"/>
  <c r="O1366" i="1"/>
  <c r="AK1366" i="1" s="1"/>
  <c r="AJ1365" i="1"/>
  <c r="AI1365" i="1"/>
  <c r="AH1365" i="1"/>
  <c r="AG1365" i="1"/>
  <c r="AF1365" i="1"/>
  <c r="AE1365" i="1"/>
  <c r="AD1365" i="1"/>
  <c r="AC1365" i="1"/>
  <c r="AB1365" i="1"/>
  <c r="AA1365" i="1"/>
  <c r="Y1365" i="1"/>
  <c r="X1365" i="1"/>
  <c r="W1365" i="1"/>
  <c r="V1365" i="1"/>
  <c r="O1365" i="1"/>
  <c r="AK1365" i="1" s="1"/>
  <c r="AJ1364" i="1"/>
  <c r="AI1364" i="1"/>
  <c r="AH1364" i="1"/>
  <c r="AG1364" i="1"/>
  <c r="AF1364" i="1"/>
  <c r="AE1364" i="1"/>
  <c r="AD1364" i="1"/>
  <c r="AC1364" i="1"/>
  <c r="AB1364" i="1"/>
  <c r="AA1364" i="1"/>
  <c r="Y1364" i="1"/>
  <c r="X1364" i="1"/>
  <c r="W1364" i="1"/>
  <c r="V1364" i="1"/>
  <c r="O1364" i="1"/>
  <c r="AK1364" i="1" s="1"/>
  <c r="AJ1363" i="1"/>
  <c r="AI1363" i="1"/>
  <c r="AH1363" i="1"/>
  <c r="AG1363" i="1"/>
  <c r="AF1363" i="1"/>
  <c r="AE1363" i="1"/>
  <c r="AD1363" i="1"/>
  <c r="AC1363" i="1"/>
  <c r="AB1363" i="1"/>
  <c r="AA1363" i="1"/>
  <c r="Y1363" i="1"/>
  <c r="X1363" i="1"/>
  <c r="W1363" i="1"/>
  <c r="V1363" i="1"/>
  <c r="O1363" i="1"/>
  <c r="AK1363" i="1" s="1"/>
  <c r="AJ1362" i="1"/>
  <c r="AI1362" i="1"/>
  <c r="AH1362" i="1"/>
  <c r="AG1362" i="1"/>
  <c r="AF1362" i="1"/>
  <c r="AE1362" i="1"/>
  <c r="AD1362" i="1"/>
  <c r="AC1362" i="1"/>
  <c r="AB1362" i="1"/>
  <c r="AA1362" i="1"/>
  <c r="Y1362" i="1"/>
  <c r="X1362" i="1"/>
  <c r="W1362" i="1"/>
  <c r="V1362" i="1"/>
  <c r="O1362" i="1"/>
  <c r="AK1362" i="1" s="1"/>
  <c r="AJ1361" i="1"/>
  <c r="AI1361" i="1"/>
  <c r="AH1361" i="1"/>
  <c r="AG1361" i="1"/>
  <c r="AF1361" i="1"/>
  <c r="AE1361" i="1"/>
  <c r="AD1361" i="1"/>
  <c r="AC1361" i="1"/>
  <c r="AB1361" i="1"/>
  <c r="AA1361" i="1"/>
  <c r="Y1361" i="1"/>
  <c r="X1361" i="1"/>
  <c r="W1361" i="1"/>
  <c r="V1361" i="1"/>
  <c r="O1361" i="1"/>
  <c r="AK1361" i="1" s="1"/>
  <c r="AJ1360" i="1"/>
  <c r="AI1360" i="1"/>
  <c r="AH1360" i="1"/>
  <c r="AG1360" i="1"/>
  <c r="AF1360" i="1"/>
  <c r="AE1360" i="1"/>
  <c r="AD1360" i="1"/>
  <c r="AC1360" i="1"/>
  <c r="AB1360" i="1"/>
  <c r="AA1360" i="1"/>
  <c r="Y1360" i="1"/>
  <c r="X1360" i="1"/>
  <c r="W1360" i="1"/>
  <c r="V1360" i="1"/>
  <c r="O1360" i="1"/>
  <c r="AK1360" i="1" s="1"/>
  <c r="AJ1359" i="1"/>
  <c r="AI1359" i="1"/>
  <c r="AH1359" i="1"/>
  <c r="AG1359" i="1"/>
  <c r="AF1359" i="1"/>
  <c r="AE1359" i="1"/>
  <c r="AD1359" i="1"/>
  <c r="AC1359" i="1"/>
  <c r="AB1359" i="1"/>
  <c r="AA1359" i="1"/>
  <c r="Y1359" i="1"/>
  <c r="X1359" i="1"/>
  <c r="W1359" i="1"/>
  <c r="V1359" i="1"/>
  <c r="O1359" i="1"/>
  <c r="AK1359" i="1" s="1"/>
  <c r="AJ1358" i="1"/>
  <c r="AI1358" i="1"/>
  <c r="AH1358" i="1"/>
  <c r="AG1358" i="1"/>
  <c r="AF1358" i="1"/>
  <c r="AE1358" i="1"/>
  <c r="AD1358" i="1"/>
  <c r="AC1358" i="1"/>
  <c r="AB1358" i="1"/>
  <c r="AA1358" i="1"/>
  <c r="Y1358" i="1"/>
  <c r="X1358" i="1"/>
  <c r="W1358" i="1"/>
  <c r="V1358" i="1"/>
  <c r="O1358" i="1"/>
  <c r="AK1358" i="1" s="1"/>
  <c r="AJ1357" i="1"/>
  <c r="AI1357" i="1"/>
  <c r="AH1357" i="1"/>
  <c r="AG1357" i="1"/>
  <c r="AF1357" i="1"/>
  <c r="AE1357" i="1"/>
  <c r="AD1357" i="1"/>
  <c r="AC1357" i="1"/>
  <c r="AB1357" i="1"/>
  <c r="AA1357" i="1"/>
  <c r="Y1357" i="1"/>
  <c r="X1357" i="1"/>
  <c r="W1357" i="1"/>
  <c r="V1357" i="1"/>
  <c r="O1357" i="1"/>
  <c r="AK1357" i="1" s="1"/>
  <c r="AJ1356" i="1"/>
  <c r="AI1356" i="1"/>
  <c r="AH1356" i="1"/>
  <c r="AG1356" i="1"/>
  <c r="AF1356" i="1"/>
  <c r="AE1356" i="1"/>
  <c r="AD1356" i="1"/>
  <c r="AC1356" i="1"/>
  <c r="AB1356" i="1"/>
  <c r="AA1356" i="1"/>
  <c r="Y1356" i="1"/>
  <c r="X1356" i="1"/>
  <c r="W1356" i="1"/>
  <c r="V1356" i="1"/>
  <c r="O1356" i="1"/>
  <c r="AK1356" i="1" s="1"/>
  <c r="AJ1355" i="1"/>
  <c r="AI1355" i="1"/>
  <c r="AH1355" i="1"/>
  <c r="AG1355" i="1"/>
  <c r="AF1355" i="1"/>
  <c r="AE1355" i="1"/>
  <c r="AD1355" i="1"/>
  <c r="AC1355" i="1"/>
  <c r="AB1355" i="1"/>
  <c r="AA1355" i="1"/>
  <c r="Y1355" i="1"/>
  <c r="X1355" i="1"/>
  <c r="W1355" i="1"/>
  <c r="V1355" i="1"/>
  <c r="O1355" i="1"/>
  <c r="AK1355" i="1" s="1"/>
  <c r="AJ1354" i="1"/>
  <c r="AI1354" i="1"/>
  <c r="AH1354" i="1"/>
  <c r="AG1354" i="1"/>
  <c r="AF1354" i="1"/>
  <c r="AE1354" i="1"/>
  <c r="AD1354" i="1"/>
  <c r="AC1354" i="1"/>
  <c r="AB1354" i="1"/>
  <c r="AA1354" i="1"/>
  <c r="Y1354" i="1"/>
  <c r="X1354" i="1"/>
  <c r="W1354" i="1"/>
  <c r="V1354" i="1"/>
  <c r="O1354" i="1"/>
  <c r="AK1354" i="1" s="1"/>
  <c r="AJ1353" i="1"/>
  <c r="AI1353" i="1"/>
  <c r="AH1353" i="1"/>
  <c r="AG1353" i="1"/>
  <c r="AF1353" i="1"/>
  <c r="AE1353" i="1"/>
  <c r="AD1353" i="1"/>
  <c r="AC1353" i="1"/>
  <c r="AB1353" i="1"/>
  <c r="AA1353" i="1"/>
  <c r="Y1353" i="1"/>
  <c r="X1353" i="1"/>
  <c r="W1353" i="1"/>
  <c r="V1353" i="1"/>
  <c r="O1353" i="1"/>
  <c r="AK1353" i="1" s="1"/>
  <c r="AJ1352" i="1"/>
  <c r="AI1352" i="1"/>
  <c r="AH1352" i="1"/>
  <c r="AG1352" i="1"/>
  <c r="AF1352" i="1"/>
  <c r="AE1352" i="1"/>
  <c r="AD1352" i="1"/>
  <c r="AC1352" i="1"/>
  <c r="AB1352" i="1"/>
  <c r="AA1352" i="1"/>
  <c r="Y1352" i="1"/>
  <c r="X1352" i="1"/>
  <c r="W1352" i="1"/>
  <c r="V1352" i="1"/>
  <c r="O1352" i="1"/>
  <c r="AK1352" i="1" s="1"/>
  <c r="AJ1351" i="1"/>
  <c r="AI1351" i="1"/>
  <c r="AH1351" i="1"/>
  <c r="AG1351" i="1"/>
  <c r="AF1351" i="1"/>
  <c r="AE1351" i="1"/>
  <c r="AD1351" i="1"/>
  <c r="AC1351" i="1"/>
  <c r="AB1351" i="1"/>
  <c r="AA1351" i="1"/>
  <c r="Y1351" i="1"/>
  <c r="X1351" i="1"/>
  <c r="W1351" i="1"/>
  <c r="V1351" i="1"/>
  <c r="O1351" i="1"/>
  <c r="AK1351" i="1" s="1"/>
  <c r="AJ1350" i="1"/>
  <c r="AI1350" i="1"/>
  <c r="AH1350" i="1"/>
  <c r="AG1350" i="1"/>
  <c r="AF1350" i="1"/>
  <c r="AE1350" i="1"/>
  <c r="AD1350" i="1"/>
  <c r="AC1350" i="1"/>
  <c r="AB1350" i="1"/>
  <c r="AA1350" i="1"/>
  <c r="Y1350" i="1"/>
  <c r="X1350" i="1"/>
  <c r="W1350" i="1"/>
  <c r="V1350" i="1"/>
  <c r="O1350" i="1"/>
  <c r="AK1350" i="1" s="1"/>
  <c r="AJ1349" i="1"/>
  <c r="AI1349" i="1"/>
  <c r="AH1349" i="1"/>
  <c r="AG1349" i="1"/>
  <c r="AF1349" i="1"/>
  <c r="AE1349" i="1"/>
  <c r="AD1349" i="1"/>
  <c r="AC1349" i="1"/>
  <c r="AB1349" i="1"/>
  <c r="AA1349" i="1"/>
  <c r="Y1349" i="1"/>
  <c r="X1349" i="1"/>
  <c r="W1349" i="1"/>
  <c r="V1349" i="1"/>
  <c r="O1349" i="1"/>
  <c r="AK1349" i="1" s="1"/>
  <c r="AJ1348" i="1"/>
  <c r="AI1348" i="1"/>
  <c r="AH1348" i="1"/>
  <c r="AG1348" i="1"/>
  <c r="AF1348" i="1"/>
  <c r="AE1348" i="1"/>
  <c r="AD1348" i="1"/>
  <c r="AC1348" i="1"/>
  <c r="AB1348" i="1"/>
  <c r="AA1348" i="1"/>
  <c r="Y1348" i="1"/>
  <c r="X1348" i="1"/>
  <c r="W1348" i="1"/>
  <c r="V1348" i="1"/>
  <c r="O1348" i="1"/>
  <c r="AK1348" i="1" s="1"/>
  <c r="AJ1347" i="1"/>
  <c r="AI1347" i="1"/>
  <c r="AH1347" i="1"/>
  <c r="AG1347" i="1"/>
  <c r="AF1347" i="1"/>
  <c r="AE1347" i="1"/>
  <c r="AD1347" i="1"/>
  <c r="AC1347" i="1"/>
  <c r="AB1347" i="1"/>
  <c r="AA1347" i="1"/>
  <c r="Y1347" i="1"/>
  <c r="X1347" i="1"/>
  <c r="W1347" i="1"/>
  <c r="V1347" i="1"/>
  <c r="O1347" i="1"/>
  <c r="AK1347" i="1" s="1"/>
  <c r="AJ1346" i="1"/>
  <c r="AI1346" i="1"/>
  <c r="AH1346" i="1"/>
  <c r="AG1346" i="1"/>
  <c r="AF1346" i="1"/>
  <c r="AE1346" i="1"/>
  <c r="AD1346" i="1"/>
  <c r="AC1346" i="1"/>
  <c r="AB1346" i="1"/>
  <c r="AA1346" i="1"/>
  <c r="Y1346" i="1"/>
  <c r="X1346" i="1"/>
  <c r="W1346" i="1"/>
  <c r="V1346" i="1"/>
  <c r="O1346" i="1"/>
  <c r="AK1346" i="1" s="1"/>
  <c r="AJ1345" i="1"/>
  <c r="AI1345" i="1"/>
  <c r="AH1345" i="1"/>
  <c r="AG1345" i="1"/>
  <c r="AF1345" i="1"/>
  <c r="AE1345" i="1"/>
  <c r="AD1345" i="1"/>
  <c r="AC1345" i="1"/>
  <c r="AB1345" i="1"/>
  <c r="AA1345" i="1"/>
  <c r="Y1345" i="1"/>
  <c r="X1345" i="1"/>
  <c r="W1345" i="1"/>
  <c r="V1345" i="1"/>
  <c r="O1345" i="1"/>
  <c r="AK1345" i="1" s="1"/>
  <c r="AJ1344" i="1"/>
  <c r="AI1344" i="1"/>
  <c r="AH1344" i="1"/>
  <c r="AG1344" i="1"/>
  <c r="AF1344" i="1"/>
  <c r="AE1344" i="1"/>
  <c r="AD1344" i="1"/>
  <c r="AC1344" i="1"/>
  <c r="AB1344" i="1"/>
  <c r="AA1344" i="1"/>
  <c r="Y1344" i="1"/>
  <c r="X1344" i="1"/>
  <c r="W1344" i="1"/>
  <c r="V1344" i="1"/>
  <c r="O1344" i="1"/>
  <c r="AK1344" i="1" s="1"/>
  <c r="AJ1343" i="1"/>
  <c r="AI1343" i="1"/>
  <c r="AH1343" i="1"/>
  <c r="AG1343" i="1"/>
  <c r="AF1343" i="1"/>
  <c r="AE1343" i="1"/>
  <c r="AD1343" i="1"/>
  <c r="AC1343" i="1"/>
  <c r="AB1343" i="1"/>
  <c r="AA1343" i="1"/>
  <c r="Y1343" i="1"/>
  <c r="X1343" i="1"/>
  <c r="W1343" i="1"/>
  <c r="V1343" i="1"/>
  <c r="O1343" i="1"/>
  <c r="AK1343" i="1" s="1"/>
  <c r="AJ1342" i="1"/>
  <c r="AI1342" i="1"/>
  <c r="AH1342" i="1"/>
  <c r="AG1342" i="1"/>
  <c r="AF1342" i="1"/>
  <c r="AE1342" i="1"/>
  <c r="AD1342" i="1"/>
  <c r="AC1342" i="1"/>
  <c r="AB1342" i="1"/>
  <c r="AA1342" i="1"/>
  <c r="Y1342" i="1"/>
  <c r="X1342" i="1"/>
  <c r="W1342" i="1"/>
  <c r="V1342" i="1"/>
  <c r="O1342" i="1"/>
  <c r="AK1342" i="1" s="1"/>
  <c r="AJ1341" i="1"/>
  <c r="AI1341" i="1"/>
  <c r="AH1341" i="1"/>
  <c r="AG1341" i="1"/>
  <c r="AF1341" i="1"/>
  <c r="AE1341" i="1"/>
  <c r="AD1341" i="1"/>
  <c r="AC1341" i="1"/>
  <c r="AB1341" i="1"/>
  <c r="AA1341" i="1"/>
  <c r="Y1341" i="1"/>
  <c r="X1341" i="1"/>
  <c r="W1341" i="1"/>
  <c r="V1341" i="1"/>
  <c r="O1341" i="1"/>
  <c r="AK1341" i="1" s="1"/>
  <c r="AJ1340" i="1"/>
  <c r="AI1340" i="1"/>
  <c r="AH1340" i="1"/>
  <c r="AG1340" i="1"/>
  <c r="AF1340" i="1"/>
  <c r="AE1340" i="1"/>
  <c r="AD1340" i="1"/>
  <c r="AC1340" i="1"/>
  <c r="AB1340" i="1"/>
  <c r="AA1340" i="1"/>
  <c r="Y1340" i="1"/>
  <c r="X1340" i="1"/>
  <c r="W1340" i="1"/>
  <c r="V1340" i="1"/>
  <c r="O1340" i="1"/>
  <c r="AK1340" i="1" s="1"/>
  <c r="AJ1339" i="1"/>
  <c r="AI1339" i="1"/>
  <c r="AH1339" i="1"/>
  <c r="AG1339" i="1"/>
  <c r="AF1339" i="1"/>
  <c r="AE1339" i="1"/>
  <c r="AD1339" i="1"/>
  <c r="AC1339" i="1"/>
  <c r="AB1339" i="1"/>
  <c r="AA1339" i="1"/>
  <c r="Y1339" i="1"/>
  <c r="X1339" i="1"/>
  <c r="W1339" i="1"/>
  <c r="V1339" i="1"/>
  <c r="O1339" i="1"/>
  <c r="AK1339" i="1" s="1"/>
  <c r="AJ1338" i="1"/>
  <c r="AI1338" i="1"/>
  <c r="AH1338" i="1"/>
  <c r="AG1338" i="1"/>
  <c r="AF1338" i="1"/>
  <c r="AE1338" i="1"/>
  <c r="AD1338" i="1"/>
  <c r="AC1338" i="1"/>
  <c r="AB1338" i="1"/>
  <c r="AA1338" i="1"/>
  <c r="Y1338" i="1"/>
  <c r="X1338" i="1"/>
  <c r="W1338" i="1"/>
  <c r="V1338" i="1"/>
  <c r="O1338" i="1"/>
  <c r="AK1338" i="1" s="1"/>
  <c r="AJ1337" i="1"/>
  <c r="AI1337" i="1"/>
  <c r="AH1337" i="1"/>
  <c r="AG1337" i="1"/>
  <c r="AF1337" i="1"/>
  <c r="AE1337" i="1"/>
  <c r="AD1337" i="1"/>
  <c r="AC1337" i="1"/>
  <c r="AB1337" i="1"/>
  <c r="AA1337" i="1"/>
  <c r="Y1337" i="1"/>
  <c r="X1337" i="1"/>
  <c r="W1337" i="1"/>
  <c r="V1337" i="1"/>
  <c r="O1337" i="1"/>
  <c r="AK1337" i="1" s="1"/>
  <c r="AJ1336" i="1"/>
  <c r="AI1336" i="1"/>
  <c r="AH1336" i="1"/>
  <c r="AG1336" i="1"/>
  <c r="AF1336" i="1"/>
  <c r="AE1336" i="1"/>
  <c r="AD1336" i="1"/>
  <c r="AC1336" i="1"/>
  <c r="AB1336" i="1"/>
  <c r="AA1336" i="1"/>
  <c r="Y1336" i="1"/>
  <c r="X1336" i="1"/>
  <c r="W1336" i="1"/>
  <c r="V1336" i="1"/>
  <c r="O1336" i="1"/>
  <c r="AK1336" i="1" s="1"/>
  <c r="AJ1335" i="1"/>
  <c r="AI1335" i="1"/>
  <c r="AH1335" i="1"/>
  <c r="AG1335" i="1"/>
  <c r="AF1335" i="1"/>
  <c r="AE1335" i="1"/>
  <c r="AD1335" i="1"/>
  <c r="AC1335" i="1"/>
  <c r="AB1335" i="1"/>
  <c r="AA1335" i="1"/>
  <c r="Y1335" i="1"/>
  <c r="X1335" i="1"/>
  <c r="W1335" i="1"/>
  <c r="V1335" i="1"/>
  <c r="O1335" i="1"/>
  <c r="AK1335" i="1" s="1"/>
  <c r="AJ1334" i="1"/>
  <c r="AI1334" i="1"/>
  <c r="AH1334" i="1"/>
  <c r="AG1334" i="1"/>
  <c r="AF1334" i="1"/>
  <c r="AE1334" i="1"/>
  <c r="AD1334" i="1"/>
  <c r="AC1334" i="1"/>
  <c r="AB1334" i="1"/>
  <c r="AA1334" i="1"/>
  <c r="Y1334" i="1"/>
  <c r="X1334" i="1"/>
  <c r="W1334" i="1"/>
  <c r="V1334" i="1"/>
  <c r="O1334" i="1"/>
  <c r="AK1334" i="1" s="1"/>
  <c r="AJ1333" i="1"/>
  <c r="AI1333" i="1"/>
  <c r="AH1333" i="1"/>
  <c r="AG1333" i="1"/>
  <c r="AF1333" i="1"/>
  <c r="AE1333" i="1"/>
  <c r="AD1333" i="1"/>
  <c r="AC1333" i="1"/>
  <c r="AB1333" i="1"/>
  <c r="AA1333" i="1"/>
  <c r="Y1333" i="1"/>
  <c r="X1333" i="1"/>
  <c r="W1333" i="1"/>
  <c r="V1333" i="1"/>
  <c r="O1333" i="1"/>
  <c r="AK1333" i="1" s="1"/>
  <c r="AJ1332" i="1"/>
  <c r="AI1332" i="1"/>
  <c r="AH1332" i="1"/>
  <c r="AG1332" i="1"/>
  <c r="AF1332" i="1"/>
  <c r="AE1332" i="1"/>
  <c r="AD1332" i="1"/>
  <c r="AC1332" i="1"/>
  <c r="AB1332" i="1"/>
  <c r="AA1332" i="1"/>
  <c r="Y1332" i="1"/>
  <c r="X1332" i="1"/>
  <c r="W1332" i="1"/>
  <c r="V1332" i="1"/>
  <c r="O1332" i="1"/>
  <c r="AK1332" i="1" s="1"/>
  <c r="AJ1331" i="1"/>
  <c r="AI1331" i="1"/>
  <c r="AH1331" i="1"/>
  <c r="AG1331" i="1"/>
  <c r="AF1331" i="1"/>
  <c r="AE1331" i="1"/>
  <c r="AD1331" i="1"/>
  <c r="AC1331" i="1"/>
  <c r="AB1331" i="1"/>
  <c r="AA1331" i="1"/>
  <c r="Y1331" i="1"/>
  <c r="X1331" i="1"/>
  <c r="W1331" i="1"/>
  <c r="V1331" i="1"/>
  <c r="O1331" i="1"/>
  <c r="AK1331" i="1" s="1"/>
  <c r="AJ1330" i="1"/>
  <c r="AI1330" i="1"/>
  <c r="AH1330" i="1"/>
  <c r="AG1330" i="1"/>
  <c r="AF1330" i="1"/>
  <c r="AE1330" i="1"/>
  <c r="AD1330" i="1"/>
  <c r="AC1330" i="1"/>
  <c r="AB1330" i="1"/>
  <c r="AA1330" i="1"/>
  <c r="Y1330" i="1"/>
  <c r="X1330" i="1"/>
  <c r="W1330" i="1"/>
  <c r="V1330" i="1"/>
  <c r="O1330" i="1"/>
  <c r="AK1330" i="1" s="1"/>
  <c r="AJ1329" i="1"/>
  <c r="AI1329" i="1"/>
  <c r="AH1329" i="1"/>
  <c r="AG1329" i="1"/>
  <c r="AF1329" i="1"/>
  <c r="AE1329" i="1"/>
  <c r="AD1329" i="1"/>
  <c r="AC1329" i="1"/>
  <c r="AB1329" i="1"/>
  <c r="AA1329" i="1"/>
  <c r="Y1329" i="1"/>
  <c r="X1329" i="1"/>
  <c r="W1329" i="1"/>
  <c r="V1329" i="1"/>
  <c r="O1329" i="1"/>
  <c r="AK1329" i="1" s="1"/>
  <c r="AJ1328" i="1"/>
  <c r="AI1328" i="1"/>
  <c r="AH1328" i="1"/>
  <c r="AG1328" i="1"/>
  <c r="AF1328" i="1"/>
  <c r="AE1328" i="1"/>
  <c r="AD1328" i="1"/>
  <c r="AC1328" i="1"/>
  <c r="AB1328" i="1"/>
  <c r="AA1328" i="1"/>
  <c r="Y1328" i="1"/>
  <c r="X1328" i="1"/>
  <c r="W1328" i="1"/>
  <c r="V1328" i="1"/>
  <c r="O1328" i="1"/>
  <c r="AK1328" i="1" s="1"/>
  <c r="AJ1327" i="1"/>
  <c r="AI1327" i="1"/>
  <c r="AH1327" i="1"/>
  <c r="AG1327" i="1"/>
  <c r="AF1327" i="1"/>
  <c r="AE1327" i="1"/>
  <c r="AD1327" i="1"/>
  <c r="AC1327" i="1"/>
  <c r="AB1327" i="1"/>
  <c r="AA1327" i="1"/>
  <c r="Y1327" i="1"/>
  <c r="X1327" i="1"/>
  <c r="W1327" i="1"/>
  <c r="V1327" i="1"/>
  <c r="O1327" i="1"/>
  <c r="AK1327" i="1" s="1"/>
  <c r="AJ1326" i="1"/>
  <c r="AI1326" i="1"/>
  <c r="AH1326" i="1"/>
  <c r="AG1326" i="1"/>
  <c r="AF1326" i="1"/>
  <c r="AE1326" i="1"/>
  <c r="AD1326" i="1"/>
  <c r="AC1326" i="1"/>
  <c r="AB1326" i="1"/>
  <c r="AA1326" i="1"/>
  <c r="Y1326" i="1"/>
  <c r="X1326" i="1"/>
  <c r="W1326" i="1"/>
  <c r="V1326" i="1"/>
  <c r="O1326" i="1"/>
  <c r="AK1326" i="1" s="1"/>
  <c r="AJ1325" i="1"/>
  <c r="AI1325" i="1"/>
  <c r="AH1325" i="1"/>
  <c r="AG1325" i="1"/>
  <c r="AF1325" i="1"/>
  <c r="AE1325" i="1"/>
  <c r="AD1325" i="1"/>
  <c r="AC1325" i="1"/>
  <c r="AB1325" i="1"/>
  <c r="AA1325" i="1"/>
  <c r="Y1325" i="1"/>
  <c r="X1325" i="1"/>
  <c r="W1325" i="1"/>
  <c r="V1325" i="1"/>
  <c r="O1325" i="1"/>
  <c r="AK1325" i="1" s="1"/>
  <c r="AJ1324" i="1"/>
  <c r="AI1324" i="1"/>
  <c r="AH1324" i="1"/>
  <c r="AG1324" i="1"/>
  <c r="AF1324" i="1"/>
  <c r="AE1324" i="1"/>
  <c r="AD1324" i="1"/>
  <c r="AC1324" i="1"/>
  <c r="AB1324" i="1"/>
  <c r="AA1324" i="1"/>
  <c r="Y1324" i="1"/>
  <c r="X1324" i="1"/>
  <c r="W1324" i="1"/>
  <c r="V1324" i="1"/>
  <c r="O1324" i="1"/>
  <c r="AK1324" i="1" s="1"/>
  <c r="AJ1323" i="1"/>
  <c r="AI1323" i="1"/>
  <c r="AH1323" i="1"/>
  <c r="AG1323" i="1"/>
  <c r="AF1323" i="1"/>
  <c r="AE1323" i="1"/>
  <c r="AD1323" i="1"/>
  <c r="AC1323" i="1"/>
  <c r="AB1323" i="1"/>
  <c r="AA1323" i="1"/>
  <c r="Y1323" i="1"/>
  <c r="X1323" i="1"/>
  <c r="W1323" i="1"/>
  <c r="V1323" i="1"/>
  <c r="O1323" i="1"/>
  <c r="AK1323" i="1" s="1"/>
  <c r="AJ1322" i="1"/>
  <c r="AI1322" i="1"/>
  <c r="AH1322" i="1"/>
  <c r="AG1322" i="1"/>
  <c r="AF1322" i="1"/>
  <c r="AE1322" i="1"/>
  <c r="AD1322" i="1"/>
  <c r="AC1322" i="1"/>
  <c r="AB1322" i="1"/>
  <c r="AA1322" i="1"/>
  <c r="Y1322" i="1"/>
  <c r="X1322" i="1"/>
  <c r="W1322" i="1"/>
  <c r="V1322" i="1"/>
  <c r="O1322" i="1"/>
  <c r="AK1322" i="1" s="1"/>
  <c r="AJ1321" i="1"/>
  <c r="AI1321" i="1"/>
  <c r="AH1321" i="1"/>
  <c r="AG1321" i="1"/>
  <c r="AF1321" i="1"/>
  <c r="AE1321" i="1"/>
  <c r="AD1321" i="1"/>
  <c r="AC1321" i="1"/>
  <c r="AB1321" i="1"/>
  <c r="AA1321" i="1"/>
  <c r="Y1321" i="1"/>
  <c r="X1321" i="1"/>
  <c r="W1321" i="1"/>
  <c r="V1321" i="1"/>
  <c r="O1321" i="1"/>
  <c r="AK1321" i="1" s="1"/>
  <c r="AJ1320" i="1"/>
  <c r="AI1320" i="1"/>
  <c r="AH1320" i="1"/>
  <c r="AG1320" i="1"/>
  <c r="AF1320" i="1"/>
  <c r="AE1320" i="1"/>
  <c r="AD1320" i="1"/>
  <c r="AC1320" i="1"/>
  <c r="AB1320" i="1"/>
  <c r="AA1320" i="1"/>
  <c r="Y1320" i="1"/>
  <c r="X1320" i="1"/>
  <c r="W1320" i="1"/>
  <c r="V1320" i="1"/>
  <c r="O1320" i="1"/>
  <c r="AK1320" i="1" s="1"/>
  <c r="AJ1319" i="1"/>
  <c r="AI1319" i="1"/>
  <c r="AH1319" i="1"/>
  <c r="AG1319" i="1"/>
  <c r="AF1319" i="1"/>
  <c r="AE1319" i="1"/>
  <c r="AD1319" i="1"/>
  <c r="AC1319" i="1"/>
  <c r="AB1319" i="1"/>
  <c r="AA1319" i="1"/>
  <c r="Y1319" i="1"/>
  <c r="X1319" i="1"/>
  <c r="W1319" i="1"/>
  <c r="V1319" i="1"/>
  <c r="O1319" i="1"/>
  <c r="AK1319" i="1" s="1"/>
  <c r="AJ1318" i="1"/>
  <c r="AI1318" i="1"/>
  <c r="AH1318" i="1"/>
  <c r="AG1318" i="1"/>
  <c r="AF1318" i="1"/>
  <c r="AE1318" i="1"/>
  <c r="AD1318" i="1"/>
  <c r="AC1318" i="1"/>
  <c r="AB1318" i="1"/>
  <c r="AA1318" i="1"/>
  <c r="Y1318" i="1"/>
  <c r="X1318" i="1"/>
  <c r="W1318" i="1"/>
  <c r="V1318" i="1"/>
  <c r="O1318" i="1"/>
  <c r="AK1318" i="1" s="1"/>
  <c r="AJ1317" i="1"/>
  <c r="AI1317" i="1"/>
  <c r="AH1317" i="1"/>
  <c r="AG1317" i="1"/>
  <c r="AF1317" i="1"/>
  <c r="AE1317" i="1"/>
  <c r="AD1317" i="1"/>
  <c r="AC1317" i="1"/>
  <c r="AB1317" i="1"/>
  <c r="AA1317" i="1"/>
  <c r="Y1317" i="1"/>
  <c r="X1317" i="1"/>
  <c r="W1317" i="1"/>
  <c r="V1317" i="1"/>
  <c r="O1317" i="1"/>
  <c r="AK1317" i="1" s="1"/>
  <c r="AJ1316" i="1"/>
  <c r="AI1316" i="1"/>
  <c r="AH1316" i="1"/>
  <c r="AG1316" i="1"/>
  <c r="AF1316" i="1"/>
  <c r="AE1316" i="1"/>
  <c r="AD1316" i="1"/>
  <c r="AC1316" i="1"/>
  <c r="AB1316" i="1"/>
  <c r="AA1316" i="1"/>
  <c r="Y1316" i="1"/>
  <c r="X1316" i="1"/>
  <c r="W1316" i="1"/>
  <c r="V1316" i="1"/>
  <c r="O1316" i="1"/>
  <c r="AK1316" i="1" s="1"/>
  <c r="AJ1315" i="1"/>
  <c r="AI1315" i="1"/>
  <c r="AH1315" i="1"/>
  <c r="AG1315" i="1"/>
  <c r="AF1315" i="1"/>
  <c r="AE1315" i="1"/>
  <c r="AD1315" i="1"/>
  <c r="AC1315" i="1"/>
  <c r="AB1315" i="1"/>
  <c r="AA1315" i="1"/>
  <c r="Y1315" i="1"/>
  <c r="X1315" i="1"/>
  <c r="W1315" i="1"/>
  <c r="V1315" i="1"/>
  <c r="O1315" i="1"/>
  <c r="AK1315" i="1" s="1"/>
  <c r="AJ1314" i="1"/>
  <c r="AI1314" i="1"/>
  <c r="AH1314" i="1"/>
  <c r="AG1314" i="1"/>
  <c r="AF1314" i="1"/>
  <c r="AE1314" i="1"/>
  <c r="AD1314" i="1"/>
  <c r="AC1314" i="1"/>
  <c r="AB1314" i="1"/>
  <c r="AA1314" i="1"/>
  <c r="Y1314" i="1"/>
  <c r="X1314" i="1"/>
  <c r="W1314" i="1"/>
  <c r="V1314" i="1"/>
  <c r="O1314" i="1"/>
  <c r="AK1314" i="1" s="1"/>
  <c r="AJ1313" i="1"/>
  <c r="AI1313" i="1"/>
  <c r="AH1313" i="1"/>
  <c r="AG1313" i="1"/>
  <c r="AF1313" i="1"/>
  <c r="AE1313" i="1"/>
  <c r="AD1313" i="1"/>
  <c r="AC1313" i="1"/>
  <c r="AB1313" i="1"/>
  <c r="AA1313" i="1"/>
  <c r="Y1313" i="1"/>
  <c r="X1313" i="1"/>
  <c r="W1313" i="1"/>
  <c r="V1313" i="1"/>
  <c r="O1313" i="1"/>
  <c r="AK1313" i="1" s="1"/>
  <c r="AJ1312" i="1"/>
  <c r="AI1312" i="1"/>
  <c r="AH1312" i="1"/>
  <c r="AG1312" i="1"/>
  <c r="AF1312" i="1"/>
  <c r="AE1312" i="1"/>
  <c r="AD1312" i="1"/>
  <c r="AC1312" i="1"/>
  <c r="AB1312" i="1"/>
  <c r="AA1312" i="1"/>
  <c r="Y1312" i="1"/>
  <c r="X1312" i="1"/>
  <c r="W1312" i="1"/>
  <c r="V1312" i="1"/>
  <c r="O1312" i="1"/>
  <c r="AK1312" i="1" s="1"/>
  <c r="AJ1311" i="1"/>
  <c r="AI1311" i="1"/>
  <c r="AH1311" i="1"/>
  <c r="AG1311" i="1"/>
  <c r="AF1311" i="1"/>
  <c r="AE1311" i="1"/>
  <c r="AD1311" i="1"/>
  <c r="AC1311" i="1"/>
  <c r="AB1311" i="1"/>
  <c r="AA1311" i="1"/>
  <c r="Y1311" i="1"/>
  <c r="X1311" i="1"/>
  <c r="W1311" i="1"/>
  <c r="V1311" i="1"/>
  <c r="O1311" i="1"/>
  <c r="AK1311" i="1" s="1"/>
  <c r="AJ1310" i="1"/>
  <c r="AI1310" i="1"/>
  <c r="AH1310" i="1"/>
  <c r="AG1310" i="1"/>
  <c r="AF1310" i="1"/>
  <c r="AE1310" i="1"/>
  <c r="AD1310" i="1"/>
  <c r="AC1310" i="1"/>
  <c r="AB1310" i="1"/>
  <c r="AA1310" i="1"/>
  <c r="Y1310" i="1"/>
  <c r="X1310" i="1"/>
  <c r="W1310" i="1"/>
  <c r="V1310" i="1"/>
  <c r="O1310" i="1"/>
  <c r="AK1310" i="1" s="1"/>
  <c r="AJ1309" i="1"/>
  <c r="AI1309" i="1"/>
  <c r="AH1309" i="1"/>
  <c r="AG1309" i="1"/>
  <c r="AF1309" i="1"/>
  <c r="AE1309" i="1"/>
  <c r="AD1309" i="1"/>
  <c r="AC1309" i="1"/>
  <c r="AB1309" i="1"/>
  <c r="AA1309" i="1"/>
  <c r="Y1309" i="1"/>
  <c r="X1309" i="1"/>
  <c r="W1309" i="1"/>
  <c r="V1309" i="1"/>
  <c r="O1309" i="1"/>
  <c r="AK1309" i="1" s="1"/>
  <c r="AJ1308" i="1"/>
  <c r="AI1308" i="1"/>
  <c r="AH1308" i="1"/>
  <c r="AG1308" i="1"/>
  <c r="AF1308" i="1"/>
  <c r="AE1308" i="1"/>
  <c r="AD1308" i="1"/>
  <c r="AC1308" i="1"/>
  <c r="AB1308" i="1"/>
  <c r="AA1308" i="1"/>
  <c r="Y1308" i="1"/>
  <c r="X1308" i="1"/>
  <c r="W1308" i="1"/>
  <c r="V1308" i="1"/>
  <c r="O1308" i="1"/>
  <c r="AK1308" i="1" s="1"/>
  <c r="AJ1307" i="1"/>
  <c r="AI1307" i="1"/>
  <c r="AH1307" i="1"/>
  <c r="AG1307" i="1"/>
  <c r="AF1307" i="1"/>
  <c r="AE1307" i="1"/>
  <c r="AD1307" i="1"/>
  <c r="AC1307" i="1"/>
  <c r="AB1307" i="1"/>
  <c r="AA1307" i="1"/>
  <c r="Y1307" i="1"/>
  <c r="X1307" i="1"/>
  <c r="W1307" i="1"/>
  <c r="V1307" i="1"/>
  <c r="O1307" i="1"/>
  <c r="AK1307" i="1" s="1"/>
  <c r="AJ1306" i="1"/>
  <c r="AI1306" i="1"/>
  <c r="AH1306" i="1"/>
  <c r="AG1306" i="1"/>
  <c r="AF1306" i="1"/>
  <c r="AE1306" i="1"/>
  <c r="AD1306" i="1"/>
  <c r="AC1306" i="1"/>
  <c r="AB1306" i="1"/>
  <c r="AA1306" i="1"/>
  <c r="Y1306" i="1"/>
  <c r="X1306" i="1"/>
  <c r="W1306" i="1"/>
  <c r="V1306" i="1"/>
  <c r="O1306" i="1"/>
  <c r="AK1306" i="1" s="1"/>
  <c r="AJ1305" i="1"/>
  <c r="AI1305" i="1"/>
  <c r="AH1305" i="1"/>
  <c r="AG1305" i="1"/>
  <c r="AF1305" i="1"/>
  <c r="AE1305" i="1"/>
  <c r="AD1305" i="1"/>
  <c r="AC1305" i="1"/>
  <c r="AB1305" i="1"/>
  <c r="AA1305" i="1"/>
  <c r="Y1305" i="1"/>
  <c r="X1305" i="1"/>
  <c r="W1305" i="1"/>
  <c r="V1305" i="1"/>
  <c r="O1305" i="1"/>
  <c r="AK1305" i="1" s="1"/>
  <c r="AJ1304" i="1"/>
  <c r="AI1304" i="1"/>
  <c r="AH1304" i="1"/>
  <c r="AG1304" i="1"/>
  <c r="AF1304" i="1"/>
  <c r="AE1304" i="1"/>
  <c r="AD1304" i="1"/>
  <c r="AC1304" i="1"/>
  <c r="AB1304" i="1"/>
  <c r="AA1304" i="1"/>
  <c r="Y1304" i="1"/>
  <c r="X1304" i="1"/>
  <c r="W1304" i="1"/>
  <c r="V1304" i="1"/>
  <c r="O1304" i="1"/>
  <c r="AK1304" i="1" s="1"/>
  <c r="AJ1303" i="1"/>
  <c r="AI1303" i="1"/>
  <c r="AH1303" i="1"/>
  <c r="AG1303" i="1"/>
  <c r="AF1303" i="1"/>
  <c r="AE1303" i="1"/>
  <c r="AD1303" i="1"/>
  <c r="AC1303" i="1"/>
  <c r="AB1303" i="1"/>
  <c r="AA1303" i="1"/>
  <c r="Y1303" i="1"/>
  <c r="X1303" i="1"/>
  <c r="W1303" i="1"/>
  <c r="V1303" i="1"/>
  <c r="O1303" i="1"/>
  <c r="AK1303" i="1" s="1"/>
  <c r="AJ1302" i="1"/>
  <c r="AI1302" i="1"/>
  <c r="AH1302" i="1"/>
  <c r="AG1302" i="1"/>
  <c r="AF1302" i="1"/>
  <c r="AE1302" i="1"/>
  <c r="AD1302" i="1"/>
  <c r="AC1302" i="1"/>
  <c r="AB1302" i="1"/>
  <c r="AA1302" i="1"/>
  <c r="Y1302" i="1"/>
  <c r="X1302" i="1"/>
  <c r="W1302" i="1"/>
  <c r="V1302" i="1"/>
  <c r="O1302" i="1"/>
  <c r="AK1302" i="1" s="1"/>
  <c r="AJ1301" i="1"/>
  <c r="AI1301" i="1"/>
  <c r="AH1301" i="1"/>
  <c r="AG1301" i="1"/>
  <c r="AF1301" i="1"/>
  <c r="AE1301" i="1"/>
  <c r="AD1301" i="1"/>
  <c r="AC1301" i="1"/>
  <c r="AB1301" i="1"/>
  <c r="AA1301" i="1"/>
  <c r="Y1301" i="1"/>
  <c r="X1301" i="1"/>
  <c r="W1301" i="1"/>
  <c r="V1301" i="1"/>
  <c r="O1301" i="1"/>
  <c r="AK1301" i="1" s="1"/>
  <c r="AJ1300" i="1"/>
  <c r="AI1300" i="1"/>
  <c r="AH1300" i="1"/>
  <c r="AG1300" i="1"/>
  <c r="AF1300" i="1"/>
  <c r="AE1300" i="1"/>
  <c r="AD1300" i="1"/>
  <c r="AC1300" i="1"/>
  <c r="AB1300" i="1"/>
  <c r="AA1300" i="1"/>
  <c r="Y1300" i="1"/>
  <c r="X1300" i="1"/>
  <c r="W1300" i="1"/>
  <c r="V1300" i="1"/>
  <c r="O1300" i="1"/>
  <c r="AK1300" i="1" s="1"/>
  <c r="AJ1299" i="1"/>
  <c r="AI1299" i="1"/>
  <c r="AH1299" i="1"/>
  <c r="AG1299" i="1"/>
  <c r="AF1299" i="1"/>
  <c r="AE1299" i="1"/>
  <c r="AD1299" i="1"/>
  <c r="AC1299" i="1"/>
  <c r="AB1299" i="1"/>
  <c r="AA1299" i="1"/>
  <c r="Y1299" i="1"/>
  <c r="X1299" i="1"/>
  <c r="W1299" i="1"/>
  <c r="V1299" i="1"/>
  <c r="O1299" i="1"/>
  <c r="AK1299" i="1" s="1"/>
  <c r="AJ1298" i="1"/>
  <c r="AI1298" i="1"/>
  <c r="AH1298" i="1"/>
  <c r="AG1298" i="1"/>
  <c r="AF1298" i="1"/>
  <c r="AE1298" i="1"/>
  <c r="AD1298" i="1"/>
  <c r="AC1298" i="1"/>
  <c r="AB1298" i="1"/>
  <c r="AA1298" i="1"/>
  <c r="Y1298" i="1"/>
  <c r="X1298" i="1"/>
  <c r="W1298" i="1"/>
  <c r="V1298" i="1"/>
  <c r="O1298" i="1"/>
  <c r="AK1298" i="1" s="1"/>
  <c r="AJ1297" i="1"/>
  <c r="AI1297" i="1"/>
  <c r="AH1297" i="1"/>
  <c r="AG1297" i="1"/>
  <c r="AF1297" i="1"/>
  <c r="AE1297" i="1"/>
  <c r="AD1297" i="1"/>
  <c r="AC1297" i="1"/>
  <c r="AB1297" i="1"/>
  <c r="AA1297" i="1"/>
  <c r="Y1297" i="1"/>
  <c r="X1297" i="1"/>
  <c r="W1297" i="1"/>
  <c r="V1297" i="1"/>
  <c r="O1297" i="1"/>
  <c r="AK1297" i="1" s="1"/>
  <c r="AJ1296" i="1"/>
  <c r="AI1296" i="1"/>
  <c r="AH1296" i="1"/>
  <c r="AG1296" i="1"/>
  <c r="AF1296" i="1"/>
  <c r="AE1296" i="1"/>
  <c r="AD1296" i="1"/>
  <c r="AC1296" i="1"/>
  <c r="AB1296" i="1"/>
  <c r="AA1296" i="1"/>
  <c r="Y1296" i="1"/>
  <c r="X1296" i="1"/>
  <c r="W1296" i="1"/>
  <c r="V1296" i="1"/>
  <c r="O1296" i="1"/>
  <c r="AK1296" i="1" s="1"/>
  <c r="AJ1295" i="1"/>
  <c r="AI1295" i="1"/>
  <c r="AH1295" i="1"/>
  <c r="AG1295" i="1"/>
  <c r="AF1295" i="1"/>
  <c r="AE1295" i="1"/>
  <c r="AD1295" i="1"/>
  <c r="AC1295" i="1"/>
  <c r="AB1295" i="1"/>
  <c r="AA1295" i="1"/>
  <c r="Y1295" i="1"/>
  <c r="X1295" i="1"/>
  <c r="W1295" i="1"/>
  <c r="V1295" i="1"/>
  <c r="O1295" i="1"/>
  <c r="AK1295" i="1" s="1"/>
  <c r="AJ1294" i="1"/>
  <c r="AI1294" i="1"/>
  <c r="AH1294" i="1"/>
  <c r="AG1294" i="1"/>
  <c r="AF1294" i="1"/>
  <c r="AE1294" i="1"/>
  <c r="AD1294" i="1"/>
  <c r="AC1294" i="1"/>
  <c r="AB1294" i="1"/>
  <c r="AA1294" i="1"/>
  <c r="Y1294" i="1"/>
  <c r="X1294" i="1"/>
  <c r="W1294" i="1"/>
  <c r="V1294" i="1"/>
  <c r="O1294" i="1"/>
  <c r="AK1294" i="1" s="1"/>
  <c r="AJ1293" i="1"/>
  <c r="AI1293" i="1"/>
  <c r="AH1293" i="1"/>
  <c r="AG1293" i="1"/>
  <c r="AF1293" i="1"/>
  <c r="AE1293" i="1"/>
  <c r="AD1293" i="1"/>
  <c r="AC1293" i="1"/>
  <c r="AB1293" i="1"/>
  <c r="AA1293" i="1"/>
  <c r="Y1293" i="1"/>
  <c r="X1293" i="1"/>
  <c r="W1293" i="1"/>
  <c r="V1293" i="1"/>
  <c r="O1293" i="1"/>
  <c r="AK1293" i="1" s="1"/>
  <c r="AJ1292" i="1"/>
  <c r="AI1292" i="1"/>
  <c r="AH1292" i="1"/>
  <c r="AG1292" i="1"/>
  <c r="AF1292" i="1"/>
  <c r="AE1292" i="1"/>
  <c r="AD1292" i="1"/>
  <c r="AC1292" i="1"/>
  <c r="AB1292" i="1"/>
  <c r="AA1292" i="1"/>
  <c r="Y1292" i="1"/>
  <c r="X1292" i="1"/>
  <c r="W1292" i="1"/>
  <c r="V1292" i="1"/>
  <c r="O1292" i="1"/>
  <c r="AK1292" i="1" s="1"/>
  <c r="AJ1291" i="1"/>
  <c r="AI1291" i="1"/>
  <c r="AH1291" i="1"/>
  <c r="AG1291" i="1"/>
  <c r="AF1291" i="1"/>
  <c r="AE1291" i="1"/>
  <c r="AD1291" i="1"/>
  <c r="AC1291" i="1"/>
  <c r="AB1291" i="1"/>
  <c r="AA1291" i="1"/>
  <c r="Y1291" i="1"/>
  <c r="X1291" i="1"/>
  <c r="W1291" i="1"/>
  <c r="V1291" i="1"/>
  <c r="O1291" i="1"/>
  <c r="AK1291" i="1" s="1"/>
  <c r="AJ1290" i="1"/>
  <c r="AI1290" i="1"/>
  <c r="AH1290" i="1"/>
  <c r="AG1290" i="1"/>
  <c r="AF1290" i="1"/>
  <c r="AE1290" i="1"/>
  <c r="AD1290" i="1"/>
  <c r="AC1290" i="1"/>
  <c r="AB1290" i="1"/>
  <c r="AA1290" i="1"/>
  <c r="Y1290" i="1"/>
  <c r="X1290" i="1"/>
  <c r="W1290" i="1"/>
  <c r="V1290" i="1"/>
  <c r="O1290" i="1"/>
  <c r="AK1290" i="1" s="1"/>
  <c r="AJ1289" i="1"/>
  <c r="AI1289" i="1"/>
  <c r="AH1289" i="1"/>
  <c r="AG1289" i="1"/>
  <c r="AF1289" i="1"/>
  <c r="AE1289" i="1"/>
  <c r="AD1289" i="1"/>
  <c r="AC1289" i="1"/>
  <c r="AB1289" i="1"/>
  <c r="AA1289" i="1"/>
  <c r="Y1289" i="1"/>
  <c r="X1289" i="1"/>
  <c r="W1289" i="1"/>
  <c r="V1289" i="1"/>
  <c r="O1289" i="1"/>
  <c r="AK1289" i="1" s="1"/>
  <c r="AJ1288" i="1"/>
  <c r="AI1288" i="1"/>
  <c r="AH1288" i="1"/>
  <c r="AG1288" i="1"/>
  <c r="AF1288" i="1"/>
  <c r="AE1288" i="1"/>
  <c r="AD1288" i="1"/>
  <c r="AC1288" i="1"/>
  <c r="AB1288" i="1"/>
  <c r="AA1288" i="1"/>
  <c r="Y1288" i="1"/>
  <c r="X1288" i="1"/>
  <c r="W1288" i="1"/>
  <c r="V1288" i="1"/>
  <c r="O1288" i="1"/>
  <c r="AK1288" i="1" s="1"/>
  <c r="AJ1287" i="1"/>
  <c r="AI1287" i="1"/>
  <c r="AH1287" i="1"/>
  <c r="AG1287" i="1"/>
  <c r="AF1287" i="1"/>
  <c r="AE1287" i="1"/>
  <c r="AD1287" i="1"/>
  <c r="AC1287" i="1"/>
  <c r="AB1287" i="1"/>
  <c r="AA1287" i="1"/>
  <c r="Y1287" i="1"/>
  <c r="X1287" i="1"/>
  <c r="W1287" i="1"/>
  <c r="V1287" i="1"/>
  <c r="O1287" i="1"/>
  <c r="AK1287" i="1" s="1"/>
  <c r="AJ1286" i="1"/>
  <c r="AI1286" i="1"/>
  <c r="AH1286" i="1"/>
  <c r="AG1286" i="1"/>
  <c r="AF1286" i="1"/>
  <c r="AE1286" i="1"/>
  <c r="AD1286" i="1"/>
  <c r="AC1286" i="1"/>
  <c r="AB1286" i="1"/>
  <c r="AA1286" i="1"/>
  <c r="Y1286" i="1"/>
  <c r="X1286" i="1"/>
  <c r="W1286" i="1"/>
  <c r="V1286" i="1"/>
  <c r="O1286" i="1"/>
  <c r="AK1286" i="1" s="1"/>
  <c r="AJ1285" i="1"/>
  <c r="AI1285" i="1"/>
  <c r="AH1285" i="1"/>
  <c r="AG1285" i="1"/>
  <c r="AF1285" i="1"/>
  <c r="AE1285" i="1"/>
  <c r="AD1285" i="1"/>
  <c r="AC1285" i="1"/>
  <c r="AB1285" i="1"/>
  <c r="AA1285" i="1"/>
  <c r="Y1285" i="1"/>
  <c r="X1285" i="1"/>
  <c r="W1285" i="1"/>
  <c r="V1285" i="1"/>
  <c r="O1285" i="1"/>
  <c r="AK1285" i="1" s="1"/>
  <c r="AJ1284" i="1"/>
  <c r="AI1284" i="1"/>
  <c r="AH1284" i="1"/>
  <c r="AG1284" i="1"/>
  <c r="AF1284" i="1"/>
  <c r="AE1284" i="1"/>
  <c r="AD1284" i="1"/>
  <c r="AC1284" i="1"/>
  <c r="AB1284" i="1"/>
  <c r="AA1284" i="1"/>
  <c r="Y1284" i="1"/>
  <c r="X1284" i="1"/>
  <c r="W1284" i="1"/>
  <c r="V1284" i="1"/>
  <c r="O1284" i="1"/>
  <c r="AK1284" i="1" s="1"/>
  <c r="AJ1283" i="1"/>
  <c r="AI1283" i="1"/>
  <c r="AH1283" i="1"/>
  <c r="AG1283" i="1"/>
  <c r="AF1283" i="1"/>
  <c r="AE1283" i="1"/>
  <c r="AD1283" i="1"/>
  <c r="AC1283" i="1"/>
  <c r="AB1283" i="1"/>
  <c r="AA1283" i="1"/>
  <c r="Y1283" i="1"/>
  <c r="X1283" i="1"/>
  <c r="W1283" i="1"/>
  <c r="V1283" i="1"/>
  <c r="O1283" i="1"/>
  <c r="AK1283" i="1" s="1"/>
  <c r="AJ1282" i="1"/>
  <c r="AI1282" i="1"/>
  <c r="AH1282" i="1"/>
  <c r="AG1282" i="1"/>
  <c r="AF1282" i="1"/>
  <c r="AE1282" i="1"/>
  <c r="AD1282" i="1"/>
  <c r="AC1282" i="1"/>
  <c r="AB1282" i="1"/>
  <c r="AA1282" i="1"/>
  <c r="Y1282" i="1"/>
  <c r="X1282" i="1"/>
  <c r="W1282" i="1"/>
  <c r="V1282" i="1"/>
  <c r="O1282" i="1"/>
  <c r="AK1282" i="1" s="1"/>
  <c r="AJ1281" i="1"/>
  <c r="AI1281" i="1"/>
  <c r="AH1281" i="1"/>
  <c r="AG1281" i="1"/>
  <c r="AF1281" i="1"/>
  <c r="AE1281" i="1"/>
  <c r="AD1281" i="1"/>
  <c r="AC1281" i="1"/>
  <c r="AB1281" i="1"/>
  <c r="AA1281" i="1"/>
  <c r="Y1281" i="1"/>
  <c r="X1281" i="1"/>
  <c r="W1281" i="1"/>
  <c r="V1281" i="1"/>
  <c r="O1281" i="1"/>
  <c r="AK1281" i="1" s="1"/>
  <c r="AJ1280" i="1"/>
  <c r="AI1280" i="1"/>
  <c r="AH1280" i="1"/>
  <c r="AG1280" i="1"/>
  <c r="AF1280" i="1"/>
  <c r="AE1280" i="1"/>
  <c r="AD1280" i="1"/>
  <c r="AC1280" i="1"/>
  <c r="AB1280" i="1"/>
  <c r="AA1280" i="1"/>
  <c r="Y1280" i="1"/>
  <c r="X1280" i="1"/>
  <c r="W1280" i="1"/>
  <c r="V1280" i="1"/>
  <c r="O1280" i="1"/>
  <c r="AK1280" i="1" s="1"/>
  <c r="AJ1279" i="1"/>
  <c r="AI1279" i="1"/>
  <c r="AH1279" i="1"/>
  <c r="AG1279" i="1"/>
  <c r="AF1279" i="1"/>
  <c r="AE1279" i="1"/>
  <c r="AD1279" i="1"/>
  <c r="AC1279" i="1"/>
  <c r="AB1279" i="1"/>
  <c r="AA1279" i="1"/>
  <c r="Y1279" i="1"/>
  <c r="X1279" i="1"/>
  <c r="W1279" i="1"/>
  <c r="V1279" i="1"/>
  <c r="O1279" i="1"/>
  <c r="AK1279" i="1" s="1"/>
  <c r="AJ1278" i="1"/>
  <c r="AI1278" i="1"/>
  <c r="AH1278" i="1"/>
  <c r="AG1278" i="1"/>
  <c r="AF1278" i="1"/>
  <c r="AE1278" i="1"/>
  <c r="AD1278" i="1"/>
  <c r="AC1278" i="1"/>
  <c r="AB1278" i="1"/>
  <c r="AA1278" i="1"/>
  <c r="Y1278" i="1"/>
  <c r="X1278" i="1"/>
  <c r="W1278" i="1"/>
  <c r="V1278" i="1"/>
  <c r="O1278" i="1"/>
  <c r="AK1278" i="1" s="1"/>
  <c r="AJ1277" i="1"/>
  <c r="AI1277" i="1"/>
  <c r="AH1277" i="1"/>
  <c r="AG1277" i="1"/>
  <c r="AF1277" i="1"/>
  <c r="AE1277" i="1"/>
  <c r="AD1277" i="1"/>
  <c r="AC1277" i="1"/>
  <c r="AB1277" i="1"/>
  <c r="AA1277" i="1"/>
  <c r="Y1277" i="1"/>
  <c r="X1277" i="1"/>
  <c r="W1277" i="1"/>
  <c r="V1277" i="1"/>
  <c r="O1277" i="1"/>
  <c r="AK1277" i="1" s="1"/>
  <c r="AJ1276" i="1"/>
  <c r="AI1276" i="1"/>
  <c r="AH1276" i="1"/>
  <c r="AG1276" i="1"/>
  <c r="AF1276" i="1"/>
  <c r="AE1276" i="1"/>
  <c r="AD1276" i="1"/>
  <c r="AC1276" i="1"/>
  <c r="AB1276" i="1"/>
  <c r="AA1276" i="1"/>
  <c r="Y1276" i="1"/>
  <c r="X1276" i="1"/>
  <c r="W1276" i="1"/>
  <c r="V1276" i="1"/>
  <c r="O1276" i="1"/>
  <c r="AK1276" i="1" s="1"/>
  <c r="AJ1275" i="1"/>
  <c r="AI1275" i="1"/>
  <c r="AH1275" i="1"/>
  <c r="AG1275" i="1"/>
  <c r="AF1275" i="1"/>
  <c r="AE1275" i="1"/>
  <c r="AD1275" i="1"/>
  <c r="AC1275" i="1"/>
  <c r="AB1275" i="1"/>
  <c r="AA1275" i="1"/>
  <c r="Y1275" i="1"/>
  <c r="X1275" i="1"/>
  <c r="W1275" i="1"/>
  <c r="V1275" i="1"/>
  <c r="O1275" i="1"/>
  <c r="AK1275" i="1" s="1"/>
  <c r="AJ1274" i="1"/>
  <c r="AI1274" i="1"/>
  <c r="AH1274" i="1"/>
  <c r="AG1274" i="1"/>
  <c r="AF1274" i="1"/>
  <c r="AE1274" i="1"/>
  <c r="AD1274" i="1"/>
  <c r="AC1274" i="1"/>
  <c r="AB1274" i="1"/>
  <c r="AA1274" i="1"/>
  <c r="Y1274" i="1"/>
  <c r="X1274" i="1"/>
  <c r="W1274" i="1"/>
  <c r="V1274" i="1"/>
  <c r="O1274" i="1"/>
  <c r="AK1274" i="1" s="1"/>
  <c r="AJ1273" i="1"/>
  <c r="AI1273" i="1"/>
  <c r="AH1273" i="1"/>
  <c r="AG1273" i="1"/>
  <c r="AF1273" i="1"/>
  <c r="AE1273" i="1"/>
  <c r="AD1273" i="1"/>
  <c r="AC1273" i="1"/>
  <c r="AB1273" i="1"/>
  <c r="AA1273" i="1"/>
  <c r="Y1273" i="1"/>
  <c r="X1273" i="1"/>
  <c r="W1273" i="1"/>
  <c r="V1273" i="1"/>
  <c r="O1273" i="1"/>
  <c r="AK1273" i="1" s="1"/>
  <c r="AJ1272" i="1"/>
  <c r="AI1272" i="1"/>
  <c r="AH1272" i="1"/>
  <c r="AG1272" i="1"/>
  <c r="AF1272" i="1"/>
  <c r="AE1272" i="1"/>
  <c r="AD1272" i="1"/>
  <c r="AC1272" i="1"/>
  <c r="AB1272" i="1"/>
  <c r="AA1272" i="1"/>
  <c r="Y1272" i="1"/>
  <c r="X1272" i="1"/>
  <c r="W1272" i="1"/>
  <c r="V1272" i="1"/>
  <c r="O1272" i="1"/>
  <c r="AK1272" i="1" s="1"/>
  <c r="AJ1271" i="1"/>
  <c r="AI1271" i="1"/>
  <c r="AH1271" i="1"/>
  <c r="AG1271" i="1"/>
  <c r="AF1271" i="1"/>
  <c r="AE1271" i="1"/>
  <c r="AD1271" i="1"/>
  <c r="AC1271" i="1"/>
  <c r="AB1271" i="1"/>
  <c r="AA1271" i="1"/>
  <c r="Y1271" i="1"/>
  <c r="X1271" i="1"/>
  <c r="W1271" i="1"/>
  <c r="V1271" i="1"/>
  <c r="O1271" i="1"/>
  <c r="AK1271" i="1" s="1"/>
  <c r="AJ1270" i="1"/>
  <c r="AI1270" i="1"/>
  <c r="AH1270" i="1"/>
  <c r="AG1270" i="1"/>
  <c r="AF1270" i="1"/>
  <c r="AE1270" i="1"/>
  <c r="AD1270" i="1"/>
  <c r="AC1270" i="1"/>
  <c r="AB1270" i="1"/>
  <c r="AA1270" i="1"/>
  <c r="Y1270" i="1"/>
  <c r="X1270" i="1"/>
  <c r="W1270" i="1"/>
  <c r="V1270" i="1"/>
  <c r="O1270" i="1"/>
  <c r="AK1270" i="1" s="1"/>
  <c r="AJ1269" i="1"/>
  <c r="AI1269" i="1"/>
  <c r="AH1269" i="1"/>
  <c r="AG1269" i="1"/>
  <c r="AF1269" i="1"/>
  <c r="AE1269" i="1"/>
  <c r="AD1269" i="1"/>
  <c r="AC1269" i="1"/>
  <c r="AB1269" i="1"/>
  <c r="AA1269" i="1"/>
  <c r="Y1269" i="1"/>
  <c r="X1269" i="1"/>
  <c r="W1269" i="1"/>
  <c r="V1269" i="1"/>
  <c r="O1269" i="1"/>
  <c r="AK1269" i="1" s="1"/>
  <c r="AJ1268" i="1"/>
  <c r="AI1268" i="1"/>
  <c r="AH1268" i="1"/>
  <c r="AG1268" i="1"/>
  <c r="AF1268" i="1"/>
  <c r="AE1268" i="1"/>
  <c r="AD1268" i="1"/>
  <c r="AC1268" i="1"/>
  <c r="AB1268" i="1"/>
  <c r="AA1268" i="1"/>
  <c r="Y1268" i="1"/>
  <c r="X1268" i="1"/>
  <c r="W1268" i="1"/>
  <c r="V1268" i="1"/>
  <c r="O1268" i="1"/>
  <c r="AK1268" i="1" s="1"/>
  <c r="AJ1267" i="1"/>
  <c r="AI1267" i="1"/>
  <c r="AH1267" i="1"/>
  <c r="AG1267" i="1"/>
  <c r="AF1267" i="1"/>
  <c r="AE1267" i="1"/>
  <c r="AD1267" i="1"/>
  <c r="AC1267" i="1"/>
  <c r="AB1267" i="1"/>
  <c r="AA1267" i="1"/>
  <c r="Y1267" i="1"/>
  <c r="X1267" i="1"/>
  <c r="W1267" i="1"/>
  <c r="V1267" i="1"/>
  <c r="O1267" i="1"/>
  <c r="AK1267" i="1" s="1"/>
  <c r="AJ1266" i="1"/>
  <c r="AI1266" i="1"/>
  <c r="AH1266" i="1"/>
  <c r="AG1266" i="1"/>
  <c r="AF1266" i="1"/>
  <c r="AE1266" i="1"/>
  <c r="AD1266" i="1"/>
  <c r="AC1266" i="1"/>
  <c r="AB1266" i="1"/>
  <c r="AA1266" i="1"/>
  <c r="Y1266" i="1"/>
  <c r="X1266" i="1"/>
  <c r="W1266" i="1"/>
  <c r="V1266" i="1"/>
  <c r="O1266" i="1"/>
  <c r="AK1266" i="1" s="1"/>
  <c r="AJ1265" i="1"/>
  <c r="AI1265" i="1"/>
  <c r="AH1265" i="1"/>
  <c r="AG1265" i="1"/>
  <c r="AF1265" i="1"/>
  <c r="AE1265" i="1"/>
  <c r="AD1265" i="1"/>
  <c r="AC1265" i="1"/>
  <c r="AB1265" i="1"/>
  <c r="AA1265" i="1"/>
  <c r="Y1265" i="1"/>
  <c r="X1265" i="1"/>
  <c r="W1265" i="1"/>
  <c r="V1265" i="1"/>
  <c r="O1265" i="1"/>
  <c r="AK1265" i="1" s="1"/>
  <c r="AJ1264" i="1"/>
  <c r="AI1264" i="1"/>
  <c r="AH1264" i="1"/>
  <c r="AG1264" i="1"/>
  <c r="AF1264" i="1"/>
  <c r="AE1264" i="1"/>
  <c r="AD1264" i="1"/>
  <c r="AC1264" i="1"/>
  <c r="AB1264" i="1"/>
  <c r="AA1264" i="1"/>
  <c r="Y1264" i="1"/>
  <c r="X1264" i="1"/>
  <c r="W1264" i="1"/>
  <c r="V1264" i="1"/>
  <c r="O1264" i="1"/>
  <c r="AK1264" i="1" s="1"/>
  <c r="AJ1263" i="1"/>
  <c r="AI1263" i="1"/>
  <c r="AH1263" i="1"/>
  <c r="AG1263" i="1"/>
  <c r="AF1263" i="1"/>
  <c r="AE1263" i="1"/>
  <c r="AD1263" i="1"/>
  <c r="AC1263" i="1"/>
  <c r="AB1263" i="1"/>
  <c r="AA1263" i="1"/>
  <c r="Y1263" i="1"/>
  <c r="X1263" i="1"/>
  <c r="W1263" i="1"/>
  <c r="V1263" i="1"/>
  <c r="O1263" i="1"/>
  <c r="AK1263" i="1" s="1"/>
  <c r="AJ1262" i="1"/>
  <c r="AI1262" i="1"/>
  <c r="AH1262" i="1"/>
  <c r="AG1262" i="1"/>
  <c r="AF1262" i="1"/>
  <c r="AE1262" i="1"/>
  <c r="AD1262" i="1"/>
  <c r="AC1262" i="1"/>
  <c r="AB1262" i="1"/>
  <c r="AA1262" i="1"/>
  <c r="Y1262" i="1"/>
  <c r="X1262" i="1"/>
  <c r="W1262" i="1"/>
  <c r="V1262" i="1"/>
  <c r="O1262" i="1"/>
  <c r="AK1262" i="1" s="1"/>
  <c r="AK1261" i="1"/>
  <c r="AJ1261" i="1"/>
  <c r="AI1261" i="1"/>
  <c r="AH1261" i="1"/>
  <c r="AG1261" i="1"/>
  <c r="AF1261" i="1"/>
  <c r="AE1261" i="1"/>
  <c r="AD1261" i="1"/>
  <c r="AC1261" i="1"/>
  <c r="AB1261" i="1"/>
  <c r="AA1261" i="1"/>
  <c r="Y1261" i="1"/>
  <c r="X1261" i="1"/>
  <c r="W1261" i="1"/>
  <c r="V1261" i="1"/>
  <c r="AJ1260" i="1"/>
  <c r="AI1260" i="1"/>
  <c r="AH1260" i="1"/>
  <c r="AG1260" i="1"/>
  <c r="AF1260" i="1"/>
  <c r="AE1260" i="1"/>
  <c r="AD1260" i="1"/>
  <c r="AC1260" i="1"/>
  <c r="AB1260" i="1"/>
  <c r="AA1260" i="1"/>
  <c r="Y1260" i="1"/>
  <c r="X1260" i="1"/>
  <c r="W1260" i="1"/>
  <c r="V1260" i="1"/>
  <c r="O1260" i="1"/>
  <c r="AK1260" i="1" s="1"/>
  <c r="AJ1259" i="1"/>
  <c r="AI1259" i="1"/>
  <c r="AH1259" i="1"/>
  <c r="AG1259" i="1"/>
  <c r="AF1259" i="1"/>
  <c r="AE1259" i="1"/>
  <c r="AD1259" i="1"/>
  <c r="AC1259" i="1"/>
  <c r="AB1259" i="1"/>
  <c r="AA1259" i="1"/>
  <c r="Y1259" i="1"/>
  <c r="X1259" i="1"/>
  <c r="W1259" i="1"/>
  <c r="V1259" i="1"/>
  <c r="O1259" i="1"/>
  <c r="AK1259" i="1" s="1"/>
  <c r="AJ1258" i="1"/>
  <c r="AI1258" i="1"/>
  <c r="AH1258" i="1"/>
  <c r="AG1258" i="1"/>
  <c r="AF1258" i="1"/>
  <c r="AE1258" i="1"/>
  <c r="AD1258" i="1"/>
  <c r="AC1258" i="1"/>
  <c r="AB1258" i="1"/>
  <c r="AA1258" i="1"/>
  <c r="Y1258" i="1"/>
  <c r="X1258" i="1"/>
  <c r="W1258" i="1"/>
  <c r="V1258" i="1"/>
  <c r="O1258" i="1"/>
  <c r="AK1258" i="1" s="1"/>
  <c r="AJ1257" i="1"/>
  <c r="AI1257" i="1"/>
  <c r="AH1257" i="1"/>
  <c r="AG1257" i="1"/>
  <c r="AF1257" i="1"/>
  <c r="AE1257" i="1"/>
  <c r="AD1257" i="1"/>
  <c r="AC1257" i="1"/>
  <c r="AB1257" i="1"/>
  <c r="AA1257" i="1"/>
  <c r="Y1257" i="1"/>
  <c r="X1257" i="1"/>
  <c r="W1257" i="1"/>
  <c r="V1257" i="1"/>
  <c r="O1257" i="1"/>
  <c r="AK1257" i="1" s="1"/>
  <c r="AJ1256" i="1"/>
  <c r="AI1256" i="1"/>
  <c r="AH1256" i="1"/>
  <c r="AG1256" i="1"/>
  <c r="AF1256" i="1"/>
  <c r="AE1256" i="1"/>
  <c r="AD1256" i="1"/>
  <c r="AC1256" i="1"/>
  <c r="AB1256" i="1"/>
  <c r="AA1256" i="1"/>
  <c r="Y1256" i="1"/>
  <c r="X1256" i="1"/>
  <c r="W1256" i="1"/>
  <c r="V1256" i="1"/>
  <c r="O1256" i="1"/>
  <c r="AK1256" i="1" s="1"/>
  <c r="AJ1255" i="1"/>
  <c r="AI1255" i="1"/>
  <c r="AH1255" i="1"/>
  <c r="AG1255" i="1"/>
  <c r="AF1255" i="1"/>
  <c r="AE1255" i="1"/>
  <c r="AD1255" i="1"/>
  <c r="AC1255" i="1"/>
  <c r="AB1255" i="1"/>
  <c r="AA1255" i="1"/>
  <c r="Y1255" i="1"/>
  <c r="X1255" i="1"/>
  <c r="W1255" i="1"/>
  <c r="V1255" i="1"/>
  <c r="O1255" i="1"/>
  <c r="AK1255" i="1" s="1"/>
  <c r="AJ1254" i="1"/>
  <c r="AI1254" i="1"/>
  <c r="AH1254" i="1"/>
  <c r="AG1254" i="1"/>
  <c r="AF1254" i="1"/>
  <c r="AE1254" i="1"/>
  <c r="AD1254" i="1"/>
  <c r="AC1254" i="1"/>
  <c r="AB1254" i="1"/>
  <c r="AA1254" i="1"/>
  <c r="Y1254" i="1"/>
  <c r="X1254" i="1"/>
  <c r="W1254" i="1"/>
  <c r="V1254" i="1"/>
  <c r="O1254" i="1"/>
  <c r="AK1254" i="1" s="1"/>
  <c r="AJ1253" i="1"/>
  <c r="AI1253" i="1"/>
  <c r="AH1253" i="1"/>
  <c r="AG1253" i="1"/>
  <c r="AF1253" i="1"/>
  <c r="AE1253" i="1"/>
  <c r="AD1253" i="1"/>
  <c r="AC1253" i="1"/>
  <c r="AB1253" i="1"/>
  <c r="AA1253" i="1"/>
  <c r="Y1253" i="1"/>
  <c r="X1253" i="1"/>
  <c r="W1253" i="1"/>
  <c r="V1253" i="1"/>
  <c r="O1253" i="1"/>
  <c r="AK1253" i="1" s="1"/>
  <c r="AJ1252" i="1"/>
  <c r="AI1252" i="1"/>
  <c r="AH1252" i="1"/>
  <c r="AG1252" i="1"/>
  <c r="AF1252" i="1"/>
  <c r="AE1252" i="1"/>
  <c r="AD1252" i="1"/>
  <c r="AC1252" i="1"/>
  <c r="AB1252" i="1"/>
  <c r="AA1252" i="1"/>
  <c r="Y1252" i="1"/>
  <c r="X1252" i="1"/>
  <c r="W1252" i="1"/>
  <c r="V1252" i="1"/>
  <c r="O1252" i="1"/>
  <c r="AK1252" i="1" s="1"/>
  <c r="AJ1251" i="1"/>
  <c r="AI1251" i="1"/>
  <c r="AH1251" i="1"/>
  <c r="AG1251" i="1"/>
  <c r="AF1251" i="1"/>
  <c r="AE1251" i="1"/>
  <c r="AD1251" i="1"/>
  <c r="AC1251" i="1"/>
  <c r="AB1251" i="1"/>
  <c r="AA1251" i="1"/>
  <c r="Y1251" i="1"/>
  <c r="X1251" i="1"/>
  <c r="W1251" i="1"/>
  <c r="V1251" i="1"/>
  <c r="O1251" i="1"/>
  <c r="AK1251" i="1" s="1"/>
  <c r="AJ1250" i="1"/>
  <c r="AI1250" i="1"/>
  <c r="AH1250" i="1"/>
  <c r="AG1250" i="1"/>
  <c r="AF1250" i="1"/>
  <c r="AE1250" i="1"/>
  <c r="AD1250" i="1"/>
  <c r="AC1250" i="1"/>
  <c r="AB1250" i="1"/>
  <c r="AA1250" i="1"/>
  <c r="Y1250" i="1"/>
  <c r="X1250" i="1"/>
  <c r="W1250" i="1"/>
  <c r="V1250" i="1"/>
  <c r="O1250" i="1"/>
  <c r="AK1250" i="1" s="1"/>
  <c r="AJ1249" i="1"/>
  <c r="AI1249" i="1"/>
  <c r="AH1249" i="1"/>
  <c r="AG1249" i="1"/>
  <c r="AF1249" i="1"/>
  <c r="AE1249" i="1"/>
  <c r="AD1249" i="1"/>
  <c r="AC1249" i="1"/>
  <c r="AB1249" i="1"/>
  <c r="AA1249" i="1"/>
  <c r="Y1249" i="1"/>
  <c r="X1249" i="1"/>
  <c r="W1249" i="1"/>
  <c r="V1249" i="1"/>
  <c r="O1249" i="1"/>
  <c r="AK1249" i="1" s="1"/>
  <c r="AJ1248" i="1"/>
  <c r="AI1248" i="1"/>
  <c r="AH1248" i="1"/>
  <c r="AG1248" i="1"/>
  <c r="AF1248" i="1"/>
  <c r="AE1248" i="1"/>
  <c r="AD1248" i="1"/>
  <c r="AC1248" i="1"/>
  <c r="AB1248" i="1"/>
  <c r="AA1248" i="1"/>
  <c r="Y1248" i="1"/>
  <c r="X1248" i="1"/>
  <c r="W1248" i="1"/>
  <c r="V1248" i="1"/>
  <c r="O1248" i="1"/>
  <c r="AK1248" i="1" s="1"/>
  <c r="AJ1247" i="1"/>
  <c r="AI1247" i="1"/>
  <c r="AH1247" i="1"/>
  <c r="AG1247" i="1"/>
  <c r="AF1247" i="1"/>
  <c r="AE1247" i="1"/>
  <c r="AD1247" i="1"/>
  <c r="AC1247" i="1"/>
  <c r="AB1247" i="1"/>
  <c r="AA1247" i="1"/>
  <c r="Y1247" i="1"/>
  <c r="X1247" i="1"/>
  <c r="W1247" i="1"/>
  <c r="V1247" i="1"/>
  <c r="O1247" i="1"/>
  <c r="AK1247" i="1" s="1"/>
  <c r="AJ1246" i="1"/>
  <c r="AI1246" i="1"/>
  <c r="AH1246" i="1"/>
  <c r="AG1246" i="1"/>
  <c r="AF1246" i="1"/>
  <c r="AE1246" i="1"/>
  <c r="AD1246" i="1"/>
  <c r="AC1246" i="1"/>
  <c r="AB1246" i="1"/>
  <c r="AA1246" i="1"/>
  <c r="Y1246" i="1"/>
  <c r="X1246" i="1"/>
  <c r="W1246" i="1"/>
  <c r="V1246" i="1"/>
  <c r="O1246" i="1"/>
  <c r="AK1246" i="1" s="1"/>
  <c r="AJ1245" i="1"/>
  <c r="AI1245" i="1"/>
  <c r="AH1245" i="1"/>
  <c r="AG1245" i="1"/>
  <c r="AF1245" i="1"/>
  <c r="AE1245" i="1"/>
  <c r="AD1245" i="1"/>
  <c r="AC1245" i="1"/>
  <c r="AB1245" i="1"/>
  <c r="AA1245" i="1"/>
  <c r="Y1245" i="1"/>
  <c r="X1245" i="1"/>
  <c r="W1245" i="1"/>
  <c r="V1245" i="1"/>
  <c r="O1245" i="1"/>
  <c r="AK1245" i="1" s="1"/>
  <c r="AJ1244" i="1"/>
  <c r="AI1244" i="1"/>
  <c r="AH1244" i="1"/>
  <c r="AG1244" i="1"/>
  <c r="AF1244" i="1"/>
  <c r="AE1244" i="1"/>
  <c r="AD1244" i="1"/>
  <c r="AC1244" i="1"/>
  <c r="AB1244" i="1"/>
  <c r="AA1244" i="1"/>
  <c r="Y1244" i="1"/>
  <c r="X1244" i="1"/>
  <c r="W1244" i="1"/>
  <c r="V1244" i="1"/>
  <c r="O1244" i="1"/>
  <c r="AK1244" i="1" s="1"/>
  <c r="AJ1243" i="1"/>
  <c r="AI1243" i="1"/>
  <c r="AH1243" i="1"/>
  <c r="AG1243" i="1"/>
  <c r="AF1243" i="1"/>
  <c r="AE1243" i="1"/>
  <c r="AD1243" i="1"/>
  <c r="AC1243" i="1"/>
  <c r="AB1243" i="1"/>
  <c r="AA1243" i="1"/>
  <c r="Y1243" i="1"/>
  <c r="X1243" i="1"/>
  <c r="W1243" i="1"/>
  <c r="V1243" i="1"/>
  <c r="O1243" i="1"/>
  <c r="AK1243" i="1" s="1"/>
  <c r="AJ1242" i="1"/>
  <c r="AI1242" i="1"/>
  <c r="AH1242" i="1"/>
  <c r="AG1242" i="1"/>
  <c r="AF1242" i="1"/>
  <c r="AE1242" i="1"/>
  <c r="AD1242" i="1"/>
  <c r="AC1242" i="1"/>
  <c r="AB1242" i="1"/>
  <c r="AA1242" i="1"/>
  <c r="Y1242" i="1"/>
  <c r="X1242" i="1"/>
  <c r="W1242" i="1"/>
  <c r="V1242" i="1"/>
  <c r="O1242" i="1"/>
  <c r="AK1242" i="1" s="1"/>
  <c r="AJ1241" i="1"/>
  <c r="AI1241" i="1"/>
  <c r="AH1241" i="1"/>
  <c r="AG1241" i="1"/>
  <c r="AF1241" i="1"/>
  <c r="AE1241" i="1"/>
  <c r="AD1241" i="1"/>
  <c r="AC1241" i="1"/>
  <c r="AB1241" i="1"/>
  <c r="AA1241" i="1"/>
  <c r="Y1241" i="1"/>
  <c r="X1241" i="1"/>
  <c r="W1241" i="1"/>
  <c r="V1241" i="1"/>
  <c r="O1241" i="1"/>
  <c r="AK1241" i="1" s="1"/>
  <c r="AJ1240" i="1"/>
  <c r="AI1240" i="1"/>
  <c r="AH1240" i="1"/>
  <c r="AG1240" i="1"/>
  <c r="AF1240" i="1"/>
  <c r="AE1240" i="1"/>
  <c r="AD1240" i="1"/>
  <c r="AC1240" i="1"/>
  <c r="AB1240" i="1"/>
  <c r="AA1240" i="1"/>
  <c r="Y1240" i="1"/>
  <c r="X1240" i="1"/>
  <c r="W1240" i="1"/>
  <c r="V1240" i="1"/>
  <c r="O1240" i="1"/>
  <c r="AK1240" i="1" s="1"/>
  <c r="AJ1239" i="1"/>
  <c r="AI1239" i="1"/>
  <c r="AH1239" i="1"/>
  <c r="AG1239" i="1"/>
  <c r="AF1239" i="1"/>
  <c r="AE1239" i="1"/>
  <c r="AD1239" i="1"/>
  <c r="AC1239" i="1"/>
  <c r="AB1239" i="1"/>
  <c r="AA1239" i="1"/>
  <c r="Y1239" i="1"/>
  <c r="X1239" i="1"/>
  <c r="W1239" i="1"/>
  <c r="V1239" i="1"/>
  <c r="O1239" i="1"/>
  <c r="AK1239" i="1" s="1"/>
  <c r="AJ1238" i="1"/>
  <c r="AI1238" i="1"/>
  <c r="AH1238" i="1"/>
  <c r="AG1238" i="1"/>
  <c r="AF1238" i="1"/>
  <c r="AE1238" i="1"/>
  <c r="AD1238" i="1"/>
  <c r="AC1238" i="1"/>
  <c r="AB1238" i="1"/>
  <c r="AA1238" i="1"/>
  <c r="Y1238" i="1"/>
  <c r="X1238" i="1"/>
  <c r="W1238" i="1"/>
  <c r="V1238" i="1"/>
  <c r="O1238" i="1"/>
  <c r="AK1238" i="1" s="1"/>
  <c r="AJ1237" i="1"/>
  <c r="AI1237" i="1"/>
  <c r="AH1237" i="1"/>
  <c r="AG1237" i="1"/>
  <c r="AF1237" i="1"/>
  <c r="AE1237" i="1"/>
  <c r="AD1237" i="1"/>
  <c r="AC1237" i="1"/>
  <c r="AB1237" i="1"/>
  <c r="AA1237" i="1"/>
  <c r="Y1237" i="1"/>
  <c r="X1237" i="1"/>
  <c r="W1237" i="1"/>
  <c r="V1237" i="1"/>
  <c r="O1237" i="1"/>
  <c r="AK1237" i="1" s="1"/>
  <c r="AJ1236" i="1"/>
  <c r="AI1236" i="1"/>
  <c r="AH1236" i="1"/>
  <c r="AG1236" i="1"/>
  <c r="AF1236" i="1"/>
  <c r="AE1236" i="1"/>
  <c r="AD1236" i="1"/>
  <c r="AC1236" i="1"/>
  <c r="AB1236" i="1"/>
  <c r="AA1236" i="1"/>
  <c r="Y1236" i="1"/>
  <c r="X1236" i="1"/>
  <c r="W1236" i="1"/>
  <c r="V1236" i="1"/>
  <c r="O1236" i="1"/>
  <c r="AK1236" i="1" s="1"/>
  <c r="AJ1235" i="1"/>
  <c r="AI1235" i="1"/>
  <c r="AH1235" i="1"/>
  <c r="AG1235" i="1"/>
  <c r="AF1235" i="1"/>
  <c r="AE1235" i="1"/>
  <c r="AD1235" i="1"/>
  <c r="AC1235" i="1"/>
  <c r="AB1235" i="1"/>
  <c r="AA1235" i="1"/>
  <c r="Y1235" i="1"/>
  <c r="X1235" i="1"/>
  <c r="W1235" i="1"/>
  <c r="V1235" i="1"/>
  <c r="O1235" i="1"/>
  <c r="AK1235" i="1" s="1"/>
  <c r="AJ1234" i="1"/>
  <c r="AI1234" i="1"/>
  <c r="AH1234" i="1"/>
  <c r="AG1234" i="1"/>
  <c r="AF1234" i="1"/>
  <c r="AE1234" i="1"/>
  <c r="AD1234" i="1"/>
  <c r="AC1234" i="1"/>
  <c r="AB1234" i="1"/>
  <c r="AA1234" i="1"/>
  <c r="Y1234" i="1"/>
  <c r="X1234" i="1"/>
  <c r="W1234" i="1"/>
  <c r="V1234" i="1"/>
  <c r="O1234" i="1"/>
  <c r="AK1234" i="1" s="1"/>
  <c r="AJ1233" i="1"/>
  <c r="AI1233" i="1"/>
  <c r="AH1233" i="1"/>
  <c r="AG1233" i="1"/>
  <c r="AF1233" i="1"/>
  <c r="AE1233" i="1"/>
  <c r="AD1233" i="1"/>
  <c r="AC1233" i="1"/>
  <c r="AB1233" i="1"/>
  <c r="AA1233" i="1"/>
  <c r="Y1233" i="1"/>
  <c r="X1233" i="1"/>
  <c r="W1233" i="1"/>
  <c r="V1233" i="1"/>
  <c r="O1233" i="1"/>
  <c r="AK1233" i="1" s="1"/>
  <c r="AJ1232" i="1"/>
  <c r="AI1232" i="1"/>
  <c r="AH1232" i="1"/>
  <c r="AG1232" i="1"/>
  <c r="AF1232" i="1"/>
  <c r="AE1232" i="1"/>
  <c r="AD1232" i="1"/>
  <c r="AC1232" i="1"/>
  <c r="AB1232" i="1"/>
  <c r="AA1232" i="1"/>
  <c r="Y1232" i="1"/>
  <c r="X1232" i="1"/>
  <c r="W1232" i="1"/>
  <c r="V1232" i="1"/>
  <c r="O1232" i="1"/>
  <c r="AK1232" i="1" s="1"/>
  <c r="AJ1231" i="1"/>
  <c r="AI1231" i="1"/>
  <c r="AH1231" i="1"/>
  <c r="AG1231" i="1"/>
  <c r="AF1231" i="1"/>
  <c r="AE1231" i="1"/>
  <c r="AD1231" i="1"/>
  <c r="AC1231" i="1"/>
  <c r="AB1231" i="1"/>
  <c r="AA1231" i="1"/>
  <c r="Y1231" i="1"/>
  <c r="X1231" i="1"/>
  <c r="W1231" i="1"/>
  <c r="V1231" i="1"/>
  <c r="O1231" i="1"/>
  <c r="AK1231" i="1" s="1"/>
  <c r="AJ1230" i="1"/>
  <c r="AI1230" i="1"/>
  <c r="AH1230" i="1"/>
  <c r="AG1230" i="1"/>
  <c r="AF1230" i="1"/>
  <c r="AE1230" i="1"/>
  <c r="AD1230" i="1"/>
  <c r="AC1230" i="1"/>
  <c r="AB1230" i="1"/>
  <c r="AA1230" i="1"/>
  <c r="Y1230" i="1"/>
  <c r="X1230" i="1"/>
  <c r="W1230" i="1"/>
  <c r="V1230" i="1"/>
  <c r="O1230" i="1"/>
  <c r="AK1230" i="1" s="1"/>
  <c r="AJ1229" i="1"/>
  <c r="AI1229" i="1"/>
  <c r="AH1229" i="1"/>
  <c r="AG1229" i="1"/>
  <c r="AF1229" i="1"/>
  <c r="AE1229" i="1"/>
  <c r="AD1229" i="1"/>
  <c r="AC1229" i="1"/>
  <c r="AB1229" i="1"/>
  <c r="AA1229" i="1"/>
  <c r="Y1229" i="1"/>
  <c r="X1229" i="1"/>
  <c r="W1229" i="1"/>
  <c r="V1229" i="1"/>
  <c r="O1229" i="1"/>
  <c r="AK1229" i="1" s="1"/>
  <c r="AJ1228" i="1"/>
  <c r="AI1228" i="1"/>
  <c r="AH1228" i="1"/>
  <c r="AG1228" i="1"/>
  <c r="AF1228" i="1"/>
  <c r="AE1228" i="1"/>
  <c r="AD1228" i="1"/>
  <c r="AC1228" i="1"/>
  <c r="AB1228" i="1"/>
  <c r="AA1228" i="1"/>
  <c r="Y1228" i="1"/>
  <c r="X1228" i="1"/>
  <c r="W1228" i="1"/>
  <c r="V1228" i="1"/>
  <c r="O1228" i="1"/>
  <c r="AK1228" i="1" s="1"/>
  <c r="AJ1227" i="1"/>
  <c r="AI1227" i="1"/>
  <c r="AH1227" i="1"/>
  <c r="AG1227" i="1"/>
  <c r="AF1227" i="1"/>
  <c r="AE1227" i="1"/>
  <c r="AD1227" i="1"/>
  <c r="AC1227" i="1"/>
  <c r="AB1227" i="1"/>
  <c r="AA1227" i="1"/>
  <c r="Y1227" i="1"/>
  <c r="X1227" i="1"/>
  <c r="W1227" i="1"/>
  <c r="V1227" i="1"/>
  <c r="O1227" i="1"/>
  <c r="AK1227" i="1" s="1"/>
  <c r="AJ1226" i="1"/>
  <c r="AI1226" i="1"/>
  <c r="AH1226" i="1"/>
  <c r="AG1226" i="1"/>
  <c r="AF1226" i="1"/>
  <c r="AE1226" i="1"/>
  <c r="AD1226" i="1"/>
  <c r="AC1226" i="1"/>
  <c r="AB1226" i="1"/>
  <c r="AA1226" i="1"/>
  <c r="Y1226" i="1"/>
  <c r="X1226" i="1"/>
  <c r="W1226" i="1"/>
  <c r="V1226" i="1"/>
  <c r="O1226" i="1"/>
  <c r="AK1226" i="1" s="1"/>
  <c r="AJ1225" i="1"/>
  <c r="AI1225" i="1"/>
  <c r="AH1225" i="1"/>
  <c r="AG1225" i="1"/>
  <c r="AF1225" i="1"/>
  <c r="AE1225" i="1"/>
  <c r="AD1225" i="1"/>
  <c r="AC1225" i="1"/>
  <c r="AB1225" i="1"/>
  <c r="AA1225" i="1"/>
  <c r="Y1225" i="1"/>
  <c r="X1225" i="1"/>
  <c r="W1225" i="1"/>
  <c r="V1225" i="1"/>
  <c r="O1225" i="1"/>
  <c r="AK1225" i="1" s="1"/>
  <c r="AJ1224" i="1"/>
  <c r="AI1224" i="1"/>
  <c r="AH1224" i="1"/>
  <c r="AG1224" i="1"/>
  <c r="AF1224" i="1"/>
  <c r="AE1224" i="1"/>
  <c r="AD1224" i="1"/>
  <c r="AC1224" i="1"/>
  <c r="AB1224" i="1"/>
  <c r="AA1224" i="1"/>
  <c r="Y1224" i="1"/>
  <c r="X1224" i="1"/>
  <c r="W1224" i="1"/>
  <c r="V1224" i="1"/>
  <c r="O1224" i="1"/>
  <c r="AK1224" i="1" s="1"/>
  <c r="AJ1223" i="1"/>
  <c r="AI1223" i="1"/>
  <c r="AH1223" i="1"/>
  <c r="AG1223" i="1"/>
  <c r="AF1223" i="1"/>
  <c r="AE1223" i="1"/>
  <c r="AD1223" i="1"/>
  <c r="AC1223" i="1"/>
  <c r="AB1223" i="1"/>
  <c r="AA1223" i="1"/>
  <c r="Y1223" i="1"/>
  <c r="X1223" i="1"/>
  <c r="W1223" i="1"/>
  <c r="V1223" i="1"/>
  <c r="O1223" i="1"/>
  <c r="AK1223" i="1" s="1"/>
  <c r="AJ1222" i="1"/>
  <c r="AI1222" i="1"/>
  <c r="AH1222" i="1"/>
  <c r="AG1222" i="1"/>
  <c r="AF1222" i="1"/>
  <c r="AE1222" i="1"/>
  <c r="AD1222" i="1"/>
  <c r="AC1222" i="1"/>
  <c r="AB1222" i="1"/>
  <c r="AA1222" i="1"/>
  <c r="Y1222" i="1"/>
  <c r="X1222" i="1"/>
  <c r="W1222" i="1"/>
  <c r="V1222" i="1"/>
  <c r="O1222" i="1"/>
  <c r="AK1222" i="1" s="1"/>
  <c r="AJ1221" i="1"/>
  <c r="AI1221" i="1"/>
  <c r="AH1221" i="1"/>
  <c r="AG1221" i="1"/>
  <c r="AF1221" i="1"/>
  <c r="AE1221" i="1"/>
  <c r="AD1221" i="1"/>
  <c r="AC1221" i="1"/>
  <c r="AB1221" i="1"/>
  <c r="AA1221" i="1"/>
  <c r="Y1221" i="1"/>
  <c r="X1221" i="1"/>
  <c r="W1221" i="1"/>
  <c r="V1221" i="1"/>
  <c r="O1221" i="1"/>
  <c r="AK1221" i="1" s="1"/>
  <c r="AJ1220" i="1"/>
  <c r="AI1220" i="1"/>
  <c r="AH1220" i="1"/>
  <c r="AG1220" i="1"/>
  <c r="AF1220" i="1"/>
  <c r="AE1220" i="1"/>
  <c r="AD1220" i="1"/>
  <c r="AC1220" i="1"/>
  <c r="AB1220" i="1"/>
  <c r="AA1220" i="1"/>
  <c r="Y1220" i="1"/>
  <c r="X1220" i="1"/>
  <c r="W1220" i="1"/>
  <c r="V1220" i="1"/>
  <c r="O1220" i="1"/>
  <c r="AK1220" i="1" s="1"/>
  <c r="AJ1219" i="1"/>
  <c r="AI1219" i="1"/>
  <c r="AH1219" i="1"/>
  <c r="AG1219" i="1"/>
  <c r="AF1219" i="1"/>
  <c r="AE1219" i="1"/>
  <c r="AD1219" i="1"/>
  <c r="AC1219" i="1"/>
  <c r="AB1219" i="1"/>
  <c r="AA1219" i="1"/>
  <c r="Y1219" i="1"/>
  <c r="X1219" i="1"/>
  <c r="W1219" i="1"/>
  <c r="V1219" i="1"/>
  <c r="O1219" i="1"/>
  <c r="AK1219" i="1" s="1"/>
  <c r="AJ1218" i="1"/>
  <c r="AI1218" i="1"/>
  <c r="AH1218" i="1"/>
  <c r="AG1218" i="1"/>
  <c r="AF1218" i="1"/>
  <c r="AE1218" i="1"/>
  <c r="AD1218" i="1"/>
  <c r="AC1218" i="1"/>
  <c r="AB1218" i="1"/>
  <c r="AA1218" i="1"/>
  <c r="Y1218" i="1"/>
  <c r="X1218" i="1"/>
  <c r="W1218" i="1"/>
  <c r="V1218" i="1"/>
  <c r="O1218" i="1"/>
  <c r="AK1218" i="1" s="1"/>
  <c r="AJ1217" i="1"/>
  <c r="AI1217" i="1"/>
  <c r="AH1217" i="1"/>
  <c r="AG1217" i="1"/>
  <c r="AF1217" i="1"/>
  <c r="AE1217" i="1"/>
  <c r="AD1217" i="1"/>
  <c r="AC1217" i="1"/>
  <c r="AB1217" i="1"/>
  <c r="AA1217" i="1"/>
  <c r="Y1217" i="1"/>
  <c r="X1217" i="1"/>
  <c r="W1217" i="1"/>
  <c r="V1217" i="1"/>
  <c r="O1217" i="1"/>
  <c r="AK1217" i="1" s="1"/>
  <c r="AK1216" i="1"/>
  <c r="AJ1216" i="1"/>
  <c r="AI1216" i="1"/>
  <c r="AH1216" i="1"/>
  <c r="AG1216" i="1"/>
  <c r="AF1216" i="1"/>
  <c r="AE1216" i="1"/>
  <c r="AD1216" i="1"/>
  <c r="AC1216" i="1"/>
  <c r="AB1216" i="1"/>
  <c r="AA1216" i="1"/>
  <c r="Y1216" i="1"/>
  <c r="X1216" i="1"/>
  <c r="W1216" i="1"/>
  <c r="V1216" i="1"/>
  <c r="AJ1215" i="1"/>
  <c r="AI1215" i="1"/>
  <c r="AH1215" i="1"/>
  <c r="AG1215" i="1"/>
  <c r="AF1215" i="1"/>
  <c r="AE1215" i="1"/>
  <c r="AD1215" i="1"/>
  <c r="AC1215" i="1"/>
  <c r="AB1215" i="1"/>
  <c r="AA1215" i="1"/>
  <c r="Y1215" i="1"/>
  <c r="X1215" i="1"/>
  <c r="W1215" i="1"/>
  <c r="V1215" i="1"/>
  <c r="O1215" i="1"/>
  <c r="AK1215" i="1" s="1"/>
  <c r="AJ1214" i="1"/>
  <c r="AI1214" i="1"/>
  <c r="AH1214" i="1"/>
  <c r="AG1214" i="1"/>
  <c r="AF1214" i="1"/>
  <c r="AE1214" i="1"/>
  <c r="AD1214" i="1"/>
  <c r="AC1214" i="1"/>
  <c r="AB1214" i="1"/>
  <c r="AA1214" i="1"/>
  <c r="Y1214" i="1"/>
  <c r="X1214" i="1"/>
  <c r="W1214" i="1"/>
  <c r="V1214" i="1"/>
  <c r="O1214" i="1"/>
  <c r="AK1214" i="1" s="1"/>
  <c r="AJ1213" i="1"/>
  <c r="AI1213" i="1"/>
  <c r="AH1213" i="1"/>
  <c r="AG1213" i="1"/>
  <c r="AF1213" i="1"/>
  <c r="AE1213" i="1"/>
  <c r="AD1213" i="1"/>
  <c r="AC1213" i="1"/>
  <c r="AB1213" i="1"/>
  <c r="AA1213" i="1"/>
  <c r="Y1213" i="1"/>
  <c r="X1213" i="1"/>
  <c r="W1213" i="1"/>
  <c r="V1213" i="1"/>
  <c r="O1213" i="1"/>
  <c r="AK1213" i="1" s="1"/>
  <c r="AJ1212" i="1"/>
  <c r="AI1212" i="1"/>
  <c r="AH1212" i="1"/>
  <c r="AG1212" i="1"/>
  <c r="AF1212" i="1"/>
  <c r="AE1212" i="1"/>
  <c r="AD1212" i="1"/>
  <c r="AC1212" i="1"/>
  <c r="AB1212" i="1"/>
  <c r="AA1212" i="1"/>
  <c r="Y1212" i="1"/>
  <c r="X1212" i="1"/>
  <c r="W1212" i="1"/>
  <c r="V1212" i="1"/>
  <c r="O1212" i="1"/>
  <c r="AK1212" i="1" s="1"/>
  <c r="AJ1211" i="1"/>
  <c r="AI1211" i="1"/>
  <c r="AH1211" i="1"/>
  <c r="AG1211" i="1"/>
  <c r="AF1211" i="1"/>
  <c r="AE1211" i="1"/>
  <c r="AD1211" i="1"/>
  <c r="AC1211" i="1"/>
  <c r="AB1211" i="1"/>
  <c r="AA1211" i="1"/>
  <c r="Y1211" i="1"/>
  <c r="X1211" i="1"/>
  <c r="W1211" i="1"/>
  <c r="V1211" i="1"/>
  <c r="O1211" i="1"/>
  <c r="AK1211" i="1" s="1"/>
  <c r="AJ1210" i="1"/>
  <c r="AI1210" i="1"/>
  <c r="AH1210" i="1"/>
  <c r="AG1210" i="1"/>
  <c r="AF1210" i="1"/>
  <c r="AE1210" i="1"/>
  <c r="AD1210" i="1"/>
  <c r="AC1210" i="1"/>
  <c r="AB1210" i="1"/>
  <c r="AA1210" i="1"/>
  <c r="Y1210" i="1"/>
  <c r="X1210" i="1"/>
  <c r="W1210" i="1"/>
  <c r="V1210" i="1"/>
  <c r="O1210" i="1"/>
  <c r="AK1210" i="1" s="1"/>
  <c r="AJ1209" i="1"/>
  <c r="AI1209" i="1"/>
  <c r="AH1209" i="1"/>
  <c r="AG1209" i="1"/>
  <c r="AF1209" i="1"/>
  <c r="AE1209" i="1"/>
  <c r="AD1209" i="1"/>
  <c r="AC1209" i="1"/>
  <c r="AB1209" i="1"/>
  <c r="AA1209" i="1"/>
  <c r="Y1209" i="1"/>
  <c r="X1209" i="1"/>
  <c r="W1209" i="1"/>
  <c r="V1209" i="1"/>
  <c r="O1209" i="1"/>
  <c r="AK1209" i="1" s="1"/>
  <c r="AJ1208" i="1"/>
  <c r="AI1208" i="1"/>
  <c r="AH1208" i="1"/>
  <c r="AG1208" i="1"/>
  <c r="AF1208" i="1"/>
  <c r="AE1208" i="1"/>
  <c r="AD1208" i="1"/>
  <c r="AC1208" i="1"/>
  <c r="AB1208" i="1"/>
  <c r="AA1208" i="1"/>
  <c r="Y1208" i="1"/>
  <c r="X1208" i="1"/>
  <c r="W1208" i="1"/>
  <c r="V1208" i="1"/>
  <c r="O1208" i="1"/>
  <c r="AK1208" i="1" s="1"/>
  <c r="AJ1207" i="1"/>
  <c r="AI1207" i="1"/>
  <c r="AH1207" i="1"/>
  <c r="AG1207" i="1"/>
  <c r="AF1207" i="1"/>
  <c r="AE1207" i="1"/>
  <c r="AD1207" i="1"/>
  <c r="AC1207" i="1"/>
  <c r="AB1207" i="1"/>
  <c r="AA1207" i="1"/>
  <c r="Y1207" i="1"/>
  <c r="X1207" i="1"/>
  <c r="W1207" i="1"/>
  <c r="V1207" i="1"/>
  <c r="O1207" i="1"/>
  <c r="AK1207" i="1" s="1"/>
  <c r="AJ1206" i="1"/>
  <c r="AI1206" i="1"/>
  <c r="AH1206" i="1"/>
  <c r="AG1206" i="1"/>
  <c r="AF1206" i="1"/>
  <c r="AE1206" i="1"/>
  <c r="AD1206" i="1"/>
  <c r="AC1206" i="1"/>
  <c r="AB1206" i="1"/>
  <c r="AA1206" i="1"/>
  <c r="Y1206" i="1"/>
  <c r="X1206" i="1"/>
  <c r="W1206" i="1"/>
  <c r="V1206" i="1"/>
  <c r="O1206" i="1"/>
  <c r="AK1206" i="1" s="1"/>
  <c r="AJ1205" i="1"/>
  <c r="AI1205" i="1"/>
  <c r="AH1205" i="1"/>
  <c r="AG1205" i="1"/>
  <c r="AF1205" i="1"/>
  <c r="AE1205" i="1"/>
  <c r="AD1205" i="1"/>
  <c r="AC1205" i="1"/>
  <c r="AB1205" i="1"/>
  <c r="AA1205" i="1"/>
  <c r="Y1205" i="1"/>
  <c r="X1205" i="1"/>
  <c r="W1205" i="1"/>
  <c r="V1205" i="1"/>
  <c r="O1205" i="1"/>
  <c r="AK1205" i="1" s="1"/>
  <c r="AJ1204" i="1"/>
  <c r="AI1204" i="1"/>
  <c r="AH1204" i="1"/>
  <c r="AG1204" i="1"/>
  <c r="AF1204" i="1"/>
  <c r="AE1204" i="1"/>
  <c r="AD1204" i="1"/>
  <c r="AC1204" i="1"/>
  <c r="AB1204" i="1"/>
  <c r="AA1204" i="1"/>
  <c r="Y1204" i="1"/>
  <c r="X1204" i="1"/>
  <c r="W1204" i="1"/>
  <c r="V1204" i="1"/>
  <c r="O1204" i="1"/>
  <c r="AK1204" i="1" s="1"/>
  <c r="AJ1203" i="1"/>
  <c r="AI1203" i="1"/>
  <c r="AH1203" i="1"/>
  <c r="AG1203" i="1"/>
  <c r="AF1203" i="1"/>
  <c r="AE1203" i="1"/>
  <c r="AD1203" i="1"/>
  <c r="AC1203" i="1"/>
  <c r="AB1203" i="1"/>
  <c r="AA1203" i="1"/>
  <c r="Y1203" i="1"/>
  <c r="X1203" i="1"/>
  <c r="W1203" i="1"/>
  <c r="V1203" i="1"/>
  <c r="O1203" i="1"/>
  <c r="AK1203" i="1" s="1"/>
  <c r="AJ1202" i="1"/>
  <c r="AI1202" i="1"/>
  <c r="AH1202" i="1"/>
  <c r="AG1202" i="1"/>
  <c r="AF1202" i="1"/>
  <c r="AE1202" i="1"/>
  <c r="AD1202" i="1"/>
  <c r="AC1202" i="1"/>
  <c r="AB1202" i="1"/>
  <c r="AA1202" i="1"/>
  <c r="Y1202" i="1"/>
  <c r="X1202" i="1"/>
  <c r="W1202" i="1"/>
  <c r="V1202" i="1"/>
  <c r="O1202" i="1"/>
  <c r="AK1202" i="1" s="1"/>
  <c r="AJ1201" i="1"/>
  <c r="AI1201" i="1"/>
  <c r="AH1201" i="1"/>
  <c r="AG1201" i="1"/>
  <c r="AF1201" i="1"/>
  <c r="AE1201" i="1"/>
  <c r="AD1201" i="1"/>
  <c r="AC1201" i="1"/>
  <c r="AB1201" i="1"/>
  <c r="AA1201" i="1"/>
  <c r="Y1201" i="1"/>
  <c r="X1201" i="1"/>
  <c r="W1201" i="1"/>
  <c r="V1201" i="1"/>
  <c r="O1201" i="1"/>
  <c r="AK1201" i="1" s="1"/>
  <c r="AJ1200" i="1"/>
  <c r="AI1200" i="1"/>
  <c r="AH1200" i="1"/>
  <c r="AG1200" i="1"/>
  <c r="AF1200" i="1"/>
  <c r="AE1200" i="1"/>
  <c r="AD1200" i="1"/>
  <c r="AC1200" i="1"/>
  <c r="AB1200" i="1"/>
  <c r="AA1200" i="1"/>
  <c r="Y1200" i="1"/>
  <c r="X1200" i="1"/>
  <c r="W1200" i="1"/>
  <c r="V1200" i="1"/>
  <c r="O1200" i="1"/>
  <c r="AK1200" i="1" s="1"/>
  <c r="AJ1199" i="1"/>
  <c r="AI1199" i="1"/>
  <c r="AH1199" i="1"/>
  <c r="AG1199" i="1"/>
  <c r="AF1199" i="1"/>
  <c r="AE1199" i="1"/>
  <c r="AD1199" i="1"/>
  <c r="AC1199" i="1"/>
  <c r="AB1199" i="1"/>
  <c r="AA1199" i="1"/>
  <c r="Y1199" i="1"/>
  <c r="X1199" i="1"/>
  <c r="W1199" i="1"/>
  <c r="V1199" i="1"/>
  <c r="O1199" i="1"/>
  <c r="AK1199" i="1" s="1"/>
  <c r="AJ1198" i="1"/>
  <c r="AI1198" i="1"/>
  <c r="AH1198" i="1"/>
  <c r="AG1198" i="1"/>
  <c r="AF1198" i="1"/>
  <c r="AE1198" i="1"/>
  <c r="AD1198" i="1"/>
  <c r="AC1198" i="1"/>
  <c r="AB1198" i="1"/>
  <c r="AA1198" i="1"/>
  <c r="Y1198" i="1"/>
  <c r="X1198" i="1"/>
  <c r="W1198" i="1"/>
  <c r="V1198" i="1"/>
  <c r="O1198" i="1"/>
  <c r="AK1198" i="1" s="1"/>
  <c r="AJ1197" i="1"/>
  <c r="AI1197" i="1"/>
  <c r="AH1197" i="1"/>
  <c r="AG1197" i="1"/>
  <c r="AF1197" i="1"/>
  <c r="AE1197" i="1"/>
  <c r="AD1197" i="1"/>
  <c r="AC1197" i="1"/>
  <c r="AB1197" i="1"/>
  <c r="AA1197" i="1"/>
  <c r="Y1197" i="1"/>
  <c r="X1197" i="1"/>
  <c r="W1197" i="1"/>
  <c r="V1197" i="1"/>
  <c r="O1197" i="1"/>
  <c r="AK1197" i="1" s="1"/>
  <c r="AJ1196" i="1"/>
  <c r="AI1196" i="1"/>
  <c r="AH1196" i="1"/>
  <c r="AG1196" i="1"/>
  <c r="AF1196" i="1"/>
  <c r="AE1196" i="1"/>
  <c r="AD1196" i="1"/>
  <c r="AC1196" i="1"/>
  <c r="AB1196" i="1"/>
  <c r="AA1196" i="1"/>
  <c r="Y1196" i="1"/>
  <c r="X1196" i="1"/>
  <c r="W1196" i="1"/>
  <c r="V1196" i="1"/>
  <c r="O1196" i="1"/>
  <c r="AK1196" i="1" s="1"/>
  <c r="AJ1195" i="1"/>
  <c r="AI1195" i="1"/>
  <c r="AH1195" i="1"/>
  <c r="AG1195" i="1"/>
  <c r="AF1195" i="1"/>
  <c r="AE1195" i="1"/>
  <c r="AD1195" i="1"/>
  <c r="AC1195" i="1"/>
  <c r="AB1195" i="1"/>
  <c r="AA1195" i="1"/>
  <c r="Y1195" i="1"/>
  <c r="X1195" i="1"/>
  <c r="W1195" i="1"/>
  <c r="V1195" i="1"/>
  <c r="O1195" i="1"/>
  <c r="AK1195" i="1" s="1"/>
  <c r="AJ1194" i="1"/>
  <c r="AI1194" i="1"/>
  <c r="AH1194" i="1"/>
  <c r="AG1194" i="1"/>
  <c r="AF1194" i="1"/>
  <c r="AE1194" i="1"/>
  <c r="AD1194" i="1"/>
  <c r="AC1194" i="1"/>
  <c r="AB1194" i="1"/>
  <c r="AA1194" i="1"/>
  <c r="Y1194" i="1"/>
  <c r="X1194" i="1"/>
  <c r="W1194" i="1"/>
  <c r="V1194" i="1"/>
  <c r="O1194" i="1"/>
  <c r="AK1194" i="1" s="1"/>
  <c r="AJ1193" i="1"/>
  <c r="AI1193" i="1"/>
  <c r="AH1193" i="1"/>
  <c r="AG1193" i="1"/>
  <c r="AF1193" i="1"/>
  <c r="AE1193" i="1"/>
  <c r="AD1193" i="1"/>
  <c r="AC1193" i="1"/>
  <c r="AB1193" i="1"/>
  <c r="AA1193" i="1"/>
  <c r="Y1193" i="1"/>
  <c r="X1193" i="1"/>
  <c r="W1193" i="1"/>
  <c r="V1193" i="1"/>
  <c r="O1193" i="1"/>
  <c r="AK1193" i="1" s="1"/>
  <c r="AJ1192" i="1"/>
  <c r="AI1192" i="1"/>
  <c r="AH1192" i="1"/>
  <c r="AG1192" i="1"/>
  <c r="AF1192" i="1"/>
  <c r="AE1192" i="1"/>
  <c r="AD1192" i="1"/>
  <c r="AC1192" i="1"/>
  <c r="AB1192" i="1"/>
  <c r="AA1192" i="1"/>
  <c r="Y1192" i="1"/>
  <c r="X1192" i="1"/>
  <c r="W1192" i="1"/>
  <c r="V1192" i="1"/>
  <c r="O1192" i="1"/>
  <c r="AK1192" i="1" s="1"/>
  <c r="AJ1191" i="1"/>
  <c r="AI1191" i="1"/>
  <c r="AH1191" i="1"/>
  <c r="AG1191" i="1"/>
  <c r="AF1191" i="1"/>
  <c r="AE1191" i="1"/>
  <c r="AD1191" i="1"/>
  <c r="AC1191" i="1"/>
  <c r="AB1191" i="1"/>
  <c r="AA1191" i="1"/>
  <c r="Y1191" i="1"/>
  <c r="X1191" i="1"/>
  <c r="W1191" i="1"/>
  <c r="V1191" i="1"/>
  <c r="O1191" i="1"/>
  <c r="AK1191" i="1" s="1"/>
  <c r="AJ1190" i="1"/>
  <c r="AI1190" i="1"/>
  <c r="AH1190" i="1"/>
  <c r="AG1190" i="1"/>
  <c r="AF1190" i="1"/>
  <c r="AE1190" i="1"/>
  <c r="AD1190" i="1"/>
  <c r="AC1190" i="1"/>
  <c r="AB1190" i="1"/>
  <c r="AA1190" i="1"/>
  <c r="Y1190" i="1"/>
  <c r="X1190" i="1"/>
  <c r="W1190" i="1"/>
  <c r="V1190" i="1"/>
  <c r="O1190" i="1"/>
  <c r="AK1190" i="1" s="1"/>
  <c r="AJ1189" i="1"/>
  <c r="AI1189" i="1"/>
  <c r="AH1189" i="1"/>
  <c r="AG1189" i="1"/>
  <c r="AF1189" i="1"/>
  <c r="AE1189" i="1"/>
  <c r="AD1189" i="1"/>
  <c r="AC1189" i="1"/>
  <c r="AB1189" i="1"/>
  <c r="AA1189" i="1"/>
  <c r="Y1189" i="1"/>
  <c r="X1189" i="1"/>
  <c r="W1189" i="1"/>
  <c r="V1189" i="1"/>
  <c r="O1189" i="1"/>
  <c r="AK1189" i="1" s="1"/>
  <c r="AJ1188" i="1"/>
  <c r="AI1188" i="1"/>
  <c r="AH1188" i="1"/>
  <c r="AG1188" i="1"/>
  <c r="AF1188" i="1"/>
  <c r="AE1188" i="1"/>
  <c r="AD1188" i="1"/>
  <c r="AC1188" i="1"/>
  <c r="AB1188" i="1"/>
  <c r="AA1188" i="1"/>
  <c r="Y1188" i="1"/>
  <c r="X1188" i="1"/>
  <c r="W1188" i="1"/>
  <c r="V1188" i="1"/>
  <c r="O1188" i="1"/>
  <c r="AK1188" i="1" s="1"/>
  <c r="AJ1187" i="1"/>
  <c r="AI1187" i="1"/>
  <c r="AH1187" i="1"/>
  <c r="AG1187" i="1"/>
  <c r="AF1187" i="1"/>
  <c r="AE1187" i="1"/>
  <c r="AD1187" i="1"/>
  <c r="AC1187" i="1"/>
  <c r="AB1187" i="1"/>
  <c r="AA1187" i="1"/>
  <c r="Y1187" i="1"/>
  <c r="X1187" i="1"/>
  <c r="W1187" i="1"/>
  <c r="V1187" i="1"/>
  <c r="O1187" i="1"/>
  <c r="AK1187" i="1" s="1"/>
  <c r="AJ1186" i="1"/>
  <c r="AI1186" i="1"/>
  <c r="AH1186" i="1"/>
  <c r="AG1186" i="1"/>
  <c r="AF1186" i="1"/>
  <c r="AE1186" i="1"/>
  <c r="AD1186" i="1"/>
  <c r="AC1186" i="1"/>
  <c r="AB1186" i="1"/>
  <c r="AA1186" i="1"/>
  <c r="Y1186" i="1"/>
  <c r="X1186" i="1"/>
  <c r="W1186" i="1"/>
  <c r="V1186" i="1"/>
  <c r="O1186" i="1"/>
  <c r="AK1186" i="1" s="1"/>
  <c r="AJ1185" i="1"/>
  <c r="AI1185" i="1"/>
  <c r="AH1185" i="1"/>
  <c r="AG1185" i="1"/>
  <c r="AF1185" i="1"/>
  <c r="AE1185" i="1"/>
  <c r="AD1185" i="1"/>
  <c r="AC1185" i="1"/>
  <c r="AB1185" i="1"/>
  <c r="AA1185" i="1"/>
  <c r="Y1185" i="1"/>
  <c r="X1185" i="1"/>
  <c r="W1185" i="1"/>
  <c r="V1185" i="1"/>
  <c r="O1185" i="1"/>
  <c r="AK1185" i="1" s="1"/>
  <c r="AJ1184" i="1"/>
  <c r="AI1184" i="1"/>
  <c r="AH1184" i="1"/>
  <c r="AG1184" i="1"/>
  <c r="AF1184" i="1"/>
  <c r="AE1184" i="1"/>
  <c r="AD1184" i="1"/>
  <c r="AC1184" i="1"/>
  <c r="AB1184" i="1"/>
  <c r="AA1184" i="1"/>
  <c r="Y1184" i="1"/>
  <c r="X1184" i="1"/>
  <c r="W1184" i="1"/>
  <c r="V1184" i="1"/>
  <c r="O1184" i="1"/>
  <c r="AK1184" i="1" s="1"/>
  <c r="AJ1183" i="1"/>
  <c r="AI1183" i="1"/>
  <c r="AH1183" i="1"/>
  <c r="AG1183" i="1"/>
  <c r="AF1183" i="1"/>
  <c r="AE1183" i="1"/>
  <c r="AD1183" i="1"/>
  <c r="AC1183" i="1"/>
  <c r="AB1183" i="1"/>
  <c r="AA1183" i="1"/>
  <c r="Y1183" i="1"/>
  <c r="X1183" i="1"/>
  <c r="W1183" i="1"/>
  <c r="V1183" i="1"/>
  <c r="O1183" i="1"/>
  <c r="AK1183" i="1" s="1"/>
  <c r="AJ1182" i="1"/>
  <c r="AI1182" i="1"/>
  <c r="AH1182" i="1"/>
  <c r="AG1182" i="1"/>
  <c r="AF1182" i="1"/>
  <c r="AE1182" i="1"/>
  <c r="AD1182" i="1"/>
  <c r="AC1182" i="1"/>
  <c r="AB1182" i="1"/>
  <c r="AA1182" i="1"/>
  <c r="Y1182" i="1"/>
  <c r="X1182" i="1"/>
  <c r="W1182" i="1"/>
  <c r="V1182" i="1"/>
  <c r="O1182" i="1"/>
  <c r="AK1182" i="1" s="1"/>
  <c r="AJ1181" i="1"/>
  <c r="AI1181" i="1"/>
  <c r="AH1181" i="1"/>
  <c r="AG1181" i="1"/>
  <c r="AF1181" i="1"/>
  <c r="AE1181" i="1"/>
  <c r="AD1181" i="1"/>
  <c r="AC1181" i="1"/>
  <c r="AB1181" i="1"/>
  <c r="AA1181" i="1"/>
  <c r="Y1181" i="1"/>
  <c r="X1181" i="1"/>
  <c r="W1181" i="1"/>
  <c r="V1181" i="1"/>
  <c r="O1181" i="1"/>
  <c r="AK1181" i="1" s="1"/>
  <c r="AJ1180" i="1"/>
  <c r="AI1180" i="1"/>
  <c r="AH1180" i="1"/>
  <c r="AG1180" i="1"/>
  <c r="AF1180" i="1"/>
  <c r="AE1180" i="1"/>
  <c r="AD1180" i="1"/>
  <c r="AC1180" i="1"/>
  <c r="AB1180" i="1"/>
  <c r="AA1180" i="1"/>
  <c r="Y1180" i="1"/>
  <c r="X1180" i="1"/>
  <c r="W1180" i="1"/>
  <c r="V1180" i="1"/>
  <c r="O1180" i="1"/>
  <c r="AK1180" i="1" s="1"/>
  <c r="AJ1179" i="1"/>
  <c r="AI1179" i="1"/>
  <c r="AH1179" i="1"/>
  <c r="AG1179" i="1"/>
  <c r="AF1179" i="1"/>
  <c r="AE1179" i="1"/>
  <c r="AD1179" i="1"/>
  <c r="AC1179" i="1"/>
  <c r="AB1179" i="1"/>
  <c r="AA1179" i="1"/>
  <c r="Y1179" i="1"/>
  <c r="X1179" i="1"/>
  <c r="W1179" i="1"/>
  <c r="V1179" i="1"/>
  <c r="O1179" i="1"/>
  <c r="AK1179" i="1" s="1"/>
  <c r="AJ1178" i="1"/>
  <c r="AI1178" i="1"/>
  <c r="AH1178" i="1"/>
  <c r="AG1178" i="1"/>
  <c r="AF1178" i="1"/>
  <c r="AE1178" i="1"/>
  <c r="AD1178" i="1"/>
  <c r="AC1178" i="1"/>
  <c r="AB1178" i="1"/>
  <c r="AA1178" i="1"/>
  <c r="Y1178" i="1"/>
  <c r="X1178" i="1"/>
  <c r="W1178" i="1"/>
  <c r="V1178" i="1"/>
  <c r="O1178" i="1"/>
  <c r="AK1178" i="1" s="1"/>
  <c r="AJ1177" i="1"/>
  <c r="AI1177" i="1"/>
  <c r="AH1177" i="1"/>
  <c r="AG1177" i="1"/>
  <c r="AF1177" i="1"/>
  <c r="AE1177" i="1"/>
  <c r="AD1177" i="1"/>
  <c r="AC1177" i="1"/>
  <c r="AB1177" i="1"/>
  <c r="AA1177" i="1"/>
  <c r="Y1177" i="1"/>
  <c r="X1177" i="1"/>
  <c r="W1177" i="1"/>
  <c r="V1177" i="1"/>
  <c r="O1177" i="1"/>
  <c r="AK1177" i="1" s="1"/>
  <c r="AJ1176" i="1"/>
  <c r="AI1176" i="1"/>
  <c r="AH1176" i="1"/>
  <c r="AG1176" i="1"/>
  <c r="AF1176" i="1"/>
  <c r="AE1176" i="1"/>
  <c r="AD1176" i="1"/>
  <c r="AC1176" i="1"/>
  <c r="AB1176" i="1"/>
  <c r="AA1176" i="1"/>
  <c r="Y1176" i="1"/>
  <c r="X1176" i="1"/>
  <c r="W1176" i="1"/>
  <c r="V1176" i="1"/>
  <c r="O1176" i="1"/>
  <c r="AK1176" i="1" s="1"/>
  <c r="AJ1175" i="1"/>
  <c r="AI1175" i="1"/>
  <c r="AH1175" i="1"/>
  <c r="AG1175" i="1"/>
  <c r="AF1175" i="1"/>
  <c r="AE1175" i="1"/>
  <c r="AD1175" i="1"/>
  <c r="AC1175" i="1"/>
  <c r="AB1175" i="1"/>
  <c r="AA1175" i="1"/>
  <c r="Y1175" i="1"/>
  <c r="X1175" i="1"/>
  <c r="W1175" i="1"/>
  <c r="V1175" i="1"/>
  <c r="O1175" i="1"/>
  <c r="AK1175" i="1" s="1"/>
  <c r="AJ1174" i="1"/>
  <c r="AI1174" i="1"/>
  <c r="AH1174" i="1"/>
  <c r="AG1174" i="1"/>
  <c r="AF1174" i="1"/>
  <c r="AE1174" i="1"/>
  <c r="AD1174" i="1"/>
  <c r="AC1174" i="1"/>
  <c r="AB1174" i="1"/>
  <c r="AA1174" i="1"/>
  <c r="Y1174" i="1"/>
  <c r="X1174" i="1"/>
  <c r="W1174" i="1"/>
  <c r="V1174" i="1"/>
  <c r="O1174" i="1"/>
  <c r="AK1174" i="1" s="1"/>
  <c r="AJ1173" i="1"/>
  <c r="AI1173" i="1"/>
  <c r="AH1173" i="1"/>
  <c r="AG1173" i="1"/>
  <c r="AF1173" i="1"/>
  <c r="AE1173" i="1"/>
  <c r="AD1173" i="1"/>
  <c r="AC1173" i="1"/>
  <c r="AB1173" i="1"/>
  <c r="AA1173" i="1"/>
  <c r="Y1173" i="1"/>
  <c r="X1173" i="1"/>
  <c r="W1173" i="1"/>
  <c r="V1173" i="1"/>
  <c r="O1173" i="1"/>
  <c r="AK1173" i="1" s="1"/>
  <c r="AJ1172" i="1"/>
  <c r="AI1172" i="1"/>
  <c r="AH1172" i="1"/>
  <c r="AG1172" i="1"/>
  <c r="AF1172" i="1"/>
  <c r="AE1172" i="1"/>
  <c r="AD1172" i="1"/>
  <c r="AC1172" i="1"/>
  <c r="AB1172" i="1"/>
  <c r="AA1172" i="1"/>
  <c r="Y1172" i="1"/>
  <c r="X1172" i="1"/>
  <c r="W1172" i="1"/>
  <c r="V1172" i="1"/>
  <c r="O1172" i="1"/>
  <c r="AK1172" i="1" s="1"/>
  <c r="AJ1171" i="1"/>
  <c r="AI1171" i="1"/>
  <c r="AH1171" i="1"/>
  <c r="AG1171" i="1"/>
  <c r="AF1171" i="1"/>
  <c r="AE1171" i="1"/>
  <c r="AD1171" i="1"/>
  <c r="AC1171" i="1"/>
  <c r="AB1171" i="1"/>
  <c r="AA1171" i="1"/>
  <c r="Y1171" i="1"/>
  <c r="X1171" i="1"/>
  <c r="W1171" i="1"/>
  <c r="V1171" i="1"/>
  <c r="O1171" i="1"/>
  <c r="AK1171" i="1" s="1"/>
  <c r="AJ1170" i="1"/>
  <c r="AI1170" i="1"/>
  <c r="AH1170" i="1"/>
  <c r="AG1170" i="1"/>
  <c r="AF1170" i="1"/>
  <c r="AE1170" i="1"/>
  <c r="AD1170" i="1"/>
  <c r="AC1170" i="1"/>
  <c r="AB1170" i="1"/>
  <c r="AA1170" i="1"/>
  <c r="Y1170" i="1"/>
  <c r="X1170" i="1"/>
  <c r="W1170" i="1"/>
  <c r="V1170" i="1"/>
  <c r="O1170" i="1"/>
  <c r="AK1170" i="1" s="1"/>
  <c r="AJ1169" i="1"/>
  <c r="AI1169" i="1"/>
  <c r="AH1169" i="1"/>
  <c r="AG1169" i="1"/>
  <c r="AF1169" i="1"/>
  <c r="AE1169" i="1"/>
  <c r="AD1169" i="1"/>
  <c r="AC1169" i="1"/>
  <c r="AB1169" i="1"/>
  <c r="AA1169" i="1"/>
  <c r="Y1169" i="1"/>
  <c r="X1169" i="1"/>
  <c r="W1169" i="1"/>
  <c r="V1169" i="1"/>
  <c r="O1169" i="1"/>
  <c r="AK1169" i="1" s="1"/>
  <c r="AJ1168" i="1"/>
  <c r="AI1168" i="1"/>
  <c r="AH1168" i="1"/>
  <c r="AG1168" i="1"/>
  <c r="AF1168" i="1"/>
  <c r="AE1168" i="1"/>
  <c r="AD1168" i="1"/>
  <c r="AC1168" i="1"/>
  <c r="AB1168" i="1"/>
  <c r="AA1168" i="1"/>
  <c r="Y1168" i="1"/>
  <c r="X1168" i="1"/>
  <c r="W1168" i="1"/>
  <c r="V1168" i="1"/>
  <c r="O1168" i="1"/>
  <c r="AK1168" i="1" s="1"/>
  <c r="AJ1167" i="1"/>
  <c r="AI1167" i="1"/>
  <c r="AH1167" i="1"/>
  <c r="AG1167" i="1"/>
  <c r="AF1167" i="1"/>
  <c r="AE1167" i="1"/>
  <c r="AD1167" i="1"/>
  <c r="AC1167" i="1"/>
  <c r="AB1167" i="1"/>
  <c r="AA1167" i="1"/>
  <c r="Y1167" i="1"/>
  <c r="X1167" i="1"/>
  <c r="W1167" i="1"/>
  <c r="V1167" i="1"/>
  <c r="O1167" i="1"/>
  <c r="AK1167" i="1" s="1"/>
  <c r="AJ1166" i="1"/>
  <c r="AI1166" i="1"/>
  <c r="AH1166" i="1"/>
  <c r="AG1166" i="1"/>
  <c r="AF1166" i="1"/>
  <c r="AE1166" i="1"/>
  <c r="AD1166" i="1"/>
  <c r="AC1166" i="1"/>
  <c r="AB1166" i="1"/>
  <c r="AA1166" i="1"/>
  <c r="Y1166" i="1"/>
  <c r="X1166" i="1"/>
  <c r="W1166" i="1"/>
  <c r="V1166" i="1"/>
  <c r="O1166" i="1"/>
  <c r="AK1166" i="1" s="1"/>
  <c r="AK1165" i="1"/>
  <c r="AJ1165" i="1"/>
  <c r="AI1165" i="1"/>
  <c r="AH1165" i="1"/>
  <c r="AG1165" i="1"/>
  <c r="AF1165" i="1"/>
  <c r="AE1165" i="1"/>
  <c r="AD1165" i="1"/>
  <c r="AC1165" i="1"/>
  <c r="AB1165" i="1"/>
  <c r="AA1165" i="1"/>
  <c r="Y1165" i="1"/>
  <c r="X1165" i="1"/>
  <c r="W1165" i="1"/>
  <c r="V1165" i="1"/>
  <c r="AJ1164" i="1"/>
  <c r="AI1164" i="1"/>
  <c r="AH1164" i="1"/>
  <c r="AG1164" i="1"/>
  <c r="AF1164" i="1"/>
  <c r="AE1164" i="1"/>
  <c r="AD1164" i="1"/>
  <c r="AC1164" i="1"/>
  <c r="AB1164" i="1"/>
  <c r="AA1164" i="1"/>
  <c r="Y1164" i="1"/>
  <c r="X1164" i="1"/>
  <c r="W1164" i="1"/>
  <c r="V1164" i="1"/>
  <c r="O1164" i="1"/>
  <c r="AK1164" i="1" s="1"/>
  <c r="AJ1163" i="1"/>
  <c r="AI1163" i="1"/>
  <c r="AH1163" i="1"/>
  <c r="AG1163" i="1"/>
  <c r="AF1163" i="1"/>
  <c r="AE1163" i="1"/>
  <c r="AD1163" i="1"/>
  <c r="AC1163" i="1"/>
  <c r="AB1163" i="1"/>
  <c r="AA1163" i="1"/>
  <c r="Y1163" i="1"/>
  <c r="X1163" i="1"/>
  <c r="W1163" i="1"/>
  <c r="V1163" i="1"/>
  <c r="O1163" i="1"/>
  <c r="AK1163" i="1" s="1"/>
  <c r="AJ1162" i="1"/>
  <c r="AI1162" i="1"/>
  <c r="AH1162" i="1"/>
  <c r="AG1162" i="1"/>
  <c r="AF1162" i="1"/>
  <c r="AE1162" i="1"/>
  <c r="AD1162" i="1"/>
  <c r="AC1162" i="1"/>
  <c r="AB1162" i="1"/>
  <c r="AA1162" i="1"/>
  <c r="Y1162" i="1"/>
  <c r="X1162" i="1"/>
  <c r="W1162" i="1"/>
  <c r="V1162" i="1"/>
  <c r="O1162" i="1"/>
  <c r="AK1162" i="1" s="1"/>
  <c r="AJ1161" i="1"/>
  <c r="AI1161" i="1"/>
  <c r="AH1161" i="1"/>
  <c r="AG1161" i="1"/>
  <c r="AF1161" i="1"/>
  <c r="AE1161" i="1"/>
  <c r="AD1161" i="1"/>
  <c r="AC1161" i="1"/>
  <c r="AB1161" i="1"/>
  <c r="AA1161" i="1"/>
  <c r="Y1161" i="1"/>
  <c r="X1161" i="1"/>
  <c r="W1161" i="1"/>
  <c r="V1161" i="1"/>
  <c r="O1161" i="1"/>
  <c r="AK1161" i="1" s="1"/>
  <c r="AJ1160" i="1"/>
  <c r="AI1160" i="1"/>
  <c r="AH1160" i="1"/>
  <c r="AG1160" i="1"/>
  <c r="AF1160" i="1"/>
  <c r="AE1160" i="1"/>
  <c r="AD1160" i="1"/>
  <c r="AC1160" i="1"/>
  <c r="AB1160" i="1"/>
  <c r="AA1160" i="1"/>
  <c r="Y1160" i="1"/>
  <c r="X1160" i="1"/>
  <c r="W1160" i="1"/>
  <c r="V1160" i="1"/>
  <c r="O1160" i="1"/>
  <c r="AK1160" i="1" s="1"/>
  <c r="AJ1159" i="1"/>
  <c r="AI1159" i="1"/>
  <c r="AH1159" i="1"/>
  <c r="AG1159" i="1"/>
  <c r="AF1159" i="1"/>
  <c r="AE1159" i="1"/>
  <c r="AD1159" i="1"/>
  <c r="AC1159" i="1"/>
  <c r="AB1159" i="1"/>
  <c r="AA1159" i="1"/>
  <c r="Y1159" i="1"/>
  <c r="X1159" i="1"/>
  <c r="W1159" i="1"/>
  <c r="V1159" i="1"/>
  <c r="O1159" i="1"/>
  <c r="AK1159" i="1" s="1"/>
  <c r="AJ1158" i="1"/>
  <c r="AI1158" i="1"/>
  <c r="AH1158" i="1"/>
  <c r="AG1158" i="1"/>
  <c r="AF1158" i="1"/>
  <c r="AE1158" i="1"/>
  <c r="AD1158" i="1"/>
  <c r="AC1158" i="1"/>
  <c r="AB1158" i="1"/>
  <c r="AA1158" i="1"/>
  <c r="Y1158" i="1"/>
  <c r="X1158" i="1"/>
  <c r="W1158" i="1"/>
  <c r="V1158" i="1"/>
  <c r="O1158" i="1"/>
  <c r="AK1158" i="1" s="1"/>
  <c r="AJ1157" i="1"/>
  <c r="AI1157" i="1"/>
  <c r="AH1157" i="1"/>
  <c r="AG1157" i="1"/>
  <c r="AF1157" i="1"/>
  <c r="AE1157" i="1"/>
  <c r="AD1157" i="1"/>
  <c r="AC1157" i="1"/>
  <c r="AB1157" i="1"/>
  <c r="AA1157" i="1"/>
  <c r="Y1157" i="1"/>
  <c r="X1157" i="1"/>
  <c r="W1157" i="1"/>
  <c r="V1157" i="1"/>
  <c r="O1157" i="1"/>
  <c r="AK1157" i="1" s="1"/>
  <c r="AJ1156" i="1"/>
  <c r="AI1156" i="1"/>
  <c r="AH1156" i="1"/>
  <c r="AG1156" i="1"/>
  <c r="AF1156" i="1"/>
  <c r="AE1156" i="1"/>
  <c r="AD1156" i="1"/>
  <c r="AC1156" i="1"/>
  <c r="AB1156" i="1"/>
  <c r="AA1156" i="1"/>
  <c r="Y1156" i="1"/>
  <c r="X1156" i="1"/>
  <c r="W1156" i="1"/>
  <c r="V1156" i="1"/>
  <c r="O1156" i="1"/>
  <c r="AK1156" i="1" s="1"/>
  <c r="AK1155" i="1"/>
  <c r="AJ1155" i="1"/>
  <c r="AI1155" i="1"/>
  <c r="AH1155" i="1"/>
  <c r="AG1155" i="1"/>
  <c r="AF1155" i="1"/>
  <c r="AE1155" i="1"/>
  <c r="AD1155" i="1"/>
  <c r="AC1155" i="1"/>
  <c r="AB1155" i="1"/>
  <c r="AA1155" i="1"/>
  <c r="Y1155" i="1"/>
  <c r="X1155" i="1"/>
  <c r="W1155" i="1"/>
  <c r="V1155" i="1"/>
  <c r="AJ1154" i="1"/>
  <c r="AI1154" i="1"/>
  <c r="AH1154" i="1"/>
  <c r="AG1154" i="1"/>
  <c r="AF1154" i="1"/>
  <c r="AE1154" i="1"/>
  <c r="AD1154" i="1"/>
  <c r="AC1154" i="1"/>
  <c r="AB1154" i="1"/>
  <c r="AA1154" i="1"/>
  <c r="Y1154" i="1"/>
  <c r="X1154" i="1"/>
  <c r="W1154" i="1"/>
  <c r="V1154" i="1"/>
  <c r="O1154" i="1"/>
  <c r="AK1154" i="1" s="1"/>
  <c r="AJ1153" i="1"/>
  <c r="AI1153" i="1"/>
  <c r="AH1153" i="1"/>
  <c r="AG1153" i="1"/>
  <c r="AF1153" i="1"/>
  <c r="AE1153" i="1"/>
  <c r="AD1153" i="1"/>
  <c r="AC1153" i="1"/>
  <c r="AB1153" i="1"/>
  <c r="AA1153" i="1"/>
  <c r="Y1153" i="1"/>
  <c r="X1153" i="1"/>
  <c r="W1153" i="1"/>
  <c r="V1153" i="1"/>
  <c r="O1153" i="1"/>
  <c r="AK1153" i="1" s="1"/>
  <c r="AJ1152" i="1"/>
  <c r="AI1152" i="1"/>
  <c r="AH1152" i="1"/>
  <c r="AG1152" i="1"/>
  <c r="AF1152" i="1"/>
  <c r="AE1152" i="1"/>
  <c r="AD1152" i="1"/>
  <c r="AC1152" i="1"/>
  <c r="AB1152" i="1"/>
  <c r="AA1152" i="1"/>
  <c r="Y1152" i="1"/>
  <c r="X1152" i="1"/>
  <c r="W1152" i="1"/>
  <c r="V1152" i="1"/>
  <c r="O1152" i="1"/>
  <c r="AK1152" i="1" s="1"/>
  <c r="AJ1151" i="1"/>
  <c r="AI1151" i="1"/>
  <c r="AH1151" i="1"/>
  <c r="AG1151" i="1"/>
  <c r="AF1151" i="1"/>
  <c r="AE1151" i="1"/>
  <c r="AD1151" i="1"/>
  <c r="AC1151" i="1"/>
  <c r="AB1151" i="1"/>
  <c r="AA1151" i="1"/>
  <c r="Y1151" i="1"/>
  <c r="X1151" i="1"/>
  <c r="W1151" i="1"/>
  <c r="V1151" i="1"/>
  <c r="O1151" i="1"/>
  <c r="AK1151" i="1" s="1"/>
  <c r="AJ1150" i="1"/>
  <c r="AI1150" i="1"/>
  <c r="AH1150" i="1"/>
  <c r="AG1150" i="1"/>
  <c r="AF1150" i="1"/>
  <c r="AE1150" i="1"/>
  <c r="AD1150" i="1"/>
  <c r="AC1150" i="1"/>
  <c r="AB1150" i="1"/>
  <c r="AA1150" i="1"/>
  <c r="Y1150" i="1"/>
  <c r="X1150" i="1"/>
  <c r="W1150" i="1"/>
  <c r="V1150" i="1"/>
  <c r="O1150" i="1"/>
  <c r="AK1150" i="1" s="1"/>
  <c r="AJ1149" i="1"/>
  <c r="AI1149" i="1"/>
  <c r="AH1149" i="1"/>
  <c r="AG1149" i="1"/>
  <c r="AF1149" i="1"/>
  <c r="AE1149" i="1"/>
  <c r="AD1149" i="1"/>
  <c r="AC1149" i="1"/>
  <c r="AB1149" i="1"/>
  <c r="AA1149" i="1"/>
  <c r="Y1149" i="1"/>
  <c r="X1149" i="1"/>
  <c r="W1149" i="1"/>
  <c r="V1149" i="1"/>
  <c r="O1149" i="1"/>
  <c r="AK1149" i="1" s="1"/>
  <c r="AJ1148" i="1"/>
  <c r="AI1148" i="1"/>
  <c r="AH1148" i="1"/>
  <c r="AG1148" i="1"/>
  <c r="AF1148" i="1"/>
  <c r="AE1148" i="1"/>
  <c r="AD1148" i="1"/>
  <c r="AC1148" i="1"/>
  <c r="AB1148" i="1"/>
  <c r="AA1148" i="1"/>
  <c r="Y1148" i="1"/>
  <c r="X1148" i="1"/>
  <c r="W1148" i="1"/>
  <c r="V1148" i="1"/>
  <c r="O1148" i="1"/>
  <c r="AK1148" i="1" s="1"/>
  <c r="AK1147" i="1"/>
  <c r="AJ1147" i="1"/>
  <c r="AI1147" i="1"/>
  <c r="AH1147" i="1"/>
  <c r="AG1147" i="1"/>
  <c r="AF1147" i="1"/>
  <c r="AE1147" i="1"/>
  <c r="AD1147" i="1"/>
  <c r="AC1147" i="1"/>
  <c r="AB1147" i="1"/>
  <c r="AA1147" i="1"/>
  <c r="Y1147" i="1"/>
  <c r="X1147" i="1"/>
  <c r="W1147" i="1"/>
  <c r="V1147" i="1"/>
  <c r="AJ1146" i="1"/>
  <c r="AI1146" i="1"/>
  <c r="AH1146" i="1"/>
  <c r="AG1146" i="1"/>
  <c r="AF1146" i="1"/>
  <c r="AE1146" i="1"/>
  <c r="AD1146" i="1"/>
  <c r="AC1146" i="1"/>
  <c r="AB1146" i="1"/>
  <c r="AA1146" i="1"/>
  <c r="Y1146" i="1"/>
  <c r="X1146" i="1"/>
  <c r="W1146" i="1"/>
  <c r="V1146" i="1"/>
  <c r="O1146" i="1"/>
  <c r="AK1146" i="1" s="1"/>
  <c r="AJ1145" i="1"/>
  <c r="AI1145" i="1"/>
  <c r="AH1145" i="1"/>
  <c r="AG1145" i="1"/>
  <c r="AF1145" i="1"/>
  <c r="AE1145" i="1"/>
  <c r="AD1145" i="1"/>
  <c r="AC1145" i="1"/>
  <c r="AB1145" i="1"/>
  <c r="AA1145" i="1"/>
  <c r="Y1145" i="1"/>
  <c r="X1145" i="1"/>
  <c r="W1145" i="1"/>
  <c r="V1145" i="1"/>
  <c r="O1145" i="1"/>
  <c r="AK1145" i="1" s="1"/>
  <c r="AJ1144" i="1"/>
  <c r="AI1144" i="1"/>
  <c r="AH1144" i="1"/>
  <c r="AG1144" i="1"/>
  <c r="AF1144" i="1"/>
  <c r="AE1144" i="1"/>
  <c r="AD1144" i="1"/>
  <c r="AC1144" i="1"/>
  <c r="AB1144" i="1"/>
  <c r="AA1144" i="1"/>
  <c r="Y1144" i="1"/>
  <c r="X1144" i="1"/>
  <c r="W1144" i="1"/>
  <c r="V1144" i="1"/>
  <c r="O1144" i="1"/>
  <c r="AK1144" i="1" s="1"/>
  <c r="AJ1143" i="1"/>
  <c r="AI1143" i="1"/>
  <c r="AH1143" i="1"/>
  <c r="AG1143" i="1"/>
  <c r="AF1143" i="1"/>
  <c r="AE1143" i="1"/>
  <c r="AD1143" i="1"/>
  <c r="AC1143" i="1"/>
  <c r="AB1143" i="1"/>
  <c r="AA1143" i="1"/>
  <c r="Y1143" i="1"/>
  <c r="X1143" i="1"/>
  <c r="W1143" i="1"/>
  <c r="V1143" i="1"/>
  <c r="O1143" i="1"/>
  <c r="AK1143" i="1" s="1"/>
  <c r="AJ1142" i="1"/>
  <c r="AI1142" i="1"/>
  <c r="AH1142" i="1"/>
  <c r="AG1142" i="1"/>
  <c r="AF1142" i="1"/>
  <c r="AE1142" i="1"/>
  <c r="AD1142" i="1"/>
  <c r="AC1142" i="1"/>
  <c r="AB1142" i="1"/>
  <c r="AA1142" i="1"/>
  <c r="Y1142" i="1"/>
  <c r="X1142" i="1"/>
  <c r="W1142" i="1"/>
  <c r="V1142" i="1"/>
  <c r="O1142" i="1"/>
  <c r="AK1142" i="1" s="1"/>
  <c r="AJ1141" i="1"/>
  <c r="AI1141" i="1"/>
  <c r="AH1141" i="1"/>
  <c r="AG1141" i="1"/>
  <c r="AF1141" i="1"/>
  <c r="AE1141" i="1"/>
  <c r="AD1141" i="1"/>
  <c r="AC1141" i="1"/>
  <c r="AB1141" i="1"/>
  <c r="AA1141" i="1"/>
  <c r="Y1141" i="1"/>
  <c r="X1141" i="1"/>
  <c r="W1141" i="1"/>
  <c r="V1141" i="1"/>
  <c r="O1141" i="1"/>
  <c r="AK1141" i="1" s="1"/>
  <c r="AJ1140" i="1"/>
  <c r="AI1140" i="1"/>
  <c r="AH1140" i="1"/>
  <c r="AG1140" i="1"/>
  <c r="AF1140" i="1"/>
  <c r="AE1140" i="1"/>
  <c r="AD1140" i="1"/>
  <c r="AC1140" i="1"/>
  <c r="AB1140" i="1"/>
  <c r="AA1140" i="1"/>
  <c r="Y1140" i="1"/>
  <c r="X1140" i="1"/>
  <c r="W1140" i="1"/>
  <c r="V1140" i="1"/>
  <c r="O1140" i="1"/>
  <c r="AK1140" i="1" s="1"/>
  <c r="AJ1139" i="1"/>
  <c r="AI1139" i="1"/>
  <c r="AH1139" i="1"/>
  <c r="AG1139" i="1"/>
  <c r="AF1139" i="1"/>
  <c r="AE1139" i="1"/>
  <c r="AD1139" i="1"/>
  <c r="AC1139" i="1"/>
  <c r="AB1139" i="1"/>
  <c r="AA1139" i="1"/>
  <c r="Y1139" i="1"/>
  <c r="X1139" i="1"/>
  <c r="W1139" i="1"/>
  <c r="V1139" i="1"/>
  <c r="O1139" i="1"/>
  <c r="AK1139" i="1" s="1"/>
  <c r="AJ1138" i="1"/>
  <c r="AI1138" i="1"/>
  <c r="AH1138" i="1"/>
  <c r="AG1138" i="1"/>
  <c r="AF1138" i="1"/>
  <c r="AE1138" i="1"/>
  <c r="AD1138" i="1"/>
  <c r="AC1138" i="1"/>
  <c r="AB1138" i="1"/>
  <c r="AA1138" i="1"/>
  <c r="Y1138" i="1"/>
  <c r="X1138" i="1"/>
  <c r="W1138" i="1"/>
  <c r="V1138" i="1"/>
  <c r="O1138" i="1"/>
  <c r="AK1138" i="1" s="1"/>
  <c r="AJ1137" i="1"/>
  <c r="AI1137" i="1"/>
  <c r="AH1137" i="1"/>
  <c r="AG1137" i="1"/>
  <c r="AF1137" i="1"/>
  <c r="AE1137" i="1"/>
  <c r="AD1137" i="1"/>
  <c r="AC1137" i="1"/>
  <c r="AB1137" i="1"/>
  <c r="AA1137" i="1"/>
  <c r="Y1137" i="1"/>
  <c r="X1137" i="1"/>
  <c r="W1137" i="1"/>
  <c r="V1137" i="1"/>
  <c r="O1137" i="1"/>
  <c r="AK1137" i="1" s="1"/>
  <c r="AJ1136" i="1"/>
  <c r="AI1136" i="1"/>
  <c r="AH1136" i="1"/>
  <c r="AG1136" i="1"/>
  <c r="AF1136" i="1"/>
  <c r="AE1136" i="1"/>
  <c r="AD1136" i="1"/>
  <c r="AC1136" i="1"/>
  <c r="AB1136" i="1"/>
  <c r="AA1136" i="1"/>
  <c r="Y1136" i="1"/>
  <c r="X1136" i="1"/>
  <c r="W1136" i="1"/>
  <c r="V1136" i="1"/>
  <c r="O1136" i="1"/>
  <c r="AK1136" i="1" s="1"/>
  <c r="AJ1135" i="1"/>
  <c r="AI1135" i="1"/>
  <c r="AH1135" i="1"/>
  <c r="AG1135" i="1"/>
  <c r="AF1135" i="1"/>
  <c r="AE1135" i="1"/>
  <c r="AD1135" i="1"/>
  <c r="AC1135" i="1"/>
  <c r="AB1135" i="1"/>
  <c r="AA1135" i="1"/>
  <c r="Y1135" i="1"/>
  <c r="X1135" i="1"/>
  <c r="W1135" i="1"/>
  <c r="V1135" i="1"/>
  <c r="O1135" i="1"/>
  <c r="AK1135" i="1" s="1"/>
  <c r="AJ1134" i="1"/>
  <c r="AI1134" i="1"/>
  <c r="AH1134" i="1"/>
  <c r="AG1134" i="1"/>
  <c r="AF1134" i="1"/>
  <c r="AE1134" i="1"/>
  <c r="AD1134" i="1"/>
  <c r="AC1134" i="1"/>
  <c r="AB1134" i="1"/>
  <c r="AA1134" i="1"/>
  <c r="Y1134" i="1"/>
  <c r="X1134" i="1"/>
  <c r="W1134" i="1"/>
  <c r="V1134" i="1"/>
  <c r="O1134" i="1"/>
  <c r="AK1134" i="1" s="1"/>
  <c r="AJ1133" i="1"/>
  <c r="AI1133" i="1"/>
  <c r="AH1133" i="1"/>
  <c r="AG1133" i="1"/>
  <c r="AF1133" i="1"/>
  <c r="AE1133" i="1"/>
  <c r="AD1133" i="1"/>
  <c r="AC1133" i="1"/>
  <c r="AB1133" i="1"/>
  <c r="AA1133" i="1"/>
  <c r="Y1133" i="1"/>
  <c r="X1133" i="1"/>
  <c r="W1133" i="1"/>
  <c r="V1133" i="1"/>
  <c r="O1133" i="1"/>
  <c r="AK1133" i="1" s="1"/>
  <c r="AJ1132" i="1"/>
  <c r="AI1132" i="1"/>
  <c r="AH1132" i="1"/>
  <c r="AG1132" i="1"/>
  <c r="AF1132" i="1"/>
  <c r="AE1132" i="1"/>
  <c r="AD1132" i="1"/>
  <c r="AC1132" i="1"/>
  <c r="AB1132" i="1"/>
  <c r="AA1132" i="1"/>
  <c r="Y1132" i="1"/>
  <c r="X1132" i="1"/>
  <c r="W1132" i="1"/>
  <c r="V1132" i="1"/>
  <c r="O1132" i="1"/>
  <c r="AK1132" i="1" s="1"/>
  <c r="AJ1131" i="1"/>
  <c r="AI1131" i="1"/>
  <c r="AH1131" i="1"/>
  <c r="AG1131" i="1"/>
  <c r="AF1131" i="1"/>
  <c r="AE1131" i="1"/>
  <c r="AD1131" i="1"/>
  <c r="AC1131" i="1"/>
  <c r="AB1131" i="1"/>
  <c r="AA1131" i="1"/>
  <c r="Y1131" i="1"/>
  <c r="X1131" i="1"/>
  <c r="W1131" i="1"/>
  <c r="V1131" i="1"/>
  <c r="O1131" i="1"/>
  <c r="AK1131" i="1" s="1"/>
  <c r="AJ1130" i="1"/>
  <c r="AI1130" i="1"/>
  <c r="AH1130" i="1"/>
  <c r="AG1130" i="1"/>
  <c r="AF1130" i="1"/>
  <c r="AE1130" i="1"/>
  <c r="AD1130" i="1"/>
  <c r="AC1130" i="1"/>
  <c r="AB1130" i="1"/>
  <c r="AA1130" i="1"/>
  <c r="Y1130" i="1"/>
  <c r="X1130" i="1"/>
  <c r="W1130" i="1"/>
  <c r="V1130" i="1"/>
  <c r="O1130" i="1"/>
  <c r="AK1130" i="1" s="1"/>
  <c r="AJ1129" i="1"/>
  <c r="AI1129" i="1"/>
  <c r="AH1129" i="1"/>
  <c r="AG1129" i="1"/>
  <c r="AF1129" i="1"/>
  <c r="AE1129" i="1"/>
  <c r="AD1129" i="1"/>
  <c r="AC1129" i="1"/>
  <c r="AB1129" i="1"/>
  <c r="AA1129" i="1"/>
  <c r="Y1129" i="1"/>
  <c r="X1129" i="1"/>
  <c r="W1129" i="1"/>
  <c r="V1129" i="1"/>
  <c r="O1129" i="1"/>
  <c r="AK1129" i="1" s="1"/>
  <c r="AJ1128" i="1"/>
  <c r="AI1128" i="1"/>
  <c r="AH1128" i="1"/>
  <c r="AG1128" i="1"/>
  <c r="AF1128" i="1"/>
  <c r="AE1128" i="1"/>
  <c r="AD1128" i="1"/>
  <c r="AC1128" i="1"/>
  <c r="AB1128" i="1"/>
  <c r="AA1128" i="1"/>
  <c r="Y1128" i="1"/>
  <c r="X1128" i="1"/>
  <c r="W1128" i="1"/>
  <c r="V1128" i="1"/>
  <c r="O1128" i="1"/>
  <c r="AK1128" i="1" s="1"/>
  <c r="AJ1127" i="1"/>
  <c r="AI1127" i="1"/>
  <c r="AH1127" i="1"/>
  <c r="AG1127" i="1"/>
  <c r="AF1127" i="1"/>
  <c r="AE1127" i="1"/>
  <c r="AD1127" i="1"/>
  <c r="AC1127" i="1"/>
  <c r="AB1127" i="1"/>
  <c r="AA1127" i="1"/>
  <c r="Y1127" i="1"/>
  <c r="X1127" i="1"/>
  <c r="W1127" i="1"/>
  <c r="V1127" i="1"/>
  <c r="O1127" i="1"/>
  <c r="AK1127" i="1" s="1"/>
  <c r="AJ1126" i="1"/>
  <c r="AI1126" i="1"/>
  <c r="AH1126" i="1"/>
  <c r="AG1126" i="1"/>
  <c r="AF1126" i="1"/>
  <c r="AE1126" i="1"/>
  <c r="AD1126" i="1"/>
  <c r="AC1126" i="1"/>
  <c r="AB1126" i="1"/>
  <c r="AA1126" i="1"/>
  <c r="Y1126" i="1"/>
  <c r="X1126" i="1"/>
  <c r="W1126" i="1"/>
  <c r="V1126" i="1"/>
  <c r="O1126" i="1"/>
  <c r="AK1126" i="1" s="1"/>
  <c r="AJ1125" i="1"/>
  <c r="AI1125" i="1"/>
  <c r="AH1125" i="1"/>
  <c r="AG1125" i="1"/>
  <c r="AF1125" i="1"/>
  <c r="AE1125" i="1"/>
  <c r="AD1125" i="1"/>
  <c r="AC1125" i="1"/>
  <c r="AB1125" i="1"/>
  <c r="AA1125" i="1"/>
  <c r="Y1125" i="1"/>
  <c r="X1125" i="1"/>
  <c r="W1125" i="1"/>
  <c r="V1125" i="1"/>
  <c r="O1125" i="1"/>
  <c r="AK1125" i="1" s="1"/>
  <c r="AJ1124" i="1"/>
  <c r="AI1124" i="1"/>
  <c r="AH1124" i="1"/>
  <c r="AG1124" i="1"/>
  <c r="AF1124" i="1"/>
  <c r="AE1124" i="1"/>
  <c r="AD1124" i="1"/>
  <c r="AC1124" i="1"/>
  <c r="AB1124" i="1"/>
  <c r="AA1124" i="1"/>
  <c r="Y1124" i="1"/>
  <c r="X1124" i="1"/>
  <c r="W1124" i="1"/>
  <c r="V1124" i="1"/>
  <c r="O1124" i="1"/>
  <c r="AK1124" i="1" s="1"/>
  <c r="AJ1123" i="1"/>
  <c r="AI1123" i="1"/>
  <c r="AH1123" i="1"/>
  <c r="AG1123" i="1"/>
  <c r="AF1123" i="1"/>
  <c r="AE1123" i="1"/>
  <c r="AD1123" i="1"/>
  <c r="AC1123" i="1"/>
  <c r="AB1123" i="1"/>
  <c r="AA1123" i="1"/>
  <c r="Y1123" i="1"/>
  <c r="X1123" i="1"/>
  <c r="W1123" i="1"/>
  <c r="V1123" i="1"/>
  <c r="O1123" i="1"/>
  <c r="AK1123" i="1" s="1"/>
  <c r="AJ1122" i="1"/>
  <c r="AI1122" i="1"/>
  <c r="AH1122" i="1"/>
  <c r="AG1122" i="1"/>
  <c r="AF1122" i="1"/>
  <c r="AE1122" i="1"/>
  <c r="AD1122" i="1"/>
  <c r="AC1122" i="1"/>
  <c r="AB1122" i="1"/>
  <c r="AA1122" i="1"/>
  <c r="Y1122" i="1"/>
  <c r="X1122" i="1"/>
  <c r="W1122" i="1"/>
  <c r="V1122" i="1"/>
  <c r="O1122" i="1"/>
  <c r="AK1122" i="1" s="1"/>
  <c r="AJ1121" i="1"/>
  <c r="AI1121" i="1"/>
  <c r="AH1121" i="1"/>
  <c r="AG1121" i="1"/>
  <c r="AF1121" i="1"/>
  <c r="AE1121" i="1"/>
  <c r="AD1121" i="1"/>
  <c r="AC1121" i="1"/>
  <c r="AB1121" i="1"/>
  <c r="AA1121" i="1"/>
  <c r="Y1121" i="1"/>
  <c r="X1121" i="1"/>
  <c r="W1121" i="1"/>
  <c r="V1121" i="1"/>
  <c r="O1121" i="1"/>
  <c r="AK1121" i="1" s="1"/>
  <c r="AJ1120" i="1"/>
  <c r="AI1120" i="1"/>
  <c r="AH1120" i="1"/>
  <c r="AG1120" i="1"/>
  <c r="AF1120" i="1"/>
  <c r="AE1120" i="1"/>
  <c r="AD1120" i="1"/>
  <c r="AC1120" i="1"/>
  <c r="AB1120" i="1"/>
  <c r="AA1120" i="1"/>
  <c r="Y1120" i="1"/>
  <c r="X1120" i="1"/>
  <c r="W1120" i="1"/>
  <c r="V1120" i="1"/>
  <c r="O1120" i="1"/>
  <c r="AK1120" i="1" s="1"/>
  <c r="AJ1119" i="1"/>
  <c r="AI1119" i="1"/>
  <c r="AH1119" i="1"/>
  <c r="AG1119" i="1"/>
  <c r="AF1119" i="1"/>
  <c r="AE1119" i="1"/>
  <c r="AD1119" i="1"/>
  <c r="AC1119" i="1"/>
  <c r="AB1119" i="1"/>
  <c r="AA1119" i="1"/>
  <c r="Y1119" i="1"/>
  <c r="X1119" i="1"/>
  <c r="W1119" i="1"/>
  <c r="V1119" i="1"/>
  <c r="O1119" i="1"/>
  <c r="AK1119" i="1" s="1"/>
  <c r="AJ1118" i="1"/>
  <c r="AI1118" i="1"/>
  <c r="AH1118" i="1"/>
  <c r="AG1118" i="1"/>
  <c r="AF1118" i="1"/>
  <c r="AE1118" i="1"/>
  <c r="AD1118" i="1"/>
  <c r="AC1118" i="1"/>
  <c r="AB1118" i="1"/>
  <c r="AA1118" i="1"/>
  <c r="Y1118" i="1"/>
  <c r="X1118" i="1"/>
  <c r="W1118" i="1"/>
  <c r="V1118" i="1"/>
  <c r="O1118" i="1"/>
  <c r="AK1118" i="1" s="1"/>
  <c r="AJ1117" i="1"/>
  <c r="AI1117" i="1"/>
  <c r="AH1117" i="1"/>
  <c r="AG1117" i="1"/>
  <c r="AF1117" i="1"/>
  <c r="AE1117" i="1"/>
  <c r="AD1117" i="1"/>
  <c r="AC1117" i="1"/>
  <c r="AB1117" i="1"/>
  <c r="AA1117" i="1"/>
  <c r="Y1117" i="1"/>
  <c r="X1117" i="1"/>
  <c r="W1117" i="1"/>
  <c r="V1117" i="1"/>
  <c r="O1117" i="1"/>
  <c r="AK1117" i="1" s="1"/>
  <c r="AJ1116" i="1"/>
  <c r="AI1116" i="1"/>
  <c r="AH1116" i="1"/>
  <c r="AG1116" i="1"/>
  <c r="AF1116" i="1"/>
  <c r="AE1116" i="1"/>
  <c r="AD1116" i="1"/>
  <c r="AC1116" i="1"/>
  <c r="AB1116" i="1"/>
  <c r="AA1116" i="1"/>
  <c r="Y1116" i="1"/>
  <c r="X1116" i="1"/>
  <c r="W1116" i="1"/>
  <c r="V1116" i="1"/>
  <c r="O1116" i="1"/>
  <c r="AK1116" i="1" s="1"/>
  <c r="AJ1115" i="1"/>
  <c r="AI1115" i="1"/>
  <c r="AH1115" i="1"/>
  <c r="AG1115" i="1"/>
  <c r="AF1115" i="1"/>
  <c r="AE1115" i="1"/>
  <c r="AD1115" i="1"/>
  <c r="AC1115" i="1"/>
  <c r="AB1115" i="1"/>
  <c r="AA1115" i="1"/>
  <c r="Y1115" i="1"/>
  <c r="X1115" i="1"/>
  <c r="W1115" i="1"/>
  <c r="V1115" i="1"/>
  <c r="O1115" i="1"/>
  <c r="AK1115" i="1" s="1"/>
  <c r="AJ1114" i="1"/>
  <c r="AI1114" i="1"/>
  <c r="AH1114" i="1"/>
  <c r="AG1114" i="1"/>
  <c r="AF1114" i="1"/>
  <c r="AE1114" i="1"/>
  <c r="AD1114" i="1"/>
  <c r="AC1114" i="1"/>
  <c r="AB1114" i="1"/>
  <c r="AA1114" i="1"/>
  <c r="Y1114" i="1"/>
  <c r="X1114" i="1"/>
  <c r="W1114" i="1"/>
  <c r="V1114" i="1"/>
  <c r="O1114" i="1"/>
  <c r="AK1114" i="1" s="1"/>
  <c r="AJ1113" i="1"/>
  <c r="AI1113" i="1"/>
  <c r="AH1113" i="1"/>
  <c r="AG1113" i="1"/>
  <c r="AF1113" i="1"/>
  <c r="AE1113" i="1"/>
  <c r="AD1113" i="1"/>
  <c r="AC1113" i="1"/>
  <c r="AB1113" i="1"/>
  <c r="AA1113" i="1"/>
  <c r="Y1113" i="1"/>
  <c r="X1113" i="1"/>
  <c r="W1113" i="1"/>
  <c r="V1113" i="1"/>
  <c r="O1113" i="1"/>
  <c r="AK1113" i="1" s="1"/>
  <c r="AJ1112" i="1"/>
  <c r="AI1112" i="1"/>
  <c r="AH1112" i="1"/>
  <c r="AG1112" i="1"/>
  <c r="AF1112" i="1"/>
  <c r="AE1112" i="1"/>
  <c r="AD1112" i="1"/>
  <c r="AC1112" i="1"/>
  <c r="AB1112" i="1"/>
  <c r="AA1112" i="1"/>
  <c r="Y1112" i="1"/>
  <c r="X1112" i="1"/>
  <c r="W1112" i="1"/>
  <c r="V1112" i="1"/>
  <c r="O1112" i="1"/>
  <c r="AK1112" i="1" s="1"/>
  <c r="AJ1111" i="1"/>
  <c r="AI1111" i="1"/>
  <c r="AH1111" i="1"/>
  <c r="AG1111" i="1"/>
  <c r="AF1111" i="1"/>
  <c r="AE1111" i="1"/>
  <c r="AD1111" i="1"/>
  <c r="AC1111" i="1"/>
  <c r="AB1111" i="1"/>
  <c r="AA1111" i="1"/>
  <c r="Y1111" i="1"/>
  <c r="X1111" i="1"/>
  <c r="W1111" i="1"/>
  <c r="V1111" i="1"/>
  <c r="O1111" i="1"/>
  <c r="AK1111" i="1" s="1"/>
  <c r="AJ1110" i="1"/>
  <c r="AI1110" i="1"/>
  <c r="AH1110" i="1"/>
  <c r="AG1110" i="1"/>
  <c r="AF1110" i="1"/>
  <c r="AE1110" i="1"/>
  <c r="AD1110" i="1"/>
  <c r="AC1110" i="1"/>
  <c r="AB1110" i="1"/>
  <c r="AA1110" i="1"/>
  <c r="Y1110" i="1"/>
  <c r="X1110" i="1"/>
  <c r="W1110" i="1"/>
  <c r="V1110" i="1"/>
  <c r="O1110" i="1"/>
  <c r="AK1110" i="1" s="1"/>
  <c r="AJ1109" i="1"/>
  <c r="AI1109" i="1"/>
  <c r="AH1109" i="1"/>
  <c r="AG1109" i="1"/>
  <c r="AF1109" i="1"/>
  <c r="AE1109" i="1"/>
  <c r="AD1109" i="1"/>
  <c r="AC1109" i="1"/>
  <c r="AB1109" i="1"/>
  <c r="AA1109" i="1"/>
  <c r="Y1109" i="1"/>
  <c r="X1109" i="1"/>
  <c r="W1109" i="1"/>
  <c r="V1109" i="1"/>
  <c r="O1109" i="1"/>
  <c r="AK1109" i="1" s="1"/>
  <c r="AJ1108" i="1"/>
  <c r="AI1108" i="1"/>
  <c r="AH1108" i="1"/>
  <c r="AG1108" i="1"/>
  <c r="AF1108" i="1"/>
  <c r="AE1108" i="1"/>
  <c r="AD1108" i="1"/>
  <c r="AC1108" i="1"/>
  <c r="AB1108" i="1"/>
  <c r="AA1108" i="1"/>
  <c r="Y1108" i="1"/>
  <c r="X1108" i="1"/>
  <c r="W1108" i="1"/>
  <c r="V1108" i="1"/>
  <c r="O1108" i="1"/>
  <c r="AK1108" i="1" s="1"/>
  <c r="AJ1107" i="1"/>
  <c r="AI1107" i="1"/>
  <c r="AH1107" i="1"/>
  <c r="AG1107" i="1"/>
  <c r="AF1107" i="1"/>
  <c r="AE1107" i="1"/>
  <c r="AD1107" i="1"/>
  <c r="AC1107" i="1"/>
  <c r="AB1107" i="1"/>
  <c r="AA1107" i="1"/>
  <c r="Y1107" i="1"/>
  <c r="X1107" i="1"/>
  <c r="W1107" i="1"/>
  <c r="V1107" i="1"/>
  <c r="O1107" i="1"/>
  <c r="AK1107" i="1" s="1"/>
  <c r="AJ1106" i="1"/>
  <c r="AI1106" i="1"/>
  <c r="AH1106" i="1"/>
  <c r="AG1106" i="1"/>
  <c r="AF1106" i="1"/>
  <c r="AE1106" i="1"/>
  <c r="AD1106" i="1"/>
  <c r="AC1106" i="1"/>
  <c r="AB1106" i="1"/>
  <c r="AA1106" i="1"/>
  <c r="Y1106" i="1"/>
  <c r="X1106" i="1"/>
  <c r="W1106" i="1"/>
  <c r="V1106" i="1"/>
  <c r="O1106" i="1"/>
  <c r="AK1106" i="1" s="1"/>
  <c r="AJ1105" i="1"/>
  <c r="AI1105" i="1"/>
  <c r="AH1105" i="1"/>
  <c r="AG1105" i="1"/>
  <c r="AF1105" i="1"/>
  <c r="AE1105" i="1"/>
  <c r="AD1105" i="1"/>
  <c r="AC1105" i="1"/>
  <c r="AB1105" i="1"/>
  <c r="AA1105" i="1"/>
  <c r="Y1105" i="1"/>
  <c r="X1105" i="1"/>
  <c r="W1105" i="1"/>
  <c r="V1105" i="1"/>
  <c r="O1105" i="1"/>
  <c r="AK1105" i="1" s="1"/>
  <c r="AJ1104" i="1"/>
  <c r="AI1104" i="1"/>
  <c r="AH1104" i="1"/>
  <c r="AG1104" i="1"/>
  <c r="AF1104" i="1"/>
  <c r="AE1104" i="1"/>
  <c r="AD1104" i="1"/>
  <c r="AC1104" i="1"/>
  <c r="AB1104" i="1"/>
  <c r="AA1104" i="1"/>
  <c r="Y1104" i="1"/>
  <c r="X1104" i="1"/>
  <c r="W1104" i="1"/>
  <c r="V1104" i="1"/>
  <c r="O1104" i="1"/>
  <c r="AK1104" i="1" s="1"/>
  <c r="AJ1103" i="1"/>
  <c r="AI1103" i="1"/>
  <c r="AH1103" i="1"/>
  <c r="AG1103" i="1"/>
  <c r="AF1103" i="1"/>
  <c r="AE1103" i="1"/>
  <c r="AD1103" i="1"/>
  <c r="AC1103" i="1"/>
  <c r="AB1103" i="1"/>
  <c r="AA1103" i="1"/>
  <c r="Y1103" i="1"/>
  <c r="X1103" i="1"/>
  <c r="W1103" i="1"/>
  <c r="V1103" i="1"/>
  <c r="O1103" i="1"/>
  <c r="AK1103" i="1" s="1"/>
  <c r="AJ1102" i="1"/>
  <c r="AI1102" i="1"/>
  <c r="AH1102" i="1"/>
  <c r="AG1102" i="1"/>
  <c r="AF1102" i="1"/>
  <c r="AE1102" i="1"/>
  <c r="AD1102" i="1"/>
  <c r="AC1102" i="1"/>
  <c r="AB1102" i="1"/>
  <c r="AA1102" i="1"/>
  <c r="Y1102" i="1"/>
  <c r="X1102" i="1"/>
  <c r="W1102" i="1"/>
  <c r="V1102" i="1"/>
  <c r="O1102" i="1"/>
  <c r="AK1102" i="1" s="1"/>
  <c r="AJ1101" i="1"/>
  <c r="AI1101" i="1"/>
  <c r="AH1101" i="1"/>
  <c r="AG1101" i="1"/>
  <c r="AF1101" i="1"/>
  <c r="AE1101" i="1"/>
  <c r="AD1101" i="1"/>
  <c r="AC1101" i="1"/>
  <c r="AB1101" i="1"/>
  <c r="AA1101" i="1"/>
  <c r="Y1101" i="1"/>
  <c r="X1101" i="1"/>
  <c r="W1101" i="1"/>
  <c r="V1101" i="1"/>
  <c r="O1101" i="1"/>
  <c r="AK1101" i="1" s="1"/>
  <c r="AJ1100" i="1"/>
  <c r="AI1100" i="1"/>
  <c r="AH1100" i="1"/>
  <c r="AG1100" i="1"/>
  <c r="AF1100" i="1"/>
  <c r="AE1100" i="1"/>
  <c r="AD1100" i="1"/>
  <c r="AC1100" i="1"/>
  <c r="AB1100" i="1"/>
  <c r="AA1100" i="1"/>
  <c r="Y1100" i="1"/>
  <c r="X1100" i="1"/>
  <c r="W1100" i="1"/>
  <c r="V1100" i="1"/>
  <c r="O1100" i="1"/>
  <c r="AK1100" i="1" s="1"/>
  <c r="AJ1099" i="1"/>
  <c r="AI1099" i="1"/>
  <c r="AH1099" i="1"/>
  <c r="AG1099" i="1"/>
  <c r="AF1099" i="1"/>
  <c r="AE1099" i="1"/>
  <c r="AD1099" i="1"/>
  <c r="AC1099" i="1"/>
  <c r="AB1099" i="1"/>
  <c r="AA1099" i="1"/>
  <c r="Y1099" i="1"/>
  <c r="X1099" i="1"/>
  <c r="W1099" i="1"/>
  <c r="V1099" i="1"/>
  <c r="O1099" i="1"/>
  <c r="AK1099" i="1" s="1"/>
  <c r="AJ1098" i="1"/>
  <c r="AI1098" i="1"/>
  <c r="AH1098" i="1"/>
  <c r="AG1098" i="1"/>
  <c r="AF1098" i="1"/>
  <c r="AE1098" i="1"/>
  <c r="AD1098" i="1"/>
  <c r="AC1098" i="1"/>
  <c r="AB1098" i="1"/>
  <c r="AA1098" i="1"/>
  <c r="Y1098" i="1"/>
  <c r="X1098" i="1"/>
  <c r="W1098" i="1"/>
  <c r="V1098" i="1"/>
  <c r="O1098" i="1"/>
  <c r="AK1098" i="1" s="1"/>
  <c r="AJ1097" i="1"/>
  <c r="AI1097" i="1"/>
  <c r="AH1097" i="1"/>
  <c r="AG1097" i="1"/>
  <c r="AF1097" i="1"/>
  <c r="AE1097" i="1"/>
  <c r="AD1097" i="1"/>
  <c r="AC1097" i="1"/>
  <c r="AB1097" i="1"/>
  <c r="AA1097" i="1"/>
  <c r="Y1097" i="1"/>
  <c r="X1097" i="1"/>
  <c r="W1097" i="1"/>
  <c r="V1097" i="1"/>
  <c r="O1097" i="1"/>
  <c r="AK1097" i="1" s="1"/>
  <c r="AJ1096" i="1"/>
  <c r="AI1096" i="1"/>
  <c r="AH1096" i="1"/>
  <c r="AG1096" i="1"/>
  <c r="AF1096" i="1"/>
  <c r="AE1096" i="1"/>
  <c r="AD1096" i="1"/>
  <c r="AC1096" i="1"/>
  <c r="AB1096" i="1"/>
  <c r="AA1096" i="1"/>
  <c r="Y1096" i="1"/>
  <c r="X1096" i="1"/>
  <c r="W1096" i="1"/>
  <c r="V1096" i="1"/>
  <c r="O1096" i="1"/>
  <c r="AK1096" i="1" s="1"/>
  <c r="AK1095" i="1"/>
  <c r="AJ1095" i="1"/>
  <c r="AI1095" i="1"/>
  <c r="AH1095" i="1"/>
  <c r="AG1095" i="1"/>
  <c r="AF1095" i="1"/>
  <c r="AE1095" i="1"/>
  <c r="AD1095" i="1"/>
  <c r="AC1095" i="1"/>
  <c r="AB1095" i="1"/>
  <c r="AA1095" i="1"/>
  <c r="Y1095" i="1"/>
  <c r="X1095" i="1"/>
  <c r="W1095" i="1"/>
  <c r="V1095" i="1"/>
  <c r="AJ1094" i="1"/>
  <c r="AI1094" i="1"/>
  <c r="AH1094" i="1"/>
  <c r="AG1094" i="1"/>
  <c r="AF1094" i="1"/>
  <c r="AE1094" i="1"/>
  <c r="AD1094" i="1"/>
  <c r="AC1094" i="1"/>
  <c r="AB1094" i="1"/>
  <c r="AA1094" i="1"/>
  <c r="Y1094" i="1"/>
  <c r="X1094" i="1"/>
  <c r="W1094" i="1"/>
  <c r="V1094" i="1"/>
  <c r="O1094" i="1"/>
  <c r="AK1094" i="1" s="1"/>
  <c r="AJ1093" i="1"/>
  <c r="AI1093" i="1"/>
  <c r="AH1093" i="1"/>
  <c r="AG1093" i="1"/>
  <c r="AF1093" i="1"/>
  <c r="AE1093" i="1"/>
  <c r="AD1093" i="1"/>
  <c r="AC1093" i="1"/>
  <c r="AB1093" i="1"/>
  <c r="AA1093" i="1"/>
  <c r="Y1093" i="1"/>
  <c r="X1093" i="1"/>
  <c r="W1093" i="1"/>
  <c r="V1093" i="1"/>
  <c r="O1093" i="1"/>
  <c r="AK1093" i="1" s="1"/>
  <c r="AJ1092" i="1"/>
  <c r="AI1092" i="1"/>
  <c r="AH1092" i="1"/>
  <c r="AG1092" i="1"/>
  <c r="AF1092" i="1"/>
  <c r="AE1092" i="1"/>
  <c r="AD1092" i="1"/>
  <c r="AC1092" i="1"/>
  <c r="AB1092" i="1"/>
  <c r="AA1092" i="1"/>
  <c r="Y1092" i="1"/>
  <c r="X1092" i="1"/>
  <c r="W1092" i="1"/>
  <c r="V1092" i="1"/>
  <c r="O1092" i="1"/>
  <c r="AK1092" i="1" s="1"/>
  <c r="AJ1091" i="1"/>
  <c r="AI1091" i="1"/>
  <c r="AH1091" i="1"/>
  <c r="AG1091" i="1"/>
  <c r="AF1091" i="1"/>
  <c r="AE1091" i="1"/>
  <c r="AD1091" i="1"/>
  <c r="AC1091" i="1"/>
  <c r="AB1091" i="1"/>
  <c r="AA1091" i="1"/>
  <c r="Y1091" i="1"/>
  <c r="X1091" i="1"/>
  <c r="W1091" i="1"/>
  <c r="V1091" i="1"/>
  <c r="O1091" i="1"/>
  <c r="AK1091" i="1" s="1"/>
  <c r="AJ1090" i="1"/>
  <c r="AI1090" i="1"/>
  <c r="AH1090" i="1"/>
  <c r="AG1090" i="1"/>
  <c r="AF1090" i="1"/>
  <c r="AE1090" i="1"/>
  <c r="AD1090" i="1"/>
  <c r="AC1090" i="1"/>
  <c r="AB1090" i="1"/>
  <c r="AA1090" i="1"/>
  <c r="Y1090" i="1"/>
  <c r="X1090" i="1"/>
  <c r="W1090" i="1"/>
  <c r="V1090" i="1"/>
  <c r="O1090" i="1"/>
  <c r="AK1090" i="1" s="1"/>
  <c r="AJ1089" i="1"/>
  <c r="AI1089" i="1"/>
  <c r="AH1089" i="1"/>
  <c r="AG1089" i="1"/>
  <c r="AF1089" i="1"/>
  <c r="AE1089" i="1"/>
  <c r="AD1089" i="1"/>
  <c r="AC1089" i="1"/>
  <c r="AB1089" i="1"/>
  <c r="AA1089" i="1"/>
  <c r="Y1089" i="1"/>
  <c r="X1089" i="1"/>
  <c r="W1089" i="1"/>
  <c r="V1089" i="1"/>
  <c r="O1089" i="1"/>
  <c r="AK1089" i="1" s="1"/>
  <c r="AJ1088" i="1"/>
  <c r="AI1088" i="1"/>
  <c r="AH1088" i="1"/>
  <c r="AG1088" i="1"/>
  <c r="AF1088" i="1"/>
  <c r="AE1088" i="1"/>
  <c r="AD1088" i="1"/>
  <c r="AC1088" i="1"/>
  <c r="AB1088" i="1"/>
  <c r="AA1088" i="1"/>
  <c r="Y1088" i="1"/>
  <c r="X1088" i="1"/>
  <c r="W1088" i="1"/>
  <c r="V1088" i="1"/>
  <c r="O1088" i="1"/>
  <c r="AK1088" i="1" s="1"/>
  <c r="AJ1087" i="1"/>
  <c r="AI1087" i="1"/>
  <c r="AH1087" i="1"/>
  <c r="AG1087" i="1"/>
  <c r="AF1087" i="1"/>
  <c r="AE1087" i="1"/>
  <c r="AD1087" i="1"/>
  <c r="AC1087" i="1"/>
  <c r="AB1087" i="1"/>
  <c r="AA1087" i="1"/>
  <c r="Y1087" i="1"/>
  <c r="X1087" i="1"/>
  <c r="W1087" i="1"/>
  <c r="V1087" i="1"/>
  <c r="O1087" i="1"/>
  <c r="AK1087" i="1" s="1"/>
  <c r="AJ1086" i="1"/>
  <c r="AI1086" i="1"/>
  <c r="AH1086" i="1"/>
  <c r="AG1086" i="1"/>
  <c r="AF1086" i="1"/>
  <c r="AE1086" i="1"/>
  <c r="AD1086" i="1"/>
  <c r="AC1086" i="1"/>
  <c r="AB1086" i="1"/>
  <c r="AA1086" i="1"/>
  <c r="Y1086" i="1"/>
  <c r="X1086" i="1"/>
  <c r="W1086" i="1"/>
  <c r="V1086" i="1"/>
  <c r="O1086" i="1"/>
  <c r="AK1086" i="1" s="1"/>
  <c r="AJ1085" i="1"/>
  <c r="AI1085" i="1"/>
  <c r="AH1085" i="1"/>
  <c r="AG1085" i="1"/>
  <c r="AF1085" i="1"/>
  <c r="AE1085" i="1"/>
  <c r="AD1085" i="1"/>
  <c r="AC1085" i="1"/>
  <c r="AB1085" i="1"/>
  <c r="AA1085" i="1"/>
  <c r="Y1085" i="1"/>
  <c r="X1085" i="1"/>
  <c r="W1085" i="1"/>
  <c r="V1085" i="1"/>
  <c r="O1085" i="1"/>
  <c r="AK1085" i="1" s="1"/>
  <c r="AK1084" i="1"/>
  <c r="AJ1084" i="1"/>
  <c r="AI1084" i="1"/>
  <c r="AH1084" i="1"/>
  <c r="AG1084" i="1"/>
  <c r="AF1084" i="1"/>
  <c r="AE1084" i="1"/>
  <c r="AD1084" i="1"/>
  <c r="AC1084" i="1"/>
  <c r="AB1084" i="1"/>
  <c r="AA1084" i="1"/>
  <c r="Y1084" i="1"/>
  <c r="X1084" i="1"/>
  <c r="W1084" i="1"/>
  <c r="V1084" i="1"/>
  <c r="AJ1083" i="1"/>
  <c r="AI1083" i="1"/>
  <c r="AH1083" i="1"/>
  <c r="AG1083" i="1"/>
  <c r="AF1083" i="1"/>
  <c r="AE1083" i="1"/>
  <c r="AD1083" i="1"/>
  <c r="AC1083" i="1"/>
  <c r="AB1083" i="1"/>
  <c r="AA1083" i="1"/>
  <c r="Y1083" i="1"/>
  <c r="X1083" i="1"/>
  <c r="W1083" i="1"/>
  <c r="V1083" i="1"/>
  <c r="O1083" i="1"/>
  <c r="AK1083" i="1" s="1"/>
  <c r="AJ1082" i="1"/>
  <c r="AI1082" i="1"/>
  <c r="AH1082" i="1"/>
  <c r="AG1082" i="1"/>
  <c r="AF1082" i="1"/>
  <c r="AE1082" i="1"/>
  <c r="AD1082" i="1"/>
  <c r="AC1082" i="1"/>
  <c r="AB1082" i="1"/>
  <c r="AA1082" i="1"/>
  <c r="Y1082" i="1"/>
  <c r="X1082" i="1"/>
  <c r="W1082" i="1"/>
  <c r="V1082" i="1"/>
  <c r="O1082" i="1"/>
  <c r="AK1082" i="1" s="1"/>
  <c r="AJ1081" i="1"/>
  <c r="AI1081" i="1"/>
  <c r="AH1081" i="1"/>
  <c r="AG1081" i="1"/>
  <c r="AF1081" i="1"/>
  <c r="AE1081" i="1"/>
  <c r="AD1081" i="1"/>
  <c r="AC1081" i="1"/>
  <c r="AB1081" i="1"/>
  <c r="AA1081" i="1"/>
  <c r="Y1081" i="1"/>
  <c r="X1081" i="1"/>
  <c r="W1081" i="1"/>
  <c r="V1081" i="1"/>
  <c r="O1081" i="1"/>
  <c r="AK1081" i="1" s="1"/>
  <c r="AJ1080" i="1"/>
  <c r="AI1080" i="1"/>
  <c r="AH1080" i="1"/>
  <c r="AG1080" i="1"/>
  <c r="AF1080" i="1"/>
  <c r="AE1080" i="1"/>
  <c r="AD1080" i="1"/>
  <c r="AC1080" i="1"/>
  <c r="AB1080" i="1"/>
  <c r="AA1080" i="1"/>
  <c r="Y1080" i="1"/>
  <c r="X1080" i="1"/>
  <c r="W1080" i="1"/>
  <c r="V1080" i="1"/>
  <c r="O1080" i="1"/>
  <c r="AK1080" i="1" s="1"/>
  <c r="AJ1079" i="1"/>
  <c r="AI1079" i="1"/>
  <c r="AH1079" i="1"/>
  <c r="AG1079" i="1"/>
  <c r="AF1079" i="1"/>
  <c r="AE1079" i="1"/>
  <c r="AD1079" i="1"/>
  <c r="AC1079" i="1"/>
  <c r="AB1079" i="1"/>
  <c r="AA1079" i="1"/>
  <c r="Y1079" i="1"/>
  <c r="X1079" i="1"/>
  <c r="W1079" i="1"/>
  <c r="V1079" i="1"/>
  <c r="O1079" i="1"/>
  <c r="AK1079" i="1" s="1"/>
  <c r="AJ1078" i="1"/>
  <c r="AI1078" i="1"/>
  <c r="AH1078" i="1"/>
  <c r="AG1078" i="1"/>
  <c r="AF1078" i="1"/>
  <c r="AE1078" i="1"/>
  <c r="AD1078" i="1"/>
  <c r="AC1078" i="1"/>
  <c r="AB1078" i="1"/>
  <c r="AA1078" i="1"/>
  <c r="Y1078" i="1"/>
  <c r="X1078" i="1"/>
  <c r="W1078" i="1"/>
  <c r="V1078" i="1"/>
  <c r="O1078" i="1"/>
  <c r="AK1078" i="1" s="1"/>
  <c r="AJ1077" i="1"/>
  <c r="AI1077" i="1"/>
  <c r="AH1077" i="1"/>
  <c r="AG1077" i="1"/>
  <c r="AF1077" i="1"/>
  <c r="AE1077" i="1"/>
  <c r="AD1077" i="1"/>
  <c r="AC1077" i="1"/>
  <c r="AB1077" i="1"/>
  <c r="AA1077" i="1"/>
  <c r="Y1077" i="1"/>
  <c r="X1077" i="1"/>
  <c r="W1077" i="1"/>
  <c r="V1077" i="1"/>
  <c r="O1077" i="1"/>
  <c r="AK1077" i="1" s="1"/>
  <c r="AJ1076" i="1"/>
  <c r="AI1076" i="1"/>
  <c r="AH1076" i="1"/>
  <c r="AG1076" i="1"/>
  <c r="AF1076" i="1"/>
  <c r="AE1076" i="1"/>
  <c r="AD1076" i="1"/>
  <c r="AC1076" i="1"/>
  <c r="AB1076" i="1"/>
  <c r="AA1076" i="1"/>
  <c r="Y1076" i="1"/>
  <c r="X1076" i="1"/>
  <c r="W1076" i="1"/>
  <c r="V1076" i="1"/>
  <c r="O1076" i="1"/>
  <c r="AK1076" i="1" s="1"/>
  <c r="AJ1075" i="1"/>
  <c r="AI1075" i="1"/>
  <c r="AH1075" i="1"/>
  <c r="AG1075" i="1"/>
  <c r="AF1075" i="1"/>
  <c r="AE1075" i="1"/>
  <c r="AD1075" i="1"/>
  <c r="AC1075" i="1"/>
  <c r="AB1075" i="1"/>
  <c r="AA1075" i="1"/>
  <c r="Y1075" i="1"/>
  <c r="X1075" i="1"/>
  <c r="W1075" i="1"/>
  <c r="V1075" i="1"/>
  <c r="O1075" i="1"/>
  <c r="AK1075" i="1" s="1"/>
  <c r="AJ1074" i="1"/>
  <c r="AI1074" i="1"/>
  <c r="AH1074" i="1"/>
  <c r="AG1074" i="1"/>
  <c r="AF1074" i="1"/>
  <c r="AE1074" i="1"/>
  <c r="AD1074" i="1"/>
  <c r="AC1074" i="1"/>
  <c r="AB1074" i="1"/>
  <c r="AA1074" i="1"/>
  <c r="Y1074" i="1"/>
  <c r="X1074" i="1"/>
  <c r="W1074" i="1"/>
  <c r="V1074" i="1"/>
  <c r="O1074" i="1"/>
  <c r="AK1074" i="1" s="1"/>
  <c r="AJ1073" i="1"/>
  <c r="AI1073" i="1"/>
  <c r="AH1073" i="1"/>
  <c r="AG1073" i="1"/>
  <c r="AF1073" i="1"/>
  <c r="AE1073" i="1"/>
  <c r="AD1073" i="1"/>
  <c r="AC1073" i="1"/>
  <c r="AB1073" i="1"/>
  <c r="AA1073" i="1"/>
  <c r="Y1073" i="1"/>
  <c r="X1073" i="1"/>
  <c r="W1073" i="1"/>
  <c r="V1073" i="1"/>
  <c r="O1073" i="1"/>
  <c r="AK1073" i="1" s="1"/>
  <c r="AJ1072" i="1"/>
  <c r="AI1072" i="1"/>
  <c r="AH1072" i="1"/>
  <c r="AG1072" i="1"/>
  <c r="AF1072" i="1"/>
  <c r="AE1072" i="1"/>
  <c r="AD1072" i="1"/>
  <c r="AC1072" i="1"/>
  <c r="AB1072" i="1"/>
  <c r="AA1072" i="1"/>
  <c r="Y1072" i="1"/>
  <c r="X1072" i="1"/>
  <c r="W1072" i="1"/>
  <c r="V1072" i="1"/>
  <c r="O1072" i="1"/>
  <c r="AK1072" i="1" s="1"/>
  <c r="AJ1071" i="1"/>
  <c r="AI1071" i="1"/>
  <c r="AH1071" i="1"/>
  <c r="AG1071" i="1"/>
  <c r="AF1071" i="1"/>
  <c r="AE1071" i="1"/>
  <c r="AD1071" i="1"/>
  <c r="AC1071" i="1"/>
  <c r="AB1071" i="1"/>
  <c r="AA1071" i="1"/>
  <c r="Y1071" i="1"/>
  <c r="X1071" i="1"/>
  <c r="W1071" i="1"/>
  <c r="V1071" i="1"/>
  <c r="O1071" i="1"/>
  <c r="AK1071" i="1" s="1"/>
  <c r="AJ1070" i="1"/>
  <c r="AI1070" i="1"/>
  <c r="AH1070" i="1"/>
  <c r="AG1070" i="1"/>
  <c r="AF1070" i="1"/>
  <c r="AE1070" i="1"/>
  <c r="AD1070" i="1"/>
  <c r="AC1070" i="1"/>
  <c r="AB1070" i="1"/>
  <c r="AA1070" i="1"/>
  <c r="Y1070" i="1"/>
  <c r="X1070" i="1"/>
  <c r="W1070" i="1"/>
  <c r="V1070" i="1"/>
  <c r="O1070" i="1"/>
  <c r="AK1070" i="1" s="1"/>
  <c r="AJ1069" i="1"/>
  <c r="AI1069" i="1"/>
  <c r="AH1069" i="1"/>
  <c r="AG1069" i="1"/>
  <c r="AF1069" i="1"/>
  <c r="AE1069" i="1"/>
  <c r="AD1069" i="1"/>
  <c r="AC1069" i="1"/>
  <c r="AB1069" i="1"/>
  <c r="AA1069" i="1"/>
  <c r="Y1069" i="1"/>
  <c r="X1069" i="1"/>
  <c r="W1069" i="1"/>
  <c r="V1069" i="1"/>
  <c r="O1069" i="1"/>
  <c r="AK1069" i="1" s="1"/>
  <c r="AJ1068" i="1"/>
  <c r="AI1068" i="1"/>
  <c r="AH1068" i="1"/>
  <c r="AG1068" i="1"/>
  <c r="AF1068" i="1"/>
  <c r="AE1068" i="1"/>
  <c r="AD1068" i="1"/>
  <c r="AC1068" i="1"/>
  <c r="AB1068" i="1"/>
  <c r="AA1068" i="1"/>
  <c r="Y1068" i="1"/>
  <c r="X1068" i="1"/>
  <c r="W1068" i="1"/>
  <c r="V1068" i="1"/>
  <c r="O1068" i="1"/>
  <c r="AK1068" i="1" s="1"/>
  <c r="AJ1067" i="1"/>
  <c r="AI1067" i="1"/>
  <c r="AH1067" i="1"/>
  <c r="AG1067" i="1"/>
  <c r="AF1067" i="1"/>
  <c r="AE1067" i="1"/>
  <c r="AD1067" i="1"/>
  <c r="AC1067" i="1"/>
  <c r="AB1067" i="1"/>
  <c r="AA1067" i="1"/>
  <c r="Y1067" i="1"/>
  <c r="X1067" i="1"/>
  <c r="W1067" i="1"/>
  <c r="V1067" i="1"/>
  <c r="O1067" i="1"/>
  <c r="AK1067" i="1" s="1"/>
  <c r="AJ1066" i="1"/>
  <c r="AI1066" i="1"/>
  <c r="AH1066" i="1"/>
  <c r="AG1066" i="1"/>
  <c r="AF1066" i="1"/>
  <c r="AE1066" i="1"/>
  <c r="AD1066" i="1"/>
  <c r="AC1066" i="1"/>
  <c r="AB1066" i="1"/>
  <c r="AA1066" i="1"/>
  <c r="Y1066" i="1"/>
  <c r="X1066" i="1"/>
  <c r="W1066" i="1"/>
  <c r="V1066" i="1"/>
  <c r="O1066" i="1"/>
  <c r="AK1066" i="1" s="1"/>
  <c r="AK1065" i="1"/>
  <c r="AJ1065" i="1"/>
  <c r="AI1065" i="1"/>
  <c r="AH1065" i="1"/>
  <c r="AG1065" i="1"/>
  <c r="AF1065" i="1"/>
  <c r="AE1065" i="1"/>
  <c r="AD1065" i="1"/>
  <c r="AC1065" i="1"/>
  <c r="AB1065" i="1"/>
  <c r="AA1065" i="1"/>
  <c r="Y1065" i="1"/>
  <c r="X1065" i="1"/>
  <c r="W1065" i="1"/>
  <c r="V1065" i="1"/>
  <c r="AJ1064" i="1"/>
  <c r="AI1064" i="1"/>
  <c r="AH1064" i="1"/>
  <c r="AG1064" i="1"/>
  <c r="AF1064" i="1"/>
  <c r="AE1064" i="1"/>
  <c r="AD1064" i="1"/>
  <c r="AC1064" i="1"/>
  <c r="AB1064" i="1"/>
  <c r="AA1064" i="1"/>
  <c r="Y1064" i="1"/>
  <c r="X1064" i="1"/>
  <c r="W1064" i="1"/>
  <c r="V1064" i="1"/>
  <c r="O1064" i="1"/>
  <c r="AK1064" i="1" s="1"/>
  <c r="AJ1063" i="1"/>
  <c r="AI1063" i="1"/>
  <c r="AH1063" i="1"/>
  <c r="AG1063" i="1"/>
  <c r="AF1063" i="1"/>
  <c r="AE1063" i="1"/>
  <c r="AD1063" i="1"/>
  <c r="AC1063" i="1"/>
  <c r="AB1063" i="1"/>
  <c r="AA1063" i="1"/>
  <c r="Y1063" i="1"/>
  <c r="X1063" i="1"/>
  <c r="W1063" i="1"/>
  <c r="V1063" i="1"/>
  <c r="O1063" i="1"/>
  <c r="AK1063" i="1" s="1"/>
  <c r="AJ1062" i="1"/>
  <c r="AI1062" i="1"/>
  <c r="AH1062" i="1"/>
  <c r="AG1062" i="1"/>
  <c r="AF1062" i="1"/>
  <c r="AE1062" i="1"/>
  <c r="AD1062" i="1"/>
  <c r="AC1062" i="1"/>
  <c r="AB1062" i="1"/>
  <c r="AA1062" i="1"/>
  <c r="Y1062" i="1"/>
  <c r="X1062" i="1"/>
  <c r="W1062" i="1"/>
  <c r="V1062" i="1"/>
  <c r="O1062" i="1"/>
  <c r="AK1062" i="1" s="1"/>
  <c r="AJ1061" i="1"/>
  <c r="AI1061" i="1"/>
  <c r="AH1061" i="1"/>
  <c r="AG1061" i="1"/>
  <c r="AF1061" i="1"/>
  <c r="AE1061" i="1"/>
  <c r="AD1061" i="1"/>
  <c r="AC1061" i="1"/>
  <c r="AB1061" i="1"/>
  <c r="AA1061" i="1"/>
  <c r="Y1061" i="1"/>
  <c r="X1061" i="1"/>
  <c r="W1061" i="1"/>
  <c r="V1061" i="1"/>
  <c r="O1061" i="1"/>
  <c r="AK1061" i="1" s="1"/>
  <c r="AJ1060" i="1"/>
  <c r="AI1060" i="1"/>
  <c r="AH1060" i="1"/>
  <c r="AG1060" i="1"/>
  <c r="AF1060" i="1"/>
  <c r="AE1060" i="1"/>
  <c r="AD1060" i="1"/>
  <c r="AC1060" i="1"/>
  <c r="AB1060" i="1"/>
  <c r="AA1060" i="1"/>
  <c r="Y1060" i="1"/>
  <c r="X1060" i="1"/>
  <c r="W1060" i="1"/>
  <c r="V1060" i="1"/>
  <c r="O1060" i="1"/>
  <c r="AK1060" i="1" s="1"/>
  <c r="AJ1059" i="1"/>
  <c r="AI1059" i="1"/>
  <c r="AH1059" i="1"/>
  <c r="AG1059" i="1"/>
  <c r="AF1059" i="1"/>
  <c r="AE1059" i="1"/>
  <c r="AD1059" i="1"/>
  <c r="AC1059" i="1"/>
  <c r="AB1059" i="1"/>
  <c r="AA1059" i="1"/>
  <c r="Y1059" i="1"/>
  <c r="X1059" i="1"/>
  <c r="W1059" i="1"/>
  <c r="V1059" i="1"/>
  <c r="O1059" i="1"/>
  <c r="AK1059" i="1" s="1"/>
  <c r="AJ1058" i="1"/>
  <c r="AI1058" i="1"/>
  <c r="AH1058" i="1"/>
  <c r="AG1058" i="1"/>
  <c r="AF1058" i="1"/>
  <c r="AE1058" i="1"/>
  <c r="AD1058" i="1"/>
  <c r="AC1058" i="1"/>
  <c r="AB1058" i="1"/>
  <c r="AA1058" i="1"/>
  <c r="Y1058" i="1"/>
  <c r="X1058" i="1"/>
  <c r="W1058" i="1"/>
  <c r="V1058" i="1"/>
  <c r="O1058" i="1"/>
  <c r="AK1058" i="1" s="1"/>
  <c r="AJ1057" i="1"/>
  <c r="AI1057" i="1"/>
  <c r="AH1057" i="1"/>
  <c r="AG1057" i="1"/>
  <c r="AF1057" i="1"/>
  <c r="AE1057" i="1"/>
  <c r="AD1057" i="1"/>
  <c r="AC1057" i="1"/>
  <c r="AB1057" i="1"/>
  <c r="AA1057" i="1"/>
  <c r="Y1057" i="1"/>
  <c r="X1057" i="1"/>
  <c r="W1057" i="1"/>
  <c r="V1057" i="1"/>
  <c r="O1057" i="1"/>
  <c r="AK1057" i="1" s="1"/>
  <c r="AJ1056" i="1"/>
  <c r="AI1056" i="1"/>
  <c r="AH1056" i="1"/>
  <c r="AG1056" i="1"/>
  <c r="AF1056" i="1"/>
  <c r="AE1056" i="1"/>
  <c r="AD1056" i="1"/>
  <c r="AC1056" i="1"/>
  <c r="AB1056" i="1"/>
  <c r="AA1056" i="1"/>
  <c r="Y1056" i="1"/>
  <c r="X1056" i="1"/>
  <c r="W1056" i="1"/>
  <c r="V1056" i="1"/>
  <c r="O1056" i="1"/>
  <c r="AK1056" i="1" s="1"/>
  <c r="AJ1055" i="1"/>
  <c r="AI1055" i="1"/>
  <c r="AH1055" i="1"/>
  <c r="AG1055" i="1"/>
  <c r="AF1055" i="1"/>
  <c r="AE1055" i="1"/>
  <c r="AD1055" i="1"/>
  <c r="AC1055" i="1"/>
  <c r="AB1055" i="1"/>
  <c r="AA1055" i="1"/>
  <c r="Y1055" i="1"/>
  <c r="X1055" i="1"/>
  <c r="W1055" i="1"/>
  <c r="V1055" i="1"/>
  <c r="O1055" i="1"/>
  <c r="AK1055" i="1" s="1"/>
  <c r="AJ1054" i="1"/>
  <c r="AI1054" i="1"/>
  <c r="AH1054" i="1"/>
  <c r="AG1054" i="1"/>
  <c r="AF1054" i="1"/>
  <c r="AE1054" i="1"/>
  <c r="AD1054" i="1"/>
  <c r="AC1054" i="1"/>
  <c r="AB1054" i="1"/>
  <c r="AA1054" i="1"/>
  <c r="Y1054" i="1"/>
  <c r="X1054" i="1"/>
  <c r="W1054" i="1"/>
  <c r="V1054" i="1"/>
  <c r="O1054" i="1"/>
  <c r="AK1054" i="1" s="1"/>
  <c r="AJ1053" i="1"/>
  <c r="AI1053" i="1"/>
  <c r="AH1053" i="1"/>
  <c r="AG1053" i="1"/>
  <c r="AF1053" i="1"/>
  <c r="AE1053" i="1"/>
  <c r="AD1053" i="1"/>
  <c r="AC1053" i="1"/>
  <c r="AB1053" i="1"/>
  <c r="AA1053" i="1"/>
  <c r="Y1053" i="1"/>
  <c r="X1053" i="1"/>
  <c r="W1053" i="1"/>
  <c r="V1053" i="1"/>
  <c r="O1053" i="1"/>
  <c r="AK1053" i="1" s="1"/>
  <c r="AJ1052" i="1"/>
  <c r="AI1052" i="1"/>
  <c r="AH1052" i="1"/>
  <c r="AG1052" i="1"/>
  <c r="AF1052" i="1"/>
  <c r="AE1052" i="1"/>
  <c r="AD1052" i="1"/>
  <c r="AC1052" i="1"/>
  <c r="AB1052" i="1"/>
  <c r="AA1052" i="1"/>
  <c r="Y1052" i="1"/>
  <c r="X1052" i="1"/>
  <c r="W1052" i="1"/>
  <c r="V1052" i="1"/>
  <c r="O1052" i="1"/>
  <c r="AK1052" i="1" s="1"/>
  <c r="AJ1051" i="1"/>
  <c r="AI1051" i="1"/>
  <c r="AH1051" i="1"/>
  <c r="AG1051" i="1"/>
  <c r="AF1051" i="1"/>
  <c r="AE1051" i="1"/>
  <c r="AD1051" i="1"/>
  <c r="AC1051" i="1"/>
  <c r="AB1051" i="1"/>
  <c r="AA1051" i="1"/>
  <c r="Y1051" i="1"/>
  <c r="X1051" i="1"/>
  <c r="W1051" i="1"/>
  <c r="V1051" i="1"/>
  <c r="O1051" i="1"/>
  <c r="AK1051" i="1" s="1"/>
  <c r="AJ1050" i="1"/>
  <c r="AI1050" i="1"/>
  <c r="AH1050" i="1"/>
  <c r="AG1050" i="1"/>
  <c r="AF1050" i="1"/>
  <c r="AE1050" i="1"/>
  <c r="AD1050" i="1"/>
  <c r="AC1050" i="1"/>
  <c r="AB1050" i="1"/>
  <c r="AA1050" i="1"/>
  <c r="Y1050" i="1"/>
  <c r="X1050" i="1"/>
  <c r="W1050" i="1"/>
  <c r="V1050" i="1"/>
  <c r="O1050" i="1"/>
  <c r="AK1050" i="1" s="1"/>
  <c r="AJ1049" i="1"/>
  <c r="AI1049" i="1"/>
  <c r="AH1049" i="1"/>
  <c r="AG1049" i="1"/>
  <c r="AF1049" i="1"/>
  <c r="AE1049" i="1"/>
  <c r="AD1049" i="1"/>
  <c r="AC1049" i="1"/>
  <c r="AB1049" i="1"/>
  <c r="AA1049" i="1"/>
  <c r="Y1049" i="1"/>
  <c r="X1049" i="1"/>
  <c r="W1049" i="1"/>
  <c r="V1049" i="1"/>
  <c r="O1049" i="1"/>
  <c r="AK1049" i="1" s="1"/>
  <c r="AJ1048" i="1"/>
  <c r="AI1048" i="1"/>
  <c r="AH1048" i="1"/>
  <c r="AG1048" i="1"/>
  <c r="AF1048" i="1"/>
  <c r="AE1048" i="1"/>
  <c r="AD1048" i="1"/>
  <c r="AC1048" i="1"/>
  <c r="AB1048" i="1"/>
  <c r="AA1048" i="1"/>
  <c r="Y1048" i="1"/>
  <c r="X1048" i="1"/>
  <c r="W1048" i="1"/>
  <c r="V1048" i="1"/>
  <c r="O1048" i="1"/>
  <c r="AK1048" i="1" s="1"/>
  <c r="AJ1047" i="1"/>
  <c r="AI1047" i="1"/>
  <c r="AH1047" i="1"/>
  <c r="AG1047" i="1"/>
  <c r="AF1047" i="1"/>
  <c r="AE1047" i="1"/>
  <c r="AD1047" i="1"/>
  <c r="AC1047" i="1"/>
  <c r="AB1047" i="1"/>
  <c r="AA1047" i="1"/>
  <c r="Y1047" i="1"/>
  <c r="X1047" i="1"/>
  <c r="W1047" i="1"/>
  <c r="V1047" i="1"/>
  <c r="O1047" i="1"/>
  <c r="AK1047" i="1" s="1"/>
  <c r="AJ1046" i="1"/>
  <c r="AI1046" i="1"/>
  <c r="AH1046" i="1"/>
  <c r="AG1046" i="1"/>
  <c r="AF1046" i="1"/>
  <c r="AE1046" i="1"/>
  <c r="AD1046" i="1"/>
  <c r="AC1046" i="1"/>
  <c r="AB1046" i="1"/>
  <c r="AA1046" i="1"/>
  <c r="Y1046" i="1"/>
  <c r="X1046" i="1"/>
  <c r="W1046" i="1"/>
  <c r="V1046" i="1"/>
  <c r="O1046" i="1"/>
  <c r="AK1046" i="1" s="1"/>
  <c r="AJ1045" i="1"/>
  <c r="AI1045" i="1"/>
  <c r="AH1045" i="1"/>
  <c r="AG1045" i="1"/>
  <c r="AF1045" i="1"/>
  <c r="AE1045" i="1"/>
  <c r="AD1045" i="1"/>
  <c r="AC1045" i="1"/>
  <c r="AB1045" i="1"/>
  <c r="AA1045" i="1"/>
  <c r="Y1045" i="1"/>
  <c r="X1045" i="1"/>
  <c r="W1045" i="1"/>
  <c r="V1045" i="1"/>
  <c r="O1045" i="1"/>
  <c r="AK1045" i="1" s="1"/>
  <c r="AJ1044" i="1"/>
  <c r="AI1044" i="1"/>
  <c r="AH1044" i="1"/>
  <c r="AG1044" i="1"/>
  <c r="AF1044" i="1"/>
  <c r="AE1044" i="1"/>
  <c r="AD1044" i="1"/>
  <c r="AC1044" i="1"/>
  <c r="AB1044" i="1"/>
  <c r="AA1044" i="1"/>
  <c r="Y1044" i="1"/>
  <c r="X1044" i="1"/>
  <c r="W1044" i="1"/>
  <c r="V1044" i="1"/>
  <c r="O1044" i="1"/>
  <c r="AK1044" i="1" s="1"/>
  <c r="AJ1043" i="1"/>
  <c r="AI1043" i="1"/>
  <c r="AH1043" i="1"/>
  <c r="AG1043" i="1"/>
  <c r="AF1043" i="1"/>
  <c r="AE1043" i="1"/>
  <c r="AD1043" i="1"/>
  <c r="AC1043" i="1"/>
  <c r="AB1043" i="1"/>
  <c r="AA1043" i="1"/>
  <c r="Y1043" i="1"/>
  <c r="X1043" i="1"/>
  <c r="W1043" i="1"/>
  <c r="V1043" i="1"/>
  <c r="O1043" i="1"/>
  <c r="AK1043" i="1" s="1"/>
  <c r="AJ1042" i="1"/>
  <c r="AI1042" i="1"/>
  <c r="AH1042" i="1"/>
  <c r="AG1042" i="1"/>
  <c r="AF1042" i="1"/>
  <c r="AE1042" i="1"/>
  <c r="AD1042" i="1"/>
  <c r="AC1042" i="1"/>
  <c r="AB1042" i="1"/>
  <c r="AA1042" i="1"/>
  <c r="Y1042" i="1"/>
  <c r="X1042" i="1"/>
  <c r="W1042" i="1"/>
  <c r="V1042" i="1"/>
  <c r="O1042" i="1"/>
  <c r="AK1042" i="1" s="1"/>
  <c r="AJ1041" i="1"/>
  <c r="AI1041" i="1"/>
  <c r="AH1041" i="1"/>
  <c r="AG1041" i="1"/>
  <c r="AF1041" i="1"/>
  <c r="AE1041" i="1"/>
  <c r="AD1041" i="1"/>
  <c r="AC1041" i="1"/>
  <c r="AB1041" i="1"/>
  <c r="AA1041" i="1"/>
  <c r="Y1041" i="1"/>
  <c r="X1041" i="1"/>
  <c r="W1041" i="1"/>
  <c r="V1041" i="1"/>
  <c r="O1041" i="1"/>
  <c r="AK1041" i="1" s="1"/>
  <c r="AJ1040" i="1"/>
  <c r="AI1040" i="1"/>
  <c r="AH1040" i="1"/>
  <c r="AG1040" i="1"/>
  <c r="AF1040" i="1"/>
  <c r="AE1040" i="1"/>
  <c r="AD1040" i="1"/>
  <c r="AC1040" i="1"/>
  <c r="AB1040" i="1"/>
  <c r="AA1040" i="1"/>
  <c r="Y1040" i="1"/>
  <c r="X1040" i="1"/>
  <c r="W1040" i="1"/>
  <c r="V1040" i="1"/>
  <c r="O1040" i="1"/>
  <c r="AK1040" i="1" s="1"/>
  <c r="AJ1039" i="1"/>
  <c r="AI1039" i="1"/>
  <c r="AH1039" i="1"/>
  <c r="AG1039" i="1"/>
  <c r="AF1039" i="1"/>
  <c r="AE1039" i="1"/>
  <c r="AD1039" i="1"/>
  <c r="AC1039" i="1"/>
  <c r="AB1039" i="1"/>
  <c r="AA1039" i="1"/>
  <c r="Y1039" i="1"/>
  <c r="X1039" i="1"/>
  <c r="W1039" i="1"/>
  <c r="V1039" i="1"/>
  <c r="O1039" i="1"/>
  <c r="AK1039" i="1" s="1"/>
  <c r="AJ1038" i="1"/>
  <c r="AI1038" i="1"/>
  <c r="AH1038" i="1"/>
  <c r="AG1038" i="1"/>
  <c r="AF1038" i="1"/>
  <c r="AE1038" i="1"/>
  <c r="AD1038" i="1"/>
  <c r="AC1038" i="1"/>
  <c r="AB1038" i="1"/>
  <c r="AA1038" i="1"/>
  <c r="Y1038" i="1"/>
  <c r="X1038" i="1"/>
  <c r="W1038" i="1"/>
  <c r="V1038" i="1"/>
  <c r="O1038" i="1"/>
  <c r="AK1038" i="1" s="1"/>
  <c r="AK1037" i="1"/>
  <c r="AJ1037" i="1"/>
  <c r="AI1037" i="1"/>
  <c r="AH1037" i="1"/>
  <c r="AG1037" i="1"/>
  <c r="AF1037" i="1"/>
  <c r="AE1037" i="1"/>
  <c r="AD1037" i="1"/>
  <c r="AC1037" i="1"/>
  <c r="AB1037" i="1"/>
  <c r="AA1037" i="1"/>
  <c r="Y1037" i="1"/>
  <c r="X1037" i="1"/>
  <c r="W1037" i="1"/>
  <c r="V1037" i="1"/>
  <c r="AJ1036" i="1"/>
  <c r="AI1036" i="1"/>
  <c r="AH1036" i="1"/>
  <c r="AG1036" i="1"/>
  <c r="AF1036" i="1"/>
  <c r="AE1036" i="1"/>
  <c r="AD1036" i="1"/>
  <c r="AC1036" i="1"/>
  <c r="AB1036" i="1"/>
  <c r="AA1036" i="1"/>
  <c r="Y1036" i="1"/>
  <c r="X1036" i="1"/>
  <c r="W1036" i="1"/>
  <c r="V1036" i="1"/>
  <c r="O1036" i="1"/>
  <c r="AK1036" i="1" s="1"/>
  <c r="AJ1035" i="1"/>
  <c r="AI1035" i="1"/>
  <c r="AH1035" i="1"/>
  <c r="AG1035" i="1"/>
  <c r="AF1035" i="1"/>
  <c r="AE1035" i="1"/>
  <c r="AD1035" i="1"/>
  <c r="AC1035" i="1"/>
  <c r="AB1035" i="1"/>
  <c r="AA1035" i="1"/>
  <c r="Y1035" i="1"/>
  <c r="X1035" i="1"/>
  <c r="W1035" i="1"/>
  <c r="V1035" i="1"/>
  <c r="O1035" i="1"/>
  <c r="AK1035" i="1" s="1"/>
  <c r="AJ1034" i="1"/>
  <c r="AI1034" i="1"/>
  <c r="AH1034" i="1"/>
  <c r="AG1034" i="1"/>
  <c r="AF1034" i="1"/>
  <c r="AE1034" i="1"/>
  <c r="AD1034" i="1"/>
  <c r="AC1034" i="1"/>
  <c r="AB1034" i="1"/>
  <c r="AA1034" i="1"/>
  <c r="Y1034" i="1"/>
  <c r="X1034" i="1"/>
  <c r="W1034" i="1"/>
  <c r="V1034" i="1"/>
  <c r="O1034" i="1"/>
  <c r="AK1034" i="1" s="1"/>
  <c r="AJ1033" i="1"/>
  <c r="AI1033" i="1"/>
  <c r="AH1033" i="1"/>
  <c r="AG1033" i="1"/>
  <c r="AF1033" i="1"/>
  <c r="AE1033" i="1"/>
  <c r="AD1033" i="1"/>
  <c r="AC1033" i="1"/>
  <c r="AB1033" i="1"/>
  <c r="AA1033" i="1"/>
  <c r="Y1033" i="1"/>
  <c r="X1033" i="1"/>
  <c r="W1033" i="1"/>
  <c r="V1033" i="1"/>
  <c r="O1033" i="1"/>
  <c r="AK1033" i="1" s="1"/>
  <c r="AJ1032" i="1"/>
  <c r="AI1032" i="1"/>
  <c r="AH1032" i="1"/>
  <c r="AG1032" i="1"/>
  <c r="AF1032" i="1"/>
  <c r="AE1032" i="1"/>
  <c r="AD1032" i="1"/>
  <c r="AC1032" i="1"/>
  <c r="AB1032" i="1"/>
  <c r="AA1032" i="1"/>
  <c r="Y1032" i="1"/>
  <c r="X1032" i="1"/>
  <c r="W1032" i="1"/>
  <c r="V1032" i="1"/>
  <c r="O1032" i="1"/>
  <c r="AK1032" i="1" s="1"/>
  <c r="AJ1031" i="1"/>
  <c r="AI1031" i="1"/>
  <c r="AH1031" i="1"/>
  <c r="AG1031" i="1"/>
  <c r="AF1031" i="1"/>
  <c r="AE1031" i="1"/>
  <c r="AD1031" i="1"/>
  <c r="AC1031" i="1"/>
  <c r="AB1031" i="1"/>
  <c r="AA1031" i="1"/>
  <c r="Y1031" i="1"/>
  <c r="X1031" i="1"/>
  <c r="W1031" i="1"/>
  <c r="V1031" i="1"/>
  <c r="O1031" i="1"/>
  <c r="AK1031" i="1" s="1"/>
  <c r="AJ1030" i="1"/>
  <c r="AI1030" i="1"/>
  <c r="AH1030" i="1"/>
  <c r="AG1030" i="1"/>
  <c r="AF1030" i="1"/>
  <c r="AE1030" i="1"/>
  <c r="AD1030" i="1"/>
  <c r="AC1030" i="1"/>
  <c r="AB1030" i="1"/>
  <c r="AA1030" i="1"/>
  <c r="Y1030" i="1"/>
  <c r="X1030" i="1"/>
  <c r="W1030" i="1"/>
  <c r="V1030" i="1"/>
  <c r="O1030" i="1"/>
  <c r="AK1030" i="1" s="1"/>
  <c r="AJ1029" i="1"/>
  <c r="AI1029" i="1"/>
  <c r="AH1029" i="1"/>
  <c r="AG1029" i="1"/>
  <c r="AF1029" i="1"/>
  <c r="AE1029" i="1"/>
  <c r="AD1029" i="1"/>
  <c r="AC1029" i="1"/>
  <c r="AB1029" i="1"/>
  <c r="AA1029" i="1"/>
  <c r="Y1029" i="1"/>
  <c r="X1029" i="1"/>
  <c r="W1029" i="1"/>
  <c r="V1029" i="1"/>
  <c r="O1029" i="1"/>
  <c r="AK1029" i="1" s="1"/>
  <c r="AJ1028" i="1"/>
  <c r="AI1028" i="1"/>
  <c r="AH1028" i="1"/>
  <c r="AG1028" i="1"/>
  <c r="AF1028" i="1"/>
  <c r="AE1028" i="1"/>
  <c r="AD1028" i="1"/>
  <c r="AC1028" i="1"/>
  <c r="AB1028" i="1"/>
  <c r="AA1028" i="1"/>
  <c r="Y1028" i="1"/>
  <c r="X1028" i="1"/>
  <c r="W1028" i="1"/>
  <c r="V1028" i="1"/>
  <c r="O1028" i="1"/>
  <c r="AK1028" i="1" s="1"/>
  <c r="AJ1027" i="1"/>
  <c r="AI1027" i="1"/>
  <c r="AH1027" i="1"/>
  <c r="AG1027" i="1"/>
  <c r="AF1027" i="1"/>
  <c r="AE1027" i="1"/>
  <c r="AD1027" i="1"/>
  <c r="AC1027" i="1"/>
  <c r="AB1027" i="1"/>
  <c r="AA1027" i="1"/>
  <c r="Y1027" i="1"/>
  <c r="X1027" i="1"/>
  <c r="W1027" i="1"/>
  <c r="V1027" i="1"/>
  <c r="O1027" i="1"/>
  <c r="AK1027" i="1" s="1"/>
  <c r="AJ1026" i="1"/>
  <c r="AI1026" i="1"/>
  <c r="AH1026" i="1"/>
  <c r="AG1026" i="1"/>
  <c r="AF1026" i="1"/>
  <c r="AE1026" i="1"/>
  <c r="AD1026" i="1"/>
  <c r="AC1026" i="1"/>
  <c r="AB1026" i="1"/>
  <c r="AA1026" i="1"/>
  <c r="Y1026" i="1"/>
  <c r="X1026" i="1"/>
  <c r="W1026" i="1"/>
  <c r="V1026" i="1"/>
  <c r="O1026" i="1"/>
  <c r="AK1026" i="1" s="1"/>
  <c r="AJ1025" i="1"/>
  <c r="AI1025" i="1"/>
  <c r="AH1025" i="1"/>
  <c r="AG1025" i="1"/>
  <c r="AF1025" i="1"/>
  <c r="AE1025" i="1"/>
  <c r="AD1025" i="1"/>
  <c r="AC1025" i="1"/>
  <c r="AB1025" i="1"/>
  <c r="AA1025" i="1"/>
  <c r="Y1025" i="1"/>
  <c r="X1025" i="1"/>
  <c r="W1025" i="1"/>
  <c r="V1025" i="1"/>
  <c r="O1025" i="1"/>
  <c r="AK1025" i="1" s="1"/>
  <c r="AJ1024" i="1"/>
  <c r="AI1024" i="1"/>
  <c r="AH1024" i="1"/>
  <c r="AG1024" i="1"/>
  <c r="AF1024" i="1"/>
  <c r="AE1024" i="1"/>
  <c r="AD1024" i="1"/>
  <c r="AC1024" i="1"/>
  <c r="AB1024" i="1"/>
  <c r="AA1024" i="1"/>
  <c r="Y1024" i="1"/>
  <c r="X1024" i="1"/>
  <c r="W1024" i="1"/>
  <c r="V1024" i="1"/>
  <c r="O1024" i="1"/>
  <c r="AK1024" i="1" s="1"/>
  <c r="AJ1023" i="1"/>
  <c r="AI1023" i="1"/>
  <c r="AH1023" i="1"/>
  <c r="AG1023" i="1"/>
  <c r="AF1023" i="1"/>
  <c r="AE1023" i="1"/>
  <c r="AD1023" i="1"/>
  <c r="AC1023" i="1"/>
  <c r="AB1023" i="1"/>
  <c r="AA1023" i="1"/>
  <c r="Y1023" i="1"/>
  <c r="X1023" i="1"/>
  <c r="W1023" i="1"/>
  <c r="V1023" i="1"/>
  <c r="O1023" i="1"/>
  <c r="AK1023" i="1" s="1"/>
  <c r="AJ1022" i="1"/>
  <c r="AI1022" i="1"/>
  <c r="AH1022" i="1"/>
  <c r="AG1022" i="1"/>
  <c r="AF1022" i="1"/>
  <c r="AE1022" i="1"/>
  <c r="AD1022" i="1"/>
  <c r="AC1022" i="1"/>
  <c r="AB1022" i="1"/>
  <c r="AA1022" i="1"/>
  <c r="Y1022" i="1"/>
  <c r="X1022" i="1"/>
  <c r="W1022" i="1"/>
  <c r="V1022" i="1"/>
  <c r="O1022" i="1"/>
  <c r="AK1022" i="1" s="1"/>
  <c r="AJ1021" i="1"/>
  <c r="AI1021" i="1"/>
  <c r="AH1021" i="1"/>
  <c r="AG1021" i="1"/>
  <c r="AF1021" i="1"/>
  <c r="AE1021" i="1"/>
  <c r="AD1021" i="1"/>
  <c r="AC1021" i="1"/>
  <c r="AB1021" i="1"/>
  <c r="AA1021" i="1"/>
  <c r="Y1021" i="1"/>
  <c r="X1021" i="1"/>
  <c r="W1021" i="1"/>
  <c r="V1021" i="1"/>
  <c r="O1021" i="1"/>
  <c r="AK1021" i="1" s="1"/>
  <c r="AJ1020" i="1"/>
  <c r="AI1020" i="1"/>
  <c r="AH1020" i="1"/>
  <c r="AG1020" i="1"/>
  <c r="AF1020" i="1"/>
  <c r="AE1020" i="1"/>
  <c r="AD1020" i="1"/>
  <c r="AC1020" i="1"/>
  <c r="AB1020" i="1"/>
  <c r="AA1020" i="1"/>
  <c r="Y1020" i="1"/>
  <c r="X1020" i="1"/>
  <c r="W1020" i="1"/>
  <c r="V1020" i="1"/>
  <c r="O1020" i="1"/>
  <c r="AK1020" i="1" s="1"/>
  <c r="AJ1019" i="1"/>
  <c r="AI1019" i="1"/>
  <c r="AH1019" i="1"/>
  <c r="AG1019" i="1"/>
  <c r="AF1019" i="1"/>
  <c r="AE1019" i="1"/>
  <c r="AD1019" i="1"/>
  <c r="AC1019" i="1"/>
  <c r="AB1019" i="1"/>
  <c r="AA1019" i="1"/>
  <c r="Y1019" i="1"/>
  <c r="X1019" i="1"/>
  <c r="W1019" i="1"/>
  <c r="V1019" i="1"/>
  <c r="O1019" i="1"/>
  <c r="AK1019" i="1" s="1"/>
  <c r="AJ1018" i="1"/>
  <c r="AI1018" i="1"/>
  <c r="AH1018" i="1"/>
  <c r="AG1018" i="1"/>
  <c r="AF1018" i="1"/>
  <c r="AE1018" i="1"/>
  <c r="AD1018" i="1"/>
  <c r="AC1018" i="1"/>
  <c r="AB1018" i="1"/>
  <c r="AA1018" i="1"/>
  <c r="Y1018" i="1"/>
  <c r="X1018" i="1"/>
  <c r="W1018" i="1"/>
  <c r="V1018" i="1"/>
  <c r="O1018" i="1"/>
  <c r="AK1018" i="1" s="1"/>
  <c r="AJ1017" i="1"/>
  <c r="AI1017" i="1"/>
  <c r="AH1017" i="1"/>
  <c r="AG1017" i="1"/>
  <c r="AF1017" i="1"/>
  <c r="AE1017" i="1"/>
  <c r="AD1017" i="1"/>
  <c r="AC1017" i="1"/>
  <c r="AB1017" i="1"/>
  <c r="AA1017" i="1"/>
  <c r="Y1017" i="1"/>
  <c r="X1017" i="1"/>
  <c r="W1017" i="1"/>
  <c r="V1017" i="1"/>
  <c r="O1017" i="1"/>
  <c r="AK1017" i="1" s="1"/>
  <c r="AJ1016" i="1"/>
  <c r="AI1016" i="1"/>
  <c r="AH1016" i="1"/>
  <c r="AG1016" i="1"/>
  <c r="AF1016" i="1"/>
  <c r="AE1016" i="1"/>
  <c r="AD1016" i="1"/>
  <c r="AC1016" i="1"/>
  <c r="AB1016" i="1"/>
  <c r="AA1016" i="1"/>
  <c r="Y1016" i="1"/>
  <c r="X1016" i="1"/>
  <c r="W1016" i="1"/>
  <c r="V1016" i="1"/>
  <c r="O1016" i="1"/>
  <c r="AK1016" i="1" s="1"/>
  <c r="AJ1015" i="1"/>
  <c r="AI1015" i="1"/>
  <c r="AH1015" i="1"/>
  <c r="AG1015" i="1"/>
  <c r="AF1015" i="1"/>
  <c r="AE1015" i="1"/>
  <c r="AD1015" i="1"/>
  <c r="AC1015" i="1"/>
  <c r="AB1015" i="1"/>
  <c r="AA1015" i="1"/>
  <c r="Y1015" i="1"/>
  <c r="X1015" i="1"/>
  <c r="W1015" i="1"/>
  <c r="V1015" i="1"/>
  <c r="O1015" i="1"/>
  <c r="AK1015" i="1" s="1"/>
  <c r="AJ1014" i="1"/>
  <c r="AI1014" i="1"/>
  <c r="AH1014" i="1"/>
  <c r="AG1014" i="1"/>
  <c r="AF1014" i="1"/>
  <c r="AE1014" i="1"/>
  <c r="AD1014" i="1"/>
  <c r="AC1014" i="1"/>
  <c r="AB1014" i="1"/>
  <c r="AA1014" i="1"/>
  <c r="Y1014" i="1"/>
  <c r="X1014" i="1"/>
  <c r="W1014" i="1"/>
  <c r="V1014" i="1"/>
  <c r="O1014" i="1"/>
  <c r="AK1014" i="1" s="1"/>
  <c r="AJ1013" i="1"/>
  <c r="AI1013" i="1"/>
  <c r="AH1013" i="1"/>
  <c r="AG1013" i="1"/>
  <c r="AF1013" i="1"/>
  <c r="AE1013" i="1"/>
  <c r="AD1013" i="1"/>
  <c r="AC1013" i="1"/>
  <c r="AB1013" i="1"/>
  <c r="AA1013" i="1"/>
  <c r="Y1013" i="1"/>
  <c r="X1013" i="1"/>
  <c r="W1013" i="1"/>
  <c r="V1013" i="1"/>
  <c r="O1013" i="1"/>
  <c r="AK1013" i="1" s="1"/>
  <c r="AJ1012" i="1"/>
  <c r="AI1012" i="1"/>
  <c r="AH1012" i="1"/>
  <c r="AG1012" i="1"/>
  <c r="AF1012" i="1"/>
  <c r="AE1012" i="1"/>
  <c r="AD1012" i="1"/>
  <c r="AC1012" i="1"/>
  <c r="AB1012" i="1"/>
  <c r="AA1012" i="1"/>
  <c r="Y1012" i="1"/>
  <c r="X1012" i="1"/>
  <c r="W1012" i="1"/>
  <c r="V1012" i="1"/>
  <c r="O1012" i="1"/>
  <c r="AK1012" i="1" s="1"/>
  <c r="AJ1011" i="1"/>
  <c r="AI1011" i="1"/>
  <c r="AH1011" i="1"/>
  <c r="AG1011" i="1"/>
  <c r="AF1011" i="1"/>
  <c r="AE1011" i="1"/>
  <c r="AD1011" i="1"/>
  <c r="AC1011" i="1"/>
  <c r="AB1011" i="1"/>
  <c r="AA1011" i="1"/>
  <c r="Y1011" i="1"/>
  <c r="X1011" i="1"/>
  <c r="W1011" i="1"/>
  <c r="V1011" i="1"/>
  <c r="O1011" i="1"/>
  <c r="AK1011" i="1" s="1"/>
  <c r="AJ1010" i="1"/>
  <c r="AI1010" i="1"/>
  <c r="AH1010" i="1"/>
  <c r="AG1010" i="1"/>
  <c r="AF1010" i="1"/>
  <c r="AE1010" i="1"/>
  <c r="AD1010" i="1"/>
  <c r="AC1010" i="1"/>
  <c r="AB1010" i="1"/>
  <c r="AA1010" i="1"/>
  <c r="Y1010" i="1"/>
  <c r="X1010" i="1"/>
  <c r="W1010" i="1"/>
  <c r="V1010" i="1"/>
  <c r="O1010" i="1"/>
  <c r="AK1010" i="1" s="1"/>
  <c r="AJ1009" i="1"/>
  <c r="AI1009" i="1"/>
  <c r="AH1009" i="1"/>
  <c r="AG1009" i="1"/>
  <c r="AF1009" i="1"/>
  <c r="AE1009" i="1"/>
  <c r="AD1009" i="1"/>
  <c r="AC1009" i="1"/>
  <c r="AB1009" i="1"/>
  <c r="AA1009" i="1"/>
  <c r="Y1009" i="1"/>
  <c r="X1009" i="1"/>
  <c r="W1009" i="1"/>
  <c r="V1009" i="1"/>
  <c r="O1009" i="1"/>
  <c r="AK1009" i="1" s="1"/>
  <c r="AJ1008" i="1"/>
  <c r="AI1008" i="1"/>
  <c r="AH1008" i="1"/>
  <c r="AG1008" i="1"/>
  <c r="AF1008" i="1"/>
  <c r="AE1008" i="1"/>
  <c r="AD1008" i="1"/>
  <c r="AC1008" i="1"/>
  <c r="AB1008" i="1"/>
  <c r="AA1008" i="1"/>
  <c r="Y1008" i="1"/>
  <c r="X1008" i="1"/>
  <c r="W1008" i="1"/>
  <c r="V1008" i="1"/>
  <c r="O1008" i="1"/>
  <c r="AK1008" i="1" s="1"/>
  <c r="AJ1007" i="1"/>
  <c r="AI1007" i="1"/>
  <c r="AH1007" i="1"/>
  <c r="AG1007" i="1"/>
  <c r="AF1007" i="1"/>
  <c r="AE1007" i="1"/>
  <c r="AD1007" i="1"/>
  <c r="AC1007" i="1"/>
  <c r="AB1007" i="1"/>
  <c r="AA1007" i="1"/>
  <c r="Y1007" i="1"/>
  <c r="X1007" i="1"/>
  <c r="W1007" i="1"/>
  <c r="V1007" i="1"/>
  <c r="O1007" i="1"/>
  <c r="AK1007" i="1" s="1"/>
  <c r="AJ1006" i="1"/>
  <c r="AI1006" i="1"/>
  <c r="AH1006" i="1"/>
  <c r="AG1006" i="1"/>
  <c r="AF1006" i="1"/>
  <c r="AE1006" i="1"/>
  <c r="AD1006" i="1"/>
  <c r="AC1006" i="1"/>
  <c r="AB1006" i="1"/>
  <c r="AA1006" i="1"/>
  <c r="Y1006" i="1"/>
  <c r="X1006" i="1"/>
  <c r="W1006" i="1"/>
  <c r="V1006" i="1"/>
  <c r="O1006" i="1"/>
  <c r="AK1006" i="1" s="1"/>
  <c r="AJ1005" i="1"/>
  <c r="AI1005" i="1"/>
  <c r="AH1005" i="1"/>
  <c r="AG1005" i="1"/>
  <c r="AF1005" i="1"/>
  <c r="AE1005" i="1"/>
  <c r="AD1005" i="1"/>
  <c r="AC1005" i="1"/>
  <c r="AB1005" i="1"/>
  <c r="AA1005" i="1"/>
  <c r="Y1005" i="1"/>
  <c r="X1005" i="1"/>
  <c r="W1005" i="1"/>
  <c r="V1005" i="1"/>
  <c r="O1005" i="1"/>
  <c r="AK1005" i="1" s="1"/>
  <c r="AJ1004" i="1"/>
  <c r="AI1004" i="1"/>
  <c r="AH1004" i="1"/>
  <c r="AG1004" i="1"/>
  <c r="AF1004" i="1"/>
  <c r="AE1004" i="1"/>
  <c r="AD1004" i="1"/>
  <c r="AC1004" i="1"/>
  <c r="AB1004" i="1"/>
  <c r="AA1004" i="1"/>
  <c r="Y1004" i="1"/>
  <c r="X1004" i="1"/>
  <c r="W1004" i="1"/>
  <c r="V1004" i="1"/>
  <c r="O1004" i="1"/>
  <c r="AK1004" i="1" s="1"/>
  <c r="AJ1003" i="1"/>
  <c r="AI1003" i="1"/>
  <c r="AH1003" i="1"/>
  <c r="AG1003" i="1"/>
  <c r="AF1003" i="1"/>
  <c r="AE1003" i="1"/>
  <c r="AD1003" i="1"/>
  <c r="AC1003" i="1"/>
  <c r="AB1003" i="1"/>
  <c r="AA1003" i="1"/>
  <c r="Y1003" i="1"/>
  <c r="X1003" i="1"/>
  <c r="W1003" i="1"/>
  <c r="V1003" i="1"/>
  <c r="O1003" i="1"/>
  <c r="AK1003" i="1" s="1"/>
  <c r="AJ1002" i="1"/>
  <c r="AI1002" i="1"/>
  <c r="AH1002" i="1"/>
  <c r="AG1002" i="1"/>
  <c r="AF1002" i="1"/>
  <c r="AE1002" i="1"/>
  <c r="AD1002" i="1"/>
  <c r="AC1002" i="1"/>
  <c r="AB1002" i="1"/>
  <c r="AA1002" i="1"/>
  <c r="Y1002" i="1"/>
  <c r="X1002" i="1"/>
  <c r="W1002" i="1"/>
  <c r="V1002" i="1"/>
  <c r="O1002" i="1"/>
  <c r="AK1002" i="1" s="1"/>
  <c r="AJ1001" i="1"/>
  <c r="AI1001" i="1"/>
  <c r="AH1001" i="1"/>
  <c r="AG1001" i="1"/>
  <c r="AF1001" i="1"/>
  <c r="AE1001" i="1"/>
  <c r="AD1001" i="1"/>
  <c r="AC1001" i="1"/>
  <c r="AB1001" i="1"/>
  <c r="AA1001" i="1"/>
  <c r="Y1001" i="1"/>
  <c r="X1001" i="1"/>
  <c r="W1001" i="1"/>
  <c r="V1001" i="1"/>
  <c r="O1001" i="1"/>
  <c r="AK1001" i="1" s="1"/>
  <c r="AJ1000" i="1"/>
  <c r="AI1000" i="1"/>
  <c r="AH1000" i="1"/>
  <c r="AG1000" i="1"/>
  <c r="AF1000" i="1"/>
  <c r="AE1000" i="1"/>
  <c r="AD1000" i="1"/>
  <c r="AC1000" i="1"/>
  <c r="AB1000" i="1"/>
  <c r="AA1000" i="1"/>
  <c r="Y1000" i="1"/>
  <c r="X1000" i="1"/>
  <c r="W1000" i="1"/>
  <c r="V1000" i="1"/>
  <c r="O1000" i="1"/>
  <c r="AK1000" i="1" s="1"/>
  <c r="AJ999" i="1"/>
  <c r="AI999" i="1"/>
  <c r="AH999" i="1"/>
  <c r="AG999" i="1"/>
  <c r="AF999" i="1"/>
  <c r="AE999" i="1"/>
  <c r="AD999" i="1"/>
  <c r="AC999" i="1"/>
  <c r="AB999" i="1"/>
  <c r="AA999" i="1"/>
  <c r="Y999" i="1"/>
  <c r="X999" i="1"/>
  <c r="W999" i="1"/>
  <c r="V999" i="1"/>
  <c r="O999" i="1"/>
  <c r="AK999" i="1" s="1"/>
  <c r="AJ998" i="1"/>
  <c r="AI998" i="1"/>
  <c r="AH998" i="1"/>
  <c r="AG998" i="1"/>
  <c r="AF998" i="1"/>
  <c r="AE998" i="1"/>
  <c r="AD998" i="1"/>
  <c r="AC998" i="1"/>
  <c r="AB998" i="1"/>
  <c r="AA998" i="1"/>
  <c r="Y998" i="1"/>
  <c r="X998" i="1"/>
  <c r="W998" i="1"/>
  <c r="V998" i="1"/>
  <c r="O998" i="1"/>
  <c r="AK998" i="1" s="1"/>
  <c r="AJ997" i="1"/>
  <c r="AI997" i="1"/>
  <c r="AH997" i="1"/>
  <c r="AG997" i="1"/>
  <c r="AF997" i="1"/>
  <c r="AE997" i="1"/>
  <c r="AD997" i="1"/>
  <c r="AC997" i="1"/>
  <c r="AB997" i="1"/>
  <c r="AA997" i="1"/>
  <c r="Y997" i="1"/>
  <c r="X997" i="1"/>
  <c r="W997" i="1"/>
  <c r="V997" i="1"/>
  <c r="O997" i="1"/>
  <c r="AK997" i="1" s="1"/>
  <c r="AJ996" i="1"/>
  <c r="AI996" i="1"/>
  <c r="AH996" i="1"/>
  <c r="AG996" i="1"/>
  <c r="AF996" i="1"/>
  <c r="AE996" i="1"/>
  <c r="AD996" i="1"/>
  <c r="AC996" i="1"/>
  <c r="AB996" i="1"/>
  <c r="AA996" i="1"/>
  <c r="Y996" i="1"/>
  <c r="X996" i="1"/>
  <c r="W996" i="1"/>
  <c r="V996" i="1"/>
  <c r="O996" i="1"/>
  <c r="AK996" i="1" s="1"/>
  <c r="AJ995" i="1"/>
  <c r="AI995" i="1"/>
  <c r="AH995" i="1"/>
  <c r="AG995" i="1"/>
  <c r="AF995" i="1"/>
  <c r="AE995" i="1"/>
  <c r="AD995" i="1"/>
  <c r="AC995" i="1"/>
  <c r="AB995" i="1"/>
  <c r="AA995" i="1"/>
  <c r="Y995" i="1"/>
  <c r="X995" i="1"/>
  <c r="W995" i="1"/>
  <c r="V995" i="1"/>
  <c r="O995" i="1"/>
  <c r="AK995" i="1" s="1"/>
  <c r="AJ994" i="1"/>
  <c r="AI994" i="1"/>
  <c r="AH994" i="1"/>
  <c r="AG994" i="1"/>
  <c r="AF994" i="1"/>
  <c r="AE994" i="1"/>
  <c r="AD994" i="1"/>
  <c r="AC994" i="1"/>
  <c r="AB994" i="1"/>
  <c r="AA994" i="1"/>
  <c r="Y994" i="1"/>
  <c r="X994" i="1"/>
  <c r="W994" i="1"/>
  <c r="V994" i="1"/>
  <c r="O994" i="1"/>
  <c r="AK994" i="1" s="1"/>
  <c r="AJ993" i="1"/>
  <c r="AI993" i="1"/>
  <c r="AH993" i="1"/>
  <c r="AG993" i="1"/>
  <c r="AF993" i="1"/>
  <c r="AE993" i="1"/>
  <c r="AD993" i="1"/>
  <c r="AC993" i="1"/>
  <c r="AB993" i="1"/>
  <c r="AA993" i="1"/>
  <c r="Y993" i="1"/>
  <c r="X993" i="1"/>
  <c r="W993" i="1"/>
  <c r="V993" i="1"/>
  <c r="O993" i="1"/>
  <c r="AK993" i="1" s="1"/>
  <c r="AJ992" i="1"/>
  <c r="AI992" i="1"/>
  <c r="AH992" i="1"/>
  <c r="AG992" i="1"/>
  <c r="AF992" i="1"/>
  <c r="AE992" i="1"/>
  <c r="AD992" i="1"/>
  <c r="AC992" i="1"/>
  <c r="AB992" i="1"/>
  <c r="AA992" i="1"/>
  <c r="Y992" i="1"/>
  <c r="X992" i="1"/>
  <c r="W992" i="1"/>
  <c r="V992" i="1"/>
  <c r="O992" i="1"/>
  <c r="AK992" i="1" s="1"/>
  <c r="AJ991" i="1"/>
  <c r="AI991" i="1"/>
  <c r="AH991" i="1"/>
  <c r="AG991" i="1"/>
  <c r="AF991" i="1"/>
  <c r="AE991" i="1"/>
  <c r="AD991" i="1"/>
  <c r="AC991" i="1"/>
  <c r="AB991" i="1"/>
  <c r="AA991" i="1"/>
  <c r="Y991" i="1"/>
  <c r="X991" i="1"/>
  <c r="W991" i="1"/>
  <c r="V991" i="1"/>
  <c r="O991" i="1"/>
  <c r="AK991" i="1" s="1"/>
  <c r="AJ990" i="1"/>
  <c r="AI990" i="1"/>
  <c r="AH990" i="1"/>
  <c r="AG990" i="1"/>
  <c r="AF990" i="1"/>
  <c r="AE990" i="1"/>
  <c r="AD990" i="1"/>
  <c r="AC990" i="1"/>
  <c r="AB990" i="1"/>
  <c r="AA990" i="1"/>
  <c r="Y990" i="1"/>
  <c r="X990" i="1"/>
  <c r="W990" i="1"/>
  <c r="V990" i="1"/>
  <c r="O990" i="1"/>
  <c r="AK990" i="1" s="1"/>
  <c r="AJ989" i="1"/>
  <c r="AI989" i="1"/>
  <c r="AH989" i="1"/>
  <c r="AG989" i="1"/>
  <c r="AF989" i="1"/>
  <c r="AE989" i="1"/>
  <c r="AD989" i="1"/>
  <c r="AC989" i="1"/>
  <c r="AB989" i="1"/>
  <c r="AA989" i="1"/>
  <c r="Y989" i="1"/>
  <c r="X989" i="1"/>
  <c r="W989" i="1"/>
  <c r="V989" i="1"/>
  <c r="O989" i="1"/>
  <c r="AK989" i="1" s="1"/>
  <c r="AJ988" i="1"/>
  <c r="AI988" i="1"/>
  <c r="AH988" i="1"/>
  <c r="AG988" i="1"/>
  <c r="AF988" i="1"/>
  <c r="AE988" i="1"/>
  <c r="AD988" i="1"/>
  <c r="AC988" i="1"/>
  <c r="AB988" i="1"/>
  <c r="AA988" i="1"/>
  <c r="Y988" i="1"/>
  <c r="X988" i="1"/>
  <c r="W988" i="1"/>
  <c r="V988" i="1"/>
  <c r="O988" i="1"/>
  <c r="AK988" i="1" s="1"/>
  <c r="AJ987" i="1"/>
  <c r="AI987" i="1"/>
  <c r="AH987" i="1"/>
  <c r="AG987" i="1"/>
  <c r="AF987" i="1"/>
  <c r="AE987" i="1"/>
  <c r="AD987" i="1"/>
  <c r="AC987" i="1"/>
  <c r="AB987" i="1"/>
  <c r="AA987" i="1"/>
  <c r="Y987" i="1"/>
  <c r="X987" i="1"/>
  <c r="W987" i="1"/>
  <c r="V987" i="1"/>
  <c r="O987" i="1"/>
  <c r="AK987" i="1" s="1"/>
  <c r="AJ986" i="1"/>
  <c r="AI986" i="1"/>
  <c r="AH986" i="1"/>
  <c r="AG986" i="1"/>
  <c r="AF986" i="1"/>
  <c r="AE986" i="1"/>
  <c r="AD986" i="1"/>
  <c r="AC986" i="1"/>
  <c r="AB986" i="1"/>
  <c r="AA986" i="1"/>
  <c r="Y986" i="1"/>
  <c r="X986" i="1"/>
  <c r="W986" i="1"/>
  <c r="V986" i="1"/>
  <c r="O986" i="1"/>
  <c r="AK986" i="1" s="1"/>
  <c r="AJ985" i="1"/>
  <c r="AI985" i="1"/>
  <c r="AH985" i="1"/>
  <c r="AG985" i="1"/>
  <c r="AF985" i="1"/>
  <c r="AE985" i="1"/>
  <c r="AD985" i="1"/>
  <c r="AC985" i="1"/>
  <c r="AB985" i="1"/>
  <c r="AA985" i="1"/>
  <c r="Y985" i="1"/>
  <c r="X985" i="1"/>
  <c r="W985" i="1"/>
  <c r="V985" i="1"/>
  <c r="O985" i="1"/>
  <c r="AK985" i="1" s="1"/>
  <c r="AJ984" i="1"/>
  <c r="AI984" i="1"/>
  <c r="AH984" i="1"/>
  <c r="AG984" i="1"/>
  <c r="AF984" i="1"/>
  <c r="AE984" i="1"/>
  <c r="AD984" i="1"/>
  <c r="AC984" i="1"/>
  <c r="AB984" i="1"/>
  <c r="AA984" i="1"/>
  <c r="Y984" i="1"/>
  <c r="X984" i="1"/>
  <c r="W984" i="1"/>
  <c r="V984" i="1"/>
  <c r="O984" i="1"/>
  <c r="AK984" i="1" s="1"/>
  <c r="AK983" i="1"/>
  <c r="AJ983" i="1"/>
  <c r="AI983" i="1"/>
  <c r="AH983" i="1"/>
  <c r="AG983" i="1"/>
  <c r="AF983" i="1"/>
  <c r="AE983" i="1"/>
  <c r="AD983" i="1"/>
  <c r="AC983" i="1"/>
  <c r="AB983" i="1"/>
  <c r="AA983" i="1"/>
  <c r="Y983" i="1"/>
  <c r="X983" i="1"/>
  <c r="W983" i="1"/>
  <c r="V983" i="1"/>
  <c r="AJ982" i="1"/>
  <c r="AI982" i="1"/>
  <c r="AH982" i="1"/>
  <c r="AG982" i="1"/>
  <c r="AF982" i="1"/>
  <c r="AE982" i="1"/>
  <c r="AD982" i="1"/>
  <c r="AC982" i="1"/>
  <c r="AB982" i="1"/>
  <c r="AA982" i="1"/>
  <c r="Y982" i="1"/>
  <c r="X982" i="1"/>
  <c r="W982" i="1"/>
  <c r="V982" i="1"/>
  <c r="O982" i="1"/>
  <c r="AK982" i="1" s="1"/>
  <c r="AJ981" i="1"/>
  <c r="AI981" i="1"/>
  <c r="AH981" i="1"/>
  <c r="AG981" i="1"/>
  <c r="AF981" i="1"/>
  <c r="AE981" i="1"/>
  <c r="AD981" i="1"/>
  <c r="AC981" i="1"/>
  <c r="AB981" i="1"/>
  <c r="AA981" i="1"/>
  <c r="Y981" i="1"/>
  <c r="X981" i="1"/>
  <c r="W981" i="1"/>
  <c r="V981" i="1"/>
  <c r="O981" i="1"/>
  <c r="AK981" i="1" s="1"/>
  <c r="AJ980" i="1"/>
  <c r="AI980" i="1"/>
  <c r="AH980" i="1"/>
  <c r="AG980" i="1"/>
  <c r="AF980" i="1"/>
  <c r="AE980" i="1"/>
  <c r="AD980" i="1"/>
  <c r="AC980" i="1"/>
  <c r="AB980" i="1"/>
  <c r="AA980" i="1"/>
  <c r="Y980" i="1"/>
  <c r="X980" i="1"/>
  <c r="W980" i="1"/>
  <c r="V980" i="1"/>
  <c r="O980" i="1"/>
  <c r="AK980" i="1" s="1"/>
  <c r="AJ979" i="1"/>
  <c r="AI979" i="1"/>
  <c r="AH979" i="1"/>
  <c r="AG979" i="1"/>
  <c r="AF979" i="1"/>
  <c r="AE979" i="1"/>
  <c r="AD979" i="1"/>
  <c r="AC979" i="1"/>
  <c r="AB979" i="1"/>
  <c r="AA979" i="1"/>
  <c r="Y979" i="1"/>
  <c r="X979" i="1"/>
  <c r="W979" i="1"/>
  <c r="V979" i="1"/>
  <c r="O979" i="1"/>
  <c r="AK979" i="1" s="1"/>
  <c r="AJ978" i="1"/>
  <c r="AI978" i="1"/>
  <c r="AH978" i="1"/>
  <c r="AG978" i="1"/>
  <c r="AF978" i="1"/>
  <c r="AE978" i="1"/>
  <c r="AD978" i="1"/>
  <c r="AC978" i="1"/>
  <c r="AB978" i="1"/>
  <c r="AA978" i="1"/>
  <c r="Y978" i="1"/>
  <c r="X978" i="1"/>
  <c r="W978" i="1"/>
  <c r="V978" i="1"/>
  <c r="O978" i="1"/>
  <c r="AK978" i="1" s="1"/>
  <c r="AJ977" i="1"/>
  <c r="AI977" i="1"/>
  <c r="AH977" i="1"/>
  <c r="AG977" i="1"/>
  <c r="AF977" i="1"/>
  <c r="AE977" i="1"/>
  <c r="AD977" i="1"/>
  <c r="AC977" i="1"/>
  <c r="AB977" i="1"/>
  <c r="AA977" i="1"/>
  <c r="Y977" i="1"/>
  <c r="X977" i="1"/>
  <c r="W977" i="1"/>
  <c r="V977" i="1"/>
  <c r="O977" i="1"/>
  <c r="AK977" i="1" s="1"/>
  <c r="AJ976" i="1"/>
  <c r="AI976" i="1"/>
  <c r="AH976" i="1"/>
  <c r="AG976" i="1"/>
  <c r="AF976" i="1"/>
  <c r="AE976" i="1"/>
  <c r="AD976" i="1"/>
  <c r="AC976" i="1"/>
  <c r="AB976" i="1"/>
  <c r="AA976" i="1"/>
  <c r="Y976" i="1"/>
  <c r="X976" i="1"/>
  <c r="W976" i="1"/>
  <c r="V976" i="1"/>
  <c r="O976" i="1"/>
  <c r="AK976" i="1" s="1"/>
  <c r="AJ975" i="1"/>
  <c r="AI975" i="1"/>
  <c r="AH975" i="1"/>
  <c r="AG975" i="1"/>
  <c r="AF975" i="1"/>
  <c r="AE975" i="1"/>
  <c r="AD975" i="1"/>
  <c r="AC975" i="1"/>
  <c r="AB975" i="1"/>
  <c r="AA975" i="1"/>
  <c r="Y975" i="1"/>
  <c r="X975" i="1"/>
  <c r="W975" i="1"/>
  <c r="V975" i="1"/>
  <c r="O975" i="1"/>
  <c r="AK975" i="1" s="1"/>
  <c r="AJ974" i="1"/>
  <c r="AI974" i="1"/>
  <c r="AH974" i="1"/>
  <c r="AG974" i="1"/>
  <c r="AF974" i="1"/>
  <c r="AE974" i="1"/>
  <c r="AD974" i="1"/>
  <c r="AC974" i="1"/>
  <c r="AB974" i="1"/>
  <c r="AA974" i="1"/>
  <c r="Y974" i="1"/>
  <c r="X974" i="1"/>
  <c r="W974" i="1"/>
  <c r="V974" i="1"/>
  <c r="O974" i="1"/>
  <c r="AK974" i="1" s="1"/>
  <c r="AJ973" i="1"/>
  <c r="AI973" i="1"/>
  <c r="AH973" i="1"/>
  <c r="AG973" i="1"/>
  <c r="AF973" i="1"/>
  <c r="AE973" i="1"/>
  <c r="AD973" i="1"/>
  <c r="AC973" i="1"/>
  <c r="AB973" i="1"/>
  <c r="AA973" i="1"/>
  <c r="Y973" i="1"/>
  <c r="X973" i="1"/>
  <c r="W973" i="1"/>
  <c r="V973" i="1"/>
  <c r="O973" i="1"/>
  <c r="AK973" i="1" s="1"/>
  <c r="AJ972" i="1"/>
  <c r="AI972" i="1"/>
  <c r="AH972" i="1"/>
  <c r="AG972" i="1"/>
  <c r="AF972" i="1"/>
  <c r="AE972" i="1"/>
  <c r="AD972" i="1"/>
  <c r="AC972" i="1"/>
  <c r="AB972" i="1"/>
  <c r="AA972" i="1"/>
  <c r="Y972" i="1"/>
  <c r="X972" i="1"/>
  <c r="W972" i="1"/>
  <c r="V972" i="1"/>
  <c r="O972" i="1"/>
  <c r="AK972" i="1" s="1"/>
  <c r="AJ971" i="1"/>
  <c r="AI971" i="1"/>
  <c r="AH971" i="1"/>
  <c r="AG971" i="1"/>
  <c r="AF971" i="1"/>
  <c r="AE971" i="1"/>
  <c r="AD971" i="1"/>
  <c r="AC971" i="1"/>
  <c r="AB971" i="1"/>
  <c r="AA971" i="1"/>
  <c r="Y971" i="1"/>
  <c r="X971" i="1"/>
  <c r="W971" i="1"/>
  <c r="V971" i="1"/>
  <c r="O971" i="1"/>
  <c r="AK971" i="1" s="1"/>
  <c r="AJ970" i="1"/>
  <c r="AI970" i="1"/>
  <c r="AH970" i="1"/>
  <c r="AG970" i="1"/>
  <c r="AF970" i="1"/>
  <c r="AE970" i="1"/>
  <c r="AD970" i="1"/>
  <c r="AC970" i="1"/>
  <c r="AB970" i="1"/>
  <c r="AA970" i="1"/>
  <c r="Y970" i="1"/>
  <c r="X970" i="1"/>
  <c r="W970" i="1"/>
  <c r="V970" i="1"/>
  <c r="O970" i="1"/>
  <c r="AK970" i="1" s="1"/>
  <c r="AJ969" i="1"/>
  <c r="AI969" i="1"/>
  <c r="AH969" i="1"/>
  <c r="AG969" i="1"/>
  <c r="AF969" i="1"/>
  <c r="AE969" i="1"/>
  <c r="AD969" i="1"/>
  <c r="AC969" i="1"/>
  <c r="AB969" i="1"/>
  <c r="AA969" i="1"/>
  <c r="Y969" i="1"/>
  <c r="X969" i="1"/>
  <c r="W969" i="1"/>
  <c r="V969" i="1"/>
  <c r="O969" i="1"/>
  <c r="AK969" i="1" s="1"/>
  <c r="AJ968" i="1"/>
  <c r="AI968" i="1"/>
  <c r="AH968" i="1"/>
  <c r="AG968" i="1"/>
  <c r="AF968" i="1"/>
  <c r="AE968" i="1"/>
  <c r="AD968" i="1"/>
  <c r="AC968" i="1"/>
  <c r="AB968" i="1"/>
  <c r="AA968" i="1"/>
  <c r="Y968" i="1"/>
  <c r="X968" i="1"/>
  <c r="W968" i="1"/>
  <c r="V968" i="1"/>
  <c r="O968" i="1"/>
  <c r="AK968" i="1" s="1"/>
  <c r="AJ967" i="1"/>
  <c r="AI967" i="1"/>
  <c r="AH967" i="1"/>
  <c r="AG967" i="1"/>
  <c r="AF967" i="1"/>
  <c r="AE967" i="1"/>
  <c r="AD967" i="1"/>
  <c r="AC967" i="1"/>
  <c r="AB967" i="1"/>
  <c r="AA967" i="1"/>
  <c r="Y967" i="1"/>
  <c r="X967" i="1"/>
  <c r="W967" i="1"/>
  <c r="V967" i="1"/>
  <c r="O967" i="1"/>
  <c r="AK967" i="1" s="1"/>
  <c r="AJ966" i="1"/>
  <c r="AI966" i="1"/>
  <c r="AH966" i="1"/>
  <c r="AG966" i="1"/>
  <c r="AF966" i="1"/>
  <c r="AE966" i="1"/>
  <c r="AD966" i="1"/>
  <c r="AC966" i="1"/>
  <c r="AB966" i="1"/>
  <c r="AA966" i="1"/>
  <c r="Y966" i="1"/>
  <c r="X966" i="1"/>
  <c r="W966" i="1"/>
  <c r="V966" i="1"/>
  <c r="O966" i="1"/>
  <c r="AK966" i="1" s="1"/>
  <c r="AJ965" i="1"/>
  <c r="AI965" i="1"/>
  <c r="AH965" i="1"/>
  <c r="AG965" i="1"/>
  <c r="AF965" i="1"/>
  <c r="AE965" i="1"/>
  <c r="AD965" i="1"/>
  <c r="AC965" i="1"/>
  <c r="AB965" i="1"/>
  <c r="AA965" i="1"/>
  <c r="Y965" i="1"/>
  <c r="X965" i="1"/>
  <c r="W965" i="1"/>
  <c r="V965" i="1"/>
  <c r="O965" i="1"/>
  <c r="AK965" i="1" s="1"/>
  <c r="AJ964" i="1"/>
  <c r="AI964" i="1"/>
  <c r="AH964" i="1"/>
  <c r="AG964" i="1"/>
  <c r="AF964" i="1"/>
  <c r="AE964" i="1"/>
  <c r="AD964" i="1"/>
  <c r="AC964" i="1"/>
  <c r="AB964" i="1"/>
  <c r="AA964" i="1"/>
  <c r="Y964" i="1"/>
  <c r="X964" i="1"/>
  <c r="W964" i="1"/>
  <c r="V964" i="1"/>
  <c r="O964" i="1"/>
  <c r="AK964" i="1" s="1"/>
  <c r="AJ963" i="1"/>
  <c r="AI963" i="1"/>
  <c r="AH963" i="1"/>
  <c r="AG963" i="1"/>
  <c r="AF963" i="1"/>
  <c r="AE963" i="1"/>
  <c r="AD963" i="1"/>
  <c r="AC963" i="1"/>
  <c r="AB963" i="1"/>
  <c r="AA963" i="1"/>
  <c r="Y963" i="1"/>
  <c r="X963" i="1"/>
  <c r="W963" i="1"/>
  <c r="V963" i="1"/>
  <c r="O963" i="1"/>
  <c r="AK963" i="1" s="1"/>
  <c r="AJ962" i="1"/>
  <c r="AI962" i="1"/>
  <c r="AH962" i="1"/>
  <c r="AG962" i="1"/>
  <c r="AF962" i="1"/>
  <c r="AE962" i="1"/>
  <c r="AD962" i="1"/>
  <c r="AC962" i="1"/>
  <c r="AB962" i="1"/>
  <c r="AA962" i="1"/>
  <c r="Y962" i="1"/>
  <c r="X962" i="1"/>
  <c r="W962" i="1"/>
  <c r="V962" i="1"/>
  <c r="O962" i="1"/>
  <c r="AK962" i="1" s="1"/>
  <c r="AJ961" i="1"/>
  <c r="AI961" i="1"/>
  <c r="AH961" i="1"/>
  <c r="AG961" i="1"/>
  <c r="AF961" i="1"/>
  <c r="AE961" i="1"/>
  <c r="AD961" i="1"/>
  <c r="AC961" i="1"/>
  <c r="AB961" i="1"/>
  <c r="AA961" i="1"/>
  <c r="Y961" i="1"/>
  <c r="X961" i="1"/>
  <c r="W961" i="1"/>
  <c r="V961" i="1"/>
  <c r="O961" i="1"/>
  <c r="AK961" i="1" s="1"/>
  <c r="AJ960" i="1"/>
  <c r="AI960" i="1"/>
  <c r="AH960" i="1"/>
  <c r="AG960" i="1"/>
  <c r="AF960" i="1"/>
  <c r="AE960" i="1"/>
  <c r="AD960" i="1"/>
  <c r="AC960" i="1"/>
  <c r="AB960" i="1"/>
  <c r="AA960" i="1"/>
  <c r="Y960" i="1"/>
  <c r="X960" i="1"/>
  <c r="W960" i="1"/>
  <c r="V960" i="1"/>
  <c r="O960" i="1"/>
  <c r="AK960" i="1" s="1"/>
  <c r="AJ959" i="1"/>
  <c r="AI959" i="1"/>
  <c r="AH959" i="1"/>
  <c r="AG959" i="1"/>
  <c r="AF959" i="1"/>
  <c r="AE959" i="1"/>
  <c r="AD959" i="1"/>
  <c r="AC959" i="1"/>
  <c r="AB959" i="1"/>
  <c r="AA959" i="1"/>
  <c r="Y959" i="1"/>
  <c r="X959" i="1"/>
  <c r="W959" i="1"/>
  <c r="V959" i="1"/>
  <c r="O959" i="1"/>
  <c r="AK959" i="1" s="1"/>
  <c r="AJ958" i="1"/>
  <c r="AI958" i="1"/>
  <c r="AH958" i="1"/>
  <c r="AG958" i="1"/>
  <c r="AF958" i="1"/>
  <c r="AE958" i="1"/>
  <c r="AD958" i="1"/>
  <c r="AC958" i="1"/>
  <c r="AB958" i="1"/>
  <c r="AA958" i="1"/>
  <c r="Y958" i="1"/>
  <c r="X958" i="1"/>
  <c r="W958" i="1"/>
  <c r="V958" i="1"/>
  <c r="O958" i="1"/>
  <c r="AK958" i="1" s="1"/>
  <c r="AJ957" i="1"/>
  <c r="AI957" i="1"/>
  <c r="AH957" i="1"/>
  <c r="AG957" i="1"/>
  <c r="AF957" i="1"/>
  <c r="AE957" i="1"/>
  <c r="AD957" i="1"/>
  <c r="AC957" i="1"/>
  <c r="AB957" i="1"/>
  <c r="AA957" i="1"/>
  <c r="Y957" i="1"/>
  <c r="X957" i="1"/>
  <c r="W957" i="1"/>
  <c r="V957" i="1"/>
  <c r="O957" i="1"/>
  <c r="AK957" i="1" s="1"/>
  <c r="AJ956" i="1"/>
  <c r="AI956" i="1"/>
  <c r="AH956" i="1"/>
  <c r="AG956" i="1"/>
  <c r="AF956" i="1"/>
  <c r="AE956" i="1"/>
  <c r="AD956" i="1"/>
  <c r="AC956" i="1"/>
  <c r="AB956" i="1"/>
  <c r="AA956" i="1"/>
  <c r="Y956" i="1"/>
  <c r="X956" i="1"/>
  <c r="W956" i="1"/>
  <c r="V956" i="1"/>
  <c r="O956" i="1"/>
  <c r="AK956" i="1" s="1"/>
  <c r="AJ955" i="1"/>
  <c r="AI955" i="1"/>
  <c r="AH955" i="1"/>
  <c r="AG955" i="1"/>
  <c r="AF955" i="1"/>
  <c r="AE955" i="1"/>
  <c r="AD955" i="1"/>
  <c r="AC955" i="1"/>
  <c r="AB955" i="1"/>
  <c r="AA955" i="1"/>
  <c r="Y955" i="1"/>
  <c r="X955" i="1"/>
  <c r="W955" i="1"/>
  <c r="V955" i="1"/>
  <c r="O955" i="1"/>
  <c r="AK955" i="1" s="1"/>
  <c r="AJ954" i="1"/>
  <c r="AI954" i="1"/>
  <c r="AH954" i="1"/>
  <c r="AG954" i="1"/>
  <c r="AF954" i="1"/>
  <c r="AE954" i="1"/>
  <c r="AD954" i="1"/>
  <c r="AC954" i="1"/>
  <c r="AB954" i="1"/>
  <c r="AA954" i="1"/>
  <c r="Y954" i="1"/>
  <c r="X954" i="1"/>
  <c r="W954" i="1"/>
  <c r="V954" i="1"/>
  <c r="O954" i="1"/>
  <c r="AK954" i="1" s="1"/>
  <c r="AJ953" i="1"/>
  <c r="AI953" i="1"/>
  <c r="AH953" i="1"/>
  <c r="AG953" i="1"/>
  <c r="AF953" i="1"/>
  <c r="AE953" i="1"/>
  <c r="AD953" i="1"/>
  <c r="AC953" i="1"/>
  <c r="AB953" i="1"/>
  <c r="AA953" i="1"/>
  <c r="Y953" i="1"/>
  <c r="X953" i="1"/>
  <c r="W953" i="1"/>
  <c r="V953" i="1"/>
  <c r="O953" i="1"/>
  <c r="AK953" i="1" s="1"/>
  <c r="AJ952" i="1"/>
  <c r="AI952" i="1"/>
  <c r="AH952" i="1"/>
  <c r="AG952" i="1"/>
  <c r="AF952" i="1"/>
  <c r="AE952" i="1"/>
  <c r="AD952" i="1"/>
  <c r="AC952" i="1"/>
  <c r="AB952" i="1"/>
  <c r="AA952" i="1"/>
  <c r="Y952" i="1"/>
  <c r="X952" i="1"/>
  <c r="W952" i="1"/>
  <c r="V952" i="1"/>
  <c r="O952" i="1"/>
  <c r="AK952" i="1" s="1"/>
  <c r="AJ951" i="1"/>
  <c r="AI951" i="1"/>
  <c r="AH951" i="1"/>
  <c r="AG951" i="1"/>
  <c r="AF951" i="1"/>
  <c r="AE951" i="1"/>
  <c r="AD951" i="1"/>
  <c r="AC951" i="1"/>
  <c r="AB951" i="1"/>
  <c r="AA951" i="1"/>
  <c r="Y951" i="1"/>
  <c r="X951" i="1"/>
  <c r="W951" i="1"/>
  <c r="V951" i="1"/>
  <c r="O951" i="1"/>
  <c r="AK951" i="1" s="1"/>
  <c r="AJ950" i="1"/>
  <c r="AI950" i="1"/>
  <c r="AH950" i="1"/>
  <c r="AG950" i="1"/>
  <c r="AF950" i="1"/>
  <c r="AE950" i="1"/>
  <c r="AD950" i="1"/>
  <c r="AC950" i="1"/>
  <c r="AB950" i="1"/>
  <c r="AA950" i="1"/>
  <c r="Y950" i="1"/>
  <c r="X950" i="1"/>
  <c r="W950" i="1"/>
  <c r="V950" i="1"/>
  <c r="O950" i="1"/>
  <c r="AK950" i="1" s="1"/>
  <c r="AJ949" i="1"/>
  <c r="AI949" i="1"/>
  <c r="AH949" i="1"/>
  <c r="AG949" i="1"/>
  <c r="AF949" i="1"/>
  <c r="AE949" i="1"/>
  <c r="AD949" i="1"/>
  <c r="AC949" i="1"/>
  <c r="AB949" i="1"/>
  <c r="AA949" i="1"/>
  <c r="Y949" i="1"/>
  <c r="X949" i="1"/>
  <c r="W949" i="1"/>
  <c r="V949" i="1"/>
  <c r="O949" i="1"/>
  <c r="AK949" i="1" s="1"/>
  <c r="AJ948" i="1"/>
  <c r="AI948" i="1"/>
  <c r="AH948" i="1"/>
  <c r="AG948" i="1"/>
  <c r="AF948" i="1"/>
  <c r="AE948" i="1"/>
  <c r="AD948" i="1"/>
  <c r="AC948" i="1"/>
  <c r="AB948" i="1"/>
  <c r="AA948" i="1"/>
  <c r="Y948" i="1"/>
  <c r="X948" i="1"/>
  <c r="W948" i="1"/>
  <c r="V948" i="1"/>
  <c r="O948" i="1"/>
  <c r="AK948" i="1" s="1"/>
  <c r="AJ947" i="1"/>
  <c r="AI947" i="1"/>
  <c r="AH947" i="1"/>
  <c r="AG947" i="1"/>
  <c r="AF947" i="1"/>
  <c r="AE947" i="1"/>
  <c r="AD947" i="1"/>
  <c r="AC947" i="1"/>
  <c r="AB947" i="1"/>
  <c r="AA947" i="1"/>
  <c r="Y947" i="1"/>
  <c r="X947" i="1"/>
  <c r="W947" i="1"/>
  <c r="V947" i="1"/>
  <c r="O947" i="1"/>
  <c r="AK947" i="1" s="1"/>
  <c r="AJ946" i="1"/>
  <c r="AI946" i="1"/>
  <c r="AH946" i="1"/>
  <c r="AG946" i="1"/>
  <c r="AF946" i="1"/>
  <c r="AE946" i="1"/>
  <c r="AD946" i="1"/>
  <c r="AC946" i="1"/>
  <c r="AB946" i="1"/>
  <c r="AA946" i="1"/>
  <c r="Y946" i="1"/>
  <c r="X946" i="1"/>
  <c r="W946" i="1"/>
  <c r="V946" i="1"/>
  <c r="O946" i="1"/>
  <c r="AK946" i="1" s="1"/>
  <c r="AJ945" i="1"/>
  <c r="AI945" i="1"/>
  <c r="AH945" i="1"/>
  <c r="AG945" i="1"/>
  <c r="AF945" i="1"/>
  <c r="AE945" i="1"/>
  <c r="AD945" i="1"/>
  <c r="AC945" i="1"/>
  <c r="AB945" i="1"/>
  <c r="AA945" i="1"/>
  <c r="Y945" i="1"/>
  <c r="X945" i="1"/>
  <c r="W945" i="1"/>
  <c r="V945" i="1"/>
  <c r="O945" i="1"/>
  <c r="AK945" i="1" s="1"/>
  <c r="AJ944" i="1"/>
  <c r="AI944" i="1"/>
  <c r="AH944" i="1"/>
  <c r="AG944" i="1"/>
  <c r="AF944" i="1"/>
  <c r="AE944" i="1"/>
  <c r="AD944" i="1"/>
  <c r="AC944" i="1"/>
  <c r="AB944" i="1"/>
  <c r="AA944" i="1"/>
  <c r="Y944" i="1"/>
  <c r="X944" i="1"/>
  <c r="W944" i="1"/>
  <c r="V944" i="1"/>
  <c r="O944" i="1"/>
  <c r="AK944" i="1" s="1"/>
  <c r="AJ943" i="1"/>
  <c r="AI943" i="1"/>
  <c r="AH943" i="1"/>
  <c r="AG943" i="1"/>
  <c r="AF943" i="1"/>
  <c r="AE943" i="1"/>
  <c r="AD943" i="1"/>
  <c r="AC943" i="1"/>
  <c r="AB943" i="1"/>
  <c r="AA943" i="1"/>
  <c r="Y943" i="1"/>
  <c r="X943" i="1"/>
  <c r="W943" i="1"/>
  <c r="V943" i="1"/>
  <c r="O943" i="1"/>
  <c r="AK943" i="1" s="1"/>
  <c r="AJ942" i="1"/>
  <c r="AI942" i="1"/>
  <c r="AH942" i="1"/>
  <c r="AG942" i="1"/>
  <c r="AF942" i="1"/>
  <c r="AE942" i="1"/>
  <c r="AD942" i="1"/>
  <c r="AC942" i="1"/>
  <c r="AB942" i="1"/>
  <c r="AA942" i="1"/>
  <c r="Y942" i="1"/>
  <c r="X942" i="1"/>
  <c r="W942" i="1"/>
  <c r="V942" i="1"/>
  <c r="O942" i="1"/>
  <c r="AK942" i="1" s="1"/>
  <c r="AJ941" i="1"/>
  <c r="AI941" i="1"/>
  <c r="AH941" i="1"/>
  <c r="AG941" i="1"/>
  <c r="AF941" i="1"/>
  <c r="AE941" i="1"/>
  <c r="AD941" i="1"/>
  <c r="AC941" i="1"/>
  <c r="AB941" i="1"/>
  <c r="AA941" i="1"/>
  <c r="Y941" i="1"/>
  <c r="X941" i="1"/>
  <c r="W941" i="1"/>
  <c r="V941" i="1"/>
  <c r="O941" i="1"/>
  <c r="AK941" i="1" s="1"/>
  <c r="AJ940" i="1"/>
  <c r="AI940" i="1"/>
  <c r="AH940" i="1"/>
  <c r="AG940" i="1"/>
  <c r="AF940" i="1"/>
  <c r="AE940" i="1"/>
  <c r="AD940" i="1"/>
  <c r="AC940" i="1"/>
  <c r="AB940" i="1"/>
  <c r="AA940" i="1"/>
  <c r="Y940" i="1"/>
  <c r="X940" i="1"/>
  <c r="W940" i="1"/>
  <c r="V940" i="1"/>
  <c r="O940" i="1"/>
  <c r="AK940" i="1" s="1"/>
  <c r="AJ939" i="1"/>
  <c r="AI939" i="1"/>
  <c r="AH939" i="1"/>
  <c r="AG939" i="1"/>
  <c r="AF939" i="1"/>
  <c r="AE939" i="1"/>
  <c r="AD939" i="1"/>
  <c r="AC939" i="1"/>
  <c r="AB939" i="1"/>
  <c r="AA939" i="1"/>
  <c r="Y939" i="1"/>
  <c r="X939" i="1"/>
  <c r="W939" i="1"/>
  <c r="V939" i="1"/>
  <c r="O939" i="1"/>
  <c r="AK939" i="1" s="1"/>
  <c r="AJ938" i="1"/>
  <c r="AI938" i="1"/>
  <c r="AH938" i="1"/>
  <c r="AG938" i="1"/>
  <c r="AF938" i="1"/>
  <c r="AE938" i="1"/>
  <c r="AD938" i="1"/>
  <c r="AC938" i="1"/>
  <c r="AB938" i="1"/>
  <c r="AA938" i="1"/>
  <c r="Y938" i="1"/>
  <c r="X938" i="1"/>
  <c r="W938" i="1"/>
  <c r="V938" i="1"/>
  <c r="O938" i="1"/>
  <c r="AK938" i="1" s="1"/>
  <c r="AJ937" i="1"/>
  <c r="AI937" i="1"/>
  <c r="AH937" i="1"/>
  <c r="AG937" i="1"/>
  <c r="AF937" i="1"/>
  <c r="AE937" i="1"/>
  <c r="AD937" i="1"/>
  <c r="AC937" i="1"/>
  <c r="AB937" i="1"/>
  <c r="AA937" i="1"/>
  <c r="Y937" i="1"/>
  <c r="X937" i="1"/>
  <c r="W937" i="1"/>
  <c r="V937" i="1"/>
  <c r="O937" i="1"/>
  <c r="AK937" i="1" s="1"/>
  <c r="AJ936" i="1"/>
  <c r="AI936" i="1"/>
  <c r="AH936" i="1"/>
  <c r="AG936" i="1"/>
  <c r="AF936" i="1"/>
  <c r="AE936" i="1"/>
  <c r="AD936" i="1"/>
  <c r="AC936" i="1"/>
  <c r="AB936" i="1"/>
  <c r="AA936" i="1"/>
  <c r="Y936" i="1"/>
  <c r="X936" i="1"/>
  <c r="W936" i="1"/>
  <c r="V936" i="1"/>
  <c r="O936" i="1"/>
  <c r="AK936" i="1" s="1"/>
  <c r="AJ935" i="1"/>
  <c r="AI935" i="1"/>
  <c r="AH935" i="1"/>
  <c r="AG935" i="1"/>
  <c r="AF935" i="1"/>
  <c r="AE935" i="1"/>
  <c r="AD935" i="1"/>
  <c r="AC935" i="1"/>
  <c r="AB935" i="1"/>
  <c r="AA935" i="1"/>
  <c r="Y935" i="1"/>
  <c r="X935" i="1"/>
  <c r="W935" i="1"/>
  <c r="V935" i="1"/>
  <c r="O935" i="1"/>
  <c r="AK935" i="1" s="1"/>
  <c r="AJ934" i="1"/>
  <c r="AI934" i="1"/>
  <c r="AH934" i="1"/>
  <c r="AG934" i="1"/>
  <c r="AF934" i="1"/>
  <c r="AE934" i="1"/>
  <c r="AD934" i="1"/>
  <c r="AC934" i="1"/>
  <c r="AB934" i="1"/>
  <c r="AA934" i="1"/>
  <c r="Y934" i="1"/>
  <c r="X934" i="1"/>
  <c r="W934" i="1"/>
  <c r="V934" i="1"/>
  <c r="O934" i="1"/>
  <c r="AK934" i="1" s="1"/>
  <c r="AJ933" i="1"/>
  <c r="AI933" i="1"/>
  <c r="AH933" i="1"/>
  <c r="AG933" i="1"/>
  <c r="AF933" i="1"/>
  <c r="AE933" i="1"/>
  <c r="AD933" i="1"/>
  <c r="AC933" i="1"/>
  <c r="AB933" i="1"/>
  <c r="AA933" i="1"/>
  <c r="Y933" i="1"/>
  <c r="X933" i="1"/>
  <c r="W933" i="1"/>
  <c r="V933" i="1"/>
  <c r="O933" i="1"/>
  <c r="AK933" i="1" s="1"/>
  <c r="AJ932" i="1"/>
  <c r="AI932" i="1"/>
  <c r="AH932" i="1"/>
  <c r="AG932" i="1"/>
  <c r="AF932" i="1"/>
  <c r="AE932" i="1"/>
  <c r="AD932" i="1"/>
  <c r="AC932" i="1"/>
  <c r="AB932" i="1"/>
  <c r="AA932" i="1"/>
  <c r="Y932" i="1"/>
  <c r="X932" i="1"/>
  <c r="W932" i="1"/>
  <c r="V932" i="1"/>
  <c r="O932" i="1"/>
  <c r="AK932" i="1" s="1"/>
  <c r="AJ931" i="1"/>
  <c r="AI931" i="1"/>
  <c r="AH931" i="1"/>
  <c r="AG931" i="1"/>
  <c r="AF931" i="1"/>
  <c r="AE931" i="1"/>
  <c r="AD931" i="1"/>
  <c r="AC931" i="1"/>
  <c r="AB931" i="1"/>
  <c r="AA931" i="1"/>
  <c r="Y931" i="1"/>
  <c r="X931" i="1"/>
  <c r="W931" i="1"/>
  <c r="V931" i="1"/>
  <c r="O931" i="1"/>
  <c r="AK931" i="1" s="1"/>
  <c r="AJ930" i="1"/>
  <c r="AI930" i="1"/>
  <c r="AH930" i="1"/>
  <c r="AG930" i="1"/>
  <c r="AF930" i="1"/>
  <c r="AE930" i="1"/>
  <c r="AD930" i="1"/>
  <c r="AC930" i="1"/>
  <c r="AB930" i="1"/>
  <c r="AA930" i="1"/>
  <c r="Y930" i="1"/>
  <c r="X930" i="1"/>
  <c r="W930" i="1"/>
  <c r="V930" i="1"/>
  <c r="O930" i="1"/>
  <c r="AK930" i="1" s="1"/>
  <c r="AJ929" i="1"/>
  <c r="AI929" i="1"/>
  <c r="AH929" i="1"/>
  <c r="AG929" i="1"/>
  <c r="AF929" i="1"/>
  <c r="AE929" i="1"/>
  <c r="AD929" i="1"/>
  <c r="AC929" i="1"/>
  <c r="AB929" i="1"/>
  <c r="AA929" i="1"/>
  <c r="Y929" i="1"/>
  <c r="X929" i="1"/>
  <c r="W929" i="1"/>
  <c r="V929" i="1"/>
  <c r="O929" i="1"/>
  <c r="AK929" i="1" s="1"/>
  <c r="AJ928" i="1"/>
  <c r="AI928" i="1"/>
  <c r="AH928" i="1"/>
  <c r="AG928" i="1"/>
  <c r="AF928" i="1"/>
  <c r="AE928" i="1"/>
  <c r="AD928" i="1"/>
  <c r="AC928" i="1"/>
  <c r="AB928" i="1"/>
  <c r="AA928" i="1"/>
  <c r="Y928" i="1"/>
  <c r="X928" i="1"/>
  <c r="W928" i="1"/>
  <c r="V928" i="1"/>
  <c r="O928" i="1"/>
  <c r="AK928" i="1" s="1"/>
  <c r="AJ927" i="1"/>
  <c r="AI927" i="1"/>
  <c r="AH927" i="1"/>
  <c r="AG927" i="1"/>
  <c r="AF927" i="1"/>
  <c r="AE927" i="1"/>
  <c r="AD927" i="1"/>
  <c r="AC927" i="1"/>
  <c r="AB927" i="1"/>
  <c r="AA927" i="1"/>
  <c r="Y927" i="1"/>
  <c r="X927" i="1"/>
  <c r="W927" i="1"/>
  <c r="V927" i="1"/>
  <c r="O927" i="1"/>
  <c r="AK927" i="1" s="1"/>
  <c r="AJ926" i="1"/>
  <c r="AI926" i="1"/>
  <c r="AH926" i="1"/>
  <c r="AG926" i="1"/>
  <c r="AF926" i="1"/>
  <c r="AE926" i="1"/>
  <c r="AD926" i="1"/>
  <c r="AC926" i="1"/>
  <c r="AB926" i="1"/>
  <c r="AA926" i="1"/>
  <c r="Y926" i="1"/>
  <c r="X926" i="1"/>
  <c r="W926" i="1"/>
  <c r="V926" i="1"/>
  <c r="O926" i="1"/>
  <c r="AK926" i="1" s="1"/>
  <c r="AJ925" i="1"/>
  <c r="AI925" i="1"/>
  <c r="AH925" i="1"/>
  <c r="AG925" i="1"/>
  <c r="AF925" i="1"/>
  <c r="AE925" i="1"/>
  <c r="AD925" i="1"/>
  <c r="AC925" i="1"/>
  <c r="AB925" i="1"/>
  <c r="AA925" i="1"/>
  <c r="Y925" i="1"/>
  <c r="X925" i="1"/>
  <c r="W925" i="1"/>
  <c r="V925" i="1"/>
  <c r="O925" i="1"/>
  <c r="AK925" i="1" s="1"/>
  <c r="AJ924" i="1"/>
  <c r="AI924" i="1"/>
  <c r="AH924" i="1"/>
  <c r="AG924" i="1"/>
  <c r="AF924" i="1"/>
  <c r="AE924" i="1"/>
  <c r="AD924" i="1"/>
  <c r="AC924" i="1"/>
  <c r="AB924" i="1"/>
  <c r="AA924" i="1"/>
  <c r="Y924" i="1"/>
  <c r="X924" i="1"/>
  <c r="W924" i="1"/>
  <c r="V924" i="1"/>
  <c r="O924" i="1"/>
  <c r="AK924" i="1" s="1"/>
  <c r="AJ923" i="1"/>
  <c r="AI923" i="1"/>
  <c r="AH923" i="1"/>
  <c r="AG923" i="1"/>
  <c r="AF923" i="1"/>
  <c r="AE923" i="1"/>
  <c r="AD923" i="1"/>
  <c r="AC923" i="1"/>
  <c r="AB923" i="1"/>
  <c r="AA923" i="1"/>
  <c r="Y923" i="1"/>
  <c r="X923" i="1"/>
  <c r="W923" i="1"/>
  <c r="V923" i="1"/>
  <c r="O923" i="1"/>
  <c r="AK923" i="1" s="1"/>
  <c r="AJ922" i="1"/>
  <c r="AI922" i="1"/>
  <c r="AH922" i="1"/>
  <c r="AG922" i="1"/>
  <c r="AF922" i="1"/>
  <c r="AE922" i="1"/>
  <c r="AD922" i="1"/>
  <c r="AC922" i="1"/>
  <c r="AB922" i="1"/>
  <c r="AA922" i="1"/>
  <c r="Y922" i="1"/>
  <c r="X922" i="1"/>
  <c r="W922" i="1"/>
  <c r="V922" i="1"/>
  <c r="O922" i="1"/>
  <c r="AK922" i="1" s="1"/>
  <c r="AJ921" i="1"/>
  <c r="AI921" i="1"/>
  <c r="AH921" i="1"/>
  <c r="AG921" i="1"/>
  <c r="AF921" i="1"/>
  <c r="AE921" i="1"/>
  <c r="AD921" i="1"/>
  <c r="AC921" i="1"/>
  <c r="AB921" i="1"/>
  <c r="AA921" i="1"/>
  <c r="Y921" i="1"/>
  <c r="X921" i="1"/>
  <c r="W921" i="1"/>
  <c r="V921" i="1"/>
  <c r="O921" i="1"/>
  <c r="AK921" i="1" s="1"/>
  <c r="AJ920" i="1"/>
  <c r="AI920" i="1"/>
  <c r="AH920" i="1"/>
  <c r="AG920" i="1"/>
  <c r="AF920" i="1"/>
  <c r="AE920" i="1"/>
  <c r="AD920" i="1"/>
  <c r="AC920" i="1"/>
  <c r="AB920" i="1"/>
  <c r="AA920" i="1"/>
  <c r="Y920" i="1"/>
  <c r="X920" i="1"/>
  <c r="W920" i="1"/>
  <c r="V920" i="1"/>
  <c r="O920" i="1"/>
  <c r="AK920" i="1" s="1"/>
  <c r="AJ919" i="1"/>
  <c r="AI919" i="1"/>
  <c r="AH919" i="1"/>
  <c r="AG919" i="1"/>
  <c r="AF919" i="1"/>
  <c r="AE919" i="1"/>
  <c r="AD919" i="1"/>
  <c r="AC919" i="1"/>
  <c r="AB919" i="1"/>
  <c r="AA919" i="1"/>
  <c r="Y919" i="1"/>
  <c r="X919" i="1"/>
  <c r="W919" i="1"/>
  <c r="V919" i="1"/>
  <c r="O919" i="1"/>
  <c r="AK919" i="1" s="1"/>
  <c r="AJ918" i="1"/>
  <c r="AI918" i="1"/>
  <c r="AH918" i="1"/>
  <c r="AG918" i="1"/>
  <c r="AF918" i="1"/>
  <c r="AE918" i="1"/>
  <c r="AD918" i="1"/>
  <c r="AC918" i="1"/>
  <c r="AB918" i="1"/>
  <c r="AA918" i="1"/>
  <c r="Y918" i="1"/>
  <c r="X918" i="1"/>
  <c r="W918" i="1"/>
  <c r="V918" i="1"/>
  <c r="O918" i="1"/>
  <c r="AK918" i="1" s="1"/>
  <c r="AJ917" i="1"/>
  <c r="AI917" i="1"/>
  <c r="AH917" i="1"/>
  <c r="AG917" i="1"/>
  <c r="AF917" i="1"/>
  <c r="AE917" i="1"/>
  <c r="AD917" i="1"/>
  <c r="AC917" i="1"/>
  <c r="AB917" i="1"/>
  <c r="AA917" i="1"/>
  <c r="Y917" i="1"/>
  <c r="X917" i="1"/>
  <c r="W917" i="1"/>
  <c r="V917" i="1"/>
  <c r="O917" i="1"/>
  <c r="AK917" i="1" s="1"/>
  <c r="AJ916" i="1"/>
  <c r="AI916" i="1"/>
  <c r="AH916" i="1"/>
  <c r="AG916" i="1"/>
  <c r="AF916" i="1"/>
  <c r="AE916" i="1"/>
  <c r="AD916" i="1"/>
  <c r="AC916" i="1"/>
  <c r="AB916" i="1"/>
  <c r="AA916" i="1"/>
  <c r="Y916" i="1"/>
  <c r="X916" i="1"/>
  <c r="W916" i="1"/>
  <c r="V916" i="1"/>
  <c r="O916" i="1"/>
  <c r="AK916" i="1" s="1"/>
  <c r="AJ915" i="1"/>
  <c r="AI915" i="1"/>
  <c r="AH915" i="1"/>
  <c r="AG915" i="1"/>
  <c r="AF915" i="1"/>
  <c r="AE915" i="1"/>
  <c r="AD915" i="1"/>
  <c r="AC915" i="1"/>
  <c r="AB915" i="1"/>
  <c r="AA915" i="1"/>
  <c r="Y915" i="1"/>
  <c r="X915" i="1"/>
  <c r="W915" i="1"/>
  <c r="V915" i="1"/>
  <c r="O915" i="1"/>
  <c r="AK915" i="1" s="1"/>
  <c r="AJ914" i="1"/>
  <c r="AI914" i="1"/>
  <c r="AH914" i="1"/>
  <c r="AG914" i="1"/>
  <c r="AF914" i="1"/>
  <c r="AE914" i="1"/>
  <c r="AD914" i="1"/>
  <c r="AC914" i="1"/>
  <c r="AB914" i="1"/>
  <c r="AA914" i="1"/>
  <c r="Y914" i="1"/>
  <c r="X914" i="1"/>
  <c r="W914" i="1"/>
  <c r="V914" i="1"/>
  <c r="O914" i="1"/>
  <c r="AK914" i="1" s="1"/>
  <c r="AJ913" i="1"/>
  <c r="AI913" i="1"/>
  <c r="AH913" i="1"/>
  <c r="AG913" i="1"/>
  <c r="AF913" i="1"/>
  <c r="AE913" i="1"/>
  <c r="AD913" i="1"/>
  <c r="AC913" i="1"/>
  <c r="AB913" i="1"/>
  <c r="AA913" i="1"/>
  <c r="Y913" i="1"/>
  <c r="X913" i="1"/>
  <c r="W913" i="1"/>
  <c r="V913" i="1"/>
  <c r="O913" i="1"/>
  <c r="AK913" i="1" s="1"/>
  <c r="AJ912" i="1"/>
  <c r="AI912" i="1"/>
  <c r="AH912" i="1"/>
  <c r="AG912" i="1"/>
  <c r="AF912" i="1"/>
  <c r="AE912" i="1"/>
  <c r="AD912" i="1"/>
  <c r="AC912" i="1"/>
  <c r="AB912" i="1"/>
  <c r="AA912" i="1"/>
  <c r="Y912" i="1"/>
  <c r="X912" i="1"/>
  <c r="W912" i="1"/>
  <c r="V912" i="1"/>
  <c r="O912" i="1"/>
  <c r="AK912" i="1" s="1"/>
  <c r="AJ911" i="1"/>
  <c r="AI911" i="1"/>
  <c r="AH911" i="1"/>
  <c r="AG911" i="1"/>
  <c r="AF911" i="1"/>
  <c r="AE911" i="1"/>
  <c r="AD911" i="1"/>
  <c r="AC911" i="1"/>
  <c r="AB911" i="1"/>
  <c r="AA911" i="1"/>
  <c r="Y911" i="1"/>
  <c r="X911" i="1"/>
  <c r="W911" i="1"/>
  <c r="V911" i="1"/>
  <c r="O911" i="1"/>
  <c r="AK911" i="1" s="1"/>
  <c r="AJ910" i="1"/>
  <c r="AI910" i="1"/>
  <c r="AH910" i="1"/>
  <c r="AG910" i="1"/>
  <c r="AF910" i="1"/>
  <c r="AE910" i="1"/>
  <c r="AD910" i="1"/>
  <c r="AC910" i="1"/>
  <c r="AB910" i="1"/>
  <c r="AA910" i="1"/>
  <c r="Y910" i="1"/>
  <c r="X910" i="1"/>
  <c r="W910" i="1"/>
  <c r="V910" i="1"/>
  <c r="O910" i="1"/>
  <c r="AK910" i="1" s="1"/>
  <c r="AJ909" i="1"/>
  <c r="AI909" i="1"/>
  <c r="AH909" i="1"/>
  <c r="AG909" i="1"/>
  <c r="AF909" i="1"/>
  <c r="AE909" i="1"/>
  <c r="AD909" i="1"/>
  <c r="AC909" i="1"/>
  <c r="AB909" i="1"/>
  <c r="AA909" i="1"/>
  <c r="Y909" i="1"/>
  <c r="X909" i="1"/>
  <c r="W909" i="1"/>
  <c r="V909" i="1"/>
  <c r="O909" i="1"/>
  <c r="AK909" i="1" s="1"/>
  <c r="AJ908" i="1"/>
  <c r="AI908" i="1"/>
  <c r="AH908" i="1"/>
  <c r="AG908" i="1"/>
  <c r="AF908" i="1"/>
  <c r="AE908" i="1"/>
  <c r="AD908" i="1"/>
  <c r="AC908" i="1"/>
  <c r="AB908" i="1"/>
  <c r="AA908" i="1"/>
  <c r="Y908" i="1"/>
  <c r="X908" i="1"/>
  <c r="W908" i="1"/>
  <c r="V908" i="1"/>
  <c r="O908" i="1"/>
  <c r="AK908" i="1" s="1"/>
  <c r="AJ907" i="1"/>
  <c r="AI907" i="1"/>
  <c r="AH907" i="1"/>
  <c r="AG907" i="1"/>
  <c r="AF907" i="1"/>
  <c r="AE907" i="1"/>
  <c r="AD907" i="1"/>
  <c r="AC907" i="1"/>
  <c r="AB907" i="1"/>
  <c r="AA907" i="1"/>
  <c r="Y907" i="1"/>
  <c r="X907" i="1"/>
  <c r="W907" i="1"/>
  <c r="V907" i="1"/>
  <c r="O907" i="1"/>
  <c r="AK907" i="1" s="1"/>
  <c r="AJ906" i="1"/>
  <c r="AI906" i="1"/>
  <c r="AH906" i="1"/>
  <c r="AG906" i="1"/>
  <c r="AF906" i="1"/>
  <c r="AE906" i="1"/>
  <c r="AD906" i="1"/>
  <c r="AC906" i="1"/>
  <c r="AB906" i="1"/>
  <c r="AA906" i="1"/>
  <c r="Y906" i="1"/>
  <c r="X906" i="1"/>
  <c r="W906" i="1"/>
  <c r="V906" i="1"/>
  <c r="O906" i="1"/>
  <c r="AK906" i="1" s="1"/>
  <c r="AJ905" i="1"/>
  <c r="AI905" i="1"/>
  <c r="AH905" i="1"/>
  <c r="AG905" i="1"/>
  <c r="AF905" i="1"/>
  <c r="AE905" i="1"/>
  <c r="AD905" i="1"/>
  <c r="AC905" i="1"/>
  <c r="AB905" i="1"/>
  <c r="AA905" i="1"/>
  <c r="Y905" i="1"/>
  <c r="X905" i="1"/>
  <c r="W905" i="1"/>
  <c r="V905" i="1"/>
  <c r="O905" i="1"/>
  <c r="AK905" i="1" s="1"/>
  <c r="AJ904" i="1"/>
  <c r="AI904" i="1"/>
  <c r="AH904" i="1"/>
  <c r="AG904" i="1"/>
  <c r="AF904" i="1"/>
  <c r="AE904" i="1"/>
  <c r="AD904" i="1"/>
  <c r="AC904" i="1"/>
  <c r="AB904" i="1"/>
  <c r="AA904" i="1"/>
  <c r="Y904" i="1"/>
  <c r="X904" i="1"/>
  <c r="W904" i="1"/>
  <c r="V904" i="1"/>
  <c r="O904" i="1"/>
  <c r="AK904" i="1" s="1"/>
  <c r="AJ903" i="1"/>
  <c r="AI903" i="1"/>
  <c r="AH903" i="1"/>
  <c r="AG903" i="1"/>
  <c r="AF903" i="1"/>
  <c r="AE903" i="1"/>
  <c r="AD903" i="1"/>
  <c r="AC903" i="1"/>
  <c r="AB903" i="1"/>
  <c r="AA903" i="1"/>
  <c r="Y903" i="1"/>
  <c r="X903" i="1"/>
  <c r="W903" i="1"/>
  <c r="V903" i="1"/>
  <c r="O903" i="1"/>
  <c r="AK903" i="1" s="1"/>
  <c r="AJ902" i="1"/>
  <c r="AI902" i="1"/>
  <c r="AH902" i="1"/>
  <c r="AG902" i="1"/>
  <c r="AF902" i="1"/>
  <c r="AE902" i="1"/>
  <c r="AD902" i="1"/>
  <c r="AC902" i="1"/>
  <c r="AB902" i="1"/>
  <c r="AA902" i="1"/>
  <c r="Y902" i="1"/>
  <c r="X902" i="1"/>
  <c r="W902" i="1"/>
  <c r="V902" i="1"/>
  <c r="O902" i="1"/>
  <c r="AK902" i="1" s="1"/>
  <c r="AJ901" i="1"/>
  <c r="AI901" i="1"/>
  <c r="AH901" i="1"/>
  <c r="AG901" i="1"/>
  <c r="AF901" i="1"/>
  <c r="AE901" i="1"/>
  <c r="AD901" i="1"/>
  <c r="AC901" i="1"/>
  <c r="AB901" i="1"/>
  <c r="AA901" i="1"/>
  <c r="Y901" i="1"/>
  <c r="X901" i="1"/>
  <c r="W901" i="1"/>
  <c r="V901" i="1"/>
  <c r="O901" i="1"/>
  <c r="AK901" i="1" s="1"/>
  <c r="AJ900" i="1"/>
  <c r="AI900" i="1"/>
  <c r="AH900" i="1"/>
  <c r="AG900" i="1"/>
  <c r="AF900" i="1"/>
  <c r="AE900" i="1"/>
  <c r="AD900" i="1"/>
  <c r="AC900" i="1"/>
  <c r="AB900" i="1"/>
  <c r="AA900" i="1"/>
  <c r="Y900" i="1"/>
  <c r="X900" i="1"/>
  <c r="W900" i="1"/>
  <c r="V900" i="1"/>
  <c r="O900" i="1"/>
  <c r="AK900" i="1" s="1"/>
  <c r="AJ899" i="1"/>
  <c r="AI899" i="1"/>
  <c r="AH899" i="1"/>
  <c r="AG899" i="1"/>
  <c r="AF899" i="1"/>
  <c r="AE899" i="1"/>
  <c r="AD899" i="1"/>
  <c r="AC899" i="1"/>
  <c r="AB899" i="1"/>
  <c r="AA899" i="1"/>
  <c r="Y899" i="1"/>
  <c r="X899" i="1"/>
  <c r="W899" i="1"/>
  <c r="V899" i="1"/>
  <c r="O899" i="1"/>
  <c r="AK899" i="1" s="1"/>
  <c r="AJ898" i="1"/>
  <c r="AI898" i="1"/>
  <c r="AH898" i="1"/>
  <c r="AG898" i="1"/>
  <c r="AF898" i="1"/>
  <c r="AE898" i="1"/>
  <c r="AD898" i="1"/>
  <c r="AC898" i="1"/>
  <c r="AB898" i="1"/>
  <c r="AA898" i="1"/>
  <c r="Y898" i="1"/>
  <c r="X898" i="1"/>
  <c r="W898" i="1"/>
  <c r="V898" i="1"/>
  <c r="O898" i="1"/>
  <c r="AK898" i="1" s="1"/>
  <c r="AJ897" i="1"/>
  <c r="AI897" i="1"/>
  <c r="AH897" i="1"/>
  <c r="AG897" i="1"/>
  <c r="AF897" i="1"/>
  <c r="AE897" i="1"/>
  <c r="AD897" i="1"/>
  <c r="AC897" i="1"/>
  <c r="AB897" i="1"/>
  <c r="AA897" i="1"/>
  <c r="Y897" i="1"/>
  <c r="X897" i="1"/>
  <c r="W897" i="1"/>
  <c r="V897" i="1"/>
  <c r="O897" i="1"/>
  <c r="AK897" i="1" s="1"/>
  <c r="AJ896" i="1"/>
  <c r="AI896" i="1"/>
  <c r="AH896" i="1"/>
  <c r="AG896" i="1"/>
  <c r="AF896" i="1"/>
  <c r="AE896" i="1"/>
  <c r="AD896" i="1"/>
  <c r="AC896" i="1"/>
  <c r="AB896" i="1"/>
  <c r="AA896" i="1"/>
  <c r="Y896" i="1"/>
  <c r="X896" i="1"/>
  <c r="W896" i="1"/>
  <c r="V896" i="1"/>
  <c r="O896" i="1"/>
  <c r="AK896" i="1" s="1"/>
  <c r="AJ895" i="1"/>
  <c r="AI895" i="1"/>
  <c r="AH895" i="1"/>
  <c r="AG895" i="1"/>
  <c r="AF895" i="1"/>
  <c r="AE895" i="1"/>
  <c r="AD895" i="1"/>
  <c r="AC895" i="1"/>
  <c r="AB895" i="1"/>
  <c r="AA895" i="1"/>
  <c r="Y895" i="1"/>
  <c r="X895" i="1"/>
  <c r="W895" i="1"/>
  <c r="V895" i="1"/>
  <c r="O895" i="1"/>
  <c r="AK895" i="1" s="1"/>
  <c r="AJ894" i="1"/>
  <c r="AI894" i="1"/>
  <c r="AH894" i="1"/>
  <c r="AG894" i="1"/>
  <c r="AF894" i="1"/>
  <c r="AE894" i="1"/>
  <c r="AD894" i="1"/>
  <c r="AC894" i="1"/>
  <c r="AB894" i="1"/>
  <c r="AA894" i="1"/>
  <c r="Y894" i="1"/>
  <c r="X894" i="1"/>
  <c r="W894" i="1"/>
  <c r="V894" i="1"/>
  <c r="O894" i="1"/>
  <c r="AK894" i="1" s="1"/>
  <c r="AJ893" i="1"/>
  <c r="AI893" i="1"/>
  <c r="AH893" i="1"/>
  <c r="AG893" i="1"/>
  <c r="AF893" i="1"/>
  <c r="AE893" i="1"/>
  <c r="AD893" i="1"/>
  <c r="AC893" i="1"/>
  <c r="AB893" i="1"/>
  <c r="AA893" i="1"/>
  <c r="Y893" i="1"/>
  <c r="X893" i="1"/>
  <c r="W893" i="1"/>
  <c r="V893" i="1"/>
  <c r="O893" i="1"/>
  <c r="AK893" i="1" s="1"/>
  <c r="AJ892" i="1"/>
  <c r="AI892" i="1"/>
  <c r="AH892" i="1"/>
  <c r="AG892" i="1"/>
  <c r="AF892" i="1"/>
  <c r="AE892" i="1"/>
  <c r="AD892" i="1"/>
  <c r="AC892" i="1"/>
  <c r="AB892" i="1"/>
  <c r="AA892" i="1"/>
  <c r="Y892" i="1"/>
  <c r="X892" i="1"/>
  <c r="W892" i="1"/>
  <c r="V892" i="1"/>
  <c r="O892" i="1"/>
  <c r="AK892" i="1" s="1"/>
  <c r="AJ891" i="1"/>
  <c r="AI891" i="1"/>
  <c r="AH891" i="1"/>
  <c r="AG891" i="1"/>
  <c r="AF891" i="1"/>
  <c r="AE891" i="1"/>
  <c r="AD891" i="1"/>
  <c r="AC891" i="1"/>
  <c r="AB891" i="1"/>
  <c r="AA891" i="1"/>
  <c r="Y891" i="1"/>
  <c r="X891" i="1"/>
  <c r="W891" i="1"/>
  <c r="V891" i="1"/>
  <c r="O891" i="1"/>
  <c r="AK891" i="1" s="1"/>
  <c r="AJ890" i="1"/>
  <c r="AI890" i="1"/>
  <c r="AH890" i="1"/>
  <c r="AG890" i="1"/>
  <c r="AF890" i="1"/>
  <c r="AE890" i="1"/>
  <c r="AD890" i="1"/>
  <c r="AC890" i="1"/>
  <c r="AB890" i="1"/>
  <c r="AA890" i="1"/>
  <c r="Y890" i="1"/>
  <c r="X890" i="1"/>
  <c r="W890" i="1"/>
  <c r="V890" i="1"/>
  <c r="O890" i="1"/>
  <c r="AK890" i="1" s="1"/>
  <c r="AJ889" i="1"/>
  <c r="AI889" i="1"/>
  <c r="AH889" i="1"/>
  <c r="AG889" i="1"/>
  <c r="AF889" i="1"/>
  <c r="AE889" i="1"/>
  <c r="AD889" i="1"/>
  <c r="AC889" i="1"/>
  <c r="AB889" i="1"/>
  <c r="AA889" i="1"/>
  <c r="Y889" i="1"/>
  <c r="X889" i="1"/>
  <c r="W889" i="1"/>
  <c r="V889" i="1"/>
  <c r="O889" i="1"/>
  <c r="AK889" i="1" s="1"/>
  <c r="AJ888" i="1"/>
  <c r="AI888" i="1"/>
  <c r="AH888" i="1"/>
  <c r="AG888" i="1"/>
  <c r="AF888" i="1"/>
  <c r="AE888" i="1"/>
  <c r="AD888" i="1"/>
  <c r="AC888" i="1"/>
  <c r="AB888" i="1"/>
  <c r="AA888" i="1"/>
  <c r="Y888" i="1"/>
  <c r="X888" i="1"/>
  <c r="W888" i="1"/>
  <c r="V888" i="1"/>
  <c r="O888" i="1"/>
  <c r="AK888" i="1" s="1"/>
  <c r="AJ887" i="1"/>
  <c r="AI887" i="1"/>
  <c r="AH887" i="1"/>
  <c r="AG887" i="1"/>
  <c r="AF887" i="1"/>
  <c r="AE887" i="1"/>
  <c r="AD887" i="1"/>
  <c r="AC887" i="1"/>
  <c r="AB887" i="1"/>
  <c r="AA887" i="1"/>
  <c r="Y887" i="1"/>
  <c r="X887" i="1"/>
  <c r="W887" i="1"/>
  <c r="V887" i="1"/>
  <c r="O887" i="1"/>
  <c r="AK887" i="1" s="1"/>
  <c r="AJ886" i="1"/>
  <c r="AI886" i="1"/>
  <c r="AH886" i="1"/>
  <c r="AG886" i="1"/>
  <c r="AF886" i="1"/>
  <c r="AE886" i="1"/>
  <c r="AD886" i="1"/>
  <c r="AC886" i="1"/>
  <c r="AB886" i="1"/>
  <c r="AA886" i="1"/>
  <c r="Y886" i="1"/>
  <c r="X886" i="1"/>
  <c r="W886" i="1"/>
  <c r="V886" i="1"/>
  <c r="O886" i="1"/>
  <c r="AK886" i="1" s="1"/>
  <c r="G886" i="1"/>
  <c r="AJ885" i="1"/>
  <c r="AI885" i="1"/>
  <c r="AH885" i="1"/>
  <c r="AG885" i="1"/>
  <c r="AF885" i="1"/>
  <c r="AE885" i="1"/>
  <c r="AD885" i="1"/>
  <c r="AC885" i="1"/>
  <c r="AB885" i="1"/>
  <c r="AA885" i="1"/>
  <c r="Y885" i="1"/>
  <c r="X885" i="1"/>
  <c r="W885" i="1"/>
  <c r="V885" i="1"/>
  <c r="O885" i="1"/>
  <c r="AK885" i="1" s="1"/>
  <c r="AJ884" i="1"/>
  <c r="AI884" i="1"/>
  <c r="AH884" i="1"/>
  <c r="AG884" i="1"/>
  <c r="AF884" i="1"/>
  <c r="AE884" i="1"/>
  <c r="AD884" i="1"/>
  <c r="AC884" i="1"/>
  <c r="AB884" i="1"/>
  <c r="AA884" i="1"/>
  <c r="Y884" i="1"/>
  <c r="X884" i="1"/>
  <c r="W884" i="1"/>
  <c r="V884" i="1"/>
  <c r="O884" i="1"/>
  <c r="AK884" i="1" s="1"/>
  <c r="AJ883" i="1"/>
  <c r="AI883" i="1"/>
  <c r="AH883" i="1"/>
  <c r="AG883" i="1"/>
  <c r="AF883" i="1"/>
  <c r="AE883" i="1"/>
  <c r="AD883" i="1"/>
  <c r="AC883" i="1"/>
  <c r="AB883" i="1"/>
  <c r="AA883" i="1"/>
  <c r="Y883" i="1"/>
  <c r="X883" i="1"/>
  <c r="W883" i="1"/>
  <c r="V883" i="1"/>
  <c r="O883" i="1"/>
  <c r="AK883" i="1" s="1"/>
  <c r="AJ882" i="1"/>
  <c r="AI882" i="1"/>
  <c r="AH882" i="1"/>
  <c r="AG882" i="1"/>
  <c r="AF882" i="1"/>
  <c r="AE882" i="1"/>
  <c r="AD882" i="1"/>
  <c r="AC882" i="1"/>
  <c r="AB882" i="1"/>
  <c r="AA882" i="1"/>
  <c r="Y882" i="1"/>
  <c r="X882" i="1"/>
  <c r="W882" i="1"/>
  <c r="V882" i="1"/>
  <c r="O882" i="1"/>
  <c r="AK882" i="1" s="1"/>
  <c r="AJ881" i="1"/>
  <c r="AI881" i="1"/>
  <c r="AH881" i="1"/>
  <c r="AG881" i="1"/>
  <c r="AF881" i="1"/>
  <c r="AE881" i="1"/>
  <c r="AD881" i="1"/>
  <c r="AC881" i="1"/>
  <c r="AB881" i="1"/>
  <c r="AA881" i="1"/>
  <c r="Y881" i="1"/>
  <c r="X881" i="1"/>
  <c r="W881" i="1"/>
  <c r="V881" i="1"/>
  <c r="O881" i="1"/>
  <c r="AK881" i="1" s="1"/>
  <c r="AJ880" i="1"/>
  <c r="AI880" i="1"/>
  <c r="AH880" i="1"/>
  <c r="AG880" i="1"/>
  <c r="AF880" i="1"/>
  <c r="AE880" i="1"/>
  <c r="AD880" i="1"/>
  <c r="AC880" i="1"/>
  <c r="AB880" i="1"/>
  <c r="AA880" i="1"/>
  <c r="Y880" i="1"/>
  <c r="X880" i="1"/>
  <c r="W880" i="1"/>
  <c r="V880" i="1"/>
  <c r="O880" i="1"/>
  <c r="AK880" i="1" s="1"/>
  <c r="AJ879" i="1"/>
  <c r="AI879" i="1"/>
  <c r="AH879" i="1"/>
  <c r="AG879" i="1"/>
  <c r="AF879" i="1"/>
  <c r="AE879" i="1"/>
  <c r="AD879" i="1"/>
  <c r="AC879" i="1"/>
  <c r="AB879" i="1"/>
  <c r="AA879" i="1"/>
  <c r="Y879" i="1"/>
  <c r="X879" i="1"/>
  <c r="W879" i="1"/>
  <c r="V879" i="1"/>
  <c r="O879" i="1"/>
  <c r="AK879" i="1" s="1"/>
  <c r="AJ878" i="1"/>
  <c r="AI878" i="1"/>
  <c r="AH878" i="1"/>
  <c r="AG878" i="1"/>
  <c r="AF878" i="1"/>
  <c r="AE878" i="1"/>
  <c r="AD878" i="1"/>
  <c r="AC878" i="1"/>
  <c r="AB878" i="1"/>
  <c r="AA878" i="1"/>
  <c r="Y878" i="1"/>
  <c r="X878" i="1"/>
  <c r="W878" i="1"/>
  <c r="V878" i="1"/>
  <c r="O878" i="1"/>
  <c r="AK878" i="1" s="1"/>
  <c r="AJ877" i="1"/>
  <c r="AI877" i="1"/>
  <c r="AH877" i="1"/>
  <c r="AG877" i="1"/>
  <c r="AF877" i="1"/>
  <c r="AE877" i="1"/>
  <c r="AD877" i="1"/>
  <c r="AC877" i="1"/>
  <c r="AB877" i="1"/>
  <c r="AA877" i="1"/>
  <c r="Y877" i="1"/>
  <c r="X877" i="1"/>
  <c r="W877" i="1"/>
  <c r="V877" i="1"/>
  <c r="O877" i="1"/>
  <c r="AK877" i="1" s="1"/>
  <c r="AJ876" i="1"/>
  <c r="AI876" i="1"/>
  <c r="AH876" i="1"/>
  <c r="AG876" i="1"/>
  <c r="AF876" i="1"/>
  <c r="AE876" i="1"/>
  <c r="AD876" i="1"/>
  <c r="AC876" i="1"/>
  <c r="AB876" i="1"/>
  <c r="AA876" i="1"/>
  <c r="Y876" i="1"/>
  <c r="X876" i="1"/>
  <c r="W876" i="1"/>
  <c r="V876" i="1"/>
  <c r="O876" i="1"/>
  <c r="AK876" i="1" s="1"/>
  <c r="AK875" i="1"/>
  <c r="AJ875" i="1"/>
  <c r="AI875" i="1"/>
  <c r="AH875" i="1"/>
  <c r="AG875" i="1"/>
  <c r="AF875" i="1"/>
  <c r="AE875" i="1"/>
  <c r="AD875" i="1"/>
  <c r="AC875" i="1"/>
  <c r="AB875" i="1"/>
  <c r="AA875" i="1"/>
  <c r="Y875" i="1"/>
  <c r="X875" i="1"/>
  <c r="W875" i="1"/>
  <c r="V875" i="1"/>
  <c r="AJ874" i="1"/>
  <c r="AI874" i="1"/>
  <c r="AH874" i="1"/>
  <c r="AG874" i="1"/>
  <c r="AF874" i="1"/>
  <c r="AE874" i="1"/>
  <c r="AD874" i="1"/>
  <c r="AC874" i="1"/>
  <c r="AB874" i="1"/>
  <c r="AA874" i="1"/>
  <c r="Y874" i="1"/>
  <c r="X874" i="1"/>
  <c r="W874" i="1"/>
  <c r="V874" i="1"/>
  <c r="O874" i="1"/>
  <c r="AK874" i="1" s="1"/>
  <c r="AJ873" i="1"/>
  <c r="AI873" i="1"/>
  <c r="AH873" i="1"/>
  <c r="AG873" i="1"/>
  <c r="AF873" i="1"/>
  <c r="AE873" i="1"/>
  <c r="AD873" i="1"/>
  <c r="AC873" i="1"/>
  <c r="AB873" i="1"/>
  <c r="AA873" i="1"/>
  <c r="Y873" i="1"/>
  <c r="X873" i="1"/>
  <c r="W873" i="1"/>
  <c r="V873" i="1"/>
  <c r="O873" i="1"/>
  <c r="AK873" i="1" s="1"/>
  <c r="AJ872" i="1"/>
  <c r="AI872" i="1"/>
  <c r="AH872" i="1"/>
  <c r="AG872" i="1"/>
  <c r="AF872" i="1"/>
  <c r="AE872" i="1"/>
  <c r="AD872" i="1"/>
  <c r="AC872" i="1"/>
  <c r="AB872" i="1"/>
  <c r="AA872" i="1"/>
  <c r="Y872" i="1"/>
  <c r="X872" i="1"/>
  <c r="W872" i="1"/>
  <c r="V872" i="1"/>
  <c r="O872" i="1"/>
  <c r="AK872" i="1" s="1"/>
  <c r="AJ871" i="1"/>
  <c r="AI871" i="1"/>
  <c r="AH871" i="1"/>
  <c r="AG871" i="1"/>
  <c r="AF871" i="1"/>
  <c r="AE871" i="1"/>
  <c r="AD871" i="1"/>
  <c r="AC871" i="1"/>
  <c r="AB871" i="1"/>
  <c r="AA871" i="1"/>
  <c r="Y871" i="1"/>
  <c r="X871" i="1"/>
  <c r="W871" i="1"/>
  <c r="V871" i="1"/>
  <c r="O871" i="1"/>
  <c r="AK871" i="1" s="1"/>
  <c r="AJ870" i="1"/>
  <c r="AI870" i="1"/>
  <c r="AH870" i="1"/>
  <c r="AG870" i="1"/>
  <c r="AF870" i="1"/>
  <c r="AE870" i="1"/>
  <c r="AD870" i="1"/>
  <c r="AC870" i="1"/>
  <c r="AB870" i="1"/>
  <c r="AA870" i="1"/>
  <c r="Y870" i="1"/>
  <c r="X870" i="1"/>
  <c r="W870" i="1"/>
  <c r="V870" i="1"/>
  <c r="O870" i="1"/>
  <c r="AK870" i="1" s="1"/>
  <c r="AJ869" i="1"/>
  <c r="AI869" i="1"/>
  <c r="AH869" i="1"/>
  <c r="AG869" i="1"/>
  <c r="AF869" i="1"/>
  <c r="AE869" i="1"/>
  <c r="AD869" i="1"/>
  <c r="AC869" i="1"/>
  <c r="AB869" i="1"/>
  <c r="AA869" i="1"/>
  <c r="Y869" i="1"/>
  <c r="X869" i="1"/>
  <c r="W869" i="1"/>
  <c r="V869" i="1"/>
  <c r="O869" i="1"/>
  <c r="AK869" i="1" s="1"/>
  <c r="AJ868" i="1"/>
  <c r="AI868" i="1"/>
  <c r="AH868" i="1"/>
  <c r="AG868" i="1"/>
  <c r="AF868" i="1"/>
  <c r="AE868" i="1"/>
  <c r="AD868" i="1"/>
  <c r="AC868" i="1"/>
  <c r="AB868" i="1"/>
  <c r="AA868" i="1"/>
  <c r="Y868" i="1"/>
  <c r="X868" i="1"/>
  <c r="W868" i="1"/>
  <c r="V868" i="1"/>
  <c r="O868" i="1"/>
  <c r="AK868" i="1" s="1"/>
  <c r="AJ867" i="1"/>
  <c r="AI867" i="1"/>
  <c r="AH867" i="1"/>
  <c r="AG867" i="1"/>
  <c r="AF867" i="1"/>
  <c r="AE867" i="1"/>
  <c r="AD867" i="1"/>
  <c r="AC867" i="1"/>
  <c r="AB867" i="1"/>
  <c r="AA867" i="1"/>
  <c r="Y867" i="1"/>
  <c r="X867" i="1"/>
  <c r="W867" i="1"/>
  <c r="V867" i="1"/>
  <c r="O867" i="1"/>
  <c r="AK867" i="1" s="1"/>
  <c r="AJ866" i="1"/>
  <c r="AI866" i="1"/>
  <c r="AH866" i="1"/>
  <c r="AG866" i="1"/>
  <c r="AF866" i="1"/>
  <c r="AE866" i="1"/>
  <c r="AD866" i="1"/>
  <c r="AC866" i="1"/>
  <c r="AB866" i="1"/>
  <c r="AA866" i="1"/>
  <c r="Y866" i="1"/>
  <c r="X866" i="1"/>
  <c r="W866" i="1"/>
  <c r="V866" i="1"/>
  <c r="O866" i="1"/>
  <c r="AK866" i="1" s="1"/>
  <c r="AJ865" i="1"/>
  <c r="AI865" i="1"/>
  <c r="AH865" i="1"/>
  <c r="AG865" i="1"/>
  <c r="AF865" i="1"/>
  <c r="AE865" i="1"/>
  <c r="AD865" i="1"/>
  <c r="AC865" i="1"/>
  <c r="AB865" i="1"/>
  <c r="AA865" i="1"/>
  <c r="Y865" i="1"/>
  <c r="X865" i="1"/>
  <c r="W865" i="1"/>
  <c r="V865" i="1"/>
  <c r="O865" i="1"/>
  <c r="AK865" i="1" s="1"/>
  <c r="AK864" i="1"/>
  <c r="AJ864" i="1"/>
  <c r="AI864" i="1"/>
  <c r="AH864" i="1"/>
  <c r="AG864" i="1"/>
  <c r="AF864" i="1"/>
  <c r="AE864" i="1"/>
  <c r="AD864" i="1"/>
  <c r="AC864" i="1"/>
  <c r="AB864" i="1"/>
  <c r="AA864" i="1"/>
  <c r="Y864" i="1"/>
  <c r="X864" i="1"/>
  <c r="W864" i="1"/>
  <c r="V864" i="1"/>
  <c r="AJ863" i="1"/>
  <c r="AI863" i="1"/>
  <c r="AH863" i="1"/>
  <c r="AG863" i="1"/>
  <c r="AF863" i="1"/>
  <c r="AE863" i="1"/>
  <c r="AD863" i="1"/>
  <c r="AC863" i="1"/>
  <c r="AB863" i="1"/>
  <c r="AA863" i="1"/>
  <c r="Y863" i="1"/>
  <c r="X863" i="1"/>
  <c r="W863" i="1"/>
  <c r="V863" i="1"/>
  <c r="O863" i="1"/>
  <c r="AK863" i="1" s="1"/>
  <c r="AJ862" i="1"/>
  <c r="AI862" i="1"/>
  <c r="AH862" i="1"/>
  <c r="AG862" i="1"/>
  <c r="AF862" i="1"/>
  <c r="AE862" i="1"/>
  <c r="AD862" i="1"/>
  <c r="AC862" i="1"/>
  <c r="AB862" i="1"/>
  <c r="AA862" i="1"/>
  <c r="Y862" i="1"/>
  <c r="X862" i="1"/>
  <c r="W862" i="1"/>
  <c r="V862" i="1"/>
  <c r="O862" i="1"/>
  <c r="AK862" i="1" s="1"/>
  <c r="AJ861" i="1"/>
  <c r="AI861" i="1"/>
  <c r="AH861" i="1"/>
  <c r="AG861" i="1"/>
  <c r="AF861" i="1"/>
  <c r="AE861" i="1"/>
  <c r="AD861" i="1"/>
  <c r="AC861" i="1"/>
  <c r="AB861" i="1"/>
  <c r="AA861" i="1"/>
  <c r="Y861" i="1"/>
  <c r="X861" i="1"/>
  <c r="W861" i="1"/>
  <c r="V861" i="1"/>
  <c r="O861" i="1"/>
  <c r="AK861" i="1" s="1"/>
  <c r="AJ860" i="1"/>
  <c r="AI860" i="1"/>
  <c r="AH860" i="1"/>
  <c r="AG860" i="1"/>
  <c r="AF860" i="1"/>
  <c r="AE860" i="1"/>
  <c r="AD860" i="1"/>
  <c r="AC860" i="1"/>
  <c r="AB860" i="1"/>
  <c r="AA860" i="1"/>
  <c r="Y860" i="1"/>
  <c r="X860" i="1"/>
  <c r="W860" i="1"/>
  <c r="V860" i="1"/>
  <c r="O860" i="1"/>
  <c r="AK860" i="1" s="1"/>
  <c r="AJ859" i="1"/>
  <c r="AI859" i="1"/>
  <c r="AH859" i="1"/>
  <c r="AG859" i="1"/>
  <c r="AF859" i="1"/>
  <c r="AE859" i="1"/>
  <c r="AD859" i="1"/>
  <c r="AC859" i="1"/>
  <c r="AB859" i="1"/>
  <c r="AA859" i="1"/>
  <c r="Y859" i="1"/>
  <c r="X859" i="1"/>
  <c r="W859" i="1"/>
  <c r="V859" i="1"/>
  <c r="O859" i="1"/>
  <c r="AK859" i="1" s="1"/>
  <c r="AJ858" i="1"/>
  <c r="AI858" i="1"/>
  <c r="AH858" i="1"/>
  <c r="AG858" i="1"/>
  <c r="AF858" i="1"/>
  <c r="AE858" i="1"/>
  <c r="AD858" i="1"/>
  <c r="AC858" i="1"/>
  <c r="AB858" i="1"/>
  <c r="AA858" i="1"/>
  <c r="Y858" i="1"/>
  <c r="X858" i="1"/>
  <c r="W858" i="1"/>
  <c r="V858" i="1"/>
  <c r="O858" i="1"/>
  <c r="AK858" i="1" s="1"/>
  <c r="AJ857" i="1"/>
  <c r="AI857" i="1"/>
  <c r="AH857" i="1"/>
  <c r="AG857" i="1"/>
  <c r="AF857" i="1"/>
  <c r="AE857" i="1"/>
  <c r="AD857" i="1"/>
  <c r="AC857" i="1"/>
  <c r="AB857" i="1"/>
  <c r="AA857" i="1"/>
  <c r="Y857" i="1"/>
  <c r="X857" i="1"/>
  <c r="W857" i="1"/>
  <c r="V857" i="1"/>
  <c r="O857" i="1"/>
  <c r="AK857" i="1" s="1"/>
  <c r="AJ856" i="1"/>
  <c r="AI856" i="1"/>
  <c r="AH856" i="1"/>
  <c r="AG856" i="1"/>
  <c r="AF856" i="1"/>
  <c r="AE856" i="1"/>
  <c r="AD856" i="1"/>
  <c r="AC856" i="1"/>
  <c r="AB856" i="1"/>
  <c r="AA856" i="1"/>
  <c r="Y856" i="1"/>
  <c r="X856" i="1"/>
  <c r="W856" i="1"/>
  <c r="V856" i="1"/>
  <c r="O856" i="1"/>
  <c r="AK856" i="1" s="1"/>
  <c r="AJ855" i="1"/>
  <c r="AI855" i="1"/>
  <c r="AH855" i="1"/>
  <c r="AG855" i="1"/>
  <c r="AF855" i="1"/>
  <c r="AE855" i="1"/>
  <c r="AD855" i="1"/>
  <c r="AC855" i="1"/>
  <c r="AB855" i="1"/>
  <c r="AA855" i="1"/>
  <c r="Y855" i="1"/>
  <c r="X855" i="1"/>
  <c r="W855" i="1"/>
  <c r="V855" i="1"/>
  <c r="O855" i="1"/>
  <c r="AK855" i="1" s="1"/>
  <c r="AJ854" i="1"/>
  <c r="AI854" i="1"/>
  <c r="AH854" i="1"/>
  <c r="AG854" i="1"/>
  <c r="AF854" i="1"/>
  <c r="AE854" i="1"/>
  <c r="AD854" i="1"/>
  <c r="AC854" i="1"/>
  <c r="AB854" i="1"/>
  <c r="AA854" i="1"/>
  <c r="Y854" i="1"/>
  <c r="X854" i="1"/>
  <c r="W854" i="1"/>
  <c r="V854" i="1"/>
  <c r="O854" i="1"/>
  <c r="AK854" i="1" s="1"/>
  <c r="AJ853" i="1"/>
  <c r="AI853" i="1"/>
  <c r="AH853" i="1"/>
  <c r="AG853" i="1"/>
  <c r="AF853" i="1"/>
  <c r="AE853" i="1"/>
  <c r="AD853" i="1"/>
  <c r="AC853" i="1"/>
  <c r="AB853" i="1"/>
  <c r="AA853" i="1"/>
  <c r="Y853" i="1"/>
  <c r="X853" i="1"/>
  <c r="W853" i="1"/>
  <c r="V853" i="1"/>
  <c r="O853" i="1"/>
  <c r="AK853" i="1" s="1"/>
  <c r="AJ852" i="1"/>
  <c r="AI852" i="1"/>
  <c r="AH852" i="1"/>
  <c r="AG852" i="1"/>
  <c r="AF852" i="1"/>
  <c r="AE852" i="1"/>
  <c r="AD852" i="1"/>
  <c r="AC852" i="1"/>
  <c r="AB852" i="1"/>
  <c r="AA852" i="1"/>
  <c r="Y852" i="1"/>
  <c r="X852" i="1"/>
  <c r="W852" i="1"/>
  <c r="V852" i="1"/>
  <c r="O852" i="1"/>
  <c r="AK852" i="1" s="1"/>
  <c r="AJ851" i="1"/>
  <c r="AI851" i="1"/>
  <c r="AH851" i="1"/>
  <c r="AG851" i="1"/>
  <c r="AF851" i="1"/>
  <c r="AE851" i="1"/>
  <c r="AD851" i="1"/>
  <c r="AC851" i="1"/>
  <c r="AB851" i="1"/>
  <c r="AA851" i="1"/>
  <c r="Y851" i="1"/>
  <c r="X851" i="1"/>
  <c r="W851" i="1"/>
  <c r="V851" i="1"/>
  <c r="O851" i="1"/>
  <c r="AK851" i="1" s="1"/>
  <c r="AJ850" i="1"/>
  <c r="AI850" i="1"/>
  <c r="AH850" i="1"/>
  <c r="AG850" i="1"/>
  <c r="AF850" i="1"/>
  <c r="AE850" i="1"/>
  <c r="AD850" i="1"/>
  <c r="AC850" i="1"/>
  <c r="AB850" i="1"/>
  <c r="AA850" i="1"/>
  <c r="Y850" i="1"/>
  <c r="X850" i="1"/>
  <c r="W850" i="1"/>
  <c r="V850" i="1"/>
  <c r="O850" i="1"/>
  <c r="AK850" i="1" s="1"/>
  <c r="AJ849" i="1"/>
  <c r="AI849" i="1"/>
  <c r="AH849" i="1"/>
  <c r="AG849" i="1"/>
  <c r="AF849" i="1"/>
  <c r="AE849" i="1"/>
  <c r="AD849" i="1"/>
  <c r="AC849" i="1"/>
  <c r="AB849" i="1"/>
  <c r="AA849" i="1"/>
  <c r="Y849" i="1"/>
  <c r="X849" i="1"/>
  <c r="W849" i="1"/>
  <c r="V849" i="1"/>
  <c r="O849" i="1"/>
  <c r="AK849" i="1" s="1"/>
  <c r="AJ848" i="1"/>
  <c r="AI848" i="1"/>
  <c r="AH848" i="1"/>
  <c r="AG848" i="1"/>
  <c r="AF848" i="1"/>
  <c r="AE848" i="1"/>
  <c r="AD848" i="1"/>
  <c r="AC848" i="1"/>
  <c r="AB848" i="1"/>
  <c r="AA848" i="1"/>
  <c r="Y848" i="1"/>
  <c r="X848" i="1"/>
  <c r="W848" i="1"/>
  <c r="V848" i="1"/>
  <c r="O848" i="1"/>
  <c r="AK848" i="1" s="1"/>
  <c r="AJ847" i="1"/>
  <c r="AI847" i="1"/>
  <c r="AH847" i="1"/>
  <c r="AG847" i="1"/>
  <c r="AF847" i="1"/>
  <c r="AE847" i="1"/>
  <c r="AD847" i="1"/>
  <c r="AC847" i="1"/>
  <c r="AB847" i="1"/>
  <c r="AA847" i="1"/>
  <c r="Y847" i="1"/>
  <c r="X847" i="1"/>
  <c r="W847" i="1"/>
  <c r="V847" i="1"/>
  <c r="O847" i="1"/>
  <c r="AK847" i="1" s="1"/>
  <c r="AJ846" i="1"/>
  <c r="AI846" i="1"/>
  <c r="AH846" i="1"/>
  <c r="AG846" i="1"/>
  <c r="AF846" i="1"/>
  <c r="AE846" i="1"/>
  <c r="AD846" i="1"/>
  <c r="AC846" i="1"/>
  <c r="AB846" i="1"/>
  <c r="AA846" i="1"/>
  <c r="Y846" i="1"/>
  <c r="X846" i="1"/>
  <c r="W846" i="1"/>
  <c r="V846" i="1"/>
  <c r="O846" i="1"/>
  <c r="AK846" i="1" s="1"/>
  <c r="AJ845" i="1"/>
  <c r="AI845" i="1"/>
  <c r="AH845" i="1"/>
  <c r="AG845" i="1"/>
  <c r="AF845" i="1"/>
  <c r="AE845" i="1"/>
  <c r="AD845" i="1"/>
  <c r="AC845" i="1"/>
  <c r="AB845" i="1"/>
  <c r="AA845" i="1"/>
  <c r="Y845" i="1"/>
  <c r="X845" i="1"/>
  <c r="W845" i="1"/>
  <c r="V845" i="1"/>
  <c r="O845" i="1"/>
  <c r="AK845" i="1" s="1"/>
  <c r="AJ844" i="1"/>
  <c r="AI844" i="1"/>
  <c r="AH844" i="1"/>
  <c r="AG844" i="1"/>
  <c r="AF844" i="1"/>
  <c r="AE844" i="1"/>
  <c r="AD844" i="1"/>
  <c r="AC844" i="1"/>
  <c r="AB844" i="1"/>
  <c r="AA844" i="1"/>
  <c r="Y844" i="1"/>
  <c r="X844" i="1"/>
  <c r="W844" i="1"/>
  <c r="V844" i="1"/>
  <c r="O844" i="1"/>
  <c r="AK844" i="1" s="1"/>
  <c r="AJ843" i="1"/>
  <c r="AI843" i="1"/>
  <c r="AH843" i="1"/>
  <c r="AG843" i="1"/>
  <c r="AF843" i="1"/>
  <c r="AE843" i="1"/>
  <c r="AD843" i="1"/>
  <c r="AC843" i="1"/>
  <c r="AB843" i="1"/>
  <c r="AA843" i="1"/>
  <c r="Y843" i="1"/>
  <c r="X843" i="1"/>
  <c r="W843" i="1"/>
  <c r="V843" i="1"/>
  <c r="O843" i="1"/>
  <c r="AK843" i="1" s="1"/>
  <c r="AJ842" i="1"/>
  <c r="AI842" i="1"/>
  <c r="AH842" i="1"/>
  <c r="AG842" i="1"/>
  <c r="AF842" i="1"/>
  <c r="AE842" i="1"/>
  <c r="AD842" i="1"/>
  <c r="AC842" i="1"/>
  <c r="AB842" i="1"/>
  <c r="AA842" i="1"/>
  <c r="Y842" i="1"/>
  <c r="X842" i="1"/>
  <c r="W842" i="1"/>
  <c r="V842" i="1"/>
  <c r="O842" i="1"/>
  <c r="AK842" i="1" s="1"/>
  <c r="AJ841" i="1"/>
  <c r="AI841" i="1"/>
  <c r="AH841" i="1"/>
  <c r="AG841" i="1"/>
  <c r="AF841" i="1"/>
  <c r="AE841" i="1"/>
  <c r="AD841" i="1"/>
  <c r="AC841" i="1"/>
  <c r="AB841" i="1"/>
  <c r="AA841" i="1"/>
  <c r="Y841" i="1"/>
  <c r="X841" i="1"/>
  <c r="W841" i="1"/>
  <c r="V841" i="1"/>
  <c r="O841" i="1"/>
  <c r="AK841" i="1" s="1"/>
  <c r="AJ840" i="1"/>
  <c r="AI840" i="1"/>
  <c r="AH840" i="1"/>
  <c r="AG840" i="1"/>
  <c r="AF840" i="1"/>
  <c r="AE840" i="1"/>
  <c r="AD840" i="1"/>
  <c r="AC840" i="1"/>
  <c r="AB840" i="1"/>
  <c r="AA840" i="1"/>
  <c r="Y840" i="1"/>
  <c r="X840" i="1"/>
  <c r="W840" i="1"/>
  <c r="V840" i="1"/>
  <c r="O840" i="1"/>
  <c r="AK840" i="1" s="1"/>
  <c r="AJ839" i="1"/>
  <c r="AI839" i="1"/>
  <c r="AH839" i="1"/>
  <c r="AG839" i="1"/>
  <c r="AF839" i="1"/>
  <c r="AE839" i="1"/>
  <c r="AD839" i="1"/>
  <c r="AC839" i="1"/>
  <c r="AB839" i="1"/>
  <c r="AA839" i="1"/>
  <c r="Y839" i="1"/>
  <c r="X839" i="1"/>
  <c r="W839" i="1"/>
  <c r="V839" i="1"/>
  <c r="O839" i="1"/>
  <c r="AK839" i="1" s="1"/>
  <c r="AJ838" i="1"/>
  <c r="AI838" i="1"/>
  <c r="AH838" i="1"/>
  <c r="AG838" i="1"/>
  <c r="AF838" i="1"/>
  <c r="AE838" i="1"/>
  <c r="AD838" i="1"/>
  <c r="AC838" i="1"/>
  <c r="AB838" i="1"/>
  <c r="AA838" i="1"/>
  <c r="Y838" i="1"/>
  <c r="X838" i="1"/>
  <c r="W838" i="1"/>
  <c r="V838" i="1"/>
  <c r="O838" i="1"/>
  <c r="AK838" i="1" s="1"/>
  <c r="AK837" i="1"/>
  <c r="AJ837" i="1"/>
  <c r="AI837" i="1"/>
  <c r="AH837" i="1"/>
  <c r="AG837" i="1"/>
  <c r="AF837" i="1"/>
  <c r="AE837" i="1"/>
  <c r="AD837" i="1"/>
  <c r="AC837" i="1"/>
  <c r="AB837" i="1"/>
  <c r="AA837" i="1"/>
  <c r="Y837" i="1"/>
  <c r="X837" i="1"/>
  <c r="W837" i="1"/>
  <c r="V837" i="1"/>
  <c r="AJ836" i="1"/>
  <c r="AI836" i="1"/>
  <c r="AH836" i="1"/>
  <c r="AG836" i="1"/>
  <c r="AF836" i="1"/>
  <c r="AE836" i="1"/>
  <c r="AD836" i="1"/>
  <c r="AC836" i="1"/>
  <c r="AB836" i="1"/>
  <c r="AA836" i="1"/>
  <c r="Y836" i="1"/>
  <c r="X836" i="1"/>
  <c r="W836" i="1"/>
  <c r="V836" i="1"/>
  <c r="O836" i="1"/>
  <c r="AK836" i="1" s="1"/>
  <c r="AJ835" i="1"/>
  <c r="AI835" i="1"/>
  <c r="AH835" i="1"/>
  <c r="AG835" i="1"/>
  <c r="AF835" i="1"/>
  <c r="AE835" i="1"/>
  <c r="AD835" i="1"/>
  <c r="AC835" i="1"/>
  <c r="AB835" i="1"/>
  <c r="AA835" i="1"/>
  <c r="Y835" i="1"/>
  <c r="X835" i="1"/>
  <c r="W835" i="1"/>
  <c r="V835" i="1"/>
  <c r="O835" i="1"/>
  <c r="AK835" i="1" s="1"/>
  <c r="AJ834" i="1"/>
  <c r="AI834" i="1"/>
  <c r="AH834" i="1"/>
  <c r="AG834" i="1"/>
  <c r="AF834" i="1"/>
  <c r="AE834" i="1"/>
  <c r="AD834" i="1"/>
  <c r="AC834" i="1"/>
  <c r="AB834" i="1"/>
  <c r="AA834" i="1"/>
  <c r="Y834" i="1"/>
  <c r="X834" i="1"/>
  <c r="W834" i="1"/>
  <c r="V834" i="1"/>
  <c r="O834" i="1"/>
  <c r="AK834" i="1" s="1"/>
  <c r="AJ833" i="1"/>
  <c r="AI833" i="1"/>
  <c r="AH833" i="1"/>
  <c r="AG833" i="1"/>
  <c r="AF833" i="1"/>
  <c r="AE833" i="1"/>
  <c r="AD833" i="1"/>
  <c r="AC833" i="1"/>
  <c r="AB833" i="1"/>
  <c r="AA833" i="1"/>
  <c r="Y833" i="1"/>
  <c r="X833" i="1"/>
  <c r="W833" i="1"/>
  <c r="V833" i="1"/>
  <c r="O833" i="1"/>
  <c r="AK833" i="1" s="1"/>
  <c r="AJ832" i="1"/>
  <c r="AI832" i="1"/>
  <c r="AH832" i="1"/>
  <c r="AG832" i="1"/>
  <c r="AF832" i="1"/>
  <c r="AE832" i="1"/>
  <c r="AD832" i="1"/>
  <c r="AC832" i="1"/>
  <c r="AB832" i="1"/>
  <c r="AA832" i="1"/>
  <c r="Y832" i="1"/>
  <c r="X832" i="1"/>
  <c r="W832" i="1"/>
  <c r="V832" i="1"/>
  <c r="O832" i="1"/>
  <c r="AK832" i="1" s="1"/>
  <c r="AJ831" i="1"/>
  <c r="AI831" i="1"/>
  <c r="AH831" i="1"/>
  <c r="AG831" i="1"/>
  <c r="AF831" i="1"/>
  <c r="AE831" i="1"/>
  <c r="AD831" i="1"/>
  <c r="AC831" i="1"/>
  <c r="AB831" i="1"/>
  <c r="AA831" i="1"/>
  <c r="Y831" i="1"/>
  <c r="X831" i="1"/>
  <c r="W831" i="1"/>
  <c r="V831" i="1"/>
  <c r="O831" i="1"/>
  <c r="AK831" i="1" s="1"/>
  <c r="AJ830" i="1"/>
  <c r="AI830" i="1"/>
  <c r="AH830" i="1"/>
  <c r="AG830" i="1"/>
  <c r="AF830" i="1"/>
  <c r="AE830" i="1"/>
  <c r="AD830" i="1"/>
  <c r="AC830" i="1"/>
  <c r="AB830" i="1"/>
  <c r="AA830" i="1"/>
  <c r="Y830" i="1"/>
  <c r="X830" i="1"/>
  <c r="W830" i="1"/>
  <c r="V830" i="1"/>
  <c r="O830" i="1"/>
  <c r="AK830" i="1" s="1"/>
  <c r="AJ829" i="1"/>
  <c r="AI829" i="1"/>
  <c r="AH829" i="1"/>
  <c r="AG829" i="1"/>
  <c r="AF829" i="1"/>
  <c r="AE829" i="1"/>
  <c r="AD829" i="1"/>
  <c r="AC829" i="1"/>
  <c r="AB829" i="1"/>
  <c r="AA829" i="1"/>
  <c r="Y829" i="1"/>
  <c r="X829" i="1"/>
  <c r="W829" i="1"/>
  <c r="V829" i="1"/>
  <c r="O829" i="1"/>
  <c r="AK829" i="1" s="1"/>
  <c r="AJ828" i="1"/>
  <c r="AI828" i="1"/>
  <c r="AH828" i="1"/>
  <c r="AG828" i="1"/>
  <c r="AF828" i="1"/>
  <c r="AE828" i="1"/>
  <c r="AD828" i="1"/>
  <c r="AC828" i="1"/>
  <c r="AB828" i="1"/>
  <c r="AA828" i="1"/>
  <c r="Y828" i="1"/>
  <c r="X828" i="1"/>
  <c r="W828" i="1"/>
  <c r="V828" i="1"/>
  <c r="O828" i="1"/>
  <c r="AK828" i="1" s="1"/>
  <c r="AJ827" i="1"/>
  <c r="AI827" i="1"/>
  <c r="AH827" i="1"/>
  <c r="AG827" i="1"/>
  <c r="AF827" i="1"/>
  <c r="AE827" i="1"/>
  <c r="AD827" i="1"/>
  <c r="AC827" i="1"/>
  <c r="AB827" i="1"/>
  <c r="AA827" i="1"/>
  <c r="Y827" i="1"/>
  <c r="X827" i="1"/>
  <c r="W827" i="1"/>
  <c r="V827" i="1"/>
  <c r="O827" i="1"/>
  <c r="AK827" i="1" s="1"/>
  <c r="AJ826" i="1"/>
  <c r="AI826" i="1"/>
  <c r="AH826" i="1"/>
  <c r="AG826" i="1"/>
  <c r="AF826" i="1"/>
  <c r="AE826" i="1"/>
  <c r="AD826" i="1"/>
  <c r="AC826" i="1"/>
  <c r="AB826" i="1"/>
  <c r="AA826" i="1"/>
  <c r="Y826" i="1"/>
  <c r="X826" i="1"/>
  <c r="W826" i="1"/>
  <c r="V826" i="1"/>
  <c r="O826" i="1"/>
  <c r="AK826" i="1" s="1"/>
  <c r="AJ825" i="1"/>
  <c r="AI825" i="1"/>
  <c r="AH825" i="1"/>
  <c r="AG825" i="1"/>
  <c r="AF825" i="1"/>
  <c r="AE825" i="1"/>
  <c r="AD825" i="1"/>
  <c r="AC825" i="1"/>
  <c r="AB825" i="1"/>
  <c r="AA825" i="1"/>
  <c r="Y825" i="1"/>
  <c r="X825" i="1"/>
  <c r="W825" i="1"/>
  <c r="V825" i="1"/>
  <c r="O825" i="1"/>
  <c r="AK825" i="1" s="1"/>
  <c r="AJ824" i="1"/>
  <c r="AI824" i="1"/>
  <c r="AH824" i="1"/>
  <c r="AG824" i="1"/>
  <c r="AF824" i="1"/>
  <c r="AE824" i="1"/>
  <c r="AD824" i="1"/>
  <c r="AC824" i="1"/>
  <c r="AB824" i="1"/>
  <c r="AA824" i="1"/>
  <c r="Y824" i="1"/>
  <c r="X824" i="1"/>
  <c r="W824" i="1"/>
  <c r="V824" i="1"/>
  <c r="O824" i="1"/>
  <c r="AK824" i="1" s="1"/>
  <c r="AJ823" i="1"/>
  <c r="AI823" i="1"/>
  <c r="AH823" i="1"/>
  <c r="AG823" i="1"/>
  <c r="AF823" i="1"/>
  <c r="AE823" i="1"/>
  <c r="AD823" i="1"/>
  <c r="AC823" i="1"/>
  <c r="AB823" i="1"/>
  <c r="AA823" i="1"/>
  <c r="Y823" i="1"/>
  <c r="X823" i="1"/>
  <c r="W823" i="1"/>
  <c r="V823" i="1"/>
  <c r="O823" i="1"/>
  <c r="AK823" i="1" s="1"/>
  <c r="AJ822" i="1"/>
  <c r="AI822" i="1"/>
  <c r="AH822" i="1"/>
  <c r="AG822" i="1"/>
  <c r="AF822" i="1"/>
  <c r="AE822" i="1"/>
  <c r="AD822" i="1"/>
  <c r="AC822" i="1"/>
  <c r="AB822" i="1"/>
  <c r="AA822" i="1"/>
  <c r="Y822" i="1"/>
  <c r="X822" i="1"/>
  <c r="W822" i="1"/>
  <c r="V822" i="1"/>
  <c r="O822" i="1"/>
  <c r="AK822" i="1" s="1"/>
  <c r="AJ821" i="1"/>
  <c r="AI821" i="1"/>
  <c r="AH821" i="1"/>
  <c r="AG821" i="1"/>
  <c r="AF821" i="1"/>
  <c r="AE821" i="1"/>
  <c r="AD821" i="1"/>
  <c r="AC821" i="1"/>
  <c r="AB821" i="1"/>
  <c r="AA821" i="1"/>
  <c r="Y821" i="1"/>
  <c r="X821" i="1"/>
  <c r="W821" i="1"/>
  <c r="V821" i="1"/>
  <c r="O821" i="1"/>
  <c r="AK821" i="1" s="1"/>
  <c r="AJ820" i="1"/>
  <c r="AI820" i="1"/>
  <c r="AH820" i="1"/>
  <c r="AG820" i="1"/>
  <c r="AF820" i="1"/>
  <c r="AE820" i="1"/>
  <c r="AD820" i="1"/>
  <c r="AC820" i="1"/>
  <c r="AB820" i="1"/>
  <c r="AA820" i="1"/>
  <c r="Y820" i="1"/>
  <c r="X820" i="1"/>
  <c r="W820" i="1"/>
  <c r="V820" i="1"/>
  <c r="O820" i="1"/>
  <c r="AK820" i="1" s="1"/>
  <c r="AJ819" i="1"/>
  <c r="AI819" i="1"/>
  <c r="AH819" i="1"/>
  <c r="AG819" i="1"/>
  <c r="AF819" i="1"/>
  <c r="AE819" i="1"/>
  <c r="AD819" i="1"/>
  <c r="AC819" i="1"/>
  <c r="AB819" i="1"/>
  <c r="AA819" i="1"/>
  <c r="Y819" i="1"/>
  <c r="X819" i="1"/>
  <c r="W819" i="1"/>
  <c r="V819" i="1"/>
  <c r="O819" i="1"/>
  <c r="AK819" i="1" s="1"/>
  <c r="AJ818" i="1"/>
  <c r="AI818" i="1"/>
  <c r="AH818" i="1"/>
  <c r="AG818" i="1"/>
  <c r="AF818" i="1"/>
  <c r="AE818" i="1"/>
  <c r="AD818" i="1"/>
  <c r="AC818" i="1"/>
  <c r="AB818" i="1"/>
  <c r="AA818" i="1"/>
  <c r="Y818" i="1"/>
  <c r="X818" i="1"/>
  <c r="W818" i="1"/>
  <c r="V818" i="1"/>
  <c r="O818" i="1"/>
  <c r="AK818" i="1" s="1"/>
  <c r="AJ817" i="1"/>
  <c r="AI817" i="1"/>
  <c r="AH817" i="1"/>
  <c r="AG817" i="1"/>
  <c r="AF817" i="1"/>
  <c r="AE817" i="1"/>
  <c r="AD817" i="1"/>
  <c r="AC817" i="1"/>
  <c r="AB817" i="1"/>
  <c r="AA817" i="1"/>
  <c r="Y817" i="1"/>
  <c r="X817" i="1"/>
  <c r="W817" i="1"/>
  <c r="V817" i="1"/>
  <c r="O817" i="1"/>
  <c r="AK817" i="1" s="1"/>
  <c r="AJ816" i="1"/>
  <c r="AI816" i="1"/>
  <c r="AH816" i="1"/>
  <c r="AG816" i="1"/>
  <c r="AF816" i="1"/>
  <c r="AE816" i="1"/>
  <c r="AD816" i="1"/>
  <c r="AC816" i="1"/>
  <c r="AB816" i="1"/>
  <c r="AA816" i="1"/>
  <c r="Y816" i="1"/>
  <c r="X816" i="1"/>
  <c r="W816" i="1"/>
  <c r="V816" i="1"/>
  <c r="O816" i="1"/>
  <c r="AK816" i="1" s="1"/>
  <c r="AJ815" i="1"/>
  <c r="AI815" i="1"/>
  <c r="AH815" i="1"/>
  <c r="AG815" i="1"/>
  <c r="AF815" i="1"/>
  <c r="AE815" i="1"/>
  <c r="AD815" i="1"/>
  <c r="AC815" i="1"/>
  <c r="AB815" i="1"/>
  <c r="AA815" i="1"/>
  <c r="Y815" i="1"/>
  <c r="X815" i="1"/>
  <c r="W815" i="1"/>
  <c r="V815" i="1"/>
  <c r="O815" i="1"/>
  <c r="AK815" i="1" s="1"/>
  <c r="AJ814" i="1"/>
  <c r="AI814" i="1"/>
  <c r="AH814" i="1"/>
  <c r="AG814" i="1"/>
  <c r="AF814" i="1"/>
  <c r="AE814" i="1"/>
  <c r="AD814" i="1"/>
  <c r="AC814" i="1"/>
  <c r="AB814" i="1"/>
  <c r="AA814" i="1"/>
  <c r="Y814" i="1"/>
  <c r="X814" i="1"/>
  <c r="W814" i="1"/>
  <c r="V814" i="1"/>
  <c r="O814" i="1"/>
  <c r="AK814" i="1" s="1"/>
  <c r="AJ813" i="1"/>
  <c r="AI813" i="1"/>
  <c r="AH813" i="1"/>
  <c r="AG813" i="1"/>
  <c r="AF813" i="1"/>
  <c r="AE813" i="1"/>
  <c r="AD813" i="1"/>
  <c r="AC813" i="1"/>
  <c r="AB813" i="1"/>
  <c r="AA813" i="1"/>
  <c r="Y813" i="1"/>
  <c r="X813" i="1"/>
  <c r="W813" i="1"/>
  <c r="V813" i="1"/>
  <c r="O813" i="1"/>
  <c r="AK813" i="1" s="1"/>
  <c r="AJ812" i="1"/>
  <c r="AI812" i="1"/>
  <c r="AH812" i="1"/>
  <c r="AG812" i="1"/>
  <c r="AF812" i="1"/>
  <c r="AE812" i="1"/>
  <c r="AD812" i="1"/>
  <c r="AC812" i="1"/>
  <c r="AB812" i="1"/>
  <c r="AA812" i="1"/>
  <c r="Y812" i="1"/>
  <c r="X812" i="1"/>
  <c r="W812" i="1"/>
  <c r="V812" i="1"/>
  <c r="O812" i="1"/>
  <c r="AK812" i="1" s="1"/>
  <c r="AJ811" i="1"/>
  <c r="AI811" i="1"/>
  <c r="AH811" i="1"/>
  <c r="AG811" i="1"/>
  <c r="AF811" i="1"/>
  <c r="AE811" i="1"/>
  <c r="AD811" i="1"/>
  <c r="AC811" i="1"/>
  <c r="AB811" i="1"/>
  <c r="AA811" i="1"/>
  <c r="Y811" i="1"/>
  <c r="X811" i="1"/>
  <c r="W811" i="1"/>
  <c r="V811" i="1"/>
  <c r="O811" i="1"/>
  <c r="AK811" i="1" s="1"/>
  <c r="AJ810" i="1"/>
  <c r="AI810" i="1"/>
  <c r="AH810" i="1"/>
  <c r="AG810" i="1"/>
  <c r="AF810" i="1"/>
  <c r="AE810" i="1"/>
  <c r="AD810" i="1"/>
  <c r="AC810" i="1"/>
  <c r="AB810" i="1"/>
  <c r="AA810" i="1"/>
  <c r="Y810" i="1"/>
  <c r="X810" i="1"/>
  <c r="W810" i="1"/>
  <c r="V810" i="1"/>
  <c r="O810" i="1"/>
  <c r="AK810" i="1" s="1"/>
  <c r="AJ809" i="1"/>
  <c r="AI809" i="1"/>
  <c r="AH809" i="1"/>
  <c r="AG809" i="1"/>
  <c r="AF809" i="1"/>
  <c r="AE809" i="1"/>
  <c r="AD809" i="1"/>
  <c r="AC809" i="1"/>
  <c r="AB809" i="1"/>
  <c r="AA809" i="1"/>
  <c r="Y809" i="1"/>
  <c r="X809" i="1"/>
  <c r="W809" i="1"/>
  <c r="V809" i="1"/>
  <c r="O809" i="1"/>
  <c r="AK809" i="1" s="1"/>
  <c r="AJ808" i="1"/>
  <c r="AI808" i="1"/>
  <c r="AH808" i="1"/>
  <c r="AG808" i="1"/>
  <c r="AF808" i="1"/>
  <c r="AE808" i="1"/>
  <c r="AD808" i="1"/>
  <c r="AC808" i="1"/>
  <c r="AB808" i="1"/>
  <c r="AA808" i="1"/>
  <c r="Y808" i="1"/>
  <c r="X808" i="1"/>
  <c r="W808" i="1"/>
  <c r="V808" i="1"/>
  <c r="O808" i="1"/>
  <c r="AK808" i="1" s="1"/>
  <c r="AJ807" i="1"/>
  <c r="AI807" i="1"/>
  <c r="AH807" i="1"/>
  <c r="AG807" i="1"/>
  <c r="AF807" i="1"/>
  <c r="AE807" i="1"/>
  <c r="AD807" i="1"/>
  <c r="AC807" i="1"/>
  <c r="AB807" i="1"/>
  <c r="AA807" i="1"/>
  <c r="Y807" i="1"/>
  <c r="X807" i="1"/>
  <c r="W807" i="1"/>
  <c r="V807" i="1"/>
  <c r="O807" i="1"/>
  <c r="AK807" i="1" s="1"/>
  <c r="AJ806" i="1"/>
  <c r="AI806" i="1"/>
  <c r="AH806" i="1"/>
  <c r="AG806" i="1"/>
  <c r="AF806" i="1"/>
  <c r="AE806" i="1"/>
  <c r="AD806" i="1"/>
  <c r="AC806" i="1"/>
  <c r="AB806" i="1"/>
  <c r="AA806" i="1"/>
  <c r="Y806" i="1"/>
  <c r="X806" i="1"/>
  <c r="W806" i="1"/>
  <c r="V806" i="1"/>
  <c r="O806" i="1"/>
  <c r="AK806" i="1" s="1"/>
  <c r="AJ805" i="1"/>
  <c r="AI805" i="1"/>
  <c r="AH805" i="1"/>
  <c r="AG805" i="1"/>
  <c r="AF805" i="1"/>
  <c r="AE805" i="1"/>
  <c r="AD805" i="1"/>
  <c r="AC805" i="1"/>
  <c r="AB805" i="1"/>
  <c r="AA805" i="1"/>
  <c r="Y805" i="1"/>
  <c r="X805" i="1"/>
  <c r="W805" i="1"/>
  <c r="V805" i="1"/>
  <c r="O805" i="1"/>
  <c r="AK805" i="1" s="1"/>
  <c r="AJ804" i="1"/>
  <c r="AI804" i="1"/>
  <c r="AH804" i="1"/>
  <c r="AG804" i="1"/>
  <c r="AF804" i="1"/>
  <c r="AE804" i="1"/>
  <c r="AD804" i="1"/>
  <c r="AC804" i="1"/>
  <c r="AB804" i="1"/>
  <c r="AA804" i="1"/>
  <c r="Y804" i="1"/>
  <c r="X804" i="1"/>
  <c r="W804" i="1"/>
  <c r="V804" i="1"/>
  <c r="O804" i="1"/>
  <c r="AK804" i="1" s="1"/>
  <c r="AJ803" i="1"/>
  <c r="AI803" i="1"/>
  <c r="AH803" i="1"/>
  <c r="AG803" i="1"/>
  <c r="AF803" i="1"/>
  <c r="AE803" i="1"/>
  <c r="AD803" i="1"/>
  <c r="AC803" i="1"/>
  <c r="AB803" i="1"/>
  <c r="AA803" i="1"/>
  <c r="Y803" i="1"/>
  <c r="X803" i="1"/>
  <c r="W803" i="1"/>
  <c r="V803" i="1"/>
  <c r="O803" i="1"/>
  <c r="AK803" i="1" s="1"/>
  <c r="AJ802" i="1"/>
  <c r="AI802" i="1"/>
  <c r="AH802" i="1"/>
  <c r="AG802" i="1"/>
  <c r="AF802" i="1"/>
  <c r="AE802" i="1"/>
  <c r="AD802" i="1"/>
  <c r="AC802" i="1"/>
  <c r="AB802" i="1"/>
  <c r="AA802" i="1"/>
  <c r="Y802" i="1"/>
  <c r="X802" i="1"/>
  <c r="W802" i="1"/>
  <c r="V802" i="1"/>
  <c r="O802" i="1"/>
  <c r="AK802" i="1" s="1"/>
  <c r="AJ801" i="1"/>
  <c r="AI801" i="1"/>
  <c r="AH801" i="1"/>
  <c r="AG801" i="1"/>
  <c r="AF801" i="1"/>
  <c r="AE801" i="1"/>
  <c r="AD801" i="1"/>
  <c r="AC801" i="1"/>
  <c r="AB801" i="1"/>
  <c r="AA801" i="1"/>
  <c r="Y801" i="1"/>
  <c r="X801" i="1"/>
  <c r="W801" i="1"/>
  <c r="V801" i="1"/>
  <c r="O801" i="1"/>
  <c r="AK801" i="1" s="1"/>
  <c r="AJ800" i="1"/>
  <c r="AI800" i="1"/>
  <c r="AH800" i="1"/>
  <c r="AG800" i="1"/>
  <c r="AF800" i="1"/>
  <c r="AE800" i="1"/>
  <c r="AD800" i="1"/>
  <c r="AC800" i="1"/>
  <c r="AB800" i="1"/>
  <c r="AA800" i="1"/>
  <c r="Y800" i="1"/>
  <c r="X800" i="1"/>
  <c r="W800" i="1"/>
  <c r="V800" i="1"/>
  <c r="O800" i="1"/>
  <c r="AK800" i="1" s="1"/>
  <c r="AJ799" i="1"/>
  <c r="AI799" i="1"/>
  <c r="AH799" i="1"/>
  <c r="AG799" i="1"/>
  <c r="AF799" i="1"/>
  <c r="AE799" i="1"/>
  <c r="AD799" i="1"/>
  <c r="AC799" i="1"/>
  <c r="AB799" i="1"/>
  <c r="AA799" i="1"/>
  <c r="Y799" i="1"/>
  <c r="X799" i="1"/>
  <c r="W799" i="1"/>
  <c r="V799" i="1"/>
  <c r="O799" i="1"/>
  <c r="AK799" i="1" s="1"/>
  <c r="AJ798" i="1"/>
  <c r="AI798" i="1"/>
  <c r="AH798" i="1"/>
  <c r="AG798" i="1"/>
  <c r="AF798" i="1"/>
  <c r="AE798" i="1"/>
  <c r="AD798" i="1"/>
  <c r="AC798" i="1"/>
  <c r="AB798" i="1"/>
  <c r="AA798" i="1"/>
  <c r="Y798" i="1"/>
  <c r="X798" i="1"/>
  <c r="W798" i="1"/>
  <c r="V798" i="1"/>
  <c r="O798" i="1"/>
  <c r="AK798" i="1" s="1"/>
  <c r="AJ797" i="1"/>
  <c r="AI797" i="1"/>
  <c r="AH797" i="1"/>
  <c r="AG797" i="1"/>
  <c r="AF797" i="1"/>
  <c r="AE797" i="1"/>
  <c r="AD797" i="1"/>
  <c r="AC797" i="1"/>
  <c r="AB797" i="1"/>
  <c r="AA797" i="1"/>
  <c r="Y797" i="1"/>
  <c r="X797" i="1"/>
  <c r="W797" i="1"/>
  <c r="V797" i="1"/>
  <c r="O797" i="1"/>
  <c r="AK797" i="1" s="1"/>
  <c r="AJ796" i="1"/>
  <c r="AI796" i="1"/>
  <c r="AH796" i="1"/>
  <c r="AG796" i="1"/>
  <c r="AF796" i="1"/>
  <c r="AE796" i="1"/>
  <c r="AD796" i="1"/>
  <c r="AC796" i="1"/>
  <c r="AB796" i="1"/>
  <c r="AA796" i="1"/>
  <c r="Y796" i="1"/>
  <c r="X796" i="1"/>
  <c r="W796" i="1"/>
  <c r="V796" i="1"/>
  <c r="O796" i="1"/>
  <c r="AK796" i="1" s="1"/>
  <c r="AJ795" i="1"/>
  <c r="AI795" i="1"/>
  <c r="AH795" i="1"/>
  <c r="AG795" i="1"/>
  <c r="AF795" i="1"/>
  <c r="AE795" i="1"/>
  <c r="AD795" i="1"/>
  <c r="AC795" i="1"/>
  <c r="AB795" i="1"/>
  <c r="AA795" i="1"/>
  <c r="Y795" i="1"/>
  <c r="X795" i="1"/>
  <c r="W795" i="1"/>
  <c r="V795" i="1"/>
  <c r="O795" i="1"/>
  <c r="AK795" i="1" s="1"/>
  <c r="AJ794" i="1"/>
  <c r="AI794" i="1"/>
  <c r="AH794" i="1"/>
  <c r="AG794" i="1"/>
  <c r="AF794" i="1"/>
  <c r="AE794" i="1"/>
  <c r="AD794" i="1"/>
  <c r="AC794" i="1"/>
  <c r="AB794" i="1"/>
  <c r="AA794" i="1"/>
  <c r="Y794" i="1"/>
  <c r="X794" i="1"/>
  <c r="W794" i="1"/>
  <c r="V794" i="1"/>
  <c r="O794" i="1"/>
  <c r="AK794" i="1" s="1"/>
  <c r="AJ793" i="1"/>
  <c r="AI793" i="1"/>
  <c r="AH793" i="1"/>
  <c r="AG793" i="1"/>
  <c r="AF793" i="1"/>
  <c r="AE793" i="1"/>
  <c r="AD793" i="1"/>
  <c r="AC793" i="1"/>
  <c r="AB793" i="1"/>
  <c r="AA793" i="1"/>
  <c r="Y793" i="1"/>
  <c r="X793" i="1"/>
  <c r="W793" i="1"/>
  <c r="V793" i="1"/>
  <c r="O793" i="1"/>
  <c r="AK793" i="1" s="1"/>
  <c r="AJ792" i="1"/>
  <c r="AI792" i="1"/>
  <c r="AH792" i="1"/>
  <c r="AG792" i="1"/>
  <c r="AF792" i="1"/>
  <c r="AE792" i="1"/>
  <c r="AD792" i="1"/>
  <c r="AC792" i="1"/>
  <c r="AB792" i="1"/>
  <c r="AA792" i="1"/>
  <c r="Y792" i="1"/>
  <c r="X792" i="1"/>
  <c r="W792" i="1"/>
  <c r="V792" i="1"/>
  <c r="O792" i="1"/>
  <c r="AK792" i="1" s="1"/>
  <c r="AJ791" i="1"/>
  <c r="AI791" i="1"/>
  <c r="AH791" i="1"/>
  <c r="AG791" i="1"/>
  <c r="AF791" i="1"/>
  <c r="AE791" i="1"/>
  <c r="AD791" i="1"/>
  <c r="AC791" i="1"/>
  <c r="AB791" i="1"/>
  <c r="AA791" i="1"/>
  <c r="Y791" i="1"/>
  <c r="X791" i="1"/>
  <c r="W791" i="1"/>
  <c r="V791" i="1"/>
  <c r="O791" i="1"/>
  <c r="AK791" i="1" s="1"/>
  <c r="AJ790" i="1"/>
  <c r="AI790" i="1"/>
  <c r="AH790" i="1"/>
  <c r="AG790" i="1"/>
  <c r="AF790" i="1"/>
  <c r="AE790" i="1"/>
  <c r="AD790" i="1"/>
  <c r="AC790" i="1"/>
  <c r="AB790" i="1"/>
  <c r="AA790" i="1"/>
  <c r="Y790" i="1"/>
  <c r="X790" i="1"/>
  <c r="W790" i="1"/>
  <c r="V790" i="1"/>
  <c r="O790" i="1"/>
  <c r="AK790" i="1" s="1"/>
  <c r="AJ789" i="1"/>
  <c r="AI789" i="1"/>
  <c r="AH789" i="1"/>
  <c r="AG789" i="1"/>
  <c r="AF789" i="1"/>
  <c r="AE789" i="1"/>
  <c r="AD789" i="1"/>
  <c r="AC789" i="1"/>
  <c r="AB789" i="1"/>
  <c r="AA789" i="1"/>
  <c r="Y789" i="1"/>
  <c r="X789" i="1"/>
  <c r="W789" i="1"/>
  <c r="V789" i="1"/>
  <c r="O789" i="1"/>
  <c r="AK789" i="1" s="1"/>
  <c r="AJ788" i="1"/>
  <c r="AI788" i="1"/>
  <c r="AH788" i="1"/>
  <c r="AG788" i="1"/>
  <c r="AF788" i="1"/>
  <c r="AE788" i="1"/>
  <c r="AD788" i="1"/>
  <c r="AC788" i="1"/>
  <c r="AB788" i="1"/>
  <c r="AA788" i="1"/>
  <c r="Y788" i="1"/>
  <c r="X788" i="1"/>
  <c r="W788" i="1"/>
  <c r="V788" i="1"/>
  <c r="O788" i="1"/>
  <c r="AK788" i="1" s="1"/>
  <c r="AJ787" i="1"/>
  <c r="AI787" i="1"/>
  <c r="AH787" i="1"/>
  <c r="AG787" i="1"/>
  <c r="AF787" i="1"/>
  <c r="AE787" i="1"/>
  <c r="AD787" i="1"/>
  <c r="AC787" i="1"/>
  <c r="AB787" i="1"/>
  <c r="AA787" i="1"/>
  <c r="Y787" i="1"/>
  <c r="X787" i="1"/>
  <c r="W787" i="1"/>
  <c r="V787" i="1"/>
  <c r="O787" i="1"/>
  <c r="AK787" i="1" s="1"/>
  <c r="AJ786" i="1"/>
  <c r="AI786" i="1"/>
  <c r="AH786" i="1"/>
  <c r="AG786" i="1"/>
  <c r="AF786" i="1"/>
  <c r="AE786" i="1"/>
  <c r="AD786" i="1"/>
  <c r="AC786" i="1"/>
  <c r="AB786" i="1"/>
  <c r="AA786" i="1"/>
  <c r="Y786" i="1"/>
  <c r="X786" i="1"/>
  <c r="W786" i="1"/>
  <c r="V786" i="1"/>
  <c r="O786" i="1"/>
  <c r="AK786" i="1" s="1"/>
  <c r="AJ785" i="1"/>
  <c r="AI785" i="1"/>
  <c r="AH785" i="1"/>
  <c r="AG785" i="1"/>
  <c r="AF785" i="1"/>
  <c r="AE785" i="1"/>
  <c r="AD785" i="1"/>
  <c r="AC785" i="1"/>
  <c r="AB785" i="1"/>
  <c r="AA785" i="1"/>
  <c r="Y785" i="1"/>
  <c r="X785" i="1"/>
  <c r="W785" i="1"/>
  <c r="V785" i="1"/>
  <c r="O785" i="1"/>
  <c r="AK785" i="1" s="1"/>
  <c r="AJ784" i="1"/>
  <c r="AI784" i="1"/>
  <c r="AH784" i="1"/>
  <c r="AG784" i="1"/>
  <c r="AF784" i="1"/>
  <c r="AE784" i="1"/>
  <c r="AD784" i="1"/>
  <c r="AC784" i="1"/>
  <c r="AB784" i="1"/>
  <c r="AA784" i="1"/>
  <c r="Y784" i="1"/>
  <c r="X784" i="1"/>
  <c r="W784" i="1"/>
  <c r="V784" i="1"/>
  <c r="O784" i="1"/>
  <c r="AK784" i="1" s="1"/>
  <c r="AJ783" i="1"/>
  <c r="AI783" i="1"/>
  <c r="AH783" i="1"/>
  <c r="AG783" i="1"/>
  <c r="AF783" i="1"/>
  <c r="AE783" i="1"/>
  <c r="AD783" i="1"/>
  <c r="AC783" i="1"/>
  <c r="AB783" i="1"/>
  <c r="AA783" i="1"/>
  <c r="Y783" i="1"/>
  <c r="X783" i="1"/>
  <c r="W783" i="1"/>
  <c r="V783" i="1"/>
  <c r="O783" i="1"/>
  <c r="AK783" i="1" s="1"/>
  <c r="AJ782" i="1"/>
  <c r="AI782" i="1"/>
  <c r="AH782" i="1"/>
  <c r="AG782" i="1"/>
  <c r="AF782" i="1"/>
  <c r="AE782" i="1"/>
  <c r="AD782" i="1"/>
  <c r="AC782" i="1"/>
  <c r="AB782" i="1"/>
  <c r="AA782" i="1"/>
  <c r="Y782" i="1"/>
  <c r="X782" i="1"/>
  <c r="W782" i="1"/>
  <c r="V782" i="1"/>
  <c r="O782" i="1"/>
  <c r="AK782" i="1" s="1"/>
  <c r="AJ781" i="1"/>
  <c r="AI781" i="1"/>
  <c r="AH781" i="1"/>
  <c r="AG781" i="1"/>
  <c r="AF781" i="1"/>
  <c r="AE781" i="1"/>
  <c r="AD781" i="1"/>
  <c r="AC781" i="1"/>
  <c r="AB781" i="1"/>
  <c r="AA781" i="1"/>
  <c r="Y781" i="1"/>
  <c r="X781" i="1"/>
  <c r="W781" i="1"/>
  <c r="V781" i="1"/>
  <c r="O781" i="1"/>
  <c r="AK781" i="1" s="1"/>
  <c r="AJ780" i="1"/>
  <c r="AI780" i="1"/>
  <c r="AH780" i="1"/>
  <c r="AG780" i="1"/>
  <c r="AF780" i="1"/>
  <c r="AE780" i="1"/>
  <c r="AD780" i="1"/>
  <c r="AC780" i="1"/>
  <c r="AB780" i="1"/>
  <c r="AA780" i="1"/>
  <c r="Y780" i="1"/>
  <c r="X780" i="1"/>
  <c r="W780" i="1"/>
  <c r="V780" i="1"/>
  <c r="O780" i="1"/>
  <c r="AK780" i="1" s="1"/>
  <c r="AJ779" i="1"/>
  <c r="AI779" i="1"/>
  <c r="AH779" i="1"/>
  <c r="AG779" i="1"/>
  <c r="AF779" i="1"/>
  <c r="AE779" i="1"/>
  <c r="AD779" i="1"/>
  <c r="AC779" i="1"/>
  <c r="AB779" i="1"/>
  <c r="AA779" i="1"/>
  <c r="Y779" i="1"/>
  <c r="X779" i="1"/>
  <c r="W779" i="1"/>
  <c r="V779" i="1"/>
  <c r="O779" i="1"/>
  <c r="AK779" i="1" s="1"/>
  <c r="AJ778" i="1"/>
  <c r="AI778" i="1"/>
  <c r="AH778" i="1"/>
  <c r="AG778" i="1"/>
  <c r="AF778" i="1"/>
  <c r="AE778" i="1"/>
  <c r="AD778" i="1"/>
  <c r="AC778" i="1"/>
  <c r="AB778" i="1"/>
  <c r="AA778" i="1"/>
  <c r="Y778" i="1"/>
  <c r="X778" i="1"/>
  <c r="W778" i="1"/>
  <c r="V778" i="1"/>
  <c r="O778" i="1"/>
  <c r="AK778" i="1" s="1"/>
  <c r="AJ777" i="1"/>
  <c r="AI777" i="1"/>
  <c r="AH777" i="1"/>
  <c r="AG777" i="1"/>
  <c r="AF777" i="1"/>
  <c r="AE777" i="1"/>
  <c r="AD777" i="1"/>
  <c r="AC777" i="1"/>
  <c r="AB777" i="1"/>
  <c r="AA777" i="1"/>
  <c r="Y777" i="1"/>
  <c r="X777" i="1"/>
  <c r="W777" i="1"/>
  <c r="V777" i="1"/>
  <c r="O777" i="1"/>
  <c r="AK777" i="1" s="1"/>
  <c r="AJ776" i="1"/>
  <c r="AI776" i="1"/>
  <c r="AH776" i="1"/>
  <c r="AG776" i="1"/>
  <c r="AF776" i="1"/>
  <c r="AE776" i="1"/>
  <c r="AD776" i="1"/>
  <c r="AC776" i="1"/>
  <c r="AB776" i="1"/>
  <c r="AA776" i="1"/>
  <c r="Y776" i="1"/>
  <c r="X776" i="1"/>
  <c r="W776" i="1"/>
  <c r="V776" i="1"/>
  <c r="O776" i="1"/>
  <c r="AK776" i="1" s="1"/>
  <c r="AJ775" i="1"/>
  <c r="AI775" i="1"/>
  <c r="AH775" i="1"/>
  <c r="AG775" i="1"/>
  <c r="AF775" i="1"/>
  <c r="AE775" i="1"/>
  <c r="AD775" i="1"/>
  <c r="AC775" i="1"/>
  <c r="AB775" i="1"/>
  <c r="AA775" i="1"/>
  <c r="Y775" i="1"/>
  <c r="X775" i="1"/>
  <c r="W775" i="1"/>
  <c r="V775" i="1"/>
  <c r="O775" i="1"/>
  <c r="AK775" i="1" s="1"/>
  <c r="AJ774" i="1"/>
  <c r="AI774" i="1"/>
  <c r="AH774" i="1"/>
  <c r="AG774" i="1"/>
  <c r="AF774" i="1"/>
  <c r="AE774" i="1"/>
  <c r="AD774" i="1"/>
  <c r="AC774" i="1"/>
  <c r="AB774" i="1"/>
  <c r="AA774" i="1"/>
  <c r="Y774" i="1"/>
  <c r="X774" i="1"/>
  <c r="W774" i="1"/>
  <c r="V774" i="1"/>
  <c r="O774" i="1"/>
  <c r="AK774" i="1" s="1"/>
  <c r="AJ773" i="1"/>
  <c r="AI773" i="1"/>
  <c r="AH773" i="1"/>
  <c r="AG773" i="1"/>
  <c r="AF773" i="1"/>
  <c r="AE773" i="1"/>
  <c r="AD773" i="1"/>
  <c r="AC773" i="1"/>
  <c r="AB773" i="1"/>
  <c r="AA773" i="1"/>
  <c r="Y773" i="1"/>
  <c r="X773" i="1"/>
  <c r="W773" i="1"/>
  <c r="V773" i="1"/>
  <c r="O773" i="1"/>
  <c r="AK773" i="1" s="1"/>
  <c r="AJ772" i="1"/>
  <c r="AI772" i="1"/>
  <c r="AH772" i="1"/>
  <c r="AG772" i="1"/>
  <c r="AF772" i="1"/>
  <c r="AE772" i="1"/>
  <c r="AD772" i="1"/>
  <c r="AC772" i="1"/>
  <c r="AB772" i="1"/>
  <c r="AA772" i="1"/>
  <c r="Y772" i="1"/>
  <c r="X772" i="1"/>
  <c r="W772" i="1"/>
  <c r="V772" i="1"/>
  <c r="O772" i="1"/>
  <c r="AK772" i="1" s="1"/>
  <c r="AJ771" i="1"/>
  <c r="AI771" i="1"/>
  <c r="AH771" i="1"/>
  <c r="AG771" i="1"/>
  <c r="AF771" i="1"/>
  <c r="AE771" i="1"/>
  <c r="AD771" i="1"/>
  <c r="AC771" i="1"/>
  <c r="AB771" i="1"/>
  <c r="AA771" i="1"/>
  <c r="Y771" i="1"/>
  <c r="X771" i="1"/>
  <c r="W771" i="1"/>
  <c r="V771" i="1"/>
  <c r="O771" i="1"/>
  <c r="AK771" i="1" s="1"/>
  <c r="AJ770" i="1"/>
  <c r="AI770" i="1"/>
  <c r="AH770" i="1"/>
  <c r="AG770" i="1"/>
  <c r="AF770" i="1"/>
  <c r="AE770" i="1"/>
  <c r="AD770" i="1"/>
  <c r="AC770" i="1"/>
  <c r="AB770" i="1"/>
  <c r="AA770" i="1"/>
  <c r="Y770" i="1"/>
  <c r="X770" i="1"/>
  <c r="W770" i="1"/>
  <c r="V770" i="1"/>
  <c r="O770" i="1"/>
  <c r="AK770" i="1" s="1"/>
  <c r="AJ769" i="1"/>
  <c r="AI769" i="1"/>
  <c r="AH769" i="1"/>
  <c r="AG769" i="1"/>
  <c r="AF769" i="1"/>
  <c r="AE769" i="1"/>
  <c r="AD769" i="1"/>
  <c r="AC769" i="1"/>
  <c r="AB769" i="1"/>
  <c r="AA769" i="1"/>
  <c r="Y769" i="1"/>
  <c r="X769" i="1"/>
  <c r="W769" i="1"/>
  <c r="V769" i="1"/>
  <c r="O769" i="1"/>
  <c r="AK769" i="1" s="1"/>
  <c r="AJ768" i="1"/>
  <c r="AI768" i="1"/>
  <c r="AH768" i="1"/>
  <c r="AG768" i="1"/>
  <c r="AF768" i="1"/>
  <c r="AE768" i="1"/>
  <c r="AD768" i="1"/>
  <c r="AC768" i="1"/>
  <c r="AB768" i="1"/>
  <c r="AA768" i="1"/>
  <c r="Y768" i="1"/>
  <c r="X768" i="1"/>
  <c r="W768" i="1"/>
  <c r="V768" i="1"/>
  <c r="O768" i="1"/>
  <c r="AK768" i="1" s="1"/>
  <c r="AJ767" i="1"/>
  <c r="AI767" i="1"/>
  <c r="AH767" i="1"/>
  <c r="AG767" i="1"/>
  <c r="AF767" i="1"/>
  <c r="AE767" i="1"/>
  <c r="AD767" i="1"/>
  <c r="AC767" i="1"/>
  <c r="AB767" i="1"/>
  <c r="AA767" i="1"/>
  <c r="Y767" i="1"/>
  <c r="X767" i="1"/>
  <c r="W767" i="1"/>
  <c r="V767" i="1"/>
  <c r="O767" i="1"/>
  <c r="AK767" i="1" s="1"/>
  <c r="AJ766" i="1"/>
  <c r="AI766" i="1"/>
  <c r="AH766" i="1"/>
  <c r="AG766" i="1"/>
  <c r="AF766" i="1"/>
  <c r="AE766" i="1"/>
  <c r="AD766" i="1"/>
  <c r="AC766" i="1"/>
  <c r="AB766" i="1"/>
  <c r="AA766" i="1"/>
  <c r="Y766" i="1"/>
  <c r="X766" i="1"/>
  <c r="W766" i="1"/>
  <c r="V766" i="1"/>
  <c r="O766" i="1"/>
  <c r="AK766" i="1" s="1"/>
  <c r="AJ765" i="1"/>
  <c r="AI765" i="1"/>
  <c r="AH765" i="1"/>
  <c r="AG765" i="1"/>
  <c r="AF765" i="1"/>
  <c r="AE765" i="1"/>
  <c r="AD765" i="1"/>
  <c r="AC765" i="1"/>
  <c r="AB765" i="1"/>
  <c r="AA765" i="1"/>
  <c r="Y765" i="1"/>
  <c r="X765" i="1"/>
  <c r="W765" i="1"/>
  <c r="V765" i="1"/>
  <c r="O765" i="1"/>
  <c r="AK765" i="1" s="1"/>
  <c r="AJ764" i="1"/>
  <c r="AI764" i="1"/>
  <c r="AH764" i="1"/>
  <c r="AG764" i="1"/>
  <c r="AF764" i="1"/>
  <c r="AE764" i="1"/>
  <c r="AD764" i="1"/>
  <c r="AC764" i="1"/>
  <c r="AB764" i="1"/>
  <c r="AA764" i="1"/>
  <c r="Y764" i="1"/>
  <c r="X764" i="1"/>
  <c r="W764" i="1"/>
  <c r="V764" i="1"/>
  <c r="O764" i="1"/>
  <c r="AK764" i="1" s="1"/>
  <c r="AJ763" i="1"/>
  <c r="AI763" i="1"/>
  <c r="AH763" i="1"/>
  <c r="AG763" i="1"/>
  <c r="AF763" i="1"/>
  <c r="AE763" i="1"/>
  <c r="AD763" i="1"/>
  <c r="AC763" i="1"/>
  <c r="AB763" i="1"/>
  <c r="AA763" i="1"/>
  <c r="Y763" i="1"/>
  <c r="X763" i="1"/>
  <c r="W763" i="1"/>
  <c r="V763" i="1"/>
  <c r="O763" i="1"/>
  <c r="AK763" i="1" s="1"/>
  <c r="AJ762" i="1"/>
  <c r="AI762" i="1"/>
  <c r="AH762" i="1"/>
  <c r="AG762" i="1"/>
  <c r="AF762" i="1"/>
  <c r="AE762" i="1"/>
  <c r="AD762" i="1"/>
  <c r="AC762" i="1"/>
  <c r="AB762" i="1"/>
  <c r="AA762" i="1"/>
  <c r="Y762" i="1"/>
  <c r="X762" i="1"/>
  <c r="W762" i="1"/>
  <c r="V762" i="1"/>
  <c r="O762" i="1"/>
  <c r="AK762" i="1" s="1"/>
  <c r="AJ761" i="1"/>
  <c r="AI761" i="1"/>
  <c r="AH761" i="1"/>
  <c r="AG761" i="1"/>
  <c r="AF761" i="1"/>
  <c r="AE761" i="1"/>
  <c r="AD761" i="1"/>
  <c r="AC761" i="1"/>
  <c r="AB761" i="1"/>
  <c r="AA761" i="1"/>
  <c r="Y761" i="1"/>
  <c r="X761" i="1"/>
  <c r="W761" i="1"/>
  <c r="V761" i="1"/>
  <c r="O761" i="1"/>
  <c r="AK761" i="1" s="1"/>
  <c r="AJ760" i="1"/>
  <c r="AI760" i="1"/>
  <c r="AH760" i="1"/>
  <c r="AG760" i="1"/>
  <c r="AF760" i="1"/>
  <c r="AE760" i="1"/>
  <c r="AD760" i="1"/>
  <c r="AC760" i="1"/>
  <c r="AB760" i="1"/>
  <c r="AA760" i="1"/>
  <c r="Y760" i="1"/>
  <c r="X760" i="1"/>
  <c r="W760" i="1"/>
  <c r="V760" i="1"/>
  <c r="O760" i="1"/>
  <c r="AK760" i="1" s="1"/>
  <c r="AJ759" i="1"/>
  <c r="AI759" i="1"/>
  <c r="AH759" i="1"/>
  <c r="AG759" i="1"/>
  <c r="AF759" i="1"/>
  <c r="AE759" i="1"/>
  <c r="AD759" i="1"/>
  <c r="AC759" i="1"/>
  <c r="AB759" i="1"/>
  <c r="AA759" i="1"/>
  <c r="Y759" i="1"/>
  <c r="X759" i="1"/>
  <c r="W759" i="1"/>
  <c r="V759" i="1"/>
  <c r="O759" i="1"/>
  <c r="AK759" i="1" s="1"/>
  <c r="AJ758" i="1"/>
  <c r="AI758" i="1"/>
  <c r="AH758" i="1"/>
  <c r="AG758" i="1"/>
  <c r="AF758" i="1"/>
  <c r="AE758" i="1"/>
  <c r="AD758" i="1"/>
  <c r="AC758" i="1"/>
  <c r="AB758" i="1"/>
  <c r="AA758" i="1"/>
  <c r="Y758" i="1"/>
  <c r="X758" i="1"/>
  <c r="W758" i="1"/>
  <c r="V758" i="1"/>
  <c r="O758" i="1"/>
  <c r="AK758" i="1" s="1"/>
  <c r="AJ757" i="1"/>
  <c r="AI757" i="1"/>
  <c r="AH757" i="1"/>
  <c r="AG757" i="1"/>
  <c r="AF757" i="1"/>
  <c r="AE757" i="1"/>
  <c r="AD757" i="1"/>
  <c r="AC757" i="1"/>
  <c r="AB757" i="1"/>
  <c r="AA757" i="1"/>
  <c r="Y757" i="1"/>
  <c r="X757" i="1"/>
  <c r="W757" i="1"/>
  <c r="V757" i="1"/>
  <c r="O757" i="1"/>
  <c r="AK757" i="1" s="1"/>
  <c r="AJ756" i="1"/>
  <c r="AI756" i="1"/>
  <c r="AH756" i="1"/>
  <c r="AG756" i="1"/>
  <c r="AF756" i="1"/>
  <c r="AE756" i="1"/>
  <c r="AD756" i="1"/>
  <c r="AC756" i="1"/>
  <c r="AB756" i="1"/>
  <c r="AA756" i="1"/>
  <c r="Y756" i="1"/>
  <c r="X756" i="1"/>
  <c r="W756" i="1"/>
  <c r="V756" i="1"/>
  <c r="O756" i="1"/>
  <c r="AK756" i="1" s="1"/>
  <c r="AJ755" i="1"/>
  <c r="AI755" i="1"/>
  <c r="AH755" i="1"/>
  <c r="AG755" i="1"/>
  <c r="AF755" i="1"/>
  <c r="AE755" i="1"/>
  <c r="AD755" i="1"/>
  <c r="AC755" i="1"/>
  <c r="AB755" i="1"/>
  <c r="AA755" i="1"/>
  <c r="Y755" i="1"/>
  <c r="X755" i="1"/>
  <c r="W755" i="1"/>
  <c r="V755" i="1"/>
  <c r="O755" i="1"/>
  <c r="AK755" i="1" s="1"/>
  <c r="AJ754" i="1"/>
  <c r="AI754" i="1"/>
  <c r="AH754" i="1"/>
  <c r="AG754" i="1"/>
  <c r="AF754" i="1"/>
  <c r="AE754" i="1"/>
  <c r="AD754" i="1"/>
  <c r="AC754" i="1"/>
  <c r="AB754" i="1"/>
  <c r="AA754" i="1"/>
  <c r="Y754" i="1"/>
  <c r="X754" i="1"/>
  <c r="W754" i="1"/>
  <c r="V754" i="1"/>
  <c r="O754" i="1"/>
  <c r="AK754" i="1" s="1"/>
  <c r="AJ753" i="1"/>
  <c r="AI753" i="1"/>
  <c r="AH753" i="1"/>
  <c r="AG753" i="1"/>
  <c r="AF753" i="1"/>
  <c r="AE753" i="1"/>
  <c r="AD753" i="1"/>
  <c r="AC753" i="1"/>
  <c r="AB753" i="1"/>
  <c r="AA753" i="1"/>
  <c r="Y753" i="1"/>
  <c r="X753" i="1"/>
  <c r="W753" i="1"/>
  <c r="V753" i="1"/>
  <c r="O753" i="1"/>
  <c r="AK753" i="1" s="1"/>
  <c r="AJ752" i="1"/>
  <c r="AI752" i="1"/>
  <c r="AH752" i="1"/>
  <c r="AG752" i="1"/>
  <c r="AF752" i="1"/>
  <c r="AE752" i="1"/>
  <c r="AD752" i="1"/>
  <c r="AC752" i="1"/>
  <c r="AB752" i="1"/>
  <c r="AA752" i="1"/>
  <c r="Y752" i="1"/>
  <c r="X752" i="1"/>
  <c r="W752" i="1"/>
  <c r="V752" i="1"/>
  <c r="O752" i="1"/>
  <c r="AK752" i="1" s="1"/>
  <c r="AJ751" i="1"/>
  <c r="AI751" i="1"/>
  <c r="AH751" i="1"/>
  <c r="AG751" i="1"/>
  <c r="AF751" i="1"/>
  <c r="AE751" i="1"/>
  <c r="AD751" i="1"/>
  <c r="AC751" i="1"/>
  <c r="AB751" i="1"/>
  <c r="AA751" i="1"/>
  <c r="Y751" i="1"/>
  <c r="X751" i="1"/>
  <c r="W751" i="1"/>
  <c r="V751" i="1"/>
  <c r="O751" i="1"/>
  <c r="AK751" i="1" s="1"/>
  <c r="AJ750" i="1"/>
  <c r="AI750" i="1"/>
  <c r="AH750" i="1"/>
  <c r="AG750" i="1"/>
  <c r="AF750" i="1"/>
  <c r="AE750" i="1"/>
  <c r="AD750" i="1"/>
  <c r="AC750" i="1"/>
  <c r="AB750" i="1"/>
  <c r="AA750" i="1"/>
  <c r="Y750" i="1"/>
  <c r="X750" i="1"/>
  <c r="W750" i="1"/>
  <c r="V750" i="1"/>
  <c r="O750" i="1"/>
  <c r="AK750" i="1" s="1"/>
  <c r="AJ749" i="1"/>
  <c r="AI749" i="1"/>
  <c r="AH749" i="1"/>
  <c r="AG749" i="1"/>
  <c r="AF749" i="1"/>
  <c r="AE749" i="1"/>
  <c r="AD749" i="1"/>
  <c r="AC749" i="1"/>
  <c r="AB749" i="1"/>
  <c r="AA749" i="1"/>
  <c r="Y749" i="1"/>
  <c r="X749" i="1"/>
  <c r="W749" i="1"/>
  <c r="V749" i="1"/>
  <c r="O749" i="1"/>
  <c r="AK749" i="1" s="1"/>
  <c r="AJ748" i="1"/>
  <c r="AI748" i="1"/>
  <c r="AH748" i="1"/>
  <c r="AG748" i="1"/>
  <c r="AF748" i="1"/>
  <c r="AE748" i="1"/>
  <c r="AD748" i="1"/>
  <c r="AC748" i="1"/>
  <c r="AB748" i="1"/>
  <c r="AA748" i="1"/>
  <c r="Y748" i="1"/>
  <c r="X748" i="1"/>
  <c r="W748" i="1"/>
  <c r="V748" i="1"/>
  <c r="O748" i="1"/>
  <c r="AK748" i="1" s="1"/>
  <c r="AJ747" i="1"/>
  <c r="AI747" i="1"/>
  <c r="AH747" i="1"/>
  <c r="AG747" i="1"/>
  <c r="AF747" i="1"/>
  <c r="AE747" i="1"/>
  <c r="AD747" i="1"/>
  <c r="AC747" i="1"/>
  <c r="AB747" i="1"/>
  <c r="AA747" i="1"/>
  <c r="Y747" i="1"/>
  <c r="X747" i="1"/>
  <c r="W747" i="1"/>
  <c r="V747" i="1"/>
  <c r="O747" i="1"/>
  <c r="AK747" i="1" s="1"/>
  <c r="AJ746" i="1"/>
  <c r="AI746" i="1"/>
  <c r="AH746" i="1"/>
  <c r="AG746" i="1"/>
  <c r="AF746" i="1"/>
  <c r="AE746" i="1"/>
  <c r="AD746" i="1"/>
  <c r="AC746" i="1"/>
  <c r="AB746" i="1"/>
  <c r="AA746" i="1"/>
  <c r="Y746" i="1"/>
  <c r="X746" i="1"/>
  <c r="W746" i="1"/>
  <c r="V746" i="1"/>
  <c r="O746" i="1"/>
  <c r="AK746" i="1" s="1"/>
  <c r="AJ745" i="1"/>
  <c r="AI745" i="1"/>
  <c r="AH745" i="1"/>
  <c r="AG745" i="1"/>
  <c r="AF745" i="1"/>
  <c r="AE745" i="1"/>
  <c r="AD745" i="1"/>
  <c r="AC745" i="1"/>
  <c r="AB745" i="1"/>
  <c r="AA745" i="1"/>
  <c r="Y745" i="1"/>
  <c r="X745" i="1"/>
  <c r="W745" i="1"/>
  <c r="V745" i="1"/>
  <c r="O745" i="1"/>
  <c r="AK745" i="1" s="1"/>
  <c r="AJ744" i="1"/>
  <c r="AI744" i="1"/>
  <c r="AH744" i="1"/>
  <c r="AG744" i="1"/>
  <c r="AF744" i="1"/>
  <c r="AE744" i="1"/>
  <c r="AD744" i="1"/>
  <c r="AC744" i="1"/>
  <c r="AB744" i="1"/>
  <c r="AA744" i="1"/>
  <c r="Y744" i="1"/>
  <c r="X744" i="1"/>
  <c r="W744" i="1"/>
  <c r="V744" i="1"/>
  <c r="O744" i="1"/>
  <c r="AK744" i="1" s="1"/>
  <c r="AJ743" i="1"/>
  <c r="AI743" i="1"/>
  <c r="AH743" i="1"/>
  <c r="AG743" i="1"/>
  <c r="AF743" i="1"/>
  <c r="AE743" i="1"/>
  <c r="AD743" i="1"/>
  <c r="AC743" i="1"/>
  <c r="AB743" i="1"/>
  <c r="AA743" i="1"/>
  <c r="Y743" i="1"/>
  <c r="X743" i="1"/>
  <c r="W743" i="1"/>
  <c r="V743" i="1"/>
  <c r="O743" i="1"/>
  <c r="AK743" i="1" s="1"/>
  <c r="AJ742" i="1"/>
  <c r="AI742" i="1"/>
  <c r="AH742" i="1"/>
  <c r="AG742" i="1"/>
  <c r="AF742" i="1"/>
  <c r="AE742" i="1"/>
  <c r="AD742" i="1"/>
  <c r="AC742" i="1"/>
  <c r="AB742" i="1"/>
  <c r="AA742" i="1"/>
  <c r="Y742" i="1"/>
  <c r="X742" i="1"/>
  <c r="W742" i="1"/>
  <c r="V742" i="1"/>
  <c r="O742" i="1"/>
  <c r="AK742" i="1" s="1"/>
  <c r="AJ741" i="1"/>
  <c r="AI741" i="1"/>
  <c r="AH741" i="1"/>
  <c r="AG741" i="1"/>
  <c r="AF741" i="1"/>
  <c r="AE741" i="1"/>
  <c r="AD741" i="1"/>
  <c r="AC741" i="1"/>
  <c r="AB741" i="1"/>
  <c r="AA741" i="1"/>
  <c r="Y741" i="1"/>
  <c r="X741" i="1"/>
  <c r="W741" i="1"/>
  <c r="V741" i="1"/>
  <c r="O741" i="1"/>
  <c r="AK741" i="1" s="1"/>
  <c r="AJ740" i="1"/>
  <c r="AI740" i="1"/>
  <c r="AH740" i="1"/>
  <c r="AG740" i="1"/>
  <c r="AF740" i="1"/>
  <c r="AE740" i="1"/>
  <c r="AD740" i="1"/>
  <c r="AC740" i="1"/>
  <c r="AB740" i="1"/>
  <c r="AA740" i="1"/>
  <c r="Y740" i="1"/>
  <c r="X740" i="1"/>
  <c r="W740" i="1"/>
  <c r="V740" i="1"/>
  <c r="O740" i="1"/>
  <c r="AK740" i="1" s="1"/>
  <c r="AJ739" i="1"/>
  <c r="AI739" i="1"/>
  <c r="AH739" i="1"/>
  <c r="AG739" i="1"/>
  <c r="AF739" i="1"/>
  <c r="AE739" i="1"/>
  <c r="AD739" i="1"/>
  <c r="AC739" i="1"/>
  <c r="AB739" i="1"/>
  <c r="AA739" i="1"/>
  <c r="Y739" i="1"/>
  <c r="X739" i="1"/>
  <c r="W739" i="1"/>
  <c r="V739" i="1"/>
  <c r="O739" i="1"/>
  <c r="AK739" i="1" s="1"/>
  <c r="AJ738" i="1"/>
  <c r="AI738" i="1"/>
  <c r="AH738" i="1"/>
  <c r="AG738" i="1"/>
  <c r="AF738" i="1"/>
  <c r="AE738" i="1"/>
  <c r="AD738" i="1"/>
  <c r="AC738" i="1"/>
  <c r="AB738" i="1"/>
  <c r="AA738" i="1"/>
  <c r="Y738" i="1"/>
  <c r="X738" i="1"/>
  <c r="W738" i="1"/>
  <c r="V738" i="1"/>
  <c r="O738" i="1"/>
  <c r="AK738" i="1" s="1"/>
  <c r="AJ737" i="1"/>
  <c r="AI737" i="1"/>
  <c r="AH737" i="1"/>
  <c r="AG737" i="1"/>
  <c r="AF737" i="1"/>
  <c r="AE737" i="1"/>
  <c r="AD737" i="1"/>
  <c r="AC737" i="1"/>
  <c r="AB737" i="1"/>
  <c r="AA737" i="1"/>
  <c r="Y737" i="1"/>
  <c r="X737" i="1"/>
  <c r="W737" i="1"/>
  <c r="V737" i="1"/>
  <c r="O737" i="1"/>
  <c r="AK737" i="1" s="1"/>
  <c r="AJ736" i="1"/>
  <c r="AI736" i="1"/>
  <c r="AH736" i="1"/>
  <c r="AG736" i="1"/>
  <c r="AF736" i="1"/>
  <c r="AE736" i="1"/>
  <c r="AD736" i="1"/>
  <c r="AC736" i="1"/>
  <c r="AB736" i="1"/>
  <c r="AA736" i="1"/>
  <c r="Y736" i="1"/>
  <c r="X736" i="1"/>
  <c r="W736" i="1"/>
  <c r="V736" i="1"/>
  <c r="O736" i="1"/>
  <c r="AK736" i="1" s="1"/>
  <c r="AJ735" i="1"/>
  <c r="AI735" i="1"/>
  <c r="AH735" i="1"/>
  <c r="AG735" i="1"/>
  <c r="AF735" i="1"/>
  <c r="AE735" i="1"/>
  <c r="AD735" i="1"/>
  <c r="AC735" i="1"/>
  <c r="AB735" i="1"/>
  <c r="AA735" i="1"/>
  <c r="Y735" i="1"/>
  <c r="X735" i="1"/>
  <c r="W735" i="1"/>
  <c r="V735" i="1"/>
  <c r="O735" i="1"/>
  <c r="AK735" i="1" s="1"/>
  <c r="AJ734" i="1"/>
  <c r="AI734" i="1"/>
  <c r="AH734" i="1"/>
  <c r="AG734" i="1"/>
  <c r="AF734" i="1"/>
  <c r="AE734" i="1"/>
  <c r="AD734" i="1"/>
  <c r="AC734" i="1"/>
  <c r="AB734" i="1"/>
  <c r="AA734" i="1"/>
  <c r="Y734" i="1"/>
  <c r="X734" i="1"/>
  <c r="W734" i="1"/>
  <c r="V734" i="1"/>
  <c r="O734" i="1"/>
  <c r="AK734" i="1" s="1"/>
  <c r="AJ733" i="1"/>
  <c r="AI733" i="1"/>
  <c r="AH733" i="1"/>
  <c r="AG733" i="1"/>
  <c r="AF733" i="1"/>
  <c r="AE733" i="1"/>
  <c r="AD733" i="1"/>
  <c r="AC733" i="1"/>
  <c r="AB733" i="1"/>
  <c r="AA733" i="1"/>
  <c r="Y733" i="1"/>
  <c r="X733" i="1"/>
  <c r="W733" i="1"/>
  <c r="V733" i="1"/>
  <c r="O733" i="1"/>
  <c r="AK733" i="1" s="1"/>
  <c r="AJ732" i="1"/>
  <c r="AI732" i="1"/>
  <c r="AH732" i="1"/>
  <c r="AG732" i="1"/>
  <c r="AF732" i="1"/>
  <c r="AE732" i="1"/>
  <c r="AD732" i="1"/>
  <c r="AC732" i="1"/>
  <c r="AB732" i="1"/>
  <c r="AA732" i="1"/>
  <c r="Y732" i="1"/>
  <c r="X732" i="1"/>
  <c r="W732" i="1"/>
  <c r="V732" i="1"/>
  <c r="O732" i="1"/>
  <c r="AK732" i="1" s="1"/>
  <c r="AJ731" i="1"/>
  <c r="AI731" i="1"/>
  <c r="AH731" i="1"/>
  <c r="AG731" i="1"/>
  <c r="AF731" i="1"/>
  <c r="AE731" i="1"/>
  <c r="AD731" i="1"/>
  <c r="AC731" i="1"/>
  <c r="AB731" i="1"/>
  <c r="AA731" i="1"/>
  <c r="Y731" i="1"/>
  <c r="X731" i="1"/>
  <c r="W731" i="1"/>
  <c r="V731" i="1"/>
  <c r="O731" i="1"/>
  <c r="AK731" i="1" s="1"/>
  <c r="AJ730" i="1"/>
  <c r="AI730" i="1"/>
  <c r="AH730" i="1"/>
  <c r="AG730" i="1"/>
  <c r="AF730" i="1"/>
  <c r="AE730" i="1"/>
  <c r="AD730" i="1"/>
  <c r="AC730" i="1"/>
  <c r="AB730" i="1"/>
  <c r="AA730" i="1"/>
  <c r="Y730" i="1"/>
  <c r="X730" i="1"/>
  <c r="W730" i="1"/>
  <c r="V730" i="1"/>
  <c r="O730" i="1"/>
  <c r="AK730" i="1" s="1"/>
  <c r="AJ729" i="1"/>
  <c r="AI729" i="1"/>
  <c r="AH729" i="1"/>
  <c r="AG729" i="1"/>
  <c r="AF729" i="1"/>
  <c r="AE729" i="1"/>
  <c r="AD729" i="1"/>
  <c r="AC729" i="1"/>
  <c r="AB729" i="1"/>
  <c r="AA729" i="1"/>
  <c r="Y729" i="1"/>
  <c r="X729" i="1"/>
  <c r="W729" i="1"/>
  <c r="V729" i="1"/>
  <c r="O729" i="1"/>
  <c r="AK729" i="1" s="1"/>
  <c r="AJ728" i="1"/>
  <c r="AI728" i="1"/>
  <c r="AH728" i="1"/>
  <c r="AG728" i="1"/>
  <c r="AF728" i="1"/>
  <c r="AE728" i="1"/>
  <c r="AD728" i="1"/>
  <c r="AC728" i="1"/>
  <c r="AB728" i="1"/>
  <c r="AA728" i="1"/>
  <c r="Y728" i="1"/>
  <c r="X728" i="1"/>
  <c r="W728" i="1"/>
  <c r="V728" i="1"/>
  <c r="O728" i="1"/>
  <c r="AK728" i="1" s="1"/>
  <c r="AJ727" i="1"/>
  <c r="AI727" i="1"/>
  <c r="AH727" i="1"/>
  <c r="AG727" i="1"/>
  <c r="AF727" i="1"/>
  <c r="AE727" i="1"/>
  <c r="AD727" i="1"/>
  <c r="AC727" i="1"/>
  <c r="AB727" i="1"/>
  <c r="AA727" i="1"/>
  <c r="Y727" i="1"/>
  <c r="X727" i="1"/>
  <c r="W727" i="1"/>
  <c r="V727" i="1"/>
  <c r="O727" i="1"/>
  <c r="AK727" i="1" s="1"/>
  <c r="AJ726" i="1"/>
  <c r="AI726" i="1"/>
  <c r="AH726" i="1"/>
  <c r="AG726" i="1"/>
  <c r="AF726" i="1"/>
  <c r="AE726" i="1"/>
  <c r="AD726" i="1"/>
  <c r="AC726" i="1"/>
  <c r="AB726" i="1"/>
  <c r="AA726" i="1"/>
  <c r="Y726" i="1"/>
  <c r="X726" i="1"/>
  <c r="W726" i="1"/>
  <c r="V726" i="1"/>
  <c r="O726" i="1"/>
  <c r="AK726" i="1" s="1"/>
  <c r="AJ725" i="1"/>
  <c r="AI725" i="1"/>
  <c r="AH725" i="1"/>
  <c r="AG725" i="1"/>
  <c r="AF725" i="1"/>
  <c r="AE725" i="1"/>
  <c r="AD725" i="1"/>
  <c r="AC725" i="1"/>
  <c r="AB725" i="1"/>
  <c r="AA725" i="1"/>
  <c r="Y725" i="1"/>
  <c r="X725" i="1"/>
  <c r="W725" i="1"/>
  <c r="V725" i="1"/>
  <c r="O725" i="1"/>
  <c r="AK725" i="1" s="1"/>
  <c r="AJ724" i="1"/>
  <c r="AI724" i="1"/>
  <c r="AH724" i="1"/>
  <c r="AG724" i="1"/>
  <c r="AF724" i="1"/>
  <c r="AE724" i="1"/>
  <c r="AD724" i="1"/>
  <c r="AC724" i="1"/>
  <c r="AB724" i="1"/>
  <c r="AA724" i="1"/>
  <c r="Y724" i="1"/>
  <c r="X724" i="1"/>
  <c r="W724" i="1"/>
  <c r="V724" i="1"/>
  <c r="O724" i="1"/>
  <c r="AK724" i="1" s="1"/>
  <c r="AJ723" i="1"/>
  <c r="AI723" i="1"/>
  <c r="AH723" i="1"/>
  <c r="AG723" i="1"/>
  <c r="AF723" i="1"/>
  <c r="AE723" i="1"/>
  <c r="AD723" i="1"/>
  <c r="AC723" i="1"/>
  <c r="AB723" i="1"/>
  <c r="AA723" i="1"/>
  <c r="Y723" i="1"/>
  <c r="X723" i="1"/>
  <c r="W723" i="1"/>
  <c r="V723" i="1"/>
  <c r="O723" i="1"/>
  <c r="AK723" i="1" s="1"/>
  <c r="AJ722" i="1"/>
  <c r="AI722" i="1"/>
  <c r="AH722" i="1"/>
  <c r="AG722" i="1"/>
  <c r="AF722" i="1"/>
  <c r="AE722" i="1"/>
  <c r="AD722" i="1"/>
  <c r="AC722" i="1"/>
  <c r="AB722" i="1"/>
  <c r="AA722" i="1"/>
  <c r="Y722" i="1"/>
  <c r="X722" i="1"/>
  <c r="W722" i="1"/>
  <c r="V722" i="1"/>
  <c r="O722" i="1"/>
  <c r="AK722" i="1" s="1"/>
  <c r="AJ721" i="1"/>
  <c r="AI721" i="1"/>
  <c r="AH721" i="1"/>
  <c r="AG721" i="1"/>
  <c r="AF721" i="1"/>
  <c r="AE721" i="1"/>
  <c r="AD721" i="1"/>
  <c r="AC721" i="1"/>
  <c r="AB721" i="1"/>
  <c r="AA721" i="1"/>
  <c r="Y721" i="1"/>
  <c r="X721" i="1"/>
  <c r="W721" i="1"/>
  <c r="V721" i="1"/>
  <c r="O721" i="1"/>
  <c r="AK721" i="1" s="1"/>
  <c r="AJ720" i="1"/>
  <c r="AI720" i="1"/>
  <c r="AH720" i="1"/>
  <c r="AG720" i="1"/>
  <c r="AF720" i="1"/>
  <c r="AE720" i="1"/>
  <c r="AD720" i="1"/>
  <c r="AC720" i="1"/>
  <c r="AB720" i="1"/>
  <c r="AA720" i="1"/>
  <c r="Y720" i="1"/>
  <c r="X720" i="1"/>
  <c r="W720" i="1"/>
  <c r="V720" i="1"/>
  <c r="O720" i="1"/>
  <c r="AK720" i="1" s="1"/>
  <c r="AJ719" i="1"/>
  <c r="AI719" i="1"/>
  <c r="AH719" i="1"/>
  <c r="AG719" i="1"/>
  <c r="AF719" i="1"/>
  <c r="AE719" i="1"/>
  <c r="AD719" i="1"/>
  <c r="AC719" i="1"/>
  <c r="AB719" i="1"/>
  <c r="AA719" i="1"/>
  <c r="Y719" i="1"/>
  <c r="X719" i="1"/>
  <c r="W719" i="1"/>
  <c r="V719" i="1"/>
  <c r="O719" i="1"/>
  <c r="AK719" i="1" s="1"/>
  <c r="AJ718" i="1"/>
  <c r="AI718" i="1"/>
  <c r="AH718" i="1"/>
  <c r="AG718" i="1"/>
  <c r="AF718" i="1"/>
  <c r="AE718" i="1"/>
  <c r="AD718" i="1"/>
  <c r="AC718" i="1"/>
  <c r="AB718" i="1"/>
  <c r="AA718" i="1"/>
  <c r="Y718" i="1"/>
  <c r="X718" i="1"/>
  <c r="W718" i="1"/>
  <c r="V718" i="1"/>
  <c r="O718" i="1"/>
  <c r="AK718" i="1" s="1"/>
  <c r="AJ717" i="1"/>
  <c r="AI717" i="1"/>
  <c r="AH717" i="1"/>
  <c r="AG717" i="1"/>
  <c r="AF717" i="1"/>
  <c r="AE717" i="1"/>
  <c r="AD717" i="1"/>
  <c r="AC717" i="1"/>
  <c r="AB717" i="1"/>
  <c r="AA717" i="1"/>
  <c r="Y717" i="1"/>
  <c r="X717" i="1"/>
  <c r="W717" i="1"/>
  <c r="V717" i="1"/>
  <c r="O717" i="1"/>
  <c r="AK717" i="1" s="1"/>
  <c r="AJ716" i="1"/>
  <c r="AI716" i="1"/>
  <c r="AH716" i="1"/>
  <c r="AG716" i="1"/>
  <c r="AF716" i="1"/>
  <c r="AE716" i="1"/>
  <c r="AD716" i="1"/>
  <c r="AC716" i="1"/>
  <c r="AB716" i="1"/>
  <c r="AA716" i="1"/>
  <c r="Y716" i="1"/>
  <c r="X716" i="1"/>
  <c r="W716" i="1"/>
  <c r="V716" i="1"/>
  <c r="O716" i="1"/>
  <c r="AK716" i="1" s="1"/>
  <c r="AJ715" i="1"/>
  <c r="AI715" i="1"/>
  <c r="AH715" i="1"/>
  <c r="AG715" i="1"/>
  <c r="AF715" i="1"/>
  <c r="AE715" i="1"/>
  <c r="AD715" i="1"/>
  <c r="AC715" i="1"/>
  <c r="AB715" i="1"/>
  <c r="AA715" i="1"/>
  <c r="Y715" i="1"/>
  <c r="X715" i="1"/>
  <c r="W715" i="1"/>
  <c r="V715" i="1"/>
  <c r="O715" i="1"/>
  <c r="AK715" i="1" s="1"/>
  <c r="AJ714" i="1"/>
  <c r="AI714" i="1"/>
  <c r="AH714" i="1"/>
  <c r="AG714" i="1"/>
  <c r="AF714" i="1"/>
  <c r="AE714" i="1"/>
  <c r="AD714" i="1"/>
  <c r="AC714" i="1"/>
  <c r="AB714" i="1"/>
  <c r="AA714" i="1"/>
  <c r="Y714" i="1"/>
  <c r="X714" i="1"/>
  <c r="W714" i="1"/>
  <c r="V714" i="1"/>
  <c r="O714" i="1"/>
  <c r="AK714" i="1" s="1"/>
  <c r="AJ713" i="1"/>
  <c r="AI713" i="1"/>
  <c r="AH713" i="1"/>
  <c r="AG713" i="1"/>
  <c r="AF713" i="1"/>
  <c r="AE713" i="1"/>
  <c r="AD713" i="1"/>
  <c r="AC713" i="1"/>
  <c r="AB713" i="1"/>
  <c r="AA713" i="1"/>
  <c r="Y713" i="1"/>
  <c r="X713" i="1"/>
  <c r="W713" i="1"/>
  <c r="V713" i="1"/>
  <c r="O713" i="1"/>
  <c r="AK713" i="1" s="1"/>
  <c r="AJ712" i="1"/>
  <c r="AI712" i="1"/>
  <c r="AH712" i="1"/>
  <c r="AG712" i="1"/>
  <c r="AF712" i="1"/>
  <c r="AE712" i="1"/>
  <c r="AD712" i="1"/>
  <c r="AC712" i="1"/>
  <c r="AB712" i="1"/>
  <c r="AA712" i="1"/>
  <c r="Y712" i="1"/>
  <c r="X712" i="1"/>
  <c r="W712" i="1"/>
  <c r="V712" i="1"/>
  <c r="O712" i="1"/>
  <c r="AK712" i="1" s="1"/>
  <c r="AJ711" i="1"/>
  <c r="AI711" i="1"/>
  <c r="AH711" i="1"/>
  <c r="AG711" i="1"/>
  <c r="AF711" i="1"/>
  <c r="AE711" i="1"/>
  <c r="AD711" i="1"/>
  <c r="AC711" i="1"/>
  <c r="AB711" i="1"/>
  <c r="AA711" i="1"/>
  <c r="Y711" i="1"/>
  <c r="X711" i="1"/>
  <c r="W711" i="1"/>
  <c r="V711" i="1"/>
  <c r="O711" i="1"/>
  <c r="AK711" i="1" s="1"/>
  <c r="AJ710" i="1"/>
  <c r="AI710" i="1"/>
  <c r="AH710" i="1"/>
  <c r="AG710" i="1"/>
  <c r="AF710" i="1"/>
  <c r="AE710" i="1"/>
  <c r="AD710" i="1"/>
  <c r="AC710" i="1"/>
  <c r="AB710" i="1"/>
  <c r="AA710" i="1"/>
  <c r="Y710" i="1"/>
  <c r="X710" i="1"/>
  <c r="W710" i="1"/>
  <c r="V710" i="1"/>
  <c r="O710" i="1"/>
  <c r="AK710" i="1" s="1"/>
  <c r="AJ709" i="1"/>
  <c r="AI709" i="1"/>
  <c r="AH709" i="1"/>
  <c r="AG709" i="1"/>
  <c r="AF709" i="1"/>
  <c r="AE709" i="1"/>
  <c r="AD709" i="1"/>
  <c r="AC709" i="1"/>
  <c r="AB709" i="1"/>
  <c r="AA709" i="1"/>
  <c r="Y709" i="1"/>
  <c r="X709" i="1"/>
  <c r="W709" i="1"/>
  <c r="V709" i="1"/>
  <c r="O709" i="1"/>
  <c r="AK709" i="1" s="1"/>
  <c r="AJ708" i="1"/>
  <c r="AI708" i="1"/>
  <c r="AH708" i="1"/>
  <c r="AG708" i="1"/>
  <c r="AF708" i="1"/>
  <c r="AE708" i="1"/>
  <c r="AD708" i="1"/>
  <c r="AC708" i="1"/>
  <c r="AB708" i="1"/>
  <c r="AA708" i="1"/>
  <c r="Y708" i="1"/>
  <c r="X708" i="1"/>
  <c r="W708" i="1"/>
  <c r="V708" i="1"/>
  <c r="O708" i="1"/>
  <c r="AK708" i="1" s="1"/>
  <c r="AJ707" i="1"/>
  <c r="AI707" i="1"/>
  <c r="AH707" i="1"/>
  <c r="AG707" i="1"/>
  <c r="AF707" i="1"/>
  <c r="AE707" i="1"/>
  <c r="AD707" i="1"/>
  <c r="AC707" i="1"/>
  <c r="AB707" i="1"/>
  <c r="AA707" i="1"/>
  <c r="Y707" i="1"/>
  <c r="X707" i="1"/>
  <c r="W707" i="1"/>
  <c r="V707" i="1"/>
  <c r="O707" i="1"/>
  <c r="AK707" i="1" s="1"/>
  <c r="AJ706" i="1"/>
  <c r="AI706" i="1"/>
  <c r="AH706" i="1"/>
  <c r="AG706" i="1"/>
  <c r="AF706" i="1"/>
  <c r="AE706" i="1"/>
  <c r="AD706" i="1"/>
  <c r="AC706" i="1"/>
  <c r="AB706" i="1"/>
  <c r="AA706" i="1"/>
  <c r="Y706" i="1"/>
  <c r="X706" i="1"/>
  <c r="W706" i="1"/>
  <c r="V706" i="1"/>
  <c r="O706" i="1"/>
  <c r="AK706" i="1" s="1"/>
  <c r="AJ705" i="1"/>
  <c r="AI705" i="1"/>
  <c r="AH705" i="1"/>
  <c r="AG705" i="1"/>
  <c r="AF705" i="1"/>
  <c r="AE705" i="1"/>
  <c r="AD705" i="1"/>
  <c r="AC705" i="1"/>
  <c r="AB705" i="1"/>
  <c r="AA705" i="1"/>
  <c r="Y705" i="1"/>
  <c r="X705" i="1"/>
  <c r="W705" i="1"/>
  <c r="V705" i="1"/>
  <c r="O705" i="1"/>
  <c r="AK705" i="1" s="1"/>
  <c r="AJ704" i="1"/>
  <c r="AI704" i="1"/>
  <c r="AH704" i="1"/>
  <c r="AG704" i="1"/>
  <c r="AF704" i="1"/>
  <c r="AE704" i="1"/>
  <c r="AD704" i="1"/>
  <c r="AC704" i="1"/>
  <c r="AB704" i="1"/>
  <c r="AA704" i="1"/>
  <c r="Y704" i="1"/>
  <c r="X704" i="1"/>
  <c r="W704" i="1"/>
  <c r="V704" i="1"/>
  <c r="O704" i="1"/>
  <c r="AK704" i="1" s="1"/>
  <c r="AJ703" i="1"/>
  <c r="AI703" i="1"/>
  <c r="AH703" i="1"/>
  <c r="AG703" i="1"/>
  <c r="AF703" i="1"/>
  <c r="AE703" i="1"/>
  <c r="AD703" i="1"/>
  <c r="AC703" i="1"/>
  <c r="AB703" i="1"/>
  <c r="AA703" i="1"/>
  <c r="Y703" i="1"/>
  <c r="X703" i="1"/>
  <c r="W703" i="1"/>
  <c r="V703" i="1"/>
  <c r="O703" i="1"/>
  <c r="AK703" i="1" s="1"/>
  <c r="AJ702" i="1"/>
  <c r="AI702" i="1"/>
  <c r="AH702" i="1"/>
  <c r="AG702" i="1"/>
  <c r="AF702" i="1"/>
  <c r="AE702" i="1"/>
  <c r="AD702" i="1"/>
  <c r="AC702" i="1"/>
  <c r="AB702" i="1"/>
  <c r="AA702" i="1"/>
  <c r="Y702" i="1"/>
  <c r="X702" i="1"/>
  <c r="W702" i="1"/>
  <c r="V702" i="1"/>
  <c r="O702" i="1"/>
  <c r="AK702" i="1" s="1"/>
  <c r="AJ701" i="1"/>
  <c r="AI701" i="1"/>
  <c r="AH701" i="1"/>
  <c r="AG701" i="1"/>
  <c r="AF701" i="1"/>
  <c r="AE701" i="1"/>
  <c r="AD701" i="1"/>
  <c r="AC701" i="1"/>
  <c r="AB701" i="1"/>
  <c r="AA701" i="1"/>
  <c r="Y701" i="1"/>
  <c r="X701" i="1"/>
  <c r="W701" i="1"/>
  <c r="V701" i="1"/>
  <c r="O701" i="1"/>
  <c r="AK701" i="1" s="1"/>
  <c r="AJ700" i="1"/>
  <c r="AI700" i="1"/>
  <c r="AH700" i="1"/>
  <c r="AG700" i="1"/>
  <c r="AF700" i="1"/>
  <c r="AE700" i="1"/>
  <c r="AD700" i="1"/>
  <c r="AC700" i="1"/>
  <c r="AB700" i="1"/>
  <c r="AA700" i="1"/>
  <c r="Y700" i="1"/>
  <c r="X700" i="1"/>
  <c r="W700" i="1"/>
  <c r="V700" i="1"/>
  <c r="O700" i="1"/>
  <c r="AK700" i="1" s="1"/>
  <c r="AJ699" i="1"/>
  <c r="AI699" i="1"/>
  <c r="AH699" i="1"/>
  <c r="AG699" i="1"/>
  <c r="AF699" i="1"/>
  <c r="AE699" i="1"/>
  <c r="AD699" i="1"/>
  <c r="AC699" i="1"/>
  <c r="AB699" i="1"/>
  <c r="AA699" i="1"/>
  <c r="Y699" i="1"/>
  <c r="X699" i="1"/>
  <c r="W699" i="1"/>
  <c r="V699" i="1"/>
  <c r="O699" i="1"/>
  <c r="AK699" i="1" s="1"/>
  <c r="AJ698" i="1"/>
  <c r="AI698" i="1"/>
  <c r="AH698" i="1"/>
  <c r="AG698" i="1"/>
  <c r="AF698" i="1"/>
  <c r="AE698" i="1"/>
  <c r="AD698" i="1"/>
  <c r="AC698" i="1"/>
  <c r="AB698" i="1"/>
  <c r="AA698" i="1"/>
  <c r="Y698" i="1"/>
  <c r="X698" i="1"/>
  <c r="W698" i="1"/>
  <c r="V698" i="1"/>
  <c r="O698" i="1"/>
  <c r="AK698" i="1" s="1"/>
  <c r="AJ697" i="1"/>
  <c r="AI697" i="1"/>
  <c r="AH697" i="1"/>
  <c r="AG697" i="1"/>
  <c r="AF697" i="1"/>
  <c r="AE697" i="1"/>
  <c r="AD697" i="1"/>
  <c r="AC697" i="1"/>
  <c r="AB697" i="1"/>
  <c r="AA697" i="1"/>
  <c r="Y697" i="1"/>
  <c r="X697" i="1"/>
  <c r="W697" i="1"/>
  <c r="V697" i="1"/>
  <c r="O697" i="1"/>
  <c r="AK697" i="1" s="1"/>
  <c r="AJ696" i="1"/>
  <c r="AI696" i="1"/>
  <c r="AH696" i="1"/>
  <c r="AG696" i="1"/>
  <c r="AF696" i="1"/>
  <c r="AE696" i="1"/>
  <c r="AD696" i="1"/>
  <c r="AC696" i="1"/>
  <c r="AB696" i="1"/>
  <c r="AA696" i="1"/>
  <c r="Y696" i="1"/>
  <c r="X696" i="1"/>
  <c r="W696" i="1"/>
  <c r="V696" i="1"/>
  <c r="O696" i="1"/>
  <c r="AK696" i="1" s="1"/>
  <c r="AJ695" i="1"/>
  <c r="AI695" i="1"/>
  <c r="AH695" i="1"/>
  <c r="AG695" i="1"/>
  <c r="AF695" i="1"/>
  <c r="AE695" i="1"/>
  <c r="AD695" i="1"/>
  <c r="AC695" i="1"/>
  <c r="AB695" i="1"/>
  <c r="AA695" i="1"/>
  <c r="Y695" i="1"/>
  <c r="X695" i="1"/>
  <c r="W695" i="1"/>
  <c r="V695" i="1"/>
  <c r="O695" i="1"/>
  <c r="AK695" i="1" s="1"/>
  <c r="AJ694" i="1"/>
  <c r="AI694" i="1"/>
  <c r="AH694" i="1"/>
  <c r="AG694" i="1"/>
  <c r="AF694" i="1"/>
  <c r="AE694" i="1"/>
  <c r="AD694" i="1"/>
  <c r="AC694" i="1"/>
  <c r="AB694" i="1"/>
  <c r="AA694" i="1"/>
  <c r="Y694" i="1"/>
  <c r="X694" i="1"/>
  <c r="W694" i="1"/>
  <c r="V694" i="1"/>
  <c r="O694" i="1"/>
  <c r="AK694" i="1" s="1"/>
  <c r="AJ693" i="1"/>
  <c r="AI693" i="1"/>
  <c r="AH693" i="1"/>
  <c r="AG693" i="1"/>
  <c r="AF693" i="1"/>
  <c r="AE693" i="1"/>
  <c r="AD693" i="1"/>
  <c r="AC693" i="1"/>
  <c r="AB693" i="1"/>
  <c r="AA693" i="1"/>
  <c r="Y693" i="1"/>
  <c r="X693" i="1"/>
  <c r="W693" i="1"/>
  <c r="V693" i="1"/>
  <c r="O693" i="1"/>
  <c r="AK693" i="1" s="1"/>
  <c r="AJ692" i="1"/>
  <c r="AI692" i="1"/>
  <c r="AH692" i="1"/>
  <c r="AG692" i="1"/>
  <c r="AF692" i="1"/>
  <c r="AE692" i="1"/>
  <c r="AD692" i="1"/>
  <c r="AC692" i="1"/>
  <c r="AB692" i="1"/>
  <c r="AA692" i="1"/>
  <c r="Y692" i="1"/>
  <c r="X692" i="1"/>
  <c r="W692" i="1"/>
  <c r="V692" i="1"/>
  <c r="O692" i="1"/>
  <c r="AK692" i="1" s="1"/>
  <c r="AJ691" i="1"/>
  <c r="AI691" i="1"/>
  <c r="AH691" i="1"/>
  <c r="AG691" i="1"/>
  <c r="AF691" i="1"/>
  <c r="AE691" i="1"/>
  <c r="AD691" i="1"/>
  <c r="AC691" i="1"/>
  <c r="AB691" i="1"/>
  <c r="AA691" i="1"/>
  <c r="Y691" i="1"/>
  <c r="X691" i="1"/>
  <c r="W691" i="1"/>
  <c r="V691" i="1"/>
  <c r="O691" i="1"/>
  <c r="AK691" i="1" s="1"/>
  <c r="AJ690" i="1"/>
  <c r="AI690" i="1"/>
  <c r="AH690" i="1"/>
  <c r="AG690" i="1"/>
  <c r="AF690" i="1"/>
  <c r="AE690" i="1"/>
  <c r="AD690" i="1"/>
  <c r="AC690" i="1"/>
  <c r="AB690" i="1"/>
  <c r="AA690" i="1"/>
  <c r="Y690" i="1"/>
  <c r="X690" i="1"/>
  <c r="W690" i="1"/>
  <c r="V690" i="1"/>
  <c r="O690" i="1"/>
  <c r="AK690" i="1" s="1"/>
  <c r="AJ689" i="1"/>
  <c r="AI689" i="1"/>
  <c r="AH689" i="1"/>
  <c r="AG689" i="1"/>
  <c r="AF689" i="1"/>
  <c r="AE689" i="1"/>
  <c r="AD689" i="1"/>
  <c r="AC689" i="1"/>
  <c r="AB689" i="1"/>
  <c r="AA689" i="1"/>
  <c r="Y689" i="1"/>
  <c r="X689" i="1"/>
  <c r="W689" i="1"/>
  <c r="V689" i="1"/>
  <c r="O689" i="1"/>
  <c r="AK689" i="1" s="1"/>
  <c r="AJ688" i="1"/>
  <c r="AI688" i="1"/>
  <c r="AH688" i="1"/>
  <c r="AG688" i="1"/>
  <c r="AF688" i="1"/>
  <c r="AE688" i="1"/>
  <c r="AD688" i="1"/>
  <c r="AC688" i="1"/>
  <c r="AB688" i="1"/>
  <c r="AA688" i="1"/>
  <c r="Y688" i="1"/>
  <c r="X688" i="1"/>
  <c r="W688" i="1"/>
  <c r="V688" i="1"/>
  <c r="O688" i="1"/>
  <c r="AK688" i="1" s="1"/>
  <c r="AJ687" i="1"/>
  <c r="AI687" i="1"/>
  <c r="AH687" i="1"/>
  <c r="AG687" i="1"/>
  <c r="AF687" i="1"/>
  <c r="AE687" i="1"/>
  <c r="AD687" i="1"/>
  <c r="AC687" i="1"/>
  <c r="AB687" i="1"/>
  <c r="AA687" i="1"/>
  <c r="Y687" i="1"/>
  <c r="X687" i="1"/>
  <c r="W687" i="1"/>
  <c r="V687" i="1"/>
  <c r="O687" i="1"/>
  <c r="AK687" i="1" s="1"/>
  <c r="AJ686" i="1"/>
  <c r="AI686" i="1"/>
  <c r="AH686" i="1"/>
  <c r="AG686" i="1"/>
  <c r="AF686" i="1"/>
  <c r="AE686" i="1"/>
  <c r="AD686" i="1"/>
  <c r="AC686" i="1"/>
  <c r="AB686" i="1"/>
  <c r="AA686" i="1"/>
  <c r="Y686" i="1"/>
  <c r="X686" i="1"/>
  <c r="W686" i="1"/>
  <c r="V686" i="1"/>
  <c r="O686" i="1"/>
  <c r="AK686" i="1" s="1"/>
  <c r="AJ685" i="1"/>
  <c r="AI685" i="1"/>
  <c r="AH685" i="1"/>
  <c r="AG685" i="1"/>
  <c r="AF685" i="1"/>
  <c r="AE685" i="1"/>
  <c r="AD685" i="1"/>
  <c r="AC685" i="1"/>
  <c r="AB685" i="1"/>
  <c r="AA685" i="1"/>
  <c r="Y685" i="1"/>
  <c r="X685" i="1"/>
  <c r="W685" i="1"/>
  <c r="V685" i="1"/>
  <c r="O685" i="1"/>
  <c r="AK685" i="1" s="1"/>
  <c r="AJ684" i="1"/>
  <c r="AI684" i="1"/>
  <c r="AH684" i="1"/>
  <c r="AG684" i="1"/>
  <c r="AF684" i="1"/>
  <c r="AE684" i="1"/>
  <c r="AD684" i="1"/>
  <c r="AC684" i="1"/>
  <c r="AB684" i="1"/>
  <c r="AA684" i="1"/>
  <c r="Y684" i="1"/>
  <c r="X684" i="1"/>
  <c r="W684" i="1"/>
  <c r="V684" i="1"/>
  <c r="O684" i="1"/>
  <c r="AK684" i="1" s="1"/>
  <c r="AJ683" i="1"/>
  <c r="AI683" i="1"/>
  <c r="AH683" i="1"/>
  <c r="AG683" i="1"/>
  <c r="AF683" i="1"/>
  <c r="AE683" i="1"/>
  <c r="AD683" i="1"/>
  <c r="AC683" i="1"/>
  <c r="AB683" i="1"/>
  <c r="AA683" i="1"/>
  <c r="Y683" i="1"/>
  <c r="X683" i="1"/>
  <c r="W683" i="1"/>
  <c r="V683" i="1"/>
  <c r="O683" i="1"/>
  <c r="AK683" i="1" s="1"/>
  <c r="AJ682" i="1"/>
  <c r="AI682" i="1"/>
  <c r="AH682" i="1"/>
  <c r="AG682" i="1"/>
  <c r="AF682" i="1"/>
  <c r="AE682" i="1"/>
  <c r="AD682" i="1"/>
  <c r="AC682" i="1"/>
  <c r="AB682" i="1"/>
  <c r="AA682" i="1"/>
  <c r="Y682" i="1"/>
  <c r="X682" i="1"/>
  <c r="W682" i="1"/>
  <c r="V682" i="1"/>
  <c r="O682" i="1"/>
  <c r="AK682" i="1" s="1"/>
  <c r="AJ681" i="1"/>
  <c r="AI681" i="1"/>
  <c r="AH681" i="1"/>
  <c r="AG681" i="1"/>
  <c r="AF681" i="1"/>
  <c r="AE681" i="1"/>
  <c r="AD681" i="1"/>
  <c r="AC681" i="1"/>
  <c r="AB681" i="1"/>
  <c r="AA681" i="1"/>
  <c r="Y681" i="1"/>
  <c r="X681" i="1"/>
  <c r="W681" i="1"/>
  <c r="V681" i="1"/>
  <c r="O681" i="1"/>
  <c r="AK681" i="1" s="1"/>
  <c r="AJ680" i="1"/>
  <c r="AI680" i="1"/>
  <c r="AH680" i="1"/>
  <c r="AG680" i="1"/>
  <c r="AF680" i="1"/>
  <c r="AE680" i="1"/>
  <c r="AD680" i="1"/>
  <c r="AC680" i="1"/>
  <c r="AB680" i="1"/>
  <c r="AA680" i="1"/>
  <c r="Y680" i="1"/>
  <c r="X680" i="1"/>
  <c r="W680" i="1"/>
  <c r="V680" i="1"/>
  <c r="O680" i="1"/>
  <c r="AK680" i="1" s="1"/>
  <c r="AJ679" i="1"/>
  <c r="AI679" i="1"/>
  <c r="AH679" i="1"/>
  <c r="AG679" i="1"/>
  <c r="AF679" i="1"/>
  <c r="AE679" i="1"/>
  <c r="AD679" i="1"/>
  <c r="AC679" i="1"/>
  <c r="AB679" i="1"/>
  <c r="AA679" i="1"/>
  <c r="Y679" i="1"/>
  <c r="X679" i="1"/>
  <c r="W679" i="1"/>
  <c r="V679" i="1"/>
  <c r="O679" i="1"/>
  <c r="AK679" i="1" s="1"/>
  <c r="AJ678" i="1"/>
  <c r="AI678" i="1"/>
  <c r="AH678" i="1"/>
  <c r="AG678" i="1"/>
  <c r="AF678" i="1"/>
  <c r="AE678" i="1"/>
  <c r="AD678" i="1"/>
  <c r="AC678" i="1"/>
  <c r="AB678" i="1"/>
  <c r="AA678" i="1"/>
  <c r="Y678" i="1"/>
  <c r="X678" i="1"/>
  <c r="W678" i="1"/>
  <c r="V678" i="1"/>
  <c r="O678" i="1"/>
  <c r="AK678" i="1" s="1"/>
  <c r="AJ677" i="1"/>
  <c r="AI677" i="1"/>
  <c r="AH677" i="1"/>
  <c r="AG677" i="1"/>
  <c r="AF677" i="1"/>
  <c r="AE677" i="1"/>
  <c r="AD677" i="1"/>
  <c r="AC677" i="1"/>
  <c r="AB677" i="1"/>
  <c r="AA677" i="1"/>
  <c r="Y677" i="1"/>
  <c r="X677" i="1"/>
  <c r="W677" i="1"/>
  <c r="V677" i="1"/>
  <c r="O677" i="1"/>
  <c r="AK677" i="1" s="1"/>
  <c r="AJ676" i="1"/>
  <c r="AI676" i="1"/>
  <c r="AH676" i="1"/>
  <c r="AG676" i="1"/>
  <c r="AF676" i="1"/>
  <c r="AE676" i="1"/>
  <c r="AD676" i="1"/>
  <c r="AC676" i="1"/>
  <c r="AB676" i="1"/>
  <c r="AA676" i="1"/>
  <c r="Y676" i="1"/>
  <c r="X676" i="1"/>
  <c r="W676" i="1"/>
  <c r="V676" i="1"/>
  <c r="O676" i="1"/>
  <c r="AK676" i="1" s="1"/>
  <c r="AJ675" i="1"/>
  <c r="AI675" i="1"/>
  <c r="AH675" i="1"/>
  <c r="AG675" i="1"/>
  <c r="AF675" i="1"/>
  <c r="AE675" i="1"/>
  <c r="AD675" i="1"/>
  <c r="AC675" i="1"/>
  <c r="AB675" i="1"/>
  <c r="AA675" i="1"/>
  <c r="Y675" i="1"/>
  <c r="X675" i="1"/>
  <c r="W675" i="1"/>
  <c r="V675" i="1"/>
  <c r="O675" i="1"/>
  <c r="AK675" i="1" s="1"/>
  <c r="AJ674" i="1"/>
  <c r="AI674" i="1"/>
  <c r="AH674" i="1"/>
  <c r="AG674" i="1"/>
  <c r="AF674" i="1"/>
  <c r="AE674" i="1"/>
  <c r="AD674" i="1"/>
  <c r="AC674" i="1"/>
  <c r="AB674" i="1"/>
  <c r="AA674" i="1"/>
  <c r="Y674" i="1"/>
  <c r="X674" i="1"/>
  <c r="W674" i="1"/>
  <c r="V674" i="1"/>
  <c r="O674" i="1"/>
  <c r="AK674" i="1" s="1"/>
  <c r="AJ673" i="1"/>
  <c r="AI673" i="1"/>
  <c r="AH673" i="1"/>
  <c r="AG673" i="1"/>
  <c r="AF673" i="1"/>
  <c r="AE673" i="1"/>
  <c r="AD673" i="1"/>
  <c r="AC673" i="1"/>
  <c r="AB673" i="1"/>
  <c r="AA673" i="1"/>
  <c r="Y673" i="1"/>
  <c r="X673" i="1"/>
  <c r="W673" i="1"/>
  <c r="V673" i="1"/>
  <c r="O673" i="1"/>
  <c r="AK673" i="1" s="1"/>
  <c r="AJ672" i="1"/>
  <c r="AI672" i="1"/>
  <c r="AH672" i="1"/>
  <c r="AG672" i="1"/>
  <c r="AF672" i="1"/>
  <c r="AE672" i="1"/>
  <c r="AD672" i="1"/>
  <c r="AC672" i="1"/>
  <c r="AB672" i="1"/>
  <c r="AA672" i="1"/>
  <c r="Y672" i="1"/>
  <c r="X672" i="1"/>
  <c r="W672" i="1"/>
  <c r="V672" i="1"/>
  <c r="O672" i="1"/>
  <c r="AK672" i="1" s="1"/>
  <c r="AJ671" i="1"/>
  <c r="AI671" i="1"/>
  <c r="AH671" i="1"/>
  <c r="AG671" i="1"/>
  <c r="AF671" i="1"/>
  <c r="AE671" i="1"/>
  <c r="AD671" i="1"/>
  <c r="AC671" i="1"/>
  <c r="AB671" i="1"/>
  <c r="AA671" i="1"/>
  <c r="Y671" i="1"/>
  <c r="X671" i="1"/>
  <c r="W671" i="1"/>
  <c r="V671" i="1"/>
  <c r="O671" i="1"/>
  <c r="AK671" i="1" s="1"/>
  <c r="AJ670" i="1"/>
  <c r="AI670" i="1"/>
  <c r="AH670" i="1"/>
  <c r="AG670" i="1"/>
  <c r="AF670" i="1"/>
  <c r="AE670" i="1"/>
  <c r="AD670" i="1"/>
  <c r="AC670" i="1"/>
  <c r="AB670" i="1"/>
  <c r="AA670" i="1"/>
  <c r="Y670" i="1"/>
  <c r="X670" i="1"/>
  <c r="W670" i="1"/>
  <c r="V670" i="1"/>
  <c r="O670" i="1"/>
  <c r="AK670" i="1" s="1"/>
  <c r="AJ669" i="1"/>
  <c r="AI669" i="1"/>
  <c r="AH669" i="1"/>
  <c r="AG669" i="1"/>
  <c r="AF669" i="1"/>
  <c r="AE669" i="1"/>
  <c r="AD669" i="1"/>
  <c r="AC669" i="1"/>
  <c r="AB669" i="1"/>
  <c r="AA669" i="1"/>
  <c r="Y669" i="1"/>
  <c r="X669" i="1"/>
  <c r="W669" i="1"/>
  <c r="V669" i="1"/>
  <c r="O669" i="1"/>
  <c r="AK669" i="1" s="1"/>
  <c r="AJ668" i="1"/>
  <c r="AI668" i="1"/>
  <c r="AH668" i="1"/>
  <c r="AG668" i="1"/>
  <c r="AF668" i="1"/>
  <c r="AE668" i="1"/>
  <c r="AD668" i="1"/>
  <c r="AC668" i="1"/>
  <c r="AB668" i="1"/>
  <c r="AA668" i="1"/>
  <c r="Y668" i="1"/>
  <c r="X668" i="1"/>
  <c r="W668" i="1"/>
  <c r="V668" i="1"/>
  <c r="O668" i="1"/>
  <c r="AK668" i="1" s="1"/>
  <c r="AJ667" i="1"/>
  <c r="AI667" i="1"/>
  <c r="AH667" i="1"/>
  <c r="AG667" i="1"/>
  <c r="AF667" i="1"/>
  <c r="AE667" i="1"/>
  <c r="AD667" i="1"/>
  <c r="AC667" i="1"/>
  <c r="AB667" i="1"/>
  <c r="AA667" i="1"/>
  <c r="Y667" i="1"/>
  <c r="X667" i="1"/>
  <c r="W667" i="1"/>
  <c r="V667" i="1"/>
  <c r="O667" i="1"/>
  <c r="AK667" i="1" s="1"/>
  <c r="AJ666" i="1"/>
  <c r="AI666" i="1"/>
  <c r="AH666" i="1"/>
  <c r="AG666" i="1"/>
  <c r="AF666" i="1"/>
  <c r="AE666" i="1"/>
  <c r="AD666" i="1"/>
  <c r="AC666" i="1"/>
  <c r="AB666" i="1"/>
  <c r="AA666" i="1"/>
  <c r="Y666" i="1"/>
  <c r="X666" i="1"/>
  <c r="W666" i="1"/>
  <c r="V666" i="1"/>
  <c r="O666" i="1"/>
  <c r="AK666" i="1" s="1"/>
  <c r="AJ665" i="1"/>
  <c r="AI665" i="1"/>
  <c r="AH665" i="1"/>
  <c r="AG665" i="1"/>
  <c r="AF665" i="1"/>
  <c r="AE665" i="1"/>
  <c r="AD665" i="1"/>
  <c r="AC665" i="1"/>
  <c r="AB665" i="1"/>
  <c r="AA665" i="1"/>
  <c r="Y665" i="1"/>
  <c r="X665" i="1"/>
  <c r="W665" i="1"/>
  <c r="V665" i="1"/>
  <c r="O665" i="1"/>
  <c r="AK665" i="1" s="1"/>
  <c r="AJ664" i="1"/>
  <c r="AI664" i="1"/>
  <c r="AH664" i="1"/>
  <c r="AG664" i="1"/>
  <c r="AF664" i="1"/>
  <c r="AE664" i="1"/>
  <c r="AD664" i="1"/>
  <c r="AC664" i="1"/>
  <c r="AB664" i="1"/>
  <c r="AA664" i="1"/>
  <c r="Y664" i="1"/>
  <c r="X664" i="1"/>
  <c r="W664" i="1"/>
  <c r="V664" i="1"/>
  <c r="O664" i="1"/>
  <c r="AK664" i="1" s="1"/>
  <c r="AJ663" i="1"/>
  <c r="AI663" i="1"/>
  <c r="AH663" i="1"/>
  <c r="AG663" i="1"/>
  <c r="AF663" i="1"/>
  <c r="AE663" i="1"/>
  <c r="AD663" i="1"/>
  <c r="AC663" i="1"/>
  <c r="AB663" i="1"/>
  <c r="AA663" i="1"/>
  <c r="Y663" i="1"/>
  <c r="X663" i="1"/>
  <c r="W663" i="1"/>
  <c r="V663" i="1"/>
  <c r="O663" i="1"/>
  <c r="AK663" i="1" s="1"/>
  <c r="AJ662" i="1"/>
  <c r="AI662" i="1"/>
  <c r="AH662" i="1"/>
  <c r="AG662" i="1"/>
  <c r="AF662" i="1"/>
  <c r="AE662" i="1"/>
  <c r="AD662" i="1"/>
  <c r="AC662" i="1"/>
  <c r="AB662" i="1"/>
  <c r="AA662" i="1"/>
  <c r="Y662" i="1"/>
  <c r="X662" i="1"/>
  <c r="W662" i="1"/>
  <c r="V662" i="1"/>
  <c r="O662" i="1"/>
  <c r="AK662" i="1" s="1"/>
  <c r="G662" i="1"/>
  <c r="AJ661" i="1"/>
  <c r="AI661" i="1"/>
  <c r="AH661" i="1"/>
  <c r="AG661" i="1"/>
  <c r="AF661" i="1"/>
  <c r="AE661" i="1"/>
  <c r="AD661" i="1"/>
  <c r="AC661" i="1"/>
  <c r="AB661" i="1"/>
  <c r="AA661" i="1"/>
  <c r="Y661" i="1"/>
  <c r="X661" i="1"/>
  <c r="W661" i="1"/>
  <c r="V661" i="1"/>
  <c r="O661" i="1"/>
  <c r="AK661" i="1" s="1"/>
  <c r="AJ660" i="1"/>
  <c r="AI660" i="1"/>
  <c r="AH660" i="1"/>
  <c r="AG660" i="1"/>
  <c r="AF660" i="1"/>
  <c r="AE660" i="1"/>
  <c r="AD660" i="1"/>
  <c r="AC660" i="1"/>
  <c r="AB660" i="1"/>
  <c r="AA660" i="1"/>
  <c r="Y660" i="1"/>
  <c r="X660" i="1"/>
  <c r="W660" i="1"/>
  <c r="V660" i="1"/>
  <c r="O660" i="1"/>
  <c r="AK660" i="1" s="1"/>
  <c r="AJ659" i="1"/>
  <c r="AI659" i="1"/>
  <c r="AH659" i="1"/>
  <c r="AG659" i="1"/>
  <c r="AF659" i="1"/>
  <c r="AE659" i="1"/>
  <c r="AD659" i="1"/>
  <c r="AC659" i="1"/>
  <c r="AB659" i="1"/>
  <c r="AA659" i="1"/>
  <c r="Y659" i="1"/>
  <c r="X659" i="1"/>
  <c r="W659" i="1"/>
  <c r="V659" i="1"/>
  <c r="O659" i="1"/>
  <c r="AK659" i="1" s="1"/>
  <c r="AJ658" i="1"/>
  <c r="AI658" i="1"/>
  <c r="AH658" i="1"/>
  <c r="AG658" i="1"/>
  <c r="AF658" i="1"/>
  <c r="AE658" i="1"/>
  <c r="AD658" i="1"/>
  <c r="AC658" i="1"/>
  <c r="AB658" i="1"/>
  <c r="AA658" i="1"/>
  <c r="Y658" i="1"/>
  <c r="X658" i="1"/>
  <c r="W658" i="1"/>
  <c r="V658" i="1"/>
  <c r="O658" i="1"/>
  <c r="AK658" i="1" s="1"/>
  <c r="AJ657" i="1"/>
  <c r="AI657" i="1"/>
  <c r="AH657" i="1"/>
  <c r="AG657" i="1"/>
  <c r="AF657" i="1"/>
  <c r="AE657" i="1"/>
  <c r="AD657" i="1"/>
  <c r="AC657" i="1"/>
  <c r="AB657" i="1"/>
  <c r="AA657" i="1"/>
  <c r="Y657" i="1"/>
  <c r="X657" i="1"/>
  <c r="W657" i="1"/>
  <c r="V657" i="1"/>
  <c r="O657" i="1"/>
  <c r="AK657" i="1" s="1"/>
  <c r="AJ656" i="1"/>
  <c r="AI656" i="1"/>
  <c r="AH656" i="1"/>
  <c r="AG656" i="1"/>
  <c r="AF656" i="1"/>
  <c r="AE656" i="1"/>
  <c r="AD656" i="1"/>
  <c r="AC656" i="1"/>
  <c r="AB656" i="1"/>
  <c r="AA656" i="1"/>
  <c r="Y656" i="1"/>
  <c r="X656" i="1"/>
  <c r="W656" i="1"/>
  <c r="V656" i="1"/>
  <c r="O656" i="1"/>
  <c r="AK656" i="1" s="1"/>
  <c r="AJ655" i="1"/>
  <c r="AI655" i="1"/>
  <c r="AH655" i="1"/>
  <c r="AG655" i="1"/>
  <c r="AF655" i="1"/>
  <c r="AE655" i="1"/>
  <c r="AD655" i="1"/>
  <c r="AC655" i="1"/>
  <c r="AB655" i="1"/>
  <c r="AA655" i="1"/>
  <c r="Y655" i="1"/>
  <c r="X655" i="1"/>
  <c r="W655" i="1"/>
  <c r="V655" i="1"/>
  <c r="O655" i="1"/>
  <c r="AK655" i="1" s="1"/>
  <c r="AJ654" i="1"/>
  <c r="AI654" i="1"/>
  <c r="AH654" i="1"/>
  <c r="AG654" i="1"/>
  <c r="AF654" i="1"/>
  <c r="AE654" i="1"/>
  <c r="AD654" i="1"/>
  <c r="AC654" i="1"/>
  <c r="AB654" i="1"/>
  <c r="AA654" i="1"/>
  <c r="Y654" i="1"/>
  <c r="X654" i="1"/>
  <c r="W654" i="1"/>
  <c r="V654" i="1"/>
  <c r="O654" i="1"/>
  <c r="AK654" i="1" s="1"/>
  <c r="AJ653" i="1"/>
  <c r="AI653" i="1"/>
  <c r="AH653" i="1"/>
  <c r="AG653" i="1"/>
  <c r="AF653" i="1"/>
  <c r="AE653" i="1"/>
  <c r="AD653" i="1"/>
  <c r="AC653" i="1"/>
  <c r="AB653" i="1"/>
  <c r="AA653" i="1"/>
  <c r="Y653" i="1"/>
  <c r="X653" i="1"/>
  <c r="W653" i="1"/>
  <c r="V653" i="1"/>
  <c r="O653" i="1"/>
  <c r="AK653" i="1" s="1"/>
  <c r="AJ652" i="1"/>
  <c r="AI652" i="1"/>
  <c r="AH652" i="1"/>
  <c r="AG652" i="1"/>
  <c r="AF652" i="1"/>
  <c r="AE652" i="1"/>
  <c r="AD652" i="1"/>
  <c r="AC652" i="1"/>
  <c r="AB652" i="1"/>
  <c r="AA652" i="1"/>
  <c r="Y652" i="1"/>
  <c r="X652" i="1"/>
  <c r="W652" i="1"/>
  <c r="V652" i="1"/>
  <c r="O652" i="1"/>
  <c r="AK652" i="1" s="1"/>
  <c r="AJ651" i="1"/>
  <c r="AI651" i="1"/>
  <c r="AH651" i="1"/>
  <c r="AG651" i="1"/>
  <c r="AF651" i="1"/>
  <c r="AE651" i="1"/>
  <c r="AD651" i="1"/>
  <c r="AC651" i="1"/>
  <c r="AB651" i="1"/>
  <c r="AA651" i="1"/>
  <c r="Y651" i="1"/>
  <c r="X651" i="1"/>
  <c r="W651" i="1"/>
  <c r="V651" i="1"/>
  <c r="O651" i="1"/>
  <c r="AK651" i="1" s="1"/>
  <c r="AK650" i="1"/>
  <c r="AJ650" i="1"/>
  <c r="AI650" i="1"/>
  <c r="AH650" i="1"/>
  <c r="AG650" i="1"/>
  <c r="AF650" i="1"/>
  <c r="AE650" i="1"/>
  <c r="AD650" i="1"/>
  <c r="AC650" i="1"/>
  <c r="AB650" i="1"/>
  <c r="AA650" i="1"/>
  <c r="Y650" i="1"/>
  <c r="X650" i="1"/>
  <c r="W650" i="1"/>
  <c r="V650" i="1"/>
  <c r="AJ649" i="1"/>
  <c r="AI649" i="1"/>
  <c r="AH649" i="1"/>
  <c r="AG649" i="1"/>
  <c r="AF649" i="1"/>
  <c r="AE649" i="1"/>
  <c r="AD649" i="1"/>
  <c r="AC649" i="1"/>
  <c r="AB649" i="1"/>
  <c r="AA649" i="1"/>
  <c r="Y649" i="1"/>
  <c r="X649" i="1"/>
  <c r="W649" i="1"/>
  <c r="V649" i="1"/>
  <c r="O649" i="1"/>
  <c r="AK649" i="1" s="1"/>
  <c r="AJ648" i="1"/>
  <c r="AI648" i="1"/>
  <c r="AH648" i="1"/>
  <c r="AG648" i="1"/>
  <c r="AF648" i="1"/>
  <c r="AE648" i="1"/>
  <c r="AD648" i="1"/>
  <c r="AC648" i="1"/>
  <c r="AB648" i="1"/>
  <c r="AA648" i="1"/>
  <c r="Y648" i="1"/>
  <c r="X648" i="1"/>
  <c r="W648" i="1"/>
  <c r="V648" i="1"/>
  <c r="O648" i="1"/>
  <c r="AK648" i="1" s="1"/>
  <c r="AJ647" i="1"/>
  <c r="AI647" i="1"/>
  <c r="AH647" i="1"/>
  <c r="AG647" i="1"/>
  <c r="AF647" i="1"/>
  <c r="AE647" i="1"/>
  <c r="AD647" i="1"/>
  <c r="AC647" i="1"/>
  <c r="AB647" i="1"/>
  <c r="AA647" i="1"/>
  <c r="Y647" i="1"/>
  <c r="X647" i="1"/>
  <c r="W647" i="1"/>
  <c r="V647" i="1"/>
  <c r="O647" i="1"/>
  <c r="AK647" i="1" s="1"/>
  <c r="AJ646" i="1"/>
  <c r="AI646" i="1"/>
  <c r="AH646" i="1"/>
  <c r="AG646" i="1"/>
  <c r="AF646" i="1"/>
  <c r="AE646" i="1"/>
  <c r="AD646" i="1"/>
  <c r="AC646" i="1"/>
  <c r="AB646" i="1"/>
  <c r="AA646" i="1"/>
  <c r="Y646" i="1"/>
  <c r="X646" i="1"/>
  <c r="W646" i="1"/>
  <c r="V646" i="1"/>
  <c r="O646" i="1"/>
  <c r="AK646" i="1" s="1"/>
  <c r="AJ645" i="1"/>
  <c r="AI645" i="1"/>
  <c r="AH645" i="1"/>
  <c r="AG645" i="1"/>
  <c r="AF645" i="1"/>
  <c r="AE645" i="1"/>
  <c r="AD645" i="1"/>
  <c r="AC645" i="1"/>
  <c r="AB645" i="1"/>
  <c r="AA645" i="1"/>
  <c r="Y645" i="1"/>
  <c r="X645" i="1"/>
  <c r="W645" i="1"/>
  <c r="V645" i="1"/>
  <c r="O645" i="1"/>
  <c r="AK645" i="1" s="1"/>
  <c r="AJ644" i="1"/>
  <c r="AI644" i="1"/>
  <c r="AH644" i="1"/>
  <c r="AG644" i="1"/>
  <c r="AF644" i="1"/>
  <c r="AE644" i="1"/>
  <c r="AD644" i="1"/>
  <c r="AC644" i="1"/>
  <c r="AB644" i="1"/>
  <c r="AA644" i="1"/>
  <c r="Y644" i="1"/>
  <c r="X644" i="1"/>
  <c r="W644" i="1"/>
  <c r="V644" i="1"/>
  <c r="O644" i="1"/>
  <c r="AK644" i="1" s="1"/>
  <c r="AJ643" i="1"/>
  <c r="AI643" i="1"/>
  <c r="AH643" i="1"/>
  <c r="AG643" i="1"/>
  <c r="AF643" i="1"/>
  <c r="AE643" i="1"/>
  <c r="AD643" i="1"/>
  <c r="AC643" i="1"/>
  <c r="AB643" i="1"/>
  <c r="AA643" i="1"/>
  <c r="Y643" i="1"/>
  <c r="X643" i="1"/>
  <c r="W643" i="1"/>
  <c r="V643" i="1"/>
  <c r="O643" i="1"/>
  <c r="AK643" i="1" s="1"/>
  <c r="AJ642" i="1"/>
  <c r="AI642" i="1"/>
  <c r="AH642" i="1"/>
  <c r="AG642" i="1"/>
  <c r="AF642" i="1"/>
  <c r="AE642" i="1"/>
  <c r="AD642" i="1"/>
  <c r="AC642" i="1"/>
  <c r="AB642" i="1"/>
  <c r="AA642" i="1"/>
  <c r="Y642" i="1"/>
  <c r="X642" i="1"/>
  <c r="W642" i="1"/>
  <c r="V642" i="1"/>
  <c r="O642" i="1"/>
  <c r="AK642" i="1" s="1"/>
  <c r="AJ641" i="1"/>
  <c r="AI641" i="1"/>
  <c r="AH641" i="1"/>
  <c r="AG641" i="1"/>
  <c r="AF641" i="1"/>
  <c r="AE641" i="1"/>
  <c r="AD641" i="1"/>
  <c r="AC641" i="1"/>
  <c r="AB641" i="1"/>
  <c r="AA641" i="1"/>
  <c r="Y641" i="1"/>
  <c r="X641" i="1"/>
  <c r="W641" i="1"/>
  <c r="V641" i="1"/>
  <c r="O641" i="1"/>
  <c r="AK641" i="1" s="1"/>
  <c r="AJ640" i="1"/>
  <c r="AI640" i="1"/>
  <c r="AH640" i="1"/>
  <c r="AG640" i="1"/>
  <c r="AF640" i="1"/>
  <c r="AE640" i="1"/>
  <c r="AD640" i="1"/>
  <c r="AC640" i="1"/>
  <c r="AB640" i="1"/>
  <c r="AA640" i="1"/>
  <c r="Y640" i="1"/>
  <c r="X640" i="1"/>
  <c r="W640" i="1"/>
  <c r="V640" i="1"/>
  <c r="O640" i="1"/>
  <c r="AK640" i="1" s="1"/>
  <c r="AJ639" i="1"/>
  <c r="AI639" i="1"/>
  <c r="AH639" i="1"/>
  <c r="AG639" i="1"/>
  <c r="AF639" i="1"/>
  <c r="AE639" i="1"/>
  <c r="AD639" i="1"/>
  <c r="AC639" i="1"/>
  <c r="AB639" i="1"/>
  <c r="AA639" i="1"/>
  <c r="Y639" i="1"/>
  <c r="X639" i="1"/>
  <c r="W639" i="1"/>
  <c r="V639" i="1"/>
  <c r="O639" i="1"/>
  <c r="AK639" i="1" s="1"/>
  <c r="AJ638" i="1"/>
  <c r="AI638" i="1"/>
  <c r="AH638" i="1"/>
  <c r="AG638" i="1"/>
  <c r="AF638" i="1"/>
  <c r="AE638" i="1"/>
  <c r="AD638" i="1"/>
  <c r="AC638" i="1"/>
  <c r="AB638" i="1"/>
  <c r="AA638" i="1"/>
  <c r="Y638" i="1"/>
  <c r="X638" i="1"/>
  <c r="W638" i="1"/>
  <c r="V638" i="1"/>
  <c r="O638" i="1"/>
  <c r="AK638" i="1" s="1"/>
  <c r="AJ637" i="1"/>
  <c r="AI637" i="1"/>
  <c r="AH637" i="1"/>
  <c r="AG637" i="1"/>
  <c r="AF637" i="1"/>
  <c r="AE637" i="1"/>
  <c r="AD637" i="1"/>
  <c r="AC637" i="1"/>
  <c r="AB637" i="1"/>
  <c r="AA637" i="1"/>
  <c r="Y637" i="1"/>
  <c r="X637" i="1"/>
  <c r="W637" i="1"/>
  <c r="V637" i="1"/>
  <c r="O637" i="1"/>
  <c r="AK637" i="1" s="1"/>
  <c r="AJ636" i="1"/>
  <c r="AI636" i="1"/>
  <c r="AH636" i="1"/>
  <c r="AG636" i="1"/>
  <c r="AF636" i="1"/>
  <c r="AE636" i="1"/>
  <c r="AD636" i="1"/>
  <c r="AC636" i="1"/>
  <c r="AB636" i="1"/>
  <c r="AA636" i="1"/>
  <c r="Y636" i="1"/>
  <c r="X636" i="1"/>
  <c r="W636" i="1"/>
  <c r="V636" i="1"/>
  <c r="O636" i="1"/>
  <c r="AK636" i="1" s="1"/>
  <c r="AJ635" i="1"/>
  <c r="AI635" i="1"/>
  <c r="AH635" i="1"/>
  <c r="AG635" i="1"/>
  <c r="AF635" i="1"/>
  <c r="AE635" i="1"/>
  <c r="AD635" i="1"/>
  <c r="AC635" i="1"/>
  <c r="AB635" i="1"/>
  <c r="AA635" i="1"/>
  <c r="Y635" i="1"/>
  <c r="X635" i="1"/>
  <c r="W635" i="1"/>
  <c r="V635" i="1"/>
  <c r="O635" i="1"/>
  <c r="AK635" i="1" s="1"/>
  <c r="AJ634" i="1"/>
  <c r="AI634" i="1"/>
  <c r="AH634" i="1"/>
  <c r="AG634" i="1"/>
  <c r="AF634" i="1"/>
  <c r="AE634" i="1"/>
  <c r="AD634" i="1"/>
  <c r="AC634" i="1"/>
  <c r="AB634" i="1"/>
  <c r="AA634" i="1"/>
  <c r="Y634" i="1"/>
  <c r="X634" i="1"/>
  <c r="W634" i="1"/>
  <c r="V634" i="1"/>
  <c r="O634" i="1"/>
  <c r="AK634" i="1" s="1"/>
  <c r="AJ633" i="1"/>
  <c r="AI633" i="1"/>
  <c r="AH633" i="1"/>
  <c r="AG633" i="1"/>
  <c r="AF633" i="1"/>
  <c r="AE633" i="1"/>
  <c r="AD633" i="1"/>
  <c r="AC633" i="1"/>
  <c r="AB633" i="1"/>
  <c r="AA633" i="1"/>
  <c r="Y633" i="1"/>
  <c r="X633" i="1"/>
  <c r="W633" i="1"/>
  <c r="V633" i="1"/>
  <c r="O633" i="1"/>
  <c r="AK633" i="1" s="1"/>
  <c r="AJ632" i="1"/>
  <c r="AI632" i="1"/>
  <c r="AH632" i="1"/>
  <c r="AG632" i="1"/>
  <c r="AF632" i="1"/>
  <c r="AE632" i="1"/>
  <c r="AD632" i="1"/>
  <c r="AC632" i="1"/>
  <c r="AB632" i="1"/>
  <c r="AA632" i="1"/>
  <c r="Y632" i="1"/>
  <c r="X632" i="1"/>
  <c r="W632" i="1"/>
  <c r="V632" i="1"/>
  <c r="O632" i="1"/>
  <c r="AK632" i="1" s="1"/>
  <c r="AJ631" i="1"/>
  <c r="AI631" i="1"/>
  <c r="AH631" i="1"/>
  <c r="AG631" i="1"/>
  <c r="AF631" i="1"/>
  <c r="AE631" i="1"/>
  <c r="AD631" i="1"/>
  <c r="AC631" i="1"/>
  <c r="AB631" i="1"/>
  <c r="AA631" i="1"/>
  <c r="Y631" i="1"/>
  <c r="X631" i="1"/>
  <c r="W631" i="1"/>
  <c r="V631" i="1"/>
  <c r="O631" i="1"/>
  <c r="AK631" i="1" s="1"/>
  <c r="AJ630" i="1"/>
  <c r="AI630" i="1"/>
  <c r="AH630" i="1"/>
  <c r="AG630" i="1"/>
  <c r="AF630" i="1"/>
  <c r="AE630" i="1"/>
  <c r="AD630" i="1"/>
  <c r="AC630" i="1"/>
  <c r="AB630" i="1"/>
  <c r="AA630" i="1"/>
  <c r="Y630" i="1"/>
  <c r="X630" i="1"/>
  <c r="W630" i="1"/>
  <c r="V630" i="1"/>
  <c r="O630" i="1"/>
  <c r="AK630" i="1" s="1"/>
  <c r="AJ629" i="1"/>
  <c r="AI629" i="1"/>
  <c r="AH629" i="1"/>
  <c r="AG629" i="1"/>
  <c r="AF629" i="1"/>
  <c r="AE629" i="1"/>
  <c r="AD629" i="1"/>
  <c r="AC629" i="1"/>
  <c r="AB629" i="1"/>
  <c r="AA629" i="1"/>
  <c r="Y629" i="1"/>
  <c r="X629" i="1"/>
  <c r="W629" i="1"/>
  <c r="V629" i="1"/>
  <c r="O629" i="1"/>
  <c r="AK629" i="1" s="1"/>
  <c r="AJ628" i="1"/>
  <c r="AI628" i="1"/>
  <c r="AH628" i="1"/>
  <c r="AG628" i="1"/>
  <c r="AF628" i="1"/>
  <c r="AE628" i="1"/>
  <c r="AD628" i="1"/>
  <c r="AC628" i="1"/>
  <c r="AB628" i="1"/>
  <c r="AA628" i="1"/>
  <c r="Y628" i="1"/>
  <c r="X628" i="1"/>
  <c r="W628" i="1"/>
  <c r="V628" i="1"/>
  <c r="O628" i="1"/>
  <c r="AK628" i="1" s="1"/>
  <c r="AJ627" i="1"/>
  <c r="AI627" i="1"/>
  <c r="AH627" i="1"/>
  <c r="AG627" i="1"/>
  <c r="AF627" i="1"/>
  <c r="AE627" i="1"/>
  <c r="AD627" i="1"/>
  <c r="AC627" i="1"/>
  <c r="AB627" i="1"/>
  <c r="AA627" i="1"/>
  <c r="Y627" i="1"/>
  <c r="X627" i="1"/>
  <c r="W627" i="1"/>
  <c r="V627" i="1"/>
  <c r="O627" i="1"/>
  <c r="AK627" i="1" s="1"/>
  <c r="AJ626" i="1"/>
  <c r="AI626" i="1"/>
  <c r="AH626" i="1"/>
  <c r="AG626" i="1"/>
  <c r="AF626" i="1"/>
  <c r="AE626" i="1"/>
  <c r="AD626" i="1"/>
  <c r="AC626" i="1"/>
  <c r="AB626" i="1"/>
  <c r="AA626" i="1"/>
  <c r="Y626" i="1"/>
  <c r="X626" i="1"/>
  <c r="W626" i="1"/>
  <c r="V626" i="1"/>
  <c r="O626" i="1"/>
  <c r="AK626" i="1" s="1"/>
  <c r="AJ625" i="1"/>
  <c r="AI625" i="1"/>
  <c r="AH625" i="1"/>
  <c r="AG625" i="1"/>
  <c r="AF625" i="1"/>
  <c r="AE625" i="1"/>
  <c r="AD625" i="1"/>
  <c r="AC625" i="1"/>
  <c r="AB625" i="1"/>
  <c r="AA625" i="1"/>
  <c r="Y625" i="1"/>
  <c r="X625" i="1"/>
  <c r="W625" i="1"/>
  <c r="V625" i="1"/>
  <c r="O625" i="1"/>
  <c r="AK625" i="1" s="1"/>
  <c r="AJ624" i="1"/>
  <c r="AI624" i="1"/>
  <c r="AH624" i="1"/>
  <c r="AG624" i="1"/>
  <c r="AF624" i="1"/>
  <c r="AE624" i="1"/>
  <c r="AD624" i="1"/>
  <c r="AC624" i="1"/>
  <c r="AB624" i="1"/>
  <c r="AA624" i="1"/>
  <c r="Y624" i="1"/>
  <c r="X624" i="1"/>
  <c r="W624" i="1"/>
  <c r="V624" i="1"/>
  <c r="O624" i="1"/>
  <c r="AK624" i="1" s="1"/>
  <c r="AJ623" i="1"/>
  <c r="AI623" i="1"/>
  <c r="AH623" i="1"/>
  <c r="AG623" i="1"/>
  <c r="AF623" i="1"/>
  <c r="AE623" i="1"/>
  <c r="AD623" i="1"/>
  <c r="AC623" i="1"/>
  <c r="AB623" i="1"/>
  <c r="AA623" i="1"/>
  <c r="Y623" i="1"/>
  <c r="X623" i="1"/>
  <c r="W623" i="1"/>
  <c r="V623" i="1"/>
  <c r="O623" i="1"/>
  <c r="AK623" i="1" s="1"/>
  <c r="AJ622" i="1"/>
  <c r="AI622" i="1"/>
  <c r="AH622" i="1"/>
  <c r="AG622" i="1"/>
  <c r="AF622" i="1"/>
  <c r="AE622" i="1"/>
  <c r="AD622" i="1"/>
  <c r="AC622" i="1"/>
  <c r="AB622" i="1"/>
  <c r="AA622" i="1"/>
  <c r="Y622" i="1"/>
  <c r="X622" i="1"/>
  <c r="W622" i="1"/>
  <c r="V622" i="1"/>
  <c r="O622" i="1"/>
  <c r="AK622" i="1" s="1"/>
  <c r="AJ621" i="1"/>
  <c r="AI621" i="1"/>
  <c r="AH621" i="1"/>
  <c r="AG621" i="1"/>
  <c r="AF621" i="1"/>
  <c r="AE621" i="1"/>
  <c r="AD621" i="1"/>
  <c r="AC621" i="1"/>
  <c r="AB621" i="1"/>
  <c r="AA621" i="1"/>
  <c r="Y621" i="1"/>
  <c r="X621" i="1"/>
  <c r="W621" i="1"/>
  <c r="V621" i="1"/>
  <c r="O621" i="1"/>
  <c r="AK621" i="1" s="1"/>
  <c r="AJ620" i="1"/>
  <c r="AI620" i="1"/>
  <c r="AH620" i="1"/>
  <c r="AG620" i="1"/>
  <c r="AF620" i="1"/>
  <c r="AE620" i="1"/>
  <c r="AD620" i="1"/>
  <c r="AC620" i="1"/>
  <c r="AB620" i="1"/>
  <c r="AA620" i="1"/>
  <c r="Y620" i="1"/>
  <c r="X620" i="1"/>
  <c r="W620" i="1"/>
  <c r="V620" i="1"/>
  <c r="O620" i="1"/>
  <c r="AK620" i="1" s="1"/>
  <c r="AJ619" i="1"/>
  <c r="AI619" i="1"/>
  <c r="AH619" i="1"/>
  <c r="AG619" i="1"/>
  <c r="AF619" i="1"/>
  <c r="AE619" i="1"/>
  <c r="AD619" i="1"/>
  <c r="AC619" i="1"/>
  <c r="AB619" i="1"/>
  <c r="AA619" i="1"/>
  <c r="Y619" i="1"/>
  <c r="X619" i="1"/>
  <c r="W619" i="1"/>
  <c r="V619" i="1"/>
  <c r="O619" i="1"/>
  <c r="AK619" i="1" s="1"/>
  <c r="AJ618" i="1"/>
  <c r="AI618" i="1"/>
  <c r="AH618" i="1"/>
  <c r="AG618" i="1"/>
  <c r="AF618" i="1"/>
  <c r="AE618" i="1"/>
  <c r="AD618" i="1"/>
  <c r="AC618" i="1"/>
  <c r="AB618" i="1"/>
  <c r="AA618" i="1"/>
  <c r="Y618" i="1"/>
  <c r="X618" i="1"/>
  <c r="W618" i="1"/>
  <c r="V618" i="1"/>
  <c r="O618" i="1"/>
  <c r="AK618" i="1" s="1"/>
  <c r="AJ617" i="1"/>
  <c r="AI617" i="1"/>
  <c r="AH617" i="1"/>
  <c r="AG617" i="1"/>
  <c r="AF617" i="1"/>
  <c r="AE617" i="1"/>
  <c r="AD617" i="1"/>
  <c r="AC617" i="1"/>
  <c r="AB617" i="1"/>
  <c r="AA617" i="1"/>
  <c r="Y617" i="1"/>
  <c r="X617" i="1"/>
  <c r="W617" i="1"/>
  <c r="V617" i="1"/>
  <c r="O617" i="1"/>
  <c r="AK617" i="1" s="1"/>
  <c r="AJ616" i="1"/>
  <c r="AI616" i="1"/>
  <c r="AH616" i="1"/>
  <c r="AG616" i="1"/>
  <c r="AF616" i="1"/>
  <c r="AE616" i="1"/>
  <c r="AD616" i="1"/>
  <c r="AC616" i="1"/>
  <c r="AB616" i="1"/>
  <c r="AA616" i="1"/>
  <c r="Y616" i="1"/>
  <c r="X616" i="1"/>
  <c r="W616" i="1"/>
  <c r="V616" i="1"/>
  <c r="O616" i="1"/>
  <c r="AK616" i="1" s="1"/>
  <c r="AJ615" i="1"/>
  <c r="AI615" i="1"/>
  <c r="AH615" i="1"/>
  <c r="AG615" i="1"/>
  <c r="AF615" i="1"/>
  <c r="AE615" i="1"/>
  <c r="AD615" i="1"/>
  <c r="AC615" i="1"/>
  <c r="AB615" i="1"/>
  <c r="AA615" i="1"/>
  <c r="Y615" i="1"/>
  <c r="X615" i="1"/>
  <c r="W615" i="1"/>
  <c r="V615" i="1"/>
  <c r="O615" i="1"/>
  <c r="AK615" i="1" s="1"/>
  <c r="AJ614" i="1"/>
  <c r="AI614" i="1"/>
  <c r="AH614" i="1"/>
  <c r="AG614" i="1"/>
  <c r="AF614" i="1"/>
  <c r="AE614" i="1"/>
  <c r="AD614" i="1"/>
  <c r="AC614" i="1"/>
  <c r="AB614" i="1"/>
  <c r="AA614" i="1"/>
  <c r="Y614" i="1"/>
  <c r="X614" i="1"/>
  <c r="W614" i="1"/>
  <c r="V614" i="1"/>
  <c r="O614" i="1"/>
  <c r="AK614" i="1" s="1"/>
  <c r="AJ613" i="1"/>
  <c r="AI613" i="1"/>
  <c r="AH613" i="1"/>
  <c r="AG613" i="1"/>
  <c r="AF613" i="1"/>
  <c r="AE613" i="1"/>
  <c r="AD613" i="1"/>
  <c r="AC613" i="1"/>
  <c r="AB613" i="1"/>
  <c r="AA613" i="1"/>
  <c r="Y613" i="1"/>
  <c r="X613" i="1"/>
  <c r="W613" i="1"/>
  <c r="V613" i="1"/>
  <c r="O613" i="1"/>
  <c r="AK613" i="1" s="1"/>
  <c r="AJ612" i="1"/>
  <c r="AI612" i="1"/>
  <c r="AH612" i="1"/>
  <c r="AG612" i="1"/>
  <c r="AF612" i="1"/>
  <c r="AE612" i="1"/>
  <c r="AD612" i="1"/>
  <c r="AC612" i="1"/>
  <c r="AB612" i="1"/>
  <c r="AA612" i="1"/>
  <c r="Y612" i="1"/>
  <c r="X612" i="1"/>
  <c r="W612" i="1"/>
  <c r="V612" i="1"/>
  <c r="O612" i="1"/>
  <c r="AK612" i="1" s="1"/>
  <c r="AJ611" i="1"/>
  <c r="AI611" i="1"/>
  <c r="AH611" i="1"/>
  <c r="AG611" i="1"/>
  <c r="AF611" i="1"/>
  <c r="AE611" i="1"/>
  <c r="AD611" i="1"/>
  <c r="AC611" i="1"/>
  <c r="AB611" i="1"/>
  <c r="AA611" i="1"/>
  <c r="Y611" i="1"/>
  <c r="X611" i="1"/>
  <c r="W611" i="1"/>
  <c r="V611" i="1"/>
  <c r="O611" i="1"/>
  <c r="AK611" i="1" s="1"/>
  <c r="AJ610" i="1"/>
  <c r="AI610" i="1"/>
  <c r="AH610" i="1"/>
  <c r="AG610" i="1"/>
  <c r="AF610" i="1"/>
  <c r="AE610" i="1"/>
  <c r="AD610" i="1"/>
  <c r="AC610" i="1"/>
  <c r="AB610" i="1"/>
  <c r="AA610" i="1"/>
  <c r="Y610" i="1"/>
  <c r="X610" i="1"/>
  <c r="W610" i="1"/>
  <c r="V610" i="1"/>
  <c r="O610" i="1"/>
  <c r="AK610" i="1" s="1"/>
  <c r="AJ609" i="1"/>
  <c r="AI609" i="1"/>
  <c r="AH609" i="1"/>
  <c r="AG609" i="1"/>
  <c r="AF609" i="1"/>
  <c r="AE609" i="1"/>
  <c r="AD609" i="1"/>
  <c r="AC609" i="1"/>
  <c r="AB609" i="1"/>
  <c r="AA609" i="1"/>
  <c r="Y609" i="1"/>
  <c r="X609" i="1"/>
  <c r="W609" i="1"/>
  <c r="V609" i="1"/>
  <c r="O609" i="1"/>
  <c r="AK609" i="1" s="1"/>
  <c r="AJ608" i="1"/>
  <c r="AI608" i="1"/>
  <c r="AH608" i="1"/>
  <c r="AG608" i="1"/>
  <c r="AF608" i="1"/>
  <c r="AE608" i="1"/>
  <c r="AD608" i="1"/>
  <c r="AC608" i="1"/>
  <c r="AB608" i="1"/>
  <c r="AA608" i="1"/>
  <c r="Y608" i="1"/>
  <c r="X608" i="1"/>
  <c r="W608" i="1"/>
  <c r="V608" i="1"/>
  <c r="O608" i="1"/>
  <c r="AK608" i="1" s="1"/>
  <c r="AJ607" i="1"/>
  <c r="AI607" i="1"/>
  <c r="AH607" i="1"/>
  <c r="AG607" i="1"/>
  <c r="AF607" i="1"/>
  <c r="AE607" i="1"/>
  <c r="AD607" i="1"/>
  <c r="AC607" i="1"/>
  <c r="AB607" i="1"/>
  <c r="AA607" i="1"/>
  <c r="Y607" i="1"/>
  <c r="X607" i="1"/>
  <c r="W607" i="1"/>
  <c r="V607" i="1"/>
  <c r="O607" i="1"/>
  <c r="AK607" i="1" s="1"/>
  <c r="AJ606" i="1"/>
  <c r="AI606" i="1"/>
  <c r="AH606" i="1"/>
  <c r="AG606" i="1"/>
  <c r="AF606" i="1"/>
  <c r="AE606" i="1"/>
  <c r="AD606" i="1"/>
  <c r="AC606" i="1"/>
  <c r="AB606" i="1"/>
  <c r="AA606" i="1"/>
  <c r="Y606" i="1"/>
  <c r="X606" i="1"/>
  <c r="W606" i="1"/>
  <c r="V606" i="1"/>
  <c r="O606" i="1"/>
  <c r="AK606" i="1" s="1"/>
  <c r="AJ605" i="1"/>
  <c r="AI605" i="1"/>
  <c r="AH605" i="1"/>
  <c r="AG605" i="1"/>
  <c r="AF605" i="1"/>
  <c r="AE605" i="1"/>
  <c r="AD605" i="1"/>
  <c r="AC605" i="1"/>
  <c r="AB605" i="1"/>
  <c r="AA605" i="1"/>
  <c r="Y605" i="1"/>
  <c r="X605" i="1"/>
  <c r="W605" i="1"/>
  <c r="V605" i="1"/>
  <c r="O605" i="1"/>
  <c r="AK605" i="1" s="1"/>
  <c r="AJ604" i="1"/>
  <c r="AI604" i="1"/>
  <c r="AH604" i="1"/>
  <c r="AG604" i="1"/>
  <c r="AF604" i="1"/>
  <c r="AE604" i="1"/>
  <c r="AD604" i="1"/>
  <c r="AC604" i="1"/>
  <c r="AB604" i="1"/>
  <c r="AA604" i="1"/>
  <c r="Y604" i="1"/>
  <c r="X604" i="1"/>
  <c r="W604" i="1"/>
  <c r="V604" i="1"/>
  <c r="O604" i="1"/>
  <c r="AK604" i="1" s="1"/>
  <c r="AJ603" i="1"/>
  <c r="AI603" i="1"/>
  <c r="AH603" i="1"/>
  <c r="AG603" i="1"/>
  <c r="AF603" i="1"/>
  <c r="AE603" i="1"/>
  <c r="AD603" i="1"/>
  <c r="AC603" i="1"/>
  <c r="AB603" i="1"/>
  <c r="AA603" i="1"/>
  <c r="Y603" i="1"/>
  <c r="X603" i="1"/>
  <c r="W603" i="1"/>
  <c r="V603" i="1"/>
  <c r="O603" i="1"/>
  <c r="AK603" i="1" s="1"/>
  <c r="AJ602" i="1"/>
  <c r="AI602" i="1"/>
  <c r="AH602" i="1"/>
  <c r="AG602" i="1"/>
  <c r="AF602" i="1"/>
  <c r="AE602" i="1"/>
  <c r="AD602" i="1"/>
  <c r="AC602" i="1"/>
  <c r="AB602" i="1"/>
  <c r="AA602" i="1"/>
  <c r="Y602" i="1"/>
  <c r="X602" i="1"/>
  <c r="W602" i="1"/>
  <c r="V602" i="1"/>
  <c r="O602" i="1"/>
  <c r="AK602" i="1" s="1"/>
  <c r="AJ601" i="1"/>
  <c r="AI601" i="1"/>
  <c r="AH601" i="1"/>
  <c r="AG601" i="1"/>
  <c r="AF601" i="1"/>
  <c r="AE601" i="1"/>
  <c r="AD601" i="1"/>
  <c r="AC601" i="1"/>
  <c r="AB601" i="1"/>
  <c r="AA601" i="1"/>
  <c r="Y601" i="1"/>
  <c r="X601" i="1"/>
  <c r="W601" i="1"/>
  <c r="V601" i="1"/>
  <c r="O601" i="1"/>
  <c r="AK601" i="1" s="1"/>
  <c r="AJ600" i="1"/>
  <c r="AI600" i="1"/>
  <c r="AH600" i="1"/>
  <c r="AG600" i="1"/>
  <c r="AF600" i="1"/>
  <c r="AE600" i="1"/>
  <c r="AD600" i="1"/>
  <c r="AC600" i="1"/>
  <c r="AB600" i="1"/>
  <c r="AA600" i="1"/>
  <c r="Y600" i="1"/>
  <c r="X600" i="1"/>
  <c r="W600" i="1"/>
  <c r="V600" i="1"/>
  <c r="O600" i="1"/>
  <c r="AK600" i="1" s="1"/>
  <c r="AJ599" i="1"/>
  <c r="AI599" i="1"/>
  <c r="AH599" i="1"/>
  <c r="AG599" i="1"/>
  <c r="AF599" i="1"/>
  <c r="AE599" i="1"/>
  <c r="AD599" i="1"/>
  <c r="AC599" i="1"/>
  <c r="AB599" i="1"/>
  <c r="AA599" i="1"/>
  <c r="Y599" i="1"/>
  <c r="X599" i="1"/>
  <c r="W599" i="1"/>
  <c r="V599" i="1"/>
  <c r="O599" i="1"/>
  <c r="AK599" i="1" s="1"/>
  <c r="AJ598" i="1"/>
  <c r="AI598" i="1"/>
  <c r="AH598" i="1"/>
  <c r="AG598" i="1"/>
  <c r="AF598" i="1"/>
  <c r="AE598" i="1"/>
  <c r="AD598" i="1"/>
  <c r="AC598" i="1"/>
  <c r="AB598" i="1"/>
  <c r="AA598" i="1"/>
  <c r="Y598" i="1"/>
  <c r="X598" i="1"/>
  <c r="W598" i="1"/>
  <c r="V598" i="1"/>
  <c r="O598" i="1"/>
  <c r="AK598" i="1" s="1"/>
  <c r="AJ597" i="1"/>
  <c r="AI597" i="1"/>
  <c r="AH597" i="1"/>
  <c r="AG597" i="1"/>
  <c r="AF597" i="1"/>
  <c r="AE597" i="1"/>
  <c r="AD597" i="1"/>
  <c r="AC597" i="1"/>
  <c r="AB597" i="1"/>
  <c r="AA597" i="1"/>
  <c r="Y597" i="1"/>
  <c r="X597" i="1"/>
  <c r="W597" i="1"/>
  <c r="V597" i="1"/>
  <c r="O597" i="1"/>
  <c r="AK597" i="1" s="1"/>
  <c r="AJ596" i="1"/>
  <c r="AI596" i="1"/>
  <c r="AH596" i="1"/>
  <c r="AG596" i="1"/>
  <c r="AF596" i="1"/>
  <c r="AE596" i="1"/>
  <c r="AD596" i="1"/>
  <c r="AC596" i="1"/>
  <c r="AB596" i="1"/>
  <c r="AA596" i="1"/>
  <c r="Y596" i="1"/>
  <c r="X596" i="1"/>
  <c r="W596" i="1"/>
  <c r="V596" i="1"/>
  <c r="O596" i="1"/>
  <c r="AK596" i="1" s="1"/>
  <c r="AJ595" i="1"/>
  <c r="AI595" i="1"/>
  <c r="AH595" i="1"/>
  <c r="AG595" i="1"/>
  <c r="AF595" i="1"/>
  <c r="AE595" i="1"/>
  <c r="AD595" i="1"/>
  <c r="AC595" i="1"/>
  <c r="AB595" i="1"/>
  <c r="AA595" i="1"/>
  <c r="Y595" i="1"/>
  <c r="X595" i="1"/>
  <c r="W595" i="1"/>
  <c r="V595" i="1"/>
  <c r="O595" i="1"/>
  <c r="AK595" i="1" s="1"/>
  <c r="AJ594" i="1"/>
  <c r="AI594" i="1"/>
  <c r="AH594" i="1"/>
  <c r="AG594" i="1"/>
  <c r="AF594" i="1"/>
  <c r="AE594" i="1"/>
  <c r="AD594" i="1"/>
  <c r="AC594" i="1"/>
  <c r="AB594" i="1"/>
  <c r="AA594" i="1"/>
  <c r="Y594" i="1"/>
  <c r="X594" i="1"/>
  <c r="W594" i="1"/>
  <c r="V594" i="1"/>
  <c r="O594" i="1"/>
  <c r="AK594" i="1" s="1"/>
  <c r="AJ593" i="1"/>
  <c r="AI593" i="1"/>
  <c r="AH593" i="1"/>
  <c r="AG593" i="1"/>
  <c r="AF593" i="1"/>
  <c r="AE593" i="1"/>
  <c r="AD593" i="1"/>
  <c r="AC593" i="1"/>
  <c r="AB593" i="1"/>
  <c r="AA593" i="1"/>
  <c r="Y593" i="1"/>
  <c r="X593" i="1"/>
  <c r="W593" i="1"/>
  <c r="V593" i="1"/>
  <c r="O593" i="1"/>
  <c r="AK593" i="1" s="1"/>
  <c r="AJ592" i="1"/>
  <c r="AI592" i="1"/>
  <c r="AH592" i="1"/>
  <c r="AG592" i="1"/>
  <c r="AF592" i="1"/>
  <c r="AE592" i="1"/>
  <c r="AD592" i="1"/>
  <c r="AC592" i="1"/>
  <c r="AB592" i="1"/>
  <c r="AA592" i="1"/>
  <c r="Y592" i="1"/>
  <c r="X592" i="1"/>
  <c r="W592" i="1"/>
  <c r="V592" i="1"/>
  <c r="O592" i="1"/>
  <c r="AK592" i="1" s="1"/>
  <c r="AJ591" i="1"/>
  <c r="AI591" i="1"/>
  <c r="AH591" i="1"/>
  <c r="AG591" i="1"/>
  <c r="AF591" i="1"/>
  <c r="AE591" i="1"/>
  <c r="AD591" i="1"/>
  <c r="AC591" i="1"/>
  <c r="AB591" i="1"/>
  <c r="AA591" i="1"/>
  <c r="Y591" i="1"/>
  <c r="X591" i="1"/>
  <c r="W591" i="1"/>
  <c r="V591" i="1"/>
  <c r="O591" i="1"/>
  <c r="AK591" i="1" s="1"/>
  <c r="AJ590" i="1"/>
  <c r="AI590" i="1"/>
  <c r="AH590" i="1"/>
  <c r="AG590" i="1"/>
  <c r="AF590" i="1"/>
  <c r="AE590" i="1"/>
  <c r="AD590" i="1"/>
  <c r="AC590" i="1"/>
  <c r="AB590" i="1"/>
  <c r="AA590" i="1"/>
  <c r="Y590" i="1"/>
  <c r="X590" i="1"/>
  <c r="W590" i="1"/>
  <c r="V590" i="1"/>
  <c r="O590" i="1"/>
  <c r="AK590" i="1" s="1"/>
  <c r="AJ589" i="1"/>
  <c r="AI589" i="1"/>
  <c r="AH589" i="1"/>
  <c r="AG589" i="1"/>
  <c r="AF589" i="1"/>
  <c r="AE589" i="1"/>
  <c r="AD589" i="1"/>
  <c r="AC589" i="1"/>
  <c r="AB589" i="1"/>
  <c r="AA589" i="1"/>
  <c r="Y589" i="1"/>
  <c r="X589" i="1"/>
  <c r="W589" i="1"/>
  <c r="V589" i="1"/>
  <c r="O589" i="1"/>
  <c r="AK589" i="1" s="1"/>
  <c r="AJ588" i="1"/>
  <c r="AI588" i="1"/>
  <c r="AH588" i="1"/>
  <c r="AG588" i="1"/>
  <c r="AF588" i="1"/>
  <c r="AE588" i="1"/>
  <c r="AD588" i="1"/>
  <c r="AC588" i="1"/>
  <c r="AB588" i="1"/>
  <c r="AA588" i="1"/>
  <c r="Y588" i="1"/>
  <c r="X588" i="1"/>
  <c r="W588" i="1"/>
  <c r="V588" i="1"/>
  <c r="O588" i="1"/>
  <c r="AK588" i="1" s="1"/>
  <c r="AJ587" i="1"/>
  <c r="AI587" i="1"/>
  <c r="AH587" i="1"/>
  <c r="AG587" i="1"/>
  <c r="AF587" i="1"/>
  <c r="AE587" i="1"/>
  <c r="AD587" i="1"/>
  <c r="AC587" i="1"/>
  <c r="AB587" i="1"/>
  <c r="AA587" i="1"/>
  <c r="Y587" i="1"/>
  <c r="X587" i="1"/>
  <c r="W587" i="1"/>
  <c r="V587" i="1"/>
  <c r="O587" i="1"/>
  <c r="AK587" i="1" s="1"/>
  <c r="AJ586" i="1"/>
  <c r="AI586" i="1"/>
  <c r="AH586" i="1"/>
  <c r="AG586" i="1"/>
  <c r="AF586" i="1"/>
  <c r="AE586" i="1"/>
  <c r="AD586" i="1"/>
  <c r="AC586" i="1"/>
  <c r="AB586" i="1"/>
  <c r="AA586" i="1"/>
  <c r="Y586" i="1"/>
  <c r="X586" i="1"/>
  <c r="W586" i="1"/>
  <c r="V586" i="1"/>
  <c r="O586" i="1"/>
  <c r="AK586" i="1" s="1"/>
  <c r="AJ585" i="1"/>
  <c r="AI585" i="1"/>
  <c r="AH585" i="1"/>
  <c r="AG585" i="1"/>
  <c r="AF585" i="1"/>
  <c r="AE585" i="1"/>
  <c r="AD585" i="1"/>
  <c r="AC585" i="1"/>
  <c r="AB585" i="1"/>
  <c r="AA585" i="1"/>
  <c r="Y585" i="1"/>
  <c r="X585" i="1"/>
  <c r="W585" i="1"/>
  <c r="V585" i="1"/>
  <c r="O585" i="1"/>
  <c r="AK585" i="1" s="1"/>
  <c r="AJ584" i="1"/>
  <c r="AI584" i="1"/>
  <c r="AH584" i="1"/>
  <c r="AG584" i="1"/>
  <c r="AF584" i="1"/>
  <c r="AE584" i="1"/>
  <c r="AD584" i="1"/>
  <c r="AC584" i="1"/>
  <c r="AB584" i="1"/>
  <c r="AA584" i="1"/>
  <c r="Y584" i="1"/>
  <c r="X584" i="1"/>
  <c r="W584" i="1"/>
  <c r="V584" i="1"/>
  <c r="O584" i="1"/>
  <c r="AK584" i="1" s="1"/>
  <c r="AJ583" i="1"/>
  <c r="AI583" i="1"/>
  <c r="AH583" i="1"/>
  <c r="AG583" i="1"/>
  <c r="AF583" i="1"/>
  <c r="AE583" i="1"/>
  <c r="AD583" i="1"/>
  <c r="AC583" i="1"/>
  <c r="AB583" i="1"/>
  <c r="AA583" i="1"/>
  <c r="Y583" i="1"/>
  <c r="X583" i="1"/>
  <c r="W583" i="1"/>
  <c r="V583" i="1"/>
  <c r="O583" i="1"/>
  <c r="AK583" i="1" s="1"/>
  <c r="AJ582" i="1"/>
  <c r="AI582" i="1"/>
  <c r="AH582" i="1"/>
  <c r="AG582" i="1"/>
  <c r="AF582" i="1"/>
  <c r="AE582" i="1"/>
  <c r="AD582" i="1"/>
  <c r="AC582" i="1"/>
  <c r="AB582" i="1"/>
  <c r="AA582" i="1"/>
  <c r="Y582" i="1"/>
  <c r="X582" i="1"/>
  <c r="W582" i="1"/>
  <c r="V582" i="1"/>
  <c r="O582" i="1"/>
  <c r="AK582" i="1" s="1"/>
  <c r="AJ581" i="1"/>
  <c r="AI581" i="1"/>
  <c r="AH581" i="1"/>
  <c r="AG581" i="1"/>
  <c r="AF581" i="1"/>
  <c r="AE581" i="1"/>
  <c r="AD581" i="1"/>
  <c r="AC581" i="1"/>
  <c r="AB581" i="1"/>
  <c r="AA581" i="1"/>
  <c r="Y581" i="1"/>
  <c r="X581" i="1"/>
  <c r="W581" i="1"/>
  <c r="V581" i="1"/>
  <c r="O581" i="1"/>
  <c r="AK581" i="1" s="1"/>
  <c r="AJ580" i="1"/>
  <c r="AI580" i="1"/>
  <c r="AH580" i="1"/>
  <c r="AG580" i="1"/>
  <c r="AF580" i="1"/>
  <c r="AE580" i="1"/>
  <c r="AD580" i="1"/>
  <c r="AC580" i="1"/>
  <c r="AB580" i="1"/>
  <c r="AA580" i="1"/>
  <c r="Y580" i="1"/>
  <c r="X580" i="1"/>
  <c r="W580" i="1"/>
  <c r="V580" i="1"/>
  <c r="O580" i="1"/>
  <c r="AK580" i="1" s="1"/>
  <c r="AJ579" i="1"/>
  <c r="AI579" i="1"/>
  <c r="AH579" i="1"/>
  <c r="AG579" i="1"/>
  <c r="AF579" i="1"/>
  <c r="AE579" i="1"/>
  <c r="AD579" i="1"/>
  <c r="AC579" i="1"/>
  <c r="AB579" i="1"/>
  <c r="AA579" i="1"/>
  <c r="Y579" i="1"/>
  <c r="X579" i="1"/>
  <c r="W579" i="1"/>
  <c r="V579" i="1"/>
  <c r="O579" i="1"/>
  <c r="AK579" i="1" s="1"/>
  <c r="AJ578" i="1"/>
  <c r="AI578" i="1"/>
  <c r="AH578" i="1"/>
  <c r="AG578" i="1"/>
  <c r="AF578" i="1"/>
  <c r="AE578" i="1"/>
  <c r="AD578" i="1"/>
  <c r="AC578" i="1"/>
  <c r="AB578" i="1"/>
  <c r="AA578" i="1"/>
  <c r="Y578" i="1"/>
  <c r="X578" i="1"/>
  <c r="W578" i="1"/>
  <c r="V578" i="1"/>
  <c r="O578" i="1"/>
  <c r="AK578" i="1" s="1"/>
  <c r="AJ577" i="1"/>
  <c r="AI577" i="1"/>
  <c r="AH577" i="1"/>
  <c r="AG577" i="1"/>
  <c r="AF577" i="1"/>
  <c r="AE577" i="1"/>
  <c r="AD577" i="1"/>
  <c r="AC577" i="1"/>
  <c r="AB577" i="1"/>
  <c r="AA577" i="1"/>
  <c r="Y577" i="1"/>
  <c r="X577" i="1"/>
  <c r="W577" i="1"/>
  <c r="V577" i="1"/>
  <c r="O577" i="1"/>
  <c r="AK577" i="1" s="1"/>
  <c r="AJ576" i="1"/>
  <c r="AI576" i="1"/>
  <c r="AH576" i="1"/>
  <c r="AG576" i="1"/>
  <c r="AF576" i="1"/>
  <c r="AE576" i="1"/>
  <c r="AD576" i="1"/>
  <c r="AC576" i="1"/>
  <c r="AB576" i="1"/>
  <c r="AA576" i="1"/>
  <c r="Y576" i="1"/>
  <c r="X576" i="1"/>
  <c r="W576" i="1"/>
  <c r="V576" i="1"/>
  <c r="O576" i="1"/>
  <c r="AK576" i="1" s="1"/>
  <c r="AJ575" i="1"/>
  <c r="AI575" i="1"/>
  <c r="AH575" i="1"/>
  <c r="AG575" i="1"/>
  <c r="AF575" i="1"/>
  <c r="AE575" i="1"/>
  <c r="AD575" i="1"/>
  <c r="AC575" i="1"/>
  <c r="AB575" i="1"/>
  <c r="AA575" i="1"/>
  <c r="Y575" i="1"/>
  <c r="X575" i="1"/>
  <c r="W575" i="1"/>
  <c r="V575" i="1"/>
  <c r="O575" i="1"/>
  <c r="AK575" i="1" s="1"/>
  <c r="AJ574" i="1"/>
  <c r="AI574" i="1"/>
  <c r="AH574" i="1"/>
  <c r="AG574" i="1"/>
  <c r="AF574" i="1"/>
  <c r="AE574" i="1"/>
  <c r="AD574" i="1"/>
  <c r="AC574" i="1"/>
  <c r="AB574" i="1"/>
  <c r="AA574" i="1"/>
  <c r="Y574" i="1"/>
  <c r="X574" i="1"/>
  <c r="W574" i="1"/>
  <c r="V574" i="1"/>
  <c r="O574" i="1"/>
  <c r="AK574" i="1" s="1"/>
  <c r="AJ573" i="1"/>
  <c r="AI573" i="1"/>
  <c r="AH573" i="1"/>
  <c r="AG573" i="1"/>
  <c r="AF573" i="1"/>
  <c r="AE573" i="1"/>
  <c r="AD573" i="1"/>
  <c r="AC573" i="1"/>
  <c r="AB573" i="1"/>
  <c r="AA573" i="1"/>
  <c r="Y573" i="1"/>
  <c r="X573" i="1"/>
  <c r="W573" i="1"/>
  <c r="V573" i="1"/>
  <c r="O573" i="1"/>
  <c r="AK573" i="1" s="1"/>
  <c r="AJ572" i="1"/>
  <c r="AI572" i="1"/>
  <c r="AH572" i="1"/>
  <c r="AG572" i="1"/>
  <c r="AF572" i="1"/>
  <c r="AE572" i="1"/>
  <c r="AD572" i="1"/>
  <c r="AC572" i="1"/>
  <c r="AB572" i="1"/>
  <c r="AA572" i="1"/>
  <c r="Y572" i="1"/>
  <c r="X572" i="1"/>
  <c r="W572" i="1"/>
  <c r="V572" i="1"/>
  <c r="O572" i="1"/>
  <c r="AK572" i="1" s="1"/>
  <c r="AJ571" i="1"/>
  <c r="AI571" i="1"/>
  <c r="AH571" i="1"/>
  <c r="AG571" i="1"/>
  <c r="AF571" i="1"/>
  <c r="AE571" i="1"/>
  <c r="AD571" i="1"/>
  <c r="AC571" i="1"/>
  <c r="AB571" i="1"/>
  <c r="AA571" i="1"/>
  <c r="Y571" i="1"/>
  <c r="X571" i="1"/>
  <c r="W571" i="1"/>
  <c r="V571" i="1"/>
  <c r="O571" i="1"/>
  <c r="AK571" i="1" s="1"/>
  <c r="AJ570" i="1"/>
  <c r="AI570" i="1"/>
  <c r="AH570" i="1"/>
  <c r="AG570" i="1"/>
  <c r="AF570" i="1"/>
  <c r="AE570" i="1"/>
  <c r="AD570" i="1"/>
  <c r="AC570" i="1"/>
  <c r="AB570" i="1"/>
  <c r="AA570" i="1"/>
  <c r="Y570" i="1"/>
  <c r="X570" i="1"/>
  <c r="W570" i="1"/>
  <c r="V570" i="1"/>
  <c r="O570" i="1"/>
  <c r="AK570" i="1" s="1"/>
  <c r="AJ569" i="1"/>
  <c r="AI569" i="1"/>
  <c r="AH569" i="1"/>
  <c r="AG569" i="1"/>
  <c r="AF569" i="1"/>
  <c r="AE569" i="1"/>
  <c r="AD569" i="1"/>
  <c r="AC569" i="1"/>
  <c r="AB569" i="1"/>
  <c r="AA569" i="1"/>
  <c r="Y569" i="1"/>
  <c r="X569" i="1"/>
  <c r="W569" i="1"/>
  <c r="V569" i="1"/>
  <c r="O569" i="1"/>
  <c r="AK569" i="1" s="1"/>
  <c r="AJ568" i="1"/>
  <c r="AI568" i="1"/>
  <c r="AH568" i="1"/>
  <c r="AG568" i="1"/>
  <c r="AF568" i="1"/>
  <c r="AE568" i="1"/>
  <c r="AD568" i="1"/>
  <c r="AC568" i="1"/>
  <c r="AB568" i="1"/>
  <c r="AA568" i="1"/>
  <c r="Y568" i="1"/>
  <c r="X568" i="1"/>
  <c r="W568" i="1"/>
  <c r="V568" i="1"/>
  <c r="O568" i="1"/>
  <c r="AK568" i="1" s="1"/>
  <c r="AJ567" i="1"/>
  <c r="AI567" i="1"/>
  <c r="AH567" i="1"/>
  <c r="AG567" i="1"/>
  <c r="AF567" i="1"/>
  <c r="AE567" i="1"/>
  <c r="AD567" i="1"/>
  <c r="AC567" i="1"/>
  <c r="AB567" i="1"/>
  <c r="AA567" i="1"/>
  <c r="Y567" i="1"/>
  <c r="X567" i="1"/>
  <c r="W567" i="1"/>
  <c r="V567" i="1"/>
  <c r="O567" i="1"/>
  <c r="AK567" i="1" s="1"/>
  <c r="AJ566" i="1"/>
  <c r="AI566" i="1"/>
  <c r="AH566" i="1"/>
  <c r="AG566" i="1"/>
  <c r="AF566" i="1"/>
  <c r="AE566" i="1"/>
  <c r="AD566" i="1"/>
  <c r="AC566" i="1"/>
  <c r="AB566" i="1"/>
  <c r="AA566" i="1"/>
  <c r="Y566" i="1"/>
  <c r="X566" i="1"/>
  <c r="W566" i="1"/>
  <c r="V566" i="1"/>
  <c r="O566" i="1"/>
  <c r="AK566" i="1" s="1"/>
  <c r="AJ565" i="1"/>
  <c r="AI565" i="1"/>
  <c r="AH565" i="1"/>
  <c r="AG565" i="1"/>
  <c r="AF565" i="1"/>
  <c r="AE565" i="1"/>
  <c r="AD565" i="1"/>
  <c r="AC565" i="1"/>
  <c r="AB565" i="1"/>
  <c r="AA565" i="1"/>
  <c r="Y565" i="1"/>
  <c r="X565" i="1"/>
  <c r="W565" i="1"/>
  <c r="V565" i="1"/>
  <c r="O565" i="1"/>
  <c r="AK565" i="1" s="1"/>
  <c r="AJ564" i="1"/>
  <c r="AI564" i="1"/>
  <c r="AH564" i="1"/>
  <c r="AG564" i="1"/>
  <c r="AF564" i="1"/>
  <c r="AE564" i="1"/>
  <c r="AD564" i="1"/>
  <c r="AC564" i="1"/>
  <c r="AB564" i="1"/>
  <c r="AA564" i="1"/>
  <c r="Y564" i="1"/>
  <c r="X564" i="1"/>
  <c r="W564" i="1"/>
  <c r="V564" i="1"/>
  <c r="O564" i="1"/>
  <c r="AK564" i="1" s="1"/>
  <c r="AJ563" i="1"/>
  <c r="AI563" i="1"/>
  <c r="AH563" i="1"/>
  <c r="AG563" i="1"/>
  <c r="AF563" i="1"/>
  <c r="AE563" i="1"/>
  <c r="AD563" i="1"/>
  <c r="AC563" i="1"/>
  <c r="AB563" i="1"/>
  <c r="AA563" i="1"/>
  <c r="Y563" i="1"/>
  <c r="X563" i="1"/>
  <c r="W563" i="1"/>
  <c r="V563" i="1"/>
  <c r="O563" i="1"/>
  <c r="AK563" i="1" s="1"/>
  <c r="AJ562" i="1"/>
  <c r="AI562" i="1"/>
  <c r="AH562" i="1"/>
  <c r="AG562" i="1"/>
  <c r="AF562" i="1"/>
  <c r="AE562" i="1"/>
  <c r="AD562" i="1"/>
  <c r="AC562" i="1"/>
  <c r="AB562" i="1"/>
  <c r="AA562" i="1"/>
  <c r="Y562" i="1"/>
  <c r="X562" i="1"/>
  <c r="W562" i="1"/>
  <c r="V562" i="1"/>
  <c r="O562" i="1"/>
  <c r="AK562" i="1" s="1"/>
  <c r="AJ561" i="1"/>
  <c r="AI561" i="1"/>
  <c r="AH561" i="1"/>
  <c r="AG561" i="1"/>
  <c r="AF561" i="1"/>
  <c r="AE561" i="1"/>
  <c r="AD561" i="1"/>
  <c r="AC561" i="1"/>
  <c r="AB561" i="1"/>
  <c r="AA561" i="1"/>
  <c r="Y561" i="1"/>
  <c r="X561" i="1"/>
  <c r="W561" i="1"/>
  <c r="V561" i="1"/>
  <c r="O561" i="1"/>
  <c r="AK561" i="1" s="1"/>
  <c r="AJ560" i="1"/>
  <c r="AI560" i="1"/>
  <c r="AH560" i="1"/>
  <c r="AG560" i="1"/>
  <c r="AF560" i="1"/>
  <c r="AE560" i="1"/>
  <c r="AD560" i="1"/>
  <c r="AC560" i="1"/>
  <c r="AB560" i="1"/>
  <c r="AA560" i="1"/>
  <c r="Y560" i="1"/>
  <c r="X560" i="1"/>
  <c r="W560" i="1"/>
  <c r="V560" i="1"/>
  <c r="O560" i="1"/>
  <c r="AK560" i="1" s="1"/>
  <c r="AJ559" i="1"/>
  <c r="AI559" i="1"/>
  <c r="AH559" i="1"/>
  <c r="AG559" i="1"/>
  <c r="AF559" i="1"/>
  <c r="AE559" i="1"/>
  <c r="AD559" i="1"/>
  <c r="AC559" i="1"/>
  <c r="AB559" i="1"/>
  <c r="AA559" i="1"/>
  <c r="Y559" i="1"/>
  <c r="X559" i="1"/>
  <c r="W559" i="1"/>
  <c r="V559" i="1"/>
  <c r="O559" i="1"/>
  <c r="AK559" i="1" s="1"/>
  <c r="AJ558" i="1"/>
  <c r="AI558" i="1"/>
  <c r="AH558" i="1"/>
  <c r="AG558" i="1"/>
  <c r="AF558" i="1"/>
  <c r="AE558" i="1"/>
  <c r="AD558" i="1"/>
  <c r="AC558" i="1"/>
  <c r="AB558" i="1"/>
  <c r="AA558" i="1"/>
  <c r="Y558" i="1"/>
  <c r="X558" i="1"/>
  <c r="W558" i="1"/>
  <c r="V558" i="1"/>
  <c r="O558" i="1"/>
  <c r="AK558" i="1" s="1"/>
  <c r="AJ557" i="1"/>
  <c r="AI557" i="1"/>
  <c r="AH557" i="1"/>
  <c r="AG557" i="1"/>
  <c r="AF557" i="1"/>
  <c r="AE557" i="1"/>
  <c r="AD557" i="1"/>
  <c r="AC557" i="1"/>
  <c r="AB557" i="1"/>
  <c r="AA557" i="1"/>
  <c r="Y557" i="1"/>
  <c r="X557" i="1"/>
  <c r="W557" i="1"/>
  <c r="V557" i="1"/>
  <c r="O557" i="1"/>
  <c r="AK557" i="1" s="1"/>
  <c r="AJ556" i="1"/>
  <c r="AI556" i="1"/>
  <c r="AH556" i="1"/>
  <c r="AG556" i="1"/>
  <c r="AF556" i="1"/>
  <c r="AE556" i="1"/>
  <c r="AD556" i="1"/>
  <c r="AC556" i="1"/>
  <c r="AB556" i="1"/>
  <c r="AA556" i="1"/>
  <c r="Y556" i="1"/>
  <c r="X556" i="1"/>
  <c r="W556" i="1"/>
  <c r="V556" i="1"/>
  <c r="O556" i="1"/>
  <c r="AK556" i="1" s="1"/>
  <c r="AJ555" i="1"/>
  <c r="AI555" i="1"/>
  <c r="AH555" i="1"/>
  <c r="AG555" i="1"/>
  <c r="AF555" i="1"/>
  <c r="AE555" i="1"/>
  <c r="AD555" i="1"/>
  <c r="AC555" i="1"/>
  <c r="AB555" i="1"/>
  <c r="AA555" i="1"/>
  <c r="Y555" i="1"/>
  <c r="X555" i="1"/>
  <c r="W555" i="1"/>
  <c r="V555" i="1"/>
  <c r="O555" i="1"/>
  <c r="AK555" i="1" s="1"/>
  <c r="AJ554" i="1"/>
  <c r="AI554" i="1"/>
  <c r="AH554" i="1"/>
  <c r="AG554" i="1"/>
  <c r="AF554" i="1"/>
  <c r="AE554" i="1"/>
  <c r="AD554" i="1"/>
  <c r="AC554" i="1"/>
  <c r="AB554" i="1"/>
  <c r="AA554" i="1"/>
  <c r="Y554" i="1"/>
  <c r="X554" i="1"/>
  <c r="W554" i="1"/>
  <c r="V554" i="1"/>
  <c r="O554" i="1"/>
  <c r="AK554" i="1" s="1"/>
  <c r="AJ553" i="1"/>
  <c r="AI553" i="1"/>
  <c r="AH553" i="1"/>
  <c r="AG553" i="1"/>
  <c r="AF553" i="1"/>
  <c r="AE553" i="1"/>
  <c r="AD553" i="1"/>
  <c r="AC553" i="1"/>
  <c r="AB553" i="1"/>
  <c r="AA553" i="1"/>
  <c r="Y553" i="1"/>
  <c r="X553" i="1"/>
  <c r="W553" i="1"/>
  <c r="V553" i="1"/>
  <c r="O553" i="1"/>
  <c r="AK553" i="1" s="1"/>
  <c r="AJ552" i="1"/>
  <c r="AI552" i="1"/>
  <c r="AH552" i="1"/>
  <c r="AG552" i="1"/>
  <c r="AF552" i="1"/>
  <c r="AE552" i="1"/>
  <c r="AD552" i="1"/>
  <c r="AC552" i="1"/>
  <c r="AB552" i="1"/>
  <c r="AA552" i="1"/>
  <c r="Y552" i="1"/>
  <c r="X552" i="1"/>
  <c r="W552" i="1"/>
  <c r="V552" i="1"/>
  <c r="O552" i="1"/>
  <c r="AK552" i="1" s="1"/>
  <c r="AJ551" i="1"/>
  <c r="AI551" i="1"/>
  <c r="AH551" i="1"/>
  <c r="AG551" i="1"/>
  <c r="AF551" i="1"/>
  <c r="AE551" i="1"/>
  <c r="AD551" i="1"/>
  <c r="AC551" i="1"/>
  <c r="AB551" i="1"/>
  <c r="AA551" i="1"/>
  <c r="Y551" i="1"/>
  <c r="X551" i="1"/>
  <c r="W551" i="1"/>
  <c r="V551" i="1"/>
  <c r="O551" i="1"/>
  <c r="AK551" i="1" s="1"/>
  <c r="AJ550" i="1"/>
  <c r="AI550" i="1"/>
  <c r="AH550" i="1"/>
  <c r="AG550" i="1"/>
  <c r="AF550" i="1"/>
  <c r="AE550" i="1"/>
  <c r="AD550" i="1"/>
  <c r="AC550" i="1"/>
  <c r="AB550" i="1"/>
  <c r="AA550" i="1"/>
  <c r="Y550" i="1"/>
  <c r="X550" i="1"/>
  <c r="W550" i="1"/>
  <c r="V550" i="1"/>
  <c r="O550" i="1"/>
  <c r="AK550" i="1" s="1"/>
  <c r="AJ549" i="1"/>
  <c r="AI549" i="1"/>
  <c r="AH549" i="1"/>
  <c r="AG549" i="1"/>
  <c r="AF549" i="1"/>
  <c r="AE549" i="1"/>
  <c r="AD549" i="1"/>
  <c r="AC549" i="1"/>
  <c r="AB549" i="1"/>
  <c r="AA549" i="1"/>
  <c r="Y549" i="1"/>
  <c r="X549" i="1"/>
  <c r="W549" i="1"/>
  <c r="V549" i="1"/>
  <c r="O549" i="1"/>
  <c r="AK549" i="1" s="1"/>
  <c r="AJ548" i="1"/>
  <c r="AI548" i="1"/>
  <c r="AH548" i="1"/>
  <c r="AG548" i="1"/>
  <c r="AF548" i="1"/>
  <c r="AE548" i="1"/>
  <c r="AD548" i="1"/>
  <c r="AC548" i="1"/>
  <c r="AB548" i="1"/>
  <c r="AA548" i="1"/>
  <c r="Y548" i="1"/>
  <c r="X548" i="1"/>
  <c r="W548" i="1"/>
  <c r="V548" i="1"/>
  <c r="O548" i="1"/>
  <c r="AK548" i="1" s="1"/>
  <c r="AJ547" i="1"/>
  <c r="AI547" i="1"/>
  <c r="AH547" i="1"/>
  <c r="AG547" i="1"/>
  <c r="AF547" i="1"/>
  <c r="AE547" i="1"/>
  <c r="AD547" i="1"/>
  <c r="AC547" i="1"/>
  <c r="AB547" i="1"/>
  <c r="AA547" i="1"/>
  <c r="Y547" i="1"/>
  <c r="X547" i="1"/>
  <c r="W547" i="1"/>
  <c r="V547" i="1"/>
  <c r="O547" i="1"/>
  <c r="AK547" i="1" s="1"/>
  <c r="AJ546" i="1"/>
  <c r="AI546" i="1"/>
  <c r="AH546" i="1"/>
  <c r="AG546" i="1"/>
  <c r="AF546" i="1"/>
  <c r="AE546" i="1"/>
  <c r="AD546" i="1"/>
  <c r="AC546" i="1"/>
  <c r="AB546" i="1"/>
  <c r="AA546" i="1"/>
  <c r="Y546" i="1"/>
  <c r="X546" i="1"/>
  <c r="W546" i="1"/>
  <c r="V546" i="1"/>
  <c r="O546" i="1"/>
  <c r="AK546" i="1" s="1"/>
  <c r="AJ545" i="1"/>
  <c r="AI545" i="1"/>
  <c r="AH545" i="1"/>
  <c r="AG545" i="1"/>
  <c r="AF545" i="1"/>
  <c r="AE545" i="1"/>
  <c r="AD545" i="1"/>
  <c r="AC545" i="1"/>
  <c r="AB545" i="1"/>
  <c r="AA545" i="1"/>
  <c r="Y545" i="1"/>
  <c r="X545" i="1"/>
  <c r="W545" i="1"/>
  <c r="V545" i="1"/>
  <c r="O545" i="1"/>
  <c r="AK545" i="1" s="1"/>
  <c r="AJ544" i="1"/>
  <c r="AI544" i="1"/>
  <c r="AH544" i="1"/>
  <c r="AG544" i="1"/>
  <c r="AF544" i="1"/>
  <c r="AE544" i="1"/>
  <c r="AD544" i="1"/>
  <c r="AC544" i="1"/>
  <c r="AB544" i="1"/>
  <c r="AA544" i="1"/>
  <c r="Y544" i="1"/>
  <c r="X544" i="1"/>
  <c r="W544" i="1"/>
  <c r="V544" i="1"/>
  <c r="O544" i="1"/>
  <c r="AK544" i="1" s="1"/>
  <c r="AJ543" i="1"/>
  <c r="AI543" i="1"/>
  <c r="AH543" i="1"/>
  <c r="AG543" i="1"/>
  <c r="AF543" i="1"/>
  <c r="AE543" i="1"/>
  <c r="AD543" i="1"/>
  <c r="AC543" i="1"/>
  <c r="AB543" i="1"/>
  <c r="AA543" i="1"/>
  <c r="Y543" i="1"/>
  <c r="X543" i="1"/>
  <c r="W543" i="1"/>
  <c r="V543" i="1"/>
  <c r="O543" i="1"/>
  <c r="AK543" i="1" s="1"/>
  <c r="AJ542" i="1"/>
  <c r="AI542" i="1"/>
  <c r="AH542" i="1"/>
  <c r="AG542" i="1"/>
  <c r="AF542" i="1"/>
  <c r="AE542" i="1"/>
  <c r="AD542" i="1"/>
  <c r="AC542" i="1"/>
  <c r="AB542" i="1"/>
  <c r="AA542" i="1"/>
  <c r="Y542" i="1"/>
  <c r="X542" i="1"/>
  <c r="W542" i="1"/>
  <c r="V542" i="1"/>
  <c r="O542" i="1"/>
  <c r="AK542" i="1" s="1"/>
  <c r="AJ541" i="1"/>
  <c r="AI541" i="1"/>
  <c r="AH541" i="1"/>
  <c r="AG541" i="1"/>
  <c r="AF541" i="1"/>
  <c r="AE541" i="1"/>
  <c r="AD541" i="1"/>
  <c r="AC541" i="1"/>
  <c r="AB541" i="1"/>
  <c r="AA541" i="1"/>
  <c r="Y541" i="1"/>
  <c r="X541" i="1"/>
  <c r="W541" i="1"/>
  <c r="V541" i="1"/>
  <c r="O541" i="1"/>
  <c r="AK541" i="1" s="1"/>
  <c r="AJ540" i="1"/>
  <c r="AI540" i="1"/>
  <c r="AH540" i="1"/>
  <c r="AG540" i="1"/>
  <c r="AF540" i="1"/>
  <c r="AE540" i="1"/>
  <c r="AD540" i="1"/>
  <c r="AC540" i="1"/>
  <c r="AB540" i="1"/>
  <c r="AA540" i="1"/>
  <c r="Y540" i="1"/>
  <c r="X540" i="1"/>
  <c r="W540" i="1"/>
  <c r="V540" i="1"/>
  <c r="O540" i="1"/>
  <c r="AK540" i="1" s="1"/>
  <c r="AJ539" i="1"/>
  <c r="AI539" i="1"/>
  <c r="AH539" i="1"/>
  <c r="AG539" i="1"/>
  <c r="AF539" i="1"/>
  <c r="AE539" i="1"/>
  <c r="AD539" i="1"/>
  <c r="AC539" i="1"/>
  <c r="AB539" i="1"/>
  <c r="AA539" i="1"/>
  <c r="Y539" i="1"/>
  <c r="X539" i="1"/>
  <c r="W539" i="1"/>
  <c r="V539" i="1"/>
  <c r="O539" i="1"/>
  <c r="AK539" i="1" s="1"/>
  <c r="AJ538" i="1"/>
  <c r="AI538" i="1"/>
  <c r="AH538" i="1"/>
  <c r="AG538" i="1"/>
  <c r="AF538" i="1"/>
  <c r="AE538" i="1"/>
  <c r="AD538" i="1"/>
  <c r="AC538" i="1"/>
  <c r="AB538" i="1"/>
  <c r="AA538" i="1"/>
  <c r="Y538" i="1"/>
  <c r="X538" i="1"/>
  <c r="W538" i="1"/>
  <c r="V538" i="1"/>
  <c r="O538" i="1"/>
  <c r="AK538" i="1" s="1"/>
  <c r="AJ537" i="1"/>
  <c r="AI537" i="1"/>
  <c r="AH537" i="1"/>
  <c r="AG537" i="1"/>
  <c r="AF537" i="1"/>
  <c r="AE537" i="1"/>
  <c r="AD537" i="1"/>
  <c r="AC537" i="1"/>
  <c r="AB537" i="1"/>
  <c r="AA537" i="1"/>
  <c r="Y537" i="1"/>
  <c r="X537" i="1"/>
  <c r="W537" i="1"/>
  <c r="V537" i="1"/>
  <c r="O537" i="1"/>
  <c r="AK537" i="1" s="1"/>
  <c r="AJ536" i="1"/>
  <c r="AI536" i="1"/>
  <c r="AH536" i="1"/>
  <c r="AG536" i="1"/>
  <c r="AF536" i="1"/>
  <c r="AE536" i="1"/>
  <c r="AD536" i="1"/>
  <c r="AC536" i="1"/>
  <c r="AB536" i="1"/>
  <c r="AA536" i="1"/>
  <c r="Y536" i="1"/>
  <c r="X536" i="1"/>
  <c r="W536" i="1"/>
  <c r="V536" i="1"/>
  <c r="O536" i="1"/>
  <c r="AK536" i="1" s="1"/>
  <c r="AJ535" i="1"/>
  <c r="AI535" i="1"/>
  <c r="AH535" i="1"/>
  <c r="AG535" i="1"/>
  <c r="AF535" i="1"/>
  <c r="AE535" i="1"/>
  <c r="AD535" i="1"/>
  <c r="AC535" i="1"/>
  <c r="AB535" i="1"/>
  <c r="AA535" i="1"/>
  <c r="Y535" i="1"/>
  <c r="X535" i="1"/>
  <c r="W535" i="1"/>
  <c r="V535" i="1"/>
  <c r="O535" i="1"/>
  <c r="AK535" i="1" s="1"/>
  <c r="AJ534" i="1"/>
  <c r="AI534" i="1"/>
  <c r="AH534" i="1"/>
  <c r="AG534" i="1"/>
  <c r="AF534" i="1"/>
  <c r="AE534" i="1"/>
  <c r="AD534" i="1"/>
  <c r="AC534" i="1"/>
  <c r="AB534" i="1"/>
  <c r="AA534" i="1"/>
  <c r="Y534" i="1"/>
  <c r="X534" i="1"/>
  <c r="W534" i="1"/>
  <c r="V534" i="1"/>
  <c r="O534" i="1"/>
  <c r="AK534" i="1" s="1"/>
  <c r="AJ533" i="1"/>
  <c r="AI533" i="1"/>
  <c r="AH533" i="1"/>
  <c r="AG533" i="1"/>
  <c r="AF533" i="1"/>
  <c r="AE533" i="1"/>
  <c r="AD533" i="1"/>
  <c r="AC533" i="1"/>
  <c r="AB533" i="1"/>
  <c r="AA533" i="1"/>
  <c r="Y533" i="1"/>
  <c r="X533" i="1"/>
  <c r="W533" i="1"/>
  <c r="V533" i="1"/>
  <c r="O533" i="1"/>
  <c r="AK533" i="1" s="1"/>
  <c r="AJ532" i="1"/>
  <c r="AI532" i="1"/>
  <c r="AH532" i="1"/>
  <c r="AG532" i="1"/>
  <c r="AF532" i="1"/>
  <c r="AE532" i="1"/>
  <c r="AD532" i="1"/>
  <c r="AC532" i="1"/>
  <c r="AB532" i="1"/>
  <c r="AA532" i="1"/>
  <c r="Y532" i="1"/>
  <c r="X532" i="1"/>
  <c r="W532" i="1"/>
  <c r="V532" i="1"/>
  <c r="O532" i="1"/>
  <c r="AK532" i="1" s="1"/>
  <c r="AJ531" i="1"/>
  <c r="AI531" i="1"/>
  <c r="AH531" i="1"/>
  <c r="AG531" i="1"/>
  <c r="AF531" i="1"/>
  <c r="AE531" i="1"/>
  <c r="AD531" i="1"/>
  <c r="AC531" i="1"/>
  <c r="AB531" i="1"/>
  <c r="AA531" i="1"/>
  <c r="Y531" i="1"/>
  <c r="X531" i="1"/>
  <c r="W531" i="1"/>
  <c r="V531" i="1"/>
  <c r="O531" i="1"/>
  <c r="AK531" i="1" s="1"/>
  <c r="G531" i="1"/>
  <c r="B4" i="28" s="1"/>
  <c r="AJ530" i="1"/>
  <c r="AI530" i="1"/>
  <c r="AH530" i="1"/>
  <c r="AG530" i="1"/>
  <c r="AF530" i="1"/>
  <c r="AE530" i="1"/>
  <c r="AD530" i="1"/>
  <c r="AC530" i="1"/>
  <c r="AB530" i="1"/>
  <c r="AA530" i="1"/>
  <c r="Y530" i="1"/>
  <c r="X530" i="1"/>
  <c r="W530" i="1"/>
  <c r="V530" i="1"/>
  <c r="O530" i="1"/>
  <c r="AK530" i="1" s="1"/>
  <c r="AJ529" i="1"/>
  <c r="AI529" i="1"/>
  <c r="AH529" i="1"/>
  <c r="AG529" i="1"/>
  <c r="AF529" i="1"/>
  <c r="AE529" i="1"/>
  <c r="AD529" i="1"/>
  <c r="AC529" i="1"/>
  <c r="AB529" i="1"/>
  <c r="AA529" i="1"/>
  <c r="Y529" i="1"/>
  <c r="X529" i="1"/>
  <c r="W529" i="1"/>
  <c r="V529" i="1"/>
  <c r="O529" i="1"/>
  <c r="AK529" i="1" s="1"/>
  <c r="AJ528" i="1"/>
  <c r="AI528" i="1"/>
  <c r="AH528" i="1"/>
  <c r="AG528" i="1"/>
  <c r="AF528" i="1"/>
  <c r="AE528" i="1"/>
  <c r="AD528" i="1"/>
  <c r="AC528" i="1"/>
  <c r="AB528" i="1"/>
  <c r="AA528" i="1"/>
  <c r="Y528" i="1"/>
  <c r="X528" i="1"/>
  <c r="W528" i="1"/>
  <c r="V528" i="1"/>
  <c r="O528" i="1"/>
  <c r="AK528" i="1" s="1"/>
  <c r="AJ527" i="1"/>
  <c r="AI527" i="1"/>
  <c r="AH527" i="1"/>
  <c r="AG527" i="1"/>
  <c r="AF527" i="1"/>
  <c r="AE527" i="1"/>
  <c r="AD527" i="1"/>
  <c r="AC527" i="1"/>
  <c r="AB527" i="1"/>
  <c r="AA527" i="1"/>
  <c r="Y527" i="1"/>
  <c r="X527" i="1"/>
  <c r="W527" i="1"/>
  <c r="V527" i="1"/>
  <c r="O527" i="1"/>
  <c r="AK527" i="1" s="1"/>
  <c r="AJ526" i="1"/>
  <c r="AI526" i="1"/>
  <c r="AH526" i="1"/>
  <c r="AG526" i="1"/>
  <c r="AF526" i="1"/>
  <c r="AE526" i="1"/>
  <c r="AD526" i="1"/>
  <c r="AC526" i="1"/>
  <c r="AB526" i="1"/>
  <c r="AA526" i="1"/>
  <c r="Y526" i="1"/>
  <c r="X526" i="1"/>
  <c r="W526" i="1"/>
  <c r="V526" i="1"/>
  <c r="O526" i="1"/>
  <c r="AK526" i="1" s="1"/>
  <c r="AJ525" i="1"/>
  <c r="AI525" i="1"/>
  <c r="AH525" i="1"/>
  <c r="AG525" i="1"/>
  <c r="AF525" i="1"/>
  <c r="AE525" i="1"/>
  <c r="AD525" i="1"/>
  <c r="AC525" i="1"/>
  <c r="AB525" i="1"/>
  <c r="AA525" i="1"/>
  <c r="Y525" i="1"/>
  <c r="X525" i="1"/>
  <c r="W525" i="1"/>
  <c r="V525" i="1"/>
  <c r="O525" i="1"/>
  <c r="AK525" i="1" s="1"/>
  <c r="AJ524" i="1"/>
  <c r="AI524" i="1"/>
  <c r="AH524" i="1"/>
  <c r="AG524" i="1"/>
  <c r="AF524" i="1"/>
  <c r="AE524" i="1"/>
  <c r="AD524" i="1"/>
  <c r="AC524" i="1"/>
  <c r="AB524" i="1"/>
  <c r="AA524" i="1"/>
  <c r="Y524" i="1"/>
  <c r="X524" i="1"/>
  <c r="W524" i="1"/>
  <c r="V524" i="1"/>
  <c r="O524" i="1"/>
  <c r="AK524" i="1" s="1"/>
  <c r="AJ523" i="1"/>
  <c r="AI523" i="1"/>
  <c r="AH523" i="1"/>
  <c r="AG523" i="1"/>
  <c r="AF523" i="1"/>
  <c r="AE523" i="1"/>
  <c r="AD523" i="1"/>
  <c r="AC523" i="1"/>
  <c r="AB523" i="1"/>
  <c r="AA523" i="1"/>
  <c r="Y523" i="1"/>
  <c r="X523" i="1"/>
  <c r="W523" i="1"/>
  <c r="V523" i="1"/>
  <c r="O523" i="1"/>
  <c r="AK523" i="1" s="1"/>
  <c r="AJ522" i="1"/>
  <c r="AI522" i="1"/>
  <c r="AH522" i="1"/>
  <c r="AG522" i="1"/>
  <c r="AF522" i="1"/>
  <c r="AE522" i="1"/>
  <c r="AD522" i="1"/>
  <c r="AC522" i="1"/>
  <c r="AB522" i="1"/>
  <c r="AA522" i="1"/>
  <c r="Y522" i="1"/>
  <c r="X522" i="1"/>
  <c r="W522" i="1"/>
  <c r="V522" i="1"/>
  <c r="O522" i="1"/>
  <c r="AK522" i="1" s="1"/>
  <c r="AJ521" i="1"/>
  <c r="AI521" i="1"/>
  <c r="AH521" i="1"/>
  <c r="AG521" i="1"/>
  <c r="AF521" i="1"/>
  <c r="AE521" i="1"/>
  <c r="AD521" i="1"/>
  <c r="AC521" i="1"/>
  <c r="AB521" i="1"/>
  <c r="AA521" i="1"/>
  <c r="Y521" i="1"/>
  <c r="X521" i="1"/>
  <c r="W521" i="1"/>
  <c r="V521" i="1"/>
  <c r="O521" i="1"/>
  <c r="AK521" i="1" s="1"/>
  <c r="AJ520" i="1"/>
  <c r="AI520" i="1"/>
  <c r="AH520" i="1"/>
  <c r="AG520" i="1"/>
  <c r="AF520" i="1"/>
  <c r="AE520" i="1"/>
  <c r="AD520" i="1"/>
  <c r="AC520" i="1"/>
  <c r="AB520" i="1"/>
  <c r="AA520" i="1"/>
  <c r="Y520" i="1"/>
  <c r="X520" i="1"/>
  <c r="W520" i="1"/>
  <c r="V520" i="1"/>
  <c r="O520" i="1"/>
  <c r="AK520" i="1" s="1"/>
  <c r="AJ519" i="1"/>
  <c r="AI519" i="1"/>
  <c r="AH519" i="1"/>
  <c r="AG519" i="1"/>
  <c r="AF519" i="1"/>
  <c r="AE519" i="1"/>
  <c r="AD519" i="1"/>
  <c r="AC519" i="1"/>
  <c r="AB519" i="1"/>
  <c r="AA519" i="1"/>
  <c r="Y519" i="1"/>
  <c r="X519" i="1"/>
  <c r="W519" i="1"/>
  <c r="V519" i="1"/>
  <c r="O519" i="1"/>
  <c r="AK519" i="1" s="1"/>
  <c r="AJ518" i="1"/>
  <c r="AI518" i="1"/>
  <c r="AH518" i="1"/>
  <c r="AG518" i="1"/>
  <c r="AF518" i="1"/>
  <c r="AE518" i="1"/>
  <c r="AD518" i="1"/>
  <c r="AC518" i="1"/>
  <c r="AB518" i="1"/>
  <c r="AA518" i="1"/>
  <c r="Y518" i="1"/>
  <c r="X518" i="1"/>
  <c r="W518" i="1"/>
  <c r="V518" i="1"/>
  <c r="O518" i="1"/>
  <c r="AK518" i="1" s="1"/>
  <c r="AJ517" i="1"/>
  <c r="AI517" i="1"/>
  <c r="AH517" i="1"/>
  <c r="AG517" i="1"/>
  <c r="AF517" i="1"/>
  <c r="AE517" i="1"/>
  <c r="AD517" i="1"/>
  <c r="AC517" i="1"/>
  <c r="AB517" i="1"/>
  <c r="AA517" i="1"/>
  <c r="Y517" i="1"/>
  <c r="X517" i="1"/>
  <c r="W517" i="1"/>
  <c r="V517" i="1"/>
  <c r="O517" i="1"/>
  <c r="AK517" i="1" s="1"/>
  <c r="AJ516" i="1"/>
  <c r="AI516" i="1"/>
  <c r="AH516" i="1"/>
  <c r="AG516" i="1"/>
  <c r="AF516" i="1"/>
  <c r="AE516" i="1"/>
  <c r="AD516" i="1"/>
  <c r="AC516" i="1"/>
  <c r="AB516" i="1"/>
  <c r="AA516" i="1"/>
  <c r="Y516" i="1"/>
  <c r="X516" i="1"/>
  <c r="W516" i="1"/>
  <c r="V516" i="1"/>
  <c r="O516" i="1"/>
  <c r="AK516" i="1" s="1"/>
  <c r="AJ515" i="1"/>
  <c r="AI515" i="1"/>
  <c r="AH515" i="1"/>
  <c r="AG515" i="1"/>
  <c r="AF515" i="1"/>
  <c r="AE515" i="1"/>
  <c r="AD515" i="1"/>
  <c r="AC515" i="1"/>
  <c r="AB515" i="1"/>
  <c r="AA515" i="1"/>
  <c r="Y515" i="1"/>
  <c r="X515" i="1"/>
  <c r="W515" i="1"/>
  <c r="V515" i="1"/>
  <c r="O515" i="1"/>
  <c r="AK515" i="1" s="1"/>
  <c r="AJ514" i="1"/>
  <c r="AI514" i="1"/>
  <c r="AH514" i="1"/>
  <c r="AG514" i="1"/>
  <c r="AF514" i="1"/>
  <c r="AE514" i="1"/>
  <c r="AD514" i="1"/>
  <c r="AC514" i="1"/>
  <c r="AB514" i="1"/>
  <c r="AA514" i="1"/>
  <c r="Y514" i="1"/>
  <c r="X514" i="1"/>
  <c r="W514" i="1"/>
  <c r="V514" i="1"/>
  <c r="O514" i="1"/>
  <c r="AK514" i="1" s="1"/>
  <c r="AJ513" i="1"/>
  <c r="AI513" i="1"/>
  <c r="AH513" i="1"/>
  <c r="AG513" i="1"/>
  <c r="AF513" i="1"/>
  <c r="AE513" i="1"/>
  <c r="AD513" i="1"/>
  <c r="AC513" i="1"/>
  <c r="AB513" i="1"/>
  <c r="AA513" i="1"/>
  <c r="Y513" i="1"/>
  <c r="X513" i="1"/>
  <c r="W513" i="1"/>
  <c r="V513" i="1"/>
  <c r="O513" i="1"/>
  <c r="AK513" i="1" s="1"/>
  <c r="AJ512" i="1"/>
  <c r="AI512" i="1"/>
  <c r="AH512" i="1"/>
  <c r="AG512" i="1"/>
  <c r="AF512" i="1"/>
  <c r="AE512" i="1"/>
  <c r="AD512" i="1"/>
  <c r="AC512" i="1"/>
  <c r="AB512" i="1"/>
  <c r="AA512" i="1"/>
  <c r="Y512" i="1"/>
  <c r="X512" i="1"/>
  <c r="W512" i="1"/>
  <c r="V512" i="1"/>
  <c r="O512" i="1"/>
  <c r="AK512" i="1" s="1"/>
  <c r="AJ511" i="1"/>
  <c r="AI511" i="1"/>
  <c r="AH511" i="1"/>
  <c r="AG511" i="1"/>
  <c r="AF511" i="1"/>
  <c r="AE511" i="1"/>
  <c r="AD511" i="1"/>
  <c r="AC511" i="1"/>
  <c r="AB511" i="1"/>
  <c r="AA511" i="1"/>
  <c r="Y511" i="1"/>
  <c r="X511" i="1"/>
  <c r="W511" i="1"/>
  <c r="V511" i="1"/>
  <c r="O511" i="1"/>
  <c r="AK511" i="1" s="1"/>
  <c r="AJ510" i="1"/>
  <c r="AI510" i="1"/>
  <c r="AH510" i="1"/>
  <c r="AG510" i="1"/>
  <c r="AF510" i="1"/>
  <c r="AE510" i="1"/>
  <c r="AD510" i="1"/>
  <c r="AC510" i="1"/>
  <c r="AB510" i="1"/>
  <c r="AA510" i="1"/>
  <c r="Y510" i="1"/>
  <c r="X510" i="1"/>
  <c r="W510" i="1"/>
  <c r="V510" i="1"/>
  <c r="O510" i="1"/>
  <c r="AK510" i="1" s="1"/>
  <c r="AJ509" i="1"/>
  <c r="AI509" i="1"/>
  <c r="AH509" i="1"/>
  <c r="AG509" i="1"/>
  <c r="AF509" i="1"/>
  <c r="AE509" i="1"/>
  <c r="AD509" i="1"/>
  <c r="AC509" i="1"/>
  <c r="AB509" i="1"/>
  <c r="AA509" i="1"/>
  <c r="Y509" i="1"/>
  <c r="X509" i="1"/>
  <c r="W509" i="1"/>
  <c r="V509" i="1"/>
  <c r="O509" i="1"/>
  <c r="AK509" i="1" s="1"/>
  <c r="AJ508" i="1"/>
  <c r="AI508" i="1"/>
  <c r="AH508" i="1"/>
  <c r="AG508" i="1"/>
  <c r="AF508" i="1"/>
  <c r="AE508" i="1"/>
  <c r="AD508" i="1"/>
  <c r="AC508" i="1"/>
  <c r="AB508" i="1"/>
  <c r="AA508" i="1"/>
  <c r="Y508" i="1"/>
  <c r="X508" i="1"/>
  <c r="W508" i="1"/>
  <c r="V508" i="1"/>
  <c r="O508" i="1"/>
  <c r="AK508" i="1" s="1"/>
  <c r="AJ507" i="1"/>
  <c r="AI507" i="1"/>
  <c r="AH507" i="1"/>
  <c r="AG507" i="1"/>
  <c r="AF507" i="1"/>
  <c r="AE507" i="1"/>
  <c r="AD507" i="1"/>
  <c r="AC507" i="1"/>
  <c r="AB507" i="1"/>
  <c r="AA507" i="1"/>
  <c r="Y507" i="1"/>
  <c r="X507" i="1"/>
  <c r="W507" i="1"/>
  <c r="V507" i="1"/>
  <c r="O507" i="1"/>
  <c r="AK507" i="1" s="1"/>
  <c r="AJ506" i="1"/>
  <c r="AI506" i="1"/>
  <c r="AH506" i="1"/>
  <c r="AG506" i="1"/>
  <c r="AF506" i="1"/>
  <c r="AE506" i="1"/>
  <c r="AD506" i="1"/>
  <c r="AC506" i="1"/>
  <c r="AB506" i="1"/>
  <c r="AA506" i="1"/>
  <c r="Y506" i="1"/>
  <c r="X506" i="1"/>
  <c r="W506" i="1"/>
  <c r="V506" i="1"/>
  <c r="O506" i="1"/>
  <c r="AK506" i="1" s="1"/>
  <c r="AJ505" i="1"/>
  <c r="AI505" i="1"/>
  <c r="AH505" i="1"/>
  <c r="AG505" i="1"/>
  <c r="AF505" i="1"/>
  <c r="AE505" i="1"/>
  <c r="AD505" i="1"/>
  <c r="AC505" i="1"/>
  <c r="AB505" i="1"/>
  <c r="AA505" i="1"/>
  <c r="Y505" i="1"/>
  <c r="X505" i="1"/>
  <c r="W505" i="1"/>
  <c r="V505" i="1"/>
  <c r="O505" i="1"/>
  <c r="AK505" i="1" s="1"/>
  <c r="AJ504" i="1"/>
  <c r="AI504" i="1"/>
  <c r="AH504" i="1"/>
  <c r="AG504" i="1"/>
  <c r="AF504" i="1"/>
  <c r="AE504" i="1"/>
  <c r="AD504" i="1"/>
  <c r="AC504" i="1"/>
  <c r="AB504" i="1"/>
  <c r="AA504" i="1"/>
  <c r="Y504" i="1"/>
  <c r="X504" i="1"/>
  <c r="W504" i="1"/>
  <c r="V504" i="1"/>
  <c r="O504" i="1"/>
  <c r="AK504" i="1" s="1"/>
  <c r="AJ503" i="1"/>
  <c r="AI503" i="1"/>
  <c r="AH503" i="1"/>
  <c r="AG503" i="1"/>
  <c r="AF503" i="1"/>
  <c r="AE503" i="1"/>
  <c r="AD503" i="1"/>
  <c r="AC503" i="1"/>
  <c r="AB503" i="1"/>
  <c r="AA503" i="1"/>
  <c r="Y503" i="1"/>
  <c r="X503" i="1"/>
  <c r="W503" i="1"/>
  <c r="V503" i="1"/>
  <c r="O503" i="1"/>
  <c r="AK503" i="1" s="1"/>
  <c r="AJ502" i="1"/>
  <c r="AI502" i="1"/>
  <c r="AH502" i="1"/>
  <c r="AG502" i="1"/>
  <c r="AF502" i="1"/>
  <c r="AE502" i="1"/>
  <c r="AD502" i="1"/>
  <c r="AC502" i="1"/>
  <c r="AB502" i="1"/>
  <c r="AA502" i="1"/>
  <c r="Y502" i="1"/>
  <c r="X502" i="1"/>
  <c r="W502" i="1"/>
  <c r="V502" i="1"/>
  <c r="O502" i="1"/>
  <c r="AK502" i="1" s="1"/>
  <c r="AJ501" i="1"/>
  <c r="AI501" i="1"/>
  <c r="AH501" i="1"/>
  <c r="AG501" i="1"/>
  <c r="AF501" i="1"/>
  <c r="AE501" i="1"/>
  <c r="AD501" i="1"/>
  <c r="AC501" i="1"/>
  <c r="AB501" i="1"/>
  <c r="AA501" i="1"/>
  <c r="Y501" i="1"/>
  <c r="X501" i="1"/>
  <c r="W501" i="1"/>
  <c r="V501" i="1"/>
  <c r="O501" i="1"/>
  <c r="AK501" i="1" s="1"/>
  <c r="AJ500" i="1"/>
  <c r="AI500" i="1"/>
  <c r="AH500" i="1"/>
  <c r="AG500" i="1"/>
  <c r="AF500" i="1"/>
  <c r="AE500" i="1"/>
  <c r="AD500" i="1"/>
  <c r="AC500" i="1"/>
  <c r="AB500" i="1"/>
  <c r="AA500" i="1"/>
  <c r="Y500" i="1"/>
  <c r="X500" i="1"/>
  <c r="W500" i="1"/>
  <c r="V500" i="1"/>
  <c r="O500" i="1"/>
  <c r="AK500" i="1" s="1"/>
  <c r="AJ499" i="1"/>
  <c r="AI499" i="1"/>
  <c r="AH499" i="1"/>
  <c r="AG499" i="1"/>
  <c r="AF499" i="1"/>
  <c r="AE499" i="1"/>
  <c r="AD499" i="1"/>
  <c r="AC499" i="1"/>
  <c r="AB499" i="1"/>
  <c r="AA499" i="1"/>
  <c r="Y499" i="1"/>
  <c r="X499" i="1"/>
  <c r="W499" i="1"/>
  <c r="V499" i="1"/>
  <c r="O499" i="1"/>
  <c r="AK499" i="1" s="1"/>
  <c r="AJ498" i="1"/>
  <c r="AI498" i="1"/>
  <c r="AH498" i="1"/>
  <c r="AG498" i="1"/>
  <c r="AF498" i="1"/>
  <c r="AE498" i="1"/>
  <c r="AD498" i="1"/>
  <c r="AC498" i="1"/>
  <c r="AB498" i="1"/>
  <c r="AA498" i="1"/>
  <c r="Y498" i="1"/>
  <c r="X498" i="1"/>
  <c r="W498" i="1"/>
  <c r="V498" i="1"/>
  <c r="O498" i="1"/>
  <c r="AK498" i="1" s="1"/>
  <c r="AJ497" i="1"/>
  <c r="AI497" i="1"/>
  <c r="AH497" i="1"/>
  <c r="AG497" i="1"/>
  <c r="AF497" i="1"/>
  <c r="AE497" i="1"/>
  <c r="AD497" i="1"/>
  <c r="AC497" i="1"/>
  <c r="AB497" i="1"/>
  <c r="AA497" i="1"/>
  <c r="Y497" i="1"/>
  <c r="X497" i="1"/>
  <c r="W497" i="1"/>
  <c r="V497" i="1"/>
  <c r="O497" i="1"/>
  <c r="AK497" i="1" s="1"/>
  <c r="AJ496" i="1"/>
  <c r="AI496" i="1"/>
  <c r="AH496" i="1"/>
  <c r="AG496" i="1"/>
  <c r="AF496" i="1"/>
  <c r="AE496" i="1"/>
  <c r="AD496" i="1"/>
  <c r="AC496" i="1"/>
  <c r="AB496" i="1"/>
  <c r="AA496" i="1"/>
  <c r="Y496" i="1"/>
  <c r="X496" i="1"/>
  <c r="W496" i="1"/>
  <c r="V496" i="1"/>
  <c r="O496" i="1"/>
  <c r="AK496" i="1" s="1"/>
  <c r="AJ495" i="1"/>
  <c r="AI495" i="1"/>
  <c r="AH495" i="1"/>
  <c r="AG495" i="1"/>
  <c r="AF495" i="1"/>
  <c r="AE495" i="1"/>
  <c r="AD495" i="1"/>
  <c r="AC495" i="1"/>
  <c r="AB495" i="1"/>
  <c r="AA495" i="1"/>
  <c r="Y495" i="1"/>
  <c r="X495" i="1"/>
  <c r="W495" i="1"/>
  <c r="V495" i="1"/>
  <c r="O495" i="1"/>
  <c r="AK495" i="1" s="1"/>
  <c r="AJ494" i="1"/>
  <c r="AI494" i="1"/>
  <c r="AH494" i="1"/>
  <c r="AG494" i="1"/>
  <c r="AF494" i="1"/>
  <c r="AE494" i="1"/>
  <c r="AD494" i="1"/>
  <c r="AC494" i="1"/>
  <c r="AB494" i="1"/>
  <c r="AA494" i="1"/>
  <c r="Y494" i="1"/>
  <c r="X494" i="1"/>
  <c r="W494" i="1"/>
  <c r="V494" i="1"/>
  <c r="O494" i="1"/>
  <c r="AK494" i="1" s="1"/>
  <c r="AJ493" i="1"/>
  <c r="AI493" i="1"/>
  <c r="AH493" i="1"/>
  <c r="AG493" i="1"/>
  <c r="AF493" i="1"/>
  <c r="AE493" i="1"/>
  <c r="AD493" i="1"/>
  <c r="AC493" i="1"/>
  <c r="AB493" i="1"/>
  <c r="AA493" i="1"/>
  <c r="Y493" i="1"/>
  <c r="X493" i="1"/>
  <c r="W493" i="1"/>
  <c r="V493" i="1"/>
  <c r="O493" i="1"/>
  <c r="AK493" i="1" s="1"/>
  <c r="AJ492" i="1"/>
  <c r="AI492" i="1"/>
  <c r="AH492" i="1"/>
  <c r="AG492" i="1"/>
  <c r="AF492" i="1"/>
  <c r="AE492" i="1"/>
  <c r="AD492" i="1"/>
  <c r="AC492" i="1"/>
  <c r="AB492" i="1"/>
  <c r="AA492" i="1"/>
  <c r="Y492" i="1"/>
  <c r="X492" i="1"/>
  <c r="W492" i="1"/>
  <c r="V492" i="1"/>
  <c r="O492" i="1"/>
  <c r="AK492" i="1" s="1"/>
  <c r="AJ491" i="1"/>
  <c r="AI491" i="1"/>
  <c r="AH491" i="1"/>
  <c r="AG491" i="1"/>
  <c r="AF491" i="1"/>
  <c r="AE491" i="1"/>
  <c r="AD491" i="1"/>
  <c r="AC491" i="1"/>
  <c r="AB491" i="1"/>
  <c r="AA491" i="1"/>
  <c r="Y491" i="1"/>
  <c r="X491" i="1"/>
  <c r="W491" i="1"/>
  <c r="V491" i="1"/>
  <c r="O491" i="1"/>
  <c r="AK491" i="1" s="1"/>
  <c r="AJ490" i="1"/>
  <c r="AI490" i="1"/>
  <c r="AH490" i="1"/>
  <c r="AG490" i="1"/>
  <c r="AF490" i="1"/>
  <c r="AE490" i="1"/>
  <c r="AD490" i="1"/>
  <c r="AC490" i="1"/>
  <c r="AB490" i="1"/>
  <c r="AA490" i="1"/>
  <c r="Y490" i="1"/>
  <c r="X490" i="1"/>
  <c r="W490" i="1"/>
  <c r="V490" i="1"/>
  <c r="O490" i="1"/>
  <c r="AK490" i="1" s="1"/>
  <c r="AJ489" i="1"/>
  <c r="AI489" i="1"/>
  <c r="AH489" i="1"/>
  <c r="AG489" i="1"/>
  <c r="AF489" i="1"/>
  <c r="AE489" i="1"/>
  <c r="AD489" i="1"/>
  <c r="AC489" i="1"/>
  <c r="AB489" i="1"/>
  <c r="AA489" i="1"/>
  <c r="Y489" i="1"/>
  <c r="X489" i="1"/>
  <c r="W489" i="1"/>
  <c r="V489" i="1"/>
  <c r="O489" i="1"/>
  <c r="AK489" i="1" s="1"/>
  <c r="AJ488" i="1"/>
  <c r="AI488" i="1"/>
  <c r="AH488" i="1"/>
  <c r="AG488" i="1"/>
  <c r="AF488" i="1"/>
  <c r="AE488" i="1"/>
  <c r="AD488" i="1"/>
  <c r="AC488" i="1"/>
  <c r="AB488" i="1"/>
  <c r="AA488" i="1"/>
  <c r="Y488" i="1"/>
  <c r="X488" i="1"/>
  <c r="W488" i="1"/>
  <c r="V488" i="1"/>
  <c r="O488" i="1"/>
  <c r="AK488" i="1" s="1"/>
  <c r="AJ487" i="1"/>
  <c r="AI487" i="1"/>
  <c r="AH487" i="1"/>
  <c r="AG487" i="1"/>
  <c r="AF487" i="1"/>
  <c r="AE487" i="1"/>
  <c r="AD487" i="1"/>
  <c r="AC487" i="1"/>
  <c r="AB487" i="1"/>
  <c r="AA487" i="1"/>
  <c r="Y487" i="1"/>
  <c r="X487" i="1"/>
  <c r="W487" i="1"/>
  <c r="V487" i="1"/>
  <c r="O487" i="1"/>
  <c r="AK487" i="1" s="1"/>
  <c r="AJ486" i="1"/>
  <c r="AI486" i="1"/>
  <c r="AH486" i="1"/>
  <c r="AG486" i="1"/>
  <c r="AF486" i="1"/>
  <c r="AE486" i="1"/>
  <c r="AD486" i="1"/>
  <c r="AC486" i="1"/>
  <c r="AB486" i="1"/>
  <c r="AA486" i="1"/>
  <c r="Y486" i="1"/>
  <c r="X486" i="1"/>
  <c r="W486" i="1"/>
  <c r="V486" i="1"/>
  <c r="O486" i="1"/>
  <c r="AK486" i="1" s="1"/>
  <c r="AJ485" i="1"/>
  <c r="AI485" i="1"/>
  <c r="AH485" i="1"/>
  <c r="AG485" i="1"/>
  <c r="AF485" i="1"/>
  <c r="AE485" i="1"/>
  <c r="AD485" i="1"/>
  <c r="AC485" i="1"/>
  <c r="AB485" i="1"/>
  <c r="AA485" i="1"/>
  <c r="Y485" i="1"/>
  <c r="X485" i="1"/>
  <c r="W485" i="1"/>
  <c r="V485" i="1"/>
  <c r="O485" i="1"/>
  <c r="AK485" i="1" s="1"/>
  <c r="AJ484" i="1"/>
  <c r="AI484" i="1"/>
  <c r="AH484" i="1"/>
  <c r="AG484" i="1"/>
  <c r="AF484" i="1"/>
  <c r="AE484" i="1"/>
  <c r="AD484" i="1"/>
  <c r="AC484" i="1"/>
  <c r="AB484" i="1"/>
  <c r="AA484" i="1"/>
  <c r="Y484" i="1"/>
  <c r="X484" i="1"/>
  <c r="W484" i="1"/>
  <c r="V484" i="1"/>
  <c r="O484" i="1"/>
  <c r="AK484" i="1" s="1"/>
  <c r="AJ483" i="1"/>
  <c r="AI483" i="1"/>
  <c r="AH483" i="1"/>
  <c r="AG483" i="1"/>
  <c r="AF483" i="1"/>
  <c r="AE483" i="1"/>
  <c r="AD483" i="1"/>
  <c r="AC483" i="1"/>
  <c r="AB483" i="1"/>
  <c r="AA483" i="1"/>
  <c r="Y483" i="1"/>
  <c r="X483" i="1"/>
  <c r="W483" i="1"/>
  <c r="V483" i="1"/>
  <c r="O483" i="1"/>
  <c r="AK483" i="1" s="1"/>
  <c r="AJ482" i="1"/>
  <c r="AI482" i="1"/>
  <c r="AH482" i="1"/>
  <c r="AG482" i="1"/>
  <c r="AF482" i="1"/>
  <c r="AE482" i="1"/>
  <c r="AD482" i="1"/>
  <c r="AC482" i="1"/>
  <c r="AB482" i="1"/>
  <c r="AA482" i="1"/>
  <c r="Y482" i="1"/>
  <c r="X482" i="1"/>
  <c r="W482" i="1"/>
  <c r="V482" i="1"/>
  <c r="O482" i="1"/>
  <c r="AK482" i="1" s="1"/>
  <c r="AJ481" i="1"/>
  <c r="AI481" i="1"/>
  <c r="AH481" i="1"/>
  <c r="AG481" i="1"/>
  <c r="AF481" i="1"/>
  <c r="AE481" i="1"/>
  <c r="AD481" i="1"/>
  <c r="AC481" i="1"/>
  <c r="AB481" i="1"/>
  <c r="AA481" i="1"/>
  <c r="Y481" i="1"/>
  <c r="X481" i="1"/>
  <c r="W481" i="1"/>
  <c r="V481" i="1"/>
  <c r="O481" i="1"/>
  <c r="AK481" i="1" s="1"/>
  <c r="AJ480" i="1"/>
  <c r="AI480" i="1"/>
  <c r="AH480" i="1"/>
  <c r="AG480" i="1"/>
  <c r="AF480" i="1"/>
  <c r="AE480" i="1"/>
  <c r="AD480" i="1"/>
  <c r="AC480" i="1"/>
  <c r="AB480" i="1"/>
  <c r="AA480" i="1"/>
  <c r="Y480" i="1"/>
  <c r="X480" i="1"/>
  <c r="W480" i="1"/>
  <c r="V480" i="1"/>
  <c r="O480" i="1"/>
  <c r="AK480" i="1" s="1"/>
  <c r="AJ479" i="1"/>
  <c r="AI479" i="1"/>
  <c r="AH479" i="1"/>
  <c r="AG479" i="1"/>
  <c r="AF479" i="1"/>
  <c r="AE479" i="1"/>
  <c r="AD479" i="1"/>
  <c r="AC479" i="1"/>
  <c r="AB479" i="1"/>
  <c r="AA479" i="1"/>
  <c r="Y479" i="1"/>
  <c r="X479" i="1"/>
  <c r="W479" i="1"/>
  <c r="V479" i="1"/>
  <c r="O479" i="1"/>
  <c r="AK479" i="1" s="1"/>
  <c r="AJ478" i="1"/>
  <c r="AI478" i="1"/>
  <c r="AH478" i="1"/>
  <c r="AG478" i="1"/>
  <c r="AF478" i="1"/>
  <c r="AE478" i="1"/>
  <c r="AD478" i="1"/>
  <c r="AC478" i="1"/>
  <c r="AB478" i="1"/>
  <c r="AA478" i="1"/>
  <c r="Y478" i="1"/>
  <c r="X478" i="1"/>
  <c r="W478" i="1"/>
  <c r="V478" i="1"/>
  <c r="O478" i="1"/>
  <c r="AK478" i="1" s="1"/>
  <c r="AJ477" i="1"/>
  <c r="AI477" i="1"/>
  <c r="AH477" i="1"/>
  <c r="AG477" i="1"/>
  <c r="AF477" i="1"/>
  <c r="AE477" i="1"/>
  <c r="AD477" i="1"/>
  <c r="AC477" i="1"/>
  <c r="AB477" i="1"/>
  <c r="AA477" i="1"/>
  <c r="Y477" i="1"/>
  <c r="X477" i="1"/>
  <c r="W477" i="1"/>
  <c r="V477" i="1"/>
  <c r="O477" i="1"/>
  <c r="AK477" i="1" s="1"/>
  <c r="AJ476" i="1"/>
  <c r="AI476" i="1"/>
  <c r="AH476" i="1"/>
  <c r="AG476" i="1"/>
  <c r="AF476" i="1"/>
  <c r="AE476" i="1"/>
  <c r="AD476" i="1"/>
  <c r="AC476" i="1"/>
  <c r="AB476" i="1"/>
  <c r="AA476" i="1"/>
  <c r="Y476" i="1"/>
  <c r="X476" i="1"/>
  <c r="W476" i="1"/>
  <c r="V476" i="1"/>
  <c r="O476" i="1"/>
  <c r="AK476" i="1" s="1"/>
  <c r="AJ475" i="1"/>
  <c r="AI475" i="1"/>
  <c r="AH475" i="1"/>
  <c r="AG475" i="1"/>
  <c r="AF475" i="1"/>
  <c r="AE475" i="1"/>
  <c r="AD475" i="1"/>
  <c r="AC475" i="1"/>
  <c r="AB475" i="1"/>
  <c r="AA475" i="1"/>
  <c r="Y475" i="1"/>
  <c r="X475" i="1"/>
  <c r="W475" i="1"/>
  <c r="V475" i="1"/>
  <c r="O475" i="1"/>
  <c r="AK475" i="1" s="1"/>
  <c r="AJ474" i="1"/>
  <c r="AI474" i="1"/>
  <c r="AH474" i="1"/>
  <c r="AG474" i="1"/>
  <c r="AF474" i="1"/>
  <c r="AE474" i="1"/>
  <c r="AD474" i="1"/>
  <c r="AC474" i="1"/>
  <c r="AB474" i="1"/>
  <c r="AA474" i="1"/>
  <c r="Y474" i="1"/>
  <c r="X474" i="1"/>
  <c r="W474" i="1"/>
  <c r="V474" i="1"/>
  <c r="O474" i="1"/>
  <c r="AK474" i="1" s="1"/>
  <c r="AJ473" i="1"/>
  <c r="AI473" i="1"/>
  <c r="AH473" i="1"/>
  <c r="AG473" i="1"/>
  <c r="AF473" i="1"/>
  <c r="AE473" i="1"/>
  <c r="AD473" i="1"/>
  <c r="AC473" i="1"/>
  <c r="AB473" i="1"/>
  <c r="AA473" i="1"/>
  <c r="Y473" i="1"/>
  <c r="X473" i="1"/>
  <c r="W473" i="1"/>
  <c r="V473" i="1"/>
  <c r="O473" i="1"/>
  <c r="AK473" i="1" s="1"/>
  <c r="AJ472" i="1"/>
  <c r="AI472" i="1"/>
  <c r="AH472" i="1"/>
  <c r="AG472" i="1"/>
  <c r="AF472" i="1"/>
  <c r="AE472" i="1"/>
  <c r="AD472" i="1"/>
  <c r="AC472" i="1"/>
  <c r="AB472" i="1"/>
  <c r="AA472" i="1"/>
  <c r="Y472" i="1"/>
  <c r="X472" i="1"/>
  <c r="W472" i="1"/>
  <c r="V472" i="1"/>
  <c r="O472" i="1"/>
  <c r="AK472" i="1" s="1"/>
  <c r="AJ471" i="1"/>
  <c r="AI471" i="1"/>
  <c r="AH471" i="1"/>
  <c r="AG471" i="1"/>
  <c r="AF471" i="1"/>
  <c r="AE471" i="1"/>
  <c r="AD471" i="1"/>
  <c r="AC471" i="1"/>
  <c r="AB471" i="1"/>
  <c r="AA471" i="1"/>
  <c r="Y471" i="1"/>
  <c r="X471" i="1"/>
  <c r="W471" i="1"/>
  <c r="V471" i="1"/>
  <c r="O471" i="1"/>
  <c r="AK471" i="1" s="1"/>
  <c r="AJ470" i="1"/>
  <c r="AI470" i="1"/>
  <c r="AH470" i="1"/>
  <c r="AG470" i="1"/>
  <c r="AF470" i="1"/>
  <c r="AE470" i="1"/>
  <c r="AD470" i="1"/>
  <c r="AC470" i="1"/>
  <c r="AB470" i="1"/>
  <c r="AA470" i="1"/>
  <c r="Y470" i="1"/>
  <c r="X470" i="1"/>
  <c r="W470" i="1"/>
  <c r="V470" i="1"/>
  <c r="O470" i="1"/>
  <c r="AK470" i="1" s="1"/>
  <c r="AJ469" i="1"/>
  <c r="AI469" i="1"/>
  <c r="AH469" i="1"/>
  <c r="AG469" i="1"/>
  <c r="AF469" i="1"/>
  <c r="AE469" i="1"/>
  <c r="AD469" i="1"/>
  <c r="AC469" i="1"/>
  <c r="AB469" i="1"/>
  <c r="AA469" i="1"/>
  <c r="Y469" i="1"/>
  <c r="X469" i="1"/>
  <c r="W469" i="1"/>
  <c r="V469" i="1"/>
  <c r="O469" i="1"/>
  <c r="AK469" i="1" s="1"/>
  <c r="AJ468" i="1"/>
  <c r="AI468" i="1"/>
  <c r="AH468" i="1"/>
  <c r="AG468" i="1"/>
  <c r="AF468" i="1"/>
  <c r="AE468" i="1"/>
  <c r="AD468" i="1"/>
  <c r="AC468" i="1"/>
  <c r="AB468" i="1"/>
  <c r="AA468" i="1"/>
  <c r="Y468" i="1"/>
  <c r="X468" i="1"/>
  <c r="W468" i="1"/>
  <c r="V468" i="1"/>
  <c r="O468" i="1"/>
  <c r="AK468" i="1" s="1"/>
  <c r="AJ467" i="1"/>
  <c r="AI467" i="1"/>
  <c r="AH467" i="1"/>
  <c r="AG467" i="1"/>
  <c r="AF467" i="1"/>
  <c r="AE467" i="1"/>
  <c r="AD467" i="1"/>
  <c r="AC467" i="1"/>
  <c r="AB467" i="1"/>
  <c r="AA467" i="1"/>
  <c r="Y467" i="1"/>
  <c r="X467" i="1"/>
  <c r="W467" i="1"/>
  <c r="V467" i="1"/>
  <c r="O467" i="1"/>
  <c r="AK467" i="1" s="1"/>
  <c r="AJ466" i="1"/>
  <c r="AI466" i="1"/>
  <c r="AH466" i="1"/>
  <c r="AG466" i="1"/>
  <c r="AF466" i="1"/>
  <c r="AE466" i="1"/>
  <c r="AD466" i="1"/>
  <c r="AC466" i="1"/>
  <c r="AB466" i="1"/>
  <c r="AA466" i="1"/>
  <c r="Y466" i="1"/>
  <c r="X466" i="1"/>
  <c r="W466" i="1"/>
  <c r="V466" i="1"/>
  <c r="O466" i="1"/>
  <c r="AK466" i="1" s="1"/>
  <c r="AJ465" i="1"/>
  <c r="AI465" i="1"/>
  <c r="AH465" i="1"/>
  <c r="AG465" i="1"/>
  <c r="AF465" i="1"/>
  <c r="AE465" i="1"/>
  <c r="AD465" i="1"/>
  <c r="AC465" i="1"/>
  <c r="AB465" i="1"/>
  <c r="AA465" i="1"/>
  <c r="Y465" i="1"/>
  <c r="X465" i="1"/>
  <c r="W465" i="1"/>
  <c r="V465" i="1"/>
  <c r="O465" i="1"/>
  <c r="AK465" i="1" s="1"/>
  <c r="AJ464" i="1"/>
  <c r="AI464" i="1"/>
  <c r="AH464" i="1"/>
  <c r="AG464" i="1"/>
  <c r="AF464" i="1"/>
  <c r="AE464" i="1"/>
  <c r="AD464" i="1"/>
  <c r="AC464" i="1"/>
  <c r="AB464" i="1"/>
  <c r="AA464" i="1"/>
  <c r="Y464" i="1"/>
  <c r="X464" i="1"/>
  <c r="W464" i="1"/>
  <c r="V464" i="1"/>
  <c r="O464" i="1"/>
  <c r="AK464" i="1" s="1"/>
  <c r="AJ463" i="1"/>
  <c r="AI463" i="1"/>
  <c r="AH463" i="1"/>
  <c r="AG463" i="1"/>
  <c r="AF463" i="1"/>
  <c r="AE463" i="1"/>
  <c r="AD463" i="1"/>
  <c r="AC463" i="1"/>
  <c r="AB463" i="1"/>
  <c r="AA463" i="1"/>
  <c r="Y463" i="1"/>
  <c r="X463" i="1"/>
  <c r="W463" i="1"/>
  <c r="V463" i="1"/>
  <c r="O463" i="1"/>
  <c r="AK463" i="1" s="1"/>
  <c r="AJ462" i="1"/>
  <c r="AI462" i="1"/>
  <c r="AH462" i="1"/>
  <c r="AG462" i="1"/>
  <c r="AF462" i="1"/>
  <c r="AE462" i="1"/>
  <c r="AD462" i="1"/>
  <c r="AC462" i="1"/>
  <c r="AB462" i="1"/>
  <c r="AA462" i="1"/>
  <c r="Y462" i="1"/>
  <c r="X462" i="1"/>
  <c r="W462" i="1"/>
  <c r="V462" i="1"/>
  <c r="O462" i="1"/>
  <c r="AK462" i="1" s="1"/>
  <c r="AJ461" i="1"/>
  <c r="AI461" i="1"/>
  <c r="AH461" i="1"/>
  <c r="AG461" i="1"/>
  <c r="AF461" i="1"/>
  <c r="AE461" i="1"/>
  <c r="AD461" i="1"/>
  <c r="AC461" i="1"/>
  <c r="AB461" i="1"/>
  <c r="AA461" i="1"/>
  <c r="Y461" i="1"/>
  <c r="X461" i="1"/>
  <c r="W461" i="1"/>
  <c r="V461" i="1"/>
  <c r="O461" i="1"/>
  <c r="AK461" i="1" s="1"/>
  <c r="AJ460" i="1"/>
  <c r="AI460" i="1"/>
  <c r="AH460" i="1"/>
  <c r="AG460" i="1"/>
  <c r="AF460" i="1"/>
  <c r="AE460" i="1"/>
  <c r="AD460" i="1"/>
  <c r="AC460" i="1"/>
  <c r="AB460" i="1"/>
  <c r="AA460" i="1"/>
  <c r="Y460" i="1"/>
  <c r="X460" i="1"/>
  <c r="W460" i="1"/>
  <c r="V460" i="1"/>
  <c r="O460" i="1"/>
  <c r="AK460" i="1" s="1"/>
  <c r="AJ459" i="1"/>
  <c r="AI459" i="1"/>
  <c r="AH459" i="1"/>
  <c r="AG459" i="1"/>
  <c r="AF459" i="1"/>
  <c r="AE459" i="1"/>
  <c r="AD459" i="1"/>
  <c r="AC459" i="1"/>
  <c r="AB459" i="1"/>
  <c r="AA459" i="1"/>
  <c r="Y459" i="1"/>
  <c r="X459" i="1"/>
  <c r="W459" i="1"/>
  <c r="V459" i="1"/>
  <c r="O459" i="1"/>
  <c r="AK459" i="1" s="1"/>
  <c r="AJ458" i="1"/>
  <c r="AI458" i="1"/>
  <c r="AH458" i="1"/>
  <c r="AG458" i="1"/>
  <c r="AF458" i="1"/>
  <c r="AE458" i="1"/>
  <c r="AD458" i="1"/>
  <c r="AC458" i="1"/>
  <c r="AB458" i="1"/>
  <c r="AA458" i="1"/>
  <c r="Y458" i="1"/>
  <c r="X458" i="1"/>
  <c r="W458" i="1"/>
  <c r="V458" i="1"/>
  <c r="O458" i="1"/>
  <c r="AK458" i="1" s="1"/>
  <c r="AJ457" i="1"/>
  <c r="AI457" i="1"/>
  <c r="AH457" i="1"/>
  <c r="AG457" i="1"/>
  <c r="AF457" i="1"/>
  <c r="AE457" i="1"/>
  <c r="AD457" i="1"/>
  <c r="AC457" i="1"/>
  <c r="AB457" i="1"/>
  <c r="AA457" i="1"/>
  <c r="Y457" i="1"/>
  <c r="X457" i="1"/>
  <c r="W457" i="1"/>
  <c r="V457" i="1"/>
  <c r="O457" i="1"/>
  <c r="AK457" i="1" s="1"/>
  <c r="AJ456" i="1"/>
  <c r="AI456" i="1"/>
  <c r="AH456" i="1"/>
  <c r="AG456" i="1"/>
  <c r="AF456" i="1"/>
  <c r="AE456" i="1"/>
  <c r="AD456" i="1"/>
  <c r="AC456" i="1"/>
  <c r="AB456" i="1"/>
  <c r="AA456" i="1"/>
  <c r="Y456" i="1"/>
  <c r="X456" i="1"/>
  <c r="W456" i="1"/>
  <c r="V456" i="1"/>
  <c r="O456" i="1"/>
  <c r="AK456" i="1" s="1"/>
  <c r="AJ455" i="1"/>
  <c r="AI455" i="1"/>
  <c r="AH455" i="1"/>
  <c r="AG455" i="1"/>
  <c r="AF455" i="1"/>
  <c r="AE455" i="1"/>
  <c r="AD455" i="1"/>
  <c r="AC455" i="1"/>
  <c r="AB455" i="1"/>
  <c r="AA455" i="1"/>
  <c r="Y455" i="1"/>
  <c r="X455" i="1"/>
  <c r="W455" i="1"/>
  <c r="V455" i="1"/>
  <c r="O455" i="1"/>
  <c r="AK455" i="1" s="1"/>
  <c r="AJ454" i="1"/>
  <c r="AI454" i="1"/>
  <c r="AH454" i="1"/>
  <c r="AG454" i="1"/>
  <c r="AF454" i="1"/>
  <c r="AE454" i="1"/>
  <c r="AD454" i="1"/>
  <c r="AC454" i="1"/>
  <c r="AB454" i="1"/>
  <c r="AA454" i="1"/>
  <c r="Y454" i="1"/>
  <c r="X454" i="1"/>
  <c r="W454" i="1"/>
  <c r="V454" i="1"/>
  <c r="O454" i="1"/>
  <c r="AK454" i="1" s="1"/>
  <c r="AJ453" i="1"/>
  <c r="AI453" i="1"/>
  <c r="AH453" i="1"/>
  <c r="AG453" i="1"/>
  <c r="AF453" i="1"/>
  <c r="AE453" i="1"/>
  <c r="AD453" i="1"/>
  <c r="AC453" i="1"/>
  <c r="AB453" i="1"/>
  <c r="AA453" i="1"/>
  <c r="Y453" i="1"/>
  <c r="X453" i="1"/>
  <c r="W453" i="1"/>
  <c r="V453" i="1"/>
  <c r="O453" i="1"/>
  <c r="AK453" i="1" s="1"/>
  <c r="AJ452" i="1"/>
  <c r="AI452" i="1"/>
  <c r="AH452" i="1"/>
  <c r="AG452" i="1"/>
  <c r="AF452" i="1"/>
  <c r="AE452" i="1"/>
  <c r="AD452" i="1"/>
  <c r="AC452" i="1"/>
  <c r="AB452" i="1"/>
  <c r="AA452" i="1"/>
  <c r="Y452" i="1"/>
  <c r="X452" i="1"/>
  <c r="W452" i="1"/>
  <c r="V452" i="1"/>
  <c r="O452" i="1"/>
  <c r="AK452" i="1" s="1"/>
  <c r="AJ451" i="1"/>
  <c r="AI451" i="1"/>
  <c r="AH451" i="1"/>
  <c r="AG451" i="1"/>
  <c r="AF451" i="1"/>
  <c r="AE451" i="1"/>
  <c r="AD451" i="1"/>
  <c r="AC451" i="1"/>
  <c r="AB451" i="1"/>
  <c r="AA451" i="1"/>
  <c r="Y451" i="1"/>
  <c r="X451" i="1"/>
  <c r="W451" i="1"/>
  <c r="V451" i="1"/>
  <c r="O451" i="1"/>
  <c r="AK451" i="1" s="1"/>
  <c r="AJ450" i="1"/>
  <c r="AI450" i="1"/>
  <c r="AH450" i="1"/>
  <c r="AG450" i="1"/>
  <c r="AF450" i="1"/>
  <c r="AE450" i="1"/>
  <c r="AD450" i="1"/>
  <c r="AC450" i="1"/>
  <c r="AB450" i="1"/>
  <c r="AA450" i="1"/>
  <c r="Y450" i="1"/>
  <c r="X450" i="1"/>
  <c r="W450" i="1"/>
  <c r="V450" i="1"/>
  <c r="O450" i="1"/>
  <c r="AK450" i="1" s="1"/>
  <c r="AJ449" i="1"/>
  <c r="AI449" i="1"/>
  <c r="AH449" i="1"/>
  <c r="AG449" i="1"/>
  <c r="AF449" i="1"/>
  <c r="AE449" i="1"/>
  <c r="AD449" i="1"/>
  <c r="AC449" i="1"/>
  <c r="AB449" i="1"/>
  <c r="AA449" i="1"/>
  <c r="Y449" i="1"/>
  <c r="X449" i="1"/>
  <c r="W449" i="1"/>
  <c r="V449" i="1"/>
  <c r="O449" i="1"/>
  <c r="AK449" i="1" s="1"/>
  <c r="AJ448" i="1"/>
  <c r="AI448" i="1"/>
  <c r="AH448" i="1"/>
  <c r="AG448" i="1"/>
  <c r="AF448" i="1"/>
  <c r="AE448" i="1"/>
  <c r="AD448" i="1"/>
  <c r="AC448" i="1"/>
  <c r="AB448" i="1"/>
  <c r="AA448" i="1"/>
  <c r="Y448" i="1"/>
  <c r="X448" i="1"/>
  <c r="W448" i="1"/>
  <c r="V448" i="1"/>
  <c r="O448" i="1"/>
  <c r="AK448" i="1" s="1"/>
  <c r="AJ447" i="1"/>
  <c r="AI447" i="1"/>
  <c r="AH447" i="1"/>
  <c r="AG447" i="1"/>
  <c r="AF447" i="1"/>
  <c r="AE447" i="1"/>
  <c r="AD447" i="1"/>
  <c r="AC447" i="1"/>
  <c r="AB447" i="1"/>
  <c r="AA447" i="1"/>
  <c r="Y447" i="1"/>
  <c r="X447" i="1"/>
  <c r="W447" i="1"/>
  <c r="V447" i="1"/>
  <c r="O447" i="1"/>
  <c r="AK447" i="1" s="1"/>
  <c r="AJ446" i="1"/>
  <c r="AI446" i="1"/>
  <c r="AH446" i="1"/>
  <c r="AG446" i="1"/>
  <c r="AF446" i="1"/>
  <c r="AE446" i="1"/>
  <c r="AD446" i="1"/>
  <c r="AC446" i="1"/>
  <c r="AB446" i="1"/>
  <c r="AA446" i="1"/>
  <c r="Y446" i="1"/>
  <c r="X446" i="1"/>
  <c r="W446" i="1"/>
  <c r="V446" i="1"/>
  <c r="O446" i="1"/>
  <c r="AK446" i="1" s="1"/>
  <c r="AJ445" i="1"/>
  <c r="AI445" i="1"/>
  <c r="AH445" i="1"/>
  <c r="AG445" i="1"/>
  <c r="AF445" i="1"/>
  <c r="AE445" i="1"/>
  <c r="AD445" i="1"/>
  <c r="AC445" i="1"/>
  <c r="AB445" i="1"/>
  <c r="AA445" i="1"/>
  <c r="Y445" i="1"/>
  <c r="X445" i="1"/>
  <c r="W445" i="1"/>
  <c r="V445" i="1"/>
  <c r="O445" i="1"/>
  <c r="AK445" i="1" s="1"/>
  <c r="AJ444" i="1"/>
  <c r="AI444" i="1"/>
  <c r="AH444" i="1"/>
  <c r="AG444" i="1"/>
  <c r="AF444" i="1"/>
  <c r="AE444" i="1"/>
  <c r="AD444" i="1"/>
  <c r="AC444" i="1"/>
  <c r="AB444" i="1"/>
  <c r="AA444" i="1"/>
  <c r="Y444" i="1"/>
  <c r="X444" i="1"/>
  <c r="W444" i="1"/>
  <c r="V444" i="1"/>
  <c r="O444" i="1"/>
  <c r="AK444" i="1" s="1"/>
  <c r="AJ443" i="1"/>
  <c r="AI443" i="1"/>
  <c r="AH443" i="1"/>
  <c r="AG443" i="1"/>
  <c r="AF443" i="1"/>
  <c r="AE443" i="1"/>
  <c r="AD443" i="1"/>
  <c r="AC443" i="1"/>
  <c r="AB443" i="1"/>
  <c r="AA443" i="1"/>
  <c r="Y443" i="1"/>
  <c r="X443" i="1"/>
  <c r="W443" i="1"/>
  <c r="V443" i="1"/>
  <c r="O443" i="1"/>
  <c r="AK443" i="1" s="1"/>
  <c r="AJ442" i="1"/>
  <c r="AI442" i="1"/>
  <c r="AH442" i="1"/>
  <c r="AG442" i="1"/>
  <c r="AF442" i="1"/>
  <c r="AE442" i="1"/>
  <c r="AD442" i="1"/>
  <c r="AC442" i="1"/>
  <c r="AB442" i="1"/>
  <c r="AA442" i="1"/>
  <c r="Y442" i="1"/>
  <c r="X442" i="1"/>
  <c r="W442" i="1"/>
  <c r="V442" i="1"/>
  <c r="O442" i="1"/>
  <c r="AK442" i="1" s="1"/>
  <c r="AJ441" i="1"/>
  <c r="AI441" i="1"/>
  <c r="AH441" i="1"/>
  <c r="AG441" i="1"/>
  <c r="AF441" i="1"/>
  <c r="AE441" i="1"/>
  <c r="AD441" i="1"/>
  <c r="AC441" i="1"/>
  <c r="AB441" i="1"/>
  <c r="AA441" i="1"/>
  <c r="Y441" i="1"/>
  <c r="X441" i="1"/>
  <c r="W441" i="1"/>
  <c r="V441" i="1"/>
  <c r="O441" i="1"/>
  <c r="AK441" i="1" s="1"/>
  <c r="AJ440" i="1"/>
  <c r="AI440" i="1"/>
  <c r="AH440" i="1"/>
  <c r="AG440" i="1"/>
  <c r="AF440" i="1"/>
  <c r="AE440" i="1"/>
  <c r="AD440" i="1"/>
  <c r="AC440" i="1"/>
  <c r="AB440" i="1"/>
  <c r="AA440" i="1"/>
  <c r="Y440" i="1"/>
  <c r="X440" i="1"/>
  <c r="W440" i="1"/>
  <c r="V440" i="1"/>
  <c r="O440" i="1"/>
  <c r="AK440" i="1" s="1"/>
  <c r="AJ439" i="1"/>
  <c r="AI439" i="1"/>
  <c r="AH439" i="1"/>
  <c r="AG439" i="1"/>
  <c r="AF439" i="1"/>
  <c r="AE439" i="1"/>
  <c r="AD439" i="1"/>
  <c r="AC439" i="1"/>
  <c r="AB439" i="1"/>
  <c r="AA439" i="1"/>
  <c r="Y439" i="1"/>
  <c r="X439" i="1"/>
  <c r="W439" i="1"/>
  <c r="V439" i="1"/>
  <c r="O439" i="1"/>
  <c r="AK439" i="1" s="1"/>
  <c r="AJ438" i="1"/>
  <c r="AI438" i="1"/>
  <c r="AH438" i="1"/>
  <c r="AG438" i="1"/>
  <c r="AF438" i="1"/>
  <c r="AE438" i="1"/>
  <c r="AD438" i="1"/>
  <c r="AC438" i="1"/>
  <c r="AB438" i="1"/>
  <c r="AA438" i="1"/>
  <c r="Y438" i="1"/>
  <c r="X438" i="1"/>
  <c r="W438" i="1"/>
  <c r="V438" i="1"/>
  <c r="O438" i="1"/>
  <c r="AK438" i="1" s="1"/>
  <c r="AJ437" i="1"/>
  <c r="AI437" i="1"/>
  <c r="AH437" i="1"/>
  <c r="AG437" i="1"/>
  <c r="AF437" i="1"/>
  <c r="AE437" i="1"/>
  <c r="AD437" i="1"/>
  <c r="AC437" i="1"/>
  <c r="AB437" i="1"/>
  <c r="AA437" i="1"/>
  <c r="Y437" i="1"/>
  <c r="X437" i="1"/>
  <c r="W437" i="1"/>
  <c r="V437" i="1"/>
  <c r="O437" i="1"/>
  <c r="AK437" i="1" s="1"/>
  <c r="AJ436" i="1"/>
  <c r="AI436" i="1"/>
  <c r="AH436" i="1"/>
  <c r="AG436" i="1"/>
  <c r="AF436" i="1"/>
  <c r="AE436" i="1"/>
  <c r="AD436" i="1"/>
  <c r="AC436" i="1"/>
  <c r="AB436" i="1"/>
  <c r="AA436" i="1"/>
  <c r="Y436" i="1"/>
  <c r="X436" i="1"/>
  <c r="W436" i="1"/>
  <c r="V436" i="1"/>
  <c r="O436" i="1"/>
  <c r="AK436" i="1" s="1"/>
  <c r="AJ435" i="1"/>
  <c r="AI435" i="1"/>
  <c r="AH435" i="1"/>
  <c r="AG435" i="1"/>
  <c r="AF435" i="1"/>
  <c r="AE435" i="1"/>
  <c r="AD435" i="1"/>
  <c r="AC435" i="1"/>
  <c r="AB435" i="1"/>
  <c r="AA435" i="1"/>
  <c r="Y435" i="1"/>
  <c r="X435" i="1"/>
  <c r="W435" i="1"/>
  <c r="V435" i="1"/>
  <c r="O435" i="1"/>
  <c r="AK435" i="1" s="1"/>
  <c r="AJ434" i="1"/>
  <c r="AI434" i="1"/>
  <c r="AH434" i="1"/>
  <c r="AG434" i="1"/>
  <c r="AF434" i="1"/>
  <c r="AE434" i="1"/>
  <c r="AD434" i="1"/>
  <c r="AC434" i="1"/>
  <c r="AB434" i="1"/>
  <c r="AA434" i="1"/>
  <c r="Y434" i="1"/>
  <c r="X434" i="1"/>
  <c r="W434" i="1"/>
  <c r="V434" i="1"/>
  <c r="O434" i="1"/>
  <c r="AK434" i="1" s="1"/>
  <c r="AJ433" i="1"/>
  <c r="AI433" i="1"/>
  <c r="AH433" i="1"/>
  <c r="AG433" i="1"/>
  <c r="AF433" i="1"/>
  <c r="AE433" i="1"/>
  <c r="AD433" i="1"/>
  <c r="AC433" i="1"/>
  <c r="AB433" i="1"/>
  <c r="AA433" i="1"/>
  <c r="Y433" i="1"/>
  <c r="X433" i="1"/>
  <c r="W433" i="1"/>
  <c r="V433" i="1"/>
  <c r="O433" i="1"/>
  <c r="AK433" i="1" s="1"/>
  <c r="AJ432" i="1"/>
  <c r="AI432" i="1"/>
  <c r="AH432" i="1"/>
  <c r="AG432" i="1"/>
  <c r="AF432" i="1"/>
  <c r="AE432" i="1"/>
  <c r="AD432" i="1"/>
  <c r="AC432" i="1"/>
  <c r="AB432" i="1"/>
  <c r="AA432" i="1"/>
  <c r="Y432" i="1"/>
  <c r="X432" i="1"/>
  <c r="W432" i="1"/>
  <c r="V432" i="1"/>
  <c r="O432" i="1"/>
  <c r="AK432" i="1" s="1"/>
  <c r="AJ431" i="1"/>
  <c r="AI431" i="1"/>
  <c r="AH431" i="1"/>
  <c r="AG431" i="1"/>
  <c r="AF431" i="1"/>
  <c r="AE431" i="1"/>
  <c r="AD431" i="1"/>
  <c r="AC431" i="1"/>
  <c r="AB431" i="1"/>
  <c r="AA431" i="1"/>
  <c r="Y431" i="1"/>
  <c r="X431" i="1"/>
  <c r="W431" i="1"/>
  <c r="V431" i="1"/>
  <c r="O431" i="1"/>
  <c r="AK431" i="1" s="1"/>
  <c r="AJ430" i="1"/>
  <c r="AI430" i="1"/>
  <c r="AH430" i="1"/>
  <c r="AG430" i="1"/>
  <c r="AF430" i="1"/>
  <c r="AE430" i="1"/>
  <c r="AD430" i="1"/>
  <c r="AC430" i="1"/>
  <c r="AB430" i="1"/>
  <c r="AA430" i="1"/>
  <c r="Y430" i="1"/>
  <c r="X430" i="1"/>
  <c r="W430" i="1"/>
  <c r="V430" i="1"/>
  <c r="O430" i="1"/>
  <c r="AK430" i="1" s="1"/>
  <c r="AJ429" i="1"/>
  <c r="AI429" i="1"/>
  <c r="AH429" i="1"/>
  <c r="AG429" i="1"/>
  <c r="AF429" i="1"/>
  <c r="AE429" i="1"/>
  <c r="AD429" i="1"/>
  <c r="AC429" i="1"/>
  <c r="AB429" i="1"/>
  <c r="AA429" i="1"/>
  <c r="Y429" i="1"/>
  <c r="X429" i="1"/>
  <c r="W429" i="1"/>
  <c r="V429" i="1"/>
  <c r="O429" i="1"/>
  <c r="AK429" i="1" s="1"/>
  <c r="AJ428" i="1"/>
  <c r="AI428" i="1"/>
  <c r="AH428" i="1"/>
  <c r="AG428" i="1"/>
  <c r="AF428" i="1"/>
  <c r="AE428" i="1"/>
  <c r="AD428" i="1"/>
  <c r="AC428" i="1"/>
  <c r="AB428" i="1"/>
  <c r="AA428" i="1"/>
  <c r="Y428" i="1"/>
  <c r="X428" i="1"/>
  <c r="W428" i="1"/>
  <c r="V428" i="1"/>
  <c r="O428" i="1"/>
  <c r="AK428" i="1" s="1"/>
  <c r="AJ427" i="1"/>
  <c r="AI427" i="1"/>
  <c r="AH427" i="1"/>
  <c r="AG427" i="1"/>
  <c r="AF427" i="1"/>
  <c r="AE427" i="1"/>
  <c r="AD427" i="1"/>
  <c r="AC427" i="1"/>
  <c r="AB427" i="1"/>
  <c r="AA427" i="1"/>
  <c r="Y427" i="1"/>
  <c r="X427" i="1"/>
  <c r="W427" i="1"/>
  <c r="V427" i="1"/>
  <c r="O427" i="1"/>
  <c r="AK427" i="1" s="1"/>
  <c r="AJ426" i="1"/>
  <c r="AI426" i="1"/>
  <c r="AH426" i="1"/>
  <c r="AG426" i="1"/>
  <c r="AF426" i="1"/>
  <c r="AE426" i="1"/>
  <c r="AD426" i="1"/>
  <c r="AC426" i="1"/>
  <c r="AB426" i="1"/>
  <c r="AA426" i="1"/>
  <c r="Y426" i="1"/>
  <c r="X426" i="1"/>
  <c r="W426" i="1"/>
  <c r="V426" i="1"/>
  <c r="O426" i="1"/>
  <c r="AK426" i="1" s="1"/>
  <c r="AJ425" i="1"/>
  <c r="AI425" i="1"/>
  <c r="AH425" i="1"/>
  <c r="AG425" i="1"/>
  <c r="AF425" i="1"/>
  <c r="AE425" i="1"/>
  <c r="AD425" i="1"/>
  <c r="AC425" i="1"/>
  <c r="AB425" i="1"/>
  <c r="AA425" i="1"/>
  <c r="Y425" i="1"/>
  <c r="X425" i="1"/>
  <c r="W425" i="1"/>
  <c r="V425" i="1"/>
  <c r="O425" i="1"/>
  <c r="AK425" i="1" s="1"/>
  <c r="AJ424" i="1"/>
  <c r="AI424" i="1"/>
  <c r="AH424" i="1"/>
  <c r="AG424" i="1"/>
  <c r="AF424" i="1"/>
  <c r="AE424" i="1"/>
  <c r="AD424" i="1"/>
  <c r="AC424" i="1"/>
  <c r="AB424" i="1"/>
  <c r="AA424" i="1"/>
  <c r="Y424" i="1"/>
  <c r="X424" i="1"/>
  <c r="W424" i="1"/>
  <c r="V424" i="1"/>
  <c r="O424" i="1"/>
  <c r="AK424" i="1" s="1"/>
  <c r="AJ423" i="1"/>
  <c r="AI423" i="1"/>
  <c r="AH423" i="1"/>
  <c r="AG423" i="1"/>
  <c r="AF423" i="1"/>
  <c r="AE423" i="1"/>
  <c r="AD423" i="1"/>
  <c r="AC423" i="1"/>
  <c r="AB423" i="1"/>
  <c r="AA423" i="1"/>
  <c r="Y423" i="1"/>
  <c r="X423" i="1"/>
  <c r="W423" i="1"/>
  <c r="V423" i="1"/>
  <c r="O423" i="1"/>
  <c r="AK423" i="1" s="1"/>
  <c r="AJ422" i="1"/>
  <c r="AI422" i="1"/>
  <c r="AH422" i="1"/>
  <c r="AG422" i="1"/>
  <c r="AF422" i="1"/>
  <c r="AE422" i="1"/>
  <c r="AD422" i="1"/>
  <c r="AC422" i="1"/>
  <c r="AB422" i="1"/>
  <c r="AA422" i="1"/>
  <c r="Y422" i="1"/>
  <c r="X422" i="1"/>
  <c r="W422" i="1"/>
  <c r="V422" i="1"/>
  <c r="O422" i="1"/>
  <c r="AK422" i="1" s="1"/>
  <c r="AJ421" i="1"/>
  <c r="AI421" i="1"/>
  <c r="AH421" i="1"/>
  <c r="AG421" i="1"/>
  <c r="AF421" i="1"/>
  <c r="AE421" i="1"/>
  <c r="AD421" i="1"/>
  <c r="AC421" i="1"/>
  <c r="AB421" i="1"/>
  <c r="AA421" i="1"/>
  <c r="Y421" i="1"/>
  <c r="X421" i="1"/>
  <c r="W421" i="1"/>
  <c r="V421" i="1"/>
  <c r="O421" i="1"/>
  <c r="AK421" i="1" s="1"/>
  <c r="AJ420" i="1"/>
  <c r="AI420" i="1"/>
  <c r="AH420" i="1"/>
  <c r="AG420" i="1"/>
  <c r="AF420" i="1"/>
  <c r="AE420" i="1"/>
  <c r="AD420" i="1"/>
  <c r="AC420" i="1"/>
  <c r="AB420" i="1"/>
  <c r="AA420" i="1"/>
  <c r="Y420" i="1"/>
  <c r="X420" i="1"/>
  <c r="W420" i="1"/>
  <c r="V420" i="1"/>
  <c r="O420" i="1"/>
  <c r="AK420" i="1" s="1"/>
  <c r="AJ419" i="1"/>
  <c r="AI419" i="1"/>
  <c r="AH419" i="1"/>
  <c r="AG419" i="1"/>
  <c r="AF419" i="1"/>
  <c r="AE419" i="1"/>
  <c r="AD419" i="1"/>
  <c r="AC419" i="1"/>
  <c r="AB419" i="1"/>
  <c r="AA419" i="1"/>
  <c r="Y419" i="1"/>
  <c r="X419" i="1"/>
  <c r="W419" i="1"/>
  <c r="V419" i="1"/>
  <c r="O419" i="1"/>
  <c r="AK419" i="1" s="1"/>
  <c r="AJ418" i="1"/>
  <c r="AI418" i="1"/>
  <c r="AH418" i="1"/>
  <c r="AG418" i="1"/>
  <c r="AF418" i="1"/>
  <c r="AE418" i="1"/>
  <c r="AD418" i="1"/>
  <c r="AC418" i="1"/>
  <c r="AB418" i="1"/>
  <c r="AA418" i="1"/>
  <c r="Y418" i="1"/>
  <c r="X418" i="1"/>
  <c r="W418" i="1"/>
  <c r="V418" i="1"/>
  <c r="O418" i="1"/>
  <c r="AK418" i="1" s="1"/>
  <c r="AJ417" i="1"/>
  <c r="AI417" i="1"/>
  <c r="AH417" i="1"/>
  <c r="AG417" i="1"/>
  <c r="AF417" i="1"/>
  <c r="AE417" i="1"/>
  <c r="AD417" i="1"/>
  <c r="AC417" i="1"/>
  <c r="AB417" i="1"/>
  <c r="AA417" i="1"/>
  <c r="Y417" i="1"/>
  <c r="X417" i="1"/>
  <c r="W417" i="1"/>
  <c r="V417" i="1"/>
  <c r="O417" i="1"/>
  <c r="AK417" i="1" s="1"/>
  <c r="AJ416" i="1"/>
  <c r="AI416" i="1"/>
  <c r="AH416" i="1"/>
  <c r="AG416" i="1"/>
  <c r="AF416" i="1"/>
  <c r="AE416" i="1"/>
  <c r="AD416" i="1"/>
  <c r="AC416" i="1"/>
  <c r="AB416" i="1"/>
  <c r="AA416" i="1"/>
  <c r="Y416" i="1"/>
  <c r="X416" i="1"/>
  <c r="W416" i="1"/>
  <c r="V416" i="1"/>
  <c r="O416" i="1"/>
  <c r="AK416" i="1" s="1"/>
  <c r="AJ415" i="1"/>
  <c r="AI415" i="1"/>
  <c r="AH415" i="1"/>
  <c r="AG415" i="1"/>
  <c r="AF415" i="1"/>
  <c r="AE415" i="1"/>
  <c r="AD415" i="1"/>
  <c r="AC415" i="1"/>
  <c r="AB415" i="1"/>
  <c r="AA415" i="1"/>
  <c r="Y415" i="1"/>
  <c r="X415" i="1"/>
  <c r="W415" i="1"/>
  <c r="V415" i="1"/>
  <c r="O415" i="1"/>
  <c r="AK415" i="1" s="1"/>
  <c r="AJ414" i="1"/>
  <c r="AI414" i="1"/>
  <c r="AH414" i="1"/>
  <c r="AG414" i="1"/>
  <c r="AF414" i="1"/>
  <c r="AE414" i="1"/>
  <c r="AD414" i="1"/>
  <c r="AC414" i="1"/>
  <c r="AB414" i="1"/>
  <c r="AA414" i="1"/>
  <c r="Y414" i="1"/>
  <c r="X414" i="1"/>
  <c r="W414" i="1"/>
  <c r="V414" i="1"/>
  <c r="O414" i="1"/>
  <c r="AK414" i="1" s="1"/>
  <c r="AJ413" i="1"/>
  <c r="AI413" i="1"/>
  <c r="AH413" i="1"/>
  <c r="AG413" i="1"/>
  <c r="AF413" i="1"/>
  <c r="AE413" i="1"/>
  <c r="AD413" i="1"/>
  <c r="AC413" i="1"/>
  <c r="AB413" i="1"/>
  <c r="AA413" i="1"/>
  <c r="Y413" i="1"/>
  <c r="X413" i="1"/>
  <c r="W413" i="1"/>
  <c r="V413" i="1"/>
  <c r="O413" i="1"/>
  <c r="AK413" i="1" s="1"/>
  <c r="AJ412" i="1"/>
  <c r="AI412" i="1"/>
  <c r="AH412" i="1"/>
  <c r="AG412" i="1"/>
  <c r="AF412" i="1"/>
  <c r="AE412" i="1"/>
  <c r="AD412" i="1"/>
  <c r="AC412" i="1"/>
  <c r="AB412" i="1"/>
  <c r="AA412" i="1"/>
  <c r="Y412" i="1"/>
  <c r="X412" i="1"/>
  <c r="W412" i="1"/>
  <c r="V412" i="1"/>
  <c r="O412" i="1"/>
  <c r="AK412" i="1" s="1"/>
  <c r="AJ411" i="1"/>
  <c r="AI411" i="1"/>
  <c r="AH411" i="1"/>
  <c r="AG411" i="1"/>
  <c r="AF411" i="1"/>
  <c r="AE411" i="1"/>
  <c r="AD411" i="1"/>
  <c r="AC411" i="1"/>
  <c r="AB411" i="1"/>
  <c r="AA411" i="1"/>
  <c r="Y411" i="1"/>
  <c r="X411" i="1"/>
  <c r="W411" i="1"/>
  <c r="V411" i="1"/>
  <c r="O411" i="1"/>
  <c r="AK411" i="1" s="1"/>
  <c r="AJ410" i="1"/>
  <c r="AI410" i="1"/>
  <c r="AH410" i="1"/>
  <c r="AG410" i="1"/>
  <c r="AF410" i="1"/>
  <c r="AE410" i="1"/>
  <c r="AD410" i="1"/>
  <c r="AC410" i="1"/>
  <c r="AB410" i="1"/>
  <c r="AA410" i="1"/>
  <c r="Y410" i="1"/>
  <c r="X410" i="1"/>
  <c r="W410" i="1"/>
  <c r="V410" i="1"/>
  <c r="O410" i="1"/>
  <c r="AK410" i="1" s="1"/>
  <c r="AJ409" i="1"/>
  <c r="AI409" i="1"/>
  <c r="AH409" i="1"/>
  <c r="AG409" i="1"/>
  <c r="AF409" i="1"/>
  <c r="AE409" i="1"/>
  <c r="AD409" i="1"/>
  <c r="AC409" i="1"/>
  <c r="AB409" i="1"/>
  <c r="AA409" i="1"/>
  <c r="Y409" i="1"/>
  <c r="X409" i="1"/>
  <c r="W409" i="1"/>
  <c r="V409" i="1"/>
  <c r="O409" i="1"/>
  <c r="AK409" i="1" s="1"/>
  <c r="AJ408" i="1"/>
  <c r="AI408" i="1"/>
  <c r="AH408" i="1"/>
  <c r="AG408" i="1"/>
  <c r="AF408" i="1"/>
  <c r="AE408" i="1"/>
  <c r="AD408" i="1"/>
  <c r="AC408" i="1"/>
  <c r="AB408" i="1"/>
  <c r="AA408" i="1"/>
  <c r="Y408" i="1"/>
  <c r="X408" i="1"/>
  <c r="W408" i="1"/>
  <c r="V408" i="1"/>
  <c r="O408" i="1"/>
  <c r="AK408" i="1" s="1"/>
  <c r="AJ407" i="1"/>
  <c r="AI407" i="1"/>
  <c r="AH407" i="1"/>
  <c r="AG407" i="1"/>
  <c r="AF407" i="1"/>
  <c r="AE407" i="1"/>
  <c r="AD407" i="1"/>
  <c r="AC407" i="1"/>
  <c r="AB407" i="1"/>
  <c r="AA407" i="1"/>
  <c r="Y407" i="1"/>
  <c r="X407" i="1"/>
  <c r="W407" i="1"/>
  <c r="V407" i="1"/>
  <c r="O407" i="1"/>
  <c r="AK407" i="1" s="1"/>
  <c r="AJ406" i="1"/>
  <c r="AI406" i="1"/>
  <c r="AH406" i="1"/>
  <c r="AG406" i="1"/>
  <c r="AF406" i="1"/>
  <c r="AE406" i="1"/>
  <c r="AD406" i="1"/>
  <c r="AC406" i="1"/>
  <c r="AB406" i="1"/>
  <c r="AA406" i="1"/>
  <c r="Y406" i="1"/>
  <c r="X406" i="1"/>
  <c r="W406" i="1"/>
  <c r="V406" i="1"/>
  <c r="O406" i="1"/>
  <c r="AK406" i="1" s="1"/>
  <c r="AJ405" i="1"/>
  <c r="AI405" i="1"/>
  <c r="AH405" i="1"/>
  <c r="AG405" i="1"/>
  <c r="AF405" i="1"/>
  <c r="AE405" i="1"/>
  <c r="AD405" i="1"/>
  <c r="AC405" i="1"/>
  <c r="AB405" i="1"/>
  <c r="AA405" i="1"/>
  <c r="Y405" i="1"/>
  <c r="X405" i="1"/>
  <c r="W405" i="1"/>
  <c r="V405" i="1"/>
  <c r="O405" i="1"/>
  <c r="AK405" i="1" s="1"/>
  <c r="AJ404" i="1"/>
  <c r="AI404" i="1"/>
  <c r="AH404" i="1"/>
  <c r="AG404" i="1"/>
  <c r="AF404" i="1"/>
  <c r="AE404" i="1"/>
  <c r="AD404" i="1"/>
  <c r="AC404" i="1"/>
  <c r="AB404" i="1"/>
  <c r="AA404" i="1"/>
  <c r="Y404" i="1"/>
  <c r="X404" i="1"/>
  <c r="W404" i="1"/>
  <c r="V404" i="1"/>
  <c r="O404" i="1"/>
  <c r="AK404" i="1" s="1"/>
  <c r="AJ403" i="1"/>
  <c r="AI403" i="1"/>
  <c r="AH403" i="1"/>
  <c r="AG403" i="1"/>
  <c r="AF403" i="1"/>
  <c r="AE403" i="1"/>
  <c r="AD403" i="1"/>
  <c r="AC403" i="1"/>
  <c r="AB403" i="1"/>
  <c r="AA403" i="1"/>
  <c r="Y403" i="1"/>
  <c r="X403" i="1"/>
  <c r="W403" i="1"/>
  <c r="V403" i="1"/>
  <c r="O403" i="1"/>
  <c r="AK403" i="1" s="1"/>
  <c r="AK402" i="1"/>
  <c r="AJ402" i="1"/>
  <c r="AI402" i="1"/>
  <c r="AH402" i="1"/>
  <c r="AG402" i="1"/>
  <c r="AF402" i="1"/>
  <c r="AE402" i="1"/>
  <c r="AD402" i="1"/>
  <c r="AC402" i="1"/>
  <c r="AB402" i="1"/>
  <c r="AA402" i="1"/>
  <c r="Y402" i="1"/>
  <c r="X402" i="1"/>
  <c r="W402" i="1"/>
  <c r="V402" i="1"/>
  <c r="AJ401" i="1"/>
  <c r="AI401" i="1"/>
  <c r="AH401" i="1"/>
  <c r="AG401" i="1"/>
  <c r="AF401" i="1"/>
  <c r="AE401" i="1"/>
  <c r="AD401" i="1"/>
  <c r="AC401" i="1"/>
  <c r="AB401" i="1"/>
  <c r="AA401" i="1"/>
  <c r="Y401" i="1"/>
  <c r="X401" i="1"/>
  <c r="W401" i="1"/>
  <c r="V401" i="1"/>
  <c r="O401" i="1"/>
  <c r="AK401" i="1" s="1"/>
  <c r="AJ400" i="1"/>
  <c r="AI400" i="1"/>
  <c r="AH400" i="1"/>
  <c r="AG400" i="1"/>
  <c r="AF400" i="1"/>
  <c r="AE400" i="1"/>
  <c r="AD400" i="1"/>
  <c r="AC400" i="1"/>
  <c r="AB400" i="1"/>
  <c r="AA400" i="1"/>
  <c r="Y400" i="1"/>
  <c r="X400" i="1"/>
  <c r="W400" i="1"/>
  <c r="V400" i="1"/>
  <c r="O400" i="1"/>
  <c r="AK400" i="1" s="1"/>
  <c r="AJ399" i="1"/>
  <c r="AI399" i="1"/>
  <c r="AH399" i="1"/>
  <c r="AG399" i="1"/>
  <c r="AF399" i="1"/>
  <c r="AE399" i="1"/>
  <c r="AD399" i="1"/>
  <c r="AC399" i="1"/>
  <c r="AB399" i="1"/>
  <c r="AA399" i="1"/>
  <c r="Y399" i="1"/>
  <c r="X399" i="1"/>
  <c r="W399" i="1"/>
  <c r="V399" i="1"/>
  <c r="O399" i="1"/>
  <c r="AK399" i="1" s="1"/>
  <c r="AJ398" i="1"/>
  <c r="AI398" i="1"/>
  <c r="AH398" i="1"/>
  <c r="AG398" i="1"/>
  <c r="AF398" i="1"/>
  <c r="AE398" i="1"/>
  <c r="AD398" i="1"/>
  <c r="AC398" i="1"/>
  <c r="AB398" i="1"/>
  <c r="AA398" i="1"/>
  <c r="Y398" i="1"/>
  <c r="X398" i="1"/>
  <c r="W398" i="1"/>
  <c r="V398" i="1"/>
  <c r="O398" i="1"/>
  <c r="AK398" i="1" s="1"/>
  <c r="AJ397" i="1"/>
  <c r="AI397" i="1"/>
  <c r="AH397" i="1"/>
  <c r="AG397" i="1"/>
  <c r="AF397" i="1"/>
  <c r="AE397" i="1"/>
  <c r="AD397" i="1"/>
  <c r="AC397" i="1"/>
  <c r="AB397" i="1"/>
  <c r="AA397" i="1"/>
  <c r="Y397" i="1"/>
  <c r="X397" i="1"/>
  <c r="W397" i="1"/>
  <c r="V397" i="1"/>
  <c r="O397" i="1"/>
  <c r="AK397" i="1" s="1"/>
  <c r="AJ396" i="1"/>
  <c r="AI396" i="1"/>
  <c r="AH396" i="1"/>
  <c r="AG396" i="1"/>
  <c r="AF396" i="1"/>
  <c r="AE396" i="1"/>
  <c r="AD396" i="1"/>
  <c r="AC396" i="1"/>
  <c r="AB396" i="1"/>
  <c r="AA396" i="1"/>
  <c r="Y396" i="1"/>
  <c r="X396" i="1"/>
  <c r="W396" i="1"/>
  <c r="V396" i="1"/>
  <c r="O396" i="1"/>
  <c r="AK396" i="1" s="1"/>
  <c r="AJ395" i="1"/>
  <c r="AI395" i="1"/>
  <c r="AH395" i="1"/>
  <c r="AG395" i="1"/>
  <c r="AF395" i="1"/>
  <c r="AE395" i="1"/>
  <c r="AD395" i="1"/>
  <c r="AC395" i="1"/>
  <c r="AB395" i="1"/>
  <c r="AA395" i="1"/>
  <c r="Y395" i="1"/>
  <c r="X395" i="1"/>
  <c r="W395" i="1"/>
  <c r="V395" i="1"/>
  <c r="O395" i="1"/>
  <c r="AK395" i="1" s="1"/>
  <c r="AK394" i="1"/>
  <c r="AJ394" i="1"/>
  <c r="AI394" i="1"/>
  <c r="AH394" i="1"/>
  <c r="AG394" i="1"/>
  <c r="AF394" i="1"/>
  <c r="AE394" i="1"/>
  <c r="AD394" i="1"/>
  <c r="AC394" i="1"/>
  <c r="AB394" i="1"/>
  <c r="AA394" i="1"/>
  <c r="Y394" i="1"/>
  <c r="X394" i="1"/>
  <c r="W394" i="1"/>
  <c r="V394" i="1"/>
  <c r="AJ393" i="1"/>
  <c r="AI393" i="1"/>
  <c r="AH393" i="1"/>
  <c r="AG393" i="1"/>
  <c r="AF393" i="1"/>
  <c r="AE393" i="1"/>
  <c r="AD393" i="1"/>
  <c r="AC393" i="1"/>
  <c r="AB393" i="1"/>
  <c r="AA393" i="1"/>
  <c r="Y393" i="1"/>
  <c r="X393" i="1"/>
  <c r="W393" i="1"/>
  <c r="V393" i="1"/>
  <c r="O393" i="1"/>
  <c r="AK393" i="1" s="1"/>
  <c r="AJ392" i="1"/>
  <c r="AI392" i="1"/>
  <c r="AH392" i="1"/>
  <c r="AG392" i="1"/>
  <c r="AF392" i="1"/>
  <c r="AE392" i="1"/>
  <c r="AD392" i="1"/>
  <c r="AC392" i="1"/>
  <c r="AB392" i="1"/>
  <c r="AA392" i="1"/>
  <c r="Y392" i="1"/>
  <c r="X392" i="1"/>
  <c r="W392" i="1"/>
  <c r="V392" i="1"/>
  <c r="O392" i="1"/>
  <c r="AK392" i="1" s="1"/>
  <c r="AJ391" i="1"/>
  <c r="AI391" i="1"/>
  <c r="AH391" i="1"/>
  <c r="AG391" i="1"/>
  <c r="AF391" i="1"/>
  <c r="AE391" i="1"/>
  <c r="AD391" i="1"/>
  <c r="AC391" i="1"/>
  <c r="AB391" i="1"/>
  <c r="AA391" i="1"/>
  <c r="Y391" i="1"/>
  <c r="X391" i="1"/>
  <c r="W391" i="1"/>
  <c r="V391" i="1"/>
  <c r="O391" i="1"/>
  <c r="AK391" i="1" s="1"/>
  <c r="AJ390" i="1"/>
  <c r="AI390" i="1"/>
  <c r="AH390" i="1"/>
  <c r="AG390" i="1"/>
  <c r="AF390" i="1"/>
  <c r="AE390" i="1"/>
  <c r="AD390" i="1"/>
  <c r="AC390" i="1"/>
  <c r="AB390" i="1"/>
  <c r="AA390" i="1"/>
  <c r="Y390" i="1"/>
  <c r="X390" i="1"/>
  <c r="W390" i="1"/>
  <c r="V390" i="1"/>
  <c r="O390" i="1"/>
  <c r="AK390" i="1" s="1"/>
  <c r="AJ389" i="1"/>
  <c r="AI389" i="1"/>
  <c r="AH389" i="1"/>
  <c r="AG389" i="1"/>
  <c r="AF389" i="1"/>
  <c r="AE389" i="1"/>
  <c r="AD389" i="1"/>
  <c r="AC389" i="1"/>
  <c r="AB389" i="1"/>
  <c r="AA389" i="1"/>
  <c r="Y389" i="1"/>
  <c r="X389" i="1"/>
  <c r="W389" i="1"/>
  <c r="V389" i="1"/>
  <c r="O389" i="1"/>
  <c r="AK389" i="1" s="1"/>
  <c r="AK388" i="1"/>
  <c r="AJ388" i="1"/>
  <c r="AI388" i="1"/>
  <c r="AH388" i="1"/>
  <c r="AG388" i="1"/>
  <c r="AF388" i="1"/>
  <c r="AE388" i="1"/>
  <c r="AD388" i="1"/>
  <c r="AC388" i="1"/>
  <c r="AB388" i="1"/>
  <c r="AA388" i="1"/>
  <c r="Y388" i="1"/>
  <c r="X388" i="1"/>
  <c r="W388" i="1"/>
  <c r="V388" i="1"/>
  <c r="AJ387" i="1"/>
  <c r="AI387" i="1"/>
  <c r="AH387" i="1"/>
  <c r="AG387" i="1"/>
  <c r="AF387" i="1"/>
  <c r="AE387" i="1"/>
  <c r="AD387" i="1"/>
  <c r="AC387" i="1"/>
  <c r="AB387" i="1"/>
  <c r="AA387" i="1"/>
  <c r="Y387" i="1"/>
  <c r="X387" i="1"/>
  <c r="W387" i="1"/>
  <c r="V387" i="1"/>
  <c r="O387" i="1"/>
  <c r="AK387" i="1" s="1"/>
  <c r="AJ386" i="1"/>
  <c r="AI386" i="1"/>
  <c r="AH386" i="1"/>
  <c r="AG386" i="1"/>
  <c r="AF386" i="1"/>
  <c r="AE386" i="1"/>
  <c r="AD386" i="1"/>
  <c r="AC386" i="1"/>
  <c r="AB386" i="1"/>
  <c r="AA386" i="1"/>
  <c r="Y386" i="1"/>
  <c r="X386" i="1"/>
  <c r="W386" i="1"/>
  <c r="V386" i="1"/>
  <c r="O386" i="1"/>
  <c r="AK386" i="1" s="1"/>
  <c r="AJ385" i="1"/>
  <c r="AI385" i="1"/>
  <c r="AH385" i="1"/>
  <c r="AG385" i="1"/>
  <c r="AF385" i="1"/>
  <c r="AE385" i="1"/>
  <c r="AD385" i="1"/>
  <c r="AC385" i="1"/>
  <c r="AB385" i="1"/>
  <c r="AA385" i="1"/>
  <c r="Y385" i="1"/>
  <c r="X385" i="1"/>
  <c r="W385" i="1"/>
  <c r="V385" i="1"/>
  <c r="O385" i="1"/>
  <c r="AK385" i="1" s="1"/>
  <c r="AJ384" i="1"/>
  <c r="AI384" i="1"/>
  <c r="AH384" i="1"/>
  <c r="AG384" i="1"/>
  <c r="AF384" i="1"/>
  <c r="AE384" i="1"/>
  <c r="AD384" i="1"/>
  <c r="AC384" i="1"/>
  <c r="AB384" i="1"/>
  <c r="AA384" i="1"/>
  <c r="Y384" i="1"/>
  <c r="X384" i="1"/>
  <c r="W384" i="1"/>
  <c r="V384" i="1"/>
  <c r="O384" i="1"/>
  <c r="AK384" i="1" s="1"/>
  <c r="AJ383" i="1"/>
  <c r="AI383" i="1"/>
  <c r="AH383" i="1"/>
  <c r="AG383" i="1"/>
  <c r="AF383" i="1"/>
  <c r="AE383" i="1"/>
  <c r="AD383" i="1"/>
  <c r="AC383" i="1"/>
  <c r="AB383" i="1"/>
  <c r="AA383" i="1"/>
  <c r="Y383" i="1"/>
  <c r="X383" i="1"/>
  <c r="W383" i="1"/>
  <c r="V383" i="1"/>
  <c r="O383" i="1"/>
  <c r="AK383" i="1" s="1"/>
  <c r="AJ382" i="1"/>
  <c r="AI382" i="1"/>
  <c r="AH382" i="1"/>
  <c r="AG382" i="1"/>
  <c r="AF382" i="1"/>
  <c r="AE382" i="1"/>
  <c r="AD382" i="1"/>
  <c r="AC382" i="1"/>
  <c r="AB382" i="1"/>
  <c r="AA382" i="1"/>
  <c r="Y382" i="1"/>
  <c r="X382" i="1"/>
  <c r="W382" i="1"/>
  <c r="V382" i="1"/>
  <c r="O382" i="1"/>
  <c r="AK382" i="1" s="1"/>
  <c r="AJ381" i="1"/>
  <c r="AI381" i="1"/>
  <c r="AH381" i="1"/>
  <c r="AG381" i="1"/>
  <c r="AF381" i="1"/>
  <c r="AE381" i="1"/>
  <c r="AD381" i="1"/>
  <c r="AC381" i="1"/>
  <c r="AB381" i="1"/>
  <c r="AA381" i="1"/>
  <c r="Y381" i="1"/>
  <c r="X381" i="1"/>
  <c r="W381" i="1"/>
  <c r="V381" i="1"/>
  <c r="O381" i="1"/>
  <c r="AK381" i="1" s="1"/>
  <c r="AJ380" i="1"/>
  <c r="AI380" i="1"/>
  <c r="AH380" i="1"/>
  <c r="AG380" i="1"/>
  <c r="AF380" i="1"/>
  <c r="AE380" i="1"/>
  <c r="AD380" i="1"/>
  <c r="AC380" i="1"/>
  <c r="AB380" i="1"/>
  <c r="AA380" i="1"/>
  <c r="Y380" i="1"/>
  <c r="X380" i="1"/>
  <c r="W380" i="1"/>
  <c r="V380" i="1"/>
  <c r="O380" i="1"/>
  <c r="AK380" i="1" s="1"/>
  <c r="AJ379" i="1"/>
  <c r="AI379" i="1"/>
  <c r="AH379" i="1"/>
  <c r="AG379" i="1"/>
  <c r="AF379" i="1"/>
  <c r="AE379" i="1"/>
  <c r="AD379" i="1"/>
  <c r="AC379" i="1"/>
  <c r="AB379" i="1"/>
  <c r="AA379" i="1"/>
  <c r="Y379" i="1"/>
  <c r="X379" i="1"/>
  <c r="W379" i="1"/>
  <c r="V379" i="1"/>
  <c r="O379" i="1"/>
  <c r="AK379" i="1" s="1"/>
  <c r="AJ378" i="1"/>
  <c r="AI378" i="1"/>
  <c r="AH378" i="1"/>
  <c r="AG378" i="1"/>
  <c r="AF378" i="1"/>
  <c r="AE378" i="1"/>
  <c r="AD378" i="1"/>
  <c r="AC378" i="1"/>
  <c r="AB378" i="1"/>
  <c r="AA378" i="1"/>
  <c r="Y378" i="1"/>
  <c r="X378" i="1"/>
  <c r="W378" i="1"/>
  <c r="V378" i="1"/>
  <c r="O378" i="1"/>
  <c r="AK378" i="1" s="1"/>
  <c r="AJ377" i="1"/>
  <c r="AI377" i="1"/>
  <c r="AH377" i="1"/>
  <c r="AG377" i="1"/>
  <c r="AF377" i="1"/>
  <c r="AE377" i="1"/>
  <c r="AD377" i="1"/>
  <c r="AC377" i="1"/>
  <c r="AB377" i="1"/>
  <c r="AA377" i="1"/>
  <c r="Y377" i="1"/>
  <c r="X377" i="1"/>
  <c r="W377" i="1"/>
  <c r="V377" i="1"/>
  <c r="O377" i="1"/>
  <c r="AK377" i="1" s="1"/>
  <c r="AJ376" i="1"/>
  <c r="AI376" i="1"/>
  <c r="AH376" i="1"/>
  <c r="AG376" i="1"/>
  <c r="AF376" i="1"/>
  <c r="AE376" i="1"/>
  <c r="AD376" i="1"/>
  <c r="AC376" i="1"/>
  <c r="AB376" i="1"/>
  <c r="AA376" i="1"/>
  <c r="Y376" i="1"/>
  <c r="X376" i="1"/>
  <c r="W376" i="1"/>
  <c r="V376" i="1"/>
  <c r="O376" i="1"/>
  <c r="AK376" i="1" s="1"/>
  <c r="AJ375" i="1"/>
  <c r="AI375" i="1"/>
  <c r="AH375" i="1"/>
  <c r="AG375" i="1"/>
  <c r="AF375" i="1"/>
  <c r="AE375" i="1"/>
  <c r="AD375" i="1"/>
  <c r="AC375" i="1"/>
  <c r="AB375" i="1"/>
  <c r="AA375" i="1"/>
  <c r="Y375" i="1"/>
  <c r="X375" i="1"/>
  <c r="W375" i="1"/>
  <c r="V375" i="1"/>
  <c r="O375" i="1"/>
  <c r="AK375" i="1" s="1"/>
  <c r="AJ374" i="1"/>
  <c r="AI374" i="1"/>
  <c r="AH374" i="1"/>
  <c r="AG374" i="1"/>
  <c r="AF374" i="1"/>
  <c r="AE374" i="1"/>
  <c r="AD374" i="1"/>
  <c r="AC374" i="1"/>
  <c r="AB374" i="1"/>
  <c r="AA374" i="1"/>
  <c r="Y374" i="1"/>
  <c r="X374" i="1"/>
  <c r="W374" i="1"/>
  <c r="V374" i="1"/>
  <c r="O374" i="1"/>
  <c r="AK374" i="1" s="1"/>
  <c r="AJ373" i="1"/>
  <c r="AI373" i="1"/>
  <c r="AH373" i="1"/>
  <c r="AG373" i="1"/>
  <c r="AF373" i="1"/>
  <c r="AE373" i="1"/>
  <c r="AD373" i="1"/>
  <c r="AC373" i="1"/>
  <c r="AB373" i="1"/>
  <c r="AA373" i="1"/>
  <c r="Y373" i="1"/>
  <c r="X373" i="1"/>
  <c r="W373" i="1"/>
  <c r="V373" i="1"/>
  <c r="O373" i="1"/>
  <c r="AK373" i="1" s="1"/>
  <c r="AJ372" i="1"/>
  <c r="AI372" i="1"/>
  <c r="AH372" i="1"/>
  <c r="AG372" i="1"/>
  <c r="AF372" i="1"/>
  <c r="AE372" i="1"/>
  <c r="AD372" i="1"/>
  <c r="AC372" i="1"/>
  <c r="AB372" i="1"/>
  <c r="AA372" i="1"/>
  <c r="Y372" i="1"/>
  <c r="X372" i="1"/>
  <c r="W372" i="1"/>
  <c r="V372" i="1"/>
  <c r="O372" i="1"/>
  <c r="AK372" i="1" s="1"/>
  <c r="AJ371" i="1"/>
  <c r="AI371" i="1"/>
  <c r="AH371" i="1"/>
  <c r="AG371" i="1"/>
  <c r="AF371" i="1"/>
  <c r="AE371" i="1"/>
  <c r="AD371" i="1"/>
  <c r="AC371" i="1"/>
  <c r="AB371" i="1"/>
  <c r="AA371" i="1"/>
  <c r="Y371" i="1"/>
  <c r="X371" i="1"/>
  <c r="W371" i="1"/>
  <c r="V371" i="1"/>
  <c r="O371" i="1"/>
  <c r="AK371" i="1" s="1"/>
  <c r="AJ370" i="1"/>
  <c r="AI370" i="1"/>
  <c r="AH370" i="1"/>
  <c r="AG370" i="1"/>
  <c r="AF370" i="1"/>
  <c r="AE370" i="1"/>
  <c r="AD370" i="1"/>
  <c r="AC370" i="1"/>
  <c r="AB370" i="1"/>
  <c r="AA370" i="1"/>
  <c r="Y370" i="1"/>
  <c r="X370" i="1"/>
  <c r="W370" i="1"/>
  <c r="V370" i="1"/>
  <c r="O370" i="1"/>
  <c r="AK370" i="1" s="1"/>
  <c r="AJ369" i="1"/>
  <c r="AI369" i="1"/>
  <c r="AH369" i="1"/>
  <c r="AG369" i="1"/>
  <c r="AF369" i="1"/>
  <c r="AE369" i="1"/>
  <c r="AD369" i="1"/>
  <c r="AC369" i="1"/>
  <c r="AB369" i="1"/>
  <c r="AA369" i="1"/>
  <c r="Y369" i="1"/>
  <c r="X369" i="1"/>
  <c r="W369" i="1"/>
  <c r="V369" i="1"/>
  <c r="O369" i="1"/>
  <c r="AK369" i="1" s="1"/>
  <c r="AJ368" i="1"/>
  <c r="AI368" i="1"/>
  <c r="AH368" i="1"/>
  <c r="AG368" i="1"/>
  <c r="AF368" i="1"/>
  <c r="AE368" i="1"/>
  <c r="AD368" i="1"/>
  <c r="AC368" i="1"/>
  <c r="AB368" i="1"/>
  <c r="AA368" i="1"/>
  <c r="Y368" i="1"/>
  <c r="X368" i="1"/>
  <c r="W368" i="1"/>
  <c r="V368" i="1"/>
  <c r="O368" i="1"/>
  <c r="AK368" i="1" s="1"/>
  <c r="AJ367" i="1"/>
  <c r="AI367" i="1"/>
  <c r="AH367" i="1"/>
  <c r="AG367" i="1"/>
  <c r="AF367" i="1"/>
  <c r="AE367" i="1"/>
  <c r="AD367" i="1"/>
  <c r="AC367" i="1"/>
  <c r="AB367" i="1"/>
  <c r="AA367" i="1"/>
  <c r="Y367" i="1"/>
  <c r="X367" i="1"/>
  <c r="W367" i="1"/>
  <c r="V367" i="1"/>
  <c r="O367" i="1"/>
  <c r="AK367" i="1" s="1"/>
  <c r="AJ366" i="1"/>
  <c r="AI366" i="1"/>
  <c r="AH366" i="1"/>
  <c r="AG366" i="1"/>
  <c r="AF366" i="1"/>
  <c r="AE366" i="1"/>
  <c r="AD366" i="1"/>
  <c r="AC366" i="1"/>
  <c r="AB366" i="1"/>
  <c r="AA366" i="1"/>
  <c r="Y366" i="1"/>
  <c r="X366" i="1"/>
  <c r="W366" i="1"/>
  <c r="V366" i="1"/>
  <c r="O366" i="1"/>
  <c r="AK366" i="1" s="1"/>
  <c r="AJ365" i="1"/>
  <c r="AI365" i="1"/>
  <c r="AH365" i="1"/>
  <c r="AG365" i="1"/>
  <c r="AF365" i="1"/>
  <c r="AE365" i="1"/>
  <c r="AD365" i="1"/>
  <c r="AC365" i="1"/>
  <c r="AB365" i="1"/>
  <c r="AA365" i="1"/>
  <c r="Y365" i="1"/>
  <c r="X365" i="1"/>
  <c r="W365" i="1"/>
  <c r="V365" i="1"/>
  <c r="O365" i="1"/>
  <c r="AK365" i="1" s="1"/>
  <c r="AJ364" i="1"/>
  <c r="AI364" i="1"/>
  <c r="AH364" i="1"/>
  <c r="AG364" i="1"/>
  <c r="AF364" i="1"/>
  <c r="AE364" i="1"/>
  <c r="AD364" i="1"/>
  <c r="AC364" i="1"/>
  <c r="AB364" i="1"/>
  <c r="AA364" i="1"/>
  <c r="Y364" i="1"/>
  <c r="X364" i="1"/>
  <c r="W364" i="1"/>
  <c r="V364" i="1"/>
  <c r="O364" i="1"/>
  <c r="AK364" i="1" s="1"/>
  <c r="AJ363" i="1"/>
  <c r="AI363" i="1"/>
  <c r="AH363" i="1"/>
  <c r="AG363" i="1"/>
  <c r="AF363" i="1"/>
  <c r="AE363" i="1"/>
  <c r="AD363" i="1"/>
  <c r="AC363" i="1"/>
  <c r="AB363" i="1"/>
  <c r="AA363" i="1"/>
  <c r="Y363" i="1"/>
  <c r="X363" i="1"/>
  <c r="W363" i="1"/>
  <c r="V363" i="1"/>
  <c r="O363" i="1"/>
  <c r="AK363" i="1" s="1"/>
  <c r="AJ362" i="1"/>
  <c r="AI362" i="1"/>
  <c r="AH362" i="1"/>
  <c r="AG362" i="1"/>
  <c r="AF362" i="1"/>
  <c r="AE362" i="1"/>
  <c r="AD362" i="1"/>
  <c r="AC362" i="1"/>
  <c r="AB362" i="1"/>
  <c r="AA362" i="1"/>
  <c r="Y362" i="1"/>
  <c r="X362" i="1"/>
  <c r="W362" i="1"/>
  <c r="V362" i="1"/>
  <c r="O362" i="1"/>
  <c r="AK362" i="1" s="1"/>
  <c r="AJ361" i="1"/>
  <c r="AI361" i="1"/>
  <c r="AH361" i="1"/>
  <c r="AG361" i="1"/>
  <c r="AF361" i="1"/>
  <c r="AE361" i="1"/>
  <c r="AD361" i="1"/>
  <c r="AC361" i="1"/>
  <c r="AB361" i="1"/>
  <c r="AA361" i="1"/>
  <c r="Y361" i="1"/>
  <c r="X361" i="1"/>
  <c r="W361" i="1"/>
  <c r="V361" i="1"/>
  <c r="O361" i="1"/>
  <c r="AK361" i="1" s="1"/>
  <c r="AJ360" i="1"/>
  <c r="AI360" i="1"/>
  <c r="AH360" i="1"/>
  <c r="AG360" i="1"/>
  <c r="AF360" i="1"/>
  <c r="AE360" i="1"/>
  <c r="AD360" i="1"/>
  <c r="AC360" i="1"/>
  <c r="AB360" i="1"/>
  <c r="AA360" i="1"/>
  <c r="Y360" i="1"/>
  <c r="X360" i="1"/>
  <c r="W360" i="1"/>
  <c r="V360" i="1"/>
  <c r="O360" i="1"/>
  <c r="AK360" i="1" s="1"/>
  <c r="AJ359" i="1"/>
  <c r="AI359" i="1"/>
  <c r="AH359" i="1"/>
  <c r="AG359" i="1"/>
  <c r="AF359" i="1"/>
  <c r="AE359" i="1"/>
  <c r="AD359" i="1"/>
  <c r="AC359" i="1"/>
  <c r="AB359" i="1"/>
  <c r="AA359" i="1"/>
  <c r="Y359" i="1"/>
  <c r="X359" i="1"/>
  <c r="W359" i="1"/>
  <c r="V359" i="1"/>
  <c r="O359" i="1"/>
  <c r="AK359" i="1" s="1"/>
  <c r="AJ358" i="1"/>
  <c r="AI358" i="1"/>
  <c r="AH358" i="1"/>
  <c r="AG358" i="1"/>
  <c r="AF358" i="1"/>
  <c r="AE358" i="1"/>
  <c r="AD358" i="1"/>
  <c r="AC358" i="1"/>
  <c r="AB358" i="1"/>
  <c r="AA358" i="1"/>
  <c r="Y358" i="1"/>
  <c r="X358" i="1"/>
  <c r="W358" i="1"/>
  <c r="V358" i="1"/>
  <c r="O358" i="1"/>
  <c r="AK358" i="1" s="1"/>
  <c r="AK357" i="1"/>
  <c r="AJ357" i="1"/>
  <c r="AI357" i="1"/>
  <c r="AH357" i="1"/>
  <c r="AG357" i="1"/>
  <c r="AF357" i="1"/>
  <c r="AE357" i="1"/>
  <c r="AD357" i="1"/>
  <c r="AC357" i="1"/>
  <c r="AB357" i="1"/>
  <c r="AA357" i="1"/>
  <c r="Y357" i="1"/>
  <c r="X357" i="1"/>
  <c r="W357" i="1"/>
  <c r="V357" i="1"/>
  <c r="AJ356" i="1"/>
  <c r="AI356" i="1"/>
  <c r="AH356" i="1"/>
  <c r="AG356" i="1"/>
  <c r="AF356" i="1"/>
  <c r="AE356" i="1"/>
  <c r="AD356" i="1"/>
  <c r="AC356" i="1"/>
  <c r="AB356" i="1"/>
  <c r="AA356" i="1"/>
  <c r="Y356" i="1"/>
  <c r="X356" i="1"/>
  <c r="W356" i="1"/>
  <c r="V356" i="1"/>
  <c r="O356" i="1"/>
  <c r="AK356" i="1" s="1"/>
  <c r="AJ355" i="1"/>
  <c r="AI355" i="1"/>
  <c r="AH355" i="1"/>
  <c r="AG355" i="1"/>
  <c r="AF355" i="1"/>
  <c r="AE355" i="1"/>
  <c r="AD355" i="1"/>
  <c r="AC355" i="1"/>
  <c r="AB355" i="1"/>
  <c r="AA355" i="1"/>
  <c r="Y355" i="1"/>
  <c r="X355" i="1"/>
  <c r="W355" i="1"/>
  <c r="V355" i="1"/>
  <c r="O355" i="1"/>
  <c r="AK355" i="1" s="1"/>
  <c r="AJ354" i="1"/>
  <c r="AI354" i="1"/>
  <c r="AH354" i="1"/>
  <c r="AG354" i="1"/>
  <c r="AF354" i="1"/>
  <c r="AE354" i="1"/>
  <c r="AD354" i="1"/>
  <c r="AC354" i="1"/>
  <c r="AB354" i="1"/>
  <c r="AA354" i="1"/>
  <c r="Y354" i="1"/>
  <c r="X354" i="1"/>
  <c r="W354" i="1"/>
  <c r="V354" i="1"/>
  <c r="O354" i="1"/>
  <c r="AK354" i="1" s="1"/>
  <c r="AJ353" i="1"/>
  <c r="AI353" i="1"/>
  <c r="AH353" i="1"/>
  <c r="AG353" i="1"/>
  <c r="AF353" i="1"/>
  <c r="AE353" i="1"/>
  <c r="AD353" i="1"/>
  <c r="AC353" i="1"/>
  <c r="AB353" i="1"/>
  <c r="AA353" i="1"/>
  <c r="Y353" i="1"/>
  <c r="X353" i="1"/>
  <c r="W353" i="1"/>
  <c r="V353" i="1"/>
  <c r="O353" i="1"/>
  <c r="AK353" i="1" s="1"/>
  <c r="AJ352" i="1"/>
  <c r="AI352" i="1"/>
  <c r="AH352" i="1"/>
  <c r="AG352" i="1"/>
  <c r="AF352" i="1"/>
  <c r="AE352" i="1"/>
  <c r="AD352" i="1"/>
  <c r="AC352" i="1"/>
  <c r="AB352" i="1"/>
  <c r="AA352" i="1"/>
  <c r="Y352" i="1"/>
  <c r="X352" i="1"/>
  <c r="W352" i="1"/>
  <c r="V352" i="1"/>
  <c r="O352" i="1"/>
  <c r="AK352" i="1" s="1"/>
  <c r="AJ351" i="1"/>
  <c r="AI351" i="1"/>
  <c r="AH351" i="1"/>
  <c r="AG351" i="1"/>
  <c r="AF351" i="1"/>
  <c r="AE351" i="1"/>
  <c r="AD351" i="1"/>
  <c r="AC351" i="1"/>
  <c r="AB351" i="1"/>
  <c r="AA351" i="1"/>
  <c r="Y351" i="1"/>
  <c r="X351" i="1"/>
  <c r="W351" i="1"/>
  <c r="V351" i="1"/>
  <c r="O351" i="1"/>
  <c r="AK351" i="1" s="1"/>
  <c r="AJ350" i="1"/>
  <c r="AI350" i="1"/>
  <c r="AH350" i="1"/>
  <c r="AG350" i="1"/>
  <c r="AF350" i="1"/>
  <c r="AE350" i="1"/>
  <c r="AD350" i="1"/>
  <c r="AC350" i="1"/>
  <c r="AB350" i="1"/>
  <c r="AA350" i="1"/>
  <c r="Y350" i="1"/>
  <c r="X350" i="1"/>
  <c r="W350" i="1"/>
  <c r="V350" i="1"/>
  <c r="O350" i="1"/>
  <c r="AK350" i="1" s="1"/>
  <c r="AJ349" i="1"/>
  <c r="AI349" i="1"/>
  <c r="AH349" i="1"/>
  <c r="AG349" i="1"/>
  <c r="AF349" i="1"/>
  <c r="AE349" i="1"/>
  <c r="AD349" i="1"/>
  <c r="AC349" i="1"/>
  <c r="AB349" i="1"/>
  <c r="AA349" i="1"/>
  <c r="Y349" i="1"/>
  <c r="X349" i="1"/>
  <c r="W349" i="1"/>
  <c r="V349" i="1"/>
  <c r="O349" i="1"/>
  <c r="AK349" i="1" s="1"/>
  <c r="AJ348" i="1"/>
  <c r="AI348" i="1"/>
  <c r="AH348" i="1"/>
  <c r="AG348" i="1"/>
  <c r="AF348" i="1"/>
  <c r="AE348" i="1"/>
  <c r="AD348" i="1"/>
  <c r="AC348" i="1"/>
  <c r="AB348" i="1"/>
  <c r="AA348" i="1"/>
  <c r="Y348" i="1"/>
  <c r="X348" i="1"/>
  <c r="W348" i="1"/>
  <c r="V348" i="1"/>
  <c r="O348" i="1"/>
  <c r="AK348" i="1" s="1"/>
  <c r="AJ347" i="1"/>
  <c r="AI347" i="1"/>
  <c r="AH347" i="1"/>
  <c r="AG347" i="1"/>
  <c r="AF347" i="1"/>
  <c r="AE347" i="1"/>
  <c r="AD347" i="1"/>
  <c r="AC347" i="1"/>
  <c r="AB347" i="1"/>
  <c r="AA347" i="1"/>
  <c r="Y347" i="1"/>
  <c r="X347" i="1"/>
  <c r="W347" i="1"/>
  <c r="V347" i="1"/>
  <c r="O347" i="1"/>
  <c r="AK347" i="1" s="1"/>
  <c r="AJ346" i="1"/>
  <c r="AI346" i="1"/>
  <c r="AH346" i="1"/>
  <c r="AG346" i="1"/>
  <c r="AF346" i="1"/>
  <c r="AE346" i="1"/>
  <c r="AD346" i="1"/>
  <c r="AC346" i="1"/>
  <c r="AB346" i="1"/>
  <c r="AA346" i="1"/>
  <c r="Y346" i="1"/>
  <c r="X346" i="1"/>
  <c r="W346" i="1"/>
  <c r="V346" i="1"/>
  <c r="O346" i="1"/>
  <c r="AK346" i="1" s="1"/>
  <c r="AJ345" i="1"/>
  <c r="AI345" i="1"/>
  <c r="AH345" i="1"/>
  <c r="AG345" i="1"/>
  <c r="AF345" i="1"/>
  <c r="AE345" i="1"/>
  <c r="AD345" i="1"/>
  <c r="AC345" i="1"/>
  <c r="AB345" i="1"/>
  <c r="AA345" i="1"/>
  <c r="Y345" i="1"/>
  <c r="X345" i="1"/>
  <c r="W345" i="1"/>
  <c r="V345" i="1"/>
  <c r="O345" i="1"/>
  <c r="AK345" i="1" s="1"/>
  <c r="AJ344" i="1"/>
  <c r="AI344" i="1"/>
  <c r="AH344" i="1"/>
  <c r="AG344" i="1"/>
  <c r="AF344" i="1"/>
  <c r="AE344" i="1"/>
  <c r="AD344" i="1"/>
  <c r="AC344" i="1"/>
  <c r="AB344" i="1"/>
  <c r="AA344" i="1"/>
  <c r="Y344" i="1"/>
  <c r="X344" i="1"/>
  <c r="W344" i="1"/>
  <c r="V344" i="1"/>
  <c r="O344" i="1"/>
  <c r="AK344" i="1" s="1"/>
  <c r="AJ343" i="1"/>
  <c r="AI343" i="1"/>
  <c r="AH343" i="1"/>
  <c r="AG343" i="1"/>
  <c r="AF343" i="1"/>
  <c r="AE343" i="1"/>
  <c r="AD343" i="1"/>
  <c r="AC343" i="1"/>
  <c r="AB343" i="1"/>
  <c r="AA343" i="1"/>
  <c r="Y343" i="1"/>
  <c r="X343" i="1"/>
  <c r="W343" i="1"/>
  <c r="V343" i="1"/>
  <c r="O343" i="1"/>
  <c r="AK343" i="1" s="1"/>
  <c r="AJ342" i="1"/>
  <c r="AI342" i="1"/>
  <c r="AH342" i="1"/>
  <c r="AG342" i="1"/>
  <c r="AF342" i="1"/>
  <c r="AE342" i="1"/>
  <c r="AD342" i="1"/>
  <c r="AC342" i="1"/>
  <c r="AB342" i="1"/>
  <c r="AA342" i="1"/>
  <c r="Y342" i="1"/>
  <c r="X342" i="1"/>
  <c r="W342" i="1"/>
  <c r="V342" i="1"/>
  <c r="O342" i="1"/>
  <c r="AK342" i="1" s="1"/>
  <c r="AJ341" i="1"/>
  <c r="AI341" i="1"/>
  <c r="AH341" i="1"/>
  <c r="AG341" i="1"/>
  <c r="AF341" i="1"/>
  <c r="AE341" i="1"/>
  <c r="AD341" i="1"/>
  <c r="AC341" i="1"/>
  <c r="AB341" i="1"/>
  <c r="AA341" i="1"/>
  <c r="Y341" i="1"/>
  <c r="X341" i="1"/>
  <c r="W341" i="1"/>
  <c r="V341" i="1"/>
  <c r="O341" i="1"/>
  <c r="AK341" i="1" s="1"/>
  <c r="AJ340" i="1"/>
  <c r="AI340" i="1"/>
  <c r="AH340" i="1"/>
  <c r="AG340" i="1"/>
  <c r="AF340" i="1"/>
  <c r="AE340" i="1"/>
  <c r="AD340" i="1"/>
  <c r="AC340" i="1"/>
  <c r="AB340" i="1"/>
  <c r="AA340" i="1"/>
  <c r="Y340" i="1"/>
  <c r="X340" i="1"/>
  <c r="W340" i="1"/>
  <c r="V340" i="1"/>
  <c r="O340" i="1"/>
  <c r="AK340" i="1" s="1"/>
  <c r="AJ339" i="1"/>
  <c r="AI339" i="1"/>
  <c r="AH339" i="1"/>
  <c r="AG339" i="1"/>
  <c r="AF339" i="1"/>
  <c r="AE339" i="1"/>
  <c r="AD339" i="1"/>
  <c r="AC339" i="1"/>
  <c r="AB339" i="1"/>
  <c r="AA339" i="1"/>
  <c r="Y339" i="1"/>
  <c r="X339" i="1"/>
  <c r="W339" i="1"/>
  <c r="V339" i="1"/>
  <c r="O339" i="1"/>
  <c r="AK339" i="1" s="1"/>
  <c r="AJ338" i="1"/>
  <c r="AI338" i="1"/>
  <c r="AH338" i="1"/>
  <c r="AG338" i="1"/>
  <c r="AF338" i="1"/>
  <c r="AE338" i="1"/>
  <c r="AD338" i="1"/>
  <c r="AC338" i="1"/>
  <c r="AB338" i="1"/>
  <c r="AA338" i="1"/>
  <c r="Y338" i="1"/>
  <c r="X338" i="1"/>
  <c r="W338" i="1"/>
  <c r="V338" i="1"/>
  <c r="O338" i="1"/>
  <c r="AK338" i="1" s="1"/>
  <c r="AJ337" i="1"/>
  <c r="AI337" i="1"/>
  <c r="AH337" i="1"/>
  <c r="AG337" i="1"/>
  <c r="AF337" i="1"/>
  <c r="AE337" i="1"/>
  <c r="AD337" i="1"/>
  <c r="AC337" i="1"/>
  <c r="AB337" i="1"/>
  <c r="AA337" i="1"/>
  <c r="Y337" i="1"/>
  <c r="X337" i="1"/>
  <c r="W337" i="1"/>
  <c r="V337" i="1"/>
  <c r="O337" i="1"/>
  <c r="AK337" i="1" s="1"/>
  <c r="AJ336" i="1"/>
  <c r="AI336" i="1"/>
  <c r="AH336" i="1"/>
  <c r="AG336" i="1"/>
  <c r="AF336" i="1"/>
  <c r="AE336" i="1"/>
  <c r="AD336" i="1"/>
  <c r="AC336" i="1"/>
  <c r="AB336" i="1"/>
  <c r="AA336" i="1"/>
  <c r="Y336" i="1"/>
  <c r="X336" i="1"/>
  <c r="W336" i="1"/>
  <c r="V336" i="1"/>
  <c r="O336" i="1"/>
  <c r="AK336" i="1" s="1"/>
  <c r="AJ335" i="1"/>
  <c r="AI335" i="1"/>
  <c r="AH335" i="1"/>
  <c r="AG335" i="1"/>
  <c r="AF335" i="1"/>
  <c r="AE335" i="1"/>
  <c r="AD335" i="1"/>
  <c r="AC335" i="1"/>
  <c r="AB335" i="1"/>
  <c r="AA335" i="1"/>
  <c r="Y335" i="1"/>
  <c r="X335" i="1"/>
  <c r="W335" i="1"/>
  <c r="V335" i="1"/>
  <c r="O335" i="1"/>
  <c r="AK335" i="1" s="1"/>
  <c r="AJ334" i="1"/>
  <c r="AI334" i="1"/>
  <c r="AH334" i="1"/>
  <c r="AG334" i="1"/>
  <c r="AF334" i="1"/>
  <c r="AE334" i="1"/>
  <c r="AD334" i="1"/>
  <c r="AC334" i="1"/>
  <c r="AB334" i="1"/>
  <c r="AA334" i="1"/>
  <c r="Y334" i="1"/>
  <c r="X334" i="1"/>
  <c r="W334" i="1"/>
  <c r="V334" i="1"/>
  <c r="O334" i="1"/>
  <c r="AK334" i="1" s="1"/>
  <c r="AJ333" i="1"/>
  <c r="AI333" i="1"/>
  <c r="AH333" i="1"/>
  <c r="AG333" i="1"/>
  <c r="AF333" i="1"/>
  <c r="AE333" i="1"/>
  <c r="AD333" i="1"/>
  <c r="AC333" i="1"/>
  <c r="AB333" i="1"/>
  <c r="AA333" i="1"/>
  <c r="Y333" i="1"/>
  <c r="X333" i="1"/>
  <c r="W333" i="1"/>
  <c r="V333" i="1"/>
  <c r="O333" i="1"/>
  <c r="AK333" i="1" s="1"/>
  <c r="AJ332" i="1"/>
  <c r="AI332" i="1"/>
  <c r="AH332" i="1"/>
  <c r="AG332" i="1"/>
  <c r="AF332" i="1"/>
  <c r="AE332" i="1"/>
  <c r="AD332" i="1"/>
  <c r="AC332" i="1"/>
  <c r="AB332" i="1"/>
  <c r="AA332" i="1"/>
  <c r="Y332" i="1"/>
  <c r="X332" i="1"/>
  <c r="W332" i="1"/>
  <c r="V332" i="1"/>
  <c r="O332" i="1"/>
  <c r="AK332" i="1" s="1"/>
  <c r="AJ331" i="1"/>
  <c r="AI331" i="1"/>
  <c r="AH331" i="1"/>
  <c r="AG331" i="1"/>
  <c r="AF331" i="1"/>
  <c r="AE331" i="1"/>
  <c r="AD331" i="1"/>
  <c r="AC331" i="1"/>
  <c r="AB331" i="1"/>
  <c r="AA331" i="1"/>
  <c r="Y331" i="1"/>
  <c r="X331" i="1"/>
  <c r="W331" i="1"/>
  <c r="V331" i="1"/>
  <c r="O331" i="1"/>
  <c r="AK331" i="1" s="1"/>
  <c r="AJ330" i="1"/>
  <c r="AI330" i="1"/>
  <c r="AH330" i="1"/>
  <c r="AG330" i="1"/>
  <c r="AF330" i="1"/>
  <c r="AE330" i="1"/>
  <c r="AD330" i="1"/>
  <c r="AC330" i="1"/>
  <c r="AB330" i="1"/>
  <c r="AA330" i="1"/>
  <c r="Y330" i="1"/>
  <c r="X330" i="1"/>
  <c r="W330" i="1"/>
  <c r="V330" i="1"/>
  <c r="O330" i="1"/>
  <c r="AK330" i="1" s="1"/>
  <c r="AJ329" i="1"/>
  <c r="AI329" i="1"/>
  <c r="AH329" i="1"/>
  <c r="AG329" i="1"/>
  <c r="AF329" i="1"/>
  <c r="AE329" i="1"/>
  <c r="AD329" i="1"/>
  <c r="AC329" i="1"/>
  <c r="AB329" i="1"/>
  <c r="AA329" i="1"/>
  <c r="Y329" i="1"/>
  <c r="X329" i="1"/>
  <c r="W329" i="1"/>
  <c r="V329" i="1"/>
  <c r="O329" i="1"/>
  <c r="AK329" i="1" s="1"/>
  <c r="AJ328" i="1"/>
  <c r="AI328" i="1"/>
  <c r="AH328" i="1"/>
  <c r="AG328" i="1"/>
  <c r="AF328" i="1"/>
  <c r="AE328" i="1"/>
  <c r="AD328" i="1"/>
  <c r="AC328" i="1"/>
  <c r="AB328" i="1"/>
  <c r="AA328" i="1"/>
  <c r="Y328" i="1"/>
  <c r="X328" i="1"/>
  <c r="W328" i="1"/>
  <c r="V328" i="1"/>
  <c r="O328" i="1"/>
  <c r="AK328" i="1" s="1"/>
  <c r="AJ327" i="1"/>
  <c r="AI327" i="1"/>
  <c r="AH327" i="1"/>
  <c r="AG327" i="1"/>
  <c r="AF327" i="1"/>
  <c r="AE327" i="1"/>
  <c r="AD327" i="1"/>
  <c r="AC327" i="1"/>
  <c r="AB327" i="1"/>
  <c r="AA327" i="1"/>
  <c r="Y327" i="1"/>
  <c r="X327" i="1"/>
  <c r="W327" i="1"/>
  <c r="V327" i="1"/>
  <c r="O327" i="1"/>
  <c r="AK327" i="1" s="1"/>
  <c r="AJ326" i="1"/>
  <c r="AI326" i="1"/>
  <c r="AH326" i="1"/>
  <c r="AG326" i="1"/>
  <c r="AF326" i="1"/>
  <c r="AE326" i="1"/>
  <c r="AD326" i="1"/>
  <c r="AC326" i="1"/>
  <c r="AB326" i="1"/>
  <c r="AA326" i="1"/>
  <c r="Y326" i="1"/>
  <c r="X326" i="1"/>
  <c r="W326" i="1"/>
  <c r="V326" i="1"/>
  <c r="O326" i="1"/>
  <c r="AK326" i="1" s="1"/>
  <c r="AJ325" i="1"/>
  <c r="AI325" i="1"/>
  <c r="AH325" i="1"/>
  <c r="AG325" i="1"/>
  <c r="AF325" i="1"/>
  <c r="AE325" i="1"/>
  <c r="AD325" i="1"/>
  <c r="AC325" i="1"/>
  <c r="AB325" i="1"/>
  <c r="AA325" i="1"/>
  <c r="Y325" i="1"/>
  <c r="X325" i="1"/>
  <c r="W325" i="1"/>
  <c r="V325" i="1"/>
  <c r="O325" i="1"/>
  <c r="AK325" i="1" s="1"/>
  <c r="AJ324" i="1"/>
  <c r="AI324" i="1"/>
  <c r="AH324" i="1"/>
  <c r="AG324" i="1"/>
  <c r="AF324" i="1"/>
  <c r="AE324" i="1"/>
  <c r="AD324" i="1"/>
  <c r="AC324" i="1"/>
  <c r="AB324" i="1"/>
  <c r="AA324" i="1"/>
  <c r="Y324" i="1"/>
  <c r="X324" i="1"/>
  <c r="W324" i="1"/>
  <c r="V324" i="1"/>
  <c r="O324" i="1"/>
  <c r="AK324" i="1" s="1"/>
  <c r="AJ323" i="1"/>
  <c r="AI323" i="1"/>
  <c r="AH323" i="1"/>
  <c r="AG323" i="1"/>
  <c r="AF323" i="1"/>
  <c r="AE323" i="1"/>
  <c r="AD323" i="1"/>
  <c r="AC323" i="1"/>
  <c r="AB323" i="1"/>
  <c r="AA323" i="1"/>
  <c r="Y323" i="1"/>
  <c r="X323" i="1"/>
  <c r="W323" i="1"/>
  <c r="V323" i="1"/>
  <c r="O323" i="1"/>
  <c r="AK323" i="1" s="1"/>
  <c r="AJ322" i="1"/>
  <c r="AI322" i="1"/>
  <c r="AH322" i="1"/>
  <c r="AG322" i="1"/>
  <c r="AF322" i="1"/>
  <c r="AE322" i="1"/>
  <c r="AD322" i="1"/>
  <c r="AC322" i="1"/>
  <c r="AB322" i="1"/>
  <c r="AA322" i="1"/>
  <c r="Y322" i="1"/>
  <c r="X322" i="1"/>
  <c r="W322" i="1"/>
  <c r="V322" i="1"/>
  <c r="O322" i="1"/>
  <c r="AK322" i="1" s="1"/>
  <c r="AJ321" i="1"/>
  <c r="AI321" i="1"/>
  <c r="AH321" i="1"/>
  <c r="AG321" i="1"/>
  <c r="AF321" i="1"/>
  <c r="AE321" i="1"/>
  <c r="AD321" i="1"/>
  <c r="AC321" i="1"/>
  <c r="AB321" i="1"/>
  <c r="AA321" i="1"/>
  <c r="Y321" i="1"/>
  <c r="X321" i="1"/>
  <c r="W321" i="1"/>
  <c r="V321" i="1"/>
  <c r="O321" i="1"/>
  <c r="AK321" i="1" s="1"/>
  <c r="AJ320" i="1"/>
  <c r="AI320" i="1"/>
  <c r="AH320" i="1"/>
  <c r="AG320" i="1"/>
  <c r="AF320" i="1"/>
  <c r="AE320" i="1"/>
  <c r="AD320" i="1"/>
  <c r="AC320" i="1"/>
  <c r="AB320" i="1"/>
  <c r="AA320" i="1"/>
  <c r="Y320" i="1"/>
  <c r="X320" i="1"/>
  <c r="W320" i="1"/>
  <c r="V320" i="1"/>
  <c r="O320" i="1"/>
  <c r="AK320" i="1" s="1"/>
  <c r="AJ319" i="1"/>
  <c r="AI319" i="1"/>
  <c r="AH319" i="1"/>
  <c r="AG319" i="1"/>
  <c r="AF319" i="1"/>
  <c r="AE319" i="1"/>
  <c r="AD319" i="1"/>
  <c r="AC319" i="1"/>
  <c r="AB319" i="1"/>
  <c r="AA319" i="1"/>
  <c r="Y319" i="1"/>
  <c r="X319" i="1"/>
  <c r="W319" i="1"/>
  <c r="V319" i="1"/>
  <c r="O319" i="1"/>
  <c r="AK319" i="1" s="1"/>
  <c r="AJ318" i="1"/>
  <c r="AI318" i="1"/>
  <c r="AH318" i="1"/>
  <c r="AG318" i="1"/>
  <c r="AF318" i="1"/>
  <c r="AE318" i="1"/>
  <c r="AD318" i="1"/>
  <c r="AC318" i="1"/>
  <c r="AB318" i="1"/>
  <c r="AA318" i="1"/>
  <c r="Y318" i="1"/>
  <c r="X318" i="1"/>
  <c r="W318" i="1"/>
  <c r="V318" i="1"/>
  <c r="O318" i="1"/>
  <c r="AK318" i="1" s="1"/>
  <c r="AJ317" i="1"/>
  <c r="AI317" i="1"/>
  <c r="AH317" i="1"/>
  <c r="AG317" i="1"/>
  <c r="AF317" i="1"/>
  <c r="AE317" i="1"/>
  <c r="AD317" i="1"/>
  <c r="AC317" i="1"/>
  <c r="AB317" i="1"/>
  <c r="AA317" i="1"/>
  <c r="Y317" i="1"/>
  <c r="X317" i="1"/>
  <c r="W317" i="1"/>
  <c r="V317" i="1"/>
  <c r="O317" i="1"/>
  <c r="AK317" i="1" s="1"/>
  <c r="AJ316" i="1"/>
  <c r="AI316" i="1"/>
  <c r="AH316" i="1"/>
  <c r="AG316" i="1"/>
  <c r="AF316" i="1"/>
  <c r="AE316" i="1"/>
  <c r="AD316" i="1"/>
  <c r="AC316" i="1"/>
  <c r="AB316" i="1"/>
  <c r="AA316" i="1"/>
  <c r="Y316" i="1"/>
  <c r="X316" i="1"/>
  <c r="W316" i="1"/>
  <c r="V316" i="1"/>
  <c r="O316" i="1"/>
  <c r="AK316" i="1" s="1"/>
  <c r="AJ315" i="1"/>
  <c r="AI315" i="1"/>
  <c r="AH315" i="1"/>
  <c r="AG315" i="1"/>
  <c r="AF315" i="1"/>
  <c r="AE315" i="1"/>
  <c r="AD315" i="1"/>
  <c r="AC315" i="1"/>
  <c r="AB315" i="1"/>
  <c r="AA315" i="1"/>
  <c r="Y315" i="1"/>
  <c r="X315" i="1"/>
  <c r="W315" i="1"/>
  <c r="V315" i="1"/>
  <c r="O315" i="1"/>
  <c r="AK315" i="1" s="1"/>
  <c r="AJ314" i="1"/>
  <c r="AI314" i="1"/>
  <c r="AH314" i="1"/>
  <c r="AG314" i="1"/>
  <c r="AF314" i="1"/>
  <c r="AE314" i="1"/>
  <c r="AD314" i="1"/>
  <c r="AC314" i="1"/>
  <c r="AB314" i="1"/>
  <c r="AA314" i="1"/>
  <c r="Y314" i="1"/>
  <c r="X314" i="1"/>
  <c r="W314" i="1"/>
  <c r="V314" i="1"/>
  <c r="O314" i="1"/>
  <c r="AK314" i="1" s="1"/>
  <c r="AJ313" i="1"/>
  <c r="AI313" i="1"/>
  <c r="AH313" i="1"/>
  <c r="AG313" i="1"/>
  <c r="AF313" i="1"/>
  <c r="AE313" i="1"/>
  <c r="AD313" i="1"/>
  <c r="AC313" i="1"/>
  <c r="AB313" i="1"/>
  <c r="AA313" i="1"/>
  <c r="Y313" i="1"/>
  <c r="X313" i="1"/>
  <c r="W313" i="1"/>
  <c r="V313" i="1"/>
  <c r="O313" i="1"/>
  <c r="AK313" i="1" s="1"/>
  <c r="AJ312" i="1"/>
  <c r="AI312" i="1"/>
  <c r="AH312" i="1"/>
  <c r="AG312" i="1"/>
  <c r="AF312" i="1"/>
  <c r="AE312" i="1"/>
  <c r="AD312" i="1"/>
  <c r="AC312" i="1"/>
  <c r="AB312" i="1"/>
  <c r="AA312" i="1"/>
  <c r="Y312" i="1"/>
  <c r="X312" i="1"/>
  <c r="W312" i="1"/>
  <c r="V312" i="1"/>
  <c r="O312" i="1"/>
  <c r="AK312" i="1" s="1"/>
  <c r="AJ311" i="1"/>
  <c r="AI311" i="1"/>
  <c r="AH311" i="1"/>
  <c r="AG311" i="1"/>
  <c r="AF311" i="1"/>
  <c r="AE311" i="1"/>
  <c r="AD311" i="1"/>
  <c r="AC311" i="1"/>
  <c r="AB311" i="1"/>
  <c r="AA311" i="1"/>
  <c r="Y311" i="1"/>
  <c r="X311" i="1"/>
  <c r="W311" i="1"/>
  <c r="V311" i="1"/>
  <c r="O311" i="1"/>
  <c r="AK311" i="1" s="1"/>
  <c r="AJ310" i="1"/>
  <c r="AI310" i="1"/>
  <c r="AH310" i="1"/>
  <c r="AG310" i="1"/>
  <c r="AF310" i="1"/>
  <c r="AE310" i="1"/>
  <c r="AD310" i="1"/>
  <c r="AC310" i="1"/>
  <c r="AB310" i="1"/>
  <c r="AA310" i="1"/>
  <c r="Y310" i="1"/>
  <c r="X310" i="1"/>
  <c r="W310" i="1"/>
  <c r="V310" i="1"/>
  <c r="O310" i="1"/>
  <c r="AK310" i="1" s="1"/>
  <c r="AJ309" i="1"/>
  <c r="AI309" i="1"/>
  <c r="AH309" i="1"/>
  <c r="AG309" i="1"/>
  <c r="AF309" i="1"/>
  <c r="AE309" i="1"/>
  <c r="AD309" i="1"/>
  <c r="AC309" i="1"/>
  <c r="AB309" i="1"/>
  <c r="AA309" i="1"/>
  <c r="Y309" i="1"/>
  <c r="X309" i="1"/>
  <c r="W309" i="1"/>
  <c r="V309" i="1"/>
  <c r="O309" i="1"/>
  <c r="AK309" i="1" s="1"/>
  <c r="AJ308" i="1"/>
  <c r="AI308" i="1"/>
  <c r="AH308" i="1"/>
  <c r="AG308" i="1"/>
  <c r="AF308" i="1"/>
  <c r="AE308" i="1"/>
  <c r="AD308" i="1"/>
  <c r="AC308" i="1"/>
  <c r="AB308" i="1"/>
  <c r="AA308" i="1"/>
  <c r="Y308" i="1"/>
  <c r="X308" i="1"/>
  <c r="W308" i="1"/>
  <c r="V308" i="1"/>
  <c r="O308" i="1"/>
  <c r="AK308" i="1" s="1"/>
  <c r="AJ307" i="1"/>
  <c r="AI307" i="1"/>
  <c r="AH307" i="1"/>
  <c r="AG307" i="1"/>
  <c r="AF307" i="1"/>
  <c r="AE307" i="1"/>
  <c r="AD307" i="1"/>
  <c r="AC307" i="1"/>
  <c r="AB307" i="1"/>
  <c r="AA307" i="1"/>
  <c r="Y307" i="1"/>
  <c r="X307" i="1"/>
  <c r="W307" i="1"/>
  <c r="V307" i="1"/>
  <c r="O307" i="1"/>
  <c r="AK307" i="1" s="1"/>
  <c r="AJ306" i="1"/>
  <c r="AI306" i="1"/>
  <c r="AH306" i="1"/>
  <c r="AG306" i="1"/>
  <c r="AF306" i="1"/>
  <c r="AE306" i="1"/>
  <c r="AD306" i="1"/>
  <c r="AC306" i="1"/>
  <c r="AB306" i="1"/>
  <c r="AA306" i="1"/>
  <c r="Y306" i="1"/>
  <c r="X306" i="1"/>
  <c r="W306" i="1"/>
  <c r="V306" i="1"/>
  <c r="O306" i="1"/>
  <c r="AK306" i="1" s="1"/>
  <c r="AJ305" i="1"/>
  <c r="AI305" i="1"/>
  <c r="AH305" i="1"/>
  <c r="AG305" i="1"/>
  <c r="AF305" i="1"/>
  <c r="AE305" i="1"/>
  <c r="AD305" i="1"/>
  <c r="AC305" i="1"/>
  <c r="AB305" i="1"/>
  <c r="AA305" i="1"/>
  <c r="Y305" i="1"/>
  <c r="X305" i="1"/>
  <c r="W305" i="1"/>
  <c r="V305" i="1"/>
  <c r="O305" i="1"/>
  <c r="AK305" i="1" s="1"/>
  <c r="AJ304" i="1"/>
  <c r="AI304" i="1"/>
  <c r="AH304" i="1"/>
  <c r="AG304" i="1"/>
  <c r="AF304" i="1"/>
  <c r="AE304" i="1"/>
  <c r="AD304" i="1"/>
  <c r="AC304" i="1"/>
  <c r="AB304" i="1"/>
  <c r="AA304" i="1"/>
  <c r="Y304" i="1"/>
  <c r="X304" i="1"/>
  <c r="W304" i="1"/>
  <c r="V304" i="1"/>
  <c r="O304" i="1"/>
  <c r="AK304" i="1" s="1"/>
  <c r="AJ303" i="1"/>
  <c r="AI303" i="1"/>
  <c r="AH303" i="1"/>
  <c r="AG303" i="1"/>
  <c r="AF303" i="1"/>
  <c r="AE303" i="1"/>
  <c r="AD303" i="1"/>
  <c r="AC303" i="1"/>
  <c r="AB303" i="1"/>
  <c r="AA303" i="1"/>
  <c r="Y303" i="1"/>
  <c r="X303" i="1"/>
  <c r="W303" i="1"/>
  <c r="V303" i="1"/>
  <c r="O303" i="1"/>
  <c r="AK303" i="1" s="1"/>
  <c r="AJ302" i="1"/>
  <c r="AI302" i="1"/>
  <c r="AH302" i="1"/>
  <c r="AG302" i="1"/>
  <c r="AF302" i="1"/>
  <c r="AE302" i="1"/>
  <c r="AD302" i="1"/>
  <c r="AC302" i="1"/>
  <c r="AB302" i="1"/>
  <c r="AA302" i="1"/>
  <c r="Y302" i="1"/>
  <c r="X302" i="1"/>
  <c r="W302" i="1"/>
  <c r="V302" i="1"/>
  <c r="O302" i="1"/>
  <c r="AK302" i="1" s="1"/>
  <c r="AJ301" i="1"/>
  <c r="AI301" i="1"/>
  <c r="AH301" i="1"/>
  <c r="AG301" i="1"/>
  <c r="AF301" i="1"/>
  <c r="AE301" i="1"/>
  <c r="AD301" i="1"/>
  <c r="AC301" i="1"/>
  <c r="AB301" i="1"/>
  <c r="AA301" i="1"/>
  <c r="Y301" i="1"/>
  <c r="X301" i="1"/>
  <c r="W301" i="1"/>
  <c r="V301" i="1"/>
  <c r="O301" i="1"/>
  <c r="AK301" i="1" s="1"/>
  <c r="AJ300" i="1"/>
  <c r="AI300" i="1"/>
  <c r="AH300" i="1"/>
  <c r="AG300" i="1"/>
  <c r="AF300" i="1"/>
  <c r="AE300" i="1"/>
  <c r="AD300" i="1"/>
  <c r="AC300" i="1"/>
  <c r="AB300" i="1"/>
  <c r="AA300" i="1"/>
  <c r="Y300" i="1"/>
  <c r="X300" i="1"/>
  <c r="W300" i="1"/>
  <c r="V300" i="1"/>
  <c r="O300" i="1"/>
  <c r="AK300" i="1" s="1"/>
  <c r="AJ299" i="1"/>
  <c r="AI299" i="1"/>
  <c r="AH299" i="1"/>
  <c r="AG299" i="1"/>
  <c r="AF299" i="1"/>
  <c r="AE299" i="1"/>
  <c r="AD299" i="1"/>
  <c r="AC299" i="1"/>
  <c r="AB299" i="1"/>
  <c r="AA299" i="1"/>
  <c r="Y299" i="1"/>
  <c r="X299" i="1"/>
  <c r="W299" i="1"/>
  <c r="V299" i="1"/>
  <c r="O299" i="1"/>
  <c r="AK299" i="1" s="1"/>
  <c r="AJ298" i="1"/>
  <c r="AI298" i="1"/>
  <c r="AH298" i="1"/>
  <c r="AG298" i="1"/>
  <c r="AF298" i="1"/>
  <c r="AE298" i="1"/>
  <c r="AD298" i="1"/>
  <c r="AC298" i="1"/>
  <c r="AB298" i="1"/>
  <c r="AA298" i="1"/>
  <c r="Y298" i="1"/>
  <c r="X298" i="1"/>
  <c r="W298" i="1"/>
  <c r="V298" i="1"/>
  <c r="O298" i="1"/>
  <c r="AK298" i="1" s="1"/>
  <c r="AJ297" i="1"/>
  <c r="AI297" i="1"/>
  <c r="AH297" i="1"/>
  <c r="AG297" i="1"/>
  <c r="AF297" i="1"/>
  <c r="AE297" i="1"/>
  <c r="AD297" i="1"/>
  <c r="AC297" i="1"/>
  <c r="AB297" i="1"/>
  <c r="AA297" i="1"/>
  <c r="Y297" i="1"/>
  <c r="X297" i="1"/>
  <c r="W297" i="1"/>
  <c r="V297" i="1"/>
  <c r="O297" i="1"/>
  <c r="AK297" i="1" s="1"/>
  <c r="AJ296" i="1"/>
  <c r="AI296" i="1"/>
  <c r="AH296" i="1"/>
  <c r="AG296" i="1"/>
  <c r="AF296" i="1"/>
  <c r="AE296" i="1"/>
  <c r="AD296" i="1"/>
  <c r="AC296" i="1"/>
  <c r="AB296" i="1"/>
  <c r="AA296" i="1"/>
  <c r="Y296" i="1"/>
  <c r="X296" i="1"/>
  <c r="W296" i="1"/>
  <c r="V296" i="1"/>
  <c r="O296" i="1"/>
  <c r="AK296" i="1" s="1"/>
  <c r="AJ295" i="1"/>
  <c r="AI295" i="1"/>
  <c r="AH295" i="1"/>
  <c r="AG295" i="1"/>
  <c r="AF295" i="1"/>
  <c r="AE295" i="1"/>
  <c r="AD295" i="1"/>
  <c r="AC295" i="1"/>
  <c r="AB295" i="1"/>
  <c r="AA295" i="1"/>
  <c r="Y295" i="1"/>
  <c r="X295" i="1"/>
  <c r="W295" i="1"/>
  <c r="V295" i="1"/>
  <c r="O295" i="1"/>
  <c r="AK295" i="1" s="1"/>
  <c r="AJ294" i="1"/>
  <c r="AI294" i="1"/>
  <c r="AH294" i="1"/>
  <c r="AG294" i="1"/>
  <c r="AF294" i="1"/>
  <c r="AE294" i="1"/>
  <c r="AD294" i="1"/>
  <c r="AC294" i="1"/>
  <c r="AB294" i="1"/>
  <c r="AA294" i="1"/>
  <c r="Y294" i="1"/>
  <c r="X294" i="1"/>
  <c r="W294" i="1"/>
  <c r="V294" i="1"/>
  <c r="O294" i="1"/>
  <c r="AK294" i="1" s="1"/>
  <c r="AJ293" i="1"/>
  <c r="AI293" i="1"/>
  <c r="AH293" i="1"/>
  <c r="AG293" i="1"/>
  <c r="AF293" i="1"/>
  <c r="AE293" i="1"/>
  <c r="AD293" i="1"/>
  <c r="AC293" i="1"/>
  <c r="AB293" i="1"/>
  <c r="AA293" i="1"/>
  <c r="Y293" i="1"/>
  <c r="X293" i="1"/>
  <c r="W293" i="1"/>
  <c r="V293" i="1"/>
  <c r="O293" i="1"/>
  <c r="AK293" i="1" s="1"/>
  <c r="AJ292" i="1"/>
  <c r="AI292" i="1"/>
  <c r="AH292" i="1"/>
  <c r="AG292" i="1"/>
  <c r="AF292" i="1"/>
  <c r="AE292" i="1"/>
  <c r="AD292" i="1"/>
  <c r="AC292" i="1"/>
  <c r="AB292" i="1"/>
  <c r="AA292" i="1"/>
  <c r="Y292" i="1"/>
  <c r="X292" i="1"/>
  <c r="W292" i="1"/>
  <c r="V292" i="1"/>
  <c r="O292" i="1"/>
  <c r="AK292" i="1" s="1"/>
  <c r="AJ291" i="1"/>
  <c r="AI291" i="1"/>
  <c r="AH291" i="1"/>
  <c r="AG291" i="1"/>
  <c r="AF291" i="1"/>
  <c r="AE291" i="1"/>
  <c r="AD291" i="1"/>
  <c r="AC291" i="1"/>
  <c r="AB291" i="1"/>
  <c r="AA291" i="1"/>
  <c r="Y291" i="1"/>
  <c r="X291" i="1"/>
  <c r="W291" i="1"/>
  <c r="V291" i="1"/>
  <c r="O291" i="1"/>
  <c r="AK291" i="1" s="1"/>
  <c r="AJ290" i="1"/>
  <c r="AI290" i="1"/>
  <c r="AH290" i="1"/>
  <c r="AG290" i="1"/>
  <c r="AF290" i="1"/>
  <c r="AE290" i="1"/>
  <c r="AD290" i="1"/>
  <c r="AC290" i="1"/>
  <c r="AB290" i="1"/>
  <c r="AA290" i="1"/>
  <c r="Y290" i="1"/>
  <c r="X290" i="1"/>
  <c r="W290" i="1"/>
  <c r="V290" i="1"/>
  <c r="O290" i="1"/>
  <c r="AK290" i="1" s="1"/>
  <c r="AJ289" i="1"/>
  <c r="AI289" i="1"/>
  <c r="AH289" i="1"/>
  <c r="AG289" i="1"/>
  <c r="AF289" i="1"/>
  <c r="AE289" i="1"/>
  <c r="AD289" i="1"/>
  <c r="AC289" i="1"/>
  <c r="AB289" i="1"/>
  <c r="AA289" i="1"/>
  <c r="Y289" i="1"/>
  <c r="X289" i="1"/>
  <c r="W289" i="1"/>
  <c r="V289" i="1"/>
  <c r="O289" i="1"/>
  <c r="AK289" i="1" s="1"/>
  <c r="AJ288" i="1"/>
  <c r="AI288" i="1"/>
  <c r="AH288" i="1"/>
  <c r="AG288" i="1"/>
  <c r="AF288" i="1"/>
  <c r="AE288" i="1"/>
  <c r="AD288" i="1"/>
  <c r="AC288" i="1"/>
  <c r="AB288" i="1"/>
  <c r="AA288" i="1"/>
  <c r="Y288" i="1"/>
  <c r="X288" i="1"/>
  <c r="W288" i="1"/>
  <c r="V288" i="1"/>
  <c r="O288" i="1"/>
  <c r="AK288" i="1" s="1"/>
  <c r="AJ287" i="1"/>
  <c r="AI287" i="1"/>
  <c r="AH287" i="1"/>
  <c r="AG287" i="1"/>
  <c r="AF287" i="1"/>
  <c r="AE287" i="1"/>
  <c r="AD287" i="1"/>
  <c r="AC287" i="1"/>
  <c r="AB287" i="1"/>
  <c r="AA287" i="1"/>
  <c r="Y287" i="1"/>
  <c r="X287" i="1"/>
  <c r="W287" i="1"/>
  <c r="V287" i="1"/>
  <c r="O287" i="1"/>
  <c r="AK287" i="1" s="1"/>
  <c r="AJ286" i="1"/>
  <c r="AI286" i="1"/>
  <c r="AH286" i="1"/>
  <c r="AG286" i="1"/>
  <c r="AF286" i="1"/>
  <c r="AE286" i="1"/>
  <c r="AD286" i="1"/>
  <c r="AC286" i="1"/>
  <c r="AB286" i="1"/>
  <c r="AA286" i="1"/>
  <c r="Y286" i="1"/>
  <c r="X286" i="1"/>
  <c r="W286" i="1"/>
  <c r="V286" i="1"/>
  <c r="O286" i="1"/>
  <c r="AK286" i="1" s="1"/>
  <c r="AJ285" i="1"/>
  <c r="AI285" i="1"/>
  <c r="AH285" i="1"/>
  <c r="AG285" i="1"/>
  <c r="AF285" i="1"/>
  <c r="AE285" i="1"/>
  <c r="AD285" i="1"/>
  <c r="AC285" i="1"/>
  <c r="AB285" i="1"/>
  <c r="AA285" i="1"/>
  <c r="Y285" i="1"/>
  <c r="X285" i="1"/>
  <c r="W285" i="1"/>
  <c r="V285" i="1"/>
  <c r="O285" i="1"/>
  <c r="AK285" i="1" s="1"/>
  <c r="AJ284" i="1"/>
  <c r="AI284" i="1"/>
  <c r="AH284" i="1"/>
  <c r="AG284" i="1"/>
  <c r="AF284" i="1"/>
  <c r="AE284" i="1"/>
  <c r="AD284" i="1"/>
  <c r="AC284" i="1"/>
  <c r="AB284" i="1"/>
  <c r="AA284" i="1"/>
  <c r="Y284" i="1"/>
  <c r="X284" i="1"/>
  <c r="W284" i="1"/>
  <c r="V284" i="1"/>
  <c r="O284" i="1"/>
  <c r="AK284" i="1" s="1"/>
  <c r="AJ283" i="1"/>
  <c r="AI283" i="1"/>
  <c r="AH283" i="1"/>
  <c r="AG283" i="1"/>
  <c r="AF283" i="1"/>
  <c r="AE283" i="1"/>
  <c r="AD283" i="1"/>
  <c r="AC283" i="1"/>
  <c r="AB283" i="1"/>
  <c r="AA283" i="1"/>
  <c r="Y283" i="1"/>
  <c r="X283" i="1"/>
  <c r="W283" i="1"/>
  <c r="V283" i="1"/>
  <c r="O283" i="1"/>
  <c r="AK283" i="1" s="1"/>
  <c r="AJ282" i="1"/>
  <c r="AI282" i="1"/>
  <c r="AH282" i="1"/>
  <c r="AG282" i="1"/>
  <c r="AF282" i="1"/>
  <c r="AE282" i="1"/>
  <c r="AD282" i="1"/>
  <c r="AC282" i="1"/>
  <c r="AB282" i="1"/>
  <c r="AA282" i="1"/>
  <c r="Y282" i="1"/>
  <c r="X282" i="1"/>
  <c r="W282" i="1"/>
  <c r="V282" i="1"/>
  <c r="O282" i="1"/>
  <c r="AK282" i="1" s="1"/>
  <c r="AJ281" i="1"/>
  <c r="AI281" i="1"/>
  <c r="AH281" i="1"/>
  <c r="AG281" i="1"/>
  <c r="AF281" i="1"/>
  <c r="AE281" i="1"/>
  <c r="AD281" i="1"/>
  <c r="AC281" i="1"/>
  <c r="AB281" i="1"/>
  <c r="AA281" i="1"/>
  <c r="Y281" i="1"/>
  <c r="X281" i="1"/>
  <c r="W281" i="1"/>
  <c r="V281" i="1"/>
  <c r="O281" i="1"/>
  <c r="AK281" i="1" s="1"/>
  <c r="AJ280" i="1"/>
  <c r="AI280" i="1"/>
  <c r="AH280" i="1"/>
  <c r="AG280" i="1"/>
  <c r="AF280" i="1"/>
  <c r="AE280" i="1"/>
  <c r="AD280" i="1"/>
  <c r="AC280" i="1"/>
  <c r="AB280" i="1"/>
  <c r="AA280" i="1"/>
  <c r="Y280" i="1"/>
  <c r="X280" i="1"/>
  <c r="W280" i="1"/>
  <c r="V280" i="1"/>
  <c r="O280" i="1"/>
  <c r="AK280" i="1" s="1"/>
  <c r="AJ279" i="1"/>
  <c r="AI279" i="1"/>
  <c r="AH279" i="1"/>
  <c r="AG279" i="1"/>
  <c r="AF279" i="1"/>
  <c r="AE279" i="1"/>
  <c r="AD279" i="1"/>
  <c r="AC279" i="1"/>
  <c r="AB279" i="1"/>
  <c r="AA279" i="1"/>
  <c r="Y279" i="1"/>
  <c r="X279" i="1"/>
  <c r="W279" i="1"/>
  <c r="V279" i="1"/>
  <c r="O279" i="1"/>
  <c r="AK279" i="1" s="1"/>
  <c r="AJ278" i="1"/>
  <c r="AI278" i="1"/>
  <c r="AH278" i="1"/>
  <c r="AG278" i="1"/>
  <c r="AF278" i="1"/>
  <c r="AE278" i="1"/>
  <c r="AD278" i="1"/>
  <c r="AC278" i="1"/>
  <c r="AB278" i="1"/>
  <c r="AA278" i="1"/>
  <c r="Y278" i="1"/>
  <c r="X278" i="1"/>
  <c r="W278" i="1"/>
  <c r="V278" i="1"/>
  <c r="O278" i="1"/>
  <c r="AK278" i="1" s="1"/>
  <c r="AJ277" i="1"/>
  <c r="AI277" i="1"/>
  <c r="AH277" i="1"/>
  <c r="AG277" i="1"/>
  <c r="AF277" i="1"/>
  <c r="AE277" i="1"/>
  <c r="AD277" i="1"/>
  <c r="AC277" i="1"/>
  <c r="AB277" i="1"/>
  <c r="AA277" i="1"/>
  <c r="Y277" i="1"/>
  <c r="X277" i="1"/>
  <c r="W277" i="1"/>
  <c r="V277" i="1"/>
  <c r="O277" i="1"/>
  <c r="AK277" i="1" s="1"/>
  <c r="AJ276" i="1"/>
  <c r="AI276" i="1"/>
  <c r="AH276" i="1"/>
  <c r="AG276" i="1"/>
  <c r="AF276" i="1"/>
  <c r="AE276" i="1"/>
  <c r="AD276" i="1"/>
  <c r="AC276" i="1"/>
  <c r="AB276" i="1"/>
  <c r="AA276" i="1"/>
  <c r="Y276" i="1"/>
  <c r="X276" i="1"/>
  <c r="W276" i="1"/>
  <c r="V276" i="1"/>
  <c r="O276" i="1"/>
  <c r="AK276" i="1" s="1"/>
  <c r="AJ275" i="1"/>
  <c r="AI275" i="1"/>
  <c r="AH275" i="1"/>
  <c r="AG275" i="1"/>
  <c r="AF275" i="1"/>
  <c r="AE275" i="1"/>
  <c r="AD275" i="1"/>
  <c r="AC275" i="1"/>
  <c r="AB275" i="1"/>
  <c r="AA275" i="1"/>
  <c r="Y275" i="1"/>
  <c r="X275" i="1"/>
  <c r="W275" i="1"/>
  <c r="V275" i="1"/>
  <c r="O275" i="1"/>
  <c r="AK275" i="1" s="1"/>
  <c r="AJ274" i="1"/>
  <c r="AI274" i="1"/>
  <c r="AH274" i="1"/>
  <c r="AG274" i="1"/>
  <c r="AF274" i="1"/>
  <c r="AE274" i="1"/>
  <c r="AD274" i="1"/>
  <c r="AC274" i="1"/>
  <c r="AB274" i="1"/>
  <c r="AA274" i="1"/>
  <c r="Y274" i="1"/>
  <c r="X274" i="1"/>
  <c r="W274" i="1"/>
  <c r="V274" i="1"/>
  <c r="O274" i="1"/>
  <c r="AK274" i="1" s="1"/>
  <c r="AJ273" i="1"/>
  <c r="AI273" i="1"/>
  <c r="AH273" i="1"/>
  <c r="AG273" i="1"/>
  <c r="AF273" i="1"/>
  <c r="AE273" i="1"/>
  <c r="AD273" i="1"/>
  <c r="AC273" i="1"/>
  <c r="AB273" i="1"/>
  <c r="AA273" i="1"/>
  <c r="Y273" i="1"/>
  <c r="X273" i="1"/>
  <c r="W273" i="1"/>
  <c r="V273" i="1"/>
  <c r="O273" i="1"/>
  <c r="AK273" i="1" s="1"/>
  <c r="AJ272" i="1"/>
  <c r="AI272" i="1"/>
  <c r="AH272" i="1"/>
  <c r="AG272" i="1"/>
  <c r="AF272" i="1"/>
  <c r="AE272" i="1"/>
  <c r="AD272" i="1"/>
  <c r="AC272" i="1"/>
  <c r="AB272" i="1"/>
  <c r="AA272" i="1"/>
  <c r="Y272" i="1"/>
  <c r="X272" i="1"/>
  <c r="W272" i="1"/>
  <c r="V272" i="1"/>
  <c r="O272" i="1"/>
  <c r="AK272" i="1" s="1"/>
  <c r="AJ271" i="1"/>
  <c r="AI271" i="1"/>
  <c r="AH271" i="1"/>
  <c r="AG271" i="1"/>
  <c r="AF271" i="1"/>
  <c r="AE271" i="1"/>
  <c r="AD271" i="1"/>
  <c r="AC271" i="1"/>
  <c r="AB271" i="1"/>
  <c r="AA271" i="1"/>
  <c r="Y271" i="1"/>
  <c r="X271" i="1"/>
  <c r="W271" i="1"/>
  <c r="V271" i="1"/>
  <c r="O271" i="1"/>
  <c r="AK271" i="1" s="1"/>
  <c r="AJ270" i="1"/>
  <c r="AI270" i="1"/>
  <c r="AH270" i="1"/>
  <c r="AG270" i="1"/>
  <c r="AF270" i="1"/>
  <c r="AE270" i="1"/>
  <c r="AD270" i="1"/>
  <c r="AC270" i="1"/>
  <c r="AB270" i="1"/>
  <c r="AA270" i="1"/>
  <c r="Y270" i="1"/>
  <c r="X270" i="1"/>
  <c r="W270" i="1"/>
  <c r="V270" i="1"/>
  <c r="O270" i="1"/>
  <c r="AK270" i="1" s="1"/>
  <c r="AJ269" i="1"/>
  <c r="AI269" i="1"/>
  <c r="AH269" i="1"/>
  <c r="AG269" i="1"/>
  <c r="AF269" i="1"/>
  <c r="AE269" i="1"/>
  <c r="AD269" i="1"/>
  <c r="AC269" i="1"/>
  <c r="AB269" i="1"/>
  <c r="AA269" i="1"/>
  <c r="Y269" i="1"/>
  <c r="X269" i="1"/>
  <c r="W269" i="1"/>
  <c r="V269" i="1"/>
  <c r="O269" i="1"/>
  <c r="AK269" i="1" s="1"/>
  <c r="AJ268" i="1"/>
  <c r="AI268" i="1"/>
  <c r="AH268" i="1"/>
  <c r="AG268" i="1"/>
  <c r="AF268" i="1"/>
  <c r="AE268" i="1"/>
  <c r="AD268" i="1"/>
  <c r="AC268" i="1"/>
  <c r="AB268" i="1"/>
  <c r="AA268" i="1"/>
  <c r="Y268" i="1"/>
  <c r="X268" i="1"/>
  <c r="W268" i="1"/>
  <c r="V268" i="1"/>
  <c r="O268" i="1"/>
  <c r="AK268" i="1" s="1"/>
  <c r="AJ267" i="1"/>
  <c r="AI267" i="1"/>
  <c r="AH267" i="1"/>
  <c r="AG267" i="1"/>
  <c r="AF267" i="1"/>
  <c r="AE267" i="1"/>
  <c r="AD267" i="1"/>
  <c r="AC267" i="1"/>
  <c r="AB267" i="1"/>
  <c r="AA267" i="1"/>
  <c r="Y267" i="1"/>
  <c r="X267" i="1"/>
  <c r="W267" i="1"/>
  <c r="V267" i="1"/>
  <c r="O267" i="1"/>
  <c r="AK267" i="1" s="1"/>
  <c r="AJ266" i="1"/>
  <c r="AI266" i="1"/>
  <c r="AH266" i="1"/>
  <c r="AG266" i="1"/>
  <c r="AF266" i="1"/>
  <c r="AE266" i="1"/>
  <c r="AD266" i="1"/>
  <c r="AC266" i="1"/>
  <c r="AB266" i="1"/>
  <c r="AA266" i="1"/>
  <c r="Y266" i="1"/>
  <c r="X266" i="1"/>
  <c r="W266" i="1"/>
  <c r="V266" i="1"/>
  <c r="O266" i="1"/>
  <c r="AK266" i="1" s="1"/>
  <c r="AJ265" i="1"/>
  <c r="AI265" i="1"/>
  <c r="AH265" i="1"/>
  <c r="AG265" i="1"/>
  <c r="AF265" i="1"/>
  <c r="AE265" i="1"/>
  <c r="AD265" i="1"/>
  <c r="AC265" i="1"/>
  <c r="AB265" i="1"/>
  <c r="AA265" i="1"/>
  <c r="Y265" i="1"/>
  <c r="X265" i="1"/>
  <c r="W265" i="1"/>
  <c r="V265" i="1"/>
  <c r="O265" i="1"/>
  <c r="AK265" i="1" s="1"/>
  <c r="AJ264" i="1"/>
  <c r="AI264" i="1"/>
  <c r="AH264" i="1"/>
  <c r="AG264" i="1"/>
  <c r="AF264" i="1"/>
  <c r="AE264" i="1"/>
  <c r="AD264" i="1"/>
  <c r="AC264" i="1"/>
  <c r="AB264" i="1"/>
  <c r="AA264" i="1"/>
  <c r="Y264" i="1"/>
  <c r="X264" i="1"/>
  <c r="W264" i="1"/>
  <c r="V264" i="1"/>
  <c r="O264" i="1"/>
  <c r="AK264" i="1" s="1"/>
  <c r="AJ263" i="1"/>
  <c r="AI263" i="1"/>
  <c r="AH263" i="1"/>
  <c r="AG263" i="1"/>
  <c r="AF263" i="1"/>
  <c r="AE263" i="1"/>
  <c r="AD263" i="1"/>
  <c r="AC263" i="1"/>
  <c r="AB263" i="1"/>
  <c r="AA263" i="1"/>
  <c r="Y263" i="1"/>
  <c r="X263" i="1"/>
  <c r="W263" i="1"/>
  <c r="V263" i="1"/>
  <c r="O263" i="1"/>
  <c r="AK263" i="1" s="1"/>
  <c r="AJ262" i="1"/>
  <c r="AI262" i="1"/>
  <c r="AH262" i="1"/>
  <c r="AG262" i="1"/>
  <c r="AF262" i="1"/>
  <c r="AE262" i="1"/>
  <c r="AD262" i="1"/>
  <c r="AC262" i="1"/>
  <c r="AB262" i="1"/>
  <c r="AA262" i="1"/>
  <c r="Y262" i="1"/>
  <c r="X262" i="1"/>
  <c r="W262" i="1"/>
  <c r="V262" i="1"/>
  <c r="O262" i="1"/>
  <c r="AK262" i="1" s="1"/>
  <c r="AJ261" i="1"/>
  <c r="AI261" i="1"/>
  <c r="AH261" i="1"/>
  <c r="AG261" i="1"/>
  <c r="AF261" i="1"/>
  <c r="AE261" i="1"/>
  <c r="AD261" i="1"/>
  <c r="AC261" i="1"/>
  <c r="AB261" i="1"/>
  <c r="AA261" i="1"/>
  <c r="Y261" i="1"/>
  <c r="X261" i="1"/>
  <c r="W261" i="1"/>
  <c r="V261" i="1"/>
  <c r="O261" i="1"/>
  <c r="AK261" i="1" s="1"/>
  <c r="AJ260" i="1"/>
  <c r="AI260" i="1"/>
  <c r="AH260" i="1"/>
  <c r="AG260" i="1"/>
  <c r="AF260" i="1"/>
  <c r="AE260" i="1"/>
  <c r="AD260" i="1"/>
  <c r="AC260" i="1"/>
  <c r="AB260" i="1"/>
  <c r="AA260" i="1"/>
  <c r="Y260" i="1"/>
  <c r="X260" i="1"/>
  <c r="W260" i="1"/>
  <c r="V260" i="1"/>
  <c r="O260" i="1"/>
  <c r="AK260" i="1" s="1"/>
  <c r="AJ259" i="1"/>
  <c r="AI259" i="1"/>
  <c r="AH259" i="1"/>
  <c r="AG259" i="1"/>
  <c r="AF259" i="1"/>
  <c r="AE259" i="1"/>
  <c r="AD259" i="1"/>
  <c r="AC259" i="1"/>
  <c r="AB259" i="1"/>
  <c r="AA259" i="1"/>
  <c r="Y259" i="1"/>
  <c r="X259" i="1"/>
  <c r="W259" i="1"/>
  <c r="V259" i="1"/>
  <c r="O259" i="1"/>
  <c r="AK259" i="1" s="1"/>
  <c r="AJ258" i="1"/>
  <c r="AI258" i="1"/>
  <c r="AH258" i="1"/>
  <c r="AG258" i="1"/>
  <c r="AF258" i="1"/>
  <c r="AE258" i="1"/>
  <c r="AD258" i="1"/>
  <c r="AC258" i="1"/>
  <c r="AB258" i="1"/>
  <c r="AA258" i="1"/>
  <c r="Y258" i="1"/>
  <c r="X258" i="1"/>
  <c r="W258" i="1"/>
  <c r="V258" i="1"/>
  <c r="O258" i="1"/>
  <c r="AK258" i="1" s="1"/>
  <c r="AJ257" i="1"/>
  <c r="AI257" i="1"/>
  <c r="AH257" i="1"/>
  <c r="AG257" i="1"/>
  <c r="AF257" i="1"/>
  <c r="AE257" i="1"/>
  <c r="AD257" i="1"/>
  <c r="AC257" i="1"/>
  <c r="AB257" i="1"/>
  <c r="AA257" i="1"/>
  <c r="Y257" i="1"/>
  <c r="X257" i="1"/>
  <c r="W257" i="1"/>
  <c r="V257" i="1"/>
  <c r="O257" i="1"/>
  <c r="AK257" i="1" s="1"/>
  <c r="AJ256" i="1"/>
  <c r="AI256" i="1"/>
  <c r="AH256" i="1"/>
  <c r="AG256" i="1"/>
  <c r="AF256" i="1"/>
  <c r="AE256" i="1"/>
  <c r="AD256" i="1"/>
  <c r="AC256" i="1"/>
  <c r="AB256" i="1"/>
  <c r="AA256" i="1"/>
  <c r="Y256" i="1"/>
  <c r="X256" i="1"/>
  <c r="W256" i="1"/>
  <c r="V256" i="1"/>
  <c r="O256" i="1"/>
  <c r="AK256" i="1" s="1"/>
  <c r="AJ255" i="1"/>
  <c r="AI255" i="1"/>
  <c r="AH255" i="1"/>
  <c r="AG255" i="1"/>
  <c r="AF255" i="1"/>
  <c r="AE255" i="1"/>
  <c r="AD255" i="1"/>
  <c r="AC255" i="1"/>
  <c r="AB255" i="1"/>
  <c r="AA255" i="1"/>
  <c r="Y255" i="1"/>
  <c r="X255" i="1"/>
  <c r="W255" i="1"/>
  <c r="V255" i="1"/>
  <c r="O255" i="1"/>
  <c r="AK255" i="1" s="1"/>
  <c r="AJ254" i="1"/>
  <c r="AI254" i="1"/>
  <c r="AH254" i="1"/>
  <c r="AG254" i="1"/>
  <c r="AF254" i="1"/>
  <c r="AE254" i="1"/>
  <c r="AD254" i="1"/>
  <c r="AC254" i="1"/>
  <c r="AB254" i="1"/>
  <c r="AA254" i="1"/>
  <c r="Y254" i="1"/>
  <c r="X254" i="1"/>
  <c r="W254" i="1"/>
  <c r="V254" i="1"/>
  <c r="O254" i="1"/>
  <c r="AK254" i="1" s="1"/>
  <c r="AJ253" i="1"/>
  <c r="AI253" i="1"/>
  <c r="AH253" i="1"/>
  <c r="AG253" i="1"/>
  <c r="AF253" i="1"/>
  <c r="AE253" i="1"/>
  <c r="AD253" i="1"/>
  <c r="AC253" i="1"/>
  <c r="AB253" i="1"/>
  <c r="AA253" i="1"/>
  <c r="Y253" i="1"/>
  <c r="X253" i="1"/>
  <c r="W253" i="1"/>
  <c r="V253" i="1"/>
  <c r="O253" i="1"/>
  <c r="AK253" i="1" s="1"/>
  <c r="AJ252" i="1"/>
  <c r="AI252" i="1"/>
  <c r="AH252" i="1"/>
  <c r="AG252" i="1"/>
  <c r="AF252" i="1"/>
  <c r="AE252" i="1"/>
  <c r="AD252" i="1"/>
  <c r="AC252" i="1"/>
  <c r="AB252" i="1"/>
  <c r="AA252" i="1"/>
  <c r="Y252" i="1"/>
  <c r="X252" i="1"/>
  <c r="W252" i="1"/>
  <c r="V252" i="1"/>
  <c r="O252" i="1"/>
  <c r="AK252" i="1" s="1"/>
  <c r="AJ251" i="1"/>
  <c r="AI251" i="1"/>
  <c r="AH251" i="1"/>
  <c r="AG251" i="1"/>
  <c r="AF251" i="1"/>
  <c r="AE251" i="1"/>
  <c r="AD251" i="1"/>
  <c r="AC251" i="1"/>
  <c r="AB251" i="1"/>
  <c r="AA251" i="1"/>
  <c r="Y251" i="1"/>
  <c r="X251" i="1"/>
  <c r="W251" i="1"/>
  <c r="V251" i="1"/>
  <c r="O251" i="1"/>
  <c r="AK251" i="1" s="1"/>
  <c r="AJ250" i="1"/>
  <c r="AI250" i="1"/>
  <c r="AH250" i="1"/>
  <c r="AG250" i="1"/>
  <c r="AF250" i="1"/>
  <c r="AE250" i="1"/>
  <c r="AD250" i="1"/>
  <c r="AC250" i="1"/>
  <c r="AB250" i="1"/>
  <c r="AA250" i="1"/>
  <c r="Y250" i="1"/>
  <c r="X250" i="1"/>
  <c r="W250" i="1"/>
  <c r="V250" i="1"/>
  <c r="O250" i="1"/>
  <c r="AK250" i="1" s="1"/>
  <c r="AJ249" i="1"/>
  <c r="AI249" i="1"/>
  <c r="AH249" i="1"/>
  <c r="AG249" i="1"/>
  <c r="AF249" i="1"/>
  <c r="AE249" i="1"/>
  <c r="AD249" i="1"/>
  <c r="AC249" i="1"/>
  <c r="AB249" i="1"/>
  <c r="AA249" i="1"/>
  <c r="Y249" i="1"/>
  <c r="X249" i="1"/>
  <c r="W249" i="1"/>
  <c r="V249" i="1"/>
  <c r="O249" i="1"/>
  <c r="AK249" i="1" s="1"/>
  <c r="AJ248" i="1"/>
  <c r="AI248" i="1"/>
  <c r="AH248" i="1"/>
  <c r="AG248" i="1"/>
  <c r="AF248" i="1"/>
  <c r="AE248" i="1"/>
  <c r="AD248" i="1"/>
  <c r="AC248" i="1"/>
  <c r="AB248" i="1"/>
  <c r="AA248" i="1"/>
  <c r="Y248" i="1"/>
  <c r="X248" i="1"/>
  <c r="W248" i="1"/>
  <c r="V248" i="1"/>
  <c r="O248" i="1"/>
  <c r="AK248" i="1" s="1"/>
  <c r="AJ247" i="1"/>
  <c r="AI247" i="1"/>
  <c r="AH247" i="1"/>
  <c r="AG247" i="1"/>
  <c r="AF247" i="1"/>
  <c r="AE247" i="1"/>
  <c r="AD247" i="1"/>
  <c r="AC247" i="1"/>
  <c r="AB247" i="1"/>
  <c r="AA247" i="1"/>
  <c r="Y247" i="1"/>
  <c r="X247" i="1"/>
  <c r="W247" i="1"/>
  <c r="V247" i="1"/>
  <c r="O247" i="1"/>
  <c r="AK247" i="1" s="1"/>
  <c r="AJ246" i="1"/>
  <c r="AI246" i="1"/>
  <c r="AH246" i="1"/>
  <c r="AG246" i="1"/>
  <c r="AF246" i="1"/>
  <c r="AE246" i="1"/>
  <c r="AD246" i="1"/>
  <c r="AC246" i="1"/>
  <c r="AB246" i="1"/>
  <c r="AA246" i="1"/>
  <c r="Y246" i="1"/>
  <c r="X246" i="1"/>
  <c r="W246" i="1"/>
  <c r="V246" i="1"/>
  <c r="O246" i="1"/>
  <c r="AK246" i="1" s="1"/>
  <c r="AJ245" i="1"/>
  <c r="AI245" i="1"/>
  <c r="AH245" i="1"/>
  <c r="AG245" i="1"/>
  <c r="AF245" i="1"/>
  <c r="AE245" i="1"/>
  <c r="AD245" i="1"/>
  <c r="AC245" i="1"/>
  <c r="AB245" i="1"/>
  <c r="AA245" i="1"/>
  <c r="Y245" i="1"/>
  <c r="X245" i="1"/>
  <c r="W245" i="1"/>
  <c r="V245" i="1"/>
  <c r="O245" i="1"/>
  <c r="AK245" i="1" s="1"/>
  <c r="AJ244" i="1"/>
  <c r="AI244" i="1"/>
  <c r="AH244" i="1"/>
  <c r="AG244" i="1"/>
  <c r="AF244" i="1"/>
  <c r="AE244" i="1"/>
  <c r="AD244" i="1"/>
  <c r="AC244" i="1"/>
  <c r="AB244" i="1"/>
  <c r="AA244" i="1"/>
  <c r="Y244" i="1"/>
  <c r="X244" i="1"/>
  <c r="W244" i="1"/>
  <c r="V244" i="1"/>
  <c r="O244" i="1"/>
  <c r="AK244" i="1" s="1"/>
  <c r="AJ243" i="1"/>
  <c r="AI243" i="1"/>
  <c r="AH243" i="1"/>
  <c r="AG243" i="1"/>
  <c r="AF243" i="1"/>
  <c r="AE243" i="1"/>
  <c r="AD243" i="1"/>
  <c r="AC243" i="1"/>
  <c r="AB243" i="1"/>
  <c r="AA243" i="1"/>
  <c r="Y243" i="1"/>
  <c r="X243" i="1"/>
  <c r="W243" i="1"/>
  <c r="V243" i="1"/>
  <c r="O243" i="1"/>
  <c r="AK243" i="1" s="1"/>
  <c r="AJ242" i="1"/>
  <c r="AI242" i="1"/>
  <c r="AH242" i="1"/>
  <c r="AG242" i="1"/>
  <c r="AF242" i="1"/>
  <c r="AE242" i="1"/>
  <c r="AD242" i="1"/>
  <c r="AC242" i="1"/>
  <c r="AB242" i="1"/>
  <c r="AA242" i="1"/>
  <c r="Y242" i="1"/>
  <c r="X242" i="1"/>
  <c r="W242" i="1"/>
  <c r="V242" i="1"/>
  <c r="O242" i="1"/>
  <c r="AK242" i="1" s="1"/>
  <c r="AJ241" i="1"/>
  <c r="AI241" i="1"/>
  <c r="AH241" i="1"/>
  <c r="AG241" i="1"/>
  <c r="AF241" i="1"/>
  <c r="AE241" i="1"/>
  <c r="AD241" i="1"/>
  <c r="AC241" i="1"/>
  <c r="AB241" i="1"/>
  <c r="AA241" i="1"/>
  <c r="Y241" i="1"/>
  <c r="X241" i="1"/>
  <c r="W241" i="1"/>
  <c r="V241" i="1"/>
  <c r="O241" i="1"/>
  <c r="AK241" i="1" s="1"/>
  <c r="AJ240" i="1"/>
  <c r="AI240" i="1"/>
  <c r="AH240" i="1"/>
  <c r="AG240" i="1"/>
  <c r="AF240" i="1"/>
  <c r="AE240" i="1"/>
  <c r="AD240" i="1"/>
  <c r="AC240" i="1"/>
  <c r="AB240" i="1"/>
  <c r="AA240" i="1"/>
  <c r="Y240" i="1"/>
  <c r="X240" i="1"/>
  <c r="W240" i="1"/>
  <c r="V240" i="1"/>
  <c r="O240" i="1"/>
  <c r="AK240" i="1" s="1"/>
  <c r="AJ239" i="1"/>
  <c r="AI239" i="1"/>
  <c r="AH239" i="1"/>
  <c r="AG239" i="1"/>
  <c r="AF239" i="1"/>
  <c r="AE239" i="1"/>
  <c r="AD239" i="1"/>
  <c r="AC239" i="1"/>
  <c r="AB239" i="1"/>
  <c r="AA239" i="1"/>
  <c r="Y239" i="1"/>
  <c r="X239" i="1"/>
  <c r="W239" i="1"/>
  <c r="V239" i="1"/>
  <c r="O239" i="1"/>
  <c r="AK239" i="1" s="1"/>
  <c r="AJ238" i="1"/>
  <c r="AI238" i="1"/>
  <c r="AH238" i="1"/>
  <c r="AG238" i="1"/>
  <c r="AF238" i="1"/>
  <c r="AE238" i="1"/>
  <c r="AD238" i="1"/>
  <c r="AC238" i="1"/>
  <c r="AB238" i="1"/>
  <c r="AA238" i="1"/>
  <c r="Y238" i="1"/>
  <c r="X238" i="1"/>
  <c r="W238" i="1"/>
  <c r="V238" i="1"/>
  <c r="O238" i="1"/>
  <c r="AK238" i="1" s="1"/>
  <c r="AJ237" i="1"/>
  <c r="AI237" i="1"/>
  <c r="AH237" i="1"/>
  <c r="AG237" i="1"/>
  <c r="AF237" i="1"/>
  <c r="AE237" i="1"/>
  <c r="AD237" i="1"/>
  <c r="AC237" i="1"/>
  <c r="AB237" i="1"/>
  <c r="AA237" i="1"/>
  <c r="Y237" i="1"/>
  <c r="X237" i="1"/>
  <c r="W237" i="1"/>
  <c r="V237" i="1"/>
  <c r="O237" i="1"/>
  <c r="AK237" i="1" s="1"/>
  <c r="AJ236" i="1"/>
  <c r="AI236" i="1"/>
  <c r="AH236" i="1"/>
  <c r="AG236" i="1"/>
  <c r="AF236" i="1"/>
  <c r="AE236" i="1"/>
  <c r="AD236" i="1"/>
  <c r="AC236" i="1"/>
  <c r="AB236" i="1"/>
  <c r="AA236" i="1"/>
  <c r="Y236" i="1"/>
  <c r="X236" i="1"/>
  <c r="W236" i="1"/>
  <c r="V236" i="1"/>
  <c r="O236" i="1"/>
  <c r="AK236" i="1" s="1"/>
  <c r="AJ235" i="1"/>
  <c r="AI235" i="1"/>
  <c r="AH235" i="1"/>
  <c r="AG235" i="1"/>
  <c r="AF235" i="1"/>
  <c r="AE235" i="1"/>
  <c r="AD235" i="1"/>
  <c r="AC235" i="1"/>
  <c r="AB235" i="1"/>
  <c r="AA235" i="1"/>
  <c r="Y235" i="1"/>
  <c r="X235" i="1"/>
  <c r="W235" i="1"/>
  <c r="V235" i="1"/>
  <c r="O235" i="1"/>
  <c r="AK235" i="1" s="1"/>
  <c r="AJ234" i="1"/>
  <c r="AI234" i="1"/>
  <c r="AH234" i="1"/>
  <c r="AG234" i="1"/>
  <c r="AF234" i="1"/>
  <c r="AE234" i="1"/>
  <c r="AD234" i="1"/>
  <c r="AC234" i="1"/>
  <c r="AB234" i="1"/>
  <c r="AA234" i="1"/>
  <c r="Y234" i="1"/>
  <c r="X234" i="1"/>
  <c r="W234" i="1"/>
  <c r="V234" i="1"/>
  <c r="O234" i="1"/>
  <c r="AK234" i="1" s="1"/>
  <c r="AJ233" i="1"/>
  <c r="AI233" i="1"/>
  <c r="AH233" i="1"/>
  <c r="AG233" i="1"/>
  <c r="AF233" i="1"/>
  <c r="AE233" i="1"/>
  <c r="AD233" i="1"/>
  <c r="AC233" i="1"/>
  <c r="AB233" i="1"/>
  <c r="AA233" i="1"/>
  <c r="Y233" i="1"/>
  <c r="X233" i="1"/>
  <c r="W233" i="1"/>
  <c r="V233" i="1"/>
  <c r="O233" i="1"/>
  <c r="AK233" i="1" s="1"/>
  <c r="AJ232" i="1"/>
  <c r="AI232" i="1"/>
  <c r="AH232" i="1"/>
  <c r="AG232" i="1"/>
  <c r="AF232" i="1"/>
  <c r="AE232" i="1"/>
  <c r="AD232" i="1"/>
  <c r="AC232" i="1"/>
  <c r="AB232" i="1"/>
  <c r="AA232" i="1"/>
  <c r="Y232" i="1"/>
  <c r="X232" i="1"/>
  <c r="W232" i="1"/>
  <c r="V232" i="1"/>
  <c r="O232" i="1"/>
  <c r="AK232" i="1" s="1"/>
  <c r="AJ231" i="1"/>
  <c r="AI231" i="1"/>
  <c r="AH231" i="1"/>
  <c r="AG231" i="1"/>
  <c r="AF231" i="1"/>
  <c r="AE231" i="1"/>
  <c r="AD231" i="1"/>
  <c r="AC231" i="1"/>
  <c r="AB231" i="1"/>
  <c r="AA231" i="1"/>
  <c r="Y231" i="1"/>
  <c r="X231" i="1"/>
  <c r="W231" i="1"/>
  <c r="V231" i="1"/>
  <c r="O231" i="1"/>
  <c r="AK231" i="1" s="1"/>
  <c r="AJ230" i="1"/>
  <c r="AI230" i="1"/>
  <c r="AH230" i="1"/>
  <c r="AG230" i="1"/>
  <c r="AF230" i="1"/>
  <c r="AE230" i="1"/>
  <c r="AD230" i="1"/>
  <c r="AC230" i="1"/>
  <c r="AB230" i="1"/>
  <c r="AA230" i="1"/>
  <c r="Y230" i="1"/>
  <c r="X230" i="1"/>
  <c r="W230" i="1"/>
  <c r="V230" i="1"/>
  <c r="O230" i="1"/>
  <c r="AK230" i="1" s="1"/>
  <c r="AJ229" i="1"/>
  <c r="AI229" i="1"/>
  <c r="AH229" i="1"/>
  <c r="AG229" i="1"/>
  <c r="AF229" i="1"/>
  <c r="AE229" i="1"/>
  <c r="AD229" i="1"/>
  <c r="AC229" i="1"/>
  <c r="AB229" i="1"/>
  <c r="AA229" i="1"/>
  <c r="Y229" i="1"/>
  <c r="X229" i="1"/>
  <c r="W229" i="1"/>
  <c r="V229" i="1"/>
  <c r="O229" i="1"/>
  <c r="AK229" i="1" s="1"/>
  <c r="AJ228" i="1"/>
  <c r="AI228" i="1"/>
  <c r="AH228" i="1"/>
  <c r="AG228" i="1"/>
  <c r="AF228" i="1"/>
  <c r="AE228" i="1"/>
  <c r="AD228" i="1"/>
  <c r="AC228" i="1"/>
  <c r="AB228" i="1"/>
  <c r="AA228" i="1"/>
  <c r="Y228" i="1"/>
  <c r="X228" i="1"/>
  <c r="W228" i="1"/>
  <c r="V228" i="1"/>
  <c r="O228" i="1"/>
  <c r="AK228" i="1" s="1"/>
  <c r="AJ227" i="1"/>
  <c r="AI227" i="1"/>
  <c r="AH227" i="1"/>
  <c r="AG227" i="1"/>
  <c r="AF227" i="1"/>
  <c r="AE227" i="1"/>
  <c r="AD227" i="1"/>
  <c r="AC227" i="1"/>
  <c r="AB227" i="1"/>
  <c r="AA227" i="1"/>
  <c r="Y227" i="1"/>
  <c r="X227" i="1"/>
  <c r="W227" i="1"/>
  <c r="V227" i="1"/>
  <c r="O227" i="1"/>
  <c r="AK227" i="1" s="1"/>
  <c r="AJ226" i="1"/>
  <c r="AI226" i="1"/>
  <c r="AH226" i="1"/>
  <c r="AG226" i="1"/>
  <c r="AF226" i="1"/>
  <c r="AE226" i="1"/>
  <c r="AD226" i="1"/>
  <c r="AC226" i="1"/>
  <c r="AB226" i="1"/>
  <c r="AA226" i="1"/>
  <c r="Y226" i="1"/>
  <c r="X226" i="1"/>
  <c r="W226" i="1"/>
  <c r="V226" i="1"/>
  <c r="O226" i="1"/>
  <c r="AK226" i="1" s="1"/>
  <c r="AJ225" i="1"/>
  <c r="AI225" i="1"/>
  <c r="AH225" i="1"/>
  <c r="AG225" i="1"/>
  <c r="AF225" i="1"/>
  <c r="AE225" i="1"/>
  <c r="AD225" i="1"/>
  <c r="AC225" i="1"/>
  <c r="AB225" i="1"/>
  <c r="AA225" i="1"/>
  <c r="Y225" i="1"/>
  <c r="X225" i="1"/>
  <c r="W225" i="1"/>
  <c r="V225" i="1"/>
  <c r="O225" i="1"/>
  <c r="AK225" i="1" s="1"/>
  <c r="AJ224" i="1"/>
  <c r="AI224" i="1"/>
  <c r="AH224" i="1"/>
  <c r="AG224" i="1"/>
  <c r="AF224" i="1"/>
  <c r="AE224" i="1"/>
  <c r="AD224" i="1"/>
  <c r="AC224" i="1"/>
  <c r="AB224" i="1"/>
  <c r="AA224" i="1"/>
  <c r="Y224" i="1"/>
  <c r="X224" i="1"/>
  <c r="W224" i="1"/>
  <c r="V224" i="1"/>
  <c r="O224" i="1"/>
  <c r="AK224" i="1" s="1"/>
  <c r="AJ223" i="1"/>
  <c r="AI223" i="1"/>
  <c r="AH223" i="1"/>
  <c r="AG223" i="1"/>
  <c r="AF223" i="1"/>
  <c r="AE223" i="1"/>
  <c r="AD223" i="1"/>
  <c r="AC223" i="1"/>
  <c r="AB223" i="1"/>
  <c r="AA223" i="1"/>
  <c r="Y223" i="1"/>
  <c r="X223" i="1"/>
  <c r="W223" i="1"/>
  <c r="V223" i="1"/>
  <c r="O223" i="1"/>
  <c r="AK223" i="1" s="1"/>
  <c r="AJ222" i="1"/>
  <c r="AI222" i="1"/>
  <c r="AH222" i="1"/>
  <c r="AG222" i="1"/>
  <c r="AF222" i="1"/>
  <c r="AE222" i="1"/>
  <c r="AD222" i="1"/>
  <c r="AC222" i="1"/>
  <c r="AB222" i="1"/>
  <c r="AA222" i="1"/>
  <c r="Y222" i="1"/>
  <c r="X222" i="1"/>
  <c r="W222" i="1"/>
  <c r="V222" i="1"/>
  <c r="O222" i="1"/>
  <c r="AK222" i="1" s="1"/>
  <c r="AJ221" i="1"/>
  <c r="AI221" i="1"/>
  <c r="AH221" i="1"/>
  <c r="AG221" i="1"/>
  <c r="AF221" i="1"/>
  <c r="AE221" i="1"/>
  <c r="AD221" i="1"/>
  <c r="AC221" i="1"/>
  <c r="AB221" i="1"/>
  <c r="AA221" i="1"/>
  <c r="Y221" i="1"/>
  <c r="X221" i="1"/>
  <c r="W221" i="1"/>
  <c r="V221" i="1"/>
  <c r="O221" i="1"/>
  <c r="AK221" i="1" s="1"/>
  <c r="AJ220" i="1"/>
  <c r="AI220" i="1"/>
  <c r="AH220" i="1"/>
  <c r="AG220" i="1"/>
  <c r="AF220" i="1"/>
  <c r="AE220" i="1"/>
  <c r="AD220" i="1"/>
  <c r="AC220" i="1"/>
  <c r="AB220" i="1"/>
  <c r="AA220" i="1"/>
  <c r="Y220" i="1"/>
  <c r="X220" i="1"/>
  <c r="W220" i="1"/>
  <c r="V220" i="1"/>
  <c r="O220" i="1"/>
  <c r="AK220" i="1" s="1"/>
  <c r="AJ219" i="1"/>
  <c r="AI219" i="1"/>
  <c r="AH219" i="1"/>
  <c r="AG219" i="1"/>
  <c r="AF219" i="1"/>
  <c r="AE219" i="1"/>
  <c r="AD219" i="1"/>
  <c r="AC219" i="1"/>
  <c r="AB219" i="1"/>
  <c r="AA219" i="1"/>
  <c r="Y219" i="1"/>
  <c r="X219" i="1"/>
  <c r="W219" i="1"/>
  <c r="V219" i="1"/>
  <c r="O219" i="1"/>
  <c r="AK219" i="1" s="1"/>
  <c r="AJ218" i="1"/>
  <c r="AI218" i="1"/>
  <c r="AH218" i="1"/>
  <c r="AG218" i="1"/>
  <c r="AF218" i="1"/>
  <c r="AE218" i="1"/>
  <c r="AD218" i="1"/>
  <c r="AC218" i="1"/>
  <c r="AB218" i="1"/>
  <c r="AA218" i="1"/>
  <c r="Y218" i="1"/>
  <c r="X218" i="1"/>
  <c r="W218" i="1"/>
  <c r="V218" i="1"/>
  <c r="O218" i="1"/>
  <c r="AK218" i="1" s="1"/>
  <c r="AJ217" i="1"/>
  <c r="AI217" i="1"/>
  <c r="AH217" i="1"/>
  <c r="AG217" i="1"/>
  <c r="AF217" i="1"/>
  <c r="AE217" i="1"/>
  <c r="AD217" i="1"/>
  <c r="AC217" i="1"/>
  <c r="AB217" i="1"/>
  <c r="AA217" i="1"/>
  <c r="Y217" i="1"/>
  <c r="X217" i="1"/>
  <c r="W217" i="1"/>
  <c r="V217" i="1"/>
  <c r="O217" i="1"/>
  <c r="AK217" i="1" s="1"/>
  <c r="AJ216" i="1"/>
  <c r="AI216" i="1"/>
  <c r="AH216" i="1"/>
  <c r="AG216" i="1"/>
  <c r="AF216" i="1"/>
  <c r="AE216" i="1"/>
  <c r="AD216" i="1"/>
  <c r="AC216" i="1"/>
  <c r="AB216" i="1"/>
  <c r="AA216" i="1"/>
  <c r="Y216" i="1"/>
  <c r="X216" i="1"/>
  <c r="W216" i="1"/>
  <c r="V216" i="1"/>
  <c r="O216" i="1"/>
  <c r="AK216" i="1" s="1"/>
  <c r="AJ215" i="1"/>
  <c r="AI215" i="1"/>
  <c r="AH215" i="1"/>
  <c r="AG215" i="1"/>
  <c r="AF215" i="1"/>
  <c r="AE215" i="1"/>
  <c r="AD215" i="1"/>
  <c r="AC215" i="1"/>
  <c r="AB215" i="1"/>
  <c r="AA215" i="1"/>
  <c r="Y215" i="1"/>
  <c r="X215" i="1"/>
  <c r="W215" i="1"/>
  <c r="V215" i="1"/>
  <c r="O215" i="1"/>
  <c r="AK215" i="1" s="1"/>
  <c r="AJ214" i="1"/>
  <c r="AI214" i="1"/>
  <c r="AH214" i="1"/>
  <c r="AG214" i="1"/>
  <c r="AF214" i="1"/>
  <c r="AE214" i="1"/>
  <c r="AD214" i="1"/>
  <c r="AC214" i="1"/>
  <c r="AB214" i="1"/>
  <c r="AA214" i="1"/>
  <c r="Y214" i="1"/>
  <c r="X214" i="1"/>
  <c r="W214" i="1"/>
  <c r="V214" i="1"/>
  <c r="O214" i="1"/>
  <c r="AK214" i="1" s="1"/>
  <c r="AJ213" i="1"/>
  <c r="AI213" i="1"/>
  <c r="AH213" i="1"/>
  <c r="AG213" i="1"/>
  <c r="AF213" i="1"/>
  <c r="AE213" i="1"/>
  <c r="AD213" i="1"/>
  <c r="AC213" i="1"/>
  <c r="AB213" i="1"/>
  <c r="AA213" i="1"/>
  <c r="Y213" i="1"/>
  <c r="X213" i="1"/>
  <c r="W213" i="1"/>
  <c r="V213" i="1"/>
  <c r="O213" i="1"/>
  <c r="AK213" i="1" s="1"/>
  <c r="AJ212" i="1"/>
  <c r="AI212" i="1"/>
  <c r="AH212" i="1"/>
  <c r="AG212" i="1"/>
  <c r="AF212" i="1"/>
  <c r="AE212" i="1"/>
  <c r="AD212" i="1"/>
  <c r="AC212" i="1"/>
  <c r="AB212" i="1"/>
  <c r="AA212" i="1"/>
  <c r="Y212" i="1"/>
  <c r="X212" i="1"/>
  <c r="W212" i="1"/>
  <c r="V212" i="1"/>
  <c r="O212" i="1"/>
  <c r="AK212" i="1" s="1"/>
  <c r="AJ211" i="1"/>
  <c r="AI211" i="1"/>
  <c r="AH211" i="1"/>
  <c r="AG211" i="1"/>
  <c r="AF211" i="1"/>
  <c r="AE211" i="1"/>
  <c r="AD211" i="1"/>
  <c r="AC211" i="1"/>
  <c r="AB211" i="1"/>
  <c r="AA211" i="1"/>
  <c r="Y211" i="1"/>
  <c r="X211" i="1"/>
  <c r="W211" i="1"/>
  <c r="V211" i="1"/>
  <c r="O211" i="1"/>
  <c r="AK211" i="1" s="1"/>
  <c r="AJ210" i="1"/>
  <c r="AI210" i="1"/>
  <c r="AH210" i="1"/>
  <c r="AG210" i="1"/>
  <c r="AF210" i="1"/>
  <c r="AE210" i="1"/>
  <c r="AD210" i="1"/>
  <c r="AC210" i="1"/>
  <c r="AB210" i="1"/>
  <c r="AA210" i="1"/>
  <c r="Y210" i="1"/>
  <c r="X210" i="1"/>
  <c r="W210" i="1"/>
  <c r="V210" i="1"/>
  <c r="O210" i="1"/>
  <c r="AK210" i="1" s="1"/>
  <c r="AJ209" i="1"/>
  <c r="AI209" i="1"/>
  <c r="AH209" i="1"/>
  <c r="AG209" i="1"/>
  <c r="AF209" i="1"/>
  <c r="AE209" i="1"/>
  <c r="AD209" i="1"/>
  <c r="AC209" i="1"/>
  <c r="AB209" i="1"/>
  <c r="AA209" i="1"/>
  <c r="Y209" i="1"/>
  <c r="X209" i="1"/>
  <c r="W209" i="1"/>
  <c r="V209" i="1"/>
  <c r="O209" i="1"/>
  <c r="AK209" i="1" s="1"/>
  <c r="AJ208" i="1"/>
  <c r="AI208" i="1"/>
  <c r="AH208" i="1"/>
  <c r="AG208" i="1"/>
  <c r="AF208" i="1"/>
  <c r="AE208" i="1"/>
  <c r="AD208" i="1"/>
  <c r="AC208" i="1"/>
  <c r="AB208" i="1"/>
  <c r="AA208" i="1"/>
  <c r="Y208" i="1"/>
  <c r="X208" i="1"/>
  <c r="W208" i="1"/>
  <c r="V208" i="1"/>
  <c r="O208" i="1"/>
  <c r="AK208" i="1" s="1"/>
  <c r="AJ207" i="1"/>
  <c r="AI207" i="1"/>
  <c r="AH207" i="1"/>
  <c r="AG207" i="1"/>
  <c r="AF207" i="1"/>
  <c r="AE207" i="1"/>
  <c r="AD207" i="1"/>
  <c r="AC207" i="1"/>
  <c r="AB207" i="1"/>
  <c r="AA207" i="1"/>
  <c r="Y207" i="1"/>
  <c r="X207" i="1"/>
  <c r="W207" i="1"/>
  <c r="V207" i="1"/>
  <c r="O207" i="1"/>
  <c r="AK207" i="1" s="1"/>
  <c r="AJ206" i="1"/>
  <c r="AI206" i="1"/>
  <c r="AH206" i="1"/>
  <c r="AG206" i="1"/>
  <c r="AF206" i="1"/>
  <c r="AE206" i="1"/>
  <c r="AD206" i="1"/>
  <c r="AC206" i="1"/>
  <c r="AB206" i="1"/>
  <c r="AA206" i="1"/>
  <c r="Y206" i="1"/>
  <c r="X206" i="1"/>
  <c r="W206" i="1"/>
  <c r="V206" i="1"/>
  <c r="O206" i="1"/>
  <c r="AK206" i="1" s="1"/>
  <c r="AJ205" i="1"/>
  <c r="AI205" i="1"/>
  <c r="AH205" i="1"/>
  <c r="AG205" i="1"/>
  <c r="AF205" i="1"/>
  <c r="AE205" i="1"/>
  <c r="AD205" i="1"/>
  <c r="AC205" i="1"/>
  <c r="AB205" i="1"/>
  <c r="AA205" i="1"/>
  <c r="Y205" i="1"/>
  <c r="X205" i="1"/>
  <c r="W205" i="1"/>
  <c r="V205" i="1"/>
  <c r="O205" i="1"/>
  <c r="AK205" i="1" s="1"/>
  <c r="AJ204" i="1"/>
  <c r="AI204" i="1"/>
  <c r="AH204" i="1"/>
  <c r="AG204" i="1"/>
  <c r="AF204" i="1"/>
  <c r="AE204" i="1"/>
  <c r="AD204" i="1"/>
  <c r="AC204" i="1"/>
  <c r="AB204" i="1"/>
  <c r="AA204" i="1"/>
  <c r="Y204" i="1"/>
  <c r="X204" i="1"/>
  <c r="W204" i="1"/>
  <c r="V204" i="1"/>
  <c r="O204" i="1"/>
  <c r="AK204" i="1" s="1"/>
  <c r="AJ203" i="1"/>
  <c r="AI203" i="1"/>
  <c r="AH203" i="1"/>
  <c r="AG203" i="1"/>
  <c r="AF203" i="1"/>
  <c r="AE203" i="1"/>
  <c r="AD203" i="1"/>
  <c r="AC203" i="1"/>
  <c r="AB203" i="1"/>
  <c r="AA203" i="1"/>
  <c r="Y203" i="1"/>
  <c r="X203" i="1"/>
  <c r="W203" i="1"/>
  <c r="V203" i="1"/>
  <c r="O203" i="1"/>
  <c r="AK203" i="1" s="1"/>
  <c r="AJ202" i="1"/>
  <c r="AI202" i="1"/>
  <c r="AH202" i="1"/>
  <c r="AG202" i="1"/>
  <c r="AF202" i="1"/>
  <c r="AE202" i="1"/>
  <c r="AD202" i="1"/>
  <c r="AC202" i="1"/>
  <c r="AB202" i="1"/>
  <c r="AA202" i="1"/>
  <c r="Y202" i="1"/>
  <c r="X202" i="1"/>
  <c r="W202" i="1"/>
  <c r="V202" i="1"/>
  <c r="O202" i="1"/>
  <c r="AK202" i="1" s="1"/>
  <c r="AJ201" i="1"/>
  <c r="AI201" i="1"/>
  <c r="AH201" i="1"/>
  <c r="AG201" i="1"/>
  <c r="AF201" i="1"/>
  <c r="AE201" i="1"/>
  <c r="AD201" i="1"/>
  <c r="AC201" i="1"/>
  <c r="AB201" i="1"/>
  <c r="AA201" i="1"/>
  <c r="Y201" i="1"/>
  <c r="X201" i="1"/>
  <c r="W201" i="1"/>
  <c r="V201" i="1"/>
  <c r="O201" i="1"/>
  <c r="AK201" i="1" s="1"/>
  <c r="AJ200" i="1"/>
  <c r="AI200" i="1"/>
  <c r="AH200" i="1"/>
  <c r="AG200" i="1"/>
  <c r="AF200" i="1"/>
  <c r="AE200" i="1"/>
  <c r="AD200" i="1"/>
  <c r="AC200" i="1"/>
  <c r="AB200" i="1"/>
  <c r="AA200" i="1"/>
  <c r="Y200" i="1"/>
  <c r="X200" i="1"/>
  <c r="W200" i="1"/>
  <c r="V200" i="1"/>
  <c r="O200" i="1"/>
  <c r="AK200" i="1" s="1"/>
  <c r="AJ199" i="1"/>
  <c r="AI199" i="1"/>
  <c r="AH199" i="1"/>
  <c r="AG199" i="1"/>
  <c r="AF199" i="1"/>
  <c r="AE199" i="1"/>
  <c r="AD199" i="1"/>
  <c r="AC199" i="1"/>
  <c r="AB199" i="1"/>
  <c r="AA199" i="1"/>
  <c r="Y199" i="1"/>
  <c r="X199" i="1"/>
  <c r="W199" i="1"/>
  <c r="V199" i="1"/>
  <c r="O199" i="1"/>
  <c r="AK199" i="1" s="1"/>
  <c r="AJ198" i="1"/>
  <c r="AI198" i="1"/>
  <c r="AH198" i="1"/>
  <c r="AG198" i="1"/>
  <c r="AF198" i="1"/>
  <c r="AE198" i="1"/>
  <c r="AD198" i="1"/>
  <c r="AC198" i="1"/>
  <c r="AB198" i="1"/>
  <c r="AA198" i="1"/>
  <c r="Y198" i="1"/>
  <c r="X198" i="1"/>
  <c r="W198" i="1"/>
  <c r="V198" i="1"/>
  <c r="O198" i="1"/>
  <c r="AK198" i="1" s="1"/>
  <c r="AJ197" i="1"/>
  <c r="AI197" i="1"/>
  <c r="AH197" i="1"/>
  <c r="AG197" i="1"/>
  <c r="AF197" i="1"/>
  <c r="AE197" i="1"/>
  <c r="AD197" i="1"/>
  <c r="AC197" i="1"/>
  <c r="AB197" i="1"/>
  <c r="AA197" i="1"/>
  <c r="Y197" i="1"/>
  <c r="X197" i="1"/>
  <c r="W197" i="1"/>
  <c r="V197" i="1"/>
  <c r="O197" i="1"/>
  <c r="AK197" i="1" s="1"/>
  <c r="AJ196" i="1"/>
  <c r="AI196" i="1"/>
  <c r="AH196" i="1"/>
  <c r="AG196" i="1"/>
  <c r="AF196" i="1"/>
  <c r="AE196" i="1"/>
  <c r="AD196" i="1"/>
  <c r="AC196" i="1"/>
  <c r="AB196" i="1"/>
  <c r="AA196" i="1"/>
  <c r="Y196" i="1"/>
  <c r="X196" i="1"/>
  <c r="W196" i="1"/>
  <c r="V196" i="1"/>
  <c r="O196" i="1"/>
  <c r="AK196" i="1" s="1"/>
  <c r="AJ195" i="1"/>
  <c r="AI195" i="1"/>
  <c r="AH195" i="1"/>
  <c r="AG195" i="1"/>
  <c r="AF195" i="1"/>
  <c r="AE195" i="1"/>
  <c r="AD195" i="1"/>
  <c r="AC195" i="1"/>
  <c r="AB195" i="1"/>
  <c r="AA195" i="1"/>
  <c r="Y195" i="1"/>
  <c r="X195" i="1"/>
  <c r="W195" i="1"/>
  <c r="V195" i="1"/>
  <c r="O195" i="1"/>
  <c r="AK195" i="1" s="1"/>
  <c r="AJ194" i="1"/>
  <c r="AI194" i="1"/>
  <c r="AH194" i="1"/>
  <c r="AG194" i="1"/>
  <c r="AF194" i="1"/>
  <c r="AE194" i="1"/>
  <c r="AD194" i="1"/>
  <c r="AC194" i="1"/>
  <c r="AB194" i="1"/>
  <c r="AA194" i="1"/>
  <c r="Y194" i="1"/>
  <c r="X194" i="1"/>
  <c r="W194" i="1"/>
  <c r="V194" i="1"/>
  <c r="O194" i="1"/>
  <c r="AK194" i="1" s="1"/>
  <c r="AJ193" i="1"/>
  <c r="AI193" i="1"/>
  <c r="AH193" i="1"/>
  <c r="AG193" i="1"/>
  <c r="AF193" i="1"/>
  <c r="AE193" i="1"/>
  <c r="AD193" i="1"/>
  <c r="AC193" i="1"/>
  <c r="AB193" i="1"/>
  <c r="AA193" i="1"/>
  <c r="Y193" i="1"/>
  <c r="X193" i="1"/>
  <c r="W193" i="1"/>
  <c r="V193" i="1"/>
  <c r="O193" i="1"/>
  <c r="AK193" i="1" s="1"/>
  <c r="AJ192" i="1"/>
  <c r="AI192" i="1"/>
  <c r="AH192" i="1"/>
  <c r="AG192" i="1"/>
  <c r="AF192" i="1"/>
  <c r="AE192" i="1"/>
  <c r="AD192" i="1"/>
  <c r="AC192" i="1"/>
  <c r="AB192" i="1"/>
  <c r="AA192" i="1"/>
  <c r="Y192" i="1"/>
  <c r="X192" i="1"/>
  <c r="W192" i="1"/>
  <c r="V192" i="1"/>
  <c r="O192" i="1"/>
  <c r="AK192" i="1" s="1"/>
  <c r="AJ191" i="1"/>
  <c r="AI191" i="1"/>
  <c r="AH191" i="1"/>
  <c r="AG191" i="1"/>
  <c r="AF191" i="1"/>
  <c r="AE191" i="1"/>
  <c r="AD191" i="1"/>
  <c r="AC191" i="1"/>
  <c r="AB191" i="1"/>
  <c r="AA191" i="1"/>
  <c r="Y191" i="1"/>
  <c r="X191" i="1"/>
  <c r="W191" i="1"/>
  <c r="V191" i="1"/>
  <c r="O191" i="1"/>
  <c r="AK191" i="1" s="1"/>
  <c r="AJ190" i="1"/>
  <c r="AI190" i="1"/>
  <c r="AH190" i="1"/>
  <c r="AG190" i="1"/>
  <c r="AF190" i="1"/>
  <c r="AE190" i="1"/>
  <c r="AD190" i="1"/>
  <c r="AC190" i="1"/>
  <c r="AB190" i="1"/>
  <c r="AA190" i="1"/>
  <c r="Y190" i="1"/>
  <c r="X190" i="1"/>
  <c r="W190" i="1"/>
  <c r="V190" i="1"/>
  <c r="O190" i="1"/>
  <c r="AK190" i="1" s="1"/>
  <c r="AJ189" i="1"/>
  <c r="AI189" i="1"/>
  <c r="AH189" i="1"/>
  <c r="AG189" i="1"/>
  <c r="AF189" i="1"/>
  <c r="AE189" i="1"/>
  <c r="AD189" i="1"/>
  <c r="AC189" i="1"/>
  <c r="AB189" i="1"/>
  <c r="AA189" i="1"/>
  <c r="Y189" i="1"/>
  <c r="X189" i="1"/>
  <c r="W189" i="1"/>
  <c r="V189" i="1"/>
  <c r="O189" i="1"/>
  <c r="AK189" i="1" s="1"/>
  <c r="AJ188" i="1"/>
  <c r="AI188" i="1"/>
  <c r="AH188" i="1"/>
  <c r="AG188" i="1"/>
  <c r="AF188" i="1"/>
  <c r="AE188" i="1"/>
  <c r="AD188" i="1"/>
  <c r="AC188" i="1"/>
  <c r="AB188" i="1"/>
  <c r="AA188" i="1"/>
  <c r="Y188" i="1"/>
  <c r="X188" i="1"/>
  <c r="W188" i="1"/>
  <c r="V188" i="1"/>
  <c r="O188" i="1"/>
  <c r="AK188" i="1" s="1"/>
  <c r="AJ187" i="1"/>
  <c r="AI187" i="1"/>
  <c r="AH187" i="1"/>
  <c r="AG187" i="1"/>
  <c r="AF187" i="1"/>
  <c r="AE187" i="1"/>
  <c r="AD187" i="1"/>
  <c r="AC187" i="1"/>
  <c r="AB187" i="1"/>
  <c r="AA187" i="1"/>
  <c r="Y187" i="1"/>
  <c r="X187" i="1"/>
  <c r="W187" i="1"/>
  <c r="V187" i="1"/>
  <c r="O187" i="1"/>
  <c r="AK187" i="1" s="1"/>
  <c r="AJ186" i="1"/>
  <c r="AI186" i="1"/>
  <c r="AH186" i="1"/>
  <c r="AG186" i="1"/>
  <c r="AF186" i="1"/>
  <c r="AE186" i="1"/>
  <c r="AD186" i="1"/>
  <c r="AC186" i="1"/>
  <c r="AB186" i="1"/>
  <c r="AA186" i="1"/>
  <c r="Y186" i="1"/>
  <c r="X186" i="1"/>
  <c r="W186" i="1"/>
  <c r="V186" i="1"/>
  <c r="O186" i="1"/>
  <c r="AK186" i="1" s="1"/>
  <c r="AJ185" i="1"/>
  <c r="AI185" i="1"/>
  <c r="AH185" i="1"/>
  <c r="AG185" i="1"/>
  <c r="AF185" i="1"/>
  <c r="AE185" i="1"/>
  <c r="AD185" i="1"/>
  <c r="AC185" i="1"/>
  <c r="AB185" i="1"/>
  <c r="AA185" i="1"/>
  <c r="Y185" i="1"/>
  <c r="X185" i="1"/>
  <c r="W185" i="1"/>
  <c r="V185" i="1"/>
  <c r="O185" i="1"/>
  <c r="AK185" i="1" s="1"/>
  <c r="AJ184" i="1"/>
  <c r="AI184" i="1"/>
  <c r="AH184" i="1"/>
  <c r="AG184" i="1"/>
  <c r="AF184" i="1"/>
  <c r="AE184" i="1"/>
  <c r="AD184" i="1"/>
  <c r="AC184" i="1"/>
  <c r="AB184" i="1"/>
  <c r="AA184" i="1"/>
  <c r="Y184" i="1"/>
  <c r="X184" i="1"/>
  <c r="W184" i="1"/>
  <c r="V184" i="1"/>
  <c r="O184" i="1"/>
  <c r="AK184" i="1" s="1"/>
  <c r="AJ183" i="1"/>
  <c r="AI183" i="1"/>
  <c r="AH183" i="1"/>
  <c r="AG183" i="1"/>
  <c r="AF183" i="1"/>
  <c r="AE183" i="1"/>
  <c r="AD183" i="1"/>
  <c r="AC183" i="1"/>
  <c r="AB183" i="1"/>
  <c r="AA183" i="1"/>
  <c r="Y183" i="1"/>
  <c r="X183" i="1"/>
  <c r="W183" i="1"/>
  <c r="V183" i="1"/>
  <c r="O183" i="1"/>
  <c r="AK183" i="1" s="1"/>
  <c r="AJ182" i="1"/>
  <c r="AI182" i="1"/>
  <c r="AH182" i="1"/>
  <c r="AG182" i="1"/>
  <c r="AF182" i="1"/>
  <c r="AE182" i="1"/>
  <c r="AD182" i="1"/>
  <c r="AC182" i="1"/>
  <c r="AB182" i="1"/>
  <c r="AA182" i="1"/>
  <c r="Y182" i="1"/>
  <c r="X182" i="1"/>
  <c r="W182" i="1"/>
  <c r="V182" i="1"/>
  <c r="O182" i="1"/>
  <c r="AK182" i="1" s="1"/>
  <c r="AJ181" i="1"/>
  <c r="AI181" i="1"/>
  <c r="AH181" i="1"/>
  <c r="AG181" i="1"/>
  <c r="AF181" i="1"/>
  <c r="AE181" i="1"/>
  <c r="AD181" i="1"/>
  <c r="AC181" i="1"/>
  <c r="AB181" i="1"/>
  <c r="AA181" i="1"/>
  <c r="Y181" i="1"/>
  <c r="X181" i="1"/>
  <c r="W181" i="1"/>
  <c r="V181" i="1"/>
  <c r="O181" i="1"/>
  <c r="AK181" i="1" s="1"/>
  <c r="AJ180" i="1"/>
  <c r="AI180" i="1"/>
  <c r="AH180" i="1"/>
  <c r="AG180" i="1"/>
  <c r="AF180" i="1"/>
  <c r="AE180" i="1"/>
  <c r="AD180" i="1"/>
  <c r="AC180" i="1"/>
  <c r="AB180" i="1"/>
  <c r="AA180" i="1"/>
  <c r="Y180" i="1"/>
  <c r="X180" i="1"/>
  <c r="W180" i="1"/>
  <c r="V180" i="1"/>
  <c r="O180" i="1"/>
  <c r="AK180" i="1" s="1"/>
  <c r="AJ179" i="1"/>
  <c r="AI179" i="1"/>
  <c r="AH179" i="1"/>
  <c r="AG179" i="1"/>
  <c r="AF179" i="1"/>
  <c r="AE179" i="1"/>
  <c r="AD179" i="1"/>
  <c r="AC179" i="1"/>
  <c r="AB179" i="1"/>
  <c r="AA179" i="1"/>
  <c r="Y179" i="1"/>
  <c r="X179" i="1"/>
  <c r="W179" i="1"/>
  <c r="V179" i="1"/>
  <c r="O179" i="1"/>
  <c r="AK179" i="1" s="1"/>
  <c r="AJ178" i="1"/>
  <c r="AI178" i="1"/>
  <c r="AH178" i="1"/>
  <c r="AG178" i="1"/>
  <c r="AF178" i="1"/>
  <c r="AE178" i="1"/>
  <c r="AD178" i="1"/>
  <c r="AC178" i="1"/>
  <c r="AB178" i="1"/>
  <c r="AA178" i="1"/>
  <c r="Y178" i="1"/>
  <c r="X178" i="1"/>
  <c r="W178" i="1"/>
  <c r="V178" i="1"/>
  <c r="O178" i="1"/>
  <c r="AK178" i="1" s="1"/>
  <c r="AJ177" i="1"/>
  <c r="AI177" i="1"/>
  <c r="AH177" i="1"/>
  <c r="AG177" i="1"/>
  <c r="AF177" i="1"/>
  <c r="AE177" i="1"/>
  <c r="AD177" i="1"/>
  <c r="AC177" i="1"/>
  <c r="AB177" i="1"/>
  <c r="AA177" i="1"/>
  <c r="Y177" i="1"/>
  <c r="X177" i="1"/>
  <c r="W177" i="1"/>
  <c r="V177" i="1"/>
  <c r="O177" i="1"/>
  <c r="AK177" i="1" s="1"/>
  <c r="AJ176" i="1"/>
  <c r="AI176" i="1"/>
  <c r="AH176" i="1"/>
  <c r="AG176" i="1"/>
  <c r="AF176" i="1"/>
  <c r="AE176" i="1"/>
  <c r="AD176" i="1"/>
  <c r="AC176" i="1"/>
  <c r="AB176" i="1"/>
  <c r="AA176" i="1"/>
  <c r="Y176" i="1"/>
  <c r="X176" i="1"/>
  <c r="W176" i="1"/>
  <c r="V176" i="1"/>
  <c r="O176" i="1"/>
  <c r="AK176" i="1" s="1"/>
  <c r="AJ175" i="1"/>
  <c r="AI175" i="1"/>
  <c r="AH175" i="1"/>
  <c r="AG175" i="1"/>
  <c r="AF175" i="1"/>
  <c r="AE175" i="1"/>
  <c r="AD175" i="1"/>
  <c r="AC175" i="1"/>
  <c r="AB175" i="1"/>
  <c r="AA175" i="1"/>
  <c r="Y175" i="1"/>
  <c r="X175" i="1"/>
  <c r="W175" i="1"/>
  <c r="V175" i="1"/>
  <c r="O175" i="1"/>
  <c r="AK175" i="1" s="1"/>
  <c r="AJ174" i="1"/>
  <c r="AI174" i="1"/>
  <c r="AH174" i="1"/>
  <c r="AG174" i="1"/>
  <c r="AF174" i="1"/>
  <c r="AE174" i="1"/>
  <c r="AD174" i="1"/>
  <c r="AC174" i="1"/>
  <c r="AB174" i="1"/>
  <c r="AA174" i="1"/>
  <c r="Y174" i="1"/>
  <c r="X174" i="1"/>
  <c r="W174" i="1"/>
  <c r="V174" i="1"/>
  <c r="O174" i="1"/>
  <c r="AK174" i="1" s="1"/>
  <c r="AJ173" i="1"/>
  <c r="AI173" i="1"/>
  <c r="AH173" i="1"/>
  <c r="AG173" i="1"/>
  <c r="AF173" i="1"/>
  <c r="AE173" i="1"/>
  <c r="AD173" i="1"/>
  <c r="AC173" i="1"/>
  <c r="AB173" i="1"/>
  <c r="AA173" i="1"/>
  <c r="Y173" i="1"/>
  <c r="X173" i="1"/>
  <c r="W173" i="1"/>
  <c r="V173" i="1"/>
  <c r="O173" i="1"/>
  <c r="AK173" i="1" s="1"/>
  <c r="AJ172" i="1"/>
  <c r="AI172" i="1"/>
  <c r="AH172" i="1"/>
  <c r="AG172" i="1"/>
  <c r="AF172" i="1"/>
  <c r="AE172" i="1"/>
  <c r="AD172" i="1"/>
  <c r="AC172" i="1"/>
  <c r="AB172" i="1"/>
  <c r="AA172" i="1"/>
  <c r="Y172" i="1"/>
  <c r="X172" i="1"/>
  <c r="W172" i="1"/>
  <c r="V172" i="1"/>
  <c r="O172" i="1"/>
  <c r="AK172" i="1" s="1"/>
  <c r="AJ171" i="1"/>
  <c r="AI171" i="1"/>
  <c r="AH171" i="1"/>
  <c r="AG171" i="1"/>
  <c r="AF171" i="1"/>
  <c r="AE171" i="1"/>
  <c r="AD171" i="1"/>
  <c r="AC171" i="1"/>
  <c r="AB171" i="1"/>
  <c r="AA171" i="1"/>
  <c r="Y171" i="1"/>
  <c r="X171" i="1"/>
  <c r="W171" i="1"/>
  <c r="V171" i="1"/>
  <c r="O171" i="1"/>
  <c r="AK171" i="1" s="1"/>
  <c r="AJ170" i="1"/>
  <c r="AI170" i="1"/>
  <c r="AH170" i="1"/>
  <c r="AG170" i="1"/>
  <c r="AF170" i="1"/>
  <c r="AE170" i="1"/>
  <c r="AD170" i="1"/>
  <c r="AC170" i="1"/>
  <c r="AB170" i="1"/>
  <c r="AA170" i="1"/>
  <c r="Y170" i="1"/>
  <c r="X170" i="1"/>
  <c r="W170" i="1"/>
  <c r="V170" i="1"/>
  <c r="O170" i="1"/>
  <c r="AK170" i="1" s="1"/>
  <c r="AJ169" i="1"/>
  <c r="AI169" i="1"/>
  <c r="AH169" i="1"/>
  <c r="AG169" i="1"/>
  <c r="AF169" i="1"/>
  <c r="AE169" i="1"/>
  <c r="AD169" i="1"/>
  <c r="AC169" i="1"/>
  <c r="AB169" i="1"/>
  <c r="AA169" i="1"/>
  <c r="Y169" i="1"/>
  <c r="X169" i="1"/>
  <c r="W169" i="1"/>
  <c r="V169" i="1"/>
  <c r="O169" i="1"/>
  <c r="AK169" i="1" s="1"/>
  <c r="AJ168" i="1"/>
  <c r="AI168" i="1"/>
  <c r="AH168" i="1"/>
  <c r="AG168" i="1"/>
  <c r="AF168" i="1"/>
  <c r="AE168" i="1"/>
  <c r="AD168" i="1"/>
  <c r="AC168" i="1"/>
  <c r="AB168" i="1"/>
  <c r="AA168" i="1"/>
  <c r="Y168" i="1"/>
  <c r="X168" i="1"/>
  <c r="W168" i="1"/>
  <c r="V168" i="1"/>
  <c r="O168" i="1"/>
  <c r="AK168" i="1" s="1"/>
  <c r="AJ167" i="1"/>
  <c r="AI167" i="1"/>
  <c r="AH167" i="1"/>
  <c r="AG167" i="1"/>
  <c r="AF167" i="1"/>
  <c r="AE167" i="1"/>
  <c r="AD167" i="1"/>
  <c r="AC167" i="1"/>
  <c r="AB167" i="1"/>
  <c r="AA167" i="1"/>
  <c r="Y167" i="1"/>
  <c r="X167" i="1"/>
  <c r="W167" i="1"/>
  <c r="V167" i="1"/>
  <c r="O167" i="1"/>
  <c r="AK167" i="1" s="1"/>
  <c r="AJ166" i="1"/>
  <c r="AI166" i="1"/>
  <c r="AH166" i="1"/>
  <c r="AG166" i="1"/>
  <c r="AF166" i="1"/>
  <c r="AE166" i="1"/>
  <c r="AD166" i="1"/>
  <c r="AC166" i="1"/>
  <c r="AB166" i="1"/>
  <c r="AA166" i="1"/>
  <c r="Y166" i="1"/>
  <c r="X166" i="1"/>
  <c r="W166" i="1"/>
  <c r="V166" i="1"/>
  <c r="O166" i="1"/>
  <c r="AK166" i="1" s="1"/>
  <c r="AJ165" i="1"/>
  <c r="AI165" i="1"/>
  <c r="AH165" i="1"/>
  <c r="AG165" i="1"/>
  <c r="AF165" i="1"/>
  <c r="AE165" i="1"/>
  <c r="AD165" i="1"/>
  <c r="AC165" i="1"/>
  <c r="AB165" i="1"/>
  <c r="AA165" i="1"/>
  <c r="Y165" i="1"/>
  <c r="X165" i="1"/>
  <c r="W165" i="1"/>
  <c r="V165" i="1"/>
  <c r="O165" i="1"/>
  <c r="AK165" i="1" s="1"/>
  <c r="AJ164" i="1"/>
  <c r="AI164" i="1"/>
  <c r="AH164" i="1"/>
  <c r="AG164" i="1"/>
  <c r="AF164" i="1"/>
  <c r="AE164" i="1"/>
  <c r="AD164" i="1"/>
  <c r="AC164" i="1"/>
  <c r="AB164" i="1"/>
  <c r="AA164" i="1"/>
  <c r="Y164" i="1"/>
  <c r="X164" i="1"/>
  <c r="W164" i="1"/>
  <c r="V164" i="1"/>
  <c r="O164" i="1"/>
  <c r="AK164" i="1" s="1"/>
  <c r="AJ163" i="1"/>
  <c r="AI163" i="1"/>
  <c r="AH163" i="1"/>
  <c r="AG163" i="1"/>
  <c r="AF163" i="1"/>
  <c r="AE163" i="1"/>
  <c r="AD163" i="1"/>
  <c r="AC163" i="1"/>
  <c r="AB163" i="1"/>
  <c r="AA163" i="1"/>
  <c r="Y163" i="1"/>
  <c r="X163" i="1"/>
  <c r="W163" i="1"/>
  <c r="V163" i="1"/>
  <c r="O163" i="1"/>
  <c r="AK163" i="1" s="1"/>
  <c r="AJ162" i="1"/>
  <c r="AI162" i="1"/>
  <c r="AH162" i="1"/>
  <c r="AG162" i="1"/>
  <c r="AF162" i="1"/>
  <c r="AE162" i="1"/>
  <c r="AD162" i="1"/>
  <c r="AC162" i="1"/>
  <c r="AB162" i="1"/>
  <c r="AA162" i="1"/>
  <c r="Y162" i="1"/>
  <c r="X162" i="1"/>
  <c r="W162" i="1"/>
  <c r="V162" i="1"/>
  <c r="O162" i="1"/>
  <c r="AK162" i="1" s="1"/>
  <c r="AJ161" i="1"/>
  <c r="AI161" i="1"/>
  <c r="AH161" i="1"/>
  <c r="AG161" i="1"/>
  <c r="AF161" i="1"/>
  <c r="AE161" i="1"/>
  <c r="AD161" i="1"/>
  <c r="AC161" i="1"/>
  <c r="AB161" i="1"/>
  <c r="AA161" i="1"/>
  <c r="Y161" i="1"/>
  <c r="X161" i="1"/>
  <c r="W161" i="1"/>
  <c r="V161" i="1"/>
  <c r="O161" i="1"/>
  <c r="AK161" i="1" s="1"/>
  <c r="AJ160" i="1"/>
  <c r="AI160" i="1"/>
  <c r="AH160" i="1"/>
  <c r="AG160" i="1"/>
  <c r="AF160" i="1"/>
  <c r="AE160" i="1"/>
  <c r="AD160" i="1"/>
  <c r="AC160" i="1"/>
  <c r="AB160" i="1"/>
  <c r="AA160" i="1"/>
  <c r="Y160" i="1"/>
  <c r="X160" i="1"/>
  <c r="W160" i="1"/>
  <c r="V160" i="1"/>
  <c r="O160" i="1"/>
  <c r="AK160" i="1" s="1"/>
  <c r="AJ159" i="1"/>
  <c r="AI159" i="1"/>
  <c r="AH159" i="1"/>
  <c r="AG159" i="1"/>
  <c r="AF159" i="1"/>
  <c r="AE159" i="1"/>
  <c r="AD159" i="1"/>
  <c r="AC159" i="1"/>
  <c r="AB159" i="1"/>
  <c r="AA159" i="1"/>
  <c r="Y159" i="1"/>
  <c r="X159" i="1"/>
  <c r="W159" i="1"/>
  <c r="V159" i="1"/>
  <c r="O159" i="1"/>
  <c r="AK159" i="1" s="1"/>
  <c r="AJ158" i="1"/>
  <c r="AI158" i="1"/>
  <c r="AH158" i="1"/>
  <c r="AG158" i="1"/>
  <c r="AF158" i="1"/>
  <c r="AE158" i="1"/>
  <c r="AD158" i="1"/>
  <c r="AC158" i="1"/>
  <c r="AB158" i="1"/>
  <c r="AA158" i="1"/>
  <c r="Y158" i="1"/>
  <c r="X158" i="1"/>
  <c r="W158" i="1"/>
  <c r="V158" i="1"/>
  <c r="O158" i="1"/>
  <c r="AK158" i="1" s="1"/>
  <c r="AJ157" i="1"/>
  <c r="AI157" i="1"/>
  <c r="AH157" i="1"/>
  <c r="AG157" i="1"/>
  <c r="AF157" i="1"/>
  <c r="AE157" i="1"/>
  <c r="AD157" i="1"/>
  <c r="AC157" i="1"/>
  <c r="AB157" i="1"/>
  <c r="AA157" i="1"/>
  <c r="Y157" i="1"/>
  <c r="X157" i="1"/>
  <c r="W157" i="1"/>
  <c r="V157" i="1"/>
  <c r="O157" i="1"/>
  <c r="AK157" i="1" s="1"/>
  <c r="AJ156" i="1"/>
  <c r="AI156" i="1"/>
  <c r="AH156" i="1"/>
  <c r="AG156" i="1"/>
  <c r="AF156" i="1"/>
  <c r="AE156" i="1"/>
  <c r="AD156" i="1"/>
  <c r="AC156" i="1"/>
  <c r="AB156" i="1"/>
  <c r="AA156" i="1"/>
  <c r="Y156" i="1"/>
  <c r="X156" i="1"/>
  <c r="W156" i="1"/>
  <c r="V156" i="1"/>
  <c r="O156" i="1"/>
  <c r="AK156" i="1" s="1"/>
  <c r="AJ155" i="1"/>
  <c r="AI155" i="1"/>
  <c r="AH155" i="1"/>
  <c r="AG155" i="1"/>
  <c r="AF155" i="1"/>
  <c r="AE155" i="1"/>
  <c r="AD155" i="1"/>
  <c r="AC155" i="1"/>
  <c r="AB155" i="1"/>
  <c r="AA155" i="1"/>
  <c r="Y155" i="1"/>
  <c r="X155" i="1"/>
  <c r="W155" i="1"/>
  <c r="V155" i="1"/>
  <c r="O155" i="1"/>
  <c r="AK155" i="1" s="1"/>
  <c r="AJ154" i="1"/>
  <c r="AI154" i="1"/>
  <c r="AH154" i="1"/>
  <c r="AG154" i="1"/>
  <c r="AF154" i="1"/>
  <c r="AE154" i="1"/>
  <c r="AD154" i="1"/>
  <c r="AC154" i="1"/>
  <c r="AB154" i="1"/>
  <c r="AA154" i="1"/>
  <c r="Y154" i="1"/>
  <c r="X154" i="1"/>
  <c r="W154" i="1"/>
  <c r="V154" i="1"/>
  <c r="O154" i="1"/>
  <c r="AK154" i="1" s="1"/>
  <c r="AJ153" i="1"/>
  <c r="AI153" i="1"/>
  <c r="AH153" i="1"/>
  <c r="AG153" i="1"/>
  <c r="AF153" i="1"/>
  <c r="AE153" i="1"/>
  <c r="AD153" i="1"/>
  <c r="AC153" i="1"/>
  <c r="AB153" i="1"/>
  <c r="AA153" i="1"/>
  <c r="Y153" i="1"/>
  <c r="X153" i="1"/>
  <c r="W153" i="1"/>
  <c r="V153" i="1"/>
  <c r="O153" i="1"/>
  <c r="AK153" i="1" s="1"/>
  <c r="AJ152" i="1"/>
  <c r="AI152" i="1"/>
  <c r="AH152" i="1"/>
  <c r="AG152" i="1"/>
  <c r="AF152" i="1"/>
  <c r="AE152" i="1"/>
  <c r="AD152" i="1"/>
  <c r="AC152" i="1"/>
  <c r="AB152" i="1"/>
  <c r="AA152" i="1"/>
  <c r="Y152" i="1"/>
  <c r="X152" i="1"/>
  <c r="W152" i="1"/>
  <c r="V152" i="1"/>
  <c r="O152" i="1"/>
  <c r="AK152" i="1" s="1"/>
  <c r="AJ151" i="1"/>
  <c r="AI151" i="1"/>
  <c r="AH151" i="1"/>
  <c r="AG151" i="1"/>
  <c r="AF151" i="1"/>
  <c r="AE151" i="1"/>
  <c r="AD151" i="1"/>
  <c r="AC151" i="1"/>
  <c r="AB151" i="1"/>
  <c r="AA151" i="1"/>
  <c r="Y151" i="1"/>
  <c r="X151" i="1"/>
  <c r="W151" i="1"/>
  <c r="V151" i="1"/>
  <c r="O151" i="1"/>
  <c r="AK151" i="1" s="1"/>
  <c r="AJ150" i="1"/>
  <c r="AI150" i="1"/>
  <c r="AH150" i="1"/>
  <c r="AG150" i="1"/>
  <c r="AF150" i="1"/>
  <c r="AE150" i="1"/>
  <c r="AD150" i="1"/>
  <c r="AC150" i="1"/>
  <c r="AB150" i="1"/>
  <c r="AA150" i="1"/>
  <c r="Y150" i="1"/>
  <c r="X150" i="1"/>
  <c r="W150" i="1"/>
  <c r="V150" i="1"/>
  <c r="O150" i="1"/>
  <c r="AK150" i="1" s="1"/>
  <c r="AJ149" i="1"/>
  <c r="AI149" i="1"/>
  <c r="AH149" i="1"/>
  <c r="AG149" i="1"/>
  <c r="AF149" i="1"/>
  <c r="AE149" i="1"/>
  <c r="AD149" i="1"/>
  <c r="AC149" i="1"/>
  <c r="AB149" i="1"/>
  <c r="AA149" i="1"/>
  <c r="Y149" i="1"/>
  <c r="X149" i="1"/>
  <c r="W149" i="1"/>
  <c r="V149" i="1"/>
  <c r="O149" i="1"/>
  <c r="AK149" i="1" s="1"/>
  <c r="AJ148" i="1"/>
  <c r="AI148" i="1"/>
  <c r="AH148" i="1"/>
  <c r="AG148" i="1"/>
  <c r="AF148" i="1"/>
  <c r="AE148" i="1"/>
  <c r="AD148" i="1"/>
  <c r="AC148" i="1"/>
  <c r="AB148" i="1"/>
  <c r="AA148" i="1"/>
  <c r="Y148" i="1"/>
  <c r="X148" i="1"/>
  <c r="W148" i="1"/>
  <c r="V148" i="1"/>
  <c r="O148" i="1"/>
  <c r="AK148" i="1" s="1"/>
  <c r="AJ147" i="1"/>
  <c r="AI147" i="1"/>
  <c r="AH147" i="1"/>
  <c r="AG147" i="1"/>
  <c r="AF147" i="1"/>
  <c r="AE147" i="1"/>
  <c r="AD147" i="1"/>
  <c r="AC147" i="1"/>
  <c r="AB147" i="1"/>
  <c r="AA147" i="1"/>
  <c r="Y147" i="1"/>
  <c r="X147" i="1"/>
  <c r="W147" i="1"/>
  <c r="V147" i="1"/>
  <c r="O147" i="1"/>
  <c r="AK147" i="1" s="1"/>
  <c r="AJ146" i="1"/>
  <c r="AI146" i="1"/>
  <c r="AH146" i="1"/>
  <c r="AG146" i="1"/>
  <c r="AF146" i="1"/>
  <c r="AE146" i="1"/>
  <c r="AD146" i="1"/>
  <c r="AC146" i="1"/>
  <c r="AB146" i="1"/>
  <c r="AA146" i="1"/>
  <c r="Y146" i="1"/>
  <c r="X146" i="1"/>
  <c r="W146" i="1"/>
  <c r="V146" i="1"/>
  <c r="O146" i="1"/>
  <c r="AK146" i="1" s="1"/>
  <c r="AJ145" i="1"/>
  <c r="AI145" i="1"/>
  <c r="AH145" i="1"/>
  <c r="AG145" i="1"/>
  <c r="AF145" i="1"/>
  <c r="AE145" i="1"/>
  <c r="AD145" i="1"/>
  <c r="AC145" i="1"/>
  <c r="AB145" i="1"/>
  <c r="AA145" i="1"/>
  <c r="Y145" i="1"/>
  <c r="X145" i="1"/>
  <c r="W145" i="1"/>
  <c r="V145" i="1"/>
  <c r="O145" i="1"/>
  <c r="AK145" i="1" s="1"/>
  <c r="AK144" i="1"/>
  <c r="AJ144" i="1"/>
  <c r="AI144" i="1"/>
  <c r="AH144" i="1"/>
  <c r="AG144" i="1"/>
  <c r="AF144" i="1"/>
  <c r="AE144" i="1"/>
  <c r="AD144" i="1"/>
  <c r="AC144" i="1"/>
  <c r="AB144" i="1"/>
  <c r="AA144" i="1"/>
  <c r="Y144" i="1"/>
  <c r="X144" i="1"/>
  <c r="W144" i="1"/>
  <c r="V144" i="1"/>
  <c r="AJ143" i="1"/>
  <c r="AI143" i="1"/>
  <c r="AH143" i="1"/>
  <c r="AG143" i="1"/>
  <c r="AF143" i="1"/>
  <c r="AE143" i="1"/>
  <c r="AD143" i="1"/>
  <c r="AC143" i="1"/>
  <c r="AB143" i="1"/>
  <c r="AA143" i="1"/>
  <c r="Y143" i="1"/>
  <c r="X143" i="1"/>
  <c r="W143" i="1"/>
  <c r="V143" i="1"/>
  <c r="O143" i="1"/>
  <c r="AK143" i="1" s="1"/>
  <c r="AJ142" i="1"/>
  <c r="AI142" i="1"/>
  <c r="AH142" i="1"/>
  <c r="AG142" i="1"/>
  <c r="AF142" i="1"/>
  <c r="AE142" i="1"/>
  <c r="AD142" i="1"/>
  <c r="AC142" i="1"/>
  <c r="AB142" i="1"/>
  <c r="AA142" i="1"/>
  <c r="Y142" i="1"/>
  <c r="X142" i="1"/>
  <c r="W142" i="1"/>
  <c r="V142" i="1"/>
  <c r="O142" i="1"/>
  <c r="AK142" i="1" s="1"/>
  <c r="AJ141" i="1"/>
  <c r="AI141" i="1"/>
  <c r="AH141" i="1"/>
  <c r="AG141" i="1"/>
  <c r="AF141" i="1"/>
  <c r="AE141" i="1"/>
  <c r="AD141" i="1"/>
  <c r="AC141" i="1"/>
  <c r="AB141" i="1"/>
  <c r="AA141" i="1"/>
  <c r="Y141" i="1"/>
  <c r="X141" i="1"/>
  <c r="W141" i="1"/>
  <c r="V141" i="1"/>
  <c r="O141" i="1"/>
  <c r="AK141" i="1" s="1"/>
  <c r="AJ140" i="1"/>
  <c r="AI140" i="1"/>
  <c r="AH140" i="1"/>
  <c r="AG140" i="1"/>
  <c r="AF140" i="1"/>
  <c r="AE140" i="1"/>
  <c r="AD140" i="1"/>
  <c r="AC140" i="1"/>
  <c r="AB140" i="1"/>
  <c r="AA140" i="1"/>
  <c r="Y140" i="1"/>
  <c r="X140" i="1"/>
  <c r="W140" i="1"/>
  <c r="V140" i="1"/>
  <c r="O140" i="1"/>
  <c r="AK140" i="1" s="1"/>
  <c r="AJ139" i="1"/>
  <c r="AI139" i="1"/>
  <c r="AH139" i="1"/>
  <c r="AG139" i="1"/>
  <c r="AF139" i="1"/>
  <c r="AE139" i="1"/>
  <c r="AD139" i="1"/>
  <c r="AC139" i="1"/>
  <c r="AB139" i="1"/>
  <c r="AA139" i="1"/>
  <c r="Y139" i="1"/>
  <c r="X139" i="1"/>
  <c r="W139" i="1"/>
  <c r="V139" i="1"/>
  <c r="O139" i="1"/>
  <c r="AK139" i="1" s="1"/>
  <c r="AJ138" i="1"/>
  <c r="AI138" i="1"/>
  <c r="AH138" i="1"/>
  <c r="AG138" i="1"/>
  <c r="AF138" i="1"/>
  <c r="AE138" i="1"/>
  <c r="AD138" i="1"/>
  <c r="AC138" i="1"/>
  <c r="AB138" i="1"/>
  <c r="AA138" i="1"/>
  <c r="Y138" i="1"/>
  <c r="X138" i="1"/>
  <c r="W138" i="1"/>
  <c r="V138" i="1"/>
  <c r="O138" i="1"/>
  <c r="AK138" i="1" s="1"/>
  <c r="AJ137" i="1"/>
  <c r="AI137" i="1"/>
  <c r="AH137" i="1"/>
  <c r="AG137" i="1"/>
  <c r="AF137" i="1"/>
  <c r="AE137" i="1"/>
  <c r="AD137" i="1"/>
  <c r="AC137" i="1"/>
  <c r="AB137" i="1"/>
  <c r="AA137" i="1"/>
  <c r="Y137" i="1"/>
  <c r="X137" i="1"/>
  <c r="W137" i="1"/>
  <c r="V137" i="1"/>
  <c r="O137" i="1"/>
  <c r="AK137" i="1" s="1"/>
  <c r="AJ136" i="1"/>
  <c r="AI136" i="1"/>
  <c r="AH136" i="1"/>
  <c r="AG136" i="1"/>
  <c r="AF136" i="1"/>
  <c r="AE136" i="1"/>
  <c r="AD136" i="1"/>
  <c r="AC136" i="1"/>
  <c r="AB136" i="1"/>
  <c r="AA136" i="1"/>
  <c r="Y136" i="1"/>
  <c r="X136" i="1"/>
  <c r="W136" i="1"/>
  <c r="V136" i="1"/>
  <c r="O136" i="1"/>
  <c r="AK136" i="1" s="1"/>
  <c r="AJ135" i="1"/>
  <c r="AI135" i="1"/>
  <c r="AH135" i="1"/>
  <c r="AG135" i="1"/>
  <c r="AF135" i="1"/>
  <c r="AE135" i="1"/>
  <c r="AD135" i="1"/>
  <c r="AC135" i="1"/>
  <c r="AB135" i="1"/>
  <c r="AA135" i="1"/>
  <c r="Y135" i="1"/>
  <c r="X135" i="1"/>
  <c r="W135" i="1"/>
  <c r="V135" i="1"/>
  <c r="O135" i="1"/>
  <c r="AK135" i="1" s="1"/>
  <c r="AJ134" i="1"/>
  <c r="AI134" i="1"/>
  <c r="AH134" i="1"/>
  <c r="AG134" i="1"/>
  <c r="AF134" i="1"/>
  <c r="AE134" i="1"/>
  <c r="AD134" i="1"/>
  <c r="AC134" i="1"/>
  <c r="AB134" i="1"/>
  <c r="AA134" i="1"/>
  <c r="Y134" i="1"/>
  <c r="X134" i="1"/>
  <c r="W134" i="1"/>
  <c r="V134" i="1"/>
  <c r="O134" i="1"/>
  <c r="AK134" i="1" s="1"/>
  <c r="AJ133" i="1"/>
  <c r="AI133" i="1"/>
  <c r="AH133" i="1"/>
  <c r="AG133" i="1"/>
  <c r="AF133" i="1"/>
  <c r="AE133" i="1"/>
  <c r="AD133" i="1"/>
  <c r="AC133" i="1"/>
  <c r="AB133" i="1"/>
  <c r="AA133" i="1"/>
  <c r="Y133" i="1"/>
  <c r="X133" i="1"/>
  <c r="W133" i="1"/>
  <c r="V133" i="1"/>
  <c r="O133" i="1"/>
  <c r="AK133" i="1" s="1"/>
  <c r="AJ132" i="1"/>
  <c r="AI132" i="1"/>
  <c r="AH132" i="1"/>
  <c r="AG132" i="1"/>
  <c r="AF132" i="1"/>
  <c r="AE132" i="1"/>
  <c r="AD132" i="1"/>
  <c r="AC132" i="1"/>
  <c r="AB132" i="1"/>
  <c r="AA132" i="1"/>
  <c r="Y132" i="1"/>
  <c r="X132" i="1"/>
  <c r="W132" i="1"/>
  <c r="V132" i="1"/>
  <c r="O132" i="1"/>
  <c r="AK132" i="1" s="1"/>
  <c r="AJ131" i="1"/>
  <c r="AI131" i="1"/>
  <c r="AH131" i="1"/>
  <c r="AG131" i="1"/>
  <c r="AF131" i="1"/>
  <c r="AE131" i="1"/>
  <c r="AD131" i="1"/>
  <c r="AC131" i="1"/>
  <c r="AB131" i="1"/>
  <c r="AA131" i="1"/>
  <c r="Y131" i="1"/>
  <c r="X131" i="1"/>
  <c r="W131" i="1"/>
  <c r="V131" i="1"/>
  <c r="O131" i="1"/>
  <c r="AK131" i="1" s="1"/>
  <c r="AJ130" i="1"/>
  <c r="AI130" i="1"/>
  <c r="AH130" i="1"/>
  <c r="AG130" i="1"/>
  <c r="AF130" i="1"/>
  <c r="AE130" i="1"/>
  <c r="AD130" i="1"/>
  <c r="AC130" i="1"/>
  <c r="AB130" i="1"/>
  <c r="AA130" i="1"/>
  <c r="Y130" i="1"/>
  <c r="X130" i="1"/>
  <c r="W130" i="1"/>
  <c r="V130" i="1"/>
  <c r="O130" i="1"/>
  <c r="AK130" i="1" s="1"/>
  <c r="AJ129" i="1"/>
  <c r="AI129" i="1"/>
  <c r="AH129" i="1"/>
  <c r="AG129" i="1"/>
  <c r="AF129" i="1"/>
  <c r="AE129" i="1"/>
  <c r="AD129" i="1"/>
  <c r="AC129" i="1"/>
  <c r="AB129" i="1"/>
  <c r="AA129" i="1"/>
  <c r="Y129" i="1"/>
  <c r="X129" i="1"/>
  <c r="W129" i="1"/>
  <c r="V129" i="1"/>
  <c r="O129" i="1"/>
  <c r="AK129" i="1" s="1"/>
  <c r="AJ128" i="1"/>
  <c r="AI128" i="1"/>
  <c r="AH128" i="1"/>
  <c r="AG128" i="1"/>
  <c r="AF128" i="1"/>
  <c r="AE128" i="1"/>
  <c r="AD128" i="1"/>
  <c r="AC128" i="1"/>
  <c r="AB128" i="1"/>
  <c r="AA128" i="1"/>
  <c r="Y128" i="1"/>
  <c r="X128" i="1"/>
  <c r="W128" i="1"/>
  <c r="V128" i="1"/>
  <c r="O128" i="1"/>
  <c r="AK128" i="1" s="1"/>
  <c r="AJ127" i="1"/>
  <c r="AI127" i="1"/>
  <c r="AH127" i="1"/>
  <c r="AG127" i="1"/>
  <c r="AF127" i="1"/>
  <c r="AE127" i="1"/>
  <c r="AD127" i="1"/>
  <c r="AC127" i="1"/>
  <c r="AB127" i="1"/>
  <c r="AA127" i="1"/>
  <c r="Y127" i="1"/>
  <c r="X127" i="1"/>
  <c r="W127" i="1"/>
  <c r="V127" i="1"/>
  <c r="O127" i="1"/>
  <c r="AK127" i="1" s="1"/>
  <c r="AJ126" i="1"/>
  <c r="AI126" i="1"/>
  <c r="AH126" i="1"/>
  <c r="AG126" i="1"/>
  <c r="AF126" i="1"/>
  <c r="AE126" i="1"/>
  <c r="AD126" i="1"/>
  <c r="AC126" i="1"/>
  <c r="AB126" i="1"/>
  <c r="AA126" i="1"/>
  <c r="Y126" i="1"/>
  <c r="X126" i="1"/>
  <c r="W126" i="1"/>
  <c r="V126" i="1"/>
  <c r="O126" i="1"/>
  <c r="AK126" i="1" s="1"/>
  <c r="AJ125" i="1"/>
  <c r="AI125" i="1"/>
  <c r="AH125" i="1"/>
  <c r="AG125" i="1"/>
  <c r="AF125" i="1"/>
  <c r="AE125" i="1"/>
  <c r="AD125" i="1"/>
  <c r="AC125" i="1"/>
  <c r="AB125" i="1"/>
  <c r="AA125" i="1"/>
  <c r="Y125" i="1"/>
  <c r="X125" i="1"/>
  <c r="W125" i="1"/>
  <c r="V125" i="1"/>
  <c r="O125" i="1"/>
  <c r="AK125" i="1" s="1"/>
  <c r="AJ124" i="1"/>
  <c r="AI124" i="1"/>
  <c r="AH124" i="1"/>
  <c r="AG124" i="1"/>
  <c r="AF124" i="1"/>
  <c r="AE124" i="1"/>
  <c r="AD124" i="1"/>
  <c r="AC124" i="1"/>
  <c r="AB124" i="1"/>
  <c r="AA124" i="1"/>
  <c r="Y124" i="1"/>
  <c r="X124" i="1"/>
  <c r="W124" i="1"/>
  <c r="V124" i="1"/>
  <c r="O124" i="1"/>
  <c r="AK124" i="1" s="1"/>
  <c r="AJ123" i="1"/>
  <c r="AI123" i="1"/>
  <c r="AH123" i="1"/>
  <c r="AG123" i="1"/>
  <c r="AF123" i="1"/>
  <c r="AE123" i="1"/>
  <c r="AD123" i="1"/>
  <c r="AC123" i="1"/>
  <c r="AB123" i="1"/>
  <c r="AA123" i="1"/>
  <c r="Y123" i="1"/>
  <c r="X123" i="1"/>
  <c r="W123" i="1"/>
  <c r="V123" i="1"/>
  <c r="O123" i="1"/>
  <c r="AK123" i="1" s="1"/>
  <c r="AJ122" i="1"/>
  <c r="AI122" i="1"/>
  <c r="AH122" i="1"/>
  <c r="AG122" i="1"/>
  <c r="AF122" i="1"/>
  <c r="AE122" i="1"/>
  <c r="AD122" i="1"/>
  <c r="AC122" i="1"/>
  <c r="AB122" i="1"/>
  <c r="AA122" i="1"/>
  <c r="Y122" i="1"/>
  <c r="X122" i="1"/>
  <c r="W122" i="1"/>
  <c r="V122" i="1"/>
  <c r="O122" i="1"/>
  <c r="AK122" i="1" s="1"/>
  <c r="AJ121" i="1"/>
  <c r="AI121" i="1"/>
  <c r="AH121" i="1"/>
  <c r="AG121" i="1"/>
  <c r="AF121" i="1"/>
  <c r="AE121" i="1"/>
  <c r="AD121" i="1"/>
  <c r="AC121" i="1"/>
  <c r="AB121" i="1"/>
  <c r="AA121" i="1"/>
  <c r="Y121" i="1"/>
  <c r="X121" i="1"/>
  <c r="W121" i="1"/>
  <c r="V121" i="1"/>
  <c r="O121" i="1"/>
  <c r="AK121" i="1" s="1"/>
  <c r="AJ120" i="1"/>
  <c r="AI120" i="1"/>
  <c r="AH120" i="1"/>
  <c r="AG120" i="1"/>
  <c r="AF120" i="1"/>
  <c r="AE120" i="1"/>
  <c r="AD120" i="1"/>
  <c r="AC120" i="1"/>
  <c r="AB120" i="1"/>
  <c r="AA120" i="1"/>
  <c r="Y120" i="1"/>
  <c r="X120" i="1"/>
  <c r="W120" i="1"/>
  <c r="V120" i="1"/>
  <c r="O120" i="1"/>
  <c r="AK120" i="1" s="1"/>
  <c r="AJ119" i="1"/>
  <c r="AI119" i="1"/>
  <c r="AH119" i="1"/>
  <c r="AG119" i="1"/>
  <c r="AF119" i="1"/>
  <c r="AE119" i="1"/>
  <c r="AD119" i="1"/>
  <c r="AC119" i="1"/>
  <c r="AB119" i="1"/>
  <c r="AA119" i="1"/>
  <c r="Y119" i="1"/>
  <c r="X119" i="1"/>
  <c r="W119" i="1"/>
  <c r="V119" i="1"/>
  <c r="O119" i="1"/>
  <c r="AK119" i="1" s="1"/>
  <c r="AJ118" i="1"/>
  <c r="AI118" i="1"/>
  <c r="AH118" i="1"/>
  <c r="AG118" i="1"/>
  <c r="AF118" i="1"/>
  <c r="AE118" i="1"/>
  <c r="AD118" i="1"/>
  <c r="AC118" i="1"/>
  <c r="AB118" i="1"/>
  <c r="AA118" i="1"/>
  <c r="Y118" i="1"/>
  <c r="X118" i="1"/>
  <c r="W118" i="1"/>
  <c r="V118" i="1"/>
  <c r="O118" i="1"/>
  <c r="AK118" i="1" s="1"/>
  <c r="AJ117" i="1"/>
  <c r="AI117" i="1"/>
  <c r="AH117" i="1"/>
  <c r="AG117" i="1"/>
  <c r="AF117" i="1"/>
  <c r="AE117" i="1"/>
  <c r="AD117" i="1"/>
  <c r="AC117" i="1"/>
  <c r="AB117" i="1"/>
  <c r="AA117" i="1"/>
  <c r="Y117" i="1"/>
  <c r="X117" i="1"/>
  <c r="W117" i="1"/>
  <c r="V117" i="1"/>
  <c r="O117" i="1"/>
  <c r="AK117" i="1" s="1"/>
  <c r="AJ116" i="1"/>
  <c r="AI116" i="1"/>
  <c r="AH116" i="1"/>
  <c r="AG116" i="1"/>
  <c r="AF116" i="1"/>
  <c r="AE116" i="1"/>
  <c r="AD116" i="1"/>
  <c r="AC116" i="1"/>
  <c r="AB116" i="1"/>
  <c r="AA116" i="1"/>
  <c r="Y116" i="1"/>
  <c r="X116" i="1"/>
  <c r="W116" i="1"/>
  <c r="V116" i="1"/>
  <c r="O116" i="1"/>
  <c r="AK116" i="1" s="1"/>
  <c r="AJ115" i="1"/>
  <c r="AI115" i="1"/>
  <c r="AH115" i="1"/>
  <c r="AG115" i="1"/>
  <c r="AF115" i="1"/>
  <c r="AE115" i="1"/>
  <c r="AD115" i="1"/>
  <c r="AC115" i="1"/>
  <c r="AB115" i="1"/>
  <c r="AA115" i="1"/>
  <c r="Y115" i="1"/>
  <c r="X115" i="1"/>
  <c r="W115" i="1"/>
  <c r="V115" i="1"/>
  <c r="O115" i="1"/>
  <c r="AK115" i="1" s="1"/>
  <c r="AJ114" i="1"/>
  <c r="AI114" i="1"/>
  <c r="AH114" i="1"/>
  <c r="AG114" i="1"/>
  <c r="AF114" i="1"/>
  <c r="AE114" i="1"/>
  <c r="AD114" i="1"/>
  <c r="AC114" i="1"/>
  <c r="AB114" i="1"/>
  <c r="AA114" i="1"/>
  <c r="Y114" i="1"/>
  <c r="X114" i="1"/>
  <c r="W114" i="1"/>
  <c r="V114" i="1"/>
  <c r="O114" i="1"/>
  <c r="AK114" i="1" s="1"/>
  <c r="AJ113" i="1"/>
  <c r="AI113" i="1"/>
  <c r="AH113" i="1"/>
  <c r="AG113" i="1"/>
  <c r="AF113" i="1"/>
  <c r="AE113" i="1"/>
  <c r="AD113" i="1"/>
  <c r="AC113" i="1"/>
  <c r="AB113" i="1"/>
  <c r="AA113" i="1"/>
  <c r="Y113" i="1"/>
  <c r="X113" i="1"/>
  <c r="W113" i="1"/>
  <c r="V113" i="1"/>
  <c r="O113" i="1"/>
  <c r="AK113" i="1" s="1"/>
  <c r="AJ112" i="1"/>
  <c r="AI112" i="1"/>
  <c r="AH112" i="1"/>
  <c r="AG112" i="1"/>
  <c r="AF112" i="1"/>
  <c r="AE112" i="1"/>
  <c r="AD112" i="1"/>
  <c r="AC112" i="1"/>
  <c r="AB112" i="1"/>
  <c r="AA112" i="1"/>
  <c r="Y112" i="1"/>
  <c r="X112" i="1"/>
  <c r="W112" i="1"/>
  <c r="V112" i="1"/>
  <c r="O112" i="1"/>
  <c r="AK112" i="1" s="1"/>
  <c r="AJ111" i="1"/>
  <c r="AI111" i="1"/>
  <c r="AH111" i="1"/>
  <c r="AG111" i="1"/>
  <c r="AF111" i="1"/>
  <c r="AE111" i="1"/>
  <c r="AD111" i="1"/>
  <c r="AC111" i="1"/>
  <c r="AB111" i="1"/>
  <c r="AA111" i="1"/>
  <c r="Y111" i="1"/>
  <c r="X111" i="1"/>
  <c r="W111" i="1"/>
  <c r="V111" i="1"/>
  <c r="O111" i="1"/>
  <c r="AK111" i="1" s="1"/>
  <c r="AJ110" i="1"/>
  <c r="AI110" i="1"/>
  <c r="AH110" i="1"/>
  <c r="AG110" i="1"/>
  <c r="AF110" i="1"/>
  <c r="AE110" i="1"/>
  <c r="AD110" i="1"/>
  <c r="AC110" i="1"/>
  <c r="AB110" i="1"/>
  <c r="AA110" i="1"/>
  <c r="Y110" i="1"/>
  <c r="X110" i="1"/>
  <c r="W110" i="1"/>
  <c r="V110" i="1"/>
  <c r="O110" i="1"/>
  <c r="AK110" i="1" s="1"/>
  <c r="AJ109" i="1"/>
  <c r="AI109" i="1"/>
  <c r="AH109" i="1"/>
  <c r="AG109" i="1"/>
  <c r="AF109" i="1"/>
  <c r="AE109" i="1"/>
  <c r="AD109" i="1"/>
  <c r="AC109" i="1"/>
  <c r="AB109" i="1"/>
  <c r="AA109" i="1"/>
  <c r="Y109" i="1"/>
  <c r="X109" i="1"/>
  <c r="W109" i="1"/>
  <c r="V109" i="1"/>
  <c r="O109" i="1"/>
  <c r="AK109" i="1" s="1"/>
  <c r="AJ108" i="1"/>
  <c r="AI108" i="1"/>
  <c r="AH108" i="1"/>
  <c r="AG108" i="1"/>
  <c r="AF108" i="1"/>
  <c r="AE108" i="1"/>
  <c r="AD108" i="1"/>
  <c r="AC108" i="1"/>
  <c r="AB108" i="1"/>
  <c r="AA108" i="1"/>
  <c r="Y108" i="1"/>
  <c r="X108" i="1"/>
  <c r="W108" i="1"/>
  <c r="V108" i="1"/>
  <c r="O108" i="1"/>
  <c r="AK108" i="1" s="1"/>
  <c r="AJ107" i="1"/>
  <c r="AI107" i="1"/>
  <c r="AH107" i="1"/>
  <c r="AG107" i="1"/>
  <c r="AF107" i="1"/>
  <c r="AE107" i="1"/>
  <c r="AD107" i="1"/>
  <c r="AC107" i="1"/>
  <c r="AB107" i="1"/>
  <c r="AA107" i="1"/>
  <c r="Y107" i="1"/>
  <c r="X107" i="1"/>
  <c r="W107" i="1"/>
  <c r="V107" i="1"/>
  <c r="O107" i="1"/>
  <c r="AK107" i="1" s="1"/>
  <c r="AJ106" i="1"/>
  <c r="AI106" i="1"/>
  <c r="AH106" i="1"/>
  <c r="AG106" i="1"/>
  <c r="AF106" i="1"/>
  <c r="AE106" i="1"/>
  <c r="AD106" i="1"/>
  <c r="AC106" i="1"/>
  <c r="AB106" i="1"/>
  <c r="AA106" i="1"/>
  <c r="Y106" i="1"/>
  <c r="X106" i="1"/>
  <c r="W106" i="1"/>
  <c r="V106" i="1"/>
  <c r="O106" i="1"/>
  <c r="AK106" i="1" s="1"/>
  <c r="AJ105" i="1"/>
  <c r="AI105" i="1"/>
  <c r="AH105" i="1"/>
  <c r="AG105" i="1"/>
  <c r="AF105" i="1"/>
  <c r="AE105" i="1"/>
  <c r="AD105" i="1"/>
  <c r="AC105" i="1"/>
  <c r="AB105" i="1"/>
  <c r="AA105" i="1"/>
  <c r="Y105" i="1"/>
  <c r="X105" i="1"/>
  <c r="W105" i="1"/>
  <c r="V105" i="1"/>
  <c r="O105" i="1"/>
  <c r="AK105" i="1" s="1"/>
  <c r="AJ104" i="1"/>
  <c r="AI104" i="1"/>
  <c r="AH104" i="1"/>
  <c r="AG104" i="1"/>
  <c r="AF104" i="1"/>
  <c r="AE104" i="1"/>
  <c r="AD104" i="1"/>
  <c r="AC104" i="1"/>
  <c r="AB104" i="1"/>
  <c r="AA104" i="1"/>
  <c r="Y104" i="1"/>
  <c r="X104" i="1"/>
  <c r="W104" i="1"/>
  <c r="V104" i="1"/>
  <c r="O104" i="1"/>
  <c r="AK104" i="1" s="1"/>
  <c r="AJ103" i="1"/>
  <c r="AI103" i="1"/>
  <c r="AH103" i="1"/>
  <c r="AG103" i="1"/>
  <c r="AF103" i="1"/>
  <c r="AE103" i="1"/>
  <c r="AD103" i="1"/>
  <c r="AC103" i="1"/>
  <c r="AB103" i="1"/>
  <c r="AA103" i="1"/>
  <c r="Y103" i="1"/>
  <c r="X103" i="1"/>
  <c r="W103" i="1"/>
  <c r="V103" i="1"/>
  <c r="O103" i="1"/>
  <c r="AK103" i="1" s="1"/>
  <c r="AJ102" i="1"/>
  <c r="AI102" i="1"/>
  <c r="AH102" i="1"/>
  <c r="AG102" i="1"/>
  <c r="AF102" i="1"/>
  <c r="AE102" i="1"/>
  <c r="AD102" i="1"/>
  <c r="AC102" i="1"/>
  <c r="AB102" i="1"/>
  <c r="AA102" i="1"/>
  <c r="Y102" i="1"/>
  <c r="X102" i="1"/>
  <c r="W102" i="1"/>
  <c r="V102" i="1"/>
  <c r="O102" i="1"/>
  <c r="AK102" i="1" s="1"/>
  <c r="AJ101" i="1"/>
  <c r="AI101" i="1"/>
  <c r="AH101" i="1"/>
  <c r="AG101" i="1"/>
  <c r="AF101" i="1"/>
  <c r="AE101" i="1"/>
  <c r="AD101" i="1"/>
  <c r="AC101" i="1"/>
  <c r="AB101" i="1"/>
  <c r="AA101" i="1"/>
  <c r="Y101" i="1"/>
  <c r="X101" i="1"/>
  <c r="W101" i="1"/>
  <c r="V101" i="1"/>
  <c r="O101" i="1"/>
  <c r="AK101" i="1" s="1"/>
  <c r="AJ100" i="1"/>
  <c r="AI100" i="1"/>
  <c r="AH100" i="1"/>
  <c r="AG100" i="1"/>
  <c r="AF100" i="1"/>
  <c r="AE100" i="1"/>
  <c r="AD100" i="1"/>
  <c r="AC100" i="1"/>
  <c r="AB100" i="1"/>
  <c r="AA100" i="1"/>
  <c r="Y100" i="1"/>
  <c r="X100" i="1"/>
  <c r="W100" i="1"/>
  <c r="V100" i="1"/>
  <c r="O100" i="1"/>
  <c r="AK100" i="1" s="1"/>
  <c r="AJ99" i="1"/>
  <c r="AI99" i="1"/>
  <c r="AH99" i="1"/>
  <c r="AG99" i="1"/>
  <c r="AF99" i="1"/>
  <c r="AE99" i="1"/>
  <c r="AD99" i="1"/>
  <c r="AC99" i="1"/>
  <c r="AB99" i="1"/>
  <c r="AA99" i="1"/>
  <c r="Y99" i="1"/>
  <c r="X99" i="1"/>
  <c r="W99" i="1"/>
  <c r="V99" i="1"/>
  <c r="O99" i="1"/>
  <c r="AK99" i="1" s="1"/>
  <c r="AJ98" i="1"/>
  <c r="AI98" i="1"/>
  <c r="AH98" i="1"/>
  <c r="AG98" i="1"/>
  <c r="AF98" i="1"/>
  <c r="AE98" i="1"/>
  <c r="AD98" i="1"/>
  <c r="AC98" i="1"/>
  <c r="AB98" i="1"/>
  <c r="AA98" i="1"/>
  <c r="Y98" i="1"/>
  <c r="X98" i="1"/>
  <c r="W98" i="1"/>
  <c r="V98" i="1"/>
  <c r="O98" i="1"/>
  <c r="AK98" i="1" s="1"/>
  <c r="AJ97" i="1"/>
  <c r="AI97" i="1"/>
  <c r="AH97" i="1"/>
  <c r="AG97" i="1"/>
  <c r="AF97" i="1"/>
  <c r="AE97" i="1"/>
  <c r="AD97" i="1"/>
  <c r="AC97" i="1"/>
  <c r="AB97" i="1"/>
  <c r="AA97" i="1"/>
  <c r="Y97" i="1"/>
  <c r="X97" i="1"/>
  <c r="W97" i="1"/>
  <c r="V97" i="1"/>
  <c r="O97" i="1"/>
  <c r="AK97" i="1" s="1"/>
  <c r="AJ96" i="1"/>
  <c r="AI96" i="1"/>
  <c r="AH96" i="1"/>
  <c r="AG96" i="1"/>
  <c r="AF96" i="1"/>
  <c r="AE96" i="1"/>
  <c r="AD96" i="1"/>
  <c r="AC96" i="1"/>
  <c r="AB96" i="1"/>
  <c r="AA96" i="1"/>
  <c r="Y96" i="1"/>
  <c r="X96" i="1"/>
  <c r="W96" i="1"/>
  <c r="V96" i="1"/>
  <c r="O96" i="1"/>
  <c r="AK96" i="1" s="1"/>
  <c r="AJ95" i="1"/>
  <c r="AI95" i="1"/>
  <c r="AH95" i="1"/>
  <c r="AG95" i="1"/>
  <c r="AF95" i="1"/>
  <c r="AE95" i="1"/>
  <c r="AD95" i="1"/>
  <c r="AC95" i="1"/>
  <c r="AB95" i="1"/>
  <c r="AA95" i="1"/>
  <c r="Y95" i="1"/>
  <c r="X95" i="1"/>
  <c r="W95" i="1"/>
  <c r="V95" i="1"/>
  <c r="O95" i="1"/>
  <c r="AK95" i="1" s="1"/>
  <c r="AJ94" i="1"/>
  <c r="AI94" i="1"/>
  <c r="AH94" i="1"/>
  <c r="AG94" i="1"/>
  <c r="AF94" i="1"/>
  <c r="AE94" i="1"/>
  <c r="AD94" i="1"/>
  <c r="AC94" i="1"/>
  <c r="AB94" i="1"/>
  <c r="AA94" i="1"/>
  <c r="Y94" i="1"/>
  <c r="X94" i="1"/>
  <c r="W94" i="1"/>
  <c r="V94" i="1"/>
  <c r="O94" i="1"/>
  <c r="AK94" i="1" s="1"/>
  <c r="AJ93" i="1"/>
  <c r="AI93" i="1"/>
  <c r="AH93" i="1"/>
  <c r="AG93" i="1"/>
  <c r="AF93" i="1"/>
  <c r="AE93" i="1"/>
  <c r="AD93" i="1"/>
  <c r="AC93" i="1"/>
  <c r="AB93" i="1"/>
  <c r="AA93" i="1"/>
  <c r="Y93" i="1"/>
  <c r="X93" i="1"/>
  <c r="W93" i="1"/>
  <c r="V93" i="1"/>
  <c r="O93" i="1"/>
  <c r="AK93" i="1" s="1"/>
  <c r="AJ92" i="1"/>
  <c r="AI92" i="1"/>
  <c r="AH92" i="1"/>
  <c r="AG92" i="1"/>
  <c r="AF92" i="1"/>
  <c r="AE92" i="1"/>
  <c r="AD92" i="1"/>
  <c r="AC92" i="1"/>
  <c r="AB92" i="1"/>
  <c r="AA92" i="1"/>
  <c r="Y92" i="1"/>
  <c r="X92" i="1"/>
  <c r="W92" i="1"/>
  <c r="V92" i="1"/>
  <c r="O92" i="1"/>
  <c r="AK92" i="1" s="1"/>
  <c r="AJ91" i="1"/>
  <c r="AI91" i="1"/>
  <c r="AH91" i="1"/>
  <c r="AG91" i="1"/>
  <c r="AF91" i="1"/>
  <c r="AE91" i="1"/>
  <c r="AD91" i="1"/>
  <c r="AC91" i="1"/>
  <c r="AB91" i="1"/>
  <c r="AA91" i="1"/>
  <c r="Y91" i="1"/>
  <c r="X91" i="1"/>
  <c r="W91" i="1"/>
  <c r="V91" i="1"/>
  <c r="O91" i="1"/>
  <c r="AK91" i="1" s="1"/>
  <c r="AJ90" i="1"/>
  <c r="AI90" i="1"/>
  <c r="AH90" i="1"/>
  <c r="AG90" i="1"/>
  <c r="AF90" i="1"/>
  <c r="AE90" i="1"/>
  <c r="AD90" i="1"/>
  <c r="AC90" i="1"/>
  <c r="AB90" i="1"/>
  <c r="AA90" i="1"/>
  <c r="Y90" i="1"/>
  <c r="X90" i="1"/>
  <c r="W90" i="1"/>
  <c r="V90" i="1"/>
  <c r="O90" i="1"/>
  <c r="AK90" i="1" s="1"/>
  <c r="AJ89" i="1"/>
  <c r="AI89" i="1"/>
  <c r="AH89" i="1"/>
  <c r="AG89" i="1"/>
  <c r="AF89" i="1"/>
  <c r="AE89" i="1"/>
  <c r="AD89" i="1"/>
  <c r="AC89" i="1"/>
  <c r="AB89" i="1"/>
  <c r="AA89" i="1"/>
  <c r="Y89" i="1"/>
  <c r="X89" i="1"/>
  <c r="W89" i="1"/>
  <c r="V89" i="1"/>
  <c r="O89" i="1"/>
  <c r="AK89" i="1" s="1"/>
  <c r="AJ88" i="1"/>
  <c r="AI88" i="1"/>
  <c r="AH88" i="1"/>
  <c r="AG88" i="1"/>
  <c r="AF88" i="1"/>
  <c r="AE88" i="1"/>
  <c r="AD88" i="1"/>
  <c r="AC88" i="1"/>
  <c r="AB88" i="1"/>
  <c r="AA88" i="1"/>
  <c r="Y88" i="1"/>
  <c r="X88" i="1"/>
  <c r="W88" i="1"/>
  <c r="V88" i="1"/>
  <c r="O88" i="1"/>
  <c r="AK88" i="1" s="1"/>
  <c r="AJ87" i="1"/>
  <c r="AI87" i="1"/>
  <c r="AH87" i="1"/>
  <c r="AG87" i="1"/>
  <c r="AF87" i="1"/>
  <c r="AE87" i="1"/>
  <c r="AD87" i="1"/>
  <c r="AC87" i="1"/>
  <c r="AB87" i="1"/>
  <c r="AA87" i="1"/>
  <c r="Y87" i="1"/>
  <c r="X87" i="1"/>
  <c r="W87" i="1"/>
  <c r="V87" i="1"/>
  <c r="O87" i="1"/>
  <c r="AK87" i="1" s="1"/>
  <c r="AJ86" i="1"/>
  <c r="AI86" i="1"/>
  <c r="AH86" i="1"/>
  <c r="AG86" i="1"/>
  <c r="AF86" i="1"/>
  <c r="AE86" i="1"/>
  <c r="AD86" i="1"/>
  <c r="AC86" i="1"/>
  <c r="AB86" i="1"/>
  <c r="AA86" i="1"/>
  <c r="Y86" i="1"/>
  <c r="X86" i="1"/>
  <c r="W86" i="1"/>
  <c r="V86" i="1"/>
  <c r="O86" i="1"/>
  <c r="AK86" i="1" s="1"/>
  <c r="AJ85" i="1"/>
  <c r="AI85" i="1"/>
  <c r="AH85" i="1"/>
  <c r="AG85" i="1"/>
  <c r="AF85" i="1"/>
  <c r="AE85" i="1"/>
  <c r="AD85" i="1"/>
  <c r="AC85" i="1"/>
  <c r="AB85" i="1"/>
  <c r="AA85" i="1"/>
  <c r="Y85" i="1"/>
  <c r="X85" i="1"/>
  <c r="W85" i="1"/>
  <c r="V85" i="1"/>
  <c r="O85" i="1"/>
  <c r="AK85" i="1" s="1"/>
  <c r="AJ84" i="1"/>
  <c r="AI84" i="1"/>
  <c r="AH84" i="1"/>
  <c r="AG84" i="1"/>
  <c r="AF84" i="1"/>
  <c r="AE84" i="1"/>
  <c r="AD84" i="1"/>
  <c r="AC84" i="1"/>
  <c r="AB84" i="1"/>
  <c r="AA84" i="1"/>
  <c r="Y84" i="1"/>
  <c r="X84" i="1"/>
  <c r="W84" i="1"/>
  <c r="V84" i="1"/>
  <c r="O84" i="1"/>
  <c r="AK84" i="1" s="1"/>
  <c r="AJ83" i="1"/>
  <c r="AI83" i="1"/>
  <c r="AH83" i="1"/>
  <c r="AG83" i="1"/>
  <c r="AF83" i="1"/>
  <c r="AE83" i="1"/>
  <c r="AD83" i="1"/>
  <c r="AC83" i="1"/>
  <c r="AB83" i="1"/>
  <c r="AA83" i="1"/>
  <c r="Y83" i="1"/>
  <c r="X83" i="1"/>
  <c r="W83" i="1"/>
  <c r="V83" i="1"/>
  <c r="O83" i="1"/>
  <c r="AK83" i="1" s="1"/>
  <c r="AJ82" i="1"/>
  <c r="AI82" i="1"/>
  <c r="AH82" i="1"/>
  <c r="AG82" i="1"/>
  <c r="AF82" i="1"/>
  <c r="AE82" i="1"/>
  <c r="AD82" i="1"/>
  <c r="AC82" i="1"/>
  <c r="AB82" i="1"/>
  <c r="AA82" i="1"/>
  <c r="Y82" i="1"/>
  <c r="X82" i="1"/>
  <c r="W82" i="1"/>
  <c r="V82" i="1"/>
  <c r="O82" i="1"/>
  <c r="AK82" i="1" s="1"/>
  <c r="AJ81" i="1"/>
  <c r="AI81" i="1"/>
  <c r="AH81" i="1"/>
  <c r="AG81" i="1"/>
  <c r="AF81" i="1"/>
  <c r="AE81" i="1"/>
  <c r="AD81" i="1"/>
  <c r="AC81" i="1"/>
  <c r="AB81" i="1"/>
  <c r="AA81" i="1"/>
  <c r="Y81" i="1"/>
  <c r="X81" i="1"/>
  <c r="W81" i="1"/>
  <c r="V81" i="1"/>
  <c r="O81" i="1"/>
  <c r="AK81" i="1" s="1"/>
  <c r="AJ80" i="1"/>
  <c r="AI80" i="1"/>
  <c r="AH80" i="1"/>
  <c r="AG80" i="1"/>
  <c r="AF80" i="1"/>
  <c r="AE80" i="1"/>
  <c r="AD80" i="1"/>
  <c r="AC80" i="1"/>
  <c r="AB80" i="1"/>
  <c r="AA80" i="1"/>
  <c r="Y80" i="1"/>
  <c r="X80" i="1"/>
  <c r="W80" i="1"/>
  <c r="V80" i="1"/>
  <c r="O80" i="1"/>
  <c r="AK80" i="1" s="1"/>
  <c r="AJ79" i="1"/>
  <c r="AI79" i="1"/>
  <c r="AH79" i="1"/>
  <c r="AG79" i="1"/>
  <c r="AF79" i="1"/>
  <c r="AE79" i="1"/>
  <c r="AD79" i="1"/>
  <c r="AC79" i="1"/>
  <c r="AB79" i="1"/>
  <c r="AA79" i="1"/>
  <c r="Y79" i="1"/>
  <c r="X79" i="1"/>
  <c r="W79" i="1"/>
  <c r="V79" i="1"/>
  <c r="O79" i="1"/>
  <c r="AK79" i="1" s="1"/>
  <c r="AJ78" i="1"/>
  <c r="AI78" i="1"/>
  <c r="AH78" i="1"/>
  <c r="AG78" i="1"/>
  <c r="AF78" i="1"/>
  <c r="AE78" i="1"/>
  <c r="AD78" i="1"/>
  <c r="AC78" i="1"/>
  <c r="AB78" i="1"/>
  <c r="AA78" i="1"/>
  <c r="Y78" i="1"/>
  <c r="X78" i="1"/>
  <c r="W78" i="1"/>
  <c r="V78" i="1"/>
  <c r="O78" i="1"/>
  <c r="AK78" i="1" s="1"/>
  <c r="AJ77" i="1"/>
  <c r="AI77" i="1"/>
  <c r="AH77" i="1"/>
  <c r="AG77" i="1"/>
  <c r="AF77" i="1"/>
  <c r="AE77" i="1"/>
  <c r="AD77" i="1"/>
  <c r="AC77" i="1"/>
  <c r="AB77" i="1"/>
  <c r="AA77" i="1"/>
  <c r="Y77" i="1"/>
  <c r="X77" i="1"/>
  <c r="W77" i="1"/>
  <c r="V77" i="1"/>
  <c r="O77" i="1"/>
  <c r="AK77" i="1" s="1"/>
  <c r="AJ76" i="1"/>
  <c r="AI76" i="1"/>
  <c r="AH76" i="1"/>
  <c r="AG76" i="1"/>
  <c r="AF76" i="1"/>
  <c r="AE76" i="1"/>
  <c r="AD76" i="1"/>
  <c r="AC76" i="1"/>
  <c r="AB76" i="1"/>
  <c r="AA76" i="1"/>
  <c r="Y76" i="1"/>
  <c r="X76" i="1"/>
  <c r="W76" i="1"/>
  <c r="V76" i="1"/>
  <c r="O76" i="1"/>
  <c r="AK76" i="1" s="1"/>
  <c r="AJ75" i="1"/>
  <c r="AI75" i="1"/>
  <c r="AH75" i="1"/>
  <c r="AG75" i="1"/>
  <c r="AF75" i="1"/>
  <c r="AE75" i="1"/>
  <c r="AD75" i="1"/>
  <c r="AC75" i="1"/>
  <c r="AB75" i="1"/>
  <c r="AA75" i="1"/>
  <c r="Y75" i="1"/>
  <c r="X75" i="1"/>
  <c r="W75" i="1"/>
  <c r="V75" i="1"/>
  <c r="O75" i="1"/>
  <c r="AK75" i="1" s="1"/>
  <c r="AJ74" i="1"/>
  <c r="AI74" i="1"/>
  <c r="AH74" i="1"/>
  <c r="AG74" i="1"/>
  <c r="AF74" i="1"/>
  <c r="AE74" i="1"/>
  <c r="AD74" i="1"/>
  <c r="AC74" i="1"/>
  <c r="AB74" i="1"/>
  <c r="AA74" i="1"/>
  <c r="Y74" i="1"/>
  <c r="X74" i="1"/>
  <c r="W74" i="1"/>
  <c r="V74" i="1"/>
  <c r="O74" i="1"/>
  <c r="AK74" i="1" s="1"/>
  <c r="AK73" i="1"/>
  <c r="AJ73" i="1"/>
  <c r="AI73" i="1"/>
  <c r="AH73" i="1"/>
  <c r="AG73" i="1"/>
  <c r="AF73" i="1"/>
  <c r="AE73" i="1"/>
  <c r="AD73" i="1"/>
  <c r="AC73" i="1"/>
  <c r="AB73" i="1"/>
  <c r="AA73" i="1"/>
  <c r="Y73" i="1"/>
  <c r="X73" i="1"/>
  <c r="W73" i="1"/>
  <c r="V73" i="1"/>
  <c r="AJ72" i="1"/>
  <c r="AI72" i="1"/>
  <c r="AH72" i="1"/>
  <c r="AG72" i="1"/>
  <c r="AF72" i="1"/>
  <c r="AE72" i="1"/>
  <c r="AD72" i="1"/>
  <c r="AC72" i="1"/>
  <c r="AB72" i="1"/>
  <c r="AA72" i="1"/>
  <c r="Y72" i="1"/>
  <c r="X72" i="1"/>
  <c r="W72" i="1"/>
  <c r="V72" i="1"/>
  <c r="O72" i="1"/>
  <c r="AK72" i="1" s="1"/>
  <c r="AJ71" i="1"/>
  <c r="AI71" i="1"/>
  <c r="AH71" i="1"/>
  <c r="AG71" i="1"/>
  <c r="AF71" i="1"/>
  <c r="AE71" i="1"/>
  <c r="AD71" i="1"/>
  <c r="AC71" i="1"/>
  <c r="AB71" i="1"/>
  <c r="AA71" i="1"/>
  <c r="Y71" i="1"/>
  <c r="X71" i="1"/>
  <c r="W71" i="1"/>
  <c r="V71" i="1"/>
  <c r="O71" i="1"/>
  <c r="AK71" i="1" s="1"/>
  <c r="AJ70" i="1"/>
  <c r="AI70" i="1"/>
  <c r="AH70" i="1"/>
  <c r="AG70" i="1"/>
  <c r="AF70" i="1"/>
  <c r="AE70" i="1"/>
  <c r="AD70" i="1"/>
  <c r="AC70" i="1"/>
  <c r="AB70" i="1"/>
  <c r="AA70" i="1"/>
  <c r="Y70" i="1"/>
  <c r="X70" i="1"/>
  <c r="W70" i="1"/>
  <c r="V70" i="1"/>
  <c r="O70" i="1"/>
  <c r="AK70" i="1" s="1"/>
  <c r="AK69" i="1"/>
  <c r="AJ69" i="1"/>
  <c r="AI69" i="1"/>
  <c r="AH69" i="1"/>
  <c r="AG69" i="1"/>
  <c r="AF69" i="1"/>
  <c r="AE69" i="1"/>
  <c r="AD69" i="1"/>
  <c r="AC69" i="1"/>
  <c r="AB69" i="1"/>
  <c r="AA69" i="1"/>
  <c r="Y69" i="1"/>
  <c r="X69" i="1"/>
  <c r="W69" i="1"/>
  <c r="V69" i="1"/>
  <c r="AJ68" i="1"/>
  <c r="AI68" i="1"/>
  <c r="AH68" i="1"/>
  <c r="AG68" i="1"/>
  <c r="AF68" i="1"/>
  <c r="AE68" i="1"/>
  <c r="AD68" i="1"/>
  <c r="AC68" i="1"/>
  <c r="AB68" i="1"/>
  <c r="AA68" i="1"/>
  <c r="Y68" i="1"/>
  <c r="X68" i="1"/>
  <c r="W68" i="1"/>
  <c r="V68" i="1"/>
  <c r="O68" i="1"/>
  <c r="AK68" i="1" s="1"/>
  <c r="AJ67" i="1"/>
  <c r="AI67" i="1"/>
  <c r="AH67" i="1"/>
  <c r="AG67" i="1"/>
  <c r="AF67" i="1"/>
  <c r="AE67" i="1"/>
  <c r="AD67" i="1"/>
  <c r="AC67" i="1"/>
  <c r="AB67" i="1"/>
  <c r="AA67" i="1"/>
  <c r="Y67" i="1"/>
  <c r="X67" i="1"/>
  <c r="W67" i="1"/>
  <c r="V67" i="1"/>
  <c r="O67" i="1"/>
  <c r="AK67" i="1" s="1"/>
  <c r="AJ66" i="1"/>
  <c r="AI66" i="1"/>
  <c r="AH66" i="1"/>
  <c r="AG66" i="1"/>
  <c r="AF66" i="1"/>
  <c r="AE66" i="1"/>
  <c r="AD66" i="1"/>
  <c r="AC66" i="1"/>
  <c r="AB66" i="1"/>
  <c r="AA66" i="1"/>
  <c r="Y66" i="1"/>
  <c r="X66" i="1"/>
  <c r="W66" i="1"/>
  <c r="V66" i="1"/>
  <c r="O66" i="1"/>
  <c r="AK66" i="1" s="1"/>
  <c r="AJ65" i="1"/>
  <c r="AI65" i="1"/>
  <c r="AH65" i="1"/>
  <c r="AG65" i="1"/>
  <c r="AF65" i="1"/>
  <c r="AE65" i="1"/>
  <c r="AD65" i="1"/>
  <c r="AC65" i="1"/>
  <c r="AB65" i="1"/>
  <c r="AA65" i="1"/>
  <c r="Y65" i="1"/>
  <c r="X65" i="1"/>
  <c r="W65" i="1"/>
  <c r="V65" i="1"/>
  <c r="O65" i="1"/>
  <c r="AK65" i="1" s="1"/>
  <c r="AJ64" i="1"/>
  <c r="AI64" i="1"/>
  <c r="AH64" i="1"/>
  <c r="AG64" i="1"/>
  <c r="AF64" i="1"/>
  <c r="AE64" i="1"/>
  <c r="AD64" i="1"/>
  <c r="AC64" i="1"/>
  <c r="AB64" i="1"/>
  <c r="AA64" i="1"/>
  <c r="Y64" i="1"/>
  <c r="X64" i="1"/>
  <c r="W64" i="1"/>
  <c r="V64" i="1"/>
  <c r="O64" i="1"/>
  <c r="AK64" i="1" s="1"/>
  <c r="AJ63" i="1"/>
  <c r="AI63" i="1"/>
  <c r="AH63" i="1"/>
  <c r="AG63" i="1"/>
  <c r="AF63" i="1"/>
  <c r="AE63" i="1"/>
  <c r="AD63" i="1"/>
  <c r="AC63" i="1"/>
  <c r="AB63" i="1"/>
  <c r="AA63" i="1"/>
  <c r="Y63" i="1"/>
  <c r="X63" i="1"/>
  <c r="W63" i="1"/>
  <c r="V63" i="1"/>
  <c r="O63" i="1"/>
  <c r="AK63" i="1" s="1"/>
  <c r="AJ62" i="1"/>
  <c r="AI62" i="1"/>
  <c r="AH62" i="1"/>
  <c r="AG62" i="1"/>
  <c r="AF62" i="1"/>
  <c r="AE62" i="1"/>
  <c r="AD62" i="1"/>
  <c r="AC62" i="1"/>
  <c r="AB62" i="1"/>
  <c r="AA62" i="1"/>
  <c r="Y62" i="1"/>
  <c r="X62" i="1"/>
  <c r="W62" i="1"/>
  <c r="V62" i="1"/>
  <c r="O62" i="1"/>
  <c r="AK62" i="1" s="1"/>
  <c r="AJ61" i="1"/>
  <c r="AI61" i="1"/>
  <c r="AH61" i="1"/>
  <c r="AG61" i="1"/>
  <c r="AF61" i="1"/>
  <c r="AE61" i="1"/>
  <c r="AD61" i="1"/>
  <c r="AC61" i="1"/>
  <c r="AB61" i="1"/>
  <c r="AA61" i="1"/>
  <c r="Y61" i="1"/>
  <c r="X61" i="1"/>
  <c r="W61" i="1"/>
  <c r="V61" i="1"/>
  <c r="O61" i="1"/>
  <c r="AK61" i="1" s="1"/>
  <c r="AJ60" i="1"/>
  <c r="AI60" i="1"/>
  <c r="AH60" i="1"/>
  <c r="AG60" i="1"/>
  <c r="AF60" i="1"/>
  <c r="AE60" i="1"/>
  <c r="AD60" i="1"/>
  <c r="AC60" i="1"/>
  <c r="AB60" i="1"/>
  <c r="AA60" i="1"/>
  <c r="Y60" i="1"/>
  <c r="X60" i="1"/>
  <c r="W60" i="1"/>
  <c r="V60" i="1"/>
  <c r="O60" i="1"/>
  <c r="AK60" i="1" s="1"/>
  <c r="AJ59" i="1"/>
  <c r="AI59" i="1"/>
  <c r="AH59" i="1"/>
  <c r="AG59" i="1"/>
  <c r="AF59" i="1"/>
  <c r="AE59" i="1"/>
  <c r="AD59" i="1"/>
  <c r="AC59" i="1"/>
  <c r="AB59" i="1"/>
  <c r="AA59" i="1"/>
  <c r="Y59" i="1"/>
  <c r="X59" i="1"/>
  <c r="W59" i="1"/>
  <c r="V59" i="1"/>
  <c r="O59" i="1"/>
  <c r="AK59" i="1" s="1"/>
  <c r="AJ58" i="1"/>
  <c r="AI58" i="1"/>
  <c r="AH58" i="1"/>
  <c r="AG58" i="1"/>
  <c r="AF58" i="1"/>
  <c r="AE58" i="1"/>
  <c r="AD58" i="1"/>
  <c r="AC58" i="1"/>
  <c r="AB58" i="1"/>
  <c r="AA58" i="1"/>
  <c r="Y58" i="1"/>
  <c r="X58" i="1"/>
  <c r="W58" i="1"/>
  <c r="V58" i="1"/>
  <c r="O58" i="1"/>
  <c r="AK58" i="1" s="1"/>
  <c r="AJ57" i="1"/>
  <c r="AI57" i="1"/>
  <c r="AH57" i="1"/>
  <c r="AG57" i="1"/>
  <c r="AF57" i="1"/>
  <c r="AE57" i="1"/>
  <c r="AD57" i="1"/>
  <c r="AC57" i="1"/>
  <c r="AB57" i="1"/>
  <c r="AA57" i="1"/>
  <c r="Y57" i="1"/>
  <c r="X57" i="1"/>
  <c r="W57" i="1"/>
  <c r="V57" i="1"/>
  <c r="O57" i="1"/>
  <c r="AK57" i="1" s="1"/>
  <c r="AJ56" i="1"/>
  <c r="AI56" i="1"/>
  <c r="AH56" i="1"/>
  <c r="AG56" i="1"/>
  <c r="AF56" i="1"/>
  <c r="AE56" i="1"/>
  <c r="AD56" i="1"/>
  <c r="AC56" i="1"/>
  <c r="AB56" i="1"/>
  <c r="AA56" i="1"/>
  <c r="Y56" i="1"/>
  <c r="X56" i="1"/>
  <c r="W56" i="1"/>
  <c r="V56" i="1"/>
  <c r="O56" i="1"/>
  <c r="AK56" i="1" s="1"/>
  <c r="AJ55" i="1"/>
  <c r="AI55" i="1"/>
  <c r="AH55" i="1"/>
  <c r="AG55" i="1"/>
  <c r="AF55" i="1"/>
  <c r="AE55" i="1"/>
  <c r="AD55" i="1"/>
  <c r="AC55" i="1"/>
  <c r="AB55" i="1"/>
  <c r="AA55" i="1"/>
  <c r="Y55" i="1"/>
  <c r="X55" i="1"/>
  <c r="W55" i="1"/>
  <c r="V55" i="1"/>
  <c r="O55" i="1"/>
  <c r="AK55" i="1" s="1"/>
  <c r="AJ54" i="1"/>
  <c r="AI54" i="1"/>
  <c r="AH54" i="1"/>
  <c r="AG54" i="1"/>
  <c r="AF54" i="1"/>
  <c r="AE54" i="1"/>
  <c r="AD54" i="1"/>
  <c r="AC54" i="1"/>
  <c r="AB54" i="1"/>
  <c r="AA54" i="1"/>
  <c r="Y54" i="1"/>
  <c r="X54" i="1"/>
  <c r="W54" i="1"/>
  <c r="V54" i="1"/>
  <c r="O54" i="1"/>
  <c r="AK54" i="1" s="1"/>
  <c r="AJ53" i="1"/>
  <c r="AI53" i="1"/>
  <c r="AH53" i="1"/>
  <c r="AG53" i="1"/>
  <c r="AF53" i="1"/>
  <c r="AE53" i="1"/>
  <c r="AD53" i="1"/>
  <c r="AC53" i="1"/>
  <c r="AB53" i="1"/>
  <c r="AA53" i="1"/>
  <c r="Y53" i="1"/>
  <c r="X53" i="1"/>
  <c r="W53" i="1"/>
  <c r="V53" i="1"/>
  <c r="O53" i="1"/>
  <c r="AK53" i="1" s="1"/>
  <c r="AJ52" i="1"/>
  <c r="AI52" i="1"/>
  <c r="AH52" i="1"/>
  <c r="AG52" i="1"/>
  <c r="AF52" i="1"/>
  <c r="AE52" i="1"/>
  <c r="AD52" i="1"/>
  <c r="AC52" i="1"/>
  <c r="AB52" i="1"/>
  <c r="AA52" i="1"/>
  <c r="Y52" i="1"/>
  <c r="X52" i="1"/>
  <c r="W52" i="1"/>
  <c r="V52" i="1"/>
  <c r="O52" i="1"/>
  <c r="AK52" i="1" s="1"/>
  <c r="AJ51" i="1"/>
  <c r="AI51" i="1"/>
  <c r="AH51" i="1"/>
  <c r="AG51" i="1"/>
  <c r="AF51" i="1"/>
  <c r="AE51" i="1"/>
  <c r="AD51" i="1"/>
  <c r="AC51" i="1"/>
  <c r="AB51" i="1"/>
  <c r="AA51" i="1"/>
  <c r="Y51" i="1"/>
  <c r="X51" i="1"/>
  <c r="W51" i="1"/>
  <c r="V51" i="1"/>
  <c r="O51" i="1"/>
  <c r="AK51" i="1" s="1"/>
  <c r="AJ50" i="1"/>
  <c r="AI50" i="1"/>
  <c r="AH50" i="1"/>
  <c r="AG50" i="1"/>
  <c r="AF50" i="1"/>
  <c r="AE50" i="1"/>
  <c r="AD50" i="1"/>
  <c r="AC50" i="1"/>
  <c r="AB50" i="1"/>
  <c r="AA50" i="1"/>
  <c r="Y50" i="1"/>
  <c r="X50" i="1"/>
  <c r="W50" i="1"/>
  <c r="V50" i="1"/>
  <c r="O50" i="1"/>
  <c r="AK50" i="1" s="1"/>
  <c r="AJ49" i="1"/>
  <c r="AI49" i="1"/>
  <c r="AH49" i="1"/>
  <c r="AG49" i="1"/>
  <c r="AF49" i="1"/>
  <c r="AE49" i="1"/>
  <c r="AD49" i="1"/>
  <c r="AC49" i="1"/>
  <c r="AB49" i="1"/>
  <c r="AA49" i="1"/>
  <c r="Y49" i="1"/>
  <c r="X49" i="1"/>
  <c r="W49" i="1"/>
  <c r="V49" i="1"/>
  <c r="O49" i="1"/>
  <c r="AK49" i="1" s="1"/>
  <c r="AJ48" i="1"/>
  <c r="AI48" i="1"/>
  <c r="AH48" i="1"/>
  <c r="AG48" i="1"/>
  <c r="AF48" i="1"/>
  <c r="AE48" i="1"/>
  <c r="AD48" i="1"/>
  <c r="AC48" i="1"/>
  <c r="AB48" i="1"/>
  <c r="AA48" i="1"/>
  <c r="Y48" i="1"/>
  <c r="X48" i="1"/>
  <c r="W48" i="1"/>
  <c r="V48" i="1"/>
  <c r="O48" i="1"/>
  <c r="AK48" i="1" s="1"/>
  <c r="AJ47" i="1"/>
  <c r="AI47" i="1"/>
  <c r="AH47" i="1"/>
  <c r="AG47" i="1"/>
  <c r="AF47" i="1"/>
  <c r="AE47" i="1"/>
  <c r="AD47" i="1"/>
  <c r="AC47" i="1"/>
  <c r="AB47" i="1"/>
  <c r="AA47" i="1"/>
  <c r="Y47" i="1"/>
  <c r="X47" i="1"/>
  <c r="W47" i="1"/>
  <c r="V47" i="1"/>
  <c r="O47" i="1"/>
  <c r="AK47" i="1" s="1"/>
  <c r="AJ46" i="1"/>
  <c r="AI46" i="1"/>
  <c r="AH46" i="1"/>
  <c r="AG46" i="1"/>
  <c r="AF46" i="1"/>
  <c r="AE46" i="1"/>
  <c r="AD46" i="1"/>
  <c r="AC46" i="1"/>
  <c r="AB46" i="1"/>
  <c r="AA46" i="1"/>
  <c r="Y46" i="1"/>
  <c r="X46" i="1"/>
  <c r="W46" i="1"/>
  <c r="V46" i="1"/>
  <c r="O46" i="1"/>
  <c r="AK46" i="1" s="1"/>
  <c r="AJ45" i="1"/>
  <c r="AI45" i="1"/>
  <c r="AH45" i="1"/>
  <c r="AG45" i="1"/>
  <c r="AF45" i="1"/>
  <c r="AE45" i="1"/>
  <c r="AD45" i="1"/>
  <c r="AC45" i="1"/>
  <c r="AB45" i="1"/>
  <c r="AA45" i="1"/>
  <c r="Y45" i="1"/>
  <c r="X45" i="1"/>
  <c r="W45" i="1"/>
  <c r="V45" i="1"/>
  <c r="O45" i="1"/>
  <c r="AK45" i="1" s="1"/>
  <c r="AJ44" i="1"/>
  <c r="AI44" i="1"/>
  <c r="AH44" i="1"/>
  <c r="AG44" i="1"/>
  <c r="AF44" i="1"/>
  <c r="AE44" i="1"/>
  <c r="AD44" i="1"/>
  <c r="AC44" i="1"/>
  <c r="AB44" i="1"/>
  <c r="AA44" i="1"/>
  <c r="Y44" i="1"/>
  <c r="X44" i="1"/>
  <c r="W44" i="1"/>
  <c r="V44" i="1"/>
  <c r="O44" i="1"/>
  <c r="AK44" i="1" s="1"/>
  <c r="AJ43" i="1"/>
  <c r="AI43" i="1"/>
  <c r="AH43" i="1"/>
  <c r="AG43" i="1"/>
  <c r="AF43" i="1"/>
  <c r="AE43" i="1"/>
  <c r="AD43" i="1"/>
  <c r="AC43" i="1"/>
  <c r="AB43" i="1"/>
  <c r="AA43" i="1"/>
  <c r="Y43" i="1"/>
  <c r="X43" i="1"/>
  <c r="W43" i="1"/>
  <c r="V43" i="1"/>
  <c r="O43" i="1"/>
  <c r="AK43" i="1" s="1"/>
  <c r="AJ42" i="1"/>
  <c r="AI42" i="1"/>
  <c r="AH42" i="1"/>
  <c r="AG42" i="1"/>
  <c r="AF42" i="1"/>
  <c r="AE42" i="1"/>
  <c r="AD42" i="1"/>
  <c r="AC42" i="1"/>
  <c r="AB42" i="1"/>
  <c r="AA42" i="1"/>
  <c r="Y42" i="1"/>
  <c r="X42" i="1"/>
  <c r="W42" i="1"/>
  <c r="V42" i="1"/>
  <c r="O42" i="1"/>
  <c r="AK42" i="1" s="1"/>
  <c r="AJ41" i="1"/>
  <c r="AI41" i="1"/>
  <c r="AH41" i="1"/>
  <c r="AG41" i="1"/>
  <c r="AF41" i="1"/>
  <c r="AE41" i="1"/>
  <c r="AD41" i="1"/>
  <c r="AC41" i="1"/>
  <c r="AB41" i="1"/>
  <c r="AA41" i="1"/>
  <c r="Y41" i="1"/>
  <c r="X41" i="1"/>
  <c r="W41" i="1"/>
  <c r="V41" i="1"/>
  <c r="O41" i="1"/>
  <c r="AK41" i="1" s="1"/>
  <c r="AJ40" i="1"/>
  <c r="AI40" i="1"/>
  <c r="AH40" i="1"/>
  <c r="AG40" i="1"/>
  <c r="AF40" i="1"/>
  <c r="AE40" i="1"/>
  <c r="AD40" i="1"/>
  <c r="AC40" i="1"/>
  <c r="AB40" i="1"/>
  <c r="AA40" i="1"/>
  <c r="Y40" i="1"/>
  <c r="X40" i="1"/>
  <c r="W40" i="1"/>
  <c r="V40" i="1"/>
  <c r="O40" i="1"/>
  <c r="AK40" i="1" s="1"/>
  <c r="AJ39" i="1"/>
  <c r="AI39" i="1"/>
  <c r="AH39" i="1"/>
  <c r="AG39" i="1"/>
  <c r="AF39" i="1"/>
  <c r="AE39" i="1"/>
  <c r="AD39" i="1"/>
  <c r="AC39" i="1"/>
  <c r="AB39" i="1"/>
  <c r="AA39" i="1"/>
  <c r="Y39" i="1"/>
  <c r="X39" i="1"/>
  <c r="W39" i="1"/>
  <c r="V39" i="1"/>
  <c r="O39" i="1"/>
  <c r="AK39" i="1" s="1"/>
  <c r="AJ38" i="1"/>
  <c r="AI38" i="1"/>
  <c r="AH38" i="1"/>
  <c r="AG38" i="1"/>
  <c r="AF38" i="1"/>
  <c r="AE38" i="1"/>
  <c r="AD38" i="1"/>
  <c r="AC38" i="1"/>
  <c r="AB38" i="1"/>
  <c r="AA38" i="1"/>
  <c r="Y38" i="1"/>
  <c r="X38" i="1"/>
  <c r="W38" i="1"/>
  <c r="V38" i="1"/>
  <c r="O38" i="1"/>
  <c r="AK38" i="1" s="1"/>
  <c r="AJ37" i="1"/>
  <c r="AI37" i="1"/>
  <c r="AH37" i="1"/>
  <c r="AG37" i="1"/>
  <c r="AF37" i="1"/>
  <c r="AE37" i="1"/>
  <c r="AD37" i="1"/>
  <c r="AC37" i="1"/>
  <c r="AB37" i="1"/>
  <c r="AA37" i="1"/>
  <c r="Y37" i="1"/>
  <c r="X37" i="1"/>
  <c r="W37" i="1"/>
  <c r="V37" i="1"/>
  <c r="O37" i="1"/>
  <c r="AK37" i="1" s="1"/>
  <c r="AJ36" i="1"/>
  <c r="AI36" i="1"/>
  <c r="AH36" i="1"/>
  <c r="AG36" i="1"/>
  <c r="AF36" i="1"/>
  <c r="AE36" i="1"/>
  <c r="AD36" i="1"/>
  <c r="AC36" i="1"/>
  <c r="AB36" i="1"/>
  <c r="AA36" i="1"/>
  <c r="Y36" i="1"/>
  <c r="X36" i="1"/>
  <c r="W36" i="1"/>
  <c r="V36" i="1"/>
  <c r="O36" i="1"/>
  <c r="AK36" i="1" s="1"/>
  <c r="AJ35" i="1"/>
  <c r="AI35" i="1"/>
  <c r="AH35" i="1"/>
  <c r="AG35" i="1"/>
  <c r="AF35" i="1"/>
  <c r="AE35" i="1"/>
  <c r="AD35" i="1"/>
  <c r="AC35" i="1"/>
  <c r="AB35" i="1"/>
  <c r="AA35" i="1"/>
  <c r="Y35" i="1"/>
  <c r="X35" i="1"/>
  <c r="W35" i="1"/>
  <c r="V35" i="1"/>
  <c r="O35" i="1"/>
  <c r="AK35" i="1" s="1"/>
  <c r="AJ34" i="1"/>
  <c r="AI34" i="1"/>
  <c r="AH34" i="1"/>
  <c r="AG34" i="1"/>
  <c r="AF34" i="1"/>
  <c r="AE34" i="1"/>
  <c r="AD34" i="1"/>
  <c r="AC34" i="1"/>
  <c r="AB34" i="1"/>
  <c r="AA34" i="1"/>
  <c r="Y34" i="1"/>
  <c r="X34" i="1"/>
  <c r="W34" i="1"/>
  <c r="V34" i="1"/>
  <c r="O34" i="1"/>
  <c r="AK34" i="1" s="1"/>
  <c r="AJ33" i="1"/>
  <c r="AI33" i="1"/>
  <c r="AH33" i="1"/>
  <c r="AG33" i="1"/>
  <c r="AF33" i="1"/>
  <c r="AE33" i="1"/>
  <c r="AD33" i="1"/>
  <c r="AC33" i="1"/>
  <c r="AB33" i="1"/>
  <c r="AA33" i="1"/>
  <c r="Y33" i="1"/>
  <c r="X33" i="1"/>
  <c r="W33" i="1"/>
  <c r="V33" i="1"/>
  <c r="O33" i="1"/>
  <c r="AK33" i="1" s="1"/>
  <c r="AJ32" i="1"/>
  <c r="AI32" i="1"/>
  <c r="AH32" i="1"/>
  <c r="AG32" i="1"/>
  <c r="AF32" i="1"/>
  <c r="AE32" i="1"/>
  <c r="AD32" i="1"/>
  <c r="AC32" i="1"/>
  <c r="AB32" i="1"/>
  <c r="AA32" i="1"/>
  <c r="Y32" i="1"/>
  <c r="X32" i="1"/>
  <c r="W32" i="1"/>
  <c r="V32" i="1"/>
  <c r="O32" i="1"/>
  <c r="AK32" i="1" s="1"/>
  <c r="AJ31" i="1"/>
  <c r="AI31" i="1"/>
  <c r="AH31" i="1"/>
  <c r="AG31" i="1"/>
  <c r="AF31" i="1"/>
  <c r="AE31" i="1"/>
  <c r="AD31" i="1"/>
  <c r="AC31" i="1"/>
  <c r="AB31" i="1"/>
  <c r="AA31" i="1"/>
  <c r="Y31" i="1"/>
  <c r="X31" i="1"/>
  <c r="W31" i="1"/>
  <c r="V31" i="1"/>
  <c r="O31" i="1"/>
  <c r="AK31" i="1" s="1"/>
  <c r="AJ30" i="1"/>
  <c r="AI30" i="1"/>
  <c r="AH30" i="1"/>
  <c r="AG30" i="1"/>
  <c r="AF30" i="1"/>
  <c r="AE30" i="1"/>
  <c r="AD30" i="1"/>
  <c r="AC30" i="1"/>
  <c r="AB30" i="1"/>
  <c r="AA30" i="1"/>
  <c r="Y30" i="1"/>
  <c r="X30" i="1"/>
  <c r="W30" i="1"/>
  <c r="V30" i="1"/>
  <c r="O30" i="1"/>
  <c r="AK30" i="1" s="1"/>
  <c r="AJ29" i="1"/>
  <c r="AI29" i="1"/>
  <c r="AH29" i="1"/>
  <c r="AG29" i="1"/>
  <c r="AF29" i="1"/>
  <c r="AE29" i="1"/>
  <c r="AD29" i="1"/>
  <c r="AC29" i="1"/>
  <c r="AB29" i="1"/>
  <c r="AA29" i="1"/>
  <c r="Y29" i="1"/>
  <c r="X29" i="1"/>
  <c r="W29" i="1"/>
  <c r="V29" i="1"/>
  <c r="O29" i="1"/>
  <c r="AK29" i="1" s="1"/>
  <c r="AJ28" i="1"/>
  <c r="AI28" i="1"/>
  <c r="AH28" i="1"/>
  <c r="AG28" i="1"/>
  <c r="AF28" i="1"/>
  <c r="AE28" i="1"/>
  <c r="AD28" i="1"/>
  <c r="AC28" i="1"/>
  <c r="AB28" i="1"/>
  <c r="AA28" i="1"/>
  <c r="Y28" i="1"/>
  <c r="X28" i="1"/>
  <c r="W28" i="1"/>
  <c r="V28" i="1"/>
  <c r="O28" i="1"/>
  <c r="AK28" i="1" s="1"/>
  <c r="AJ27" i="1"/>
  <c r="AI27" i="1"/>
  <c r="AH27" i="1"/>
  <c r="AG27" i="1"/>
  <c r="AF27" i="1"/>
  <c r="AE27" i="1"/>
  <c r="AD27" i="1"/>
  <c r="AC27" i="1"/>
  <c r="AB27" i="1"/>
  <c r="AA27" i="1"/>
  <c r="Y27" i="1"/>
  <c r="X27" i="1"/>
  <c r="W27" i="1"/>
  <c r="V27" i="1"/>
  <c r="O27" i="1"/>
  <c r="AK27" i="1" s="1"/>
  <c r="AJ26" i="1"/>
  <c r="AI26" i="1"/>
  <c r="AH26" i="1"/>
  <c r="AG26" i="1"/>
  <c r="AF26" i="1"/>
  <c r="AE26" i="1"/>
  <c r="AD26" i="1"/>
  <c r="AC26" i="1"/>
  <c r="AB26" i="1"/>
  <c r="AA26" i="1"/>
  <c r="Y26" i="1"/>
  <c r="X26" i="1"/>
  <c r="W26" i="1"/>
  <c r="V26" i="1"/>
  <c r="O26" i="1"/>
  <c r="AK26" i="1" s="1"/>
  <c r="AJ25" i="1"/>
  <c r="AI25" i="1"/>
  <c r="AH25" i="1"/>
  <c r="AG25" i="1"/>
  <c r="AF25" i="1"/>
  <c r="AE25" i="1"/>
  <c r="AD25" i="1"/>
  <c r="AC25" i="1"/>
  <c r="AB25" i="1"/>
  <c r="AA25" i="1"/>
  <c r="Y25" i="1"/>
  <c r="X25" i="1"/>
  <c r="W25" i="1"/>
  <c r="V25" i="1"/>
  <c r="O25" i="1"/>
  <c r="AK25" i="1" s="1"/>
  <c r="AJ24" i="1"/>
  <c r="AI24" i="1"/>
  <c r="AH24" i="1"/>
  <c r="AG24" i="1"/>
  <c r="AF24" i="1"/>
  <c r="AE24" i="1"/>
  <c r="AD24" i="1"/>
  <c r="AC24" i="1"/>
  <c r="AB24" i="1"/>
  <c r="AA24" i="1"/>
  <c r="Y24" i="1"/>
  <c r="X24" i="1"/>
  <c r="W24" i="1"/>
  <c r="V24" i="1"/>
  <c r="O24" i="1"/>
  <c r="AK24" i="1" s="1"/>
  <c r="AJ23" i="1"/>
  <c r="AI23" i="1"/>
  <c r="AH23" i="1"/>
  <c r="AG23" i="1"/>
  <c r="AF23" i="1"/>
  <c r="AE23" i="1"/>
  <c r="AD23" i="1"/>
  <c r="AC23" i="1"/>
  <c r="AB23" i="1"/>
  <c r="AA23" i="1"/>
  <c r="Y23" i="1"/>
  <c r="X23" i="1"/>
  <c r="W23" i="1"/>
  <c r="V23" i="1"/>
  <c r="O23" i="1"/>
  <c r="AK23" i="1" s="1"/>
  <c r="AJ22" i="1"/>
  <c r="AI22" i="1"/>
  <c r="AH22" i="1"/>
  <c r="AG22" i="1"/>
  <c r="AF22" i="1"/>
  <c r="AE22" i="1"/>
  <c r="AD22" i="1"/>
  <c r="AC22" i="1"/>
  <c r="AB22" i="1"/>
  <c r="AA22" i="1"/>
  <c r="Y22" i="1"/>
  <c r="X22" i="1"/>
  <c r="W22" i="1"/>
  <c r="V22" i="1"/>
  <c r="O22" i="1"/>
  <c r="AK22" i="1" s="1"/>
  <c r="AJ21" i="1"/>
  <c r="AI21" i="1"/>
  <c r="AH21" i="1"/>
  <c r="AG21" i="1"/>
  <c r="AF21" i="1"/>
  <c r="AE21" i="1"/>
  <c r="AD21" i="1"/>
  <c r="AC21" i="1"/>
  <c r="AB21" i="1"/>
  <c r="AA21" i="1"/>
  <c r="Y21" i="1"/>
  <c r="X21" i="1"/>
  <c r="W21" i="1"/>
  <c r="V21" i="1"/>
  <c r="O21" i="1"/>
  <c r="AK21" i="1" s="1"/>
  <c r="AJ20" i="1"/>
  <c r="AI20" i="1"/>
  <c r="AH20" i="1"/>
  <c r="AG20" i="1"/>
  <c r="AF20" i="1"/>
  <c r="AE20" i="1"/>
  <c r="AD20" i="1"/>
  <c r="AC20" i="1"/>
  <c r="AB20" i="1"/>
  <c r="AA20" i="1"/>
  <c r="Y20" i="1"/>
  <c r="X20" i="1"/>
  <c r="W20" i="1"/>
  <c r="V20" i="1"/>
  <c r="O20" i="1"/>
  <c r="AK20" i="1" s="1"/>
  <c r="AJ19" i="1"/>
  <c r="AI19" i="1"/>
  <c r="AH19" i="1"/>
  <c r="AG19" i="1"/>
  <c r="AF19" i="1"/>
  <c r="AE19" i="1"/>
  <c r="AD19" i="1"/>
  <c r="AC19" i="1"/>
  <c r="AB19" i="1"/>
  <c r="AA19" i="1"/>
  <c r="Y19" i="1"/>
  <c r="X19" i="1"/>
  <c r="W19" i="1"/>
  <c r="V19" i="1"/>
  <c r="O19" i="1"/>
  <c r="AK19" i="1" s="1"/>
  <c r="AJ18" i="1"/>
  <c r="AI18" i="1"/>
  <c r="AH18" i="1"/>
  <c r="AG18" i="1"/>
  <c r="AF18" i="1"/>
  <c r="AE18" i="1"/>
  <c r="AD18" i="1"/>
  <c r="AC18" i="1"/>
  <c r="AB18" i="1"/>
  <c r="AA18" i="1"/>
  <c r="Y18" i="1"/>
  <c r="X18" i="1"/>
  <c r="W18" i="1"/>
  <c r="V18" i="1"/>
  <c r="O18" i="1"/>
  <c r="AK18" i="1" s="1"/>
  <c r="AJ17" i="1"/>
  <c r="AI17" i="1"/>
  <c r="AH17" i="1"/>
  <c r="AG17" i="1"/>
  <c r="AF17" i="1"/>
  <c r="AE17" i="1"/>
  <c r="AD17" i="1"/>
  <c r="AC17" i="1"/>
  <c r="AB17" i="1"/>
  <c r="AA17" i="1"/>
  <c r="Y17" i="1"/>
  <c r="X17" i="1"/>
  <c r="W17" i="1"/>
  <c r="V17" i="1"/>
  <c r="O17" i="1"/>
  <c r="AK17" i="1" s="1"/>
  <c r="AJ16" i="1"/>
  <c r="AI16" i="1"/>
  <c r="AH16" i="1"/>
  <c r="AG16" i="1"/>
  <c r="AF16" i="1"/>
  <c r="AE16" i="1"/>
  <c r="AD16" i="1"/>
  <c r="AC16" i="1"/>
  <c r="AB16" i="1"/>
  <c r="AA16" i="1"/>
  <c r="Y16" i="1"/>
  <c r="X16" i="1"/>
  <c r="W16" i="1"/>
  <c r="V16" i="1"/>
  <c r="O16" i="1"/>
  <c r="AK16" i="1" s="1"/>
  <c r="AJ15" i="1"/>
  <c r="AI15" i="1"/>
  <c r="AH15" i="1"/>
  <c r="AG15" i="1"/>
  <c r="AF15" i="1"/>
  <c r="AE15" i="1"/>
  <c r="AD15" i="1"/>
  <c r="AC15" i="1"/>
  <c r="AB15" i="1"/>
  <c r="AA15" i="1"/>
  <c r="Y15" i="1"/>
  <c r="X15" i="1"/>
  <c r="W15" i="1"/>
  <c r="V15" i="1"/>
  <c r="O15" i="1"/>
  <c r="AK15" i="1" s="1"/>
  <c r="AJ14" i="1"/>
  <c r="AI14" i="1"/>
  <c r="AH14" i="1"/>
  <c r="AG14" i="1"/>
  <c r="AF14" i="1"/>
  <c r="AE14" i="1"/>
  <c r="AD14" i="1"/>
  <c r="AC14" i="1"/>
  <c r="AB14" i="1"/>
  <c r="AA14" i="1"/>
  <c r="Y14" i="1"/>
  <c r="X14" i="1"/>
  <c r="W14" i="1"/>
  <c r="V14" i="1"/>
  <c r="O14" i="1"/>
  <c r="AK14" i="1" s="1"/>
  <c r="AJ13" i="1"/>
  <c r="AI13" i="1"/>
  <c r="AH13" i="1"/>
  <c r="AG13" i="1"/>
  <c r="AF13" i="1"/>
  <c r="AE13" i="1"/>
  <c r="AD13" i="1"/>
  <c r="AC13" i="1"/>
  <c r="AB13" i="1"/>
  <c r="AA13" i="1"/>
  <c r="Y13" i="1"/>
  <c r="X13" i="1"/>
  <c r="W13" i="1"/>
  <c r="V13" i="1"/>
  <c r="O13" i="1"/>
  <c r="AK13" i="1" s="1"/>
  <c r="AJ12" i="1"/>
  <c r="AI12" i="1"/>
  <c r="AH12" i="1"/>
  <c r="AG12" i="1"/>
  <c r="AF12" i="1"/>
  <c r="AE12" i="1"/>
  <c r="AD12" i="1"/>
  <c r="AC12" i="1"/>
  <c r="AB12" i="1"/>
  <c r="AA12" i="1"/>
  <c r="Y12" i="1"/>
  <c r="X12" i="1"/>
  <c r="W12" i="1"/>
  <c r="V12" i="1"/>
  <c r="O12" i="1"/>
  <c r="AK12" i="1" s="1"/>
  <c r="AJ11" i="1"/>
  <c r="AI11" i="1"/>
  <c r="AH11" i="1"/>
  <c r="AG11" i="1"/>
  <c r="AF11" i="1"/>
  <c r="AE11" i="1"/>
  <c r="AD11" i="1"/>
  <c r="AC11" i="1"/>
  <c r="AB11" i="1"/>
  <c r="AA11" i="1"/>
  <c r="Y11" i="1"/>
  <c r="X11" i="1"/>
  <c r="W11" i="1"/>
  <c r="V11" i="1"/>
  <c r="O11" i="1"/>
  <c r="AK11" i="1" s="1"/>
  <c r="AJ10" i="1"/>
  <c r="AI10" i="1"/>
  <c r="AH10" i="1"/>
  <c r="AG10" i="1"/>
  <c r="AF10" i="1"/>
  <c r="AE10" i="1"/>
  <c r="AD10" i="1"/>
  <c r="AC10" i="1"/>
  <c r="AB10" i="1"/>
  <c r="AA10" i="1"/>
  <c r="Y10" i="1"/>
  <c r="X10" i="1"/>
  <c r="W10" i="1"/>
  <c r="V10" i="1"/>
  <c r="O10" i="1"/>
  <c r="AK10" i="1" s="1"/>
  <c r="AJ9" i="1"/>
  <c r="AI9" i="1"/>
  <c r="AH9" i="1"/>
  <c r="AG9" i="1"/>
  <c r="AF9" i="1"/>
  <c r="AE9" i="1"/>
  <c r="AD9" i="1"/>
  <c r="AC9" i="1"/>
  <c r="AB9" i="1"/>
  <c r="AA9" i="1"/>
  <c r="Y9" i="1"/>
  <c r="X9" i="1"/>
  <c r="W9" i="1"/>
  <c r="V9" i="1"/>
  <c r="O9" i="1"/>
  <c r="AK9" i="1" s="1"/>
  <c r="AJ8" i="1"/>
  <c r="AI8" i="1"/>
  <c r="AH8" i="1"/>
  <c r="AG8" i="1"/>
  <c r="AF8" i="1"/>
  <c r="AE8" i="1"/>
  <c r="AD8" i="1"/>
  <c r="AC8" i="1"/>
  <c r="AB8" i="1"/>
  <c r="AA8" i="1"/>
  <c r="Y8" i="1"/>
  <c r="X8" i="1"/>
  <c r="W8" i="1"/>
  <c r="V8" i="1"/>
  <c r="O8" i="1"/>
  <c r="AK8" i="1" s="1"/>
  <c r="AJ7" i="1"/>
  <c r="AI7" i="1"/>
  <c r="AH7" i="1"/>
  <c r="AG7" i="1"/>
  <c r="AF7" i="1"/>
  <c r="AE7" i="1"/>
  <c r="AD7" i="1"/>
  <c r="AC7" i="1"/>
  <c r="AB7" i="1"/>
  <c r="AA7" i="1"/>
  <c r="Y7" i="1"/>
  <c r="X7" i="1"/>
  <c r="W7" i="1"/>
  <c r="V7" i="1"/>
  <c r="O7" i="1"/>
  <c r="AK7" i="1" s="1"/>
  <c r="AJ6" i="1"/>
  <c r="AI6" i="1"/>
  <c r="AH6" i="1"/>
  <c r="AG6" i="1"/>
  <c r="AF6" i="1"/>
  <c r="AE6" i="1"/>
  <c r="AD6" i="1"/>
  <c r="AC6" i="1"/>
  <c r="AB6" i="1"/>
  <c r="AA6" i="1"/>
  <c r="Y6" i="1"/>
  <c r="X6" i="1"/>
  <c r="W6" i="1"/>
  <c r="V6" i="1"/>
  <c r="O6" i="1"/>
  <c r="AK6" i="1" s="1"/>
  <c r="AJ5" i="1"/>
  <c r="AI5" i="1"/>
  <c r="AH5" i="1"/>
  <c r="AG5" i="1"/>
  <c r="AF5" i="1"/>
  <c r="AE5" i="1"/>
  <c r="AD5" i="1"/>
  <c r="AC5" i="1"/>
  <c r="AB5" i="1"/>
  <c r="AA5" i="1"/>
  <c r="Y5" i="1"/>
  <c r="X5" i="1"/>
  <c r="W5" i="1"/>
  <c r="V5" i="1"/>
  <c r="O5" i="1"/>
  <c r="AK5" i="1" s="1"/>
  <c r="AJ4" i="1"/>
  <c r="AI4" i="1"/>
  <c r="AH4" i="1"/>
  <c r="AG4" i="1"/>
  <c r="AF4" i="1"/>
  <c r="AE4" i="1"/>
  <c r="AD4" i="1"/>
  <c r="AC4" i="1"/>
  <c r="AB4" i="1"/>
  <c r="AA4" i="1"/>
  <c r="Y4" i="1"/>
  <c r="X4" i="1"/>
  <c r="W4" i="1"/>
  <c r="V4" i="1"/>
  <c r="O4" i="1"/>
  <c r="AK4" i="1" s="1"/>
  <c r="AJ3" i="1"/>
  <c r="AI3" i="1"/>
  <c r="AH3" i="1"/>
  <c r="AG3" i="1"/>
  <c r="AF3" i="1"/>
  <c r="AE3" i="1"/>
  <c r="AD3" i="1"/>
  <c r="AC3" i="1"/>
  <c r="AB3" i="1"/>
  <c r="AA3" i="1"/>
  <c r="Y3" i="1"/>
  <c r="X3" i="1"/>
  <c r="W3" i="1"/>
  <c r="V3" i="1"/>
  <c r="O3" i="1"/>
  <c r="AK3" i="1" s="1"/>
  <c r="AJ2" i="1"/>
  <c r="AI2" i="1"/>
  <c r="AH2" i="1"/>
  <c r="AG2" i="1"/>
  <c r="AF2" i="1"/>
  <c r="AE2" i="1"/>
  <c r="AD2" i="1"/>
  <c r="AC2" i="1"/>
  <c r="AB2" i="1"/>
  <c r="AA2" i="1"/>
  <c r="Y2" i="1"/>
  <c r="X2" i="1"/>
  <c r="W2" i="1"/>
  <c r="V2" i="1"/>
  <c r="O2" i="1"/>
  <c r="AK2" i="1" s="1"/>
  <c r="B3" i="28" l="1"/>
  <c r="B5" i="28"/>
</calcChain>
</file>

<file path=xl/sharedStrings.xml><?xml version="1.0" encoding="utf-8"?>
<sst xmlns="http://schemas.openxmlformats.org/spreadsheetml/2006/main" count="44758" uniqueCount="9269">
  <si>
    <t>Month Start</t>
  </si>
  <si>
    <t>Sales</t>
  </si>
  <si>
    <t>Grand Total</t>
  </si>
  <si>
    <t>Category</t>
  </si>
  <si>
    <t>Sum of Sales Amount</t>
  </si>
  <si>
    <t>Women Sarees</t>
  </si>
  <si>
    <t>Handbags</t>
  </si>
  <si>
    <t>Watches</t>
  </si>
  <si>
    <t>Jewellery</t>
  </si>
  <si>
    <t>Women Dresses</t>
  </si>
  <si>
    <t>Footwear</t>
  </si>
  <si>
    <t>Men Ethnic</t>
  </si>
  <si>
    <t>Women Jeans</t>
  </si>
  <si>
    <t>Women Kurtis</t>
  </si>
  <si>
    <t>Winter Wear</t>
  </si>
  <si>
    <t>Region</t>
  </si>
  <si>
    <t>South Zone 1</t>
  </si>
  <si>
    <t>South Zone 2</t>
  </si>
  <si>
    <t>South Zone 3</t>
  </si>
  <si>
    <t>Sales Channel</t>
  </si>
  <si>
    <t>Offline</t>
  </si>
  <si>
    <t>Online</t>
  </si>
  <si>
    <t>Payment Mode</t>
  </si>
  <si>
    <t xml:space="preserve">  Cash  </t>
  </si>
  <si>
    <t xml:space="preserve">  Credit Card  </t>
  </si>
  <si>
    <t xml:space="preserve">  Debit Card  </t>
  </si>
  <si>
    <t xml:space="preserve">  UPI  </t>
  </si>
  <si>
    <t>Cash</t>
  </si>
  <si>
    <t>Credit Card</t>
  </si>
  <si>
    <t>Debit Card</t>
  </si>
  <si>
    <t>EMI</t>
  </si>
  <si>
    <t>Net Banking</t>
  </si>
  <si>
    <t>UPI</t>
  </si>
  <si>
    <t>Product Name</t>
  </si>
  <si>
    <t>Aurelia Analog Watch Purple</t>
  </si>
  <si>
    <t>Aurelia Earrings Sky Blue</t>
  </si>
  <si>
    <t>Global Desi Analog Watch Cream</t>
  </si>
  <si>
    <t>Global Desi Earrings Green</t>
  </si>
  <si>
    <t>GRT Jewellers Sling Bag Olive</t>
  </si>
  <si>
    <t>Max Fashion Georgette Saree Brown</t>
  </si>
  <si>
    <t>Max Fashion Printed Saree Brown</t>
  </si>
  <si>
    <t>Nike Earrings Teal</t>
  </si>
  <si>
    <t>Westside Straight Fit Charcoal</t>
  </si>
  <si>
    <t>Wrangler Ring White</t>
  </si>
  <si>
    <t>Store Name</t>
  </si>
  <si>
    <t>TrendMart Kochi High Street</t>
  </si>
  <si>
    <t>TrendMart Thiruvananthapuram High Street</t>
  </si>
  <si>
    <t>TrendMart Kochi Standard</t>
  </si>
  <si>
    <t>TrendMart Vellore Standard</t>
  </si>
  <si>
    <t>TrendMart Guntur High Street</t>
  </si>
  <si>
    <t>TrendMart Nizamabad Standard</t>
  </si>
  <si>
    <t>TrendMart Thoothukudi Mall Kiosk</t>
  </si>
  <si>
    <t>TrendMart Chennai Standard</t>
  </si>
  <si>
    <t>TrendMart Warangal High Street</t>
  </si>
  <si>
    <t>TrendMart Madurai Mall Kiosk</t>
  </si>
  <si>
    <t>Return Status</t>
  </si>
  <si>
    <t>Not Returned</t>
  </si>
  <si>
    <t>Returned</t>
  </si>
  <si>
    <t>Day Type</t>
  </si>
  <si>
    <t>Weekday</t>
  </si>
  <si>
    <t>Weekend</t>
  </si>
  <si>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</si>
  <si>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</si>
  <si>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</si>
  <si>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</si>
  <si>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</si>
  <si>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</si>
  <si>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</si>
  <si>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</si>
  <si>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</si>
  <si>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</si>
  <si>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</si>
  <si>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</si>
  <si>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</si>
  <si>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</si>
  <si>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</si>
  <si>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Order Time</t>
  </si>
  <si>
    <t>Month</t>
  </si>
  <si>
    <t>Month No</t>
  </si>
  <si>
    <t>Year</t>
  </si>
  <si>
    <t>Month Year</t>
  </si>
  <si>
    <t>Subcategory</t>
  </si>
  <si>
    <t>Brand</t>
  </si>
  <si>
    <t>Customer Name</t>
  </si>
  <si>
    <t>Membership</t>
  </si>
  <si>
    <t>Employee Name</t>
  </si>
  <si>
    <t>Month Sort</t>
  </si>
  <si>
    <t>Profit Margin</t>
  </si>
  <si>
    <t>INV100001</t>
  </si>
  <si>
    <t>CUST0052</t>
  </si>
  <si>
    <t>PRD0200</t>
  </si>
  <si>
    <t>STR037</t>
  </si>
  <si>
    <t>EMP0276</t>
  </si>
  <si>
    <t>18:16</t>
  </si>
  <si>
    <t>INV100002</t>
  </si>
  <si>
    <t>CUST0463</t>
  </si>
  <si>
    <t>PRD0245</t>
  </si>
  <si>
    <t>STR102</t>
  </si>
  <si>
    <t>EMP0156</t>
  </si>
  <si>
    <t>13:25</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</si>
  <si>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</si>
  <si>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</si>
  <si>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</si>
  <si>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</si>
  <si>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</si>
  <si>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</si>
  <si>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</si>
  <si>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</si>
  <si>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</si>
  <si>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</si>
  <si>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</si>
  <si>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</si>
  <si>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</si>
  <si>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</si>
  <si>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</si>
  <si>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</si>
  <si>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</si>
  <si>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21:11</t>
  </si>
  <si>
    <t>INV100006</t>
  </si>
  <si>
    <t>CUST0084</t>
  </si>
  <si>
    <t>PRD0199</t>
  </si>
  <si>
    <t>STR074</t>
  </si>
  <si>
    <t>EMP0204</t>
  </si>
  <si>
    <t>10:24</t>
  </si>
  <si>
    <t>INV100007</t>
  </si>
  <si>
    <t>CUST0714</t>
  </si>
  <si>
    <t>PRD0040</t>
  </si>
  <si>
    <t>STR062</t>
  </si>
  <si>
    <t>EMP0215</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</si>
  <si>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</si>
  <si>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</si>
  <si>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</si>
  <si>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</si>
  <si>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</si>
  <si>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</si>
  <si>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</si>
  <si>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</si>
  <si>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</si>
  <si>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</si>
  <si>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</si>
  <si>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</si>
  <si>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</si>
  <si>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</si>
  <si>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</si>
  <si>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</si>
  <si>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</si>
  <si>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</si>
  <si>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</si>
  <si>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</si>
  <si>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</si>
  <si>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</si>
  <si>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</si>
  <si>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</si>
  <si>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</si>
  <si>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</si>
  <si>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</si>
  <si>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</si>
  <si>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</si>
  <si>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</si>
  <si>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</si>
  <si>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</si>
  <si>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</si>
  <si>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</si>
  <si>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</si>
  <si>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</si>
  <si>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</si>
  <si>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</si>
  <si>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</si>
  <si>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</si>
  <si>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</si>
  <si>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</si>
  <si>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</si>
  <si>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</si>
  <si>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</si>
  <si>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</si>
  <si>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</si>
  <si>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</si>
  <si>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</si>
  <si>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12:38</t>
  </si>
  <si>
    <t>INV100017</t>
  </si>
  <si>
    <t>CUST0540</t>
  </si>
  <si>
    <t>STR040</t>
  </si>
  <si>
    <t>EMP0002</t>
  </si>
  <si>
    <t>20:29</t>
  </si>
  <si>
    <t>INV100018</t>
  </si>
  <si>
    <t>CUST0702</t>
  </si>
  <si>
    <t>PRD0233</t>
  </si>
  <si>
    <t>STR014</t>
  </si>
  <si>
    <t>18:02</t>
  </si>
  <si>
    <t>INV100019</t>
  </si>
  <si>
    <t>CUST0432</t>
  </si>
  <si>
    <t>PRD0071</t>
  </si>
  <si>
    <t>STR024</t>
  </si>
  <si>
    <t>EMP0121</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</si>
  <si>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</si>
  <si>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</si>
  <si>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</si>
  <si>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</si>
  <si>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</si>
  <si>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</si>
  <si>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</si>
  <si>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</si>
  <si>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</si>
  <si>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</si>
  <si>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</si>
  <si>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</si>
  <si>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</si>
  <si>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</si>
  <si>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</si>
  <si>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</si>
  <si>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</si>
  <si>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</si>
  <si>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</si>
  <si>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</si>
  <si>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</si>
  <si>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</si>
  <si>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</si>
  <si>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</si>
  <si>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</si>
  <si>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</si>
  <si>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</si>
  <si>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</si>
  <si>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</si>
  <si>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</si>
  <si>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</si>
  <si>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</si>
  <si>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</si>
  <si>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</si>
  <si>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</si>
  <si>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</si>
  <si>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</si>
  <si>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</si>
  <si>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</si>
  <si>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</si>
  <si>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</si>
  <si>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</si>
  <si>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</si>
  <si>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</si>
  <si>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</si>
  <si>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</si>
  <si>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</si>
  <si>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</si>
  <si>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</si>
  <si>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</si>
  <si>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</si>
  <si>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</si>
  <si>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</si>
  <si>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</si>
  <si>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</si>
  <si>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</si>
  <si>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</si>
  <si>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</si>
  <si>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</si>
  <si>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</si>
  <si>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</si>
  <si>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</si>
  <si>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</si>
  <si>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</si>
  <si>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</si>
  <si>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</si>
  <si>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</si>
  <si>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</si>
  <si>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</si>
  <si>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</si>
  <si>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</si>
  <si>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</si>
  <si>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</si>
  <si>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</si>
  <si>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</si>
  <si>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</si>
  <si>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</si>
  <si>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</si>
  <si>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</si>
  <si>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</si>
  <si>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</si>
  <si>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</si>
  <si>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</si>
  <si>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</si>
  <si>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</si>
  <si>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</si>
  <si>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</si>
  <si>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</si>
  <si>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</si>
  <si>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</si>
  <si>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</si>
  <si>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</si>
  <si>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</si>
  <si>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</si>
  <si>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</si>
  <si>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</si>
  <si>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</si>
  <si>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</si>
  <si>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</si>
  <si>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</si>
  <si>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</si>
  <si>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</si>
  <si>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</si>
  <si>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</si>
  <si>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</si>
  <si>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</si>
  <si>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</si>
  <si>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</si>
  <si>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</si>
  <si>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</si>
  <si>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</si>
  <si>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</si>
  <si>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</si>
  <si>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</si>
  <si>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</si>
  <si>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</si>
  <si>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</si>
  <si>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</si>
  <si>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</si>
  <si>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</si>
  <si>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</si>
  <si>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</si>
  <si>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</si>
  <si>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</si>
  <si>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</si>
  <si>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</si>
  <si>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</si>
  <si>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</si>
  <si>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</si>
  <si>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</si>
  <si>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</si>
  <si>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</si>
  <si>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</si>
  <si>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</si>
  <si>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</si>
  <si>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</si>
  <si>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</si>
  <si>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</si>
  <si>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</si>
  <si>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</si>
  <si>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</si>
  <si>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</si>
  <si>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</si>
  <si>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</si>
  <si>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</si>
  <si>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</si>
  <si>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</si>
  <si>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</si>
  <si>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</si>
  <si>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</si>
  <si>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</si>
  <si>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</si>
  <si>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</si>
  <si>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</si>
  <si>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</si>
  <si>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</si>
  <si>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</si>
  <si>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</si>
  <si>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</si>
  <si>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</si>
  <si>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</si>
  <si>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</si>
  <si>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</si>
  <si>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</si>
  <si>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</si>
  <si>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</si>
  <si>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</si>
  <si>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</si>
  <si>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</si>
  <si>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</si>
  <si>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</si>
  <si>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</si>
  <si>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</si>
  <si>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</si>
  <si>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</si>
  <si>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</si>
  <si>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</si>
  <si>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</si>
  <si>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</si>
  <si>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</si>
  <si>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</si>
  <si>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</si>
  <si>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</si>
  <si>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</si>
  <si>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</si>
  <si>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</si>
  <si>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</si>
  <si>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</si>
  <si>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</si>
  <si>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</si>
  <si>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</si>
  <si>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</si>
  <si>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</si>
  <si>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</si>
  <si>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</si>
  <si>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</si>
  <si>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</si>
  <si>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</si>
  <si>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</si>
  <si>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</si>
  <si>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</si>
  <si>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</si>
  <si>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</si>
  <si>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</si>
  <si>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</si>
  <si>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</si>
  <si>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</si>
  <si>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</si>
  <si>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</si>
  <si>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</si>
  <si>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</si>
  <si>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</si>
  <si>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</si>
  <si>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</si>
  <si>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</si>
  <si>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</si>
  <si>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</si>
  <si>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</si>
  <si>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</si>
  <si>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</si>
  <si>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</si>
  <si>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</si>
  <si>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</si>
  <si>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</si>
  <si>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</si>
  <si>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</si>
  <si>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</si>
  <si>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</si>
  <si>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</si>
  <si>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</si>
  <si>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</si>
  <si>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</si>
  <si>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</si>
  <si>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</si>
  <si>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</si>
  <si>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</si>
  <si>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</si>
  <si>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</si>
  <si>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</si>
  <si>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</si>
  <si>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</si>
  <si>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</si>
  <si>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</si>
  <si>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</si>
  <si>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</si>
  <si>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</si>
  <si>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</si>
  <si>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</si>
  <si>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</si>
  <si>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</si>
  <si>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</si>
  <si>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</si>
  <si>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</si>
  <si>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</si>
  <si>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</si>
  <si>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</si>
  <si>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</si>
  <si>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</si>
  <si>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</si>
  <si>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</si>
  <si>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</si>
  <si>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</si>
  <si>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</si>
  <si>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</si>
  <si>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</si>
  <si>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</si>
  <si>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</si>
  <si>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</si>
  <si>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</si>
  <si>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</si>
  <si>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</si>
  <si>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</si>
  <si>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</si>
  <si>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</si>
  <si>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</si>
  <si>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</si>
  <si>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</si>
  <si>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</si>
  <si>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</si>
  <si>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</si>
  <si>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</si>
  <si>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</si>
  <si>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</si>
  <si>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</si>
  <si>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</si>
  <si>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</si>
  <si>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</si>
  <si>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</si>
  <si>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</si>
  <si>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</si>
  <si>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</si>
  <si>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</si>
  <si>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</si>
  <si>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</si>
  <si>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</si>
  <si>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</si>
  <si>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</si>
  <si>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</si>
  <si>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</si>
  <si>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</si>
  <si>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</si>
  <si>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</si>
  <si>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</si>
  <si>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</si>
  <si>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</si>
  <si>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</si>
  <si>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</si>
  <si>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</si>
  <si>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</si>
  <si>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</si>
  <si>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</si>
  <si>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</si>
  <si>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</si>
  <si>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</si>
  <si>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</si>
  <si>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</si>
  <si>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</si>
  <si>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</si>
  <si>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</si>
  <si>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</si>
  <si>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</si>
  <si>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</si>
  <si>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</si>
  <si>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</si>
  <si>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</si>
  <si>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</si>
  <si>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</si>
  <si>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</si>
  <si>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</si>
  <si>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</si>
  <si>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</si>
  <si>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</si>
  <si>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</si>
  <si>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</si>
  <si>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</si>
  <si>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</si>
  <si>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</si>
  <si>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</si>
  <si>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</si>
  <si>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</si>
  <si>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</si>
  <si>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</si>
  <si>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</si>
  <si>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</si>
  <si>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</si>
  <si>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</si>
  <si>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</si>
  <si>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</si>
  <si>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</si>
  <si>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</si>
  <si>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</si>
  <si>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</si>
  <si>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</si>
  <si>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</si>
  <si>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</si>
  <si>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</si>
  <si>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</si>
  <si>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</si>
  <si>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</si>
  <si>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</si>
  <si>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</si>
  <si>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</si>
  <si>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</si>
  <si>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</si>
  <si>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</si>
  <si>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</si>
  <si>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</si>
  <si>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</si>
  <si>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</si>
  <si>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</si>
  <si>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</si>
  <si>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</si>
  <si>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</si>
  <si>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</si>
  <si>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</si>
  <si>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</si>
  <si>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</si>
  <si>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</si>
  <si>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</si>
  <si>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</si>
  <si>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</si>
  <si>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</si>
  <si>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</si>
  <si>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</si>
  <si>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</si>
  <si>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</si>
  <si>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</si>
  <si>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</si>
  <si>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</si>
  <si>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</si>
  <si>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</si>
  <si>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</si>
  <si>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</si>
  <si>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</si>
  <si>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</si>
  <si>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</si>
  <si>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</si>
  <si>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</si>
  <si>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</si>
  <si>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</si>
  <si>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</si>
  <si>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</si>
  <si>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</si>
  <si>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</si>
  <si>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</si>
  <si>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</si>
  <si>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</si>
  <si>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</si>
  <si>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</si>
  <si>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</si>
  <si>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</si>
  <si>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</si>
  <si>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</si>
  <si>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</si>
  <si>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</si>
  <si>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</si>
  <si>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</si>
  <si>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</si>
  <si>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</si>
  <si>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</si>
  <si>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</si>
  <si>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</si>
  <si>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</si>
  <si>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</si>
  <si>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</si>
  <si>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</si>
  <si>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</si>
  <si>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</si>
  <si>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</si>
  <si>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</si>
  <si>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</si>
  <si>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</si>
  <si>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</si>
  <si>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</si>
  <si>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</si>
  <si>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</si>
  <si>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</si>
  <si>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</si>
  <si>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</si>
  <si>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</si>
  <si>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</si>
  <si>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</si>
  <si>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</si>
  <si>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</si>
  <si>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</si>
  <si>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</si>
  <si>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</si>
  <si>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</si>
  <si>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</si>
  <si>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</si>
  <si>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</si>
  <si>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</si>
  <si>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</si>
  <si>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</si>
  <si>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</si>
  <si>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</si>
  <si>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</si>
  <si>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</si>
  <si>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</si>
  <si>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</si>
  <si>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</si>
  <si>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</si>
  <si>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</si>
  <si>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</si>
  <si>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</si>
  <si>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</si>
  <si>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</si>
  <si>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</si>
  <si>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</si>
  <si>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</si>
  <si>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</si>
  <si>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</si>
  <si>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</si>
  <si>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</si>
  <si>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</si>
  <si>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</si>
  <si>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</si>
  <si>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</si>
  <si>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</si>
  <si>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</si>
  <si>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</si>
  <si>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</si>
  <si>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</si>
  <si>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</si>
  <si>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</si>
  <si>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</si>
  <si>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</si>
  <si>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</si>
  <si>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</si>
  <si>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</si>
  <si>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</si>
  <si>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</si>
  <si>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</si>
  <si>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</si>
  <si>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</si>
  <si>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</si>
  <si>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</si>
  <si>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</si>
  <si>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</si>
  <si>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</si>
  <si>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</si>
  <si>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</si>
  <si>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</si>
  <si>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</si>
  <si>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</si>
  <si>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</si>
  <si>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</si>
  <si>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</si>
  <si>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</si>
  <si>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</si>
  <si>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</si>
  <si>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</si>
  <si>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</si>
  <si>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</si>
  <si>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</si>
  <si>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</si>
  <si>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</si>
  <si>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</si>
  <si>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</si>
  <si>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</si>
  <si>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</si>
  <si>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</si>
  <si>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</si>
  <si>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</si>
  <si>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</si>
  <si>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</si>
  <si>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</si>
  <si>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</si>
  <si>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</si>
  <si>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</si>
  <si>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</si>
  <si>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</si>
  <si>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</si>
  <si>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</si>
  <si>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</si>
  <si>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</si>
  <si>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</si>
  <si>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</si>
  <si>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</si>
  <si>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</si>
  <si>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</si>
  <si>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</si>
  <si>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</si>
  <si>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</si>
  <si>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</si>
  <si>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</si>
  <si>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</si>
  <si>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</si>
  <si>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</si>
  <si>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</si>
  <si>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</si>
  <si>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</si>
  <si>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</si>
  <si>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</si>
  <si>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</si>
  <si>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</si>
  <si>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</si>
  <si>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</si>
  <si>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</si>
  <si>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</si>
  <si>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</si>
  <si>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</si>
  <si>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</si>
  <si>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</si>
  <si>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</si>
  <si>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</si>
  <si>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</si>
  <si>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</si>
  <si>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</si>
  <si>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</si>
  <si>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</si>
  <si>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</si>
  <si>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</si>
  <si>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</si>
  <si>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</si>
  <si>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</si>
  <si>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</si>
  <si>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</si>
  <si>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</si>
  <si>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</si>
  <si>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</si>
  <si>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</si>
  <si>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</si>
  <si>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</si>
  <si>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</si>
  <si>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</si>
  <si>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</si>
  <si>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</si>
  <si>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</si>
  <si>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</si>
  <si>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</si>
  <si>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</si>
  <si>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</si>
  <si>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</si>
  <si>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</si>
  <si>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</si>
  <si>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</si>
  <si>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</si>
  <si>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</si>
  <si>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</si>
  <si>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</si>
  <si>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</si>
  <si>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</si>
  <si>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</si>
  <si>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</si>
  <si>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</si>
  <si>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</si>
  <si>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</si>
  <si>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</si>
  <si>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</si>
  <si>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</si>
  <si>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</si>
  <si>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</si>
  <si>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</si>
  <si>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</si>
  <si>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</si>
  <si>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</si>
  <si>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</si>
  <si>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</si>
  <si>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</si>
  <si>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</si>
  <si>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</si>
  <si>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</si>
  <si>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</si>
  <si>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</si>
  <si>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</si>
  <si>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</si>
  <si>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</si>
  <si>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</si>
  <si>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</si>
  <si>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</si>
  <si>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</si>
  <si>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</si>
  <si>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</si>
  <si>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</si>
  <si>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</si>
  <si>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</si>
  <si>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</si>
  <si>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</si>
  <si>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</si>
  <si>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</si>
  <si>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</si>
  <si>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</si>
  <si>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</si>
  <si>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</si>
  <si>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</si>
  <si>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</si>
  <si>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</si>
  <si>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</si>
  <si>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</si>
  <si>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</si>
  <si>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</si>
  <si>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</si>
  <si>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</si>
  <si>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</si>
  <si>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</si>
  <si>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</si>
  <si>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</si>
  <si>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</si>
  <si>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</si>
  <si>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</si>
  <si>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</si>
  <si>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</si>
  <si>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</si>
  <si>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</si>
  <si>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</si>
  <si>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</si>
  <si>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</si>
  <si>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</si>
  <si>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</si>
  <si>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</si>
  <si>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</si>
  <si>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</si>
  <si>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</si>
  <si>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</si>
  <si>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</si>
  <si>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</si>
  <si>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</si>
  <si>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</si>
  <si>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</si>
  <si>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</si>
  <si>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</si>
  <si>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</si>
  <si>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</si>
  <si>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</si>
  <si>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</si>
  <si>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</si>
  <si>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</si>
  <si>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</si>
  <si>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</si>
  <si>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</si>
  <si>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</si>
  <si>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</si>
  <si>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</si>
  <si>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</si>
  <si>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</si>
  <si>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</si>
  <si>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</si>
  <si>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</si>
  <si>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</si>
  <si>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</si>
  <si>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</si>
  <si>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</si>
  <si>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</si>
  <si>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</si>
  <si>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</si>
  <si>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</si>
  <si>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</si>
  <si>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</si>
  <si>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</si>
  <si>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</si>
  <si>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</si>
  <si>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</si>
  <si>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</si>
  <si>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</si>
  <si>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</si>
  <si>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</si>
  <si>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</si>
  <si>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</si>
  <si>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</si>
  <si>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</si>
  <si>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</si>
  <si>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</si>
  <si>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</si>
  <si>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</si>
  <si>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</si>
  <si>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</si>
  <si>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</si>
  <si>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</si>
  <si>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</si>
  <si>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</si>
  <si>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</si>
  <si>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</si>
  <si>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</si>
  <si>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</si>
  <si>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</si>
  <si>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</si>
  <si>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</si>
  <si>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</si>
  <si>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</si>
  <si>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</si>
  <si>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</si>
  <si>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</si>
  <si>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</si>
  <si>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</si>
  <si>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</si>
  <si>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</si>
  <si>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</si>
  <si>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</si>
  <si>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</si>
  <si>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</si>
  <si>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</si>
  <si>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</si>
  <si>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</si>
  <si>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</si>
  <si>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</si>
  <si>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</si>
  <si>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</si>
  <si>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</si>
  <si>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</si>
  <si>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</si>
  <si>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</si>
  <si>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</si>
  <si>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</si>
  <si>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</si>
  <si>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</si>
  <si>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</si>
  <si>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</si>
  <si>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</si>
  <si>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</si>
  <si>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</si>
  <si>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</si>
  <si>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</si>
  <si>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</si>
  <si>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</si>
  <si>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</si>
  <si>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</si>
  <si>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</si>
  <si>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</si>
  <si>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</si>
  <si>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</si>
  <si>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</si>
  <si>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</si>
  <si>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</si>
  <si>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</si>
  <si>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</si>
  <si>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</si>
  <si>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</si>
  <si>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</si>
  <si>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</si>
  <si>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</si>
  <si>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</si>
  <si>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</si>
  <si>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</si>
  <si>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</si>
  <si>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</si>
  <si>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</si>
  <si>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</si>
  <si>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</si>
  <si>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</si>
  <si>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</si>
  <si>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</si>
  <si>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</si>
  <si>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</si>
  <si>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</si>
  <si>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</si>
  <si>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</si>
  <si>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</si>
  <si>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</si>
  <si>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</si>
  <si>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</si>
  <si>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</si>
  <si>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</si>
  <si>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</si>
  <si>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</si>
  <si>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</si>
  <si>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</si>
  <si>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</si>
  <si>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</si>
  <si>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</si>
  <si>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</si>
  <si>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</si>
  <si>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</si>
  <si>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</si>
  <si>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</si>
  <si>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</si>
  <si>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</si>
  <si>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</si>
  <si>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</si>
  <si>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</si>
  <si>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</si>
  <si>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</si>
  <si>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</si>
  <si>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</si>
  <si>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</si>
  <si>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</si>
  <si>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</si>
  <si>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</si>
  <si>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</si>
  <si>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</si>
  <si>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</si>
  <si>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</si>
  <si>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</si>
  <si>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</si>
  <si>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</si>
  <si>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</si>
  <si>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</si>
  <si>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</si>
  <si>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</si>
  <si>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</si>
  <si>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</si>
  <si>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</si>
  <si>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</si>
  <si>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</si>
  <si>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</si>
  <si>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</si>
  <si>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</si>
  <si>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</si>
  <si>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</si>
  <si>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</si>
  <si>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</si>
  <si>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</si>
  <si>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</si>
  <si>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</si>
  <si>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</si>
  <si>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</si>
  <si>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</si>
  <si>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</si>
  <si>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</si>
  <si>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</si>
  <si>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</si>
  <si>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</si>
  <si>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</si>
  <si>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</si>
  <si>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</si>
  <si>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</si>
  <si>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</si>
  <si>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</si>
  <si>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</si>
  <si>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</si>
  <si>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</si>
  <si>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</si>
  <si>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</si>
  <si>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</si>
  <si>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</si>
  <si>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</si>
  <si>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</si>
  <si>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</si>
  <si>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</si>
  <si>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</si>
  <si>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</si>
  <si>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</si>
  <si>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</si>
  <si>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</si>
  <si>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</si>
  <si>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</si>
  <si>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</si>
  <si>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</si>
  <si>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</si>
  <si>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</si>
  <si>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</si>
  <si>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</si>
  <si>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</si>
  <si>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</si>
  <si>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</si>
  <si>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</si>
  <si>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</si>
  <si>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</si>
  <si>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</si>
  <si>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</si>
  <si>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</si>
  <si>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</si>
  <si>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</si>
  <si>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</si>
  <si>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</si>
  <si>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</si>
  <si>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</si>
  <si>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</si>
  <si>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</si>
  <si>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</si>
  <si>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</si>
  <si>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</si>
  <si>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</si>
  <si>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</si>
  <si>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</si>
  <si>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</si>
  <si>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</si>
  <si>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</si>
  <si>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</si>
  <si>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</si>
  <si>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</si>
  <si>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</si>
  <si>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</si>
  <si>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</si>
  <si>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</si>
  <si>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</si>
  <si>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</si>
  <si>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</si>
  <si>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</si>
  <si>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</si>
  <si>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</si>
  <si>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</si>
  <si>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</si>
  <si>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</si>
  <si>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</si>
  <si>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</si>
  <si>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</si>
  <si>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</si>
  <si>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</si>
  <si>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</si>
  <si>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</si>
  <si>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</si>
  <si>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</si>
  <si>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</si>
  <si>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</si>
  <si>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</si>
  <si>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</si>
  <si>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</si>
  <si>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</si>
  <si>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</si>
  <si>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</si>
  <si>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</si>
  <si>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</si>
  <si>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</si>
  <si>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</si>
  <si>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</si>
  <si>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</si>
  <si>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</si>
  <si>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</si>
  <si>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</si>
  <si>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</si>
  <si>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</si>
  <si>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</si>
  <si>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</si>
  <si>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</si>
  <si>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</si>
  <si>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</si>
  <si>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</si>
  <si>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</si>
  <si>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</si>
  <si>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</si>
  <si>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</si>
  <si>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</si>
  <si>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</si>
  <si>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</si>
  <si>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</si>
  <si>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</si>
  <si>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</si>
  <si>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</si>
  <si>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</si>
  <si>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</si>
  <si>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</si>
  <si>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</si>
  <si>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</si>
  <si>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</si>
  <si>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</si>
  <si>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</si>
  <si>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</si>
  <si>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</si>
  <si>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</si>
  <si>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</si>
  <si>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</si>
  <si>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</si>
  <si>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</si>
  <si>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</si>
  <si>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</si>
  <si>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</si>
  <si>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</si>
  <si>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</si>
  <si>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</si>
  <si>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</si>
  <si>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</si>
  <si>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</si>
  <si>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</si>
  <si>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</si>
  <si>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</si>
  <si>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</si>
  <si>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</si>
  <si>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</si>
  <si>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</si>
  <si>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</si>
  <si>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</si>
  <si>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</si>
  <si>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</si>
  <si>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</si>
  <si>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</si>
  <si>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</si>
  <si>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</si>
  <si>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</si>
  <si>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</si>
  <si>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</si>
  <si>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</si>
  <si>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</si>
  <si>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</si>
  <si>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</si>
  <si>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</si>
  <si>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</si>
  <si>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</si>
  <si>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</si>
  <si>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</si>
  <si>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</si>
  <si>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</si>
  <si>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</si>
  <si>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</si>
  <si>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</si>
  <si>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</si>
  <si>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</si>
  <si>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</si>
  <si>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</si>
  <si>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</si>
  <si>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</si>
  <si>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</si>
  <si>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</si>
  <si>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</si>
  <si>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</si>
  <si>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</si>
  <si>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</si>
  <si>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</si>
  <si>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</si>
  <si>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</si>
  <si>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</si>
  <si>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</si>
  <si>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</si>
  <si>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</si>
  <si>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</si>
  <si>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</si>
  <si>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</si>
  <si>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</si>
  <si>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</si>
  <si>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</si>
  <si>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</si>
  <si>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</si>
  <si>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</si>
  <si>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</si>
  <si>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</si>
  <si>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</si>
  <si>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</si>
  <si>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</si>
  <si>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</si>
  <si>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</si>
  <si>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</si>
  <si>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</si>
  <si>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</si>
  <si>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</si>
  <si>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</si>
  <si>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</si>
  <si>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</si>
  <si>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</si>
  <si>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</si>
  <si>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</si>
  <si>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</si>
  <si>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</si>
  <si>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</si>
  <si>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</si>
  <si>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</si>
  <si>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</si>
  <si>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</si>
  <si>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</si>
  <si>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</si>
  <si>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</si>
  <si>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</si>
  <si>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</si>
  <si>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</si>
  <si>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</si>
  <si>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</si>
  <si>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</si>
  <si>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</si>
  <si>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</si>
  <si>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</si>
  <si>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</si>
  <si>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</si>
  <si>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</si>
  <si>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</si>
  <si>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</si>
  <si>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</si>
  <si>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</si>
  <si>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</si>
  <si>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</si>
  <si>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</si>
  <si>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</si>
  <si>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</si>
  <si>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</si>
  <si>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</si>
  <si>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</si>
  <si>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</si>
  <si>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</si>
  <si>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</si>
  <si>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</si>
  <si>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</si>
  <si>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</si>
  <si>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</si>
  <si>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</si>
  <si>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</si>
  <si>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</si>
  <si>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</si>
  <si>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</si>
  <si>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</si>
  <si>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18:20</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</si>
  <si>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</si>
  <si>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</si>
  <si>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</si>
  <si>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</si>
  <si>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</si>
  <si>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</si>
  <si>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</si>
  <si>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</si>
  <si>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</si>
  <si>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</si>
  <si>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</si>
  <si>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</si>
  <si>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</si>
  <si>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</si>
  <si>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</si>
  <si>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</si>
  <si>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</si>
  <si>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</si>
  <si>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</si>
  <si>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</si>
  <si>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</si>
  <si>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</si>
  <si>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</si>
  <si>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</si>
  <si>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</si>
  <si>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</si>
  <si>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</si>
  <si>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</si>
  <si>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</si>
  <si>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</si>
  <si>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</si>
  <si>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</si>
  <si>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</si>
  <si>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</si>
  <si>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</si>
  <si>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</si>
  <si>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</si>
  <si>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Missing Product ID</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</si>
  <si>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</si>
  <si>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</si>
  <si>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</si>
  <si>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</si>
  <si>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</si>
  <si>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</si>
  <si>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</si>
  <si>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</si>
  <si>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</si>
  <si>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</si>
  <si>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</si>
  <si>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</si>
  <si>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</si>
  <si>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</si>
  <si>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</si>
  <si>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</si>
  <si>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</si>
  <si>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</si>
  <si>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</si>
  <si>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</si>
  <si>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</si>
  <si>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</si>
  <si>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</si>
  <si>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</si>
  <si>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</si>
  <si>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</si>
  <si>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</si>
  <si>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</si>
  <si>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</si>
  <si>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</si>
  <si>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</si>
  <si>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</si>
  <si>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</si>
  <si>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</si>
  <si>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</si>
  <si>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</si>
  <si>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</si>
  <si>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</si>
  <si>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</si>
  <si>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</si>
  <si>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</si>
  <si>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</si>
  <si>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</si>
  <si>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</si>
  <si>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</si>
  <si>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</si>
  <si>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</si>
  <si>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</si>
  <si>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</si>
  <si>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</si>
  <si>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</si>
  <si>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</si>
  <si>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</si>
  <si>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</si>
  <si>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</si>
  <si>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</si>
  <si>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</si>
  <si>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</si>
  <si>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</si>
  <si>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</si>
  <si>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</si>
  <si>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</si>
  <si>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</si>
  <si>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</si>
  <si>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</si>
  <si>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</si>
  <si>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</si>
  <si>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</si>
  <si>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</si>
  <si>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</si>
  <si>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</si>
  <si>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</si>
  <si>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</si>
  <si>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</si>
  <si>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</si>
  <si>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</si>
  <si>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</si>
  <si>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</si>
  <si>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</si>
  <si>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</si>
  <si>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</si>
  <si>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</si>
  <si>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</si>
  <si>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</si>
  <si>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</si>
  <si>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</si>
  <si>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</si>
  <si>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</si>
  <si>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</si>
  <si>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</si>
  <si>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</si>
  <si>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</si>
  <si>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</si>
  <si>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</si>
  <si>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</si>
  <si>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</si>
  <si>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</si>
  <si>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</si>
  <si>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</si>
  <si>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</si>
  <si>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</si>
  <si>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</si>
  <si>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</si>
  <si>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</si>
  <si>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</si>
  <si>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</si>
  <si>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</si>
  <si>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</si>
  <si>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</si>
  <si>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</si>
  <si>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</si>
  <si>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</si>
  <si>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</si>
  <si>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</si>
  <si>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</si>
  <si>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</si>
  <si>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</si>
  <si>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</si>
  <si>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</si>
  <si>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</si>
  <si>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</si>
  <si>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</si>
  <si>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</si>
  <si>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</si>
  <si>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</si>
  <si>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</si>
  <si>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</si>
  <si>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</si>
  <si>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</si>
  <si>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</si>
  <si>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</si>
  <si>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</si>
  <si>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</si>
  <si>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</si>
  <si>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</si>
  <si>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</si>
  <si>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</si>
  <si>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</si>
  <si>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</si>
  <si>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</si>
  <si>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</si>
  <si>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</si>
  <si>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</si>
  <si>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</si>
  <si>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</si>
  <si>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</si>
  <si>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</si>
  <si>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</si>
  <si>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</si>
  <si>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</si>
  <si>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</si>
  <si>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</si>
  <si>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</si>
  <si>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</si>
  <si>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</si>
  <si>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</si>
  <si>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</si>
  <si>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</si>
  <si>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</si>
  <si>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</si>
  <si>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</si>
  <si>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</si>
  <si>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</si>
  <si>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</si>
  <si>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</si>
  <si>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</si>
  <si>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</si>
  <si>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</si>
  <si>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</si>
  <si>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</si>
  <si>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</si>
  <si>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</si>
  <si>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</si>
  <si>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</si>
  <si>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</si>
  <si>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</si>
  <si>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</si>
  <si>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</si>
  <si>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</si>
  <si>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</si>
  <si>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</si>
  <si>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</si>
  <si>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</si>
  <si>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</si>
  <si>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</si>
  <si>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</si>
  <si>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</si>
  <si>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</si>
  <si>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</si>
  <si>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</si>
  <si>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</si>
  <si>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</si>
  <si>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</si>
  <si>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</si>
  <si>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</si>
  <si>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</si>
  <si>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</si>
  <si>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</si>
  <si>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</si>
  <si>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</si>
  <si>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</si>
  <si>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</si>
  <si>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</si>
  <si>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</si>
  <si>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</si>
  <si>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</si>
  <si>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</si>
  <si>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</si>
  <si>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</si>
  <si>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</si>
  <si>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</si>
  <si>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</si>
  <si>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</si>
  <si>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</si>
  <si>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</si>
  <si>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</si>
  <si>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</si>
  <si>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</si>
  <si>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</si>
  <si>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</si>
  <si>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</si>
  <si>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</si>
  <si>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</si>
  <si>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</si>
  <si>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</si>
  <si>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</si>
  <si>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</si>
  <si>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</si>
  <si>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</si>
  <si>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</si>
  <si>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</si>
  <si>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</si>
  <si>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</si>
  <si>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</si>
  <si>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</si>
  <si>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</si>
  <si>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</si>
  <si>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</si>
  <si>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</si>
  <si>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</si>
  <si>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</si>
  <si>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</si>
  <si>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</si>
  <si>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</si>
  <si>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</si>
  <si>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</si>
  <si>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</si>
  <si>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</si>
  <si>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</si>
  <si>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</si>
  <si>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</si>
  <si>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</si>
  <si>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</si>
  <si>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</si>
  <si>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</si>
  <si>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</si>
  <si>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</si>
  <si>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</si>
  <si>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</si>
  <si>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</si>
  <si>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</si>
  <si>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</si>
  <si>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</si>
  <si>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</si>
  <si>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</si>
  <si>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</si>
  <si>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</si>
  <si>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</si>
  <si>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</si>
  <si>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</si>
  <si>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</si>
  <si>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</si>
  <si>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</si>
  <si>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</si>
  <si>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</si>
  <si>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</si>
  <si>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</si>
  <si>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</si>
  <si>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</si>
  <si>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</si>
  <si>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</si>
  <si>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</si>
  <si>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</si>
  <si>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</si>
  <si>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</si>
  <si>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</si>
  <si>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</si>
  <si>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</si>
  <si>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</si>
  <si>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</si>
  <si>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</si>
  <si>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</si>
  <si>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</si>
  <si>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</si>
  <si>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</si>
  <si>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</si>
  <si>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</si>
  <si>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</si>
  <si>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</si>
  <si>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</si>
  <si>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</si>
  <si>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</si>
  <si>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</si>
  <si>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</si>
  <si>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</si>
  <si>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</si>
  <si>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</si>
  <si>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</si>
  <si>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</si>
  <si>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</si>
  <si>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</si>
  <si>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</si>
  <si>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</si>
  <si>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</si>
  <si>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</si>
  <si>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</si>
  <si>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</si>
  <si>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</si>
  <si>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</si>
  <si>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</si>
  <si>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</si>
  <si>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</si>
  <si>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</si>
  <si>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</si>
  <si>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</si>
  <si>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</si>
  <si>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</si>
  <si>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</si>
  <si>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</si>
  <si>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</si>
  <si>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</si>
  <si>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</si>
  <si>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</si>
  <si>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</si>
  <si>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</si>
  <si>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</si>
  <si>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</si>
  <si>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</si>
  <si>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</si>
  <si>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</si>
  <si>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</si>
  <si>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</si>
  <si>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</si>
  <si>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</si>
  <si>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</si>
  <si>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</si>
  <si>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</si>
  <si>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</si>
  <si>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</si>
  <si>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</si>
  <si>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</si>
  <si>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</si>
  <si>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</si>
  <si>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</si>
  <si>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</si>
  <si>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</si>
  <si>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</si>
  <si>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</si>
  <si>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</si>
  <si>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</si>
  <si>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</si>
  <si>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</si>
  <si>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</si>
  <si>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</si>
  <si>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</si>
  <si>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</si>
  <si>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</si>
  <si>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</si>
  <si>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</si>
  <si>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</si>
  <si>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</si>
  <si>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</si>
  <si>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</si>
  <si>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</si>
  <si>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</si>
  <si>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</si>
  <si>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</si>
  <si>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</si>
  <si>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</si>
  <si>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</si>
  <si>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</si>
  <si>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</si>
  <si>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</si>
  <si>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</si>
  <si>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</si>
  <si>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</si>
  <si>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</si>
  <si>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</si>
  <si>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</si>
  <si>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</si>
  <si>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</si>
  <si>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</si>
  <si>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</si>
  <si>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</si>
  <si>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</si>
  <si>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</si>
  <si>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</si>
  <si>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</si>
  <si>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</si>
  <si>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</si>
  <si>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</si>
  <si>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</si>
  <si>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</si>
  <si>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</si>
  <si>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</si>
  <si>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</si>
  <si>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</si>
  <si>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</si>
  <si>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</si>
  <si>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</si>
  <si>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</si>
  <si>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</si>
  <si>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</si>
  <si>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</si>
  <si>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</si>
  <si>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</si>
  <si>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CUST0771</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</si>
  <si>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</si>
  <si>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</si>
  <si>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</si>
  <si>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</si>
  <si>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</si>
  <si>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</si>
  <si>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</si>
  <si>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</si>
  <si>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</si>
  <si>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</si>
  <si>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</si>
  <si>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</si>
  <si>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</si>
  <si>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</si>
  <si>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</si>
  <si>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</si>
  <si>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</si>
  <si>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</si>
  <si>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</si>
  <si>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</si>
  <si>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</si>
  <si>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</si>
  <si>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</si>
  <si>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</si>
  <si>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</si>
  <si>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</si>
  <si>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</si>
  <si>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</si>
  <si>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</si>
  <si>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</si>
  <si>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</si>
  <si>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</si>
  <si>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</si>
  <si>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</si>
  <si>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</si>
  <si>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</si>
  <si>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</si>
  <si>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</si>
  <si>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</si>
  <si>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</si>
  <si>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</si>
  <si>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</si>
  <si>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</si>
  <si>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</si>
  <si>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</si>
  <si>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</si>
  <si>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</si>
  <si>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</si>
  <si>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</si>
  <si>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</si>
  <si>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</si>
  <si>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</si>
  <si>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</si>
  <si>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</si>
  <si>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</si>
  <si>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</si>
  <si>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</si>
  <si>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</si>
  <si>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</si>
  <si>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</si>
  <si>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</si>
  <si>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</si>
  <si>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</si>
  <si>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</si>
  <si>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</si>
  <si>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</si>
  <si>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</si>
  <si>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</si>
  <si>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</si>
  <si>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</si>
  <si>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</si>
  <si>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</si>
  <si>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</si>
  <si>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</si>
  <si>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</si>
  <si>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</si>
  <si>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</si>
  <si>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</si>
  <si>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</si>
  <si>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</si>
  <si>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</si>
  <si>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</si>
  <si>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</si>
  <si>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</si>
  <si>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</si>
  <si>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</si>
  <si>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</si>
  <si>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</si>
  <si>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</si>
  <si>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</si>
  <si>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</si>
  <si>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</si>
  <si>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</si>
  <si>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</si>
  <si>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</si>
  <si>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</si>
  <si>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</si>
  <si>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</si>
  <si>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</si>
  <si>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</si>
  <si>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</si>
  <si>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</si>
  <si>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</si>
  <si>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</si>
  <si>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</si>
  <si>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</si>
  <si>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</si>
  <si>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</si>
  <si>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</si>
  <si>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</si>
  <si>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</si>
  <si>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</si>
  <si>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</si>
  <si>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</si>
  <si>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</si>
  <si>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</si>
  <si>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</si>
  <si>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</si>
  <si>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</si>
  <si>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</si>
  <si>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</si>
  <si>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</si>
  <si>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</si>
  <si>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</si>
  <si>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</si>
  <si>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</si>
  <si>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</si>
  <si>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</si>
  <si>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</si>
  <si>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</si>
  <si>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</si>
  <si>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</si>
  <si>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</si>
  <si>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</si>
  <si>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</si>
  <si>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</si>
  <si>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</si>
  <si>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</si>
  <si>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</si>
  <si>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</si>
  <si>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</si>
  <si>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</si>
  <si>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</si>
  <si>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</si>
  <si>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</si>
  <si>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</si>
  <si>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</si>
  <si>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</si>
  <si>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</si>
  <si>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</si>
  <si>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</si>
  <si>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</si>
  <si>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</si>
  <si>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</si>
  <si>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</si>
  <si>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</si>
  <si>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</si>
  <si>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</si>
  <si>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</si>
  <si>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</si>
  <si>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</si>
  <si>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</si>
  <si>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</si>
  <si>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</si>
  <si>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</si>
  <si>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</si>
  <si>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</si>
  <si>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</si>
  <si>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</si>
  <si>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</si>
  <si>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</si>
  <si>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</si>
  <si>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</si>
  <si>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</si>
  <si>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</si>
  <si>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</si>
  <si>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</si>
  <si>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</si>
  <si>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</si>
  <si>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</si>
  <si>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</si>
  <si>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</si>
  <si>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</si>
  <si>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</si>
  <si>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</si>
  <si>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</si>
  <si>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</si>
  <si>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</si>
  <si>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</si>
  <si>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</si>
  <si>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</si>
  <si>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</si>
  <si>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</si>
  <si>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</si>
  <si>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</si>
  <si>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</si>
  <si>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</si>
  <si>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</si>
  <si>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</si>
  <si>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</si>
  <si>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</si>
  <si>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</si>
  <si>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</si>
  <si>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</si>
  <si>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</si>
  <si>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</si>
  <si>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</si>
  <si>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</si>
  <si>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</si>
  <si>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</si>
  <si>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</si>
  <si>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</si>
  <si>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</si>
  <si>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</si>
  <si>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</si>
  <si>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</si>
  <si>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</si>
  <si>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</si>
  <si>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</si>
  <si>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</si>
  <si>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</si>
  <si>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</si>
  <si>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</si>
  <si>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</si>
  <si>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</si>
  <si>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</si>
  <si>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</si>
  <si>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</si>
  <si>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</si>
  <si>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</si>
  <si>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</si>
  <si>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</si>
  <si>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</si>
  <si>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</si>
  <si>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</si>
  <si>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</si>
  <si>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</si>
  <si>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</si>
  <si>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</si>
  <si>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</si>
  <si>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</si>
  <si>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</si>
  <si>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</si>
  <si>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</si>
  <si>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</si>
  <si>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</si>
  <si>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</si>
  <si>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</si>
  <si>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</si>
  <si>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</si>
  <si>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</si>
  <si>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</si>
  <si>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</si>
  <si>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</si>
  <si>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</si>
  <si>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</si>
  <si>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</si>
  <si>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</si>
  <si>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</si>
  <si>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</si>
  <si>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</si>
  <si>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</si>
  <si>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</si>
  <si>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</si>
  <si>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</si>
  <si>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</si>
  <si>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</si>
  <si>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</si>
  <si>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</si>
  <si>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</si>
  <si>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</si>
  <si>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</si>
  <si>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</si>
  <si>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</si>
  <si>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</si>
  <si>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</si>
  <si>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</si>
  <si>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</si>
  <si>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</si>
  <si>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</si>
  <si>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</si>
  <si>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</si>
  <si>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</si>
  <si>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</si>
  <si>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</si>
  <si>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</si>
  <si>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</si>
  <si>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</si>
  <si>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</si>
  <si>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</si>
  <si>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</si>
  <si>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</si>
  <si>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</si>
  <si>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</si>
  <si>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</si>
  <si>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</si>
  <si>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</si>
  <si>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</si>
  <si>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</si>
  <si>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</si>
  <si>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</si>
  <si>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</si>
  <si>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</si>
  <si>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</si>
  <si>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</si>
  <si>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</si>
  <si>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</si>
  <si>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</si>
  <si>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</si>
  <si>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</si>
  <si>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</si>
  <si>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</si>
  <si>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</si>
  <si>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</si>
  <si>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</si>
  <si>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</si>
  <si>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</si>
  <si>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</si>
  <si>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</si>
  <si>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</si>
  <si>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</si>
  <si>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</si>
  <si>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</si>
  <si>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</si>
  <si>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</si>
  <si>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</si>
  <si>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</si>
  <si>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</si>
  <si>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</si>
  <si>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</si>
  <si>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</si>
  <si>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</si>
  <si>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</si>
  <si>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</si>
  <si>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</si>
  <si>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</si>
  <si>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</si>
  <si>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</si>
  <si>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</si>
  <si>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</si>
  <si>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</si>
  <si>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</si>
  <si>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</si>
  <si>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</si>
  <si>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</si>
  <si>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</si>
  <si>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</si>
  <si>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</si>
  <si>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</si>
  <si>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</si>
  <si>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</si>
  <si>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</si>
  <si>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</si>
  <si>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</si>
  <si>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</si>
  <si>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</si>
  <si>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</si>
  <si>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</si>
  <si>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</si>
  <si>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</si>
  <si>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</si>
  <si>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</si>
  <si>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</si>
  <si>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</si>
  <si>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</si>
  <si>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</si>
  <si>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</si>
  <si>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</si>
  <si>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</si>
  <si>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</si>
  <si>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</si>
  <si>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</si>
  <si>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</si>
  <si>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</si>
  <si>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</si>
  <si>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</si>
  <si>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</si>
  <si>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</si>
  <si>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</si>
  <si>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</si>
  <si>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</si>
  <si>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</si>
  <si>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</si>
  <si>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</si>
  <si>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</si>
  <si>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</si>
  <si>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</si>
  <si>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</si>
  <si>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</si>
  <si>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</si>
  <si>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</si>
  <si>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</si>
  <si>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</si>
  <si>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</si>
  <si>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</si>
  <si>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</si>
  <si>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</si>
  <si>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</si>
  <si>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</si>
  <si>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</si>
  <si>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</si>
  <si>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</si>
  <si>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</si>
  <si>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</si>
  <si>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</si>
  <si>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</si>
  <si>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</si>
  <si>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</si>
  <si>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</si>
  <si>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</si>
  <si>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</si>
  <si>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</si>
  <si>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</si>
  <si>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</si>
  <si>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</si>
  <si>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</si>
  <si>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</si>
  <si>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</si>
  <si>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</si>
  <si>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</si>
  <si>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</si>
  <si>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</si>
  <si>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</si>
  <si>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</si>
  <si>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</si>
  <si>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</si>
  <si>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</si>
  <si>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</si>
  <si>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</si>
  <si>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</si>
  <si>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</si>
  <si>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</si>
  <si>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</si>
  <si>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</si>
  <si>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</si>
  <si>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</si>
  <si>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</si>
  <si>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</si>
  <si>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</si>
  <si>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</si>
  <si>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</si>
  <si>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</si>
  <si>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</si>
  <si>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</si>
  <si>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</si>
  <si>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</si>
  <si>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</si>
  <si>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</si>
  <si>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</si>
  <si>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</si>
  <si>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</si>
  <si>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</si>
  <si>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</si>
  <si>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</si>
  <si>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</si>
  <si>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</si>
  <si>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</si>
  <si>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</si>
  <si>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</si>
  <si>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</si>
  <si>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</si>
  <si>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</si>
  <si>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</si>
  <si>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</si>
  <si>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</si>
  <si>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</si>
  <si>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</si>
  <si>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</si>
  <si>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</si>
  <si>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</si>
  <si>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</si>
  <si>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</si>
  <si>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</si>
  <si>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</si>
  <si>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</si>
  <si>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</si>
  <si>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</si>
  <si>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</si>
  <si>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</si>
  <si>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</si>
  <si>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</si>
  <si>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</si>
  <si>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</si>
  <si>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</si>
  <si>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</si>
  <si>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</si>
  <si>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</si>
  <si>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</si>
  <si>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</si>
  <si>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</si>
  <si>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</si>
  <si>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</si>
  <si>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</si>
  <si>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</si>
  <si>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</si>
  <si>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</si>
  <si>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</si>
  <si>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</si>
  <si>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</si>
  <si>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</si>
  <si>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</si>
  <si>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</si>
  <si>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</si>
  <si>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</si>
  <si>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</si>
  <si>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</si>
  <si>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</si>
  <si>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</si>
  <si>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</si>
  <si>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</si>
  <si>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</si>
  <si>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</si>
  <si>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</si>
  <si>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</si>
  <si>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</si>
  <si>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</si>
  <si>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</si>
  <si>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</si>
  <si>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</si>
  <si>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</si>
  <si>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</si>
  <si>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</si>
  <si>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</si>
  <si>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</si>
  <si>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</si>
  <si>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</si>
  <si>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</si>
  <si>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</si>
  <si>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</si>
  <si>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</si>
  <si>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</si>
  <si>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</si>
  <si>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</si>
  <si>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</si>
  <si>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</si>
  <si>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</si>
  <si>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</si>
  <si>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</si>
  <si>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</si>
  <si>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</si>
  <si>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</si>
  <si>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</si>
  <si>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</si>
  <si>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</si>
  <si>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</si>
  <si>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</si>
  <si>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</si>
  <si>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</si>
  <si>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</si>
  <si>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</si>
  <si>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</si>
  <si>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</si>
  <si>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</si>
  <si>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</si>
  <si>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</si>
  <si>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</si>
  <si>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</si>
  <si>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</si>
  <si>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</si>
  <si>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</si>
  <si>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</si>
  <si>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</si>
  <si>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</si>
  <si>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</si>
  <si>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</si>
  <si>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</si>
  <si>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</si>
  <si>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</si>
  <si>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</si>
  <si>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</si>
  <si>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</si>
  <si>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</si>
  <si>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</si>
  <si>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</si>
  <si>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</si>
  <si>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</si>
  <si>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</si>
  <si>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</si>
  <si>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</si>
  <si>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</si>
  <si>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</si>
  <si>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</si>
  <si>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</si>
  <si>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</si>
  <si>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</si>
  <si>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</si>
  <si>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</si>
  <si>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</si>
  <si>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</si>
  <si>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</si>
  <si>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</si>
  <si>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</si>
  <si>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</si>
  <si>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</si>
  <si>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</si>
  <si>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</si>
  <si>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</si>
  <si>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</si>
  <si>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</si>
  <si>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</si>
  <si>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</si>
  <si>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</si>
  <si>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</si>
  <si>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</si>
  <si>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</si>
  <si>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</si>
  <si>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</si>
  <si>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</si>
  <si>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</si>
  <si>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</si>
  <si>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</si>
  <si>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</si>
  <si>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</si>
  <si>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</si>
  <si>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</si>
  <si>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</si>
  <si>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</si>
  <si>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</si>
  <si>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</si>
  <si>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</si>
  <si>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</si>
  <si>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</si>
  <si>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</si>
  <si>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</si>
  <si>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</si>
  <si>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</si>
  <si>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</si>
  <si>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</si>
  <si>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</si>
  <si>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</si>
  <si>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</si>
  <si>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</si>
  <si>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</si>
  <si>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</si>
  <si>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</si>
  <si>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</si>
  <si>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</si>
  <si>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</si>
  <si>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</si>
  <si>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</si>
  <si>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</si>
  <si>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</si>
  <si>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</si>
  <si>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</si>
  <si>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Missing Employee ID</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</si>
  <si>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</si>
  <si>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</si>
  <si>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</si>
  <si>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</si>
  <si>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</si>
  <si>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</si>
  <si>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</si>
  <si>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</si>
  <si>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</si>
  <si>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</si>
  <si>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</si>
  <si>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</si>
  <si>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</si>
  <si>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</si>
  <si>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</si>
  <si>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</si>
  <si>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</si>
  <si>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</si>
  <si>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</si>
  <si>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</si>
  <si>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</si>
  <si>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</si>
  <si>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</si>
  <si>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</si>
  <si>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</si>
  <si>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</si>
  <si>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</si>
  <si>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</si>
  <si>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</si>
  <si>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</si>
  <si>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</si>
  <si>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</si>
  <si>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</si>
  <si>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</si>
  <si>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</si>
  <si>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</si>
  <si>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</si>
  <si>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</si>
  <si>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</si>
  <si>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</si>
  <si>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</si>
  <si>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</si>
  <si>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</si>
  <si>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</si>
  <si>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</si>
  <si>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</si>
  <si>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</si>
  <si>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</si>
  <si>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</si>
  <si>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</si>
  <si>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</si>
  <si>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</si>
  <si>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</si>
  <si>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</si>
  <si>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</si>
  <si>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</si>
  <si>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</si>
  <si>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</si>
  <si>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</si>
  <si>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</si>
  <si>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</si>
  <si>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</si>
  <si>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</si>
  <si>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</si>
  <si>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</si>
  <si>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</si>
  <si>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</si>
  <si>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</si>
  <si>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</si>
  <si>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</si>
  <si>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</si>
  <si>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</si>
  <si>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</si>
  <si>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</si>
  <si>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</si>
  <si>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</si>
  <si>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</si>
  <si>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</si>
  <si>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</si>
  <si>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</si>
  <si>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</si>
  <si>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</si>
  <si>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</si>
  <si>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</si>
  <si>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</si>
  <si>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</si>
  <si>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</si>
  <si>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</si>
  <si>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</si>
  <si>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</si>
  <si>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CUST0824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</si>
  <si>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</si>
  <si>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</si>
  <si>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</si>
  <si>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</si>
  <si>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</si>
  <si>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</si>
  <si>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</si>
  <si>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</si>
  <si>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</si>
  <si>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</si>
  <si>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</si>
  <si>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</si>
  <si>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</si>
  <si>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</si>
  <si>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</si>
  <si>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</si>
  <si>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</si>
  <si>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</si>
  <si>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</si>
  <si>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</si>
  <si>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</si>
  <si>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</si>
  <si>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</si>
  <si>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</si>
  <si>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</si>
  <si>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</si>
  <si>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</si>
  <si>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</si>
  <si>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</si>
  <si>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</si>
  <si>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</si>
  <si>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</si>
  <si>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</si>
  <si>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</si>
  <si>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</si>
  <si>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</si>
  <si>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</si>
  <si>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</si>
  <si>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</si>
  <si>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</si>
  <si>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</si>
  <si>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</si>
  <si>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</si>
  <si>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</si>
  <si>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</si>
  <si>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</si>
  <si>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</si>
  <si>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</si>
  <si>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</si>
  <si>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</si>
  <si>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</si>
  <si>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</si>
  <si>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</si>
  <si>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</si>
  <si>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</si>
  <si>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</si>
  <si>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</si>
  <si>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</si>
  <si>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</si>
  <si>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</si>
  <si>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</si>
  <si>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</si>
  <si>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</si>
  <si>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</si>
  <si>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</si>
  <si>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</si>
  <si>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</si>
  <si>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</si>
  <si>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</si>
  <si>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</si>
  <si>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</si>
  <si>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</si>
  <si>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</si>
  <si>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</si>
  <si>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</si>
  <si>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</si>
  <si>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</si>
  <si>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</si>
  <si>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</si>
  <si>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</si>
  <si>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</si>
  <si>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</si>
  <si>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</si>
  <si>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</si>
  <si>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</si>
  <si>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</si>
  <si>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</si>
  <si>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</si>
  <si>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</si>
  <si>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</si>
  <si>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</si>
  <si>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</si>
  <si>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</si>
  <si>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</si>
  <si>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</si>
  <si>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</si>
  <si>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</si>
  <si>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</si>
  <si>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</si>
  <si>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</si>
  <si>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</si>
  <si>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</si>
  <si>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</si>
  <si>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</si>
  <si>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</si>
  <si>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</si>
  <si>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</si>
  <si>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</si>
  <si>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</si>
  <si>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</si>
  <si>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</si>
  <si>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</si>
  <si>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</si>
  <si>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</si>
  <si>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</si>
  <si>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</si>
  <si>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</si>
  <si>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</si>
  <si>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</si>
  <si>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</si>
  <si>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</si>
  <si>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CUST0395</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</si>
  <si>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</si>
  <si>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</si>
  <si>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</si>
  <si>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</si>
  <si>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</si>
  <si>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</si>
  <si>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</si>
  <si>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</si>
  <si>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</si>
  <si>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</si>
  <si>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</si>
  <si>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</si>
  <si>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</si>
  <si>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</si>
  <si>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</si>
  <si>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</si>
  <si>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</si>
  <si>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</si>
  <si>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INV101029</t>
  </si>
  <si>
    <t>CUST0830</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</si>
  <si>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</si>
  <si>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</si>
  <si>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</si>
  <si>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</si>
  <si>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</si>
  <si>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</si>
  <si>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</si>
  <si>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</si>
  <si>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</si>
  <si>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</si>
  <si>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</si>
  <si>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</si>
  <si>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</si>
  <si>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</si>
  <si>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</si>
  <si>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</si>
  <si>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</si>
  <si>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</si>
  <si>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</si>
  <si>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</si>
  <si>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</si>
  <si>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</si>
  <si>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</si>
  <si>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</si>
  <si>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</si>
  <si>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</si>
  <si>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</si>
  <si>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</si>
  <si>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</si>
  <si>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</si>
  <si>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</si>
  <si>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</si>
  <si>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</si>
  <si>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</si>
  <si>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</si>
  <si>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</si>
  <si>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</si>
  <si>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</si>
  <si>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</si>
  <si>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</si>
  <si>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</si>
  <si>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</si>
  <si>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</si>
  <si>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</si>
  <si>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</si>
  <si>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</si>
  <si>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</si>
  <si>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</si>
  <si>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</si>
  <si>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</si>
  <si>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</si>
  <si>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</si>
  <si>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</si>
  <si>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</si>
  <si>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</si>
  <si>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</si>
  <si>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</si>
  <si>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</si>
  <si>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</si>
  <si>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</si>
  <si>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</si>
  <si>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</si>
  <si>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</si>
  <si>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</si>
  <si>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</si>
  <si>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</si>
  <si>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</si>
  <si>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</si>
  <si>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</si>
  <si>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</si>
  <si>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</si>
  <si>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</si>
  <si>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</si>
  <si>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</si>
  <si>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</si>
  <si>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</si>
  <si>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</si>
  <si>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</si>
  <si>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</si>
  <si>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</si>
  <si>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</si>
  <si>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</si>
  <si>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</si>
  <si>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</si>
  <si>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</si>
  <si>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</si>
  <si>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</si>
  <si>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</si>
  <si>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</si>
  <si>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</si>
  <si>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</si>
  <si>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</si>
  <si>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</si>
  <si>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</si>
  <si>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</si>
  <si>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</si>
  <si>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</si>
  <si>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</si>
  <si>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</si>
  <si>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</si>
  <si>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</si>
  <si>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</si>
  <si>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</si>
  <si>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</si>
  <si>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</si>
  <si>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</si>
  <si>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</si>
  <si>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</si>
  <si>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</si>
  <si>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</si>
  <si>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</si>
  <si>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</si>
  <si>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</si>
  <si>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</si>
  <si>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</si>
  <si>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</si>
  <si>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</si>
  <si>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</si>
  <si>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</si>
  <si>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</si>
  <si>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</si>
  <si>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</si>
  <si>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</si>
  <si>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</si>
  <si>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</si>
  <si>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</si>
  <si>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</si>
  <si>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</si>
  <si>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</si>
  <si>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</si>
  <si>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</si>
  <si>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</si>
  <si>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</si>
  <si>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</si>
  <si>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</si>
  <si>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</si>
  <si>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</si>
  <si>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</si>
  <si>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</si>
  <si>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</si>
  <si>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</si>
  <si>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</si>
  <si>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</si>
  <si>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</si>
  <si>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</si>
  <si>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</si>
  <si>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</si>
  <si>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</si>
  <si>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</si>
  <si>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</si>
  <si>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</si>
  <si>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</si>
  <si>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</si>
  <si>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</si>
  <si>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</si>
  <si>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</si>
  <si>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</si>
  <si>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</si>
  <si>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</si>
  <si>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</si>
  <si>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</si>
  <si>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</si>
  <si>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</si>
  <si>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</si>
  <si>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</si>
  <si>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</si>
  <si>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</si>
  <si>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</si>
  <si>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</si>
  <si>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</si>
  <si>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</si>
  <si>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</si>
  <si>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</si>
  <si>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</si>
  <si>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</si>
  <si>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</si>
  <si>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</si>
  <si>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</si>
  <si>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</si>
  <si>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</si>
  <si>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</si>
  <si>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</si>
  <si>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</si>
  <si>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</si>
  <si>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</si>
  <si>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</si>
  <si>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</si>
  <si>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</si>
  <si>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</si>
  <si>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</si>
  <si>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</si>
  <si>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</si>
  <si>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</si>
  <si>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</si>
  <si>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</si>
  <si>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</si>
  <si>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</si>
  <si>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</si>
  <si>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</si>
  <si>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</si>
  <si>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</si>
  <si>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</si>
  <si>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</si>
  <si>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</si>
  <si>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</si>
  <si>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</si>
  <si>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</si>
  <si>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</si>
  <si>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</si>
  <si>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</si>
  <si>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</si>
  <si>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</si>
  <si>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</si>
  <si>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</si>
  <si>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</si>
  <si>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</si>
  <si>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</si>
  <si>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</si>
  <si>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</si>
  <si>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</si>
  <si>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</si>
  <si>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</si>
  <si>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</si>
  <si>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</si>
  <si>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</si>
  <si>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</si>
  <si>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</si>
  <si>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</si>
  <si>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</si>
  <si>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</si>
  <si>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</si>
  <si>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</si>
  <si>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</si>
  <si>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</si>
  <si>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</si>
  <si>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</si>
  <si>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</si>
  <si>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</si>
  <si>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</si>
  <si>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</si>
  <si>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</si>
  <si>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</si>
  <si>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</si>
  <si>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</si>
  <si>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</si>
  <si>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</si>
  <si>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</si>
  <si>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</si>
  <si>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</si>
  <si>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</si>
  <si>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</si>
  <si>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</si>
  <si>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</si>
  <si>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</si>
  <si>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</si>
  <si>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</si>
  <si>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</si>
  <si>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</si>
  <si>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</si>
  <si>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</si>
  <si>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</si>
  <si>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</si>
  <si>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</si>
  <si>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</si>
  <si>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</si>
  <si>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</si>
  <si>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</si>
  <si>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</si>
  <si>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</si>
  <si>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</si>
  <si>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</si>
  <si>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</si>
  <si>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</si>
  <si>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</si>
  <si>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</si>
  <si>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</si>
  <si>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</si>
  <si>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</si>
  <si>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</si>
  <si>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</si>
  <si>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</si>
  <si>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</si>
  <si>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</si>
  <si>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</si>
  <si>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</si>
  <si>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</si>
  <si>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</si>
  <si>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</si>
  <si>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</si>
  <si>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</si>
  <si>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</si>
  <si>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</si>
  <si>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</si>
  <si>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</si>
  <si>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</si>
  <si>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</si>
  <si>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</si>
  <si>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</si>
  <si>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</si>
  <si>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</si>
  <si>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</si>
  <si>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</si>
  <si>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</si>
  <si>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</si>
  <si>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</si>
  <si>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</si>
  <si>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</si>
  <si>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</si>
  <si>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</si>
  <si>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</si>
  <si>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</si>
  <si>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</si>
  <si>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</si>
  <si>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</si>
  <si>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</si>
  <si>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</si>
  <si>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</si>
  <si>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</si>
  <si>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</si>
  <si>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</si>
  <si>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</si>
  <si>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</si>
  <si>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</si>
  <si>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</si>
  <si>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</si>
  <si>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</si>
  <si>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</si>
  <si>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</si>
  <si>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</si>
  <si>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</si>
  <si>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</si>
  <si>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</si>
  <si>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</si>
  <si>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</si>
  <si>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</si>
  <si>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</si>
  <si>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</si>
  <si>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</si>
  <si>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</si>
  <si>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</si>
  <si>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</si>
  <si>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</si>
  <si>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</si>
  <si>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</si>
  <si>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</si>
  <si>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</si>
  <si>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</si>
  <si>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</si>
  <si>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</si>
  <si>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</si>
  <si>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</si>
  <si>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</si>
  <si>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</si>
  <si>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</si>
  <si>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</si>
  <si>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</si>
  <si>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</si>
  <si>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</si>
  <si>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</si>
  <si>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</si>
  <si>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</si>
  <si>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</si>
  <si>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</si>
  <si>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</si>
  <si>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</si>
  <si>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</si>
  <si>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</si>
  <si>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</si>
  <si>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</si>
  <si>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</si>
  <si>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</si>
  <si>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</si>
  <si>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</si>
  <si>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</si>
  <si>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</si>
  <si>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</si>
  <si>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</si>
  <si>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</si>
  <si>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</si>
  <si>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</si>
  <si>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</si>
  <si>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</si>
  <si>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</si>
  <si>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</si>
  <si>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</si>
  <si>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</si>
  <si>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</si>
  <si>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</si>
  <si>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</si>
  <si>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</si>
  <si>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</si>
  <si>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</si>
  <si>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</si>
  <si>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</si>
  <si>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</si>
  <si>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</si>
  <si>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</si>
  <si>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</si>
  <si>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</si>
  <si>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</si>
  <si>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</si>
  <si>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</si>
  <si>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</si>
  <si>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</si>
  <si>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</si>
  <si>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</si>
  <si>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</si>
  <si>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</si>
  <si>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</si>
  <si>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</si>
  <si>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</si>
  <si>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</si>
  <si>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</si>
  <si>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</si>
  <si>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</si>
  <si>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</si>
  <si>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</si>
  <si>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</si>
  <si>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</si>
  <si>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</si>
  <si>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</si>
  <si>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</si>
  <si>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</si>
  <si>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</si>
  <si>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</si>
  <si>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</si>
  <si>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</si>
  <si>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</si>
  <si>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</si>
  <si>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</si>
  <si>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</si>
  <si>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</si>
  <si>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</si>
  <si>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</si>
  <si>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</si>
  <si>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</si>
  <si>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</si>
  <si>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</si>
  <si>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</si>
  <si>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</si>
  <si>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</si>
  <si>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</si>
  <si>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</si>
  <si>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</si>
  <si>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</si>
  <si>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</si>
  <si>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</si>
  <si>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</si>
  <si>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</si>
  <si>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</si>
  <si>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</si>
  <si>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</si>
  <si>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</si>
  <si>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</si>
  <si>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</si>
  <si>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</si>
  <si>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</si>
  <si>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</si>
  <si>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</si>
  <si>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</si>
  <si>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</si>
  <si>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</si>
  <si>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</si>
  <si>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</si>
  <si>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</si>
  <si>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</si>
  <si>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</si>
  <si>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</si>
  <si>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</si>
  <si>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</si>
  <si>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</si>
  <si>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</si>
  <si>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</si>
  <si>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</si>
  <si>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</si>
  <si>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</si>
  <si>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</si>
  <si>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</si>
  <si>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</si>
  <si>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</si>
  <si>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</si>
  <si>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</si>
  <si>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</si>
  <si>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</si>
  <si>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</si>
  <si>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</si>
  <si>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</si>
  <si>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</si>
  <si>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</si>
  <si>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</si>
  <si>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</si>
  <si>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</si>
  <si>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</si>
  <si>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</si>
  <si>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</si>
  <si>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</si>
  <si>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</si>
  <si>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</si>
  <si>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</si>
  <si>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</si>
  <si>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</si>
  <si>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</si>
  <si>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</si>
  <si>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</si>
  <si>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</si>
  <si>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</si>
  <si>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</si>
  <si>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</si>
  <si>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</si>
  <si>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</si>
  <si>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</si>
  <si>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</si>
  <si>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</si>
  <si>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</si>
  <si>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</si>
  <si>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</si>
  <si>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</si>
  <si>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</si>
  <si>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</si>
  <si>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</si>
  <si>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</si>
  <si>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</si>
  <si>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</si>
  <si>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</si>
  <si>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</si>
  <si>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</si>
  <si>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</si>
  <si>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</si>
  <si>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</si>
  <si>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</si>
  <si>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</si>
  <si>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</si>
  <si>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</si>
  <si>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</si>
  <si>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</si>
  <si>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</si>
  <si>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</si>
  <si>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</si>
  <si>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</si>
  <si>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</si>
  <si>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</si>
  <si>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</si>
  <si>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</si>
  <si>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</si>
  <si>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</si>
  <si>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</si>
  <si>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</si>
  <si>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</si>
  <si>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</si>
  <si>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</si>
  <si>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</si>
  <si>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</si>
  <si>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</si>
  <si>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</si>
  <si>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</si>
  <si>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</si>
  <si>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</si>
  <si>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</si>
  <si>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</si>
  <si>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</si>
  <si>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</si>
  <si>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</si>
  <si>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</si>
  <si>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</si>
  <si>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</si>
  <si>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</si>
  <si>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</si>
  <si>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</si>
  <si>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</si>
  <si>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</si>
  <si>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</si>
  <si>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</si>
  <si>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</si>
  <si>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</si>
  <si>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</si>
  <si>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</si>
  <si>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</si>
  <si>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</si>
  <si>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</si>
  <si>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</si>
  <si>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</si>
  <si>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</si>
  <si>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</si>
  <si>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</si>
  <si>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</si>
  <si>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</si>
  <si>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</si>
  <si>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</si>
  <si>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</si>
  <si>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</si>
  <si>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</si>
  <si>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</si>
  <si>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</si>
  <si>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</si>
  <si>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</si>
  <si>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</si>
  <si>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</si>
  <si>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</si>
  <si>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</si>
  <si>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</si>
  <si>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</si>
  <si>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</si>
  <si>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</si>
  <si>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</si>
  <si>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</si>
  <si>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</si>
  <si>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</si>
  <si>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</si>
  <si>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</si>
  <si>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</si>
  <si>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</si>
  <si>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</si>
  <si>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</si>
  <si>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</si>
  <si>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</si>
  <si>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</si>
  <si>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</si>
  <si>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</si>
  <si>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</si>
  <si>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</si>
  <si>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</si>
  <si>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</si>
  <si>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</si>
  <si>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</si>
  <si>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</si>
  <si>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</si>
  <si>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</si>
  <si>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</si>
  <si>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</si>
  <si>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</si>
  <si>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</si>
  <si>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</si>
  <si>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</si>
  <si>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</si>
  <si>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</si>
  <si>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</si>
  <si>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</si>
  <si>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</si>
  <si>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</si>
  <si>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</si>
  <si>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</si>
  <si>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</si>
  <si>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</si>
  <si>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</si>
  <si>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</si>
  <si>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</si>
  <si>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</si>
  <si>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</si>
  <si>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</si>
  <si>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</si>
  <si>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</si>
  <si>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</si>
  <si>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</si>
  <si>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</si>
  <si>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</si>
  <si>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</si>
  <si>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</si>
  <si>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</si>
  <si>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</si>
  <si>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</si>
  <si>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</si>
  <si>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</si>
  <si>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</si>
  <si>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</si>
  <si>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</si>
  <si>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</si>
  <si>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</si>
  <si>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</si>
  <si>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</si>
  <si>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</si>
  <si>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</si>
  <si>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</si>
  <si>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</si>
  <si>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</si>
  <si>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</si>
  <si>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</si>
  <si>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</si>
  <si>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</si>
  <si>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</si>
  <si>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</si>
  <si>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</si>
  <si>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</si>
  <si>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</si>
  <si>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</si>
  <si>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</si>
  <si>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</si>
  <si>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</si>
  <si>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</si>
  <si>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</si>
  <si>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</si>
  <si>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</si>
  <si>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</si>
  <si>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</si>
  <si>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</si>
  <si>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</si>
  <si>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</si>
  <si>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</si>
  <si>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</si>
  <si>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</si>
  <si>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</si>
  <si>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</si>
  <si>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</si>
  <si>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</si>
  <si>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</si>
  <si>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</si>
  <si>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</si>
  <si>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</si>
  <si>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</si>
  <si>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</si>
  <si>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</si>
  <si>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</si>
  <si>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</si>
  <si>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</si>
  <si>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</si>
  <si>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</si>
  <si>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</si>
  <si>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</si>
  <si>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</si>
  <si>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</si>
  <si>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</si>
  <si>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</si>
  <si>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</si>
  <si>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</si>
  <si>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</si>
  <si>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</si>
  <si>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</si>
  <si>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</si>
  <si>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</si>
  <si>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</si>
  <si>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</si>
  <si>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</si>
  <si>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</si>
  <si>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</si>
  <si>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</si>
  <si>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</si>
  <si>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</si>
  <si>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</si>
  <si>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</si>
  <si>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</si>
  <si>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</si>
  <si>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</si>
  <si>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</si>
  <si>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</si>
  <si>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</si>
  <si>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</si>
  <si>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</si>
  <si>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</si>
  <si>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</si>
  <si>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</si>
  <si>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</si>
  <si>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</si>
  <si>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</si>
  <si>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</si>
  <si>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</si>
  <si>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</si>
  <si>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</si>
  <si>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</si>
  <si>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</si>
  <si>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</si>
  <si>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</si>
  <si>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</si>
  <si>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</si>
  <si>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</si>
  <si>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</si>
  <si>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</si>
  <si>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</si>
  <si>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</si>
  <si>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</si>
  <si>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</si>
  <si>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</si>
  <si>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</si>
  <si>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</si>
  <si>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</si>
  <si>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</si>
  <si>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</si>
  <si>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</si>
  <si>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</si>
  <si>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</si>
  <si>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Missing Customer Id</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</si>
  <si>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</si>
  <si>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</si>
  <si>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</si>
  <si>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</si>
  <si>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</si>
  <si>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</si>
  <si>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</si>
  <si>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</si>
  <si>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</si>
  <si>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</si>
  <si>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</si>
  <si>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</si>
  <si>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</si>
  <si>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</si>
  <si>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</si>
  <si>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</si>
  <si>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</si>
  <si>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</si>
  <si>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</si>
  <si>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</si>
  <si>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</si>
  <si>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</si>
  <si>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</si>
  <si>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</si>
  <si>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</si>
  <si>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</si>
  <si>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</si>
  <si>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</si>
  <si>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</si>
  <si>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</si>
  <si>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</si>
  <si>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</si>
  <si>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</si>
  <si>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</si>
  <si>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</si>
  <si>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</si>
  <si>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</si>
  <si>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</si>
  <si>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</si>
  <si>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</si>
  <si>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</si>
  <si>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</si>
  <si>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</si>
  <si>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</si>
  <si>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</si>
  <si>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</si>
  <si>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</si>
  <si>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</si>
  <si>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</si>
  <si>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</si>
  <si>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</si>
  <si>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</si>
  <si>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</si>
  <si>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</si>
  <si>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</si>
  <si>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</si>
  <si>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</si>
  <si>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</si>
  <si>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</si>
  <si>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</si>
  <si>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</si>
  <si>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</si>
  <si>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</si>
  <si>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</si>
  <si>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</si>
  <si>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</si>
  <si>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</si>
  <si>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</si>
  <si>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</si>
  <si>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</si>
  <si>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</si>
  <si>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</si>
  <si>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</si>
  <si>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</si>
  <si>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</si>
  <si>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</si>
  <si>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</si>
  <si>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</si>
  <si>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</si>
  <si>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</si>
  <si>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</si>
  <si>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</si>
  <si>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</si>
  <si>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</si>
  <si>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</si>
  <si>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</si>
  <si>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</si>
  <si>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</si>
  <si>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</si>
  <si>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</si>
  <si>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</si>
  <si>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</si>
  <si>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</si>
  <si>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</si>
  <si>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</si>
  <si>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</si>
  <si>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</si>
  <si>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</si>
  <si>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</si>
  <si>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</si>
  <si>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</si>
  <si>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</si>
  <si>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</si>
  <si>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</si>
  <si>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</si>
  <si>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</si>
  <si>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</si>
  <si>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</si>
  <si>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</si>
  <si>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</si>
  <si>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</si>
  <si>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</si>
  <si>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</si>
  <si>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</si>
  <si>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</si>
  <si>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</si>
  <si>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</si>
  <si>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</si>
  <si>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</si>
  <si>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</si>
  <si>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</si>
  <si>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</si>
  <si>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</si>
  <si>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</si>
  <si>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</si>
  <si>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</si>
  <si>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</si>
  <si>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</si>
  <si>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</si>
  <si>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</si>
  <si>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</si>
  <si>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</si>
  <si>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</si>
  <si>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</si>
  <si>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</si>
  <si>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</si>
  <si>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</si>
  <si>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</si>
  <si>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</si>
  <si>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</si>
  <si>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</si>
  <si>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</si>
  <si>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</si>
  <si>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</si>
  <si>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</si>
  <si>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</si>
  <si>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</si>
  <si>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</si>
  <si>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</si>
  <si>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</si>
  <si>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</si>
  <si>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</si>
  <si>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</si>
  <si>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</si>
  <si>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</si>
  <si>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</si>
  <si>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</si>
  <si>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</si>
  <si>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</si>
  <si>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</si>
  <si>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</si>
  <si>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</si>
  <si>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</si>
  <si>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</si>
  <si>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</si>
  <si>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</si>
  <si>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</si>
  <si>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</si>
  <si>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</si>
  <si>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</si>
  <si>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</si>
  <si>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</si>
  <si>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</si>
  <si>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</si>
  <si>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</si>
  <si>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</si>
  <si>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</si>
  <si>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</si>
  <si>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</si>
  <si>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</si>
  <si>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</si>
  <si>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</si>
  <si>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</si>
  <si>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</si>
  <si>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</si>
  <si>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</si>
  <si>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</si>
  <si>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</si>
  <si>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</si>
  <si>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</si>
  <si>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</si>
  <si>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</si>
  <si>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</si>
  <si>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</si>
  <si>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</si>
  <si>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</si>
  <si>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</si>
  <si>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</si>
  <si>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</si>
  <si>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</si>
  <si>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</si>
  <si>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</si>
  <si>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</si>
  <si>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</si>
  <si>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</si>
  <si>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</si>
  <si>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</si>
  <si>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</si>
  <si>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</si>
  <si>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</si>
  <si>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</si>
  <si>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INV101743</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</si>
  <si>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</si>
  <si>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</si>
  <si>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</si>
  <si>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</si>
  <si>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</si>
  <si>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</si>
  <si>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</si>
  <si>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</si>
  <si>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</si>
  <si>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</si>
  <si>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</si>
  <si>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</si>
  <si>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</si>
  <si>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</si>
  <si>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</si>
  <si>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</si>
  <si>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</si>
  <si>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</si>
  <si>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</si>
  <si>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</si>
  <si>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</si>
  <si>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</si>
  <si>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</si>
  <si>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</si>
  <si>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</si>
  <si>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</si>
  <si>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</si>
  <si>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</si>
  <si>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</si>
  <si>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</si>
  <si>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</si>
  <si>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</si>
  <si>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</si>
  <si>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</si>
  <si>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</si>
  <si>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</si>
  <si>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</si>
  <si>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</si>
  <si>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</si>
  <si>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</si>
  <si>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</si>
  <si>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</si>
  <si>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</si>
  <si>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</si>
  <si>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</si>
  <si>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</si>
  <si>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</si>
  <si>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</si>
  <si>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</si>
  <si>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</si>
  <si>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</si>
  <si>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</si>
  <si>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</si>
  <si>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</si>
  <si>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</si>
  <si>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</si>
  <si>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</si>
  <si>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</si>
  <si>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</si>
  <si>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</si>
  <si>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</si>
  <si>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</si>
  <si>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</si>
  <si>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</si>
  <si>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</si>
  <si>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</si>
  <si>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</si>
  <si>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</si>
  <si>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</si>
  <si>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</si>
  <si>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</si>
  <si>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</si>
  <si>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</si>
  <si>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</si>
  <si>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</si>
  <si>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</si>
  <si>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</si>
  <si>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</si>
  <si>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</si>
  <si>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</si>
  <si>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</si>
  <si>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</si>
  <si>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</si>
  <si>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</si>
  <si>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</si>
  <si>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</si>
  <si>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</si>
  <si>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</si>
  <si>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</si>
  <si>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</si>
  <si>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</si>
  <si>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</si>
  <si>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</si>
  <si>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</si>
  <si>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</si>
  <si>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</si>
  <si>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</si>
  <si>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</si>
  <si>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</si>
  <si>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</si>
  <si>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</si>
  <si>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</si>
  <si>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</si>
  <si>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</si>
  <si>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</si>
  <si>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</si>
  <si>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</si>
  <si>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</si>
  <si>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</si>
  <si>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</si>
  <si>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</si>
  <si>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</si>
  <si>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</si>
  <si>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</si>
  <si>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</si>
  <si>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</si>
  <si>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</si>
  <si>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</si>
  <si>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</si>
  <si>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</si>
  <si>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</si>
  <si>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</si>
  <si>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</si>
  <si>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</si>
  <si>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</si>
  <si>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</si>
  <si>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</si>
  <si>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</si>
  <si>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</si>
  <si>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</si>
  <si>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</si>
  <si>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</si>
  <si>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</si>
  <si>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</si>
  <si>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</si>
  <si>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</si>
  <si>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</si>
  <si>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</si>
  <si>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</si>
  <si>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</si>
  <si>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</si>
  <si>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</si>
  <si>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</si>
  <si>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</si>
  <si>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</si>
  <si>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</si>
  <si>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</si>
  <si>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</si>
  <si>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</si>
  <si>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</si>
  <si>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</si>
  <si>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</si>
  <si>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</si>
  <si>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</si>
  <si>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</si>
  <si>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</si>
  <si>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</si>
  <si>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</si>
  <si>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</si>
  <si>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</si>
  <si>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</si>
  <si>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</si>
  <si>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</si>
  <si>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</si>
  <si>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</si>
  <si>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</si>
  <si>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</si>
  <si>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</si>
  <si>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</si>
  <si>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</si>
  <si>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</si>
  <si>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</si>
  <si>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</si>
  <si>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</si>
  <si>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</si>
  <si>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</si>
  <si>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</si>
  <si>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</si>
  <si>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</si>
  <si>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</si>
  <si>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</si>
  <si>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</si>
  <si>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</si>
  <si>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</si>
  <si>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</si>
  <si>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</si>
  <si>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</si>
  <si>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</si>
  <si>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</si>
  <si>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</si>
  <si>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</si>
  <si>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</si>
  <si>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</si>
  <si>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</si>
  <si>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</si>
  <si>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</si>
  <si>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</si>
  <si>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</si>
  <si>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</si>
  <si>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</si>
  <si>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</si>
  <si>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</si>
  <si>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</si>
  <si>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</si>
  <si>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</si>
  <si>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</si>
  <si>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</si>
  <si>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</si>
  <si>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</si>
  <si>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</si>
  <si>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</si>
  <si>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</si>
  <si>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</si>
  <si>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</si>
  <si>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</si>
  <si>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</si>
  <si>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</si>
  <si>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</si>
  <si>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</si>
  <si>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</si>
  <si>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</si>
  <si>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</si>
  <si>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</si>
  <si>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</si>
  <si>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</si>
  <si>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</si>
  <si>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</si>
  <si>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</si>
  <si>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</si>
  <si>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</si>
  <si>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</si>
  <si>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</si>
  <si>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</si>
  <si>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</si>
  <si>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</si>
  <si>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</si>
  <si>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</si>
  <si>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</si>
  <si>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</si>
  <si>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</si>
  <si>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</si>
  <si>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</si>
  <si>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</si>
  <si>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</si>
  <si>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</si>
  <si>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</si>
  <si>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</si>
  <si>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</si>
  <si>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</si>
  <si>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</si>
  <si>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</si>
  <si>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</si>
  <si>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</si>
  <si>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</si>
  <si>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</si>
  <si>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</si>
  <si>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</si>
  <si>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</si>
  <si>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</si>
  <si>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</si>
  <si>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</si>
  <si>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</si>
  <si>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</si>
  <si>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</si>
  <si>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</si>
  <si>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</si>
  <si>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</si>
  <si>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</si>
  <si>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</si>
  <si>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</si>
  <si>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</si>
  <si>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</si>
  <si>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</si>
  <si>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</si>
  <si>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</si>
  <si>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</si>
  <si>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</si>
  <si>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</si>
  <si>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</si>
  <si>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</si>
  <si>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</si>
  <si>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</si>
  <si>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</si>
  <si>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</si>
  <si>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</si>
  <si>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</si>
  <si>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</si>
  <si>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</si>
  <si>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</si>
  <si>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</si>
  <si>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</si>
  <si>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</si>
  <si>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</si>
  <si>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</si>
  <si>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</si>
  <si>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</si>
  <si>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</si>
  <si>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</si>
  <si>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</si>
  <si>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</si>
  <si>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</si>
  <si>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</si>
  <si>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</si>
  <si>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</si>
  <si>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</si>
  <si>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</si>
  <si>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</si>
  <si>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</si>
  <si>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</si>
  <si>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</si>
  <si>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</si>
  <si>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</si>
  <si>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</si>
  <si>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</si>
  <si>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</si>
  <si>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</si>
  <si>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</si>
  <si>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</si>
  <si>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</si>
  <si>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</si>
  <si>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</si>
  <si>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</si>
  <si>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</si>
  <si>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</si>
  <si>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</si>
  <si>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</si>
  <si>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</si>
  <si>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</si>
  <si>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</si>
  <si>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</si>
  <si>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</si>
  <si>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</si>
  <si>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</si>
  <si>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</si>
  <si>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</si>
  <si>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</si>
  <si>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</si>
  <si>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</si>
  <si>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</si>
  <si>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</si>
  <si>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</si>
  <si>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</si>
  <si>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</si>
  <si>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</si>
  <si>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</si>
  <si>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</si>
  <si>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</si>
  <si>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</si>
  <si>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</si>
  <si>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</si>
  <si>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</si>
  <si>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</si>
  <si>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</si>
  <si>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</si>
  <si>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</si>
  <si>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</si>
  <si>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</si>
  <si>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</si>
  <si>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</si>
  <si>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</si>
  <si>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</si>
  <si>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</si>
  <si>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</si>
  <si>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</si>
  <si>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</si>
  <si>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</si>
  <si>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</si>
  <si>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</si>
  <si>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</si>
  <si>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</si>
  <si>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</si>
  <si>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</si>
  <si>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</si>
  <si>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</si>
  <si>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</si>
  <si>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</si>
  <si>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</si>
  <si>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</si>
  <si>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</si>
  <si>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</si>
  <si>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</si>
  <si>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</si>
  <si>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</si>
  <si>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</si>
  <si>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</si>
  <si>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</si>
  <si>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</si>
  <si>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</si>
  <si>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</si>
  <si>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</si>
  <si>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</si>
  <si>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</si>
  <si>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</si>
  <si>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</si>
  <si>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</si>
  <si>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</si>
  <si>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</si>
  <si>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</si>
  <si>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</si>
  <si>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</si>
  <si>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</si>
  <si>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</si>
  <si>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</si>
  <si>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</si>
  <si>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</si>
  <si>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</si>
  <si>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</si>
  <si>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</si>
  <si>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</si>
  <si>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</si>
  <si>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</si>
  <si>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</si>
  <si>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</si>
  <si>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</si>
  <si>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</si>
  <si>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</si>
  <si>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</si>
  <si>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</si>
  <si>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</si>
  <si>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</si>
  <si>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</si>
  <si>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</si>
  <si>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</si>
  <si>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</si>
  <si>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</si>
  <si>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</si>
  <si>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</si>
  <si>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</si>
  <si>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</si>
  <si>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</si>
  <si>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</si>
  <si>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</si>
  <si>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</si>
  <si>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</si>
  <si>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</si>
  <si>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</si>
  <si>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</si>
  <si>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</si>
  <si>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</si>
  <si>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</si>
  <si>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</si>
  <si>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</si>
  <si>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</si>
  <si>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</si>
  <si>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</si>
  <si>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</si>
  <si>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</si>
  <si>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</si>
  <si>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</si>
  <si>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</si>
  <si>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</si>
  <si>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</si>
  <si>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</si>
  <si>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</si>
  <si>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</si>
  <si>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</si>
  <si>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</si>
  <si>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</si>
  <si>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</si>
  <si>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</si>
  <si>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</si>
  <si>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</si>
  <si>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</si>
  <si>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</si>
  <si>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</si>
  <si>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</si>
  <si>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</si>
  <si>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</si>
  <si>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</si>
  <si>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</si>
  <si>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</si>
  <si>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</si>
  <si>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</si>
  <si>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</si>
  <si>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</si>
  <si>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</si>
  <si>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</si>
  <si>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</si>
  <si>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</si>
  <si>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</si>
  <si>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</si>
  <si>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</si>
  <si>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</si>
  <si>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</si>
  <si>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</si>
  <si>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</si>
  <si>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</si>
  <si>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</si>
  <si>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</si>
  <si>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</si>
  <si>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</si>
  <si>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</si>
  <si>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</si>
  <si>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</si>
  <si>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</si>
  <si>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</si>
  <si>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</si>
  <si>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</si>
  <si>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</si>
  <si>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</si>
  <si>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</si>
  <si>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</si>
  <si>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</si>
  <si>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</si>
  <si>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</si>
  <si>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</si>
  <si>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</si>
  <si>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</si>
  <si>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</si>
  <si>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</si>
  <si>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</si>
  <si>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</si>
  <si>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</si>
  <si>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</si>
  <si>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</si>
  <si>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</si>
  <si>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</si>
  <si>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</si>
  <si>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</si>
  <si>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</si>
  <si>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</si>
  <si>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</si>
  <si>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</si>
  <si>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</si>
  <si>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</si>
  <si>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</si>
  <si>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</si>
  <si>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</si>
  <si>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</si>
  <si>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</si>
  <si>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</si>
  <si>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</si>
  <si>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</si>
  <si>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</si>
  <si>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</si>
  <si>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</si>
  <si>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</si>
  <si>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</si>
  <si>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</si>
  <si>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</si>
  <si>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</si>
  <si>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</si>
  <si>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</si>
  <si>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</si>
  <si>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</si>
  <si>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</si>
  <si>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</si>
  <si>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</si>
  <si>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</si>
  <si>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</si>
  <si>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</si>
  <si>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</si>
  <si>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</si>
  <si>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</si>
  <si>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</si>
  <si>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</si>
  <si>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</si>
  <si>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</si>
  <si>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</si>
  <si>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</si>
  <si>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</si>
  <si>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</si>
  <si>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</si>
  <si>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</si>
  <si>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</si>
  <si>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</si>
  <si>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</si>
  <si>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</si>
  <si>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</si>
  <si>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</si>
  <si>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</si>
  <si>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</si>
  <si>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</si>
  <si>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</si>
  <si>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</si>
  <si>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</si>
  <si>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</si>
  <si>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</si>
  <si>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</si>
  <si>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</si>
  <si>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</si>
  <si>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</si>
  <si>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</si>
  <si>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</si>
  <si>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</si>
  <si>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</si>
  <si>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</si>
  <si>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</si>
  <si>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</si>
  <si>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</si>
  <si>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</si>
  <si>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</si>
  <si>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</si>
  <si>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</si>
  <si>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</si>
  <si>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</si>
  <si>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</si>
  <si>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</si>
  <si>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</si>
  <si>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</si>
  <si>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</si>
  <si>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</si>
  <si>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</si>
  <si>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</si>
  <si>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</si>
  <si>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</si>
  <si>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</si>
  <si>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</si>
  <si>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</si>
  <si>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</si>
  <si>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</si>
  <si>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</si>
  <si>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</si>
  <si>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</si>
  <si>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</si>
  <si>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</si>
  <si>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</si>
  <si>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</si>
  <si>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</si>
  <si>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</si>
  <si>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</si>
  <si>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</si>
  <si>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</si>
  <si>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</si>
  <si>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</si>
  <si>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</si>
  <si>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</si>
  <si>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</si>
  <si>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</si>
  <si>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</si>
  <si>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</si>
  <si>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</si>
  <si>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</si>
  <si>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</si>
  <si>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</si>
  <si>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</si>
  <si>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</si>
  <si>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</si>
  <si>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</si>
  <si>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</si>
  <si>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</si>
  <si>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</si>
  <si>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</si>
  <si>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</si>
  <si>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</si>
  <si>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</si>
  <si>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</si>
  <si>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</si>
  <si>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</si>
  <si>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</si>
  <si>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</si>
  <si>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</si>
  <si>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</si>
  <si>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</si>
  <si>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</si>
  <si>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</si>
  <si>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</si>
  <si>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</si>
  <si>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</si>
  <si>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</si>
  <si>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</si>
  <si>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</si>
  <si>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</si>
  <si>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</si>
  <si>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</si>
  <si>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</si>
  <si>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</si>
  <si>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</si>
  <si>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</si>
  <si>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</si>
  <si>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</si>
  <si>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</si>
  <si>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</si>
  <si>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</si>
  <si>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</si>
  <si>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</si>
  <si>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</si>
  <si>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</si>
  <si>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</si>
  <si>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</si>
  <si>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</si>
  <si>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</si>
  <si>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</si>
  <si>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</si>
  <si>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</si>
  <si>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</si>
  <si>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</si>
  <si>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</si>
  <si>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</si>
  <si>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</si>
  <si>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</si>
  <si>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</si>
  <si>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</si>
  <si>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</si>
  <si>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</si>
  <si>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</si>
  <si>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</si>
  <si>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</si>
  <si>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</si>
  <si>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</si>
  <si>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</si>
  <si>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</si>
  <si>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</si>
  <si>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</si>
  <si>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</si>
  <si>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</si>
  <si>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</si>
  <si>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</si>
  <si>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</si>
  <si>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</si>
  <si>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</si>
  <si>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</si>
  <si>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</si>
  <si>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</si>
  <si>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</si>
  <si>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</si>
  <si>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</si>
  <si>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</si>
  <si>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</si>
  <si>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</si>
  <si>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</si>
  <si>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</si>
  <si>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</si>
  <si>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</si>
  <si>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</si>
  <si>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</si>
  <si>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</si>
  <si>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</si>
  <si>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</si>
  <si>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</si>
  <si>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</si>
  <si>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</si>
  <si>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</si>
  <si>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</si>
  <si>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</si>
  <si>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</si>
  <si>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</si>
  <si>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</si>
  <si>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</si>
  <si>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</si>
  <si>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</si>
  <si>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</si>
  <si>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</si>
  <si>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</si>
  <si>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</si>
  <si>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</si>
  <si>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</si>
  <si>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</si>
  <si>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</si>
  <si>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</si>
  <si>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</si>
  <si>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</si>
  <si>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</si>
  <si>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</si>
  <si>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</si>
  <si>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</si>
  <si>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</si>
  <si>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</si>
  <si>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</si>
  <si>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</si>
  <si>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</si>
  <si>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</si>
  <si>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</si>
  <si>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</si>
  <si>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</si>
  <si>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</si>
  <si>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</si>
  <si>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</si>
  <si>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</si>
  <si>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</si>
  <si>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</si>
  <si>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</si>
  <si>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</si>
  <si>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</si>
  <si>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</si>
  <si>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</si>
  <si>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</si>
  <si>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</si>
  <si>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</si>
  <si>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</si>
  <si>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</si>
  <si>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</si>
  <si>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</si>
  <si>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</si>
  <si>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</si>
  <si>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</si>
  <si>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</si>
  <si>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</si>
  <si>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</si>
  <si>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</si>
  <si>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</si>
  <si>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</si>
  <si>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</si>
  <si>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</si>
  <si>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</si>
  <si>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</si>
  <si>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</si>
  <si>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</si>
  <si>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</si>
  <si>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</si>
  <si>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</si>
  <si>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</si>
  <si>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</si>
  <si>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</si>
  <si>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</si>
  <si>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</si>
  <si>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</si>
  <si>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</si>
  <si>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</si>
  <si>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</si>
  <si>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</si>
  <si>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</si>
  <si>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</si>
  <si>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</si>
  <si>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</si>
  <si>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</si>
  <si>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</si>
  <si>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</si>
  <si>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</si>
  <si>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</si>
  <si>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</si>
  <si>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</si>
  <si>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</si>
  <si>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</si>
  <si>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</si>
  <si>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</si>
  <si>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</si>
  <si>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</si>
  <si>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</si>
  <si>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</si>
  <si>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</si>
  <si>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</si>
  <si>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</si>
  <si>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</si>
  <si>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</si>
  <si>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</si>
  <si>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</si>
  <si>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</si>
  <si>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</si>
  <si>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</si>
  <si>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</si>
  <si>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</si>
  <si>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</si>
  <si>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</si>
  <si>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</si>
  <si>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</si>
  <si>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</si>
  <si>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</si>
  <si>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</si>
  <si>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</si>
  <si>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</si>
  <si>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</si>
  <si>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</si>
  <si>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</si>
  <si>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</si>
  <si>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</si>
  <si>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</si>
  <si>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</si>
  <si>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</si>
  <si>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</si>
  <si>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</si>
  <si>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</si>
  <si>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</si>
  <si>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</si>
  <si>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</si>
  <si>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</si>
  <si>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</si>
  <si>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</si>
  <si>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</si>
  <si>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</si>
  <si>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</si>
  <si>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</si>
  <si>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</si>
  <si>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</si>
  <si>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</si>
  <si>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</si>
  <si>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</si>
  <si>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</si>
  <si>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</si>
  <si>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</si>
  <si>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</si>
  <si>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</si>
  <si>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</si>
  <si>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</si>
  <si>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</si>
  <si>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</si>
  <si>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</si>
  <si>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</si>
  <si>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</si>
  <si>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</si>
  <si>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</si>
  <si>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</si>
  <si>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</si>
  <si>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</si>
  <si>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</si>
  <si>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</si>
  <si>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</si>
  <si>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</si>
  <si>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</si>
  <si>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</si>
  <si>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</si>
  <si>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</si>
  <si>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</si>
  <si>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</si>
  <si>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</si>
  <si>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</si>
  <si>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</si>
  <si>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</si>
  <si>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</si>
  <si>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</si>
  <si>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</si>
  <si>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</si>
  <si>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</si>
  <si>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</si>
  <si>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</si>
  <si>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</si>
  <si>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</si>
  <si>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</si>
  <si>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</si>
  <si>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</si>
  <si>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</si>
  <si>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</si>
  <si>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</si>
  <si>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</si>
  <si>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</si>
  <si>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</si>
  <si>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</si>
  <si>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</si>
  <si>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</si>
  <si>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</si>
  <si>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</si>
  <si>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</si>
  <si>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</si>
  <si>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</si>
  <si>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</si>
  <si>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</si>
  <si>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</si>
  <si>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</si>
  <si>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</si>
  <si>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</si>
  <si>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</si>
  <si>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</si>
  <si>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</si>
  <si>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</si>
  <si>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</si>
  <si>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</si>
  <si>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</si>
  <si>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</si>
  <si>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</si>
  <si>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</si>
  <si>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</si>
  <si>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</si>
  <si>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</si>
  <si>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</si>
  <si>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</si>
  <si>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</si>
  <si>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</si>
  <si>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</si>
  <si>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</si>
  <si>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</si>
  <si>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</si>
  <si>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</si>
  <si>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</si>
  <si>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</si>
  <si>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</si>
  <si>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</si>
  <si>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</si>
  <si>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</si>
  <si>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</si>
  <si>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</si>
  <si>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</si>
  <si>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</si>
  <si>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</si>
  <si>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</si>
  <si>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</si>
  <si>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</si>
  <si>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</si>
  <si>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</si>
  <si>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</si>
  <si>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</si>
  <si>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</si>
  <si>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</si>
  <si>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</si>
  <si>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</si>
  <si>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</si>
  <si>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</si>
  <si>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</si>
  <si>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</si>
  <si>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</si>
  <si>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</si>
  <si>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</si>
  <si>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</si>
  <si>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</si>
  <si>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</si>
  <si>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</si>
  <si>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</si>
  <si>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</si>
  <si>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</si>
  <si>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</si>
  <si>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</si>
  <si>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</si>
  <si>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</si>
  <si>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</si>
  <si>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</si>
  <si>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</si>
  <si>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</si>
  <si>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</si>
  <si>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</si>
  <si>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</si>
  <si>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</si>
  <si>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</si>
  <si>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</si>
  <si>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</si>
  <si>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</si>
  <si>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</si>
  <si>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</si>
  <si>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</si>
  <si>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</si>
  <si>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</si>
  <si>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</si>
  <si>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</si>
  <si>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</si>
  <si>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</si>
  <si>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</si>
  <si>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</si>
  <si>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</si>
  <si>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</si>
  <si>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</si>
  <si>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</si>
  <si>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</si>
  <si>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</si>
  <si>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</si>
  <si>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</si>
  <si>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</si>
  <si>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</si>
  <si>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</si>
  <si>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</si>
  <si>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</si>
  <si>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</si>
  <si>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</si>
  <si>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</si>
  <si>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</si>
  <si>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</si>
  <si>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</si>
  <si>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</si>
  <si>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</si>
  <si>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</si>
  <si>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</si>
  <si>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</si>
  <si>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</si>
  <si>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</si>
  <si>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</si>
  <si>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</si>
  <si>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</si>
  <si>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</si>
  <si>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</si>
  <si>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</si>
  <si>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</si>
  <si>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</si>
  <si>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</si>
  <si>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</si>
  <si>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</si>
  <si>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</si>
  <si>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</si>
  <si>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</si>
  <si>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</si>
  <si>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</si>
  <si>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</si>
  <si>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</si>
  <si>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</si>
  <si>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</si>
  <si>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</si>
  <si>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</si>
  <si>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</si>
  <si>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</si>
  <si>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</si>
  <si>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</si>
  <si>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</si>
  <si>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</si>
  <si>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</si>
  <si>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</si>
  <si>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</si>
  <si>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</si>
  <si>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</si>
  <si>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</si>
  <si>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</si>
  <si>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</si>
  <si>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</si>
  <si>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</si>
  <si>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</si>
  <si>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</si>
  <si>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</si>
  <si>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</si>
  <si>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</si>
  <si>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</si>
  <si>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</si>
  <si>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</si>
  <si>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</si>
  <si>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</si>
  <si>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</si>
  <si>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</si>
  <si>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</si>
  <si>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</si>
  <si>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</si>
  <si>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</si>
  <si>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</si>
  <si>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</si>
  <si>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</si>
  <si>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</si>
  <si>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</si>
  <si>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</si>
  <si>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</si>
  <si>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</si>
  <si>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</si>
  <si>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</si>
  <si>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</si>
  <si>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</si>
  <si>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</si>
  <si>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</si>
  <si>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</si>
  <si>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</si>
  <si>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</si>
  <si>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</si>
  <si>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</si>
  <si>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</si>
  <si>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</si>
  <si>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</si>
  <si>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</si>
  <si>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</si>
  <si>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</si>
  <si>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</si>
  <si>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</si>
  <si>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</si>
  <si>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</si>
  <si>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</si>
  <si>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</si>
  <si>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</si>
  <si>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</si>
  <si>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</si>
  <si>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</si>
  <si>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</si>
  <si>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</si>
  <si>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</si>
  <si>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</si>
  <si>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</si>
  <si>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</si>
  <si>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</si>
  <si>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</si>
  <si>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</si>
  <si>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</si>
  <si>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</si>
  <si>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</si>
  <si>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</si>
  <si>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</si>
  <si>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</si>
  <si>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</si>
  <si>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</si>
  <si>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</si>
  <si>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</si>
  <si>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</si>
  <si>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</si>
  <si>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</si>
  <si>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</si>
  <si>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</si>
  <si>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</si>
  <si>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</si>
  <si>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</si>
  <si>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</si>
  <si>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</si>
  <si>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</si>
  <si>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</si>
  <si>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</si>
  <si>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</si>
  <si>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</si>
  <si>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</si>
  <si>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</si>
  <si>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</si>
  <si>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</si>
  <si>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</si>
  <si>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</si>
  <si>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</si>
  <si>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</si>
  <si>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</si>
  <si>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</si>
  <si>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</si>
  <si>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</si>
  <si>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</si>
  <si>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</si>
  <si>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</si>
  <si>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</si>
  <si>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</si>
  <si>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</si>
  <si>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</si>
  <si>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</si>
  <si>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</si>
  <si>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</si>
  <si>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</si>
  <si>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</si>
  <si>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</si>
  <si>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</si>
  <si>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</si>
  <si>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</si>
  <si>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</si>
  <si>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</si>
  <si>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</si>
  <si>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</si>
  <si>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</si>
  <si>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</si>
  <si>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</si>
  <si>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</si>
  <si>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</si>
  <si>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</si>
  <si>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</si>
  <si>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</si>
  <si>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</si>
  <si>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</si>
  <si>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</si>
  <si>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</si>
  <si>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</si>
  <si>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</si>
  <si>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</si>
  <si>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</si>
  <si>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</si>
  <si>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</si>
  <si>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</si>
  <si>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</si>
  <si>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</si>
  <si>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</si>
  <si>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</si>
  <si>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</si>
  <si>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</si>
  <si>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</si>
  <si>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</si>
  <si>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</si>
  <si>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</si>
  <si>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</si>
  <si>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</si>
  <si>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</si>
  <si>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</si>
  <si>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</si>
  <si>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</si>
  <si>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</si>
  <si>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</si>
  <si>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</si>
  <si>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</si>
  <si>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</si>
  <si>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</si>
  <si>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</si>
  <si>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</si>
  <si>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</si>
  <si>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</si>
  <si>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</si>
  <si>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</si>
  <si>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</si>
  <si>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</si>
  <si>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</si>
  <si>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</si>
  <si>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</si>
  <si>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</si>
  <si>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</si>
  <si>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</si>
  <si>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</si>
  <si>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</si>
  <si>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</si>
  <si>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</si>
  <si>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</si>
  <si>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</si>
  <si>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</si>
  <si>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</si>
  <si>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</si>
  <si>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</si>
  <si>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</si>
  <si>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</si>
  <si>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</si>
  <si>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</si>
  <si>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</si>
  <si>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</si>
  <si>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</si>
  <si>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</si>
  <si>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</si>
  <si>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</si>
  <si>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</si>
  <si>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</si>
  <si>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</si>
  <si>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</si>
  <si>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</si>
  <si>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</si>
  <si>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</si>
  <si>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</si>
  <si>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</si>
  <si>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</si>
  <si>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</si>
  <si>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</si>
  <si>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</si>
  <si>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</si>
  <si>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</si>
  <si>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</si>
  <si>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</si>
  <si>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</si>
  <si>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</si>
  <si>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</si>
  <si>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</si>
  <si>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</si>
  <si>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</si>
  <si>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</si>
  <si>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</si>
  <si>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</si>
  <si>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</si>
  <si>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</si>
  <si>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</si>
  <si>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</si>
  <si>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</si>
  <si>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</si>
  <si>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</si>
  <si>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</si>
  <si>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</si>
  <si>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</si>
  <si>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</si>
  <si>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</si>
  <si>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</si>
  <si>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</si>
  <si>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</si>
  <si>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</si>
  <si>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</si>
  <si>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</si>
  <si>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</si>
  <si>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</si>
  <si>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</si>
  <si>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</si>
  <si>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</si>
  <si>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</si>
  <si>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</si>
  <si>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</si>
  <si>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</si>
  <si>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</si>
  <si>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</si>
  <si>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</si>
  <si>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</si>
  <si>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</si>
  <si>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</si>
  <si>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</si>
  <si>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</si>
  <si>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</si>
  <si>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</si>
  <si>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</si>
  <si>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</si>
  <si>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</si>
  <si>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</si>
  <si>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</si>
  <si>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</si>
  <si>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</si>
  <si>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</si>
  <si>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</si>
  <si>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</si>
  <si>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</si>
  <si>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</si>
  <si>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</si>
  <si>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</si>
  <si>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</si>
  <si>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</si>
  <si>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</si>
  <si>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</si>
  <si>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</si>
  <si>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</si>
  <si>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</si>
  <si>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</si>
  <si>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</si>
  <si>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</si>
  <si>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</si>
  <si>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</si>
  <si>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</si>
  <si>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</si>
  <si>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</si>
  <si>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</si>
  <si>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Gender</t>
  </si>
  <si>
    <t>DOB</t>
  </si>
  <si>
    <t>Phone</t>
  </si>
  <si>
    <t>Email</t>
  </si>
  <si>
    <t>City</t>
  </si>
  <si>
    <t>State</t>
  </si>
  <si>
    <t>Registration Date</t>
  </si>
  <si>
    <t>Occupation</t>
  </si>
  <si>
    <t>Yamini Krishnan</t>
  </si>
  <si>
    <t>Female</t>
  </si>
  <si>
    <t>9289611223</t>
  </si>
  <si>
    <t>yamini.krishnan1@yahoo.com</t>
  </si>
  <si>
    <t>Belagavi</t>
  </si>
  <si>
    <t>Karnataka</t>
  </si>
  <si>
    <t>Gold</t>
  </si>
  <si>
    <t>Nurse</t>
  </si>
  <si>
    <t>Vasanthi Subramaniam</t>
  </si>
  <si>
    <t>9938425304</t>
  </si>
  <si>
    <t>vasanthi.subramaniam2@yahoo.com</t>
  </si>
  <si>
    <t>Tirupati</t>
  </si>
  <si>
    <t>Andhra Pradesh</t>
  </si>
  <si>
    <t>Silver</t>
  </si>
  <si>
    <t>HR Professional</t>
  </si>
  <si>
    <t>Swathi Bhat</t>
  </si>
  <si>
    <t>9286857872</t>
  </si>
  <si>
    <t>swathi.bhat3@outlook.com</t>
  </si>
  <si>
    <t>Vellore</t>
  </si>
  <si>
    <t>Tamil Nadu</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</si>
  <si>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</si>
  <si>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</si>
  <si>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</si>
  <si>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</si>
  <si>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</si>
  <si>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</si>
  <si>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</si>
  <si>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</si>
  <si>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</si>
  <si>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</si>
  <si>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</si>
  <si>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</si>
  <si>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</si>
  <si>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</si>
  <si>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</si>
  <si>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</si>
  <si>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</si>
  <si>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</si>
  <si>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</si>
  <si>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</si>
  <si>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</si>
  <si>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</si>
  <si>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</si>
  <si>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</si>
  <si>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</si>
  <si>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</si>
  <si>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</si>
  <si>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</si>
  <si>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</si>
  <si>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</si>
  <si>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</si>
  <si>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</si>
  <si>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</si>
  <si>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</si>
  <si>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</si>
  <si>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</si>
  <si>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</si>
  <si>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</si>
  <si>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</si>
  <si>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</si>
  <si>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</si>
  <si>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</si>
  <si>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</si>
  <si>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</si>
  <si>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</si>
  <si>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</si>
  <si>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</si>
  <si>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</si>
  <si>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</si>
  <si>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</si>
  <si>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</si>
  <si>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</si>
  <si>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</si>
  <si>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</si>
  <si>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</si>
  <si>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</si>
  <si>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</si>
  <si>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</si>
  <si>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</si>
  <si>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</si>
  <si>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</si>
  <si>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</si>
  <si>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</si>
  <si>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</si>
  <si>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</si>
  <si>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</si>
  <si>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</si>
  <si>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</si>
  <si>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</si>
  <si>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</si>
  <si>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</si>
  <si>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</si>
  <si>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</si>
  <si>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</si>
  <si>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</si>
  <si>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</si>
  <si>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</si>
  <si>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</si>
  <si>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</si>
  <si>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</si>
  <si>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</si>
  <si>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</si>
  <si>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</si>
  <si>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</si>
  <si>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</si>
  <si>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</si>
  <si>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</si>
  <si>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</si>
  <si>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</si>
  <si>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</si>
  <si>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</si>
  <si>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</si>
  <si>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</si>
  <si>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</si>
  <si>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</si>
  <si>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</si>
  <si>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</si>
  <si>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</si>
  <si>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</si>
  <si>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</si>
  <si>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</si>
  <si>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</si>
  <si>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</si>
  <si>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</si>
  <si>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</si>
  <si>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</si>
  <si>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</si>
  <si>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</si>
  <si>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</si>
  <si>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</si>
  <si>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</si>
  <si>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</si>
  <si>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</si>
  <si>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</si>
  <si>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</si>
  <si>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</si>
  <si>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</si>
  <si>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</si>
  <si>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</si>
  <si>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</si>
  <si>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</si>
  <si>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</si>
  <si>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</si>
  <si>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</si>
  <si>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</si>
  <si>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</si>
  <si>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</si>
  <si>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</si>
  <si>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</si>
  <si>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</si>
  <si>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</si>
  <si>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</si>
  <si>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</si>
  <si>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</si>
  <si>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</si>
  <si>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</si>
  <si>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</si>
  <si>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</si>
  <si>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</si>
  <si>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</si>
  <si>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</si>
  <si>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</si>
  <si>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</si>
  <si>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</si>
  <si>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</si>
  <si>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</si>
  <si>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</si>
  <si>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</si>
  <si>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</si>
  <si>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</si>
  <si>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</si>
  <si>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</si>
  <si>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</si>
  <si>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</si>
  <si>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</si>
  <si>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</si>
  <si>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</si>
  <si>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</si>
  <si>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</si>
  <si>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</si>
  <si>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</si>
  <si>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</si>
  <si>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</si>
  <si>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</si>
  <si>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</si>
  <si>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</si>
  <si>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</si>
  <si>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</si>
  <si>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</si>
  <si>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</si>
  <si>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</si>
  <si>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</si>
  <si>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</si>
  <si>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</si>
  <si>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</si>
  <si>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</si>
  <si>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</si>
  <si>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</si>
  <si>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</si>
  <si>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</si>
  <si>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</si>
  <si>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</si>
  <si>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</si>
  <si>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</si>
  <si>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</si>
  <si>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</si>
  <si>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</si>
  <si>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</si>
  <si>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</si>
  <si>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</si>
  <si>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</si>
  <si>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</si>
  <si>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</si>
  <si>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</si>
  <si>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</si>
  <si>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</si>
  <si>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</si>
  <si>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</si>
  <si>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</si>
  <si>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</si>
  <si>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</si>
  <si>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</si>
  <si>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</si>
  <si>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</si>
  <si>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</si>
  <si>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</si>
  <si>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</si>
  <si>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</si>
  <si>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</si>
  <si>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</si>
  <si>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</si>
  <si>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</si>
  <si>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</si>
  <si>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</si>
  <si>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</si>
  <si>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</si>
  <si>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</si>
  <si>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</si>
  <si>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</si>
  <si>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</si>
  <si>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</si>
  <si>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</si>
  <si>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</si>
  <si>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</si>
  <si>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</si>
  <si>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</si>
  <si>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</si>
  <si>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</si>
  <si>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</si>
  <si>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</si>
  <si>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</si>
  <si>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</si>
  <si>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</si>
  <si>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</si>
  <si>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</si>
  <si>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</si>
  <si>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</si>
  <si>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</si>
  <si>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</si>
  <si>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</si>
  <si>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</si>
  <si>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</si>
  <si>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</si>
  <si>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</si>
  <si>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</si>
  <si>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</si>
  <si>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</si>
  <si>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</si>
  <si>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</si>
  <si>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</si>
  <si>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</si>
  <si>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</si>
  <si>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</si>
  <si>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</si>
  <si>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</si>
  <si>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</si>
  <si>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</si>
  <si>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</si>
  <si>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</si>
  <si>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</si>
  <si>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</si>
  <si>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</si>
  <si>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</si>
  <si>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</si>
  <si>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</si>
  <si>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</si>
  <si>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</si>
  <si>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</si>
  <si>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</si>
  <si>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</si>
  <si>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</si>
  <si>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</si>
  <si>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</si>
  <si>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</si>
  <si>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</si>
  <si>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</si>
  <si>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</si>
  <si>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</si>
  <si>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</si>
  <si>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</si>
  <si>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</si>
  <si>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</si>
  <si>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</si>
  <si>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</si>
  <si>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</si>
  <si>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</si>
  <si>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</si>
  <si>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</si>
  <si>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</si>
  <si>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</si>
  <si>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</si>
  <si>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</si>
  <si>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</si>
  <si>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</si>
  <si>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</si>
  <si>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</si>
  <si>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</si>
  <si>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</si>
  <si>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</si>
  <si>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</si>
  <si>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</si>
  <si>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</si>
  <si>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</si>
  <si>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</si>
  <si>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</si>
  <si>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</si>
  <si>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</si>
  <si>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</si>
  <si>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</si>
  <si>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</si>
  <si>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</si>
  <si>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</si>
  <si>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</si>
  <si>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</si>
  <si>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</si>
  <si>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</si>
  <si>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</si>
  <si>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</si>
  <si>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</si>
  <si>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</si>
  <si>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</si>
  <si>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</si>
  <si>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</si>
  <si>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</si>
  <si>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</si>
  <si>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</si>
  <si>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</si>
  <si>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</si>
  <si>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</si>
  <si>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</si>
  <si>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</si>
  <si>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</si>
  <si>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</si>
  <si>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</si>
  <si>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</si>
  <si>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</si>
  <si>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</si>
  <si>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</si>
  <si>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</si>
  <si>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</si>
  <si>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</si>
  <si>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</si>
  <si>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</si>
  <si>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</si>
  <si>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</si>
  <si>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</si>
  <si>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</si>
  <si>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</si>
  <si>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</si>
  <si>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</si>
  <si>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</si>
  <si>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</si>
  <si>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</si>
  <si>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</si>
  <si>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</si>
  <si>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</si>
  <si>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</si>
  <si>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</si>
  <si>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</si>
  <si>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</si>
  <si>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</si>
  <si>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</si>
  <si>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</si>
  <si>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</si>
  <si>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</si>
  <si>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</si>
  <si>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</si>
  <si>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</si>
  <si>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</si>
  <si>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</si>
  <si>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</si>
  <si>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</si>
  <si>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</si>
  <si>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</si>
  <si>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</si>
  <si>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</si>
  <si>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</si>
  <si>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</si>
  <si>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</si>
  <si>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</si>
  <si>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</si>
  <si>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</si>
  <si>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</si>
  <si>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</si>
  <si>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</si>
  <si>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</si>
  <si>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</si>
  <si>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</si>
  <si>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</si>
  <si>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</si>
  <si>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</si>
  <si>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</si>
  <si>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</si>
  <si>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</si>
  <si>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</si>
  <si>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</si>
  <si>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</si>
  <si>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</si>
  <si>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</si>
  <si>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</si>
  <si>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</si>
  <si>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</si>
  <si>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</si>
  <si>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</si>
  <si>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</si>
  <si>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</si>
  <si>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</si>
  <si>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</si>
  <si>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</si>
  <si>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</si>
  <si>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Srinivas Prasad</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</si>
  <si>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</si>
  <si>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</si>
  <si>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</si>
  <si>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</si>
  <si>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</si>
  <si>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</si>
  <si>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</si>
  <si>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</si>
  <si>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</si>
  <si>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</si>
  <si>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</si>
  <si>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</si>
  <si>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</si>
  <si>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</si>
  <si>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</si>
  <si>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</si>
  <si>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</si>
  <si>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</si>
  <si>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</si>
  <si>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</si>
  <si>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</si>
  <si>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</si>
  <si>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</si>
  <si>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</si>
  <si>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</si>
  <si>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</si>
  <si>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</si>
  <si>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</si>
  <si>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</si>
  <si>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</si>
  <si>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</si>
  <si>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</si>
  <si>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</si>
  <si>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</si>
  <si>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</si>
  <si>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</si>
  <si>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</si>
  <si>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</si>
  <si>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</si>
  <si>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</si>
  <si>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</si>
  <si>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</si>
  <si>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</si>
  <si>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</si>
  <si>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</si>
  <si>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</si>
  <si>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</si>
  <si>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</si>
  <si>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</si>
  <si>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</si>
  <si>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</si>
  <si>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</si>
  <si>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</si>
  <si>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</si>
  <si>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</si>
  <si>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</si>
  <si>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</si>
  <si>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</si>
  <si>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</si>
  <si>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</si>
  <si>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</si>
  <si>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</si>
  <si>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</si>
  <si>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</si>
  <si>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</si>
  <si>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</si>
  <si>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</si>
  <si>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</si>
  <si>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</si>
  <si>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</si>
  <si>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</si>
  <si>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</si>
  <si>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</si>
  <si>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</si>
  <si>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</si>
  <si>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</si>
  <si>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</si>
  <si>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</si>
  <si>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</si>
  <si>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</si>
  <si>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</si>
  <si>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</si>
  <si>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</si>
  <si>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</si>
  <si>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</si>
  <si>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</si>
  <si>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</si>
  <si>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</si>
  <si>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</si>
  <si>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</si>
  <si>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</si>
  <si>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</si>
  <si>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</si>
  <si>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</si>
  <si>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</si>
  <si>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</si>
  <si>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</si>
  <si>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</si>
  <si>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</si>
  <si>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</si>
  <si>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</si>
  <si>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</si>
  <si>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</si>
  <si>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</si>
  <si>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</si>
  <si>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</si>
  <si>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</si>
  <si>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</si>
  <si>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</si>
  <si>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</si>
  <si>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</si>
  <si>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</si>
  <si>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</si>
  <si>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</si>
  <si>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</si>
  <si>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</si>
  <si>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</si>
  <si>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</si>
  <si>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</si>
  <si>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</si>
  <si>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</si>
  <si>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</si>
  <si>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</si>
  <si>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</si>
  <si>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</si>
  <si>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</si>
  <si>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</si>
  <si>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</si>
  <si>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</si>
  <si>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</si>
  <si>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</si>
  <si>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</si>
  <si>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</si>
  <si>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</si>
  <si>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</si>
  <si>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</si>
  <si>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</si>
  <si>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</si>
  <si>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</si>
  <si>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</si>
  <si>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</si>
  <si>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</si>
  <si>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</si>
  <si>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</si>
  <si>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</si>
  <si>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</si>
  <si>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</si>
  <si>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</si>
  <si>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</si>
  <si>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</si>
  <si>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</si>
  <si>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</si>
  <si>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</si>
  <si>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</si>
  <si>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</si>
  <si>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</si>
  <si>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</si>
  <si>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</si>
  <si>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</si>
  <si>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</si>
  <si>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</si>
  <si>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</si>
  <si>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</si>
  <si>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</si>
  <si>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</si>
  <si>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</si>
  <si>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</si>
  <si>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</si>
  <si>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</si>
  <si>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</si>
  <si>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</si>
  <si>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</si>
  <si>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</si>
  <si>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</si>
  <si>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</si>
  <si>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</si>
  <si>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</si>
  <si>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</si>
  <si>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</si>
  <si>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</si>
  <si>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</si>
  <si>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</si>
  <si>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</si>
  <si>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</si>
  <si>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</si>
  <si>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</si>
  <si>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</si>
  <si>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</si>
  <si>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</si>
  <si>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</si>
  <si>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</si>
  <si>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</si>
  <si>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</si>
  <si>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</si>
  <si>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</si>
  <si>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</si>
  <si>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</si>
  <si>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</si>
  <si>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</si>
  <si>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</si>
  <si>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</si>
  <si>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</si>
  <si>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</si>
  <si>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</si>
  <si>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</si>
  <si>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</si>
  <si>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</si>
  <si>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</si>
  <si>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</si>
  <si>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</si>
  <si>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</si>
  <si>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</si>
  <si>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</si>
  <si>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</si>
  <si>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</si>
  <si>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</si>
  <si>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</si>
  <si>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</si>
  <si>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</si>
  <si>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</si>
  <si>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</si>
  <si>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</si>
  <si>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</si>
  <si>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</si>
  <si>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</si>
  <si>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</si>
  <si>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</si>
  <si>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</si>
  <si>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</si>
  <si>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</si>
  <si>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</si>
  <si>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</si>
  <si>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</si>
  <si>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</si>
  <si>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</si>
  <si>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</si>
  <si>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</si>
  <si>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</si>
  <si>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</si>
  <si>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</si>
  <si>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</si>
  <si>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</si>
  <si>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</si>
  <si>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</si>
  <si>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</si>
  <si>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</si>
  <si>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</si>
  <si>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</si>
  <si>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</si>
  <si>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</si>
  <si>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</si>
  <si>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</si>
  <si>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</si>
  <si>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</si>
  <si>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</si>
  <si>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</si>
  <si>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</si>
  <si>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</si>
  <si>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</si>
  <si>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</si>
  <si>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</si>
  <si>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</si>
  <si>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</si>
  <si>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</si>
  <si>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</si>
  <si>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</si>
  <si>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</si>
  <si>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</si>
  <si>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</si>
  <si>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</si>
  <si>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</si>
  <si>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</si>
  <si>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</si>
  <si>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</si>
  <si>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</si>
  <si>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</si>
  <si>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</si>
  <si>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</si>
  <si>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</si>
  <si>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</si>
  <si>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</si>
  <si>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</si>
  <si>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</si>
  <si>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</si>
  <si>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</si>
  <si>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</si>
  <si>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</si>
  <si>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</si>
  <si>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</si>
  <si>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</si>
  <si>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</si>
  <si>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</si>
  <si>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</si>
  <si>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</si>
  <si>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</si>
  <si>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</si>
  <si>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</si>
  <si>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</si>
  <si>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</si>
  <si>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</si>
  <si>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</si>
  <si>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</si>
  <si>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</si>
  <si>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</si>
  <si>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</si>
  <si>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</si>
  <si>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</si>
  <si>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</si>
  <si>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</si>
  <si>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</si>
  <si>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</si>
  <si>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</si>
  <si>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</si>
  <si>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</si>
  <si>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</si>
  <si>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</si>
  <si>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</si>
  <si>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</si>
  <si>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</si>
  <si>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</si>
  <si>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</si>
  <si>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</si>
  <si>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</si>
  <si>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</si>
  <si>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</si>
  <si>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</si>
  <si>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</si>
  <si>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</si>
  <si>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</si>
  <si>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</si>
  <si>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</si>
  <si>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</si>
  <si>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</si>
  <si>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</si>
  <si>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</si>
  <si>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</si>
  <si>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</si>
  <si>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</si>
  <si>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</si>
  <si>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</si>
  <si>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</si>
  <si>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</si>
  <si>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</si>
  <si>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</si>
  <si>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</si>
  <si>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</si>
  <si>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</si>
  <si>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</si>
  <si>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</si>
  <si>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</si>
  <si>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</si>
  <si>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</si>
  <si>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</si>
  <si>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</si>
  <si>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</si>
  <si>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</si>
  <si>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Jyothi Gounder</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</si>
  <si>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</si>
  <si>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</si>
  <si>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</si>
  <si>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</si>
  <si>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</si>
  <si>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</si>
  <si>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</si>
  <si>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</si>
  <si>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</si>
  <si>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</si>
  <si>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</si>
  <si>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</si>
  <si>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</si>
  <si>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</si>
  <si>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</si>
  <si>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</si>
  <si>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</si>
  <si>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</si>
  <si>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</si>
  <si>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</si>
  <si>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</si>
  <si>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</si>
  <si>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</si>
  <si>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</si>
  <si>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</si>
  <si>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</si>
  <si>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</si>
  <si>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</si>
  <si>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</si>
  <si>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</si>
  <si>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</si>
  <si>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</si>
  <si>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</si>
  <si>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</si>
  <si>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</si>
  <si>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</si>
  <si>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</si>
  <si>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</si>
  <si>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</si>
  <si>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</si>
  <si>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</si>
  <si>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</si>
  <si>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</si>
  <si>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</si>
  <si>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</si>
  <si>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</si>
  <si>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</si>
  <si>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</si>
  <si>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</si>
  <si>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</si>
  <si>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</si>
  <si>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</si>
  <si>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</si>
  <si>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</si>
  <si>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</si>
  <si>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</si>
  <si>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</si>
  <si>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</si>
  <si>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</si>
  <si>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</si>
  <si>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</si>
  <si>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</si>
  <si>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</si>
  <si>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</si>
  <si>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</si>
  <si>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</si>
  <si>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</si>
  <si>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</si>
  <si>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</si>
  <si>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</si>
  <si>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</si>
  <si>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</si>
  <si>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Pallavi Chandran</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</si>
  <si>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</si>
  <si>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</si>
  <si>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</si>
  <si>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</si>
  <si>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</si>
  <si>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</si>
  <si>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</si>
  <si>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</si>
  <si>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</si>
  <si>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</si>
  <si>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</si>
  <si>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</si>
  <si>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</si>
  <si>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</si>
  <si>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</si>
  <si>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</si>
  <si>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</si>
  <si>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</si>
  <si>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</si>
  <si>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</si>
  <si>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</si>
  <si>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</si>
  <si>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</si>
  <si>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</si>
  <si>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</si>
  <si>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</si>
  <si>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</si>
  <si>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</si>
  <si>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</si>
  <si>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</si>
  <si>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</si>
  <si>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</si>
  <si>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</si>
  <si>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</si>
  <si>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</si>
  <si>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</si>
  <si>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</si>
  <si>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</si>
  <si>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</si>
  <si>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</si>
  <si>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</si>
  <si>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</si>
  <si>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</si>
  <si>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</si>
  <si>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</si>
  <si>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</si>
  <si>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</si>
  <si>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</si>
  <si>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</si>
  <si>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</si>
  <si>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</si>
  <si>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</si>
  <si>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</si>
  <si>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</si>
  <si>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</si>
  <si>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</si>
  <si>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</si>
  <si>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</si>
  <si>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</si>
  <si>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</si>
  <si>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</si>
  <si>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</si>
  <si>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</si>
  <si>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</si>
  <si>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</si>
  <si>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</si>
  <si>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</si>
  <si>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</si>
  <si>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</si>
  <si>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</si>
  <si>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</si>
  <si>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</si>
  <si>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</si>
  <si>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</si>
  <si>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</si>
  <si>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</si>
  <si>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</si>
  <si>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</si>
  <si>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</si>
  <si>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</si>
  <si>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</si>
  <si>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</si>
  <si>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</si>
  <si>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</si>
  <si>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</si>
  <si>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</si>
  <si>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</si>
  <si>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</si>
  <si>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</si>
  <si>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</si>
  <si>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</si>
  <si>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</si>
  <si>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</si>
  <si>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</si>
  <si>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</si>
  <si>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</si>
  <si>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</si>
  <si>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</si>
  <si>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</si>
  <si>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</si>
  <si>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</si>
  <si>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</si>
  <si>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</si>
  <si>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</si>
  <si>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</si>
  <si>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</si>
  <si>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</si>
  <si>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</si>
  <si>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</si>
  <si>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</si>
  <si>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</si>
  <si>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</si>
  <si>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</si>
  <si>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</si>
  <si>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</si>
  <si>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</si>
  <si>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</si>
  <si>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</si>
  <si>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</si>
  <si>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</si>
  <si>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</si>
  <si>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</si>
  <si>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</si>
  <si>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</si>
  <si>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</si>
  <si>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</si>
  <si>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</si>
  <si>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</si>
  <si>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</si>
  <si>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</si>
  <si>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</si>
  <si>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</si>
  <si>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</si>
  <si>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</si>
  <si>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</si>
  <si>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</si>
  <si>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</si>
  <si>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</si>
  <si>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</si>
  <si>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</si>
  <si>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</si>
  <si>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</si>
  <si>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</si>
  <si>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</si>
  <si>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</si>
  <si>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</si>
  <si>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</si>
  <si>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</si>
  <si>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</si>
  <si>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</si>
  <si>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</si>
  <si>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</si>
  <si>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</si>
  <si>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</si>
  <si>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</si>
  <si>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</si>
  <si>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</si>
  <si>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</si>
  <si>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</si>
  <si>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</si>
  <si>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</si>
  <si>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</si>
  <si>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</si>
  <si>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</si>
  <si>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</si>
  <si>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</si>
  <si>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</si>
  <si>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</si>
  <si>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</si>
  <si>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</si>
  <si>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</si>
  <si>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</si>
  <si>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</si>
  <si>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</si>
  <si>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</si>
  <si>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</si>
  <si>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</si>
  <si>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</si>
  <si>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</si>
  <si>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</si>
  <si>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</si>
  <si>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</si>
  <si>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</si>
  <si>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</si>
  <si>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</si>
  <si>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</si>
  <si>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</si>
  <si>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</si>
  <si>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</si>
  <si>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</si>
  <si>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</si>
  <si>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</si>
  <si>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</si>
  <si>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</si>
  <si>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</si>
  <si>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</si>
  <si>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</si>
  <si>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</si>
  <si>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</si>
  <si>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</si>
  <si>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</si>
  <si>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</si>
  <si>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</si>
  <si>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</si>
  <si>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</si>
  <si>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</si>
  <si>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</si>
  <si>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</si>
  <si>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</si>
  <si>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</si>
  <si>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</si>
  <si>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</si>
  <si>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</si>
  <si>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</si>
  <si>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</si>
  <si>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</si>
  <si>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</si>
  <si>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</si>
  <si>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</si>
  <si>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</si>
  <si>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</si>
  <si>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</si>
  <si>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</si>
  <si>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</si>
  <si>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</si>
  <si>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</si>
  <si>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</si>
  <si>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</si>
  <si>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</si>
  <si>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</si>
  <si>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</si>
  <si>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</si>
  <si>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</si>
  <si>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</si>
  <si>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</si>
  <si>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</si>
  <si>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</si>
  <si>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</si>
  <si>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</si>
  <si>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</si>
  <si>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</si>
  <si>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</si>
  <si>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</si>
  <si>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</si>
  <si>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</si>
  <si>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</si>
  <si>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</si>
  <si>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</si>
  <si>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</si>
  <si>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</si>
  <si>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</si>
  <si>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</si>
  <si>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</si>
  <si>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</si>
  <si>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</si>
  <si>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</si>
  <si>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</si>
  <si>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</si>
  <si>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</si>
  <si>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</si>
  <si>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</si>
  <si>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</si>
  <si>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</si>
  <si>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</si>
  <si>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</si>
  <si>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</si>
  <si>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</si>
  <si>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</si>
  <si>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</si>
  <si>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</si>
  <si>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</si>
  <si>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</si>
  <si>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</si>
  <si>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</si>
  <si>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</si>
  <si>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</si>
  <si>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</si>
  <si>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</si>
  <si>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</si>
  <si>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</si>
  <si>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</si>
  <si>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</si>
  <si>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</si>
  <si>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</si>
  <si>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</si>
  <si>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</si>
  <si>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</si>
  <si>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</si>
  <si>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</si>
  <si>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</si>
  <si>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</si>
  <si>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</si>
  <si>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</si>
  <si>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</si>
  <si>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</si>
  <si>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</si>
  <si>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</si>
  <si>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</si>
  <si>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</si>
  <si>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</si>
  <si>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</si>
  <si>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</si>
  <si>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</si>
  <si>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</si>
  <si>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</si>
  <si>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</si>
  <si>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</si>
  <si>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</si>
  <si>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</si>
  <si>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</si>
  <si>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</si>
  <si>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</si>
  <si>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</si>
  <si>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</si>
  <si>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</si>
  <si>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</si>
  <si>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</si>
  <si>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</si>
  <si>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</si>
  <si>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</si>
  <si>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</si>
  <si>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</si>
  <si>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</si>
  <si>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</si>
  <si>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</si>
  <si>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</si>
  <si>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</si>
  <si>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</si>
  <si>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</si>
  <si>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</si>
  <si>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</si>
  <si>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</si>
  <si>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</si>
  <si>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</si>
  <si>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</si>
  <si>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</si>
  <si>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</si>
  <si>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</si>
  <si>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</si>
  <si>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</si>
  <si>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</si>
  <si>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</si>
  <si>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</si>
  <si>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</si>
  <si>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</si>
  <si>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</si>
  <si>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</si>
  <si>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</si>
  <si>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</si>
  <si>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</si>
  <si>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</si>
  <si>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</si>
  <si>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</si>
  <si>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</si>
  <si>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</si>
  <si>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</si>
  <si>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</si>
  <si>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</si>
  <si>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</si>
  <si>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</si>
  <si>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</si>
  <si>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</si>
  <si>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</si>
  <si>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</si>
  <si>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</si>
  <si>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</si>
  <si>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</si>
  <si>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</si>
  <si>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</si>
  <si>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</si>
  <si>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</si>
  <si>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</si>
  <si>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</si>
  <si>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</si>
  <si>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</si>
  <si>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</si>
  <si>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</si>
  <si>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</si>
  <si>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</si>
  <si>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</si>
  <si>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</si>
  <si>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</si>
  <si>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</si>
  <si>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</si>
  <si>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</si>
  <si>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</si>
  <si>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</si>
  <si>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</si>
  <si>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</si>
  <si>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</si>
  <si>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</si>
  <si>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</si>
  <si>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</si>
  <si>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</si>
  <si>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</si>
  <si>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</si>
  <si>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</si>
  <si>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</si>
  <si>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</si>
  <si>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</si>
  <si>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</si>
  <si>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</si>
  <si>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</si>
  <si>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</si>
  <si>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</si>
  <si>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</si>
  <si>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</si>
  <si>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</si>
  <si>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</si>
  <si>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</si>
  <si>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</si>
  <si>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</si>
  <si>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</si>
  <si>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</si>
  <si>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</si>
  <si>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</si>
  <si>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</si>
  <si>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</si>
  <si>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</si>
  <si>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</si>
  <si>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</si>
  <si>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</si>
  <si>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</si>
  <si>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</si>
  <si>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</si>
  <si>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</si>
  <si>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</si>
  <si>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</si>
  <si>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</si>
  <si>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</si>
  <si>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</si>
  <si>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</si>
  <si>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</si>
  <si>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</si>
  <si>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</si>
  <si>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</si>
  <si>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</si>
  <si>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</si>
  <si>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</si>
  <si>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</si>
  <si>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</si>
  <si>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</si>
  <si>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</si>
  <si>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</si>
  <si>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</si>
  <si>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</si>
  <si>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</si>
  <si>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</si>
  <si>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</si>
  <si>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</si>
  <si>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</si>
  <si>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</si>
  <si>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</si>
  <si>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</si>
  <si>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</si>
  <si>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</si>
  <si>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</si>
  <si>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</si>
  <si>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</si>
  <si>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</si>
  <si>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</si>
  <si>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</si>
  <si>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</si>
  <si>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</si>
  <si>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</si>
  <si>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</si>
  <si>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</si>
  <si>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</si>
  <si>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</si>
  <si>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</si>
  <si>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</si>
  <si>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</si>
  <si>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</si>
  <si>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</si>
  <si>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</si>
  <si>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</si>
  <si>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</si>
  <si>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</si>
  <si>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</si>
  <si>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</si>
  <si>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</si>
  <si>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</si>
  <si>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</si>
  <si>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</si>
  <si>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</si>
  <si>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</si>
  <si>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</si>
  <si>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</si>
  <si>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</si>
  <si>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</si>
  <si>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</si>
  <si>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</si>
  <si>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</si>
  <si>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</si>
  <si>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</si>
  <si>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</si>
  <si>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</si>
  <si>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</si>
  <si>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</si>
  <si>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</si>
  <si>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</si>
  <si>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</si>
  <si>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</si>
  <si>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</si>
  <si>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</si>
  <si>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</si>
  <si>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</si>
  <si>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</si>
  <si>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</si>
  <si>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</si>
  <si>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</si>
  <si>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</si>
  <si>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</si>
  <si>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</si>
  <si>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</si>
  <si>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</si>
  <si>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</si>
  <si>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</si>
  <si>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</si>
  <si>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</si>
  <si>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</si>
  <si>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</si>
  <si>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</si>
  <si>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</si>
  <si>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</si>
  <si>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</si>
  <si>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</si>
  <si>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</si>
  <si>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</si>
  <si>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</si>
  <si>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</si>
  <si>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</si>
  <si>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</si>
  <si>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</si>
  <si>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</si>
  <si>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</si>
  <si>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</si>
  <si>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</si>
  <si>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</si>
  <si>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</si>
  <si>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</si>
  <si>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</si>
  <si>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</si>
  <si>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</si>
  <si>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</si>
  <si>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</si>
  <si>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</si>
  <si>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</si>
  <si>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</si>
  <si>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</si>
  <si>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</si>
  <si>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</si>
  <si>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</si>
  <si>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</si>
  <si>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</si>
  <si>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</si>
  <si>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</si>
  <si>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</si>
  <si>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</si>
  <si>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</si>
  <si>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</si>
  <si>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</si>
  <si>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</si>
  <si>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</si>
  <si>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</si>
  <si>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</si>
  <si>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</si>
  <si>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</si>
  <si>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</si>
  <si>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</si>
  <si>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</si>
  <si>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</si>
  <si>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</si>
  <si>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</si>
  <si>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</si>
  <si>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</si>
  <si>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</si>
  <si>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</si>
  <si>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</si>
  <si>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</si>
  <si>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</si>
  <si>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</si>
  <si>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</si>
  <si>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</si>
  <si>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</si>
  <si>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</si>
  <si>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</si>
  <si>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</si>
  <si>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</si>
  <si>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</si>
  <si>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</si>
  <si>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</si>
  <si>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</si>
  <si>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</si>
  <si>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</si>
  <si>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</si>
  <si>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</si>
  <si>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</si>
  <si>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</si>
  <si>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</si>
  <si>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</si>
  <si>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</si>
  <si>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</si>
  <si>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</si>
  <si>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</si>
  <si>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</si>
  <si>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</si>
  <si>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</si>
  <si>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</si>
  <si>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</si>
  <si>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</si>
  <si>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</si>
  <si>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</si>
  <si>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</si>
  <si>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</si>
  <si>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</si>
  <si>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</si>
  <si>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</si>
  <si>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</si>
  <si>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</si>
  <si>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</si>
  <si>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</si>
  <si>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</si>
  <si>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</si>
  <si>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</si>
  <si>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</si>
  <si>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</si>
  <si>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</si>
  <si>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</si>
  <si>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</si>
  <si>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</si>
  <si>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</si>
  <si>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</si>
  <si>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</si>
  <si>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</si>
  <si>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</si>
  <si>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</si>
  <si>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</si>
  <si>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</si>
  <si>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</si>
  <si>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</si>
  <si>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</si>
  <si>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</si>
  <si>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</si>
  <si>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</si>
  <si>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</si>
  <si>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</si>
  <si>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</si>
  <si>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</si>
  <si>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</si>
  <si>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</si>
  <si>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</si>
  <si>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</si>
  <si>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</si>
  <si>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</si>
  <si>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</si>
  <si>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</si>
  <si>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</si>
  <si>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</si>
  <si>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</si>
  <si>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</si>
  <si>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</si>
  <si>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</si>
  <si>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</si>
  <si>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</si>
  <si>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</si>
  <si>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</si>
  <si>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</si>
  <si>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</si>
  <si>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</si>
  <si>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</si>
  <si>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</si>
  <si>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</si>
  <si>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</si>
  <si>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</si>
  <si>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</si>
  <si>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</si>
  <si>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</si>
  <si>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</si>
  <si>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</si>
  <si>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</si>
  <si>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</si>
  <si>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</si>
  <si>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</si>
  <si>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</si>
  <si>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</si>
  <si>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</si>
  <si>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</si>
  <si>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</si>
  <si>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</si>
  <si>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</si>
  <si>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</si>
  <si>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</si>
  <si>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</si>
  <si>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</si>
  <si>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</si>
  <si>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</si>
  <si>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</si>
  <si>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</si>
  <si>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</si>
  <si>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</si>
  <si>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</si>
  <si>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</si>
  <si>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</si>
  <si>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</si>
  <si>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</si>
  <si>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</si>
  <si>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</si>
  <si>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</si>
  <si>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</si>
  <si>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</si>
  <si>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</si>
  <si>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</si>
  <si>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</si>
  <si>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</si>
  <si>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</si>
  <si>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</si>
  <si>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</si>
  <si>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</si>
  <si>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</si>
  <si>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</si>
  <si>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</si>
  <si>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</si>
  <si>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</si>
  <si>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</si>
  <si>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</si>
  <si>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</si>
  <si>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</si>
  <si>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</si>
  <si>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</si>
  <si>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</si>
  <si>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</si>
  <si>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</si>
  <si>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</si>
  <si>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</si>
  <si>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</si>
  <si>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</si>
  <si>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</si>
  <si>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</si>
  <si>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</si>
  <si>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</si>
  <si>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</si>
  <si>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</si>
  <si>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</si>
  <si>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</si>
  <si>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</si>
  <si>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</si>
  <si>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</si>
  <si>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</si>
  <si>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</si>
  <si>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</si>
  <si>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</si>
  <si>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</si>
  <si>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</si>
  <si>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</si>
  <si>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</si>
  <si>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</si>
  <si>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</si>
  <si>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</si>
  <si>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</si>
  <si>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</si>
  <si>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</si>
  <si>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</si>
  <si>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</si>
  <si>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</si>
  <si>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</si>
  <si>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</si>
  <si>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</si>
  <si>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</si>
  <si>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</si>
  <si>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</si>
  <si>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</si>
  <si>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</si>
  <si>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</si>
  <si>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</si>
  <si>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</si>
  <si>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</si>
  <si>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</si>
  <si>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</si>
  <si>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</si>
  <si>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</si>
  <si>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</si>
  <si>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</si>
  <si>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</si>
  <si>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</si>
  <si>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</si>
  <si>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</si>
  <si>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</si>
  <si>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</si>
  <si>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</si>
  <si>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</si>
  <si>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</si>
  <si>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</si>
  <si>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</si>
  <si>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</si>
  <si>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</si>
  <si>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</si>
  <si>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</si>
  <si>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</si>
  <si>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</si>
  <si>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</si>
  <si>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</si>
  <si>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</si>
  <si>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</si>
  <si>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</si>
  <si>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</si>
  <si>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</si>
  <si>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</si>
  <si>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</si>
  <si>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</si>
  <si>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</si>
  <si>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</si>
  <si>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</si>
  <si>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</si>
  <si>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</si>
  <si>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</si>
  <si>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</si>
  <si>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</si>
  <si>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</si>
  <si>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</si>
  <si>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</si>
  <si>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</si>
  <si>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</si>
  <si>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</si>
  <si>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</si>
  <si>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</si>
  <si>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</si>
  <si>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</si>
  <si>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</si>
  <si>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</si>
  <si>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</si>
  <si>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</si>
  <si>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</si>
  <si>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</si>
  <si>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</si>
  <si>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</si>
  <si>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</si>
  <si>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</si>
  <si>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</si>
  <si>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</si>
  <si>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</si>
  <si>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</si>
  <si>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</si>
  <si>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</si>
  <si>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</si>
  <si>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</si>
  <si>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</si>
  <si>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</si>
  <si>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</si>
  <si>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</si>
  <si>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</si>
  <si>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</si>
  <si>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</si>
  <si>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</si>
  <si>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</si>
  <si>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</si>
  <si>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</si>
  <si>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</si>
  <si>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</si>
  <si>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</si>
  <si>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</si>
  <si>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</si>
  <si>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</si>
  <si>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</si>
  <si>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</si>
  <si>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</si>
  <si>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</si>
  <si>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</si>
  <si>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</si>
  <si>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</si>
  <si>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</si>
  <si>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</si>
  <si>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</si>
  <si>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</si>
  <si>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</si>
  <si>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</si>
  <si>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</si>
  <si>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</si>
  <si>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</si>
  <si>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</si>
  <si>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</si>
  <si>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</si>
  <si>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</si>
  <si>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</si>
  <si>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</si>
  <si>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</si>
  <si>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</si>
  <si>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</si>
  <si>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</si>
  <si>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</si>
  <si>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</si>
  <si>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</si>
  <si>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</si>
  <si>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</si>
  <si>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</si>
  <si>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</si>
  <si>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</si>
  <si>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</si>
  <si>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</si>
  <si>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</si>
  <si>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</si>
  <si>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</si>
  <si>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</si>
  <si>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</si>
  <si>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</si>
  <si>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</si>
  <si>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</si>
  <si>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</si>
  <si>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</si>
  <si>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</si>
  <si>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</si>
  <si>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</si>
  <si>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</si>
  <si>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</si>
  <si>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</si>
  <si>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</si>
  <si>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</si>
  <si>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</si>
  <si>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</si>
  <si>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</si>
  <si>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</si>
  <si>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</si>
  <si>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</si>
  <si>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</si>
  <si>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</si>
  <si>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</si>
  <si>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</si>
  <si>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</si>
  <si>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</si>
  <si>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</si>
  <si>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</si>
  <si>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</si>
  <si>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</si>
  <si>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</si>
  <si>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</si>
  <si>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</si>
  <si>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</si>
  <si>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</si>
  <si>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</si>
  <si>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</si>
  <si>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</si>
  <si>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</si>
  <si>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</si>
  <si>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</si>
  <si>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</si>
  <si>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</si>
  <si>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</si>
  <si>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</si>
  <si>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</si>
  <si>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</si>
  <si>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</si>
  <si>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</si>
  <si>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</si>
  <si>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</si>
  <si>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</si>
  <si>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</si>
  <si>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</si>
  <si>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</si>
  <si>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</si>
  <si>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</si>
  <si>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</si>
  <si>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</si>
  <si>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</si>
  <si>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</si>
  <si>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</si>
  <si>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</si>
  <si>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</si>
  <si>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</si>
  <si>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</si>
  <si>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</si>
  <si>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</si>
  <si>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</si>
  <si>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</si>
  <si>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</si>
  <si>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</si>
  <si>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</si>
  <si>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</si>
  <si>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</si>
  <si>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</si>
  <si>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</si>
  <si>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</si>
  <si>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</si>
  <si>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</si>
  <si>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</si>
  <si>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</si>
  <si>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</si>
  <si>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</si>
  <si>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</si>
  <si>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</si>
  <si>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</si>
  <si>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</si>
  <si>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</si>
  <si>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</si>
  <si>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</si>
  <si>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</si>
  <si>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</si>
  <si>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</si>
  <si>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</si>
  <si>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</si>
  <si>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</si>
  <si>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</si>
  <si>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</si>
  <si>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</si>
  <si>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</si>
  <si>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</si>
  <si>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</si>
  <si>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</si>
  <si>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</si>
  <si>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</si>
  <si>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</si>
  <si>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</si>
  <si>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</si>
  <si>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</si>
  <si>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</si>
  <si>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</si>
  <si>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</si>
  <si>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</si>
  <si>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</si>
  <si>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</si>
  <si>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</si>
  <si>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</si>
  <si>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</si>
  <si>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</si>
  <si>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</si>
  <si>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</si>
  <si>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</si>
  <si>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</si>
  <si>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</si>
  <si>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</si>
  <si>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</si>
  <si>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</si>
  <si>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</si>
  <si>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</si>
  <si>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</si>
  <si>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</si>
  <si>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</si>
  <si>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</si>
  <si>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</si>
  <si>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</si>
  <si>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</si>
  <si>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</si>
  <si>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</si>
  <si>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</si>
  <si>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</si>
  <si>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</si>
  <si>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</si>
  <si>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</si>
  <si>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</si>
  <si>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</si>
  <si>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</si>
  <si>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</si>
  <si>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</si>
  <si>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</si>
  <si>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</si>
  <si>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</si>
  <si>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</si>
  <si>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</si>
  <si>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</si>
  <si>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</si>
  <si>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</si>
  <si>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</si>
  <si>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</si>
  <si>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</si>
  <si>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</si>
  <si>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</si>
  <si>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</si>
  <si>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</si>
  <si>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</si>
  <si>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</si>
  <si>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</si>
  <si>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</si>
  <si>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</si>
  <si>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</si>
  <si>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</si>
  <si>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</si>
  <si>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</si>
  <si>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</si>
  <si>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</si>
  <si>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</si>
  <si>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</si>
  <si>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</si>
  <si>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</si>
  <si>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</si>
  <si>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</si>
  <si>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</si>
  <si>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</si>
  <si>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</si>
  <si>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</si>
  <si>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</si>
  <si>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</si>
  <si>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</si>
  <si>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</si>
  <si>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</si>
  <si>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</si>
  <si>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</si>
  <si>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</si>
  <si>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</si>
  <si>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</si>
  <si>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</si>
  <si>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</si>
  <si>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</si>
  <si>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</si>
  <si>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</si>
  <si>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</si>
  <si>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</si>
  <si>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</si>
  <si>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</si>
  <si>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</si>
  <si>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</si>
  <si>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</si>
  <si>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</si>
  <si>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</si>
  <si>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</si>
  <si>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</si>
  <si>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</si>
  <si>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</si>
  <si>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</si>
  <si>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</si>
  <si>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</si>
  <si>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</si>
  <si>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</si>
  <si>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</si>
  <si>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</si>
  <si>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</si>
  <si>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</si>
  <si>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</si>
  <si>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</si>
  <si>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</si>
  <si>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</si>
  <si>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</si>
  <si>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</si>
  <si>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</si>
  <si>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</si>
  <si>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</si>
  <si>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</si>
  <si>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</si>
  <si>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</si>
  <si>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</si>
  <si>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</si>
  <si>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</si>
  <si>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</si>
  <si>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</si>
  <si>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</si>
  <si>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</si>
  <si>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</si>
  <si>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</si>
  <si>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</si>
  <si>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</si>
  <si>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</si>
  <si>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</si>
  <si>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</si>
  <si>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</si>
  <si>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</si>
  <si>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</si>
  <si>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</si>
  <si>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</si>
  <si>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</si>
  <si>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</si>
  <si>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</si>
  <si>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</si>
  <si>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</si>
  <si>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</si>
  <si>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</si>
  <si>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</si>
  <si>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</si>
  <si>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</si>
  <si>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</si>
  <si>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</si>
  <si>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</si>
  <si>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</si>
  <si>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</si>
  <si>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</si>
  <si>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</si>
  <si>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</si>
  <si>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</si>
  <si>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</si>
  <si>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</si>
  <si>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</si>
  <si>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</si>
  <si>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</si>
  <si>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</si>
  <si>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</si>
  <si>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</si>
  <si>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</si>
  <si>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</si>
  <si>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</si>
  <si>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</si>
  <si>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</si>
  <si>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</si>
  <si>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</si>
  <si>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</si>
  <si>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</si>
  <si>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</si>
  <si>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</si>
  <si>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</si>
  <si>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</si>
  <si>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</si>
  <si>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</si>
  <si>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</si>
  <si>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</si>
  <si>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</si>
  <si>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</si>
  <si>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</si>
  <si>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</si>
  <si>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</si>
  <si>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</si>
  <si>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</si>
  <si>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</si>
  <si>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</si>
  <si>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</si>
  <si>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</si>
  <si>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</si>
  <si>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</si>
  <si>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</si>
  <si>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</si>
  <si>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</si>
  <si>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</si>
  <si>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</si>
  <si>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</si>
  <si>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</si>
  <si>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</si>
  <si>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</si>
  <si>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</si>
  <si>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</si>
  <si>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</si>
  <si>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</si>
  <si>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</si>
  <si>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</si>
  <si>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</si>
  <si>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</si>
  <si>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</si>
  <si>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</si>
  <si>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</si>
  <si>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</si>
  <si>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</si>
  <si>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</si>
  <si>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</si>
  <si>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</si>
  <si>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</si>
  <si>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</si>
  <si>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</si>
  <si>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</si>
  <si>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</si>
  <si>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</si>
  <si>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</si>
  <si>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</si>
  <si>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</si>
  <si>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</si>
  <si>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</si>
  <si>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</si>
  <si>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</si>
  <si>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</si>
  <si>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</si>
  <si>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</si>
  <si>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</si>
  <si>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</si>
  <si>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</si>
  <si>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</si>
  <si>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</si>
  <si>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</si>
  <si>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</si>
  <si>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</si>
  <si>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</si>
  <si>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</si>
  <si>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</si>
  <si>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</si>
  <si>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</si>
  <si>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</si>
  <si>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</si>
  <si>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</si>
  <si>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</si>
  <si>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</si>
  <si>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</si>
  <si>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</si>
  <si>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</si>
  <si>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</si>
  <si>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</si>
  <si>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</si>
  <si>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</si>
  <si>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</si>
  <si>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</si>
  <si>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</si>
  <si>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</si>
  <si>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</si>
  <si>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</si>
  <si>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</si>
  <si>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</si>
  <si>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</si>
  <si>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</si>
  <si>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</si>
  <si>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</si>
  <si>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</si>
  <si>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</si>
  <si>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</si>
  <si>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</si>
  <si>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</si>
  <si>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</si>
  <si>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</si>
  <si>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</si>
  <si>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</si>
  <si>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</si>
  <si>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</si>
  <si>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</si>
  <si>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</si>
  <si>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</si>
  <si>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</si>
  <si>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</si>
  <si>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</si>
  <si>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</si>
  <si>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</si>
  <si>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</si>
  <si>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</si>
  <si>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</si>
  <si>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</si>
  <si>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</si>
  <si>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</si>
  <si>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</si>
  <si>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</si>
  <si>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</si>
  <si>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</si>
  <si>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</si>
  <si>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</si>
  <si>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</si>
  <si>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</si>
  <si>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</si>
  <si>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</si>
  <si>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</si>
  <si>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</si>
  <si>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</si>
  <si>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</si>
  <si>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</si>
  <si>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</si>
  <si>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</si>
  <si>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</si>
  <si>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</si>
  <si>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</si>
  <si>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</si>
  <si>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</si>
  <si>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</si>
  <si>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</si>
  <si>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</si>
  <si>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</si>
  <si>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</si>
  <si>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</si>
  <si>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</si>
  <si>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</si>
  <si>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</si>
  <si>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</si>
  <si>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</si>
  <si>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</si>
  <si>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</si>
  <si>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</si>
  <si>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</si>
  <si>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</si>
  <si>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</si>
  <si>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</si>
  <si>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</si>
  <si>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</si>
  <si>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</si>
  <si>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</si>
  <si>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</si>
  <si>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</si>
  <si>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</si>
  <si>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</si>
  <si>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</si>
  <si>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</si>
  <si>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</si>
  <si>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</si>
  <si>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</si>
  <si>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</si>
  <si>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</si>
  <si>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</si>
  <si>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</si>
  <si>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</si>
  <si>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</si>
  <si>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</si>
  <si>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</si>
  <si>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</si>
  <si>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</si>
  <si>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</si>
  <si>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</si>
  <si>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</si>
  <si>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</si>
  <si>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</si>
  <si>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</si>
  <si>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</si>
  <si>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</si>
  <si>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</si>
  <si>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</si>
  <si>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</si>
  <si>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</si>
  <si>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</si>
  <si>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</si>
  <si>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</si>
  <si>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</si>
  <si>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</si>
  <si>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</si>
  <si>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</si>
  <si>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</si>
  <si>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</si>
  <si>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</si>
  <si>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</si>
  <si>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</si>
  <si>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</si>
  <si>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</si>
  <si>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</si>
  <si>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</si>
  <si>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</si>
  <si>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</si>
  <si>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</si>
  <si>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</si>
  <si>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</si>
  <si>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</si>
  <si>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</si>
  <si>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</si>
  <si>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</si>
  <si>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</si>
  <si>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</si>
  <si>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</si>
  <si>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</si>
  <si>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</si>
  <si>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</si>
  <si>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</si>
  <si>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</si>
  <si>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</si>
  <si>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</si>
  <si>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</si>
  <si>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</si>
  <si>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</si>
  <si>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</si>
  <si>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</si>
  <si>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</si>
  <si>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</si>
  <si>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</si>
  <si>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</si>
  <si>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</si>
  <si>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</si>
  <si>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</si>
  <si>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</si>
  <si>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</si>
  <si>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</si>
  <si>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</si>
  <si>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</si>
  <si>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</si>
  <si>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</si>
  <si>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</si>
  <si>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</si>
  <si>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</si>
  <si>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</si>
  <si>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</si>
  <si>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</si>
  <si>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</si>
  <si>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</si>
  <si>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</si>
  <si>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</si>
  <si>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</si>
  <si>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</si>
  <si>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</si>
  <si>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</si>
  <si>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</si>
  <si>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</si>
  <si>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</si>
  <si>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</si>
  <si>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</si>
  <si>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</si>
  <si>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</si>
  <si>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</si>
  <si>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</si>
  <si>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</si>
  <si>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</si>
  <si>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</si>
  <si>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</si>
  <si>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</si>
  <si>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</si>
  <si>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</si>
  <si>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</si>
  <si>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</si>
  <si>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</si>
  <si>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</si>
  <si>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</si>
  <si>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</si>
  <si>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</si>
  <si>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</si>
  <si>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</si>
  <si>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</si>
  <si>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</si>
  <si>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</si>
  <si>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</si>
  <si>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</si>
  <si>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</si>
  <si>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</si>
  <si>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</si>
  <si>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</si>
  <si>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</si>
  <si>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</si>
  <si>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</si>
  <si>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</si>
  <si>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</si>
  <si>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</si>
  <si>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</si>
  <si>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</si>
  <si>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</si>
  <si>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</si>
  <si>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</si>
  <si>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</si>
  <si>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</si>
  <si>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</si>
  <si>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</si>
  <si>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</si>
  <si>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</si>
  <si>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</si>
  <si>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</si>
  <si>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</si>
  <si>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</si>
  <si>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</si>
  <si>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</si>
  <si>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</si>
  <si>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</si>
  <si>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</si>
  <si>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</si>
  <si>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</si>
  <si>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</si>
  <si>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</si>
  <si>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</si>
  <si>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</si>
  <si>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</si>
  <si>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</si>
  <si>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</si>
  <si>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</si>
  <si>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</si>
  <si>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</si>
  <si>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</si>
  <si>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</si>
  <si>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</si>
  <si>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</si>
  <si>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</si>
  <si>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</si>
  <si>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</si>
  <si>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</si>
  <si>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</si>
  <si>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</si>
  <si>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</si>
  <si>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</si>
  <si>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</si>
  <si>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</si>
  <si>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</si>
  <si>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</si>
  <si>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</si>
  <si>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</si>
  <si>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</si>
  <si>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</si>
  <si>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</si>
  <si>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</si>
  <si>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</si>
  <si>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</si>
  <si>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</si>
  <si>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</si>
  <si>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</si>
  <si>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</si>
  <si>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</si>
  <si>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</si>
  <si>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</si>
  <si>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</si>
  <si>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</si>
  <si>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</si>
  <si>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</si>
  <si>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</si>
  <si>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</si>
  <si>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</si>
  <si>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</si>
  <si>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</si>
  <si>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</si>
  <si>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</si>
  <si>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</si>
  <si>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</si>
  <si>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</si>
  <si>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</si>
  <si>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</si>
  <si>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</si>
  <si>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</si>
  <si>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</si>
  <si>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</si>
  <si>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</si>
  <si>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</si>
  <si>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</si>
  <si>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</si>
  <si>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</si>
  <si>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</si>
  <si>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</si>
  <si>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</si>
  <si>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</si>
  <si>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</si>
  <si>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</si>
  <si>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</si>
  <si>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</si>
  <si>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</si>
  <si>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</si>
  <si>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</si>
  <si>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</si>
  <si>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</si>
  <si>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</si>
  <si>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</si>
  <si>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</si>
  <si>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</si>
  <si>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</si>
  <si>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</si>
  <si>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</si>
  <si>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</si>
  <si>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</si>
  <si>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</si>
  <si>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</si>
  <si>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</si>
  <si>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</si>
  <si>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</si>
  <si>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</si>
  <si>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</si>
  <si>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</si>
  <si>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</si>
  <si>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</si>
  <si>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</si>
  <si>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</si>
  <si>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</si>
  <si>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</si>
  <si>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</si>
  <si>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</si>
  <si>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</si>
  <si>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</si>
  <si>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</si>
  <si>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</si>
  <si>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</si>
  <si>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</si>
  <si>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</si>
  <si>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Srinivas Rao</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</si>
  <si>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</si>
  <si>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</si>
  <si>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</si>
  <si>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</si>
  <si>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</si>
  <si>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</si>
  <si>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</si>
  <si>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</si>
  <si>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</si>
  <si>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</si>
  <si>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</si>
  <si>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</si>
  <si>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</si>
  <si>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</si>
  <si>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</si>
  <si>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</si>
  <si>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</si>
  <si>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</si>
  <si>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</si>
  <si>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</si>
  <si>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</si>
  <si>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</si>
  <si>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</si>
  <si>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</si>
  <si>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</si>
  <si>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</si>
  <si>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</si>
  <si>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</si>
  <si>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</si>
  <si>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</si>
  <si>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</si>
  <si>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</si>
  <si>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</si>
  <si>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</si>
  <si>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</si>
  <si>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</si>
  <si>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</si>
  <si>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</si>
  <si>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</si>
  <si>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</si>
  <si>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</si>
  <si>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</si>
  <si>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</si>
  <si>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</si>
  <si>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</si>
  <si>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</si>
  <si>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</si>
  <si>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</si>
  <si>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</si>
  <si>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</si>
  <si>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</si>
  <si>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</si>
  <si>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</si>
  <si>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</si>
  <si>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</si>
  <si>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</si>
  <si>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</si>
  <si>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</si>
  <si>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</si>
  <si>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</si>
  <si>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</si>
  <si>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</si>
  <si>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</si>
  <si>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</si>
  <si>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</si>
  <si>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</si>
  <si>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</si>
  <si>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</si>
  <si>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</si>
  <si>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</si>
  <si>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</si>
  <si>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</si>
  <si>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</si>
  <si>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</si>
  <si>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</si>
  <si>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</si>
  <si>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</si>
  <si>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</si>
  <si>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</si>
  <si>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</si>
  <si>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</si>
  <si>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</si>
  <si>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</si>
  <si>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</si>
  <si>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</si>
  <si>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</si>
  <si>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</si>
  <si>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</si>
  <si>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</si>
  <si>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</si>
  <si>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</si>
  <si>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</si>
  <si>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Size</t>
  </si>
  <si>
    <t>Color</t>
  </si>
  <si>
    <t>Material</t>
  </si>
  <si>
    <t>Supplier_ID</t>
  </si>
  <si>
    <t>Cost Price</t>
  </si>
  <si>
    <t>Selling Price</t>
  </si>
  <si>
    <t>MRP</t>
  </si>
  <si>
    <t>Launch Date</t>
  </si>
  <si>
    <t>Status</t>
  </si>
  <si>
    <t>Earrings</t>
  </si>
  <si>
    <t>Global Desi</t>
  </si>
  <si>
    <t>Free Size</t>
  </si>
  <si>
    <t>Green</t>
  </si>
  <si>
    <t>Rayon</t>
  </si>
  <si>
    <t>SUP066</t>
  </si>
  <si>
    <t>Active</t>
  </si>
  <si>
    <t>Aurelia</t>
  </si>
  <si>
    <t>Sky Blue</t>
  </si>
  <si>
    <t>Leather</t>
  </si>
  <si>
    <t>SUP038</t>
  </si>
  <si>
    <t>Discontinued</t>
  </si>
  <si>
    <t>Nike</t>
  </si>
  <si>
    <t>Teal</t>
  </si>
  <si>
    <t>Polyester</t>
  </si>
  <si>
    <t>SUP041</t>
  </si>
  <si>
    <t>Metro Shoes Digital Watch Beige</t>
  </si>
  <si>
    <t>Digital Watch</t>
  </si>
  <si>
    <t>Metro Shoes</t>
  </si>
  <si>
    <t>Beige</t>
  </si>
  <si>
    <t>Khadi</t>
  </si>
  <si>
    <t>SUP005</t>
  </si>
  <si>
    <t>Analog Watch</t>
  </si>
  <si>
    <t>Cream</t>
  </si>
  <si>
    <t>SUP055</t>
  </si>
  <si>
    <t>Smart Watch</t>
  </si>
  <si>
    <t>Pantaloons</t>
  </si>
  <si>
    <t>Grey</t>
  </si>
  <si>
    <t>SUP007</t>
  </si>
  <si>
    <t>Bata Digital Watch White</t>
  </si>
  <si>
    <t>Bata</t>
  </si>
  <si>
    <t>White</t>
  </si>
  <si>
    <t>Lycra</t>
  </si>
  <si>
    <t>SUP051</t>
  </si>
  <si>
    <t>Purple</t>
  </si>
  <si>
    <t>Nylon</t>
  </si>
  <si>
    <t>SUP079</t>
  </si>
  <si>
    <t>Levi's Digital Watch Orange</t>
  </si>
  <si>
    <t>Levi's</t>
  </si>
  <si>
    <t>Orange</t>
  </si>
  <si>
    <t>Denim</t>
  </si>
  <si>
    <t>Printed Saree</t>
  </si>
  <si>
    <t>Max Fashion</t>
  </si>
  <si>
    <t>S</t>
  </si>
  <si>
    <t>Brown</t>
  </si>
  <si>
    <t>Linen</t>
  </si>
  <si>
    <t>SUP084</t>
  </si>
  <si>
    <t>Pepe Jeans Digital Watch Charcoal</t>
  </si>
  <si>
    <t>Pepe Jeans</t>
  </si>
  <si>
    <t>Charcoal</t>
  </si>
  <si>
    <t>Cotton</t>
  </si>
  <si>
    <t>SUP052</t>
  </si>
  <si>
    <t>Georgette Saree</t>
  </si>
  <si>
    <t>XS</t>
  </si>
  <si>
    <t>SUP047</t>
  </si>
  <si>
    <t>Pepe Jeans Silk Saree Navy Blue</t>
  </si>
  <si>
    <t>Silk Saree</t>
  </si>
  <si>
    <t>Navy Blue</t>
  </si>
  <si>
    <t>Viscose</t>
  </si>
  <si>
    <t>SUP009</t>
  </si>
  <si>
    <t>Mufti Chronograph Grey</t>
  </si>
  <si>
    <t>Chronograph</t>
  </si>
  <si>
    <t>Mufti</t>
  </si>
  <si>
    <t>SUP063</t>
  </si>
  <si>
    <t>Westside Georgette Saree White</t>
  </si>
  <si>
    <t>Westside</t>
  </si>
  <si>
    <t>XXL</t>
  </si>
  <si>
    <t>SUP069</t>
  </si>
  <si>
    <t>Reebok Smart Watch Beige</t>
  </si>
  <si>
    <t>Reebok</t>
  </si>
  <si>
    <t>Chiffon</t>
  </si>
  <si>
    <t>SUP039</t>
  </si>
  <si>
    <t>Reebok Sandals Peach</t>
  </si>
  <si>
    <t>Sandals</t>
  </si>
  <si>
    <t>10</t>
  </si>
  <si>
    <t>Peach</t>
  </si>
  <si>
    <t>SUP056</t>
  </si>
  <si>
    <t>Sparx Georgette Saree Purple</t>
  </si>
  <si>
    <t>Sparx</t>
  </si>
  <si>
    <t>Wool</t>
  </si>
  <si>
    <t>Nalli Silks Clutch Brown</t>
  </si>
  <si>
    <t>Clutch</t>
  </si>
  <si>
    <t>Nalli Silks</t>
  </si>
  <si>
    <t>Georgette</t>
  </si>
  <si>
    <t>SUP070</t>
  </si>
  <si>
    <t>Bata Cotton Saree Mustard</t>
  </si>
  <si>
    <t>Cotton Saree</t>
  </si>
  <si>
    <t>XL</t>
  </si>
  <si>
    <t>Mustard</t>
  </si>
  <si>
    <t>SUP086</t>
  </si>
  <si>
    <t>Kalyan Silks Slippers Sky Blue</t>
  </si>
  <si>
    <t>Slippers</t>
  </si>
  <si>
    <t>Kalyan Silks</t>
  </si>
  <si>
    <t>6</t>
  </si>
  <si>
    <t>SUP090</t>
  </si>
  <si>
    <t>Pepe Jeans Smart Watch Orange</t>
  </si>
  <si>
    <t>Puma Formal Shoes Cream</t>
  </si>
  <si>
    <t>Formal Shoes</t>
  </si>
  <si>
    <t>Missing Brand Name</t>
  </si>
  <si>
    <t>8</t>
  </si>
  <si>
    <t>SUP087</t>
  </si>
  <si>
    <t>US Polo Assn Formal Shoes Red</t>
  </si>
  <si>
    <t>US Polo Assn</t>
  </si>
  <si>
    <t>9</t>
  </si>
  <si>
    <t>Red</t>
  </si>
  <si>
    <t>W for Woman Cotton Saree Wine</t>
  </si>
  <si>
    <t>W for Woman</t>
  </si>
  <si>
    <t>M</t>
  </si>
  <si>
    <t>Wine</t>
  </si>
  <si>
    <t>SUP012</t>
  </si>
  <si>
    <t>Tanishq Sling Bag Mustard</t>
  </si>
  <si>
    <t>Sling Bag</t>
  </si>
  <si>
    <t>Tanishq</t>
  </si>
  <si>
    <t>SUP029</t>
  </si>
  <si>
    <t>Westside Sling Bag Grey</t>
  </si>
  <si>
    <t>GRT Jewellers</t>
  </si>
  <si>
    <t>Olive</t>
  </si>
  <si>
    <t>Synthetic Blend</t>
  </si>
  <si>
    <t>Ring</t>
  </si>
  <si>
    <t>Wrangler</t>
  </si>
  <si>
    <t>Bata Sneakers Green</t>
  </si>
  <si>
    <t>Sneakers</t>
  </si>
  <si>
    <t>Silk</t>
  </si>
  <si>
    <t>SUP074</t>
  </si>
  <si>
    <t>Libas Sling Bag Green</t>
  </si>
  <si>
    <t>Libas</t>
  </si>
  <si>
    <t>Arrow Georgette Saree Charcoal</t>
  </si>
  <si>
    <t>Arrow</t>
  </si>
  <si>
    <t>Fossil Digital Watch Maroon</t>
  </si>
  <si>
    <t>Fossil</t>
  </si>
  <si>
    <t>Maroon</t>
  </si>
  <si>
    <t>SUP054</t>
  </si>
  <si>
    <t>Inactive</t>
  </si>
  <si>
    <t>Bata Hoodie Grey</t>
  </si>
  <si>
    <t>Hoodie</t>
  </si>
  <si>
    <t>L</t>
  </si>
  <si>
    <t>SUP028</t>
  </si>
  <si>
    <t>Woodland Sling Bag Peach</t>
  </si>
  <si>
    <t>Woodland</t>
  </si>
  <si>
    <t>Indian Terrain Sandals Pink</t>
  </si>
  <si>
    <t>Indian Terrain</t>
  </si>
  <si>
    <t>Pink</t>
  </si>
  <si>
    <t>Sparx Silk Saree Charcoal</t>
  </si>
  <si>
    <t>SUP080</t>
  </si>
  <si>
    <t>Nike Sherwani Purple</t>
  </si>
  <si>
    <t>Sherwani</t>
  </si>
  <si>
    <t>SUP002</t>
  </si>
  <si>
    <t>Blackberrys Kurta Teal</t>
  </si>
  <si>
    <t>Kurta</t>
  </si>
  <si>
    <t>Blackberrys</t>
  </si>
  <si>
    <t>Reebok Kurta Wine</t>
  </si>
  <si>
    <t>Blackberrys Nehru Jacket Pink</t>
  </si>
  <si>
    <t>Nehru Jacket</t>
  </si>
  <si>
    <t>SUP020</t>
  </si>
  <si>
    <t>GRT Jewellers Muffler Charcoal</t>
  </si>
  <si>
    <t>Muffler</t>
  </si>
  <si>
    <t>Pothys Slippers Green</t>
  </si>
  <si>
    <t>Pothys</t>
  </si>
  <si>
    <t>SUP061</t>
  </si>
  <si>
    <t>Nalli Silks Dhoti Orange</t>
  </si>
  <si>
    <t>Dhoti</t>
  </si>
  <si>
    <t>SUP018</t>
  </si>
  <si>
    <t>Woodland Digital Watch Brown</t>
  </si>
  <si>
    <t>SUP064</t>
  </si>
  <si>
    <t>US Polo Assn Kurta Beige</t>
  </si>
  <si>
    <t>SUP036</t>
  </si>
  <si>
    <t>Max Fashion Sherwani White</t>
  </si>
  <si>
    <t>SUP001</t>
  </si>
  <si>
    <t>Fastrack Nehru Jacket Black</t>
  </si>
  <si>
    <t>Fastrack</t>
  </si>
  <si>
    <t>Black</t>
  </si>
  <si>
    <t>SUP014</t>
  </si>
  <si>
    <t>Woodland Kurta Teal</t>
  </si>
  <si>
    <t>Raymond Sherwani Olive</t>
  </si>
  <si>
    <t>Raymond</t>
  </si>
  <si>
    <t>Biba Formal Shoes Brown</t>
  </si>
  <si>
    <t>Biba</t>
  </si>
  <si>
    <t>SUP048</t>
  </si>
  <si>
    <t>Spykar Backpack Peach</t>
  </si>
  <si>
    <t>Backpack</t>
  </si>
  <si>
    <t>Spykar</t>
  </si>
  <si>
    <t>Titan Sling Bag Green</t>
  </si>
  <si>
    <t>Titan</t>
  </si>
  <si>
    <t>SUP027</t>
  </si>
  <si>
    <t>Max Fashion Formal Shoes Orange</t>
  </si>
  <si>
    <t>7</t>
  </si>
  <si>
    <t>Bata Slippers Wine</t>
  </si>
  <si>
    <t>SUP004</t>
  </si>
  <si>
    <t>Reebok Georgette Saree Charcoal</t>
  </si>
  <si>
    <t>SUP073</t>
  </si>
  <si>
    <t>Allen Solly Backpack Grey</t>
  </si>
  <si>
    <t>Allen Solly</t>
  </si>
  <si>
    <t>SUP043</t>
  </si>
  <si>
    <t>AND Slippers Grey</t>
  </si>
  <si>
    <t>AND</t>
  </si>
  <si>
    <t>Liberty Nehru Jacket Sky Blue</t>
  </si>
  <si>
    <t>Liberty</t>
  </si>
  <si>
    <t>SUP046</t>
  </si>
  <si>
    <t>Mufti Sweater Peach</t>
  </si>
  <si>
    <t>Sweater</t>
  </si>
  <si>
    <t>SUP078</t>
  </si>
  <si>
    <t>Skechers Nehru Jacket Peach</t>
  </si>
  <si>
    <t>Skechers</t>
  </si>
  <si>
    <t>SUP083</t>
  </si>
  <si>
    <t>Numero Uno Hoodie Pink</t>
  </si>
  <si>
    <t>Numero Uno</t>
  </si>
  <si>
    <t>SUP026</t>
  </si>
  <si>
    <t>Tanishq Sandals Pink</t>
  </si>
  <si>
    <t>SUP082</t>
  </si>
  <si>
    <t>Tanishq Maxi Dress Wine</t>
  </si>
  <si>
    <t>Maxi Dress</t>
  </si>
  <si>
    <t>Sparx Slippers Red</t>
  </si>
  <si>
    <t>Nike Shirt Dress Peach</t>
  </si>
  <si>
    <t>Shirt Dress</t>
  </si>
  <si>
    <t>Nalli Silks Analog Watch Beige</t>
  </si>
  <si>
    <t>Sonata Printed Saree Peach</t>
  </si>
  <si>
    <t>Sonata</t>
  </si>
  <si>
    <t>Spykar Bootcut Charcoal</t>
  </si>
  <si>
    <t>Bootcut</t>
  </si>
  <si>
    <t>SUP088</t>
  </si>
  <si>
    <t>Ramraj Cotton Straight Fit White</t>
  </si>
  <si>
    <t>Straight Fit</t>
  </si>
  <si>
    <t>Ramraj Cotton</t>
  </si>
  <si>
    <t>SUP015</t>
  </si>
  <si>
    <t>Pantaloons Shirt Dress Grey</t>
  </si>
  <si>
    <t>Reebok Bodycon Dress Navy Blue</t>
  </si>
  <si>
    <t>Bodycon Dress</t>
  </si>
  <si>
    <t>SUP085</t>
  </si>
  <si>
    <t>Libas Jacket Olive</t>
  </si>
  <si>
    <t>Jacket</t>
  </si>
  <si>
    <t>Westside Bodycon Dress Green</t>
  </si>
  <si>
    <t>SUP010</t>
  </si>
  <si>
    <t>Fastrack Jacket Maroon</t>
  </si>
  <si>
    <t>SUP033</t>
  </si>
  <si>
    <t>Killer Jeans Skinny Fit Wine</t>
  </si>
  <si>
    <t>Men Jeans</t>
  </si>
  <si>
    <t>Skinny Fit</t>
  </si>
  <si>
    <t>Killer Jeans</t>
  </si>
  <si>
    <t>SUP058</t>
  </si>
  <si>
    <t>Allen Solly Sports T-Shirt Cream</t>
  </si>
  <si>
    <t>Sportswear</t>
  </si>
  <si>
    <t>Sports T-Shirt</t>
  </si>
  <si>
    <t>Killer Jeans Skinny Fit Orange</t>
  </si>
  <si>
    <t>Fossil Sports T-Shirt Olive</t>
  </si>
  <si>
    <t>SUP049</t>
  </si>
  <si>
    <t>Fossil Hoodie Black</t>
  </si>
  <si>
    <t>SUP075</t>
  </si>
  <si>
    <t>Fastrack Sling Bag Peach</t>
  </si>
  <si>
    <t>GRT Jewellers Chinos Purple</t>
  </si>
  <si>
    <t>Men Trousers</t>
  </si>
  <si>
    <t>Chinos</t>
  </si>
  <si>
    <t>SUP042</t>
  </si>
  <si>
    <t>Nalli Silks Card Holder Beige</t>
  </si>
  <si>
    <t>Wallets</t>
  </si>
  <si>
    <t>Card Holder</t>
  </si>
  <si>
    <t>SUP016</t>
  </si>
  <si>
    <t>Killer Jeans Skinny Fit Mustard</t>
  </si>
  <si>
    <t>Global Desi Joggers Charcoal</t>
  </si>
  <si>
    <t>Joggers</t>
  </si>
  <si>
    <t>Jack &amp; Jones Georgette Saree Sky Blue</t>
  </si>
  <si>
    <t>Jack &amp; Jones</t>
  </si>
  <si>
    <t>US Polo Assn Bootcut Sky Blue</t>
  </si>
  <si>
    <t>SUP050</t>
  </si>
  <si>
    <t>Max Fashion Nehru Jacket Purple</t>
  </si>
  <si>
    <t>SUP081</t>
  </si>
  <si>
    <t>Blackberrys Jacket Red</t>
  </si>
  <si>
    <t>Wrangler Smart Watch Navy Blue</t>
  </si>
  <si>
    <t>SUP044</t>
  </si>
  <si>
    <t>GRT Jewellers Sports T-Shirt Cream</t>
  </si>
  <si>
    <t>SUP072</t>
  </si>
  <si>
    <t>US Polo Assn Track Suit Maroon</t>
  </si>
  <si>
    <t>Track Suit</t>
  </si>
  <si>
    <t>Skechers Skinny Fit Grey</t>
  </si>
  <si>
    <t>SUP013</t>
  </si>
  <si>
    <t>Woodland Bootcut Peach</t>
  </si>
  <si>
    <t>Max Fashion Jacket Wine</t>
  </si>
  <si>
    <t>SUP017</t>
  </si>
  <si>
    <t>Pothys Straight Fit Charcoal</t>
  </si>
  <si>
    <t>Aurelia Zip Wallet Grey</t>
  </si>
  <si>
    <t>Zip Wallet</t>
  </si>
  <si>
    <t>Biba Bootcut Maroon</t>
  </si>
  <si>
    <t>Westside Cargo Peach</t>
  </si>
  <si>
    <t>Cargo</t>
  </si>
  <si>
    <t>SUP071</t>
  </si>
  <si>
    <t>Spykar Cotton Saree Black</t>
  </si>
  <si>
    <t>Metro Shoes Slim Fit Wine</t>
  </si>
  <si>
    <t>Slim Fit</t>
  </si>
  <si>
    <t>SUP059</t>
  </si>
  <si>
    <t>Liberty A-Line Kurti Navy Blue</t>
  </si>
  <si>
    <t>A-Line Kurti</t>
  </si>
  <si>
    <t>SUP022</t>
  </si>
  <si>
    <t>Louis Philippe Leather Wallet Brown</t>
  </si>
  <si>
    <t>Leather Wallet</t>
  </si>
  <si>
    <t>Louis Philippe</t>
  </si>
  <si>
    <t>Van Heusen Leather Wallet Black</t>
  </si>
  <si>
    <t>Van Heusen</t>
  </si>
  <si>
    <t>Nike Bifold Wallet Navy Blue</t>
  </si>
  <si>
    <t>Bifold Wallet</t>
  </si>
  <si>
    <t>Pantaloons Track Suit Brown</t>
  </si>
  <si>
    <t>SUP076</t>
  </si>
  <si>
    <t>Liberty Muffler Charcoal</t>
  </si>
  <si>
    <t>Bata Track Suit Black</t>
  </si>
  <si>
    <t>SUP065</t>
  </si>
  <si>
    <t>Numero Uno Leather Wallet Wine</t>
  </si>
  <si>
    <t>Louis Philippe Card Holder Mustard</t>
  </si>
  <si>
    <t>US Polo Assn Bootcut Black</t>
  </si>
  <si>
    <t>Bata Braided Belt White</t>
  </si>
  <si>
    <t>Belts</t>
  </si>
  <si>
    <t>Braided Belt</t>
  </si>
  <si>
    <t>SUP032</t>
  </si>
  <si>
    <t>Woodland Straight Kurti White</t>
  </si>
  <si>
    <t>Straight Kurti</t>
  </si>
  <si>
    <t>Aurelia Chinos Grey</t>
  </si>
  <si>
    <t>SUP011</t>
  </si>
  <si>
    <t>Indian Terrain Straight Kurti Grey</t>
  </si>
  <si>
    <t>SUP006</t>
  </si>
  <si>
    <t>Tanishq A-Line Dress Green</t>
  </si>
  <si>
    <t>A-Line Dress</t>
  </si>
  <si>
    <t>Joyalukkas Sandals Beige</t>
  </si>
  <si>
    <t>Joyalukkas</t>
  </si>
  <si>
    <t>Louis Philippe Formal Trouser Olive</t>
  </si>
  <si>
    <t>Formal Trouser</t>
  </si>
  <si>
    <t>SUP034</t>
  </si>
  <si>
    <t>Blackberrys Formal Trouser Mustard</t>
  </si>
  <si>
    <t>Skechers Formal Shirt Brown</t>
  </si>
  <si>
    <t>Men Shirts</t>
  </si>
  <si>
    <t>Formal Shirt</t>
  </si>
  <si>
    <t>Wrangler Backpack Brown</t>
  </si>
  <si>
    <t>SUP008</t>
  </si>
  <si>
    <t>Metro Shoes Muffler Olive</t>
  </si>
  <si>
    <t>SUP067</t>
  </si>
  <si>
    <t>Flying Machine Necklace Sky Blue</t>
  </si>
  <si>
    <t>Necklace</t>
  </si>
  <si>
    <t>Flying Machine</t>
  </si>
  <si>
    <t>W for Woman Necklace Beige</t>
  </si>
  <si>
    <t>Pepe Jeans Track Pant Mustard</t>
  </si>
  <si>
    <t>Track Pant</t>
  </si>
  <si>
    <t>Flying Machine Skinny Fit Maroon</t>
  </si>
  <si>
    <t>Wrangler Formal Trouser Wine</t>
  </si>
  <si>
    <t>Pepe Jeans Chinos Pink</t>
  </si>
  <si>
    <t>Being Human Skinny Fit Charcoal</t>
  </si>
  <si>
    <t>Being Human</t>
  </si>
  <si>
    <t>Liberty Sports T-Shirt Peach</t>
  </si>
  <si>
    <t>Arrow Formal Trouser Brown</t>
  </si>
  <si>
    <t>Liberty Anarkali Kurti Navy Blue</t>
  </si>
  <si>
    <t>Anarkali Kurti</t>
  </si>
  <si>
    <t>SUP003</t>
  </si>
  <si>
    <t>Fabindia Shirt Dress Navy Blue</t>
  </si>
  <si>
    <t>Fabindia</t>
  </si>
  <si>
    <t>Indian Terrain A-Line Dress Navy Blue</t>
  </si>
  <si>
    <t>Ramraj Cotton A-Line Dress Brown</t>
  </si>
  <si>
    <t>Liberty Anarkali Kurti Purple</t>
  </si>
  <si>
    <t>Pantaloons Braided Belt Brown</t>
  </si>
  <si>
    <t>SUP030</t>
  </si>
  <si>
    <t>Kalyan Silks Shirt Dress Maroon</t>
  </si>
  <si>
    <t>Reebok Leather Wallet Navy Blue</t>
  </si>
  <si>
    <t>Jack &amp; Jones Straight Fit Maroon</t>
  </si>
  <si>
    <t>Titan Track Pant Wine</t>
  </si>
  <si>
    <t>Fabindia Slim Fit Peach</t>
  </si>
  <si>
    <t>Fastrack Jacket Orange</t>
  </si>
  <si>
    <t>Blackberrys Joggers Beige</t>
  </si>
  <si>
    <t>Fabindia A-Line Kurti Mustard</t>
  </si>
  <si>
    <t>Reebok Printed Kurti Green</t>
  </si>
  <si>
    <t>Printed Kurti</t>
  </si>
  <si>
    <t>Raymond Slim Fit Beige</t>
  </si>
  <si>
    <t>SUP060</t>
  </si>
  <si>
    <t>Levi's Card Holder White</t>
  </si>
  <si>
    <t>SUP045</t>
  </si>
  <si>
    <t>Wrangler Formal Belt Brown</t>
  </si>
  <si>
    <t>Formal Belt</t>
  </si>
  <si>
    <t>Liberty Braided Belt Red</t>
  </si>
  <si>
    <t>Nalli Silks Jeggings Wine</t>
  </si>
  <si>
    <t>Jeggings</t>
  </si>
  <si>
    <t>Libas Smart Watch Purple</t>
  </si>
  <si>
    <t>Nalli Silks Casual Top Charcoal</t>
  </si>
  <si>
    <t>Women Tops</t>
  </si>
  <si>
    <t>Casual Top</t>
  </si>
  <si>
    <t>Metro Shoes Regular Fit Charcoal</t>
  </si>
  <si>
    <t>Regular Fit</t>
  </si>
  <si>
    <t>Indian Terrain Denim Shirt Wine</t>
  </si>
  <si>
    <t>Accessories</t>
  </si>
  <si>
    <t>Tie</t>
  </si>
  <si>
    <t>Van Heusen Jeggings Charcoal</t>
  </si>
  <si>
    <t>SUP021</t>
  </si>
  <si>
    <t>Skechers Formal Trouser Brown</t>
  </si>
  <si>
    <t>Sonata Straight Fit Cream</t>
  </si>
  <si>
    <t>Spykar Straight Fit White</t>
  </si>
  <si>
    <t>Louis Philippe Slim Fit Cream</t>
  </si>
  <si>
    <t>Mufti Slim Fit Maroon</t>
  </si>
  <si>
    <t>SUP035</t>
  </si>
  <si>
    <t>Sonata Bootcut Navy Blue</t>
  </si>
  <si>
    <t>Aurelia Chinos White</t>
  </si>
  <si>
    <t>SUP031</t>
  </si>
  <si>
    <t>Sonata Anarkali Kurti Red</t>
  </si>
  <si>
    <t>Titan Sneakers Maroon</t>
  </si>
  <si>
    <t>Louis Philippe Anarkali Kurti Black</t>
  </si>
  <si>
    <t>US Polo Assn Casual Belt Charcoal</t>
  </si>
  <si>
    <t>Casual Belt</t>
  </si>
  <si>
    <t>Van Heusen Formal Shirt Olive</t>
  </si>
  <si>
    <t>Denim Shirt</t>
  </si>
  <si>
    <t>Titan Cargo Pink</t>
  </si>
  <si>
    <t>Global Desi Skinny Fit Olive</t>
  </si>
  <si>
    <t>Pepe Jeans Cap Pink</t>
  </si>
  <si>
    <t>Cap</t>
  </si>
  <si>
    <t>Being Human Track Suit Mustard</t>
  </si>
  <si>
    <t>Pantaloons Shorts Maroon</t>
  </si>
  <si>
    <t>Shorts</t>
  </si>
  <si>
    <t>SUP062</t>
  </si>
  <si>
    <t>Metro Shoes Tie Orange</t>
  </si>
  <si>
    <t>W for Woman Clutch Sky Blue</t>
  </si>
  <si>
    <t>Libas Regular Fit Red</t>
  </si>
  <si>
    <t>Tanishq Sling Bag Pink</t>
  </si>
  <si>
    <t>Jack &amp; Jones Maxi Dress Maroon</t>
  </si>
  <si>
    <t>Metro Shoes Straight Kurti Green</t>
  </si>
  <si>
    <t>Fossil A-Line Kurti Orange</t>
  </si>
  <si>
    <t>Skechers Skinny Fit Peach</t>
  </si>
  <si>
    <t>Ramraj Cotton Crop Top Pink</t>
  </si>
  <si>
    <t>Crop Top</t>
  </si>
  <si>
    <t>Skechers Casual Belt Sky Blue</t>
  </si>
  <si>
    <t>AND Denim Shirt Teal</t>
  </si>
  <si>
    <t>Nalli Silks Casual Shirt Navy Blue</t>
  </si>
  <si>
    <t>Casual Shirt</t>
  </si>
  <si>
    <t>Westside Cap Beige</t>
  </si>
  <si>
    <t>Arrow Sunglasses Red</t>
  </si>
  <si>
    <t>Sunglasses</t>
  </si>
  <si>
    <t>Allen Solly Printed Kurti Mustard</t>
  </si>
  <si>
    <t>Nike Anarkali Kurti White</t>
  </si>
  <si>
    <t>Aurelia Slim Fit Orange</t>
  </si>
  <si>
    <t>SUP053</t>
  </si>
  <si>
    <t>Peter England Chinos Orange</t>
  </si>
  <si>
    <t>Peter England</t>
  </si>
  <si>
    <t>Kalyan Silks Sunglasses Black</t>
  </si>
  <si>
    <t>SUP023</t>
  </si>
  <si>
    <t>Reebok Printed Kurti Wine</t>
  </si>
  <si>
    <t>Reebok Round Neck Sky Blue</t>
  </si>
  <si>
    <t>Men T-Shirts</t>
  </si>
  <si>
    <t>Round Neck</t>
  </si>
  <si>
    <t>Woodland Boys Shirt White</t>
  </si>
  <si>
    <t>Kids Wear</t>
  </si>
  <si>
    <t>Boys Shirt</t>
  </si>
  <si>
    <t>Biba Skinny Fit Brown</t>
  </si>
  <si>
    <t>SUP040</t>
  </si>
  <si>
    <t>Pepe Jeans Leather Wallet Charcoal</t>
  </si>
  <si>
    <t>SUP024</t>
  </si>
  <si>
    <t>Van Heusen Formal Trouser Maroon</t>
  </si>
  <si>
    <t>Fabindia Shorts Cream</t>
  </si>
  <si>
    <t>US Polo Assn Casual Top Sky Blue</t>
  </si>
  <si>
    <t>Nike Crop Top Cream</t>
  </si>
  <si>
    <t>Max Fashion Joggers Cream</t>
  </si>
  <si>
    <t>Fabindia Straight Kurti Olive</t>
  </si>
  <si>
    <t>Tanishq Card Holder Cream</t>
  </si>
  <si>
    <t>Libas Girls Frock Sky Blue</t>
  </si>
  <si>
    <t>Girls Frock</t>
  </si>
  <si>
    <t>Pepe Jeans A-Line Kurti White</t>
  </si>
  <si>
    <t>Sonata A-Line Kurti Sky Blue</t>
  </si>
  <si>
    <t>Allen Solly Tie Pink</t>
  </si>
  <si>
    <t>Pepe Jeans Scarf Cream</t>
  </si>
  <si>
    <t>Scarf</t>
  </si>
  <si>
    <t>Skechers Leather Wallet Brown</t>
  </si>
  <si>
    <t>Peter England Crop Top Green</t>
  </si>
  <si>
    <t>Killer Jeans Round Neck Charcoal</t>
  </si>
  <si>
    <t>Indian Terrain Formal Top Maroon</t>
  </si>
  <si>
    <t>Formal Top</t>
  </si>
  <si>
    <t>Aurelia Necklace Grey</t>
  </si>
  <si>
    <t>Mufti Track Suit Mustard</t>
  </si>
  <si>
    <t>Global Desi Kids Shorts Charcoal</t>
  </si>
  <si>
    <t>Kids Shorts</t>
  </si>
  <si>
    <t>Sonata Girls Frock Cream</t>
  </si>
  <si>
    <t>SUP089</t>
  </si>
  <si>
    <t>Libas Polo Peach</t>
  </si>
  <si>
    <t>Polo</t>
  </si>
  <si>
    <t>Reebok Graphic Tee Cream</t>
  </si>
  <si>
    <t>Graphic Tee</t>
  </si>
  <si>
    <t>Peter England Round Neck Sky Blue</t>
  </si>
  <si>
    <t>Aurelia Formal Top Olive</t>
  </si>
  <si>
    <t>Jack &amp; Jones Tunic Olive</t>
  </si>
  <si>
    <t>Tunic</t>
  </si>
  <si>
    <t>Allen Solly Kids Shorts Teal</t>
  </si>
  <si>
    <t>Numero Uno Track Pant White</t>
  </si>
  <si>
    <t>Kids T-Shirt</t>
  </si>
  <si>
    <t>Woodland Polo Purple</t>
  </si>
  <si>
    <t>Killer Jeans Round Neck Green</t>
  </si>
  <si>
    <t>Being Human Girls Frock Teal</t>
  </si>
  <si>
    <t>Indian Terrain Graphic Tee Purple</t>
  </si>
  <si>
    <t>Mufti Round Neck Olive</t>
  </si>
  <si>
    <t>Global Desi Card Holder Navy Blue</t>
  </si>
  <si>
    <t>Aurelia Zip Wallet Red</t>
  </si>
  <si>
    <t>Blackberrys Cap Olive</t>
  </si>
  <si>
    <t>Numero Uno Shorts Sky Blue</t>
  </si>
  <si>
    <t>Metro Shoes Polo Purple</t>
  </si>
  <si>
    <t>Global Desi Round Neck Green</t>
  </si>
  <si>
    <t>Peter England Girls Frock Black</t>
  </si>
  <si>
    <t>Nalli Silks Round Neck White</t>
  </si>
  <si>
    <t>Biba Card Holder Navy Blue</t>
  </si>
  <si>
    <t>Aurelia Girls Frock Maroon</t>
  </si>
  <si>
    <t>Nike Casual Belt Olive</t>
  </si>
  <si>
    <t>AND Leather Belt Red</t>
  </si>
  <si>
    <t>Leather Belt</t>
  </si>
  <si>
    <t>Skechers Round Neck Red</t>
  </si>
  <si>
    <t>Global Desi Cap Orange</t>
  </si>
  <si>
    <t>Pantaloons Sunglasses Black</t>
  </si>
  <si>
    <t>SUP019</t>
  </si>
  <si>
    <t>Raymond Leather Belt White</t>
  </si>
  <si>
    <t>Flying Machine Sunglasses Teal</t>
  </si>
  <si>
    <t>Store Type</t>
  </si>
  <si>
    <t>Opening Date</t>
  </si>
  <si>
    <t>Monthly Target</t>
  </si>
  <si>
    <t>Manager</t>
  </si>
  <si>
    <t>TrendMart Kollam Standard</t>
  </si>
  <si>
    <t>Standard</t>
  </si>
  <si>
    <t>Harini Reddy</t>
  </si>
  <si>
    <t>TrendMart Tumakuru High Street</t>
  </si>
  <si>
    <t>High Street</t>
  </si>
  <si>
    <t>Pranav Chandran</t>
  </si>
  <si>
    <t>TrendMart Thrissur High Street</t>
  </si>
  <si>
    <t>Priya Prasad</t>
  </si>
  <si>
    <t>TrendMart Kochi Mall Kiosk</t>
  </si>
  <si>
    <t>Mall Kiosk</t>
  </si>
  <si>
    <t>Eshwari Raman</t>
  </si>
  <si>
    <t>Ashok Naidu</t>
  </si>
  <si>
    <t>TrendMart Kurnool Standard</t>
  </si>
  <si>
    <t>Nithya Kamath</t>
  </si>
  <si>
    <t>TrendMart Guntur Standard</t>
  </si>
  <si>
    <t>TrendMart Shivamogga Standard</t>
  </si>
  <si>
    <t>Ganapathy Bhat</t>
  </si>
  <si>
    <t>Manju Naidu</t>
  </si>
  <si>
    <t>Rahul Subramaniam</t>
  </si>
  <si>
    <t>TrendMart Thiruvananthapuram Standard</t>
  </si>
  <si>
    <t>Malathi Subramaniam</t>
  </si>
  <si>
    <t>Closed</t>
  </si>
  <si>
    <t>TrendMart Dindigul Standard</t>
  </si>
  <si>
    <t>Vasanthi Reddy</t>
  </si>
  <si>
    <t>TrendMart Visakhapatnam Standard</t>
  </si>
  <si>
    <t>Vasu Gowda</t>
  </si>
  <si>
    <t>Bhagya Hegde</t>
  </si>
  <si>
    <t>TrendMart Hyderabad Mall Kiosk</t>
  </si>
  <si>
    <t>Vikram Sharma</t>
  </si>
  <si>
    <t>TrendMart Dindigul High Street</t>
  </si>
  <si>
    <t>Muthu Pillai</t>
  </si>
  <si>
    <t>TrendMart Alappuzha Outlet</t>
  </si>
  <si>
    <t>Outlet</t>
  </si>
  <si>
    <t>TrendMart Kannur Outlet</t>
  </si>
  <si>
    <t>TrendMart Hubballi Standard</t>
  </si>
  <si>
    <t>Yamini Menon</t>
  </si>
  <si>
    <t>Anusuya Mishra</t>
  </si>
  <si>
    <t>TrendMart Coimbatore Mall Kiosk</t>
  </si>
  <si>
    <t>Tanvi Rao</t>
  </si>
  <si>
    <t>TrendMart Vijayawada Outlet</t>
  </si>
  <si>
    <t>Pandian Sharma</t>
  </si>
  <si>
    <t>TrendMart Kozhikode High Street</t>
  </si>
  <si>
    <t>Uday Venkatesan</t>
  </si>
  <si>
    <t>TrendMart Kurnool Outlet</t>
  </si>
  <si>
    <t>Gauri Mudaliar</t>
  </si>
  <si>
    <t>Girish Gupta</t>
  </si>
  <si>
    <t>Jyothi Kumar</t>
  </si>
  <si>
    <t>TrendMart Tirupati Standard</t>
  </si>
  <si>
    <t>Yogesh Murthy</t>
  </si>
  <si>
    <t>TrendMart Vijayawada Mall Kiosk</t>
  </si>
  <si>
    <t>Bala Yadav</t>
  </si>
  <si>
    <t>TrendMart Visakhapatnam High Street</t>
  </si>
  <si>
    <t>Vijay Pillai</t>
  </si>
  <si>
    <t>TrendMart Kozhikode Standard</t>
  </si>
  <si>
    <t>Jagan Achari</t>
  </si>
  <si>
    <t>TrendMart Thoothukudi High Street</t>
  </si>
  <si>
    <t>Charulatha Prasad</t>
  </si>
  <si>
    <t>Jagan Sharma</t>
  </si>
  <si>
    <t>TrendMart Kozhikode Mall Kiosk</t>
  </si>
  <si>
    <t>Feroz Gopalakrishnan</t>
  </si>
  <si>
    <t>Missing Manager Name</t>
  </si>
  <si>
    <t>TrendMart Kozhikode Outlet</t>
  </si>
  <si>
    <t>Kiran Ramachandran</t>
  </si>
  <si>
    <t>Dinesh Shetty</t>
  </si>
  <si>
    <t xml:space="preserve">closed </t>
  </si>
  <si>
    <t>Ramya Ramachandran</t>
  </si>
  <si>
    <t>TrendMart Kannur Standard</t>
  </si>
  <si>
    <t>Manoj Kumar</t>
  </si>
  <si>
    <t>TrendMart Tirupati High Street</t>
  </si>
  <si>
    <t>TrendMart Salem Outlet</t>
  </si>
  <si>
    <t>Elango Pandian</t>
  </si>
  <si>
    <t>TrendMart Mangaluru High Street</t>
  </si>
  <si>
    <t>Jyothi Gowda</t>
  </si>
  <si>
    <t>Bhavani Kamath</t>
  </si>
  <si>
    <t>TrendMart Madurai High Street</t>
  </si>
  <si>
    <t>Tara Chandran</t>
  </si>
  <si>
    <t>Anusuya Venkatesan</t>
  </si>
  <si>
    <t>Sangeeta Chettiar</t>
  </si>
  <si>
    <t>TrendMart Vellore High Street</t>
  </si>
  <si>
    <t>Saranya Achari</t>
  </si>
  <si>
    <t>TrendMart Hyderabad Standard</t>
  </si>
  <si>
    <t>Siddharth Prasad</t>
  </si>
  <si>
    <t>TrendMart Tumakuru Standard</t>
  </si>
  <si>
    <t>Anand Sundaram</t>
  </si>
  <si>
    <t>TrendMart Bengaluru High Street</t>
  </si>
  <si>
    <t>Uma Ramachandran</t>
  </si>
  <si>
    <t>TrendMart Mangaluru Standard</t>
  </si>
  <si>
    <t>Dhanya Pillai</t>
  </si>
  <si>
    <t>TrendMart Khammam Standard</t>
  </si>
  <si>
    <t>Logesh Chettiar</t>
  </si>
  <si>
    <t>TrendMart Nellore High Street</t>
  </si>
  <si>
    <t>Akhila Murthy</t>
  </si>
  <si>
    <t>TrendMart Bengaluru Mall Kiosk</t>
  </si>
  <si>
    <t>Baskar Raman</t>
  </si>
  <si>
    <t>Bindu Murthy</t>
  </si>
  <si>
    <t>TrendMart Nizamabad Outlet</t>
  </si>
  <si>
    <t>Ramesh Chettiar</t>
  </si>
  <si>
    <t>Bhavani Achari</t>
  </si>
  <si>
    <t>Gokul Gupta</t>
  </si>
  <si>
    <t>TrendMart Mangaluru Mall Kiosk</t>
  </si>
  <si>
    <t>Ajay Yadav</t>
  </si>
  <si>
    <t>Kavitha Nair</t>
  </si>
  <si>
    <t>Kavya Nair</t>
  </si>
  <si>
    <t>TrendMart Guntur Outlet</t>
  </si>
  <si>
    <t>Padma Chetty</t>
  </si>
  <si>
    <t>TrendMart Bengaluru Standard</t>
  </si>
  <si>
    <t>Jagan Gowda</t>
  </si>
  <si>
    <t>TrendMart Tirunelveli Flagship</t>
  </si>
  <si>
    <t>Flagship</t>
  </si>
  <si>
    <t>Selvam Raman</t>
  </si>
  <si>
    <t>TrendMart Karimnagar Standard</t>
  </si>
  <si>
    <t>Anusuya Subramaniam</t>
  </si>
  <si>
    <t>TrendMart Visakhapatnam Flagship</t>
  </si>
  <si>
    <t>Ramesh Natarajan</t>
  </si>
  <si>
    <t>TrendMart Warangal Standard</t>
  </si>
  <si>
    <t>Thiru Raman</t>
  </si>
  <si>
    <t>Gokul Gounder</t>
  </si>
  <si>
    <t>TrendMart Nizamabad Mall Kiosk</t>
  </si>
  <si>
    <t>Chandrika Gounder</t>
  </si>
  <si>
    <t>Vinod Chetty</t>
  </si>
  <si>
    <t>TrendMart Bengaluru Flagship</t>
  </si>
  <si>
    <t>Neelam Singh</t>
  </si>
  <si>
    <t>Mahesh Kamath</t>
  </si>
  <si>
    <t>TrendMart Thoothukudi Flagship</t>
  </si>
  <si>
    <t>Manikandan Iyer</t>
  </si>
  <si>
    <t>TrendMart Shivamogga Mall Kiosk</t>
  </si>
  <si>
    <t>Prakash Yadav</t>
  </si>
  <si>
    <t>Rani Naidu</t>
  </si>
  <si>
    <t>TrendMart Guntur Flagship</t>
  </si>
  <si>
    <t>Chandrika Mudaliar</t>
  </si>
  <si>
    <t>TrendMart Erode Mall Kiosk</t>
  </si>
  <si>
    <t>Swathi Ramachandran</t>
  </si>
  <si>
    <t>TrendMart Kurnool High Street</t>
  </si>
  <si>
    <t>Raghu Naidu</t>
  </si>
  <si>
    <t>Gauri Raman</t>
  </si>
  <si>
    <t>TrendMart Tumakuru Outlet</t>
  </si>
  <si>
    <t>TrendMart Kollam Flagship</t>
  </si>
  <si>
    <t>Geetha Chetty</t>
  </si>
  <si>
    <t>Anjali Pandian</t>
  </si>
  <si>
    <t>Sandeep Pandian</t>
  </si>
  <si>
    <t>TrendMart Warangal Outlet</t>
  </si>
  <si>
    <t>Anitha Natarajan</t>
  </si>
  <si>
    <t>TrendMart Thrissur Standard</t>
  </si>
  <si>
    <t>Geetha Mishra</t>
  </si>
  <si>
    <t>TrendMart Tirupati Outlet</t>
  </si>
  <si>
    <t>Preethi Yadav</t>
  </si>
  <si>
    <t>Indira Reddy</t>
  </si>
  <si>
    <t>TrendMart Nellore Standard</t>
  </si>
  <si>
    <t>Manju Srinivasan</t>
  </si>
  <si>
    <t>TrendMart Thiruvananthapuram Outlet</t>
  </si>
  <si>
    <t>Deepika Mudaliar</t>
  </si>
  <si>
    <t>TrendMart Vijayawada High Street</t>
  </si>
  <si>
    <t>Eswar Pillai</t>
  </si>
  <si>
    <t>TrendMart Vijayawada Standard</t>
  </si>
  <si>
    <t>Rahul Kumar</t>
  </si>
  <si>
    <t>TrendMart Alappuzha Mall Kiosk</t>
  </si>
  <si>
    <t>Malini Srinivasan</t>
  </si>
  <si>
    <t>Nandini Rao</t>
  </si>
  <si>
    <t>Eswar Ramachandran</t>
  </si>
  <si>
    <t>TrendMart Tirunelveli High Street</t>
  </si>
  <si>
    <t>Easwaran Naicker</t>
  </si>
  <si>
    <t>TrendMart Thoothukudi Outlet</t>
  </si>
  <si>
    <t>Eswar Chetty</t>
  </si>
  <si>
    <t>TrendMart Nellore Mall Kiosk</t>
  </si>
  <si>
    <t>Manikandan Murthy</t>
  </si>
  <si>
    <t>TrendMart Kalaburagi Mall Kiosk</t>
  </si>
  <si>
    <t>Geetha Varma</t>
  </si>
  <si>
    <t>TrendMart Shivamogga Outlet</t>
  </si>
  <si>
    <t>Hemanth Gupta</t>
  </si>
  <si>
    <t>TrendMart Davanagere High Street</t>
  </si>
  <si>
    <t>Karunakaran Srinivasan</t>
  </si>
  <si>
    <t>TrendMart Hyderabad High Street</t>
  </si>
  <si>
    <t>Selvam Yadav</t>
  </si>
  <si>
    <t>Gopal Reddy</t>
  </si>
  <si>
    <t>Arun Bhat</t>
  </si>
  <si>
    <t>Revathi Kamath</t>
  </si>
  <si>
    <t>Department</t>
  </si>
  <si>
    <t>Designation</t>
  </si>
  <si>
    <t>Salary</t>
  </si>
  <si>
    <t>Joining Date</t>
  </si>
  <si>
    <t>Performance Rating</t>
  </si>
  <si>
    <t>Employment Status</t>
  </si>
  <si>
    <t>Charulatha Kumar</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</si>
  <si>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</si>
  <si>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</si>
  <si>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</si>
  <si>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</si>
  <si>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</si>
  <si>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</si>
  <si>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</si>
  <si>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</si>
  <si>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</si>
  <si>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</si>
  <si>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</si>
  <si>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</si>
  <si>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</si>
  <si>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</si>
  <si>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</si>
  <si>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</si>
  <si>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</si>
  <si>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</si>
  <si>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</si>
  <si>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</si>
  <si>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</si>
  <si>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</si>
  <si>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</si>
  <si>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</si>
  <si>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</si>
  <si>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</si>
  <si>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</si>
  <si>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</si>
  <si>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</si>
  <si>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</si>
  <si>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</si>
  <si>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</si>
  <si>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</si>
  <si>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</si>
  <si>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</si>
  <si>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</si>
  <si>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</si>
  <si>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</si>
  <si>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</si>
  <si>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</si>
  <si>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</si>
  <si>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</si>
  <si>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</si>
  <si>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</si>
  <si>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</si>
  <si>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</si>
  <si>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Eswar Prasad</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</si>
  <si>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</si>
  <si>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</si>
  <si>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</si>
  <si>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</si>
  <si>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</si>
  <si>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</si>
  <si>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</si>
  <si>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</si>
  <si>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</si>
  <si>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</si>
  <si>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</si>
  <si>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</si>
  <si>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</si>
  <si>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</si>
  <si>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</si>
  <si>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</si>
  <si>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</si>
  <si>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</si>
  <si>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</si>
  <si>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</si>
  <si>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</si>
  <si>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</si>
  <si>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</si>
  <si>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</si>
  <si>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</si>
  <si>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</si>
  <si>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</si>
  <si>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</si>
  <si>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</si>
  <si>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</si>
  <si>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</si>
  <si>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</si>
  <si>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</si>
  <si>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</si>
  <si>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</si>
  <si>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</si>
  <si>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</si>
  <si>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</si>
  <si>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</si>
  <si>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</si>
  <si>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</si>
  <si>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</si>
  <si>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</si>
  <si>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</si>
  <si>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</si>
  <si>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</si>
  <si>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</si>
  <si>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</si>
  <si>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</si>
  <si>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</si>
  <si>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</si>
  <si>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</si>
  <si>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</si>
  <si>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</si>
  <si>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</si>
  <si>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</si>
  <si>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</si>
  <si>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</si>
  <si>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</si>
  <si>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</si>
  <si>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</si>
  <si>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</si>
  <si>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</si>
  <si>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</si>
  <si>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</si>
  <si>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</si>
  <si>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</si>
  <si>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</si>
  <si>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</si>
  <si>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</si>
  <si>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</si>
  <si>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</si>
  <si>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</si>
  <si>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</si>
  <si>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</si>
  <si>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</si>
  <si>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</si>
  <si>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</si>
  <si>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</si>
  <si>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</si>
  <si>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</si>
  <si>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</si>
  <si>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</si>
  <si>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</si>
  <si>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</si>
  <si>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</si>
  <si>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</si>
  <si>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</si>
  <si>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</si>
  <si>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</si>
  <si>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</si>
  <si>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</si>
  <si>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</si>
  <si>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</si>
  <si>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</si>
  <si>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</si>
  <si>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</si>
  <si>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</si>
  <si>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</si>
  <si>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</si>
  <si>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</si>
  <si>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</si>
  <si>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</si>
  <si>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</si>
  <si>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</si>
  <si>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</si>
  <si>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</si>
  <si>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</si>
  <si>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</si>
  <si>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</si>
  <si>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</si>
  <si>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</si>
  <si>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</si>
  <si>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</si>
  <si>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</si>
  <si>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</si>
  <si>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</si>
  <si>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</si>
  <si>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</si>
  <si>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</si>
  <si>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</si>
  <si>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</si>
  <si>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</si>
  <si>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</si>
  <si>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</si>
  <si>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</si>
  <si>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</si>
  <si>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</si>
  <si>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</si>
  <si>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</si>
  <si>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</si>
  <si>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</si>
  <si>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</si>
  <si>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</si>
  <si>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</si>
  <si>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</si>
  <si>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Chandran Ramachandran</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</si>
  <si>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</si>
  <si>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</si>
  <si>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</si>
  <si>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</si>
  <si>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</si>
  <si>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</si>
  <si>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</si>
  <si>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</si>
  <si>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</si>
  <si>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</si>
  <si>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</si>
  <si>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</si>
  <si>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</si>
  <si>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</si>
  <si>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</si>
  <si>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</si>
  <si>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</si>
  <si>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</si>
  <si>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</si>
  <si>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</si>
  <si>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</si>
  <si>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</si>
  <si>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</si>
  <si>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</si>
  <si>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</si>
  <si>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</si>
  <si>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</si>
  <si>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</si>
  <si>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</si>
  <si>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</si>
  <si>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</si>
  <si>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</si>
  <si>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</si>
  <si>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</si>
  <si>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</si>
  <si>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</si>
  <si>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</si>
  <si>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</si>
  <si>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</si>
  <si>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</si>
  <si>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</si>
  <si>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</si>
  <si>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</si>
  <si>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</si>
  <si>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</si>
  <si>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</si>
  <si>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</si>
  <si>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</si>
  <si>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</si>
  <si>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</si>
  <si>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</si>
  <si>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</si>
  <si>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</si>
  <si>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</si>
  <si>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</si>
  <si>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</si>
  <si>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</si>
  <si>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</si>
  <si>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</si>
  <si>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</si>
  <si>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</si>
  <si>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</si>
  <si>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</si>
  <si>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</si>
  <si>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</si>
  <si>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</si>
  <si>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</si>
  <si>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</si>
  <si>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</si>
  <si>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</si>
  <si>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</si>
  <si>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</si>
  <si>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</si>
  <si>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</si>
  <si>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</si>
  <si>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</si>
  <si>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</si>
  <si>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</si>
  <si>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</si>
  <si>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</si>
  <si>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</si>
  <si>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</si>
  <si>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</si>
  <si>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</si>
  <si>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</si>
  <si>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</si>
  <si>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</si>
  <si>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</si>
  <si>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</si>
  <si>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</si>
  <si>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</si>
  <si>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</si>
  <si>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</si>
  <si>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</si>
  <si>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</si>
  <si>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</si>
  <si>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</si>
  <si>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</si>
  <si>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</si>
  <si>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</si>
  <si>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</si>
  <si>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</si>
  <si>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</si>
  <si>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</si>
  <si>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</si>
  <si>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</si>
  <si>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</si>
  <si>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</si>
  <si>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</si>
  <si>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</si>
  <si>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</si>
  <si>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</si>
  <si>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</si>
  <si>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</si>
  <si>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</si>
  <si>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</si>
  <si>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</si>
  <si>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</si>
  <si>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</si>
  <si>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</si>
  <si>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</si>
  <si>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</si>
  <si>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</si>
  <si>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</si>
  <si>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</si>
  <si>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</si>
  <si>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</si>
  <si>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</si>
  <si>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</si>
  <si>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</si>
  <si>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</si>
  <si>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</si>
  <si>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</si>
  <si>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</si>
  <si>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</si>
  <si>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</si>
  <si>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</si>
  <si>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</si>
  <si>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</si>
  <si>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</si>
  <si>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</si>
  <si>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</si>
  <si>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</si>
  <si>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</si>
  <si>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</si>
  <si>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</si>
  <si>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</si>
  <si>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</si>
  <si>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</si>
  <si>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</si>
  <si>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</si>
  <si>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</si>
  <si>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</si>
  <si>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</si>
  <si>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</si>
  <si>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</si>
  <si>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</si>
  <si>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</si>
  <si>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</si>
  <si>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</si>
  <si>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</si>
  <si>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</si>
  <si>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</si>
  <si>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</si>
  <si>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</si>
  <si>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</si>
  <si>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</si>
  <si>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</si>
  <si>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</si>
  <si>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</si>
  <si>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</si>
  <si>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</si>
  <si>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</si>
  <si>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</si>
  <si>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</si>
  <si>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</si>
  <si>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</si>
  <si>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</si>
  <si>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</si>
  <si>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</si>
  <si>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</si>
  <si>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</si>
  <si>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</si>
  <si>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</si>
  <si>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</si>
  <si>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</si>
  <si>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</si>
  <si>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</si>
  <si>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</si>
  <si>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</si>
  <si>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</si>
  <si>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</si>
  <si>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</si>
  <si>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</si>
  <si>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</si>
  <si>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</si>
  <si>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</si>
  <si>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</si>
  <si>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</si>
  <si>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</si>
  <si>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</si>
  <si>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</si>
  <si>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</si>
  <si>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</si>
  <si>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</si>
  <si>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</si>
  <si>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</si>
  <si>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</si>
  <si>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</si>
  <si>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</si>
  <si>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</si>
  <si>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</si>
  <si>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</si>
  <si>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</si>
  <si>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</si>
  <si>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</si>
  <si>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</si>
  <si>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</si>
  <si>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</si>
  <si>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</si>
  <si>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</si>
  <si>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</si>
  <si>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</si>
  <si>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</si>
  <si>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</si>
  <si>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</si>
  <si>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</si>
  <si>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</si>
  <si>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</si>
  <si>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</si>
  <si>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</si>
  <si>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</si>
  <si>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</si>
  <si>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</si>
  <si>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</si>
  <si>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</si>
  <si>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</si>
  <si>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</si>
  <si>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</si>
  <si>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</si>
  <si>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</si>
  <si>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</si>
  <si>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</si>
  <si>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</si>
  <si>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</si>
  <si>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</si>
  <si>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</si>
  <si>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</si>
  <si>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</si>
  <si>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</si>
  <si>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</si>
  <si>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</si>
  <si>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</si>
  <si>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</si>
  <si>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</si>
  <si>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</si>
  <si>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</si>
  <si>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</si>
  <si>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</si>
  <si>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</si>
  <si>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</si>
  <si>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</si>
  <si>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</si>
  <si>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</si>
  <si>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</si>
  <si>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</si>
  <si>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</si>
  <si>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</si>
  <si>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</si>
  <si>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</si>
  <si>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</si>
  <si>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</si>
  <si>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</si>
  <si>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</si>
  <si>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</si>
  <si>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</si>
  <si>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</si>
  <si>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</si>
  <si>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</si>
  <si>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</si>
  <si>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</si>
  <si>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</si>
  <si>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</si>
  <si>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</si>
  <si>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</si>
  <si>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</si>
  <si>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</si>
  <si>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</si>
  <si>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</si>
  <si>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</si>
  <si>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</si>
  <si>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</si>
  <si>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</si>
  <si>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</si>
  <si>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</si>
  <si>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</si>
  <si>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</si>
  <si>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</si>
  <si>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</si>
  <si>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</si>
  <si>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</si>
  <si>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</si>
  <si>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</si>
  <si>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</si>
  <si>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</si>
  <si>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</si>
  <si>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</si>
  <si>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</si>
  <si>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</si>
  <si>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</si>
  <si>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</si>
  <si>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</si>
  <si>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</si>
  <si>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</si>
  <si>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</si>
  <si>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</si>
  <si>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</si>
  <si>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</si>
  <si>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</si>
  <si>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</si>
  <si>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</si>
  <si>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</si>
  <si>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</si>
  <si>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</si>
  <si>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</si>
  <si>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</si>
  <si>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</si>
  <si>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</si>
  <si>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</si>
  <si>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</si>
  <si>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</si>
  <si>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</si>
  <si>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</si>
  <si>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</si>
  <si>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</si>
  <si>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</si>
  <si>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</si>
  <si>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</si>
  <si>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</si>
  <si>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</si>
  <si>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</si>
  <si>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</si>
  <si>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</si>
  <si>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</si>
  <si>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</si>
  <si>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</si>
  <si>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</si>
  <si>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</si>
  <si>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</si>
  <si>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</si>
  <si>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</si>
  <si>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</si>
  <si>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</si>
  <si>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</si>
  <si>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</si>
  <si>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</si>
  <si>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</si>
  <si>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</si>
  <si>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</si>
  <si>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</si>
  <si>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</si>
  <si>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</si>
  <si>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</si>
  <si>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</si>
  <si>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</si>
  <si>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</si>
  <si>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</si>
  <si>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</si>
  <si>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</si>
  <si>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</si>
  <si>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</si>
  <si>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</si>
  <si>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</si>
  <si>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</si>
  <si>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</si>
  <si>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</si>
  <si>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</si>
  <si>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</si>
  <si>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</si>
  <si>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</si>
  <si>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</si>
  <si>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</si>
  <si>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</si>
  <si>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</si>
  <si>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</si>
  <si>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</si>
  <si>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</si>
  <si>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</si>
  <si>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</si>
  <si>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</si>
  <si>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</si>
  <si>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</si>
  <si>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</si>
  <si>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</si>
  <si>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</si>
  <si>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</si>
  <si>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</si>
  <si>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</si>
  <si>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</si>
  <si>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</si>
  <si>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</si>
  <si>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</si>
  <si>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</si>
  <si>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</si>
  <si>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</si>
  <si>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</si>
  <si>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</si>
  <si>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</si>
  <si>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</si>
  <si>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</si>
  <si>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</si>
  <si>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</si>
  <si>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</si>
  <si>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</si>
  <si>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</si>
  <si>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</si>
  <si>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</si>
  <si>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</si>
  <si>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</si>
  <si>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</si>
  <si>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</si>
  <si>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</si>
  <si>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</si>
  <si>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</si>
  <si>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</si>
  <si>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</si>
  <si>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</si>
  <si>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</si>
  <si>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</si>
  <si>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</si>
  <si>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</si>
  <si>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</si>
  <si>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</si>
  <si>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</si>
  <si>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</si>
  <si>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</si>
  <si>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</si>
  <si>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</si>
  <si>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</si>
  <si>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</si>
  <si>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</si>
  <si>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</si>
  <si>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</si>
  <si>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</si>
  <si>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</si>
  <si>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</si>
  <si>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</si>
  <si>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</si>
  <si>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</si>
  <si>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</si>
  <si>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</si>
  <si>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</si>
  <si>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</si>
  <si>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</si>
  <si>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</si>
  <si>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</si>
  <si>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</si>
  <si>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</si>
  <si>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</si>
  <si>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</si>
  <si>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</si>
  <si>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</si>
  <si>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</si>
  <si>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</si>
  <si>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</si>
  <si>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</si>
  <si>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</si>
  <si>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</si>
  <si>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</si>
  <si>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</si>
  <si>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</si>
  <si>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</si>
  <si>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</si>
  <si>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</si>
  <si>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</si>
  <si>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</si>
  <si>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</si>
  <si>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</si>
  <si>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</si>
  <si>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</si>
  <si>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</si>
  <si>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</si>
  <si>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</si>
  <si>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</si>
  <si>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</si>
  <si>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</si>
  <si>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</si>
  <si>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</si>
  <si>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</si>
  <si>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</si>
  <si>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</si>
  <si>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</si>
  <si>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</si>
  <si>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</si>
  <si>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</si>
  <si>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</si>
  <si>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</si>
  <si>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</si>
  <si>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</si>
  <si>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</si>
  <si>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</si>
  <si>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</si>
  <si>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</si>
  <si>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</si>
  <si>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</si>
  <si>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</si>
  <si>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</si>
  <si>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</si>
  <si>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</si>
  <si>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</si>
  <si>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</si>
  <si>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</si>
  <si>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</si>
  <si>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</si>
  <si>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</si>
  <si>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</si>
  <si>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</si>
  <si>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</si>
  <si>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</si>
  <si>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</si>
  <si>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</si>
  <si>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</si>
  <si>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</si>
  <si>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</si>
  <si>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</si>
  <si>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</si>
  <si>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</si>
  <si>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</si>
  <si>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</si>
  <si>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</si>
  <si>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</si>
  <si>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</si>
  <si>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</si>
  <si>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</si>
  <si>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</si>
  <si>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</si>
  <si>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</si>
  <si>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</si>
  <si>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</si>
  <si>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</si>
  <si>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</si>
  <si>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</si>
  <si>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</si>
  <si>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</si>
  <si>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</si>
  <si>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</si>
  <si>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</si>
  <si>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</si>
  <si>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</si>
  <si>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</si>
  <si>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</si>
  <si>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</si>
  <si>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</si>
  <si>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</si>
  <si>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</si>
  <si>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</si>
  <si>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</si>
  <si>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</si>
  <si>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</si>
  <si>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</si>
  <si>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</si>
  <si>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</si>
  <si>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</si>
  <si>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</si>
  <si>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</si>
  <si>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</si>
  <si>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</si>
  <si>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</si>
  <si>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</si>
  <si>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</si>
  <si>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</si>
  <si>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</si>
  <si>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</si>
  <si>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</si>
  <si>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</si>
  <si>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</si>
  <si>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</si>
  <si>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</si>
  <si>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</si>
  <si>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</si>
  <si>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</si>
  <si>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</si>
  <si>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</si>
  <si>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</si>
  <si>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</si>
  <si>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</si>
  <si>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</si>
  <si>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</si>
  <si>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</si>
  <si>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</si>
  <si>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</si>
  <si>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</si>
  <si>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</si>
  <si>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</si>
  <si>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</si>
  <si>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</si>
  <si>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</si>
  <si>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</si>
  <si>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</si>
  <si>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</si>
  <si>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</si>
  <si>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</si>
  <si>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</si>
  <si>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</si>
  <si>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</si>
  <si>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</si>
  <si>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</si>
  <si>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</si>
  <si>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</si>
  <si>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</si>
  <si>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</si>
  <si>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</si>
  <si>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</si>
  <si>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</si>
  <si>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</si>
  <si>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</si>
  <si>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</si>
  <si>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</si>
  <si>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</si>
  <si>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</si>
  <si>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</si>
  <si>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</si>
  <si>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</si>
  <si>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</si>
  <si>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</si>
  <si>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</si>
  <si>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</si>
  <si>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</si>
  <si>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</si>
  <si>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</si>
  <si>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</si>
  <si>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</si>
  <si>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</si>
  <si>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</si>
  <si>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</si>
  <si>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</si>
  <si>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</si>
  <si>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</si>
  <si>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</si>
  <si>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</si>
  <si>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</si>
  <si>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</si>
  <si>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</si>
  <si>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</si>
  <si>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</si>
  <si>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</si>
  <si>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</si>
  <si>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</si>
  <si>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</si>
  <si>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</si>
  <si>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</si>
  <si>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</si>
  <si>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</si>
  <si>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</si>
  <si>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</si>
  <si>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</si>
  <si>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</si>
  <si>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</si>
  <si>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</si>
  <si>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</si>
  <si>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</si>
  <si>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</si>
  <si>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</si>
  <si>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</si>
  <si>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</si>
  <si>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</si>
  <si>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</si>
  <si>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</si>
  <si>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</si>
  <si>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</si>
  <si>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</si>
  <si>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</si>
  <si>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</si>
  <si>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</si>
  <si>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</si>
  <si>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</si>
  <si>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</si>
  <si>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</si>
  <si>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</si>
  <si>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</si>
  <si>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</si>
  <si>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</si>
  <si>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</si>
  <si>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</si>
  <si>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</si>
  <si>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</si>
  <si>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</si>
  <si>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</si>
  <si>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</si>
  <si>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</si>
  <si>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</si>
  <si>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</si>
  <si>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</si>
  <si>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</si>
  <si>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</si>
  <si>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</si>
  <si>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</si>
  <si>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</si>
  <si>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</si>
  <si>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</si>
  <si>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</si>
  <si>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</si>
  <si>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</si>
  <si>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</si>
  <si>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</si>
  <si>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</si>
  <si>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</si>
  <si>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</si>
  <si>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</si>
  <si>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</si>
  <si>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</si>
  <si>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</si>
  <si>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</si>
  <si>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</si>
  <si>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</si>
  <si>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</si>
  <si>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</si>
  <si>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</si>
  <si>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</si>
  <si>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</si>
  <si>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</si>
  <si>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</si>
  <si>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</si>
  <si>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</si>
  <si>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</si>
  <si>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</si>
  <si>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Clean Payment Mode</t>
  </si>
  <si>
    <t>Row Labels</t>
  </si>
  <si>
    <t>Dec</t>
  </si>
  <si>
    <t>Oct</t>
  </si>
  <si>
    <t>May</t>
  </si>
  <si>
    <t>Jul</t>
  </si>
  <si>
    <t>Feb</t>
  </si>
  <si>
    <t>Jun</t>
  </si>
  <si>
    <t>Jan</t>
  </si>
  <si>
    <t>Sep</t>
  </si>
  <si>
    <t>Mar</t>
  </si>
  <si>
    <t>Nov</t>
  </si>
  <si>
    <t>Apr</t>
  </si>
  <si>
    <t>Aug</t>
  </si>
  <si>
    <t>kpi</t>
  </si>
  <si>
    <t>values</t>
  </si>
  <si>
    <t>Total Sales</t>
  </si>
  <si>
    <t>Total Profit</t>
  </si>
  <si>
    <t>Total Quantity</t>
  </si>
  <si>
    <t>Profit Margin %</t>
  </si>
  <si>
    <t>Total Customers</t>
  </si>
  <si>
    <t>2024</t>
  </si>
  <si>
    <t>2025</t>
  </si>
  <si>
    <t>Sum of Profit</t>
  </si>
  <si>
    <t>Total Cost</t>
  </si>
  <si>
    <t>Total Transactions</t>
  </si>
  <si>
    <t>Discount Band</t>
  </si>
  <si>
    <t>0-5%</t>
  </si>
  <si>
    <t>10-15%</t>
  </si>
  <si>
    <t>15-20%</t>
  </si>
  <si>
    <t>20%+</t>
  </si>
  <si>
    <t>5-10%</t>
  </si>
  <si>
    <t>Average of Discount %</t>
  </si>
  <si>
    <t>Average of Profit Margin</t>
  </si>
  <si>
    <t>Count of Invoice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</si>
</sst>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14009]yyyy/mm/dd;@"/>
    <numFmt numFmtId="166" formatCode="mmm/yyyy"/>
    <numFmt numFmtId="167" formatCode="&quot;₹&quot;\ #,##0"/>
  </numFmts>
  <fonts count="7">
    <font>
      <sz val="11"/>
      <color theme="1"/>
      <name val="Calibri"/>
      <charset val="134"/>
      <scheme val="minor"/>
    </font>
    <font>
      <sz val="11"/>
      <color theme="1"/>
      <name val="Calibri"/>
      <family val="2"/>
      <scheme val="minor"/>
    </font>
    <font>
      <sz val="11"/>
      <color theme="1"/>
      <name val="Calibri"/>
      <family val="2"/>
      <scheme val="minor"/>
    </font>
    <font>
      <b/>
      <sz val="11"/>
      <color rgb="FFFFFFFF"/>
      <name val="Arial"/>
      <family val="2"/>
    </font>
    <font>
      <sz val="10"/>
      <name val="Arial"/>
      <family val="2"/>
    </font>
    <font>
      <sz val="11"/>
      <color theme="1"/>
      <name val="Calibri"/>
      <family val="2"/>
      <scheme val="minor"/>
    </font>
    <font>
      <b/>
      <sz val="11"/>
      <color rgb="FFFFFFFF"/>
      <name val="Arial"/>
      <family val="2"/>
      <charset val="134"/>
    </font>
  </fonts>
  <fills count="6">
    <fill>
      <patternFill patternType="none"/>
    </fill>
    <fill>
      <patternFill patternType="gray125"/>
    </fill>
    <fill>
      <patternFill patternType="solid">
        <fgColor rgb="FF1F4E78"/>
        <bgColor rgb="FF1F4E78"/>
      </patternFill>
    </fill>
    <fill>
      <patternFill patternType="solid">
        <fgColor theme="7"/>
        <bgColor indexed="64"/>
      </patternFill>
    </fill>
    <fill>
      <patternFill patternType="solid">
        <fgColor theme="7" tint="0.39994506668294322"/>
        <bgColor indexed="64"/>
      </patternFill>
    </fill>
    <fill>
      <patternFill patternType="solid">
        <fgColor theme="6" tint="0.39994506668294322"/>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9" fontId="5" fillId="0" borderId="0" applyFont="0" applyFill="0" applyBorder="0" applyAlignment="0" applyProtection="0">
      <alignment vertical="center"/>
    </xf>
  </cellStyleXfs>
  <cellXfs count="29">
    <xf numFmtId="0" fontId="0" fillId="0" borderId="0" xfId="0"/>
    <xf numFmtId="0" fontId="3" fillId="2" borderId="1" xfId="0" applyFont="1" applyFill="1" applyBorder="1" applyAlignment="1">
      <alignment horizontal="center" vertical="center"/>
    </xf>
    <xf numFmtId="0" fontId="4" fillId="0" borderId="1" xfId="0" applyFont="1" applyBorder="1"/>
    <xf numFmtId="164" fontId="4" fillId="0" borderId="1" xfId="0" applyNumberFormat="1" applyFont="1" applyBorder="1"/>
    <xf numFmtId="0" fontId="4" fillId="3" borderId="1" xfId="0" applyFont="1" applyFill="1" applyBorder="1"/>
    <xf numFmtId="0" fontId="0" fillId="4" borderId="0" xfId="0" applyFill="1"/>
    <xf numFmtId="0" fontId="0" fillId="5" borderId="0" xfId="0" applyFill="1"/>
    <xf numFmtId="165" fontId="0" fillId="0" borderId="0" xfId="0" applyNumberFormat="1"/>
    <xf numFmtId="166" fontId="0" fillId="0" borderId="0" xfId="0" applyNumberFormat="1"/>
    <xf numFmtId="10" fontId="0" fillId="0" borderId="0" xfId="1" applyNumberFormat="1" applyFont="1" applyAlignment="1"/>
    <xf numFmtId="165" fontId="3" fillId="2" borderId="1" xfId="0" applyNumberFormat="1" applyFont="1" applyFill="1" applyBorder="1" applyAlignment="1">
      <alignment horizontal="center" vertical="center"/>
    </xf>
    <xf numFmtId="165" fontId="4" fillId="0" borderId="1" xfId="0" applyNumberFormat="1" applyFont="1" applyBorder="1"/>
    <xf numFmtId="0" fontId="4" fillId="5" borderId="1" xfId="0" applyFont="1" applyFill="1" applyBorder="1"/>
    <xf numFmtId="164" fontId="4" fillId="5" borderId="1" xfId="0" applyNumberFormat="1" applyFont="1" applyFill="1" applyBorder="1"/>
    <xf numFmtId="0" fontId="4" fillId="4" borderId="1" xfId="0" applyFont="1" applyFill="1" applyBorder="1"/>
    <xf numFmtId="165" fontId="4" fillId="4" borderId="1" xfId="0" applyNumberFormat="1" applyFont="1" applyFill="1" applyBorder="1"/>
    <xf numFmtId="166" fontId="0" fillId="4" borderId="0" xfId="0" applyNumberFormat="1" applyFill="1"/>
    <xf numFmtId="10" fontId="0" fillId="4" borderId="0" xfId="1" applyNumberFormat="1" applyFont="1" applyFill="1" applyAlignment="1"/>
    <xf numFmtId="166" fontId="0" fillId="5" borderId="0" xfId="0" applyNumberFormat="1" applyFill="1"/>
    <xf numFmtId="10" fontId="0" fillId="5" borderId="0" xfId="1" applyNumberFormat="1" applyFont="1" applyFill="1" applyAlignment="1"/>
    <xf numFmtId="0" fontId="6" fillId="2"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167" fontId="0" fillId="0" borderId="0" xfId="0" applyNumberFormat="1"/>
    <xf numFmtId="9" fontId="0" fillId="0" borderId="0" xfId="0" applyNumberFormat="1"/>
    <xf numFmtId="0" fontId="2" fillId="0" borderId="0" xfId="0" applyFont="1"/>
    <xf numFmtId="0" fontId="1" fillId="0" borderId="0" xfId="0" applyFont="1"/>
    <xf numFmtId="10" fontId="0" fillId="0" borderId="0" xfId="0" applyNumberFormat="1"/>
  </cellXfs>
  <cellStyles count="2">
    <cellStyle name="Normal" xfId="0" builtinId="0"/>
    <cellStyle name="Percent" xfId="1" builtinId="5"/>
  </cellStyles>
  <dxfs count="5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3"/>
        </patternFill>
      </fill>
    </dxf>
    <dxf>
      <fill>
        <patternFill patternType="solid">
          <bgColor theme="6" tint="-0.24994659260841701"/>
        </patternFill>
      </fill>
    </dxf>
    <dxf>
      <fill>
        <patternFill patternType="solid">
          <bgColor theme="0"/>
        </patternFill>
      </fill>
    </dxf>
    <dxf>
      <fill>
        <patternFill patternType="solid">
          <bgColor theme="6"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5"/>
        </patternFill>
      </fill>
    </dxf>
    <dxf>
      <fill>
        <patternFill patternType="solid">
          <bgColor theme="0"/>
        </patternFill>
      </fill>
    </dxf>
    <dxf>
      <fill>
        <patternFill patternType="solid">
          <bgColor theme="4"/>
        </patternFill>
      </fill>
    </dxf>
    <dxf>
      <fill>
        <patternFill patternType="solid">
          <bgColor theme="0"/>
        </patternFill>
      </fill>
    </dxf>
    <dxf>
      <fill>
        <patternFill patternType="solid">
          <bgColor rgb="FF00B0F0"/>
        </patternFill>
      </fill>
    </dxf>
    <dxf>
      <font>
        <color rgb="FF9C0006"/>
      </font>
      <fill>
        <patternFill patternType="solid">
          <bgColor rgb="FFFFC7CE"/>
        </patternFill>
      </fill>
    </dxf>
    <dxf>
      <numFmt numFmtId="0" formatCode="General"/>
    </dxf>
    <dxf>
      <numFmt numFmtId="14" formatCode="0.00%"/>
    </dxf>
    <dxf>
      <numFmt numFmtId="0" formatCode="General"/>
    </dxf>
    <dxf>
      <numFmt numFmtId="166" formatCode="m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charset val="134"/>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numFmt numFmtId="165" formatCode="[$-14009]yyyy/mm/dd;@"/>
      <border>
        <left style="thin">
          <color rgb="FFD9D9D9"/>
        </left>
        <right style="thin">
          <color rgb="FFD9D9D9"/>
        </right>
        <top style="thin">
          <color rgb="FFD9D9D9"/>
        </top>
        <bottom style="thin">
          <color rgb="FFD9D9D9"/>
        </bottom>
      </border>
    </dxf>
    <dxf>
      <font>
        <b val="0"/>
        <i val="0"/>
        <strike val="0"/>
        <u val="none"/>
        <sz val="10"/>
        <color auto="1"/>
        <name val="Arial"/>
        <charset val="134"/>
        <scheme val="none"/>
      </font>
      <border>
        <left style="thin">
          <color rgb="FFD9D9D9"/>
        </left>
        <right style="thin">
          <color rgb="FFD9D9D9"/>
        </right>
        <top style="thin">
          <color rgb="FFD9D9D9"/>
        </top>
        <bottom style="thin">
          <color rgb="FFD9D9D9"/>
        </bottom>
      </border>
    </dxf>
  </dxfs>
  <tableStyles count="0" defaultTableStyle="TableStyleMedium9" defaultPivotStyle="PivotStyleLight16"/>
  <colors>
    <mruColors>
      <color rgb="FFEAFA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[TrendKart_Data_Cleaning_Final.xlsx]monthly!PivotTable7</c:name>
    <c:fmtId val="3"/>
  </c:pivotSource>
  <c:chart>
    <c:title>
      <c:tx>
        <c:rich>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r>
              <a:rPr lang="en-IN"/>
              <a:t>Monthly Sales vs Profit Trend</a:t>
            </a:r>
          </a:p>
        </c:rich>
      </c:tx>
      <c:layout>
        <c:manualLayout>
          <c:xMode val="edge"/>
          <c:yMode val="edge"/>
          <c:x val="0.24093570480275264"/>
          <c:y val="6.1531144158920213E-2"/>
        </c:manualLayout>
      </c:layout>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monthly!$B$3</c:f>
              <c:strCache>
                <c:ptCount val="1"/>
                <c:pt idx="0">
                  <c:v>Sum of Sales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monthly!$B$4:$B$18</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smooth val="0"/>
          <c:extLst>
            <c:ext xmlns:c16="http://schemas.microsoft.com/office/drawing/2014/chart" uri="{C3380CC4-5D6E-409C-BE32-E72D297353CC}">
              <c16:uniqueId val="{00000000-B5CB-4070-9800-637A8A2B699E}"/>
            </c:ext>
          </c:extLst>
        </c:ser>
        <c:ser>
          <c:idx val="1"/>
          <c:order val="1"/>
          <c:tx>
            <c:strRef>
              <c:f>monthly!$C$3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monthly!$A$4:$A$18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monthly!$C$4:$C$18</c:f>
              <c:numCache>
                <c:formatCode>General</c:formatCode>
                <c:ptCount val="12"/>
                <c:pt idx="0">
                  <c:v>132559.4599999999</c:v>
                </c:pt>
                <c:pt idx="1">
                  <c:v>143214.55999999997</c:v>
                </c:pt>
                <c:pt idx="2">
                  <c:v>126683.88000000002</c:v>
                </c:pt>
                <c:pt idx="3">
                  <c:v>110065.94999999998</c:v>
                </c:pt>
                <c:pt idx="4">
                  <c:v>122773.23000000004</c:v>
                </c:pt>
                <c:pt idx="5">
                  <c:v>177387.37</c:v>
                </c:pt>
                <c:pt idx="6">
                  <c:v>301165.33999999991</c:v>
                </c:pt>
                <c:pt idx="7">
                  <c:v>194655.84000000005</c:v>
                </c:pt>
                <c:pt idx="8">
                  <c:v>180854.07000000004</c:v>
                </c:pt>
                <c:pt idx="9">
                  <c:v>54860.769999999975</c:v>
                </c:pt>
                <c:pt idx="10">
                  <c:v>118923.49000000011</c:v>
                </c:pt>
                <c:pt idx="11">
                  <c:v>141374.58000000007</c:v>
                </c:pt>
              </c:numCache>
            </c:numRef>
          </c:val>
          <c:smooth val="0"/>
          <c:extLst>
            <c:ext xmlns:c16="http://schemas.microsoft.com/office/drawing/2014/chart" uri="{C3380CC4-5D6E-409C-BE32-E72D297353CC}">
              <c16:uniqueId val="{00000000-AEDC-48B8-B694-A65CA4DCE52D}"/>
            </c:ext>
          </c:extLst>
        </c:ser>
        <c:dLbls>
          <c:showLegendKey val="0"/>
          <c:showVal val="0"/>
          <c:showCatName val="0"/>
          <c:showSerName val="0"/>
          <c:showPercent val="0"/>
          <c:showBubbleSize val="0"/>
        </c:dLbls>
        <c:marker val="1"/>
        <c:smooth val="0"/>
        <c:axId val="1327404944"/>
        <c:axId val="1327406384"/>
      </c:lineChart>
      <c:catAx>
        <c:axId val="1327404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27406384"/>
        <c:crosses val="autoZero"/>
        <c:auto val="1"/>
        <c:lblAlgn val="ctr"/>
        <c:lblOffset val="100"/>
        <c:noMultiLvlLbl val="0"/>
      </c:catAx>
      <c:valAx>
        <c:axId val="132740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2740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alpha val="80000"/>
      </a:schemeClr>
    </a:solidFill>
    <a:ln w="9525" cap="flat" cmpd="sng" algn="ctr">
      <a:solidFill>
        <a:schemeClr val="bg1">
          <a:alpha val="80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[TrendKart_Data_Cleaning_Final.xlsx]sales!PivotTable8</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Category Sales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sales!$B$3</c:f>
              <c:strCache>
                <c:ptCount val="1"/>
                <c:pt idx="0">
                  <c:v>Sum of Sales Amount</c:v>
                </c:pt>
              </c:strCache>
            </c:strRef>
          </c:tx>
          <c:spPr>
            <a:solidFill>
              <a:schemeClr val="accent1"/>
            </a:solidFill>
            <a:ln>
              <a:noFill/>
            </a:ln>
            <a:effectLst/>
          </c:spPr>
          <c:invertIfNegative val="0"/>
          <c:cat>
            <c:strRef>
              <c:f>sales!$A$4:$A$24</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sales!$B$4:$B$24</c:f>
              <c:numCache>
                <c:formatCode>General</c:formatCode>
                <c:ptCount val="20"/>
                <c:pt idx="0">
                  <c:v>166486.52000000002</c:v>
                </c:pt>
                <c:pt idx="1">
                  <c:v>179789.99000000005</c:v>
                </c:pt>
                <c:pt idx="2">
                  <c:v>521388.97000000003</c:v>
                </c:pt>
                <c:pt idx="3">
                  <c:v>994021.98</c:v>
                </c:pt>
                <c:pt idx="4">
                  <c:v>850930.2</c:v>
                </c:pt>
                <c:pt idx="5">
                  <c:v>184043.76</c:v>
                </c:pt>
                <c:pt idx="6">
                  <c:v>508021.06000000011</c:v>
                </c:pt>
                <c:pt idx="7">
                  <c:v>277306.93</c:v>
                </c:pt>
                <c:pt idx="8">
                  <c:v>184667.2300000001</c:v>
                </c:pt>
                <c:pt idx="9">
                  <c:v>206033.28999999995</c:v>
                </c:pt>
                <c:pt idx="10">
                  <c:v>312534.72000000015</c:v>
                </c:pt>
                <c:pt idx="11">
                  <c:v>259644.52000000014</c:v>
                </c:pt>
                <c:pt idx="12">
                  <c:v>258906.38999999993</c:v>
                </c:pt>
                <c:pt idx="13">
                  <c:v>937502.18</c:v>
                </c:pt>
                <c:pt idx="14">
                  <c:v>390745.41000000003</c:v>
                </c:pt>
                <c:pt idx="15">
                  <c:v>665552.01000000036</c:v>
                </c:pt>
                <c:pt idx="16">
                  <c:v>504452.20999999961</c:v>
                </c:pt>
                <c:pt idx="17">
                  <c:v>408431.13999999972</c:v>
                </c:pt>
                <c:pt idx="18">
                  <c:v>1103017.8199999996</c:v>
                </c:pt>
                <c:pt idx="19">
                  <c:v>313703.63</c:v>
                </c:pt>
              </c:numCache>
            </c:numRef>
          </c:val>
          <c:extLst>
            <c:ext xmlns:c16="http://schemas.microsoft.com/office/drawing/2014/chart" uri="{C3380CC4-5D6E-409C-BE32-E72D297353CC}">
              <c16:uniqueId val="{00000000-CD78-4BFF-A772-605148F5CDC7}"/>
            </c:ext>
          </c:extLst>
        </c:ser>
        <c:ser>
          <c:idx val="1"/>
          <c:order val="1"/>
          <c:tx>
            <c:strRef>
              <c:f>sales!$C$3</c:f>
              <c:strCache>
                <c:ptCount val="1"/>
                <c:pt idx="0">
                  <c:v>Sum of Profit</c:v>
                </c:pt>
              </c:strCache>
            </c:strRef>
          </c:tx>
          <c:spPr>
            <a:solidFill>
              <a:schemeClr val="accent2"/>
            </a:solidFill>
            <a:ln>
              <a:noFill/>
            </a:ln>
            <a:effectLst/>
          </c:spPr>
          <c:invertIfNegative val="0"/>
          <c:cat>
            <c:strRef>
              <c:f>sales!$A$4:$A$24</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sales!$C$4:$C$24</c:f>
              <c:numCache>
                <c:formatCode>General</c:formatCode>
                <c:ptCount val="20"/>
                <c:pt idx="0">
                  <c:v>56077.74</c:v>
                </c:pt>
                <c:pt idx="1">
                  <c:v>37446.829999999994</c:v>
                </c:pt>
                <c:pt idx="2">
                  <c:v>89384.639999999985</c:v>
                </c:pt>
                <c:pt idx="3">
                  <c:v>213991.74000000002</c:v>
                </c:pt>
                <c:pt idx="4">
                  <c:v>150422.21000000005</c:v>
                </c:pt>
                <c:pt idx="5">
                  <c:v>33376.600000000013</c:v>
                </c:pt>
                <c:pt idx="6">
                  <c:v>96328.01</c:v>
                </c:pt>
                <c:pt idx="7">
                  <c:v>41174.839999999967</c:v>
                </c:pt>
                <c:pt idx="8">
                  <c:v>35427.94</c:v>
                </c:pt>
                <c:pt idx="9">
                  <c:v>42136.120000000017</c:v>
                </c:pt>
                <c:pt idx="10">
                  <c:v>94494.790000000023</c:v>
                </c:pt>
                <c:pt idx="11">
                  <c:v>49595.82</c:v>
                </c:pt>
                <c:pt idx="12">
                  <c:v>45490.94</c:v>
                </c:pt>
                <c:pt idx="13">
                  <c:v>181304.56000000011</c:v>
                </c:pt>
                <c:pt idx="14">
                  <c:v>82000.539999999979</c:v>
                </c:pt>
                <c:pt idx="15">
                  <c:v>113408.84</c:v>
                </c:pt>
                <c:pt idx="16">
                  <c:v>92155.450000000084</c:v>
                </c:pt>
                <c:pt idx="17">
                  <c:v>82676.47</c:v>
                </c:pt>
                <c:pt idx="18">
                  <c:v>202347.56999999986</c:v>
                </c:pt>
                <c:pt idx="19">
                  <c:v>65276.890000000058</c:v>
                </c:pt>
              </c:numCache>
            </c:numRef>
          </c:val>
          <c:extLst>
            <c:ext xmlns:c16="http://schemas.microsoft.com/office/drawing/2014/chart" uri="{C3380CC4-5D6E-409C-BE32-E72D297353CC}">
              <c16:uniqueId val="{00000000-AF40-47CA-B066-31A25EC23B55}"/>
            </c:ext>
          </c:extLst>
        </c:ser>
        <c:dLbls>
          <c:showLegendKey val="0"/>
          <c:showVal val="0"/>
          <c:showCatName val="0"/>
          <c:showSerName val="0"/>
          <c:showPercent val="0"/>
          <c:showBubbleSize val="0"/>
        </c:dLbls>
        <c:gapWidth val="219"/>
        <c:overlap val="-27"/>
        <c:axId val="1134871072"/>
        <c:axId val="1134869632"/>
      </c:barChart>
      <c:catAx>
        <c:axId val="113487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4869632"/>
        <c:crosses val="autoZero"/>
        <c:auto val="1"/>
        <c:lblAlgn val="ctr"/>
        <c:lblOffset val="100"/>
        <c:noMultiLvlLbl val="0"/>
      </c:catAx>
      <c:valAx>
        <c:axId val="113486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487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alpha val="80000"/>
      </a:schemeClr>
    </a:solidFill>
    <a:ln w="9525" cap="flat" cmpd="sng" algn="ctr">
      <a:solidFill>
        <a:schemeClr val="bg1">
          <a:alpha val="80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[TrendKart_Data_Cleaning_Final.xlsx]channel!PivotTable11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bg1"/>
                </a:solidFill>
              </a:rPr>
              <a:t>Online</a:t>
            </a:r>
            <a:r>
              <a:rPr lang="en-IN" sz="1800" b="1" baseline="0">
                <a:solidFill>
                  <a:schemeClr val="bg1"/>
                </a:solidFill>
              </a:rPr>
              <a:t> vs Offlilne Performance</a:t>
            </a:r>
            <a:endParaRPr lang="en-IN"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9997245890330129"/>
              <c:y val="9.630460304988131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fld id="{5D7834B9-6C04-46D8-A83C-91B712A642DB}" type="PERCENTAGE">
                  <a:rPr lang="en-US" sz="1400"/>
                  <a:pPr>
                    <a:defRPr b="1">
                      <a:solidFill>
                        <a:schemeClr val="dk1"/>
                      </a:solidFill>
                      <a:latin typeface="+mn-lt"/>
                      <a:ea typeface="+mn-ea"/>
                      <a:cs typeface="+mn-cs"/>
                    </a:defRPr>
                  </a:pPr>
                  <a:t>[PERCENTAGE]</a:t>
                </a:fld>
                <a:endParaRPr lang="en-IN"/>
              </a:p>
            </c:rich>
          </c:tx>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796689084324884"/>
                  <c:h val="9.4002729882981126E-2"/>
                </c:manualLayout>
              </c15:layout>
              <c15:dlblFieldTable/>
              <c15:showDataLabelsRange val="0"/>
            </c:ext>
          </c:extLst>
        </c:dLbl>
      </c:pivotFmt>
      <c:pivotFmt>
        <c:idx val="6"/>
        <c:spPr>
          <a:solidFill>
            <a:schemeClr val="accent1"/>
          </a:solidFill>
          <a:ln w="19050">
            <a:solidFill>
              <a:schemeClr val="lt1"/>
            </a:solidFill>
          </a:ln>
          <a:effectLst/>
        </c:spPr>
        <c:dLbl>
          <c:idx val="0"/>
          <c:layout>
            <c:manualLayout>
              <c:x val="-0.15255673047077081"/>
              <c:y val="-0.1762970556990770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fld id="{99C3D7D7-E0ED-45D6-95DA-7E7B717BEEA4}" type="PERCENTAGE">
                  <a:rPr lang="en-US" sz="1400"/>
                  <a:pPr>
                    <a:defRPr b="1">
                      <a:solidFill>
                        <a:schemeClr val="dk1"/>
                      </a:solidFill>
                      <a:latin typeface="+mn-lt"/>
                      <a:ea typeface="+mn-ea"/>
                      <a:cs typeface="+mn-cs"/>
                    </a:defRPr>
                  </a:pPr>
                  <a:t>[PERCENTAGE]</a:t>
                </a:fld>
                <a:endParaRPr lang="en-IN"/>
              </a:p>
            </c:rich>
          </c:tx>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120124159337817"/>
                  <c:h val="0.11559470446905702"/>
                </c:manualLayout>
              </c15:layout>
              <c15:dlblFieldTable/>
              <c15:showDataLabelsRange val="0"/>
            </c:ext>
          </c:extLst>
        </c:dLbl>
      </c:pivotFmt>
    </c:pivotFmts>
    <c:plotArea>
      <c:layout/>
      <c:doughnutChart>
        <c:varyColors val="1"/>
        <c:ser>
          <c:idx val="0"/>
          <c:order val="0"/>
          <c:tx>
            <c:strRef>
              <c:f>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4F-4A6B-BF59-FE2C3B18EB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4F-4A6B-BF59-FE2C3B18EB3D}"/>
              </c:ext>
            </c:extLst>
          </c:dPt>
          <c:dLbls>
            <c:dLbl>
              <c:idx val="0"/>
              <c:layout>
                <c:manualLayout>
                  <c:x val="0.19997245890330129"/>
                  <c:y val="9.630460304988131E-2"/>
                </c:manualLayout>
              </c:layout>
              <c:tx>
                <c:rich>
                  <a:bodyPr/>
                  <a:lstStyle/>
                  <a:p>
                    <a:fld id="{5D7834B9-6C04-46D8-A83C-91B712A642DB}" type="PERCENTAGE">
                      <a:rPr lang="en-US" sz="1400"/>
                      <a:pPr/>
                      <a:t>[PERCENTAGE]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0.16796689084324884"/>
                      <c:h val="9.4002729882981126E-2"/>
                    </c:manualLayout>
                  </c15:layout>
                  <c15:dlblFieldTable/>
                  <c15:showDataLabelsRange val="0"/>
                </c:ext>
                <c:ext xmlns:c16="http://schemas.microsoft.com/office/drawing/2014/chart" uri="{C3380CC4-5D6E-409C-BE32-E72D297353CC}">
                  <c16:uniqueId val="{00000001-D24F-4A6B-BF59-FE2C3B18EB3D}"/>
                </c:ext>
              </c:extLst>
            </c:dLbl>
            <c:dLbl>
              <c:idx val="1"/>
              <c:layout>
                <c:manualLayout>
                  <c:x val="-0.15255673047077081"/>
                  <c:y val="-0.17629705569907705"/>
                </c:manualLayout>
              </c:layout>
              <c:tx>
                <c:rich>
                  <a:bodyPr/>
                  <a:lstStyle/>
                  <a:p>
                    <a:fld id="{99C3D7D7-E0ED-45D6-95DA-7E7B717BEEA4}" type="PERCENTAGE">
                      <a:rPr lang="en-US" sz="1400"/>
                      <a:pPr/>
                      <a:t>[PERCENTAGE]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0.11120124159337817"/>
                      <c:h val="0.11559470446905702"/>
                    </c:manualLayout>
                  </c15:layout>
                  <c15:dlblFieldTable/>
                  <c15:showDataLabelsRange val="0"/>
                </c:ext>
                <c:ext xmlns:c16="http://schemas.microsoft.com/office/drawing/2014/chart" uri="{C3380CC4-5D6E-409C-BE32-E72D297353CC}">
                  <c16:uniqueId val="{00000003-D24F-4A6B-BF59-FE2C3B18EB3D}"/>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channel!$A$4:$A$6</c:f>
              <c:strCache>
                <c:ptCount val="2"/>
                <c:pt idx="0">
                  <c:v>Offline</c:v>
                </c:pt>
                <c:pt idx="1">
                  <c:v>Online</c:v>
                </c:pt>
              </c:strCache>
            </c:strRef>
          </c:cat>
          <c:val>
            <c:numRef>
              <c:f>channel!$B$4:$B$6</c:f>
              <c:numCache>
                <c:formatCode>General</c:formatCode>
                <c:ptCount val="2"/>
                <c:pt idx="0">
                  <c:v>6048775.939999992</c:v>
                </c:pt>
                <c:pt idx="1">
                  <c:v>3178404.0200000037</c:v>
                </c:pt>
              </c:numCache>
            </c:numRef>
          </c:val>
          <c:extLst>
            <c:ext xmlns:c16="http://schemas.microsoft.com/office/drawing/2014/chart" uri="{C3380CC4-5D6E-409C-BE32-E72D297353CC}">
              <c16:uniqueId val="{00000004-D24F-4A6B-BF59-FE2C3B18EB3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alpha val="80000"/>
      </a:schemeClr>
    </a:solidFill>
    <a:ln w="9525" cap="flat" cmpd="sng" algn="ctr">
      <a:solidFill>
        <a:schemeClr val="bg1">
          <a:alpha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[TrendKart_Data_Cleaning_Final.xlsx]region!PivotTable10</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Store &amp; Regional Profitability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region!$B$3</c:f>
              <c:strCache>
                <c:ptCount val="1"/>
                <c:pt idx="0">
                  <c:v>Sum of Sales Amount</c:v>
                </c:pt>
              </c:strCache>
            </c:strRef>
          </c:tx>
          <c:spPr>
            <a:solidFill>
              <a:schemeClr val="accent1"/>
            </a:solidFill>
            <a:ln>
              <a:noFill/>
            </a:ln>
            <a:effectLst/>
          </c:spPr>
          <c:invertIfNegative val="0"/>
          <c:cat>
            <c:strRef>
              <c:f>region!$A$4:$A$7</c:f>
              <c:strCache>
                <c:ptCount val="3"/>
                <c:pt idx="0">
                  <c:v>South Zone 1</c:v>
                </c:pt>
                <c:pt idx="1">
                  <c:v>South Zone 2</c:v>
                </c:pt>
                <c:pt idx="2">
                  <c:v>South Zone 3</c:v>
                </c:pt>
              </c:strCache>
            </c:strRef>
          </c:cat>
          <c:val>
            <c:numRef>
              <c:f>region!$B$4:$B$7</c:f>
              <c:numCache>
                <c:formatCode>General</c:formatCode>
                <c:ptCount val="3"/>
                <c:pt idx="0">
                  <c:v>4463451.9400000079</c:v>
                </c:pt>
                <c:pt idx="1">
                  <c:v>2554815.9000000018</c:v>
                </c:pt>
                <c:pt idx="2">
                  <c:v>2208912.1200000015</c:v>
                </c:pt>
              </c:numCache>
            </c:numRef>
          </c:val>
          <c:extLst>
            <c:ext xmlns:c16="http://schemas.microsoft.com/office/drawing/2014/chart" uri="{C3380CC4-5D6E-409C-BE32-E72D297353CC}">
              <c16:uniqueId val="{00000000-FDAF-4B4C-ADE3-886ECB33D4F2}"/>
            </c:ext>
          </c:extLst>
        </c:ser>
        <c:ser>
          <c:idx val="1"/>
          <c:order val="1"/>
          <c:tx>
            <c:strRef>
              <c:f>region!$C$3</c:f>
              <c:strCache>
                <c:ptCount val="1"/>
                <c:pt idx="0">
                  <c:v>Sum of Profit</c:v>
                </c:pt>
              </c:strCache>
            </c:strRef>
          </c:tx>
          <c:spPr>
            <a:solidFill>
              <a:schemeClr val="accent2"/>
            </a:solidFill>
            <a:ln>
              <a:noFill/>
            </a:ln>
            <a:effectLst/>
          </c:spPr>
          <c:invertIfNegative val="0"/>
          <c:cat>
            <c:strRef>
              <c:f>region!$A$4:$A$7</c:f>
              <c:strCache>
                <c:ptCount val="3"/>
                <c:pt idx="0">
                  <c:v>South Zone 1</c:v>
                </c:pt>
                <c:pt idx="1">
                  <c:v>South Zone 2</c:v>
                </c:pt>
                <c:pt idx="2">
                  <c:v>South Zone 3</c:v>
                </c:pt>
              </c:strCache>
            </c:strRef>
          </c:cat>
          <c:val>
            <c:numRef>
              <c:f>region!$C$4:$C$7</c:f>
              <c:numCache>
                <c:formatCode>General</c:formatCode>
                <c:ptCount val="3"/>
                <c:pt idx="0">
                  <c:v>866892.49000000104</c:v>
                </c:pt>
                <c:pt idx="1">
                  <c:v>493806.97000000015</c:v>
                </c:pt>
                <c:pt idx="2">
                  <c:v>443819.0799999992</c:v>
                </c:pt>
              </c:numCache>
            </c:numRef>
          </c:val>
          <c:extLst>
            <c:ext xmlns:c16="http://schemas.microsoft.com/office/drawing/2014/chart" uri="{C3380CC4-5D6E-409C-BE32-E72D297353CC}">
              <c16:uniqueId val="{00000000-23BA-4C5B-AD41-68783A769956}"/>
            </c:ext>
          </c:extLst>
        </c:ser>
        <c:dLbls>
          <c:showLegendKey val="0"/>
          <c:showVal val="0"/>
          <c:showCatName val="0"/>
          <c:showSerName val="0"/>
          <c:showPercent val="0"/>
          <c:showBubbleSize val="0"/>
        </c:dLbls>
        <c:gapWidth val="150"/>
        <c:overlap val="100"/>
        <c:axId val="1138265184"/>
        <c:axId val="1138265664"/>
      </c:barChart>
      <c:catAx>
        <c:axId val="1138265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8265664"/>
        <c:crosses val="autoZero"/>
        <c:auto val="1"/>
        <c:lblAlgn val="ctr"/>
        <c:lblOffset val="100"/>
        <c:noMultiLvlLbl val="0"/>
      </c:catAx>
      <c:valAx>
        <c:axId val="1138265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826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alpha val="80000"/>
      </a:schemeClr>
    </a:solidFill>
    <a:ln w="9525" cap="flat" cmpd="sng" algn="ctr">
      <a:solidFill>
        <a:schemeClr val="bg1">
          <a:alpha val="80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[TrendKart_Data_Cleaning_Final.xlsx]product sales!PivotTable9</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High Sales vs Low Profit Products</a:t>
            </a:r>
          </a:p>
        </c:rich>
      </c:tx>
      <c:layout>
        <c:manualLayout>
          <c:xMode val="edge"/>
          <c:yMode val="edge"/>
          <c:x val="0.14236647329290966"/>
          <c:y val="0.1217812110407308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sales'!$B$3</c:f>
              <c:strCache>
                <c:ptCount val="1"/>
                <c:pt idx="0">
                  <c:v>Sum of Sales Amount</c:v>
                </c:pt>
              </c:strCache>
            </c:strRef>
          </c:tx>
          <c:spPr>
            <a:solidFill>
              <a:schemeClr val="accent1"/>
            </a:solidFill>
            <a:ln>
              <a:noFill/>
            </a:ln>
            <a:effectLst/>
          </c:spPr>
          <c:invertIfNegative val="0"/>
          <c:cat>
            <c:strRef>
              <c:f>'product sales'!$A$4:$A$14</c:f>
              <c:strCache>
                <c:ptCount val="10"/>
                <c:pt idx="0">
                  <c:v>GRT Jewellers Sling Bag Olive</c:v>
                </c:pt>
                <c:pt idx="1">
                  <c:v>Aurelia Earrings Sky Blue</c:v>
                </c:pt>
                <c:pt idx="2">
                  <c:v>Global Desi Earrings Green</c:v>
                </c:pt>
                <c:pt idx="3">
                  <c:v>Max Fashion Printed Saree Brown</c:v>
                </c:pt>
                <c:pt idx="4">
                  <c:v>Nike Earrings Teal</c:v>
                </c:pt>
                <c:pt idx="5">
                  <c:v>Westside Straight Fit Charcoal</c:v>
                </c:pt>
                <c:pt idx="6">
                  <c:v>Max Fashion Georgette Saree Brown</c:v>
                </c:pt>
                <c:pt idx="7">
                  <c:v>Global Desi Analog Watch Cream</c:v>
                </c:pt>
                <c:pt idx="8">
                  <c:v>Wrangler Ring White</c:v>
                </c:pt>
                <c:pt idx="9">
                  <c:v>Aurelia Analog Watch Purple</c:v>
                </c:pt>
              </c:strCache>
            </c:strRef>
          </c:cat>
          <c:val>
            <c:numRef>
              <c:f>'product sales'!$B$4:$B$14</c:f>
              <c:numCache>
                <c:formatCode>General</c:formatCode>
                <c:ptCount val="10"/>
                <c:pt idx="0">
                  <c:v>483225.46999999991</c:v>
                </c:pt>
                <c:pt idx="1">
                  <c:v>243671.75</c:v>
                </c:pt>
                <c:pt idx="2">
                  <c:v>207013.85000000003</c:v>
                </c:pt>
                <c:pt idx="3">
                  <c:v>197082.8</c:v>
                </c:pt>
                <c:pt idx="4">
                  <c:v>173911.74000000002</c:v>
                </c:pt>
                <c:pt idx="5">
                  <c:v>147220.91</c:v>
                </c:pt>
                <c:pt idx="6">
                  <c:v>138420.26</c:v>
                </c:pt>
                <c:pt idx="7">
                  <c:v>133863.46</c:v>
                </c:pt>
                <c:pt idx="8">
                  <c:v>121803.87999999999</c:v>
                </c:pt>
                <c:pt idx="9">
                  <c:v>111670.80999999998</c:v>
                </c:pt>
              </c:numCache>
            </c:numRef>
          </c:val>
          <c:extLst>
            <c:ext xmlns:c16="http://schemas.microsoft.com/office/drawing/2014/chart" uri="{C3380CC4-5D6E-409C-BE32-E72D297353CC}">
              <c16:uniqueId val="{00000000-76E4-4256-A519-50EC3FDD1E52}"/>
            </c:ext>
          </c:extLst>
        </c:ser>
        <c:ser>
          <c:idx val="1"/>
          <c:order val="1"/>
          <c:tx>
            <c:strRef>
              <c:f>'product sales'!$C$3</c:f>
              <c:strCache>
                <c:ptCount val="1"/>
                <c:pt idx="0">
                  <c:v>Sum of Profit</c:v>
                </c:pt>
              </c:strCache>
            </c:strRef>
          </c:tx>
          <c:spPr>
            <a:solidFill>
              <a:schemeClr val="accent2"/>
            </a:solidFill>
            <a:ln>
              <a:noFill/>
            </a:ln>
            <a:effectLst/>
          </c:spPr>
          <c:invertIfNegative val="0"/>
          <c:cat>
            <c:strRef>
              <c:f>'product sales'!$A$4:$A$14</c:f>
              <c:strCache>
                <c:ptCount val="10"/>
                <c:pt idx="0">
                  <c:v>GRT Jewellers Sling Bag Olive</c:v>
                </c:pt>
                <c:pt idx="1">
                  <c:v>Aurelia Earrings Sky Blue</c:v>
                </c:pt>
                <c:pt idx="2">
                  <c:v>Global Desi Earrings Green</c:v>
                </c:pt>
                <c:pt idx="3">
                  <c:v>Max Fashion Printed Saree Brown</c:v>
                </c:pt>
                <c:pt idx="4">
                  <c:v>Nike Earrings Teal</c:v>
                </c:pt>
                <c:pt idx="5">
                  <c:v>Westside Straight Fit Charcoal</c:v>
                </c:pt>
                <c:pt idx="6">
                  <c:v>Max Fashion Georgette Saree Brown</c:v>
                </c:pt>
                <c:pt idx="7">
                  <c:v>Global Desi Analog Watch Cream</c:v>
                </c:pt>
                <c:pt idx="8">
                  <c:v>Wrangler Ring White</c:v>
                </c:pt>
                <c:pt idx="9">
                  <c:v>Aurelia Analog Watch Purple</c:v>
                </c:pt>
              </c:strCache>
            </c:strRef>
          </c:cat>
          <c:val>
            <c:numRef>
              <c:f>'product sales'!$C$4:$C$14</c:f>
              <c:numCache>
                <c:formatCode>General</c:formatCode>
                <c:ptCount val="10"/>
                <c:pt idx="0">
                  <c:v>114878.08000000005</c:v>
                </c:pt>
                <c:pt idx="1">
                  <c:v>31775.82999999998</c:v>
                </c:pt>
                <c:pt idx="2">
                  <c:v>40366.380000000005</c:v>
                </c:pt>
                <c:pt idx="3">
                  <c:v>44505.57</c:v>
                </c:pt>
                <c:pt idx="4">
                  <c:v>32108.44999999999</c:v>
                </c:pt>
                <c:pt idx="5">
                  <c:v>35120.920000000006</c:v>
                </c:pt>
                <c:pt idx="6">
                  <c:v>26849.360000000001</c:v>
                </c:pt>
                <c:pt idx="7">
                  <c:v>24220.300000000003</c:v>
                </c:pt>
                <c:pt idx="8">
                  <c:v>32689.22</c:v>
                </c:pt>
                <c:pt idx="9">
                  <c:v>18835.72</c:v>
                </c:pt>
              </c:numCache>
            </c:numRef>
          </c:val>
          <c:extLst>
            <c:ext xmlns:c16="http://schemas.microsoft.com/office/drawing/2014/chart" uri="{C3380CC4-5D6E-409C-BE32-E72D297353CC}">
              <c16:uniqueId val="{00000000-3D73-4802-AA30-FA327A8E7084}"/>
            </c:ext>
          </c:extLst>
        </c:ser>
        <c:dLbls>
          <c:showLegendKey val="0"/>
          <c:showVal val="0"/>
          <c:showCatName val="0"/>
          <c:showSerName val="0"/>
          <c:showPercent val="0"/>
          <c:showBubbleSize val="0"/>
        </c:dLbls>
        <c:gapWidth val="182"/>
        <c:axId val="1135202080"/>
        <c:axId val="1135199680"/>
      </c:barChart>
      <c:catAx>
        <c:axId val="1135202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5199680"/>
        <c:crosses val="autoZero"/>
        <c:auto val="1"/>
        <c:lblAlgn val="ctr"/>
        <c:lblOffset val="100"/>
        <c:noMultiLvlLbl val="0"/>
      </c:catAx>
      <c:valAx>
        <c:axId val="113519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520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alpha val="80000"/>
      </a:schemeClr>
    </a:solidFill>
    <a:ln w="9525" cap="flat" cmpd="sng" algn="ctr">
      <a:solidFill>
        <a:schemeClr val="bg1">
          <a:alpha val="80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[TrendKart_Data_Cleaning_Final.xlsx]Return status!PivotTable3</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Return Analysisl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555555555555556"/>
              <c:y val="1.8518518518518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6388888888888892"/>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5555555555555556"/>
              <c:y val="1.8518518518518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6388888888888892"/>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519771690407282"/>
              <c:y val="-4.3558389791355429E-2"/>
            </c:manualLayout>
          </c:layout>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fld id="{583CD29C-5155-41EE-AF57-BB7302E651A5}" type="PERCENTAGE">
                  <a:rPr lang="en-US" sz="1600"/>
                  <a:pPr>
                    <a:defRPr b="1">
                      <a:solidFill>
                        <a:schemeClr val="dk1"/>
                      </a:solidFill>
                      <a:latin typeface="+mn-lt"/>
                      <a:ea typeface="+mn-ea"/>
                      <a:cs typeface="+mn-cs"/>
                    </a:defRPr>
                  </a:pPr>
                  <a:t>[PERCENTAGE]</a:t>
                </a:fld>
                <a:endParaRPr lang="en-IN"/>
              </a:p>
            </c:rich>
          </c:tx>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070797330009508"/>
                  <c:h val="0.14988281236826931"/>
                </c:manualLayout>
              </c15:layout>
              <c15:dlblFieldTable/>
              <c15:showDataLabelsRange val="0"/>
            </c:ext>
          </c:extLst>
        </c:dLbl>
      </c:pivotFmt>
      <c:pivotFmt>
        <c:idx val="8"/>
        <c:spPr>
          <a:solidFill>
            <a:schemeClr val="accent1"/>
          </a:solidFill>
          <a:ln w="19050">
            <a:solidFill>
              <a:schemeClr val="lt1"/>
            </a:solidFill>
          </a:ln>
          <a:effectLst/>
        </c:spPr>
        <c:dLbl>
          <c:idx val="0"/>
          <c:layout>
            <c:manualLayout>
              <c:x val="-0.22505961957762269"/>
              <c:y val="-5.0518660654969301E-2"/>
            </c:manualLayout>
          </c:layout>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fld id="{95C8E02F-7EAC-47B6-9A78-66EF9CA7A773}" type="PERCENTAGE">
                  <a:rPr lang="en-US" sz="1600"/>
                  <a:pPr>
                    <a:defRPr b="1">
                      <a:solidFill>
                        <a:schemeClr val="dk1"/>
                      </a:solidFill>
                      <a:latin typeface="+mn-lt"/>
                      <a:ea typeface="+mn-ea"/>
                      <a:cs typeface="+mn-cs"/>
                    </a:defRPr>
                  </a:pPr>
                  <a:t>[PERCENTAGE]</a:t>
                </a:fld>
                <a:endParaRPr lang="en-IN"/>
              </a:p>
            </c:rich>
          </c:tx>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7339293277380353E-2"/>
                  <c:h val="0.16696623984514369"/>
                </c:manualLayout>
              </c15:layout>
              <c15:dlblFieldTable/>
              <c15:showDataLabelsRange val="0"/>
            </c:ext>
          </c:extLst>
        </c:dLbl>
      </c:pivotFmt>
    </c:pivotFmts>
    <c:plotArea>
      <c:layout/>
      <c:doughnutChart>
        <c:varyColors val="1"/>
        <c:ser>
          <c:idx val="0"/>
          <c:order val="0"/>
          <c:tx>
            <c:strRef>
              <c:f>'Return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FB-4B3B-B24D-52811068E7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FB-4B3B-B24D-52811068E7CD}"/>
              </c:ext>
            </c:extLst>
          </c:dPt>
          <c:dLbls>
            <c:dLbl>
              <c:idx val="0"/>
              <c:layout>
                <c:manualLayout>
                  <c:x val="0.2519771690407282"/>
                  <c:y val="-4.3558389791355429E-2"/>
                </c:manualLayout>
              </c:layout>
              <c:tx>
                <c:rich>
                  <a:bodyPr/>
                  <a:lstStyle/>
                  <a:p>
                    <a:fld id="{583CD29C-5155-41EE-AF57-BB7302E651A5}" type="PERCENTAGE">
                      <a:rPr lang="en-US" sz="1600"/>
                      <a:pPr/>
                      <a:t>[PERCENTAGE]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0.15070797330009508"/>
                      <c:h val="0.14988281236826931"/>
                    </c:manualLayout>
                  </c15:layout>
                  <c15:dlblFieldTable/>
                  <c15:showDataLabelsRange val="0"/>
                </c:ext>
                <c:ext xmlns:c16="http://schemas.microsoft.com/office/drawing/2014/chart" uri="{C3380CC4-5D6E-409C-BE32-E72D297353CC}">
                  <c16:uniqueId val="{00000001-96FB-4B3B-B24D-52811068E7CD}"/>
                </c:ext>
              </c:extLst>
            </c:dLbl>
            <c:dLbl>
              <c:idx val="1"/>
              <c:layout>
                <c:manualLayout>
                  <c:x val="-0.22505961957762269"/>
                  <c:y val="-5.0518660654969301E-2"/>
                </c:manualLayout>
              </c:layout>
              <c:tx>
                <c:rich>
                  <a:bodyPr/>
                  <a:lstStyle/>
                  <a:p>
                    <a:fld id="{95C8E02F-7EAC-47B6-9A78-66EF9CA7A773}" type="PERCENTAGE">
                      <a:rPr lang="en-US" sz="1600"/>
                      <a:pPr/>
                      <a:t>[PERCENTAGE]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8.7339293277380353E-2"/>
                      <c:h val="0.16696623984514369"/>
                    </c:manualLayout>
                  </c15:layout>
                  <c15:dlblFieldTable/>
                  <c15:showDataLabelsRange val="0"/>
                </c:ext>
                <c:ext xmlns:c16="http://schemas.microsoft.com/office/drawing/2014/chart" uri="{C3380CC4-5D6E-409C-BE32-E72D297353CC}">
                  <c16:uniqueId val="{00000003-96FB-4B3B-B24D-52811068E7CD}"/>
                </c:ext>
              </c:extLst>
            </c:dLbl>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 status'!$A$4:$A$6</c:f>
              <c:strCache>
                <c:ptCount val="2"/>
                <c:pt idx="0">
                  <c:v>Not Returned</c:v>
                </c:pt>
                <c:pt idx="1">
                  <c:v>Returned</c:v>
                </c:pt>
              </c:strCache>
            </c:strRef>
          </c:cat>
          <c:val>
            <c:numRef>
              <c:f>'Return status'!$B$4:$B$6</c:f>
              <c:numCache>
                <c:formatCode>General</c:formatCode>
                <c:ptCount val="2"/>
                <c:pt idx="0">
                  <c:v>2855</c:v>
                </c:pt>
                <c:pt idx="1">
                  <c:v>145</c:v>
                </c:pt>
              </c:numCache>
            </c:numRef>
          </c:val>
          <c:extLst>
            <c:ext xmlns:c16="http://schemas.microsoft.com/office/drawing/2014/chart" uri="{C3380CC4-5D6E-409C-BE32-E72D297353CC}">
              <c16:uniqueId val="{00000004-96FB-4B3B-B24D-52811068E7C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alpha val="80000"/>
      </a:schemeClr>
    </a:solidFill>
    <a:ln w="9525" cap="flat" cmpd="sng" algn="ctr">
      <a:solidFill>
        <a:schemeClr val="accent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[TrendKart_Data_Cleaning_Final.xlsx]region!PivotTable2</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111111111111111"/>
              <c:y val="0.129629629629629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666666666666666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olidFill>
          <a:ln w="19050">
            <a:solidFill>
              <a:schemeClr val="lt1"/>
            </a:solidFill>
          </a:ln>
          <a:effectLst/>
        </c:spPr>
        <c:dLbl>
          <c:idx val="0"/>
          <c:layout>
            <c:manualLayout>
              <c:x val="-0.13055555555555556"/>
              <c:y val="-0.231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olidFill>
          <a:ln w="19050">
            <a:solidFill>
              <a:schemeClr val="lt1"/>
            </a:solidFill>
          </a:ln>
          <a:effectLst/>
        </c:spPr>
        <c:dLbl>
          <c:idx val="0"/>
          <c:layout>
            <c:manualLayout>
              <c:x val="-0.125"/>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2.5000000000000026E-2"/>
              <c:y val="-0.175925925925925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111111111111111"/>
              <c:y val="0.129629629629629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666666666666666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25"/>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3055555555555556"/>
              <c:y val="-0.231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2.5000000000000026E-2"/>
              <c:y val="-0.175925925925925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5409595856334765"/>
              <c:y val="-3.68908633184643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40555300519887"/>
                  <c:h val="0.16766905185740386"/>
                </c:manualLayout>
              </c15:layout>
            </c:ext>
          </c:extLst>
        </c:dLbl>
      </c:pivotFmt>
      <c:pivotFmt>
        <c:idx val="16"/>
        <c:spPr>
          <a:solidFill>
            <a:schemeClr val="accent1"/>
          </a:solidFill>
          <a:ln w="19050">
            <a:solidFill>
              <a:schemeClr val="lt1"/>
            </a:solidFill>
          </a:ln>
          <a:effectLst/>
        </c:spPr>
        <c:dLbl>
          <c:idx val="0"/>
          <c:layout>
            <c:manualLayout>
              <c:x val="0.1111111111111111"/>
              <c:y val="0.1296296296296296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6666666666666669"/>
              <c:y val="2.777777777777777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25"/>
              <c:y val="-3.7037037037037035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3055555555555556"/>
              <c:y val="-0.231481481481481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8.6240739954916559E-2"/>
              <c:y val="-0.15733446151684077"/>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809651021192823"/>
                  <c:h val="0.16023240970628191"/>
                </c:manualLayout>
              </c15:layout>
            </c:ext>
          </c:extLst>
        </c:dLbl>
      </c:pivotFmt>
    </c:pivotFmts>
    <c:plotArea>
      <c:layout/>
      <c:doughnutChart>
        <c:varyColors val="1"/>
        <c:ser>
          <c:idx val="0"/>
          <c:order val="0"/>
          <c:tx>
            <c:strRef>
              <c:f>region!$B$25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F6-45DA-9168-09DB07BA21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F6-45DA-9168-09DB07BA21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F6-45DA-9168-09DB07BA21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F6-45DA-9168-09DB07BA21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6F6-45DA-9168-09DB07BA21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6F6-45DA-9168-09DB07BA210B}"/>
              </c:ext>
            </c:extLst>
          </c:dPt>
          <c:dLbls>
            <c:dLbl>
              <c:idx val="0"/>
              <c:layout>
                <c:manualLayout>
                  <c:x val="0.15409595856334765"/>
                  <c:y val="-3.6890863318464383E-2"/>
                </c:manualLayout>
              </c:layout>
              <c:showLegendKey val="0"/>
              <c:showVal val="0"/>
              <c:showCatName val="1"/>
              <c:showSerName val="0"/>
              <c:showPercent val="1"/>
              <c:showBubbleSize val="0"/>
              <c:extLst>
                <c:ext xmlns:c15="http://schemas.microsoft.com/office/drawing/2012/chart" uri="{CE6537A1-D6FC-4f65-9D91-7224C49458BB}">
                  <c15:layout>
                    <c:manualLayout>
                      <c:w val="0.15640555300519887"/>
                      <c:h val="0.16766905185740386"/>
                    </c:manualLayout>
                  </c15:layout>
                </c:ext>
                <c:ext xmlns:c16="http://schemas.microsoft.com/office/drawing/2014/chart" uri="{C3380CC4-5D6E-409C-BE32-E72D297353CC}">
                  <c16:uniqueId val="{00000001-56F6-45DA-9168-09DB07BA210B}"/>
                </c:ext>
              </c:extLst>
            </c:dLbl>
            <c:dLbl>
              <c:idx val="1"/>
              <c:layout>
                <c:manualLayout>
                  <c:x val="0.1111111111111111"/>
                  <c:y val="0.1296296296296296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6F6-45DA-9168-09DB07BA210B}"/>
                </c:ext>
              </c:extLst>
            </c:dLbl>
            <c:dLbl>
              <c:idx val="2"/>
              <c:layout>
                <c:manualLayout>
                  <c:x val="-0.16666666666666669"/>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6F6-45DA-9168-09DB07BA210B}"/>
                </c:ext>
              </c:extLst>
            </c:dLbl>
            <c:dLbl>
              <c:idx val="3"/>
              <c:layout>
                <c:manualLayout>
                  <c:x val="-0.125"/>
                  <c:y val="-3.7037037037037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6F6-45DA-9168-09DB07BA210B}"/>
                </c:ext>
              </c:extLst>
            </c:dLbl>
            <c:dLbl>
              <c:idx val="4"/>
              <c:layout>
                <c:manualLayout>
                  <c:x val="-0.13055555555555556"/>
                  <c:y val="-0.231481481481481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6F6-45DA-9168-09DB07BA210B}"/>
                </c:ext>
              </c:extLst>
            </c:dLbl>
            <c:dLbl>
              <c:idx val="5"/>
              <c:layout>
                <c:manualLayout>
                  <c:x val="-8.6240739954916559E-2"/>
                  <c:y val="-0.15733446151684077"/>
                </c:manualLayout>
              </c:layout>
              <c:showLegendKey val="0"/>
              <c:showVal val="0"/>
              <c:showCatName val="1"/>
              <c:showSerName val="0"/>
              <c:showPercent val="1"/>
              <c:showBubbleSize val="0"/>
              <c:extLst>
                <c:ext xmlns:c15="http://schemas.microsoft.com/office/drawing/2012/chart" uri="{CE6537A1-D6FC-4f65-9D91-7224C49458BB}">
                  <c15:layout>
                    <c:manualLayout>
                      <c:w val="0.13809651021192823"/>
                      <c:h val="0.16023240970628191"/>
                    </c:manualLayout>
                  </c15:layout>
                </c:ext>
                <c:ext xmlns:c16="http://schemas.microsoft.com/office/drawing/2014/chart" uri="{C3380CC4-5D6E-409C-BE32-E72D297353CC}">
                  <c16:uniqueId val="{0000000B-56F6-45DA-9168-09DB07BA210B}"/>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region!$A$26:$A$32</c:f>
              <c:strCache>
                <c:ptCount val="6"/>
                <c:pt idx="0">
                  <c:v>Cash</c:v>
                </c:pt>
                <c:pt idx="1">
                  <c:v>Credit Card</c:v>
                </c:pt>
                <c:pt idx="2">
                  <c:v>Debit Card</c:v>
                </c:pt>
                <c:pt idx="3">
                  <c:v>EMI</c:v>
                </c:pt>
                <c:pt idx="4">
                  <c:v>Net Banking</c:v>
                </c:pt>
                <c:pt idx="5">
                  <c:v>UPI</c:v>
                </c:pt>
              </c:strCache>
            </c:strRef>
          </c:cat>
          <c:val>
            <c:numRef>
              <c:f>region!$B$26:$B$32</c:f>
              <c:numCache>
                <c:formatCode>General</c:formatCode>
                <c:ptCount val="6"/>
                <c:pt idx="0">
                  <c:v>1763452.5300000012</c:v>
                </c:pt>
                <c:pt idx="1">
                  <c:v>2021009.6799999992</c:v>
                </c:pt>
                <c:pt idx="2">
                  <c:v>1879703.55</c:v>
                </c:pt>
                <c:pt idx="3">
                  <c:v>343465.97</c:v>
                </c:pt>
                <c:pt idx="4">
                  <c:v>600470.11000000034</c:v>
                </c:pt>
                <c:pt idx="5">
                  <c:v>2619078.1199999996</c:v>
                </c:pt>
              </c:numCache>
            </c:numRef>
          </c:val>
          <c:extLst>
            <c:ext xmlns:c16="http://schemas.microsoft.com/office/drawing/2014/chart" uri="{C3380CC4-5D6E-409C-BE32-E72D297353CC}">
              <c16:uniqueId val="{0000000C-56F6-45DA-9168-09DB07BA210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alpha val="8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[TrendKart_Data_Cleaning_Final.xlsx]monthly!PivotTable7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monthly!$B$3</c:f>
              <c:strCache>
                <c:ptCount val="1"/>
                <c:pt idx="0">
                  <c:v>Sum of Sales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monthly!$B$4:$B$18</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smooth val="0"/>
          <c:extLst>
            <c:ext xmlns:c16="http://schemas.microsoft.com/office/drawing/2014/chart" uri="{C3380CC4-5D6E-409C-BE32-E72D297353CC}">
              <c16:uniqueId val="{00000000-57A2-4D19-96CE-5D477B69C3A3}"/>
            </c:ext>
          </c:extLst>
        </c:ser>
        <c:ser>
          <c:idx val="1"/>
          <c:order val="1"/>
          <c:tx>
            <c:strRef>
              <c:f>monthly!$C$3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monthly!$A$4:$A$18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monthly!$C$4:$C$18</c:f>
              <c:numCache>
                <c:formatCode>General</c:formatCode>
                <c:ptCount val="12"/>
                <c:pt idx="0">
                  <c:v>132559.4599999999</c:v>
                </c:pt>
                <c:pt idx="1">
                  <c:v>143214.55999999997</c:v>
                </c:pt>
                <c:pt idx="2">
                  <c:v>126683.88000000002</c:v>
                </c:pt>
                <c:pt idx="3">
                  <c:v>110065.94999999998</c:v>
                </c:pt>
                <c:pt idx="4">
                  <c:v>122773.23000000004</c:v>
                </c:pt>
                <c:pt idx="5">
                  <c:v>177387.37</c:v>
                </c:pt>
                <c:pt idx="6">
                  <c:v>301165.33999999991</c:v>
                </c:pt>
                <c:pt idx="7">
                  <c:v>194655.84000000005</c:v>
                </c:pt>
                <c:pt idx="8">
                  <c:v>180854.07000000004</c:v>
                </c:pt>
                <c:pt idx="9">
                  <c:v>54860.769999999975</c:v>
                </c:pt>
                <c:pt idx="10">
                  <c:v>118923.49000000011</c:v>
                </c:pt>
                <c:pt idx="11">
                  <c:v>141374.58000000007</c:v>
                </c:pt>
              </c:numCache>
            </c:numRef>
          </c:val>
          <c:smooth val="0"/>
          <c:extLst>
            <c:ext xmlns:c16="http://schemas.microsoft.com/office/drawing/2014/chart" uri="{C3380CC4-5D6E-409C-BE32-E72D297353CC}">
              <c16:uniqueId val="{00000000-3D47-46E3-8E50-48465397DD09}"/>
            </c:ext>
          </c:extLst>
        </c:ser>
        <c:dLbls>
          <c:showLegendKey val="0"/>
          <c:showVal val="0"/>
          <c:showCatName val="0"/>
          <c:showSerName val="0"/>
          <c:showPercent val="0"/>
          <c:showBubbleSize val="0"/>
        </c:dLbls>
        <c:marker val="1"/>
        <c:smooth val="0"/>
        <c:axId val="1327404944"/>
        <c:axId val="1327406384"/>
      </c:lineChart>
      <c:catAx>
        <c:axId val="132740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06384"/>
        <c:crosses val="autoZero"/>
        <c:auto val="1"/>
        <c:lblAlgn val="ctr"/>
        <c:lblOffset val="100"/>
        <c:noMultiLvlLbl val="0"/>
      </c:catAx>
      <c:valAx>
        <c:axId val="132740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0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[TrendKart_Data_Cleaning_Final.xlsx]sales!PivotTable8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sales!$B$3</c:f>
              <c:strCache>
                <c:ptCount val="1"/>
                <c:pt idx="0">
                  <c:v>Sum of Sales Amount</c:v>
                </c:pt>
              </c:strCache>
            </c:strRef>
          </c:tx>
          <c:spPr>
            <a:solidFill>
              <a:schemeClr val="accent1"/>
            </a:solidFill>
            <a:ln>
              <a:noFill/>
            </a:ln>
            <a:effectLst/>
          </c:spPr>
          <c:invertIfNegative val="0"/>
          <c:cat>
            <c:strRef>
              <c:f>sales!$A$4:$A$24</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sales!$B$4:$B$24</c:f>
              <c:numCache>
                <c:formatCode>General</c:formatCode>
                <c:ptCount val="20"/>
                <c:pt idx="0">
                  <c:v>166486.52000000002</c:v>
                </c:pt>
                <c:pt idx="1">
                  <c:v>179789.99000000005</c:v>
                </c:pt>
                <c:pt idx="2">
                  <c:v>521388.97000000003</c:v>
                </c:pt>
                <c:pt idx="3">
                  <c:v>994021.98</c:v>
                </c:pt>
                <c:pt idx="4">
                  <c:v>850930.2</c:v>
                </c:pt>
                <c:pt idx="5">
                  <c:v>184043.76</c:v>
                </c:pt>
                <c:pt idx="6">
                  <c:v>508021.06000000011</c:v>
                </c:pt>
                <c:pt idx="7">
                  <c:v>277306.93</c:v>
                </c:pt>
                <c:pt idx="8">
                  <c:v>184667.2300000001</c:v>
                </c:pt>
                <c:pt idx="9">
                  <c:v>206033.28999999995</c:v>
                </c:pt>
                <c:pt idx="10">
                  <c:v>312534.72000000015</c:v>
                </c:pt>
                <c:pt idx="11">
                  <c:v>259644.52000000014</c:v>
                </c:pt>
                <c:pt idx="12">
                  <c:v>258906.38999999993</c:v>
                </c:pt>
                <c:pt idx="13">
                  <c:v>937502.18</c:v>
                </c:pt>
                <c:pt idx="14">
                  <c:v>390745.41000000003</c:v>
                </c:pt>
                <c:pt idx="15">
                  <c:v>665552.01000000036</c:v>
                </c:pt>
                <c:pt idx="16">
                  <c:v>504452.20999999961</c:v>
                </c:pt>
                <c:pt idx="17">
                  <c:v>408431.13999999972</c:v>
                </c:pt>
                <c:pt idx="18">
                  <c:v>1103017.8199999996</c:v>
                </c:pt>
                <c:pt idx="19">
                  <c:v>313703.63</c:v>
                </c:pt>
              </c:numCache>
            </c:numRef>
          </c:val>
          <c:extLst>
            <c:ext xmlns:c16="http://schemas.microsoft.com/office/drawing/2014/chart" uri="{C3380CC4-5D6E-409C-BE32-E72D297353CC}">
              <c16:uniqueId val="{00000000-242E-427D-BB19-E8CEFF85003E}"/>
            </c:ext>
          </c:extLst>
        </c:ser>
        <c:ser>
          <c:idx val="1"/>
          <c:order val="1"/>
          <c:tx>
            <c:strRef>
              <c:f>sales!$C$3</c:f>
              <c:strCache>
                <c:ptCount val="1"/>
                <c:pt idx="0">
                  <c:v>Sum of Profit</c:v>
                </c:pt>
              </c:strCache>
            </c:strRef>
          </c:tx>
          <c:spPr>
            <a:solidFill>
              <a:schemeClr val="accent2"/>
            </a:solidFill>
            <a:ln>
              <a:noFill/>
            </a:ln>
            <a:effectLst/>
          </c:spPr>
          <c:invertIfNegative val="0"/>
          <c:cat>
            <c:strRef>
              <c:f>sales!$A$4:$A$24</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sales!$C$4:$C$24</c:f>
              <c:numCache>
                <c:formatCode>General</c:formatCode>
                <c:ptCount val="20"/>
                <c:pt idx="0">
                  <c:v>56077.74</c:v>
                </c:pt>
                <c:pt idx="1">
                  <c:v>37446.829999999994</c:v>
                </c:pt>
                <c:pt idx="2">
                  <c:v>89384.639999999985</c:v>
                </c:pt>
                <c:pt idx="3">
                  <c:v>213991.74000000002</c:v>
                </c:pt>
                <c:pt idx="4">
                  <c:v>150422.21000000005</c:v>
                </c:pt>
                <c:pt idx="5">
                  <c:v>33376.600000000013</c:v>
                </c:pt>
                <c:pt idx="6">
                  <c:v>96328.01</c:v>
                </c:pt>
                <c:pt idx="7">
                  <c:v>41174.839999999967</c:v>
                </c:pt>
                <c:pt idx="8">
                  <c:v>35427.94</c:v>
                </c:pt>
                <c:pt idx="9">
                  <c:v>42136.120000000017</c:v>
                </c:pt>
                <c:pt idx="10">
                  <c:v>94494.790000000023</c:v>
                </c:pt>
                <c:pt idx="11">
                  <c:v>49595.82</c:v>
                </c:pt>
                <c:pt idx="12">
                  <c:v>45490.94</c:v>
                </c:pt>
                <c:pt idx="13">
                  <c:v>181304.56000000011</c:v>
                </c:pt>
                <c:pt idx="14">
                  <c:v>82000.539999999979</c:v>
                </c:pt>
                <c:pt idx="15">
                  <c:v>113408.84</c:v>
                </c:pt>
                <c:pt idx="16">
                  <c:v>92155.450000000084</c:v>
                </c:pt>
                <c:pt idx="17">
                  <c:v>82676.47</c:v>
                </c:pt>
                <c:pt idx="18">
                  <c:v>202347.56999999986</c:v>
                </c:pt>
                <c:pt idx="19">
                  <c:v>65276.890000000058</c:v>
                </c:pt>
              </c:numCache>
            </c:numRef>
          </c:val>
          <c:extLst>
            <c:ext xmlns:c16="http://schemas.microsoft.com/office/drawing/2014/chart" uri="{C3380CC4-5D6E-409C-BE32-E72D297353CC}">
              <c16:uniqueId val="{00000000-C9A1-4CFF-8BF9-2A744E3A7208}"/>
            </c:ext>
          </c:extLst>
        </c:ser>
        <c:dLbls>
          <c:showLegendKey val="0"/>
          <c:showVal val="0"/>
          <c:showCatName val="0"/>
          <c:showSerName val="0"/>
          <c:showPercent val="0"/>
          <c:showBubbleSize val="0"/>
        </c:dLbls>
        <c:gapWidth val="219"/>
        <c:overlap val="-27"/>
        <c:axId val="1134871072"/>
        <c:axId val="1134869632"/>
      </c:barChart>
      <c:catAx>
        <c:axId val="113487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869632"/>
        <c:crosses val="autoZero"/>
        <c:auto val="1"/>
        <c:lblAlgn val="ctr"/>
        <c:lblOffset val="100"/>
        <c:noMultiLvlLbl val="0"/>
      </c:catAx>
      <c:valAx>
        <c:axId val="113486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87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[TrendKart_Data_Cleaning_Final.xlsx]product sales!PivotTable9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sales'!$B$3</c:f>
              <c:strCache>
                <c:ptCount val="1"/>
                <c:pt idx="0">
                  <c:v>Sum of Sales Amount</c:v>
                </c:pt>
              </c:strCache>
            </c:strRef>
          </c:tx>
          <c:spPr>
            <a:solidFill>
              <a:schemeClr val="accent1"/>
            </a:solidFill>
            <a:ln>
              <a:noFill/>
            </a:ln>
            <a:effectLst/>
          </c:spPr>
          <c:invertIfNegative val="0"/>
          <c:cat>
            <c:strRef>
              <c:f>'product sales'!$A$4:$A$14</c:f>
              <c:strCache>
                <c:ptCount val="10"/>
                <c:pt idx="0">
                  <c:v>GRT Jewellers Sling Bag Olive</c:v>
                </c:pt>
                <c:pt idx="1">
                  <c:v>Aurelia Earrings Sky Blue</c:v>
                </c:pt>
                <c:pt idx="2">
                  <c:v>Global Desi Earrings Green</c:v>
                </c:pt>
                <c:pt idx="3">
                  <c:v>Max Fashion Printed Saree Brown</c:v>
                </c:pt>
                <c:pt idx="4">
                  <c:v>Nike Earrings Teal</c:v>
                </c:pt>
                <c:pt idx="5">
                  <c:v>Westside Straight Fit Charcoal</c:v>
                </c:pt>
                <c:pt idx="6">
                  <c:v>Max Fashion Georgette Saree Brown</c:v>
                </c:pt>
                <c:pt idx="7">
                  <c:v>Global Desi Analog Watch Cream</c:v>
                </c:pt>
                <c:pt idx="8">
                  <c:v>Wrangler Ring White</c:v>
                </c:pt>
                <c:pt idx="9">
                  <c:v>Aurelia Analog Watch Purple</c:v>
                </c:pt>
              </c:strCache>
            </c:strRef>
          </c:cat>
          <c:val>
            <c:numRef>
              <c:f>'product sales'!$B$4:$B$14</c:f>
              <c:numCache>
                <c:formatCode>General</c:formatCode>
                <c:ptCount val="10"/>
                <c:pt idx="0">
                  <c:v>483225.46999999991</c:v>
                </c:pt>
                <c:pt idx="1">
                  <c:v>243671.75</c:v>
                </c:pt>
                <c:pt idx="2">
                  <c:v>207013.85000000003</c:v>
                </c:pt>
                <c:pt idx="3">
                  <c:v>197082.8</c:v>
                </c:pt>
                <c:pt idx="4">
                  <c:v>173911.74000000002</c:v>
                </c:pt>
                <c:pt idx="5">
                  <c:v>147220.91</c:v>
                </c:pt>
                <c:pt idx="6">
                  <c:v>138420.26</c:v>
                </c:pt>
                <c:pt idx="7">
                  <c:v>133863.46</c:v>
                </c:pt>
                <c:pt idx="8">
                  <c:v>121803.87999999999</c:v>
                </c:pt>
                <c:pt idx="9">
                  <c:v>111670.80999999998</c:v>
                </c:pt>
              </c:numCache>
            </c:numRef>
          </c:val>
          <c:extLst>
            <c:ext xmlns:c16="http://schemas.microsoft.com/office/drawing/2014/chart" uri="{C3380CC4-5D6E-409C-BE32-E72D297353CC}">
              <c16:uniqueId val="{00000000-B097-44F1-9CD1-7F58DC63416D}"/>
            </c:ext>
          </c:extLst>
        </c:ser>
        <c:ser>
          <c:idx val="1"/>
          <c:order val="1"/>
          <c:tx>
            <c:strRef>
              <c:f>'product sales'!$C$3</c:f>
              <c:strCache>
                <c:ptCount val="1"/>
                <c:pt idx="0">
                  <c:v>Sum of Profit</c:v>
                </c:pt>
              </c:strCache>
            </c:strRef>
          </c:tx>
          <c:spPr>
            <a:solidFill>
              <a:schemeClr val="accent2"/>
            </a:solidFill>
            <a:ln>
              <a:noFill/>
            </a:ln>
            <a:effectLst/>
          </c:spPr>
          <c:invertIfNegative val="0"/>
          <c:cat>
            <c:strRef>
              <c:f>'product sales'!$A$4:$A$14</c:f>
              <c:strCache>
                <c:ptCount val="10"/>
                <c:pt idx="0">
                  <c:v>GRT Jewellers Sling Bag Olive</c:v>
                </c:pt>
                <c:pt idx="1">
                  <c:v>Aurelia Earrings Sky Blue</c:v>
                </c:pt>
                <c:pt idx="2">
                  <c:v>Global Desi Earrings Green</c:v>
                </c:pt>
                <c:pt idx="3">
                  <c:v>Max Fashion Printed Saree Brown</c:v>
                </c:pt>
                <c:pt idx="4">
                  <c:v>Nike Earrings Teal</c:v>
                </c:pt>
                <c:pt idx="5">
                  <c:v>Westside Straight Fit Charcoal</c:v>
                </c:pt>
                <c:pt idx="6">
                  <c:v>Max Fashion Georgette Saree Brown</c:v>
                </c:pt>
                <c:pt idx="7">
                  <c:v>Global Desi Analog Watch Cream</c:v>
                </c:pt>
                <c:pt idx="8">
                  <c:v>Wrangler Ring White</c:v>
                </c:pt>
                <c:pt idx="9">
                  <c:v>Aurelia Analog Watch Purple</c:v>
                </c:pt>
              </c:strCache>
            </c:strRef>
          </c:cat>
          <c:val>
            <c:numRef>
              <c:f>'product sales'!$C$4:$C$14</c:f>
              <c:numCache>
                <c:formatCode>General</c:formatCode>
                <c:ptCount val="10"/>
                <c:pt idx="0">
                  <c:v>114878.08000000005</c:v>
                </c:pt>
                <c:pt idx="1">
                  <c:v>31775.82999999998</c:v>
                </c:pt>
                <c:pt idx="2">
                  <c:v>40366.380000000005</c:v>
                </c:pt>
                <c:pt idx="3">
                  <c:v>44505.57</c:v>
                </c:pt>
                <c:pt idx="4">
                  <c:v>32108.44999999999</c:v>
                </c:pt>
                <c:pt idx="5">
                  <c:v>35120.920000000006</c:v>
                </c:pt>
                <c:pt idx="6">
                  <c:v>26849.360000000001</c:v>
                </c:pt>
                <c:pt idx="7">
                  <c:v>24220.300000000003</c:v>
                </c:pt>
                <c:pt idx="8">
                  <c:v>32689.22</c:v>
                </c:pt>
                <c:pt idx="9">
                  <c:v>18835.72</c:v>
                </c:pt>
              </c:numCache>
            </c:numRef>
          </c:val>
          <c:extLst>
            <c:ext xmlns:c16="http://schemas.microsoft.com/office/drawing/2014/chart" uri="{C3380CC4-5D6E-409C-BE32-E72D297353CC}">
              <c16:uniqueId val="{00000000-199D-4A5B-94D5-9D08399F3CA3}"/>
            </c:ext>
          </c:extLst>
        </c:ser>
        <c:dLbls>
          <c:showLegendKey val="0"/>
          <c:showVal val="0"/>
          <c:showCatName val="0"/>
          <c:showSerName val="0"/>
          <c:showPercent val="0"/>
          <c:showBubbleSize val="0"/>
        </c:dLbls>
        <c:gapWidth val="182"/>
        <c:axId val="1135202080"/>
        <c:axId val="1135199680"/>
      </c:barChart>
      <c:catAx>
        <c:axId val="1135202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199680"/>
        <c:crosses val="autoZero"/>
        <c:auto val="1"/>
        <c:lblAlgn val="ctr"/>
        <c:lblOffset val="100"/>
        <c:noMultiLvlLbl val="0"/>
      </c:catAx>
      <c:valAx>
        <c:axId val="113519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0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[TrendKart_Data_Cleaning_Final.xlsx]region!PivotTable10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region!$B$3</c:f>
              <c:strCache>
                <c:ptCount val="1"/>
                <c:pt idx="0">
                  <c:v>Sum of Sales Amount</c:v>
                </c:pt>
              </c:strCache>
            </c:strRef>
          </c:tx>
          <c:spPr>
            <a:solidFill>
              <a:schemeClr val="accent1"/>
            </a:solidFill>
            <a:ln>
              <a:noFill/>
            </a:ln>
            <a:effectLst/>
          </c:spPr>
          <c:invertIfNegative val="0"/>
          <c:cat>
            <c:strRef>
              <c:f>region!$A$4:$A$7</c:f>
              <c:strCache>
                <c:ptCount val="3"/>
                <c:pt idx="0">
                  <c:v>South Zone 1</c:v>
                </c:pt>
                <c:pt idx="1">
                  <c:v>South Zone 2</c:v>
                </c:pt>
                <c:pt idx="2">
                  <c:v>South Zone 3</c:v>
                </c:pt>
              </c:strCache>
            </c:strRef>
          </c:cat>
          <c:val>
            <c:numRef>
              <c:f>region!$B$4:$B$7</c:f>
              <c:numCache>
                <c:formatCode>General</c:formatCode>
                <c:ptCount val="3"/>
                <c:pt idx="0">
                  <c:v>4463451.9400000079</c:v>
                </c:pt>
                <c:pt idx="1">
                  <c:v>2554815.9000000018</c:v>
                </c:pt>
                <c:pt idx="2">
                  <c:v>2208912.1200000015</c:v>
                </c:pt>
              </c:numCache>
            </c:numRef>
          </c:val>
          <c:extLst>
            <c:ext xmlns:c16="http://schemas.microsoft.com/office/drawing/2014/chart" uri="{C3380CC4-5D6E-409C-BE32-E72D297353CC}">
              <c16:uniqueId val="{00000000-6A43-4288-9305-C937B1DAD68E}"/>
            </c:ext>
          </c:extLst>
        </c:ser>
        <c:ser>
          <c:idx val="1"/>
          <c:order val="1"/>
          <c:tx>
            <c:strRef>
              <c:f>region!$C$3</c:f>
              <c:strCache>
                <c:ptCount val="1"/>
                <c:pt idx="0">
                  <c:v>Sum of Profit</c:v>
                </c:pt>
              </c:strCache>
            </c:strRef>
          </c:tx>
          <c:spPr>
            <a:solidFill>
              <a:schemeClr val="accent2"/>
            </a:solidFill>
            <a:ln>
              <a:noFill/>
            </a:ln>
            <a:effectLst/>
          </c:spPr>
          <c:invertIfNegative val="0"/>
          <c:cat>
            <c:strRef>
              <c:f>region!$A$4:$A$7</c:f>
              <c:strCache>
                <c:ptCount val="3"/>
                <c:pt idx="0">
                  <c:v>South Zone 1</c:v>
                </c:pt>
                <c:pt idx="1">
                  <c:v>South Zone 2</c:v>
                </c:pt>
                <c:pt idx="2">
                  <c:v>South Zone 3</c:v>
                </c:pt>
              </c:strCache>
            </c:strRef>
          </c:cat>
          <c:val>
            <c:numRef>
              <c:f>region!$C$4:$C$7</c:f>
              <c:numCache>
                <c:formatCode>General</c:formatCode>
                <c:ptCount val="3"/>
                <c:pt idx="0">
                  <c:v>866892.49000000104</c:v>
                </c:pt>
                <c:pt idx="1">
                  <c:v>493806.97000000015</c:v>
                </c:pt>
                <c:pt idx="2">
                  <c:v>443819.0799999992</c:v>
                </c:pt>
              </c:numCache>
            </c:numRef>
          </c:val>
          <c:extLst>
            <c:ext xmlns:c16="http://schemas.microsoft.com/office/drawing/2014/chart" uri="{C3380CC4-5D6E-409C-BE32-E72D297353CC}">
              <c16:uniqueId val="{00000000-98E6-4A0E-94E3-BF337929A35A}"/>
            </c:ext>
          </c:extLst>
        </c:ser>
        <c:dLbls>
          <c:showLegendKey val="0"/>
          <c:showVal val="0"/>
          <c:showCatName val="0"/>
          <c:showSerName val="0"/>
          <c:showPercent val="0"/>
          <c:showBubbleSize val="0"/>
        </c:dLbls>
        <c:gapWidth val="150"/>
        <c:overlap val="100"/>
        <c:axId val="1138265184"/>
        <c:axId val="1138265664"/>
      </c:barChart>
      <c:catAx>
        <c:axId val="1138265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265664"/>
        <c:crosses val="autoZero"/>
        <c:auto val="1"/>
        <c:lblAlgn val="ctr"/>
        <c:lblOffset val="100"/>
        <c:noMultiLvlLbl val="0"/>
      </c:catAx>
      <c:valAx>
        <c:axId val="1138265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26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[TrendKart_Data_Cleaning_Final.xlsx]region!PivotTable2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11111111111111"/>
              <c:y val="0.129629629629629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6666666666666669"/>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3055555555555556"/>
              <c:y val="-0.231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25"/>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2.5000000000000026E-2"/>
              <c:y val="-0.175925925925925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region!$B$25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2B3-480D-9136-E919D0AF49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B3-480D-9136-E919D0AF49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C2B3-480D-9136-E919D0AF49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C2B3-480D-9136-E919D0AF49F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5-C2B3-480D-9136-E919D0AF49F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C2B3-480D-9136-E919D0AF49FA}"/>
              </c:ext>
            </c:extLst>
          </c:dPt>
          <c:dLbls>
            <c:dLbl>
              <c:idx val="0"/>
              <c:layout>
                <c:manualLayout>
                  <c:x val="0.1"/>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2B3-480D-9136-E919D0AF49FA}"/>
                </c:ext>
              </c:extLst>
            </c:dLbl>
            <c:dLbl>
              <c:idx val="1"/>
              <c:layout>
                <c:manualLayout>
                  <c:x val="0.1111111111111111"/>
                  <c:y val="0.1296296296296296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2B3-480D-9136-E919D0AF49FA}"/>
                </c:ext>
              </c:extLst>
            </c:dLbl>
            <c:dLbl>
              <c:idx val="2"/>
              <c:layout>
                <c:manualLayout>
                  <c:x val="-0.16666666666666669"/>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2B3-480D-9136-E919D0AF49FA}"/>
                </c:ext>
              </c:extLst>
            </c:dLbl>
            <c:dLbl>
              <c:idx val="3"/>
              <c:layout>
                <c:manualLayout>
                  <c:x val="-0.125"/>
                  <c:y val="-3.7037037037037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2B3-480D-9136-E919D0AF49FA}"/>
                </c:ext>
              </c:extLst>
            </c:dLbl>
            <c:dLbl>
              <c:idx val="4"/>
              <c:layout>
                <c:manualLayout>
                  <c:x val="-0.13055555555555556"/>
                  <c:y val="-0.231481481481481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2B3-480D-9136-E919D0AF49FA}"/>
                </c:ext>
              </c:extLst>
            </c:dLbl>
            <c:dLbl>
              <c:idx val="5"/>
              <c:layout>
                <c:manualLayout>
                  <c:x val="-2.5000000000000026E-2"/>
                  <c:y val="-0.1759259259259259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2B3-480D-9136-E919D0AF49F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region!$A$26:$A$32</c:f>
              <c:strCache>
                <c:ptCount val="6"/>
                <c:pt idx="0">
                  <c:v>Cash</c:v>
                </c:pt>
                <c:pt idx="1">
                  <c:v>Credit Card</c:v>
                </c:pt>
                <c:pt idx="2">
                  <c:v>Debit Card</c:v>
                </c:pt>
                <c:pt idx="3">
                  <c:v>EMI</c:v>
                </c:pt>
                <c:pt idx="4">
                  <c:v>Net Banking</c:v>
                </c:pt>
                <c:pt idx="5">
                  <c:v>UPI</c:v>
                </c:pt>
              </c:strCache>
            </c:strRef>
          </c:cat>
          <c:val>
            <c:numRef>
              <c:f>region!$B$26:$B$32</c:f>
              <c:numCache>
                <c:formatCode>General</c:formatCode>
                <c:ptCount val="6"/>
                <c:pt idx="0">
                  <c:v>1763452.5300000012</c:v>
                </c:pt>
                <c:pt idx="1">
                  <c:v>2021009.6799999992</c:v>
                </c:pt>
                <c:pt idx="2">
                  <c:v>1879703.55</c:v>
                </c:pt>
                <c:pt idx="3">
                  <c:v>343465.97</c:v>
                </c:pt>
                <c:pt idx="4">
                  <c:v>600470.11000000034</c:v>
                </c:pt>
                <c:pt idx="5">
                  <c:v>2619078.1199999996</c:v>
                </c:pt>
              </c:numCache>
            </c:numRef>
          </c:val>
          <c:extLst>
            <c:ext xmlns:c16="http://schemas.microsoft.com/office/drawing/2014/chart" uri="{C3380CC4-5D6E-409C-BE32-E72D297353CC}">
              <c16:uniqueId val="{00000000-C2B3-480D-9136-E919D0AF49F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[TrendKart_Data_Cleaning_Final.xlsx]channel!PivotTable11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Channel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6D-418E-94ED-C4CC10C072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6D-418E-94ED-C4CC10C072ED}"/>
              </c:ext>
            </c:extLst>
          </c:dPt>
          <c:cat>
            <c:strRef>
              <c:f>channel!$A$4:$A$6</c:f>
              <c:strCache>
                <c:ptCount val="2"/>
                <c:pt idx="0">
                  <c:v>Offline</c:v>
                </c:pt>
                <c:pt idx="1">
                  <c:v>Online</c:v>
                </c:pt>
              </c:strCache>
            </c:strRef>
          </c:cat>
          <c:val>
            <c:numRef>
              <c:f>channel!$B$4:$B$6</c:f>
              <c:numCache>
                <c:formatCode>General</c:formatCode>
                <c:ptCount val="2"/>
                <c:pt idx="0">
                  <c:v>6048775.939999992</c:v>
                </c:pt>
                <c:pt idx="1">
                  <c:v>3178404.0200000037</c:v>
                </c:pt>
              </c:numCache>
            </c:numRef>
          </c:val>
          <c:extLst>
            <c:ext xmlns:c16="http://schemas.microsoft.com/office/drawing/2014/chart" uri="{C3380CC4-5D6E-409C-BE32-E72D297353CC}">
              <c16:uniqueId val="{00000000-CDAE-4F35-A252-D2E12422EAB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[TrendKart_Data_Cleaning_Final.xlsx]discount return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a:t>
            </a:r>
            <a:r>
              <a:rPr lang="en-IN" baseline="0"/>
              <a:t> vs Profitability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return analysis'!$B$3</c:f>
              <c:strCache>
                <c:ptCount val="1"/>
                <c:pt idx="0">
                  <c:v>Average of Discount %</c:v>
                </c:pt>
              </c:strCache>
            </c:strRef>
          </c:tx>
          <c:spPr>
            <a:solidFill>
              <a:schemeClr val="accent1"/>
            </a:solidFill>
            <a:ln>
              <a:noFill/>
            </a:ln>
            <a:effectLst/>
          </c:spPr>
          <c:invertIfNegative val="0"/>
          <c:cat>
            <c:strRef>
              <c:f>'discount return analysis'!$A$4:$A$9</c:f>
              <c:strCache>
                <c:ptCount val="5"/>
                <c:pt idx="0">
                  <c:v>0-5%</c:v>
                </c:pt>
                <c:pt idx="1">
                  <c:v>10-15%</c:v>
                </c:pt>
                <c:pt idx="2">
                  <c:v>15-20%</c:v>
                </c:pt>
                <c:pt idx="3">
                  <c:v>20%+</c:v>
                </c:pt>
                <c:pt idx="4">
                  <c:v>5-10%</c:v>
                </c:pt>
              </c:strCache>
            </c:strRef>
          </c:cat>
          <c:val>
            <c:numRef>
              <c:f>'discount return analysis'!$B$4:$B$9</c:f>
              <c:numCache>
                <c:formatCode>General</c:formatCode>
                <c:ptCount val="5"/>
                <c:pt idx="0">
                  <c:v>1.5014164305949009</c:v>
                </c:pt>
                <c:pt idx="1">
                  <c:v>15</c:v>
                </c:pt>
                <c:pt idx="2">
                  <c:v>20</c:v>
                </c:pt>
                <c:pt idx="3">
                  <c:v>27.503617945007235</c:v>
                </c:pt>
                <c:pt idx="4">
                  <c:v>10</c:v>
                </c:pt>
              </c:numCache>
            </c:numRef>
          </c:val>
          <c:extLst>
            <c:ext xmlns:c16="http://schemas.microsoft.com/office/drawing/2014/chart" uri="{C3380CC4-5D6E-409C-BE32-E72D297353CC}">
              <c16:uniqueId val="{00000005-B5C6-4BC9-BD1E-12BAFF369816}"/>
            </c:ext>
          </c:extLst>
        </c:ser>
        <c:dLbls>
          <c:showLegendKey val="0"/>
          <c:showVal val="0"/>
          <c:showCatName val="0"/>
          <c:showSerName val="0"/>
          <c:showPercent val="0"/>
          <c:showBubbleSize val="0"/>
        </c:dLbls>
        <c:gapWidth val="219"/>
        <c:axId val="954917199"/>
        <c:axId val="1013563247"/>
      </c:barChart>
      <c:lineChart>
        <c:grouping val="standard"/>
        <c:varyColors val="0"/>
        <c:ser>
          <c:idx val="1"/>
          <c:order val="1"/>
          <c:tx>
            <c:strRef>
              <c:f>'discount return analysis'!$C$3</c:f>
              <c:strCache>
                <c:ptCount val="1"/>
                <c:pt idx="0">
                  <c:v>Average of Profit Margin</c:v>
                </c:pt>
              </c:strCache>
            </c:strRef>
          </c:tx>
          <c:spPr>
            <a:ln w="28575" cap="rnd">
              <a:solidFill>
                <a:schemeClr val="accent2"/>
              </a:solidFill>
              <a:round/>
            </a:ln>
            <a:effectLst/>
          </c:spPr>
          <c:marker>
            <c:symbol val="none"/>
          </c:marker>
          <c:cat>
            <c:strRef>
              <c:f>'discount return analysis'!$A$4:$A$9</c:f>
              <c:strCache>
                <c:ptCount val="5"/>
                <c:pt idx="0">
                  <c:v>0-5%</c:v>
                </c:pt>
                <c:pt idx="1">
                  <c:v>10-15%</c:v>
                </c:pt>
                <c:pt idx="2">
                  <c:v>15-20%</c:v>
                </c:pt>
                <c:pt idx="3">
                  <c:v>20%+</c:v>
                </c:pt>
                <c:pt idx="4">
                  <c:v>5-10%</c:v>
                </c:pt>
              </c:strCache>
            </c:strRef>
          </c:cat>
          <c:val>
            <c:numRef>
              <c:f>'discount return analysis'!$C$4:$C$9</c:f>
              <c:numCache>
                <c:formatCode>0.00%</c:formatCode>
                <c:ptCount val="5"/>
                <c:pt idx="0">
                  <c:v>0.27543022057514704</c:v>
                </c:pt>
                <c:pt idx="1">
                  <c:v>0.17266695719470063</c:v>
                </c:pt>
                <c:pt idx="2">
                  <c:v>0.12893568384497056</c:v>
                </c:pt>
                <c:pt idx="3">
                  <c:v>5.0592098113235111E-2</c:v>
                </c:pt>
                <c:pt idx="4">
                  <c:v>0.21901959950208091</c:v>
                </c:pt>
              </c:numCache>
            </c:numRef>
          </c:val>
          <c:smooth val="0"/>
          <c:extLst>
            <c:ext xmlns:c16="http://schemas.microsoft.com/office/drawing/2014/chart" uri="{C3380CC4-5D6E-409C-BE32-E72D297353CC}">
              <c16:uniqueId val="{00000006-B5C6-4BC9-BD1E-12BAFF369816}"/>
            </c:ext>
          </c:extLst>
        </c:ser>
        <c:dLbls>
          <c:showLegendKey val="0"/>
          <c:showVal val="0"/>
          <c:showCatName val="0"/>
          <c:showSerName val="0"/>
          <c:showPercent val="0"/>
          <c:showBubbleSize val="0"/>
        </c:dLbls>
        <c:marker val="1"/>
        <c:smooth val="0"/>
        <c:axId val="1093479231"/>
        <c:axId val="1013541167"/>
      </c:lineChart>
      <c:catAx>
        <c:axId val="95491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63247"/>
        <c:crosses val="autoZero"/>
        <c:auto val="1"/>
        <c:lblAlgn val="ctr"/>
        <c:lblOffset val="100"/>
        <c:noMultiLvlLbl val="0"/>
      </c:catAx>
      <c:valAx>
        <c:axId val="101356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917199"/>
        <c:crosses val="autoZero"/>
        <c:crossBetween val="between"/>
      </c:valAx>
      <c:valAx>
        <c:axId val="101354116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479231"/>
        <c:crosses val="max"/>
        <c:crossBetween val="between"/>
      </c:valAx>
      <c:catAx>
        <c:axId val="1093479231"/>
        <c:scaling>
          <c:orientation val="minMax"/>
        </c:scaling>
        <c:delete val="1"/>
        <c:axPos val="b"/>
        <c:numFmt formatCode="General" sourceLinked="1"/>
        <c:majorTickMark val="out"/>
        <c:minorTickMark val="none"/>
        <c:tickLblPos val="nextTo"/>
        <c:crossAx val="10135411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[TrendKart_Data_Cleaning_Final.xlsx]Return status!PivotTable3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555555555555556"/>
              <c:y val="1.8518518518518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6388888888888892"/>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'Return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C5C-4C8F-B480-98A1961CDE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5C-4C8F-B480-98A1961CDE2F}"/>
              </c:ext>
            </c:extLst>
          </c:dPt>
          <c:dLbls>
            <c:dLbl>
              <c:idx val="0"/>
              <c:layout>
                <c:manualLayout>
                  <c:x val="0.15555555555555556"/>
                  <c:y val="1.851851851851834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C5C-4C8F-B480-98A1961CDE2F}"/>
                </c:ext>
              </c:extLst>
            </c:dLbl>
            <c:dLbl>
              <c:idx val="1"/>
              <c:layout>
                <c:manualLayout>
                  <c:x val="-0.16388888888888892"/>
                  <c:y val="-7.407407407407411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5C-4C8F-B480-98A1961CDE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 status'!$A$4:$A$6</c:f>
              <c:strCache>
                <c:ptCount val="2"/>
                <c:pt idx="0">
                  <c:v>Not Returned</c:v>
                </c:pt>
                <c:pt idx="1">
                  <c:v>Returned</c:v>
                </c:pt>
              </c:strCache>
            </c:strRef>
          </c:cat>
          <c:val>
            <c:numRef>
              <c:f>'Return status'!$B$4:$B$6</c:f>
              <c:numCache>
                <c:formatCode>General</c:formatCode>
                <c:ptCount val="2"/>
                <c:pt idx="0">
                  <c:v>2855</c:v>
                </c:pt>
                <c:pt idx="1">
                  <c:v>145</c:v>
                </c:pt>
              </c:numCache>
            </c:numRef>
          </c:val>
          <c:extLst>
            <c:ext xmlns:c16="http://schemas.microsoft.com/office/drawing/2014/chart" uri="{C3380CC4-5D6E-409C-BE32-E72D297353CC}">
              <c16:uniqueId val="{00000000-2C5C-4C8F-B480-98A1961CDE2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chart" Target="../charts/chart7.xml"/><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5</xdr:col>
      <xdr:colOff>60960</xdr:colOff>
      <xdr:row>7</xdr:row>
      <xdr:rowOff>30480</xdr:rowOff>
    </xdr:from>
    <xdr:to>
      <xdr:col>8</xdr:col>
      <xdr:colOff>60960</xdr:colOff>
      <xdr:row>20</xdr:row>
      <xdr:rowOff>120015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F4426097-753C-7B19-24E4-AF952E27D40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183380" y="1310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160020</xdr:colOff>
      <xdr:row>26</xdr:row>
      <xdr:rowOff>22860</xdr:rowOff>
    </xdr:from>
    <xdr:to>
      <xdr:col>2</xdr:col>
      <xdr:colOff>584835</xdr:colOff>
      <xdr:row>39</xdr:row>
      <xdr:rowOff>112395</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5A8EABAA-B4D7-996B-22F2-A2B6B8D854FF}"/>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135380" y="4777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175260</xdr:colOff>
      <xdr:row>7</xdr:row>
      <xdr:rowOff>99060</xdr:rowOff>
    </xdr:from>
    <xdr:to>
      <xdr:col>11</xdr:col>
      <xdr:colOff>175260</xdr:colOff>
      <xdr:row>21</xdr:row>
      <xdr:rowOff>5715</xdr:rowOff>
    </xdr:to>
    <mc:AlternateContent xmlns:mc="http://schemas.openxmlformats.org/markup-compatibility/2006" xmlns:a14="http://schemas.microsoft.com/office/drawing/2010/main">
      <mc:Choice Requires="a14">
        <xdr:graphicFrame macro="">
          <xdr:nvGraphicFramePr>
            <xdr:cNvPr id="5" name="Clean Payment Mode">
              <a:extLst>
                <a:ext uri="{FF2B5EF4-FFF2-40B4-BE49-F238E27FC236}">
                  <a16:creationId xmlns:a16="http://schemas.microsoft.com/office/drawing/2014/main" id="{62E2B738-A21E-47DB-F55C-3ECA5952E19E}"/>
                </a:ext>
              </a:extLst>
            </xdr:cNvPr>
            <xdr:cNvGraphicFramePr/>
          </xdr:nvGraphicFramePr>
          <xdr:xfrm>
            <a:off x="0" y="0"/>
            <a:ext cx="0" cy="0"/>
          </xdr:xfrm>
          <a:graphic>
            <a:graphicData uri="http://schemas.microsoft.com/office/drawing/2010/slicer">
              <sle:slicer xmlns:sle="http://schemas.microsoft.com/office/drawing/2010/slicer" name="Clean Payment Mode"/>
            </a:graphicData>
          </a:graphic>
        </xdr:graphicFrame>
      </mc:Choice>
      <mc:Fallback xmlns="">
        <xdr:sp macro="" textlink="">
          <xdr:nvSpPr>
            <xdr:cNvPr id="0" name=""/>
            <xdr:cNvSpPr>
              <a:spLocks noTextEdit="1"/>
            </xdr:cNvSpPr>
          </xdr:nvSpPr>
          <xdr:spPr>
            <a:xfrm>
              <a:off x="6126480" y="1379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30480</xdr:colOff>
      <xdr:row>21</xdr:row>
      <xdr:rowOff>99060</xdr:rowOff>
    </xdr:from>
    <xdr:to>
      <xdr:col>8</xdr:col>
      <xdr:colOff>30480</xdr:colOff>
      <xdr:row>35</xdr:row>
      <xdr:rowOff>5715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B94587E7-33FD-4B92-932E-E17619FB7AE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152900" y="3939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327660</xdr:colOff>
      <xdr:row>22</xdr:row>
      <xdr:rowOff>38100</xdr:rowOff>
    </xdr:from>
    <xdr:to>
      <xdr:col>11</xdr:col>
      <xdr:colOff>327660</xdr:colOff>
      <xdr:row>35</xdr:row>
      <xdr:rowOff>127635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E924110-FA56-CE51-4E0C-E264B8F720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78880" y="4061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53340</xdr:colOff>
      <xdr:row>7</xdr:row>
      <xdr:rowOff>60960</xdr:rowOff>
    </xdr:from>
    <xdr:to>
      <xdr:col>5</xdr:col>
      <xdr:colOff>53340</xdr:colOff>
      <xdr:row>20</xdr:row>
      <xdr:rowOff>150495</xdr:rowOff>
    </xdr:to>
    <mc:AlternateContent xmlns:mc="http://schemas.openxmlformats.org/markup-compatibility/2006" xmlns:a14="http://schemas.microsoft.com/office/drawing/2010/main">
      <mc:Choice Requires="a14">
        <xdr:graphicFrame macro="">
          <xdr:nvGraphicFramePr>
            <xdr:cNvPr id="4" name="Membership">
              <a:extLst>
                <a:ext uri="{FF2B5EF4-FFF2-40B4-BE49-F238E27FC236}">
                  <a16:creationId xmlns:a16="http://schemas.microsoft.com/office/drawing/2014/main" id="{321FDA53-E1CA-47A9-1E08-575E9712F2ED}"/>
                </a:ext>
              </a:extLst>
            </xdr:cNvPr>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mlns="">
        <xdr:sp macro="" textlink="">
          <xdr:nvSpPr>
            <xdr:cNvPr id="0" name=""/>
            <xdr:cNvSpPr>
              <a:spLocks noTextEdit="1"/>
            </xdr:cNvSpPr>
          </xdr:nvSpPr>
          <xdr:spPr>
            <a:xfrm>
              <a:off x="2346960" y="1341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335280</xdr:colOff>
      <xdr:row>7</xdr:row>
      <xdr:rowOff>106680</xdr:rowOff>
    </xdr:from>
    <xdr:to>
      <xdr:col>14</xdr:col>
      <xdr:colOff>335280</xdr:colOff>
      <xdr:row>21</xdr:row>
      <xdr:rowOff>13335</xdr:rowOff>
    </xdr:to>
    <mc:AlternateContent xmlns:mc="http://schemas.openxmlformats.org/markup-compatibility/2006" xmlns:a14="http://schemas.microsoft.com/office/drawing/2010/main">
      <mc:Choice Requires="a14">
        <xdr:graphicFrame macro="">
          <xdr:nvGraphicFramePr>
            <xdr:cNvPr id="8" name="Brand">
              <a:extLst>
                <a:ext uri="{FF2B5EF4-FFF2-40B4-BE49-F238E27FC236}">
                  <a16:creationId xmlns:a16="http://schemas.microsoft.com/office/drawing/2014/main" id="{434E536C-DD68-0CF0-2351-816F57E20D67}"/>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8115300" y="1386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37</xdr:col>
      <xdr:colOff>166687</xdr:colOff>
      <xdr:row>52</xdr:row>
      <xdr:rowOff>71436</xdr:rowOff>
    </xdr:to>
    <xdr:sp macro="" textlink="">
      <xdr:nvSpPr>
        <xdr:cNvPr id="9" name="Rectangle 8">
          <a:extLst>
            <a:ext uri="{FF2B5EF4-FFF2-40B4-BE49-F238E27FC236}">
              <a16:creationId xmlns:a16="http://schemas.microsoft.com/office/drawing/2014/main" id="{AA614F9C-A16E-4D5A-8AA4-A71A4189E10E}"/>
            </a:ext>
          </a:extLst>
        </xdr:cNvPr>
        <xdr:cNvSpPr/>
      </xdr:nvSpPr>
      <xdr:spPr>
        <a:xfrm>
          <a:off x="0" y="0"/>
          <a:ext cx="23550562" cy="9977436"/>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175846</xdr:colOff>
      <xdr:row>0</xdr:row>
      <xdr:rowOff>166467</xdr:rowOff>
    </xdr:from>
    <xdr:to>
      <xdr:col>36</xdr:col>
      <xdr:colOff>595311</xdr:colOff>
      <xdr:row>4</xdr:row>
      <xdr:rowOff>161192</xdr:rowOff>
    </xdr:to>
    <xdr:sp macro="" textlink="">
      <xdr:nvSpPr>
        <xdr:cNvPr id="3" name="Rectangle: Rounded Corners 2">
          <a:extLst>
            <a:ext uri="{FF2B5EF4-FFF2-40B4-BE49-F238E27FC236}">
              <a16:creationId xmlns:a16="http://schemas.microsoft.com/office/drawing/2014/main" id="{A113DB40-E7A3-18F5-ED6C-9B29DDF1CF3D}"/>
            </a:ext>
          </a:extLst>
        </xdr:cNvPr>
        <xdr:cNvSpPr/>
      </xdr:nvSpPr>
      <xdr:spPr>
        <a:xfrm>
          <a:off x="175846" y="166467"/>
          <a:ext cx="23184215" cy="75672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oneCellAnchor>
    <xdr:from>
      <xdr:col>1</xdr:col>
      <xdr:colOff>161192</xdr:colOff>
      <xdr:row>0</xdr:row>
      <xdr:rowOff>131885</xdr:rowOff>
    </xdr:from>
    <xdr:ext cx="20484245" cy="732692"/>
    <xdr:sp macro="" textlink="">
      <xdr:nvSpPr>
        <xdr:cNvPr id="2" name="TextBox 1">
          <a:extLst>
            <a:ext uri="{FF2B5EF4-FFF2-40B4-BE49-F238E27FC236}">
              <a16:creationId xmlns:a16="http://schemas.microsoft.com/office/drawing/2014/main" id="{64B493AB-5EC5-F16B-43A9-C29B1F592D7E}"/>
            </a:ext>
          </a:extLst>
        </xdr:cNvPr>
        <xdr:cNvSpPr txBox="1"/>
      </xdr:nvSpPr>
      <xdr:spPr>
        <a:xfrm>
          <a:off x="780317" y="131885"/>
          <a:ext cx="20484245" cy="7326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400" b="1">
              <a:solidFill>
                <a:srgbClr val="FF0000"/>
              </a:solidFill>
            </a:rPr>
            <a:t>TREND</a:t>
          </a:r>
          <a:r>
            <a:rPr lang="en-IN" sz="4400" b="1" baseline="0">
              <a:solidFill>
                <a:srgbClr val="FF0000"/>
              </a:solidFill>
            </a:rPr>
            <a:t>KART FASHION SALES DASHBOARD</a:t>
          </a:r>
          <a:endParaRPr lang="en-IN" sz="4400" b="1">
            <a:solidFill>
              <a:srgbClr val="FF0000"/>
            </a:solidFill>
          </a:endParaRPr>
        </a:p>
      </xdr:txBody>
    </xdr:sp>
    <xdr:clientData/>
  </xdr:oneCellAnchor>
  <xdr:twoCellAnchor editAs="oneCell">
    <xdr:from>
      <xdr:col>0</xdr:col>
      <xdr:colOff>0</xdr:colOff>
      <xdr:row>15</xdr:row>
      <xdr:rowOff>117231</xdr:rowOff>
    </xdr:from>
    <xdr:to>
      <xdr:col>2</xdr:col>
      <xdr:colOff>99060</xdr:colOff>
      <xdr:row>27</xdr:row>
      <xdr:rowOff>133497</xdr:rowOff>
    </xdr:to>
    <mc:AlternateContent xmlns:mc="http://schemas.openxmlformats.org/markup-compatibility/2006" xmlns:a14="http://schemas.microsoft.com/office/drawing/2010/main">
      <mc:Choice Requires="a14">
        <xdr:graphicFrame macro="">
          <xdr:nvGraphicFramePr>
            <xdr:cNvPr id="18" name="Month 1">
              <a:extLst>
                <a:ext uri="{FF2B5EF4-FFF2-40B4-BE49-F238E27FC236}">
                  <a16:creationId xmlns:a16="http://schemas.microsoft.com/office/drawing/2014/main" id="{78324104-A44F-4FC0-9263-EDD50A92F26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2754923"/>
              <a:ext cx="1828214" cy="2126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39</xdr:row>
      <xdr:rowOff>131886</xdr:rowOff>
    </xdr:from>
    <xdr:to>
      <xdr:col>2</xdr:col>
      <xdr:colOff>91440</xdr:colOff>
      <xdr:row>50</xdr:row>
      <xdr:rowOff>62720</xdr:rowOff>
    </xdr:to>
    <mc:AlternateContent xmlns:mc="http://schemas.openxmlformats.org/markup-compatibility/2006" xmlns:a14="http://schemas.microsoft.com/office/drawing/2010/main">
      <mc:Choice Requires="a14">
        <xdr:graphicFrame macro="">
          <xdr:nvGraphicFramePr>
            <xdr:cNvPr id="19" name="Payment Mode ">
              <a:extLst>
                <a:ext uri="{FF2B5EF4-FFF2-40B4-BE49-F238E27FC236}">
                  <a16:creationId xmlns:a16="http://schemas.microsoft.com/office/drawing/2014/main" id="{292E07A7-5EAD-423F-9B25-3291C61C1A9B}"/>
                </a:ext>
              </a:extLst>
            </xdr:cNvPr>
            <xdr:cNvGraphicFramePr/>
          </xdr:nvGraphicFramePr>
          <xdr:xfrm>
            <a:off x="0" y="0"/>
            <a:ext cx="0" cy="0"/>
          </xdr:xfrm>
          <a:graphic>
            <a:graphicData uri="http://schemas.microsoft.com/office/drawing/2010/slicer">
              <sle:slicer xmlns:sle="http://schemas.microsoft.com/office/drawing/2010/slicer" name="Payment Mode "/>
            </a:graphicData>
          </a:graphic>
        </xdr:graphicFrame>
      </mc:Choice>
      <mc:Fallback xmlns="">
        <xdr:sp macro="" textlink="">
          <xdr:nvSpPr>
            <xdr:cNvPr id="0" name=""/>
            <xdr:cNvSpPr>
              <a:spLocks noTextEdit="1"/>
            </xdr:cNvSpPr>
          </xdr:nvSpPr>
          <xdr:spPr>
            <a:xfrm>
              <a:off x="0" y="6989886"/>
              <a:ext cx="1820594" cy="1865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140677</xdr:colOff>
      <xdr:row>15</xdr:row>
      <xdr:rowOff>123678</xdr:rowOff>
    </xdr:from>
    <xdr:to>
      <xdr:col>5</xdr:col>
      <xdr:colOff>140677</xdr:colOff>
      <xdr:row>33</xdr:row>
      <xdr:rowOff>43961</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B0286DAE-84A7-4FCB-9D74-62F86CC7B87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69831" y="2761370"/>
              <a:ext cx="1846384" cy="3085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117232</xdr:rowOff>
    </xdr:from>
    <xdr:to>
      <xdr:col>2</xdr:col>
      <xdr:colOff>99060</xdr:colOff>
      <xdr:row>34</xdr:row>
      <xdr:rowOff>63306</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F11F1931-3FDD-44ED-A344-5274FA72028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4865078"/>
              <a:ext cx="1828214" cy="1176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58616</xdr:rowOff>
    </xdr:from>
    <xdr:to>
      <xdr:col>2</xdr:col>
      <xdr:colOff>87923</xdr:colOff>
      <xdr:row>39</xdr:row>
      <xdr:rowOff>119576</xdr:rowOff>
    </xdr:to>
    <mc:AlternateContent xmlns:mc="http://schemas.openxmlformats.org/markup-compatibility/2006" xmlns:a14="http://schemas.microsoft.com/office/drawing/2010/main">
      <mc:Choice Requires="a14">
        <xdr:graphicFrame macro="">
          <xdr:nvGraphicFramePr>
            <xdr:cNvPr id="22" name="Sales Channel 1">
              <a:extLst>
                <a:ext uri="{FF2B5EF4-FFF2-40B4-BE49-F238E27FC236}">
                  <a16:creationId xmlns:a16="http://schemas.microsoft.com/office/drawing/2014/main" id="{F55D9172-183F-49AC-854D-48694C7D0CE8}"/>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0" y="6037385"/>
              <a:ext cx="1817077" cy="940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545417</xdr:colOff>
      <xdr:row>15</xdr:row>
      <xdr:rowOff>149615</xdr:rowOff>
    </xdr:from>
    <xdr:to>
      <xdr:col>15</xdr:col>
      <xdr:colOff>18318</xdr:colOff>
      <xdr:row>33</xdr:row>
      <xdr:rowOff>135547</xdr:rowOff>
    </xdr:to>
    <xdr:graphicFrame macro="">
      <xdr:nvGraphicFramePr>
        <xdr:cNvPr id="23" name="Chart 22">
          <a:extLst>
            <a:ext uri="{FF2B5EF4-FFF2-40B4-BE49-F238E27FC236}">
              <a16:creationId xmlns:a16="http://schemas.microsoft.com/office/drawing/2014/main" id="{F0338760-D98E-49E6-8B98-0DEB1FC1F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116059</xdr:colOff>
      <xdr:row>34</xdr:row>
      <xdr:rowOff>79132</xdr:rowOff>
    </xdr:from>
    <xdr:to>
      <xdr:col>9</xdr:col>
      <xdr:colOff>219808</xdr:colOff>
      <xdr:row>49</xdr:row>
      <xdr:rowOff>79131</xdr:rowOff>
    </xdr:to>
    <xdr:graphicFrame macro="">
      <xdr:nvGraphicFramePr>
        <xdr:cNvPr id="24" name="Chart 23">
          <a:extLst>
            <a:ext uri="{FF2B5EF4-FFF2-40B4-BE49-F238E27FC236}">
              <a16:creationId xmlns:a16="http://schemas.microsoft.com/office/drawing/2014/main" id="{1467437A-254D-4A81-9938-BEF57F82E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289560</xdr:colOff>
      <xdr:row>15</xdr:row>
      <xdr:rowOff>93417</xdr:rowOff>
    </xdr:from>
    <xdr:to>
      <xdr:col>25</xdr:col>
      <xdr:colOff>219807</xdr:colOff>
      <xdr:row>33</xdr:row>
      <xdr:rowOff>64110</xdr:rowOff>
    </xdr:to>
    <xdr:graphicFrame macro="">
      <xdr:nvGraphicFramePr>
        <xdr:cNvPr id="25" name="Chart 24">
          <a:extLst>
            <a:ext uri="{FF2B5EF4-FFF2-40B4-BE49-F238E27FC236}">
              <a16:creationId xmlns:a16="http://schemas.microsoft.com/office/drawing/2014/main" id="{519D0DD4-FF6F-442F-8BF7-CEBF196DD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299524</xdr:colOff>
      <xdr:row>34</xdr:row>
      <xdr:rowOff>86165</xdr:rowOff>
    </xdr:from>
    <xdr:to>
      <xdr:col>16</xdr:col>
      <xdr:colOff>610186</xdr:colOff>
      <xdr:row>49</xdr:row>
      <xdr:rowOff>86164</xdr:rowOff>
    </xdr:to>
    <xdr:graphicFrame macro="">
      <xdr:nvGraphicFramePr>
        <xdr:cNvPr id="26" name="Chart 25">
          <a:extLst>
            <a:ext uri="{FF2B5EF4-FFF2-40B4-BE49-F238E27FC236}">
              <a16:creationId xmlns:a16="http://schemas.microsoft.com/office/drawing/2014/main" id="{F3ED6675-D42D-43ED-B05A-C98953353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265441</xdr:colOff>
      <xdr:row>34</xdr:row>
      <xdr:rowOff>135549</xdr:rowOff>
    </xdr:from>
    <xdr:to>
      <xdr:col>25</xdr:col>
      <xdr:colOff>357187</xdr:colOff>
      <xdr:row>49</xdr:row>
      <xdr:rowOff>120894</xdr:rowOff>
    </xdr:to>
    <xdr:graphicFrame macro="">
      <xdr:nvGraphicFramePr>
        <xdr:cNvPr id="27" name="Chart 26">
          <a:extLst>
            <a:ext uri="{FF2B5EF4-FFF2-40B4-BE49-F238E27FC236}">
              <a16:creationId xmlns:a16="http://schemas.microsoft.com/office/drawing/2014/main" id="{C02B46C6-DFA0-4C03-8D98-AE330FB38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9525</xdr:colOff>
      <xdr:row>34</xdr:row>
      <xdr:rowOff>90489</xdr:rowOff>
    </xdr:from>
    <xdr:to>
      <xdr:col>36</xdr:col>
      <xdr:colOff>23813</xdr:colOff>
      <xdr:row>49</xdr:row>
      <xdr:rowOff>90489</xdr:rowOff>
    </xdr:to>
    <xdr:graphicFrame macro="">
      <xdr:nvGraphicFramePr>
        <xdr:cNvPr id="13" name="Chart 12">
          <a:extLst>
            <a:ext uri="{FF2B5EF4-FFF2-40B4-BE49-F238E27FC236}">
              <a16:creationId xmlns:a16="http://schemas.microsoft.com/office/drawing/2014/main" id="{28ED1811-F888-4537-A878-5CDBF5A46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217988</xdr:colOff>
      <xdr:row>5</xdr:row>
      <xdr:rowOff>157676</xdr:rowOff>
    </xdr:from>
    <xdr:to>
      <xdr:col>37</xdr:col>
      <xdr:colOff>23813</xdr:colOff>
      <xdr:row>14</xdr:row>
      <xdr:rowOff>117231</xdr:rowOff>
    </xdr:to>
    <xdr:grpSp>
      <xdr:nvGrpSpPr>
        <xdr:cNvPr id="51" name="Group 50">
          <a:extLst>
            <a:ext uri="{FF2B5EF4-FFF2-40B4-BE49-F238E27FC236}">
              <a16:creationId xmlns:a16="http://schemas.microsoft.com/office/drawing/2014/main" id="{E45627E4-C83D-DD03-D54A-AD2B1387522D}"/>
            </a:ext>
          </a:extLst>
        </xdr:cNvPr>
        <xdr:cNvGrpSpPr/>
      </xdr:nvGrpSpPr>
      <xdr:grpSpPr>
        <a:xfrm>
          <a:off x="217988" y="1110176"/>
          <a:ext cx="22837275" cy="1674055"/>
          <a:chOff x="765664" y="1110176"/>
          <a:chExt cx="23189700" cy="1674055"/>
        </a:xfrm>
      </xdr:grpSpPr>
      <xdr:sp macro="" textlink="">
        <xdr:nvSpPr>
          <xdr:cNvPr id="4" name="Rectangle: Rounded Corners 3">
            <a:extLst>
              <a:ext uri="{FF2B5EF4-FFF2-40B4-BE49-F238E27FC236}">
                <a16:creationId xmlns:a16="http://schemas.microsoft.com/office/drawing/2014/main" id="{27D9D14D-3E80-9F33-13F3-944BBF22F5A4}"/>
              </a:ext>
            </a:extLst>
          </xdr:cNvPr>
          <xdr:cNvSpPr/>
        </xdr:nvSpPr>
        <xdr:spPr>
          <a:xfrm>
            <a:off x="765664" y="1215682"/>
            <a:ext cx="3469297" cy="15685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D0BCD6C2-D22B-01D6-4E3A-6EF104D274E2}"/>
              </a:ext>
            </a:extLst>
          </xdr:cNvPr>
          <xdr:cNvSpPr/>
        </xdr:nvSpPr>
        <xdr:spPr>
          <a:xfrm>
            <a:off x="4586655" y="1172309"/>
            <a:ext cx="3538903" cy="16119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8CD17A07-4572-17FC-FC2E-62FCBBD7119A}"/>
              </a:ext>
            </a:extLst>
          </xdr:cNvPr>
          <xdr:cNvSpPr/>
        </xdr:nvSpPr>
        <xdr:spPr>
          <a:xfrm>
            <a:off x="8389327" y="1186961"/>
            <a:ext cx="3348405" cy="15972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3B29506D-A00E-0BA0-FDBE-3420E29DF405}"/>
              </a:ext>
            </a:extLst>
          </xdr:cNvPr>
          <xdr:cNvSpPr txBox="1"/>
        </xdr:nvSpPr>
        <xdr:spPr>
          <a:xfrm>
            <a:off x="2095500" y="1274885"/>
            <a:ext cx="2227384" cy="688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2"/>
                </a:solidFill>
              </a:rPr>
              <a:t>Total</a:t>
            </a:r>
            <a:r>
              <a:rPr lang="en-IN" sz="3200" b="1" baseline="0">
                <a:solidFill>
                  <a:schemeClr val="bg2"/>
                </a:solidFill>
              </a:rPr>
              <a:t> Sales</a:t>
            </a:r>
          </a:p>
        </xdr:txBody>
      </xdr:sp>
      <xdr:sp macro="" textlink="">
        <xdr:nvSpPr>
          <xdr:cNvPr id="10" name="TextBox 9">
            <a:extLst>
              <a:ext uri="{FF2B5EF4-FFF2-40B4-BE49-F238E27FC236}">
                <a16:creationId xmlns:a16="http://schemas.microsoft.com/office/drawing/2014/main" id="{DF2941D6-8F5B-AECB-EFAF-5A0DA49B741B}"/>
              </a:ext>
            </a:extLst>
          </xdr:cNvPr>
          <xdr:cNvSpPr txBox="1"/>
        </xdr:nvSpPr>
        <xdr:spPr>
          <a:xfrm>
            <a:off x="5372206" y="1217315"/>
            <a:ext cx="2751259" cy="597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2"/>
                </a:solidFill>
              </a:rPr>
              <a:t>Total Quantity</a:t>
            </a:r>
          </a:p>
        </xdr:txBody>
      </xdr:sp>
      <xdr:sp macro="" textlink="">
        <xdr:nvSpPr>
          <xdr:cNvPr id="11" name="TextBox 10">
            <a:extLst>
              <a:ext uri="{FF2B5EF4-FFF2-40B4-BE49-F238E27FC236}">
                <a16:creationId xmlns:a16="http://schemas.microsoft.com/office/drawing/2014/main" id="{1F43155F-90B6-FF58-67CC-D37928050692}"/>
              </a:ext>
            </a:extLst>
          </xdr:cNvPr>
          <xdr:cNvSpPr txBox="1"/>
        </xdr:nvSpPr>
        <xdr:spPr>
          <a:xfrm>
            <a:off x="9598269" y="1274885"/>
            <a:ext cx="2139461" cy="569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2"/>
                </a:solidFill>
              </a:rPr>
              <a:t>Total Profit</a:t>
            </a:r>
          </a:p>
        </xdr:txBody>
      </xdr:sp>
      <xdr:sp macro="" textlink="kpi!B2">
        <xdr:nvSpPr>
          <xdr:cNvPr id="14" name="TextBox 13">
            <a:extLst>
              <a:ext uri="{FF2B5EF4-FFF2-40B4-BE49-F238E27FC236}">
                <a16:creationId xmlns:a16="http://schemas.microsoft.com/office/drawing/2014/main" id="{EE06C939-A9A4-8ABC-B33D-D63C5FB346AE}"/>
              </a:ext>
            </a:extLst>
          </xdr:cNvPr>
          <xdr:cNvSpPr txBox="1"/>
        </xdr:nvSpPr>
        <xdr:spPr>
          <a:xfrm>
            <a:off x="2286000" y="2074984"/>
            <a:ext cx="1963613" cy="635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5D1944-62D0-41AB-926A-F837A9C6ADAD}" type="TxLink">
              <a:rPr lang="en-US" sz="2800" b="1" i="0" u="none" strike="noStrike">
                <a:solidFill>
                  <a:schemeClr val="bg2"/>
                </a:solidFill>
                <a:latin typeface="Calibri"/>
                <a:ea typeface="Calibri"/>
                <a:cs typeface="Calibri"/>
              </a:rPr>
              <a:pPr/>
              <a:t>₹ 92,27,180</a:t>
            </a:fld>
            <a:endParaRPr lang="en-IN" sz="2800" b="1">
              <a:solidFill>
                <a:schemeClr val="bg2"/>
              </a:solidFill>
            </a:endParaRPr>
          </a:p>
        </xdr:txBody>
      </xdr:sp>
      <xdr:sp macro="" textlink="kpi!B4">
        <xdr:nvSpPr>
          <xdr:cNvPr id="15" name="TextBox 14">
            <a:extLst>
              <a:ext uri="{FF2B5EF4-FFF2-40B4-BE49-F238E27FC236}">
                <a16:creationId xmlns:a16="http://schemas.microsoft.com/office/drawing/2014/main" id="{9430A89F-1FD8-EA83-1F4D-970BF83F4D05}"/>
              </a:ext>
            </a:extLst>
          </xdr:cNvPr>
          <xdr:cNvSpPr txBox="1"/>
        </xdr:nvSpPr>
        <xdr:spPr>
          <a:xfrm>
            <a:off x="7019194" y="1846385"/>
            <a:ext cx="1208941" cy="53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69A5D1-0C22-493E-9F96-25B214BA6A0C}" type="TxLink">
              <a:rPr lang="en-US" sz="2800" b="1" i="0" u="none" strike="noStrike">
                <a:solidFill>
                  <a:schemeClr val="bg2"/>
                </a:solidFill>
                <a:latin typeface="Calibri"/>
                <a:ea typeface="Calibri"/>
                <a:cs typeface="Calibri"/>
              </a:rPr>
              <a:pPr/>
              <a:t>6118</a:t>
            </a:fld>
            <a:endParaRPr lang="en-IN" sz="2800" b="1">
              <a:solidFill>
                <a:schemeClr val="bg2"/>
              </a:solidFill>
            </a:endParaRPr>
          </a:p>
        </xdr:txBody>
      </xdr:sp>
      <xdr:sp macro="" textlink="kpi!B3">
        <xdr:nvSpPr>
          <xdr:cNvPr id="16" name="TextBox 15">
            <a:extLst>
              <a:ext uri="{FF2B5EF4-FFF2-40B4-BE49-F238E27FC236}">
                <a16:creationId xmlns:a16="http://schemas.microsoft.com/office/drawing/2014/main" id="{6104A5D7-3D44-6B2E-B867-95C24A50FADE}"/>
              </a:ext>
            </a:extLst>
          </xdr:cNvPr>
          <xdr:cNvSpPr txBox="1"/>
        </xdr:nvSpPr>
        <xdr:spPr>
          <a:xfrm>
            <a:off x="9851048" y="2095500"/>
            <a:ext cx="1945299" cy="546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3D8B4C-5148-416E-B905-E870DECED912}" type="TxLink">
              <a:rPr lang="en-US" sz="2800" b="1" i="0" u="none" strike="noStrike">
                <a:solidFill>
                  <a:schemeClr val="bg2"/>
                </a:solidFill>
                <a:latin typeface="Calibri"/>
                <a:ea typeface="Calibri"/>
                <a:cs typeface="Calibri"/>
              </a:rPr>
              <a:pPr/>
              <a:t>₹ 18,04,519</a:t>
            </a:fld>
            <a:endParaRPr lang="en-IN" sz="2800" b="1">
              <a:solidFill>
                <a:schemeClr val="bg2"/>
              </a:solidFill>
            </a:endParaRPr>
          </a:p>
        </xdr:txBody>
      </xdr:sp>
      <xdr:grpSp>
        <xdr:nvGrpSpPr>
          <xdr:cNvPr id="35" name="Group 34">
            <a:extLst>
              <a:ext uri="{FF2B5EF4-FFF2-40B4-BE49-F238E27FC236}">
                <a16:creationId xmlns:a16="http://schemas.microsoft.com/office/drawing/2014/main" id="{91EBDCFA-7088-85FF-44CC-44AEB7630D25}"/>
              </a:ext>
            </a:extLst>
          </xdr:cNvPr>
          <xdr:cNvGrpSpPr/>
        </xdr:nvGrpSpPr>
        <xdr:grpSpPr>
          <a:xfrm>
            <a:off x="11999154" y="1186376"/>
            <a:ext cx="3834325" cy="1568547"/>
            <a:chOff x="11999154" y="1186376"/>
            <a:chExt cx="3834325" cy="1568547"/>
          </a:xfrm>
        </xdr:grpSpPr>
        <xdr:sp macro="" textlink="">
          <xdr:nvSpPr>
            <xdr:cNvPr id="7" name="Rectangle: Rounded Corners 6">
              <a:extLst>
                <a:ext uri="{FF2B5EF4-FFF2-40B4-BE49-F238E27FC236}">
                  <a16:creationId xmlns:a16="http://schemas.microsoft.com/office/drawing/2014/main" id="{62287232-21BE-D450-092F-8DD9E861C40F}"/>
                </a:ext>
              </a:extLst>
            </xdr:cNvPr>
            <xdr:cNvSpPr/>
          </xdr:nvSpPr>
          <xdr:spPr>
            <a:xfrm>
              <a:off x="11999154" y="1186376"/>
              <a:ext cx="3834325" cy="15685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4EB01005-EB05-605B-2235-79582EB37896}"/>
                </a:ext>
              </a:extLst>
            </xdr:cNvPr>
            <xdr:cNvSpPr txBox="1"/>
          </xdr:nvSpPr>
          <xdr:spPr>
            <a:xfrm>
              <a:off x="13181134" y="1230923"/>
              <a:ext cx="2623040" cy="679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2"/>
                  </a:solidFill>
                </a:rPr>
                <a:t>Profit</a:t>
              </a:r>
              <a:r>
                <a:rPr lang="en-IN" sz="3200" b="1" baseline="0">
                  <a:solidFill>
                    <a:schemeClr val="bg2"/>
                  </a:solidFill>
                </a:rPr>
                <a:t> Margin</a:t>
              </a:r>
              <a:endParaRPr lang="en-IN" sz="3200" b="1">
                <a:solidFill>
                  <a:schemeClr val="bg2"/>
                </a:solidFill>
              </a:endParaRPr>
            </a:p>
          </xdr:txBody>
        </xdr:sp>
        <xdr:sp macro="" textlink="kpi!B5">
          <xdr:nvSpPr>
            <xdr:cNvPr id="17" name="TextBox 16">
              <a:extLst>
                <a:ext uri="{FF2B5EF4-FFF2-40B4-BE49-F238E27FC236}">
                  <a16:creationId xmlns:a16="http://schemas.microsoft.com/office/drawing/2014/main" id="{4F274644-DCAB-C3FF-F621-2D747FDF941D}"/>
                </a:ext>
              </a:extLst>
            </xdr:cNvPr>
            <xdr:cNvSpPr txBox="1"/>
          </xdr:nvSpPr>
          <xdr:spPr>
            <a:xfrm>
              <a:off x="14658536" y="2022230"/>
              <a:ext cx="1087020" cy="65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96FB48-7D1D-4648-B1F8-220ED611E773}" type="TxLink">
                <a:rPr lang="en-US" sz="2800" b="1" i="0" u="none" strike="noStrike">
                  <a:solidFill>
                    <a:schemeClr val="bg2"/>
                  </a:solidFill>
                  <a:latin typeface="Calibri"/>
                  <a:ea typeface="Calibri"/>
                  <a:cs typeface="Calibri"/>
                </a:rPr>
                <a:pPr/>
                <a:t>20%</a:t>
              </a:fld>
              <a:endParaRPr lang="en-IN" sz="2800" b="1">
                <a:solidFill>
                  <a:schemeClr val="bg2"/>
                </a:solidFill>
              </a:endParaRPr>
            </a:p>
          </xdr:txBody>
        </xdr:sp>
        <xdr:pic>
          <xdr:nvPicPr>
            <xdr:cNvPr id="28" name="Graphic 27" descr="Bar graph with upward trend with solid fill">
              <a:extLst>
                <a:ext uri="{FF2B5EF4-FFF2-40B4-BE49-F238E27FC236}">
                  <a16:creationId xmlns:a16="http://schemas.microsoft.com/office/drawing/2014/main" id="{210EAD9F-36B5-66C8-EB2D-2472BF14419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016155" y="1597269"/>
              <a:ext cx="921726" cy="987669"/>
            </a:xfrm>
            <a:prstGeom prst="rect">
              <a:avLst/>
            </a:prstGeom>
          </xdr:spPr>
        </xdr:pic>
      </xdr:grpSp>
      <xdr:pic>
        <xdr:nvPicPr>
          <xdr:cNvPr id="30" name="Graphic 29" descr="Coins with solid fill">
            <a:extLst>
              <a:ext uri="{FF2B5EF4-FFF2-40B4-BE49-F238E27FC236}">
                <a16:creationId xmlns:a16="http://schemas.microsoft.com/office/drawing/2014/main" id="{B93CCDD1-EDAD-F6EA-4230-9D0F133F8BA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645568" y="1600731"/>
            <a:ext cx="918064" cy="987669"/>
          </a:xfrm>
          <a:prstGeom prst="rect">
            <a:avLst/>
          </a:prstGeom>
        </xdr:spPr>
      </xdr:pic>
      <xdr:pic>
        <xdr:nvPicPr>
          <xdr:cNvPr id="32" name="Graphic 31" descr="List with solid fill">
            <a:extLst>
              <a:ext uri="{FF2B5EF4-FFF2-40B4-BE49-F238E27FC236}">
                <a16:creationId xmlns:a16="http://schemas.microsoft.com/office/drawing/2014/main" id="{3CBF5831-0CE6-EFE8-FD1A-E356F74AF0A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534962" y="1633501"/>
            <a:ext cx="914107" cy="987669"/>
          </a:xfrm>
          <a:prstGeom prst="rect">
            <a:avLst/>
          </a:prstGeom>
        </xdr:spPr>
      </xdr:pic>
      <xdr:pic>
        <xdr:nvPicPr>
          <xdr:cNvPr id="34" name="Graphic 33" descr="Money with solid fill">
            <a:extLst>
              <a:ext uri="{FF2B5EF4-FFF2-40B4-BE49-F238E27FC236}">
                <a16:creationId xmlns:a16="http://schemas.microsoft.com/office/drawing/2014/main" id="{731FCDC1-C7AF-EF88-1A18-EB9B34306C3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49318" y="1593001"/>
            <a:ext cx="896083" cy="987669"/>
          </a:xfrm>
          <a:prstGeom prst="rect">
            <a:avLst/>
          </a:prstGeom>
        </xdr:spPr>
      </xdr:pic>
      <xdr:grpSp>
        <xdr:nvGrpSpPr>
          <xdr:cNvPr id="36" name="Group 35">
            <a:extLst>
              <a:ext uri="{FF2B5EF4-FFF2-40B4-BE49-F238E27FC236}">
                <a16:creationId xmlns:a16="http://schemas.microsoft.com/office/drawing/2014/main" id="{1DC58083-1EB7-49C0-A587-8A9D932556AE}"/>
              </a:ext>
            </a:extLst>
          </xdr:cNvPr>
          <xdr:cNvGrpSpPr/>
        </xdr:nvGrpSpPr>
        <xdr:grpSpPr>
          <a:xfrm>
            <a:off x="16009179" y="1148276"/>
            <a:ext cx="3834325" cy="1568547"/>
            <a:chOff x="11999154" y="1186376"/>
            <a:chExt cx="3834325" cy="1568547"/>
          </a:xfrm>
        </xdr:grpSpPr>
        <xdr:sp macro="" textlink="">
          <xdr:nvSpPr>
            <xdr:cNvPr id="37" name="Rectangle: Rounded Corners 36">
              <a:extLst>
                <a:ext uri="{FF2B5EF4-FFF2-40B4-BE49-F238E27FC236}">
                  <a16:creationId xmlns:a16="http://schemas.microsoft.com/office/drawing/2014/main" id="{22075251-8FC8-1932-EDB0-3C5B3CC12161}"/>
                </a:ext>
              </a:extLst>
            </xdr:cNvPr>
            <xdr:cNvSpPr/>
          </xdr:nvSpPr>
          <xdr:spPr>
            <a:xfrm>
              <a:off x="11999154" y="1186376"/>
              <a:ext cx="3834325" cy="15685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379A7FC6-31A7-9EBC-E595-FC57EF288666}"/>
                </a:ext>
              </a:extLst>
            </xdr:cNvPr>
            <xdr:cNvSpPr txBox="1"/>
          </xdr:nvSpPr>
          <xdr:spPr>
            <a:xfrm>
              <a:off x="13181134" y="1230923"/>
              <a:ext cx="2623040" cy="679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2"/>
                  </a:solidFill>
                </a:rPr>
                <a:t>Total</a:t>
              </a:r>
              <a:r>
                <a:rPr lang="en-IN" sz="3200" b="1" baseline="0">
                  <a:solidFill>
                    <a:schemeClr val="bg2"/>
                  </a:solidFill>
                </a:rPr>
                <a:t> Cost</a:t>
              </a:r>
              <a:endParaRPr lang="en-IN" sz="3200" b="1">
                <a:solidFill>
                  <a:schemeClr val="bg2"/>
                </a:solidFill>
              </a:endParaRPr>
            </a:p>
          </xdr:txBody>
        </xdr:sp>
        <xdr:sp macro="" textlink="kpi!B7">
          <xdr:nvSpPr>
            <xdr:cNvPr id="39" name="TextBox 38">
              <a:extLst>
                <a:ext uri="{FF2B5EF4-FFF2-40B4-BE49-F238E27FC236}">
                  <a16:creationId xmlns:a16="http://schemas.microsoft.com/office/drawing/2014/main" id="{3DDF8579-70B5-8269-25DD-BD028C0FAE85}"/>
                </a:ext>
              </a:extLst>
            </xdr:cNvPr>
            <xdr:cNvSpPr txBox="1"/>
          </xdr:nvSpPr>
          <xdr:spPr>
            <a:xfrm>
              <a:off x="13754101" y="2022230"/>
              <a:ext cx="1991456" cy="65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94A567-9053-433B-9F21-8B0444A97C48}" type="TxLink">
                <a:rPr lang="en-US" sz="2800" b="1" i="0" u="none" strike="noStrike">
                  <a:solidFill>
                    <a:schemeClr val="bg1"/>
                  </a:solidFill>
                  <a:latin typeface="Calibri"/>
                  <a:ea typeface="Calibri"/>
                  <a:cs typeface="Calibri"/>
                </a:rPr>
                <a:pPr/>
                <a:t>₹ 65,96,441</a:t>
              </a:fld>
              <a:endParaRPr lang="en-IN" sz="2800" b="1">
                <a:solidFill>
                  <a:schemeClr val="bg1"/>
                </a:solidFill>
              </a:endParaRPr>
            </a:p>
          </xdr:txBody>
        </xdr:sp>
      </xdr:grpSp>
      <xdr:grpSp>
        <xdr:nvGrpSpPr>
          <xdr:cNvPr id="41" name="Group 40">
            <a:extLst>
              <a:ext uri="{FF2B5EF4-FFF2-40B4-BE49-F238E27FC236}">
                <a16:creationId xmlns:a16="http://schemas.microsoft.com/office/drawing/2014/main" id="{0BDCF21E-3F69-4EC1-B076-49CDEE909F9C}"/>
              </a:ext>
            </a:extLst>
          </xdr:cNvPr>
          <xdr:cNvGrpSpPr/>
        </xdr:nvGrpSpPr>
        <xdr:grpSpPr>
          <a:xfrm>
            <a:off x="19995392" y="1110176"/>
            <a:ext cx="3959972" cy="1568547"/>
            <a:chOff x="11999155" y="1186376"/>
            <a:chExt cx="4223405" cy="1568547"/>
          </a:xfrm>
        </xdr:grpSpPr>
        <xdr:sp macro="" textlink="">
          <xdr:nvSpPr>
            <xdr:cNvPr id="42" name="Rectangle: Rounded Corners 41">
              <a:extLst>
                <a:ext uri="{FF2B5EF4-FFF2-40B4-BE49-F238E27FC236}">
                  <a16:creationId xmlns:a16="http://schemas.microsoft.com/office/drawing/2014/main" id="{D7F511BC-74FA-E550-BCB3-5ECE5D0DAFF2}"/>
                </a:ext>
              </a:extLst>
            </xdr:cNvPr>
            <xdr:cNvSpPr/>
          </xdr:nvSpPr>
          <xdr:spPr>
            <a:xfrm>
              <a:off x="11999155" y="1186376"/>
              <a:ext cx="4223405" cy="15685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TextBox 42">
              <a:extLst>
                <a:ext uri="{FF2B5EF4-FFF2-40B4-BE49-F238E27FC236}">
                  <a16:creationId xmlns:a16="http://schemas.microsoft.com/office/drawing/2014/main" id="{C3007FD4-DC3B-6E17-2221-227621E47748}"/>
                </a:ext>
              </a:extLst>
            </xdr:cNvPr>
            <xdr:cNvSpPr txBox="1"/>
          </xdr:nvSpPr>
          <xdr:spPr>
            <a:xfrm>
              <a:off x="12801544" y="1207110"/>
              <a:ext cx="3395619" cy="679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2"/>
                  </a:solidFill>
                </a:rPr>
                <a:t>Total</a:t>
              </a:r>
              <a:r>
                <a:rPr lang="en-IN" sz="3200" b="1" baseline="0">
                  <a:solidFill>
                    <a:schemeClr val="bg2"/>
                  </a:solidFill>
                </a:rPr>
                <a:t> Transaction</a:t>
              </a:r>
              <a:endParaRPr lang="en-IN" sz="3200" b="1">
                <a:solidFill>
                  <a:schemeClr val="bg2"/>
                </a:solidFill>
              </a:endParaRPr>
            </a:p>
          </xdr:txBody>
        </xdr:sp>
        <xdr:sp macro="" textlink="kpi!B8">
          <xdr:nvSpPr>
            <xdr:cNvPr id="44" name="TextBox 43">
              <a:extLst>
                <a:ext uri="{FF2B5EF4-FFF2-40B4-BE49-F238E27FC236}">
                  <a16:creationId xmlns:a16="http://schemas.microsoft.com/office/drawing/2014/main" id="{9E59A133-AE2A-F7C0-B85B-D009DE39F054}"/>
                </a:ext>
              </a:extLst>
            </xdr:cNvPr>
            <xdr:cNvSpPr txBox="1"/>
          </xdr:nvSpPr>
          <xdr:spPr>
            <a:xfrm>
              <a:off x="14658536" y="2022230"/>
              <a:ext cx="1087020" cy="65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BC2A04-7B3B-4805-A4E5-8103B9C6A745}" type="TxLink">
                <a:rPr lang="en-US" sz="2800" b="1" i="0" u="none" strike="noStrike">
                  <a:solidFill>
                    <a:schemeClr val="bg1"/>
                  </a:solidFill>
                  <a:latin typeface="Calibri"/>
                  <a:ea typeface="Calibri"/>
                  <a:cs typeface="Calibri"/>
                </a:rPr>
                <a:pPr/>
                <a:t>2995</a:t>
              </a:fld>
              <a:endParaRPr lang="en-IN" sz="2800" b="1">
                <a:solidFill>
                  <a:schemeClr val="bg1"/>
                </a:solidFill>
              </a:endParaRPr>
            </a:p>
          </xdr:txBody>
        </xdr:sp>
      </xdr:grpSp>
      <xdr:pic>
        <xdr:nvPicPr>
          <xdr:cNvPr id="47" name="Graphic 46" descr="Wallet with solid fill">
            <a:extLst>
              <a:ext uri="{FF2B5EF4-FFF2-40B4-BE49-F238E27FC236}">
                <a16:creationId xmlns:a16="http://schemas.microsoft.com/office/drawing/2014/main" id="{66A8EC90-F261-0979-87FA-6BD5482E4AB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6144875" y="1476375"/>
            <a:ext cx="1081088" cy="1081088"/>
          </a:xfrm>
          <a:prstGeom prst="rect">
            <a:avLst/>
          </a:prstGeom>
        </xdr:spPr>
      </xdr:pic>
      <xdr:pic>
        <xdr:nvPicPr>
          <xdr:cNvPr id="49" name="Graphic 48" descr="Clipboard with solid fill">
            <a:extLst>
              <a:ext uri="{FF2B5EF4-FFF2-40B4-BE49-F238E27FC236}">
                <a16:creationId xmlns:a16="http://schemas.microsoft.com/office/drawing/2014/main" id="{26FC89E2-AB9A-9AD6-C9BA-4DC28DEFB3C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0081062" y="1554937"/>
            <a:ext cx="914400" cy="914400"/>
          </a:xfrm>
          <a:prstGeom prst="rect">
            <a:avLst/>
          </a:prstGeom>
        </xdr:spPr>
      </xdr:pic>
    </xdr:grpSp>
    <xdr:clientData/>
  </xdr:twoCellAnchor>
  <xdr:twoCellAnchor>
    <xdr:from>
      <xdr:col>25</xdr:col>
      <xdr:colOff>547688</xdr:colOff>
      <xdr:row>15</xdr:row>
      <xdr:rowOff>166688</xdr:rowOff>
    </xdr:from>
    <xdr:to>
      <xdr:col>36</xdr:col>
      <xdr:colOff>47625</xdr:colOff>
      <xdr:row>33</xdr:row>
      <xdr:rowOff>23812</xdr:rowOff>
    </xdr:to>
    <xdr:graphicFrame macro="">
      <xdr:nvGraphicFramePr>
        <xdr:cNvPr id="50" name="Chart 49">
          <a:extLst>
            <a:ext uri="{FF2B5EF4-FFF2-40B4-BE49-F238E27FC236}">
              <a16:creationId xmlns:a16="http://schemas.microsoft.com/office/drawing/2014/main" id="{7D832E3E-F83F-43E4-B556-EB898771D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19</xdr:row>
      <xdr:rowOff>99060</xdr:rowOff>
    </xdr:from>
    <xdr:to>
      <xdr:col>5</xdr:col>
      <xdr:colOff>274320</xdr:colOff>
      <xdr:row>34</xdr:row>
      <xdr:rowOff>99060</xdr:rowOff>
    </xdr:to>
    <xdr:graphicFrame macro="">
      <xdr:nvGraphicFramePr>
        <xdr:cNvPr id="2" name="Chart 1">
          <a:extLst>
            <a:ext uri="{FF2B5EF4-FFF2-40B4-BE49-F238E27FC236}">
              <a16:creationId xmlns:a16="http://schemas.microsoft.com/office/drawing/2014/main" id="{8C3A529F-D653-310E-C350-CB7E0BF088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25</xdr:row>
      <xdr:rowOff>99060</xdr:rowOff>
    </xdr:from>
    <xdr:to>
      <xdr:col>5</xdr:col>
      <xdr:colOff>449580</xdr:colOff>
      <xdr:row>40</xdr:row>
      <xdr:rowOff>99060</xdr:rowOff>
    </xdr:to>
    <xdr:graphicFrame macro="">
      <xdr:nvGraphicFramePr>
        <xdr:cNvPr id="2" name="Chart 1">
          <a:extLst>
            <a:ext uri="{FF2B5EF4-FFF2-40B4-BE49-F238E27FC236}">
              <a16:creationId xmlns:a16="http://schemas.microsoft.com/office/drawing/2014/main" id="{BA1EF695-6375-6302-B3FE-98F88CDE7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14</xdr:row>
      <xdr:rowOff>53340</xdr:rowOff>
    </xdr:from>
    <xdr:to>
      <xdr:col>3</xdr:col>
      <xdr:colOff>502920</xdr:colOff>
      <xdr:row>29</xdr:row>
      <xdr:rowOff>53340</xdr:rowOff>
    </xdr:to>
    <xdr:graphicFrame macro="">
      <xdr:nvGraphicFramePr>
        <xdr:cNvPr id="2" name="Chart 1">
          <a:extLst>
            <a:ext uri="{FF2B5EF4-FFF2-40B4-BE49-F238E27FC236}">
              <a16:creationId xmlns:a16="http://schemas.microsoft.com/office/drawing/2014/main" id="{5BC14F07-1267-E8C6-202B-21B1F1EEC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99060</xdr:rowOff>
    </xdr:from>
    <xdr:to>
      <xdr:col>5</xdr:col>
      <xdr:colOff>563880</xdr:colOff>
      <xdr:row>22</xdr:row>
      <xdr:rowOff>99060</xdr:rowOff>
    </xdr:to>
    <xdr:graphicFrame macro="">
      <xdr:nvGraphicFramePr>
        <xdr:cNvPr id="2" name="Chart 1">
          <a:extLst>
            <a:ext uri="{FF2B5EF4-FFF2-40B4-BE49-F238E27FC236}">
              <a16:creationId xmlns:a16="http://schemas.microsoft.com/office/drawing/2014/main" id="{E9F6A6A2-CECC-A379-A49A-D357D7C684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428625</xdr:colOff>
      <xdr:row>15</xdr:row>
      <xdr:rowOff>128587</xdr:rowOff>
    </xdr:from>
    <xdr:to>
      <xdr:col>11</xdr:col>
      <xdr:colOff>123825</xdr:colOff>
      <xdr:row>30</xdr:row>
      <xdr:rowOff>14287</xdr:rowOff>
    </xdr:to>
    <xdr:graphicFrame macro="">
      <xdr:nvGraphicFramePr>
        <xdr:cNvPr id="3" name="Chart 2">
          <a:extLst>
            <a:ext uri="{FF2B5EF4-FFF2-40B4-BE49-F238E27FC236}">
              <a16:creationId xmlns:a16="http://schemas.microsoft.com/office/drawing/2014/main" id="{A3B01276-8F47-D2D3-7FA1-2DE659620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xdr:colOff>
      <xdr:row>6</xdr:row>
      <xdr:rowOff>76200</xdr:rowOff>
    </xdr:from>
    <xdr:to>
      <xdr:col>5</xdr:col>
      <xdr:colOff>563886</xdr:colOff>
      <xdr:row>21</xdr:row>
      <xdr:rowOff>76200</xdr:rowOff>
    </xdr:to>
    <xdr:graphicFrame macro="">
      <xdr:nvGraphicFramePr>
        <xdr:cNvPr id="2" name="Chart 1">
          <a:extLst>
            <a:ext uri="{FF2B5EF4-FFF2-40B4-BE49-F238E27FC236}">
              <a16:creationId xmlns:a16="http://schemas.microsoft.com/office/drawing/2014/main" id="{4DC0361A-6E12-7E29-0D41-6D2A97F2D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438150</xdr:colOff>
      <xdr:row>11</xdr:row>
      <xdr:rowOff>34290</xdr:rowOff>
    </xdr:from>
    <xdr:to>
      <xdr:col>4</xdr:col>
      <xdr:colOff>518160</xdr:colOff>
      <xdr:row>26</xdr:row>
      <xdr:rowOff>34290</xdr:rowOff>
    </xdr:to>
    <xdr:graphicFrame macro="">
      <xdr:nvGraphicFramePr>
        <xdr:cNvPr id="2" name="Chart 1">
          <a:extLst>
            <a:ext uri="{FF2B5EF4-FFF2-40B4-BE49-F238E27FC236}">
              <a16:creationId xmlns:a16="http://schemas.microsoft.com/office/drawing/2014/main" id="{4B157656-CAE6-7BAF-ABEC-4C0869FF2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529590</xdr:colOff>
      <xdr:row>7</xdr:row>
      <xdr:rowOff>171450</xdr:rowOff>
    </xdr:from>
    <xdr:to>
      <xdr:col>6</xdr:col>
      <xdr:colOff>567690</xdr:colOff>
      <xdr:row>22</xdr:row>
      <xdr:rowOff>171450</xdr:rowOff>
    </xdr:to>
    <xdr:graphicFrame macro="">
      <xdr:nvGraphicFramePr>
        <xdr:cNvPr id="2" name="Chart 1">
          <a:extLst>
            <a:ext uri="{FF2B5EF4-FFF2-40B4-BE49-F238E27FC236}">
              <a16:creationId xmlns:a16="http://schemas.microsoft.com/office/drawing/2014/main" id="{731C5545-76D8-B396-FF0F-15A8A191F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COA" refreshedDate="46300.660623263888" createdVersion="8" refreshedVersion="8" minRefreshableVersion="3" recordCount="3000" xr:uid="{71AB8B81-B2E5-480A-A455-0DEAF58E4728}">
  <cacheSource type="worksheet">
    <worksheetSource name="tblSales"/>
  </cacheSource>
  <cacheFields count="41">
    <cacheField name="Invoice No" numFmtId="0">
      <sharedItems/>
    </cacheField>
    <cacheField name="Invoice Date" numFmtId="0">
      <sharedItems containsSemiMixedTypes="0" containsNonDate="0" containsDate="1" containsString="0" minDate="2024-04-01T00:00:00" maxDate="2025-04-0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fieldGroup par="40"/>
    </cacheField>
    <cacheField name="Customer_ID" numFmtId="0">
      <sharedItems/>
    </cacheField>
    <cacheField name="Product_ID" numFmtId="0">
      <sharedItems/>
    </cacheField>
    <cacheField name="Store_ID" numFmtId="0">
      <sharedItems/>
    </cacheField>
    <cacheField name="Employee_ID"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399999999998" maxValue="7400.3200000000006"/>
    </cacheField>
    <cacheField name="Payment Mode" numFmtId="0">
      <sharedItems count="10">
        <s v="UPI"/>
        <s v="Debit Card"/>
        <s v="Credit Card"/>
        <s v="Cash"/>
        <s v="Net Banking"/>
        <s v="EMI"/>
        <s v="  Debit Card  "/>
        <s v="  UPI  "/>
        <s v="  Credit Card  "/>
        <s v="  Cash  "/>
      </sharedItems>
    </cacheField>
    <cacheField name="Clean Payment Mode" numFmtId="0">
      <sharedItems count="6">
        <s v="UPI"/>
        <s v="Debit Card"/>
        <s v="Credit Card"/>
        <s v="Cash"/>
        <s v="Net Banking"/>
        <s v="EMI"/>
      </sharedItems>
    </cacheField>
    <cacheField name="Sales Channel" numFmtId="0">
      <sharedItems count="2">
        <s v="Offline"/>
        <s v="Online"/>
      </sharedItems>
    </cacheField>
    <cacheField name="Return Status" numFmtId="0">
      <sharedItems count="2">
        <s v="Not Returned"/>
        <s v="Returned"/>
      </sharedItems>
    </cacheField>
    <cacheField name="Order Time" numFmtId="0">
      <sharedItems/>
    </cacheField>
    <cacheField name="Day Type" numFmtId="0">
      <sharedItems/>
    </cacheField>
    <cacheField name="Month" numFmtId="0">
      <sharedItems count="12">
        <s v="Dec"/>
        <s v="Oct"/>
        <s v="May"/>
        <s v="Jul"/>
        <s v="Feb"/>
        <s v="Jun"/>
        <s v="Jan"/>
        <s v="Sep"/>
        <s v="Mar"/>
        <s v="Nov"/>
        <s v="Apr"/>
        <s v="Aug"/>
      </sharedItems>
    </cacheField>
    <cacheField name="Month No" numFmtId="0">
      <sharedItems containsSemiMixedTypes="0" containsString="0" containsNumber="1" containsInteger="1" minValue="1" maxValue="12"/>
    </cacheField>
    <cacheField name="Year" numFmtId="0">
      <sharedItems containsSemiMixedTypes="0" containsString="0" containsNumber="1" containsInteger="1" minValue="2024" maxValue="2025"/>
    </cacheField>
    <cacheField name="Month Year" numFmtId="0">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Unknown" u="1"/>
      </sharedItems>
    </cacheField>
    <cacheField name="Subcategory" numFmtId="0">
      <sharedItems/>
    </cacheField>
    <cacheField name="Brand" numFmtId="0">
      <sharedItems count="50">
        <s v="Pepe Jeans"/>
        <s v="Reebok"/>
        <s v="Westside"/>
        <s v="Max Fashion"/>
        <s v="US Polo Assn"/>
        <s v="Metro Shoes"/>
        <s v="Arrow"/>
        <s v="Sonata"/>
        <s v="Nike"/>
        <s v="Global Desi"/>
        <s v="Tanishq"/>
        <s v="Wrangler"/>
        <s v="Indian Terrain"/>
        <s v="Woodland"/>
        <s v="Allen Solly"/>
        <s v="Missing Brand Name"/>
        <s v="Fastrack"/>
        <s v="Titan"/>
        <s v="Nalli Silks"/>
        <s v="Peter England"/>
        <s v="GRT Jewellers"/>
        <s v="Aurelia"/>
        <s v="Jack &amp; Jones"/>
        <s v="Pothys"/>
        <s v="Blackberrys"/>
        <s v="Being Human"/>
        <s v="Killer Jeans"/>
        <s v="Raymond"/>
        <s v="Ramraj Cotton"/>
        <s v="Biba"/>
        <s v="Bata"/>
        <s v="Louis Philippe"/>
        <s v="Fabindia"/>
        <s v="Libas"/>
        <s v="Liberty"/>
        <s v="Joyalukkas"/>
        <s v="Fossil"/>
        <s v="Numero Uno"/>
        <s v="Van Heusen"/>
        <s v="Sparx"/>
        <s v="Mufti"/>
        <s v="Flying Machine"/>
        <s v="Pantaloons"/>
        <s v="Kalyan Silks"/>
        <s v="Skechers"/>
        <s v="AND"/>
        <s v="W for Woman"/>
        <s v="Spykar"/>
        <s v="Levi's"/>
        <s v="Unknown"/>
      </sharedItems>
    </cacheField>
    <cacheField name="Store Name" numFmtId="0">
      <sharedItems/>
    </cacheField>
    <cacheField name="Region" numFmtId="0">
      <sharedItems count="3">
        <s v="South Zone 3"/>
        <s v="South Zone 1"/>
        <s v="South Zone 2"/>
      </sharedItems>
    </cacheField>
    <cacheField name="Customer Name" numFmtId="0">
      <sharedItems/>
    </cacheField>
    <cacheField name="Membership" numFmtId="0">
      <sharedItems count="5">
        <s v="Regular"/>
        <s v="Silver"/>
        <s v="Platinum"/>
        <s v="Gold"/>
        <s v="Unknown"/>
      </sharedItems>
    </cacheField>
    <cacheField name="Employee Name" numFmtId="0">
      <sharedItems/>
    </cacheField>
    <cacheField name="Month Sort" numFmtId="0">
      <sharedItems containsSemiMixedTypes="0" containsString="0" containsNumber="1" containsInteger="1" minValue="4" maxValue="15"/>
    </cacheField>
    <cacheField name="Month Start" numFmtId="166">
      <sharedItems containsSemiMixedTypes="0" containsNonDate="0" containsDate="1" containsString="0" minDate="2024-04-01T00:00:00" maxDate="2025-03-02T00:00:00"/>
    </cacheField>
    <cacheField name="Product 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Unknown"/>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 name="Profit Margin" numFmtId="10">
      <sharedItems containsSemiMixedTypes="0" containsString="0" containsNumber="1" minValue="-0.18214229602504142" maxValue="0.47426913738313992"/>
    </cacheField>
    <cacheField name="Discount Band" numFmtId="0">
      <sharedItems count="5">
        <s v="5-10%"/>
        <s v="20%+"/>
        <s v="0-5%"/>
        <s v="15-20%"/>
        <s v="10-15%"/>
      </sharedItems>
    </cacheField>
    <cacheField name="Months (Invoice Date)" numFmtId="0" databaseField="0">
      <fieldGroup base="1">
        <rangePr groupBy="months" startDate="2024-04-01T00:00:00" endDate="2025-04-01T00:00:00"/>
        <groupItems count="14">
          <s v="&lt;4/1/2024"/>
          <s v="Jan"/>
          <s v="Feb"/>
          <s v="Mar"/>
          <s v="Apr"/>
          <s v="May"/>
          <s v="Jun"/>
          <s v="Jul"/>
          <s v="Aug"/>
          <s v="Sep"/>
          <s v="Oct"/>
          <s v="Nov"/>
          <s v="Dec"/>
          <s v="&gt;4/1/2025"/>
        </groupItems>
      </fieldGroup>
    </cacheField>
    <cacheField name="Quarters (Invoice Date)" numFmtId="0" databaseField="0">
      <fieldGroup base="1">
        <rangePr groupBy="quarters" startDate="2024-04-01T00:00:00" endDate="2025-04-01T00:00:00"/>
        <groupItems count="6">
          <s v="&lt;4/1/2024"/>
          <s v="Qtr1"/>
          <s v="Qtr2"/>
          <s v="Qtr3"/>
          <s v="Qtr4"/>
          <s v="&gt;4/1/2025"/>
        </groupItems>
      </fieldGroup>
    </cacheField>
    <cacheField name="Years (Invoice Date)" numFmtId="0" databaseField="0">
      <fieldGroup base="1">
        <rangePr groupBy="years" startDate="2024-04-01T00:00:00" endDate="2025-04-01T00:00:00"/>
        <groupItems count="4">
          <s v="&lt;4/1/2024"/>
          <s v="2024"/>
          <s v="2025"/>
          <s v="&gt;4/1/2025"/>
        </groupItems>
      </fieldGroup>
    </cacheField>
  </cacheFields>
  <extLst>
    <ext xmlns:x14="http://schemas.microsoft.com/office/spreadsheetml/2009/9/main" uri="{725AE2AE-9491-48be-B2B4-4EB974FC3084}">
      <x14:pivotCacheDefinition pivotCacheId="3356901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x v="0"/>
    <s v="CUST0052"/>
    <s v="PRD0200"/>
    <s v="STR037"/>
    <s v="EMP0276"/>
    <n v="1"/>
    <n v="749.84"/>
    <n v="10"/>
    <n v="74.98"/>
    <n v="5"/>
    <n v="33.74"/>
    <n v="708.6"/>
    <n v="496.67"/>
    <n v="178.19"/>
    <x v="0"/>
    <x v="0"/>
    <x v="0"/>
    <x v="0"/>
    <s v="18:16"/>
    <s v="Weekday"/>
    <x v="0"/>
    <n v="12"/>
    <n v="2024"/>
    <s v="Dec-2024"/>
    <x v="0"/>
    <s v="A-Line Kurti"/>
    <x v="0"/>
    <s v="TrendMart Vijayawada High Street"/>
    <x v="0"/>
    <s v="Dhruv Achari"/>
    <x v="0"/>
    <s v="Manoj Ramachandran"/>
    <n v="12"/>
    <d v="2024-12-01T00:00:00"/>
    <x v="0"/>
    <n v="0.25146768275472764"/>
    <x v="0"/>
  </r>
  <r>
    <s v="INV100002"/>
    <x v="1"/>
    <s v="CUST0463"/>
    <s v="PRD0245"/>
    <s v="STR102"/>
    <s v="EMP0156"/>
    <n v="2"/>
    <n v="909.55"/>
    <n v="25"/>
    <n v="454.77"/>
    <n v="5"/>
    <n v="68.22"/>
    <n v="1432.55"/>
    <n v="984.22"/>
    <n v="380.1099999999999"/>
    <x v="1"/>
    <x v="1"/>
    <x v="1"/>
    <x v="0"/>
    <s v="13:25"/>
    <s v="Weekend"/>
    <x v="1"/>
    <n v="10"/>
    <n v="2024"/>
    <s v="Oct-2024"/>
    <x v="1"/>
    <s v="Round Neck"/>
    <x v="1"/>
    <s v="TrendMart Tirunelveli High Street"/>
    <x v="1"/>
    <s v="Ashok Menon"/>
    <x v="0"/>
    <s v="Deepthi Iyengar"/>
    <n v="10"/>
    <d v="2024-10-01T00:00:00"/>
    <x v="1"/>
    <n v="0.26533803357648944"/>
    <x v="1"/>
  </r>
  <r>
    <s v="INV100003"/>
    <x v="2"/>
    <s v="CUST0711"/>
    <s v="PRD0065"/>
    <s v="STR011"/>
    <s v="EMP0223"/>
    <n v="2"/>
    <n v="3872.21"/>
    <n v="0"/>
    <n v="0"/>
    <n v="12"/>
    <n v="929.33"/>
    <n v="8673.75"/>
    <n v="5267.12"/>
    <n v="2477.3000000000002"/>
    <x v="1"/>
    <x v="1"/>
    <x v="1"/>
    <x v="0"/>
    <s v="21:10"/>
    <s v="Weekday"/>
    <x v="0"/>
    <n v="12"/>
    <n v="2024"/>
    <s v="Dec-2024"/>
    <x v="2"/>
    <s v="Georgette Saree"/>
    <x v="2"/>
    <s v="TrendMart Tirupati Standard"/>
    <x v="0"/>
    <s v="Deepthi Sundaram"/>
    <x v="1"/>
    <s v="Meena Krishnan"/>
    <n v="12"/>
    <d v="2024-12-01T00:00:00"/>
    <x v="2"/>
    <n v="0.28560887735985013"/>
    <x v="2"/>
  </r>
  <r>
    <s v="INV100004"/>
    <x v="3"/>
    <s v="CUST0466"/>
    <s v="PRD0224"/>
    <s v="STR078"/>
    <s v="EMP0170"/>
    <n v="4"/>
    <n v="4857.75"/>
    <n v="20"/>
    <n v="3886.2"/>
    <n v="12"/>
    <n v="1865.38"/>
    <n v="17410.18"/>
    <n v="13483.2"/>
    <n v="2061.5999999999995"/>
    <x v="0"/>
    <x v="0"/>
    <x v="1"/>
    <x v="0"/>
    <s v="13:45"/>
    <s v="Weekend"/>
    <x v="2"/>
    <n v="5"/>
    <n v="2024"/>
    <s v="May-2024"/>
    <x v="2"/>
    <s v="Printed Saree"/>
    <x v="3"/>
    <s v="TrendMart Vellore Standard"/>
    <x v="1"/>
    <s v="Manoj Varma"/>
    <x v="0"/>
    <s v="Jyothi Prasad"/>
    <n v="5"/>
    <d v="2024-05-01T00:00:00"/>
    <x v="3"/>
    <n v="0.11841347992955842"/>
    <x v="3"/>
  </r>
  <r>
    <s v="INV100005"/>
    <x v="4"/>
    <s v="CUST0406"/>
    <s v="PRD0035"/>
    <s v="STR058"/>
    <s v="EMP0090"/>
    <n v="1"/>
    <n v="874.25"/>
    <n v="0"/>
    <n v="0"/>
    <n v="5"/>
    <n v="43.71"/>
    <n v="917.96"/>
    <n v="539.76"/>
    <n v="334.49000000000007"/>
    <x v="2"/>
    <x v="2"/>
    <x v="0"/>
    <x v="0"/>
    <s v="21:11"/>
    <s v="Weekend"/>
    <x v="3"/>
    <n v="7"/>
    <n v="2024"/>
    <s v="Jul-2024"/>
    <x v="0"/>
    <s v="Printed Kurti"/>
    <x v="1"/>
    <s v="TrendMart Thoothukudi Flagship"/>
    <x v="1"/>
    <s v="Gayathri Srinivasan"/>
    <x v="0"/>
    <s v="Padma Gounder"/>
    <n v="7"/>
    <d v="2024-07-01T00:00:00"/>
    <x v="4"/>
    <n v="0.36438406902261544"/>
    <x v="2"/>
  </r>
  <r>
    <s v="INV100006"/>
    <x v="5"/>
    <s v="CUST0084"/>
    <s v="PRD0199"/>
    <s v="STR074"/>
    <s v="EMP0204"/>
    <n v="2"/>
    <n v="3390.61"/>
    <n v="30"/>
    <n v="2034.37"/>
    <n v="12"/>
    <n v="569.62"/>
    <n v="5316.47"/>
    <n v="4849.24"/>
    <n v="-102.38999999999953"/>
    <x v="2"/>
    <x v="2"/>
    <x v="0"/>
    <x v="0"/>
    <s v="10:24"/>
    <s v="Weekend"/>
    <x v="4"/>
    <n v="2"/>
    <n v="2025"/>
    <s v="Feb-2025"/>
    <x v="3"/>
    <s v="Formal Shoes"/>
    <x v="4"/>
    <s v="TrendMart Kurnool High Street"/>
    <x v="0"/>
    <s v="Hari Kamath"/>
    <x v="2"/>
    <s v="Rahul Krishnan"/>
    <n v="14"/>
    <d v="2025-02-01T00:00:00"/>
    <x v="5"/>
    <n v="-1.925901961263762E-2"/>
    <x v="1"/>
  </r>
  <r>
    <s v="INV100007"/>
    <x v="6"/>
    <s v="CUST0714"/>
    <s v="PRD0040"/>
    <s v="STR062"/>
    <s v="EMP0215"/>
    <n v="4"/>
    <n v="1474.99"/>
    <n v="0"/>
    <n v="0"/>
    <n v="12"/>
    <n v="708"/>
    <n v="6607.96"/>
    <n v="4594.6400000000003"/>
    <n v="1305.3199999999997"/>
    <x v="3"/>
    <x v="3"/>
    <x v="0"/>
    <x v="0"/>
    <s v="20:20"/>
    <s v="Weekday"/>
    <x v="5"/>
    <n v="6"/>
    <n v="2024"/>
    <s v="Jun-2024"/>
    <x v="4"/>
    <s v="Track Suit"/>
    <x v="4"/>
    <s v="TrendMart Vijayawada Standard"/>
    <x v="0"/>
    <s v="Yamini Srinivasan"/>
    <x v="1"/>
    <s v="Praveen Gupta"/>
    <n v="6"/>
    <d v="2024-06-01T00:00:00"/>
    <x v="6"/>
    <n v="0.19753751536026243"/>
    <x v="2"/>
  </r>
  <r>
    <s v="INV100008"/>
    <x v="7"/>
    <s v="CUST0121"/>
    <s v="PRD0196"/>
    <s v="STR084"/>
    <s v="EMP0285"/>
    <n v="1"/>
    <n v="1407.12"/>
    <n v="0"/>
    <n v="0"/>
    <n v="12"/>
    <n v="168.85"/>
    <n v="1575.97"/>
    <n v="1067.72"/>
    <n v="339.4"/>
    <x v="0"/>
    <x v="0"/>
    <x v="0"/>
    <x v="0"/>
    <s v="21:28"/>
    <s v="Weekday"/>
    <x v="6"/>
    <n v="1"/>
    <n v="2025"/>
    <s v="Jan-2025"/>
    <x v="5"/>
    <s v="Slim Fit"/>
    <x v="5"/>
    <s v="TrendMart Tirupati High Street"/>
    <x v="0"/>
    <s v="Srinivas Prasad"/>
    <x v="1"/>
    <s v="Chandran Krishnan"/>
    <n v="13"/>
    <d v="2025-01-01T00:00:00"/>
    <x v="7"/>
    <n v="0.21535942943076325"/>
    <x v="2"/>
  </r>
  <r>
    <s v="INV100009"/>
    <x v="8"/>
    <s v="CUST0782"/>
    <s v="PRD0114"/>
    <s v="STR021"/>
    <s v="EMP0001"/>
    <n v="5"/>
    <n v="851.61"/>
    <n v="5"/>
    <n v="212.9"/>
    <n v="5"/>
    <n v="202.26"/>
    <n v="4247.41"/>
    <n v="2443"/>
    <n v="1602.1499999999999"/>
    <x v="1"/>
    <x v="1"/>
    <x v="0"/>
    <x v="0"/>
    <s v="19:05"/>
    <s v="Weekday"/>
    <x v="7"/>
    <n v="9"/>
    <n v="2024"/>
    <s v="Sep-2024"/>
    <x v="6"/>
    <s v="Sunglasses"/>
    <x v="6"/>
    <s v="TrendMart Kozhikode Standard"/>
    <x v="1"/>
    <s v="Rahul Yadav"/>
    <x v="3"/>
    <s v="Charulatha Kumar"/>
    <n v="9"/>
    <d v="2024-09-01T00:00:00"/>
    <x v="8"/>
    <n v="0.37720634457233937"/>
    <x v="2"/>
  </r>
  <r>
    <s v="INV100010"/>
    <x v="9"/>
    <s v="CUST0429"/>
    <s v="PRD0075"/>
    <s v="STR085"/>
    <s v="EMP0090"/>
    <n v="1"/>
    <n v="1041.1500000000001"/>
    <n v="0"/>
    <n v="0"/>
    <n v="12"/>
    <n v="124.94"/>
    <n v="1166.0899999999999"/>
    <n v="692.53"/>
    <n v="348.61999999999995"/>
    <x v="2"/>
    <x v="2"/>
    <x v="0"/>
    <x v="0"/>
    <s v="10:34"/>
    <s v="Weekday"/>
    <x v="1"/>
    <n v="10"/>
    <n v="2024"/>
    <s v="Oct-2024"/>
    <x v="7"/>
    <s v="Bootcut"/>
    <x v="7"/>
    <s v="TrendMart Nizamabad Outlet"/>
    <x v="2"/>
    <s v="Nandini Gopalakrishnan"/>
    <x v="0"/>
    <s v="Padma Gounder"/>
    <n v="10"/>
    <d v="2024-10-01T00:00:00"/>
    <x v="9"/>
    <n v="0.29896491694466121"/>
    <x v="2"/>
  </r>
  <r>
    <s v="INV100011"/>
    <x v="10"/>
    <s v="CUST0162"/>
    <s v="PRD0117"/>
    <s v="STR004"/>
    <s v="EMP0258"/>
    <n v="4"/>
    <n v="1761.12"/>
    <n v="10"/>
    <n v="704.45"/>
    <n v="12"/>
    <n v="760.8"/>
    <n v="7100.83"/>
    <n v="5599.4"/>
    <n v="740.63000000000034"/>
    <x v="2"/>
    <x v="2"/>
    <x v="0"/>
    <x v="0"/>
    <s v="13:20"/>
    <s v="Weekday"/>
    <x v="6"/>
    <n v="1"/>
    <n v="2025"/>
    <s v="Jan-2025"/>
    <x v="8"/>
    <s v="Shirt Dress"/>
    <x v="8"/>
    <s v="TrendMart Kalaburagi Mall Kiosk"/>
    <x v="2"/>
    <s v="Tanvi Balasubramaniam"/>
    <x v="1"/>
    <s v="Preethi Singh"/>
    <n v="13"/>
    <d v="2025-01-01T00:00:00"/>
    <x v="10"/>
    <n v="0.10430189146902551"/>
    <x v="0"/>
  </r>
  <r>
    <s v="INV100012"/>
    <x v="11"/>
    <s v="CUST0794"/>
    <s v="PRD0078"/>
    <s v="STR068"/>
    <s v="EMP0204"/>
    <n v="1"/>
    <n v="1019.42"/>
    <n v="5"/>
    <n v="50.97"/>
    <n v="12"/>
    <n v="116.21"/>
    <n v="1084.6600000000001"/>
    <n v="828.44"/>
    <n v="140.01000000000005"/>
    <x v="0"/>
    <x v="0"/>
    <x v="1"/>
    <x v="0"/>
    <s v="18:28"/>
    <s v="Weekday"/>
    <x v="8"/>
    <n v="3"/>
    <n v="2025"/>
    <s v="Mar-2025"/>
    <x v="5"/>
    <s v="Regular Fit"/>
    <x v="5"/>
    <s v="TrendMart Madurai Mall Kiosk"/>
    <x v="1"/>
    <s v="Rahul Gupta"/>
    <x v="1"/>
    <s v="Rahul Krishnan"/>
    <n v="15"/>
    <d v="2025-03-01T00:00:00"/>
    <x v="11"/>
    <n v="0.12908192428963919"/>
    <x v="2"/>
  </r>
  <r>
    <s v="INV100013"/>
    <x v="12"/>
    <s v="CUST0238"/>
    <s v="PRD0100"/>
    <s v="STR068"/>
    <s v="EMP0127"/>
    <n v="1"/>
    <n v="5698.3"/>
    <n v="0"/>
    <n v="0"/>
    <n v="12"/>
    <n v="683.8"/>
    <n v="6382.1"/>
    <n v="3970.86"/>
    <n v="1727.4400000000003"/>
    <x v="3"/>
    <x v="3"/>
    <x v="0"/>
    <x v="0"/>
    <s v="21:43"/>
    <s v="Weekday"/>
    <x v="7"/>
    <n v="9"/>
    <n v="2024"/>
    <s v="Sep-2024"/>
    <x v="9"/>
    <s v="Analog Watch"/>
    <x v="9"/>
    <s v="TrendMart Madurai Mall Kiosk"/>
    <x v="1"/>
    <s v="Vidya Kumar"/>
    <x v="1"/>
    <s v="Chandra Reddy"/>
    <n v="9"/>
    <d v="2024-09-01T00:00:00"/>
    <x v="12"/>
    <n v="0.27066952883847012"/>
    <x v="2"/>
  </r>
  <r>
    <s v="INV100014"/>
    <x v="13"/>
    <s v="CUST0006"/>
    <s v="PRD0169"/>
    <s v="STR047"/>
    <s v="EMP0285"/>
    <n v="1"/>
    <n v="1727.23"/>
    <n v="15"/>
    <n v="259.08"/>
    <n v="12"/>
    <n v="176.18"/>
    <n v="1644.33"/>
    <n v="1407.33"/>
    <n v="60.819999999999993"/>
    <x v="2"/>
    <x v="2"/>
    <x v="0"/>
    <x v="0"/>
    <s v="10:06"/>
    <s v="Weekday"/>
    <x v="2"/>
    <n v="5"/>
    <n v="2024"/>
    <s v="May-2024"/>
    <x v="8"/>
    <s v="Maxi Dress"/>
    <x v="10"/>
    <s v="TrendMart Kurnool Standard"/>
    <x v="0"/>
    <s v="Rajesh Gopalakrishnan"/>
    <x v="3"/>
    <s v="Chandran Krishnan"/>
    <n v="5"/>
    <d v="2024-05-01T00:00:00"/>
    <x v="13"/>
    <n v="3.6987709279767439E-2"/>
    <x v="4"/>
  </r>
  <r>
    <s v="INV100015"/>
    <x v="14"/>
    <s v="CUST0146"/>
    <s v="PRD0189"/>
    <s v="STR109"/>
    <s v="EMP0020"/>
    <n v="1"/>
    <n v="1427.24"/>
    <n v="25"/>
    <n v="356.81"/>
    <n v="12"/>
    <n v="128.44999999999999"/>
    <n v="1198.8800000000001"/>
    <n v="946.3"/>
    <n v="124.13000000000017"/>
    <x v="1"/>
    <x v="1"/>
    <x v="0"/>
    <x v="0"/>
    <s v="10:59"/>
    <s v="Weekday"/>
    <x v="6"/>
    <n v="1"/>
    <n v="2025"/>
    <s v="Jan-2025"/>
    <x v="9"/>
    <s v="Smart Watch"/>
    <x v="11"/>
    <s v="TrendMart Warangal Outlet"/>
    <x v="2"/>
    <s v="Janani Sharma"/>
    <x v="1"/>
    <s v="Eswar Prasad"/>
    <n v="13"/>
    <d v="2025-01-01T00:00:00"/>
    <x v="14"/>
    <n v="0.10353830241558801"/>
    <x v="1"/>
  </r>
  <r>
    <s v="INV100016"/>
    <x v="15"/>
    <s v="CUST0209"/>
    <s v="PRD0013"/>
    <s v="STR004"/>
    <s v="EMP0008"/>
    <n v="3"/>
    <n v="790.29"/>
    <n v="25"/>
    <n v="592.72"/>
    <n v="5"/>
    <n v="88.91"/>
    <n v="1867.06"/>
    <n v="1650.03"/>
    <n v="128.11999999999998"/>
    <x v="4"/>
    <x v="4"/>
    <x v="1"/>
    <x v="0"/>
    <s v="12:38"/>
    <s v="Weekday"/>
    <x v="5"/>
    <n v="6"/>
    <n v="2024"/>
    <s v="Jun-2024"/>
    <x v="10"/>
    <s v="Crop Top"/>
    <x v="8"/>
    <s v="TrendMart Kalaburagi Mall Kiosk"/>
    <x v="2"/>
    <s v="Vasanthi Kumar"/>
    <x v="3"/>
    <s v="Deepak Kamath"/>
    <n v="6"/>
    <d v="2024-06-01T00:00:00"/>
    <x v="15"/>
    <n v="6.8621254807022788E-2"/>
    <x v="1"/>
  </r>
  <r>
    <s v="INV100017"/>
    <x v="16"/>
    <s v="CUST0540"/>
    <s v="PRD0065"/>
    <s v="STR040"/>
    <s v="EMP0002"/>
    <n v="2"/>
    <n v="3763.03"/>
    <n v="15"/>
    <n v="1128.9100000000001"/>
    <n v="12"/>
    <n v="767.66"/>
    <n v="7164.81"/>
    <n v="5267.12"/>
    <n v="1130.0300000000007"/>
    <x v="1"/>
    <x v="1"/>
    <x v="0"/>
    <x v="0"/>
    <s v="20:29"/>
    <s v="Weekday"/>
    <x v="1"/>
    <n v="10"/>
    <n v="2024"/>
    <s v="Oct-2024"/>
    <x v="2"/>
    <s v="Georgette Saree"/>
    <x v="2"/>
    <s v="TrendMart Nizamabad Mall Kiosk"/>
    <x v="2"/>
    <s v="Kiran Naidu"/>
    <x v="1"/>
    <s v="Girish Sundaram"/>
    <n v="10"/>
    <d v="2024-10-01T00:00:00"/>
    <x v="2"/>
    <n v="0.15771946499628051"/>
    <x v="4"/>
  </r>
  <r>
    <s v="INV100018"/>
    <x v="17"/>
    <s v="CUST0702"/>
    <s v="PRD0233"/>
    <s v="STR014"/>
    <s v="EMP0170"/>
    <n v="1"/>
    <n v="1291.18"/>
    <n v="25"/>
    <n v="322.8"/>
    <n v="12"/>
    <n v="116.21"/>
    <n v="1084.5899999999999"/>
    <n v="865.48"/>
    <n v="102.89999999999991"/>
    <x v="1"/>
    <x v="1"/>
    <x v="0"/>
    <x v="0"/>
    <s v="18:02"/>
    <s v="Weekday"/>
    <x v="2"/>
    <n v="5"/>
    <n v="2024"/>
    <s v="May-2024"/>
    <x v="8"/>
    <s v="A-Line Dress"/>
    <x v="10"/>
    <s v="TrendMart Tirupati Outlet"/>
    <x v="0"/>
    <s v="Saranya Shetty"/>
    <x v="0"/>
    <s v="Jyothi Prasad"/>
    <n v="5"/>
    <d v="2024-05-01T00:00:00"/>
    <x v="16"/>
    <n v="9.4874560893978291E-2"/>
    <x v="1"/>
  </r>
  <r>
    <s v="INV100019"/>
    <x v="18"/>
    <s v="CUST0432"/>
    <s v="PRD0071"/>
    <s v="STR024"/>
    <s v="EMP0121"/>
    <n v="1"/>
    <n v="771.9"/>
    <n v="20"/>
    <n v="154.38"/>
    <n v="5"/>
    <n v="30.88"/>
    <n v="648.4"/>
    <n v="534.80999999999995"/>
    <n v="82.710000000000036"/>
    <x v="5"/>
    <x v="5"/>
    <x v="0"/>
    <x v="0"/>
    <s v="14:21"/>
    <s v="Weekday"/>
    <x v="6"/>
    <n v="1"/>
    <n v="2025"/>
    <s v="Jan-2025"/>
    <x v="10"/>
    <s v="Casual Top"/>
    <x v="4"/>
    <s v="TrendMart Nellore Standard"/>
    <x v="0"/>
    <s v="Siddharth Singh"/>
    <x v="0"/>
    <s v="Yamini Pandian"/>
    <n v="13"/>
    <d v="2025-01-01T00:00:00"/>
    <x v="17"/>
    <n v="0.12756014805675514"/>
    <x v="3"/>
  </r>
  <r>
    <s v="INV100020"/>
    <x v="19"/>
    <s v="CUST0012"/>
    <s v="PRD0074"/>
    <s v="STR088"/>
    <s v="EMP0063"/>
    <n v="2"/>
    <n v="962.92"/>
    <n v="15"/>
    <n v="288.88"/>
    <n v="5"/>
    <n v="81.849999999999994"/>
    <n v="1718.81"/>
    <n v="1442.44"/>
    <n v="194.5199999999999"/>
    <x v="4"/>
    <x v="4"/>
    <x v="1"/>
    <x v="0"/>
    <s v="19:05"/>
    <s v="Weekday"/>
    <x v="9"/>
    <n v="11"/>
    <n v="2024"/>
    <s v="Nov-2024"/>
    <x v="11"/>
    <s v="Denim Shirt"/>
    <x v="12"/>
    <s v="TrendMart Warangal High Street"/>
    <x v="2"/>
    <s v="Anil Iyengar"/>
    <x v="0"/>
    <s v="Anusuya Subramaniam"/>
    <n v="11"/>
    <d v="2024-11-01T00:00:00"/>
    <x v="18"/>
    <n v="0.11317132201930399"/>
    <x v="4"/>
  </r>
  <r>
    <s v="INV100021"/>
    <x v="20"/>
    <s v="CUST0565"/>
    <s v="PRD0128"/>
    <s v="STR110"/>
    <s v="EMP0173"/>
    <n v="4"/>
    <n v="1328.05"/>
    <n v="20"/>
    <n v="1062.44"/>
    <n v="12"/>
    <n v="509.97"/>
    <n v="4759.7299999999996"/>
    <n v="3378.6"/>
    <n v="871.15999999999963"/>
    <x v="3"/>
    <x v="3"/>
    <x v="0"/>
    <x v="0"/>
    <s v="12:58"/>
    <s v="Weekend"/>
    <x v="5"/>
    <n v="6"/>
    <n v="2024"/>
    <s v="Jun-2024"/>
    <x v="0"/>
    <s v="Straight Kurti"/>
    <x v="13"/>
    <s v="TrendMart Thoothukudi Outlet"/>
    <x v="1"/>
    <s v="Pranav Mishra"/>
    <x v="1"/>
    <s v="Logesh Gopalakrishnan"/>
    <n v="6"/>
    <d v="2024-06-01T00:00:00"/>
    <x v="19"/>
    <n v="0.18302718851699565"/>
    <x v="3"/>
  </r>
  <r>
    <s v="INV100022"/>
    <x v="21"/>
    <s v="CUST0316"/>
    <s v="PRD0227"/>
    <s v="STR005"/>
    <s v="EMP0203"/>
    <n v="3"/>
    <n v="726.41"/>
    <n v="30"/>
    <n v="653.77"/>
    <n v="5"/>
    <n v="76.27"/>
    <n v="1601.73"/>
    <n v="1329.57"/>
    <n v="195.8900000000001"/>
    <x v="0"/>
    <x v="0"/>
    <x v="0"/>
    <x v="0"/>
    <s v="14:43"/>
    <s v="Weekday"/>
    <x v="3"/>
    <n v="7"/>
    <n v="2024"/>
    <s v="Jul-2024"/>
    <x v="6"/>
    <s v="Tie"/>
    <x v="14"/>
    <s v="TrendMart Kochi High Street"/>
    <x v="1"/>
    <s v="Hariharan Kamath"/>
    <x v="3"/>
    <s v="Rani Mishra"/>
    <n v="7"/>
    <d v="2024-07-01T00:00:00"/>
    <x v="20"/>
    <n v="0.12229901419090615"/>
    <x v="1"/>
  </r>
  <r>
    <s v="INV100023"/>
    <x v="22"/>
    <s v="CUST0560"/>
    <s v="PRD0243"/>
    <s v="STR019"/>
    <s v="EMP0255"/>
    <n v="2"/>
    <n v="1361.64"/>
    <n v="10"/>
    <n v="272.33"/>
    <n v="12"/>
    <n v="294.11"/>
    <n v="2745.06"/>
    <n v="1753.84"/>
    <n v="697.11"/>
    <x v="4"/>
    <x v="4"/>
    <x v="0"/>
    <x v="0"/>
    <s v="12:12"/>
    <s v="Weekend"/>
    <x v="3"/>
    <n v="7"/>
    <n v="2024"/>
    <s v="Jul-2024"/>
    <x v="0"/>
    <s v="Straight Kurti"/>
    <x v="12"/>
    <s v="TrendMart Mangaluru Standard"/>
    <x v="2"/>
    <s v="Leela Gowda"/>
    <x v="0"/>
    <s v="Venkat Sharma"/>
    <n v="7"/>
    <d v="2024-07-01T00:00:00"/>
    <x v="21"/>
    <n v="0.25395073331730456"/>
    <x v="0"/>
  </r>
  <r>
    <s v="INV100024"/>
    <x v="23"/>
    <s v="CUST0795"/>
    <s v="PRD0125"/>
    <s v="STR075"/>
    <s v="EMP0132"/>
    <n v="1"/>
    <n v="3168.62"/>
    <n v="10"/>
    <n v="316.86"/>
    <n v="12"/>
    <n v="342.21"/>
    <n v="3193.97"/>
    <n v="2069.33"/>
    <n v="782.42999999999984"/>
    <x v="0"/>
    <x v="0"/>
    <x v="0"/>
    <x v="0"/>
    <s v="20:57"/>
    <s v="Weekday"/>
    <x v="3"/>
    <n v="7"/>
    <n v="2024"/>
    <s v="Jul-2024"/>
    <x v="12"/>
    <s v="Sling Bag"/>
    <x v="2"/>
    <s v="TrendMart Chennai Standard"/>
    <x v="1"/>
    <s v="Deepa Iyer"/>
    <x v="0"/>
    <s v="Vasanthi Gupta"/>
    <n v="7"/>
    <d v="2024-07-01T00:00:00"/>
    <x v="22"/>
    <n v="0.2449709922134522"/>
    <x v="0"/>
  </r>
  <r>
    <s v="INV100025"/>
    <x v="2"/>
    <s v="CUST0189"/>
    <s v="PRD0124"/>
    <s v="STR021"/>
    <s v="EMP0269"/>
    <n v="1"/>
    <n v="684.15"/>
    <n v="20"/>
    <n v="136.83000000000001"/>
    <n v="5"/>
    <n v="27.37"/>
    <n v="574.69000000000005"/>
    <n v="499.31"/>
    <n v="48.010000000000048"/>
    <x v="2"/>
    <x v="2"/>
    <x v="1"/>
    <x v="0"/>
    <s v="19:37"/>
    <s v="Weekday"/>
    <x v="0"/>
    <n v="12"/>
    <n v="2024"/>
    <s v="Dec-2024"/>
    <x v="13"/>
    <s v="Kids Shorts"/>
    <x v="9"/>
    <s v="TrendMart Kozhikode Standard"/>
    <x v="1"/>
    <s v="Haritha Chettiar"/>
    <x v="0"/>
    <s v="Ishwarya Shetty"/>
    <n v="12"/>
    <d v="2024-12-01T00:00:00"/>
    <x v="23"/>
    <n v="8.3540691503245307E-2"/>
    <x v="3"/>
  </r>
  <r>
    <s v="INV100026"/>
    <x v="24"/>
    <s v="CUST0674"/>
    <s v="PRD0152"/>
    <s v="STR099"/>
    <s v="EMP0260"/>
    <n v="2"/>
    <n v="6270.2"/>
    <n v="10"/>
    <n v="1254.04"/>
    <n v="3"/>
    <n v="338.59"/>
    <n v="11624.95"/>
    <n v="9430.2000000000007"/>
    <n v="1856.16"/>
    <x v="3"/>
    <x v="3"/>
    <x v="1"/>
    <x v="0"/>
    <s v="21:30"/>
    <s v="Weekday"/>
    <x v="5"/>
    <n v="6"/>
    <n v="2024"/>
    <s v="Jun-2024"/>
    <x v="14"/>
    <s v="Earrings"/>
    <x v="8"/>
    <s v="TrendMart Khammam Standard"/>
    <x v="2"/>
    <s v="Vijay Kamath"/>
    <x v="1"/>
    <s v="Malathi Varma"/>
    <n v="6"/>
    <d v="2024-06-01T00:00:00"/>
    <x v="24"/>
    <n v="0.15967036417360936"/>
    <x v="0"/>
  </r>
  <r>
    <s v="INV100027"/>
    <x v="25"/>
    <s v="CUST0382"/>
    <s v="PRD0071"/>
    <s v="STR111"/>
    <s v="EMP0141"/>
    <n v="1"/>
    <n v="759.33"/>
    <n v="5"/>
    <n v="37.97"/>
    <n v="5"/>
    <n v="36.07"/>
    <n v="757.43"/>
    <n v="534.80999999999995"/>
    <n v="186.55"/>
    <x v="1"/>
    <x v="1"/>
    <x v="1"/>
    <x v="0"/>
    <s v="14:57"/>
    <s v="Weekday"/>
    <x v="7"/>
    <n v="9"/>
    <n v="2024"/>
    <s v="Sep-2024"/>
    <x v="10"/>
    <s v="Casual Top"/>
    <x v="4"/>
    <s v="TrendMart Kurnool Outlet"/>
    <x v="0"/>
    <s v="Selvam Nair"/>
    <x v="0"/>
    <s v="Dhruv Mishra"/>
    <n v="9"/>
    <d v="2024-09-01T00:00:00"/>
    <x v="17"/>
    <n v="0.24629338684762953"/>
    <x v="2"/>
  </r>
  <r>
    <s v="INV100028"/>
    <x v="21"/>
    <s v="CUST0783"/>
    <s v="PRD0097"/>
    <s v="STR072"/>
    <s v="EMP0061"/>
    <n v="1"/>
    <n v="1452.55"/>
    <n v="0"/>
    <n v="0"/>
    <n v="12"/>
    <n v="174.31"/>
    <n v="1626.86"/>
    <n v="971.65"/>
    <n v="480.89999999999992"/>
    <x v="2"/>
    <x v="2"/>
    <x v="1"/>
    <x v="0"/>
    <s v="20:44"/>
    <s v="Weekday"/>
    <x v="3"/>
    <n v="7"/>
    <n v="2024"/>
    <s v="Jul-2024"/>
    <x v="7"/>
    <s v="Bootcut"/>
    <x v="15"/>
    <s v="TrendMart Visakhapatnam Standard"/>
    <x v="0"/>
    <s v="Nithya Srinivasan"/>
    <x v="1"/>
    <s v="Ganapathy Naidu"/>
    <n v="7"/>
    <d v="2024-07-01T00:00:00"/>
    <x v="25"/>
    <n v="0.29560011310131168"/>
    <x v="2"/>
  </r>
  <r>
    <s v="INV100029"/>
    <x v="26"/>
    <s v="CUST0812"/>
    <s v="PRD0002"/>
    <s v="STR037"/>
    <s v="EMP0091"/>
    <n v="4"/>
    <n v="1181.1600000000001"/>
    <n v="0"/>
    <n v="0"/>
    <n v="12"/>
    <n v="566.96"/>
    <n v="5291.6"/>
    <n v="3020.24"/>
    <n v="1704.4000000000005"/>
    <x v="3"/>
    <x v="3"/>
    <x v="1"/>
    <x v="0"/>
    <s v="13:33"/>
    <s v="Weekday"/>
    <x v="7"/>
    <n v="9"/>
    <n v="2024"/>
    <s v="Sep-2024"/>
    <x v="15"/>
    <s v="Jacket"/>
    <x v="16"/>
    <s v="TrendMart Vijayawada High Street"/>
    <x v="0"/>
    <s v="Padma Krishnan"/>
    <x v="3"/>
    <s v="Hari Nair"/>
    <n v="9"/>
    <d v="2024-09-01T00:00:00"/>
    <x v="26"/>
    <n v="0.32209539647743601"/>
    <x v="2"/>
  </r>
  <r>
    <s v="INV100030"/>
    <x v="27"/>
    <s v="CUST0136"/>
    <s v="PRD0063"/>
    <s v="STR004"/>
    <s v="EMP0203"/>
    <n v="4"/>
    <n v="1297.42"/>
    <n v="5"/>
    <n v="259.48"/>
    <n v="12"/>
    <n v="591.62"/>
    <n v="5521.82"/>
    <n v="3463.68"/>
    <n v="1466.52"/>
    <x v="1"/>
    <x v="1"/>
    <x v="1"/>
    <x v="1"/>
    <s v="19:45"/>
    <s v="Weekend"/>
    <x v="1"/>
    <n v="10"/>
    <n v="2024"/>
    <s v="Oct-2024"/>
    <x v="12"/>
    <s v="Backpack"/>
    <x v="11"/>
    <s v="TrendMart Kalaburagi Mall Kiosk"/>
    <x v="2"/>
    <s v="Latha Gounder"/>
    <x v="3"/>
    <s v="Rani Mishra"/>
    <n v="10"/>
    <d v="2024-10-01T00:00:00"/>
    <x v="27"/>
    <n v="0.26558634653067287"/>
    <x v="2"/>
  </r>
  <r>
    <s v="INV100031"/>
    <x v="28"/>
    <s v="CUST0584"/>
    <s v="PRD0016"/>
    <s v="STR112"/>
    <s v="EMP0203"/>
    <n v="3"/>
    <n v="2353.19"/>
    <n v="10"/>
    <n v="705.96"/>
    <n v="12"/>
    <n v="762.43"/>
    <n v="7116.04"/>
    <n v="4385.1899999999996"/>
    <n v="1968.4200000000005"/>
    <x v="4"/>
    <x v="4"/>
    <x v="0"/>
    <x v="0"/>
    <s v="12:58"/>
    <s v="Weekend"/>
    <x v="10"/>
    <n v="4"/>
    <n v="2024"/>
    <s v="Apr-2024"/>
    <x v="12"/>
    <s v="Sling Bag"/>
    <x v="17"/>
    <s v="TrendMart Guntur Outlet"/>
    <x v="0"/>
    <s v="Vinod Naidu"/>
    <x v="0"/>
    <s v="Rani Mishra"/>
    <n v="4"/>
    <d v="2024-04-01T00:00:00"/>
    <x v="28"/>
    <n v="0.27661733211168016"/>
    <x v="0"/>
  </r>
  <r>
    <s v="INV100032"/>
    <x v="29"/>
    <s v="CUST0035"/>
    <s v="PRD0242"/>
    <s v="STR078"/>
    <s v="EMP0173"/>
    <n v="3"/>
    <n v="3342.61"/>
    <n v="0"/>
    <n v="0"/>
    <n v="12"/>
    <n v="1203.3399999999999"/>
    <n v="11231.17"/>
    <n v="7299.96"/>
    <n v="2727.87"/>
    <x v="0"/>
    <x v="0"/>
    <x v="0"/>
    <x v="0"/>
    <s v="20:59"/>
    <s v="Weekday"/>
    <x v="8"/>
    <n v="3"/>
    <n v="2025"/>
    <s v="Mar-2025"/>
    <x v="9"/>
    <s v="Smart Watch"/>
    <x v="0"/>
    <s v="TrendMart Vellore Standard"/>
    <x v="1"/>
    <s v="Sunita Rao"/>
    <x v="0"/>
    <s v="Logesh Gopalakrishnan"/>
    <n v="15"/>
    <d v="2025-03-01T00:00:00"/>
    <x v="29"/>
    <n v="0.24288386695241901"/>
    <x v="2"/>
  </r>
  <r>
    <s v="INV100033"/>
    <x v="30"/>
    <s v="CUST0492"/>
    <s v="PRD0160"/>
    <s v="STR019"/>
    <s v="EMP0285"/>
    <n v="1"/>
    <n v="1145.6600000000001"/>
    <n v="0"/>
    <n v="0"/>
    <n v="12"/>
    <n v="137.47999999999999"/>
    <n v="1283.1400000000001"/>
    <n v="759"/>
    <n v="386.66000000000008"/>
    <x v="0"/>
    <x v="0"/>
    <x v="1"/>
    <x v="0"/>
    <s v="14:31"/>
    <s v="Weekday"/>
    <x v="1"/>
    <n v="10"/>
    <n v="2024"/>
    <s v="Oct-2024"/>
    <x v="7"/>
    <s v="Jeggings"/>
    <x v="18"/>
    <s v="TrendMart Mangaluru Standard"/>
    <x v="2"/>
    <s v="Balaji Kumar"/>
    <x v="0"/>
    <s v="Chandran Krishnan"/>
    <n v="10"/>
    <d v="2024-10-01T00:00:00"/>
    <x v="30"/>
    <n v="0.30133890300356941"/>
    <x v="2"/>
  </r>
  <r>
    <s v="INV100034"/>
    <x v="31"/>
    <s v="CUST0494"/>
    <s v="PRD0090"/>
    <s v="STR080"/>
    <s v="EMP0173"/>
    <n v="1"/>
    <n v="636.91999999999996"/>
    <n v="25"/>
    <n v="159.22999999999999"/>
    <n v="5"/>
    <n v="23.88"/>
    <n v="501.57"/>
    <n v="419.28"/>
    <n v="58.410000000000025"/>
    <x v="5"/>
    <x v="5"/>
    <x v="0"/>
    <x v="0"/>
    <s v="11:31"/>
    <s v="Weekday"/>
    <x v="9"/>
    <n v="11"/>
    <n v="2024"/>
    <s v="Nov-2024"/>
    <x v="1"/>
    <s v="Round Neck"/>
    <x v="19"/>
    <s v="TrendMart Kochi High Street"/>
    <x v="1"/>
    <s v="Hemanth Pillai"/>
    <x v="2"/>
    <s v="Logesh Gopalakrishnan"/>
    <n v="11"/>
    <d v="2024-11-01T00:00:00"/>
    <x v="31"/>
    <n v="0.11645433339314558"/>
    <x v="1"/>
  </r>
  <r>
    <s v="INV100035"/>
    <x v="32"/>
    <s v="CUST0184"/>
    <s v="PRD0171"/>
    <s v="STR116"/>
    <s v="EMP0149"/>
    <n v="2"/>
    <n v="2565.08"/>
    <n v="0"/>
    <n v="0"/>
    <n v="12"/>
    <n v="615.62"/>
    <n v="5745.78"/>
    <n v="3534.64"/>
    <n v="1595.52"/>
    <x v="2"/>
    <x v="2"/>
    <x v="0"/>
    <x v="0"/>
    <s v="13:13"/>
    <s v="Weekday"/>
    <x v="11"/>
    <n v="8"/>
    <n v="2024"/>
    <s v="Aug-2024"/>
    <x v="15"/>
    <s v="Muffler"/>
    <x v="20"/>
    <s v="TrendMart Madurai High Street"/>
    <x v="1"/>
    <s v="Tara Ramachandran"/>
    <x v="2"/>
    <s v="Vasanthi Kamath"/>
    <n v="8"/>
    <d v="2024-08-01T00:00:00"/>
    <x v="32"/>
    <n v="0.27768553616741332"/>
    <x v="2"/>
  </r>
  <r>
    <s v="INV100036"/>
    <x v="33"/>
    <s v="CUST0282"/>
    <s v="PRD0161"/>
    <s v="STR102"/>
    <s v="EMP0260"/>
    <n v="1"/>
    <n v="810.77"/>
    <n v="20"/>
    <n v="162.15"/>
    <n v="5"/>
    <n v="32.43"/>
    <n v="681.05"/>
    <n v="568.53"/>
    <n v="80.089999999999975"/>
    <x v="3"/>
    <x v="3"/>
    <x v="1"/>
    <x v="0"/>
    <s v="18:26"/>
    <s v="Weekday"/>
    <x v="5"/>
    <n v="6"/>
    <n v="2024"/>
    <s v="Jun-2024"/>
    <x v="0"/>
    <s v="Printed Kurti"/>
    <x v="14"/>
    <s v="TrendMart Tirunelveli High Street"/>
    <x v="1"/>
    <s v="Charulatha Ramachandran"/>
    <x v="2"/>
    <s v="Malathi Varma"/>
    <n v="6"/>
    <d v="2024-06-01T00:00:00"/>
    <x v="33"/>
    <n v="0.11759782688495703"/>
    <x v="3"/>
  </r>
  <r>
    <s v="INV100037"/>
    <x v="34"/>
    <s v="CUST0006"/>
    <s v="PRD0250"/>
    <s v="STR083"/>
    <s v="EMP0147"/>
    <n v="2"/>
    <n v="4523.83"/>
    <n v="25"/>
    <n v="2261.91"/>
    <n v="12"/>
    <n v="814.29"/>
    <n v="7600.04"/>
    <n v="7301.1"/>
    <n v="-515.35000000000036"/>
    <x v="3"/>
    <x v="3"/>
    <x v="0"/>
    <x v="0"/>
    <s v="21:35"/>
    <s v="Weekday"/>
    <x v="0"/>
    <n v="12"/>
    <n v="2024"/>
    <s v="Dec-2024"/>
    <x v="9"/>
    <s v="Digital Watch"/>
    <x v="0"/>
    <s v="TrendMart Tumakuru Outlet"/>
    <x v="2"/>
    <s v="Rajesh Gopalakrishnan"/>
    <x v="3"/>
    <s v="Yogesh Chettiar"/>
    <n v="12"/>
    <d v="2024-12-01T00:00:00"/>
    <x v="34"/>
    <n v="-6.7808853637612479E-2"/>
    <x v="1"/>
  </r>
  <r>
    <s v="INV100038"/>
    <x v="35"/>
    <s v="CUST0552"/>
    <s v="PRD0128"/>
    <s v="STR072"/>
    <s v="EMP0156"/>
    <n v="4"/>
    <n v="1260.4100000000001"/>
    <n v="0"/>
    <n v="0"/>
    <n v="12"/>
    <n v="605"/>
    <n v="5646.64"/>
    <n v="3378.6"/>
    <n v="1663.0400000000004"/>
    <x v="0"/>
    <x v="0"/>
    <x v="0"/>
    <x v="0"/>
    <s v="15:32"/>
    <s v="Weekday"/>
    <x v="8"/>
    <n v="3"/>
    <n v="2025"/>
    <s v="Mar-2025"/>
    <x v="0"/>
    <s v="Straight Kurti"/>
    <x v="13"/>
    <s v="TrendMart Visakhapatnam Standard"/>
    <x v="0"/>
    <s v="Leela Gopalakrishnan"/>
    <x v="1"/>
    <s v="Deepthi Iyengar"/>
    <n v="15"/>
    <d v="2025-03-01T00:00:00"/>
    <x v="19"/>
    <n v="0.29451851012283414"/>
    <x v="2"/>
  </r>
  <r>
    <s v="INV100039"/>
    <x v="36"/>
    <s v="CUST0329"/>
    <s v="PRD0002"/>
    <s v="STR108"/>
    <s v="EMP0127"/>
    <n v="2"/>
    <n v="1282.81"/>
    <n v="10"/>
    <n v="256.56"/>
    <n v="12"/>
    <n v="277.08999999999997"/>
    <n v="2586.15"/>
    <n v="1510.12"/>
    <n v="798.94000000000028"/>
    <x v="1"/>
    <x v="1"/>
    <x v="0"/>
    <x v="0"/>
    <s v="16:03"/>
    <s v="Weekend"/>
    <x v="11"/>
    <n v="8"/>
    <n v="2024"/>
    <s v="Aug-2024"/>
    <x v="15"/>
    <s v="Jacket"/>
    <x v="16"/>
    <s v="TrendMart Kozhikode High Street"/>
    <x v="1"/>
    <s v="Raghu Sundaram"/>
    <x v="1"/>
    <s v="Chandra Reddy"/>
    <n v="8"/>
    <d v="2024-08-01T00:00:00"/>
    <x v="26"/>
    <n v="0.3089302631324557"/>
    <x v="0"/>
  </r>
  <r>
    <s v="INV100040"/>
    <x v="37"/>
    <s v="CUST0849"/>
    <s v="PRD0074"/>
    <s v="STR097"/>
    <s v="EMP0147"/>
    <n v="1"/>
    <n v="1063.68"/>
    <n v="0"/>
    <n v="0"/>
    <n v="12"/>
    <n v="127.64"/>
    <n v="1191.32"/>
    <n v="721.22"/>
    <n v="342.45999999999992"/>
    <x v="0"/>
    <x v="0"/>
    <x v="0"/>
    <x v="0"/>
    <s v="21:34"/>
    <s v="Weekend"/>
    <x v="0"/>
    <n v="12"/>
    <n v="2024"/>
    <s v="Dec-2024"/>
    <x v="11"/>
    <s v="Denim Shirt"/>
    <x v="12"/>
    <s v="TrendMart Thiruvananthapuram High Street"/>
    <x v="1"/>
    <s v="Arun Natarajan"/>
    <x v="2"/>
    <s v="Yogesh Chettiar"/>
    <n v="12"/>
    <d v="2024-12-01T00:00:00"/>
    <x v="18"/>
    <n v="0.28746264647617764"/>
    <x v="2"/>
  </r>
  <r>
    <s v="INV100041"/>
    <x v="38"/>
    <s v="CUST0404"/>
    <s v="PRD0172"/>
    <s v="STR092"/>
    <s v="EMP0008"/>
    <n v="1"/>
    <n v="2614.62"/>
    <n v="30"/>
    <n v="784.39"/>
    <n v="12"/>
    <n v="219.63"/>
    <n v="2049.86"/>
    <n v="1804.37"/>
    <n v="25.860000000000241"/>
    <x v="3"/>
    <x v="3"/>
    <x v="0"/>
    <x v="0"/>
    <s v="20:44"/>
    <s v="Weekend"/>
    <x v="2"/>
    <n v="5"/>
    <n v="2024"/>
    <s v="May-2024"/>
    <x v="16"/>
    <s v="Kurta"/>
    <x v="4"/>
    <s v="TrendMart Kochi Standard"/>
    <x v="1"/>
    <s v="Ajay Chandran"/>
    <x v="0"/>
    <s v="Deepak Kamath"/>
    <n v="5"/>
    <d v="2024-05-01T00:00:00"/>
    <x v="35"/>
    <n v="1.2615495692388866E-2"/>
    <x v="1"/>
  </r>
  <r>
    <s v="INV100042"/>
    <x v="39"/>
    <s v="CUST0162"/>
    <s v="PRD0170"/>
    <s v="STR073"/>
    <s v="EMP0170"/>
    <n v="1"/>
    <n v="1168.19"/>
    <n v="10"/>
    <n v="116.82"/>
    <n v="12"/>
    <n v="126.16"/>
    <n v="1177.53"/>
    <n v="887.02"/>
    <n v="164.35"/>
    <x v="2"/>
    <x v="2"/>
    <x v="0"/>
    <x v="0"/>
    <s v="15:46"/>
    <s v="Weekday"/>
    <x v="9"/>
    <n v="11"/>
    <n v="2024"/>
    <s v="Nov-2024"/>
    <x v="17"/>
    <s v="Chinos"/>
    <x v="0"/>
    <s v="TrendMart Thiruvananthapuram High Street"/>
    <x v="1"/>
    <s v="Tanvi Balasubramaniam"/>
    <x v="1"/>
    <s v="Jyothi Prasad"/>
    <n v="11"/>
    <d v="2024-11-01T00:00:00"/>
    <x v="36"/>
    <n v="0.13957181558007015"/>
    <x v="0"/>
  </r>
  <r>
    <s v="INV100043"/>
    <x v="40"/>
    <s v="CUST0270"/>
    <s v="PRD0122"/>
    <s v="STR103"/>
    <s v="EMP0215"/>
    <n v="3"/>
    <n v="802.62"/>
    <n v="30"/>
    <n v="722.36"/>
    <n v="3"/>
    <n v="50.56"/>
    <n v="1736.06"/>
    <n v="1670.97"/>
    <n v="14.529999999999916"/>
    <x v="1"/>
    <x v="1"/>
    <x v="0"/>
    <x v="0"/>
    <s v="17:02"/>
    <s v="Weekend"/>
    <x v="5"/>
    <n v="6"/>
    <n v="2024"/>
    <s v="Jun-2024"/>
    <x v="14"/>
    <s v="Necklace"/>
    <x v="21"/>
    <s v="TrendMart Alappuzha Outlet"/>
    <x v="1"/>
    <s v="Karthik Chetty"/>
    <x v="3"/>
    <s v="Praveen Gupta"/>
    <n v="6"/>
    <d v="2024-06-01T00:00:00"/>
    <x v="37"/>
    <n v="8.3695263988571335E-3"/>
    <x v="1"/>
  </r>
  <r>
    <s v="INV100044"/>
    <x v="41"/>
    <s v="CUST0554"/>
    <s v="PRD0019"/>
    <s v="STR101"/>
    <s v="EMP0276"/>
    <n v="1"/>
    <n v="649.9"/>
    <n v="10"/>
    <n v="64.989999999999995"/>
    <n v="5"/>
    <n v="29.25"/>
    <n v="614.16"/>
    <n v="413.39"/>
    <n v="171.51999999999998"/>
    <x v="2"/>
    <x v="2"/>
    <x v="1"/>
    <x v="0"/>
    <s v="12:51"/>
    <s v="Weekday"/>
    <x v="10"/>
    <n v="4"/>
    <n v="2024"/>
    <s v="Apr-2024"/>
    <x v="13"/>
    <s v="Kids T-Shirt"/>
    <x v="22"/>
    <s v="TrendMart Thiruvananthapuram Standard"/>
    <x v="1"/>
    <s v="Sathish Mishra"/>
    <x v="1"/>
    <s v="Manoj Ramachandran"/>
    <n v="4"/>
    <d v="2024-04-01T00:00:00"/>
    <x v="38"/>
    <n v="0.27927575875993227"/>
    <x v="0"/>
  </r>
  <r>
    <s v="INV100045"/>
    <x v="42"/>
    <s v="CUST0352"/>
    <s v="PRD0025"/>
    <s v="STR021"/>
    <s v="EMP0073"/>
    <n v="1"/>
    <n v="1532.84"/>
    <n v="0"/>
    <n v="0"/>
    <n v="12"/>
    <n v="183.94"/>
    <n v="1716.78"/>
    <n v="1025.24"/>
    <n v="507.59999999999997"/>
    <x v="5"/>
    <x v="5"/>
    <x v="1"/>
    <x v="0"/>
    <s v="20:43"/>
    <s v="Weekend"/>
    <x v="2"/>
    <n v="5"/>
    <n v="2024"/>
    <s v="May-2024"/>
    <x v="7"/>
    <s v="Straight Fit"/>
    <x v="23"/>
    <s v="TrendMart Kozhikode Standard"/>
    <x v="1"/>
    <s v="Kavya Subramaniam"/>
    <x v="0"/>
    <s v="Sathish Sundaram"/>
    <n v="5"/>
    <d v="2024-05-01T00:00:00"/>
    <x v="39"/>
    <n v="0.29566980044035929"/>
    <x v="2"/>
  </r>
  <r>
    <s v="INV100046"/>
    <x v="42"/>
    <s v="CUST0008"/>
    <s v="PRD0218"/>
    <s v="STR058"/>
    <s v="EMP0160"/>
    <n v="1"/>
    <n v="864.24"/>
    <n v="0"/>
    <n v="0"/>
    <n v="5"/>
    <n v="43.21"/>
    <n v="907.45"/>
    <n v="513.84"/>
    <n v="350.40000000000003"/>
    <x v="0"/>
    <x v="0"/>
    <x v="0"/>
    <x v="0"/>
    <s v="20:49"/>
    <s v="Weekend"/>
    <x v="2"/>
    <n v="5"/>
    <n v="2024"/>
    <s v="May-2024"/>
    <x v="18"/>
    <s v="Card Holder"/>
    <x v="10"/>
    <s v="TrendMart Thoothukudi Flagship"/>
    <x v="1"/>
    <s v="Deepthi Naicker"/>
    <x v="0"/>
    <s v="Ganesh Iyengar"/>
    <n v="5"/>
    <d v="2024-05-01T00:00:00"/>
    <x v="40"/>
    <n v="0.38613697724392532"/>
    <x v="2"/>
  </r>
  <r>
    <s v="INV100047"/>
    <x v="43"/>
    <s v="CUST0400"/>
    <s v="PRD0067"/>
    <s v="STR090"/>
    <s v="EMP0255"/>
    <n v="1"/>
    <n v="1431.54"/>
    <n v="10"/>
    <n v="143.15"/>
    <n v="12"/>
    <n v="154.61000000000001"/>
    <n v="1443"/>
    <n v="1013.26"/>
    <n v="275.13"/>
    <x v="0"/>
    <x v="0"/>
    <x v="0"/>
    <x v="0"/>
    <s v="16:26"/>
    <s v="Weekday"/>
    <x v="9"/>
    <n v="11"/>
    <n v="2024"/>
    <s v="Nov-2024"/>
    <x v="15"/>
    <s v="Jacket"/>
    <x v="24"/>
    <s v="TrendMart Kannur Outlet"/>
    <x v="1"/>
    <s v="Selvam Iyengar"/>
    <x v="2"/>
    <s v="Venkat Sharma"/>
    <n v="11"/>
    <d v="2024-11-01T00:00:00"/>
    <x v="41"/>
    <n v="0.19066528066528066"/>
    <x v="0"/>
  </r>
  <r>
    <s v="INV100048"/>
    <x v="44"/>
    <s v="CUST0003"/>
    <s v="PRD0114"/>
    <s v="STR044"/>
    <s v="EMP0061"/>
    <n v="1"/>
    <n v="945.21"/>
    <n v="0"/>
    <n v="0"/>
    <n v="5"/>
    <n v="47.26"/>
    <n v="992.47"/>
    <n v="488.6"/>
    <n v="456.61"/>
    <x v="2"/>
    <x v="2"/>
    <x v="1"/>
    <x v="0"/>
    <s v="18:58"/>
    <s v="Weekend"/>
    <x v="7"/>
    <n v="9"/>
    <n v="2024"/>
    <s v="Sep-2024"/>
    <x v="6"/>
    <s v="Sunglasses"/>
    <x v="6"/>
    <s v="TrendMart Warangal High Street"/>
    <x v="2"/>
    <s v="Swathi Bhat"/>
    <x v="0"/>
    <s v="Ganapathy Naidu"/>
    <n v="9"/>
    <d v="2024-09-01T00:00:00"/>
    <x v="8"/>
    <n v="0.46007435993027496"/>
    <x v="2"/>
  </r>
  <r>
    <s v="INV100049"/>
    <x v="45"/>
    <s v="CUST0403"/>
    <s v="PRD0047"/>
    <s v="STR029"/>
    <s v="EMP0100"/>
    <n v="1"/>
    <n v="462.17"/>
    <n v="5"/>
    <n v="23.11"/>
    <n v="5"/>
    <n v="21.95"/>
    <n v="461.01"/>
    <n v="295"/>
    <n v="144.06"/>
    <x v="1"/>
    <x v="1"/>
    <x v="0"/>
    <x v="0"/>
    <s v="11:41"/>
    <s v="Weekday"/>
    <x v="5"/>
    <n v="6"/>
    <n v="2024"/>
    <s v="Jun-2024"/>
    <x v="1"/>
    <s v="Round Neck"/>
    <x v="18"/>
    <s v="TrendMart Davanagere High Street"/>
    <x v="2"/>
    <s v="Latha Achari"/>
    <x v="3"/>
    <s v="Priya Balasubramaniam"/>
    <n v="6"/>
    <d v="2024-06-01T00:00:00"/>
    <x v="42"/>
    <n v="0.31248779852931607"/>
    <x v="2"/>
  </r>
  <r>
    <s v="INV100050"/>
    <x v="46"/>
    <s v="CUST0222"/>
    <s v="PRD0022"/>
    <s v="STR071"/>
    <s v="EMP0072"/>
    <n v="2"/>
    <n v="1135.21"/>
    <n v="0"/>
    <n v="0"/>
    <n v="12"/>
    <n v="272.45"/>
    <n v="2542.87"/>
    <n v="1535.66"/>
    <n v="734.75999999999976"/>
    <x v="2"/>
    <x v="2"/>
    <x v="1"/>
    <x v="0"/>
    <s v="19:16"/>
    <s v="Weekday"/>
    <x v="3"/>
    <n v="7"/>
    <n v="2024"/>
    <s v="Jul-2024"/>
    <x v="7"/>
    <s v="Skinny Fit"/>
    <x v="25"/>
    <s v="TrendMart Kannur Standard"/>
    <x v="1"/>
    <s v="Chandra Chettiar"/>
    <x v="2"/>
    <s v="Anitha Ramachandran"/>
    <n v="7"/>
    <d v="2024-07-01T00:00:00"/>
    <x v="43"/>
    <n v="0.28894910081915309"/>
    <x v="2"/>
  </r>
  <r>
    <s v="INV100051"/>
    <x v="47"/>
    <s v="CUST0479"/>
    <s v="PRD0163"/>
    <s v="STR084"/>
    <s v="EMP0045"/>
    <n v="3"/>
    <n v="1229.77"/>
    <n v="20"/>
    <n v="737.86"/>
    <n v="12"/>
    <n v="354.17"/>
    <n v="3305.62"/>
    <n v="2407.92"/>
    <n v="543.52999999999975"/>
    <x v="0"/>
    <x v="0"/>
    <x v="1"/>
    <x v="0"/>
    <s v="18:27"/>
    <s v="Weekday"/>
    <x v="9"/>
    <n v="11"/>
    <n v="2024"/>
    <s v="Nov-2024"/>
    <x v="15"/>
    <s v="Muffler"/>
    <x v="5"/>
    <s v="TrendMart Tirupati High Street"/>
    <x v="0"/>
    <s v="Chidambaram Balasubramaniam"/>
    <x v="0"/>
    <s v="Chitra Chettiar"/>
    <n v="11"/>
    <d v="2024-11-01T00:00:00"/>
    <x v="44"/>
    <n v="0.16442603808060205"/>
    <x v="3"/>
  </r>
  <r>
    <s v="INV100052"/>
    <x v="48"/>
    <s v="CUST0303"/>
    <s v="PRD0063"/>
    <s v="STR080"/>
    <s v="EMP0127"/>
    <n v="2"/>
    <n v="1291.77"/>
    <n v="10"/>
    <n v="258.35000000000002"/>
    <n v="12"/>
    <n v="279.02"/>
    <n v="2604.21"/>
    <n v="1731.84"/>
    <n v="593.35000000000014"/>
    <x v="0"/>
    <x v="0"/>
    <x v="0"/>
    <x v="0"/>
    <s v="14:44"/>
    <s v="Weekend"/>
    <x v="4"/>
    <n v="2"/>
    <n v="2025"/>
    <s v="Feb-2025"/>
    <x v="12"/>
    <s v="Backpack"/>
    <x v="11"/>
    <s v="TrendMart Kochi High Street"/>
    <x v="1"/>
    <s v="Malathi Balasubramaniam"/>
    <x v="3"/>
    <s v="Chandra Reddy"/>
    <n v="14"/>
    <d v="2025-02-01T00:00:00"/>
    <x v="27"/>
    <n v="0.22784260869899131"/>
    <x v="0"/>
  </r>
  <r>
    <s v="INV100053"/>
    <x v="49"/>
    <s v="CUST0736"/>
    <s v="PRD0046"/>
    <s v="STR066"/>
    <s v="EMP0276"/>
    <n v="1"/>
    <n v="1664.04"/>
    <n v="10"/>
    <n v="166.4"/>
    <n v="12"/>
    <n v="179.72"/>
    <n v="1677.36"/>
    <n v="1047.48"/>
    <n v="450.15999999999985"/>
    <x v="3"/>
    <x v="3"/>
    <x v="0"/>
    <x v="0"/>
    <s v="16:10"/>
    <s v="Weekend"/>
    <x v="11"/>
    <n v="8"/>
    <n v="2024"/>
    <s v="Aug-2024"/>
    <x v="7"/>
    <s v="Skinny Fit"/>
    <x v="26"/>
    <s v="TrendMart Dindigul Standard"/>
    <x v="1"/>
    <s v="Yashoda Menon"/>
    <x v="0"/>
    <s v="Manoj Ramachandran"/>
    <n v="8"/>
    <d v="2024-08-01T00:00:00"/>
    <x v="45"/>
    <n v="0.268374111699337"/>
    <x v="0"/>
  </r>
  <r>
    <s v="INV100054"/>
    <x v="50"/>
    <s v="CUST0507"/>
    <s v="PRD0139"/>
    <s v="STR007"/>
    <s v="EMP0170"/>
    <n v="4"/>
    <n v="1061.5899999999999"/>
    <n v="20"/>
    <n v="849.27"/>
    <n v="12"/>
    <n v="407.65"/>
    <n v="3804.74"/>
    <n v="3464.24"/>
    <n v="-67.149999999999977"/>
    <x v="1"/>
    <x v="1"/>
    <x v="1"/>
    <x v="0"/>
    <s v="12:19"/>
    <s v="Weekday"/>
    <x v="1"/>
    <n v="10"/>
    <n v="2024"/>
    <s v="Oct-2024"/>
    <x v="5"/>
    <s v="Slim Fit"/>
    <x v="27"/>
    <s v="TrendMart Thoothukudi Mall Kiosk"/>
    <x v="1"/>
    <s v="Ravi Kamath"/>
    <x v="0"/>
    <s v="Jyothi Prasad"/>
    <n v="10"/>
    <d v="2024-10-01T00:00:00"/>
    <x v="46"/>
    <n v="-1.7649037779191214E-2"/>
    <x v="3"/>
  </r>
  <r>
    <s v="INV100055"/>
    <x v="51"/>
    <s v="CUST0776"/>
    <s v="PRD0064"/>
    <s v="STR051"/>
    <s v="EMP0002"/>
    <n v="1"/>
    <n v="316.06"/>
    <n v="15"/>
    <n v="47.41"/>
    <n v="5"/>
    <n v="13.43"/>
    <n v="282.08"/>
    <n v="254.15"/>
    <n v="14.499999999999979"/>
    <x v="1"/>
    <x v="1"/>
    <x v="0"/>
    <x v="1"/>
    <s v="15:12"/>
    <s v="Weekday"/>
    <x v="10"/>
    <n v="4"/>
    <n v="2024"/>
    <s v="Apr-2024"/>
    <x v="19"/>
    <s v="Leather Belt"/>
    <x v="27"/>
    <s v="TrendMart Kozhikode Outlet"/>
    <x v="1"/>
    <s v="Vijay Singh"/>
    <x v="3"/>
    <s v="Girish Sundaram"/>
    <n v="4"/>
    <d v="2024-04-01T00:00:00"/>
    <x v="47"/>
    <n v="5.1403857061826361E-2"/>
    <x v="4"/>
  </r>
  <r>
    <s v="INV100056"/>
    <x v="52"/>
    <s v="CUST0434"/>
    <s v="PRD0019"/>
    <s v="STR060"/>
    <s v="EMP0203"/>
    <n v="2"/>
    <n v="597.85"/>
    <n v="0"/>
    <n v="0"/>
    <n v="5"/>
    <n v="59.78"/>
    <n v="1255.48"/>
    <n v="826.78"/>
    <n v="368.92000000000007"/>
    <x v="0"/>
    <x v="0"/>
    <x v="0"/>
    <x v="0"/>
    <s v="14:04"/>
    <s v="Weekday"/>
    <x v="10"/>
    <n v="4"/>
    <n v="2024"/>
    <s v="Apr-2024"/>
    <x v="13"/>
    <s v="Kids T-Shirt"/>
    <x v="22"/>
    <s v="TrendMart Tirunelveli Flagship"/>
    <x v="1"/>
    <s v="Radha Gowda"/>
    <x v="0"/>
    <s v="Rani Mishra"/>
    <n v="4"/>
    <d v="2024-04-01T00:00:00"/>
    <x v="38"/>
    <n v="0.29384777137031259"/>
    <x v="2"/>
  </r>
  <r>
    <s v="INV100057"/>
    <x v="53"/>
    <s v="CUST0271"/>
    <s v="PRD0186"/>
    <s v="STR088"/>
    <s v="EMP0026"/>
    <n v="1"/>
    <n v="862.48"/>
    <n v="25"/>
    <n v="215.62"/>
    <n v="5"/>
    <n v="32.340000000000003"/>
    <n v="679.2"/>
    <n v="573.09"/>
    <n v="73.77000000000001"/>
    <x v="1"/>
    <x v="1"/>
    <x v="0"/>
    <x v="0"/>
    <s v="17:07"/>
    <s v="Weekday"/>
    <x v="1"/>
    <n v="10"/>
    <n v="2024"/>
    <s v="Oct-2024"/>
    <x v="0"/>
    <s v="Anarkali Kurti"/>
    <x v="8"/>
    <s v="TrendMart Warangal High Street"/>
    <x v="2"/>
    <s v="Swathi Chettiar"/>
    <x v="0"/>
    <s v="Sunita Ramachandran"/>
    <n v="10"/>
    <d v="2024-10-01T00:00:00"/>
    <x v="48"/>
    <n v="0.10861307420494701"/>
    <x v="1"/>
  </r>
  <r>
    <s v="INV100058"/>
    <x v="54"/>
    <s v="CUST0446"/>
    <s v="PRD0197"/>
    <s v="STR116"/>
    <s v="EMP0173"/>
    <n v="1"/>
    <n v="1706.77"/>
    <n v="20"/>
    <n v="341.35"/>
    <n v="12"/>
    <n v="163.85"/>
    <n v="1529.27"/>
    <n v="1124.48"/>
    <n v="240.93999999999997"/>
    <x v="2"/>
    <x v="2"/>
    <x v="0"/>
    <x v="0"/>
    <s v="13:56"/>
    <s v="Weekday"/>
    <x v="0"/>
    <n v="12"/>
    <n v="2024"/>
    <s v="Dec-2024"/>
    <x v="7"/>
    <s v="Straight Fit"/>
    <x v="28"/>
    <s v="TrendMart Madurai High Street"/>
    <x v="1"/>
    <s v="Sandeep Sundaram"/>
    <x v="0"/>
    <s v="Logesh Gopalakrishnan"/>
    <n v="12"/>
    <d v="2024-12-01T00:00:00"/>
    <x v="49"/>
    <n v="0.15755229619360869"/>
    <x v="3"/>
  </r>
  <r>
    <s v="INV100059"/>
    <x v="55"/>
    <s v="CUST0561"/>
    <s v="PRD0124"/>
    <s v="STR115"/>
    <s v="EMP0205"/>
    <n v="1"/>
    <n v="678.49"/>
    <n v="25"/>
    <n v="169.62"/>
    <n v="5"/>
    <n v="25.44"/>
    <n v="534.30999999999995"/>
    <n v="499.31"/>
    <n v="9.5599999999999419"/>
    <x v="0"/>
    <x v="0"/>
    <x v="0"/>
    <x v="0"/>
    <s v="11:34"/>
    <s v="Weekday"/>
    <x v="1"/>
    <n v="10"/>
    <n v="2024"/>
    <s v="Oct-2024"/>
    <x v="13"/>
    <s v="Kids Shorts"/>
    <x v="9"/>
    <s v="TrendMart Bengaluru Standard"/>
    <x v="2"/>
    <s v="Indira Naidu"/>
    <x v="3"/>
    <s v="Malini Gowda"/>
    <n v="10"/>
    <d v="2024-10-01T00:00:00"/>
    <x v="23"/>
    <n v="1.7892234844940097E-2"/>
    <x v="1"/>
  </r>
  <r>
    <s v="INV100060"/>
    <x v="56"/>
    <s v="CUST0027"/>
    <s v="PRD0084"/>
    <s v="STR073"/>
    <s v="EMP0100"/>
    <n v="3"/>
    <n v="1326.98"/>
    <n v="5"/>
    <n v="199.05"/>
    <n v="12"/>
    <n v="453.83"/>
    <n v="4235.72"/>
    <n v="3220.35"/>
    <n v="561.54000000000042"/>
    <x v="3"/>
    <x v="3"/>
    <x v="0"/>
    <x v="0"/>
    <s v="17:13"/>
    <s v="Weekday"/>
    <x v="4"/>
    <n v="2"/>
    <n v="2025"/>
    <s v="Feb-2025"/>
    <x v="7"/>
    <s v="Bootcut"/>
    <x v="29"/>
    <s v="TrendMart Thiruvananthapuram High Street"/>
    <x v="1"/>
    <s v="Hariharan Menon"/>
    <x v="2"/>
    <s v="Priya Balasubramaniam"/>
    <n v="14"/>
    <d v="2025-02-01T00:00:00"/>
    <x v="50"/>
    <n v="0.13257250243170002"/>
    <x v="2"/>
  </r>
  <r>
    <s v="INV100061"/>
    <x v="57"/>
    <s v="CUST0041"/>
    <s v="PRD0117"/>
    <s v="STR023"/>
    <s v="EMP0061"/>
    <n v="2"/>
    <n v="1934.51"/>
    <n v="25"/>
    <n v="967.25"/>
    <n v="12"/>
    <n v="348.21"/>
    <n v="3249.98"/>
    <n v="2799.7"/>
    <n v="102.07000000000022"/>
    <x v="0"/>
    <x v="0"/>
    <x v="0"/>
    <x v="0"/>
    <s v="20:11"/>
    <s v="Weekend"/>
    <x v="2"/>
    <n v="5"/>
    <n v="2024"/>
    <s v="May-2024"/>
    <x v="8"/>
    <s v="Shirt Dress"/>
    <x v="8"/>
    <s v="TrendMart Thoothukudi High Street"/>
    <x v="1"/>
    <s v="Lakshmi Subramaniam"/>
    <x v="2"/>
    <s v="Ganapathy Naidu"/>
    <n v="5"/>
    <d v="2024-05-01T00:00:00"/>
    <x v="10"/>
    <n v="3.1406347115982322E-2"/>
    <x v="1"/>
  </r>
  <r>
    <s v="INV100062"/>
    <x v="58"/>
    <s v="CUST0230"/>
    <s v="PRD0036"/>
    <s v="STR087"/>
    <s v="EMP0285"/>
    <n v="1"/>
    <n v="4970.6000000000004"/>
    <n v="5"/>
    <n v="248.53"/>
    <n v="12"/>
    <n v="566.65"/>
    <n v="5288.72"/>
    <n v="3748.71"/>
    <n v="973.36000000000024"/>
    <x v="0"/>
    <x v="0"/>
    <x v="1"/>
    <x v="0"/>
    <s v="21:00"/>
    <s v="Weekday"/>
    <x v="7"/>
    <n v="9"/>
    <n v="2024"/>
    <s v="Sep-2024"/>
    <x v="9"/>
    <s v="Digital Watch"/>
    <x v="30"/>
    <s v="TrendMart Salem Outlet"/>
    <x v="1"/>
    <s v="Pallavi Natarajan"/>
    <x v="1"/>
    <s v="Chandran Krishnan"/>
    <n v="9"/>
    <d v="2024-09-01T00:00:00"/>
    <x v="51"/>
    <n v="0.18404453251448369"/>
    <x v="2"/>
  </r>
  <r>
    <s v="INV100063"/>
    <x v="59"/>
    <s v="CUST0301"/>
    <s v="PRD0138"/>
    <s v="STR018"/>
    <s v="EMP0207"/>
    <n v="3"/>
    <n v="1261.48"/>
    <n v="5"/>
    <n v="189.22"/>
    <n v="12"/>
    <n v="431.43"/>
    <n v="4026.65"/>
    <n v="2735.52"/>
    <n v="859.7"/>
    <x v="2"/>
    <x v="2"/>
    <x v="0"/>
    <x v="1"/>
    <s v="20:30"/>
    <s v="Weekday"/>
    <x v="1"/>
    <n v="10"/>
    <n v="2024"/>
    <s v="Oct-2024"/>
    <x v="17"/>
    <s v="Formal Trouser"/>
    <x v="31"/>
    <s v="TrendMart Visakhapatnam High Street"/>
    <x v="0"/>
    <s v="Dhanya Naicker"/>
    <x v="3"/>
    <s v="Chitra Bhat"/>
    <n v="10"/>
    <d v="2024-10-01T00:00:00"/>
    <x v="52"/>
    <n v="0.21350253933170255"/>
    <x v="2"/>
  </r>
  <r>
    <s v="INV100064"/>
    <x v="60"/>
    <s v="CUST0130"/>
    <s v="PRD0175"/>
    <s v="STR108"/>
    <s v="EMP0204"/>
    <n v="2"/>
    <n v="840.59"/>
    <n v="0"/>
    <n v="0"/>
    <n v="5"/>
    <n v="84.06"/>
    <n v="1765.24"/>
    <n v="1142.18"/>
    <n v="539"/>
    <x v="0"/>
    <x v="0"/>
    <x v="1"/>
    <x v="0"/>
    <s v="11:01"/>
    <s v="Weekend"/>
    <x v="11"/>
    <n v="8"/>
    <n v="2024"/>
    <s v="Aug-2024"/>
    <x v="0"/>
    <s v="Straight Kurti"/>
    <x v="32"/>
    <s v="TrendMart Kozhikode High Street"/>
    <x v="1"/>
    <s v="Tejaswini Murthy"/>
    <x v="0"/>
    <s v="Rahul Krishnan"/>
    <n v="8"/>
    <d v="2024-08-01T00:00:00"/>
    <x v="53"/>
    <n v="0.30534091681584374"/>
    <x v="2"/>
  </r>
  <r>
    <s v="INV100065"/>
    <x v="61"/>
    <s v="CUST0189"/>
    <s v="PRD0093"/>
    <s v="STR093"/>
    <s v="EMP0276"/>
    <n v="1"/>
    <n v="893.2"/>
    <n v="25"/>
    <n v="223.3"/>
    <n v="5"/>
    <n v="33.49"/>
    <n v="703.39"/>
    <n v="568.05999999999995"/>
    <n v="101.84000000000003"/>
    <x v="3"/>
    <x v="3"/>
    <x v="0"/>
    <x v="0"/>
    <s v="11:26"/>
    <s v="Weekend"/>
    <x v="6"/>
    <n v="1"/>
    <n v="2025"/>
    <s v="Jan-2025"/>
    <x v="0"/>
    <s v="Anarkali Kurti"/>
    <x v="33"/>
    <s v="TrendMart Thiruvananthapuram High Street"/>
    <x v="1"/>
    <s v="Haritha Chettiar"/>
    <x v="0"/>
    <s v="Manoj Ramachandran"/>
    <n v="13"/>
    <d v="2025-01-01T00:00:00"/>
    <x v="54"/>
    <n v="0.14478454342541128"/>
    <x v="1"/>
  </r>
  <r>
    <s v="INV100066"/>
    <x v="62"/>
    <s v="CUST0748"/>
    <s v="PRD0117"/>
    <s v="STR058"/>
    <s v="EMP0204"/>
    <n v="2"/>
    <n v="1667.74"/>
    <n v="0"/>
    <n v="0"/>
    <n v="12"/>
    <n v="400.26"/>
    <n v="3735.74"/>
    <n v="2799.7"/>
    <n v="535.78"/>
    <x v="2"/>
    <x v="2"/>
    <x v="1"/>
    <x v="0"/>
    <s v="15:39"/>
    <s v="Weekday"/>
    <x v="1"/>
    <n v="10"/>
    <n v="2024"/>
    <s v="Oct-2024"/>
    <x v="8"/>
    <s v="Shirt Dress"/>
    <x v="8"/>
    <s v="TrendMart Thoothukudi Flagship"/>
    <x v="1"/>
    <s v="Dinesh Bhat"/>
    <x v="0"/>
    <s v="Rahul Krishnan"/>
    <n v="10"/>
    <d v="2024-10-01T00:00:00"/>
    <x v="10"/>
    <n v="0.14342004529223126"/>
    <x v="2"/>
  </r>
  <r>
    <s v="INV100067"/>
    <x v="63"/>
    <s v="CUST0746"/>
    <s v="PRD0019"/>
    <s v="STR100"/>
    <s v="EMP0141"/>
    <n v="1"/>
    <n v="640.02"/>
    <n v="25"/>
    <n v="160"/>
    <n v="5"/>
    <n v="24"/>
    <n v="504.02"/>
    <n v="413.39"/>
    <n v="66.63"/>
    <x v="3"/>
    <x v="3"/>
    <x v="1"/>
    <x v="0"/>
    <s v="16:30"/>
    <s v="Weekday"/>
    <x v="9"/>
    <n v="11"/>
    <n v="2024"/>
    <s v="Nov-2024"/>
    <x v="13"/>
    <s v="Kids T-Shirt"/>
    <x v="22"/>
    <s v="TrendMart Hubballi Standard"/>
    <x v="2"/>
    <s v="Pandian Venkatesan"/>
    <x v="1"/>
    <s v="Dhruv Mishra"/>
    <n v="11"/>
    <d v="2024-11-01T00:00:00"/>
    <x v="38"/>
    <n v="0.13219713503432404"/>
    <x v="1"/>
  </r>
  <r>
    <s v="INV100068"/>
    <x v="8"/>
    <s v="CUST0583"/>
    <s v="PRD0134"/>
    <s v="STR112"/>
    <s v="EMP0203"/>
    <n v="0"/>
    <n v="924.29"/>
    <n v="0"/>
    <n v="0"/>
    <n v="5"/>
    <n v="0"/>
    <n v="0"/>
    <n v="0"/>
    <n v="0"/>
    <x v="5"/>
    <x v="5"/>
    <x v="1"/>
    <x v="0"/>
    <s v="18:42"/>
    <s v="Weekday"/>
    <x v="7"/>
    <n v="9"/>
    <n v="2024"/>
    <s v="Sep-2024"/>
    <x v="8"/>
    <s v="Maxi Dress"/>
    <x v="22"/>
    <s v="TrendMart Guntur Outlet"/>
    <x v="0"/>
    <s v="Feroz Naicker"/>
    <x v="1"/>
    <s v="Rani Mishra"/>
    <n v="9"/>
    <d v="2024-09-01T00:00:00"/>
    <x v="55"/>
    <n v="0"/>
    <x v="2"/>
  </r>
  <r>
    <s v="INV100069"/>
    <x v="63"/>
    <s v="CUST0422"/>
    <s v="PRD0117"/>
    <s v="STR088"/>
    <s v="EMP0204"/>
    <n v="2"/>
    <n v="1714.04"/>
    <n v="10"/>
    <n v="342.81"/>
    <n v="12"/>
    <n v="370.23"/>
    <n v="3455.5"/>
    <n v="2799.7"/>
    <n v="285.57000000000016"/>
    <x v="3"/>
    <x v="3"/>
    <x v="1"/>
    <x v="0"/>
    <s v="19:44"/>
    <s v="Weekday"/>
    <x v="9"/>
    <n v="11"/>
    <n v="2024"/>
    <s v="Nov-2024"/>
    <x v="8"/>
    <s v="Shirt Dress"/>
    <x v="8"/>
    <s v="TrendMart Warangal High Street"/>
    <x v="2"/>
    <s v="Malathi Shetty"/>
    <x v="1"/>
    <s v="Rahul Krishnan"/>
    <n v="11"/>
    <d v="2024-11-01T00:00:00"/>
    <x v="10"/>
    <n v="8.2642164665026815E-2"/>
    <x v="0"/>
  </r>
  <r>
    <s v="INV100070"/>
    <x v="64"/>
    <s v="CUST0613"/>
    <s v="PRD0116"/>
    <s v="STR096"/>
    <s v="EMP0215"/>
    <n v="3"/>
    <n v="1579.45"/>
    <n v="15"/>
    <n v="710.75"/>
    <n v="12"/>
    <n v="483.31"/>
    <n v="4510.91"/>
    <n v="3146.13"/>
    <n v="881.4699999999998"/>
    <x v="1"/>
    <x v="1"/>
    <x v="1"/>
    <x v="0"/>
    <s v="21:51"/>
    <s v="Weekend"/>
    <x v="9"/>
    <n v="11"/>
    <n v="2024"/>
    <s v="Nov-2024"/>
    <x v="7"/>
    <s v="Bootcut"/>
    <x v="13"/>
    <s v="TrendMart Mangaluru Mall Kiosk"/>
    <x v="2"/>
    <s v="Usha Krishnan"/>
    <x v="3"/>
    <s v="Praveen Gupta"/>
    <n v="11"/>
    <d v="2024-11-01T00:00:00"/>
    <x v="56"/>
    <n v="0.19540846525423913"/>
    <x v="4"/>
  </r>
  <r>
    <s v="INV100071"/>
    <x v="17"/>
    <s v="CUST0131"/>
    <s v="PRD0115"/>
    <s v="STR016"/>
    <s v="EMP0258"/>
    <n v="1"/>
    <n v="1632.35"/>
    <n v="5"/>
    <n v="81.62"/>
    <n v="12"/>
    <n v="186.09"/>
    <n v="1736.82"/>
    <n v="1140.9000000000001"/>
    <n v="409.82999999999981"/>
    <x v="4"/>
    <x v="4"/>
    <x v="1"/>
    <x v="0"/>
    <s v="19:45"/>
    <s v="Weekday"/>
    <x v="2"/>
    <n v="5"/>
    <n v="2024"/>
    <s v="May-2024"/>
    <x v="8"/>
    <s v="Bodycon Dress"/>
    <x v="1"/>
    <s v="TrendMart Visakhapatnam Flagship"/>
    <x v="0"/>
    <s v="Jyothi Achari"/>
    <x v="0"/>
    <s v="Preethi Singh"/>
    <n v="5"/>
    <d v="2024-05-01T00:00:00"/>
    <x v="57"/>
    <n v="0.23596573047293321"/>
    <x v="2"/>
  </r>
  <r>
    <s v="INV100072"/>
    <x v="16"/>
    <s v="CUST0338"/>
    <s v="PRD0034"/>
    <s v="STR074"/>
    <s v="EMP0149"/>
    <n v="0"/>
    <n v="413.58"/>
    <n v="0"/>
    <n v="0"/>
    <n v="5"/>
    <n v="0"/>
    <n v="0"/>
    <n v="0"/>
    <n v="0"/>
    <x v="5"/>
    <x v="5"/>
    <x v="1"/>
    <x v="0"/>
    <s v="21:44"/>
    <s v="Weekday"/>
    <x v="1"/>
    <n v="10"/>
    <n v="2024"/>
    <s v="Oct-2024"/>
    <x v="19"/>
    <s v="Casual Belt"/>
    <x v="8"/>
    <s v="TrendMart Kurnool High Street"/>
    <x v="0"/>
    <s v="Vijay Prasad"/>
    <x v="1"/>
    <s v="Vasanthi Kamath"/>
    <n v="10"/>
    <d v="2024-10-01T00:00:00"/>
    <x v="58"/>
    <n v="0"/>
    <x v="2"/>
  </r>
  <r>
    <s v="INV100073"/>
    <x v="65"/>
    <s v="CUST0721"/>
    <s v="PRD0082"/>
    <s v="STR110"/>
    <s v="EMP0141"/>
    <n v="3"/>
    <n v="2846.44"/>
    <n v="5"/>
    <n v="426.97"/>
    <n v="12"/>
    <n v="973.48"/>
    <n v="9085.83"/>
    <n v="6454.02"/>
    <n v="1658.3299999999995"/>
    <x v="1"/>
    <x v="1"/>
    <x v="1"/>
    <x v="0"/>
    <s v="21:32"/>
    <s v="Weekday"/>
    <x v="4"/>
    <n v="2"/>
    <n v="2025"/>
    <s v="Feb-2025"/>
    <x v="12"/>
    <s v="Sling Bag"/>
    <x v="33"/>
    <s v="TrendMart Thoothukudi Outlet"/>
    <x v="1"/>
    <s v="Kavya Singh"/>
    <x v="0"/>
    <s v="Dhruv Mishra"/>
    <n v="14"/>
    <d v="2025-02-01T00:00:00"/>
    <x v="59"/>
    <n v="0.1825182729591022"/>
    <x v="2"/>
  </r>
  <r>
    <s v="INV100074"/>
    <x v="66"/>
    <s v="CUST0210"/>
    <s v="PRD0075"/>
    <s v="STR055"/>
    <s v="EMP0285"/>
    <n v="1"/>
    <n v="1011.81"/>
    <n v="30"/>
    <n v="303.54000000000002"/>
    <n v="12"/>
    <n v="84.99"/>
    <n v="793.26"/>
    <n v="692.53"/>
    <n v="15.740000000000023"/>
    <x v="0"/>
    <x v="0"/>
    <x v="0"/>
    <x v="0"/>
    <s v="16:33"/>
    <s v="Weekday"/>
    <x v="10"/>
    <n v="4"/>
    <n v="2024"/>
    <s v="Apr-2024"/>
    <x v="7"/>
    <s v="Bootcut"/>
    <x v="7"/>
    <s v="TrendMart Nellore High Street"/>
    <x v="0"/>
    <s v="Priya Pandian"/>
    <x v="0"/>
    <s v="Chandran Krishnan"/>
    <n v="4"/>
    <d v="2024-04-01T00:00:00"/>
    <x v="9"/>
    <n v="1.984217028464819E-2"/>
    <x v="1"/>
  </r>
  <r>
    <s v="INV100075"/>
    <x v="64"/>
    <s v="CUST0658"/>
    <s v="PRD0203"/>
    <s v="STR045"/>
    <s v="EMP0255"/>
    <n v="5"/>
    <n v="1268.6099999999999"/>
    <n v="15"/>
    <n v="951.46"/>
    <n v="12"/>
    <n v="646.99"/>
    <n v="6038.58"/>
    <n v="4573.6000000000004"/>
    <n v="817.98999999999955"/>
    <x v="1"/>
    <x v="1"/>
    <x v="0"/>
    <x v="0"/>
    <s v="19:17"/>
    <s v="Weekend"/>
    <x v="9"/>
    <n v="11"/>
    <n v="2024"/>
    <s v="Nov-2024"/>
    <x v="4"/>
    <s v="Sports T-Shirt"/>
    <x v="34"/>
    <s v="TrendMart Khammam Standard"/>
    <x v="2"/>
    <s v="Kiran Gupta"/>
    <x v="3"/>
    <s v="Venkat Sharma"/>
    <n v="11"/>
    <d v="2024-11-01T00:00:00"/>
    <x v="60"/>
    <n v="0.13546065465722065"/>
    <x v="4"/>
  </r>
  <r>
    <s v="INV100076"/>
    <x v="67"/>
    <s v="CUST0636"/>
    <s v="PRD0022"/>
    <s v="STR104"/>
    <s v="EMP0086"/>
    <n v="1"/>
    <n v="1323.12"/>
    <n v="0"/>
    <n v="0"/>
    <n v="12"/>
    <n v="158.77000000000001"/>
    <n v="1481.89"/>
    <n v="767.83"/>
    <n v="555.29000000000008"/>
    <x v="2"/>
    <x v="2"/>
    <x v="0"/>
    <x v="0"/>
    <s v="11:24"/>
    <s v="Weekend"/>
    <x v="0"/>
    <n v="12"/>
    <n v="2024"/>
    <s v="Dec-2024"/>
    <x v="7"/>
    <s v="Skinny Fit"/>
    <x v="25"/>
    <s v="TrendMart Kochi High Street"/>
    <x v="1"/>
    <s v="Gayathri Gowda"/>
    <x v="0"/>
    <s v="Anil Reddy"/>
    <n v="12"/>
    <d v="2024-12-01T00:00:00"/>
    <x v="43"/>
    <n v="0.37471742167097427"/>
    <x v="2"/>
  </r>
  <r>
    <s v="INV100077"/>
    <x v="68"/>
    <s v="CUST0461"/>
    <s v="PRD0228"/>
    <s v="STR082"/>
    <s v="EMP0127"/>
    <n v="2"/>
    <n v="1419.26"/>
    <n v="20"/>
    <n v="567.70000000000005"/>
    <n v="12"/>
    <n v="272.5"/>
    <n v="2543.3200000000002"/>
    <n v="1806.6"/>
    <n v="464.22000000000025"/>
    <x v="2"/>
    <x v="2"/>
    <x v="1"/>
    <x v="0"/>
    <s v="15:56"/>
    <s v="Weekend"/>
    <x v="10"/>
    <n v="4"/>
    <n v="2024"/>
    <s v="Apr-2024"/>
    <x v="18"/>
    <s v="Bifold Wallet"/>
    <x v="8"/>
    <s v="TrendMart Tirupati Standard"/>
    <x v="0"/>
    <s v="Bindu Mishra"/>
    <x v="0"/>
    <s v="Chandra Reddy"/>
    <n v="4"/>
    <d v="2024-04-01T00:00:00"/>
    <x v="61"/>
    <n v="0.18252520327760574"/>
    <x v="3"/>
  </r>
  <r>
    <s v="INV100078"/>
    <x v="69"/>
    <s v="CUST0006"/>
    <s v="PRD0141"/>
    <s v="STR001"/>
    <s v="EMP0204"/>
    <n v="4"/>
    <n v="713.19"/>
    <n v="30"/>
    <n v="855.83"/>
    <n v="5"/>
    <n v="99.85"/>
    <n v="2096.7800000000002"/>
    <n v="2190.6799999999998"/>
    <n v="-193.74999999999963"/>
    <x v="0"/>
    <x v="0"/>
    <x v="0"/>
    <x v="0"/>
    <s v="10:22"/>
    <s v="Weekday"/>
    <x v="2"/>
    <n v="5"/>
    <n v="2024"/>
    <s v="May-2024"/>
    <x v="10"/>
    <s v="Formal Top"/>
    <x v="12"/>
    <s v="TrendMart Kollam Standard"/>
    <x v="1"/>
    <s v="Rajesh Gopalakrishnan"/>
    <x v="3"/>
    <s v="Rahul Krishnan"/>
    <n v="5"/>
    <d v="2024-05-01T00:00:00"/>
    <x v="62"/>
    <n v="-9.2403590266980612E-2"/>
    <x v="1"/>
  </r>
  <r>
    <s v="INV100079"/>
    <x v="70"/>
    <s v="CUST0310"/>
    <s v="PRD0138"/>
    <s v="STR032"/>
    <s v="EMP0258"/>
    <n v="4"/>
    <n v="1255.49"/>
    <n v="0"/>
    <n v="0"/>
    <n v="12"/>
    <n v="602.64"/>
    <n v="5624.6"/>
    <n v="3647.36"/>
    <n v="1374.6000000000004"/>
    <x v="1"/>
    <x v="1"/>
    <x v="1"/>
    <x v="0"/>
    <s v="13:12"/>
    <s v="Weekday"/>
    <x v="7"/>
    <n v="9"/>
    <n v="2024"/>
    <s v="Sep-2024"/>
    <x v="17"/>
    <s v="Formal Trouser"/>
    <x v="31"/>
    <s v="TrendMart Kochi Standard"/>
    <x v="1"/>
    <s v="Nithya Yadav"/>
    <x v="1"/>
    <s v="Preethi Singh"/>
    <n v="9"/>
    <d v="2024-09-01T00:00:00"/>
    <x v="52"/>
    <n v="0.24439071222842518"/>
    <x v="2"/>
  </r>
  <r>
    <s v="INV100080"/>
    <x v="71"/>
    <s v="CUST0795"/>
    <s v="PRD0043"/>
    <s v="STR029"/>
    <s v="EMP0206"/>
    <n v="2"/>
    <n v="3188.24"/>
    <n v="25"/>
    <n v="1594.12"/>
    <n v="12"/>
    <n v="573.88"/>
    <n v="5356.24"/>
    <n v="4068.02"/>
    <n v="714.3399999999998"/>
    <x v="3"/>
    <x v="3"/>
    <x v="1"/>
    <x v="1"/>
    <s v="13:02"/>
    <s v="Weekday"/>
    <x v="4"/>
    <n v="2"/>
    <n v="2025"/>
    <s v="Feb-2025"/>
    <x v="12"/>
    <s v="Sling Bag"/>
    <x v="20"/>
    <s v="TrendMart Davanagere High Street"/>
    <x v="2"/>
    <s v="Deepa Iyer"/>
    <x v="0"/>
    <s v="Arjun Krishnan"/>
    <n v="14"/>
    <d v="2025-02-01T00:00:00"/>
    <x v="63"/>
    <n v="0.13336594327363968"/>
    <x v="1"/>
  </r>
  <r>
    <s v="INV100081"/>
    <x v="72"/>
    <s v="CUST0659"/>
    <s v="PRD0178"/>
    <s v="STR050"/>
    <s v="EMP0149"/>
    <n v="3"/>
    <n v="565.59"/>
    <n v="30"/>
    <n v="509.03"/>
    <n v="5"/>
    <n v="59.39"/>
    <n v="1247.1300000000001"/>
    <n v="1072.3499999999999"/>
    <n v="115.3900000000002"/>
    <x v="0"/>
    <x v="0"/>
    <x v="1"/>
    <x v="0"/>
    <s v="14:47"/>
    <s v="Weekday"/>
    <x v="11"/>
    <n v="8"/>
    <n v="2024"/>
    <s v="Aug-2024"/>
    <x v="18"/>
    <s v="Zip Wallet"/>
    <x v="21"/>
    <s v="TrendMart Thrissur High Street"/>
    <x v="1"/>
    <s v="Nandini Natarajan"/>
    <x v="3"/>
    <s v="Vasanthi Kamath"/>
    <n v="8"/>
    <d v="2024-08-01T00:00:00"/>
    <x v="64"/>
    <n v="9.2524436105297911E-2"/>
    <x v="1"/>
  </r>
  <r>
    <s v="INV100082"/>
    <x v="73"/>
    <s v="CUST0789"/>
    <s v="PRD0043"/>
    <s v="STR053"/>
    <s v="EMP0260"/>
    <n v="3"/>
    <n v="3067.81"/>
    <n v="25"/>
    <n v="2300.86"/>
    <n v="12"/>
    <n v="828.31"/>
    <n v="7730.88"/>
    <n v="6102.03"/>
    <n v="800.54000000000042"/>
    <x v="0"/>
    <x v="0"/>
    <x v="1"/>
    <x v="1"/>
    <s v="12:35"/>
    <s v="Weekday"/>
    <x v="3"/>
    <n v="7"/>
    <n v="2024"/>
    <s v="Jul-2024"/>
    <x v="12"/>
    <s v="Sling Bag"/>
    <x v="20"/>
    <s v="TrendMart Kochi Standard"/>
    <x v="1"/>
    <s v="Rohit Gupta"/>
    <x v="3"/>
    <s v="Malathi Varma"/>
    <n v="7"/>
    <d v="2024-07-01T00:00:00"/>
    <x v="63"/>
    <n v="0.10355095409578216"/>
    <x v="1"/>
  </r>
  <r>
    <s v="INV100083"/>
    <x v="45"/>
    <s v="CUST0326"/>
    <s v="PRD0151"/>
    <s v="STR110"/>
    <s v="EMP0156"/>
    <n v="1"/>
    <n v="1325.53"/>
    <n v="25"/>
    <n v="331.38"/>
    <n v="12"/>
    <n v="119.3"/>
    <n v="1113.45"/>
    <n v="834.96"/>
    <n v="159.19"/>
    <x v="2"/>
    <x v="2"/>
    <x v="1"/>
    <x v="0"/>
    <s v="10:36"/>
    <s v="Weekday"/>
    <x v="5"/>
    <n v="6"/>
    <n v="2024"/>
    <s v="Jun-2024"/>
    <x v="7"/>
    <s v="Bootcut"/>
    <x v="4"/>
    <s v="TrendMart Thoothukudi Outlet"/>
    <x v="1"/>
    <s v="Deepa Prasad"/>
    <x v="2"/>
    <s v="Deepthi Iyengar"/>
    <n v="6"/>
    <d v="2024-06-01T00:00:00"/>
    <x v="65"/>
    <n v="0.14297004804885716"/>
    <x v="1"/>
  </r>
  <r>
    <s v="INV100084"/>
    <x v="74"/>
    <s v="CUST0345"/>
    <s v="PRD0220"/>
    <s v="STR071"/>
    <s v="EMP0240"/>
    <n v="2"/>
    <n v="1187.06"/>
    <n v="20"/>
    <n v="474.82"/>
    <n v="12"/>
    <n v="227.92"/>
    <n v="2127.2199999999998"/>
    <n v="1709.7"/>
    <n v="189.59999999999977"/>
    <x v="0"/>
    <x v="0"/>
    <x v="1"/>
    <x v="0"/>
    <s v="14:17"/>
    <s v="Weekday"/>
    <x v="9"/>
    <n v="11"/>
    <n v="2024"/>
    <s v="Nov-2024"/>
    <x v="3"/>
    <s v="Sandals"/>
    <x v="35"/>
    <s v="TrendMart Kannur Standard"/>
    <x v="1"/>
    <s v="Sunita Subramaniam"/>
    <x v="0"/>
    <s v="Gopal Prasad"/>
    <n v="11"/>
    <d v="2024-11-01T00:00:00"/>
    <x v="66"/>
    <n v="8.913041434360329E-2"/>
    <x v="3"/>
  </r>
  <r>
    <s v="INV100085"/>
    <x v="75"/>
    <s v="CUST0363"/>
    <s v="PRD0083"/>
    <s v="STR110"/>
    <s v="EMP0061"/>
    <n v="1"/>
    <n v="851.17"/>
    <n v="0"/>
    <n v="0"/>
    <n v="5"/>
    <n v="42.56"/>
    <n v="893.73"/>
    <n v="647.29999999999995"/>
    <n v="203.87000000000006"/>
    <x v="0"/>
    <x v="0"/>
    <x v="0"/>
    <x v="0"/>
    <s v="12:02"/>
    <s v="Weekday"/>
    <x v="4"/>
    <n v="2"/>
    <n v="2025"/>
    <s v="Feb-2025"/>
    <x v="0"/>
    <s v="A-Line Kurti"/>
    <x v="36"/>
    <s v="TrendMart Thoothukudi Outlet"/>
    <x v="1"/>
    <s v="Yashoda Sundaram"/>
    <x v="1"/>
    <s v="Ganapathy Naidu"/>
    <n v="14"/>
    <d v="2025-02-01T00:00:00"/>
    <x v="67"/>
    <n v="0.2281113982970249"/>
    <x v="2"/>
  </r>
  <r>
    <s v="INV100086"/>
    <x v="76"/>
    <s v="CUST0472"/>
    <s v="PRD0158"/>
    <s v="STR044"/>
    <s v="EMP0045"/>
    <n v="1"/>
    <n v="656.95"/>
    <n v="20"/>
    <n v="131.38999999999999"/>
    <n v="5"/>
    <n v="26.28"/>
    <n v="551.84"/>
    <n v="457.16"/>
    <n v="68.400000000000006"/>
    <x v="3"/>
    <x v="3"/>
    <x v="0"/>
    <x v="0"/>
    <s v="20:33"/>
    <s v="Weekday"/>
    <x v="1"/>
    <n v="10"/>
    <n v="2024"/>
    <s v="Oct-2024"/>
    <x v="10"/>
    <s v="Formal Top"/>
    <x v="21"/>
    <s v="TrendMart Warangal High Street"/>
    <x v="2"/>
    <s v="Vidya Kumar"/>
    <x v="0"/>
    <s v="Chitra Chettiar"/>
    <n v="10"/>
    <d v="2024-10-01T00:00:00"/>
    <x v="68"/>
    <n v="0.12394897071614962"/>
    <x v="3"/>
  </r>
  <r>
    <s v="INV100087"/>
    <x v="77"/>
    <s v="CUST0328"/>
    <s v="PRD0163"/>
    <s v="STR095"/>
    <s v="EMP0173"/>
    <n v="3"/>
    <n v="1244.6500000000001"/>
    <n v="10"/>
    <n v="373.39"/>
    <n v="12"/>
    <n v="403.27"/>
    <n v="3763.83"/>
    <n v="2407.92"/>
    <n v="952.63999999999987"/>
    <x v="3"/>
    <x v="3"/>
    <x v="1"/>
    <x v="0"/>
    <s v="13:41"/>
    <s v="Weekday"/>
    <x v="5"/>
    <n v="6"/>
    <n v="2024"/>
    <s v="Jun-2024"/>
    <x v="15"/>
    <s v="Muffler"/>
    <x v="5"/>
    <s v="TrendMart Kurnool Standard"/>
    <x v="0"/>
    <s v="Pranav Balasubramaniam"/>
    <x v="1"/>
    <s v="Logesh Gopalakrishnan"/>
    <n v="6"/>
    <d v="2024-06-01T00:00:00"/>
    <x v="44"/>
    <n v="0.25310388620102392"/>
    <x v="0"/>
  </r>
  <r>
    <s v="INV100088"/>
    <x v="78"/>
    <s v="CUST0740"/>
    <s v="PRD0079"/>
    <s v="STR066"/>
    <s v="EMP0127"/>
    <n v="1"/>
    <n v="1858.09"/>
    <n v="30"/>
    <n v="557.42999999999995"/>
    <n v="12"/>
    <n v="156.08000000000001"/>
    <n v="1456.74"/>
    <n v="1169.46"/>
    <n v="131.19999999999996"/>
    <x v="1"/>
    <x v="1"/>
    <x v="1"/>
    <x v="0"/>
    <s v="17:12"/>
    <s v="Weekend"/>
    <x v="5"/>
    <n v="6"/>
    <n v="2024"/>
    <s v="Jun-2024"/>
    <x v="15"/>
    <s v="Hoodie"/>
    <x v="37"/>
    <s v="TrendMart Dindigul Standard"/>
    <x v="1"/>
    <s v="Vasanthi Sharma"/>
    <x v="0"/>
    <s v="Chandra Reddy"/>
    <n v="6"/>
    <d v="2024-06-01T00:00:00"/>
    <x v="69"/>
    <n v="9.0064115765339015E-2"/>
    <x v="1"/>
  </r>
  <r>
    <s v="INV100089"/>
    <x v="8"/>
    <s v="CUST0698"/>
    <s v="PRD0193"/>
    <s v="STR011"/>
    <s v="EMP0223"/>
    <n v="3"/>
    <n v="2407.06"/>
    <n v="0"/>
    <n v="0"/>
    <n v="12"/>
    <n v="866.54"/>
    <n v="8087.72"/>
    <n v="4782"/>
    <n v="2439.1800000000003"/>
    <x v="0"/>
    <x v="0"/>
    <x v="0"/>
    <x v="0"/>
    <s v="14:49"/>
    <s v="Weekday"/>
    <x v="7"/>
    <n v="9"/>
    <n v="2024"/>
    <s v="Sep-2024"/>
    <x v="16"/>
    <s v="Nehru Jacket"/>
    <x v="16"/>
    <s v="TrendMart Tirupati Standard"/>
    <x v="0"/>
    <s v="Venkat Sundaram"/>
    <x v="0"/>
    <s v="Meena Krishnan"/>
    <n v="9"/>
    <d v="2024-09-01T00:00:00"/>
    <x v="70"/>
    <n v="0.30159055951491892"/>
    <x v="2"/>
  </r>
  <r>
    <s v="INV100090"/>
    <x v="79"/>
    <s v="CUST0638"/>
    <s v="PRD0214"/>
    <s v="STR066"/>
    <s v="EMP0194"/>
    <n v="1"/>
    <n v="1079.8900000000001"/>
    <n v="25"/>
    <n v="269.97000000000003"/>
    <n v="12"/>
    <n v="97.19"/>
    <n v="907.11"/>
    <n v="720.53"/>
    <n v="89.390000000000043"/>
    <x v="2"/>
    <x v="2"/>
    <x v="0"/>
    <x v="0"/>
    <s v="17:07"/>
    <s v="Weekday"/>
    <x v="7"/>
    <n v="9"/>
    <n v="2024"/>
    <s v="Sep-2024"/>
    <x v="7"/>
    <s v="Straight Fit"/>
    <x v="7"/>
    <s v="TrendMart Dindigul Standard"/>
    <x v="1"/>
    <s v="Chitra Pillai"/>
    <x v="0"/>
    <s v="Pranav Reddy"/>
    <n v="9"/>
    <d v="2024-09-01T00:00:00"/>
    <x v="71"/>
    <n v="9.8543726780655094E-2"/>
    <x v="1"/>
  </r>
  <r>
    <s v="INV100091"/>
    <x v="80"/>
    <s v="CUST0234"/>
    <s v="PRD0087"/>
    <s v="STR057"/>
    <s v="EMP0009"/>
    <n v="4"/>
    <n v="1236.57"/>
    <n v="10"/>
    <n v="494.63"/>
    <n v="12"/>
    <n v="534.20000000000005"/>
    <n v="4985.8500000000004"/>
    <n v="3493.72"/>
    <n v="957.93000000000052"/>
    <x v="2"/>
    <x v="2"/>
    <x v="0"/>
    <x v="0"/>
    <s v="20:40"/>
    <s v="Weekend"/>
    <x v="1"/>
    <n v="10"/>
    <n v="2024"/>
    <s v="Oct-2024"/>
    <x v="17"/>
    <s v="Formal Trouser"/>
    <x v="15"/>
    <s v="TrendMart Vellore Standard"/>
    <x v="1"/>
    <s v="Dhanya Gopalakrishnan"/>
    <x v="3"/>
    <s v="Vinod Hegde"/>
    <n v="10"/>
    <d v="2024-10-01T00:00:00"/>
    <x v="72"/>
    <n v="0.19212972712777168"/>
    <x v="0"/>
  </r>
  <r>
    <s v="INV100092"/>
    <x v="39"/>
    <s v="CUST0595"/>
    <s v="PRD0177"/>
    <s v="STR040"/>
    <s v="EMP0276"/>
    <n v="1"/>
    <n v="887.27"/>
    <n v="15"/>
    <n v="133.09"/>
    <n v="5"/>
    <n v="37.71"/>
    <n v="791.89"/>
    <n v="629.72"/>
    <n v="124.45999999999995"/>
    <x v="3"/>
    <x v="3"/>
    <x v="1"/>
    <x v="0"/>
    <s v="11:52"/>
    <s v="Weekday"/>
    <x v="9"/>
    <n v="11"/>
    <n v="2024"/>
    <s v="Nov-2024"/>
    <x v="10"/>
    <s v="Crop Top"/>
    <x v="28"/>
    <s v="TrendMart Nizamabad Mall Kiosk"/>
    <x v="2"/>
    <s v="Revathi Natarajan"/>
    <x v="1"/>
    <s v="Manoj Ramachandran"/>
    <n v="11"/>
    <d v="2024-11-01T00:00:00"/>
    <x v="73"/>
    <n v="0.15716829357612794"/>
    <x v="4"/>
  </r>
  <r>
    <s v="INV100093"/>
    <x v="81"/>
    <s v="CUST0216"/>
    <s v="PRD0182"/>
    <s v="STR056"/>
    <s v="EMP0258"/>
    <n v="2"/>
    <n v="3274"/>
    <n v="10"/>
    <n v="654.79999999999995"/>
    <n v="12"/>
    <n v="707.18"/>
    <n v="6600.38"/>
    <n v="4271.7"/>
    <n v="1621.5000000000005"/>
    <x v="2"/>
    <x v="2"/>
    <x v="0"/>
    <x v="0"/>
    <s v="21:40"/>
    <s v="Weekend"/>
    <x v="1"/>
    <n v="10"/>
    <n v="2024"/>
    <s v="Oct-2024"/>
    <x v="12"/>
    <s v="Sling Bag"/>
    <x v="10"/>
    <s v="TrendMart Nizamabad Standard"/>
    <x v="2"/>
    <s v="Srinivas Iyer"/>
    <x v="3"/>
    <s v="Preethi Singh"/>
    <n v="10"/>
    <d v="2024-10-01T00:00:00"/>
    <x v="74"/>
    <n v="0.24566767367939429"/>
    <x v="0"/>
  </r>
  <r>
    <s v="INV100094"/>
    <x v="82"/>
    <s v="CUST0454"/>
    <s v="PRD0243"/>
    <s v="STR050"/>
    <s v="EMP0063"/>
    <n v="3"/>
    <n v="1327.97"/>
    <n v="0"/>
    <n v="0"/>
    <n v="12"/>
    <n v="478.07"/>
    <n v="4461.9799999999996"/>
    <n v="2630.76"/>
    <n v="1353.1499999999994"/>
    <x v="0"/>
    <x v="0"/>
    <x v="1"/>
    <x v="0"/>
    <s v="20:06"/>
    <s v="Weekday"/>
    <x v="7"/>
    <n v="9"/>
    <n v="2024"/>
    <s v="Sep-2024"/>
    <x v="0"/>
    <s v="Straight Kurti"/>
    <x v="12"/>
    <s v="TrendMart Thrissur High Street"/>
    <x v="1"/>
    <s v="Ajay Mudaliar"/>
    <x v="3"/>
    <s v="Anusuya Subramaniam"/>
    <n v="9"/>
    <d v="2024-09-01T00:00:00"/>
    <x v="21"/>
    <n v="0.30326222887596976"/>
    <x v="2"/>
  </r>
  <r>
    <s v="INV100095"/>
    <x v="83"/>
    <s v="CUST0756"/>
    <s v="PRD0111"/>
    <s v="STR011"/>
    <s v="EMP0225"/>
    <n v="4"/>
    <n v="824.19"/>
    <n v="30"/>
    <n v="989.03"/>
    <n v="5"/>
    <n v="115.39"/>
    <n v="2423.12"/>
    <n v="2361.92"/>
    <n v="-54.190000000000182"/>
    <x v="3"/>
    <x v="3"/>
    <x v="0"/>
    <x v="0"/>
    <s v="20:50"/>
    <s v="Weekday"/>
    <x v="8"/>
    <n v="3"/>
    <n v="2025"/>
    <s v="Mar-2025"/>
    <x v="11"/>
    <s v="Casual Shirt"/>
    <x v="18"/>
    <s v="TrendMart Tirupati Standard"/>
    <x v="0"/>
    <s v="Kavitha Venkatesan"/>
    <x v="1"/>
    <s v="Swathi Achari"/>
    <n v="15"/>
    <d v="2025-03-01T00:00:00"/>
    <x v="75"/>
    <n v="-2.2363729406715386E-2"/>
    <x v="1"/>
  </r>
  <r>
    <s v="INV100096"/>
    <x v="27"/>
    <s v="CUST0008"/>
    <s v="PRD0126"/>
    <s v="STR110"/>
    <s v="EMP0260"/>
    <n v="1"/>
    <n v="1003.64"/>
    <n v="5"/>
    <n v="50.18"/>
    <n v="12"/>
    <n v="114.42"/>
    <n v="1067.8800000000001"/>
    <n v="645.59"/>
    <n v="307.87000000000006"/>
    <x v="0"/>
    <x v="0"/>
    <x v="1"/>
    <x v="0"/>
    <s v="19:35"/>
    <s v="Weekend"/>
    <x v="1"/>
    <n v="10"/>
    <n v="2024"/>
    <s v="Oct-2024"/>
    <x v="11"/>
    <s v="Formal Shirt"/>
    <x v="38"/>
    <s v="TrendMart Thoothukudi Outlet"/>
    <x v="1"/>
    <s v="Deepthi Naicker"/>
    <x v="0"/>
    <s v="Malathi Varma"/>
    <n v="10"/>
    <d v="2024-10-01T00:00:00"/>
    <x v="76"/>
    <n v="0.28830018354122189"/>
    <x v="2"/>
  </r>
  <r>
    <s v="INV100097"/>
    <x v="84"/>
    <s v="CUST0679"/>
    <s v="PRD0243"/>
    <s v="STR112"/>
    <s v="EMP0141"/>
    <n v="1"/>
    <n v="1283.27"/>
    <n v="10"/>
    <n v="128.33000000000001"/>
    <n v="12"/>
    <n v="138.59"/>
    <n v="1293.53"/>
    <n v="876.92"/>
    <n v="278.02"/>
    <x v="2"/>
    <x v="2"/>
    <x v="0"/>
    <x v="0"/>
    <s v="17:20"/>
    <s v="Weekday"/>
    <x v="1"/>
    <n v="10"/>
    <n v="2024"/>
    <s v="Oct-2024"/>
    <x v="0"/>
    <s v="Straight Kurti"/>
    <x v="12"/>
    <s v="TrendMart Guntur Outlet"/>
    <x v="0"/>
    <s v="Vijay Nair"/>
    <x v="3"/>
    <s v="Dhruv Mishra"/>
    <n v="10"/>
    <d v="2024-10-01T00:00:00"/>
    <x v="21"/>
    <n v="0.21493123468338576"/>
    <x v="0"/>
  </r>
  <r>
    <s v="INV100098"/>
    <x v="85"/>
    <s v="CUST0196"/>
    <s v="PRD0049"/>
    <s v="STR041"/>
    <s v="EMP0001"/>
    <n v="1"/>
    <n v="1597.76"/>
    <n v="0"/>
    <n v="0"/>
    <n v="12"/>
    <n v="191.73"/>
    <n v="1789.49"/>
    <n v="1004.94"/>
    <n v="592.81999999999994"/>
    <x v="3"/>
    <x v="3"/>
    <x v="0"/>
    <x v="0"/>
    <s v="20:57"/>
    <s v="Weekday"/>
    <x v="1"/>
    <n v="10"/>
    <n v="2024"/>
    <s v="Oct-2024"/>
    <x v="4"/>
    <s v="Sports T-Shirt"/>
    <x v="36"/>
    <s v="TrendMart Thiruvananthapuram Standard"/>
    <x v="1"/>
    <s v="Rahul Achari"/>
    <x v="0"/>
    <s v="Charulatha Kumar"/>
    <n v="10"/>
    <d v="2024-10-01T00:00:00"/>
    <x v="77"/>
    <n v="0.33127874422321441"/>
    <x v="2"/>
  </r>
  <r>
    <s v="INV100099"/>
    <x v="42"/>
    <s v="CUST0326"/>
    <s v="PRD0245"/>
    <s v="STR053"/>
    <s v="EMP0156"/>
    <n v="1"/>
    <n v="851.36"/>
    <n v="10"/>
    <n v="85.14"/>
    <n v="5"/>
    <n v="38.31"/>
    <n v="804.53"/>
    <n v="492.11"/>
    <n v="274.10999999999996"/>
    <x v="0"/>
    <x v="0"/>
    <x v="0"/>
    <x v="0"/>
    <s v="14:16"/>
    <s v="Weekend"/>
    <x v="2"/>
    <n v="5"/>
    <n v="2024"/>
    <s v="May-2024"/>
    <x v="1"/>
    <s v="Round Neck"/>
    <x v="1"/>
    <s v="TrendMart Kochi Standard"/>
    <x v="1"/>
    <s v="Deepa Prasad"/>
    <x v="2"/>
    <s v="Deepthi Iyengar"/>
    <n v="5"/>
    <d v="2024-05-01T00:00:00"/>
    <x v="1"/>
    <n v="0.34070823959330288"/>
    <x v="0"/>
  </r>
  <r>
    <s v="INV100100"/>
    <x v="25"/>
    <s v="CUST0319"/>
    <s v="PRD0069"/>
    <s v="STR008"/>
    <s v="EMP0009"/>
    <n v="4"/>
    <n v="628.30999999999995"/>
    <n v="5"/>
    <n v="125.66"/>
    <n v="5"/>
    <n v="119.38"/>
    <n v="2506.96"/>
    <n v="1476"/>
    <n v="911.58"/>
    <x v="0"/>
    <x v="0"/>
    <x v="0"/>
    <x v="0"/>
    <s v="15:54"/>
    <s v="Weekday"/>
    <x v="7"/>
    <n v="9"/>
    <n v="2024"/>
    <s v="Sep-2024"/>
    <x v="1"/>
    <s v="Round Neck"/>
    <x v="26"/>
    <s v="TrendMart Kochi Mall Kiosk"/>
    <x v="1"/>
    <s v="Kalyani Bhat"/>
    <x v="0"/>
    <s v="Vinod Hegde"/>
    <n v="9"/>
    <d v="2024-09-01T00:00:00"/>
    <x v="78"/>
    <n v="0.36361968280307627"/>
    <x v="2"/>
  </r>
  <r>
    <s v="INV100101"/>
    <x v="86"/>
    <s v="CUST0839"/>
    <s v="PRD0124"/>
    <s v="STR113"/>
    <s v="EMP0015"/>
    <n v="2"/>
    <n v="775.64"/>
    <n v="25"/>
    <n v="387.82"/>
    <n v="5"/>
    <n v="58.17"/>
    <n v="1221.6300000000001"/>
    <n v="998.62"/>
    <n v="164.84000000000009"/>
    <x v="1"/>
    <x v="1"/>
    <x v="0"/>
    <x v="0"/>
    <s v="12:14"/>
    <s v="Weekend"/>
    <x v="7"/>
    <n v="9"/>
    <n v="2024"/>
    <s v="Sep-2024"/>
    <x v="13"/>
    <s v="Kids Shorts"/>
    <x v="9"/>
    <s v="TrendMart Mangaluru High Street"/>
    <x v="2"/>
    <s v="Dhanya Shetty"/>
    <x v="1"/>
    <s v="Vikram Bhat"/>
    <n v="9"/>
    <d v="2024-09-01T00:00:00"/>
    <x v="23"/>
    <n v="0.13493447279454504"/>
    <x v="1"/>
  </r>
  <r>
    <s v="INV100102"/>
    <x v="87"/>
    <s v="CUST0299"/>
    <s v="PRD0191"/>
    <s v="STR032"/>
    <s v="EMP0255"/>
    <n v="1"/>
    <n v="3100.55"/>
    <n v="20"/>
    <n v="620.11"/>
    <n v="12"/>
    <n v="297.64999999999998"/>
    <n v="2778.09"/>
    <n v="1853.14"/>
    <n v="627.30000000000007"/>
    <x v="0"/>
    <x v="0"/>
    <x v="0"/>
    <x v="0"/>
    <s v="14:52"/>
    <s v="Weekend"/>
    <x v="11"/>
    <n v="8"/>
    <n v="2024"/>
    <s v="Aug-2024"/>
    <x v="2"/>
    <s v="Silk Saree"/>
    <x v="39"/>
    <s v="TrendMart Kochi Standard"/>
    <x v="1"/>
    <s v="Nandakumar Rao"/>
    <x v="3"/>
    <s v="Venkat Sharma"/>
    <n v="8"/>
    <d v="2024-08-01T00:00:00"/>
    <x v="79"/>
    <n v="0.22580261978553612"/>
    <x v="3"/>
  </r>
  <r>
    <s v="INV100103"/>
    <x v="88"/>
    <s v="CUST0519"/>
    <s v="PRD0177"/>
    <s v="STR080"/>
    <s v="EMP0156"/>
    <n v="2"/>
    <n v="869.28"/>
    <n v="25"/>
    <n v="434.64"/>
    <n v="5"/>
    <n v="65.2"/>
    <n v="1369.12"/>
    <n v="1259.44"/>
    <n v="44.479999999999833"/>
    <x v="0"/>
    <x v="0"/>
    <x v="0"/>
    <x v="0"/>
    <s v="21:42"/>
    <s v="Weekday"/>
    <x v="7"/>
    <n v="9"/>
    <n v="2024"/>
    <s v="Sep-2024"/>
    <x v="10"/>
    <s v="Crop Top"/>
    <x v="28"/>
    <s v="TrendMart Kochi High Street"/>
    <x v="1"/>
    <s v="Pranav Rao"/>
    <x v="1"/>
    <s v="Deepthi Iyengar"/>
    <n v="9"/>
    <d v="2024-09-01T00:00:00"/>
    <x v="73"/>
    <n v="3.2488021502863035E-2"/>
    <x v="1"/>
  </r>
  <r>
    <s v="INV100104"/>
    <x v="89"/>
    <s v="CUST0761"/>
    <s v="PRD0213"/>
    <s v="STR026"/>
    <s v="EMP0206"/>
    <n v="1"/>
    <n v="6789.04"/>
    <n v="30"/>
    <n v="2036.71"/>
    <n v="3"/>
    <n v="142.57"/>
    <n v="4894.8999999999996"/>
    <n v="4867.21"/>
    <n v="-114.88000000000039"/>
    <x v="0"/>
    <x v="0"/>
    <x v="0"/>
    <x v="0"/>
    <s v="14:41"/>
    <s v="Weekday"/>
    <x v="7"/>
    <n v="9"/>
    <n v="2024"/>
    <s v="Sep-2024"/>
    <x v="14"/>
    <s v="Earrings"/>
    <x v="9"/>
    <s v="TrendMart Guntur Standard"/>
    <x v="0"/>
    <s v="Rohit Singh"/>
    <x v="1"/>
    <s v="Arjun Krishnan"/>
    <n v="9"/>
    <d v="2024-09-01T00:00:00"/>
    <x v="80"/>
    <n v="-2.3469325216041267E-2"/>
    <x v="1"/>
  </r>
  <r>
    <s v="INV100105"/>
    <x v="90"/>
    <s v="CUST0382"/>
    <s v="PRD0236"/>
    <s v="STR009"/>
    <s v="EMP0121"/>
    <n v="3"/>
    <n v="751.5"/>
    <n v="0"/>
    <n v="0"/>
    <n v="5"/>
    <n v="112.72"/>
    <n v="2367.2199999999998"/>
    <n v="1253.76"/>
    <n v="1000.7399999999998"/>
    <x v="3"/>
    <x v="3"/>
    <x v="0"/>
    <x v="0"/>
    <s v="14:18"/>
    <s v="Weekend"/>
    <x v="0"/>
    <n v="12"/>
    <n v="2024"/>
    <s v="Dec-2024"/>
    <x v="1"/>
    <s v="Graphic Tee"/>
    <x v="1"/>
    <s v="TrendMart Thrissur High Street"/>
    <x v="1"/>
    <s v="Selvam Nair"/>
    <x v="0"/>
    <s v="Yamini Pandian"/>
    <n v="12"/>
    <d v="2024-12-01T00:00:00"/>
    <x v="81"/>
    <n v="0.42274904740581776"/>
    <x v="2"/>
  </r>
  <r>
    <s v="INV100106"/>
    <x v="91"/>
    <s v="CUST0354"/>
    <s v="PRD0042"/>
    <s v="STR089"/>
    <s v="EMP0225"/>
    <n v="1"/>
    <n v="1334.22"/>
    <n v="25"/>
    <n v="333.56"/>
    <n v="12"/>
    <n v="120.08"/>
    <n v="1120.74"/>
    <n v="978.68"/>
    <n v="21.980000000000061"/>
    <x v="2"/>
    <x v="2"/>
    <x v="1"/>
    <x v="0"/>
    <s v="19:07"/>
    <s v="Weekday"/>
    <x v="6"/>
    <n v="1"/>
    <n v="2025"/>
    <s v="Jan-2025"/>
    <x v="17"/>
    <s v="Cargo"/>
    <x v="2"/>
    <s v="TrendMart Kurnool Outlet"/>
    <x v="0"/>
    <s v="Charulatha Hegde"/>
    <x v="1"/>
    <s v="Swathi Achari"/>
    <n v="13"/>
    <d v="2025-01-01T00:00:00"/>
    <x v="82"/>
    <n v="1.9612042043649785E-2"/>
    <x v="1"/>
  </r>
  <r>
    <s v="INV100107"/>
    <x v="92"/>
    <s v="CUST0166"/>
    <s v="PRD0043"/>
    <s v="STR108"/>
    <s v="EMP0026"/>
    <n v="2"/>
    <n v="3045.93"/>
    <n v="10"/>
    <n v="609.19000000000005"/>
    <n v="12"/>
    <n v="657.92"/>
    <n v="6140.59"/>
    <n v="4068.02"/>
    <n v="1414.65"/>
    <x v="0"/>
    <x v="0"/>
    <x v="0"/>
    <x v="1"/>
    <s v="14:53"/>
    <s v="Weekday"/>
    <x v="7"/>
    <n v="9"/>
    <n v="2024"/>
    <s v="Sep-2024"/>
    <x v="12"/>
    <s v="Sling Bag"/>
    <x v="20"/>
    <s v="TrendMart Kozhikode High Street"/>
    <x v="1"/>
    <s v="Ramesh Venkatesan"/>
    <x v="0"/>
    <s v="Sunita Ramachandran"/>
    <n v="9"/>
    <d v="2024-09-01T00:00:00"/>
    <x v="63"/>
    <n v="0.23037688560871186"/>
    <x v="0"/>
  </r>
  <r>
    <s v="INV100108"/>
    <x v="93"/>
    <s v="CUST0837"/>
    <s v="PRD0052"/>
    <s v="STR068"/>
    <s v="EMP0204"/>
    <n v="2"/>
    <n v="775.95"/>
    <n v="5"/>
    <n v="77.59"/>
    <n v="5"/>
    <n v="73.72"/>
    <n v="1548.03"/>
    <n v="1024.22"/>
    <n v="450.08999999999992"/>
    <x v="2"/>
    <x v="2"/>
    <x v="0"/>
    <x v="0"/>
    <s v="12:34"/>
    <s v="Weekday"/>
    <x v="1"/>
    <n v="10"/>
    <n v="2024"/>
    <s v="Oct-2024"/>
    <x v="4"/>
    <s v="Shorts"/>
    <x v="32"/>
    <s v="TrendMart Madurai Mall Kiosk"/>
    <x v="1"/>
    <s v="Deepthi Shetty"/>
    <x v="0"/>
    <s v="Rahul Krishnan"/>
    <n v="10"/>
    <d v="2024-10-01T00:00:00"/>
    <x v="83"/>
    <n v="0.29075017926009183"/>
    <x v="2"/>
  </r>
  <r>
    <s v="INV100109"/>
    <x v="74"/>
    <s v="CUST0832"/>
    <s v="PRD0001"/>
    <s v="STR019"/>
    <s v="EMP0276"/>
    <n v="4"/>
    <n v="1868.33"/>
    <n v="0"/>
    <n v="0"/>
    <n v="12"/>
    <n v="896.8"/>
    <n v="8370.1200000000008"/>
    <n v="5636.48"/>
    <n v="1836.8400000000013"/>
    <x v="3"/>
    <x v="3"/>
    <x v="0"/>
    <x v="0"/>
    <s v="16:45"/>
    <s v="Weekday"/>
    <x v="9"/>
    <n v="11"/>
    <n v="2024"/>
    <s v="Nov-2024"/>
    <x v="15"/>
    <s v="Sweater"/>
    <x v="40"/>
    <s v="TrendMart Mangaluru Standard"/>
    <x v="2"/>
    <s v="Deepak Iyengar"/>
    <x v="1"/>
    <s v="Manoj Ramachandran"/>
    <n v="11"/>
    <d v="2024-11-01T00:00:00"/>
    <x v="84"/>
    <n v="0.21945205086665437"/>
    <x v="2"/>
  </r>
  <r>
    <s v="INV100110"/>
    <x v="94"/>
    <s v="CUST0127"/>
    <s v="PRD0155"/>
    <s v="STR072"/>
    <s v="EMP0194"/>
    <n v="4"/>
    <n v="1154.49"/>
    <n v="0"/>
    <n v="0"/>
    <n v="12"/>
    <n v="554.16"/>
    <n v="5172.12"/>
    <n v="3461.68"/>
    <n v="1156.2800000000002"/>
    <x v="0"/>
    <x v="0"/>
    <x v="1"/>
    <x v="0"/>
    <s v="16:58"/>
    <s v="Weekday"/>
    <x v="2"/>
    <n v="5"/>
    <n v="2024"/>
    <s v="May-2024"/>
    <x v="8"/>
    <s v="A-Line Dress"/>
    <x v="12"/>
    <s v="TrendMart Visakhapatnam Standard"/>
    <x v="0"/>
    <s v="Karunakaran Chandran"/>
    <x v="1"/>
    <s v="Pranav Reddy"/>
    <n v="5"/>
    <d v="2024-05-01T00:00:00"/>
    <x v="85"/>
    <n v="0.22356016488403213"/>
    <x v="2"/>
  </r>
  <r>
    <s v="INV100111"/>
    <x v="40"/>
    <s v="CUST0137"/>
    <s v="PRD0020"/>
    <s v="STR082"/>
    <s v="EMP0127"/>
    <n v="2"/>
    <n v="293.55"/>
    <n v="10"/>
    <n v="58.71"/>
    <n v="5"/>
    <n v="26.42"/>
    <n v="554.80999999999995"/>
    <n v="343.8"/>
    <n v="184.58999999999992"/>
    <x v="3"/>
    <x v="3"/>
    <x v="0"/>
    <x v="0"/>
    <s v="18:14"/>
    <s v="Weekend"/>
    <x v="5"/>
    <n v="6"/>
    <n v="2024"/>
    <s v="Jun-2024"/>
    <x v="6"/>
    <s v="Sunglasses"/>
    <x v="41"/>
    <s v="TrendMart Tirupati Standard"/>
    <x v="0"/>
    <s v="Meena Ramachandran"/>
    <x v="1"/>
    <s v="Chandra Reddy"/>
    <n v="6"/>
    <d v="2024-06-01T00:00:00"/>
    <x v="86"/>
    <n v="0.33270849480002151"/>
    <x v="0"/>
  </r>
  <r>
    <s v="INV100112"/>
    <x v="81"/>
    <s v="CUST0630"/>
    <s v="PRD0142"/>
    <s v="STR009"/>
    <s v="EMP0141"/>
    <n v="3"/>
    <n v="527.07000000000005"/>
    <n v="0"/>
    <n v="0"/>
    <n v="5"/>
    <n v="79.06"/>
    <n v="1660.27"/>
    <n v="899.58"/>
    <n v="681.62999999999988"/>
    <x v="2"/>
    <x v="2"/>
    <x v="0"/>
    <x v="0"/>
    <s v="15:04"/>
    <s v="Weekend"/>
    <x v="1"/>
    <n v="10"/>
    <n v="2024"/>
    <s v="Oct-2024"/>
    <x v="1"/>
    <s v="Round Neck"/>
    <x v="9"/>
    <s v="TrendMart Thrissur High Street"/>
    <x v="1"/>
    <s v="Manikandan Naidu"/>
    <x v="1"/>
    <s v="Dhruv Mishra"/>
    <n v="10"/>
    <d v="2024-10-01T00:00:00"/>
    <x v="87"/>
    <n v="0.41055370512025147"/>
    <x v="2"/>
  </r>
  <r>
    <s v="INV100113"/>
    <x v="95"/>
    <s v="CUST0829"/>
    <s v="PRD0054"/>
    <s v="STR046"/>
    <s v="EMP0240"/>
    <n v="2"/>
    <n v="1327.8"/>
    <n v="20"/>
    <n v="531.12"/>
    <n v="12"/>
    <n v="254.94"/>
    <n v="2379.42"/>
    <n v="1808.42"/>
    <n v="316.06"/>
    <x v="4"/>
    <x v="4"/>
    <x v="1"/>
    <x v="0"/>
    <s v="15:47"/>
    <s v="Weekday"/>
    <x v="6"/>
    <n v="1"/>
    <n v="2025"/>
    <s v="Jan-2025"/>
    <x v="18"/>
    <s v="Leather Wallet"/>
    <x v="31"/>
    <s v="TrendMart Hyderabad High Street"/>
    <x v="2"/>
    <s v="Nithya Ramachandran"/>
    <x v="3"/>
    <s v="Gopal Prasad"/>
    <n v="13"/>
    <d v="2025-01-01T00:00:00"/>
    <x v="88"/>
    <n v="0.13283068983197585"/>
    <x v="3"/>
  </r>
  <r>
    <s v="INV100114"/>
    <x v="12"/>
    <s v="CUST0162"/>
    <s v="PRD0235"/>
    <s v="STR077"/>
    <s v="EMP0204"/>
    <n v="3"/>
    <n v="1953.47"/>
    <n v="0"/>
    <n v="0"/>
    <n v="12"/>
    <n v="703.25"/>
    <n v="6563.66"/>
    <n v="4135.1400000000003"/>
    <n v="1725.2699999999995"/>
    <x v="3"/>
    <x v="3"/>
    <x v="1"/>
    <x v="0"/>
    <s v="13:59"/>
    <s v="Weekday"/>
    <x v="7"/>
    <n v="9"/>
    <n v="2024"/>
    <s v="Sep-2024"/>
    <x v="2"/>
    <s v="Georgette Saree"/>
    <x v="1"/>
    <s v="TrendMart Hyderabad Mall Kiosk"/>
    <x v="2"/>
    <s v="Tanvi Balasubramaniam"/>
    <x v="1"/>
    <s v="Rahul Krishnan"/>
    <n v="9"/>
    <d v="2024-09-01T00:00:00"/>
    <x v="89"/>
    <n v="0.26285182352528919"/>
    <x v="2"/>
  </r>
  <r>
    <s v="INV100115"/>
    <x v="96"/>
    <s v="CUST0761"/>
    <s v="PRD0074"/>
    <s v="STR097"/>
    <s v="EMP0090"/>
    <n v="3"/>
    <n v="1015.35"/>
    <n v="10"/>
    <n v="304.61"/>
    <n v="12"/>
    <n v="328.97"/>
    <n v="3070.41"/>
    <n v="2163.66"/>
    <n v="577.78"/>
    <x v="1"/>
    <x v="1"/>
    <x v="0"/>
    <x v="0"/>
    <s v="14:56"/>
    <s v="Weekday"/>
    <x v="0"/>
    <n v="12"/>
    <n v="2024"/>
    <s v="Dec-2024"/>
    <x v="11"/>
    <s v="Denim Shirt"/>
    <x v="12"/>
    <s v="TrendMart Thiruvananthapuram High Street"/>
    <x v="1"/>
    <s v="Rohit Singh"/>
    <x v="1"/>
    <s v="Padma Gounder"/>
    <n v="12"/>
    <d v="2024-12-01T00:00:00"/>
    <x v="18"/>
    <n v="0.1881768232907006"/>
    <x v="0"/>
  </r>
  <r>
    <s v="INV100116"/>
    <x v="97"/>
    <s v="CUST0308"/>
    <s v="PRD0022"/>
    <s v="STR057"/>
    <s v="EMP0091"/>
    <n v="4"/>
    <n v="1183.1199999999999"/>
    <n v="0"/>
    <n v="0"/>
    <n v="12"/>
    <n v="567.9"/>
    <n v="5300.38"/>
    <n v="3071.32"/>
    <n v="1661.1599999999999"/>
    <x v="0"/>
    <x v="0"/>
    <x v="0"/>
    <x v="0"/>
    <s v="19:53"/>
    <s v="Weekend"/>
    <x v="1"/>
    <n v="10"/>
    <n v="2024"/>
    <s v="Oct-2024"/>
    <x v="7"/>
    <s v="Skinny Fit"/>
    <x v="25"/>
    <s v="TrendMart Vellore Standard"/>
    <x v="1"/>
    <s v="Kalpana Kamath"/>
    <x v="1"/>
    <s v="Hari Nair"/>
    <n v="10"/>
    <d v="2024-10-01T00:00:00"/>
    <x v="43"/>
    <n v="0.31340394462283833"/>
    <x v="2"/>
  </r>
  <r>
    <s v="INV100117"/>
    <x v="98"/>
    <s v="CUST0539"/>
    <s v="PRD0129"/>
    <s v="STR063"/>
    <s v="EMP0147"/>
    <n v="2"/>
    <n v="658.04"/>
    <n v="0"/>
    <n v="0"/>
    <n v="5"/>
    <n v="65.8"/>
    <n v="1381.88"/>
    <n v="807.42"/>
    <n v="508.66000000000014"/>
    <x v="1"/>
    <x v="1"/>
    <x v="0"/>
    <x v="0"/>
    <s v="17:31"/>
    <s v="Weekend"/>
    <x v="11"/>
    <n v="8"/>
    <n v="2024"/>
    <s v="Aug-2024"/>
    <x v="6"/>
    <s v="Cap"/>
    <x v="2"/>
    <s v="TrendMart Shivamogga Mall Kiosk"/>
    <x v="2"/>
    <s v="Baskar Reddy"/>
    <x v="3"/>
    <s v="Yogesh Chettiar"/>
    <n v="8"/>
    <d v="2024-08-01T00:00:00"/>
    <x v="54"/>
    <n v="0.36809274321938235"/>
    <x v="2"/>
  </r>
  <r>
    <s v="INV100118"/>
    <x v="25"/>
    <s v="CUST0383"/>
    <s v="PRD0226"/>
    <s v="STR061"/>
    <s v="EMP0225"/>
    <n v="1"/>
    <n v="952.17"/>
    <n v="10"/>
    <n v="95.22"/>
    <n v="5"/>
    <n v="42.85"/>
    <n v="899.8"/>
    <n v="626.26"/>
    <n v="230.68999999999997"/>
    <x v="0"/>
    <x v="0"/>
    <x v="1"/>
    <x v="0"/>
    <s v="11:04"/>
    <s v="Weekday"/>
    <x v="7"/>
    <n v="9"/>
    <n v="2024"/>
    <s v="Sep-2024"/>
    <x v="4"/>
    <s v="Track Suit"/>
    <x v="25"/>
    <s v="TrendMart Hubballi Standard"/>
    <x v="2"/>
    <s v="Venkat Hegde"/>
    <x v="2"/>
    <s v="Swathi Achari"/>
    <n v="9"/>
    <d v="2024-09-01T00:00:00"/>
    <x v="90"/>
    <n v="0.25637919537675036"/>
    <x v="0"/>
  </r>
  <r>
    <s v="INV100119"/>
    <x v="82"/>
    <s v="CUST0498"/>
    <s v="PRD0017"/>
    <s v="STR097"/>
    <s v="EMP0205"/>
    <n v="3"/>
    <n v="731.72"/>
    <n v="30"/>
    <n v="658.55"/>
    <n v="5"/>
    <n v="76.83"/>
    <n v="1613.44"/>
    <n v="1774.14"/>
    <n v="-237.53000000000003"/>
    <x v="2"/>
    <x v="2"/>
    <x v="1"/>
    <x v="0"/>
    <s v="15:48"/>
    <s v="Weekday"/>
    <x v="7"/>
    <n v="9"/>
    <n v="2024"/>
    <s v="Sep-2024"/>
    <x v="13"/>
    <s v="Girls Frock"/>
    <x v="33"/>
    <s v="TrendMart Thiruvananthapuram High Street"/>
    <x v="1"/>
    <s v="Baskar Ramachandran"/>
    <x v="3"/>
    <s v="Malini Gowda"/>
    <n v="9"/>
    <d v="2024-09-01T00:00:00"/>
    <x v="91"/>
    <n v="-0.14721960531535105"/>
    <x v="1"/>
  </r>
  <r>
    <s v="INV100120"/>
    <x v="99"/>
    <s v="CUST0439"/>
    <s v="PRD0027"/>
    <s v="STR099"/>
    <s v="EMP0100"/>
    <n v="2"/>
    <n v="3131.64"/>
    <n v="10"/>
    <n v="626.33000000000004"/>
    <n v="12"/>
    <n v="676.43"/>
    <n v="6313.38"/>
    <n v="4396.4399999999996"/>
    <n v="1240.5100000000007"/>
    <x v="0"/>
    <x v="0"/>
    <x v="1"/>
    <x v="0"/>
    <s v="10:25"/>
    <s v="Weekend"/>
    <x v="10"/>
    <n v="4"/>
    <n v="2024"/>
    <s v="Apr-2024"/>
    <x v="12"/>
    <s v="Sling Bag"/>
    <x v="13"/>
    <s v="TrendMart Khammam Standard"/>
    <x v="2"/>
    <s v="Ramesh Subramaniam"/>
    <x v="0"/>
    <s v="Priya Balasubramaniam"/>
    <n v="4"/>
    <d v="2024-04-01T00:00:00"/>
    <x v="92"/>
    <n v="0.19648904390358266"/>
    <x v="0"/>
  </r>
  <r>
    <s v="INV100121"/>
    <x v="100"/>
    <s v="CUST0663"/>
    <s v="PRD0144"/>
    <s v="STR083"/>
    <s v="EMP0002"/>
    <n v="3"/>
    <n v="1120.96"/>
    <n v="10"/>
    <n v="336.29"/>
    <n v="12"/>
    <n v="363.19"/>
    <n v="3389.78"/>
    <n v="2099.52"/>
    <n v="927.07000000000016"/>
    <x v="2"/>
    <x v="2"/>
    <x v="0"/>
    <x v="0"/>
    <s v="12:01"/>
    <s v="Weekend"/>
    <x v="5"/>
    <n v="6"/>
    <n v="2024"/>
    <s v="Jun-2024"/>
    <x v="10"/>
    <s v="Casual Top"/>
    <x v="18"/>
    <s v="TrendMart Tumakuru Outlet"/>
    <x v="2"/>
    <s v="Nandakumar Naidu"/>
    <x v="1"/>
    <s v="Girish Sundaram"/>
    <n v="6"/>
    <d v="2024-06-01T00:00:00"/>
    <x v="93"/>
    <n v="0.27348972499690249"/>
    <x v="0"/>
  </r>
  <r>
    <s v="INV100122"/>
    <x v="101"/>
    <s v="CUST0020"/>
    <s v="PRD0093"/>
    <s v="STR012"/>
    <s v="EMP0203"/>
    <n v="1"/>
    <n v="890.75"/>
    <n v="30"/>
    <n v="267.23"/>
    <n v="5"/>
    <n v="31.18"/>
    <n v="654.70000000000005"/>
    <n v="568.05999999999995"/>
    <n v="55.4600000000001"/>
    <x v="0"/>
    <x v="0"/>
    <x v="1"/>
    <x v="0"/>
    <s v="12:17"/>
    <s v="Weekday"/>
    <x v="1"/>
    <n v="10"/>
    <n v="2024"/>
    <s v="Oct-2024"/>
    <x v="0"/>
    <s v="Anarkali Kurti"/>
    <x v="33"/>
    <s v="TrendMart Vijayawada Mall Kiosk"/>
    <x v="0"/>
    <s v="Akhila Rao"/>
    <x v="1"/>
    <s v="Rani Mishra"/>
    <n v="10"/>
    <d v="2024-10-01T00:00:00"/>
    <x v="54"/>
    <n v="8.4710554452421108E-2"/>
    <x v="1"/>
  </r>
  <r>
    <s v="INV100123"/>
    <x v="102"/>
    <s v="CUST0681"/>
    <s v="PRD0084"/>
    <s v="STR022"/>
    <s v="EMP0061"/>
    <n v="1"/>
    <n v="1524.77"/>
    <n v="0"/>
    <n v="0"/>
    <n v="12"/>
    <n v="182.97"/>
    <n v="1707.74"/>
    <n v="1073.45"/>
    <n v="451.31999999999994"/>
    <x v="1"/>
    <x v="1"/>
    <x v="0"/>
    <x v="0"/>
    <s v="13:16"/>
    <s v="Weekend"/>
    <x v="8"/>
    <n v="3"/>
    <n v="2025"/>
    <s v="Mar-2025"/>
    <x v="7"/>
    <s v="Bootcut"/>
    <x v="29"/>
    <s v="TrendMart Shivamogga Outlet"/>
    <x v="2"/>
    <s v="Sangeeta Prasad"/>
    <x v="1"/>
    <s v="Ganapathy Naidu"/>
    <n v="15"/>
    <d v="2025-03-01T00:00:00"/>
    <x v="50"/>
    <n v="0.26427910571866908"/>
    <x v="2"/>
  </r>
  <r>
    <s v="INV100124"/>
    <x v="103"/>
    <s v="CUST0373"/>
    <s v="PRD0128"/>
    <s v="STR023"/>
    <s v="EMP0045"/>
    <n v="2"/>
    <n v="1313.09"/>
    <n v="10"/>
    <n v="262.62"/>
    <n v="12"/>
    <n v="283.63"/>
    <n v="2647.19"/>
    <n v="1689.3"/>
    <n v="674.2600000000001"/>
    <x v="2"/>
    <x v="2"/>
    <x v="1"/>
    <x v="0"/>
    <s v="20:18"/>
    <s v="Weekday"/>
    <x v="5"/>
    <n v="6"/>
    <n v="2024"/>
    <s v="Jun-2024"/>
    <x v="0"/>
    <s v="Straight Kurti"/>
    <x v="13"/>
    <s v="TrendMart Thoothukudi High Street"/>
    <x v="1"/>
    <s v="Nisha Sharma"/>
    <x v="3"/>
    <s v="Chitra Chettiar"/>
    <n v="6"/>
    <d v="2024-06-01T00:00:00"/>
    <x v="19"/>
    <n v="0.25470782225680821"/>
    <x v="0"/>
  </r>
  <r>
    <s v="INV100125"/>
    <x v="104"/>
    <s v="CUST0306"/>
    <s v="PRD0235"/>
    <s v="STR073"/>
    <s v="EMP0001"/>
    <n v="3"/>
    <n v="1913.44"/>
    <n v="20"/>
    <n v="1148.06"/>
    <n v="12"/>
    <n v="551.07000000000005"/>
    <n v="5143.33"/>
    <n v="4135.1400000000003"/>
    <n v="457.11999999999955"/>
    <x v="3"/>
    <x v="3"/>
    <x v="1"/>
    <x v="0"/>
    <s v="10:46"/>
    <s v="Weekday"/>
    <x v="5"/>
    <n v="6"/>
    <n v="2024"/>
    <s v="Jun-2024"/>
    <x v="2"/>
    <s v="Georgette Saree"/>
    <x v="1"/>
    <s v="TrendMart Thiruvananthapuram High Street"/>
    <x v="1"/>
    <s v="Jagan Prasad"/>
    <x v="3"/>
    <s v="Charulatha Kumar"/>
    <n v="6"/>
    <d v="2024-06-01T00:00:00"/>
    <x v="89"/>
    <n v="8.8876272764920689E-2"/>
    <x v="3"/>
  </r>
  <r>
    <s v="INV100126"/>
    <x v="102"/>
    <s v="CUST0641"/>
    <s v="PRD0177"/>
    <s v="STR109"/>
    <s v="EMP0127"/>
    <n v="2"/>
    <n v="958.29"/>
    <n v="5"/>
    <n v="95.83"/>
    <n v="5"/>
    <n v="91.04"/>
    <n v="1911.79"/>
    <n v="1259.44"/>
    <n v="561.30999999999995"/>
    <x v="3"/>
    <x v="3"/>
    <x v="0"/>
    <x v="0"/>
    <s v="15:25"/>
    <s v="Weekend"/>
    <x v="8"/>
    <n v="3"/>
    <n v="2025"/>
    <s v="Mar-2025"/>
    <x v="10"/>
    <s v="Crop Top"/>
    <x v="28"/>
    <s v="TrendMart Warangal Outlet"/>
    <x v="2"/>
    <s v="Muthu Mishra"/>
    <x v="0"/>
    <s v="Chandra Reddy"/>
    <n v="15"/>
    <d v="2025-03-01T00:00:00"/>
    <x v="73"/>
    <n v="0.29360442307994078"/>
    <x v="2"/>
  </r>
  <r>
    <s v="INV100127"/>
    <x v="105"/>
    <s v="CUST0380"/>
    <s v="PRD0145"/>
    <s v="STR098"/>
    <s v="EMP0015"/>
    <n v="2"/>
    <n v="1651.37"/>
    <n v="20"/>
    <n v="660.55"/>
    <n v="12"/>
    <n v="317.06"/>
    <n v="2959.25"/>
    <n v="2266.54"/>
    <n v="375.65000000000003"/>
    <x v="1"/>
    <x v="1"/>
    <x v="0"/>
    <x v="0"/>
    <s v="13:55"/>
    <s v="Weekday"/>
    <x v="2"/>
    <n v="5"/>
    <n v="2024"/>
    <s v="May-2024"/>
    <x v="8"/>
    <s v="Shirt Dress"/>
    <x v="42"/>
    <s v="TrendMart Guntur High Street"/>
    <x v="0"/>
    <s v="Sathish Gopalakrishnan"/>
    <x v="1"/>
    <s v="Vikram Bhat"/>
    <n v="5"/>
    <d v="2024-05-01T00:00:00"/>
    <x v="94"/>
    <n v="0.12694094787530624"/>
    <x v="3"/>
  </r>
  <r>
    <s v="INV100128"/>
    <x v="106"/>
    <s v="CUST0485"/>
    <s v="PRD0065"/>
    <s v="STR094"/>
    <s v="EMP0100"/>
    <n v="2"/>
    <n v="3742.88"/>
    <n v="15"/>
    <n v="1122.8599999999999"/>
    <n v="12"/>
    <n v="763.55"/>
    <n v="7126.45"/>
    <n v="5267.12"/>
    <n v="1095.78"/>
    <x v="3"/>
    <x v="3"/>
    <x v="1"/>
    <x v="0"/>
    <s v="14:59"/>
    <s v="Weekday"/>
    <x v="10"/>
    <n v="4"/>
    <n v="2024"/>
    <s v="Apr-2024"/>
    <x v="2"/>
    <s v="Georgette Saree"/>
    <x v="2"/>
    <s v="TrendMart Kollam Flagship"/>
    <x v="1"/>
    <s v="Pranav Pillai"/>
    <x v="0"/>
    <s v="Priya Balasubramaniam"/>
    <n v="4"/>
    <d v="2024-04-01T00:00:00"/>
    <x v="2"/>
    <n v="0.15376239221491766"/>
    <x v="4"/>
  </r>
  <r>
    <s v="INV100129"/>
    <x v="92"/>
    <s v="CUST0595"/>
    <s v="PRD0191"/>
    <s v="STR084"/>
    <s v="EMP0194"/>
    <n v="2"/>
    <n v="2578.27"/>
    <n v="30"/>
    <n v="1546.96"/>
    <n v="12"/>
    <n v="433.15"/>
    <n v="4042.73"/>
    <n v="3706.28"/>
    <n v="-96.700000000000159"/>
    <x v="0"/>
    <x v="0"/>
    <x v="0"/>
    <x v="0"/>
    <s v="12:18"/>
    <s v="Weekday"/>
    <x v="7"/>
    <n v="9"/>
    <n v="2024"/>
    <s v="Sep-2024"/>
    <x v="2"/>
    <s v="Silk Saree"/>
    <x v="39"/>
    <s v="TrendMart Tirupati High Street"/>
    <x v="0"/>
    <s v="Revathi Natarajan"/>
    <x v="1"/>
    <s v="Pranav Reddy"/>
    <n v="9"/>
    <d v="2024-09-01T00:00:00"/>
    <x v="79"/>
    <n v="-2.3919480153262809E-2"/>
    <x v="1"/>
  </r>
  <r>
    <s v="INV100130"/>
    <x v="107"/>
    <s v="CUST0305"/>
    <s v="PRD0071"/>
    <s v="STR013"/>
    <s v="EMP0072"/>
    <n v="3"/>
    <n v="800.33"/>
    <n v="20"/>
    <n v="480.2"/>
    <n v="5"/>
    <n v="96.04"/>
    <n v="2016.83"/>
    <n v="1604.43"/>
    <n v="316.35999999999984"/>
    <x v="0"/>
    <x v="0"/>
    <x v="0"/>
    <x v="0"/>
    <s v="18:59"/>
    <s v="Weekday"/>
    <x v="4"/>
    <n v="2"/>
    <n v="2025"/>
    <s v="Feb-2025"/>
    <x v="10"/>
    <s v="Casual Top"/>
    <x v="4"/>
    <s v="TrendMart Nizamabad Standard"/>
    <x v="2"/>
    <s v="Anand Srinivasan"/>
    <x v="2"/>
    <s v="Anitha Ramachandran"/>
    <n v="14"/>
    <d v="2025-02-01T00:00:00"/>
    <x v="17"/>
    <n v="0.15686002290723555"/>
    <x v="3"/>
  </r>
  <r>
    <s v="INV100131"/>
    <x v="108"/>
    <s v="CUST0513"/>
    <s v="PRD0134"/>
    <s v="STR090"/>
    <s v="EMP0255"/>
    <n v="4"/>
    <n v="852.33"/>
    <n v="30"/>
    <n v="1022.8"/>
    <n v="5"/>
    <n v="119.33"/>
    <n v="2505.85"/>
    <n v="2792.32"/>
    <n v="-405.80000000000024"/>
    <x v="0"/>
    <x v="0"/>
    <x v="1"/>
    <x v="0"/>
    <s v="19:40"/>
    <s v="Weekday"/>
    <x v="3"/>
    <n v="7"/>
    <n v="2024"/>
    <s v="Jul-2024"/>
    <x v="8"/>
    <s v="Maxi Dress"/>
    <x v="22"/>
    <s v="TrendMart Kannur Outlet"/>
    <x v="1"/>
    <s v="Harish Iyengar"/>
    <x v="3"/>
    <s v="Venkat Sharma"/>
    <n v="7"/>
    <d v="2024-07-01T00:00:00"/>
    <x v="55"/>
    <n v="-0.16194105792445687"/>
    <x v="1"/>
  </r>
  <r>
    <s v="INV100132"/>
    <x v="84"/>
    <s v="CUST0426"/>
    <s v="PRD0018"/>
    <s v="STR012"/>
    <s v="EMP0215"/>
    <n v="2"/>
    <n v="329.78"/>
    <n v="10"/>
    <n v="65.959999999999994"/>
    <n v="5"/>
    <n v="29.68"/>
    <n v="623.28"/>
    <n v="426.78"/>
    <n v="166.82"/>
    <x v="2"/>
    <x v="2"/>
    <x v="0"/>
    <x v="0"/>
    <s v="13:01"/>
    <s v="Weekday"/>
    <x v="1"/>
    <n v="10"/>
    <n v="2024"/>
    <s v="Oct-2024"/>
    <x v="6"/>
    <s v="Cap"/>
    <x v="9"/>
    <s v="TrendMart Vijayawada Mall Kiosk"/>
    <x v="0"/>
    <s v="Uday Pillai"/>
    <x v="3"/>
    <s v="Praveen Gupta"/>
    <n v="10"/>
    <d v="2024-10-01T00:00:00"/>
    <x v="95"/>
    <n v="0.26764856886150684"/>
    <x v="0"/>
  </r>
  <r>
    <s v="INV100133"/>
    <x v="109"/>
    <s v="CUST0794"/>
    <s v="PRD0071"/>
    <s v="STR100"/>
    <s v="EMP0206"/>
    <n v="2"/>
    <n v="757.28"/>
    <n v="20"/>
    <n v="302.91000000000003"/>
    <n v="5"/>
    <n v="60.58"/>
    <n v="1272.23"/>
    <n v="1069.6199999999999"/>
    <n v="142.03000000000014"/>
    <x v="1"/>
    <x v="1"/>
    <x v="0"/>
    <x v="0"/>
    <s v="21:01"/>
    <s v="Weekday"/>
    <x v="5"/>
    <n v="6"/>
    <n v="2024"/>
    <s v="Jun-2024"/>
    <x v="10"/>
    <s v="Casual Top"/>
    <x v="4"/>
    <s v="TrendMart Hubballi Standard"/>
    <x v="2"/>
    <s v="Rahul Gupta"/>
    <x v="1"/>
    <s v="Arjun Krishnan"/>
    <n v="6"/>
    <d v="2024-06-01T00:00:00"/>
    <x v="17"/>
    <n v="0.11163861880320393"/>
    <x v="3"/>
  </r>
  <r>
    <s v="INV100134"/>
    <x v="13"/>
    <s v="CUST0126"/>
    <s v="PRD0108"/>
    <s v="STR118"/>
    <s v="EMP0086"/>
    <n v="1"/>
    <n v="2350.16"/>
    <n v="25"/>
    <n v="587.54"/>
    <n v="12"/>
    <n v="211.51"/>
    <n v="1974.13"/>
    <n v="1551.42"/>
    <n v="211.20000000000005"/>
    <x v="0"/>
    <x v="0"/>
    <x v="0"/>
    <x v="0"/>
    <s v="14:53"/>
    <s v="Weekday"/>
    <x v="2"/>
    <n v="5"/>
    <n v="2024"/>
    <s v="May-2024"/>
    <x v="16"/>
    <s v="Sherwani"/>
    <x v="3"/>
    <s v="TrendMart Nellore Mall Kiosk"/>
    <x v="0"/>
    <s v="Naveen Bhat"/>
    <x v="1"/>
    <s v="Anil Reddy"/>
    <n v="5"/>
    <d v="2024-05-01T00:00:00"/>
    <x v="96"/>
    <n v="0.1069838359175941"/>
    <x v="1"/>
  </r>
  <r>
    <s v="INV100135"/>
    <x v="110"/>
    <s v="CUST0353"/>
    <s v="PRD0117"/>
    <s v="STR090"/>
    <s v="EMP0086"/>
    <n v="1"/>
    <n v="1970.89"/>
    <n v="10"/>
    <n v="197.09"/>
    <n v="12"/>
    <n v="212.86"/>
    <n v="1986.66"/>
    <n v="1399.85"/>
    <n v="373.95000000000016"/>
    <x v="1"/>
    <x v="1"/>
    <x v="1"/>
    <x v="0"/>
    <s v="19:16"/>
    <s v="Weekend"/>
    <x v="1"/>
    <n v="10"/>
    <n v="2024"/>
    <s v="Oct-2024"/>
    <x v="8"/>
    <s v="Shirt Dress"/>
    <x v="8"/>
    <s v="TrendMart Kannur Outlet"/>
    <x v="1"/>
    <s v="Gayathri Gowda"/>
    <x v="1"/>
    <s v="Anil Reddy"/>
    <n v="10"/>
    <d v="2024-10-01T00:00:00"/>
    <x v="10"/>
    <n v="0.18823049741777664"/>
    <x v="0"/>
  </r>
  <r>
    <s v="INV100136"/>
    <x v="111"/>
    <s v="CUST0736"/>
    <s v="PRD0124"/>
    <s v="STR036"/>
    <s v="EMP0269"/>
    <n v="4"/>
    <n v="704.13"/>
    <n v="0"/>
    <n v="0"/>
    <n v="5"/>
    <n v="140.83000000000001"/>
    <n v="2957.35"/>
    <n v="1997.24"/>
    <n v="819.27999999999986"/>
    <x v="2"/>
    <x v="2"/>
    <x v="0"/>
    <x v="0"/>
    <s v="13:13"/>
    <s v="Weekday"/>
    <x v="9"/>
    <n v="11"/>
    <n v="2024"/>
    <s v="Nov-2024"/>
    <x v="13"/>
    <s v="Kids Shorts"/>
    <x v="9"/>
    <s v="TrendMart Thiruvananthapuram Outlet"/>
    <x v="1"/>
    <s v="Yashoda Menon"/>
    <x v="0"/>
    <s v="Ishwarya Shetty"/>
    <n v="11"/>
    <d v="2024-11-01T00:00:00"/>
    <x v="23"/>
    <n v="0.27703180212014128"/>
    <x v="2"/>
  </r>
  <r>
    <s v="INV100137"/>
    <x v="112"/>
    <s v="CUST0359"/>
    <s v="PRD0105"/>
    <s v="STR094"/>
    <s v="EMP0045"/>
    <n v="3"/>
    <n v="1145.52"/>
    <n v="10"/>
    <n v="343.66"/>
    <n v="12"/>
    <n v="371.15"/>
    <n v="3464.05"/>
    <n v="2525.5500000000002"/>
    <n v="567.35"/>
    <x v="0"/>
    <x v="0"/>
    <x v="0"/>
    <x v="0"/>
    <s v="11:12"/>
    <s v="Weekday"/>
    <x v="1"/>
    <n v="10"/>
    <n v="2024"/>
    <s v="Oct-2024"/>
    <x v="8"/>
    <s v="Shirt Dress"/>
    <x v="43"/>
    <s v="TrendMart Kollam Flagship"/>
    <x v="1"/>
    <s v="Chandrika Gowda"/>
    <x v="3"/>
    <s v="Chitra Chettiar"/>
    <n v="10"/>
    <d v="2024-10-01T00:00:00"/>
    <x v="97"/>
    <n v="0.16378227796942885"/>
    <x v="0"/>
  </r>
  <r>
    <s v="INV100138"/>
    <x v="113"/>
    <s v="CUST0494"/>
    <s v="PRD0098"/>
    <s v="STR079"/>
    <s v="EMP0127"/>
    <n v="1"/>
    <n v="1303.31"/>
    <n v="0"/>
    <n v="0"/>
    <n v="12"/>
    <n v="156.4"/>
    <n v="1459.71"/>
    <n v="939.13"/>
    <n v="364.18000000000006"/>
    <x v="0"/>
    <x v="0"/>
    <x v="0"/>
    <x v="0"/>
    <s v="21:16"/>
    <s v="Weekday"/>
    <x v="3"/>
    <n v="7"/>
    <n v="2024"/>
    <s v="Jul-2024"/>
    <x v="18"/>
    <s v="Leather Wallet"/>
    <x v="37"/>
    <s v="TrendMart Dindigul High Street"/>
    <x v="1"/>
    <s v="Hemanth Pillai"/>
    <x v="2"/>
    <s v="Chandra Reddy"/>
    <n v="7"/>
    <d v="2024-07-01T00:00:00"/>
    <x v="98"/>
    <n v="0.2494879119825171"/>
    <x v="2"/>
  </r>
  <r>
    <s v="INV100139"/>
    <x v="114"/>
    <s v="CUST0039"/>
    <s v="PRD0137"/>
    <s v="STR009"/>
    <s v="EMP0225"/>
    <n v="1"/>
    <n v="708.97"/>
    <n v="10"/>
    <n v="70.900000000000006"/>
    <n v="5"/>
    <n v="31.9"/>
    <n v="669.97"/>
    <n v="522.38"/>
    <n v="115.69000000000003"/>
    <x v="0"/>
    <x v="0"/>
    <x v="0"/>
    <x v="0"/>
    <s v="20:42"/>
    <s v="Weekday"/>
    <x v="10"/>
    <n v="4"/>
    <n v="2024"/>
    <s v="Apr-2024"/>
    <x v="10"/>
    <s v="Crop Top"/>
    <x v="19"/>
    <s v="TrendMart Thrissur High Street"/>
    <x v="1"/>
    <s v="Thiru Chandran"/>
    <x v="0"/>
    <s v="Swathi Achari"/>
    <n v="4"/>
    <d v="2024-04-01T00:00:00"/>
    <x v="99"/>
    <n v="0.17267937370330019"/>
    <x v="0"/>
  </r>
  <r>
    <s v="INV100140"/>
    <x v="115"/>
    <s v="CUST0040"/>
    <s v="PRD0054"/>
    <s v="STR019"/>
    <s v="EMP0194"/>
    <n v="4"/>
    <n v="1475.2"/>
    <n v="30"/>
    <n v="1770.24"/>
    <n v="12"/>
    <n v="495.67"/>
    <n v="4626.2299999999996"/>
    <n v="3616.84"/>
    <n v="513.71999999999935"/>
    <x v="1"/>
    <x v="1"/>
    <x v="0"/>
    <x v="0"/>
    <s v="11:56"/>
    <s v="Weekend"/>
    <x v="10"/>
    <n v="4"/>
    <n v="2024"/>
    <s v="Apr-2024"/>
    <x v="18"/>
    <s v="Leather Wallet"/>
    <x v="31"/>
    <s v="TrendMart Mangaluru Standard"/>
    <x v="2"/>
    <s v="Gokul Chetty"/>
    <x v="0"/>
    <s v="Pranav Reddy"/>
    <n v="4"/>
    <d v="2024-04-01T00:00:00"/>
    <x v="88"/>
    <n v="0.11104506261037592"/>
    <x v="1"/>
  </r>
  <r>
    <s v="INV100141"/>
    <x v="116"/>
    <s v="CUST0206"/>
    <s v="PRD0238"/>
    <s v="STR032"/>
    <s v="EMP0149"/>
    <n v="1"/>
    <n v="1058.21"/>
    <n v="5"/>
    <n v="52.91"/>
    <n v="12"/>
    <n v="120.64"/>
    <n v="1125.94"/>
    <n v="815.46"/>
    <n v="189.84000000000003"/>
    <x v="2"/>
    <x v="2"/>
    <x v="0"/>
    <x v="0"/>
    <s v="13:04"/>
    <s v="Weekday"/>
    <x v="10"/>
    <n v="4"/>
    <n v="2024"/>
    <s v="Apr-2024"/>
    <x v="9"/>
    <s v="Smart Watch"/>
    <x v="33"/>
    <s v="TrendMart Kochi Standard"/>
    <x v="1"/>
    <s v="Hemanth Iyer"/>
    <x v="0"/>
    <s v="Vasanthi Kamath"/>
    <n v="4"/>
    <d v="2024-04-01T00:00:00"/>
    <x v="100"/>
    <n v="0.16860578716450256"/>
    <x v="2"/>
  </r>
  <r>
    <s v="INV100142"/>
    <x v="117"/>
    <s v="CUST0103"/>
    <s v="PRD0192"/>
    <s v="STR026"/>
    <s v="EMP0009"/>
    <n v="4"/>
    <n v="394.94"/>
    <n v="0"/>
    <n v="0"/>
    <n v="5"/>
    <n v="78.989999999999995"/>
    <n v="1658.75"/>
    <n v="1048.24"/>
    <n v="531.52"/>
    <x v="0"/>
    <x v="0"/>
    <x v="0"/>
    <x v="0"/>
    <s v="17:07"/>
    <s v="Weekday"/>
    <x v="9"/>
    <n v="11"/>
    <n v="2024"/>
    <s v="Nov-2024"/>
    <x v="1"/>
    <s v="Round Neck"/>
    <x v="44"/>
    <s v="TrendMart Guntur Standard"/>
    <x v="0"/>
    <s v="Yogesh Venkatesan"/>
    <x v="0"/>
    <s v="Vinod Hegde"/>
    <n v="11"/>
    <d v="2024-11-01T00:00:00"/>
    <x v="101"/>
    <n v="0.32043406179351919"/>
    <x v="2"/>
  </r>
  <r>
    <s v="INV100143"/>
    <x v="105"/>
    <s v="CUST0837"/>
    <s v="PRD0241"/>
    <s v="STR002"/>
    <s v="EMP0205"/>
    <n v="0"/>
    <n v="1601.15"/>
    <n v="30"/>
    <n v="0"/>
    <n v="12"/>
    <n v="0"/>
    <n v="0"/>
    <n v="0"/>
    <n v="0"/>
    <x v="0"/>
    <x v="0"/>
    <x v="0"/>
    <x v="0"/>
    <s v="14:05"/>
    <s v="Weekday"/>
    <x v="2"/>
    <n v="5"/>
    <n v="2024"/>
    <s v="May-2024"/>
    <x v="4"/>
    <s v="Sports T-Shirt"/>
    <x v="14"/>
    <s v="TrendMart Thrissur Standard"/>
    <x v="1"/>
    <s v="Deepthi Shetty"/>
    <x v="0"/>
    <s v="Malini Gowda"/>
    <n v="5"/>
    <d v="2024-05-01T00:00:00"/>
    <x v="102"/>
    <n v="0"/>
    <x v="1"/>
  </r>
  <r>
    <s v="INV100144"/>
    <x v="118"/>
    <s v="CUST0497"/>
    <s v="PRD0033"/>
    <s v="STR113"/>
    <s v="EMP0260"/>
    <n v="1"/>
    <n v="3398.79"/>
    <n v="30"/>
    <n v="1019.64"/>
    <n v="12"/>
    <n v="285.5"/>
    <n v="2664.65"/>
    <n v="2710.05"/>
    <n v="-330.90000000000009"/>
    <x v="1"/>
    <x v="1"/>
    <x v="0"/>
    <x v="0"/>
    <s v="16:12"/>
    <s v="Weekday"/>
    <x v="6"/>
    <n v="1"/>
    <n v="2025"/>
    <s v="Jan-2025"/>
    <x v="2"/>
    <s v="Cotton Saree"/>
    <x v="30"/>
    <s v="TrendMart Mangaluru High Street"/>
    <x v="2"/>
    <s v="Naveen Subramaniam"/>
    <x v="0"/>
    <s v="Malathi Varma"/>
    <n v="13"/>
    <d v="2025-01-01T00:00:00"/>
    <x v="103"/>
    <n v="-0.12418141219297096"/>
    <x v="1"/>
  </r>
  <r>
    <s v="INV100145"/>
    <x v="119"/>
    <s v="CUST0309"/>
    <s v="PRD0126"/>
    <s v="STR074"/>
    <s v="EMP0170"/>
    <n v="2"/>
    <n v="947.98"/>
    <n v="10"/>
    <n v="189.6"/>
    <n v="5"/>
    <n v="85.32"/>
    <n v="1791.68"/>
    <n v="1291.18"/>
    <n v="415.18"/>
    <x v="0"/>
    <x v="0"/>
    <x v="1"/>
    <x v="0"/>
    <s v="11:22"/>
    <s v="Weekday"/>
    <x v="3"/>
    <n v="7"/>
    <n v="2024"/>
    <s v="Jul-2024"/>
    <x v="11"/>
    <s v="Formal Shirt"/>
    <x v="38"/>
    <s v="TrendMart Kurnool High Street"/>
    <x v="0"/>
    <s v="Srinivas Gopalakrishnan"/>
    <x v="1"/>
    <s v="Jyothi Prasad"/>
    <n v="7"/>
    <d v="2024-07-01T00:00:00"/>
    <x v="76"/>
    <n v="0.23172664761564565"/>
    <x v="0"/>
  </r>
  <r>
    <s v="INV100146"/>
    <x v="120"/>
    <s v="CUST0340"/>
    <s v="PRD0096"/>
    <s v="STR007"/>
    <s v="EMP0203"/>
    <n v="1"/>
    <n v="4323.9399999999996"/>
    <n v="0"/>
    <n v="0"/>
    <n v="12"/>
    <n v="518.87"/>
    <n v="4842.8100000000004"/>
    <n v="2833.61"/>
    <n v="1490.3300000000004"/>
    <x v="0"/>
    <x v="0"/>
    <x v="0"/>
    <x v="0"/>
    <s v="15:21"/>
    <s v="Weekday"/>
    <x v="10"/>
    <n v="4"/>
    <n v="2024"/>
    <s v="Apr-2024"/>
    <x v="9"/>
    <s v="Chronograph"/>
    <x v="40"/>
    <s v="TrendMart Thoothukudi Mall Kiosk"/>
    <x v="1"/>
    <s v="Gopal Prasad"/>
    <x v="0"/>
    <s v="Rani Mishra"/>
    <n v="4"/>
    <d v="2024-04-01T00:00:00"/>
    <x v="104"/>
    <n v="0.30774075381854754"/>
    <x v="2"/>
  </r>
  <r>
    <s v="INV100147"/>
    <x v="87"/>
    <s v="CUST0003"/>
    <s v="PRD0002"/>
    <s v="STR018"/>
    <s v="EMP0207"/>
    <n v="1"/>
    <n v="1289.8499999999999"/>
    <n v="30"/>
    <n v="386.95"/>
    <n v="12"/>
    <n v="108.35"/>
    <n v="1011.25"/>
    <n v="755.06"/>
    <n v="147.84000000000006"/>
    <x v="4"/>
    <x v="4"/>
    <x v="0"/>
    <x v="0"/>
    <s v="18:33"/>
    <s v="Weekend"/>
    <x v="11"/>
    <n v="8"/>
    <n v="2024"/>
    <s v="Aug-2024"/>
    <x v="15"/>
    <s v="Jacket"/>
    <x v="16"/>
    <s v="TrendMart Visakhapatnam High Street"/>
    <x v="0"/>
    <s v="Swathi Bhat"/>
    <x v="0"/>
    <s v="Chitra Bhat"/>
    <n v="8"/>
    <d v="2024-08-01T00:00:00"/>
    <x v="26"/>
    <n v="0.14619530284301613"/>
    <x v="1"/>
  </r>
  <r>
    <s v="INV100148"/>
    <x v="121"/>
    <s v="CUST0060"/>
    <s v="PRD0137"/>
    <s v="STR004"/>
    <s v="EMP0276"/>
    <n v="1"/>
    <n v="754.03"/>
    <n v="25"/>
    <n v="188.51"/>
    <n v="5"/>
    <n v="28.28"/>
    <n v="593.79999999999995"/>
    <n v="522.38"/>
    <n v="43.139999999999958"/>
    <x v="2"/>
    <x v="2"/>
    <x v="1"/>
    <x v="0"/>
    <s v="16:13"/>
    <s v="Weekday"/>
    <x v="11"/>
    <n v="8"/>
    <n v="2024"/>
    <s v="Aug-2024"/>
    <x v="10"/>
    <s v="Crop Top"/>
    <x v="19"/>
    <s v="TrendMart Kalaburagi Mall Kiosk"/>
    <x v="2"/>
    <s v="Karunakaran Yadav"/>
    <x v="0"/>
    <s v="Manoj Ramachandran"/>
    <n v="8"/>
    <d v="2024-08-01T00:00:00"/>
    <x v="99"/>
    <n v="7.2650724149545237E-2"/>
    <x v="1"/>
  </r>
  <r>
    <s v="INV100149"/>
    <x v="122"/>
    <s v="CUST0460"/>
    <s v="PRD0064"/>
    <s v="STR077"/>
    <s v="EMP0063"/>
    <n v="1"/>
    <n v="324.55"/>
    <n v="15"/>
    <n v="48.68"/>
    <n v="5"/>
    <n v="13.79"/>
    <n v="289.66000000000003"/>
    <n v="254.15"/>
    <n v="21.72000000000002"/>
    <x v="0"/>
    <x v="0"/>
    <x v="0"/>
    <x v="1"/>
    <s v="16:55"/>
    <s v="Weekday"/>
    <x v="0"/>
    <n v="12"/>
    <n v="2024"/>
    <s v="Dec-2024"/>
    <x v="19"/>
    <s v="Leather Belt"/>
    <x v="27"/>
    <s v="TrendMart Hyderabad Mall Kiosk"/>
    <x v="2"/>
    <s v="Ramesh Singh"/>
    <x v="1"/>
    <s v="Anusuya Subramaniam"/>
    <n v="12"/>
    <d v="2024-12-01T00:00:00"/>
    <x v="47"/>
    <n v="7.4984464544638599E-2"/>
    <x v="4"/>
  </r>
  <r>
    <s v="INV100150"/>
    <x v="123"/>
    <s v="CUST0114"/>
    <s v="PRD0123"/>
    <s v="STR101"/>
    <s v="EMP0206"/>
    <n v="2"/>
    <n v="1150.4000000000001"/>
    <n v="20"/>
    <n v="460.16"/>
    <n v="12"/>
    <n v="220.88"/>
    <n v="2061.52"/>
    <n v="1474.7"/>
    <n v="365.93999999999994"/>
    <x v="2"/>
    <x v="2"/>
    <x v="0"/>
    <x v="0"/>
    <s v="21:32"/>
    <s v="Weekday"/>
    <x v="10"/>
    <n v="4"/>
    <n v="2024"/>
    <s v="Apr-2024"/>
    <x v="19"/>
    <s v="Formal Belt"/>
    <x v="11"/>
    <s v="TrendMart Thiruvananthapuram Standard"/>
    <x v="1"/>
    <s v="Manikandan Gupta"/>
    <x v="0"/>
    <s v="Arjun Krishnan"/>
    <n v="4"/>
    <d v="2024-04-01T00:00:00"/>
    <x v="105"/>
    <n v="0.17750979859521127"/>
    <x v="3"/>
  </r>
  <r>
    <s v="INV100151"/>
    <x v="124"/>
    <s v="CUST0654"/>
    <s v="PRD0043"/>
    <s v="STR118"/>
    <s v="EMP0225"/>
    <n v="2"/>
    <n v="3566.32"/>
    <n v="0"/>
    <n v="0"/>
    <n v="12"/>
    <n v="855.92"/>
    <n v="7988.56"/>
    <n v="4068.02"/>
    <n v="3064.6200000000003"/>
    <x v="2"/>
    <x v="2"/>
    <x v="0"/>
    <x v="1"/>
    <s v="10:30"/>
    <s v="Weekend"/>
    <x v="0"/>
    <n v="12"/>
    <n v="2024"/>
    <s v="Dec-2024"/>
    <x v="12"/>
    <s v="Sling Bag"/>
    <x v="20"/>
    <s v="TrendMart Nellore Mall Kiosk"/>
    <x v="0"/>
    <s v="Lakshmi Nair"/>
    <x v="0"/>
    <s v="Swathi Achari"/>
    <n v="12"/>
    <d v="2024-12-01T00:00:00"/>
    <x v="63"/>
    <n v="0.38362608530198183"/>
    <x v="2"/>
  </r>
  <r>
    <s v="INV100152"/>
    <x v="33"/>
    <s v="CUST0676"/>
    <s v="PRD0235"/>
    <s v="STR020"/>
    <s v="EMP0240"/>
    <n v="1"/>
    <n v="1908.46"/>
    <n v="5"/>
    <n v="95.42"/>
    <n v="12"/>
    <n v="217.56"/>
    <n v="2030.6"/>
    <n v="1378.38"/>
    <n v="434.6599999999998"/>
    <x v="3"/>
    <x v="3"/>
    <x v="1"/>
    <x v="0"/>
    <s v="17:20"/>
    <s v="Weekday"/>
    <x v="5"/>
    <n v="6"/>
    <n v="2024"/>
    <s v="Jun-2024"/>
    <x v="2"/>
    <s v="Georgette Saree"/>
    <x v="1"/>
    <s v="TrendMart Guntur Standard"/>
    <x v="0"/>
    <s v="Dinesh Chandran"/>
    <x v="2"/>
    <s v="Gopal Prasad"/>
    <n v="6"/>
    <d v="2024-06-01T00:00:00"/>
    <x v="89"/>
    <n v="0.21405495912538158"/>
    <x v="2"/>
  </r>
  <r>
    <s v="INV100153"/>
    <x v="125"/>
    <s v="CUST0033"/>
    <s v="PRD0062"/>
    <s v="STR001"/>
    <s v="EMP0240"/>
    <n v="2"/>
    <n v="610.54999999999995"/>
    <n v="15"/>
    <n v="183.16"/>
    <n v="5"/>
    <n v="51.9"/>
    <n v="1089.8399999999999"/>
    <n v="849.52"/>
    <n v="188.41999999999993"/>
    <x v="0"/>
    <x v="0"/>
    <x v="0"/>
    <x v="0"/>
    <s v="11:59"/>
    <s v="Weekend"/>
    <x v="1"/>
    <n v="10"/>
    <n v="2024"/>
    <s v="Oct-2024"/>
    <x v="13"/>
    <s v="Girls Frock"/>
    <x v="25"/>
    <s v="TrendMart Kollam Standard"/>
    <x v="1"/>
    <s v="Vidya Varma"/>
    <x v="0"/>
    <s v="Gopal Prasad"/>
    <n v="10"/>
    <d v="2024-10-01T00:00:00"/>
    <x v="106"/>
    <n v="0.17288776334140787"/>
    <x v="4"/>
  </r>
  <r>
    <s v="INV100154"/>
    <x v="126"/>
    <s v="CUST0327"/>
    <s v="PRD0048"/>
    <s v="STR117"/>
    <s v="EMP0063"/>
    <n v="3"/>
    <n v="1026.23"/>
    <n v="5"/>
    <n v="153.93"/>
    <n v="12"/>
    <n v="350.97"/>
    <n v="3275.73"/>
    <n v="1751.58"/>
    <n v="1173.18"/>
    <x v="0"/>
    <x v="0"/>
    <x v="0"/>
    <x v="1"/>
    <s v="16:18"/>
    <s v="Weekday"/>
    <x v="9"/>
    <n v="11"/>
    <n v="2024"/>
    <s v="Nov-2024"/>
    <x v="6"/>
    <s v="Tie"/>
    <x v="25"/>
    <s v="TrendMart Tirunelveli Flagship"/>
    <x v="1"/>
    <s v="Manju Varma"/>
    <x v="3"/>
    <s v="Anusuya Subramaniam"/>
    <n v="11"/>
    <d v="2024-11-01T00:00:00"/>
    <x v="18"/>
    <n v="0.35814307039957505"/>
    <x v="2"/>
  </r>
  <r>
    <s v="INV100155"/>
    <x v="111"/>
    <s v="CUST0614"/>
    <s v="PRD0025"/>
    <s v="STR091"/>
    <s v="EMP0002"/>
    <n v="2"/>
    <n v="1322.6"/>
    <n v="0"/>
    <n v="0"/>
    <n v="12"/>
    <n v="317.42"/>
    <n v="2962.62"/>
    <n v="2050.48"/>
    <n v="594.7199999999998"/>
    <x v="4"/>
    <x v="4"/>
    <x v="1"/>
    <x v="0"/>
    <s v="19:18"/>
    <s v="Weekday"/>
    <x v="9"/>
    <n v="11"/>
    <n v="2024"/>
    <s v="Nov-2024"/>
    <x v="7"/>
    <s v="Straight Fit"/>
    <x v="23"/>
    <s v="TrendMart Nizamabad Standard"/>
    <x v="2"/>
    <s v="Deepthi Gupta"/>
    <x v="0"/>
    <s v="Girish Sundaram"/>
    <n v="11"/>
    <d v="2024-11-01T00:00:00"/>
    <x v="39"/>
    <n v="0.20074123579804357"/>
    <x v="2"/>
  </r>
  <r>
    <s v="INV100156"/>
    <x v="31"/>
    <s v="CUST0778"/>
    <s v="PRD0132"/>
    <s v="STR015"/>
    <s v="EMP0026"/>
    <n v="2"/>
    <n v="646.32000000000005"/>
    <n v="25"/>
    <n v="323.16000000000003"/>
    <n v="5"/>
    <n v="48.47"/>
    <n v="1017.95"/>
    <n v="729.22"/>
    <n v="240.26000000000002"/>
    <x v="3"/>
    <x v="3"/>
    <x v="0"/>
    <x v="0"/>
    <s v="14:46"/>
    <s v="Weekday"/>
    <x v="9"/>
    <n v="11"/>
    <n v="2024"/>
    <s v="Nov-2024"/>
    <x v="1"/>
    <s v="Polo"/>
    <x v="13"/>
    <s v="TrendMart Madurai Mall Kiosk"/>
    <x v="1"/>
    <s v="Deepak Prasad"/>
    <x v="0"/>
    <s v="Sunita Ramachandran"/>
    <n v="11"/>
    <d v="2024-11-01T00:00:00"/>
    <x v="107"/>
    <n v="0.23602338032319858"/>
    <x v="1"/>
  </r>
  <r>
    <s v="INV100157"/>
    <x v="127"/>
    <s v="CUST0569"/>
    <s v="PRD0183"/>
    <s v="STR112"/>
    <s v="EMP0170"/>
    <n v="2"/>
    <n v="1723.34"/>
    <n v="0"/>
    <n v="0"/>
    <n v="12"/>
    <n v="413.6"/>
    <n v="3860.28"/>
    <n v="2486.7199999999998"/>
    <n v="959.96000000000038"/>
    <x v="3"/>
    <x v="3"/>
    <x v="0"/>
    <x v="0"/>
    <s v="18:37"/>
    <s v="Weekday"/>
    <x v="2"/>
    <n v="5"/>
    <n v="2024"/>
    <s v="May-2024"/>
    <x v="3"/>
    <s v="Sandals"/>
    <x v="10"/>
    <s v="TrendMart Guntur Outlet"/>
    <x v="0"/>
    <s v="Padma Balasubramaniam"/>
    <x v="3"/>
    <s v="Jyothi Prasad"/>
    <n v="5"/>
    <d v="2024-05-01T00:00:00"/>
    <x v="108"/>
    <n v="0.24867626182556715"/>
    <x v="2"/>
  </r>
  <r>
    <s v="INV100158"/>
    <x v="128"/>
    <s v="CUST0736"/>
    <s v="PRD0195"/>
    <s v="STR054"/>
    <s v="EMP0100"/>
    <n v="1"/>
    <n v="2021.98"/>
    <n v="0"/>
    <n v="0"/>
    <n v="12"/>
    <n v="242.64"/>
    <n v="2264.62"/>
    <n v="1492.71"/>
    <n v="529.26999999999987"/>
    <x v="4"/>
    <x v="4"/>
    <x v="1"/>
    <x v="0"/>
    <s v="15:22"/>
    <s v="Weekday"/>
    <x v="9"/>
    <n v="11"/>
    <n v="2024"/>
    <s v="Nov-2024"/>
    <x v="3"/>
    <s v="Slippers"/>
    <x v="45"/>
    <s v="TrendMart Thoothukudi Mall Kiosk"/>
    <x v="1"/>
    <s v="Yashoda Menon"/>
    <x v="0"/>
    <s v="Priya Balasubramaniam"/>
    <n v="11"/>
    <d v="2024-11-01T00:00:00"/>
    <x v="109"/>
    <n v="0.23371249922724338"/>
    <x v="2"/>
  </r>
  <r>
    <s v="INV100159"/>
    <x v="129"/>
    <s v="CUST0558"/>
    <s v="PRD0023"/>
    <s v="STR091"/>
    <s v="EMP0001"/>
    <n v="2"/>
    <n v="810.69"/>
    <n v="20"/>
    <n v="324.27999999999997"/>
    <n v="5"/>
    <n v="64.86"/>
    <n v="1361.96"/>
    <n v="1118.5"/>
    <n v="178.60000000000002"/>
    <x v="3"/>
    <x v="3"/>
    <x v="0"/>
    <x v="0"/>
    <s v="14:22"/>
    <s v="Weekday"/>
    <x v="0"/>
    <n v="12"/>
    <n v="2024"/>
    <s v="Dec-2024"/>
    <x v="4"/>
    <s v="Joggers"/>
    <x v="3"/>
    <s v="TrendMart Nizamabad Standard"/>
    <x v="2"/>
    <s v="Yashoda Mishra"/>
    <x v="2"/>
    <s v="Charulatha Kumar"/>
    <n v="12"/>
    <d v="2024-12-01T00:00:00"/>
    <x v="110"/>
    <n v="0.1311345413962231"/>
    <x v="3"/>
  </r>
  <r>
    <s v="INV100160"/>
    <x v="130"/>
    <s v="CUST0746"/>
    <s v="PRD0039"/>
    <s v="STR006"/>
    <s v="EMP0205"/>
    <n v="1"/>
    <n v="871.23"/>
    <n v="25"/>
    <n v="217.81"/>
    <n v="5"/>
    <n v="32.67"/>
    <n v="686.09"/>
    <n v="570.20000000000005"/>
    <n v="83.219999999999985"/>
    <x v="2"/>
    <x v="2"/>
    <x v="0"/>
    <x v="0"/>
    <s v="15:09"/>
    <s v="Weekend"/>
    <x v="1"/>
    <n v="10"/>
    <n v="2024"/>
    <s v="Oct-2024"/>
    <x v="11"/>
    <s v="Denim Shirt"/>
    <x v="45"/>
    <s v="TrendMart Vellore Standard"/>
    <x v="1"/>
    <s v="Pandian Venkatesan"/>
    <x v="1"/>
    <s v="Malini Gowda"/>
    <n v="10"/>
    <d v="2024-10-01T00:00:00"/>
    <x v="111"/>
    <n v="0.12129603987815007"/>
    <x v="1"/>
  </r>
  <r>
    <s v="INV100161"/>
    <x v="131"/>
    <s v="CUST0602"/>
    <s v="PRD0151"/>
    <s v="STR109"/>
    <s v="EMP0156"/>
    <n v="1"/>
    <n v="1256.56"/>
    <n v="10"/>
    <n v="125.66"/>
    <n v="12"/>
    <n v="135.71"/>
    <n v="1266.6099999999999"/>
    <n v="834.96"/>
    <n v="295.93999999999983"/>
    <x v="0"/>
    <x v="0"/>
    <x v="1"/>
    <x v="0"/>
    <s v="19:39"/>
    <s v="Weekday"/>
    <x v="2"/>
    <n v="5"/>
    <n v="2024"/>
    <s v="May-2024"/>
    <x v="7"/>
    <s v="Bootcut"/>
    <x v="4"/>
    <s v="TrendMart Warangal Outlet"/>
    <x v="2"/>
    <s v="Vasu Srinivasan"/>
    <x v="2"/>
    <s v="Deepthi Iyengar"/>
    <n v="5"/>
    <d v="2024-05-01T00:00:00"/>
    <x v="65"/>
    <n v="0.23364729474739648"/>
    <x v="0"/>
  </r>
  <r>
    <s v="INV100162"/>
    <x v="1"/>
    <s v="CUST0511"/>
    <s v="PRD0235"/>
    <s v="STR104"/>
    <s v="EMP0001"/>
    <n v="2"/>
    <n v="2055.85"/>
    <n v="5"/>
    <n v="205.59"/>
    <n v="12"/>
    <n v="468.73"/>
    <n v="4374.84"/>
    <n v="2756.76"/>
    <n v="1149.3499999999999"/>
    <x v="0"/>
    <x v="0"/>
    <x v="0"/>
    <x v="0"/>
    <s v="14:32"/>
    <s v="Weekend"/>
    <x v="1"/>
    <n v="10"/>
    <n v="2024"/>
    <s v="Oct-2024"/>
    <x v="2"/>
    <s v="Georgette Saree"/>
    <x v="1"/>
    <s v="TrendMart Kochi High Street"/>
    <x v="1"/>
    <s v="Tarun Hegde"/>
    <x v="0"/>
    <s v="Charulatha Kumar"/>
    <n v="10"/>
    <d v="2024-10-01T00:00:00"/>
    <x v="89"/>
    <n v="0.26271817940770403"/>
    <x v="2"/>
  </r>
  <r>
    <s v="INV100163"/>
    <x v="114"/>
    <s v="CUST0738"/>
    <s v="PRD0010"/>
    <s v="STR040"/>
    <s v="EMP0173"/>
    <n v="1"/>
    <n v="1605.02"/>
    <n v="15"/>
    <n v="240.75"/>
    <n v="12"/>
    <n v="163.71"/>
    <n v="1527.98"/>
    <n v="1061.5"/>
    <n v="302.77"/>
    <x v="0"/>
    <x v="0"/>
    <x v="1"/>
    <x v="0"/>
    <s v="19:59"/>
    <s v="Weekday"/>
    <x v="10"/>
    <n v="4"/>
    <n v="2024"/>
    <s v="Apr-2024"/>
    <x v="5"/>
    <s v="Skinny Fit"/>
    <x v="26"/>
    <s v="TrendMart Nizamabad Mall Kiosk"/>
    <x v="2"/>
    <s v="Anjali Nair"/>
    <x v="2"/>
    <s v="Logesh Gopalakrishnan"/>
    <n v="4"/>
    <d v="2024-04-01T00:00:00"/>
    <x v="112"/>
    <n v="0.19815049935208576"/>
    <x v="4"/>
  </r>
  <r>
    <s v="INV100164"/>
    <x v="132"/>
    <s v="CUST0285"/>
    <s v="PRD0105"/>
    <s v="STR021"/>
    <s v="EMP0100"/>
    <n v="1"/>
    <n v="1334.11"/>
    <n v="15"/>
    <n v="200.12"/>
    <n v="12"/>
    <n v="136.08000000000001"/>
    <n v="1270.07"/>
    <n v="841.85"/>
    <n v="292.13999999999987"/>
    <x v="0"/>
    <x v="0"/>
    <x v="0"/>
    <x v="0"/>
    <s v="12:59"/>
    <s v="Weekend"/>
    <x v="5"/>
    <n v="6"/>
    <n v="2024"/>
    <s v="Jun-2024"/>
    <x v="8"/>
    <s v="Shirt Dress"/>
    <x v="43"/>
    <s v="TrendMart Kozhikode Standard"/>
    <x v="1"/>
    <s v="Latha Iyer"/>
    <x v="1"/>
    <s v="Priya Balasubramaniam"/>
    <n v="6"/>
    <d v="2024-06-01T00:00:00"/>
    <x v="97"/>
    <n v="0.23001881786043279"/>
    <x v="4"/>
  </r>
  <r>
    <s v="INV100165"/>
    <x v="133"/>
    <s v="CUST0397"/>
    <s v="PRD0082"/>
    <s v="STR028"/>
    <s v="EMP0061"/>
    <n v="1"/>
    <n v="2973.71"/>
    <n v="0"/>
    <n v="0"/>
    <n v="12"/>
    <n v="356.85"/>
    <n v="3330.56"/>
    <n v="2151.34"/>
    <n v="822.36999999999978"/>
    <x v="1"/>
    <x v="1"/>
    <x v="0"/>
    <x v="0"/>
    <s v="14:10"/>
    <s v="Weekday"/>
    <x v="2"/>
    <n v="5"/>
    <n v="2024"/>
    <s v="May-2024"/>
    <x v="12"/>
    <s v="Sling Bag"/>
    <x v="33"/>
    <s v="TrendMart Shivamogga Standard"/>
    <x v="2"/>
    <s v="Kalpana Achari"/>
    <x v="1"/>
    <s v="Ganapathy Naidu"/>
    <n v="5"/>
    <d v="2024-05-01T00:00:00"/>
    <x v="59"/>
    <n v="0.24691643447348188"/>
    <x v="2"/>
  </r>
  <r>
    <s v="INV100166"/>
    <x v="134"/>
    <s v="CUST0788"/>
    <s v="PRD0169"/>
    <s v="STR022"/>
    <s v="EMP0100"/>
    <n v="3"/>
    <n v="1783.67"/>
    <n v="20"/>
    <n v="1070.2"/>
    <n v="12"/>
    <n v="513.70000000000005"/>
    <n v="4794.51"/>
    <n v="4221.99"/>
    <n v="58.820000000000391"/>
    <x v="0"/>
    <x v="0"/>
    <x v="0"/>
    <x v="0"/>
    <s v="10:25"/>
    <s v="Weekday"/>
    <x v="6"/>
    <n v="1"/>
    <n v="2025"/>
    <s v="Jan-2025"/>
    <x v="8"/>
    <s v="Maxi Dress"/>
    <x v="10"/>
    <s v="TrendMart Shivamogga Outlet"/>
    <x v="2"/>
    <s v="Eshwari Singh"/>
    <x v="0"/>
    <s v="Priya Balasubramaniam"/>
    <n v="13"/>
    <d v="2025-01-01T00:00:00"/>
    <x v="13"/>
    <n v="1.2268198418608031E-2"/>
    <x v="3"/>
  </r>
  <r>
    <s v="INV100167"/>
    <x v="135"/>
    <s v="CUST0237"/>
    <s v="PRD0051"/>
    <s v="STR071"/>
    <s v="EMP0141"/>
    <n v="5"/>
    <n v="1207.33"/>
    <n v="5"/>
    <n v="301.83"/>
    <n v="3"/>
    <n v="172.04"/>
    <n v="5906.86"/>
    <n v="4770.2"/>
    <n v="964.61999999999989"/>
    <x v="0"/>
    <x v="0"/>
    <x v="1"/>
    <x v="0"/>
    <s v="19:03"/>
    <s v="Weekend"/>
    <x v="2"/>
    <n v="5"/>
    <n v="2024"/>
    <s v="May-2024"/>
    <x v="14"/>
    <s v="Necklace"/>
    <x v="46"/>
    <s v="TrendMart Kannur Standard"/>
    <x v="1"/>
    <s v="Ramesh Chandran"/>
    <x v="3"/>
    <s v="Dhruv Mishra"/>
    <n v="5"/>
    <d v="2024-05-01T00:00:00"/>
    <x v="113"/>
    <n v="0.16330503854839964"/>
    <x v="2"/>
  </r>
  <r>
    <s v="INV100168"/>
    <x v="136"/>
    <s v="CUST0619"/>
    <s v="PRD0150"/>
    <s v="STR059"/>
    <s v="EMP0001"/>
    <n v="2"/>
    <n v="661.42"/>
    <n v="15"/>
    <n v="198.43"/>
    <n v="5"/>
    <n v="56.22"/>
    <n v="1180.6300000000001"/>
    <n v="1050.9000000000001"/>
    <n v="73.510000000000019"/>
    <x v="2"/>
    <x v="2"/>
    <x v="0"/>
    <x v="0"/>
    <s v="12:53"/>
    <s v="Weekday"/>
    <x v="3"/>
    <n v="7"/>
    <n v="2024"/>
    <s v="Jul-2024"/>
    <x v="13"/>
    <s v="Girls Frock"/>
    <x v="7"/>
    <s v="TrendMart Bengaluru Mall Kiosk"/>
    <x v="2"/>
    <s v="Latha Venkatesan"/>
    <x v="3"/>
    <s v="Charulatha Kumar"/>
    <n v="7"/>
    <d v="2024-07-01T00:00:00"/>
    <x v="38"/>
    <n v="6.2263367862920652E-2"/>
    <x v="4"/>
  </r>
  <r>
    <s v="INV100169"/>
    <x v="111"/>
    <s v="CUST0363"/>
    <s v="PRD0179"/>
    <s v="STR117"/>
    <s v="EMP0204"/>
    <n v="2"/>
    <n v="1713.66"/>
    <n v="5"/>
    <n v="171.37"/>
    <n v="12"/>
    <n v="390.71"/>
    <n v="3646.66"/>
    <n v="2279.62"/>
    <n v="976.32999999999993"/>
    <x v="3"/>
    <x v="3"/>
    <x v="1"/>
    <x v="0"/>
    <s v="15:46"/>
    <s v="Weekday"/>
    <x v="9"/>
    <n v="11"/>
    <n v="2024"/>
    <s v="Nov-2024"/>
    <x v="7"/>
    <s v="Bootcut"/>
    <x v="47"/>
    <s v="TrendMart Tirunelveli Flagship"/>
    <x v="1"/>
    <s v="Yashoda Sundaram"/>
    <x v="1"/>
    <s v="Rahul Krishnan"/>
    <n v="11"/>
    <d v="2024-11-01T00:00:00"/>
    <x v="114"/>
    <n v="0.26773266495916809"/>
    <x v="2"/>
  </r>
  <r>
    <s v="INV100170"/>
    <x v="33"/>
    <s v="CUST0643"/>
    <s v="PRD0157"/>
    <s v="STR057"/>
    <s v="EMP0225"/>
    <n v="1"/>
    <n v="3151.48"/>
    <n v="20"/>
    <n v="630.29999999999995"/>
    <n v="3"/>
    <n v="75.64"/>
    <n v="2596.8200000000002"/>
    <n v="1989.93"/>
    <n v="531.25000000000011"/>
    <x v="0"/>
    <x v="0"/>
    <x v="1"/>
    <x v="0"/>
    <s v="13:28"/>
    <s v="Weekday"/>
    <x v="5"/>
    <n v="6"/>
    <n v="2024"/>
    <s v="Jun-2024"/>
    <x v="14"/>
    <s v="Ring"/>
    <x v="11"/>
    <s v="TrendMart Vellore Standard"/>
    <x v="1"/>
    <s v="Malini Gounder"/>
    <x v="0"/>
    <s v="Swathi Achari"/>
    <n v="6"/>
    <d v="2024-06-01T00:00:00"/>
    <x v="115"/>
    <n v="0.20457713665175101"/>
    <x v="3"/>
  </r>
  <r>
    <s v="INV100171"/>
    <x v="137"/>
    <s v="CUST0694"/>
    <s v="PRD0056"/>
    <s v="STR074"/>
    <s v="EMP0020"/>
    <n v="4"/>
    <n v="1354.26"/>
    <n v="20"/>
    <n v="1083.4100000000001"/>
    <n v="12"/>
    <n v="520.04"/>
    <n v="4853.67"/>
    <n v="4062.88"/>
    <n v="270.75"/>
    <x v="2"/>
    <x v="2"/>
    <x v="0"/>
    <x v="0"/>
    <s v="15:03"/>
    <s v="Weekday"/>
    <x v="0"/>
    <n v="12"/>
    <n v="2024"/>
    <s v="Dec-2024"/>
    <x v="15"/>
    <s v="Muffler"/>
    <x v="34"/>
    <s v="TrendMart Kurnool High Street"/>
    <x v="0"/>
    <s v="Sowmya Rao"/>
    <x v="1"/>
    <s v="Eswar Prasad"/>
    <n v="12"/>
    <d v="2024-12-01T00:00:00"/>
    <x v="116"/>
    <n v="5.5782531568895288E-2"/>
    <x v="3"/>
  </r>
  <r>
    <s v="INV100172"/>
    <x v="138"/>
    <s v="CUST0028"/>
    <s v="PRD0105"/>
    <s v="STR094"/>
    <s v="EMP0020"/>
    <n v="2"/>
    <n v="1194.1099999999999"/>
    <n v="25"/>
    <n v="597.04999999999995"/>
    <n v="12"/>
    <n v="214.94"/>
    <n v="2006.11"/>
    <n v="1683.7"/>
    <n v="107.46999999999986"/>
    <x v="3"/>
    <x v="3"/>
    <x v="0"/>
    <x v="0"/>
    <s v="11:51"/>
    <s v="Weekday"/>
    <x v="9"/>
    <n v="11"/>
    <n v="2024"/>
    <s v="Nov-2024"/>
    <x v="8"/>
    <s v="Shirt Dress"/>
    <x v="43"/>
    <s v="TrendMart Kollam Flagship"/>
    <x v="1"/>
    <s v="Chitra Reddy"/>
    <x v="0"/>
    <s v="Eswar Prasad"/>
    <n v="11"/>
    <d v="2024-11-01T00:00:00"/>
    <x v="97"/>
    <n v="5.357133955765131E-2"/>
    <x v="1"/>
  </r>
  <r>
    <s v="INV100173"/>
    <x v="139"/>
    <s v="CUST0490"/>
    <s v="PRD0135"/>
    <s v="STR075"/>
    <s v="EMP0204"/>
    <n v="2"/>
    <n v="2681.98"/>
    <n v="25"/>
    <n v="1340.99"/>
    <n v="12"/>
    <n v="482.76"/>
    <n v="4505.7299999999996"/>
    <n v="4409.92"/>
    <n v="-386.9500000000005"/>
    <x v="0"/>
    <x v="0"/>
    <x v="0"/>
    <x v="0"/>
    <s v="13:08"/>
    <s v="Weekday"/>
    <x v="10"/>
    <n v="4"/>
    <n v="2024"/>
    <s v="Apr-2024"/>
    <x v="3"/>
    <s v="Sandals"/>
    <x v="12"/>
    <s v="TrendMart Chennai Standard"/>
    <x v="1"/>
    <s v="Vidya Gowda"/>
    <x v="1"/>
    <s v="Rahul Krishnan"/>
    <n v="4"/>
    <d v="2024-04-01T00:00:00"/>
    <x v="117"/>
    <n v="-8.58795356135411E-2"/>
    <x v="1"/>
  </r>
  <r>
    <s v="INV100174"/>
    <x v="128"/>
    <s v="CUST0142"/>
    <s v="PRD0019"/>
    <s v="STR046"/>
    <s v="EMP0132"/>
    <n v="1"/>
    <n v="634.97"/>
    <n v="10"/>
    <n v="63.5"/>
    <n v="5"/>
    <n v="28.57"/>
    <n v="600.04"/>
    <n v="413.39"/>
    <n v="158.07999999999998"/>
    <x v="0"/>
    <x v="0"/>
    <x v="0"/>
    <x v="0"/>
    <s v="14:54"/>
    <s v="Weekday"/>
    <x v="9"/>
    <n v="11"/>
    <n v="2024"/>
    <s v="Nov-2024"/>
    <x v="13"/>
    <s v="Kids T-Shirt"/>
    <x v="22"/>
    <s v="TrendMart Hyderabad High Street"/>
    <x v="2"/>
    <s v="Nisha Ramachandran"/>
    <x v="1"/>
    <s v="Vasanthi Gupta"/>
    <n v="11"/>
    <d v="2024-11-01T00:00:00"/>
    <x v="38"/>
    <n v="0.26344910339310712"/>
    <x v="0"/>
  </r>
  <r>
    <s v="INV100175"/>
    <x v="140"/>
    <s v="CUST0465"/>
    <s v="PRD0096"/>
    <s v="STR100"/>
    <s v="EMP0100"/>
    <n v="2"/>
    <n v="4160.33"/>
    <n v="5"/>
    <n v="416.03"/>
    <n v="12"/>
    <n v="948.56"/>
    <n v="8853.19"/>
    <n v="5667.22"/>
    <n v="2237.4100000000003"/>
    <x v="0"/>
    <x v="0"/>
    <x v="0"/>
    <x v="0"/>
    <s v="11:13"/>
    <s v="Weekday"/>
    <x v="11"/>
    <n v="8"/>
    <n v="2024"/>
    <s v="Aug-2024"/>
    <x v="9"/>
    <s v="Chronograph"/>
    <x v="40"/>
    <s v="TrendMart Hubballi Standard"/>
    <x v="2"/>
    <s v="Hariharan Reddy"/>
    <x v="1"/>
    <s v="Priya Balasubramaniam"/>
    <n v="8"/>
    <d v="2024-08-01T00:00:00"/>
    <x v="104"/>
    <n v="0.25272359454614668"/>
    <x v="2"/>
  </r>
  <r>
    <s v="INV100176"/>
    <x v="12"/>
    <s v="CUST0390"/>
    <s v="PRD0158"/>
    <s v="STR074"/>
    <s v="EMP0206"/>
    <n v="2"/>
    <n v="663.33"/>
    <n v="10"/>
    <n v="132.66999999999999"/>
    <n v="5"/>
    <n v="59.7"/>
    <n v="1253.69"/>
    <n v="914.32"/>
    <n v="279.67"/>
    <x v="1"/>
    <x v="1"/>
    <x v="1"/>
    <x v="0"/>
    <s v="13:51"/>
    <s v="Weekday"/>
    <x v="7"/>
    <n v="9"/>
    <n v="2024"/>
    <s v="Sep-2024"/>
    <x v="10"/>
    <s v="Formal Top"/>
    <x v="21"/>
    <s v="TrendMart Kurnool High Street"/>
    <x v="0"/>
    <s v="Ramya Pandian"/>
    <x v="0"/>
    <s v="Arjun Krishnan"/>
    <n v="9"/>
    <d v="2024-09-01T00:00:00"/>
    <x v="68"/>
    <n v="0.22307747529293526"/>
    <x v="0"/>
  </r>
  <r>
    <s v="INV100177"/>
    <x v="141"/>
    <s v="CUST0537"/>
    <s v="PRD0081"/>
    <s v="STR018"/>
    <s v="EMP0127"/>
    <n v="1"/>
    <n v="6344.83"/>
    <n v="20"/>
    <n v="1268.97"/>
    <n v="3"/>
    <n v="152.28"/>
    <n v="5228.1400000000003"/>
    <n v="4762.76"/>
    <n v="313.10000000000014"/>
    <x v="0"/>
    <x v="0"/>
    <x v="0"/>
    <x v="0"/>
    <s v="16:25"/>
    <s v="Weekday"/>
    <x v="7"/>
    <n v="9"/>
    <n v="2024"/>
    <s v="Sep-2024"/>
    <x v="14"/>
    <s v="Earrings"/>
    <x v="21"/>
    <s v="TrendMart Visakhapatnam High Street"/>
    <x v="0"/>
    <s v="Usha Natarajan"/>
    <x v="0"/>
    <s v="Chandra Reddy"/>
    <n v="9"/>
    <d v="2024-09-01T00:00:00"/>
    <x v="118"/>
    <n v="5.9887455194390378E-2"/>
    <x v="3"/>
  </r>
  <r>
    <s v="INV100178"/>
    <x v="142"/>
    <s v="CUST0066"/>
    <s v="PRD0167"/>
    <s v="STR097"/>
    <s v="EMP0127"/>
    <n v="1"/>
    <n v="2956.67"/>
    <n v="10"/>
    <n v="295.67"/>
    <n v="12"/>
    <n v="319.32"/>
    <n v="2980.32"/>
    <n v="1742.89"/>
    <n v="918.11000000000013"/>
    <x v="2"/>
    <x v="2"/>
    <x v="0"/>
    <x v="0"/>
    <s v="20:25"/>
    <s v="Weekend"/>
    <x v="7"/>
    <n v="9"/>
    <n v="2024"/>
    <s v="Sep-2024"/>
    <x v="16"/>
    <s v="Kurta"/>
    <x v="24"/>
    <s v="TrendMart Thiruvananthapuram High Street"/>
    <x v="1"/>
    <s v="Chandrika Bhat"/>
    <x v="0"/>
    <s v="Chandra Reddy"/>
    <n v="9"/>
    <d v="2024-09-01T00:00:00"/>
    <x v="119"/>
    <n v="0.30805752402426589"/>
    <x v="0"/>
  </r>
  <r>
    <s v="INV100179"/>
    <x v="137"/>
    <s v="CUST0452"/>
    <s v="PRD0169"/>
    <s v="STR062"/>
    <s v="EMP0072"/>
    <n v="3"/>
    <n v="1708.43"/>
    <n v="10"/>
    <n v="512.53"/>
    <n v="12"/>
    <n v="553.53"/>
    <n v="5166.29"/>
    <n v="4221.99"/>
    <n v="390.77000000000021"/>
    <x v="2"/>
    <x v="2"/>
    <x v="0"/>
    <x v="0"/>
    <s v="10:19"/>
    <s v="Weekday"/>
    <x v="0"/>
    <n v="12"/>
    <n v="2024"/>
    <s v="Dec-2024"/>
    <x v="8"/>
    <s v="Maxi Dress"/>
    <x v="10"/>
    <s v="TrendMart Vijayawada Standard"/>
    <x v="0"/>
    <s v="Rohit Mudaliar"/>
    <x v="0"/>
    <s v="Anitha Ramachandran"/>
    <n v="12"/>
    <d v="2024-12-01T00:00:00"/>
    <x v="13"/>
    <n v="7.56384175104379E-2"/>
    <x v="0"/>
  </r>
  <r>
    <s v="INV100180"/>
    <x v="143"/>
    <s v="CUST0335"/>
    <s v="PRD0214"/>
    <s v="STR047"/>
    <s v="EMP0045"/>
    <n v="3"/>
    <n v="998.61"/>
    <n v="5"/>
    <n v="149.79"/>
    <n v="5"/>
    <n v="142.30000000000001"/>
    <n v="2988.34"/>
    <n v="2161.59"/>
    <n v="684.45"/>
    <x v="0"/>
    <x v="0"/>
    <x v="0"/>
    <x v="0"/>
    <s v="21:31"/>
    <s v="Weekday"/>
    <x v="2"/>
    <n v="5"/>
    <n v="2024"/>
    <s v="May-2024"/>
    <x v="7"/>
    <s v="Straight Fit"/>
    <x v="7"/>
    <s v="TrendMart Kurnool Standard"/>
    <x v="0"/>
    <s v="Tanvi Ramachandran"/>
    <x v="3"/>
    <s v="Chitra Chettiar"/>
    <n v="5"/>
    <d v="2024-05-01T00:00:00"/>
    <x v="71"/>
    <n v="0.22904020292202359"/>
    <x v="2"/>
  </r>
  <r>
    <s v="INV100181"/>
    <x v="144"/>
    <s v="CUST0599"/>
    <s v="PRD0126"/>
    <s v="STR093"/>
    <s v="EMP0127"/>
    <n v="2"/>
    <n v="1021.32"/>
    <n v="0"/>
    <n v="0"/>
    <n v="12"/>
    <n v="245.12"/>
    <n v="2287.7600000000002"/>
    <n v="1291.18"/>
    <n v="751.46000000000015"/>
    <x v="4"/>
    <x v="4"/>
    <x v="1"/>
    <x v="0"/>
    <s v="20:23"/>
    <s v="Weekday"/>
    <x v="8"/>
    <n v="3"/>
    <n v="2025"/>
    <s v="Mar-2025"/>
    <x v="11"/>
    <s v="Formal Shirt"/>
    <x v="38"/>
    <s v="TrendMart Thiruvananthapuram High Street"/>
    <x v="1"/>
    <s v="Selvam Nair"/>
    <x v="3"/>
    <s v="Chandra Reddy"/>
    <n v="15"/>
    <d v="2025-03-01T00:00:00"/>
    <x v="76"/>
    <n v="0.32846976955624718"/>
    <x v="2"/>
  </r>
  <r>
    <s v="INV100182"/>
    <x v="145"/>
    <s v="CUST0564"/>
    <s v="PRD0120"/>
    <s v="STR119"/>
    <s v="EMP0001"/>
    <n v="2"/>
    <n v="554.36"/>
    <n v="25"/>
    <n v="277.18"/>
    <n v="5"/>
    <n v="41.58"/>
    <n v="873.12"/>
    <n v="742.24"/>
    <n v="89.3"/>
    <x v="1"/>
    <x v="1"/>
    <x v="0"/>
    <x v="0"/>
    <s v="11:55"/>
    <s v="Weekday"/>
    <x v="5"/>
    <n v="6"/>
    <n v="2024"/>
    <s v="Jun-2024"/>
    <x v="18"/>
    <s v="Card Holder"/>
    <x v="9"/>
    <s v="TrendMart Vijayawada Standard"/>
    <x v="0"/>
    <s v="Kiran Mishra"/>
    <x v="3"/>
    <s v="Charulatha Kumar"/>
    <n v="6"/>
    <d v="2024-06-01T00:00:00"/>
    <x v="120"/>
    <n v="0.10227689206523731"/>
    <x v="1"/>
  </r>
  <r>
    <s v="INV100183"/>
    <x v="146"/>
    <s v="CUST0626"/>
    <s v="PRD0193"/>
    <s v="STR064"/>
    <s v="EMP0204"/>
    <n v="3"/>
    <n v="2650.84"/>
    <n v="5"/>
    <n v="397.63"/>
    <n v="12"/>
    <n v="906.59"/>
    <n v="8461.48"/>
    <n v="4782"/>
    <n v="2772.8899999999994"/>
    <x v="3"/>
    <x v="3"/>
    <x v="0"/>
    <x v="0"/>
    <s v="20:46"/>
    <s v="Weekend"/>
    <x v="9"/>
    <n v="11"/>
    <n v="2024"/>
    <s v="Nov-2024"/>
    <x v="16"/>
    <s v="Nehru Jacket"/>
    <x v="16"/>
    <s v="TrendMart Karimnagar Standard"/>
    <x v="2"/>
    <s v="Venkat Prasad"/>
    <x v="0"/>
    <s v="Rahul Krishnan"/>
    <n v="11"/>
    <d v="2024-11-01T00:00:00"/>
    <x v="70"/>
    <n v="0.32770744597871759"/>
    <x v="2"/>
  </r>
  <r>
    <s v="INV100184"/>
    <x v="147"/>
    <s v="CUST0066"/>
    <s v="PRD0055"/>
    <s v="STR086"/>
    <s v="EMP0173"/>
    <n v="1"/>
    <n v="1573.29"/>
    <n v="20"/>
    <n v="314.66000000000003"/>
    <n v="12"/>
    <n v="151.04"/>
    <n v="1409.67"/>
    <n v="1079.47"/>
    <n v="179.16000000000005"/>
    <x v="0"/>
    <x v="0"/>
    <x v="0"/>
    <x v="0"/>
    <s v="18:27"/>
    <s v="Weekend"/>
    <x v="9"/>
    <n v="11"/>
    <n v="2024"/>
    <s v="Nov-2024"/>
    <x v="4"/>
    <s v="Sports T-Shirt"/>
    <x v="20"/>
    <s v="TrendMart Thiruvananthapuram Outlet"/>
    <x v="1"/>
    <s v="Chandrika Bhat"/>
    <x v="0"/>
    <s v="Logesh Gopalakrishnan"/>
    <n v="11"/>
    <d v="2024-11-01T00:00:00"/>
    <x v="121"/>
    <n v="0.12709357509204286"/>
    <x v="3"/>
  </r>
  <r>
    <s v="INV100185"/>
    <x v="148"/>
    <s v="CUST0842"/>
    <s v="PRD0016"/>
    <s v="STR114"/>
    <s v="EMP0206"/>
    <n v="2"/>
    <n v="2308.69"/>
    <n v="10"/>
    <n v="461.74"/>
    <n v="12"/>
    <n v="498.68"/>
    <n v="4654.32"/>
    <n v="2923.46"/>
    <n v="1232.1799999999996"/>
    <x v="0"/>
    <x v="0"/>
    <x v="1"/>
    <x v="0"/>
    <s v="18:13"/>
    <s v="Weekend"/>
    <x v="2"/>
    <n v="5"/>
    <n v="2024"/>
    <s v="May-2024"/>
    <x v="12"/>
    <s v="Sling Bag"/>
    <x v="17"/>
    <s v="TrendMart Thiruvananthapuram High Street"/>
    <x v="1"/>
    <s v="Charulatha Murthy"/>
    <x v="1"/>
    <s v="Arjun Krishnan"/>
    <n v="5"/>
    <d v="2024-05-01T00:00:00"/>
    <x v="28"/>
    <n v="0.26473899517007848"/>
    <x v="0"/>
  </r>
  <r>
    <s v="INV100186"/>
    <x v="149"/>
    <s v="CUST0024"/>
    <s v="PRD0135"/>
    <s v="STR114"/>
    <s v="EMP0225"/>
    <n v="2"/>
    <n v="3161.55"/>
    <n v="0"/>
    <n v="0"/>
    <n v="12"/>
    <n v="758.77"/>
    <n v="7081.87"/>
    <n v="4409.92"/>
    <n v="1913.1799999999998"/>
    <x v="1"/>
    <x v="1"/>
    <x v="0"/>
    <x v="0"/>
    <s v="15:40"/>
    <s v="Weekend"/>
    <x v="0"/>
    <n v="12"/>
    <n v="2024"/>
    <s v="Dec-2024"/>
    <x v="3"/>
    <s v="Sandals"/>
    <x v="12"/>
    <s v="TrendMart Thiruvananthapuram High Street"/>
    <x v="1"/>
    <s v="Bhagya Chetty"/>
    <x v="0"/>
    <s v="Swathi Achari"/>
    <n v="12"/>
    <d v="2024-12-01T00:00:00"/>
    <x v="117"/>
    <n v="0.27015181018572776"/>
    <x v="2"/>
  </r>
  <r>
    <s v="INV100187"/>
    <x v="53"/>
    <s v="CUST0025"/>
    <s v="PRD0064"/>
    <s v="STR068"/>
    <s v="EMP0194"/>
    <n v="2"/>
    <n v="320.95"/>
    <n v="0"/>
    <n v="0"/>
    <n v="5"/>
    <n v="32.090000000000003"/>
    <n v="673.99"/>
    <n v="508.3"/>
    <n v="133.6"/>
    <x v="2"/>
    <x v="2"/>
    <x v="1"/>
    <x v="0"/>
    <s v="14:39"/>
    <s v="Weekday"/>
    <x v="1"/>
    <n v="10"/>
    <n v="2024"/>
    <s v="Oct-2024"/>
    <x v="19"/>
    <s v="Leather Belt"/>
    <x v="27"/>
    <s v="TrendMart Madurai Mall Kiosk"/>
    <x v="1"/>
    <s v="Divya Achari"/>
    <x v="0"/>
    <s v="Pranav Reddy"/>
    <n v="10"/>
    <d v="2024-10-01T00:00:00"/>
    <x v="47"/>
    <n v="0.19822252555675898"/>
    <x v="2"/>
  </r>
  <r>
    <s v="INV100188"/>
    <x v="150"/>
    <s v="CUST0001"/>
    <s v="PRD0244"/>
    <s v="STR010"/>
    <s v="EMP0132"/>
    <n v="3"/>
    <n v="1163.1099999999999"/>
    <n v="0"/>
    <n v="0"/>
    <n v="12"/>
    <n v="418.72"/>
    <n v="3908.05"/>
    <n v="2431.86"/>
    <n v="1057.47"/>
    <x v="1"/>
    <x v="1"/>
    <x v="0"/>
    <x v="0"/>
    <s v="18:46"/>
    <s v="Weekday"/>
    <x v="4"/>
    <n v="2"/>
    <n v="2025"/>
    <s v="Feb-2025"/>
    <x v="8"/>
    <s v="Shirt Dress"/>
    <x v="32"/>
    <s v="TrendMart Kochi Mall Kiosk"/>
    <x v="1"/>
    <s v="Yamini Krishnan"/>
    <x v="3"/>
    <s v="Vasanthi Gupta"/>
    <n v="14"/>
    <d v="2025-02-01T00:00:00"/>
    <x v="122"/>
    <n v="0.27058763321861284"/>
    <x v="2"/>
  </r>
  <r>
    <s v="INV100189"/>
    <x v="64"/>
    <s v="CUST0070"/>
    <s v="PRD0210"/>
    <s v="STR008"/>
    <s v="EMP0100"/>
    <n v="1"/>
    <n v="1594.42"/>
    <n v="15"/>
    <n v="239.16"/>
    <n v="12"/>
    <n v="162.63"/>
    <n v="1517.89"/>
    <n v="1020.9"/>
    <n v="334.36000000000013"/>
    <x v="1"/>
    <x v="1"/>
    <x v="1"/>
    <x v="0"/>
    <s v="15:12"/>
    <s v="Weekend"/>
    <x v="9"/>
    <n v="11"/>
    <n v="2024"/>
    <s v="Nov-2024"/>
    <x v="2"/>
    <s v="Georgette Saree"/>
    <x v="22"/>
    <s v="TrendMart Kochi Mall Kiosk"/>
    <x v="1"/>
    <s v="Dhanya Gupta"/>
    <x v="1"/>
    <s v="Priya Balasubramaniam"/>
    <n v="11"/>
    <d v="2024-11-01T00:00:00"/>
    <x v="123"/>
    <n v="0.22027946689154029"/>
    <x v="4"/>
  </r>
  <r>
    <s v="INV100190"/>
    <x v="151"/>
    <s v="CUST0470"/>
    <s v="PRD0161"/>
    <s v="STR039"/>
    <s v="EMP0086"/>
    <n v="2"/>
    <n v="826.95"/>
    <n v="20"/>
    <n v="330.78"/>
    <n v="5"/>
    <n v="66.16"/>
    <n v="1389.28"/>
    <n v="1137.06"/>
    <n v="186.06000000000003"/>
    <x v="0"/>
    <x v="0"/>
    <x v="0"/>
    <x v="0"/>
    <s v="14:28"/>
    <s v="Weekend"/>
    <x v="9"/>
    <n v="11"/>
    <n v="2024"/>
    <s v="Nov-2024"/>
    <x v="0"/>
    <s v="Printed Kurti"/>
    <x v="14"/>
    <s v="TrendMart Bengaluru High Street"/>
    <x v="2"/>
    <s v="Anusuya Nair"/>
    <x v="1"/>
    <s v="Anil Reddy"/>
    <n v="11"/>
    <d v="2024-11-01T00:00:00"/>
    <x v="33"/>
    <n v="0.13392548658297826"/>
    <x v="3"/>
  </r>
  <r>
    <s v="INV100191"/>
    <x v="118"/>
    <s v="CUST0039"/>
    <s v="PRD0225"/>
    <s v="STR020"/>
    <s v="EMP0026"/>
    <n v="2"/>
    <n v="1224.1500000000001"/>
    <n v="30"/>
    <n v="734.49"/>
    <n v="12"/>
    <n v="205.66"/>
    <n v="1919.47"/>
    <n v="1723.6"/>
    <n v="-9.7899999999998784"/>
    <x v="2"/>
    <x v="2"/>
    <x v="0"/>
    <x v="0"/>
    <s v="21:06"/>
    <s v="Weekday"/>
    <x v="6"/>
    <n v="1"/>
    <n v="2025"/>
    <s v="Jan-2025"/>
    <x v="11"/>
    <s v="Formal Shirt"/>
    <x v="44"/>
    <s v="TrendMart Guntur Standard"/>
    <x v="0"/>
    <s v="Thiru Chandran"/>
    <x v="0"/>
    <s v="Sunita Ramachandran"/>
    <n v="13"/>
    <d v="2025-01-01T00:00:00"/>
    <x v="124"/>
    <n v="-5.1003662469326838E-3"/>
    <x v="1"/>
  </r>
  <r>
    <s v="INV100192"/>
    <x v="152"/>
    <s v="CUST0433"/>
    <s v="PRD0169"/>
    <s v="STR014"/>
    <s v="EMP0206"/>
    <n v="1"/>
    <n v="1825.43"/>
    <n v="15"/>
    <n v="273.81"/>
    <n v="12"/>
    <n v="186.19"/>
    <n v="1737.81"/>
    <n v="1407.33"/>
    <n v="144.29000000000002"/>
    <x v="0"/>
    <x v="0"/>
    <x v="0"/>
    <x v="0"/>
    <s v="13:42"/>
    <s v="Weekday"/>
    <x v="2"/>
    <n v="5"/>
    <n v="2024"/>
    <s v="May-2024"/>
    <x v="8"/>
    <s v="Maxi Dress"/>
    <x v="10"/>
    <s v="TrendMart Tirupati Outlet"/>
    <x v="0"/>
    <s v="Kavya Rao"/>
    <x v="0"/>
    <s v="Arjun Krishnan"/>
    <n v="5"/>
    <d v="2024-05-01T00:00:00"/>
    <x v="13"/>
    <n v="8.3029790368337172E-2"/>
    <x v="4"/>
  </r>
  <r>
    <s v="INV100193"/>
    <x v="153"/>
    <s v="CUST0341"/>
    <s v="PRD0001"/>
    <s v="STR117"/>
    <s v="EMP0160"/>
    <n v="1"/>
    <n v="1838.3"/>
    <n v="30"/>
    <n v="551.49"/>
    <n v="12"/>
    <n v="154.41999999999999"/>
    <n v="1441.23"/>
    <n v="1409.12"/>
    <n v="-122.30999999999986"/>
    <x v="3"/>
    <x v="3"/>
    <x v="1"/>
    <x v="0"/>
    <s v="15:28"/>
    <s v="Weekday"/>
    <x v="7"/>
    <n v="9"/>
    <n v="2024"/>
    <s v="Sep-2024"/>
    <x v="15"/>
    <s v="Sweater"/>
    <x v="40"/>
    <s v="TrendMart Tirunelveli Flagship"/>
    <x v="1"/>
    <s v="Ashok Hegde"/>
    <x v="1"/>
    <s v="Ganesh Iyengar"/>
    <n v="9"/>
    <d v="2024-09-01T00:00:00"/>
    <x v="84"/>
    <n v="-8.4865011136320959E-2"/>
    <x v="1"/>
  </r>
  <r>
    <s v="INV100194"/>
    <x v="59"/>
    <s v="CUST0593"/>
    <s v="PRD0153"/>
    <s v="STR079"/>
    <s v="EMP0215"/>
    <n v="1"/>
    <n v="728.9"/>
    <n v="20"/>
    <n v="145.78"/>
    <n v="5"/>
    <n v="29.16"/>
    <n v="612.28"/>
    <n v="569.35"/>
    <n v="13.76999999999995"/>
    <x v="2"/>
    <x v="2"/>
    <x v="0"/>
    <x v="0"/>
    <s v="21:30"/>
    <s v="Weekday"/>
    <x v="1"/>
    <n v="10"/>
    <n v="2024"/>
    <s v="Oct-2024"/>
    <x v="0"/>
    <s v="A-Line Kurti"/>
    <x v="7"/>
    <s v="TrendMart Dindigul High Street"/>
    <x v="1"/>
    <s v="Hema Naidu"/>
    <x v="1"/>
    <s v="Praveen Gupta"/>
    <n v="10"/>
    <d v="2024-10-01T00:00:00"/>
    <x v="125"/>
    <n v="2.2489710589926097E-2"/>
    <x v="3"/>
  </r>
  <r>
    <s v="INV100195"/>
    <x v="41"/>
    <s v="CUST0439"/>
    <s v="PRD0059"/>
    <s v="STR066"/>
    <s v="EMP0090"/>
    <n v="3"/>
    <n v="1432.4"/>
    <n v="10"/>
    <n v="429.72"/>
    <n v="12"/>
    <n v="464.1"/>
    <n v="4331.58"/>
    <n v="2965.71"/>
    <n v="901.76999999999987"/>
    <x v="0"/>
    <x v="0"/>
    <x v="1"/>
    <x v="0"/>
    <s v="15:13"/>
    <s v="Weekday"/>
    <x v="10"/>
    <n v="4"/>
    <n v="2024"/>
    <s v="Apr-2024"/>
    <x v="12"/>
    <s v="Sling Bag"/>
    <x v="16"/>
    <s v="TrendMart Dindigul Standard"/>
    <x v="1"/>
    <s v="Ramesh Subramaniam"/>
    <x v="0"/>
    <s v="Padma Gounder"/>
    <n v="4"/>
    <d v="2024-04-01T00:00:00"/>
    <x v="126"/>
    <n v="0.20818500408626872"/>
    <x v="0"/>
  </r>
  <r>
    <s v="INV100196"/>
    <x v="154"/>
    <s v="CUST0574"/>
    <s v="PRD0233"/>
    <s v="STR098"/>
    <s v="EMP0147"/>
    <n v="1"/>
    <n v="1192.8399999999999"/>
    <n v="0"/>
    <n v="0"/>
    <n v="12"/>
    <n v="143.13999999999999"/>
    <n v="1335.98"/>
    <n v="865.48"/>
    <n v="327.36"/>
    <x v="4"/>
    <x v="4"/>
    <x v="1"/>
    <x v="0"/>
    <s v="18:23"/>
    <s v="Weekday"/>
    <x v="6"/>
    <n v="1"/>
    <n v="2025"/>
    <s v="Jan-2025"/>
    <x v="8"/>
    <s v="A-Line Dress"/>
    <x v="10"/>
    <s v="TrendMart Guntur High Street"/>
    <x v="0"/>
    <s v="Ashok Chandran"/>
    <x v="0"/>
    <s v="Yogesh Chettiar"/>
    <n v="13"/>
    <d v="2025-01-01T00:00:00"/>
    <x v="16"/>
    <n v="0.24503360828754922"/>
    <x v="2"/>
  </r>
  <r>
    <s v="INV100197"/>
    <x v="44"/>
    <s v="CUST0558"/>
    <s v="PRD0043"/>
    <s v="STR057"/>
    <s v="EMP0001"/>
    <n v="2"/>
    <n v="3304.57"/>
    <n v="0"/>
    <n v="0"/>
    <n v="12"/>
    <n v="793.1"/>
    <n v="7402.24"/>
    <n v="4068.02"/>
    <n v="2541.12"/>
    <x v="3"/>
    <x v="3"/>
    <x v="0"/>
    <x v="0"/>
    <s v="13:35"/>
    <s v="Weekend"/>
    <x v="7"/>
    <n v="9"/>
    <n v="2024"/>
    <s v="Sep-2024"/>
    <x v="12"/>
    <s v="Sling Bag"/>
    <x v="20"/>
    <s v="TrendMart Vellore Standard"/>
    <x v="1"/>
    <s v="Yashoda Mishra"/>
    <x v="2"/>
    <s v="Charulatha Kumar"/>
    <n v="9"/>
    <d v="2024-09-01T00:00:00"/>
    <x v="63"/>
    <n v="0.34329067957807363"/>
    <x v="2"/>
  </r>
  <r>
    <s v="INV100198"/>
    <x v="155"/>
    <s v="CUST0765"/>
    <s v="PRD0177"/>
    <s v="STR115"/>
    <s v="EMP0215"/>
    <n v="1"/>
    <n v="844.29"/>
    <n v="25"/>
    <n v="211.07"/>
    <n v="5"/>
    <n v="31.66"/>
    <n v="664.88"/>
    <n v="629.72"/>
    <n v="3.499999999999968"/>
    <x v="3"/>
    <x v="3"/>
    <x v="0"/>
    <x v="0"/>
    <s v="13:00"/>
    <s v="Weekday"/>
    <x v="6"/>
    <n v="1"/>
    <n v="2025"/>
    <s v="Jan-2025"/>
    <x v="10"/>
    <s v="Crop Top"/>
    <x v="28"/>
    <s v="TrendMart Bengaluru Standard"/>
    <x v="2"/>
    <s v="Elango Subramaniam"/>
    <x v="0"/>
    <s v="Praveen Gupta"/>
    <n v="13"/>
    <d v="2025-01-01T00:00:00"/>
    <x v="73"/>
    <n v="5.2641078089278792E-3"/>
    <x v="1"/>
  </r>
  <r>
    <s v="INV100199"/>
    <x v="156"/>
    <s v="CUST0848"/>
    <s v="PRD0021"/>
    <s v="STR018"/>
    <s v="EMP0063"/>
    <n v="2"/>
    <n v="1162.47"/>
    <n v="25"/>
    <n v="581.24"/>
    <n v="12"/>
    <n v="209.24"/>
    <n v="1952.94"/>
    <n v="1763.86"/>
    <n v="-20.159999999999854"/>
    <x v="3"/>
    <x v="3"/>
    <x v="1"/>
    <x v="0"/>
    <s v="10:22"/>
    <s v="Weekday"/>
    <x v="10"/>
    <n v="4"/>
    <n v="2024"/>
    <s v="Apr-2024"/>
    <x v="17"/>
    <s v="Track Pant"/>
    <x v="0"/>
    <s v="TrendMart Visakhapatnam High Street"/>
    <x v="0"/>
    <s v="Jaya Achari"/>
    <x v="0"/>
    <s v="Anusuya Subramaniam"/>
    <n v="4"/>
    <d v="2024-04-01T00:00:00"/>
    <x v="127"/>
    <n v="-1.032289778487811E-2"/>
    <x v="1"/>
  </r>
  <r>
    <s v="INV100200"/>
    <x v="110"/>
    <s v="CUST0097"/>
    <s v="PRD0177"/>
    <s v="STR091"/>
    <s v="EMP0203"/>
    <n v="2"/>
    <n v="978.28"/>
    <n v="25"/>
    <n v="489.14"/>
    <n v="5"/>
    <n v="73.37"/>
    <n v="1540.79"/>
    <n v="1259.44"/>
    <n v="207.9799999999999"/>
    <x v="2"/>
    <x v="2"/>
    <x v="1"/>
    <x v="0"/>
    <s v="19:27"/>
    <s v="Weekend"/>
    <x v="1"/>
    <n v="10"/>
    <n v="2024"/>
    <s v="Oct-2024"/>
    <x v="10"/>
    <s v="Crop Top"/>
    <x v="28"/>
    <s v="TrendMart Nizamabad Standard"/>
    <x v="2"/>
    <s v="Neelam Varma"/>
    <x v="1"/>
    <s v="Rani Mishra"/>
    <n v="10"/>
    <d v="2024-10-01T00:00:00"/>
    <x v="73"/>
    <n v="0.13498270367798332"/>
    <x v="1"/>
  </r>
  <r>
    <s v="INV100201"/>
    <x v="157"/>
    <s v="CUST0537"/>
    <s v="PRD0186"/>
    <s v="STR103"/>
    <s v="EMP0127"/>
    <n v="2"/>
    <n v="806.23"/>
    <n v="15"/>
    <n v="241.87"/>
    <n v="5"/>
    <n v="68.53"/>
    <n v="1439.12"/>
    <n v="1146.18"/>
    <n v="224.40999999999983"/>
    <x v="5"/>
    <x v="5"/>
    <x v="1"/>
    <x v="0"/>
    <s v="14:08"/>
    <s v="Weekday"/>
    <x v="7"/>
    <n v="9"/>
    <n v="2024"/>
    <s v="Sep-2024"/>
    <x v="0"/>
    <s v="Anarkali Kurti"/>
    <x v="8"/>
    <s v="TrendMart Alappuzha Outlet"/>
    <x v="1"/>
    <s v="Usha Natarajan"/>
    <x v="0"/>
    <s v="Chandra Reddy"/>
    <n v="9"/>
    <d v="2024-09-01T00:00:00"/>
    <x v="48"/>
    <n v="0.1559355717382844"/>
    <x v="4"/>
  </r>
  <r>
    <s v="INV100202"/>
    <x v="158"/>
    <s v="CUST0206"/>
    <s v="PRD0208"/>
    <s v="STR115"/>
    <s v="EMP0020"/>
    <n v="2"/>
    <n v="553.13"/>
    <n v="10"/>
    <n v="110.63"/>
    <n v="5"/>
    <n v="49.78"/>
    <n v="1045.4100000000001"/>
    <n v="607.22"/>
    <n v="388.41000000000008"/>
    <x v="2"/>
    <x v="2"/>
    <x v="0"/>
    <x v="0"/>
    <s v="17:01"/>
    <s v="Weekday"/>
    <x v="7"/>
    <n v="9"/>
    <n v="2024"/>
    <s v="Sep-2024"/>
    <x v="6"/>
    <s v="Cap"/>
    <x v="24"/>
    <s v="TrendMart Bengaluru Standard"/>
    <x v="2"/>
    <s v="Hemanth Iyer"/>
    <x v="0"/>
    <s v="Eswar Prasad"/>
    <n v="9"/>
    <d v="2024-09-01T00:00:00"/>
    <x v="128"/>
    <n v="0.37153843946394244"/>
    <x v="0"/>
  </r>
  <r>
    <s v="INV100203"/>
    <x v="159"/>
    <s v="CUST0343"/>
    <s v="PRD0069"/>
    <s v="STR060"/>
    <s v="EMP0045"/>
    <n v="5"/>
    <n v="593.11"/>
    <n v="0"/>
    <n v="0"/>
    <n v="5"/>
    <n v="148.28"/>
    <n v="3113.83"/>
    <n v="1845"/>
    <n v="1120.55"/>
    <x v="3"/>
    <x v="3"/>
    <x v="0"/>
    <x v="0"/>
    <s v="11:25"/>
    <s v="Weekday"/>
    <x v="3"/>
    <n v="7"/>
    <n v="2024"/>
    <s v="Jul-2024"/>
    <x v="1"/>
    <s v="Round Neck"/>
    <x v="26"/>
    <s v="TrendMart Tirunelveli Flagship"/>
    <x v="1"/>
    <s v="Malathi Naidu"/>
    <x v="1"/>
    <s v="Chitra Chettiar"/>
    <n v="7"/>
    <d v="2024-07-01T00:00:00"/>
    <x v="78"/>
    <n v="0.35986229177572315"/>
    <x v="2"/>
  </r>
  <r>
    <s v="INV100204"/>
    <x v="71"/>
    <s v="CUST0517"/>
    <s v="PRD0043"/>
    <s v="STR004"/>
    <s v="EMP0240"/>
    <n v="3"/>
    <n v="3097.39"/>
    <n v="25"/>
    <n v="2323.04"/>
    <n v="12"/>
    <n v="836.3"/>
    <n v="7805.43"/>
    <n v="6102.03"/>
    <n v="867.10000000000059"/>
    <x v="3"/>
    <x v="3"/>
    <x v="0"/>
    <x v="1"/>
    <s v="18:58"/>
    <s v="Weekday"/>
    <x v="4"/>
    <n v="2"/>
    <n v="2025"/>
    <s v="Feb-2025"/>
    <x v="12"/>
    <s v="Sling Bag"/>
    <x v="20"/>
    <s v="TrendMart Kalaburagi Mall Kiosk"/>
    <x v="2"/>
    <s v="Bhagya Yadav"/>
    <x v="3"/>
    <s v="Gopal Prasad"/>
    <n v="14"/>
    <d v="2025-02-01T00:00:00"/>
    <x v="63"/>
    <n v="0.11108933140134503"/>
    <x v="1"/>
  </r>
  <r>
    <s v="INV100205"/>
    <x v="160"/>
    <s v="CUST0504"/>
    <s v="PRD0055"/>
    <s v="STR108"/>
    <s v="EMP0026"/>
    <n v="2"/>
    <n v="1415.44"/>
    <n v="0"/>
    <n v="0"/>
    <n v="12"/>
    <n v="339.71"/>
    <n v="3170.59"/>
    <n v="2158.94"/>
    <n v="671.94"/>
    <x v="4"/>
    <x v="4"/>
    <x v="0"/>
    <x v="0"/>
    <s v="21:32"/>
    <s v="Weekday"/>
    <x v="5"/>
    <n v="6"/>
    <n v="2024"/>
    <s v="Jun-2024"/>
    <x v="4"/>
    <s v="Sports T-Shirt"/>
    <x v="20"/>
    <s v="TrendMart Kozhikode High Street"/>
    <x v="1"/>
    <s v="Hari Reddy"/>
    <x v="3"/>
    <s v="Sunita Ramachandran"/>
    <n v="6"/>
    <d v="2024-06-01T00:00:00"/>
    <x v="121"/>
    <n v="0.21192901005806491"/>
    <x v="2"/>
  </r>
  <r>
    <s v="INV100206"/>
    <x v="161"/>
    <s v="CUST0832"/>
    <s v="PRD0049"/>
    <s v="STR020"/>
    <s v="EMP0020"/>
    <n v="4"/>
    <n v="1619.8"/>
    <n v="5"/>
    <n v="323.95999999999998"/>
    <n v="12"/>
    <n v="738.63"/>
    <n v="6893.87"/>
    <n v="4019.76"/>
    <n v="2135.4799999999996"/>
    <x v="3"/>
    <x v="3"/>
    <x v="0"/>
    <x v="0"/>
    <s v="15:09"/>
    <s v="Weekday"/>
    <x v="8"/>
    <n v="3"/>
    <n v="2025"/>
    <s v="Mar-2025"/>
    <x v="4"/>
    <s v="Sports T-Shirt"/>
    <x v="36"/>
    <s v="TrendMart Guntur Standard"/>
    <x v="0"/>
    <s v="Deepak Iyengar"/>
    <x v="1"/>
    <s v="Eswar Prasad"/>
    <n v="15"/>
    <d v="2025-03-01T00:00:00"/>
    <x v="77"/>
    <n v="0.3097650521405248"/>
    <x v="2"/>
  </r>
  <r>
    <s v="INV100207"/>
    <x v="162"/>
    <s v="CUST0738"/>
    <s v="PRD0128"/>
    <s v="STR060"/>
    <s v="EMP0001"/>
    <n v="1"/>
    <n v="1216.52"/>
    <n v="5"/>
    <n v="60.83"/>
    <n v="12"/>
    <n v="138.68"/>
    <n v="1294.3699999999999"/>
    <n v="844.65"/>
    <n v="311.03999999999991"/>
    <x v="2"/>
    <x v="2"/>
    <x v="1"/>
    <x v="0"/>
    <s v="10:05"/>
    <s v="Weekday"/>
    <x v="2"/>
    <n v="5"/>
    <n v="2024"/>
    <s v="May-2024"/>
    <x v="0"/>
    <s v="Straight Kurti"/>
    <x v="13"/>
    <s v="TrendMart Tirunelveli Flagship"/>
    <x v="1"/>
    <s v="Anjali Nair"/>
    <x v="2"/>
    <s v="Charulatha Kumar"/>
    <n v="5"/>
    <d v="2024-05-01T00:00:00"/>
    <x v="19"/>
    <n v="0.24030223197385595"/>
    <x v="2"/>
  </r>
  <r>
    <s v="INV100208"/>
    <x v="163"/>
    <s v="CUST0089"/>
    <s v="PRD0043"/>
    <s v="STR071"/>
    <s v="EMP0149"/>
    <n v="3"/>
    <n v="3007.58"/>
    <n v="25"/>
    <n v="2255.6799999999998"/>
    <n v="12"/>
    <n v="812.05"/>
    <n v="7579.11"/>
    <n v="6102.03"/>
    <n v="665.03"/>
    <x v="3"/>
    <x v="3"/>
    <x v="0"/>
    <x v="1"/>
    <s v="20:12"/>
    <s v="Weekday"/>
    <x v="0"/>
    <n v="12"/>
    <n v="2024"/>
    <s v="Dec-2024"/>
    <x v="12"/>
    <s v="Sling Bag"/>
    <x v="20"/>
    <s v="TrendMart Kannur Standard"/>
    <x v="1"/>
    <s v="Janani Murthy"/>
    <x v="0"/>
    <s v="Vasanthi Kamath"/>
    <n v="12"/>
    <d v="2024-12-01T00:00:00"/>
    <x v="63"/>
    <n v="8.7745131024618991E-2"/>
    <x v="1"/>
  </r>
  <r>
    <s v="INV100209"/>
    <x v="164"/>
    <s v="CUST0431"/>
    <s v="PRD0122"/>
    <s v="STR102"/>
    <s v="EMP0170"/>
    <n v="2"/>
    <n v="814.68"/>
    <n v="0"/>
    <n v="0"/>
    <n v="3"/>
    <n v="48.88"/>
    <n v="1678.24"/>
    <n v="1113.98"/>
    <n v="515.38"/>
    <x v="0"/>
    <x v="0"/>
    <x v="0"/>
    <x v="0"/>
    <s v="10:37"/>
    <s v="Weekend"/>
    <x v="4"/>
    <n v="2"/>
    <n v="2025"/>
    <s v="Feb-2025"/>
    <x v="14"/>
    <s v="Necklace"/>
    <x v="21"/>
    <s v="TrendMart Tirunelveli High Street"/>
    <x v="1"/>
    <s v="Balaji Nair"/>
    <x v="3"/>
    <s v="Jyothi Prasad"/>
    <n v="14"/>
    <d v="2025-02-01T00:00:00"/>
    <x v="37"/>
    <n v="0.30709552864906092"/>
    <x v="2"/>
  </r>
  <r>
    <s v="INV100210"/>
    <x v="129"/>
    <s v="CUST0745"/>
    <s v="PRD0046"/>
    <s v="STR001"/>
    <s v="EMP0225"/>
    <n v="1"/>
    <n v="1560.74"/>
    <n v="10"/>
    <n v="156.07"/>
    <n v="12"/>
    <n v="168.56"/>
    <n v="1573.23"/>
    <n v="1047.48"/>
    <n v="357.19"/>
    <x v="1"/>
    <x v="1"/>
    <x v="1"/>
    <x v="0"/>
    <s v="11:21"/>
    <s v="Weekday"/>
    <x v="0"/>
    <n v="12"/>
    <n v="2024"/>
    <s v="Dec-2024"/>
    <x v="7"/>
    <s v="Skinny Fit"/>
    <x v="26"/>
    <s v="TrendMart Kollam Standard"/>
    <x v="1"/>
    <s v="Lavanya Hegde"/>
    <x v="0"/>
    <s v="Swathi Achari"/>
    <n v="12"/>
    <d v="2024-12-01T00:00:00"/>
    <x v="45"/>
    <n v="0.22704245405948273"/>
    <x v="0"/>
  </r>
  <r>
    <s v="INV100211"/>
    <x v="165"/>
    <s v="CUST0758"/>
    <s v="PRD0203"/>
    <s v="STR028"/>
    <s v="EMP0091"/>
    <n v="1"/>
    <n v="1202.28"/>
    <n v="0"/>
    <n v="0"/>
    <n v="12"/>
    <n v="144.27000000000001"/>
    <n v="1346.55"/>
    <n v="914.72"/>
    <n v="287.55999999999995"/>
    <x v="4"/>
    <x v="4"/>
    <x v="1"/>
    <x v="0"/>
    <s v="12:34"/>
    <s v="Weekday"/>
    <x v="8"/>
    <n v="3"/>
    <n v="2025"/>
    <s v="Mar-2025"/>
    <x v="4"/>
    <s v="Sports T-Shirt"/>
    <x v="34"/>
    <s v="TrendMart Shivamogga Standard"/>
    <x v="2"/>
    <s v="Sowmya Ramachandran"/>
    <x v="1"/>
    <s v="Hari Nair"/>
    <n v="15"/>
    <d v="2025-03-01T00:00:00"/>
    <x v="60"/>
    <n v="0.21355315435743191"/>
    <x v="2"/>
  </r>
  <r>
    <s v="INV100212"/>
    <x v="166"/>
    <s v="CUST0691"/>
    <s v="PRD0044"/>
    <s v="STR077"/>
    <s v="EMP0156"/>
    <n v="3"/>
    <n v="1053.67"/>
    <n v="10"/>
    <n v="316.10000000000002"/>
    <n v="12"/>
    <n v="341.39"/>
    <n v="3186.3"/>
    <n v="2163.87"/>
    <n v="681.0400000000003"/>
    <x v="2"/>
    <x v="2"/>
    <x v="0"/>
    <x v="0"/>
    <s v="14:49"/>
    <s v="Weekday"/>
    <x v="10"/>
    <n v="4"/>
    <n v="2024"/>
    <s v="Apr-2024"/>
    <x v="5"/>
    <s v="Slim Fit"/>
    <x v="31"/>
    <s v="TrendMart Hyderabad Mall Kiosk"/>
    <x v="2"/>
    <s v="Tara Singh"/>
    <x v="0"/>
    <s v="Deepthi Iyengar"/>
    <n v="4"/>
    <d v="2024-04-01T00:00:00"/>
    <x v="129"/>
    <n v="0.21374007469478715"/>
    <x v="0"/>
  </r>
  <r>
    <s v="INV100213"/>
    <x v="167"/>
    <s v="CUST0038"/>
    <s v="PRD0029"/>
    <s v="STR118"/>
    <s v="EMP0090"/>
    <n v="2"/>
    <n v="1956.39"/>
    <n v="0"/>
    <n v="0"/>
    <n v="12"/>
    <n v="469.53"/>
    <n v="4382.3100000000004"/>
    <n v="2861.14"/>
    <n v="1051.6400000000006"/>
    <x v="2"/>
    <x v="2"/>
    <x v="0"/>
    <x v="0"/>
    <s v="13:38"/>
    <s v="Weekday"/>
    <x v="10"/>
    <n v="4"/>
    <n v="2024"/>
    <s v="Apr-2024"/>
    <x v="16"/>
    <s v="Nehru Jacket"/>
    <x v="34"/>
    <s v="TrendMart Nellore Mall Kiosk"/>
    <x v="0"/>
    <s v="Revathi Sharma"/>
    <x v="1"/>
    <s v="Padma Gounder"/>
    <n v="4"/>
    <d v="2024-04-01T00:00:00"/>
    <x v="130"/>
    <n v="0.23997389504622002"/>
    <x v="2"/>
  </r>
  <r>
    <s v="INV100214"/>
    <x v="27"/>
    <s v="CUST0765"/>
    <s v="PRD0019"/>
    <s v="STR038"/>
    <s v="EMP0260"/>
    <n v="4"/>
    <n v="676.04"/>
    <n v="15"/>
    <n v="405.62"/>
    <n v="5"/>
    <n v="114.93"/>
    <n v="2413.4699999999998"/>
    <n v="1653.56"/>
    <n v="644.97999999999979"/>
    <x v="3"/>
    <x v="3"/>
    <x v="0"/>
    <x v="0"/>
    <s v="11:25"/>
    <s v="Weekend"/>
    <x v="1"/>
    <n v="10"/>
    <n v="2024"/>
    <s v="Oct-2024"/>
    <x v="13"/>
    <s v="Kids T-Shirt"/>
    <x v="22"/>
    <s v="TrendMart Tumakuru Standard"/>
    <x v="2"/>
    <s v="Elango Subramaniam"/>
    <x v="0"/>
    <s v="Malathi Varma"/>
    <n v="10"/>
    <d v="2024-10-01T00:00:00"/>
    <x v="38"/>
    <n v="0.26724177222008139"/>
    <x v="4"/>
  </r>
  <r>
    <s v="INV100215"/>
    <x v="158"/>
    <s v="CUST0408"/>
    <s v="PRD0177"/>
    <s v="STR105"/>
    <s v="EMP0223"/>
    <n v="4"/>
    <n v="865.86"/>
    <n v="20"/>
    <n v="692.69"/>
    <n v="5"/>
    <n v="138.54"/>
    <n v="2909.29"/>
    <n v="2518.88"/>
    <n v="251.86999999999986"/>
    <x v="1"/>
    <x v="1"/>
    <x v="0"/>
    <x v="0"/>
    <s v="18:57"/>
    <s v="Weekday"/>
    <x v="7"/>
    <n v="9"/>
    <n v="2024"/>
    <s v="Sep-2024"/>
    <x v="10"/>
    <s v="Crop Top"/>
    <x v="28"/>
    <s v="TrendMart Coimbatore Mall Kiosk"/>
    <x v="1"/>
    <s v="Padma Pillai"/>
    <x v="1"/>
    <s v="Meena Krishnan"/>
    <n v="9"/>
    <d v="2024-09-01T00:00:00"/>
    <x v="73"/>
    <n v="8.6574387565350949E-2"/>
    <x v="3"/>
  </r>
  <r>
    <s v="INV100216"/>
    <x v="60"/>
    <s v="CUST0166"/>
    <s v="PRD0244"/>
    <s v="STR056"/>
    <s v="EMP0258"/>
    <n v="1"/>
    <n v="1209.8699999999999"/>
    <n v="30"/>
    <n v="362.96"/>
    <n v="12"/>
    <n v="101.63"/>
    <n v="948.54"/>
    <n v="810.62"/>
    <n v="36.289999999999964"/>
    <x v="1"/>
    <x v="1"/>
    <x v="0"/>
    <x v="0"/>
    <s v="19:44"/>
    <s v="Weekend"/>
    <x v="11"/>
    <n v="8"/>
    <n v="2024"/>
    <s v="Aug-2024"/>
    <x v="8"/>
    <s v="Shirt Dress"/>
    <x v="32"/>
    <s v="TrendMart Nizamabad Standard"/>
    <x v="2"/>
    <s v="Ramesh Venkatesan"/>
    <x v="0"/>
    <s v="Preethi Singh"/>
    <n v="8"/>
    <d v="2024-08-01T00:00:00"/>
    <x v="122"/>
    <n v="3.8258797731250092E-2"/>
    <x v="1"/>
  </r>
  <r>
    <s v="INV100217"/>
    <x v="168"/>
    <s v="CUST0174"/>
    <s v="PRD0134"/>
    <s v="STR023"/>
    <s v="EMP0260"/>
    <n v="2"/>
    <n v="910.48"/>
    <n v="0"/>
    <n v="0"/>
    <n v="5"/>
    <n v="91.05"/>
    <n v="1912.01"/>
    <n v="1396.16"/>
    <n v="424.7999999999999"/>
    <x v="2"/>
    <x v="2"/>
    <x v="0"/>
    <x v="0"/>
    <s v="13:51"/>
    <s v="Weekday"/>
    <x v="7"/>
    <n v="9"/>
    <n v="2024"/>
    <s v="Sep-2024"/>
    <x v="8"/>
    <s v="Maxi Dress"/>
    <x v="22"/>
    <s v="TrendMart Thoothukudi High Street"/>
    <x v="1"/>
    <s v="Preethi Naicker"/>
    <x v="0"/>
    <s v="Malathi Varma"/>
    <n v="9"/>
    <d v="2024-09-01T00:00:00"/>
    <x v="55"/>
    <n v="0.22217457021668291"/>
    <x v="2"/>
  </r>
  <r>
    <s v="INV100218"/>
    <x v="27"/>
    <s v="CUST0477"/>
    <s v="PRD0150"/>
    <s v="STR019"/>
    <s v="EMP0260"/>
    <n v="1"/>
    <n v="717.93"/>
    <n v="10"/>
    <n v="71.790000000000006"/>
    <n v="5"/>
    <n v="32.31"/>
    <n v="678.45"/>
    <n v="525.45000000000005"/>
    <n v="120.69"/>
    <x v="0"/>
    <x v="0"/>
    <x v="0"/>
    <x v="0"/>
    <s v="21:34"/>
    <s v="Weekend"/>
    <x v="1"/>
    <n v="10"/>
    <n v="2024"/>
    <s v="Oct-2024"/>
    <x v="13"/>
    <s v="Girls Frock"/>
    <x v="7"/>
    <s v="TrendMart Mangaluru Standard"/>
    <x v="2"/>
    <s v="Bhavani Sundaram"/>
    <x v="0"/>
    <s v="Malathi Varma"/>
    <n v="10"/>
    <d v="2024-10-01T00:00:00"/>
    <x v="38"/>
    <n v="0.1778907804554499"/>
    <x v="0"/>
  </r>
  <r>
    <s v="INV100219"/>
    <x v="114"/>
    <s v="CUST0128"/>
    <s v="PRD0100"/>
    <s v="STR093"/>
    <s v="EMP0170"/>
    <n v="2"/>
    <n v="5513.74"/>
    <n v="10"/>
    <n v="1102.75"/>
    <n v="12"/>
    <n v="1190.97"/>
    <n v="11115.7"/>
    <n v="7941.72"/>
    <n v="1983.0100000000004"/>
    <x v="4"/>
    <x v="4"/>
    <x v="0"/>
    <x v="0"/>
    <s v="12:37"/>
    <s v="Weekday"/>
    <x v="10"/>
    <n v="4"/>
    <n v="2024"/>
    <s v="Apr-2024"/>
    <x v="9"/>
    <s v="Analog Watch"/>
    <x v="9"/>
    <s v="TrendMart Thiruvananthapuram High Street"/>
    <x v="1"/>
    <s v="Jagan Balasubramaniam"/>
    <x v="1"/>
    <s v="Jyothi Prasad"/>
    <n v="4"/>
    <d v="2024-04-01T00:00:00"/>
    <x v="12"/>
    <n v="0.17839722194733579"/>
    <x v="0"/>
  </r>
  <r>
    <s v="INV100220"/>
    <x v="75"/>
    <s v="CUST0546"/>
    <s v="PRD0082"/>
    <s v="STR054"/>
    <s v="EMP0141"/>
    <n v="1"/>
    <n v="2950.31"/>
    <n v="15"/>
    <n v="442.55"/>
    <n v="12"/>
    <n v="300.93"/>
    <n v="2808.69"/>
    <n v="2151.34"/>
    <n v="356.4199999999999"/>
    <x v="0"/>
    <x v="0"/>
    <x v="0"/>
    <x v="1"/>
    <s v="19:11"/>
    <s v="Weekday"/>
    <x v="4"/>
    <n v="2"/>
    <n v="2025"/>
    <s v="Feb-2025"/>
    <x v="12"/>
    <s v="Sling Bag"/>
    <x v="33"/>
    <s v="TrendMart Thoothukudi Mall Kiosk"/>
    <x v="1"/>
    <s v="Kavya Balasubramaniam"/>
    <x v="0"/>
    <s v="Dhruv Mishra"/>
    <n v="14"/>
    <d v="2025-02-01T00:00:00"/>
    <x v="59"/>
    <n v="0.12689901697944589"/>
    <x v="4"/>
  </r>
  <r>
    <s v="INV100221"/>
    <x v="16"/>
    <s v="CUST0504"/>
    <s v="PRD0174"/>
    <s v="STR043"/>
    <s v="EMP0009"/>
    <n v="2"/>
    <n v="5469.15"/>
    <n v="10"/>
    <n v="1093.83"/>
    <n v="12"/>
    <n v="1181.3399999999999"/>
    <n v="11025.81"/>
    <n v="7324.74"/>
    <n v="2519.7299999999996"/>
    <x v="1"/>
    <x v="1"/>
    <x v="1"/>
    <x v="0"/>
    <s v="12:21"/>
    <s v="Weekday"/>
    <x v="1"/>
    <n v="10"/>
    <n v="2024"/>
    <s v="Oct-2024"/>
    <x v="9"/>
    <s v="Smart Watch"/>
    <x v="42"/>
    <s v="TrendMart Mangaluru Standard"/>
    <x v="2"/>
    <s v="Hari Reddy"/>
    <x v="3"/>
    <s v="Vinod Hegde"/>
    <n v="10"/>
    <d v="2024-10-01T00:00:00"/>
    <x v="131"/>
    <n v="0.22853014880539385"/>
    <x v="0"/>
  </r>
  <r>
    <s v="INV100222"/>
    <x v="66"/>
    <s v="CUST0282"/>
    <s v="PRD0150"/>
    <s v="STR021"/>
    <s v="EMP0002"/>
    <n v="2"/>
    <n v="685.18"/>
    <n v="15"/>
    <n v="205.55"/>
    <n v="5"/>
    <n v="58.24"/>
    <n v="1223.05"/>
    <n v="1050.9000000000001"/>
    <n v="113.90999999999985"/>
    <x v="0"/>
    <x v="0"/>
    <x v="1"/>
    <x v="0"/>
    <s v="13:54"/>
    <s v="Weekday"/>
    <x v="10"/>
    <n v="4"/>
    <n v="2024"/>
    <s v="Apr-2024"/>
    <x v="13"/>
    <s v="Girls Frock"/>
    <x v="7"/>
    <s v="TrendMart Kozhikode Standard"/>
    <x v="1"/>
    <s v="Charulatha Ramachandran"/>
    <x v="2"/>
    <s v="Girish Sundaram"/>
    <n v="4"/>
    <d v="2024-04-01T00:00:00"/>
    <x v="38"/>
    <n v="9.3136012427946419E-2"/>
    <x v="4"/>
  </r>
  <r>
    <s v="INV100223"/>
    <x v="110"/>
    <s v="CUST0173"/>
    <s v="PRD0124"/>
    <s v="STR107"/>
    <s v="EMP0206"/>
    <n v="2"/>
    <n v="847.41"/>
    <n v="10"/>
    <n v="169.48"/>
    <n v="5"/>
    <n v="76.27"/>
    <n v="1601.61"/>
    <n v="998.62"/>
    <n v="526.71999999999991"/>
    <x v="2"/>
    <x v="2"/>
    <x v="0"/>
    <x v="0"/>
    <s v="20:45"/>
    <s v="Weekend"/>
    <x v="1"/>
    <n v="10"/>
    <n v="2024"/>
    <s v="Oct-2024"/>
    <x v="13"/>
    <s v="Kids Shorts"/>
    <x v="9"/>
    <s v="TrendMart Kochi High Street"/>
    <x v="1"/>
    <s v="Bhagya Sharma"/>
    <x v="3"/>
    <s v="Arjun Krishnan"/>
    <n v="10"/>
    <d v="2024-10-01T00:00:00"/>
    <x v="23"/>
    <n v="0.32886907549278538"/>
    <x v="0"/>
  </r>
  <r>
    <s v="INV100224"/>
    <x v="119"/>
    <s v="CUST0812"/>
    <s v="PRD0130"/>
    <s v="STR088"/>
    <s v="EMP0002"/>
    <n v="2"/>
    <n v="1385.84"/>
    <n v="0"/>
    <n v="0"/>
    <n v="12"/>
    <n v="332.6"/>
    <n v="3104.28"/>
    <n v="1924.34"/>
    <n v="847.34000000000026"/>
    <x v="4"/>
    <x v="4"/>
    <x v="0"/>
    <x v="0"/>
    <s v="14:25"/>
    <s v="Weekday"/>
    <x v="3"/>
    <n v="7"/>
    <n v="2024"/>
    <s v="Jul-2024"/>
    <x v="2"/>
    <s v="Cotton Saree"/>
    <x v="47"/>
    <s v="TrendMart Warangal High Street"/>
    <x v="2"/>
    <s v="Padma Krishnan"/>
    <x v="3"/>
    <s v="Girish Sundaram"/>
    <n v="7"/>
    <d v="2024-07-01T00:00:00"/>
    <x v="132"/>
    <n v="0.27295862486631367"/>
    <x v="2"/>
  </r>
  <r>
    <s v="INV100225"/>
    <x v="169"/>
    <s v="CUST0508"/>
    <s v="PRD0241"/>
    <s v="STR032"/>
    <s v="EMP0225"/>
    <n v="4"/>
    <n v="1638.03"/>
    <n v="10"/>
    <n v="655.21"/>
    <n v="12"/>
    <n v="707.63"/>
    <n v="6604.54"/>
    <n v="4460.76"/>
    <n v="1436.1499999999996"/>
    <x v="3"/>
    <x v="3"/>
    <x v="1"/>
    <x v="0"/>
    <s v="14:21"/>
    <s v="Weekday"/>
    <x v="8"/>
    <n v="3"/>
    <n v="2025"/>
    <s v="Mar-2025"/>
    <x v="4"/>
    <s v="Sports T-Shirt"/>
    <x v="14"/>
    <s v="TrendMart Kochi Standard"/>
    <x v="1"/>
    <s v="Akhila Kamath"/>
    <x v="3"/>
    <s v="Swathi Achari"/>
    <n v="15"/>
    <d v="2025-03-01T00:00:00"/>
    <x v="102"/>
    <n v="0.21744890635835346"/>
    <x v="0"/>
  </r>
  <r>
    <s v="INV100226"/>
    <x v="170"/>
    <s v="CUST0363"/>
    <s v="PRD0214"/>
    <s v="STR112"/>
    <s v="EMP0127"/>
    <n v="3"/>
    <n v="1123.56"/>
    <n v="10"/>
    <n v="337.07"/>
    <n v="12"/>
    <n v="364.03"/>
    <n v="3397.64"/>
    <n v="2161.59"/>
    <n v="872.01999999999975"/>
    <x v="4"/>
    <x v="4"/>
    <x v="0"/>
    <x v="0"/>
    <s v="20:35"/>
    <s v="Weekend"/>
    <x v="3"/>
    <n v="7"/>
    <n v="2024"/>
    <s v="Jul-2024"/>
    <x v="7"/>
    <s v="Straight Fit"/>
    <x v="7"/>
    <s v="TrendMart Guntur Outlet"/>
    <x v="0"/>
    <s v="Yashoda Sundaram"/>
    <x v="1"/>
    <s v="Chandra Reddy"/>
    <n v="7"/>
    <d v="2024-07-01T00:00:00"/>
    <x v="71"/>
    <n v="0.25665461908854376"/>
    <x v="0"/>
  </r>
  <r>
    <s v="INV100227"/>
    <x v="171"/>
    <s v="CUST0402"/>
    <s v="PRD0214"/>
    <s v="STR100"/>
    <s v="EMP0100"/>
    <n v="3"/>
    <n v="999.78"/>
    <n v="25"/>
    <n v="749.84"/>
    <n v="5"/>
    <n v="112.47"/>
    <n v="2361.9699999999998"/>
    <n v="2161.59"/>
    <n v="87.909999999999656"/>
    <x v="1"/>
    <x v="1"/>
    <x v="0"/>
    <x v="0"/>
    <s v="10:59"/>
    <s v="Weekday"/>
    <x v="9"/>
    <n v="11"/>
    <n v="2024"/>
    <s v="Nov-2024"/>
    <x v="7"/>
    <s v="Straight Fit"/>
    <x v="7"/>
    <s v="TrendMart Hubballi Standard"/>
    <x v="2"/>
    <s v="Balaji Reddy"/>
    <x v="2"/>
    <s v="Priya Balasubramaniam"/>
    <n v="11"/>
    <d v="2024-11-01T00:00:00"/>
    <x v="71"/>
    <n v="3.7218931654508597E-2"/>
    <x v="1"/>
  </r>
  <r>
    <s v="INV100228"/>
    <x v="59"/>
    <s v="CUST0790"/>
    <s v="PRD0202"/>
    <s v="STR097"/>
    <s v="EMP0285"/>
    <n v="1"/>
    <n v="840.15"/>
    <n v="20"/>
    <n v="168.03"/>
    <n v="5"/>
    <n v="33.61"/>
    <n v="705.73"/>
    <n v="590.02"/>
    <n v="82.100000000000037"/>
    <x v="2"/>
    <x v="2"/>
    <x v="0"/>
    <x v="0"/>
    <s v="18:02"/>
    <s v="Weekday"/>
    <x v="1"/>
    <n v="10"/>
    <n v="2024"/>
    <s v="Oct-2024"/>
    <x v="19"/>
    <s v="Casual Belt"/>
    <x v="44"/>
    <s v="TrendMart Thiruvananthapuram High Street"/>
    <x v="1"/>
    <s v="Yamini Gowda"/>
    <x v="0"/>
    <s v="Chandran Krishnan"/>
    <n v="10"/>
    <d v="2024-10-01T00:00:00"/>
    <x v="133"/>
    <n v="0.11633344196789146"/>
    <x v="3"/>
  </r>
  <r>
    <s v="INV100229"/>
    <x v="163"/>
    <s v="CUST0739"/>
    <s v="PRD0043"/>
    <s v="STR004"/>
    <s v="EMP0127"/>
    <n v="1"/>
    <n v="3044.82"/>
    <n v="0"/>
    <n v="0"/>
    <n v="12"/>
    <n v="365.38"/>
    <n v="3410.2"/>
    <n v="2034.01"/>
    <n v="1010.8099999999998"/>
    <x v="5"/>
    <x v="5"/>
    <x v="1"/>
    <x v="1"/>
    <s v="12:58"/>
    <s v="Weekday"/>
    <x v="0"/>
    <n v="12"/>
    <n v="2024"/>
    <s v="Dec-2024"/>
    <x v="12"/>
    <s v="Sling Bag"/>
    <x v="20"/>
    <s v="TrendMart Kalaburagi Mall Kiosk"/>
    <x v="2"/>
    <s v="Akhila Chettiar"/>
    <x v="0"/>
    <s v="Chandra Reddy"/>
    <n v="12"/>
    <d v="2024-12-01T00:00:00"/>
    <x v="63"/>
    <n v="0.29640783531757664"/>
    <x v="2"/>
  </r>
  <r>
    <s v="INV100230"/>
    <x v="172"/>
    <s v="CUST0233"/>
    <s v="PRD0131"/>
    <s v="STR110"/>
    <s v="EMP0063"/>
    <n v="2"/>
    <n v="1171"/>
    <n v="10"/>
    <n v="234.2"/>
    <n v="12"/>
    <n v="252.94"/>
    <n v="2360.7399999999998"/>
    <n v="1471.7"/>
    <n v="636.09999999999968"/>
    <x v="4"/>
    <x v="4"/>
    <x v="0"/>
    <x v="0"/>
    <s v="20:40"/>
    <s v="Weekday"/>
    <x v="1"/>
    <n v="10"/>
    <n v="2024"/>
    <s v="Oct-2024"/>
    <x v="4"/>
    <s v="Joggers"/>
    <x v="24"/>
    <s v="TrendMart Thoothukudi Outlet"/>
    <x v="1"/>
    <s v="Easwaran Rao"/>
    <x v="0"/>
    <s v="Anusuya Subramaniam"/>
    <n v="10"/>
    <d v="2024-10-01T00:00:00"/>
    <x v="134"/>
    <n v="0.26944940993078431"/>
    <x v="0"/>
  </r>
  <r>
    <s v="INV100231"/>
    <x v="173"/>
    <s v="CUST0344"/>
    <s v="PRD0073"/>
    <s v="STR068"/>
    <s v="EMP0156"/>
    <n v="2"/>
    <n v="544.66999999999996"/>
    <n v="0"/>
    <n v="0"/>
    <n v="5"/>
    <n v="54.47"/>
    <n v="1143.81"/>
    <n v="670.3"/>
    <n v="419.03999999999996"/>
    <x v="4"/>
    <x v="4"/>
    <x v="1"/>
    <x v="0"/>
    <s v="20:11"/>
    <s v="Weekday"/>
    <x v="10"/>
    <n v="4"/>
    <n v="2024"/>
    <s v="Apr-2024"/>
    <x v="1"/>
    <s v="Round Neck"/>
    <x v="40"/>
    <s v="TrendMart Madurai Mall Kiosk"/>
    <x v="1"/>
    <s v="Uday Mudaliar"/>
    <x v="1"/>
    <s v="Deepthi Iyengar"/>
    <n v="4"/>
    <d v="2024-04-01T00:00:00"/>
    <x v="135"/>
    <n v="0.36635455189235971"/>
    <x v="2"/>
  </r>
  <r>
    <s v="INV100232"/>
    <x v="174"/>
    <s v="CUST0476"/>
    <s v="PRD0054"/>
    <s v="STR072"/>
    <s v="EMP0091"/>
    <n v="2"/>
    <n v="1387"/>
    <n v="15"/>
    <n v="416.1"/>
    <n v="12"/>
    <n v="282.95"/>
    <n v="2640.85"/>
    <n v="1808.42"/>
    <n v="549.47999999999979"/>
    <x v="0"/>
    <x v="0"/>
    <x v="1"/>
    <x v="0"/>
    <s v="21:57"/>
    <s v="Weekday"/>
    <x v="2"/>
    <n v="5"/>
    <n v="2024"/>
    <s v="May-2024"/>
    <x v="18"/>
    <s v="Leather Wallet"/>
    <x v="31"/>
    <s v="TrendMart Visakhapatnam Standard"/>
    <x v="0"/>
    <s v="Ashok Srinivasan"/>
    <x v="1"/>
    <s v="Hari Nair"/>
    <n v="5"/>
    <d v="2024-05-01T00:00:00"/>
    <x v="88"/>
    <n v="0.20806937160383959"/>
    <x v="4"/>
  </r>
  <r>
    <s v="INV100233"/>
    <x v="175"/>
    <s v="CUST0411"/>
    <s v="PRD0074"/>
    <s v="STR044"/>
    <s v="EMP0121"/>
    <n v="1"/>
    <n v="948.25"/>
    <n v="20"/>
    <n v="189.65"/>
    <n v="5"/>
    <n v="37.93"/>
    <n v="796.53"/>
    <n v="721.22"/>
    <n v="37.379999999999946"/>
    <x v="1"/>
    <x v="1"/>
    <x v="0"/>
    <x v="0"/>
    <s v="15:07"/>
    <s v="Weekday"/>
    <x v="2"/>
    <n v="5"/>
    <n v="2024"/>
    <s v="May-2024"/>
    <x v="11"/>
    <s v="Denim Shirt"/>
    <x v="12"/>
    <s v="TrendMart Warangal High Street"/>
    <x v="2"/>
    <s v="Dhruv Yadav"/>
    <x v="1"/>
    <s v="Yamini Pandian"/>
    <n v="5"/>
    <d v="2024-05-01T00:00:00"/>
    <x v="18"/>
    <n v="4.6928552596888939E-2"/>
    <x v="3"/>
  </r>
  <r>
    <s v="INV100234"/>
    <x v="176"/>
    <s v="CUST0694"/>
    <s v="PRD0237"/>
    <s v="STR043"/>
    <s v="EMP0020"/>
    <n v="2"/>
    <n v="2468.6"/>
    <n v="0"/>
    <n v="0"/>
    <n v="12"/>
    <n v="592.46"/>
    <n v="5529.66"/>
    <n v="3760.28"/>
    <n v="1176.9199999999996"/>
    <x v="1"/>
    <x v="1"/>
    <x v="0"/>
    <x v="0"/>
    <s v="20:05"/>
    <s v="Weekday"/>
    <x v="1"/>
    <n v="10"/>
    <n v="2024"/>
    <s v="Oct-2024"/>
    <x v="16"/>
    <s v="Nehru Jacket"/>
    <x v="24"/>
    <s v="TrendMart Mangaluru Standard"/>
    <x v="2"/>
    <s v="Sowmya Rao"/>
    <x v="1"/>
    <s v="Eswar Prasad"/>
    <n v="10"/>
    <d v="2024-10-01T00:00:00"/>
    <x v="136"/>
    <n v="0.21283767898930489"/>
    <x v="2"/>
  </r>
  <r>
    <s v="INV100235"/>
    <x v="60"/>
    <s v="CUST0353"/>
    <s v="PRD0058"/>
    <s v="STR100"/>
    <s v="EMP0091"/>
    <n v="2"/>
    <n v="1736.54"/>
    <n v="20"/>
    <n v="694.62"/>
    <n v="12"/>
    <n v="333.42"/>
    <n v="3111.88"/>
    <n v="2232.66"/>
    <n v="545.80000000000018"/>
    <x v="2"/>
    <x v="2"/>
    <x v="1"/>
    <x v="0"/>
    <s v="11:26"/>
    <s v="Weekend"/>
    <x v="11"/>
    <n v="8"/>
    <n v="2024"/>
    <s v="Aug-2024"/>
    <x v="18"/>
    <s v="Card Holder"/>
    <x v="18"/>
    <s v="TrendMart Hubballi Standard"/>
    <x v="2"/>
    <s v="Gayathri Gowda"/>
    <x v="1"/>
    <s v="Hari Nair"/>
    <n v="8"/>
    <d v="2024-08-01T00:00:00"/>
    <x v="137"/>
    <n v="0.17539236731493507"/>
    <x v="3"/>
  </r>
  <r>
    <s v="INV100236"/>
    <x v="113"/>
    <s v="CUST0089"/>
    <s v="PRD0081"/>
    <s v="STR080"/>
    <s v="EMP0160"/>
    <n v="2"/>
    <n v="6529.56"/>
    <n v="5"/>
    <n v="652.96"/>
    <n v="3"/>
    <n v="372.18"/>
    <n v="12778.34"/>
    <n v="9525.52"/>
    <n v="2880.64"/>
    <x v="3"/>
    <x v="3"/>
    <x v="0"/>
    <x v="0"/>
    <s v="11:11"/>
    <s v="Weekday"/>
    <x v="3"/>
    <n v="7"/>
    <n v="2024"/>
    <s v="Jul-2024"/>
    <x v="14"/>
    <s v="Earrings"/>
    <x v="21"/>
    <s v="TrendMart Kochi High Street"/>
    <x v="1"/>
    <s v="Janani Murthy"/>
    <x v="0"/>
    <s v="Ganesh Iyengar"/>
    <n v="7"/>
    <d v="2024-07-01T00:00:00"/>
    <x v="118"/>
    <n v="0.22543147231956576"/>
    <x v="2"/>
  </r>
  <r>
    <s v="INV100237"/>
    <x v="177"/>
    <s v="CUST0402"/>
    <s v="PRD0177"/>
    <s v="STR020"/>
    <s v="EMP0009"/>
    <n v="1"/>
    <n v="855.62"/>
    <n v="20"/>
    <n v="171.12"/>
    <n v="5"/>
    <n v="34.229999999999997"/>
    <n v="718.73"/>
    <n v="629.72"/>
    <n v="54.779999999999994"/>
    <x v="1"/>
    <x v="1"/>
    <x v="1"/>
    <x v="0"/>
    <s v="13:59"/>
    <s v="Weekday"/>
    <x v="10"/>
    <n v="4"/>
    <n v="2024"/>
    <s v="Apr-2024"/>
    <x v="10"/>
    <s v="Crop Top"/>
    <x v="28"/>
    <s v="TrendMart Guntur Standard"/>
    <x v="0"/>
    <s v="Balaji Reddy"/>
    <x v="2"/>
    <s v="Vinod Hegde"/>
    <n v="4"/>
    <d v="2024-04-01T00:00:00"/>
    <x v="73"/>
    <n v="7.6217773016292623E-2"/>
    <x v="3"/>
  </r>
  <r>
    <s v="INV100238"/>
    <x v="60"/>
    <s v="CUST0319"/>
    <s v="PRD0013"/>
    <s v="STR041"/>
    <s v="EMP0269"/>
    <n v="2"/>
    <n v="926.35"/>
    <n v="5"/>
    <n v="92.64"/>
    <n v="5"/>
    <n v="88"/>
    <n v="1848.06"/>
    <n v="1100.02"/>
    <n v="660.04"/>
    <x v="0"/>
    <x v="0"/>
    <x v="0"/>
    <x v="0"/>
    <s v="16:28"/>
    <s v="Weekend"/>
    <x v="11"/>
    <n v="8"/>
    <n v="2024"/>
    <s v="Aug-2024"/>
    <x v="10"/>
    <s v="Crop Top"/>
    <x v="8"/>
    <s v="TrendMart Thiruvananthapuram Standard"/>
    <x v="1"/>
    <s v="Kalyani Bhat"/>
    <x v="0"/>
    <s v="Ishwarya Shetty"/>
    <n v="8"/>
    <d v="2024-08-01T00:00:00"/>
    <x v="15"/>
    <n v="0.35715290629092128"/>
    <x v="2"/>
  </r>
  <r>
    <s v="INV100239"/>
    <x v="2"/>
    <s v="CUST0801"/>
    <s v="PRD0080"/>
    <s v="STR028"/>
    <s v="EMP0240"/>
    <n v="2"/>
    <n v="974.04"/>
    <n v="15"/>
    <n v="292.20999999999998"/>
    <n v="5"/>
    <n v="82.79"/>
    <n v="1738.66"/>
    <n v="1153.94"/>
    <n v="501.93"/>
    <x v="0"/>
    <x v="0"/>
    <x v="0"/>
    <x v="0"/>
    <s v="14:41"/>
    <s v="Weekday"/>
    <x v="0"/>
    <n v="12"/>
    <n v="2024"/>
    <s v="Dec-2024"/>
    <x v="6"/>
    <s v="Cap"/>
    <x v="0"/>
    <s v="TrendMart Shivamogga Standard"/>
    <x v="2"/>
    <s v="Anusuya Yadav"/>
    <x v="3"/>
    <s v="Gopal Prasad"/>
    <n v="12"/>
    <d v="2024-12-01T00:00:00"/>
    <x v="138"/>
    <n v="0.28868784006073644"/>
    <x v="4"/>
  </r>
  <r>
    <s v="INV100240"/>
    <x v="178"/>
    <s v="CUST0048"/>
    <s v="PRD0134"/>
    <s v="STR104"/>
    <s v="EMP0073"/>
    <n v="1"/>
    <n v="920.27"/>
    <n v="10"/>
    <n v="92.03"/>
    <n v="5"/>
    <n v="41.41"/>
    <n v="869.65"/>
    <n v="698.08"/>
    <n v="130.15999999999994"/>
    <x v="2"/>
    <x v="2"/>
    <x v="1"/>
    <x v="0"/>
    <s v="15:28"/>
    <s v="Weekday"/>
    <x v="2"/>
    <n v="5"/>
    <n v="2024"/>
    <s v="May-2024"/>
    <x v="8"/>
    <s v="Maxi Dress"/>
    <x v="22"/>
    <s v="TrendMart Kochi High Street"/>
    <x v="1"/>
    <s v="Janani Shetty"/>
    <x v="3"/>
    <s v="Sathish Sundaram"/>
    <n v="5"/>
    <d v="2024-05-01T00:00:00"/>
    <x v="55"/>
    <n v="0.14966940723279473"/>
    <x v="0"/>
  </r>
  <r>
    <s v="INV100241"/>
    <x v="179"/>
    <s v="CUST0605"/>
    <s v="PRD0067"/>
    <s v="STR003"/>
    <s v="EMP0121"/>
    <n v="2"/>
    <n v="1410.46"/>
    <n v="10"/>
    <n v="282.08999999999997"/>
    <n v="12"/>
    <n v="304.66000000000003"/>
    <n v="2843.49"/>
    <n v="2026.52"/>
    <n v="512.30999999999972"/>
    <x v="0"/>
    <x v="0"/>
    <x v="0"/>
    <x v="0"/>
    <s v="19:23"/>
    <s v="Weekday"/>
    <x v="5"/>
    <n v="6"/>
    <n v="2024"/>
    <s v="Jun-2024"/>
    <x v="15"/>
    <s v="Jacket"/>
    <x v="24"/>
    <s v="TrendMart Tumakuru High Street"/>
    <x v="2"/>
    <s v="Uday Chettiar"/>
    <x v="3"/>
    <s v="Yamini Pandian"/>
    <n v="6"/>
    <d v="2024-06-01T00:00:00"/>
    <x v="41"/>
    <n v="0.18016943966745083"/>
    <x v="0"/>
  </r>
  <r>
    <s v="INV100242"/>
    <x v="124"/>
    <s v="CUST0681"/>
    <s v="PRD0089"/>
    <s v="STR118"/>
    <s v="EMP0045"/>
    <n v="1"/>
    <n v="2131.21"/>
    <n v="5"/>
    <n v="106.56"/>
    <n v="12"/>
    <n v="242.96"/>
    <n v="2267.61"/>
    <n v="1542.23"/>
    <n v="482.42000000000007"/>
    <x v="2"/>
    <x v="2"/>
    <x v="0"/>
    <x v="0"/>
    <s v="20:59"/>
    <s v="Weekend"/>
    <x v="0"/>
    <n v="12"/>
    <n v="2024"/>
    <s v="Dec-2024"/>
    <x v="3"/>
    <s v="Formal Shoes"/>
    <x v="3"/>
    <s v="TrendMart Nellore Mall Kiosk"/>
    <x v="0"/>
    <s v="Sangeeta Prasad"/>
    <x v="1"/>
    <s v="Chitra Chettiar"/>
    <n v="12"/>
    <d v="2024-12-01T00:00:00"/>
    <x v="139"/>
    <n v="0.21274381397153833"/>
    <x v="2"/>
  </r>
  <r>
    <s v="INV100243"/>
    <x v="94"/>
    <s v="CUST0463"/>
    <s v="PRD0009"/>
    <s v="STR027"/>
    <s v="EMP0045"/>
    <n v="1"/>
    <n v="3293.47"/>
    <n v="0"/>
    <n v="0"/>
    <n v="12"/>
    <n v="395.22"/>
    <n v="3688.69"/>
    <n v="2340.46"/>
    <n v="953.01"/>
    <x v="3"/>
    <x v="3"/>
    <x v="0"/>
    <x v="0"/>
    <s v="17:14"/>
    <s v="Weekday"/>
    <x v="2"/>
    <n v="5"/>
    <n v="2024"/>
    <s v="May-2024"/>
    <x v="2"/>
    <s v="Cotton Saree"/>
    <x v="46"/>
    <s v="TrendMart Hyderabad Standard"/>
    <x v="2"/>
    <s v="Ashok Menon"/>
    <x v="0"/>
    <s v="Chitra Chettiar"/>
    <n v="5"/>
    <d v="2024-05-01T00:00:00"/>
    <x v="140"/>
    <n v="0.25836001398870601"/>
    <x v="2"/>
  </r>
  <r>
    <s v="INV100244"/>
    <x v="180"/>
    <s v="CUST0806"/>
    <s v="PRD0083"/>
    <s v="STR039"/>
    <s v="EMP0205"/>
    <n v="2"/>
    <n v="860.09"/>
    <n v="15"/>
    <n v="258.02999999999997"/>
    <n v="5"/>
    <n v="73.11"/>
    <n v="1535.26"/>
    <n v="1294.5999999999999"/>
    <n v="167.55000000000007"/>
    <x v="0"/>
    <x v="0"/>
    <x v="1"/>
    <x v="0"/>
    <s v="17:31"/>
    <s v="Weekday"/>
    <x v="5"/>
    <n v="6"/>
    <n v="2024"/>
    <s v="Jun-2024"/>
    <x v="0"/>
    <s v="A-Line Kurti"/>
    <x v="36"/>
    <s v="TrendMart Bengaluru High Street"/>
    <x v="2"/>
    <s v="Hema Sharma"/>
    <x v="3"/>
    <s v="Malini Gowda"/>
    <n v="6"/>
    <d v="2024-06-01T00:00:00"/>
    <x v="67"/>
    <n v="0.10913460912158206"/>
    <x v="4"/>
  </r>
  <r>
    <s v="INV100245"/>
    <x v="181"/>
    <s v="CUST0083"/>
    <s v="PRD0190"/>
    <s v="STR045"/>
    <s v="EMP0121"/>
    <n v="1"/>
    <n v="1360.27"/>
    <n v="0"/>
    <n v="0"/>
    <n v="12"/>
    <n v="163.22999999999999"/>
    <n v="1523.5"/>
    <n v="914.35"/>
    <n v="445.91999999999996"/>
    <x v="1"/>
    <x v="1"/>
    <x v="1"/>
    <x v="0"/>
    <s v="21:51"/>
    <s v="Weekday"/>
    <x v="9"/>
    <n v="11"/>
    <n v="2024"/>
    <s v="Nov-2024"/>
    <x v="15"/>
    <s v="Jacket"/>
    <x v="3"/>
    <s v="TrendMart Khammam Standard"/>
    <x v="2"/>
    <s v="Chandrika Gowda"/>
    <x v="3"/>
    <s v="Yamini Pandian"/>
    <n v="11"/>
    <d v="2024-11-01T00:00:00"/>
    <x v="141"/>
    <n v="0.29269445356087953"/>
    <x v="2"/>
  </r>
  <r>
    <s v="INV100246"/>
    <x v="9"/>
    <s v="CUST0318"/>
    <s v="PRD0228"/>
    <s v="STR077"/>
    <s v="EMP0072"/>
    <n v="2"/>
    <n v="1351.4"/>
    <n v="25"/>
    <n v="675.7"/>
    <n v="12"/>
    <n v="243.25"/>
    <n v="2270.35"/>
    <n v="1806.6"/>
    <n v="220.5"/>
    <x v="0"/>
    <x v="0"/>
    <x v="0"/>
    <x v="0"/>
    <s v="20:49"/>
    <s v="Weekday"/>
    <x v="1"/>
    <n v="10"/>
    <n v="2024"/>
    <s v="Oct-2024"/>
    <x v="18"/>
    <s v="Bifold Wallet"/>
    <x v="8"/>
    <s v="TrendMart Hyderabad Mall Kiosk"/>
    <x v="2"/>
    <s v="Priya Mudaliar"/>
    <x v="0"/>
    <s v="Anitha Ramachandran"/>
    <n v="10"/>
    <d v="2024-10-01T00:00:00"/>
    <x v="61"/>
    <n v="9.7121589182284668E-2"/>
    <x v="1"/>
  </r>
  <r>
    <s v="INV100247"/>
    <x v="182"/>
    <s v="CUST0702"/>
    <s v="PRD0172"/>
    <s v="STR083"/>
    <s v="EMP0141"/>
    <n v="2"/>
    <n v="2420.5"/>
    <n v="5"/>
    <n v="242.05"/>
    <n v="12"/>
    <n v="551.87"/>
    <n v="5150.82"/>
    <n v="3608.74"/>
    <n v="990.20999999999992"/>
    <x v="0"/>
    <x v="0"/>
    <x v="1"/>
    <x v="0"/>
    <s v="18:06"/>
    <s v="Weekday"/>
    <x v="10"/>
    <n v="4"/>
    <n v="2024"/>
    <s v="Apr-2024"/>
    <x v="16"/>
    <s v="Kurta"/>
    <x v="4"/>
    <s v="TrendMart Tumakuru Outlet"/>
    <x v="2"/>
    <s v="Saranya Shetty"/>
    <x v="0"/>
    <s v="Dhruv Mishra"/>
    <n v="4"/>
    <d v="2024-04-01T00:00:00"/>
    <x v="35"/>
    <n v="0.19224317681456543"/>
    <x v="2"/>
  </r>
  <r>
    <s v="INV100248"/>
    <x v="183"/>
    <s v="CUST0074"/>
    <s v="PRD0044"/>
    <s v="STR006"/>
    <s v="EMP0026"/>
    <n v="1"/>
    <n v="991.65"/>
    <n v="0"/>
    <n v="0"/>
    <n v="5"/>
    <n v="49.58"/>
    <n v="1041.23"/>
    <n v="721.29"/>
    <n v="270.36000000000007"/>
    <x v="0"/>
    <x v="0"/>
    <x v="0"/>
    <x v="0"/>
    <s v="10:06"/>
    <s v="Weekday"/>
    <x v="4"/>
    <n v="2"/>
    <n v="2025"/>
    <s v="Feb-2025"/>
    <x v="5"/>
    <s v="Slim Fit"/>
    <x v="31"/>
    <s v="TrendMart Vellore Standard"/>
    <x v="1"/>
    <s v="Jagan Venkatesan"/>
    <x v="3"/>
    <s v="Sunita Ramachandran"/>
    <n v="14"/>
    <d v="2025-02-01T00:00:00"/>
    <x v="129"/>
    <n v="0.25965444714424291"/>
    <x v="2"/>
  </r>
  <r>
    <s v="INV100249"/>
    <x v="184"/>
    <s v="CUST0790"/>
    <s v="PRD0072"/>
    <s v="STR066"/>
    <s v="EMP0015"/>
    <n v="2"/>
    <n v="918.71"/>
    <n v="30"/>
    <n v="551.23"/>
    <n v="5"/>
    <n v="64.31"/>
    <n v="1350.5"/>
    <n v="1198.56"/>
    <n v="87.630000000000052"/>
    <x v="2"/>
    <x v="2"/>
    <x v="1"/>
    <x v="0"/>
    <s v="16:14"/>
    <s v="Weekday"/>
    <x v="9"/>
    <n v="11"/>
    <n v="2024"/>
    <s v="Nov-2024"/>
    <x v="0"/>
    <s v="Straight Kurti"/>
    <x v="5"/>
    <s v="TrendMart Dindigul Standard"/>
    <x v="1"/>
    <s v="Yamini Gowda"/>
    <x v="0"/>
    <s v="Vikram Bhat"/>
    <n v="11"/>
    <d v="2024-11-01T00:00:00"/>
    <x v="142"/>
    <n v="6.4887078859681632E-2"/>
    <x v="1"/>
  </r>
  <r>
    <s v="INV100250"/>
    <x v="173"/>
    <s v="CUST0665"/>
    <s v="PRD0086"/>
    <s v="STR113"/>
    <s v="EMP0100"/>
    <n v="2"/>
    <n v="3670.9"/>
    <n v="25"/>
    <n v="1835.45"/>
    <n v="12"/>
    <n v="660.76"/>
    <n v="6167.11"/>
    <n v="4934.4399999999996"/>
    <n v="571.91000000000008"/>
    <x v="2"/>
    <x v="2"/>
    <x v="0"/>
    <x v="0"/>
    <s v="14:41"/>
    <s v="Weekday"/>
    <x v="10"/>
    <n v="4"/>
    <n v="2024"/>
    <s v="Apr-2024"/>
    <x v="3"/>
    <s v="Sandals"/>
    <x v="1"/>
    <s v="TrendMart Mangaluru High Street"/>
    <x v="2"/>
    <s v="Preethi Krishnan"/>
    <x v="2"/>
    <s v="Priya Balasubramaniam"/>
    <n v="4"/>
    <d v="2024-04-01T00:00:00"/>
    <x v="143"/>
    <n v="9.2735495231964421E-2"/>
    <x v="1"/>
  </r>
  <r>
    <s v="INV100251"/>
    <x v="112"/>
    <s v="CUST0264"/>
    <s v="PRD0050"/>
    <s v="STR084"/>
    <s v="EMP0009"/>
    <n v="3"/>
    <n v="1218.42"/>
    <n v="25"/>
    <n v="913.82"/>
    <n v="12"/>
    <n v="328.97"/>
    <n v="3070.41"/>
    <n v="2308.89"/>
    <n v="432.54999999999995"/>
    <x v="3"/>
    <x v="3"/>
    <x v="1"/>
    <x v="0"/>
    <s v="18:23"/>
    <s v="Weekday"/>
    <x v="1"/>
    <n v="10"/>
    <n v="2024"/>
    <s v="Oct-2024"/>
    <x v="8"/>
    <s v="A-Line Dress"/>
    <x v="28"/>
    <s v="TrendMart Tirupati High Street"/>
    <x v="0"/>
    <s v="Pallavi Chandran"/>
    <x v="1"/>
    <s v="Vinod Hegde"/>
    <n v="10"/>
    <d v="2024-10-01T00:00:00"/>
    <x v="144"/>
    <n v="0.14087695128663597"/>
    <x v="1"/>
  </r>
  <r>
    <s v="INV100252"/>
    <x v="99"/>
    <s v="CUST0107"/>
    <s v="PRD0043"/>
    <s v="STR023"/>
    <s v="EMP0223"/>
    <n v="2"/>
    <n v="3437.43"/>
    <n v="0"/>
    <n v="0"/>
    <n v="12"/>
    <n v="824.98"/>
    <n v="7699.84"/>
    <n v="4068.02"/>
    <n v="2806.84"/>
    <x v="0"/>
    <x v="0"/>
    <x v="0"/>
    <x v="0"/>
    <s v="14:23"/>
    <s v="Weekend"/>
    <x v="10"/>
    <n v="4"/>
    <n v="2024"/>
    <s v="Apr-2024"/>
    <x v="12"/>
    <s v="Sling Bag"/>
    <x v="20"/>
    <s v="TrendMart Thoothukudi High Street"/>
    <x v="1"/>
    <s v="Siddharth Subramaniam"/>
    <x v="0"/>
    <s v="Meena Krishnan"/>
    <n v="4"/>
    <d v="2024-04-01T00:00:00"/>
    <x v="63"/>
    <n v="0.36453225002077966"/>
    <x v="2"/>
  </r>
  <r>
    <s v="INV100253"/>
    <x v="185"/>
    <s v="CUST0347"/>
    <s v="PRD0070"/>
    <s v="STR047"/>
    <s v="EMP0073"/>
    <n v="2"/>
    <n v="820.42"/>
    <n v="25"/>
    <n v="410.21"/>
    <n v="5"/>
    <n v="61.53"/>
    <n v="1292.1600000000001"/>
    <n v="1130.9000000000001"/>
    <n v="99.72999999999999"/>
    <x v="3"/>
    <x v="3"/>
    <x v="0"/>
    <x v="0"/>
    <s v="11:44"/>
    <s v="Weekday"/>
    <x v="11"/>
    <n v="8"/>
    <n v="2024"/>
    <s v="Aug-2024"/>
    <x v="13"/>
    <s v="Boys Shirt"/>
    <x v="13"/>
    <s v="TrendMart Kurnool Standard"/>
    <x v="0"/>
    <s v="Devi Subramaniam"/>
    <x v="3"/>
    <s v="Sathish Sundaram"/>
    <n v="8"/>
    <d v="2024-08-01T00:00:00"/>
    <x v="145"/>
    <n v="7.7180844477464081E-2"/>
    <x v="1"/>
  </r>
  <r>
    <s v="INV100254"/>
    <x v="30"/>
    <s v="CUST0599"/>
    <s v="PRD0031"/>
    <s v="STR043"/>
    <s v="EMP0173"/>
    <n v="2"/>
    <n v="3627.65"/>
    <n v="30"/>
    <n v="2176.59"/>
    <n v="12"/>
    <n v="609.45000000000005"/>
    <n v="5688.16"/>
    <n v="4748.0600000000004"/>
    <n v="330.64999999999941"/>
    <x v="0"/>
    <x v="0"/>
    <x v="1"/>
    <x v="1"/>
    <s v="15:31"/>
    <s v="Weekday"/>
    <x v="1"/>
    <n v="10"/>
    <n v="2024"/>
    <s v="Oct-2024"/>
    <x v="12"/>
    <s v="Clutch"/>
    <x v="18"/>
    <s v="TrendMart Mangaluru Standard"/>
    <x v="2"/>
    <s v="Selvam Nair"/>
    <x v="3"/>
    <s v="Logesh Gopalakrishnan"/>
    <n v="10"/>
    <d v="2024-10-01T00:00:00"/>
    <x v="146"/>
    <n v="5.8129518157013768E-2"/>
    <x v="1"/>
  </r>
  <r>
    <s v="INV100255"/>
    <x v="38"/>
    <s v="CUST0843"/>
    <s v="PRD0151"/>
    <s v="STR120"/>
    <s v="EMP0061"/>
    <n v="2"/>
    <n v="1391.41"/>
    <n v="10"/>
    <n v="278.27999999999997"/>
    <n v="12"/>
    <n v="300.54000000000002"/>
    <n v="2805.08"/>
    <n v="1669.92"/>
    <n v="834.61999999999989"/>
    <x v="3"/>
    <x v="3"/>
    <x v="0"/>
    <x v="0"/>
    <s v="14:19"/>
    <s v="Weekend"/>
    <x v="2"/>
    <n v="5"/>
    <n v="2024"/>
    <s v="May-2024"/>
    <x v="7"/>
    <s v="Bootcut"/>
    <x v="4"/>
    <s v="TrendMart Karimnagar Standard"/>
    <x v="2"/>
    <s v="Ramesh Subramaniam"/>
    <x v="1"/>
    <s v="Ganapathy Naidu"/>
    <n v="5"/>
    <d v="2024-05-01T00:00:00"/>
    <x v="65"/>
    <n v="0.29753875112296257"/>
    <x v="0"/>
  </r>
  <r>
    <s v="INV100256"/>
    <x v="186"/>
    <s v="CUST0001"/>
    <s v="PRD0112"/>
    <s v="STR036"/>
    <s v="EMP0015"/>
    <n v="1"/>
    <n v="2213.3000000000002"/>
    <n v="10"/>
    <n v="221.33"/>
    <n v="12"/>
    <n v="239.04"/>
    <n v="2231.0100000000002"/>
    <n v="1676.92"/>
    <n v="315.05000000000018"/>
    <x v="0"/>
    <x v="0"/>
    <x v="1"/>
    <x v="0"/>
    <s v="15:11"/>
    <s v="Weekday"/>
    <x v="4"/>
    <n v="2"/>
    <n v="2025"/>
    <s v="Feb-2025"/>
    <x v="16"/>
    <s v="Sherwani"/>
    <x v="27"/>
    <s v="TrendMart Thiruvananthapuram Outlet"/>
    <x v="1"/>
    <s v="Yamini Krishnan"/>
    <x v="3"/>
    <s v="Vikram Bhat"/>
    <n v="14"/>
    <d v="2025-02-01T00:00:00"/>
    <x v="147"/>
    <n v="0.14121406896428082"/>
    <x v="0"/>
  </r>
  <r>
    <s v="INV100257"/>
    <x v="187"/>
    <s v="CUST0213"/>
    <s v="PRD0214"/>
    <s v="STR107"/>
    <s v="EMP0206"/>
    <n v="1"/>
    <n v="1032.97"/>
    <n v="30"/>
    <n v="309.89"/>
    <n v="12"/>
    <n v="86.77"/>
    <n v="809.85"/>
    <n v="720.53"/>
    <n v="2.550000000000054"/>
    <x v="2"/>
    <x v="2"/>
    <x v="0"/>
    <x v="0"/>
    <s v="18:57"/>
    <s v="Weekend"/>
    <x v="3"/>
    <n v="7"/>
    <n v="2024"/>
    <s v="Jul-2024"/>
    <x v="7"/>
    <s v="Straight Fit"/>
    <x v="7"/>
    <s v="TrendMart Kochi High Street"/>
    <x v="1"/>
    <s v="Balaji Bhat"/>
    <x v="1"/>
    <s v="Arjun Krishnan"/>
    <n v="7"/>
    <d v="2024-07-01T00:00:00"/>
    <x v="71"/>
    <n v="3.1487312465272011E-3"/>
    <x v="1"/>
  </r>
  <r>
    <s v="INV100258"/>
    <x v="188"/>
    <s v="CUST0004"/>
    <s v="PRD0048"/>
    <s v="STR004"/>
    <s v="EMP0207"/>
    <n v="4"/>
    <n v="1118.2"/>
    <n v="10"/>
    <n v="447.28"/>
    <n v="12"/>
    <n v="483.06"/>
    <n v="4508.58"/>
    <n v="2335.44"/>
    <n v="1690.08"/>
    <x v="5"/>
    <x v="5"/>
    <x v="0"/>
    <x v="0"/>
    <s v="15:36"/>
    <s v="Weekend"/>
    <x v="10"/>
    <n v="4"/>
    <n v="2024"/>
    <s v="Apr-2024"/>
    <x v="6"/>
    <s v="Tie"/>
    <x v="25"/>
    <s v="TrendMart Kalaburagi Mall Kiosk"/>
    <x v="2"/>
    <s v="Bindu Varma"/>
    <x v="1"/>
    <s v="Chitra Bhat"/>
    <n v="4"/>
    <d v="2024-04-01T00:00:00"/>
    <x v="18"/>
    <n v="0.37485860293041268"/>
    <x v="0"/>
  </r>
  <r>
    <s v="INV100259"/>
    <x v="189"/>
    <s v="CUST0117"/>
    <s v="PRD0203"/>
    <s v="STR080"/>
    <s v="EMP0009"/>
    <n v="2"/>
    <n v="1172.6099999999999"/>
    <n v="10"/>
    <n v="234.52"/>
    <n v="12"/>
    <n v="253.28"/>
    <n v="2363.98"/>
    <n v="1829.44"/>
    <n v="281.26"/>
    <x v="3"/>
    <x v="3"/>
    <x v="1"/>
    <x v="0"/>
    <s v="10:24"/>
    <s v="Weekday"/>
    <x v="0"/>
    <n v="12"/>
    <n v="2024"/>
    <s v="Dec-2024"/>
    <x v="4"/>
    <s v="Sports T-Shirt"/>
    <x v="34"/>
    <s v="TrendMart Kochi High Street"/>
    <x v="1"/>
    <s v="Jyothi Achari"/>
    <x v="1"/>
    <s v="Vinod Hegde"/>
    <n v="12"/>
    <d v="2024-12-01T00:00:00"/>
    <x v="60"/>
    <n v="0.11897731791301111"/>
    <x v="0"/>
  </r>
  <r>
    <s v="INV100260"/>
    <x v="117"/>
    <s v="CUST0132"/>
    <s v="PRD0084"/>
    <s v="STR062"/>
    <s v="EMP0045"/>
    <n v="1"/>
    <n v="1368.17"/>
    <n v="30"/>
    <n v="410.45"/>
    <n v="12"/>
    <n v="114.93"/>
    <n v="1072.6500000000001"/>
    <n v="1073.45"/>
    <n v="-115.72999999999996"/>
    <x v="0"/>
    <x v="0"/>
    <x v="1"/>
    <x v="0"/>
    <s v="16:41"/>
    <s v="Weekday"/>
    <x v="9"/>
    <n v="11"/>
    <n v="2024"/>
    <s v="Nov-2024"/>
    <x v="7"/>
    <s v="Bootcut"/>
    <x v="29"/>
    <s v="TrendMart Vijayawada Standard"/>
    <x v="0"/>
    <s v="Anusuya Gounder"/>
    <x v="2"/>
    <s v="Chitra Chettiar"/>
    <n v="11"/>
    <d v="2024-11-01T00:00:00"/>
    <x v="50"/>
    <n v="-0.10789167016268117"/>
    <x v="1"/>
  </r>
  <r>
    <s v="INV100261"/>
    <x v="190"/>
    <s v="CUST0591"/>
    <s v="PRD0116"/>
    <s v="STR058"/>
    <s v="EMP0269"/>
    <n v="3"/>
    <n v="1430.46"/>
    <n v="5"/>
    <n v="214.57"/>
    <n v="12"/>
    <n v="489.22"/>
    <n v="4566.03"/>
    <n v="3146.13"/>
    <n v="930.67999999999961"/>
    <x v="3"/>
    <x v="3"/>
    <x v="1"/>
    <x v="0"/>
    <s v="14:34"/>
    <s v="Weekend"/>
    <x v="6"/>
    <n v="1"/>
    <n v="2025"/>
    <s v="Jan-2025"/>
    <x v="7"/>
    <s v="Bootcut"/>
    <x v="13"/>
    <s v="TrendMart Thoothukudi Flagship"/>
    <x v="1"/>
    <s v="Feroz Gupta"/>
    <x v="3"/>
    <s v="Ishwarya Shetty"/>
    <n v="13"/>
    <d v="2025-01-01T00:00:00"/>
    <x v="56"/>
    <n v="0.20382695689691038"/>
    <x v="2"/>
  </r>
  <r>
    <s v="INV100262"/>
    <x v="149"/>
    <s v="CUST0635"/>
    <s v="PRD0127"/>
    <s v="STR065"/>
    <s v="EMP0001"/>
    <n v="2"/>
    <n v="1817.51"/>
    <n v="15"/>
    <n v="545.25"/>
    <n v="12"/>
    <n v="370.77"/>
    <n v="3460.54"/>
    <n v="2231.84"/>
    <n v="857.92999999999984"/>
    <x v="3"/>
    <x v="3"/>
    <x v="0"/>
    <x v="0"/>
    <s v="16:12"/>
    <s v="Weekend"/>
    <x v="0"/>
    <n v="12"/>
    <n v="2024"/>
    <s v="Dec-2024"/>
    <x v="15"/>
    <s v="Jacket"/>
    <x v="33"/>
    <s v="TrendMart Guntur Flagship"/>
    <x v="0"/>
    <s v="Jagan Bhat"/>
    <x v="0"/>
    <s v="Charulatha Kumar"/>
    <n v="12"/>
    <d v="2024-12-01T00:00:00"/>
    <x v="148"/>
    <n v="0.24791795500124253"/>
    <x v="4"/>
  </r>
  <r>
    <s v="INV100263"/>
    <x v="191"/>
    <s v="CUST0460"/>
    <s v="PRD0092"/>
    <s v="STR099"/>
    <s v="EMP0194"/>
    <n v="2"/>
    <n v="3756.23"/>
    <n v="10"/>
    <n v="751.25"/>
    <n v="12"/>
    <n v="811.35"/>
    <n v="7572.56"/>
    <n v="5464.62"/>
    <n v="1296.5900000000006"/>
    <x v="1"/>
    <x v="1"/>
    <x v="0"/>
    <x v="0"/>
    <s v="11:05"/>
    <s v="Weekend"/>
    <x v="5"/>
    <n v="6"/>
    <n v="2024"/>
    <s v="Jun-2024"/>
    <x v="2"/>
    <s v="Georgette Saree"/>
    <x v="39"/>
    <s v="TrendMart Khammam Standard"/>
    <x v="2"/>
    <s v="Ramesh Singh"/>
    <x v="1"/>
    <s v="Pranav Reddy"/>
    <n v="6"/>
    <d v="2024-06-01T00:00:00"/>
    <x v="149"/>
    <n v="0.17122214944483774"/>
    <x v="0"/>
  </r>
  <r>
    <s v="INV100264"/>
    <x v="192"/>
    <s v="CUST0595"/>
    <s v="PRD0219"/>
    <s v="STR107"/>
    <s v="EMP0223"/>
    <n v="1"/>
    <n v="569.91"/>
    <n v="0"/>
    <n v="0"/>
    <n v="5"/>
    <n v="28.5"/>
    <n v="598.41"/>
    <n v="410.37"/>
    <n v="159.53999999999996"/>
    <x v="0"/>
    <x v="0"/>
    <x v="1"/>
    <x v="0"/>
    <s v="10:31"/>
    <s v="Weekday"/>
    <x v="4"/>
    <n v="2"/>
    <n v="2025"/>
    <s v="Feb-2025"/>
    <x v="4"/>
    <s v="Shorts"/>
    <x v="37"/>
    <s v="TrendMart Kochi High Street"/>
    <x v="1"/>
    <s v="Revathi Natarajan"/>
    <x v="1"/>
    <s v="Meena Krishnan"/>
    <n v="14"/>
    <d v="2025-02-01T00:00:00"/>
    <x v="150"/>
    <n v="0.2666065072441971"/>
    <x v="2"/>
  </r>
  <r>
    <s v="INV100265"/>
    <x v="169"/>
    <s v="CUST0118"/>
    <s v="PRD0040"/>
    <s v="STR047"/>
    <s v="EMP0086"/>
    <n v="1"/>
    <n v="1426.9"/>
    <n v="10"/>
    <n v="142.69"/>
    <n v="12"/>
    <n v="154.11000000000001"/>
    <n v="1438.32"/>
    <n v="1148.6600000000001"/>
    <n v="135.54999999999984"/>
    <x v="0"/>
    <x v="0"/>
    <x v="1"/>
    <x v="0"/>
    <s v="18:21"/>
    <s v="Weekday"/>
    <x v="8"/>
    <n v="3"/>
    <n v="2025"/>
    <s v="Mar-2025"/>
    <x v="4"/>
    <s v="Track Suit"/>
    <x v="4"/>
    <s v="TrendMart Kurnool Standard"/>
    <x v="0"/>
    <s v="Hema Iyengar"/>
    <x v="2"/>
    <s v="Anil Reddy"/>
    <n v="15"/>
    <d v="2025-03-01T00:00:00"/>
    <x v="6"/>
    <n v="9.4241893319984324E-2"/>
    <x v="0"/>
  </r>
  <r>
    <s v="INV100266"/>
    <x v="115"/>
    <s v="CUST0058"/>
    <s v="PRD0231"/>
    <s v="STR030"/>
    <s v="EMP0260"/>
    <n v="1"/>
    <n v="1403.17"/>
    <n v="15"/>
    <n v="210.48"/>
    <n v="12"/>
    <n v="143.12"/>
    <n v="1335.81"/>
    <n v="894.68"/>
    <n v="298.01"/>
    <x v="4"/>
    <x v="4"/>
    <x v="0"/>
    <x v="0"/>
    <s v="16:57"/>
    <s v="Weekend"/>
    <x v="10"/>
    <n v="4"/>
    <n v="2024"/>
    <s v="Apr-2024"/>
    <x v="4"/>
    <s v="Track Suit"/>
    <x v="30"/>
    <s v="TrendMart Kochi Standard"/>
    <x v="1"/>
    <s v="Gopal Subramaniam"/>
    <x v="1"/>
    <s v="Malathi Varma"/>
    <n v="4"/>
    <d v="2024-04-01T00:00:00"/>
    <x v="151"/>
    <n v="0.22309310455828299"/>
    <x v="4"/>
  </r>
  <r>
    <s v="INV100267"/>
    <x v="193"/>
    <s v="CUST0157"/>
    <s v="PRD0046"/>
    <s v="STR058"/>
    <s v="EMP0090"/>
    <n v="2"/>
    <n v="1682.18"/>
    <n v="15"/>
    <n v="504.65"/>
    <n v="12"/>
    <n v="343.17"/>
    <n v="3202.88"/>
    <n v="2094.96"/>
    <n v="764.75"/>
    <x v="1"/>
    <x v="1"/>
    <x v="1"/>
    <x v="0"/>
    <s v="11:53"/>
    <s v="Weekend"/>
    <x v="4"/>
    <n v="2"/>
    <n v="2025"/>
    <s v="Feb-2025"/>
    <x v="7"/>
    <s v="Skinny Fit"/>
    <x v="26"/>
    <s v="TrendMart Thoothukudi Flagship"/>
    <x v="1"/>
    <s v="Neelam Srinivasan"/>
    <x v="3"/>
    <s v="Padma Gounder"/>
    <n v="14"/>
    <d v="2025-02-01T00:00:00"/>
    <x v="45"/>
    <n v="0.23876948246578078"/>
    <x v="4"/>
  </r>
  <r>
    <s v="INV100268"/>
    <x v="34"/>
    <s v="CUST0506"/>
    <s v="PRD0123"/>
    <s v="STR105"/>
    <s v="EMP0026"/>
    <n v="5"/>
    <n v="1150.45"/>
    <n v="10"/>
    <n v="575.23"/>
    <n v="12"/>
    <n v="621.24"/>
    <n v="5798.26"/>
    <n v="3686.75"/>
    <n v="1490.2700000000002"/>
    <x v="2"/>
    <x v="2"/>
    <x v="0"/>
    <x v="0"/>
    <s v="21:34"/>
    <s v="Weekday"/>
    <x v="0"/>
    <n v="12"/>
    <n v="2024"/>
    <s v="Dec-2024"/>
    <x v="19"/>
    <s v="Formal Belt"/>
    <x v="11"/>
    <s v="TrendMart Coimbatore Mall Kiosk"/>
    <x v="1"/>
    <s v="Deepthi Gopalakrishnan"/>
    <x v="3"/>
    <s v="Sunita Ramachandran"/>
    <n v="12"/>
    <d v="2024-12-01T00:00:00"/>
    <x v="105"/>
    <n v="0.25702020951112925"/>
    <x v="0"/>
  </r>
  <r>
    <s v="INV100269"/>
    <x v="55"/>
    <s v="CUST0741"/>
    <s v="PRD0090"/>
    <s v="STR093"/>
    <s v="EMP0091"/>
    <n v="3"/>
    <n v="636.71"/>
    <n v="0"/>
    <n v="0"/>
    <n v="5"/>
    <n v="95.51"/>
    <n v="2005.64"/>
    <n v="1257.8399999999999"/>
    <n v="652.29000000000019"/>
    <x v="2"/>
    <x v="2"/>
    <x v="0"/>
    <x v="1"/>
    <s v="17:38"/>
    <s v="Weekday"/>
    <x v="1"/>
    <n v="10"/>
    <n v="2024"/>
    <s v="Oct-2024"/>
    <x v="1"/>
    <s v="Round Neck"/>
    <x v="19"/>
    <s v="TrendMart Thiruvananthapuram High Street"/>
    <x v="1"/>
    <s v="Radha Chetty"/>
    <x v="1"/>
    <s v="Hari Nair"/>
    <n v="10"/>
    <d v="2024-10-01T00:00:00"/>
    <x v="31"/>
    <n v="0.3252278574420136"/>
    <x v="2"/>
  </r>
  <r>
    <s v="INV100270"/>
    <x v="31"/>
    <s v="CUST0713"/>
    <s v="PRD0124"/>
    <s v="STR080"/>
    <s v="EMP0258"/>
    <n v="1"/>
    <n v="713.25"/>
    <n v="10"/>
    <n v="71.33"/>
    <n v="5"/>
    <n v="32.1"/>
    <n v="674.02"/>
    <n v="499.31"/>
    <n v="142.60999999999999"/>
    <x v="1"/>
    <x v="1"/>
    <x v="0"/>
    <x v="0"/>
    <s v="21:39"/>
    <s v="Weekday"/>
    <x v="9"/>
    <n v="11"/>
    <n v="2024"/>
    <s v="Nov-2024"/>
    <x v="13"/>
    <s v="Kids Shorts"/>
    <x v="9"/>
    <s v="TrendMart Kochi High Street"/>
    <x v="1"/>
    <s v="Rahul Nair"/>
    <x v="1"/>
    <s v="Preethi Singh"/>
    <n v="11"/>
    <d v="2024-11-01T00:00:00"/>
    <x v="23"/>
    <n v="0.21158125871635855"/>
    <x v="0"/>
  </r>
  <r>
    <s v="INV100271"/>
    <x v="180"/>
    <s v="CUST0337"/>
    <s v="PRD0061"/>
    <s v="STR078"/>
    <s v="EMP0020"/>
    <n v="2"/>
    <n v="634.07000000000005"/>
    <n v="0"/>
    <n v="0"/>
    <n v="5"/>
    <n v="63.41"/>
    <n v="1331.55"/>
    <n v="1018.88"/>
    <n v="249.25999999999996"/>
    <x v="0"/>
    <x v="0"/>
    <x v="0"/>
    <x v="0"/>
    <s v="19:30"/>
    <s v="Weekday"/>
    <x v="5"/>
    <n v="6"/>
    <n v="2024"/>
    <s v="Jun-2024"/>
    <x v="13"/>
    <s v="Kids Shorts"/>
    <x v="14"/>
    <s v="TrendMart Vellore Standard"/>
    <x v="1"/>
    <s v="Akhila Iyengar"/>
    <x v="1"/>
    <s v="Eswar Prasad"/>
    <n v="6"/>
    <d v="2024-06-01T00:00:00"/>
    <x v="152"/>
    <n v="0.18719537381247417"/>
    <x v="2"/>
  </r>
  <r>
    <s v="INV100272"/>
    <x v="194"/>
    <s v="CUST0673"/>
    <s v="PRD0110"/>
    <s v="STR028"/>
    <s v="EMP0001"/>
    <n v="1"/>
    <n v="1490.23"/>
    <n v="5"/>
    <n v="74.510000000000005"/>
    <n v="12"/>
    <n v="169.89"/>
    <n v="1585.61"/>
    <n v="975.36"/>
    <n v="440.3599999999999"/>
    <x v="1"/>
    <x v="1"/>
    <x v="0"/>
    <x v="0"/>
    <s v="14:06"/>
    <s v="Weekend"/>
    <x v="7"/>
    <n v="9"/>
    <n v="2024"/>
    <s v="Sep-2024"/>
    <x v="5"/>
    <s v="Skinny Fit"/>
    <x v="44"/>
    <s v="TrendMart Shivamogga Standard"/>
    <x v="2"/>
    <s v="Haritha Murthy"/>
    <x v="1"/>
    <s v="Charulatha Kumar"/>
    <n v="9"/>
    <d v="2024-09-01T00:00:00"/>
    <x v="153"/>
    <n v="0.27772276915508853"/>
    <x v="2"/>
  </r>
  <r>
    <s v="INV100273"/>
    <x v="130"/>
    <s v="CUST0422"/>
    <s v="PRD0072"/>
    <s v="STR081"/>
    <s v="EMP0100"/>
    <n v="1"/>
    <n v="881"/>
    <n v="30"/>
    <n v="264.3"/>
    <n v="5"/>
    <n v="30.84"/>
    <n v="647.54"/>
    <n v="599.28"/>
    <n v="17.419999999999991"/>
    <x v="0"/>
    <x v="0"/>
    <x v="1"/>
    <x v="0"/>
    <s v="14:17"/>
    <s v="Weekend"/>
    <x v="1"/>
    <n v="10"/>
    <n v="2024"/>
    <s v="Oct-2024"/>
    <x v="0"/>
    <s v="Straight Kurti"/>
    <x v="5"/>
    <s v="TrendMart Alappuzha Outlet"/>
    <x v="1"/>
    <s v="Malathi Shetty"/>
    <x v="1"/>
    <s v="Priya Balasubramaniam"/>
    <n v="10"/>
    <d v="2024-10-01T00:00:00"/>
    <x v="142"/>
    <n v="2.6901813015412165E-2"/>
    <x v="1"/>
  </r>
  <r>
    <s v="INV100274"/>
    <x v="195"/>
    <s v="CUST0162"/>
    <s v="PRD0035"/>
    <s v="STR083"/>
    <s v="EMP0160"/>
    <n v="2"/>
    <n v="789.85"/>
    <n v="25"/>
    <n v="394.93"/>
    <n v="5"/>
    <n v="59.24"/>
    <n v="1244.01"/>
    <n v="1079.52"/>
    <n v="105.25"/>
    <x v="1"/>
    <x v="1"/>
    <x v="0"/>
    <x v="0"/>
    <s v="11:07"/>
    <s v="Weekday"/>
    <x v="0"/>
    <n v="12"/>
    <n v="2024"/>
    <s v="Dec-2024"/>
    <x v="0"/>
    <s v="Printed Kurti"/>
    <x v="1"/>
    <s v="TrendMart Tumakuru Outlet"/>
    <x v="2"/>
    <s v="Tanvi Balasubramaniam"/>
    <x v="1"/>
    <s v="Ganesh Iyengar"/>
    <n v="12"/>
    <d v="2024-12-01T00:00:00"/>
    <x v="4"/>
    <n v="8.4605429216806943E-2"/>
    <x v="1"/>
  </r>
  <r>
    <s v="INV100275"/>
    <x v="50"/>
    <s v="CUST0009"/>
    <s v="PRD0065"/>
    <s v="STR074"/>
    <s v="EMP0026"/>
    <n v="1"/>
    <n v="3706.83"/>
    <n v="30"/>
    <n v="1112.05"/>
    <n v="12"/>
    <n v="311.37"/>
    <n v="2906.15"/>
    <n v="2633.56"/>
    <n v="-38.779999999999859"/>
    <x v="0"/>
    <x v="0"/>
    <x v="0"/>
    <x v="0"/>
    <s v="13:29"/>
    <s v="Weekday"/>
    <x v="1"/>
    <n v="10"/>
    <n v="2024"/>
    <s v="Oct-2024"/>
    <x v="2"/>
    <s v="Georgette Saree"/>
    <x v="2"/>
    <s v="TrendMart Kurnool High Street"/>
    <x v="0"/>
    <s v="Rajesh Srinivasan"/>
    <x v="0"/>
    <s v="Sunita Ramachandran"/>
    <n v="10"/>
    <d v="2024-10-01T00:00:00"/>
    <x v="2"/>
    <n v="-1.3344115066324814E-2"/>
    <x v="1"/>
  </r>
  <r>
    <s v="INV100276"/>
    <x v="196"/>
    <s v="CUST0701"/>
    <s v="PRD0034"/>
    <s v="STR076"/>
    <s v="EMP0073"/>
    <n v="1"/>
    <n v="420.27"/>
    <n v="0"/>
    <n v="0"/>
    <n v="5"/>
    <n v="21.01"/>
    <n v="441.28"/>
    <n v="315.13"/>
    <n v="105.13999999999997"/>
    <x v="0"/>
    <x v="0"/>
    <x v="0"/>
    <x v="0"/>
    <s v="15:39"/>
    <s v="Weekday"/>
    <x v="11"/>
    <n v="8"/>
    <n v="2024"/>
    <s v="Aug-2024"/>
    <x v="19"/>
    <s v="Casual Belt"/>
    <x v="8"/>
    <s v="TrendMart Chennai Standard"/>
    <x v="1"/>
    <s v="Chandra Pillai"/>
    <x v="3"/>
    <s v="Sathish Sundaram"/>
    <n v="8"/>
    <d v="2024-08-01T00:00:00"/>
    <x v="58"/>
    <n v="0.23826142131979691"/>
    <x v="2"/>
  </r>
  <r>
    <s v="INV100277"/>
    <x v="129"/>
    <s v="CUST0248"/>
    <s v="PRD0074"/>
    <s v="STR058"/>
    <s v="EMP0203"/>
    <n v="4"/>
    <n v="990.92"/>
    <n v="20"/>
    <n v="792.74"/>
    <n v="5"/>
    <n v="158.55000000000001"/>
    <n v="3329.49"/>
    <n v="2884.88"/>
    <n v="286.05999999999966"/>
    <x v="0"/>
    <x v="0"/>
    <x v="0"/>
    <x v="0"/>
    <s v="19:22"/>
    <s v="Weekday"/>
    <x v="0"/>
    <n v="12"/>
    <n v="2024"/>
    <s v="Dec-2024"/>
    <x v="11"/>
    <s v="Denim Shirt"/>
    <x v="12"/>
    <s v="TrendMart Thoothukudi Flagship"/>
    <x v="1"/>
    <s v="Selvam Reddy"/>
    <x v="0"/>
    <s v="Rani Mishra"/>
    <n v="12"/>
    <d v="2024-12-01T00:00:00"/>
    <x v="18"/>
    <n v="8.5917062372915881E-2"/>
    <x v="3"/>
  </r>
  <r>
    <s v="INV100278"/>
    <x v="197"/>
    <s v="CUST0641"/>
    <s v="PRD0069"/>
    <s v="STR099"/>
    <s v="EMP0086"/>
    <n v="1"/>
    <n v="625.67999999999995"/>
    <n v="10"/>
    <n v="62.57"/>
    <n v="5"/>
    <n v="28.16"/>
    <n v="591.27"/>
    <n v="369"/>
    <n v="194.10999999999999"/>
    <x v="1"/>
    <x v="1"/>
    <x v="0"/>
    <x v="0"/>
    <s v="14:41"/>
    <s v="Weekday"/>
    <x v="1"/>
    <n v="10"/>
    <n v="2024"/>
    <s v="Oct-2024"/>
    <x v="1"/>
    <s v="Round Neck"/>
    <x v="26"/>
    <s v="TrendMart Khammam Standard"/>
    <x v="2"/>
    <s v="Muthu Mishra"/>
    <x v="0"/>
    <s v="Anil Reddy"/>
    <n v="10"/>
    <d v="2024-10-01T00:00:00"/>
    <x v="78"/>
    <n v="0.32829333468635308"/>
    <x v="0"/>
  </r>
  <r>
    <s v="INV100279"/>
    <x v="143"/>
    <s v="CUST0763"/>
    <s v="PRD0149"/>
    <s v="STR023"/>
    <s v="EMP0086"/>
    <n v="2"/>
    <n v="1820.84"/>
    <n v="30"/>
    <n v="1092.5"/>
    <n v="12"/>
    <n v="305.89999999999998"/>
    <n v="2855.08"/>
    <n v="2290.42"/>
    <n v="258.75999999999988"/>
    <x v="2"/>
    <x v="2"/>
    <x v="0"/>
    <x v="0"/>
    <s v="14:13"/>
    <s v="Weekday"/>
    <x v="2"/>
    <n v="5"/>
    <n v="2024"/>
    <s v="May-2024"/>
    <x v="3"/>
    <s v="Slippers"/>
    <x v="39"/>
    <s v="TrendMart Thoothukudi High Street"/>
    <x v="1"/>
    <s v="Thiru Srinivasan"/>
    <x v="1"/>
    <s v="Anil Reddy"/>
    <n v="5"/>
    <d v="2024-05-01T00:00:00"/>
    <x v="154"/>
    <n v="9.0631435896717391E-2"/>
    <x v="1"/>
  </r>
  <r>
    <s v="INV100280"/>
    <x v="69"/>
    <s v="CUST0261"/>
    <s v="PRD0233"/>
    <s v="STR088"/>
    <s v="EMP0160"/>
    <n v="1"/>
    <n v="1285.3599999999999"/>
    <n v="30"/>
    <n v="385.61"/>
    <n v="12"/>
    <n v="107.97"/>
    <n v="1007.72"/>
    <n v="865.48"/>
    <n v="34.27000000000001"/>
    <x v="2"/>
    <x v="2"/>
    <x v="1"/>
    <x v="0"/>
    <s v="12:35"/>
    <s v="Weekday"/>
    <x v="2"/>
    <n v="5"/>
    <n v="2024"/>
    <s v="May-2024"/>
    <x v="8"/>
    <s v="A-Line Dress"/>
    <x v="10"/>
    <s v="TrendMart Warangal High Street"/>
    <x v="2"/>
    <s v="Tejaswini Kamath"/>
    <x v="3"/>
    <s v="Ganesh Iyengar"/>
    <n v="5"/>
    <d v="2024-05-01T00:00:00"/>
    <x v="16"/>
    <n v="3.4007462390346535E-2"/>
    <x v="1"/>
  </r>
  <r>
    <s v="INV100281"/>
    <x v="177"/>
    <s v="CUST0592"/>
    <s v="PRD0016"/>
    <s v="STR104"/>
    <s v="EMP0240"/>
    <n v="4"/>
    <n v="2157.58"/>
    <n v="15"/>
    <n v="1294.55"/>
    <n v="12"/>
    <n v="880.29"/>
    <n v="8216.06"/>
    <n v="5846.92"/>
    <n v="1488.8499999999995"/>
    <x v="1"/>
    <x v="1"/>
    <x v="0"/>
    <x v="0"/>
    <s v="17:53"/>
    <s v="Weekday"/>
    <x v="10"/>
    <n v="4"/>
    <n v="2024"/>
    <s v="Apr-2024"/>
    <x v="12"/>
    <s v="Sling Bag"/>
    <x v="17"/>
    <s v="TrendMart Kochi High Street"/>
    <x v="1"/>
    <s v="Kiran Chandran"/>
    <x v="1"/>
    <s v="Gopal Prasad"/>
    <n v="4"/>
    <d v="2024-04-01T00:00:00"/>
    <x v="28"/>
    <n v="0.18121216252072156"/>
    <x v="4"/>
  </r>
  <r>
    <s v="INV100282"/>
    <x v="198"/>
    <s v="CUST0433"/>
    <s v="PRD0234"/>
    <s v="STR035"/>
    <s v="EMP0260"/>
    <n v="3"/>
    <n v="1070.6600000000001"/>
    <n v="20"/>
    <n v="642.4"/>
    <n v="12"/>
    <n v="308.35000000000002"/>
    <n v="2877.93"/>
    <n v="2446.35"/>
    <n v="123.2299999999999"/>
    <x v="1"/>
    <x v="1"/>
    <x v="1"/>
    <x v="0"/>
    <s v="11:51"/>
    <s v="Weekday"/>
    <x v="10"/>
    <n v="4"/>
    <n v="2024"/>
    <s v="Apr-2024"/>
    <x v="18"/>
    <s v="Card Holder"/>
    <x v="48"/>
    <s v="TrendMart Vijayawada Mall Kiosk"/>
    <x v="0"/>
    <s v="Kavya Rao"/>
    <x v="0"/>
    <s v="Malathi Varma"/>
    <n v="4"/>
    <d v="2024-04-01T00:00:00"/>
    <x v="155"/>
    <n v="4.2818970579548463E-2"/>
    <x v="3"/>
  </r>
  <r>
    <s v="INV100283"/>
    <x v="100"/>
    <s v="CUST0281"/>
    <s v="PRD0088"/>
    <s v="STR017"/>
    <s v="EMP0205"/>
    <n v="2"/>
    <n v="362.29"/>
    <n v="20"/>
    <n v="144.91999999999999"/>
    <n v="5"/>
    <n v="28.98"/>
    <n v="608.64"/>
    <n v="394.1"/>
    <n v="185.55999999999997"/>
    <x v="2"/>
    <x v="2"/>
    <x v="0"/>
    <x v="0"/>
    <s v="16:27"/>
    <s v="Weekend"/>
    <x v="5"/>
    <n v="6"/>
    <n v="2024"/>
    <s v="Jun-2024"/>
    <x v="6"/>
    <s v="Sunglasses"/>
    <x v="42"/>
    <s v="TrendMart Kurnool Standard"/>
    <x v="0"/>
    <s v="Lakshmi Singh"/>
    <x v="3"/>
    <s v="Malini Gowda"/>
    <n v="6"/>
    <d v="2024-06-01T00:00:00"/>
    <x v="156"/>
    <n v="0.30487644584647733"/>
    <x v="3"/>
  </r>
  <r>
    <s v="INV100284"/>
    <x v="80"/>
    <s v="CUST0469"/>
    <s v="PRD0039"/>
    <s v="STR084"/>
    <s v="EMP0002"/>
    <n v="3"/>
    <n v="949.09"/>
    <n v="0"/>
    <n v="0"/>
    <n v="5"/>
    <n v="142.36000000000001"/>
    <n v="2989.63"/>
    <n v="1710.6"/>
    <n v="1136.67"/>
    <x v="0"/>
    <x v="0"/>
    <x v="1"/>
    <x v="0"/>
    <s v="17:58"/>
    <s v="Weekend"/>
    <x v="1"/>
    <n v="10"/>
    <n v="2024"/>
    <s v="Oct-2024"/>
    <x v="11"/>
    <s v="Denim Shirt"/>
    <x v="45"/>
    <s v="TrendMart Tirupati High Street"/>
    <x v="0"/>
    <s v="Gayathri Kumar"/>
    <x v="2"/>
    <s v="Girish Sundaram"/>
    <n v="10"/>
    <d v="2024-10-01T00:00:00"/>
    <x v="111"/>
    <n v="0.38020423932058484"/>
    <x v="2"/>
  </r>
  <r>
    <s v="INV100285"/>
    <x v="182"/>
    <s v="CUST0106"/>
    <s v="PRD0216"/>
    <s v="STR041"/>
    <s v="EMP0156"/>
    <n v="2"/>
    <n v="1040.33"/>
    <n v="0"/>
    <n v="0"/>
    <n v="12"/>
    <n v="249.68"/>
    <n v="2330.34"/>
    <n v="1657.04"/>
    <n v="423.62000000000018"/>
    <x v="2"/>
    <x v="2"/>
    <x v="0"/>
    <x v="0"/>
    <s v="21:32"/>
    <s v="Weekday"/>
    <x v="10"/>
    <n v="4"/>
    <n v="2024"/>
    <s v="Apr-2024"/>
    <x v="7"/>
    <s v="Jeggings"/>
    <x v="38"/>
    <s v="TrendMart Thiruvananthapuram Standard"/>
    <x v="1"/>
    <s v="Chandrika Gopalakrishnan"/>
    <x v="1"/>
    <s v="Deepthi Iyengar"/>
    <n v="4"/>
    <d v="2024-04-01T00:00:00"/>
    <x v="157"/>
    <n v="0.18178463228541764"/>
    <x v="2"/>
  </r>
  <r>
    <s v="INV100286"/>
    <x v="199"/>
    <s v="CUST0577"/>
    <s v="PRD0106"/>
    <s v="STR107"/>
    <s v="EMP0090"/>
    <n v="1"/>
    <n v="3293.34"/>
    <n v="15"/>
    <n v="494"/>
    <n v="12"/>
    <n v="335.92"/>
    <n v="3135.26"/>
    <n v="2237.8200000000002"/>
    <n v="561.52"/>
    <x v="1"/>
    <x v="1"/>
    <x v="0"/>
    <x v="0"/>
    <s v="16:36"/>
    <s v="Weekday"/>
    <x v="10"/>
    <n v="4"/>
    <n v="2024"/>
    <s v="Apr-2024"/>
    <x v="3"/>
    <s v="Slippers"/>
    <x v="43"/>
    <s v="TrendMart Kochi High Street"/>
    <x v="1"/>
    <s v="Baskar Balasubramaniam"/>
    <x v="1"/>
    <s v="Padma Gounder"/>
    <n v="4"/>
    <d v="2024-04-01T00:00:00"/>
    <x v="158"/>
    <n v="0.17909838418504365"/>
    <x v="4"/>
  </r>
  <r>
    <s v="INV100287"/>
    <x v="106"/>
    <s v="CUST0662"/>
    <s v="PRD0011"/>
    <s v="STR041"/>
    <s v="EMP0255"/>
    <n v="1"/>
    <n v="764.37"/>
    <n v="15"/>
    <n v="114.66"/>
    <n v="5"/>
    <n v="32.49"/>
    <n v="682.2"/>
    <n v="414.5"/>
    <n v="235.21000000000004"/>
    <x v="4"/>
    <x v="4"/>
    <x v="1"/>
    <x v="0"/>
    <s v="21:47"/>
    <s v="Weekday"/>
    <x v="10"/>
    <n v="4"/>
    <n v="2024"/>
    <s v="Apr-2024"/>
    <x v="6"/>
    <s v="Scarf"/>
    <x v="0"/>
    <s v="TrendMart Thiruvananthapuram Standard"/>
    <x v="1"/>
    <s v="Anand Natarajan"/>
    <x v="1"/>
    <s v="Venkat Sharma"/>
    <n v="4"/>
    <d v="2024-04-01T00:00:00"/>
    <x v="159"/>
    <n v="0.34478158897683969"/>
    <x v="4"/>
  </r>
  <r>
    <s v="INV100288"/>
    <x v="56"/>
    <s v="CUST0550"/>
    <s v="PRD0236"/>
    <s v="STR071"/>
    <s v="EMP0204"/>
    <n v="5"/>
    <n v="643.61"/>
    <n v="5"/>
    <n v="160.9"/>
    <n v="5"/>
    <n v="152.86000000000001"/>
    <n v="3210.01"/>
    <n v="2089.6"/>
    <n v="967.5500000000003"/>
    <x v="0"/>
    <x v="0"/>
    <x v="1"/>
    <x v="0"/>
    <s v="20:54"/>
    <s v="Weekday"/>
    <x v="4"/>
    <n v="2"/>
    <n v="2025"/>
    <s v="Feb-2025"/>
    <x v="1"/>
    <s v="Graphic Tee"/>
    <x v="1"/>
    <s v="TrendMart Kannur Standard"/>
    <x v="1"/>
    <s v="Suresh Rao"/>
    <x v="1"/>
    <s v="Rahul Krishnan"/>
    <n v="14"/>
    <d v="2025-02-01T00:00:00"/>
    <x v="81"/>
    <n v="0.30141650649063406"/>
    <x v="2"/>
  </r>
  <r>
    <s v="INV100289"/>
    <x v="200"/>
    <s v="CUST0774"/>
    <s v="PRD0105"/>
    <s v="STR046"/>
    <s v="EMP0215"/>
    <n v="2"/>
    <n v="1213.93"/>
    <n v="10"/>
    <n v="242.79"/>
    <n v="12"/>
    <n v="262.20999999999998"/>
    <n v="2447.2800000000002"/>
    <n v="1683.7"/>
    <n v="501.37000000000018"/>
    <x v="3"/>
    <x v="3"/>
    <x v="0"/>
    <x v="0"/>
    <s v="13:48"/>
    <s v="Weekday"/>
    <x v="11"/>
    <n v="8"/>
    <n v="2024"/>
    <s v="Aug-2024"/>
    <x v="8"/>
    <s v="Shirt Dress"/>
    <x v="43"/>
    <s v="TrendMart Hyderabad High Street"/>
    <x v="2"/>
    <s v="Easwaran Natarajan"/>
    <x v="3"/>
    <s v="Praveen Gupta"/>
    <n v="8"/>
    <d v="2024-08-01T00:00:00"/>
    <x v="97"/>
    <n v="0.20486826190709692"/>
    <x v="0"/>
  </r>
  <r>
    <s v="INV100290"/>
    <x v="75"/>
    <s v="CUST0525"/>
    <s v="PRD0134"/>
    <s v="STR043"/>
    <s v="EMP0206"/>
    <n v="1"/>
    <n v="925.14"/>
    <n v="0"/>
    <n v="0"/>
    <n v="5"/>
    <n v="46.26"/>
    <n v="971.4"/>
    <n v="698.08"/>
    <n v="227.05999999999995"/>
    <x v="2"/>
    <x v="2"/>
    <x v="0"/>
    <x v="0"/>
    <s v="18:36"/>
    <s v="Weekday"/>
    <x v="4"/>
    <n v="2"/>
    <n v="2025"/>
    <s v="Feb-2025"/>
    <x v="8"/>
    <s v="Maxi Dress"/>
    <x v="22"/>
    <s v="TrendMart Mangaluru Standard"/>
    <x v="2"/>
    <s v="Kannan Yadav"/>
    <x v="1"/>
    <s v="Arjun Krishnan"/>
    <n v="14"/>
    <d v="2025-02-01T00:00:00"/>
    <x v="55"/>
    <n v="0.23374511015029847"/>
    <x v="2"/>
  </r>
  <r>
    <s v="INV100291"/>
    <x v="201"/>
    <s v="CUST0778"/>
    <s v="PRD0060"/>
    <s v="STR036"/>
    <s v="EMP0160"/>
    <n v="3"/>
    <n v="2278.4"/>
    <n v="25"/>
    <n v="1708.8"/>
    <n v="12"/>
    <n v="615.16999999999996"/>
    <n v="5741.57"/>
    <n v="4296.03"/>
    <n v="830.37"/>
    <x v="3"/>
    <x v="3"/>
    <x v="0"/>
    <x v="0"/>
    <s v="17:03"/>
    <s v="Weekend"/>
    <x v="11"/>
    <n v="8"/>
    <n v="2024"/>
    <s v="Aug-2024"/>
    <x v="3"/>
    <s v="Formal Shoes"/>
    <x v="29"/>
    <s v="TrendMart Thiruvananthapuram Outlet"/>
    <x v="1"/>
    <s v="Deepak Prasad"/>
    <x v="0"/>
    <s v="Ganesh Iyengar"/>
    <n v="8"/>
    <d v="2024-08-01T00:00:00"/>
    <x v="160"/>
    <n v="0.14462420557443348"/>
    <x v="1"/>
  </r>
  <r>
    <s v="INV100292"/>
    <x v="202"/>
    <s v="CUST0433"/>
    <s v="PRD0212"/>
    <s v="STR027"/>
    <s v="EMP0132"/>
    <n v="2"/>
    <n v="3004.12"/>
    <n v="20"/>
    <n v="1201.6500000000001"/>
    <n v="12"/>
    <n v="576.79"/>
    <n v="5383.38"/>
    <n v="4079.4"/>
    <n v="727.19"/>
    <x v="1"/>
    <x v="1"/>
    <x v="0"/>
    <x v="0"/>
    <s v="13:06"/>
    <s v="Weekend"/>
    <x v="7"/>
    <n v="9"/>
    <n v="2024"/>
    <s v="Sep-2024"/>
    <x v="9"/>
    <s v="Digital Watch"/>
    <x v="36"/>
    <s v="TrendMart Hyderabad Standard"/>
    <x v="2"/>
    <s v="Kavya Rao"/>
    <x v="0"/>
    <s v="Vasanthi Gupta"/>
    <n v="9"/>
    <d v="2024-09-01T00:00:00"/>
    <x v="161"/>
    <n v="0.13508056276911531"/>
    <x v="3"/>
  </r>
  <r>
    <s v="INV100293"/>
    <x v="203"/>
    <s v="CUST0432"/>
    <s v="PRD0244"/>
    <s v="STR011"/>
    <s v="EMP0009"/>
    <n v="1"/>
    <n v="1169.81"/>
    <n v="0"/>
    <n v="0"/>
    <n v="12"/>
    <n v="140.38"/>
    <n v="1310.19"/>
    <n v="810.62"/>
    <n v="359.19000000000005"/>
    <x v="2"/>
    <x v="2"/>
    <x v="0"/>
    <x v="0"/>
    <s v="15:29"/>
    <s v="Weekday"/>
    <x v="9"/>
    <n v="11"/>
    <n v="2024"/>
    <s v="Nov-2024"/>
    <x v="8"/>
    <s v="Shirt Dress"/>
    <x v="32"/>
    <s v="TrendMart Tirupati Standard"/>
    <x v="0"/>
    <s v="Siddharth Singh"/>
    <x v="0"/>
    <s v="Vinod Hegde"/>
    <n v="11"/>
    <d v="2024-11-01T00:00:00"/>
    <x v="122"/>
    <n v="0.27415107732466287"/>
    <x v="2"/>
  </r>
  <r>
    <s v="INV100294"/>
    <x v="204"/>
    <s v="CUST0402"/>
    <s v="PRD0068"/>
    <s v="STR054"/>
    <s v="EMP0008"/>
    <n v="3"/>
    <n v="1706.03"/>
    <n v="25"/>
    <n v="1279.52"/>
    <n v="12"/>
    <n v="460.63"/>
    <n v="4299.2"/>
    <n v="3582.42"/>
    <n v="256.14999999999975"/>
    <x v="3"/>
    <x v="3"/>
    <x v="0"/>
    <x v="0"/>
    <s v="17:49"/>
    <s v="Weekend"/>
    <x v="7"/>
    <n v="9"/>
    <n v="2024"/>
    <s v="Sep-2024"/>
    <x v="5"/>
    <s v="Skinny Fit"/>
    <x v="26"/>
    <s v="TrendMart Thoothukudi Mall Kiosk"/>
    <x v="1"/>
    <s v="Balaji Reddy"/>
    <x v="2"/>
    <s v="Deepak Kamath"/>
    <n v="9"/>
    <d v="2024-09-01T00:00:00"/>
    <x v="162"/>
    <n v="5.9580852251581634E-2"/>
    <x v="1"/>
  </r>
  <r>
    <s v="INV100295"/>
    <x v="50"/>
    <s v="CUST0515"/>
    <s v="PRD0161"/>
    <s v="STR086"/>
    <s v="EMP0156"/>
    <n v="2"/>
    <n v="883.17"/>
    <n v="10"/>
    <n v="176.63"/>
    <n v="5"/>
    <n v="79.489999999999995"/>
    <n v="1669.2"/>
    <n v="1137.06"/>
    <n v="452.65000000000009"/>
    <x v="2"/>
    <x v="2"/>
    <x v="0"/>
    <x v="0"/>
    <s v="13:30"/>
    <s v="Weekday"/>
    <x v="1"/>
    <n v="10"/>
    <n v="2024"/>
    <s v="Oct-2024"/>
    <x v="0"/>
    <s v="Printed Kurti"/>
    <x v="14"/>
    <s v="TrendMart Thiruvananthapuram Outlet"/>
    <x v="1"/>
    <s v="Saranya Hegde"/>
    <x v="3"/>
    <s v="Deepthi Iyengar"/>
    <n v="10"/>
    <d v="2024-10-01T00:00:00"/>
    <x v="33"/>
    <n v="0.27117780972921163"/>
    <x v="0"/>
  </r>
  <r>
    <s v="INV100296"/>
    <x v="153"/>
    <s v="CUST0024"/>
    <s v="PRD0093"/>
    <s v="STR116"/>
    <s v="EMP0205"/>
    <n v="1"/>
    <n v="844.63"/>
    <n v="25"/>
    <n v="211.16"/>
    <n v="5"/>
    <n v="31.67"/>
    <n v="665.14"/>
    <n v="568.05999999999995"/>
    <n v="65.410000000000039"/>
    <x v="3"/>
    <x v="3"/>
    <x v="0"/>
    <x v="0"/>
    <s v="11:20"/>
    <s v="Weekday"/>
    <x v="7"/>
    <n v="9"/>
    <n v="2024"/>
    <s v="Sep-2024"/>
    <x v="0"/>
    <s v="Anarkali Kurti"/>
    <x v="33"/>
    <s v="TrendMart Madurai High Street"/>
    <x v="1"/>
    <s v="Bhagya Chetty"/>
    <x v="0"/>
    <s v="Malini Gowda"/>
    <n v="9"/>
    <d v="2024-09-01T00:00:00"/>
    <x v="54"/>
    <n v="9.8340199055837935E-2"/>
    <x v="1"/>
  </r>
  <r>
    <s v="INV100297"/>
    <x v="205"/>
    <s v="CUST0060"/>
    <s v="PRD0192"/>
    <s v="STR095"/>
    <s v="EMP0008"/>
    <n v="2"/>
    <n v="417.28"/>
    <n v="20"/>
    <n v="166.91"/>
    <n v="5"/>
    <n v="33.380000000000003"/>
    <n v="701.03"/>
    <n v="524.12"/>
    <n v="143.52999999999997"/>
    <x v="0"/>
    <x v="0"/>
    <x v="0"/>
    <x v="0"/>
    <s v="18:09"/>
    <s v="Weekend"/>
    <x v="0"/>
    <n v="12"/>
    <n v="2024"/>
    <s v="Dec-2024"/>
    <x v="1"/>
    <s v="Round Neck"/>
    <x v="44"/>
    <s v="TrendMart Kurnool Standard"/>
    <x v="0"/>
    <s v="Karunakaran Yadav"/>
    <x v="0"/>
    <s v="Deepak Kamath"/>
    <n v="12"/>
    <d v="2024-12-01T00:00:00"/>
    <x v="101"/>
    <n v="0.20474159451093388"/>
    <x v="3"/>
  </r>
  <r>
    <s v="INV100298"/>
    <x v="113"/>
    <s v="CUST0671"/>
    <s v="PRD0160"/>
    <s v="STR079"/>
    <s v="EMP0149"/>
    <n v="3"/>
    <n v="1144.5899999999999"/>
    <n v="5"/>
    <n v="171.69"/>
    <n v="12"/>
    <n v="391.45"/>
    <n v="3653.53"/>
    <n v="2277"/>
    <n v="985.08000000000015"/>
    <x v="1"/>
    <x v="1"/>
    <x v="0"/>
    <x v="0"/>
    <s v="10:40"/>
    <s v="Weekday"/>
    <x v="3"/>
    <n v="7"/>
    <n v="2024"/>
    <s v="Jul-2024"/>
    <x v="7"/>
    <s v="Jeggings"/>
    <x v="18"/>
    <s v="TrendMart Dindigul High Street"/>
    <x v="1"/>
    <s v="Rajesh Sundaram"/>
    <x v="0"/>
    <s v="Vasanthi Kamath"/>
    <n v="7"/>
    <d v="2024-07-01T00:00:00"/>
    <x v="30"/>
    <n v="0.26962417169148745"/>
    <x v="2"/>
  </r>
  <r>
    <s v="INV100299"/>
    <x v="107"/>
    <s v="CUST0038"/>
    <s v="PRD0043"/>
    <s v="STR032"/>
    <s v="EMP0206"/>
    <n v="2"/>
    <n v="3228.92"/>
    <n v="0"/>
    <n v="0"/>
    <n v="12"/>
    <n v="774.94"/>
    <n v="7232.78"/>
    <n v="4068.02"/>
    <n v="2389.8199999999997"/>
    <x v="5"/>
    <x v="5"/>
    <x v="1"/>
    <x v="1"/>
    <s v="14:37"/>
    <s v="Weekday"/>
    <x v="4"/>
    <n v="2"/>
    <n v="2025"/>
    <s v="Feb-2025"/>
    <x v="12"/>
    <s v="Sling Bag"/>
    <x v="20"/>
    <s v="TrendMart Kochi Standard"/>
    <x v="1"/>
    <s v="Revathi Sharma"/>
    <x v="1"/>
    <s v="Arjun Krishnan"/>
    <n v="14"/>
    <d v="2025-02-01T00:00:00"/>
    <x v="63"/>
    <n v="0.33041513774786457"/>
    <x v="2"/>
  </r>
  <r>
    <s v="INV100300"/>
    <x v="126"/>
    <s v="CUST0784"/>
    <s v="PRD0236"/>
    <s v="STR072"/>
    <s v="EMP0173"/>
    <n v="5"/>
    <n v="691.04"/>
    <n v="0"/>
    <n v="0"/>
    <n v="5"/>
    <n v="172.76"/>
    <n v="3627.96"/>
    <n v="2089.6"/>
    <n v="1365.6000000000001"/>
    <x v="0"/>
    <x v="0"/>
    <x v="0"/>
    <x v="0"/>
    <s v="15:32"/>
    <s v="Weekday"/>
    <x v="9"/>
    <n v="11"/>
    <n v="2024"/>
    <s v="Nov-2024"/>
    <x v="1"/>
    <s v="Graphic Tee"/>
    <x v="1"/>
    <s v="TrendMart Visakhapatnam Standard"/>
    <x v="0"/>
    <s v="Srinivas Hegde"/>
    <x v="1"/>
    <s v="Logesh Gopalakrishnan"/>
    <n v="11"/>
    <d v="2024-11-01T00:00:00"/>
    <x v="81"/>
    <n v="0.37640988324016805"/>
    <x v="2"/>
  </r>
  <r>
    <s v="INV100301"/>
    <x v="83"/>
    <s v="CUST0320"/>
    <s v="PRD0050"/>
    <s v="STR088"/>
    <s v="EMP0203"/>
    <n v="2"/>
    <n v="1213.3900000000001"/>
    <n v="20"/>
    <n v="485.36"/>
    <n v="12"/>
    <n v="232.97"/>
    <n v="2174.39"/>
    <n v="1539.26"/>
    <n v="402.15999999999985"/>
    <x v="2"/>
    <x v="2"/>
    <x v="0"/>
    <x v="0"/>
    <s v="14:46"/>
    <s v="Weekday"/>
    <x v="8"/>
    <n v="3"/>
    <n v="2025"/>
    <s v="Mar-2025"/>
    <x v="8"/>
    <s v="A-Line Dress"/>
    <x v="28"/>
    <s v="TrendMart Warangal High Street"/>
    <x v="2"/>
    <s v="Arun Pillai"/>
    <x v="1"/>
    <s v="Rani Mishra"/>
    <n v="15"/>
    <d v="2025-03-01T00:00:00"/>
    <x v="144"/>
    <n v="0.18495302130712515"/>
    <x v="3"/>
  </r>
  <r>
    <s v="INV100302"/>
    <x v="1"/>
    <s v="CUST0561"/>
    <s v="PRD0202"/>
    <s v="STR107"/>
    <s v="EMP0002"/>
    <n v="3"/>
    <n v="935.72"/>
    <n v="15"/>
    <n v="421.07"/>
    <n v="5"/>
    <n v="119.3"/>
    <n v="2505.39"/>
    <n v="1770.06"/>
    <n v="616.03"/>
    <x v="3"/>
    <x v="3"/>
    <x v="1"/>
    <x v="0"/>
    <s v="11:17"/>
    <s v="Weekend"/>
    <x v="1"/>
    <n v="10"/>
    <n v="2024"/>
    <s v="Oct-2024"/>
    <x v="19"/>
    <s v="Casual Belt"/>
    <x v="44"/>
    <s v="TrendMart Kochi High Street"/>
    <x v="1"/>
    <s v="Indira Naidu"/>
    <x v="3"/>
    <s v="Girish Sundaram"/>
    <n v="10"/>
    <d v="2024-10-01T00:00:00"/>
    <x v="133"/>
    <n v="0.24588187866958838"/>
    <x v="4"/>
  </r>
  <r>
    <s v="INV100303"/>
    <x v="206"/>
    <s v="CUST0722"/>
    <s v="PRD0203"/>
    <s v="STR023"/>
    <s v="EMP0132"/>
    <n v="1"/>
    <n v="1383.09"/>
    <n v="10"/>
    <n v="138.31"/>
    <n v="12"/>
    <n v="149.37"/>
    <n v="1394.15"/>
    <n v="914.72"/>
    <n v="330.06000000000006"/>
    <x v="0"/>
    <x v="0"/>
    <x v="0"/>
    <x v="0"/>
    <s v="12:04"/>
    <s v="Weekend"/>
    <x v="9"/>
    <n v="11"/>
    <n v="2024"/>
    <s v="Nov-2024"/>
    <x v="4"/>
    <s v="Sports T-Shirt"/>
    <x v="34"/>
    <s v="TrendMart Thoothukudi High Street"/>
    <x v="1"/>
    <s v="Hariharan Yadav"/>
    <x v="0"/>
    <s v="Vasanthi Gupta"/>
    <n v="11"/>
    <d v="2024-11-01T00:00:00"/>
    <x v="60"/>
    <n v="0.2367464046193021"/>
    <x v="0"/>
  </r>
  <r>
    <s v="INV100304"/>
    <x v="207"/>
    <s v="CUST0034"/>
    <s v="PRD0197"/>
    <s v="STR038"/>
    <s v="EMP0100"/>
    <n v="2"/>
    <n v="1644.54"/>
    <n v="10"/>
    <n v="328.91"/>
    <n v="12"/>
    <n v="355.22"/>
    <n v="3315.39"/>
    <n v="2248.96"/>
    <n v="711.20999999999981"/>
    <x v="0"/>
    <x v="0"/>
    <x v="0"/>
    <x v="0"/>
    <s v="15:10"/>
    <s v="Weekday"/>
    <x v="11"/>
    <n v="8"/>
    <n v="2024"/>
    <s v="Aug-2024"/>
    <x v="7"/>
    <s v="Straight Fit"/>
    <x v="28"/>
    <s v="TrendMart Tumakuru Standard"/>
    <x v="2"/>
    <s v="Bhagya Sundaram"/>
    <x v="3"/>
    <s v="Priya Balasubramaniam"/>
    <n v="8"/>
    <d v="2024-08-01T00:00:00"/>
    <x v="49"/>
    <n v="0.21451774904309895"/>
    <x v="0"/>
  </r>
  <r>
    <s v="INV100305"/>
    <x v="208"/>
    <s v="CUST0621"/>
    <s v="PRD0111"/>
    <s v="STR032"/>
    <s v="EMP0072"/>
    <n v="1"/>
    <n v="961.97"/>
    <n v="10"/>
    <n v="96.2"/>
    <n v="5"/>
    <n v="43.29"/>
    <n v="909.06"/>
    <n v="590.48"/>
    <n v="275.28999999999991"/>
    <x v="3"/>
    <x v="3"/>
    <x v="0"/>
    <x v="0"/>
    <s v="18:58"/>
    <s v="Weekend"/>
    <x v="11"/>
    <n v="8"/>
    <n v="2024"/>
    <s v="Aug-2024"/>
    <x v="11"/>
    <s v="Casual Shirt"/>
    <x v="18"/>
    <s v="TrendMart Kochi Standard"/>
    <x v="1"/>
    <s v="Bhavani Iyer"/>
    <x v="0"/>
    <s v="Anitha Ramachandran"/>
    <n v="8"/>
    <d v="2024-08-01T00:00:00"/>
    <x v="75"/>
    <n v="0.30282929619607057"/>
    <x v="0"/>
  </r>
  <r>
    <s v="INV100306"/>
    <x v="171"/>
    <s v="CUST0491"/>
    <s v="PRD0130"/>
    <s v="STR037"/>
    <s v="EMP0090"/>
    <n v="2"/>
    <n v="1415.93"/>
    <n v="10"/>
    <n v="283.19"/>
    <n v="12"/>
    <n v="305.83999999999997"/>
    <n v="2854.51"/>
    <n v="1924.34"/>
    <n v="624.33000000000038"/>
    <x v="0"/>
    <x v="0"/>
    <x v="1"/>
    <x v="0"/>
    <s v="15:12"/>
    <s v="Weekday"/>
    <x v="9"/>
    <n v="11"/>
    <n v="2024"/>
    <s v="Nov-2024"/>
    <x v="2"/>
    <s v="Cotton Saree"/>
    <x v="47"/>
    <s v="TrendMart Vijayawada High Street"/>
    <x v="0"/>
    <s v="Jyothi Sundaram"/>
    <x v="3"/>
    <s v="Padma Gounder"/>
    <n v="11"/>
    <d v="2024-11-01T00:00:00"/>
    <x v="132"/>
    <n v="0.21871704775951051"/>
    <x v="0"/>
  </r>
  <r>
    <s v="INV100307"/>
    <x v="209"/>
    <s v="CUST0358"/>
    <s v="PRD0041"/>
    <s v="STR026"/>
    <s v="EMP0223"/>
    <n v="1"/>
    <n v="841.78"/>
    <n v="5"/>
    <n v="42.09"/>
    <n v="5"/>
    <n v="39.979999999999997"/>
    <n v="839.67"/>
    <n v="637.27"/>
    <n v="162.41999999999999"/>
    <x v="2"/>
    <x v="2"/>
    <x v="0"/>
    <x v="0"/>
    <s v="19:20"/>
    <s v="Weekday"/>
    <x v="8"/>
    <n v="3"/>
    <n v="2025"/>
    <s v="Mar-2025"/>
    <x v="7"/>
    <s v="Skinny Fit"/>
    <x v="29"/>
    <s v="TrendMart Guntur Standard"/>
    <x v="0"/>
    <s v="Rohit Kumar"/>
    <x v="0"/>
    <s v="Meena Krishnan"/>
    <n v="15"/>
    <d v="2025-03-01T00:00:00"/>
    <x v="163"/>
    <n v="0.19343313444567509"/>
    <x v="2"/>
  </r>
  <r>
    <s v="INV100308"/>
    <x v="210"/>
    <s v="CUST0723"/>
    <s v="PRD0062"/>
    <s v="STR107"/>
    <s v="EMP0015"/>
    <n v="5"/>
    <n v="639.97"/>
    <n v="20"/>
    <n v="639.97"/>
    <n v="5"/>
    <n v="127.99"/>
    <n v="2687.87"/>
    <n v="2123.8000000000002"/>
    <n v="436.0799999999997"/>
    <x v="2"/>
    <x v="2"/>
    <x v="1"/>
    <x v="0"/>
    <s v="11:24"/>
    <s v="Weekday"/>
    <x v="9"/>
    <n v="11"/>
    <n v="2024"/>
    <s v="Nov-2024"/>
    <x v="13"/>
    <s v="Girls Frock"/>
    <x v="25"/>
    <s v="TrendMart Kochi High Street"/>
    <x v="1"/>
    <s v="Prakash Venkatesan"/>
    <x v="3"/>
    <s v="Vikram Bhat"/>
    <n v="11"/>
    <d v="2024-11-01T00:00:00"/>
    <x v="106"/>
    <n v="0.16223998928519598"/>
    <x v="3"/>
  </r>
  <r>
    <s v="INV100309"/>
    <x v="211"/>
    <s v="CUST0602"/>
    <s v="PRD0029"/>
    <s v="STR027"/>
    <s v="EMP0255"/>
    <n v="3"/>
    <n v="1844.36"/>
    <n v="0"/>
    <n v="0"/>
    <n v="12"/>
    <n v="663.97"/>
    <n v="6197.05"/>
    <n v="4291.71"/>
    <n v="1241.3700000000001"/>
    <x v="3"/>
    <x v="3"/>
    <x v="0"/>
    <x v="0"/>
    <s v="18:04"/>
    <s v="Weekday"/>
    <x v="0"/>
    <n v="12"/>
    <n v="2024"/>
    <s v="Dec-2024"/>
    <x v="16"/>
    <s v="Nehru Jacket"/>
    <x v="34"/>
    <s v="TrendMart Hyderabad Standard"/>
    <x v="2"/>
    <s v="Vasu Srinivasan"/>
    <x v="2"/>
    <s v="Venkat Sharma"/>
    <n v="12"/>
    <d v="2024-12-01T00:00:00"/>
    <x v="130"/>
    <n v="0.20031627952009426"/>
    <x v="2"/>
  </r>
  <r>
    <s v="INV100310"/>
    <x v="212"/>
    <s v="CUST0178"/>
    <s v="PRD0231"/>
    <s v="STR038"/>
    <s v="EMP0260"/>
    <n v="2"/>
    <n v="1370.97"/>
    <n v="10"/>
    <n v="274.19"/>
    <n v="12"/>
    <n v="296.13"/>
    <n v="2763.88"/>
    <n v="1789.36"/>
    <n v="678.39000000000021"/>
    <x v="4"/>
    <x v="4"/>
    <x v="0"/>
    <x v="0"/>
    <s v="19:47"/>
    <s v="Weekday"/>
    <x v="4"/>
    <n v="2"/>
    <n v="2025"/>
    <s v="Feb-2025"/>
    <x v="4"/>
    <s v="Track Suit"/>
    <x v="30"/>
    <s v="TrendMart Tumakuru Standard"/>
    <x v="2"/>
    <s v="Srinivas Gowda"/>
    <x v="1"/>
    <s v="Malathi Varma"/>
    <n v="14"/>
    <d v="2025-02-01T00:00:00"/>
    <x v="151"/>
    <n v="0.24544842757283247"/>
    <x v="0"/>
  </r>
  <r>
    <s v="INV100311"/>
    <x v="77"/>
    <s v="CUST0303"/>
    <s v="PRD0137"/>
    <s v="STR011"/>
    <s v="EMP0173"/>
    <n v="2"/>
    <n v="708.74"/>
    <n v="15"/>
    <n v="212.62"/>
    <n v="5"/>
    <n v="60.24"/>
    <n v="1265.0999999999999"/>
    <n v="1044.76"/>
    <n v="160.09999999999991"/>
    <x v="0"/>
    <x v="0"/>
    <x v="0"/>
    <x v="0"/>
    <s v="11:20"/>
    <s v="Weekday"/>
    <x v="5"/>
    <n v="6"/>
    <n v="2024"/>
    <s v="Jun-2024"/>
    <x v="10"/>
    <s v="Crop Top"/>
    <x v="19"/>
    <s v="TrendMart Tirupati Standard"/>
    <x v="0"/>
    <s v="Malathi Balasubramaniam"/>
    <x v="3"/>
    <s v="Logesh Gopalakrishnan"/>
    <n v="6"/>
    <d v="2024-06-01T00:00:00"/>
    <x v="99"/>
    <n v="0.12655126076989956"/>
    <x v="4"/>
  </r>
  <r>
    <s v="INV100312"/>
    <x v="145"/>
    <s v="CUST0546"/>
    <s v="PRD0126"/>
    <s v="STR011"/>
    <s v="EMP0009"/>
    <n v="3"/>
    <n v="996.7"/>
    <n v="20"/>
    <n v="598.02"/>
    <n v="5"/>
    <n v="119.6"/>
    <n v="2511.6799999999998"/>
    <n v="1936.77"/>
    <n v="455.30999999999983"/>
    <x v="2"/>
    <x v="2"/>
    <x v="0"/>
    <x v="0"/>
    <s v="20:49"/>
    <s v="Weekday"/>
    <x v="5"/>
    <n v="6"/>
    <n v="2024"/>
    <s v="Jun-2024"/>
    <x v="11"/>
    <s v="Formal Shirt"/>
    <x v="38"/>
    <s v="TrendMart Tirupati Standard"/>
    <x v="0"/>
    <s v="Kavya Balasubramaniam"/>
    <x v="0"/>
    <s v="Vinod Hegde"/>
    <n v="6"/>
    <d v="2024-06-01T00:00:00"/>
    <x v="76"/>
    <n v="0.18127707351254932"/>
    <x v="3"/>
  </r>
  <r>
    <s v="INV100313"/>
    <x v="213"/>
    <s v="CUST0334"/>
    <s v="PRD0141"/>
    <s v="STR119"/>
    <s v="EMP0240"/>
    <n v="1"/>
    <n v="742.51"/>
    <n v="0"/>
    <n v="0"/>
    <n v="5"/>
    <n v="37.130000000000003"/>
    <n v="779.64"/>
    <n v="547.66999999999996"/>
    <n v="194.84000000000003"/>
    <x v="2"/>
    <x v="2"/>
    <x v="1"/>
    <x v="0"/>
    <s v="19:17"/>
    <s v="Weekday"/>
    <x v="1"/>
    <n v="10"/>
    <n v="2024"/>
    <s v="Oct-2024"/>
    <x v="10"/>
    <s v="Formal Top"/>
    <x v="12"/>
    <s v="TrendMart Vijayawada Standard"/>
    <x v="0"/>
    <s v="Selvam Gounder"/>
    <x v="0"/>
    <s v="Gopal Prasad"/>
    <n v="10"/>
    <d v="2024-10-01T00:00:00"/>
    <x v="62"/>
    <n v="0.24991021497101232"/>
    <x v="2"/>
  </r>
  <r>
    <s v="INV100314"/>
    <x v="116"/>
    <s v="CUST0752"/>
    <s v="PRD0250"/>
    <s v="STR097"/>
    <s v="EMP0206"/>
    <n v="3"/>
    <n v="4946.8599999999997"/>
    <n v="20"/>
    <n v="2968.12"/>
    <n v="12"/>
    <n v="1424.7"/>
    <n v="13297.16"/>
    <n v="10951.65"/>
    <n v="920.81000000000017"/>
    <x v="0"/>
    <x v="0"/>
    <x v="0"/>
    <x v="0"/>
    <s v="19:05"/>
    <s v="Weekday"/>
    <x v="10"/>
    <n v="4"/>
    <n v="2024"/>
    <s v="Apr-2024"/>
    <x v="9"/>
    <s v="Digital Watch"/>
    <x v="0"/>
    <s v="TrendMart Thiruvananthapuram High Street"/>
    <x v="1"/>
    <s v="Hariharan Iyer"/>
    <x v="1"/>
    <s v="Arjun Krishnan"/>
    <n v="4"/>
    <d v="2024-04-01T00:00:00"/>
    <x v="34"/>
    <n v="6.9248621510157066E-2"/>
    <x v="3"/>
  </r>
  <r>
    <s v="INV100315"/>
    <x v="183"/>
    <s v="CUST0136"/>
    <s v="PRD0171"/>
    <s v="STR020"/>
    <s v="EMP0045"/>
    <n v="2"/>
    <n v="2458.63"/>
    <n v="5"/>
    <n v="245.86"/>
    <n v="12"/>
    <n v="560.57000000000005"/>
    <n v="5231.97"/>
    <n v="3534.64"/>
    <n v="1136.7600000000002"/>
    <x v="4"/>
    <x v="4"/>
    <x v="1"/>
    <x v="0"/>
    <s v="17:22"/>
    <s v="Weekday"/>
    <x v="4"/>
    <n v="2"/>
    <n v="2025"/>
    <s v="Feb-2025"/>
    <x v="15"/>
    <s v="Muffler"/>
    <x v="20"/>
    <s v="TrendMart Guntur Standard"/>
    <x v="0"/>
    <s v="Latha Gounder"/>
    <x v="3"/>
    <s v="Chitra Chettiar"/>
    <n v="14"/>
    <d v="2025-02-01T00:00:00"/>
    <x v="32"/>
    <n v="0.21727188802688091"/>
    <x v="2"/>
  </r>
  <r>
    <s v="INV100316"/>
    <x v="214"/>
    <s v="CUST0798"/>
    <s v="PRD0125"/>
    <s v="STR046"/>
    <s v="EMP0223"/>
    <n v="1"/>
    <n v="3307.27"/>
    <n v="0"/>
    <n v="0"/>
    <n v="12"/>
    <n v="396.87"/>
    <n v="3704.14"/>
    <n v="2069.33"/>
    <n v="1237.94"/>
    <x v="0"/>
    <x v="0"/>
    <x v="0"/>
    <x v="1"/>
    <s v="19:14"/>
    <s v="Weekend"/>
    <x v="7"/>
    <n v="9"/>
    <n v="2024"/>
    <s v="Sep-2024"/>
    <x v="12"/>
    <s v="Sling Bag"/>
    <x v="2"/>
    <s v="TrendMart Hyderabad High Street"/>
    <x v="2"/>
    <s v="Jayaram Rao"/>
    <x v="0"/>
    <s v="Meena Krishnan"/>
    <n v="9"/>
    <d v="2024-09-01T00:00:00"/>
    <x v="22"/>
    <n v="0.33420443071806144"/>
    <x v="2"/>
  </r>
  <r>
    <s v="INV100317"/>
    <x v="205"/>
    <s v="CUST0505"/>
    <s v="PRD0121"/>
    <s v="STR016"/>
    <s v="EMP0276"/>
    <n v="2"/>
    <n v="5186.96"/>
    <n v="0"/>
    <n v="0"/>
    <n v="12"/>
    <n v="1244.8699999999999"/>
    <n v="11618.79"/>
    <n v="7701.94"/>
    <n v="2671.9800000000014"/>
    <x v="3"/>
    <x v="3"/>
    <x v="1"/>
    <x v="0"/>
    <s v="17:58"/>
    <s v="Weekend"/>
    <x v="0"/>
    <n v="12"/>
    <n v="2024"/>
    <s v="Dec-2024"/>
    <x v="9"/>
    <s v="Analog Watch"/>
    <x v="21"/>
    <s v="TrendMart Visakhapatnam Flagship"/>
    <x v="0"/>
    <s v="Kannan Achari"/>
    <x v="0"/>
    <s v="Manoj Ramachandran"/>
    <n v="12"/>
    <d v="2024-12-01T00:00:00"/>
    <x v="164"/>
    <n v="0.2299705907413768"/>
    <x v="2"/>
  </r>
  <r>
    <s v="INV100318"/>
    <x v="81"/>
    <s v="CUST0196"/>
    <s v="PRD0165"/>
    <s v="STR067"/>
    <s v="EMP0063"/>
    <n v="1"/>
    <n v="1220.6400000000001"/>
    <n v="0"/>
    <n v="0"/>
    <n v="12"/>
    <n v="146.47999999999999"/>
    <n v="1367.12"/>
    <n v="754.73"/>
    <n v="465.90999999999985"/>
    <x v="3"/>
    <x v="3"/>
    <x v="1"/>
    <x v="0"/>
    <s v="20:01"/>
    <s v="Weekend"/>
    <x v="1"/>
    <n v="10"/>
    <n v="2024"/>
    <s v="Oct-2024"/>
    <x v="5"/>
    <s v="Straight Fit"/>
    <x v="22"/>
    <s v="TrendMart Visakhapatnam Standard"/>
    <x v="0"/>
    <s v="Rahul Achari"/>
    <x v="0"/>
    <s v="Anusuya Subramaniam"/>
    <n v="10"/>
    <d v="2024-10-01T00:00:00"/>
    <x v="165"/>
    <n v="0.34079671133477668"/>
    <x v="2"/>
  </r>
  <r>
    <s v="INV100319"/>
    <x v="133"/>
    <s v="CUST0045"/>
    <s v="PRD0145"/>
    <s v="STR035"/>
    <s v="EMP0206"/>
    <n v="3"/>
    <n v="1739.93"/>
    <n v="10"/>
    <n v="521.98"/>
    <n v="12"/>
    <n v="563.74"/>
    <n v="5261.55"/>
    <n v="3399.81"/>
    <n v="1298.0000000000002"/>
    <x v="2"/>
    <x v="2"/>
    <x v="1"/>
    <x v="0"/>
    <s v="14:56"/>
    <s v="Weekday"/>
    <x v="2"/>
    <n v="5"/>
    <n v="2024"/>
    <s v="May-2024"/>
    <x v="8"/>
    <s v="Shirt Dress"/>
    <x v="42"/>
    <s v="TrendMart Vijayawada Mall Kiosk"/>
    <x v="0"/>
    <s v="Yamini Prasad"/>
    <x v="0"/>
    <s v="Arjun Krishnan"/>
    <n v="5"/>
    <d v="2024-05-01T00:00:00"/>
    <x v="94"/>
    <n v="0.24669536543414017"/>
    <x v="0"/>
  </r>
  <r>
    <s v="INV100320"/>
    <x v="215"/>
    <s v="CUST0043"/>
    <s v="PRD0122"/>
    <s v="STR086"/>
    <s v="EMP0206"/>
    <n v="2"/>
    <n v="745.82"/>
    <n v="30"/>
    <n v="447.49"/>
    <n v="3"/>
    <n v="31.32"/>
    <n v="1075.47"/>
    <n v="1113.98"/>
    <n v="-69.829999999999984"/>
    <x v="0"/>
    <x v="0"/>
    <x v="1"/>
    <x v="0"/>
    <s v="21:16"/>
    <s v="Weekday"/>
    <x v="7"/>
    <n v="9"/>
    <n v="2024"/>
    <s v="Sep-2024"/>
    <x v="14"/>
    <s v="Necklace"/>
    <x v="21"/>
    <s v="TrendMart Thiruvananthapuram Outlet"/>
    <x v="1"/>
    <s v="Suresh Shetty"/>
    <x v="0"/>
    <s v="Arjun Krishnan"/>
    <n v="9"/>
    <d v="2024-09-01T00:00:00"/>
    <x v="37"/>
    <n v="-6.4929751643467495E-2"/>
    <x v="1"/>
  </r>
  <r>
    <s v="INV100321"/>
    <x v="162"/>
    <s v="CUST0825"/>
    <s v="PRD0202"/>
    <s v="STR016"/>
    <s v="EMP0207"/>
    <n v="4"/>
    <n v="864.19"/>
    <n v="25"/>
    <n v="864.19"/>
    <n v="5"/>
    <n v="129.63"/>
    <n v="2722.2"/>
    <n v="2360.08"/>
    <n v="232.4899999999999"/>
    <x v="5"/>
    <x v="5"/>
    <x v="0"/>
    <x v="0"/>
    <s v="16:44"/>
    <s v="Weekday"/>
    <x v="2"/>
    <n v="5"/>
    <n v="2024"/>
    <s v="May-2024"/>
    <x v="19"/>
    <s v="Casual Belt"/>
    <x v="44"/>
    <s v="TrendMart Visakhapatnam Flagship"/>
    <x v="0"/>
    <s v="Vani Prasad"/>
    <x v="1"/>
    <s v="Chitra Bhat"/>
    <n v="5"/>
    <d v="2024-05-01T00:00:00"/>
    <x v="133"/>
    <n v="8.5405186981118181E-2"/>
    <x v="1"/>
  </r>
  <r>
    <s v="INV100322"/>
    <x v="11"/>
    <s v="CUST0675"/>
    <s v="PRD0140"/>
    <s v="STR116"/>
    <s v="EMP0061"/>
    <n v="3"/>
    <n v="563.51"/>
    <n v="0"/>
    <n v="0"/>
    <n v="5"/>
    <n v="84.53"/>
    <n v="1775.06"/>
    <n v="1046.25"/>
    <n v="644.28"/>
    <x v="0"/>
    <x v="0"/>
    <x v="0"/>
    <x v="0"/>
    <s v="21:55"/>
    <s v="Weekday"/>
    <x v="8"/>
    <n v="3"/>
    <n v="2025"/>
    <s v="Mar-2025"/>
    <x v="1"/>
    <s v="Polo"/>
    <x v="5"/>
    <s v="TrendMart Madurai High Street"/>
    <x v="1"/>
    <s v="Nisha Murthy"/>
    <x v="3"/>
    <s v="Ganapathy Naidu"/>
    <n v="15"/>
    <d v="2025-03-01T00:00:00"/>
    <x v="166"/>
    <n v="0.3629623787364934"/>
    <x v="2"/>
  </r>
  <r>
    <s v="INV100323"/>
    <x v="58"/>
    <s v="CUST0682"/>
    <s v="PRD0037"/>
    <s v="STR091"/>
    <s v="EMP0020"/>
    <n v="2"/>
    <n v="921.88"/>
    <n v="10"/>
    <n v="184.38"/>
    <n v="5"/>
    <n v="82.97"/>
    <n v="1742.35"/>
    <n v="1342.38"/>
    <n v="316.99999999999977"/>
    <x v="3"/>
    <x v="3"/>
    <x v="0"/>
    <x v="0"/>
    <s v="11:48"/>
    <s v="Weekday"/>
    <x v="7"/>
    <n v="9"/>
    <n v="2024"/>
    <s v="Sep-2024"/>
    <x v="12"/>
    <s v="Sling Bag"/>
    <x v="10"/>
    <s v="TrendMart Nizamabad Standard"/>
    <x v="2"/>
    <s v="Vasanthi Menon"/>
    <x v="0"/>
    <s v="Eswar Prasad"/>
    <n v="9"/>
    <d v="2024-09-01T00:00:00"/>
    <x v="167"/>
    <n v="0.18193818693144304"/>
    <x v="0"/>
  </r>
  <r>
    <s v="INV100324"/>
    <x v="216"/>
    <s v="CUST0748"/>
    <s v="PRD0122"/>
    <s v="STR030"/>
    <s v="EMP0255"/>
    <n v="1"/>
    <n v="704.06"/>
    <n v="0"/>
    <n v="0"/>
    <n v="3"/>
    <n v="21.12"/>
    <n v="725.18"/>
    <n v="556.99"/>
    <n v="147.06999999999994"/>
    <x v="4"/>
    <x v="4"/>
    <x v="1"/>
    <x v="0"/>
    <s v="21:03"/>
    <s v="Weekday"/>
    <x v="3"/>
    <n v="7"/>
    <n v="2024"/>
    <s v="Jul-2024"/>
    <x v="14"/>
    <s v="Necklace"/>
    <x v="21"/>
    <s v="TrendMart Kochi Standard"/>
    <x v="1"/>
    <s v="Dinesh Bhat"/>
    <x v="0"/>
    <s v="Venkat Sharma"/>
    <n v="7"/>
    <d v="2024-07-01T00:00:00"/>
    <x v="37"/>
    <n v="0.20280482087205928"/>
    <x v="2"/>
  </r>
  <r>
    <s v="INV100325"/>
    <x v="217"/>
    <s v="CUST0096"/>
    <s v="PRD0176"/>
    <s v="STR115"/>
    <s v="EMP0090"/>
    <n v="3"/>
    <n v="1143.17"/>
    <n v="15"/>
    <n v="514.42999999999995"/>
    <n v="12"/>
    <n v="349.81"/>
    <n v="3264.89"/>
    <n v="2312.19"/>
    <n v="602.88999999999987"/>
    <x v="2"/>
    <x v="2"/>
    <x v="0"/>
    <x v="0"/>
    <s v="21:25"/>
    <s v="Weekday"/>
    <x v="3"/>
    <n v="7"/>
    <n v="2024"/>
    <s v="Jul-2024"/>
    <x v="0"/>
    <s v="A-Line Kurti"/>
    <x v="32"/>
    <s v="TrendMart Bengaluru Standard"/>
    <x v="2"/>
    <s v="Tara Gopalakrishnan"/>
    <x v="0"/>
    <s v="Padma Gounder"/>
    <n v="7"/>
    <d v="2024-07-01T00:00:00"/>
    <x v="168"/>
    <n v="0.18465859492969133"/>
    <x v="4"/>
  </r>
  <r>
    <s v="INV100326"/>
    <x v="218"/>
    <s v="CUST0835"/>
    <s v="PRD0114"/>
    <s v="STR076"/>
    <s v="EMP0194"/>
    <n v="2"/>
    <n v="882.36"/>
    <n v="5"/>
    <n v="88.24"/>
    <n v="5"/>
    <n v="83.82"/>
    <n v="1760.3"/>
    <n v="977.2"/>
    <n v="699.28"/>
    <x v="1"/>
    <x v="1"/>
    <x v="0"/>
    <x v="0"/>
    <s v="20:42"/>
    <s v="Weekday"/>
    <x v="0"/>
    <n v="12"/>
    <n v="2024"/>
    <s v="Dec-2024"/>
    <x v="6"/>
    <s v="Sunglasses"/>
    <x v="6"/>
    <s v="TrendMart Chennai Standard"/>
    <x v="1"/>
    <s v="Latha Iyer"/>
    <x v="3"/>
    <s v="Pranav Reddy"/>
    <n v="12"/>
    <d v="2024-12-01T00:00:00"/>
    <x v="8"/>
    <n v="0.39725046867011304"/>
    <x v="2"/>
  </r>
  <r>
    <s v="INV100327"/>
    <x v="78"/>
    <s v="CUST0550"/>
    <s v="PRD0228"/>
    <s v="STR109"/>
    <s v="EMP0045"/>
    <n v="1"/>
    <n v="1417.58"/>
    <n v="0"/>
    <n v="0"/>
    <n v="12"/>
    <n v="170.11"/>
    <n v="1587.69"/>
    <n v="903.3"/>
    <n v="514.28000000000009"/>
    <x v="1"/>
    <x v="1"/>
    <x v="0"/>
    <x v="0"/>
    <s v="15:27"/>
    <s v="Weekend"/>
    <x v="5"/>
    <n v="6"/>
    <n v="2024"/>
    <s v="Jun-2024"/>
    <x v="18"/>
    <s v="Bifold Wallet"/>
    <x v="8"/>
    <s v="TrendMart Warangal Outlet"/>
    <x v="2"/>
    <s v="Suresh Rao"/>
    <x v="1"/>
    <s v="Chitra Chettiar"/>
    <n v="6"/>
    <d v="2024-06-01T00:00:00"/>
    <x v="61"/>
    <n v="0.32391713747645956"/>
    <x v="2"/>
  </r>
  <r>
    <s v="INV100328"/>
    <x v="201"/>
    <s v="CUST0655"/>
    <s v="PRD0158"/>
    <s v="STR060"/>
    <s v="EMP0206"/>
    <n v="1"/>
    <n v="757.17"/>
    <n v="10"/>
    <n v="75.72"/>
    <n v="5"/>
    <n v="34.07"/>
    <n v="715.52"/>
    <n v="457.16"/>
    <n v="224.28999999999996"/>
    <x v="2"/>
    <x v="2"/>
    <x v="0"/>
    <x v="0"/>
    <s v="14:36"/>
    <s v="Weekend"/>
    <x v="11"/>
    <n v="8"/>
    <n v="2024"/>
    <s v="Aug-2024"/>
    <x v="10"/>
    <s v="Formal Top"/>
    <x v="21"/>
    <s v="TrendMart Tirunelveli Flagship"/>
    <x v="1"/>
    <s v="Sanjay Bhat"/>
    <x v="0"/>
    <s v="Arjun Krishnan"/>
    <n v="8"/>
    <d v="2024-08-01T00:00:00"/>
    <x v="68"/>
    <n v="0.31346433363148474"/>
    <x v="0"/>
  </r>
  <r>
    <s v="INV100329"/>
    <x v="219"/>
    <s v="CUST0084"/>
    <s v="PRD0148"/>
    <s v="STR113"/>
    <s v="EMP0156"/>
    <n v="2"/>
    <n v="1009.7"/>
    <n v="5"/>
    <n v="100.97"/>
    <n v="12"/>
    <n v="230.21"/>
    <n v="2148.64"/>
    <n v="1534.22"/>
    <n v="384.20999999999981"/>
    <x v="1"/>
    <x v="1"/>
    <x v="0"/>
    <x v="0"/>
    <s v="17:17"/>
    <s v="Weekday"/>
    <x v="1"/>
    <n v="10"/>
    <n v="2024"/>
    <s v="Oct-2024"/>
    <x v="0"/>
    <s v="Anarkali Kurti"/>
    <x v="31"/>
    <s v="TrendMart Mangaluru High Street"/>
    <x v="2"/>
    <s v="Hari Kamath"/>
    <x v="2"/>
    <s v="Deepthi Iyengar"/>
    <n v="10"/>
    <d v="2024-10-01T00:00:00"/>
    <x v="169"/>
    <n v="0.17881543674138051"/>
    <x v="2"/>
  </r>
  <r>
    <s v="INV100330"/>
    <x v="55"/>
    <s v="CUST0652"/>
    <s v="PRD0195"/>
    <s v="STR036"/>
    <s v="EMP0072"/>
    <n v="1"/>
    <n v="1944.9"/>
    <n v="0"/>
    <n v="0"/>
    <n v="12"/>
    <n v="233.39"/>
    <n v="2178.29"/>
    <n v="1492.71"/>
    <n v="452.18999999999994"/>
    <x v="2"/>
    <x v="2"/>
    <x v="0"/>
    <x v="0"/>
    <s v="19:39"/>
    <s v="Weekday"/>
    <x v="1"/>
    <n v="10"/>
    <n v="2024"/>
    <s v="Oct-2024"/>
    <x v="3"/>
    <s v="Slippers"/>
    <x v="45"/>
    <s v="TrendMart Thiruvananthapuram Outlet"/>
    <x v="1"/>
    <s v="Baskar Menon"/>
    <x v="2"/>
    <s v="Anitha Ramachandran"/>
    <n v="10"/>
    <d v="2024-10-01T00:00:00"/>
    <x v="109"/>
    <n v="0.20758943942266639"/>
    <x v="2"/>
  </r>
  <r>
    <s v="INV100331"/>
    <x v="136"/>
    <s v="CUST0074"/>
    <s v="PRD0134"/>
    <s v="STR092"/>
    <s v="EMP0203"/>
    <n v="2"/>
    <n v="877.79"/>
    <n v="25"/>
    <n v="438.89"/>
    <n v="5"/>
    <n v="65.83"/>
    <n v="1382.52"/>
    <n v="1396.16"/>
    <n v="-79.470000000000098"/>
    <x v="4"/>
    <x v="4"/>
    <x v="0"/>
    <x v="0"/>
    <s v="21:00"/>
    <s v="Weekday"/>
    <x v="3"/>
    <n v="7"/>
    <n v="2024"/>
    <s v="Jul-2024"/>
    <x v="8"/>
    <s v="Maxi Dress"/>
    <x v="22"/>
    <s v="TrendMart Kochi Standard"/>
    <x v="1"/>
    <s v="Jagan Venkatesan"/>
    <x v="3"/>
    <s v="Rani Mishra"/>
    <n v="7"/>
    <d v="2024-07-01T00:00:00"/>
    <x v="55"/>
    <n v="-5.7481989410641511E-2"/>
    <x v="1"/>
  </r>
  <r>
    <s v="INV100332"/>
    <x v="220"/>
    <s v="CUST0063"/>
    <s v="PRD0071"/>
    <s v="STR101"/>
    <s v="EMP0086"/>
    <n v="1"/>
    <n v="905.94"/>
    <n v="25"/>
    <n v="226.49"/>
    <n v="5"/>
    <n v="33.97"/>
    <n v="713.42"/>
    <n v="534.80999999999995"/>
    <n v="144.64000000000001"/>
    <x v="0"/>
    <x v="0"/>
    <x v="0"/>
    <x v="0"/>
    <s v="14:09"/>
    <s v="Weekend"/>
    <x v="10"/>
    <n v="4"/>
    <n v="2024"/>
    <s v="Apr-2024"/>
    <x v="10"/>
    <s v="Casual Top"/>
    <x v="4"/>
    <s v="TrendMart Thiruvananthapuram Standard"/>
    <x v="1"/>
    <s v="Karunakaran Yadav"/>
    <x v="0"/>
    <s v="Anil Reddy"/>
    <n v="4"/>
    <d v="2024-04-01T00:00:00"/>
    <x v="17"/>
    <n v="0.20274172296823753"/>
    <x v="1"/>
  </r>
  <r>
    <s v="INV100333"/>
    <x v="221"/>
    <s v="CUST0679"/>
    <s v="PRD0239"/>
    <s v="STR072"/>
    <s v="EMP0194"/>
    <n v="3"/>
    <n v="2427.7199999999998"/>
    <n v="10"/>
    <n v="728.32"/>
    <n v="12"/>
    <n v="786.58"/>
    <n v="7341.42"/>
    <n v="5189.16"/>
    <n v="1365.6800000000003"/>
    <x v="1"/>
    <x v="1"/>
    <x v="0"/>
    <x v="1"/>
    <s v="11:51"/>
    <s v="Weekday"/>
    <x v="3"/>
    <n v="7"/>
    <n v="2024"/>
    <s v="Jul-2024"/>
    <x v="16"/>
    <s v="Dhoti"/>
    <x v="18"/>
    <s v="TrendMart Visakhapatnam Standard"/>
    <x v="0"/>
    <s v="Vijay Nair"/>
    <x v="3"/>
    <s v="Pranav Reddy"/>
    <n v="7"/>
    <d v="2024-07-01T00:00:00"/>
    <x v="170"/>
    <n v="0.1860239572180859"/>
    <x v="0"/>
  </r>
  <r>
    <s v="INV100334"/>
    <x v="112"/>
    <s v="CUST0308"/>
    <s v="PRD0048"/>
    <s v="STR067"/>
    <s v="EMP0149"/>
    <n v="1"/>
    <n v="1101.17"/>
    <n v="10"/>
    <n v="110.12"/>
    <n v="12"/>
    <n v="118.93"/>
    <n v="1109.98"/>
    <n v="583.86"/>
    <n v="407.19"/>
    <x v="5"/>
    <x v="5"/>
    <x v="0"/>
    <x v="0"/>
    <s v="16:25"/>
    <s v="Weekday"/>
    <x v="1"/>
    <n v="10"/>
    <n v="2024"/>
    <s v="Oct-2024"/>
    <x v="6"/>
    <s v="Tie"/>
    <x v="25"/>
    <s v="TrendMart Visakhapatnam Standard"/>
    <x v="0"/>
    <s v="Kalpana Kamath"/>
    <x v="1"/>
    <s v="Vasanthi Kamath"/>
    <n v="10"/>
    <d v="2024-10-01T00:00:00"/>
    <x v="18"/>
    <n v="0.36684444764770535"/>
    <x v="0"/>
  </r>
  <r>
    <s v="INV100335"/>
    <x v="222"/>
    <s v="CUST0017"/>
    <s v="PRD0200"/>
    <s v="STR042"/>
    <s v="EMP0173"/>
    <n v="3"/>
    <n v="721.87"/>
    <n v="25"/>
    <n v="541.4"/>
    <n v="5"/>
    <n v="81.209999999999994"/>
    <n v="1705.42"/>
    <n v="1490.01"/>
    <n v="134.2000000000001"/>
    <x v="3"/>
    <x v="3"/>
    <x v="0"/>
    <x v="0"/>
    <s v="16:40"/>
    <s v="Weekday"/>
    <x v="1"/>
    <n v="10"/>
    <n v="2024"/>
    <s v="Oct-2024"/>
    <x v="0"/>
    <s v="A-Line Kurti"/>
    <x v="0"/>
    <s v="TrendMart Thrissur Standard"/>
    <x v="1"/>
    <s v="Varsha Subramaniam"/>
    <x v="1"/>
    <s v="Logesh Gopalakrishnan"/>
    <n v="10"/>
    <d v="2024-10-01T00:00:00"/>
    <x v="0"/>
    <n v="7.8690293300184178E-2"/>
    <x v="1"/>
  </r>
  <r>
    <s v="INV100336"/>
    <x v="112"/>
    <s v="CUST0714"/>
    <s v="PRD0109"/>
    <s v="STR103"/>
    <s v="EMP0255"/>
    <n v="2"/>
    <n v="1579.91"/>
    <n v="5"/>
    <n v="157.99"/>
    <n v="12"/>
    <n v="360.22"/>
    <n v="3362.05"/>
    <n v="2184.86"/>
    <n v="816.97"/>
    <x v="2"/>
    <x v="2"/>
    <x v="0"/>
    <x v="0"/>
    <s v="15:26"/>
    <s v="Weekday"/>
    <x v="1"/>
    <n v="10"/>
    <n v="2024"/>
    <s v="Oct-2024"/>
    <x v="15"/>
    <s v="Jacket"/>
    <x v="16"/>
    <s v="TrendMart Alappuzha Outlet"/>
    <x v="1"/>
    <s v="Yamini Srinivasan"/>
    <x v="1"/>
    <s v="Venkat Sharma"/>
    <n v="10"/>
    <d v="2024-10-01T00:00:00"/>
    <x v="171"/>
    <n v="0.24299757588376139"/>
    <x v="2"/>
  </r>
  <r>
    <s v="INV100337"/>
    <x v="111"/>
    <s v="CUST0175"/>
    <s v="PRD0025"/>
    <s v="STR118"/>
    <s v="EMP0156"/>
    <n v="2"/>
    <n v="1438.31"/>
    <n v="10"/>
    <n v="287.66000000000003"/>
    <n v="12"/>
    <n v="310.68"/>
    <n v="2899.64"/>
    <n v="2050.48"/>
    <n v="538.47999999999979"/>
    <x v="2"/>
    <x v="2"/>
    <x v="0"/>
    <x v="0"/>
    <s v="20:31"/>
    <s v="Weekday"/>
    <x v="9"/>
    <n v="11"/>
    <n v="2024"/>
    <s v="Nov-2024"/>
    <x v="7"/>
    <s v="Straight Fit"/>
    <x v="23"/>
    <s v="TrendMart Nellore Mall Kiosk"/>
    <x v="0"/>
    <s v="Akhila Naicker"/>
    <x v="0"/>
    <s v="Deepthi Iyengar"/>
    <n v="11"/>
    <d v="2024-11-01T00:00:00"/>
    <x v="39"/>
    <n v="0.18570581175594206"/>
    <x v="0"/>
  </r>
  <r>
    <s v="INV100338"/>
    <x v="223"/>
    <s v="CUST0187"/>
    <s v="PRD0098"/>
    <s v="STR051"/>
    <s v="EMP0260"/>
    <n v="2"/>
    <n v="1282.17"/>
    <n v="30"/>
    <n v="769.3"/>
    <n v="12"/>
    <n v="215.4"/>
    <n v="2010.44"/>
    <n v="1878.26"/>
    <n v="-83.219999999999942"/>
    <x v="1"/>
    <x v="1"/>
    <x v="1"/>
    <x v="0"/>
    <s v="10:28"/>
    <s v="Weekday"/>
    <x v="4"/>
    <n v="2"/>
    <n v="2025"/>
    <s v="Feb-2025"/>
    <x v="18"/>
    <s v="Leather Wallet"/>
    <x v="37"/>
    <s v="TrendMart Kozhikode Outlet"/>
    <x v="1"/>
    <s v="Vani Nair"/>
    <x v="0"/>
    <s v="Malathi Varma"/>
    <n v="14"/>
    <d v="2025-02-01T00:00:00"/>
    <x v="98"/>
    <n v="-4.1393923718191013E-2"/>
    <x v="1"/>
  </r>
  <r>
    <s v="INV100339"/>
    <x v="37"/>
    <s v="CUST0683"/>
    <s v="PRD0024"/>
    <s v="STR094"/>
    <s v="EMP0255"/>
    <n v="2"/>
    <n v="2244.62"/>
    <n v="25"/>
    <n v="1122.31"/>
    <n v="12"/>
    <n v="404.03"/>
    <n v="3770.96"/>
    <n v="3158.92"/>
    <n v="208.01"/>
    <x v="1"/>
    <x v="1"/>
    <x v="0"/>
    <x v="0"/>
    <s v="19:43"/>
    <s v="Weekend"/>
    <x v="0"/>
    <n v="12"/>
    <n v="2024"/>
    <s v="Dec-2024"/>
    <x v="12"/>
    <s v="Backpack"/>
    <x v="47"/>
    <s v="TrendMart Kollam Flagship"/>
    <x v="1"/>
    <s v="Rohit Iyengar"/>
    <x v="0"/>
    <s v="Venkat Sharma"/>
    <n v="12"/>
    <d v="2024-12-01T00:00:00"/>
    <x v="172"/>
    <n v="5.5161020005515836E-2"/>
    <x v="1"/>
  </r>
  <r>
    <s v="INV100340"/>
    <x v="224"/>
    <s v="CUST0211"/>
    <s v="PRD0088"/>
    <s v="STR081"/>
    <s v="EMP0127"/>
    <n v="1"/>
    <n v="339.8"/>
    <n v="10"/>
    <n v="33.979999999999997"/>
    <n v="5"/>
    <n v="15.29"/>
    <n v="321.11"/>
    <n v="197.05"/>
    <n v="108.77000000000001"/>
    <x v="2"/>
    <x v="2"/>
    <x v="0"/>
    <x v="0"/>
    <s v="20:36"/>
    <s v="Weekday"/>
    <x v="11"/>
    <n v="8"/>
    <n v="2024"/>
    <s v="Aug-2024"/>
    <x v="6"/>
    <s v="Sunglasses"/>
    <x v="42"/>
    <s v="TrendMart Alappuzha Outlet"/>
    <x v="1"/>
    <s v="Ramya Iyer"/>
    <x v="1"/>
    <s v="Chandra Reddy"/>
    <n v="8"/>
    <d v="2024-08-01T00:00:00"/>
    <x v="156"/>
    <n v="0.33873127588676777"/>
    <x v="0"/>
  </r>
  <r>
    <s v="INV100341"/>
    <x v="202"/>
    <s v="CUST0038"/>
    <s v="PRD0208"/>
    <s v="STR058"/>
    <s v="EMP0141"/>
    <n v="1"/>
    <n v="627.94000000000005"/>
    <n v="10"/>
    <n v="62.79"/>
    <n v="5"/>
    <n v="28.26"/>
    <n v="593.41"/>
    <n v="303.61"/>
    <n v="261.53999999999996"/>
    <x v="2"/>
    <x v="2"/>
    <x v="0"/>
    <x v="0"/>
    <s v="16:34"/>
    <s v="Weekend"/>
    <x v="7"/>
    <n v="9"/>
    <n v="2024"/>
    <s v="Sep-2024"/>
    <x v="6"/>
    <s v="Cap"/>
    <x v="24"/>
    <s v="TrendMart Thoothukudi Flagship"/>
    <x v="1"/>
    <s v="Revathi Sharma"/>
    <x v="1"/>
    <s v="Dhruv Mishra"/>
    <n v="9"/>
    <d v="2024-09-01T00:00:00"/>
    <x v="128"/>
    <n v="0.44074080315464853"/>
    <x v="0"/>
  </r>
  <r>
    <s v="INV100342"/>
    <x v="219"/>
    <s v="CUST0145"/>
    <s v="PRD0020"/>
    <s v="STR087"/>
    <s v="EMP0127"/>
    <n v="3"/>
    <n v="294.82"/>
    <n v="0"/>
    <n v="0"/>
    <n v="5"/>
    <n v="44.22"/>
    <n v="928.68"/>
    <n v="515.70000000000005"/>
    <n v="368.75999999999988"/>
    <x v="0"/>
    <x v="0"/>
    <x v="0"/>
    <x v="0"/>
    <s v="21:15"/>
    <s v="Weekday"/>
    <x v="1"/>
    <n v="10"/>
    <n v="2024"/>
    <s v="Oct-2024"/>
    <x v="6"/>
    <s v="Sunglasses"/>
    <x v="41"/>
    <s v="TrendMart Salem Outlet"/>
    <x v="1"/>
    <s v="Bhavani Gopalakrishnan"/>
    <x v="0"/>
    <s v="Chandra Reddy"/>
    <n v="10"/>
    <d v="2024-10-01T00:00:00"/>
    <x v="86"/>
    <n v="0.39707972606279868"/>
    <x v="2"/>
  </r>
  <r>
    <s v="INV100343"/>
    <x v="174"/>
    <s v="CUST0053"/>
    <s v="PRD0030"/>
    <s v="STR080"/>
    <s v="EMP0149"/>
    <n v="1"/>
    <n v="651.92999999999995"/>
    <n v="10"/>
    <n v="65.19"/>
    <n v="5"/>
    <n v="29.34"/>
    <n v="616.08000000000004"/>
    <n v="419.4"/>
    <n v="167.34000000000006"/>
    <x v="1"/>
    <x v="1"/>
    <x v="0"/>
    <x v="0"/>
    <s v="14:15"/>
    <s v="Weekday"/>
    <x v="2"/>
    <n v="5"/>
    <n v="2024"/>
    <s v="May-2024"/>
    <x v="10"/>
    <s v="Tunic"/>
    <x v="22"/>
    <s v="TrendMart Kochi High Street"/>
    <x v="1"/>
    <s v="Girish Kamath"/>
    <x v="2"/>
    <s v="Vasanthi Kamath"/>
    <n v="5"/>
    <d v="2024-05-01T00:00:00"/>
    <x v="173"/>
    <n v="0.27162056875730434"/>
    <x v="0"/>
  </r>
  <r>
    <s v="INV100344"/>
    <x v="225"/>
    <s v="CUST0178"/>
    <s v="PRD0075"/>
    <s v="STR043"/>
    <s v="EMP0215"/>
    <n v="1"/>
    <n v="1030.3699999999999"/>
    <n v="10"/>
    <n v="103.04"/>
    <n v="12"/>
    <n v="111.28"/>
    <n v="1038.6099999999999"/>
    <n v="692.53"/>
    <n v="234.79999999999993"/>
    <x v="0"/>
    <x v="0"/>
    <x v="0"/>
    <x v="0"/>
    <s v="17:19"/>
    <s v="Weekend"/>
    <x v="0"/>
    <n v="12"/>
    <n v="2024"/>
    <s v="Dec-2024"/>
    <x v="7"/>
    <s v="Bootcut"/>
    <x v="7"/>
    <s v="TrendMart Mangaluru Standard"/>
    <x v="2"/>
    <s v="Srinivas Gowda"/>
    <x v="1"/>
    <s v="Praveen Gupta"/>
    <n v="12"/>
    <d v="2024-12-01T00:00:00"/>
    <x v="9"/>
    <n v="0.22607138386882464"/>
    <x v="0"/>
  </r>
  <r>
    <s v="INV100345"/>
    <x v="84"/>
    <s v="CUST0156"/>
    <s v="PRD0144"/>
    <s v="STR029"/>
    <s v="EMP0160"/>
    <n v="1"/>
    <n v="1129.6600000000001"/>
    <n v="0"/>
    <n v="0"/>
    <n v="12"/>
    <n v="135.56"/>
    <n v="1265.22"/>
    <n v="699.84"/>
    <n v="429.82"/>
    <x v="4"/>
    <x v="4"/>
    <x v="0"/>
    <x v="0"/>
    <s v="19:50"/>
    <s v="Weekday"/>
    <x v="1"/>
    <n v="10"/>
    <n v="2024"/>
    <s v="Oct-2024"/>
    <x v="10"/>
    <s v="Casual Top"/>
    <x v="18"/>
    <s v="TrendMart Davanagere High Street"/>
    <x v="2"/>
    <s v="Rohit Srinivasan"/>
    <x v="1"/>
    <s v="Ganesh Iyengar"/>
    <n v="10"/>
    <d v="2024-10-01T00:00:00"/>
    <x v="93"/>
    <n v="0.33971957446135848"/>
    <x v="2"/>
  </r>
  <r>
    <s v="INV100346"/>
    <x v="36"/>
    <s v="CUST0514"/>
    <s v="PRD0043"/>
    <s v="STR012"/>
    <s v="EMP0008"/>
    <n v="4"/>
    <n v="3313.8"/>
    <n v="10"/>
    <n v="1325.52"/>
    <n v="12"/>
    <n v="1431.56"/>
    <n v="13361.24"/>
    <n v="8136.04"/>
    <n v="3793.64"/>
    <x v="0"/>
    <x v="0"/>
    <x v="0"/>
    <x v="1"/>
    <s v="13:26"/>
    <s v="Weekend"/>
    <x v="11"/>
    <n v="8"/>
    <n v="2024"/>
    <s v="Aug-2024"/>
    <x v="12"/>
    <s v="Sling Bag"/>
    <x v="20"/>
    <s v="TrendMart Vijayawada Mall Kiosk"/>
    <x v="0"/>
    <s v="Deepika Naicker"/>
    <x v="3"/>
    <s v="Deepak Kamath"/>
    <n v="8"/>
    <d v="2024-08-01T00:00:00"/>
    <x v="63"/>
    <n v="0.28392873715313849"/>
    <x v="0"/>
  </r>
  <r>
    <s v="INV100347"/>
    <x v="33"/>
    <s v="CUST0455"/>
    <s v="PRD0122"/>
    <s v="STR001"/>
    <s v="EMP0206"/>
    <n v="1"/>
    <n v="690.53"/>
    <n v="25"/>
    <n v="172.63"/>
    <n v="3"/>
    <n v="15.54"/>
    <n v="533.44000000000005"/>
    <n v="556.99"/>
    <n v="-39.089999999999954"/>
    <x v="1"/>
    <x v="1"/>
    <x v="0"/>
    <x v="0"/>
    <s v="21:31"/>
    <s v="Weekday"/>
    <x v="5"/>
    <n v="6"/>
    <n v="2024"/>
    <s v="Jun-2024"/>
    <x v="14"/>
    <s v="Necklace"/>
    <x v="21"/>
    <s v="TrendMart Kollam Standard"/>
    <x v="1"/>
    <s v="Prakash Bhat"/>
    <x v="0"/>
    <s v="Arjun Krishnan"/>
    <n v="6"/>
    <d v="2024-06-01T00:00:00"/>
    <x v="37"/>
    <n v="-7.327909418116367E-2"/>
    <x v="1"/>
  </r>
  <r>
    <s v="INV100348"/>
    <x v="130"/>
    <s v="CUST0128"/>
    <s v="PRD0106"/>
    <s v="STR067"/>
    <s v="EMP0255"/>
    <n v="1"/>
    <n v="3666.35"/>
    <n v="25"/>
    <n v="916.59"/>
    <n v="12"/>
    <n v="329.97"/>
    <n v="3079.73"/>
    <n v="2237.8200000000002"/>
    <n v="511.93999999999983"/>
    <x v="0"/>
    <x v="0"/>
    <x v="0"/>
    <x v="0"/>
    <s v="16:02"/>
    <s v="Weekend"/>
    <x v="1"/>
    <n v="10"/>
    <n v="2024"/>
    <s v="Oct-2024"/>
    <x v="3"/>
    <s v="Slippers"/>
    <x v="43"/>
    <s v="TrendMart Visakhapatnam Standard"/>
    <x v="0"/>
    <s v="Jagan Balasubramaniam"/>
    <x v="1"/>
    <s v="Venkat Sharma"/>
    <n v="10"/>
    <d v="2024-10-01T00:00:00"/>
    <x v="158"/>
    <n v="0.16622885772454074"/>
    <x v="1"/>
  </r>
  <r>
    <s v="INV100349"/>
    <x v="226"/>
    <s v="CUST0472"/>
    <s v="PRD0069"/>
    <s v="STR042"/>
    <s v="EMP0008"/>
    <n v="3"/>
    <n v="638.27"/>
    <n v="20"/>
    <n v="382.96"/>
    <n v="5"/>
    <n v="76.59"/>
    <n v="1608.44"/>
    <n v="1107"/>
    <n v="424.85"/>
    <x v="0"/>
    <x v="0"/>
    <x v="0"/>
    <x v="0"/>
    <s v="14:36"/>
    <s v="Weekend"/>
    <x v="10"/>
    <n v="4"/>
    <n v="2024"/>
    <s v="Apr-2024"/>
    <x v="1"/>
    <s v="Round Neck"/>
    <x v="26"/>
    <s v="TrendMart Thrissur Standard"/>
    <x v="1"/>
    <s v="Vidya Kumar"/>
    <x v="0"/>
    <s v="Deepak Kamath"/>
    <n v="4"/>
    <d v="2024-04-01T00:00:00"/>
    <x v="78"/>
    <n v="0.26413792245902862"/>
    <x v="3"/>
  </r>
  <r>
    <s v="INV100350"/>
    <x v="93"/>
    <s v="CUST0322"/>
    <s v="PRD0121"/>
    <s v="STR082"/>
    <s v="EMP0063"/>
    <n v="4"/>
    <n v="4890.84"/>
    <n v="10"/>
    <n v="1956.34"/>
    <n v="12"/>
    <n v="2112.84"/>
    <n v="19719.86"/>
    <n v="15403.88"/>
    <n v="2203.1400000000012"/>
    <x v="2"/>
    <x v="2"/>
    <x v="0"/>
    <x v="0"/>
    <s v="19:27"/>
    <s v="Weekday"/>
    <x v="1"/>
    <n v="10"/>
    <n v="2024"/>
    <s v="Oct-2024"/>
    <x v="9"/>
    <s v="Analog Watch"/>
    <x v="21"/>
    <s v="TrendMart Tirupati Standard"/>
    <x v="0"/>
    <s v="Devraj Kamath"/>
    <x v="3"/>
    <s v="Anusuya Subramaniam"/>
    <n v="10"/>
    <d v="2024-10-01T00:00:00"/>
    <x v="164"/>
    <n v="0.11172188849210903"/>
    <x v="0"/>
  </r>
  <r>
    <s v="INV100351"/>
    <x v="181"/>
    <s v="CUST0246"/>
    <s v="PRD0129"/>
    <s v="STR045"/>
    <s v="EMP0156"/>
    <n v="2"/>
    <n v="690.36"/>
    <n v="0"/>
    <n v="0"/>
    <n v="5"/>
    <n v="69.040000000000006"/>
    <n v="1449.76"/>
    <n v="807.42"/>
    <n v="573.30000000000007"/>
    <x v="1"/>
    <x v="1"/>
    <x v="0"/>
    <x v="0"/>
    <s v="12:34"/>
    <s v="Weekday"/>
    <x v="9"/>
    <n v="11"/>
    <n v="2024"/>
    <s v="Nov-2024"/>
    <x v="6"/>
    <s v="Cap"/>
    <x v="2"/>
    <s v="TrendMart Khammam Standard"/>
    <x v="2"/>
    <s v="Gokul Sharma"/>
    <x v="0"/>
    <s v="Deepthi Iyengar"/>
    <n v="11"/>
    <d v="2024-11-01T00:00:00"/>
    <x v="54"/>
    <n v="0.39544476327116218"/>
    <x v="2"/>
  </r>
  <r>
    <s v="INV100352"/>
    <x v="227"/>
    <s v="CUST0840"/>
    <s v="PRD0176"/>
    <s v="STR013"/>
    <s v="EMP0001"/>
    <n v="1"/>
    <n v="1079.45"/>
    <n v="25"/>
    <n v="269.86"/>
    <n v="12"/>
    <n v="97.15"/>
    <n v="906.74"/>
    <n v="770.73"/>
    <n v="38.859999999999985"/>
    <x v="2"/>
    <x v="2"/>
    <x v="0"/>
    <x v="0"/>
    <s v="17:40"/>
    <s v="Weekday"/>
    <x v="3"/>
    <n v="7"/>
    <n v="2024"/>
    <s v="Jul-2024"/>
    <x v="0"/>
    <s v="A-Line Kurti"/>
    <x v="32"/>
    <s v="TrendMart Nizamabad Standard"/>
    <x v="2"/>
    <s v="Srinivas Chandran"/>
    <x v="0"/>
    <s v="Charulatha Kumar"/>
    <n v="7"/>
    <d v="2024-07-01T00:00:00"/>
    <x v="168"/>
    <n v="4.2856827756578494E-2"/>
    <x v="1"/>
  </r>
  <r>
    <s v="INV100353"/>
    <x v="30"/>
    <s v="CUST0322"/>
    <s v="PRD0103"/>
    <s v="STR058"/>
    <s v="EMP0255"/>
    <n v="2"/>
    <n v="3260.03"/>
    <n v="10"/>
    <n v="652.01"/>
    <n v="12"/>
    <n v="704.17"/>
    <n v="6572.22"/>
    <n v="4916"/>
    <n v="952.0500000000003"/>
    <x v="3"/>
    <x v="3"/>
    <x v="0"/>
    <x v="1"/>
    <s v="21:49"/>
    <s v="Weekday"/>
    <x v="1"/>
    <n v="10"/>
    <n v="2024"/>
    <s v="Oct-2024"/>
    <x v="3"/>
    <s v="Formal Shoes"/>
    <x v="15"/>
    <s v="TrendMart Thoothukudi Flagship"/>
    <x v="1"/>
    <s v="Devraj Kamath"/>
    <x v="3"/>
    <s v="Venkat Sharma"/>
    <n v="10"/>
    <d v="2024-10-01T00:00:00"/>
    <x v="174"/>
    <n v="0.14485972776322159"/>
    <x v="0"/>
  </r>
  <r>
    <s v="INV100354"/>
    <x v="228"/>
    <s v="CUST0739"/>
    <s v="PRD0218"/>
    <s v="STR028"/>
    <s v="EMP0276"/>
    <n v="1"/>
    <n v="850.96"/>
    <n v="20"/>
    <n v="170.19"/>
    <n v="5"/>
    <n v="34.04"/>
    <n v="714.81"/>
    <n v="513.84"/>
    <n v="166.92999999999992"/>
    <x v="4"/>
    <x v="4"/>
    <x v="0"/>
    <x v="0"/>
    <s v="15:11"/>
    <s v="Weekend"/>
    <x v="4"/>
    <n v="2"/>
    <n v="2025"/>
    <s v="Feb-2025"/>
    <x v="18"/>
    <s v="Card Holder"/>
    <x v="10"/>
    <s v="TrendMart Shivamogga Standard"/>
    <x v="2"/>
    <s v="Akhila Chettiar"/>
    <x v="0"/>
    <s v="Manoj Ramachandran"/>
    <n v="14"/>
    <d v="2025-02-01T00:00:00"/>
    <x v="40"/>
    <n v="0.23353058854800568"/>
    <x v="3"/>
  </r>
  <r>
    <s v="INV100355"/>
    <x v="74"/>
    <s v="CUST0725"/>
    <s v="PRD0141"/>
    <s v="STR094"/>
    <s v="EMP0215"/>
    <n v="2"/>
    <n v="751.36"/>
    <n v="20"/>
    <n v="300.54000000000002"/>
    <n v="5"/>
    <n v="60.11"/>
    <n v="1262.29"/>
    <n v="1095.3399999999999"/>
    <n v="106.84000000000005"/>
    <x v="0"/>
    <x v="0"/>
    <x v="0"/>
    <x v="0"/>
    <s v="12:43"/>
    <s v="Weekday"/>
    <x v="9"/>
    <n v="11"/>
    <n v="2024"/>
    <s v="Nov-2024"/>
    <x v="10"/>
    <s v="Formal Top"/>
    <x v="12"/>
    <s v="TrendMart Kollam Flagship"/>
    <x v="1"/>
    <s v="Padma Gopalakrishnan"/>
    <x v="1"/>
    <s v="Praveen Gupta"/>
    <n v="11"/>
    <d v="2024-11-01T00:00:00"/>
    <x v="62"/>
    <n v="8.4639821277202584E-2"/>
    <x v="3"/>
  </r>
  <r>
    <s v="INV100355"/>
    <x v="180"/>
    <s v="CUST0084"/>
    <s v="PRD0055"/>
    <s v="STR047"/>
    <s v="EMP0026"/>
    <n v="0"/>
    <n v="1453.56"/>
    <n v="15"/>
    <n v="0"/>
    <n v="12"/>
    <n v="0"/>
    <n v="0"/>
    <n v="0"/>
    <n v="0"/>
    <x v="3"/>
    <x v="3"/>
    <x v="1"/>
    <x v="1"/>
    <s v="18:20"/>
    <s v="Weekday"/>
    <x v="5"/>
    <n v="6"/>
    <n v="2024"/>
    <s v="Jun-2024"/>
    <x v="4"/>
    <s v="Sports T-Shirt"/>
    <x v="20"/>
    <s v="TrendMart Kurnool Standard"/>
    <x v="0"/>
    <s v="Hari Kamath"/>
    <x v="2"/>
    <s v="Sunita Ramachandran"/>
    <n v="6"/>
    <d v="2024-06-01T00:00:00"/>
    <x v="121"/>
    <n v="0"/>
    <x v="4"/>
  </r>
  <r>
    <s v="INV100356"/>
    <x v="145"/>
    <s v="CUST0331"/>
    <s v="PRD0128"/>
    <s v="STR105"/>
    <s v="EMP0020"/>
    <n v="2"/>
    <n v="1329.24"/>
    <n v="30"/>
    <n v="797.54"/>
    <n v="12"/>
    <n v="223.31"/>
    <n v="2084.25"/>
    <n v="1689.3"/>
    <n v="171.64000000000004"/>
    <x v="1"/>
    <x v="1"/>
    <x v="0"/>
    <x v="0"/>
    <s v="15:51"/>
    <s v="Weekday"/>
    <x v="5"/>
    <n v="6"/>
    <n v="2024"/>
    <s v="Jun-2024"/>
    <x v="0"/>
    <s v="Straight Kurti"/>
    <x v="13"/>
    <s v="TrendMart Coimbatore Mall Kiosk"/>
    <x v="1"/>
    <s v="Anjali Bhat"/>
    <x v="1"/>
    <s v="Eswar Prasad"/>
    <n v="6"/>
    <d v="2024-06-01T00:00:00"/>
    <x v="19"/>
    <n v="8.2350965575146956E-2"/>
    <x v="1"/>
  </r>
  <r>
    <s v="INV100357"/>
    <x v="87"/>
    <s v="CUST0645"/>
    <s v="PRD0141"/>
    <s v="STR076"/>
    <s v="EMP0160"/>
    <n v="1"/>
    <n v="815.61"/>
    <n v="15"/>
    <n v="122.34"/>
    <n v="5"/>
    <n v="34.659999999999997"/>
    <n v="727.93"/>
    <n v="547.66999999999996"/>
    <n v="145.6"/>
    <x v="0"/>
    <x v="0"/>
    <x v="1"/>
    <x v="0"/>
    <s v="11:33"/>
    <s v="Weekend"/>
    <x v="11"/>
    <n v="8"/>
    <n v="2024"/>
    <s v="Aug-2024"/>
    <x v="10"/>
    <s v="Formal Top"/>
    <x v="12"/>
    <s v="TrendMart Chennai Standard"/>
    <x v="1"/>
    <s v="Ganapathy Hegde"/>
    <x v="1"/>
    <s v="Ganesh Iyengar"/>
    <n v="8"/>
    <d v="2024-08-01T00:00:00"/>
    <x v="62"/>
    <n v="0.20001923261852103"/>
    <x v="4"/>
  </r>
  <r>
    <s v="INV100358"/>
    <x v="195"/>
    <s v="CUST0351"/>
    <s v="PRD0227"/>
    <s v="STR011"/>
    <s v="EMP0204"/>
    <n v="4"/>
    <n v="721.33"/>
    <n v="15"/>
    <n v="432.8"/>
    <n v="5"/>
    <n v="122.63"/>
    <n v="2575.15"/>
    <n v="1772.76"/>
    <n v="679.7600000000001"/>
    <x v="1"/>
    <x v="1"/>
    <x v="1"/>
    <x v="0"/>
    <s v="20:41"/>
    <s v="Weekday"/>
    <x v="0"/>
    <n v="12"/>
    <n v="2024"/>
    <s v="Dec-2024"/>
    <x v="6"/>
    <s v="Tie"/>
    <x v="14"/>
    <s v="TrendMart Tirupati Standard"/>
    <x v="0"/>
    <s v="Tara Subramaniam"/>
    <x v="2"/>
    <s v="Rahul Krishnan"/>
    <n v="12"/>
    <d v="2024-12-01T00:00:00"/>
    <x v="20"/>
    <n v="0.26396908917927114"/>
    <x v="4"/>
  </r>
  <r>
    <s v="INV100359"/>
    <x v="43"/>
    <s v="CUST0526"/>
    <s v="PRD0146"/>
    <s v="STR037"/>
    <s v="EMP0127"/>
    <n v="4"/>
    <n v="6217"/>
    <n v="10"/>
    <n v="2486.8000000000002"/>
    <n v="12"/>
    <n v="2685.74"/>
    <n v="25066.94"/>
    <n v="15846.48"/>
    <n v="6534.7199999999993"/>
    <x v="0"/>
    <x v="0"/>
    <x v="0"/>
    <x v="0"/>
    <s v="10:04"/>
    <s v="Weekday"/>
    <x v="9"/>
    <n v="11"/>
    <n v="2024"/>
    <s v="Nov-2024"/>
    <x v="9"/>
    <s v="Digital Watch"/>
    <x v="5"/>
    <s v="TrendMart Vijayawada High Street"/>
    <x v="0"/>
    <s v="Manikandan Chettiar"/>
    <x v="0"/>
    <s v="Chandra Reddy"/>
    <n v="11"/>
    <d v="2024-11-01T00:00:00"/>
    <x v="175"/>
    <n v="0.26069077438251337"/>
    <x v="0"/>
  </r>
  <r>
    <s v="INV100360"/>
    <x v="172"/>
    <s v="CUST0100"/>
    <s v="PRD0072"/>
    <s v="STR014"/>
    <s v="EMP0225"/>
    <n v="1"/>
    <n v="859.03"/>
    <n v="10"/>
    <n v="85.9"/>
    <n v="5"/>
    <n v="38.659999999999997"/>
    <n v="811.79"/>
    <n v="599.28"/>
    <n v="173.85"/>
    <x v="0"/>
    <x v="0"/>
    <x v="1"/>
    <x v="0"/>
    <s v="16:58"/>
    <s v="Weekday"/>
    <x v="1"/>
    <n v="10"/>
    <n v="2024"/>
    <s v="Oct-2024"/>
    <x v="0"/>
    <s v="Straight Kurti"/>
    <x v="5"/>
    <s v="TrendMart Tirupati Outlet"/>
    <x v="0"/>
    <s v="Chidambaram Rao"/>
    <x v="2"/>
    <s v="Swathi Achari"/>
    <n v="10"/>
    <d v="2024-10-01T00:00:00"/>
    <x v="142"/>
    <n v="0.21415637048990502"/>
    <x v="0"/>
  </r>
  <r>
    <s v="INV100361"/>
    <x v="229"/>
    <s v="CUST0678"/>
    <s v="PRD0126"/>
    <s v="STR080"/>
    <s v="EMP0225"/>
    <n v="1"/>
    <n v="1065.8699999999999"/>
    <n v="15"/>
    <n v="159.88"/>
    <n v="12"/>
    <n v="108.72"/>
    <n v="1014.71"/>
    <n v="645.59"/>
    <n v="260.39999999999998"/>
    <x v="3"/>
    <x v="3"/>
    <x v="1"/>
    <x v="0"/>
    <s v="17:44"/>
    <s v="Weekend"/>
    <x v="4"/>
    <n v="2"/>
    <n v="2025"/>
    <s v="Feb-2025"/>
    <x v="11"/>
    <s v="Formal Shirt"/>
    <x v="38"/>
    <s v="TrendMart Kochi High Street"/>
    <x v="1"/>
    <s v="Ganesh Kamath"/>
    <x v="3"/>
    <s v="Swathi Achari"/>
    <n v="14"/>
    <d v="2025-02-01T00:00:00"/>
    <x v="76"/>
    <n v="0.25662504557952515"/>
    <x v="4"/>
  </r>
  <r>
    <s v="INV100362"/>
    <x v="184"/>
    <s v="CUST0289"/>
    <s v="PRD0025"/>
    <s v="STR066"/>
    <s v="EMP0173"/>
    <n v="2"/>
    <n v="1382.13"/>
    <n v="0"/>
    <n v="0"/>
    <n v="12"/>
    <n v="331.71"/>
    <n v="3095.97"/>
    <n v="2050.48"/>
    <n v="713.77999999999975"/>
    <x v="0"/>
    <x v="0"/>
    <x v="0"/>
    <x v="0"/>
    <s v="13:02"/>
    <s v="Weekday"/>
    <x v="9"/>
    <n v="11"/>
    <n v="2024"/>
    <s v="Nov-2024"/>
    <x v="7"/>
    <s v="Straight Fit"/>
    <x v="23"/>
    <s v="TrendMart Dindigul Standard"/>
    <x v="1"/>
    <s v="Balaji Kumar"/>
    <x v="1"/>
    <s v="Logesh Gopalakrishnan"/>
    <n v="11"/>
    <d v="2024-11-01T00:00:00"/>
    <x v="39"/>
    <n v="0.23055132963174702"/>
    <x v="2"/>
  </r>
  <r>
    <s v="INV100363"/>
    <x v="154"/>
    <s v="CUST0815"/>
    <s v="PRD0175"/>
    <s v="STR049"/>
    <s v="EMP0205"/>
    <n v="2"/>
    <n v="768.22"/>
    <n v="0"/>
    <n v="0"/>
    <n v="5"/>
    <n v="76.819999999999993"/>
    <n v="1613.26"/>
    <n v="1142.18"/>
    <n v="394.25999999999993"/>
    <x v="0"/>
    <x v="0"/>
    <x v="0"/>
    <x v="0"/>
    <s v="20:48"/>
    <s v="Weekday"/>
    <x v="6"/>
    <n v="1"/>
    <n v="2025"/>
    <s v="Jan-2025"/>
    <x v="0"/>
    <s v="Straight Kurti"/>
    <x v="32"/>
    <s v="TrendMart Bengaluru Flagship"/>
    <x v="2"/>
    <s v="Varsha Chandran"/>
    <x v="0"/>
    <s v="Malini Gowda"/>
    <n v="13"/>
    <d v="2025-01-01T00:00:00"/>
    <x v="53"/>
    <n v="0.24438714156428595"/>
    <x v="2"/>
  </r>
  <r>
    <s v="INV100364"/>
    <x v="230"/>
    <s v="CUST0579"/>
    <s v="PRD0072"/>
    <s v="STR087"/>
    <s v="EMP0285"/>
    <n v="1"/>
    <n v="842.07"/>
    <n v="15"/>
    <n v="126.31"/>
    <n v="5"/>
    <n v="35.79"/>
    <n v="751.55"/>
    <n v="599.28"/>
    <n v="116.47999999999999"/>
    <x v="2"/>
    <x v="2"/>
    <x v="0"/>
    <x v="0"/>
    <s v="21:38"/>
    <s v="Weekday"/>
    <x v="9"/>
    <n v="11"/>
    <n v="2024"/>
    <s v="Nov-2024"/>
    <x v="0"/>
    <s v="Straight Kurti"/>
    <x v="5"/>
    <s v="TrendMart Salem Outlet"/>
    <x v="1"/>
    <s v="Meena Rao"/>
    <x v="2"/>
    <s v="Chandran Krishnan"/>
    <n v="11"/>
    <d v="2024-11-01T00:00:00"/>
    <x v="142"/>
    <n v="0.1549863615195263"/>
    <x v="4"/>
  </r>
  <r>
    <s v="INV100365"/>
    <x v="173"/>
    <s v="CUST0588"/>
    <s v="PRD0247"/>
    <s v="STR012"/>
    <s v="EMP0225"/>
    <n v="1"/>
    <n v="1118.69"/>
    <n v="0"/>
    <n v="0"/>
    <n v="12"/>
    <n v="134.24"/>
    <n v="1252.93"/>
    <n v="765.23"/>
    <n v="353.46000000000004"/>
    <x v="0"/>
    <x v="0"/>
    <x v="0"/>
    <x v="0"/>
    <s v="15:59"/>
    <s v="Weekday"/>
    <x v="10"/>
    <n v="4"/>
    <n v="2024"/>
    <s v="Apr-2024"/>
    <x v="19"/>
    <s v="Braided Belt"/>
    <x v="42"/>
    <s v="TrendMart Vijayawada Mall Kiosk"/>
    <x v="0"/>
    <s v="Nisha Achari"/>
    <x v="1"/>
    <s v="Swathi Achari"/>
    <n v="4"/>
    <d v="2024-04-01T00:00:00"/>
    <x v="176"/>
    <n v="0.28210674179722733"/>
    <x v="2"/>
  </r>
  <r>
    <s v="INV100366"/>
    <x v="16"/>
    <s v="CUST0350"/>
    <s v="PRD0226"/>
    <s v="STR115"/>
    <s v="EMP0001"/>
    <n v="2"/>
    <n v="919.75"/>
    <n v="0"/>
    <n v="0"/>
    <n v="5"/>
    <n v="91.97"/>
    <n v="1931.47"/>
    <n v="1252.52"/>
    <n v="586.98"/>
    <x v="0"/>
    <x v="0"/>
    <x v="0"/>
    <x v="0"/>
    <s v="15:50"/>
    <s v="Weekday"/>
    <x v="1"/>
    <n v="10"/>
    <n v="2024"/>
    <s v="Oct-2024"/>
    <x v="4"/>
    <s v="Track Suit"/>
    <x v="25"/>
    <s v="TrendMart Bengaluru Standard"/>
    <x v="2"/>
    <s v="Sanjay Chandran"/>
    <x v="3"/>
    <s v="Charulatha Kumar"/>
    <n v="10"/>
    <d v="2024-10-01T00:00:00"/>
    <x v="90"/>
    <n v="0.30390324467892332"/>
    <x v="2"/>
  </r>
  <r>
    <s v="INV100367"/>
    <x v="115"/>
    <s v="CUST0792"/>
    <s v="PRD0061"/>
    <s v="STR120"/>
    <s v="EMP0215"/>
    <n v="2"/>
    <n v="723.48"/>
    <n v="0"/>
    <n v="0"/>
    <n v="5"/>
    <n v="72.349999999999994"/>
    <n v="1519.31"/>
    <n v="1018.88"/>
    <n v="428.07999999999993"/>
    <x v="0"/>
    <x v="0"/>
    <x v="0"/>
    <x v="0"/>
    <s v="15:54"/>
    <s v="Weekend"/>
    <x v="10"/>
    <n v="4"/>
    <n v="2024"/>
    <s v="Apr-2024"/>
    <x v="13"/>
    <s v="Kids Shorts"/>
    <x v="14"/>
    <s v="TrendMart Karimnagar Standard"/>
    <x v="2"/>
    <s v="Varsha Kamath"/>
    <x v="3"/>
    <s v="Praveen Gupta"/>
    <n v="4"/>
    <d v="2024-04-01T00:00:00"/>
    <x v="152"/>
    <n v="0.28175948292316905"/>
    <x v="2"/>
  </r>
  <r>
    <s v="INV100368"/>
    <x v="72"/>
    <s v="CUST0126"/>
    <s v="Missing Product ID"/>
    <s v="STR004"/>
    <s v="EMP0020"/>
    <n v="3"/>
    <n v="1666.89"/>
    <n v="0"/>
    <n v="0"/>
    <n v="12"/>
    <n v="600.08000000000004"/>
    <n v="5600.75"/>
    <n v="3419.43"/>
    <n v="1581.2400000000002"/>
    <x v="1"/>
    <x v="1"/>
    <x v="1"/>
    <x v="0"/>
    <s v="13:05"/>
    <s v="Weekday"/>
    <x v="11"/>
    <n v="8"/>
    <n v="2024"/>
    <s v="Aug-2024"/>
    <x v="8"/>
    <s v="Unknown"/>
    <x v="49"/>
    <s v="TrendMart Kalaburagi Mall Kiosk"/>
    <x v="2"/>
    <s v="Naveen Bhat"/>
    <x v="1"/>
    <s v="Eswar Prasad"/>
    <n v="8"/>
    <d v="2024-08-01T00:00:00"/>
    <x v="177"/>
    <n v="0.28232647413292866"/>
    <x v="2"/>
  </r>
  <r>
    <s v="INV100369"/>
    <x v="214"/>
    <s v="CUST0226"/>
    <s v="PRD0013"/>
    <s v="STR041"/>
    <s v="EMP0260"/>
    <n v="2"/>
    <n v="843.31"/>
    <n v="25"/>
    <n v="421.65"/>
    <n v="5"/>
    <n v="63.25"/>
    <n v="1328.22"/>
    <n v="1100.02"/>
    <n v="164.95000000000005"/>
    <x v="1"/>
    <x v="1"/>
    <x v="0"/>
    <x v="0"/>
    <s v="15:26"/>
    <s v="Weekend"/>
    <x v="7"/>
    <n v="9"/>
    <n v="2024"/>
    <s v="Sep-2024"/>
    <x v="10"/>
    <s v="Crop Top"/>
    <x v="8"/>
    <s v="TrendMart Thiruvananthapuram Standard"/>
    <x v="1"/>
    <s v="Hariharan Kamath"/>
    <x v="0"/>
    <s v="Malathi Varma"/>
    <n v="9"/>
    <d v="2024-09-01T00:00:00"/>
    <x v="15"/>
    <n v="0.12418876390959332"/>
    <x v="1"/>
  </r>
  <r>
    <s v="INV100370"/>
    <x v="150"/>
    <s v="CUST0716"/>
    <s v="PRD0248"/>
    <s v="STR047"/>
    <s v="EMP0173"/>
    <n v="3"/>
    <n v="1168.01"/>
    <n v="30"/>
    <n v="1051.21"/>
    <n v="12"/>
    <n v="294.33999999999997"/>
    <n v="2747.16"/>
    <n v="2451.9899999999998"/>
    <n v="0.83000000000009777"/>
    <x v="1"/>
    <x v="1"/>
    <x v="0"/>
    <x v="0"/>
    <s v="17:24"/>
    <s v="Weekday"/>
    <x v="4"/>
    <n v="2"/>
    <n v="2025"/>
    <s v="Feb-2025"/>
    <x v="5"/>
    <s v="Skinny Fit"/>
    <x v="41"/>
    <s v="TrendMart Kurnool Standard"/>
    <x v="0"/>
    <s v="Indira Krishnan"/>
    <x v="0"/>
    <s v="Logesh Gopalakrishnan"/>
    <n v="14"/>
    <d v="2025-02-01T00:00:00"/>
    <x v="178"/>
    <n v="3.0213019991558475E-4"/>
    <x v="1"/>
  </r>
  <r>
    <s v="INV100371"/>
    <x v="38"/>
    <s v="CUST0476"/>
    <s v="PRD0063"/>
    <s v="STR105"/>
    <s v="EMP0009"/>
    <n v="1"/>
    <n v="1218.48"/>
    <n v="25"/>
    <n v="304.62"/>
    <n v="12"/>
    <n v="109.66"/>
    <n v="1023.52"/>
    <n v="865.92"/>
    <n v="47.940000000000026"/>
    <x v="0"/>
    <x v="0"/>
    <x v="0"/>
    <x v="0"/>
    <s v="13:53"/>
    <s v="Weekend"/>
    <x v="2"/>
    <n v="5"/>
    <n v="2024"/>
    <s v="May-2024"/>
    <x v="12"/>
    <s v="Backpack"/>
    <x v="11"/>
    <s v="TrendMart Coimbatore Mall Kiosk"/>
    <x v="1"/>
    <s v="Ashok Srinivasan"/>
    <x v="1"/>
    <s v="Vinod Hegde"/>
    <n v="5"/>
    <d v="2024-05-01T00:00:00"/>
    <x v="27"/>
    <n v="4.6838361732061927E-2"/>
    <x v="1"/>
  </r>
  <r>
    <s v="INV100372"/>
    <x v="54"/>
    <s v="CUST0271"/>
    <s v="PRD0128"/>
    <s v="STR070"/>
    <s v="EMP0204"/>
    <n v="2"/>
    <n v="1254.01"/>
    <n v="25"/>
    <n v="627"/>
    <n v="12"/>
    <n v="225.72"/>
    <n v="2106.7399999999998"/>
    <n v="1689.3"/>
    <n v="191.71999999999983"/>
    <x v="3"/>
    <x v="3"/>
    <x v="0"/>
    <x v="0"/>
    <s v="15:07"/>
    <s v="Weekday"/>
    <x v="0"/>
    <n v="12"/>
    <n v="2024"/>
    <s v="Dec-2024"/>
    <x v="0"/>
    <s v="Straight Kurti"/>
    <x v="13"/>
    <s v="TrendMart Alappuzha Mall Kiosk"/>
    <x v="1"/>
    <s v="Swathi Chettiar"/>
    <x v="0"/>
    <s v="Rahul Krishnan"/>
    <n v="12"/>
    <d v="2024-12-01T00:00:00"/>
    <x v="19"/>
    <n v="9.1003161282360356E-2"/>
    <x v="1"/>
  </r>
  <r>
    <s v="INV100373"/>
    <x v="231"/>
    <s v="CUST0718"/>
    <s v="PRD0123"/>
    <s v="STR105"/>
    <s v="EMP0090"/>
    <n v="3"/>
    <n v="1153.22"/>
    <n v="20"/>
    <n v="691.93"/>
    <n v="12"/>
    <n v="332.13"/>
    <n v="3099.86"/>
    <n v="2212.0500000000002"/>
    <n v="555.67999999999995"/>
    <x v="2"/>
    <x v="2"/>
    <x v="1"/>
    <x v="0"/>
    <s v="14:10"/>
    <s v="Weekday"/>
    <x v="11"/>
    <n v="8"/>
    <n v="2024"/>
    <s v="Aug-2024"/>
    <x v="19"/>
    <s v="Formal Belt"/>
    <x v="11"/>
    <s v="TrendMart Coimbatore Mall Kiosk"/>
    <x v="1"/>
    <s v="Vasu Murthy"/>
    <x v="3"/>
    <s v="Padma Gounder"/>
    <n v="8"/>
    <d v="2024-08-01T00:00:00"/>
    <x v="105"/>
    <n v="0.17925970850296463"/>
    <x v="3"/>
  </r>
  <r>
    <s v="INV100374"/>
    <x v="232"/>
    <s v="CUST0838"/>
    <s v="PRD0066"/>
    <s v="STR070"/>
    <s v="EMP0206"/>
    <n v="1"/>
    <n v="1328.56"/>
    <n v="0"/>
    <n v="0"/>
    <n v="12"/>
    <n v="159.43"/>
    <n v="1487.99"/>
    <n v="949.97"/>
    <n v="378.59"/>
    <x v="2"/>
    <x v="2"/>
    <x v="1"/>
    <x v="0"/>
    <s v="19:30"/>
    <s v="Weekday"/>
    <x v="1"/>
    <n v="10"/>
    <n v="2024"/>
    <s v="Oct-2024"/>
    <x v="18"/>
    <s v="Leather Wallet"/>
    <x v="38"/>
    <s v="TrendMart Alappuzha Mall Kiosk"/>
    <x v="1"/>
    <s v="Siddharth Subramaniam"/>
    <x v="0"/>
    <s v="Arjun Krishnan"/>
    <n v="10"/>
    <d v="2024-10-01T00:00:00"/>
    <x v="179"/>
    <n v="0.25443047332307339"/>
    <x v="2"/>
  </r>
  <r>
    <s v="INV100375"/>
    <x v="233"/>
    <s v="CUST0350"/>
    <s v="PRD0109"/>
    <s v="STR056"/>
    <s v="EMP0205"/>
    <n v="2"/>
    <n v="1594.57"/>
    <n v="10"/>
    <n v="318.91000000000003"/>
    <n v="12"/>
    <n v="344.43"/>
    <n v="3214.66"/>
    <n v="2184.86"/>
    <n v="685.36999999999966"/>
    <x v="3"/>
    <x v="3"/>
    <x v="1"/>
    <x v="0"/>
    <s v="20:01"/>
    <s v="Weekday"/>
    <x v="4"/>
    <n v="2"/>
    <n v="2025"/>
    <s v="Feb-2025"/>
    <x v="15"/>
    <s v="Jacket"/>
    <x v="16"/>
    <s v="TrendMart Nizamabad Standard"/>
    <x v="2"/>
    <s v="Sanjay Chandran"/>
    <x v="3"/>
    <s v="Malini Gowda"/>
    <n v="14"/>
    <d v="2025-02-01T00:00:00"/>
    <x v="171"/>
    <n v="0.213201396104098"/>
    <x v="0"/>
  </r>
  <r>
    <s v="INV100376"/>
    <x v="81"/>
    <s v="CUST0542"/>
    <s v="PRD0146"/>
    <s v="STR104"/>
    <s v="EMP0001"/>
    <n v="2"/>
    <n v="6884.02"/>
    <n v="5"/>
    <n v="688.4"/>
    <n v="12"/>
    <n v="1569.56"/>
    <n v="14649.2"/>
    <n v="7923.24"/>
    <n v="5156.4000000000015"/>
    <x v="2"/>
    <x v="2"/>
    <x v="0"/>
    <x v="0"/>
    <s v="21:55"/>
    <s v="Weekend"/>
    <x v="1"/>
    <n v="10"/>
    <n v="2024"/>
    <s v="Oct-2024"/>
    <x v="9"/>
    <s v="Digital Watch"/>
    <x v="5"/>
    <s v="TrendMart Kochi High Street"/>
    <x v="1"/>
    <s v="Karunakaran Iyengar"/>
    <x v="3"/>
    <s v="Charulatha Kumar"/>
    <n v="10"/>
    <d v="2024-10-01T00:00:00"/>
    <x v="175"/>
    <n v="0.35199191764738014"/>
    <x v="2"/>
  </r>
  <r>
    <s v="INV100377"/>
    <x v="109"/>
    <s v="CUST0035"/>
    <s v="PRD0129"/>
    <s v="STR075"/>
    <s v="EMP0204"/>
    <n v="1"/>
    <n v="703.02"/>
    <n v="15"/>
    <n v="105.45"/>
    <n v="5"/>
    <n v="29.88"/>
    <n v="627.45000000000005"/>
    <n v="403.71"/>
    <n v="193.86000000000007"/>
    <x v="1"/>
    <x v="1"/>
    <x v="0"/>
    <x v="0"/>
    <s v="13:36"/>
    <s v="Weekday"/>
    <x v="5"/>
    <n v="6"/>
    <n v="2024"/>
    <s v="Jun-2024"/>
    <x v="6"/>
    <s v="Cap"/>
    <x v="2"/>
    <s v="TrendMart Chennai Standard"/>
    <x v="1"/>
    <s v="Sunita Rao"/>
    <x v="0"/>
    <s v="Rahul Krishnan"/>
    <n v="6"/>
    <d v="2024-06-01T00:00:00"/>
    <x v="54"/>
    <n v="0.30896485775759036"/>
    <x v="4"/>
  </r>
  <r>
    <s v="INV100378"/>
    <x v="234"/>
    <s v="CUST0764"/>
    <s v="PRD0071"/>
    <s v="STR098"/>
    <s v="EMP0015"/>
    <n v="1"/>
    <n v="916.57"/>
    <n v="10"/>
    <n v="91.66"/>
    <n v="5"/>
    <n v="41.25"/>
    <n v="866.16"/>
    <n v="534.80999999999995"/>
    <n v="290.10000000000002"/>
    <x v="2"/>
    <x v="2"/>
    <x v="0"/>
    <x v="0"/>
    <s v="18:38"/>
    <s v="Weekend"/>
    <x v="6"/>
    <n v="1"/>
    <n v="2025"/>
    <s v="Jan-2025"/>
    <x v="10"/>
    <s v="Casual Top"/>
    <x v="4"/>
    <s v="TrendMart Guntur High Street"/>
    <x v="0"/>
    <s v="Ramesh Ramachandran"/>
    <x v="1"/>
    <s v="Vikram Bhat"/>
    <n v="13"/>
    <d v="2025-01-01T00:00:00"/>
    <x v="17"/>
    <n v="0.33492657245774454"/>
    <x v="0"/>
  </r>
  <r>
    <s v="INV100379"/>
    <x v="145"/>
    <s v="CUST0295"/>
    <s v="PRD0084"/>
    <s v="STR025"/>
    <s v="EMP0100"/>
    <n v="1"/>
    <n v="1304.43"/>
    <n v="10"/>
    <n v="130.44"/>
    <n v="12"/>
    <n v="140.88"/>
    <n v="1314.87"/>
    <n v="1073.45"/>
    <n v="100.53999999999985"/>
    <x v="3"/>
    <x v="3"/>
    <x v="1"/>
    <x v="0"/>
    <s v="16:52"/>
    <s v="Weekday"/>
    <x v="5"/>
    <n v="6"/>
    <n v="2024"/>
    <s v="Jun-2024"/>
    <x v="7"/>
    <s v="Bootcut"/>
    <x v="29"/>
    <s v="TrendMart Vellore High Street"/>
    <x v="1"/>
    <s v="Anil Mudaliar"/>
    <x v="2"/>
    <s v="Priya Balasubramaniam"/>
    <n v="6"/>
    <d v="2024-06-01T00:00:00"/>
    <x v="50"/>
    <n v="7.6463832926448899E-2"/>
    <x v="0"/>
  </r>
  <r>
    <s v="INV100380"/>
    <x v="115"/>
    <s v="CUST0725"/>
    <s v="PRD0117"/>
    <s v="STR028"/>
    <s v="EMP0173"/>
    <n v="2"/>
    <n v="1825.3"/>
    <n v="25"/>
    <n v="912.65"/>
    <n v="12"/>
    <n v="328.55"/>
    <n v="3066.5"/>
    <n v="2799.7"/>
    <n v="-61.749999999999829"/>
    <x v="2"/>
    <x v="2"/>
    <x v="0"/>
    <x v="0"/>
    <s v="12:38"/>
    <s v="Weekend"/>
    <x v="10"/>
    <n v="4"/>
    <n v="2024"/>
    <s v="Apr-2024"/>
    <x v="8"/>
    <s v="Shirt Dress"/>
    <x v="8"/>
    <s v="TrendMart Shivamogga Standard"/>
    <x v="2"/>
    <s v="Padma Gopalakrishnan"/>
    <x v="1"/>
    <s v="Logesh Gopalakrishnan"/>
    <n v="4"/>
    <d v="2024-04-01T00:00:00"/>
    <x v="10"/>
    <n v="-2.0136963965432849E-2"/>
    <x v="1"/>
  </r>
  <r>
    <s v="INV100381"/>
    <x v="42"/>
    <s v="CUST0034"/>
    <s v="PRD0023"/>
    <s v="STR094"/>
    <s v="EMP0121"/>
    <n v="4"/>
    <n v="803.77"/>
    <n v="30"/>
    <n v="964.52"/>
    <n v="5"/>
    <n v="112.53"/>
    <n v="2363.09"/>
    <n v="2237"/>
    <n v="13.560000000000144"/>
    <x v="0"/>
    <x v="0"/>
    <x v="0"/>
    <x v="0"/>
    <s v="13:06"/>
    <s v="Weekend"/>
    <x v="2"/>
    <n v="5"/>
    <n v="2024"/>
    <s v="May-2024"/>
    <x v="4"/>
    <s v="Joggers"/>
    <x v="3"/>
    <s v="TrendMart Kollam Flagship"/>
    <x v="1"/>
    <s v="Bhagya Sundaram"/>
    <x v="3"/>
    <s v="Yamini Pandian"/>
    <n v="5"/>
    <d v="2024-05-01T00:00:00"/>
    <x v="110"/>
    <n v="5.7382494953641811E-3"/>
    <x v="1"/>
  </r>
  <r>
    <s v="INV100382"/>
    <x v="232"/>
    <s v="CUST0263"/>
    <s v="PRD0022"/>
    <s v="STR021"/>
    <s v="EMP0141"/>
    <n v="2"/>
    <n v="1235.6600000000001"/>
    <n v="0"/>
    <n v="0"/>
    <n v="12"/>
    <n v="296.56"/>
    <n v="2767.88"/>
    <n v="1535.66"/>
    <n v="935.66000000000008"/>
    <x v="5"/>
    <x v="5"/>
    <x v="1"/>
    <x v="0"/>
    <s v="16:48"/>
    <s v="Weekday"/>
    <x v="1"/>
    <n v="10"/>
    <n v="2024"/>
    <s v="Oct-2024"/>
    <x v="7"/>
    <s v="Skinny Fit"/>
    <x v="25"/>
    <s v="TrendMart Kozhikode Standard"/>
    <x v="1"/>
    <s v="Lavanya Kumar"/>
    <x v="0"/>
    <s v="Dhruv Mishra"/>
    <n v="10"/>
    <d v="2024-10-01T00:00:00"/>
    <x v="43"/>
    <n v="0.3380421116522393"/>
    <x v="2"/>
  </r>
  <r>
    <s v="INV100383"/>
    <x v="169"/>
    <s v="CUST0435"/>
    <s v="PRD0225"/>
    <s v="STR067"/>
    <s v="EMP0204"/>
    <n v="1"/>
    <n v="1241.4000000000001"/>
    <n v="5"/>
    <n v="62.07"/>
    <n v="12"/>
    <n v="141.52000000000001"/>
    <n v="1320.85"/>
    <n v="861.8"/>
    <n v="317.52999999999997"/>
    <x v="0"/>
    <x v="0"/>
    <x v="1"/>
    <x v="0"/>
    <s v="12:10"/>
    <s v="Weekday"/>
    <x v="8"/>
    <n v="3"/>
    <n v="2025"/>
    <s v="Mar-2025"/>
    <x v="11"/>
    <s v="Formal Shirt"/>
    <x v="44"/>
    <s v="TrendMart Visakhapatnam Standard"/>
    <x v="0"/>
    <s v="Jagan Reddy"/>
    <x v="1"/>
    <s v="Rahul Krishnan"/>
    <n v="15"/>
    <d v="2025-03-01T00:00:00"/>
    <x v="124"/>
    <n v="0.2403982284135216"/>
    <x v="2"/>
  </r>
  <r>
    <s v="INV100384"/>
    <x v="5"/>
    <s v="CUST0735"/>
    <s v="PRD0181"/>
    <s v="STR109"/>
    <s v="EMP0194"/>
    <n v="4"/>
    <n v="863.1"/>
    <n v="5"/>
    <n v="172.62"/>
    <n v="5"/>
    <n v="163.99"/>
    <n v="3443.77"/>
    <n v="2280.7199999999998"/>
    <n v="999.06000000000017"/>
    <x v="2"/>
    <x v="2"/>
    <x v="0"/>
    <x v="0"/>
    <s v="18:49"/>
    <s v="Weekend"/>
    <x v="4"/>
    <n v="2"/>
    <n v="2025"/>
    <s v="Feb-2025"/>
    <x v="18"/>
    <s v="Leather Wallet"/>
    <x v="44"/>
    <s v="TrendMart Warangal Outlet"/>
    <x v="2"/>
    <s v="Nandini Iyer"/>
    <x v="1"/>
    <s v="Pranav Reddy"/>
    <n v="14"/>
    <d v="2025-02-01T00:00:00"/>
    <x v="180"/>
    <n v="0.29010648214021267"/>
    <x v="2"/>
  </r>
  <r>
    <s v="INV100385"/>
    <x v="192"/>
    <s v="CUST0079"/>
    <s v="PRD0182"/>
    <s v="STR031"/>
    <s v="EMP0141"/>
    <n v="3"/>
    <n v="3179.94"/>
    <n v="5"/>
    <n v="476.99"/>
    <n v="12"/>
    <n v="1087.54"/>
    <n v="10150.370000000001"/>
    <n v="6407.55"/>
    <n v="2655.2800000000007"/>
    <x v="2"/>
    <x v="2"/>
    <x v="0"/>
    <x v="0"/>
    <s v="20:36"/>
    <s v="Weekday"/>
    <x v="4"/>
    <n v="2"/>
    <n v="2025"/>
    <s v="Feb-2025"/>
    <x v="12"/>
    <s v="Sling Bag"/>
    <x v="10"/>
    <s v="TrendMart Kozhikode Mall Kiosk"/>
    <x v="1"/>
    <s v="Dhruv Natarajan"/>
    <x v="2"/>
    <s v="Dhruv Mishra"/>
    <n v="14"/>
    <d v="2025-02-01T00:00:00"/>
    <x v="74"/>
    <n v="0.26159440493302222"/>
    <x v="2"/>
  </r>
  <r>
    <s v="INV100386"/>
    <x v="235"/>
    <s v="CUST0200"/>
    <s v="PRD0043"/>
    <s v="STR091"/>
    <s v="EMP0215"/>
    <n v="0"/>
    <n v="2923.57"/>
    <n v="15"/>
    <n v="0"/>
    <n v="12"/>
    <n v="0"/>
    <n v="0"/>
    <n v="0"/>
    <n v="0"/>
    <x v="2"/>
    <x v="2"/>
    <x v="1"/>
    <x v="1"/>
    <s v="18:31"/>
    <s v="Weekday"/>
    <x v="11"/>
    <n v="8"/>
    <n v="2024"/>
    <s v="Aug-2024"/>
    <x v="12"/>
    <s v="Sling Bag"/>
    <x v="20"/>
    <s v="TrendMart Nizamabad Standard"/>
    <x v="2"/>
    <s v="Balaji Chettiar"/>
    <x v="3"/>
    <s v="Praveen Gupta"/>
    <n v="8"/>
    <d v="2024-08-01T00:00:00"/>
    <x v="63"/>
    <n v="0"/>
    <x v="4"/>
  </r>
  <r>
    <s v="INV100387"/>
    <x v="203"/>
    <s v="CUST0749"/>
    <s v="PRD0087"/>
    <s v="STR085"/>
    <s v="EMP0020"/>
    <n v="2"/>
    <n v="1265.6300000000001"/>
    <n v="10"/>
    <n v="253.13"/>
    <n v="12"/>
    <n v="273.38"/>
    <n v="2551.5100000000002"/>
    <n v="1746.86"/>
    <n v="531.27000000000032"/>
    <x v="1"/>
    <x v="1"/>
    <x v="0"/>
    <x v="0"/>
    <s v="16:17"/>
    <s v="Weekday"/>
    <x v="9"/>
    <n v="11"/>
    <n v="2024"/>
    <s v="Nov-2024"/>
    <x v="17"/>
    <s v="Formal Trouser"/>
    <x v="15"/>
    <s v="TrendMart Nizamabad Outlet"/>
    <x v="2"/>
    <s v="Anusuya Mudaliar"/>
    <x v="1"/>
    <s v="Eswar Prasad"/>
    <n v="11"/>
    <d v="2024-11-01T00:00:00"/>
    <x v="72"/>
    <n v="0.20821787882469608"/>
    <x v="0"/>
  </r>
  <r>
    <s v="INV100388"/>
    <x v="50"/>
    <s v="CUST0416"/>
    <s v="PRD0119"/>
    <s v="STR050"/>
    <s v="EMP0147"/>
    <n v="1"/>
    <n v="740.3"/>
    <n v="0"/>
    <n v="0"/>
    <n v="5"/>
    <n v="37.020000000000003"/>
    <n v="777.32"/>
    <n v="428.16"/>
    <n v="312.14000000000004"/>
    <x v="2"/>
    <x v="2"/>
    <x v="0"/>
    <x v="0"/>
    <s v="20:36"/>
    <s v="Weekday"/>
    <x v="1"/>
    <n v="10"/>
    <n v="2024"/>
    <s v="Oct-2024"/>
    <x v="1"/>
    <s v="Round Neck"/>
    <x v="26"/>
    <s v="TrendMart Thrissur High Street"/>
    <x v="1"/>
    <s v="Bharathi Prasad"/>
    <x v="0"/>
    <s v="Yogesh Chettiar"/>
    <n v="10"/>
    <d v="2024-10-01T00:00:00"/>
    <x v="181"/>
    <n v="0.40155920341686824"/>
    <x v="2"/>
  </r>
  <r>
    <s v="INV100389"/>
    <x v="236"/>
    <s v="CUST0057"/>
    <s v="PRD0202"/>
    <s v="STR058"/>
    <s v="EMP0149"/>
    <n v="2"/>
    <n v="869.16"/>
    <n v="15"/>
    <n v="260.75"/>
    <n v="5"/>
    <n v="73.88"/>
    <n v="1551.45"/>
    <n v="1180.04"/>
    <n v="297.53000000000009"/>
    <x v="1"/>
    <x v="1"/>
    <x v="0"/>
    <x v="0"/>
    <s v="13:44"/>
    <s v="Weekend"/>
    <x v="3"/>
    <n v="7"/>
    <n v="2024"/>
    <s v="Jul-2024"/>
    <x v="19"/>
    <s v="Casual Belt"/>
    <x v="44"/>
    <s v="TrendMart Thoothukudi Flagship"/>
    <x v="1"/>
    <s v="Bharathi Natarajan"/>
    <x v="3"/>
    <s v="Vasanthi Kamath"/>
    <n v="7"/>
    <d v="2024-07-01T00:00:00"/>
    <x v="133"/>
    <n v="0.19177543588256152"/>
    <x v="4"/>
  </r>
  <r>
    <s v="INV100390"/>
    <x v="158"/>
    <s v="CUST0266"/>
    <s v="PRD0050"/>
    <s v="STR041"/>
    <s v="EMP0063"/>
    <n v="1"/>
    <n v="1132.58"/>
    <n v="0"/>
    <n v="0"/>
    <n v="12"/>
    <n v="135.91"/>
    <n v="1268.49"/>
    <n v="769.63"/>
    <n v="362.95000000000005"/>
    <x v="3"/>
    <x v="3"/>
    <x v="1"/>
    <x v="0"/>
    <s v="15:32"/>
    <s v="Weekday"/>
    <x v="7"/>
    <n v="9"/>
    <n v="2024"/>
    <s v="Sep-2024"/>
    <x v="8"/>
    <s v="A-Line Dress"/>
    <x v="28"/>
    <s v="TrendMart Thiruvananthapuram Standard"/>
    <x v="1"/>
    <s v="Chandra Subramaniam"/>
    <x v="1"/>
    <s v="Anusuya Subramaniam"/>
    <n v="9"/>
    <d v="2024-09-01T00:00:00"/>
    <x v="144"/>
    <n v="0.28612760053291714"/>
    <x v="2"/>
  </r>
  <r>
    <s v="INV100391"/>
    <x v="237"/>
    <s v="CUST0374"/>
    <s v="PRD0043"/>
    <s v="STR006"/>
    <s v="EMP0203"/>
    <n v="4"/>
    <n v="3074.18"/>
    <n v="25"/>
    <n v="3074.18"/>
    <n v="12"/>
    <n v="1106.7"/>
    <n v="10329.24"/>
    <n v="8136.04"/>
    <n v="1086.4999999999998"/>
    <x v="0"/>
    <x v="0"/>
    <x v="0"/>
    <x v="1"/>
    <s v="12:22"/>
    <s v="Weekday"/>
    <x v="9"/>
    <n v="11"/>
    <n v="2024"/>
    <s v="Nov-2024"/>
    <x v="12"/>
    <s v="Sling Bag"/>
    <x v="20"/>
    <s v="TrendMart Vellore Standard"/>
    <x v="1"/>
    <s v="Varsha Rao"/>
    <x v="0"/>
    <s v="Rani Mishra"/>
    <n v="11"/>
    <d v="2024-11-01T00:00:00"/>
    <x v="63"/>
    <n v="0.10518682884704003"/>
    <x v="1"/>
  </r>
  <r>
    <s v="INV100392"/>
    <x v="238"/>
    <s v="CUST0130"/>
    <s v="PRD0198"/>
    <s v="STR029"/>
    <s v="EMP0255"/>
    <n v="0"/>
    <n v="822.23"/>
    <n v="10"/>
    <n v="0"/>
    <n v="5"/>
    <n v="0"/>
    <n v="0"/>
    <n v="0"/>
    <n v="0"/>
    <x v="1"/>
    <x v="1"/>
    <x v="0"/>
    <x v="0"/>
    <s v="18:10"/>
    <s v="Weekend"/>
    <x v="2"/>
    <n v="5"/>
    <n v="2024"/>
    <s v="May-2024"/>
    <x v="17"/>
    <s v="Formal Trouser"/>
    <x v="38"/>
    <s v="TrendMart Davanagere High Street"/>
    <x v="2"/>
    <s v="Tejaswini Murthy"/>
    <x v="0"/>
    <s v="Venkat Sharma"/>
    <n v="5"/>
    <d v="2024-05-01T00:00:00"/>
    <x v="182"/>
    <n v="0"/>
    <x v="0"/>
  </r>
  <r>
    <s v="INV100393"/>
    <x v="38"/>
    <s v="CUST0331"/>
    <s v="PRD0070"/>
    <s v="STR098"/>
    <s v="EMP0090"/>
    <n v="2"/>
    <n v="859.76"/>
    <n v="5"/>
    <n v="85.98"/>
    <n v="5"/>
    <n v="81.680000000000007"/>
    <n v="1715.22"/>
    <n v="1130.9000000000001"/>
    <n v="502.63999999999993"/>
    <x v="3"/>
    <x v="3"/>
    <x v="0"/>
    <x v="0"/>
    <s v="17:21"/>
    <s v="Weekend"/>
    <x v="2"/>
    <n v="5"/>
    <n v="2024"/>
    <s v="May-2024"/>
    <x v="13"/>
    <s v="Boys Shirt"/>
    <x v="13"/>
    <s v="TrendMart Guntur High Street"/>
    <x v="0"/>
    <s v="Anjali Bhat"/>
    <x v="1"/>
    <s v="Padma Gounder"/>
    <n v="5"/>
    <d v="2024-05-01T00:00:00"/>
    <x v="145"/>
    <n v="0.29304695607560544"/>
    <x v="2"/>
  </r>
  <r>
    <s v="INV100394"/>
    <x v="93"/>
    <s v="CUST0188"/>
    <s v="PRD0122"/>
    <s v="STR037"/>
    <s v="EMP0100"/>
    <n v="1"/>
    <n v="725.13"/>
    <n v="5"/>
    <n v="36.26"/>
    <n v="3"/>
    <n v="20.67"/>
    <n v="709.54"/>
    <n v="556.99"/>
    <n v="131.87999999999994"/>
    <x v="1"/>
    <x v="1"/>
    <x v="1"/>
    <x v="0"/>
    <s v="18:15"/>
    <s v="Weekday"/>
    <x v="1"/>
    <n v="10"/>
    <n v="2024"/>
    <s v="Oct-2024"/>
    <x v="14"/>
    <s v="Necklace"/>
    <x v="21"/>
    <s v="TrendMart Vijayawada High Street"/>
    <x v="0"/>
    <s v="Vasanthi Srinivasan"/>
    <x v="1"/>
    <s v="Priya Balasubramaniam"/>
    <n v="10"/>
    <d v="2024-10-01T00:00:00"/>
    <x v="37"/>
    <n v="0.1858668996814837"/>
    <x v="2"/>
  </r>
  <r>
    <s v="INV100395"/>
    <x v="15"/>
    <s v="CUST0482"/>
    <s v="PRD0213"/>
    <s v="STR087"/>
    <s v="EMP0285"/>
    <n v="3"/>
    <n v="6700.89"/>
    <n v="25"/>
    <n v="5025.67"/>
    <n v="3"/>
    <n v="452.31"/>
    <n v="15529.31"/>
    <n v="14601.63"/>
    <n v="475.37000000000029"/>
    <x v="1"/>
    <x v="1"/>
    <x v="1"/>
    <x v="0"/>
    <s v="14:12"/>
    <s v="Weekday"/>
    <x v="5"/>
    <n v="6"/>
    <n v="2024"/>
    <s v="Jun-2024"/>
    <x v="14"/>
    <s v="Earrings"/>
    <x v="9"/>
    <s v="TrendMart Salem Outlet"/>
    <x v="1"/>
    <s v="Suresh Mishra"/>
    <x v="1"/>
    <s v="Chandran Krishnan"/>
    <n v="6"/>
    <d v="2024-06-01T00:00:00"/>
    <x v="80"/>
    <n v="3.0611147565474596E-2"/>
    <x v="1"/>
  </r>
  <r>
    <s v="INV100396"/>
    <x v="78"/>
    <s v="CUST0532"/>
    <s v="PRD0130"/>
    <s v="STR060"/>
    <s v="EMP0170"/>
    <n v="1"/>
    <n v="1522"/>
    <n v="10"/>
    <n v="152.19999999999999"/>
    <n v="12"/>
    <n v="164.38"/>
    <n v="1534.18"/>
    <n v="962.17"/>
    <n v="407.63000000000011"/>
    <x v="0"/>
    <x v="0"/>
    <x v="1"/>
    <x v="0"/>
    <s v="20:41"/>
    <s v="Weekend"/>
    <x v="5"/>
    <n v="6"/>
    <n v="2024"/>
    <s v="Jun-2024"/>
    <x v="2"/>
    <s v="Cotton Saree"/>
    <x v="47"/>
    <s v="TrendMart Tirunelveli Flagship"/>
    <x v="1"/>
    <s v="Ravi Subramaniam"/>
    <x v="0"/>
    <s v="Jyothi Prasad"/>
    <n v="6"/>
    <d v="2024-06-01T00:00:00"/>
    <x v="132"/>
    <n v="0.26569894015043871"/>
    <x v="0"/>
  </r>
  <r>
    <s v="INV100397"/>
    <x v="40"/>
    <s v="CUST0277"/>
    <s v="PRD0048"/>
    <s v="STR112"/>
    <s v="EMP0285"/>
    <n v="2"/>
    <n v="1175.0999999999999"/>
    <n v="0"/>
    <n v="0"/>
    <n v="12"/>
    <n v="282.02"/>
    <n v="2632.22"/>
    <n v="1167.72"/>
    <n v="1182.4799999999998"/>
    <x v="0"/>
    <x v="0"/>
    <x v="0"/>
    <x v="0"/>
    <s v="19:18"/>
    <s v="Weekend"/>
    <x v="5"/>
    <n v="6"/>
    <n v="2024"/>
    <s v="Jun-2024"/>
    <x v="6"/>
    <s v="Tie"/>
    <x v="25"/>
    <s v="TrendMart Guntur Outlet"/>
    <x v="0"/>
    <s v="Kiran Gupta"/>
    <x v="3"/>
    <s v="Chandran Krishnan"/>
    <n v="6"/>
    <d v="2024-06-01T00:00:00"/>
    <x v="18"/>
    <n v="0.44923296684927549"/>
    <x v="2"/>
  </r>
  <r>
    <s v="INV100398"/>
    <x v="120"/>
    <s v="CUST0131"/>
    <s v="PRD0200"/>
    <s v="STR035"/>
    <s v="EMP0170"/>
    <n v="4"/>
    <n v="771.33"/>
    <n v="5"/>
    <n v="154.27000000000001"/>
    <n v="5"/>
    <n v="146.55000000000001"/>
    <n v="3077.6"/>
    <n v="1986.68"/>
    <n v="944.36999999999989"/>
    <x v="0"/>
    <x v="0"/>
    <x v="1"/>
    <x v="0"/>
    <s v="12:59"/>
    <s v="Weekday"/>
    <x v="10"/>
    <n v="4"/>
    <n v="2024"/>
    <s v="Apr-2024"/>
    <x v="0"/>
    <s v="A-Line Kurti"/>
    <x v="0"/>
    <s v="TrendMart Vijayawada Mall Kiosk"/>
    <x v="0"/>
    <s v="Jyothi Achari"/>
    <x v="0"/>
    <s v="Jyothi Prasad"/>
    <n v="4"/>
    <d v="2024-04-01T00:00:00"/>
    <x v="0"/>
    <n v="0.30685274239667271"/>
    <x v="2"/>
  </r>
  <r>
    <s v="INV100399"/>
    <x v="12"/>
    <s v="CUST0736"/>
    <s v="PRD0019"/>
    <s v="STR115"/>
    <s v="EMP0276"/>
    <n v="3"/>
    <n v="655.45"/>
    <n v="15"/>
    <n v="294.95"/>
    <n v="5"/>
    <n v="83.57"/>
    <n v="1754.97"/>
    <n v="1240.17"/>
    <n v="431.22999999999996"/>
    <x v="3"/>
    <x v="3"/>
    <x v="1"/>
    <x v="0"/>
    <s v="21:07"/>
    <s v="Weekday"/>
    <x v="7"/>
    <n v="9"/>
    <n v="2024"/>
    <s v="Sep-2024"/>
    <x v="13"/>
    <s v="Kids T-Shirt"/>
    <x v="22"/>
    <s v="TrendMart Bengaluru Standard"/>
    <x v="2"/>
    <s v="Yashoda Menon"/>
    <x v="0"/>
    <s v="Manoj Ramachandran"/>
    <n v="9"/>
    <d v="2024-09-01T00:00:00"/>
    <x v="38"/>
    <n v="0.24571930004501499"/>
    <x v="4"/>
  </r>
  <r>
    <s v="INV100400"/>
    <x v="104"/>
    <s v="CUST0504"/>
    <s v="PRD0058"/>
    <s v="STR116"/>
    <s v="EMP0255"/>
    <n v="0"/>
    <n v="1567.26"/>
    <n v="0"/>
    <n v="0"/>
    <n v="12"/>
    <n v="0"/>
    <n v="0"/>
    <n v="0"/>
    <n v="0"/>
    <x v="1"/>
    <x v="1"/>
    <x v="0"/>
    <x v="0"/>
    <s v="12:58"/>
    <s v="Weekday"/>
    <x v="5"/>
    <n v="6"/>
    <n v="2024"/>
    <s v="Jun-2024"/>
    <x v="18"/>
    <s v="Card Holder"/>
    <x v="18"/>
    <s v="TrendMart Madurai High Street"/>
    <x v="1"/>
    <s v="Hari Reddy"/>
    <x v="3"/>
    <s v="Venkat Sharma"/>
    <n v="6"/>
    <d v="2024-06-01T00:00:00"/>
    <x v="137"/>
    <n v="0"/>
    <x v="2"/>
  </r>
  <r>
    <s v="INV100401"/>
    <x v="239"/>
    <s v="CUST0460"/>
    <s v="PRD0122"/>
    <s v="STR097"/>
    <s v="EMP0255"/>
    <n v="1"/>
    <n v="721.95"/>
    <n v="15"/>
    <n v="108.29"/>
    <n v="3"/>
    <n v="18.41"/>
    <n v="632.07000000000005"/>
    <n v="556.99"/>
    <n v="56.670000000000044"/>
    <x v="3"/>
    <x v="3"/>
    <x v="0"/>
    <x v="0"/>
    <s v="21:30"/>
    <s v="Weekday"/>
    <x v="5"/>
    <n v="6"/>
    <n v="2024"/>
    <s v="Jun-2024"/>
    <x v="14"/>
    <s v="Necklace"/>
    <x v="21"/>
    <s v="TrendMart Thiruvananthapuram High Street"/>
    <x v="1"/>
    <s v="Ramesh Singh"/>
    <x v="1"/>
    <s v="Venkat Sharma"/>
    <n v="6"/>
    <d v="2024-06-01T00:00:00"/>
    <x v="37"/>
    <n v="8.965779106744512E-2"/>
    <x v="4"/>
  </r>
  <r>
    <s v="INV100402"/>
    <x v="240"/>
    <s v="CUST0809"/>
    <s v="PRD0035"/>
    <s v="STR021"/>
    <s v="EMP0072"/>
    <n v="1"/>
    <n v="850.86"/>
    <n v="20"/>
    <n v="170.17"/>
    <n v="5"/>
    <n v="34.03"/>
    <n v="714.72"/>
    <n v="539.76"/>
    <n v="140.93000000000004"/>
    <x v="1"/>
    <x v="1"/>
    <x v="1"/>
    <x v="0"/>
    <s v="13:09"/>
    <s v="Weekday"/>
    <x v="0"/>
    <n v="12"/>
    <n v="2024"/>
    <s v="Dec-2024"/>
    <x v="0"/>
    <s v="Printed Kurti"/>
    <x v="1"/>
    <s v="TrendMart Kozhikode Standard"/>
    <x v="1"/>
    <s v="Ganesh Gupta"/>
    <x v="3"/>
    <s v="Anitha Ramachandran"/>
    <n v="12"/>
    <d v="2024-12-01T00:00:00"/>
    <x v="4"/>
    <n v="0.19718211327512877"/>
    <x v="3"/>
  </r>
  <r>
    <s v="INV100403"/>
    <x v="123"/>
    <s v="CUST0308"/>
    <s v="PRD0124"/>
    <s v="STR102"/>
    <s v="EMP0285"/>
    <n v="1"/>
    <n v="697.15"/>
    <n v="30"/>
    <n v="209.15"/>
    <n v="5"/>
    <n v="24.4"/>
    <n v="512.4"/>
    <n v="499.31"/>
    <n v="-11.310000000000024"/>
    <x v="2"/>
    <x v="2"/>
    <x v="0"/>
    <x v="0"/>
    <s v="21:20"/>
    <s v="Weekday"/>
    <x v="10"/>
    <n v="4"/>
    <n v="2024"/>
    <s v="Apr-2024"/>
    <x v="13"/>
    <s v="Kids Shorts"/>
    <x v="9"/>
    <s v="TrendMart Tirunelveli High Street"/>
    <x v="1"/>
    <s v="Kalpana Kamath"/>
    <x v="1"/>
    <s v="Chandran Krishnan"/>
    <n v="4"/>
    <d v="2024-04-01T00:00:00"/>
    <x v="23"/>
    <n v="-2.2072599531615972E-2"/>
    <x v="1"/>
  </r>
  <r>
    <s v="INV100404"/>
    <x v="146"/>
    <s v="CUST0255"/>
    <s v="PRD0210"/>
    <s v="STR015"/>
    <s v="EMP0260"/>
    <n v="2"/>
    <n v="1430.69"/>
    <n v="20"/>
    <n v="572.28"/>
    <n v="12"/>
    <n v="274.69"/>
    <n v="2563.79"/>
    <n v="2041.8"/>
    <n v="247.3"/>
    <x v="0"/>
    <x v="0"/>
    <x v="0"/>
    <x v="0"/>
    <s v="14:36"/>
    <s v="Weekend"/>
    <x v="9"/>
    <n v="11"/>
    <n v="2024"/>
    <s v="Nov-2024"/>
    <x v="2"/>
    <s v="Georgette Saree"/>
    <x v="22"/>
    <s v="TrendMart Madurai Mall Kiosk"/>
    <x v="1"/>
    <s v="Akhila Sundaram"/>
    <x v="0"/>
    <s v="Malathi Varma"/>
    <n v="11"/>
    <d v="2024-11-01T00:00:00"/>
    <x v="123"/>
    <n v="9.6458758322639532E-2"/>
    <x v="3"/>
  </r>
  <r>
    <s v="INV100405"/>
    <x v="20"/>
    <s v="CUST0284"/>
    <s v="PRD0004"/>
    <s v="STR039"/>
    <s v="EMP0258"/>
    <n v="3"/>
    <n v="1902.88"/>
    <n v="5"/>
    <n v="285.43"/>
    <n v="12"/>
    <n v="650.79"/>
    <n v="6074"/>
    <n v="3433.77"/>
    <n v="1989.44"/>
    <x v="2"/>
    <x v="2"/>
    <x v="0"/>
    <x v="0"/>
    <s v="13:21"/>
    <s v="Weekend"/>
    <x v="5"/>
    <n v="6"/>
    <n v="2024"/>
    <s v="Jun-2024"/>
    <x v="8"/>
    <s v="Bodycon Dress"/>
    <x v="2"/>
    <s v="TrendMart Bengaluru High Street"/>
    <x v="2"/>
    <s v="Janani Krishnan"/>
    <x v="2"/>
    <s v="Preethi Singh"/>
    <n v="6"/>
    <d v="2024-06-01T00:00:00"/>
    <x v="183"/>
    <n v="0.32753375041159039"/>
    <x v="2"/>
  </r>
  <r>
    <s v="INV100406"/>
    <x v="119"/>
    <s v="CUST0253"/>
    <s v="PRD0090"/>
    <s v="STR003"/>
    <s v="EMP0127"/>
    <n v="5"/>
    <n v="653.08000000000004"/>
    <n v="10"/>
    <n v="326.54000000000002"/>
    <n v="5"/>
    <n v="146.94"/>
    <n v="3085.8"/>
    <n v="2096.4"/>
    <n v="842.46"/>
    <x v="0"/>
    <x v="0"/>
    <x v="1"/>
    <x v="0"/>
    <s v="16:19"/>
    <s v="Weekday"/>
    <x v="3"/>
    <n v="7"/>
    <n v="2024"/>
    <s v="Jul-2024"/>
    <x v="1"/>
    <s v="Round Neck"/>
    <x v="19"/>
    <s v="TrendMart Tumakuru High Street"/>
    <x v="2"/>
    <s v="Gayathri Chandran"/>
    <x v="3"/>
    <s v="Chandra Reddy"/>
    <n v="7"/>
    <d v="2024-07-01T00:00:00"/>
    <x v="31"/>
    <n v="0.27301186078164497"/>
    <x v="0"/>
  </r>
  <r>
    <s v="INV100407"/>
    <x v="160"/>
    <s v="CUST0649"/>
    <s v="PRD0005"/>
    <s v="STR069"/>
    <s v="EMP0205"/>
    <n v="2"/>
    <n v="2325.9899999999998"/>
    <n v="0"/>
    <n v="0"/>
    <n v="12"/>
    <n v="558.24"/>
    <n v="5210.22"/>
    <n v="3612.06"/>
    <n v="1039.9200000000003"/>
    <x v="0"/>
    <x v="0"/>
    <x v="1"/>
    <x v="0"/>
    <s v="10:08"/>
    <s v="Weekday"/>
    <x v="5"/>
    <n v="6"/>
    <n v="2024"/>
    <s v="Jun-2024"/>
    <x v="9"/>
    <s v="Digital Watch"/>
    <x v="13"/>
    <s v="TrendMart Erode Mall Kiosk"/>
    <x v="1"/>
    <s v="Bala Mishra"/>
    <x v="3"/>
    <s v="Malini Gowda"/>
    <n v="6"/>
    <d v="2024-06-01T00:00:00"/>
    <x v="184"/>
    <n v="0.19959233967087767"/>
    <x v="2"/>
  </r>
  <r>
    <s v="INV100408"/>
    <x v="238"/>
    <s v="CUST0375"/>
    <s v="PRD0030"/>
    <s v="STR114"/>
    <s v="EMP0207"/>
    <n v="2"/>
    <n v="703.06"/>
    <n v="0"/>
    <n v="0"/>
    <n v="5"/>
    <n v="70.31"/>
    <n v="1476.43"/>
    <n v="838.8"/>
    <n v="567.32000000000016"/>
    <x v="1"/>
    <x v="1"/>
    <x v="1"/>
    <x v="0"/>
    <s v="20:52"/>
    <s v="Weekend"/>
    <x v="2"/>
    <n v="5"/>
    <n v="2024"/>
    <s v="May-2024"/>
    <x v="10"/>
    <s v="Tunic"/>
    <x v="22"/>
    <s v="TrendMart Thiruvananthapuram High Street"/>
    <x v="1"/>
    <s v="Venkat Pillai"/>
    <x v="0"/>
    <s v="Chitra Bhat"/>
    <n v="5"/>
    <d v="2024-05-01T00:00:00"/>
    <x v="173"/>
    <n v="0.38425120053101069"/>
    <x v="2"/>
  </r>
  <r>
    <s v="INV100409"/>
    <x v="241"/>
    <s v="CUST0636"/>
    <s v="PRD0192"/>
    <s v="STR020"/>
    <s v="EMP0020"/>
    <n v="2"/>
    <n v="444.77"/>
    <n v="0"/>
    <n v="0"/>
    <n v="5"/>
    <n v="44.48"/>
    <n v="934.02"/>
    <n v="524.12"/>
    <n v="365.41999999999996"/>
    <x v="0"/>
    <x v="0"/>
    <x v="0"/>
    <x v="0"/>
    <s v="11:37"/>
    <s v="Weekend"/>
    <x v="11"/>
    <n v="8"/>
    <n v="2024"/>
    <s v="Aug-2024"/>
    <x v="1"/>
    <s v="Round Neck"/>
    <x v="44"/>
    <s v="TrendMart Guntur Standard"/>
    <x v="0"/>
    <s v="Gayathri Gowda"/>
    <x v="0"/>
    <s v="Eswar Prasad"/>
    <n v="8"/>
    <d v="2024-08-01T00:00:00"/>
    <x v="101"/>
    <n v="0.39123359242842765"/>
    <x v="2"/>
  </r>
  <r>
    <s v="INV100410"/>
    <x v="242"/>
    <s v="CUST0358"/>
    <s v="PRD0007"/>
    <s v="STR086"/>
    <s v="EMP0141"/>
    <n v="1"/>
    <n v="4527.71"/>
    <n v="0"/>
    <n v="0"/>
    <n v="12"/>
    <n v="543.33000000000004"/>
    <n v="5071.04"/>
    <n v="3236.57"/>
    <n v="1291.1399999999999"/>
    <x v="1"/>
    <x v="1"/>
    <x v="0"/>
    <x v="0"/>
    <s v="11:21"/>
    <s v="Weekday"/>
    <x v="3"/>
    <n v="7"/>
    <n v="2024"/>
    <s v="Jul-2024"/>
    <x v="2"/>
    <s v="Silk Saree"/>
    <x v="0"/>
    <s v="TrendMart Thiruvananthapuram Outlet"/>
    <x v="1"/>
    <s v="Rohit Kumar"/>
    <x v="0"/>
    <s v="Dhruv Mishra"/>
    <n v="7"/>
    <d v="2024-07-01T00:00:00"/>
    <x v="185"/>
    <n v="0.25461049409982961"/>
    <x v="2"/>
  </r>
  <r>
    <s v="INV100411"/>
    <x v="243"/>
    <s v="CUST0402"/>
    <s v="PRD0250"/>
    <s v="STR052"/>
    <s v="EMP0215"/>
    <n v="1"/>
    <n v="4786.29"/>
    <n v="10"/>
    <n v="478.63"/>
    <n v="12"/>
    <n v="516.91999999999996"/>
    <n v="4824.58"/>
    <n v="3650.55"/>
    <n v="657.10999999999979"/>
    <x v="3"/>
    <x v="3"/>
    <x v="0"/>
    <x v="1"/>
    <s v="16:07"/>
    <s v="Weekday"/>
    <x v="4"/>
    <n v="2"/>
    <n v="2025"/>
    <s v="Feb-2025"/>
    <x v="9"/>
    <s v="Digital Watch"/>
    <x v="0"/>
    <s v="TrendMart Guntur High Street"/>
    <x v="0"/>
    <s v="Balaji Reddy"/>
    <x v="2"/>
    <s v="Praveen Gupta"/>
    <n v="14"/>
    <d v="2025-02-01T00:00:00"/>
    <x v="34"/>
    <n v="0.13620045682733001"/>
    <x v="0"/>
  </r>
  <r>
    <s v="INV100412"/>
    <x v="244"/>
    <s v="CUST0673"/>
    <s v="PRD0149"/>
    <s v="STR044"/>
    <s v="EMP0203"/>
    <n v="1"/>
    <n v="1720.39"/>
    <n v="0"/>
    <n v="0"/>
    <n v="12"/>
    <n v="206.45"/>
    <n v="1926.84"/>
    <n v="1145.21"/>
    <n v="575.17999999999984"/>
    <x v="0"/>
    <x v="0"/>
    <x v="0"/>
    <x v="0"/>
    <s v="15:02"/>
    <s v="Weekday"/>
    <x v="2"/>
    <n v="5"/>
    <n v="2024"/>
    <s v="May-2024"/>
    <x v="3"/>
    <s v="Slippers"/>
    <x v="39"/>
    <s v="TrendMart Warangal High Street"/>
    <x v="2"/>
    <s v="Haritha Murthy"/>
    <x v="1"/>
    <s v="Rani Mishra"/>
    <n v="5"/>
    <d v="2024-05-01T00:00:00"/>
    <x v="154"/>
    <n v="0.2985094766560793"/>
    <x v="2"/>
  </r>
  <r>
    <s v="INV100413"/>
    <x v="226"/>
    <s v="CUST0684"/>
    <s v="PRD0134"/>
    <s v="STR079"/>
    <s v="EMP0205"/>
    <n v="2"/>
    <n v="958.53"/>
    <n v="20"/>
    <n v="383.41"/>
    <n v="5"/>
    <n v="76.680000000000007"/>
    <n v="1610.33"/>
    <n v="1396.16"/>
    <n v="137.48999999999984"/>
    <x v="3"/>
    <x v="3"/>
    <x v="1"/>
    <x v="0"/>
    <s v="10:47"/>
    <s v="Weekend"/>
    <x v="10"/>
    <n v="4"/>
    <n v="2024"/>
    <s v="Apr-2024"/>
    <x v="8"/>
    <s v="Maxi Dress"/>
    <x v="22"/>
    <s v="TrendMart Dindigul High Street"/>
    <x v="1"/>
    <s v="Meena Gowda"/>
    <x v="3"/>
    <s v="Malini Gowda"/>
    <n v="4"/>
    <d v="2024-04-01T00:00:00"/>
    <x v="55"/>
    <n v="8.5380015276371832E-2"/>
    <x v="3"/>
  </r>
  <r>
    <s v="INV100414"/>
    <x v="123"/>
    <s v="CUST0751"/>
    <s v="PRD0200"/>
    <s v="STR012"/>
    <s v="EMP0090"/>
    <n v="2"/>
    <n v="764.17"/>
    <n v="30"/>
    <n v="458.5"/>
    <n v="5"/>
    <n v="53.49"/>
    <n v="1123.33"/>
    <n v="993.34"/>
    <n v="76.499999999999886"/>
    <x v="0"/>
    <x v="0"/>
    <x v="0"/>
    <x v="0"/>
    <s v="18:38"/>
    <s v="Weekday"/>
    <x v="10"/>
    <n v="4"/>
    <n v="2024"/>
    <s v="Apr-2024"/>
    <x v="0"/>
    <s v="A-Line Kurti"/>
    <x v="0"/>
    <s v="TrendMart Vijayawada Mall Kiosk"/>
    <x v="0"/>
    <s v="Hemanth Pillai"/>
    <x v="0"/>
    <s v="Padma Gounder"/>
    <n v="4"/>
    <d v="2024-04-01T00:00:00"/>
    <x v="0"/>
    <n v="6.8101092288107581E-2"/>
    <x v="1"/>
  </r>
  <r>
    <s v="INV100415"/>
    <x v="245"/>
    <s v="CUST0569"/>
    <s v="PRD0068"/>
    <s v="STR063"/>
    <s v="EMP0215"/>
    <n v="3"/>
    <n v="1569.36"/>
    <n v="0"/>
    <n v="0"/>
    <n v="12"/>
    <n v="564.97"/>
    <n v="5273.05"/>
    <n v="3582.42"/>
    <n v="1125.6600000000001"/>
    <x v="1"/>
    <x v="1"/>
    <x v="0"/>
    <x v="0"/>
    <s v="16:59"/>
    <s v="Weekday"/>
    <x v="3"/>
    <n v="7"/>
    <n v="2024"/>
    <s v="Jul-2024"/>
    <x v="5"/>
    <s v="Skinny Fit"/>
    <x v="26"/>
    <s v="TrendMart Shivamogga Mall Kiosk"/>
    <x v="2"/>
    <s v="Padma Balasubramaniam"/>
    <x v="3"/>
    <s v="Praveen Gupta"/>
    <n v="7"/>
    <d v="2024-07-01T00:00:00"/>
    <x v="162"/>
    <n v="0.21347417528754706"/>
    <x v="2"/>
  </r>
  <r>
    <s v="INV100416"/>
    <x v="246"/>
    <s v="CUST0410"/>
    <s v="PRD0070"/>
    <s v="STR091"/>
    <s v="EMP0072"/>
    <n v="1"/>
    <n v="814.37"/>
    <n v="0"/>
    <n v="0"/>
    <n v="5"/>
    <n v="40.72"/>
    <n v="855.09"/>
    <n v="565.45000000000005"/>
    <n v="248.92"/>
    <x v="0"/>
    <x v="0"/>
    <x v="1"/>
    <x v="0"/>
    <s v="21:31"/>
    <s v="Weekday"/>
    <x v="8"/>
    <n v="3"/>
    <n v="2025"/>
    <s v="Mar-2025"/>
    <x v="13"/>
    <s v="Boys Shirt"/>
    <x v="13"/>
    <s v="TrendMart Nizamabad Standard"/>
    <x v="2"/>
    <s v="Vasanthi Bhat"/>
    <x v="0"/>
    <s v="Anitha Ramachandran"/>
    <n v="15"/>
    <d v="2025-03-01T00:00:00"/>
    <x v="145"/>
    <n v="0.29110386041235425"/>
    <x v="2"/>
  </r>
  <r>
    <s v="INV100417"/>
    <x v="99"/>
    <s v="CUST0298"/>
    <s v="PRD0147"/>
    <s v="STR054"/>
    <s v="EMP0205"/>
    <n v="1"/>
    <n v="1114.8699999999999"/>
    <n v="30"/>
    <n v="334.46"/>
    <n v="12"/>
    <n v="93.65"/>
    <n v="874.06"/>
    <n v="915.87"/>
    <n v="-135.46000000000006"/>
    <x v="0"/>
    <x v="0"/>
    <x v="1"/>
    <x v="0"/>
    <s v="10:34"/>
    <s v="Weekend"/>
    <x v="10"/>
    <n v="4"/>
    <n v="2024"/>
    <s v="Apr-2024"/>
    <x v="5"/>
    <s v="Slim Fit"/>
    <x v="32"/>
    <s v="TrendMart Thoothukudi Mall Kiosk"/>
    <x v="1"/>
    <s v="Anand Subramaniam"/>
    <x v="1"/>
    <s v="Malini Gowda"/>
    <n v="4"/>
    <d v="2024-04-01T00:00:00"/>
    <x v="186"/>
    <n v="-0.15497791913598616"/>
    <x v="1"/>
  </r>
  <r>
    <s v="INV100418"/>
    <x v="137"/>
    <s v="CUST0613"/>
    <s v="PRD0229"/>
    <s v="STR070"/>
    <s v="EMP0160"/>
    <n v="2"/>
    <n v="1107.58"/>
    <n v="30"/>
    <n v="664.55"/>
    <n v="12"/>
    <n v="186.07"/>
    <n v="1736.68"/>
    <n v="1834.88"/>
    <n v="-284.27000000000004"/>
    <x v="2"/>
    <x v="2"/>
    <x v="1"/>
    <x v="0"/>
    <s v="11:16"/>
    <s v="Weekday"/>
    <x v="0"/>
    <n v="12"/>
    <n v="2024"/>
    <s v="Dec-2024"/>
    <x v="18"/>
    <s v="Leather Wallet"/>
    <x v="1"/>
    <s v="TrendMart Alappuzha Mall Kiosk"/>
    <x v="1"/>
    <s v="Usha Krishnan"/>
    <x v="3"/>
    <s v="Ganesh Iyengar"/>
    <n v="12"/>
    <d v="2024-12-01T00:00:00"/>
    <x v="187"/>
    <n v="-0.16368588340972431"/>
    <x v="1"/>
  </r>
  <r>
    <s v="INV100419"/>
    <x v="23"/>
    <s v="CUST0741"/>
    <s v="PRD0169"/>
    <s v="STR051"/>
    <s v="EMP0240"/>
    <n v="2"/>
    <n v="1739"/>
    <n v="0"/>
    <n v="0"/>
    <n v="12"/>
    <n v="417.36"/>
    <n v="3895.36"/>
    <n v="2814.66"/>
    <n v="663.34000000000026"/>
    <x v="2"/>
    <x v="2"/>
    <x v="1"/>
    <x v="0"/>
    <s v="16:02"/>
    <s v="Weekday"/>
    <x v="3"/>
    <n v="7"/>
    <n v="2024"/>
    <s v="Jul-2024"/>
    <x v="8"/>
    <s v="Maxi Dress"/>
    <x v="10"/>
    <s v="TrendMart Kozhikode Outlet"/>
    <x v="1"/>
    <s v="Radha Chetty"/>
    <x v="1"/>
    <s v="Gopal Prasad"/>
    <n v="7"/>
    <d v="2024-07-01T00:00:00"/>
    <x v="13"/>
    <n v="0.17028978066212114"/>
    <x v="2"/>
  </r>
  <r>
    <s v="INV100420"/>
    <x v="125"/>
    <s v="CUST0255"/>
    <s v="PRD0113"/>
    <s v="STR112"/>
    <s v="EMP0009"/>
    <n v="2"/>
    <n v="2345.9699999999998"/>
    <n v="5"/>
    <n v="234.6"/>
    <n v="12"/>
    <n v="534.88"/>
    <n v="4992.22"/>
    <n v="3160.04"/>
    <n v="1297.3000000000002"/>
    <x v="3"/>
    <x v="3"/>
    <x v="1"/>
    <x v="0"/>
    <s v="15:33"/>
    <s v="Weekend"/>
    <x v="1"/>
    <n v="10"/>
    <n v="2024"/>
    <s v="Oct-2024"/>
    <x v="16"/>
    <s v="Kurta"/>
    <x v="13"/>
    <s v="TrendMart Guntur Outlet"/>
    <x v="0"/>
    <s v="Akhila Sundaram"/>
    <x v="0"/>
    <s v="Vinod Hegde"/>
    <n v="10"/>
    <d v="2024-10-01T00:00:00"/>
    <x v="188"/>
    <n v="0.25986434892693033"/>
    <x v="2"/>
  </r>
  <r>
    <s v="INV100421"/>
    <x v="241"/>
    <s v="CUST0481"/>
    <s v="PRD0239"/>
    <s v="STR085"/>
    <s v="EMP0100"/>
    <n v="1"/>
    <n v="2429.0700000000002"/>
    <n v="30"/>
    <n v="728.72"/>
    <n v="12"/>
    <n v="204.04"/>
    <n v="1904.39"/>
    <n v="1729.72"/>
    <n v="-29.369999999999919"/>
    <x v="2"/>
    <x v="2"/>
    <x v="0"/>
    <x v="0"/>
    <s v="12:53"/>
    <s v="Weekend"/>
    <x v="11"/>
    <n v="8"/>
    <n v="2024"/>
    <s v="Aug-2024"/>
    <x v="16"/>
    <s v="Dhoti"/>
    <x v="18"/>
    <s v="TrendMart Nizamabad Outlet"/>
    <x v="2"/>
    <s v="Devi Menon"/>
    <x v="1"/>
    <s v="Priya Balasubramaniam"/>
    <n v="8"/>
    <d v="2024-08-01T00:00:00"/>
    <x v="170"/>
    <n v="-1.5422261196498574E-2"/>
    <x v="1"/>
  </r>
  <r>
    <s v="INV100422"/>
    <x v="82"/>
    <s v="CUST0148"/>
    <s v="PRD0042"/>
    <s v="STR032"/>
    <s v="EMP0160"/>
    <n v="2"/>
    <n v="1425.84"/>
    <n v="0"/>
    <n v="0"/>
    <n v="12"/>
    <n v="342.2"/>
    <n v="3193.88"/>
    <n v="1957.36"/>
    <n v="894.32000000000016"/>
    <x v="5"/>
    <x v="5"/>
    <x v="0"/>
    <x v="0"/>
    <s v="14:37"/>
    <s v="Weekday"/>
    <x v="7"/>
    <n v="9"/>
    <n v="2024"/>
    <s v="Sep-2024"/>
    <x v="17"/>
    <s v="Cargo"/>
    <x v="2"/>
    <s v="TrendMart Kochi Standard"/>
    <x v="1"/>
    <s v="Vasu Mudaliar"/>
    <x v="3"/>
    <s v="Ganesh Iyengar"/>
    <n v="9"/>
    <d v="2024-09-01T00:00:00"/>
    <x v="82"/>
    <n v="0.28001052011972904"/>
    <x v="2"/>
  </r>
  <r>
    <s v="INV100423"/>
    <x v="213"/>
    <s v="CUST0564"/>
    <s v="PRD0173"/>
    <s v="STR102"/>
    <s v="EMP0207"/>
    <n v="2"/>
    <n v="2438.84"/>
    <n v="30"/>
    <n v="1463.3"/>
    <n v="12"/>
    <n v="409.73"/>
    <n v="3824.11"/>
    <n v="3724.7"/>
    <n v="-310.31999999999971"/>
    <x v="0"/>
    <x v="0"/>
    <x v="0"/>
    <x v="0"/>
    <s v="11:25"/>
    <s v="Weekday"/>
    <x v="1"/>
    <n v="10"/>
    <n v="2024"/>
    <s v="Oct-2024"/>
    <x v="3"/>
    <s v="Slippers"/>
    <x v="23"/>
    <s v="TrendMart Tirunelveli High Street"/>
    <x v="1"/>
    <s v="Kiran Mishra"/>
    <x v="3"/>
    <s v="Chitra Bhat"/>
    <n v="10"/>
    <d v="2024-10-01T00:00:00"/>
    <x v="189"/>
    <n v="-8.1148293328382207E-2"/>
    <x v="1"/>
  </r>
  <r>
    <s v="INV100424"/>
    <x v="145"/>
    <s v="CUST0791"/>
    <s v="PRD0153"/>
    <s v="STR081"/>
    <s v="EMP0206"/>
    <n v="1"/>
    <n v="760.36"/>
    <n v="15"/>
    <n v="114.05"/>
    <n v="5"/>
    <n v="32.32"/>
    <n v="678.63"/>
    <n v="569.35"/>
    <n v="76.95999999999998"/>
    <x v="2"/>
    <x v="2"/>
    <x v="1"/>
    <x v="0"/>
    <s v="13:01"/>
    <s v="Weekday"/>
    <x v="5"/>
    <n v="6"/>
    <n v="2024"/>
    <s v="Jun-2024"/>
    <x v="0"/>
    <s v="A-Line Kurti"/>
    <x v="7"/>
    <s v="TrendMart Alappuzha Outlet"/>
    <x v="1"/>
    <s v="Uma Murthy"/>
    <x v="2"/>
    <s v="Arjun Krishnan"/>
    <n v="6"/>
    <d v="2024-06-01T00:00:00"/>
    <x v="125"/>
    <n v="0.11340494820447074"/>
    <x v="4"/>
  </r>
  <r>
    <s v="INV100425"/>
    <x v="247"/>
    <s v="CUST0660"/>
    <s v="PRD0152"/>
    <s v="STR050"/>
    <s v="EMP0194"/>
    <n v="2"/>
    <n v="6713.28"/>
    <n v="10"/>
    <n v="1342.66"/>
    <n v="3"/>
    <n v="362.52"/>
    <n v="12446.42"/>
    <n v="9430.2000000000007"/>
    <n v="2653.6999999999994"/>
    <x v="0"/>
    <x v="0"/>
    <x v="0"/>
    <x v="0"/>
    <s v="16:10"/>
    <s v="Weekend"/>
    <x v="8"/>
    <n v="3"/>
    <n v="2025"/>
    <s v="Mar-2025"/>
    <x v="14"/>
    <s v="Earrings"/>
    <x v="8"/>
    <s v="TrendMart Thrissur High Street"/>
    <x v="1"/>
    <s v="Bharathi Singh"/>
    <x v="3"/>
    <s v="Pranav Reddy"/>
    <n v="15"/>
    <d v="2025-03-01T00:00:00"/>
    <x v="24"/>
    <n v="0.21320990292791014"/>
    <x v="0"/>
  </r>
  <r>
    <s v="INV100426"/>
    <x v="248"/>
    <s v="CUST0170"/>
    <s v="PRD0004"/>
    <s v="STR016"/>
    <s v="EMP0206"/>
    <n v="4"/>
    <n v="1618.06"/>
    <n v="0"/>
    <n v="0"/>
    <n v="12"/>
    <n v="776.67"/>
    <n v="7248.91"/>
    <n v="4578.3599999999997"/>
    <n v="1893.88"/>
    <x v="3"/>
    <x v="3"/>
    <x v="0"/>
    <x v="0"/>
    <s v="17:54"/>
    <s v="Weekday"/>
    <x v="5"/>
    <n v="6"/>
    <n v="2024"/>
    <s v="Jun-2024"/>
    <x v="8"/>
    <s v="Bodycon Dress"/>
    <x v="2"/>
    <s v="TrendMart Visakhapatnam Flagship"/>
    <x v="0"/>
    <s v="Eswar Varma"/>
    <x v="1"/>
    <s v="Arjun Krishnan"/>
    <n v="6"/>
    <d v="2024-06-01T00:00:00"/>
    <x v="183"/>
    <n v="0.26126410729337241"/>
    <x v="2"/>
  </r>
  <r>
    <s v="INV100427"/>
    <x v="249"/>
    <s v="CUST0578"/>
    <s v="PRD0149"/>
    <s v="STR089"/>
    <s v="EMP0026"/>
    <n v="3"/>
    <n v="1841.52"/>
    <n v="5"/>
    <n v="276.23"/>
    <n v="12"/>
    <n v="629.79999999999995"/>
    <n v="5878.13"/>
    <n v="3435.63"/>
    <n v="1812.7"/>
    <x v="0"/>
    <x v="0"/>
    <x v="0"/>
    <x v="0"/>
    <s v="10:21"/>
    <s v="Weekday"/>
    <x v="8"/>
    <n v="3"/>
    <n v="2025"/>
    <s v="Mar-2025"/>
    <x v="3"/>
    <s v="Slippers"/>
    <x v="39"/>
    <s v="TrendMart Kurnool Outlet"/>
    <x v="0"/>
    <s v="Kalyani Subramaniam"/>
    <x v="0"/>
    <s v="Sunita Ramachandran"/>
    <n v="15"/>
    <d v="2025-03-01T00:00:00"/>
    <x v="154"/>
    <n v="0.30838038627930991"/>
    <x v="2"/>
  </r>
  <r>
    <s v="INV100428"/>
    <x v="250"/>
    <s v="CUST0223"/>
    <s v="PRD0027"/>
    <s v="STR070"/>
    <s v="EMP0240"/>
    <n v="1"/>
    <n v="2786.59"/>
    <n v="0"/>
    <n v="0"/>
    <n v="12"/>
    <n v="334.39"/>
    <n v="3120.98"/>
    <n v="2198.2199999999998"/>
    <n v="588.37000000000023"/>
    <x v="0"/>
    <x v="0"/>
    <x v="0"/>
    <x v="0"/>
    <s v="13:26"/>
    <s v="Weekday"/>
    <x v="7"/>
    <n v="9"/>
    <n v="2024"/>
    <s v="Sep-2024"/>
    <x v="12"/>
    <s v="Sling Bag"/>
    <x v="13"/>
    <s v="TrendMart Alappuzha Mall Kiosk"/>
    <x v="1"/>
    <s v="Yogesh Venkatesan"/>
    <x v="0"/>
    <s v="Gopal Prasad"/>
    <n v="9"/>
    <d v="2024-09-01T00:00:00"/>
    <x v="92"/>
    <n v="0.18852091330287288"/>
    <x v="2"/>
  </r>
  <r>
    <s v="INV100429"/>
    <x v="162"/>
    <s v="CUST0832"/>
    <s v="PRD0204"/>
    <s v="STR103"/>
    <s v="EMP0141"/>
    <n v="1"/>
    <n v="884.49"/>
    <n v="10"/>
    <n v="88.45"/>
    <n v="5"/>
    <n v="39.799999999999997"/>
    <n v="835.84"/>
    <n v="695.67"/>
    <n v="100.37000000000008"/>
    <x v="3"/>
    <x v="3"/>
    <x v="0"/>
    <x v="0"/>
    <s v="18:34"/>
    <s v="Weekday"/>
    <x v="2"/>
    <n v="5"/>
    <n v="2024"/>
    <s v="May-2024"/>
    <x v="12"/>
    <s v="Clutch"/>
    <x v="46"/>
    <s v="TrendMart Alappuzha Outlet"/>
    <x v="1"/>
    <s v="Deepak Iyengar"/>
    <x v="1"/>
    <s v="Dhruv Mishra"/>
    <n v="5"/>
    <d v="2024-05-01T00:00:00"/>
    <x v="190"/>
    <n v="0.12008279096477803"/>
    <x v="0"/>
  </r>
  <r>
    <s v="INV100430"/>
    <x v="251"/>
    <s v="CUST0079"/>
    <s v="PRD0177"/>
    <s v="STR037"/>
    <s v="EMP0206"/>
    <n v="3"/>
    <n v="900.38"/>
    <n v="0"/>
    <n v="0"/>
    <n v="5"/>
    <n v="135.06"/>
    <n v="2836.2"/>
    <n v="1889.16"/>
    <n v="811.97999999999979"/>
    <x v="1"/>
    <x v="1"/>
    <x v="0"/>
    <x v="0"/>
    <s v="12:24"/>
    <s v="Weekday"/>
    <x v="5"/>
    <n v="6"/>
    <n v="2024"/>
    <s v="Jun-2024"/>
    <x v="10"/>
    <s v="Crop Top"/>
    <x v="28"/>
    <s v="TrendMart Vijayawada High Street"/>
    <x v="0"/>
    <s v="Dhruv Natarajan"/>
    <x v="2"/>
    <s v="Arjun Krishnan"/>
    <n v="6"/>
    <d v="2024-06-01T00:00:00"/>
    <x v="73"/>
    <n v="0.28629151681827791"/>
    <x v="2"/>
  </r>
  <r>
    <s v="INV100431"/>
    <x v="63"/>
    <s v="CUST0619"/>
    <s v="PRD0091"/>
    <s v="STR092"/>
    <s v="EMP0194"/>
    <n v="2"/>
    <n v="1106.6199999999999"/>
    <n v="25"/>
    <n v="553.30999999999995"/>
    <n v="12"/>
    <n v="199.19"/>
    <n v="1859.12"/>
    <n v="1617.98"/>
    <n v="41.949999999999875"/>
    <x v="3"/>
    <x v="3"/>
    <x v="0"/>
    <x v="0"/>
    <s v="18:36"/>
    <s v="Weekday"/>
    <x v="9"/>
    <n v="11"/>
    <n v="2024"/>
    <s v="Nov-2024"/>
    <x v="0"/>
    <s v="Anarkali Kurti"/>
    <x v="34"/>
    <s v="TrendMart Kochi Standard"/>
    <x v="1"/>
    <s v="Latha Venkatesan"/>
    <x v="3"/>
    <s v="Pranav Reddy"/>
    <n v="11"/>
    <d v="2024-11-01T00:00:00"/>
    <x v="191"/>
    <n v="2.2564439089461614E-2"/>
    <x v="1"/>
  </r>
  <r>
    <s v="INV100432"/>
    <x v="238"/>
    <s v="CUST0129"/>
    <s v="PRD0125"/>
    <s v="STR088"/>
    <s v="EMP0170"/>
    <n v="2"/>
    <n v="3355.7"/>
    <n v="10"/>
    <n v="671.14"/>
    <n v="12"/>
    <n v="724.83"/>
    <n v="6765.09"/>
    <n v="4138.66"/>
    <n v="1901.6000000000004"/>
    <x v="3"/>
    <x v="3"/>
    <x v="0"/>
    <x v="0"/>
    <s v="18:42"/>
    <s v="Weekend"/>
    <x v="2"/>
    <n v="5"/>
    <n v="2024"/>
    <s v="May-2024"/>
    <x v="12"/>
    <s v="Sling Bag"/>
    <x v="2"/>
    <s v="TrendMart Warangal High Street"/>
    <x v="2"/>
    <s v="Gokul Nair"/>
    <x v="1"/>
    <s v="Jyothi Prasad"/>
    <n v="5"/>
    <d v="2024-05-01T00:00:00"/>
    <x v="22"/>
    <n v="0.28109012592589311"/>
    <x v="0"/>
  </r>
  <r>
    <s v="INV100433"/>
    <x v="23"/>
    <s v="CUST0203"/>
    <s v="PRD0069"/>
    <s v="STR091"/>
    <s v="EMP0045"/>
    <n v="5"/>
    <n v="646.41"/>
    <n v="30"/>
    <n v="969.62"/>
    <n v="5"/>
    <n v="113.12"/>
    <n v="2375.5500000000002"/>
    <n v="1845"/>
    <n v="417.43000000000018"/>
    <x v="0"/>
    <x v="0"/>
    <x v="0"/>
    <x v="0"/>
    <s v="15:58"/>
    <s v="Weekday"/>
    <x v="3"/>
    <n v="7"/>
    <n v="2024"/>
    <s v="Jul-2024"/>
    <x v="1"/>
    <s v="Round Neck"/>
    <x v="26"/>
    <s v="TrendMart Nizamabad Standard"/>
    <x v="2"/>
    <s v="Selvam Natarajan"/>
    <x v="1"/>
    <s v="Chitra Chettiar"/>
    <n v="7"/>
    <d v="2024-07-01T00:00:00"/>
    <x v="78"/>
    <n v="0.17571930710782771"/>
    <x v="1"/>
  </r>
  <r>
    <s v="INV100434"/>
    <x v="184"/>
    <s v="CUST0602"/>
    <s v="PRD0196"/>
    <s v="STR080"/>
    <s v="EMP0204"/>
    <n v="1"/>
    <n v="1295.99"/>
    <n v="0"/>
    <n v="0"/>
    <n v="12"/>
    <n v="155.52000000000001"/>
    <n v="1451.51"/>
    <n v="1067.72"/>
    <n v="228.26999999999995"/>
    <x v="5"/>
    <x v="5"/>
    <x v="0"/>
    <x v="0"/>
    <s v="10:51"/>
    <s v="Weekday"/>
    <x v="9"/>
    <n v="11"/>
    <n v="2024"/>
    <s v="Nov-2024"/>
    <x v="5"/>
    <s v="Slim Fit"/>
    <x v="5"/>
    <s v="TrendMart Kochi High Street"/>
    <x v="1"/>
    <s v="Vasu Srinivasan"/>
    <x v="2"/>
    <s v="Rahul Krishnan"/>
    <n v="11"/>
    <d v="2024-11-01T00:00:00"/>
    <x v="7"/>
    <n v="0.15726381492376901"/>
    <x v="2"/>
  </r>
  <r>
    <s v="INV100435"/>
    <x v="89"/>
    <s v="CUST0540"/>
    <s v="PRD0063"/>
    <s v="STR026"/>
    <s v="EMP0206"/>
    <n v="3"/>
    <n v="1175.96"/>
    <n v="15"/>
    <n v="529.17999999999995"/>
    <n v="12"/>
    <n v="359.84"/>
    <n v="3358.54"/>
    <n v="2597.7600000000002"/>
    <n v="400.93999999999977"/>
    <x v="0"/>
    <x v="0"/>
    <x v="0"/>
    <x v="0"/>
    <s v="15:30"/>
    <s v="Weekday"/>
    <x v="7"/>
    <n v="9"/>
    <n v="2024"/>
    <s v="Sep-2024"/>
    <x v="12"/>
    <s v="Backpack"/>
    <x v="11"/>
    <s v="TrendMart Guntur Standard"/>
    <x v="0"/>
    <s v="Kiran Naidu"/>
    <x v="1"/>
    <s v="Arjun Krishnan"/>
    <n v="9"/>
    <d v="2024-09-01T00:00:00"/>
    <x v="27"/>
    <n v="0.11937925408064212"/>
    <x v="4"/>
  </r>
  <r>
    <s v="INV100436"/>
    <x v="252"/>
    <s v="CUST0276"/>
    <s v="PRD0152"/>
    <s v="STR096"/>
    <s v="EMP0127"/>
    <n v="1"/>
    <n v="6669.57"/>
    <n v="25"/>
    <n v="1667.39"/>
    <n v="3"/>
    <n v="150.07"/>
    <n v="5152.25"/>
    <n v="4715.1000000000004"/>
    <n v="287.07999999999964"/>
    <x v="4"/>
    <x v="4"/>
    <x v="1"/>
    <x v="0"/>
    <s v="19:39"/>
    <s v="Weekend"/>
    <x v="0"/>
    <n v="12"/>
    <n v="2024"/>
    <s v="Dec-2024"/>
    <x v="14"/>
    <s v="Earrings"/>
    <x v="8"/>
    <s v="TrendMart Mangaluru Mall Kiosk"/>
    <x v="2"/>
    <s v="Chandra Mishra"/>
    <x v="0"/>
    <s v="Chandra Reddy"/>
    <n v="12"/>
    <d v="2024-12-01T00:00:00"/>
    <x v="24"/>
    <n v="5.5719345916832384E-2"/>
    <x v="1"/>
  </r>
  <r>
    <s v="INV100437"/>
    <x v="253"/>
    <s v="CUST0726"/>
    <s v="PRD0091"/>
    <s v="STR028"/>
    <s v="EMP0269"/>
    <n v="2"/>
    <n v="1139.51"/>
    <n v="20"/>
    <n v="455.8"/>
    <n v="12"/>
    <n v="218.79"/>
    <n v="2042.01"/>
    <n v="1617.98"/>
    <n v="205.23999999999998"/>
    <x v="0"/>
    <x v="0"/>
    <x v="0"/>
    <x v="0"/>
    <s v="16:01"/>
    <s v="Weekday"/>
    <x v="1"/>
    <n v="10"/>
    <n v="2024"/>
    <s v="Oct-2024"/>
    <x v="0"/>
    <s v="Anarkali Kurti"/>
    <x v="34"/>
    <s v="TrendMart Shivamogga Standard"/>
    <x v="2"/>
    <s v="Dhanya Raman"/>
    <x v="3"/>
    <s v="Ishwarya Shetty"/>
    <n v="10"/>
    <d v="2024-10-01T00:00:00"/>
    <x v="191"/>
    <n v="0.10050881239562978"/>
    <x v="3"/>
  </r>
  <r>
    <s v="INV100438"/>
    <x v="215"/>
    <s v="CUST0720"/>
    <s v="PRD0083"/>
    <s v="STR078"/>
    <s v="EMP0206"/>
    <n v="4"/>
    <n v="864.74"/>
    <n v="10"/>
    <n v="345.9"/>
    <n v="5"/>
    <n v="155.65"/>
    <n v="3268.71"/>
    <n v="2589.1999999999998"/>
    <n v="523.86000000000024"/>
    <x v="5"/>
    <x v="5"/>
    <x v="1"/>
    <x v="0"/>
    <s v="11:01"/>
    <s v="Weekday"/>
    <x v="7"/>
    <n v="9"/>
    <n v="2024"/>
    <s v="Sep-2024"/>
    <x v="0"/>
    <s v="A-Line Kurti"/>
    <x v="36"/>
    <s v="TrendMart Vellore Standard"/>
    <x v="1"/>
    <s v="Yashoda Sundaram"/>
    <x v="0"/>
    <s v="Arjun Krishnan"/>
    <n v="9"/>
    <d v="2024-09-01T00:00:00"/>
    <x v="67"/>
    <n v="0.16026505869287891"/>
    <x v="0"/>
  </r>
  <r>
    <s v="INV100439"/>
    <x v="16"/>
    <s v="CUST0170"/>
    <s v="PRD0050"/>
    <s v="STR039"/>
    <s v="EMP0170"/>
    <n v="1"/>
    <n v="1214.29"/>
    <n v="10"/>
    <n v="121.43"/>
    <n v="12"/>
    <n v="131.13999999999999"/>
    <n v="1224"/>
    <n v="769.63"/>
    <n v="323.23"/>
    <x v="1"/>
    <x v="1"/>
    <x v="0"/>
    <x v="0"/>
    <s v="16:29"/>
    <s v="Weekday"/>
    <x v="1"/>
    <n v="10"/>
    <n v="2024"/>
    <s v="Oct-2024"/>
    <x v="8"/>
    <s v="A-Line Dress"/>
    <x v="28"/>
    <s v="TrendMart Bengaluru High Street"/>
    <x v="2"/>
    <s v="Eswar Varma"/>
    <x v="1"/>
    <s v="Jyothi Prasad"/>
    <n v="10"/>
    <d v="2024-10-01T00:00:00"/>
    <x v="144"/>
    <n v="0.26407679738562095"/>
    <x v="0"/>
  </r>
  <r>
    <s v="INV100440"/>
    <x v="254"/>
    <s v="CUST0606"/>
    <s v="PRD0188"/>
    <s v="STR033"/>
    <s v="EMP0015"/>
    <n v="3"/>
    <n v="489.89"/>
    <n v="10"/>
    <n v="146.97"/>
    <n v="5"/>
    <n v="66.14"/>
    <n v="1388.84"/>
    <n v="1011.27"/>
    <n v="311.42999999999995"/>
    <x v="3"/>
    <x v="3"/>
    <x v="0"/>
    <x v="0"/>
    <s v="10:58"/>
    <s v="Weekday"/>
    <x v="4"/>
    <n v="2"/>
    <n v="2025"/>
    <s v="Feb-2025"/>
    <x v="13"/>
    <s v="Girls Frock"/>
    <x v="19"/>
    <s v="TrendMart Guntur Standard"/>
    <x v="0"/>
    <s v="Gokul Achari"/>
    <x v="1"/>
    <s v="Vikram Bhat"/>
    <n v="14"/>
    <d v="2025-02-01T00:00:00"/>
    <x v="192"/>
    <n v="0.22423749315975919"/>
    <x v="0"/>
  </r>
  <r>
    <s v="INV100441"/>
    <x v="37"/>
    <s v="CUST0670"/>
    <s v="PRD0137"/>
    <s v="STR058"/>
    <s v="EMP0141"/>
    <n v="3"/>
    <n v="837.58"/>
    <n v="0"/>
    <n v="0"/>
    <n v="5"/>
    <n v="125.64"/>
    <n v="2638.38"/>
    <n v="1567.14"/>
    <n v="945.6"/>
    <x v="0"/>
    <x v="0"/>
    <x v="0"/>
    <x v="0"/>
    <s v="11:28"/>
    <s v="Weekend"/>
    <x v="0"/>
    <n v="12"/>
    <n v="2024"/>
    <s v="Dec-2024"/>
    <x v="10"/>
    <s v="Crop Top"/>
    <x v="19"/>
    <s v="TrendMart Thoothukudi Flagship"/>
    <x v="1"/>
    <s v="Sanjay Mishra"/>
    <x v="0"/>
    <s v="Dhruv Mishra"/>
    <n v="12"/>
    <d v="2024-12-01T00:00:00"/>
    <x v="99"/>
    <n v="0.35840174652627749"/>
    <x v="2"/>
  </r>
  <r>
    <s v="INV100442"/>
    <x v="255"/>
    <s v="CUST0631"/>
    <s v="PRD0122"/>
    <s v="STR003"/>
    <s v="EMP0127"/>
    <n v="1"/>
    <n v="703.82"/>
    <n v="15"/>
    <n v="105.57"/>
    <n v="3"/>
    <n v="17.95"/>
    <n v="616.20000000000005"/>
    <n v="556.99"/>
    <n v="41.260000000000034"/>
    <x v="0"/>
    <x v="0"/>
    <x v="1"/>
    <x v="0"/>
    <s v="17:17"/>
    <s v="Weekday"/>
    <x v="9"/>
    <n v="11"/>
    <n v="2024"/>
    <s v="Nov-2024"/>
    <x v="14"/>
    <s v="Necklace"/>
    <x v="21"/>
    <s v="TrendMart Tumakuru High Street"/>
    <x v="2"/>
    <s v="Akhila Prasad"/>
    <x v="1"/>
    <s v="Chandra Reddy"/>
    <n v="11"/>
    <d v="2024-11-01T00:00:00"/>
    <x v="37"/>
    <n v="6.6958779617007511E-2"/>
    <x v="4"/>
  </r>
  <r>
    <s v="INV100443"/>
    <x v="159"/>
    <s v="CUST0417"/>
    <s v="PRD0195"/>
    <s v="STR119"/>
    <s v="EMP0160"/>
    <n v="1"/>
    <n v="2045.12"/>
    <n v="0"/>
    <n v="0"/>
    <n v="12"/>
    <n v="245.41"/>
    <n v="2290.5300000000002"/>
    <n v="1492.71"/>
    <n v="552.4100000000002"/>
    <x v="0"/>
    <x v="0"/>
    <x v="0"/>
    <x v="0"/>
    <s v="13:46"/>
    <s v="Weekday"/>
    <x v="3"/>
    <n v="7"/>
    <n v="2024"/>
    <s v="Jul-2024"/>
    <x v="3"/>
    <s v="Slippers"/>
    <x v="45"/>
    <s v="TrendMart Vijayawada Standard"/>
    <x v="0"/>
    <s v="Sathish Gupta"/>
    <x v="0"/>
    <s v="Ganesh Iyengar"/>
    <n v="7"/>
    <d v="2024-07-01T00:00:00"/>
    <x v="109"/>
    <n v="0.24117125730726083"/>
    <x v="2"/>
  </r>
  <r>
    <s v="INV100444"/>
    <x v="46"/>
    <s v="CUST0633"/>
    <s v="PRD0067"/>
    <s v="STR084"/>
    <s v="EMP0073"/>
    <n v="1"/>
    <n v="1438.2"/>
    <n v="15"/>
    <n v="215.73"/>
    <n v="12"/>
    <n v="146.69999999999999"/>
    <n v="1369.17"/>
    <n v="1013.26"/>
    <n v="209.21000000000009"/>
    <x v="1"/>
    <x v="1"/>
    <x v="1"/>
    <x v="0"/>
    <s v="11:47"/>
    <s v="Weekday"/>
    <x v="3"/>
    <n v="7"/>
    <n v="2024"/>
    <s v="Jul-2024"/>
    <x v="15"/>
    <s v="Jacket"/>
    <x v="24"/>
    <s v="TrendMart Tirupati High Street"/>
    <x v="0"/>
    <s v="Rani Pillai"/>
    <x v="0"/>
    <s v="Sathish Sundaram"/>
    <n v="7"/>
    <d v="2024-07-01T00:00:00"/>
    <x v="41"/>
    <n v="0.15280060182446306"/>
    <x v="4"/>
  </r>
  <r>
    <s v="INV100445"/>
    <x v="237"/>
    <s v="CUST0582"/>
    <s v="PRD0081"/>
    <s v="STR105"/>
    <s v="EMP0063"/>
    <n v="3"/>
    <n v="6098.8"/>
    <n v="5"/>
    <n v="914.82"/>
    <n v="3"/>
    <n v="521.45000000000005"/>
    <n v="17903.03"/>
    <n v="14288.28"/>
    <n v="3093.2999999999984"/>
    <x v="1"/>
    <x v="1"/>
    <x v="0"/>
    <x v="0"/>
    <s v="21:51"/>
    <s v="Weekday"/>
    <x v="9"/>
    <n v="11"/>
    <n v="2024"/>
    <s v="Nov-2024"/>
    <x v="14"/>
    <s v="Earrings"/>
    <x v="21"/>
    <s v="TrendMart Coimbatore Mall Kiosk"/>
    <x v="1"/>
    <s v="Praveen Kamath"/>
    <x v="3"/>
    <s v="Anusuya Subramaniam"/>
    <n v="11"/>
    <d v="2024-11-01T00:00:00"/>
    <x v="118"/>
    <n v="0.17278080861172654"/>
    <x v="2"/>
  </r>
  <r>
    <s v="INV100446"/>
    <x v="49"/>
    <s v="CUST0250"/>
    <s v="PRD0210"/>
    <s v="STR101"/>
    <s v="EMP0206"/>
    <n v="1"/>
    <n v="1594.95"/>
    <n v="0"/>
    <n v="0"/>
    <n v="12"/>
    <n v="191.39"/>
    <n v="1786.34"/>
    <n v="1020.9"/>
    <n v="574.04999999999995"/>
    <x v="1"/>
    <x v="1"/>
    <x v="1"/>
    <x v="0"/>
    <s v="13:17"/>
    <s v="Weekend"/>
    <x v="11"/>
    <n v="8"/>
    <n v="2024"/>
    <s v="Aug-2024"/>
    <x v="2"/>
    <s v="Georgette Saree"/>
    <x v="22"/>
    <s v="TrendMart Thiruvananthapuram Standard"/>
    <x v="1"/>
    <s v="Pooja Iyer"/>
    <x v="0"/>
    <s v="Arjun Krishnan"/>
    <n v="8"/>
    <d v="2024-08-01T00:00:00"/>
    <x v="123"/>
    <n v="0.32135539706886707"/>
    <x v="2"/>
  </r>
  <r>
    <s v="INV100447"/>
    <x v="124"/>
    <s v="CUST0451"/>
    <s v="PRD0098"/>
    <s v="STR113"/>
    <s v="EMP0160"/>
    <n v="3"/>
    <n v="1449"/>
    <n v="15"/>
    <n v="652.04999999999995"/>
    <n v="12"/>
    <n v="443.39"/>
    <n v="4138.34"/>
    <n v="2817.39"/>
    <n v="877.56000000000029"/>
    <x v="2"/>
    <x v="2"/>
    <x v="0"/>
    <x v="0"/>
    <s v="21:07"/>
    <s v="Weekend"/>
    <x v="0"/>
    <n v="12"/>
    <n v="2024"/>
    <s v="Dec-2024"/>
    <x v="18"/>
    <s v="Leather Wallet"/>
    <x v="37"/>
    <s v="TrendMart Mangaluru High Street"/>
    <x v="2"/>
    <s v="Chandran Sharma"/>
    <x v="3"/>
    <s v="Ganesh Iyengar"/>
    <n v="12"/>
    <d v="2024-12-01T00:00:00"/>
    <x v="98"/>
    <n v="0.21205604179453605"/>
    <x v="4"/>
  </r>
  <r>
    <s v="INV100448"/>
    <x v="121"/>
    <s v="CUST0380"/>
    <s v="PRD0097"/>
    <s v="STR090"/>
    <s v="EMP0173"/>
    <n v="2"/>
    <n v="1424.12"/>
    <n v="25"/>
    <n v="712.06"/>
    <n v="12"/>
    <n v="256.33999999999997"/>
    <n v="2392.52"/>
    <n v="1943.3"/>
    <n v="192.88000000000005"/>
    <x v="1"/>
    <x v="1"/>
    <x v="1"/>
    <x v="0"/>
    <s v="20:40"/>
    <s v="Weekday"/>
    <x v="11"/>
    <n v="8"/>
    <n v="2024"/>
    <s v="Aug-2024"/>
    <x v="7"/>
    <s v="Bootcut"/>
    <x v="15"/>
    <s v="TrendMart Kannur Outlet"/>
    <x v="1"/>
    <s v="Sathish Gopalakrishnan"/>
    <x v="1"/>
    <s v="Logesh Gopalakrishnan"/>
    <n v="8"/>
    <d v="2024-08-01T00:00:00"/>
    <x v="25"/>
    <n v="8.0617925868958273E-2"/>
    <x v="1"/>
  </r>
  <r>
    <s v="INV100449"/>
    <x v="140"/>
    <s v="CUST0257"/>
    <s v="PRD0153"/>
    <s v="STR080"/>
    <s v="EMP0026"/>
    <n v="4"/>
    <n v="771.23"/>
    <n v="20"/>
    <n v="616.98"/>
    <n v="5"/>
    <n v="123.4"/>
    <n v="2591.34"/>
    <n v="2277.4"/>
    <n v="190.54000000000005"/>
    <x v="2"/>
    <x v="2"/>
    <x v="0"/>
    <x v="0"/>
    <s v="12:23"/>
    <s v="Weekday"/>
    <x v="11"/>
    <n v="8"/>
    <n v="2024"/>
    <s v="Aug-2024"/>
    <x v="0"/>
    <s v="A-Line Kurti"/>
    <x v="7"/>
    <s v="TrendMart Kochi High Street"/>
    <x v="1"/>
    <s v="Bindu Achari"/>
    <x v="0"/>
    <s v="Sunita Ramachandran"/>
    <n v="8"/>
    <d v="2024-08-01T00:00:00"/>
    <x v="125"/>
    <n v="7.3529525264920861E-2"/>
    <x v="3"/>
  </r>
  <r>
    <s v="INV100450"/>
    <x v="85"/>
    <s v="CUST0178"/>
    <s v="PRD0207"/>
    <s v="STR047"/>
    <s v="EMP0009"/>
    <n v="3"/>
    <n v="4620.47"/>
    <n v="0"/>
    <n v="0"/>
    <n v="12"/>
    <n v="1663.37"/>
    <n v="15524.78"/>
    <n v="9069.39"/>
    <n v="4792.0200000000013"/>
    <x v="2"/>
    <x v="2"/>
    <x v="0"/>
    <x v="0"/>
    <s v="11:52"/>
    <s v="Weekday"/>
    <x v="1"/>
    <n v="10"/>
    <n v="2024"/>
    <s v="Oct-2024"/>
    <x v="2"/>
    <s v="Georgette Saree"/>
    <x v="3"/>
    <s v="TrendMart Kurnool Standard"/>
    <x v="0"/>
    <s v="Srinivas Gowda"/>
    <x v="1"/>
    <s v="Vinod Hegde"/>
    <n v="10"/>
    <d v="2024-10-01T00:00:00"/>
    <x v="193"/>
    <n v="0.30866910835451461"/>
    <x v="2"/>
  </r>
  <r>
    <s v="INV100451"/>
    <x v="256"/>
    <s v="CUST0807"/>
    <s v="PRD0141"/>
    <s v="STR031"/>
    <s v="EMP0269"/>
    <n v="1"/>
    <n v="734.16"/>
    <n v="0"/>
    <n v="0"/>
    <n v="5"/>
    <n v="36.71"/>
    <n v="770.87"/>
    <n v="547.66999999999996"/>
    <n v="186.49000000000004"/>
    <x v="1"/>
    <x v="1"/>
    <x v="0"/>
    <x v="1"/>
    <s v="20:47"/>
    <s v="Weekday"/>
    <x v="2"/>
    <n v="5"/>
    <n v="2024"/>
    <s v="May-2024"/>
    <x v="10"/>
    <s v="Formal Top"/>
    <x v="12"/>
    <s v="TrendMart Kozhikode Mall Kiosk"/>
    <x v="1"/>
    <s v="Nisha Rao"/>
    <x v="0"/>
    <s v="Ishwarya Shetty"/>
    <n v="5"/>
    <d v="2024-05-01T00:00:00"/>
    <x v="62"/>
    <n v="0.24192146535732359"/>
    <x v="2"/>
  </r>
  <r>
    <s v="INV100452"/>
    <x v="3"/>
    <s v="CUST0587"/>
    <s v="PRD0202"/>
    <s v="STR075"/>
    <s v="EMP0240"/>
    <n v="2"/>
    <n v="982.07"/>
    <n v="10"/>
    <n v="196.41"/>
    <n v="5"/>
    <n v="88.39"/>
    <n v="1856.12"/>
    <n v="1180.04"/>
    <n v="587.68999999999994"/>
    <x v="0"/>
    <x v="0"/>
    <x v="1"/>
    <x v="0"/>
    <s v="14:33"/>
    <s v="Weekend"/>
    <x v="2"/>
    <n v="5"/>
    <n v="2024"/>
    <s v="May-2024"/>
    <x v="19"/>
    <s v="Casual Belt"/>
    <x v="44"/>
    <s v="TrendMart Chennai Standard"/>
    <x v="1"/>
    <s v="Bhagya Mudaliar"/>
    <x v="3"/>
    <s v="Gopal Prasad"/>
    <n v="5"/>
    <d v="2024-05-01T00:00:00"/>
    <x v="133"/>
    <n v="0.31662284766071158"/>
    <x v="0"/>
  </r>
  <r>
    <s v="INV100453"/>
    <x v="237"/>
    <s v="CUST0372"/>
    <s v="PRD0200"/>
    <s v="STR117"/>
    <s v="EMP0015"/>
    <n v="1"/>
    <n v="764.62"/>
    <n v="0"/>
    <n v="0"/>
    <n v="5"/>
    <n v="38.229999999999997"/>
    <n v="802.85"/>
    <n v="496.67"/>
    <n v="267.95"/>
    <x v="0"/>
    <x v="0"/>
    <x v="0"/>
    <x v="0"/>
    <s v="12:56"/>
    <s v="Weekday"/>
    <x v="9"/>
    <n v="11"/>
    <n v="2024"/>
    <s v="Nov-2024"/>
    <x v="0"/>
    <s v="A-Line Kurti"/>
    <x v="0"/>
    <s v="TrendMart Tirunelveli Flagship"/>
    <x v="1"/>
    <s v="Indira Prasad"/>
    <x v="1"/>
    <s v="Vikram Bhat"/>
    <n v="11"/>
    <d v="2024-11-01T00:00:00"/>
    <x v="0"/>
    <n v="0.333748520894314"/>
    <x v="2"/>
  </r>
  <r>
    <s v="INV100454"/>
    <x v="157"/>
    <s v="CUST0842"/>
    <s v="PRD0109"/>
    <s v="STR035"/>
    <s v="EMP0015"/>
    <n v="2"/>
    <n v="1674.92"/>
    <n v="10"/>
    <n v="334.98"/>
    <n v="12"/>
    <n v="361.78"/>
    <n v="3376.64"/>
    <n v="2184.86"/>
    <n v="829.99999999999977"/>
    <x v="3"/>
    <x v="3"/>
    <x v="0"/>
    <x v="0"/>
    <s v="16:16"/>
    <s v="Weekday"/>
    <x v="7"/>
    <n v="9"/>
    <n v="2024"/>
    <s v="Sep-2024"/>
    <x v="15"/>
    <s v="Jacket"/>
    <x v="16"/>
    <s v="TrendMart Vijayawada Mall Kiosk"/>
    <x v="0"/>
    <s v="Charulatha Murthy"/>
    <x v="1"/>
    <s v="Vikram Bhat"/>
    <n v="9"/>
    <d v="2024-09-01T00:00:00"/>
    <x v="171"/>
    <n v="0.24580648218347226"/>
    <x v="0"/>
  </r>
  <r>
    <s v="INV100455"/>
    <x v="255"/>
    <s v="CUST0325"/>
    <s v="PRD0137"/>
    <s v="STR110"/>
    <s v="EMP0015"/>
    <n v="2"/>
    <n v="732.82"/>
    <n v="0"/>
    <n v="0"/>
    <n v="5"/>
    <n v="73.28"/>
    <n v="1538.92"/>
    <n v="1044.76"/>
    <n v="420.88000000000011"/>
    <x v="0"/>
    <x v="0"/>
    <x v="0"/>
    <x v="0"/>
    <s v="19:42"/>
    <s v="Weekday"/>
    <x v="9"/>
    <n v="11"/>
    <n v="2024"/>
    <s v="Nov-2024"/>
    <x v="10"/>
    <s v="Crop Top"/>
    <x v="19"/>
    <s v="TrendMart Thoothukudi Outlet"/>
    <x v="1"/>
    <s v="Kavya Murthy"/>
    <x v="3"/>
    <s v="Vikram Bhat"/>
    <n v="11"/>
    <d v="2024-11-01T00:00:00"/>
    <x v="99"/>
    <n v="0.27349049983105039"/>
    <x v="2"/>
  </r>
  <r>
    <s v="INV100456"/>
    <x v="59"/>
    <s v="CUST0808"/>
    <s v="PRD0081"/>
    <s v="STR109"/>
    <s v="EMP0276"/>
    <n v="3"/>
    <n v="6430.79"/>
    <n v="5"/>
    <n v="964.62"/>
    <n v="3"/>
    <n v="549.83000000000004"/>
    <n v="18877.580000000002"/>
    <n v="14288.28"/>
    <n v="4039.4700000000012"/>
    <x v="0"/>
    <x v="0"/>
    <x v="0"/>
    <x v="0"/>
    <s v="17:37"/>
    <s v="Weekday"/>
    <x v="1"/>
    <n v="10"/>
    <n v="2024"/>
    <s v="Oct-2024"/>
    <x v="14"/>
    <s v="Earrings"/>
    <x v="21"/>
    <s v="TrendMart Warangal Outlet"/>
    <x v="2"/>
    <s v="Devraj Iyengar"/>
    <x v="3"/>
    <s v="Manoj Ramachandran"/>
    <n v="10"/>
    <d v="2024-10-01T00:00:00"/>
    <x v="118"/>
    <n v="0.21398240664322443"/>
    <x v="2"/>
  </r>
  <r>
    <s v="INV100457"/>
    <x v="257"/>
    <s v="CUST0321"/>
    <s v="PRD0064"/>
    <s v="STR023"/>
    <s v="EMP0121"/>
    <n v="2"/>
    <n v="333.6"/>
    <n v="10"/>
    <n v="66.72"/>
    <n v="5"/>
    <n v="30.02"/>
    <n v="630.5"/>
    <n v="508.3"/>
    <n v="92.179999999999993"/>
    <x v="3"/>
    <x v="3"/>
    <x v="0"/>
    <x v="0"/>
    <s v="16:49"/>
    <s v="Weekend"/>
    <x v="6"/>
    <n v="1"/>
    <n v="2025"/>
    <s v="Jan-2025"/>
    <x v="19"/>
    <s v="Leather Belt"/>
    <x v="27"/>
    <s v="TrendMart Thoothukudi High Street"/>
    <x v="1"/>
    <s v="Bharathi Rao"/>
    <x v="0"/>
    <s v="Yamini Pandian"/>
    <n v="13"/>
    <d v="2025-01-01T00:00:00"/>
    <x v="47"/>
    <n v="0.14620142743854084"/>
    <x v="0"/>
  </r>
  <r>
    <s v="INV100458"/>
    <x v="258"/>
    <s v="CUST0077"/>
    <s v="PRD0051"/>
    <s v="STR038"/>
    <s v="EMP0091"/>
    <n v="1"/>
    <n v="1147.6199999999999"/>
    <n v="30"/>
    <n v="344.29"/>
    <n v="3"/>
    <n v="24.1"/>
    <n v="827.43"/>
    <n v="954.04"/>
    <n v="-150.71"/>
    <x v="3"/>
    <x v="3"/>
    <x v="1"/>
    <x v="0"/>
    <s v="17:05"/>
    <s v="Weekday"/>
    <x v="1"/>
    <n v="10"/>
    <n v="2024"/>
    <s v="Oct-2024"/>
    <x v="14"/>
    <s v="Necklace"/>
    <x v="46"/>
    <s v="TrendMart Tumakuru Standard"/>
    <x v="2"/>
    <s v="Selvam Hegde"/>
    <x v="1"/>
    <s v="Hari Nair"/>
    <n v="10"/>
    <d v="2024-10-01T00:00:00"/>
    <x v="113"/>
    <n v="-0.18214229602504142"/>
    <x v="1"/>
  </r>
  <r>
    <s v="INV100459"/>
    <x v="259"/>
    <s v="CUST0058"/>
    <s v="PRD0195"/>
    <s v="STR093"/>
    <s v="EMP0072"/>
    <n v="2"/>
    <n v="2013.75"/>
    <n v="0"/>
    <n v="0"/>
    <n v="12"/>
    <n v="483.3"/>
    <n v="4510.8"/>
    <n v="2985.42"/>
    <n v="1042.0800000000002"/>
    <x v="0"/>
    <x v="0"/>
    <x v="1"/>
    <x v="0"/>
    <s v="11:44"/>
    <s v="Weekday"/>
    <x v="11"/>
    <n v="8"/>
    <n v="2024"/>
    <s v="Aug-2024"/>
    <x v="3"/>
    <s v="Slippers"/>
    <x v="45"/>
    <s v="TrendMart Thiruvananthapuram High Street"/>
    <x v="1"/>
    <s v="Gopal Subramaniam"/>
    <x v="1"/>
    <s v="Anitha Ramachandran"/>
    <n v="8"/>
    <d v="2024-08-01T00:00:00"/>
    <x v="109"/>
    <n v="0.23101888800212825"/>
    <x v="2"/>
  </r>
  <r>
    <s v="INV100460"/>
    <x v="151"/>
    <s v="CUST0173"/>
    <s v="PRD0164"/>
    <s v="STR014"/>
    <s v="EMP0173"/>
    <n v="1"/>
    <n v="5077.3"/>
    <n v="30"/>
    <n v="1523.19"/>
    <n v="12"/>
    <n v="426.49"/>
    <n v="3980.6"/>
    <n v="3837"/>
    <n v="-282.8900000000001"/>
    <x v="1"/>
    <x v="1"/>
    <x v="1"/>
    <x v="0"/>
    <s v="10:11"/>
    <s v="Weekend"/>
    <x v="9"/>
    <n v="11"/>
    <n v="2024"/>
    <s v="Nov-2024"/>
    <x v="9"/>
    <s v="Digital Watch"/>
    <x v="48"/>
    <s v="TrendMart Tirupati Outlet"/>
    <x v="0"/>
    <s v="Bhagya Sharma"/>
    <x v="3"/>
    <s v="Logesh Gopalakrishnan"/>
    <n v="11"/>
    <d v="2024-11-01T00:00:00"/>
    <x v="194"/>
    <n v="-7.1067175802642851E-2"/>
    <x v="1"/>
  </r>
  <r>
    <s v="INV100461"/>
    <x v="185"/>
    <s v="CUST0789"/>
    <s v="PRD0164"/>
    <s v="STR028"/>
    <s v="EMP0255"/>
    <n v="4"/>
    <n v="4836.8"/>
    <n v="15"/>
    <n v="2902.08"/>
    <n v="12"/>
    <n v="1973.41"/>
    <n v="18418.53"/>
    <n v="15348"/>
    <n v="1097.1199999999988"/>
    <x v="0"/>
    <x v="0"/>
    <x v="0"/>
    <x v="0"/>
    <s v="20:52"/>
    <s v="Weekday"/>
    <x v="11"/>
    <n v="8"/>
    <n v="2024"/>
    <s v="Aug-2024"/>
    <x v="9"/>
    <s v="Digital Watch"/>
    <x v="48"/>
    <s v="TrendMart Shivamogga Standard"/>
    <x v="2"/>
    <s v="Rohit Gupta"/>
    <x v="3"/>
    <s v="Venkat Sharma"/>
    <n v="8"/>
    <d v="2024-08-01T00:00:00"/>
    <x v="194"/>
    <n v="5.956610000906689E-2"/>
    <x v="4"/>
  </r>
  <r>
    <s v="INV100462"/>
    <x v="151"/>
    <s v="CUST0692"/>
    <s v="PRD0142"/>
    <s v="STR027"/>
    <s v="EMP0205"/>
    <n v="4"/>
    <n v="524.01"/>
    <n v="15"/>
    <n v="314.41000000000003"/>
    <n v="5"/>
    <n v="89.08"/>
    <n v="1870.71"/>
    <n v="1199.44"/>
    <n v="582.18999999999994"/>
    <x v="0"/>
    <x v="0"/>
    <x v="0"/>
    <x v="0"/>
    <s v="16:06"/>
    <s v="Weekend"/>
    <x v="9"/>
    <n v="11"/>
    <n v="2024"/>
    <s v="Nov-2024"/>
    <x v="1"/>
    <s v="Round Neck"/>
    <x v="9"/>
    <s v="TrendMart Hyderabad Standard"/>
    <x v="2"/>
    <s v="Girish Chettiar"/>
    <x v="0"/>
    <s v="Malini Gowda"/>
    <n v="11"/>
    <d v="2024-11-01T00:00:00"/>
    <x v="87"/>
    <n v="0.3112133895686664"/>
    <x v="4"/>
  </r>
  <r>
    <s v="INV100463"/>
    <x v="82"/>
    <s v="CUST0213"/>
    <s v="PRD0085"/>
    <s v="STR004"/>
    <s v="EMP0206"/>
    <n v="1"/>
    <n v="1225.76"/>
    <n v="10"/>
    <n v="122.58"/>
    <n v="12"/>
    <n v="132.38"/>
    <n v="1235.56"/>
    <n v="879.48"/>
    <n v="223.69999999999993"/>
    <x v="1"/>
    <x v="1"/>
    <x v="1"/>
    <x v="0"/>
    <s v="21:09"/>
    <s v="Weekday"/>
    <x v="7"/>
    <n v="9"/>
    <n v="2024"/>
    <s v="Sep-2024"/>
    <x v="19"/>
    <s v="Braided Belt"/>
    <x v="30"/>
    <s v="TrendMart Kalaburagi Mall Kiosk"/>
    <x v="2"/>
    <s v="Balaji Bhat"/>
    <x v="1"/>
    <s v="Arjun Krishnan"/>
    <n v="9"/>
    <d v="2024-09-01T00:00:00"/>
    <x v="195"/>
    <n v="0.18105150700896755"/>
    <x v="0"/>
  </r>
  <r>
    <s v="INV100464"/>
    <x v="260"/>
    <s v="CUST0229"/>
    <s v="PRD0216"/>
    <s v="STR116"/>
    <s v="EMP0072"/>
    <n v="1"/>
    <n v="1156.67"/>
    <n v="30"/>
    <n v="347"/>
    <n v="12"/>
    <n v="97.16"/>
    <n v="906.83"/>
    <n v="828.52"/>
    <n v="-18.849999999999937"/>
    <x v="0"/>
    <x v="0"/>
    <x v="0"/>
    <x v="0"/>
    <s v="20:28"/>
    <s v="Weekend"/>
    <x v="5"/>
    <n v="6"/>
    <n v="2024"/>
    <s v="Jun-2024"/>
    <x v="7"/>
    <s v="Jeggings"/>
    <x v="38"/>
    <s v="TrendMart Madurai High Street"/>
    <x v="1"/>
    <s v="Venkat Mudaliar"/>
    <x v="1"/>
    <s v="Anitha Ramachandran"/>
    <n v="6"/>
    <d v="2024-06-01T00:00:00"/>
    <x v="157"/>
    <n v="-2.0786696514230821E-2"/>
    <x v="1"/>
  </r>
  <r>
    <s v="INV100465"/>
    <x v="79"/>
    <s v="CUST0153"/>
    <s v="PRD0176"/>
    <s v="STR023"/>
    <s v="EMP0001"/>
    <n v="1"/>
    <n v="1078.28"/>
    <n v="0"/>
    <n v="0"/>
    <n v="12"/>
    <n v="129.38999999999999"/>
    <n v="1207.67"/>
    <n v="770.73"/>
    <n v="307.55000000000007"/>
    <x v="3"/>
    <x v="3"/>
    <x v="0"/>
    <x v="0"/>
    <s v="17:16"/>
    <s v="Weekday"/>
    <x v="7"/>
    <n v="9"/>
    <n v="2024"/>
    <s v="Sep-2024"/>
    <x v="0"/>
    <s v="A-Line Kurti"/>
    <x v="32"/>
    <s v="TrendMart Thoothukudi High Street"/>
    <x v="1"/>
    <s v="Hema Pandian"/>
    <x v="0"/>
    <s v="Charulatha Kumar"/>
    <n v="9"/>
    <d v="2024-09-01T00:00:00"/>
    <x v="168"/>
    <n v="0.25466393965238854"/>
    <x v="2"/>
  </r>
  <r>
    <s v="INV100466"/>
    <x v="41"/>
    <s v="CUST0781"/>
    <s v="PRD0158"/>
    <s v="STR107"/>
    <s v="EMP0147"/>
    <n v="3"/>
    <n v="618.78"/>
    <n v="15"/>
    <n v="278.45"/>
    <n v="5"/>
    <n v="78.89"/>
    <n v="1656.78"/>
    <n v="1371.48"/>
    <n v="206.40999999999997"/>
    <x v="0"/>
    <x v="0"/>
    <x v="0"/>
    <x v="0"/>
    <s v="21:01"/>
    <s v="Weekday"/>
    <x v="10"/>
    <n v="4"/>
    <n v="2024"/>
    <s v="Apr-2024"/>
    <x v="10"/>
    <s v="Formal Top"/>
    <x v="21"/>
    <s v="TrendMart Kochi High Street"/>
    <x v="1"/>
    <s v="Pooja Sharma"/>
    <x v="3"/>
    <s v="Yogesh Chettiar"/>
    <n v="4"/>
    <d v="2024-04-01T00:00:00"/>
    <x v="68"/>
    <n v="0.12458503844807396"/>
    <x v="4"/>
  </r>
  <r>
    <s v="INV100467"/>
    <x v="60"/>
    <s v="CUST0706"/>
    <s v="PRD0076"/>
    <s v="STR065"/>
    <s v="EMP0061"/>
    <n v="3"/>
    <n v="838.01"/>
    <n v="0"/>
    <n v="0"/>
    <n v="5"/>
    <n v="125.7"/>
    <n v="2639.73"/>
    <n v="1984.02"/>
    <n v="530.01"/>
    <x v="0"/>
    <x v="0"/>
    <x v="1"/>
    <x v="0"/>
    <s v="17:08"/>
    <s v="Weekend"/>
    <x v="11"/>
    <n v="8"/>
    <n v="2024"/>
    <s v="Aug-2024"/>
    <x v="5"/>
    <s v="Slim Fit"/>
    <x v="21"/>
    <s v="TrendMart Guntur Flagship"/>
    <x v="0"/>
    <s v="Charulatha Bhat"/>
    <x v="0"/>
    <s v="Ganapathy Naidu"/>
    <n v="8"/>
    <d v="2024-08-01T00:00:00"/>
    <x v="196"/>
    <n v="0.20078189814867428"/>
    <x v="2"/>
  </r>
  <r>
    <s v="INV100468"/>
    <x v="261"/>
    <s v="CUST0723"/>
    <s v="PRD0022"/>
    <s v="STR109"/>
    <s v="EMP0063"/>
    <n v="2"/>
    <n v="1232.4100000000001"/>
    <n v="25"/>
    <n v="616.21"/>
    <n v="12"/>
    <n v="221.83"/>
    <n v="2070.44"/>
    <n v="1535.66"/>
    <n v="312.94999999999993"/>
    <x v="3"/>
    <x v="3"/>
    <x v="1"/>
    <x v="0"/>
    <s v="11:27"/>
    <s v="Weekday"/>
    <x v="11"/>
    <n v="8"/>
    <n v="2024"/>
    <s v="Aug-2024"/>
    <x v="7"/>
    <s v="Skinny Fit"/>
    <x v="25"/>
    <s v="TrendMart Warangal Outlet"/>
    <x v="2"/>
    <s v="Prakash Venkatesan"/>
    <x v="3"/>
    <s v="Anusuya Subramaniam"/>
    <n v="8"/>
    <d v="2024-08-01T00:00:00"/>
    <x v="43"/>
    <n v="0.15115144606943448"/>
    <x v="1"/>
  </r>
  <r>
    <s v="INV100469"/>
    <x v="69"/>
    <s v="CUST0426"/>
    <s v="PRD0034"/>
    <s v="STR085"/>
    <s v="EMP0203"/>
    <n v="4"/>
    <n v="439.6"/>
    <n v="20"/>
    <n v="351.68"/>
    <n v="5"/>
    <n v="70.34"/>
    <n v="1477.06"/>
    <n v="1260.52"/>
    <n v="146.19999999999996"/>
    <x v="0"/>
    <x v="0"/>
    <x v="0"/>
    <x v="0"/>
    <s v="20:19"/>
    <s v="Weekday"/>
    <x v="2"/>
    <n v="5"/>
    <n v="2024"/>
    <s v="May-2024"/>
    <x v="19"/>
    <s v="Casual Belt"/>
    <x v="8"/>
    <s v="TrendMart Nizamabad Outlet"/>
    <x v="2"/>
    <s v="Uday Pillai"/>
    <x v="3"/>
    <s v="Rani Mishra"/>
    <n v="5"/>
    <d v="2024-05-01T00:00:00"/>
    <x v="58"/>
    <n v="9.8980407024765391E-2"/>
    <x v="3"/>
  </r>
  <r>
    <s v="INV100470"/>
    <x v="262"/>
    <s v="CUST0066"/>
    <s v="PRD0156"/>
    <s v="STR114"/>
    <s v="EMP0203"/>
    <n v="2"/>
    <n v="1342.18"/>
    <n v="30"/>
    <n v="805.31"/>
    <n v="12"/>
    <n v="225.49"/>
    <n v="2104.54"/>
    <n v="1786.74"/>
    <n v="92.309999999999945"/>
    <x v="0"/>
    <x v="0"/>
    <x v="1"/>
    <x v="0"/>
    <s v="15:35"/>
    <s v="Weekend"/>
    <x v="5"/>
    <n v="6"/>
    <n v="2024"/>
    <s v="Jun-2024"/>
    <x v="0"/>
    <s v="A-Line Kurti"/>
    <x v="34"/>
    <s v="TrendMart Thiruvananthapuram High Street"/>
    <x v="1"/>
    <s v="Chandrika Bhat"/>
    <x v="0"/>
    <s v="Rani Mishra"/>
    <n v="6"/>
    <d v="2024-06-01T00:00:00"/>
    <x v="197"/>
    <n v="4.3862316705788412E-2"/>
    <x v="1"/>
  </r>
  <r>
    <s v="INV100471"/>
    <x v="196"/>
    <s v="CUST0595"/>
    <s v="PRD0105"/>
    <s v="STR114"/>
    <s v="EMP0072"/>
    <n v="2"/>
    <n v="1158.75"/>
    <n v="10"/>
    <n v="231.75"/>
    <n v="12"/>
    <n v="250.29"/>
    <n v="2336.04"/>
    <n v="1683.7"/>
    <n v="402.04999999999995"/>
    <x v="0"/>
    <x v="0"/>
    <x v="1"/>
    <x v="0"/>
    <s v="15:52"/>
    <s v="Weekday"/>
    <x v="11"/>
    <n v="8"/>
    <n v="2024"/>
    <s v="Aug-2024"/>
    <x v="8"/>
    <s v="Shirt Dress"/>
    <x v="43"/>
    <s v="TrendMart Thiruvananthapuram High Street"/>
    <x v="1"/>
    <s v="Revathi Natarajan"/>
    <x v="1"/>
    <s v="Anitha Ramachandran"/>
    <n v="8"/>
    <d v="2024-08-01T00:00:00"/>
    <x v="97"/>
    <n v="0.17210749815927809"/>
    <x v="0"/>
  </r>
  <r>
    <s v="INV100472"/>
    <x v="130"/>
    <s v="CUST0102"/>
    <s v="PRD0124"/>
    <s v="STR088"/>
    <s v="EMP0045"/>
    <n v="1"/>
    <n v="733.15"/>
    <n v="5"/>
    <n v="36.659999999999997"/>
    <n v="5"/>
    <n v="34.82"/>
    <n v="731.31"/>
    <n v="499.31"/>
    <n v="197.17999999999995"/>
    <x v="3"/>
    <x v="3"/>
    <x v="0"/>
    <x v="0"/>
    <s v="12:42"/>
    <s v="Weekend"/>
    <x v="1"/>
    <n v="10"/>
    <n v="2024"/>
    <s v="Oct-2024"/>
    <x v="13"/>
    <s v="Kids Shorts"/>
    <x v="9"/>
    <s v="TrendMart Warangal High Street"/>
    <x v="2"/>
    <s v="Naveen Gowda"/>
    <x v="0"/>
    <s v="Chitra Chettiar"/>
    <n v="10"/>
    <d v="2024-10-01T00:00:00"/>
    <x v="23"/>
    <n v="0.26962574011021312"/>
    <x v="2"/>
  </r>
  <r>
    <s v="INV100473"/>
    <x v="112"/>
    <s v="CUST0467"/>
    <s v="PRD0031"/>
    <s v="STR078"/>
    <s v="EMP0100"/>
    <n v="1"/>
    <n v="3480.96"/>
    <n v="0"/>
    <n v="0"/>
    <n v="12"/>
    <n v="417.72"/>
    <n v="3898.68"/>
    <n v="2374.0300000000002"/>
    <n v="1106.9299999999996"/>
    <x v="5"/>
    <x v="5"/>
    <x v="0"/>
    <x v="0"/>
    <s v="14:31"/>
    <s v="Weekday"/>
    <x v="1"/>
    <n v="10"/>
    <n v="2024"/>
    <s v="Oct-2024"/>
    <x v="12"/>
    <s v="Clutch"/>
    <x v="18"/>
    <s v="TrendMart Vellore Standard"/>
    <x v="1"/>
    <s v="Bharathi Shetty"/>
    <x v="1"/>
    <s v="Priya Balasubramaniam"/>
    <n v="10"/>
    <d v="2024-10-01T00:00:00"/>
    <x v="146"/>
    <n v="0.28392430258446438"/>
    <x v="2"/>
  </r>
  <r>
    <s v="INV100474"/>
    <x v="239"/>
    <s v="CUST0373"/>
    <s v="PRD0173"/>
    <s v="STR006"/>
    <s v="EMP0045"/>
    <n v="4"/>
    <n v="2565.2399999999998"/>
    <n v="15"/>
    <n v="1539.14"/>
    <n v="12"/>
    <n v="1046.6199999999999"/>
    <n v="9768.44"/>
    <n v="7449.4"/>
    <n v="1272.420000000001"/>
    <x v="2"/>
    <x v="2"/>
    <x v="0"/>
    <x v="0"/>
    <s v="12:29"/>
    <s v="Weekday"/>
    <x v="5"/>
    <n v="6"/>
    <n v="2024"/>
    <s v="Jun-2024"/>
    <x v="3"/>
    <s v="Slippers"/>
    <x v="23"/>
    <s v="TrendMart Vellore Standard"/>
    <x v="1"/>
    <s v="Nisha Sharma"/>
    <x v="3"/>
    <s v="Chitra Chettiar"/>
    <n v="6"/>
    <d v="2024-06-01T00:00:00"/>
    <x v="189"/>
    <n v="0.13025826027492629"/>
    <x v="4"/>
  </r>
  <r>
    <s v="INV100475"/>
    <x v="9"/>
    <s v="CUST0456"/>
    <s v="PRD0069"/>
    <s v="STR034"/>
    <s v="EMP0100"/>
    <n v="5"/>
    <n v="589.22"/>
    <n v="15"/>
    <n v="441.92"/>
    <n v="5"/>
    <n v="125.21"/>
    <n v="2629.39"/>
    <n v="1845"/>
    <n v="659.17999999999984"/>
    <x v="3"/>
    <x v="3"/>
    <x v="0"/>
    <x v="0"/>
    <s v="18:00"/>
    <s v="Weekday"/>
    <x v="1"/>
    <n v="10"/>
    <n v="2024"/>
    <s v="Oct-2024"/>
    <x v="1"/>
    <s v="Round Neck"/>
    <x v="26"/>
    <s v="TrendMart Warangal Standard"/>
    <x v="2"/>
    <s v="Hemanth Naidu"/>
    <x v="0"/>
    <s v="Priya Balasubramaniam"/>
    <n v="10"/>
    <d v="2024-10-01T00:00:00"/>
    <x v="78"/>
    <n v="0.2506969297061295"/>
    <x v="4"/>
  </r>
  <r>
    <s v="INV100476"/>
    <x v="101"/>
    <s v="CUST0847"/>
    <s v="PRD0141"/>
    <s v="STR109"/>
    <s v="EMP0091"/>
    <n v="2"/>
    <n v="715.4"/>
    <n v="10"/>
    <n v="143.08000000000001"/>
    <n v="5"/>
    <n v="64.39"/>
    <n v="1352.11"/>
    <n v="1095.3399999999999"/>
    <n v="192.38"/>
    <x v="2"/>
    <x v="2"/>
    <x v="0"/>
    <x v="0"/>
    <s v="12:02"/>
    <s v="Weekday"/>
    <x v="1"/>
    <n v="10"/>
    <n v="2024"/>
    <s v="Oct-2024"/>
    <x v="10"/>
    <s v="Formal Top"/>
    <x v="12"/>
    <s v="TrendMart Warangal Outlet"/>
    <x v="2"/>
    <s v="Kiran Sharma"/>
    <x v="1"/>
    <s v="Hari Nair"/>
    <n v="10"/>
    <d v="2024-10-01T00:00:00"/>
    <x v="62"/>
    <n v="0.14228132326511897"/>
    <x v="0"/>
  </r>
  <r>
    <s v="INV100477"/>
    <x v="129"/>
    <s v="CUST0614"/>
    <s v="PRD0130"/>
    <s v="STR073"/>
    <s v="EMP0026"/>
    <n v="3"/>
    <n v="1383.58"/>
    <n v="30"/>
    <n v="1245.22"/>
    <n v="12"/>
    <n v="348.66"/>
    <n v="3254.18"/>
    <n v="2886.51"/>
    <n v="19.009999999999593"/>
    <x v="2"/>
    <x v="2"/>
    <x v="1"/>
    <x v="0"/>
    <s v="15:29"/>
    <s v="Weekday"/>
    <x v="0"/>
    <n v="12"/>
    <n v="2024"/>
    <s v="Dec-2024"/>
    <x v="2"/>
    <s v="Cotton Saree"/>
    <x v="47"/>
    <s v="TrendMart Thiruvananthapuram High Street"/>
    <x v="1"/>
    <s v="Deepthi Gupta"/>
    <x v="0"/>
    <s v="Sunita Ramachandran"/>
    <n v="12"/>
    <d v="2024-12-01T00:00:00"/>
    <x v="132"/>
    <n v="5.8417174219003234E-3"/>
    <x v="1"/>
  </r>
  <r>
    <s v="INV100478"/>
    <x v="244"/>
    <s v="CUST0107"/>
    <s v="PRD0211"/>
    <s v="STR011"/>
    <s v="EMP0240"/>
    <n v="3"/>
    <n v="842.51"/>
    <n v="15"/>
    <n v="379.13"/>
    <n v="5"/>
    <n v="107.42"/>
    <n v="2255.8200000000002"/>
    <n v="1443.9"/>
    <n v="704.50000000000011"/>
    <x v="3"/>
    <x v="3"/>
    <x v="0"/>
    <x v="0"/>
    <s v="10:51"/>
    <s v="Weekday"/>
    <x v="2"/>
    <n v="5"/>
    <n v="2024"/>
    <s v="May-2024"/>
    <x v="6"/>
    <s v="Sunglasses"/>
    <x v="15"/>
    <s v="TrendMart Tirupati Standard"/>
    <x v="0"/>
    <s v="Siddharth Subramaniam"/>
    <x v="0"/>
    <s v="Gopal Prasad"/>
    <n v="5"/>
    <d v="2024-05-01T00:00:00"/>
    <x v="198"/>
    <n v="0.31230328660974727"/>
    <x v="4"/>
  </r>
  <r>
    <s v="INV100479"/>
    <x v="193"/>
    <s v="CUST0796"/>
    <s v="PRD0042"/>
    <s v="STR026"/>
    <s v="EMP0223"/>
    <n v="1"/>
    <n v="1378.32"/>
    <n v="30"/>
    <n v="413.5"/>
    <n v="12"/>
    <n v="115.78"/>
    <n v="1080.5999999999999"/>
    <n v="978.68"/>
    <n v="-13.860000000000042"/>
    <x v="0"/>
    <x v="0"/>
    <x v="1"/>
    <x v="0"/>
    <s v="20:47"/>
    <s v="Weekend"/>
    <x v="4"/>
    <n v="2"/>
    <n v="2025"/>
    <s v="Feb-2025"/>
    <x v="17"/>
    <s v="Cargo"/>
    <x v="2"/>
    <s v="TrendMart Guntur Standard"/>
    <x v="0"/>
    <s v="Sowmya Murthy"/>
    <x v="1"/>
    <s v="Meena Krishnan"/>
    <n v="14"/>
    <d v="2025-02-01T00:00:00"/>
    <x v="82"/>
    <n v="-1.2826207662409812E-2"/>
    <x v="1"/>
  </r>
  <r>
    <s v="INV100480"/>
    <x v="138"/>
    <s v="CUST0008"/>
    <s v="PRD0099"/>
    <s v="STR083"/>
    <s v="EMP0127"/>
    <n v="1"/>
    <n v="961.67"/>
    <n v="0"/>
    <n v="0"/>
    <n v="5"/>
    <n v="48.08"/>
    <n v="1009.75"/>
    <n v="700.93"/>
    <n v="260.74000000000007"/>
    <x v="3"/>
    <x v="3"/>
    <x v="0"/>
    <x v="0"/>
    <s v="19:38"/>
    <s v="Weekday"/>
    <x v="9"/>
    <n v="11"/>
    <n v="2024"/>
    <s v="Nov-2024"/>
    <x v="7"/>
    <s v="Skinny Fit"/>
    <x v="9"/>
    <s v="TrendMart Tumakuru Outlet"/>
    <x v="2"/>
    <s v="Deepthi Naicker"/>
    <x v="0"/>
    <s v="Chandra Reddy"/>
    <n v="11"/>
    <d v="2024-11-01T00:00:00"/>
    <x v="199"/>
    <n v="0.2582223322604606"/>
    <x v="2"/>
  </r>
  <r>
    <s v="INV100481"/>
    <x v="84"/>
    <s v="CUST0108"/>
    <s v="PRD0150"/>
    <s v="STR076"/>
    <s v="EMP0173"/>
    <n v="3"/>
    <n v="722.1"/>
    <n v="10"/>
    <n v="216.63"/>
    <n v="5"/>
    <n v="97.48"/>
    <n v="2047.15"/>
    <n v="1576.35"/>
    <n v="373.32000000000016"/>
    <x v="3"/>
    <x v="3"/>
    <x v="1"/>
    <x v="0"/>
    <s v="21:34"/>
    <s v="Weekday"/>
    <x v="1"/>
    <n v="10"/>
    <n v="2024"/>
    <s v="Oct-2024"/>
    <x v="13"/>
    <s v="Girls Frock"/>
    <x v="7"/>
    <s v="TrendMart Chennai Standard"/>
    <x v="1"/>
    <s v="Mahesh Gounder"/>
    <x v="0"/>
    <s v="Logesh Gopalakrishnan"/>
    <n v="10"/>
    <d v="2024-10-01T00:00:00"/>
    <x v="38"/>
    <n v="0.1823608431233667"/>
    <x v="0"/>
  </r>
  <r>
    <s v="INV100482"/>
    <x v="19"/>
    <s v="CUST0525"/>
    <s v="PRD0197"/>
    <s v="STR079"/>
    <s v="EMP0121"/>
    <n v="4"/>
    <n v="1739.82"/>
    <n v="25"/>
    <n v="1739.82"/>
    <n v="12"/>
    <n v="626.34"/>
    <n v="5845.8"/>
    <n v="4497.92"/>
    <n v="721.54000000000008"/>
    <x v="3"/>
    <x v="3"/>
    <x v="0"/>
    <x v="0"/>
    <s v="21:58"/>
    <s v="Weekday"/>
    <x v="9"/>
    <n v="11"/>
    <n v="2024"/>
    <s v="Nov-2024"/>
    <x v="7"/>
    <s v="Straight Fit"/>
    <x v="28"/>
    <s v="TrendMart Dindigul High Street"/>
    <x v="1"/>
    <s v="Kannan Yadav"/>
    <x v="1"/>
    <s v="Yamini Pandian"/>
    <n v="11"/>
    <d v="2024-11-01T00:00:00"/>
    <x v="49"/>
    <n v="0.12342878647918164"/>
    <x v="1"/>
  </r>
  <r>
    <s v="INV100483"/>
    <x v="51"/>
    <s v="CUST0631"/>
    <s v="PRD0141"/>
    <s v="STR070"/>
    <s v="EMP0285"/>
    <n v="3"/>
    <n v="748.45"/>
    <n v="15"/>
    <n v="336.8"/>
    <n v="5"/>
    <n v="95.43"/>
    <n v="2003.98"/>
    <n v="1643.01"/>
    <n v="265.54000000000002"/>
    <x v="3"/>
    <x v="3"/>
    <x v="0"/>
    <x v="0"/>
    <s v="20:16"/>
    <s v="Weekday"/>
    <x v="10"/>
    <n v="4"/>
    <n v="2024"/>
    <s v="Apr-2024"/>
    <x v="10"/>
    <s v="Formal Top"/>
    <x v="12"/>
    <s v="TrendMart Alappuzha Mall Kiosk"/>
    <x v="1"/>
    <s v="Akhila Prasad"/>
    <x v="1"/>
    <s v="Chandran Krishnan"/>
    <n v="4"/>
    <d v="2024-04-01T00:00:00"/>
    <x v="62"/>
    <n v="0.1325063124382479"/>
    <x v="4"/>
  </r>
  <r>
    <s v="INV100484"/>
    <x v="98"/>
    <s v="CUST0596"/>
    <s v="PRD0140"/>
    <s v="STR109"/>
    <s v="EMP0203"/>
    <n v="4"/>
    <n v="595.48"/>
    <n v="10"/>
    <n v="238.19"/>
    <n v="5"/>
    <n v="107.19"/>
    <n v="2250.92"/>
    <n v="1395"/>
    <n v="748.73"/>
    <x v="2"/>
    <x v="2"/>
    <x v="0"/>
    <x v="0"/>
    <s v="17:53"/>
    <s v="Weekend"/>
    <x v="11"/>
    <n v="8"/>
    <n v="2024"/>
    <s v="Aug-2024"/>
    <x v="1"/>
    <s v="Polo"/>
    <x v="5"/>
    <s v="TrendMart Warangal Outlet"/>
    <x v="2"/>
    <s v="Sangeeta Mishra"/>
    <x v="1"/>
    <s v="Rani Mishra"/>
    <n v="8"/>
    <d v="2024-08-01T00:00:00"/>
    <x v="166"/>
    <n v="0.33263287900058641"/>
    <x v="0"/>
  </r>
  <r>
    <s v="INV100485"/>
    <x v="93"/>
    <s v="CUST0266"/>
    <s v="PRD0212"/>
    <s v="STR031"/>
    <s v="EMP0215"/>
    <n v="2"/>
    <n v="2832.31"/>
    <n v="15"/>
    <n v="849.69"/>
    <n v="12"/>
    <n v="577.79"/>
    <n v="5392.72"/>
    <n v="4079.4"/>
    <n v="735.5300000000002"/>
    <x v="0"/>
    <x v="0"/>
    <x v="0"/>
    <x v="0"/>
    <s v="19:47"/>
    <s v="Weekday"/>
    <x v="1"/>
    <n v="10"/>
    <n v="2024"/>
    <s v="Oct-2024"/>
    <x v="9"/>
    <s v="Digital Watch"/>
    <x v="36"/>
    <s v="TrendMart Kozhikode Mall Kiosk"/>
    <x v="1"/>
    <s v="Chandra Subramaniam"/>
    <x v="1"/>
    <s v="Praveen Gupta"/>
    <n v="10"/>
    <d v="2024-10-01T00:00:00"/>
    <x v="161"/>
    <n v="0.13639313741488529"/>
    <x v="4"/>
  </r>
  <r>
    <s v="INV100486"/>
    <x v="263"/>
    <s v="CUST0519"/>
    <s v="PRD0122"/>
    <s v="STR103"/>
    <s v="EMP0091"/>
    <n v="2"/>
    <n v="749.51"/>
    <n v="20"/>
    <n v="299.8"/>
    <n v="3"/>
    <n v="35.979999999999997"/>
    <n v="1235.2"/>
    <n v="1113.98"/>
    <n v="85.240000000000038"/>
    <x v="2"/>
    <x v="2"/>
    <x v="0"/>
    <x v="0"/>
    <s v="11:24"/>
    <s v="Weekday"/>
    <x v="0"/>
    <n v="12"/>
    <n v="2024"/>
    <s v="Dec-2024"/>
    <x v="14"/>
    <s v="Necklace"/>
    <x v="21"/>
    <s v="TrendMart Alappuzha Outlet"/>
    <x v="1"/>
    <s v="Pranav Rao"/>
    <x v="1"/>
    <s v="Hari Nair"/>
    <n v="12"/>
    <d v="2024-12-01T00:00:00"/>
    <x v="37"/>
    <n v="6.9009067357512985E-2"/>
    <x v="3"/>
  </r>
  <r>
    <s v="INV100487"/>
    <x v="264"/>
    <s v="CUST0501"/>
    <s v="PRD0007"/>
    <s v="STR102"/>
    <s v="EMP0009"/>
    <n v="2"/>
    <n v="4700.04"/>
    <n v="0"/>
    <n v="0"/>
    <n v="12"/>
    <n v="1128.01"/>
    <n v="10528.09"/>
    <n v="6473.14"/>
    <n v="2926.9399999999996"/>
    <x v="0"/>
    <x v="0"/>
    <x v="0"/>
    <x v="0"/>
    <s v="17:24"/>
    <s v="Weekday"/>
    <x v="11"/>
    <n v="8"/>
    <n v="2024"/>
    <s v="Aug-2024"/>
    <x v="2"/>
    <s v="Silk Saree"/>
    <x v="0"/>
    <s v="TrendMart Tirunelveli High Street"/>
    <x v="1"/>
    <s v="Sangeeta Chandran"/>
    <x v="1"/>
    <s v="Vinod Hegde"/>
    <n v="8"/>
    <d v="2024-08-01T00:00:00"/>
    <x v="185"/>
    <n v="0.27801244100306888"/>
    <x v="2"/>
  </r>
  <r>
    <s v="INV100488"/>
    <x v="265"/>
    <s v="CUST0658"/>
    <s v="PRD0007"/>
    <s v="STR075"/>
    <s v="EMP0225"/>
    <n v="2"/>
    <n v="4351.58"/>
    <n v="10"/>
    <n v="870.32"/>
    <n v="12"/>
    <n v="939.94"/>
    <n v="8772.7800000000007"/>
    <n v="6473.14"/>
    <n v="1359.7000000000003"/>
    <x v="0"/>
    <x v="0"/>
    <x v="1"/>
    <x v="0"/>
    <s v="15:18"/>
    <s v="Weekday"/>
    <x v="4"/>
    <n v="2"/>
    <n v="2025"/>
    <s v="Feb-2025"/>
    <x v="2"/>
    <s v="Silk Saree"/>
    <x v="0"/>
    <s v="TrendMart Chennai Standard"/>
    <x v="1"/>
    <s v="Kiran Gupta"/>
    <x v="3"/>
    <s v="Swathi Achari"/>
    <n v="14"/>
    <d v="2025-02-01T00:00:00"/>
    <x v="185"/>
    <n v="0.15499077829376778"/>
    <x v="0"/>
  </r>
  <r>
    <s v="INV100489"/>
    <x v="71"/>
    <s v="CUST0568"/>
    <s v="PRD0053"/>
    <s v="STR041"/>
    <s v="EMP0073"/>
    <n v="2"/>
    <n v="426.61"/>
    <n v="20"/>
    <n v="170.64"/>
    <n v="5"/>
    <n v="34.130000000000003"/>
    <n v="716.71"/>
    <n v="654.72"/>
    <n v="27.860000000000007"/>
    <x v="1"/>
    <x v="1"/>
    <x v="1"/>
    <x v="0"/>
    <s v="13:20"/>
    <s v="Weekday"/>
    <x v="4"/>
    <n v="2"/>
    <n v="2025"/>
    <s v="Feb-2025"/>
    <x v="13"/>
    <s v="Girls Frock"/>
    <x v="21"/>
    <s v="TrendMart Thiruvananthapuram Standard"/>
    <x v="1"/>
    <s v="Feroz Ramachandran"/>
    <x v="3"/>
    <s v="Sathish Sundaram"/>
    <n v="14"/>
    <d v="2025-02-01T00:00:00"/>
    <x v="200"/>
    <n v="3.8872068200527417E-2"/>
    <x v="3"/>
  </r>
  <r>
    <s v="INV100490"/>
    <x v="63"/>
    <s v="CUST0269"/>
    <s v="PRD0053"/>
    <s v="STR072"/>
    <s v="EMP0061"/>
    <n v="1"/>
    <n v="459.27"/>
    <n v="25"/>
    <n v="114.82"/>
    <n v="5"/>
    <n v="17.22"/>
    <n v="361.67"/>
    <n v="327.36"/>
    <n v="17.090000000000003"/>
    <x v="3"/>
    <x v="3"/>
    <x v="0"/>
    <x v="0"/>
    <s v="19:21"/>
    <s v="Weekday"/>
    <x v="9"/>
    <n v="11"/>
    <n v="2024"/>
    <s v="Nov-2024"/>
    <x v="13"/>
    <s v="Girls Frock"/>
    <x v="21"/>
    <s v="TrendMart Visakhapatnam Standard"/>
    <x v="0"/>
    <s v="Ishwarya Iyengar"/>
    <x v="0"/>
    <s v="Ganapathy Naidu"/>
    <n v="11"/>
    <d v="2024-11-01T00:00:00"/>
    <x v="200"/>
    <n v="4.7253020709486553E-2"/>
    <x v="1"/>
  </r>
  <r>
    <s v="INV100491"/>
    <x v="93"/>
    <s v="CUST0043"/>
    <s v="PRD0155"/>
    <s v="STR110"/>
    <s v="EMP0008"/>
    <n v="2"/>
    <n v="1154.1600000000001"/>
    <n v="0"/>
    <n v="0"/>
    <n v="12"/>
    <n v="277"/>
    <n v="2585.3200000000002"/>
    <n v="1730.84"/>
    <n v="577.48000000000025"/>
    <x v="4"/>
    <x v="4"/>
    <x v="1"/>
    <x v="0"/>
    <s v="14:59"/>
    <s v="Weekday"/>
    <x v="1"/>
    <n v="10"/>
    <n v="2024"/>
    <s v="Oct-2024"/>
    <x v="8"/>
    <s v="A-Line Dress"/>
    <x v="12"/>
    <s v="TrendMart Thoothukudi Outlet"/>
    <x v="1"/>
    <s v="Suresh Shetty"/>
    <x v="0"/>
    <s v="Deepak Kamath"/>
    <n v="10"/>
    <d v="2024-10-01T00:00:00"/>
    <x v="85"/>
    <n v="0.22336886729689176"/>
    <x v="2"/>
  </r>
  <r>
    <s v="INV100492"/>
    <x v="231"/>
    <s v="CUST0785"/>
    <s v="PRD0024"/>
    <s v="STR020"/>
    <s v="EMP0100"/>
    <n v="2"/>
    <n v="2220.71"/>
    <n v="5"/>
    <n v="222.07"/>
    <n v="12"/>
    <n v="506.32"/>
    <n v="4725.67"/>
    <n v="3158.92"/>
    <n v="1060.43"/>
    <x v="2"/>
    <x v="2"/>
    <x v="0"/>
    <x v="0"/>
    <s v="10:53"/>
    <s v="Weekday"/>
    <x v="11"/>
    <n v="8"/>
    <n v="2024"/>
    <s v="Aug-2024"/>
    <x v="12"/>
    <s v="Backpack"/>
    <x v="47"/>
    <s v="TrendMart Guntur Standard"/>
    <x v="0"/>
    <s v="Bharathi Pandian"/>
    <x v="0"/>
    <s v="Priya Balasubramaniam"/>
    <n v="8"/>
    <d v="2024-08-01T00:00:00"/>
    <x v="172"/>
    <n v="0.22439781025759312"/>
    <x v="2"/>
  </r>
  <r>
    <s v="INV100493"/>
    <x v="266"/>
    <s v="CUST0154"/>
    <s v="PRD0054"/>
    <s v="STR109"/>
    <s v="EMP0100"/>
    <n v="2"/>
    <n v="1364.41"/>
    <n v="15"/>
    <n v="409.32"/>
    <n v="12"/>
    <n v="278.33999999999997"/>
    <n v="2597.84"/>
    <n v="1808.42"/>
    <n v="511.0800000000001"/>
    <x v="2"/>
    <x v="2"/>
    <x v="0"/>
    <x v="0"/>
    <s v="18:44"/>
    <s v="Weekday"/>
    <x v="10"/>
    <n v="4"/>
    <n v="2024"/>
    <s v="Apr-2024"/>
    <x v="18"/>
    <s v="Leather Wallet"/>
    <x v="31"/>
    <s v="TrendMart Warangal Outlet"/>
    <x v="2"/>
    <s v="Suresh Gupta"/>
    <x v="0"/>
    <s v="Priya Balasubramaniam"/>
    <n v="4"/>
    <d v="2024-04-01T00:00:00"/>
    <x v="88"/>
    <n v="0.19673267021833526"/>
    <x v="4"/>
  </r>
  <r>
    <s v="INV100494"/>
    <x v="147"/>
    <s v="CUST0595"/>
    <s v="PRD0134"/>
    <s v="STR041"/>
    <s v="EMP0194"/>
    <n v="1"/>
    <n v="869.84"/>
    <n v="25"/>
    <n v="217.46"/>
    <n v="5"/>
    <n v="32.619999999999997"/>
    <n v="685"/>
    <n v="698.08"/>
    <n v="-45.700000000000038"/>
    <x v="4"/>
    <x v="4"/>
    <x v="0"/>
    <x v="0"/>
    <s v="20:19"/>
    <s v="Weekend"/>
    <x v="9"/>
    <n v="11"/>
    <n v="2024"/>
    <s v="Nov-2024"/>
    <x v="8"/>
    <s v="Maxi Dress"/>
    <x v="22"/>
    <s v="TrendMart Thiruvananthapuram Standard"/>
    <x v="1"/>
    <s v="Revathi Natarajan"/>
    <x v="1"/>
    <s v="Pranav Reddy"/>
    <n v="11"/>
    <d v="2024-11-01T00:00:00"/>
    <x v="55"/>
    <n v="-6.6715328467153334E-2"/>
    <x v="1"/>
  </r>
  <r>
    <s v="INV100495"/>
    <x v="15"/>
    <s v="CUST0591"/>
    <s v="PRD0115"/>
    <s v="STR087"/>
    <s v="EMP0194"/>
    <n v="3"/>
    <n v="1595.23"/>
    <n v="10"/>
    <n v="478.57"/>
    <n v="12"/>
    <n v="516.85"/>
    <n v="4823.97"/>
    <n v="3422.7"/>
    <n v="884.42000000000041"/>
    <x v="3"/>
    <x v="3"/>
    <x v="0"/>
    <x v="0"/>
    <s v="20:52"/>
    <s v="Weekday"/>
    <x v="5"/>
    <n v="6"/>
    <n v="2024"/>
    <s v="Jun-2024"/>
    <x v="8"/>
    <s v="Bodycon Dress"/>
    <x v="1"/>
    <s v="TrendMart Salem Outlet"/>
    <x v="1"/>
    <s v="Feroz Gupta"/>
    <x v="3"/>
    <s v="Pranav Reddy"/>
    <n v="6"/>
    <d v="2024-06-01T00:00:00"/>
    <x v="57"/>
    <n v="0.18333861943585891"/>
    <x v="0"/>
  </r>
  <r>
    <s v="INV100496"/>
    <x v="209"/>
    <s v="CUST0703"/>
    <s v="PRD0084"/>
    <s v="STR023"/>
    <s v="EMP0204"/>
    <n v="1"/>
    <n v="1348.49"/>
    <n v="0"/>
    <n v="0"/>
    <n v="12"/>
    <n v="161.82"/>
    <n v="1510.31"/>
    <n v="1073.45"/>
    <n v="275.03999999999991"/>
    <x v="2"/>
    <x v="2"/>
    <x v="0"/>
    <x v="0"/>
    <s v="19:02"/>
    <s v="Weekday"/>
    <x v="8"/>
    <n v="3"/>
    <n v="2025"/>
    <s v="Mar-2025"/>
    <x v="7"/>
    <s v="Bootcut"/>
    <x v="29"/>
    <s v="TrendMart Thoothukudi High Street"/>
    <x v="1"/>
    <s v="Baskar Sundaram"/>
    <x v="0"/>
    <s v="Rahul Krishnan"/>
    <n v="15"/>
    <d v="2025-03-01T00:00:00"/>
    <x v="50"/>
    <n v="0.18210830889022778"/>
    <x v="2"/>
  </r>
  <r>
    <s v="INV100497"/>
    <x v="267"/>
    <s v="CUST0695"/>
    <s v="PRD0079"/>
    <s v="STR013"/>
    <s v="EMP0206"/>
    <n v="3"/>
    <n v="1806.61"/>
    <n v="0"/>
    <n v="0"/>
    <n v="12"/>
    <n v="650.38"/>
    <n v="6070.21"/>
    <n v="3508.38"/>
    <n v="1911.4499999999998"/>
    <x v="0"/>
    <x v="0"/>
    <x v="0"/>
    <x v="0"/>
    <s v="12:58"/>
    <s v="Weekend"/>
    <x v="8"/>
    <n v="3"/>
    <n v="2025"/>
    <s v="Mar-2025"/>
    <x v="15"/>
    <s v="Hoodie"/>
    <x v="37"/>
    <s v="TrendMart Nizamabad Standard"/>
    <x v="2"/>
    <s v="Vidya Achari"/>
    <x v="1"/>
    <s v="Arjun Krishnan"/>
    <n v="15"/>
    <d v="2025-03-01T00:00:00"/>
    <x v="69"/>
    <n v="0.31489025915083657"/>
    <x v="2"/>
  </r>
  <r>
    <s v="INV100498"/>
    <x v="251"/>
    <s v="CUST0774"/>
    <s v="PRD0112"/>
    <s v="STR083"/>
    <s v="EMP0276"/>
    <n v="2"/>
    <n v="2223.96"/>
    <n v="5"/>
    <n v="222.4"/>
    <n v="12"/>
    <n v="507.06"/>
    <n v="4732.58"/>
    <n v="3353.84"/>
    <n v="871.67999999999984"/>
    <x v="0"/>
    <x v="0"/>
    <x v="0"/>
    <x v="0"/>
    <s v="20:39"/>
    <s v="Weekday"/>
    <x v="5"/>
    <n v="6"/>
    <n v="2024"/>
    <s v="Jun-2024"/>
    <x v="16"/>
    <s v="Sherwani"/>
    <x v="27"/>
    <s v="TrendMart Tumakuru Outlet"/>
    <x v="2"/>
    <s v="Easwaran Natarajan"/>
    <x v="3"/>
    <s v="Manoj Ramachandran"/>
    <n v="6"/>
    <d v="2024-06-01T00:00:00"/>
    <x v="147"/>
    <n v="0.18418706075755717"/>
    <x v="2"/>
  </r>
  <r>
    <s v="INV100499"/>
    <x v="268"/>
    <s v="CUST0178"/>
    <s v="PRD0071"/>
    <s v="STR111"/>
    <s v="EMP0206"/>
    <n v="2"/>
    <n v="754.14"/>
    <n v="5"/>
    <n v="75.41"/>
    <n v="5"/>
    <n v="71.64"/>
    <n v="1504.51"/>
    <n v="1069.6199999999999"/>
    <n v="363.25000000000011"/>
    <x v="0"/>
    <x v="0"/>
    <x v="0"/>
    <x v="0"/>
    <s v="17:47"/>
    <s v="Weekday"/>
    <x v="10"/>
    <n v="4"/>
    <n v="2024"/>
    <s v="Apr-2024"/>
    <x v="10"/>
    <s v="Casual Top"/>
    <x v="4"/>
    <s v="TrendMart Kurnool Outlet"/>
    <x v="0"/>
    <s v="Srinivas Gowda"/>
    <x v="1"/>
    <s v="Arjun Krishnan"/>
    <n v="4"/>
    <d v="2024-04-01T00:00:00"/>
    <x v="17"/>
    <n v="0.24144073485719611"/>
    <x v="2"/>
  </r>
  <r>
    <s v="INV100500"/>
    <x v="112"/>
    <s v="CUST0503"/>
    <s v="PRD0070"/>
    <s v="STR088"/>
    <s v="EMP0204"/>
    <n v="3"/>
    <n v="848.09"/>
    <n v="5"/>
    <n v="127.21"/>
    <n v="5"/>
    <n v="120.85"/>
    <n v="2537.91"/>
    <n v="1696.35"/>
    <n v="720.70999999999992"/>
    <x v="1"/>
    <x v="1"/>
    <x v="1"/>
    <x v="0"/>
    <s v="12:44"/>
    <s v="Weekday"/>
    <x v="1"/>
    <n v="10"/>
    <n v="2024"/>
    <s v="Oct-2024"/>
    <x v="13"/>
    <s v="Boys Shirt"/>
    <x v="13"/>
    <s v="TrendMart Warangal High Street"/>
    <x v="2"/>
    <s v="Karunakaran Menon"/>
    <x v="0"/>
    <s v="Rahul Krishnan"/>
    <n v="10"/>
    <d v="2024-10-01T00:00:00"/>
    <x v="145"/>
    <n v="0.28397776122872759"/>
    <x v="2"/>
  </r>
  <r>
    <s v="INV100501"/>
    <x v="269"/>
    <s v="CUST0432"/>
    <s v="PRD0081"/>
    <s v="STR118"/>
    <s v="EMP0132"/>
    <n v="2"/>
    <n v="6089.84"/>
    <n v="15"/>
    <n v="1826.95"/>
    <n v="3"/>
    <n v="310.58"/>
    <n v="10663.31"/>
    <n v="9525.52"/>
    <n v="827.20999999999913"/>
    <x v="0"/>
    <x v="0"/>
    <x v="0"/>
    <x v="0"/>
    <s v="21:56"/>
    <s v="Weekday"/>
    <x v="6"/>
    <n v="1"/>
    <n v="2025"/>
    <s v="Jan-2025"/>
    <x v="14"/>
    <s v="Earrings"/>
    <x v="21"/>
    <s v="TrendMart Nellore Mall Kiosk"/>
    <x v="0"/>
    <s v="Siddharth Singh"/>
    <x v="0"/>
    <s v="Vasanthi Gupta"/>
    <n v="13"/>
    <d v="2025-01-01T00:00:00"/>
    <x v="118"/>
    <n v="7.7575349492793433E-2"/>
    <x v="4"/>
  </r>
  <r>
    <s v="INV100502"/>
    <x v="142"/>
    <s v="CUST0663"/>
    <s v="PRD0016"/>
    <s v="STR052"/>
    <s v="EMP0121"/>
    <n v="2"/>
    <n v="2197.96"/>
    <n v="15"/>
    <n v="659.39"/>
    <n v="12"/>
    <n v="448.38"/>
    <n v="4184.91"/>
    <n v="2923.46"/>
    <n v="813.06999999999982"/>
    <x v="2"/>
    <x v="2"/>
    <x v="1"/>
    <x v="0"/>
    <s v="17:35"/>
    <s v="Weekend"/>
    <x v="7"/>
    <n v="9"/>
    <n v="2024"/>
    <s v="Sep-2024"/>
    <x v="12"/>
    <s v="Sling Bag"/>
    <x v="17"/>
    <s v="TrendMart Guntur High Street"/>
    <x v="0"/>
    <s v="Nandakumar Naidu"/>
    <x v="1"/>
    <s v="Yamini Pandian"/>
    <n v="9"/>
    <d v="2024-09-01T00:00:00"/>
    <x v="28"/>
    <n v="0.19428613757524052"/>
    <x v="4"/>
  </r>
  <r>
    <s v="INV100503"/>
    <x v="270"/>
    <s v="CUST0453"/>
    <s v="PRD0022"/>
    <s v="STR001"/>
    <s v="EMP0260"/>
    <n v="1"/>
    <n v="1160.6099999999999"/>
    <n v="25"/>
    <n v="290.14999999999998"/>
    <n v="12"/>
    <n v="104.46"/>
    <n v="974.92"/>
    <n v="767.83"/>
    <n v="102.62999999999992"/>
    <x v="0"/>
    <x v="0"/>
    <x v="0"/>
    <x v="0"/>
    <s v="16:05"/>
    <s v="Weekday"/>
    <x v="3"/>
    <n v="7"/>
    <n v="2024"/>
    <s v="Jul-2024"/>
    <x v="7"/>
    <s v="Skinny Fit"/>
    <x v="25"/>
    <s v="TrendMart Kollam Standard"/>
    <x v="1"/>
    <s v="Thiru Iyer"/>
    <x v="1"/>
    <s v="Malathi Varma"/>
    <n v="7"/>
    <d v="2024-07-01T00:00:00"/>
    <x v="43"/>
    <n v="0.10527017601444214"/>
    <x v="1"/>
  </r>
  <r>
    <s v="INV100504"/>
    <x v="258"/>
    <s v="CUST0559"/>
    <s v="PRD0036"/>
    <s v="STR038"/>
    <s v="EMP0009"/>
    <n v="1"/>
    <n v="5308.24"/>
    <n v="5"/>
    <n v="265.41000000000003"/>
    <n v="12"/>
    <n v="605.14"/>
    <n v="5647.97"/>
    <n v="3748.71"/>
    <n v="1294.1200000000003"/>
    <x v="1"/>
    <x v="1"/>
    <x v="0"/>
    <x v="0"/>
    <s v="11:45"/>
    <s v="Weekday"/>
    <x v="1"/>
    <n v="10"/>
    <n v="2024"/>
    <s v="Oct-2024"/>
    <x v="9"/>
    <s v="Digital Watch"/>
    <x v="30"/>
    <s v="TrendMart Tumakuru Standard"/>
    <x v="2"/>
    <s v="Pranav Singh"/>
    <x v="1"/>
    <s v="Vinod Hegde"/>
    <n v="10"/>
    <d v="2024-10-01T00:00:00"/>
    <x v="51"/>
    <n v="0.22913011223501548"/>
    <x v="2"/>
  </r>
  <r>
    <s v="INV100505"/>
    <x v="89"/>
    <s v="CUST0505"/>
    <s v="PRD0074"/>
    <s v="STR009"/>
    <s v="EMP0203"/>
    <n v="1"/>
    <n v="936.88"/>
    <n v="20"/>
    <n v="187.38"/>
    <n v="5"/>
    <n v="37.479999999999997"/>
    <n v="786.98"/>
    <n v="721.22"/>
    <n v="28.279999999999994"/>
    <x v="1"/>
    <x v="1"/>
    <x v="0"/>
    <x v="1"/>
    <s v="13:04"/>
    <s v="Weekday"/>
    <x v="7"/>
    <n v="9"/>
    <n v="2024"/>
    <s v="Sep-2024"/>
    <x v="11"/>
    <s v="Denim Shirt"/>
    <x v="12"/>
    <s v="TrendMart Thrissur High Street"/>
    <x v="1"/>
    <s v="Kannan Achari"/>
    <x v="0"/>
    <s v="Rani Mishra"/>
    <n v="9"/>
    <d v="2024-09-01T00:00:00"/>
    <x v="18"/>
    <n v="3.5934839513075294E-2"/>
    <x v="3"/>
  </r>
  <r>
    <s v="INV100506"/>
    <x v="161"/>
    <s v="CUST0592"/>
    <s v="PRD0213"/>
    <s v="STR101"/>
    <s v="EMP0063"/>
    <n v="2"/>
    <n v="6722.45"/>
    <n v="0"/>
    <n v="0"/>
    <n v="3"/>
    <n v="403.35"/>
    <n v="13848.25"/>
    <n v="9734.42"/>
    <n v="3710.48"/>
    <x v="1"/>
    <x v="1"/>
    <x v="0"/>
    <x v="0"/>
    <s v="14:08"/>
    <s v="Weekday"/>
    <x v="8"/>
    <n v="3"/>
    <n v="2025"/>
    <s v="Mar-2025"/>
    <x v="14"/>
    <s v="Earrings"/>
    <x v="9"/>
    <s v="TrendMart Thiruvananthapuram Standard"/>
    <x v="1"/>
    <s v="Kiran Chandran"/>
    <x v="1"/>
    <s v="Anusuya Subramaniam"/>
    <n v="15"/>
    <d v="2025-03-01T00:00:00"/>
    <x v="80"/>
    <n v="0.2679385481920098"/>
    <x v="2"/>
  </r>
  <r>
    <s v="INV100507"/>
    <x v="259"/>
    <s v="CUST0811"/>
    <s v="PRD0186"/>
    <s v="STR003"/>
    <s v="EMP0020"/>
    <n v="2"/>
    <n v="887.65"/>
    <n v="10"/>
    <n v="177.53"/>
    <n v="5"/>
    <n v="79.89"/>
    <n v="1677.66"/>
    <n v="1146.18"/>
    <n v="451.59000000000003"/>
    <x v="3"/>
    <x v="3"/>
    <x v="0"/>
    <x v="0"/>
    <s v="10:59"/>
    <s v="Weekday"/>
    <x v="11"/>
    <n v="8"/>
    <n v="2024"/>
    <s v="Aug-2024"/>
    <x v="0"/>
    <s v="Anarkali Kurti"/>
    <x v="8"/>
    <s v="TrendMart Tumakuru High Street"/>
    <x v="2"/>
    <s v="Deepak Ramachandran"/>
    <x v="0"/>
    <s v="Eswar Prasad"/>
    <n v="8"/>
    <d v="2024-08-01T00:00:00"/>
    <x v="48"/>
    <n v="0.26917849862308213"/>
    <x v="0"/>
  </r>
  <r>
    <s v="INV100508"/>
    <x v="93"/>
    <s v="CUST0498"/>
    <s v="PRD0094"/>
    <s v="STR105"/>
    <s v="EMP0072"/>
    <n v="1"/>
    <n v="1274.06"/>
    <n v="0"/>
    <n v="0"/>
    <n v="12"/>
    <n v="152.88999999999999"/>
    <n v="1426.95"/>
    <n v="893.89"/>
    <n v="380.17000000000007"/>
    <x v="0"/>
    <x v="0"/>
    <x v="0"/>
    <x v="0"/>
    <s v="14:14"/>
    <s v="Weekday"/>
    <x v="1"/>
    <n v="10"/>
    <n v="2024"/>
    <s v="Oct-2024"/>
    <x v="4"/>
    <s v="Track Suit"/>
    <x v="42"/>
    <s v="TrendMart Coimbatore Mall Kiosk"/>
    <x v="1"/>
    <s v="Baskar Ramachandran"/>
    <x v="3"/>
    <s v="Anitha Ramachandran"/>
    <n v="10"/>
    <d v="2024-10-01T00:00:00"/>
    <x v="201"/>
    <n v="0.26642138827569295"/>
    <x v="2"/>
  </r>
  <r>
    <s v="INV100509"/>
    <x v="271"/>
    <s v="CUST0464"/>
    <s v="PRD0145"/>
    <s v="STR084"/>
    <s v="EMP0132"/>
    <n v="2"/>
    <n v="1675.85"/>
    <n v="15"/>
    <n v="502.75"/>
    <n v="12"/>
    <n v="341.87"/>
    <n v="3190.82"/>
    <n v="2266.54"/>
    <n v="582.4100000000002"/>
    <x v="0"/>
    <x v="0"/>
    <x v="0"/>
    <x v="0"/>
    <s v="19:59"/>
    <s v="Weekday"/>
    <x v="8"/>
    <n v="3"/>
    <n v="2025"/>
    <s v="Mar-2025"/>
    <x v="8"/>
    <s v="Shirt Dress"/>
    <x v="42"/>
    <s v="TrendMart Tirupati High Street"/>
    <x v="0"/>
    <s v="Sunita Naicker"/>
    <x v="1"/>
    <s v="Vasanthi Gupta"/>
    <n v="15"/>
    <d v="2025-03-01T00:00:00"/>
    <x v="94"/>
    <n v="0.1825267486100752"/>
    <x v="4"/>
  </r>
  <r>
    <s v="INV100510"/>
    <x v="146"/>
    <s v="CUST0029"/>
    <s v="PRD0179"/>
    <s v="STR087"/>
    <s v="EMP0206"/>
    <n v="1"/>
    <n v="1693.72"/>
    <n v="25"/>
    <n v="423.43"/>
    <n v="12"/>
    <n v="152.43"/>
    <n v="1422.72"/>
    <n v="1139.81"/>
    <n v="130.48000000000008"/>
    <x v="3"/>
    <x v="3"/>
    <x v="1"/>
    <x v="0"/>
    <s v="20:14"/>
    <s v="Weekend"/>
    <x v="9"/>
    <n v="11"/>
    <n v="2024"/>
    <s v="Nov-2024"/>
    <x v="7"/>
    <s v="Bootcut"/>
    <x v="47"/>
    <s v="TrendMart Salem Outlet"/>
    <x v="1"/>
    <s v="Janani Chettiar"/>
    <x v="1"/>
    <s v="Arjun Krishnan"/>
    <n v="11"/>
    <d v="2024-11-01T00:00:00"/>
    <x v="114"/>
    <n v="9.1711650922177285E-2"/>
    <x v="1"/>
  </r>
  <r>
    <s v="INV100511"/>
    <x v="112"/>
    <s v="CUST0635"/>
    <s v="PRD0081"/>
    <s v="STR109"/>
    <s v="EMP0269"/>
    <n v="2"/>
    <n v="6421.75"/>
    <n v="25"/>
    <n v="3210.88"/>
    <n v="3"/>
    <n v="288.98"/>
    <n v="9921.6"/>
    <n v="9525.52"/>
    <n v="107.09999999999991"/>
    <x v="0"/>
    <x v="0"/>
    <x v="0"/>
    <x v="0"/>
    <s v="15:40"/>
    <s v="Weekday"/>
    <x v="1"/>
    <n v="10"/>
    <n v="2024"/>
    <s v="Oct-2024"/>
    <x v="14"/>
    <s v="Earrings"/>
    <x v="21"/>
    <s v="TrendMart Warangal Outlet"/>
    <x v="2"/>
    <s v="Jagan Bhat"/>
    <x v="0"/>
    <s v="Ishwarya Shetty"/>
    <n v="10"/>
    <d v="2024-10-01T00:00:00"/>
    <x v="118"/>
    <n v="1.0794629898403473E-2"/>
    <x v="1"/>
  </r>
  <r>
    <s v="INV100512"/>
    <x v="219"/>
    <s v="CUST0767"/>
    <s v="PRD0118"/>
    <s v="STR038"/>
    <s v="EMP0072"/>
    <n v="1"/>
    <n v="2830.41"/>
    <n v="10"/>
    <n v="283.04000000000002"/>
    <n v="12"/>
    <n v="305.68"/>
    <n v="2853.05"/>
    <n v="1940.79"/>
    <n v="606.58000000000015"/>
    <x v="2"/>
    <x v="2"/>
    <x v="0"/>
    <x v="0"/>
    <s v="14:05"/>
    <s v="Weekday"/>
    <x v="1"/>
    <n v="10"/>
    <n v="2024"/>
    <s v="Oct-2024"/>
    <x v="15"/>
    <s v="Hoodie"/>
    <x v="30"/>
    <s v="TrendMart Tumakuru Standard"/>
    <x v="2"/>
    <s v="Praveen Gowda"/>
    <x v="1"/>
    <s v="Anitha Ramachandran"/>
    <n v="10"/>
    <d v="2024-10-01T00:00:00"/>
    <x v="202"/>
    <n v="0.212607560330173"/>
    <x v="0"/>
  </r>
  <r>
    <s v="INV100513"/>
    <x v="3"/>
    <s v="CUST0813"/>
    <s v="PRD0004"/>
    <s v="STR095"/>
    <s v="EMP0020"/>
    <n v="4"/>
    <n v="1792.41"/>
    <n v="10"/>
    <n v="716.96"/>
    <n v="12"/>
    <n v="774.32"/>
    <n v="7227"/>
    <n v="4578.3599999999997"/>
    <n v="1874.3200000000002"/>
    <x v="1"/>
    <x v="1"/>
    <x v="0"/>
    <x v="0"/>
    <s v="16:47"/>
    <s v="Weekend"/>
    <x v="2"/>
    <n v="5"/>
    <n v="2024"/>
    <s v="May-2024"/>
    <x v="8"/>
    <s v="Bodycon Dress"/>
    <x v="2"/>
    <s v="TrendMart Kurnool Standard"/>
    <x v="0"/>
    <s v="Anjali Naicker"/>
    <x v="2"/>
    <s v="Eswar Prasad"/>
    <n v="5"/>
    <d v="2024-05-01T00:00:00"/>
    <x v="183"/>
    <n v="0.25934966099349666"/>
    <x v="0"/>
  </r>
  <r>
    <s v="INV100514"/>
    <x v="137"/>
    <s v="CUST0786"/>
    <s v="PRD0197"/>
    <s v="STR111"/>
    <s v="EMP0147"/>
    <n v="2"/>
    <n v="1666.6"/>
    <n v="25"/>
    <n v="833.3"/>
    <n v="12"/>
    <n v="299.99"/>
    <n v="2799.89"/>
    <n v="2248.96"/>
    <n v="250.93999999999983"/>
    <x v="0"/>
    <x v="0"/>
    <x v="1"/>
    <x v="0"/>
    <s v="15:33"/>
    <s v="Weekday"/>
    <x v="0"/>
    <n v="12"/>
    <n v="2024"/>
    <s v="Dec-2024"/>
    <x v="7"/>
    <s v="Straight Fit"/>
    <x v="28"/>
    <s v="TrendMart Kurnool Outlet"/>
    <x v="0"/>
    <s v="Baskar Bhat"/>
    <x v="0"/>
    <s v="Yogesh Chettiar"/>
    <n v="12"/>
    <d v="2024-12-01T00:00:00"/>
    <x v="49"/>
    <n v="8.9624949551589464E-2"/>
    <x v="1"/>
  </r>
  <r>
    <s v="INV100515"/>
    <x v="272"/>
    <s v="CUST0528"/>
    <s v="PRD0072"/>
    <s v="STR007"/>
    <s v="EMP0149"/>
    <n v="2"/>
    <n v="891.23"/>
    <n v="15"/>
    <n v="267.37"/>
    <n v="5"/>
    <n v="75.75"/>
    <n v="1590.84"/>
    <n v="1198.56"/>
    <n v="316.52999999999997"/>
    <x v="1"/>
    <x v="1"/>
    <x v="0"/>
    <x v="0"/>
    <s v="10:36"/>
    <s v="Weekend"/>
    <x v="9"/>
    <n v="11"/>
    <n v="2024"/>
    <s v="Nov-2024"/>
    <x v="0"/>
    <s v="Straight Kurti"/>
    <x v="5"/>
    <s v="TrendMart Thoothukudi Mall Kiosk"/>
    <x v="1"/>
    <s v="Hari Bhat"/>
    <x v="3"/>
    <s v="Vasanthi Kamath"/>
    <n v="11"/>
    <d v="2024-11-01T00:00:00"/>
    <x v="142"/>
    <n v="0.19897035528400089"/>
    <x v="4"/>
  </r>
  <r>
    <s v="INV100516"/>
    <x v="172"/>
    <s v="CUST0325"/>
    <s v="PRD0115"/>
    <s v="STR018"/>
    <s v="EMP0258"/>
    <n v="3"/>
    <n v="1607.59"/>
    <n v="0"/>
    <n v="0"/>
    <n v="12"/>
    <n v="578.73"/>
    <n v="5401.5"/>
    <n v="3422.7"/>
    <n v="1400.0700000000002"/>
    <x v="0"/>
    <x v="0"/>
    <x v="0"/>
    <x v="0"/>
    <s v="21:55"/>
    <s v="Weekday"/>
    <x v="1"/>
    <n v="10"/>
    <n v="2024"/>
    <s v="Oct-2024"/>
    <x v="8"/>
    <s v="Bodycon Dress"/>
    <x v="1"/>
    <s v="TrendMart Visakhapatnam High Street"/>
    <x v="0"/>
    <s v="Kavya Murthy"/>
    <x v="3"/>
    <s v="Preethi Singh"/>
    <n v="10"/>
    <d v="2024-10-01T00:00:00"/>
    <x v="57"/>
    <n v="0.25920022216051097"/>
    <x v="2"/>
  </r>
  <r>
    <s v="INV100517"/>
    <x v="30"/>
    <s v="CUST0568"/>
    <s v="PRD0181"/>
    <s v="STR080"/>
    <s v="EMP0260"/>
    <n v="1"/>
    <n v="721.21"/>
    <n v="15"/>
    <n v="108.18"/>
    <n v="5"/>
    <n v="30.65"/>
    <n v="643.67999999999995"/>
    <n v="570.17999999999995"/>
    <n v="42.85"/>
    <x v="0"/>
    <x v="0"/>
    <x v="0"/>
    <x v="0"/>
    <s v="18:42"/>
    <s v="Weekday"/>
    <x v="1"/>
    <n v="10"/>
    <n v="2024"/>
    <s v="Oct-2024"/>
    <x v="18"/>
    <s v="Leather Wallet"/>
    <x v="44"/>
    <s v="TrendMart Kochi High Street"/>
    <x v="1"/>
    <s v="Feroz Ramachandran"/>
    <x v="3"/>
    <s v="Malathi Varma"/>
    <n v="10"/>
    <d v="2024-10-01T00:00:00"/>
    <x v="180"/>
    <n v="6.6570345513298546E-2"/>
    <x v="4"/>
  </r>
  <r>
    <s v="INV100518"/>
    <x v="252"/>
    <s v="CUST0710"/>
    <s v="PRD0113"/>
    <s v="STR113"/>
    <s v="EMP0008"/>
    <n v="1"/>
    <n v="2559.64"/>
    <n v="10"/>
    <n v="255.96"/>
    <n v="12"/>
    <n v="276.44"/>
    <n v="2580.12"/>
    <n v="1580.02"/>
    <n v="723.65999999999985"/>
    <x v="4"/>
    <x v="4"/>
    <x v="1"/>
    <x v="0"/>
    <s v="17:42"/>
    <s v="Weekend"/>
    <x v="0"/>
    <n v="12"/>
    <n v="2024"/>
    <s v="Dec-2024"/>
    <x v="16"/>
    <s v="Kurta"/>
    <x v="13"/>
    <s v="TrendMart Mangaluru High Street"/>
    <x v="2"/>
    <s v="Pranav Gopalakrishnan"/>
    <x v="1"/>
    <s v="Deepak Kamath"/>
    <n v="12"/>
    <d v="2024-12-01T00:00:00"/>
    <x v="188"/>
    <n v="0.28047532672898928"/>
    <x v="0"/>
  </r>
  <r>
    <s v="INV100519"/>
    <x v="115"/>
    <s v="CUST0843"/>
    <s v="PRD0084"/>
    <s v="STR069"/>
    <s v="EMP0206"/>
    <n v="2"/>
    <n v="1444.95"/>
    <n v="5"/>
    <n v="144.5"/>
    <n v="12"/>
    <n v="329.45"/>
    <n v="3074.85"/>
    <n v="2146.9"/>
    <n v="598.49999999999977"/>
    <x v="5"/>
    <x v="5"/>
    <x v="0"/>
    <x v="0"/>
    <s v="14:30"/>
    <s v="Weekend"/>
    <x v="10"/>
    <n v="4"/>
    <n v="2024"/>
    <s v="Apr-2024"/>
    <x v="7"/>
    <s v="Bootcut"/>
    <x v="29"/>
    <s v="TrendMart Erode Mall Kiosk"/>
    <x v="1"/>
    <s v="Ramesh Subramaniam"/>
    <x v="1"/>
    <s v="Arjun Krishnan"/>
    <n v="4"/>
    <d v="2024-04-01T00:00:00"/>
    <x v="50"/>
    <n v="0.19464364115322691"/>
    <x v="2"/>
  </r>
  <r>
    <s v="INV100520"/>
    <x v="242"/>
    <s v="CUST0006"/>
    <s v="PRD0158"/>
    <s v="STR036"/>
    <s v="EMP0205"/>
    <n v="3"/>
    <n v="676.49"/>
    <n v="10"/>
    <n v="202.95"/>
    <n v="5"/>
    <n v="91.33"/>
    <n v="1917.85"/>
    <n v="1371.48"/>
    <n v="455.03999999999991"/>
    <x v="0"/>
    <x v="0"/>
    <x v="0"/>
    <x v="0"/>
    <s v="12:05"/>
    <s v="Weekday"/>
    <x v="3"/>
    <n v="7"/>
    <n v="2024"/>
    <s v="Jul-2024"/>
    <x v="10"/>
    <s v="Formal Top"/>
    <x v="21"/>
    <s v="TrendMart Thiruvananthapuram Outlet"/>
    <x v="1"/>
    <s v="Rajesh Gopalakrishnan"/>
    <x v="3"/>
    <s v="Malini Gowda"/>
    <n v="7"/>
    <d v="2024-07-01T00:00:00"/>
    <x v="68"/>
    <n v="0.23726568814036547"/>
    <x v="0"/>
  </r>
  <r>
    <s v="INV100521"/>
    <x v="273"/>
    <s v="CUST0353"/>
    <s v="PRD0116"/>
    <s v="STR097"/>
    <s v="EMP0073"/>
    <n v="3"/>
    <n v="1393.18"/>
    <n v="20"/>
    <n v="835.91"/>
    <n v="12"/>
    <n v="401.24"/>
    <n v="3744.87"/>
    <n v="3146.13"/>
    <n v="197.49999999999977"/>
    <x v="2"/>
    <x v="2"/>
    <x v="0"/>
    <x v="0"/>
    <s v="20:39"/>
    <s v="Weekday"/>
    <x v="2"/>
    <n v="5"/>
    <n v="2024"/>
    <s v="May-2024"/>
    <x v="7"/>
    <s v="Bootcut"/>
    <x v="13"/>
    <s v="TrendMart Thiruvananthapuram High Street"/>
    <x v="1"/>
    <s v="Gayathri Gowda"/>
    <x v="1"/>
    <s v="Sathish Sundaram"/>
    <n v="5"/>
    <d v="2024-05-01T00:00:00"/>
    <x v="56"/>
    <n v="5.2738813363347667E-2"/>
    <x v="3"/>
  </r>
  <r>
    <s v="INV100522"/>
    <x v="274"/>
    <s v="CUST0286"/>
    <s v="PRD0141"/>
    <s v="STR040"/>
    <s v="EMP0204"/>
    <n v="4"/>
    <n v="743.71"/>
    <n v="10"/>
    <n v="297.48"/>
    <n v="5"/>
    <n v="133.87"/>
    <n v="2811.23"/>
    <n v="2190.6799999999998"/>
    <n v="486.68000000000018"/>
    <x v="5"/>
    <x v="5"/>
    <x v="1"/>
    <x v="0"/>
    <s v="19:59"/>
    <s v="Weekday"/>
    <x v="8"/>
    <n v="3"/>
    <n v="2025"/>
    <s v="Mar-2025"/>
    <x v="10"/>
    <s v="Formal Top"/>
    <x v="12"/>
    <s v="TrendMart Nizamabad Mall Kiosk"/>
    <x v="2"/>
    <s v="Deepthi Ramachandran"/>
    <x v="0"/>
    <s v="Rahul Krishnan"/>
    <n v="15"/>
    <d v="2025-03-01T00:00:00"/>
    <x v="62"/>
    <n v="0.17311995105345354"/>
    <x v="0"/>
  </r>
  <r>
    <s v="INV100523"/>
    <x v="117"/>
    <s v="CUST0004"/>
    <s v="PRD0136"/>
    <s v="STR083"/>
    <s v="EMP0203"/>
    <n v="1"/>
    <n v="1167.52"/>
    <n v="0"/>
    <n v="0"/>
    <n v="3"/>
    <n v="35.03"/>
    <n v="1202.55"/>
    <n v="910.46"/>
    <n v="257.05999999999995"/>
    <x v="3"/>
    <x v="3"/>
    <x v="0"/>
    <x v="0"/>
    <s v="14:24"/>
    <s v="Weekday"/>
    <x v="9"/>
    <n v="11"/>
    <n v="2024"/>
    <s v="Nov-2024"/>
    <x v="14"/>
    <s v="Necklace"/>
    <x v="41"/>
    <s v="TrendMart Tumakuru Outlet"/>
    <x v="2"/>
    <s v="Bindu Varma"/>
    <x v="1"/>
    <s v="Rani Mishra"/>
    <n v="11"/>
    <d v="2024-11-01T00:00:00"/>
    <x v="203"/>
    <n v="0.21376242152093464"/>
    <x v="2"/>
  </r>
  <r>
    <s v="INV100524"/>
    <x v="253"/>
    <s v="CUST0294"/>
    <s v="PRD0082"/>
    <s v="STR095"/>
    <s v="EMP0100"/>
    <n v="3"/>
    <n v="2919.81"/>
    <n v="15"/>
    <n v="1313.91"/>
    <n v="12"/>
    <n v="893.46"/>
    <n v="8338.98"/>
    <n v="6454.02"/>
    <n v="991.49999999999909"/>
    <x v="2"/>
    <x v="2"/>
    <x v="0"/>
    <x v="0"/>
    <s v="11:23"/>
    <s v="Weekday"/>
    <x v="1"/>
    <n v="10"/>
    <n v="2024"/>
    <s v="Oct-2024"/>
    <x v="12"/>
    <s v="Sling Bag"/>
    <x v="33"/>
    <s v="TrendMart Kurnool Standard"/>
    <x v="0"/>
    <s v="Yogesh Mudaliar"/>
    <x v="0"/>
    <s v="Priya Balasubramaniam"/>
    <n v="10"/>
    <d v="2024-10-01T00:00:00"/>
    <x v="59"/>
    <n v="0.11889943374369517"/>
    <x v="4"/>
  </r>
  <r>
    <s v="INV100525"/>
    <x v="189"/>
    <s v="CUST0064"/>
    <s v="PRD0049"/>
    <s v="STR116"/>
    <s v="EMP0002"/>
    <n v="2"/>
    <n v="1575.56"/>
    <n v="30"/>
    <n v="945.34"/>
    <n v="12"/>
    <n v="264.69"/>
    <n v="2470.4699999999998"/>
    <n v="2009.88"/>
    <n v="195.89999999999969"/>
    <x v="2"/>
    <x v="2"/>
    <x v="1"/>
    <x v="0"/>
    <s v="13:06"/>
    <s v="Weekday"/>
    <x v="0"/>
    <n v="12"/>
    <n v="2024"/>
    <s v="Dec-2024"/>
    <x v="4"/>
    <s v="Sports T-Shirt"/>
    <x v="36"/>
    <s v="TrendMart Madurai High Street"/>
    <x v="1"/>
    <s v="Priya Gopalakrishnan"/>
    <x v="3"/>
    <s v="Girish Sundaram"/>
    <n v="12"/>
    <d v="2024-12-01T00:00:00"/>
    <x v="77"/>
    <n v="7.9296652054062472E-2"/>
    <x v="1"/>
  </r>
  <r>
    <s v="INV100526"/>
    <x v="148"/>
    <s v="CUST0255"/>
    <s v="PRD0096"/>
    <s v="STR007"/>
    <s v="EMP0073"/>
    <n v="3"/>
    <n v="4715.99"/>
    <n v="25"/>
    <n v="3536.99"/>
    <n v="12"/>
    <n v="1273.32"/>
    <n v="11884.3"/>
    <n v="8500.83"/>
    <n v="2110.1499999999996"/>
    <x v="0"/>
    <x v="0"/>
    <x v="1"/>
    <x v="0"/>
    <s v="20:10"/>
    <s v="Weekend"/>
    <x v="2"/>
    <n v="5"/>
    <n v="2024"/>
    <s v="May-2024"/>
    <x v="9"/>
    <s v="Chronograph"/>
    <x v="40"/>
    <s v="TrendMart Thoothukudi Mall Kiosk"/>
    <x v="1"/>
    <s v="Akhila Sundaram"/>
    <x v="0"/>
    <s v="Sathish Sundaram"/>
    <n v="5"/>
    <d v="2024-05-01T00:00:00"/>
    <x v="104"/>
    <n v="0.17755778632313218"/>
    <x v="1"/>
  </r>
  <r>
    <s v="INV100527"/>
    <x v="85"/>
    <s v="CUST0819"/>
    <s v="PRD0029"/>
    <s v="STR098"/>
    <s v="EMP0015"/>
    <n v="3"/>
    <n v="1867.05"/>
    <n v="30"/>
    <n v="1680.35"/>
    <n v="12"/>
    <n v="470.5"/>
    <n v="4391.3"/>
    <n v="4291.71"/>
    <n v="-370.90999999999985"/>
    <x v="3"/>
    <x v="3"/>
    <x v="0"/>
    <x v="0"/>
    <s v="17:34"/>
    <s v="Weekday"/>
    <x v="1"/>
    <n v="10"/>
    <n v="2024"/>
    <s v="Oct-2024"/>
    <x v="16"/>
    <s v="Nehru Jacket"/>
    <x v="34"/>
    <s v="TrendMart Guntur High Street"/>
    <x v="0"/>
    <s v="Deepika Sharma"/>
    <x v="3"/>
    <s v="Vikram Bhat"/>
    <n v="10"/>
    <d v="2024-10-01T00:00:00"/>
    <x v="130"/>
    <n v="-8.4464737093799064E-2"/>
    <x v="1"/>
  </r>
  <r>
    <s v="INV100528"/>
    <x v="188"/>
    <s v="CUST0356"/>
    <s v="PRD0065"/>
    <s v="STR075"/>
    <s v="EMP0215"/>
    <n v="2"/>
    <n v="3924.79"/>
    <n v="10"/>
    <n v="784.96"/>
    <n v="12"/>
    <n v="847.75"/>
    <n v="7912.37"/>
    <n v="5267.12"/>
    <n v="1797.5"/>
    <x v="3"/>
    <x v="3"/>
    <x v="1"/>
    <x v="0"/>
    <s v="12:40"/>
    <s v="Weekend"/>
    <x v="10"/>
    <n v="4"/>
    <n v="2024"/>
    <s v="Apr-2024"/>
    <x v="2"/>
    <s v="Georgette Saree"/>
    <x v="2"/>
    <s v="TrendMart Chennai Standard"/>
    <x v="1"/>
    <s v="Pranav Chettiar"/>
    <x v="3"/>
    <s v="Praveen Gupta"/>
    <n v="4"/>
    <d v="2024-04-01T00:00:00"/>
    <x v="2"/>
    <n v="0.22717592832488875"/>
    <x v="0"/>
  </r>
  <r>
    <s v="INV100529"/>
    <x v="184"/>
    <s v="CUST0679"/>
    <s v="PRD0073"/>
    <s v="STR063"/>
    <s v="EMP0203"/>
    <n v="6"/>
    <n v="575.83000000000004"/>
    <n v="10"/>
    <n v="345.5"/>
    <n v="5"/>
    <n v="155.47"/>
    <n v="3264.95"/>
    <n v="2010.9"/>
    <n v="1098.5799999999997"/>
    <x v="3"/>
    <x v="3"/>
    <x v="0"/>
    <x v="0"/>
    <s v="19:33"/>
    <s v="Weekday"/>
    <x v="9"/>
    <n v="11"/>
    <n v="2024"/>
    <s v="Nov-2024"/>
    <x v="1"/>
    <s v="Round Neck"/>
    <x v="40"/>
    <s v="TrendMart Shivamogga Mall Kiosk"/>
    <x v="2"/>
    <s v="Vijay Nair"/>
    <x v="3"/>
    <s v="Rani Mishra"/>
    <n v="11"/>
    <d v="2024-11-01T00:00:00"/>
    <x v="135"/>
    <n v="0.33647682200339968"/>
    <x v="0"/>
  </r>
  <r>
    <s v="INV100530"/>
    <x v="77"/>
    <s v="CUST0546"/>
    <s v="PRD0213"/>
    <s v="STR119"/>
    <s v="EMP0008"/>
    <n v="1"/>
    <n v="6629.45"/>
    <n v="0"/>
    <n v="0"/>
    <n v="3"/>
    <n v="198.88"/>
    <n v="6828.33"/>
    <n v="4867.21"/>
    <n v="1762.2399999999998"/>
    <x v="1"/>
    <x v="1"/>
    <x v="0"/>
    <x v="0"/>
    <s v="12:52"/>
    <s v="Weekday"/>
    <x v="5"/>
    <n v="6"/>
    <n v="2024"/>
    <s v="Jun-2024"/>
    <x v="14"/>
    <s v="Earrings"/>
    <x v="9"/>
    <s v="TrendMart Vijayawada Standard"/>
    <x v="0"/>
    <s v="Kavya Balasubramaniam"/>
    <x v="0"/>
    <s v="Deepak Kamath"/>
    <n v="6"/>
    <d v="2024-06-01T00:00:00"/>
    <x v="80"/>
    <n v="0.25807774375286485"/>
    <x v="2"/>
  </r>
  <r>
    <s v="INV100531"/>
    <x v="84"/>
    <s v="CUST0215"/>
    <s v="PRD0020"/>
    <s v="STR090"/>
    <s v="EMP0090"/>
    <n v="4"/>
    <n v="297.68"/>
    <n v="30"/>
    <n v="357.22"/>
    <n v="5"/>
    <n v="41.67"/>
    <n v="875.17"/>
    <n v="687.6"/>
    <n v="145.89999999999992"/>
    <x v="3"/>
    <x v="3"/>
    <x v="0"/>
    <x v="0"/>
    <s v="17:59"/>
    <s v="Weekday"/>
    <x v="1"/>
    <n v="10"/>
    <n v="2024"/>
    <s v="Oct-2024"/>
    <x v="6"/>
    <s v="Sunglasses"/>
    <x v="41"/>
    <s v="TrendMart Kannur Outlet"/>
    <x v="1"/>
    <s v="Kavitha Sharma"/>
    <x v="2"/>
    <s v="Padma Gounder"/>
    <n v="10"/>
    <d v="2024-10-01T00:00:00"/>
    <x v="86"/>
    <n v="0.16671046768056483"/>
    <x v="1"/>
  </r>
  <r>
    <s v="INV100532"/>
    <x v="1"/>
    <s v="CUST0680"/>
    <s v="PRD0212"/>
    <s v="STR093"/>
    <s v="EMP0063"/>
    <n v="2"/>
    <n v="3356.37"/>
    <n v="10"/>
    <n v="671.27"/>
    <n v="12"/>
    <n v="724.98"/>
    <n v="6766.45"/>
    <n v="4079.4"/>
    <n v="1962.0699999999997"/>
    <x v="1"/>
    <x v="1"/>
    <x v="1"/>
    <x v="0"/>
    <s v="17:28"/>
    <s v="Weekend"/>
    <x v="1"/>
    <n v="10"/>
    <n v="2024"/>
    <s v="Oct-2024"/>
    <x v="9"/>
    <s v="Digital Watch"/>
    <x v="36"/>
    <s v="TrendMart Thiruvananthapuram High Street"/>
    <x v="1"/>
    <s v="Sandeep Bhat"/>
    <x v="0"/>
    <s v="Anusuya Subramaniam"/>
    <n v="10"/>
    <d v="2024-10-01T00:00:00"/>
    <x v="161"/>
    <n v="0.2899703685093365"/>
    <x v="0"/>
  </r>
  <r>
    <s v="INV100533"/>
    <x v="118"/>
    <s v="CUST0417"/>
    <s v="PRD0005"/>
    <s v="STR023"/>
    <s v="EMP0091"/>
    <n v="2"/>
    <n v="2352.16"/>
    <n v="15"/>
    <n v="705.65"/>
    <n v="12"/>
    <n v="479.84"/>
    <n v="4478.51"/>
    <n v="3612.06"/>
    <n v="386.6100000000003"/>
    <x v="0"/>
    <x v="0"/>
    <x v="0"/>
    <x v="0"/>
    <s v="16:11"/>
    <s v="Weekday"/>
    <x v="6"/>
    <n v="1"/>
    <n v="2025"/>
    <s v="Jan-2025"/>
    <x v="9"/>
    <s v="Digital Watch"/>
    <x v="13"/>
    <s v="TrendMart Thoothukudi High Street"/>
    <x v="1"/>
    <s v="Sathish Gupta"/>
    <x v="0"/>
    <s v="Hari Nair"/>
    <n v="13"/>
    <d v="2025-01-01T00:00:00"/>
    <x v="184"/>
    <n v="8.6325585964975027E-2"/>
    <x v="4"/>
  </r>
  <r>
    <s v="INV100534"/>
    <x v="171"/>
    <s v="CUST0660"/>
    <s v="PRD0063"/>
    <s v="STR086"/>
    <s v="EMP0206"/>
    <n v="2"/>
    <n v="1194.3399999999999"/>
    <n v="15"/>
    <n v="358.3"/>
    <n v="12"/>
    <n v="243.65"/>
    <n v="2274.0300000000002"/>
    <n v="1731.84"/>
    <n v="298.5400000000003"/>
    <x v="3"/>
    <x v="3"/>
    <x v="0"/>
    <x v="0"/>
    <s v="10:08"/>
    <s v="Weekday"/>
    <x v="9"/>
    <n v="11"/>
    <n v="2024"/>
    <s v="Nov-2024"/>
    <x v="12"/>
    <s v="Backpack"/>
    <x v="11"/>
    <s v="TrendMart Thiruvananthapuram Outlet"/>
    <x v="1"/>
    <s v="Bharathi Singh"/>
    <x v="3"/>
    <s v="Arjun Krishnan"/>
    <n v="11"/>
    <d v="2024-11-01T00:00:00"/>
    <x v="27"/>
    <n v="0.13128234895757765"/>
    <x v="4"/>
  </r>
  <r>
    <s v="INV100535"/>
    <x v="15"/>
    <s v="CUST0353"/>
    <s v="PRD0133"/>
    <s v="STR099"/>
    <s v="EMP0002"/>
    <n v="1"/>
    <n v="998.13"/>
    <n v="10"/>
    <n v="99.81"/>
    <n v="5"/>
    <n v="44.92"/>
    <n v="943.24"/>
    <n v="756.59"/>
    <n v="141.72999999999996"/>
    <x v="2"/>
    <x v="2"/>
    <x v="1"/>
    <x v="0"/>
    <s v="12:21"/>
    <s v="Weekday"/>
    <x v="5"/>
    <n v="6"/>
    <n v="2024"/>
    <s v="Jun-2024"/>
    <x v="5"/>
    <s v="Slim Fit"/>
    <x v="40"/>
    <s v="TrendMart Khammam Standard"/>
    <x v="2"/>
    <s v="Gayathri Gowda"/>
    <x v="1"/>
    <s v="Girish Sundaram"/>
    <n v="6"/>
    <d v="2024-06-01T00:00:00"/>
    <x v="204"/>
    <n v="0.15025868283787791"/>
    <x v="0"/>
  </r>
  <r>
    <s v="INV100536"/>
    <x v="4"/>
    <s v="CUST0701"/>
    <s v="PRD0190"/>
    <s v="STR028"/>
    <s v="EMP0204"/>
    <n v="5"/>
    <n v="1454.7"/>
    <n v="0"/>
    <n v="0"/>
    <n v="12"/>
    <n v="872.82"/>
    <n v="8146.32"/>
    <n v="4571.75"/>
    <n v="2701.7499999999995"/>
    <x v="3"/>
    <x v="3"/>
    <x v="1"/>
    <x v="0"/>
    <s v="18:34"/>
    <s v="Weekend"/>
    <x v="3"/>
    <n v="7"/>
    <n v="2024"/>
    <s v="Jul-2024"/>
    <x v="15"/>
    <s v="Jacket"/>
    <x v="3"/>
    <s v="TrendMart Shivamogga Standard"/>
    <x v="2"/>
    <s v="Chandra Pillai"/>
    <x v="3"/>
    <s v="Rahul Krishnan"/>
    <n v="7"/>
    <d v="2024-07-01T00:00:00"/>
    <x v="141"/>
    <n v="0.33165281992359735"/>
    <x v="2"/>
  </r>
  <r>
    <s v="INV100537"/>
    <x v="166"/>
    <s v="CUST0293"/>
    <s v="PRD0201"/>
    <s v="STR049"/>
    <s v="EMP0091"/>
    <n v="3"/>
    <n v="999.66"/>
    <n v="15"/>
    <n v="449.85"/>
    <n v="5"/>
    <n v="127.46"/>
    <n v="2676.59"/>
    <n v="2177.61"/>
    <n v="371.52000000000004"/>
    <x v="1"/>
    <x v="1"/>
    <x v="0"/>
    <x v="1"/>
    <s v="14:32"/>
    <s v="Weekday"/>
    <x v="10"/>
    <n v="4"/>
    <n v="2024"/>
    <s v="Apr-2024"/>
    <x v="3"/>
    <s v="Sneakers"/>
    <x v="17"/>
    <s v="TrendMart Bengaluru Flagship"/>
    <x v="2"/>
    <s v="Manju Gowda"/>
    <x v="0"/>
    <s v="Hari Nair"/>
    <n v="4"/>
    <d v="2024-04-01T00:00:00"/>
    <x v="205"/>
    <n v="0.13880347755913308"/>
    <x v="4"/>
  </r>
  <r>
    <s v="INV100538"/>
    <x v="275"/>
    <s v="CUST0213"/>
    <s v="PRD0137"/>
    <s v="STR023"/>
    <s v="EMP0015"/>
    <n v="1"/>
    <n v="773.55"/>
    <n v="30"/>
    <n v="232.06"/>
    <n v="5"/>
    <n v="27.07"/>
    <n v="568.55999999999995"/>
    <n v="522.38"/>
    <n v="19.10999999999995"/>
    <x v="1"/>
    <x v="1"/>
    <x v="0"/>
    <x v="0"/>
    <s v="17:58"/>
    <s v="Weekday"/>
    <x v="4"/>
    <n v="2"/>
    <n v="2025"/>
    <s v="Feb-2025"/>
    <x v="10"/>
    <s v="Crop Top"/>
    <x v="19"/>
    <s v="TrendMart Thoothukudi High Street"/>
    <x v="1"/>
    <s v="Balaji Bhat"/>
    <x v="1"/>
    <s v="Vikram Bhat"/>
    <n v="14"/>
    <d v="2025-02-01T00:00:00"/>
    <x v="99"/>
    <n v="3.3611228366399237E-2"/>
    <x v="1"/>
  </r>
  <r>
    <s v="INV100539"/>
    <x v="41"/>
    <s v="CUST0694"/>
    <s v="PRD0057"/>
    <s v="STR074"/>
    <s v="EMP0258"/>
    <n v="2"/>
    <n v="1340.93"/>
    <n v="10"/>
    <n v="268.19"/>
    <n v="12"/>
    <n v="289.64"/>
    <n v="2703.31"/>
    <n v="1812.6"/>
    <n v="601.07000000000005"/>
    <x v="2"/>
    <x v="2"/>
    <x v="0"/>
    <x v="0"/>
    <s v="10:31"/>
    <s v="Weekday"/>
    <x v="10"/>
    <n v="4"/>
    <n v="2024"/>
    <s v="Apr-2024"/>
    <x v="18"/>
    <s v="Card Holder"/>
    <x v="31"/>
    <s v="TrendMart Kurnool High Street"/>
    <x v="0"/>
    <s v="Sowmya Rao"/>
    <x v="1"/>
    <s v="Preethi Singh"/>
    <n v="4"/>
    <d v="2024-04-01T00:00:00"/>
    <x v="206"/>
    <n v="0.22234593886753648"/>
    <x v="0"/>
  </r>
  <r>
    <s v="INV100540"/>
    <x v="210"/>
    <s v="CUST0736"/>
    <s v="PRD0073"/>
    <s v="STR006"/>
    <s v="EMP0100"/>
    <n v="1"/>
    <n v="575.37"/>
    <n v="0"/>
    <n v="0"/>
    <n v="5"/>
    <n v="28.77"/>
    <n v="604.14"/>
    <n v="335.15"/>
    <n v="240.22"/>
    <x v="3"/>
    <x v="3"/>
    <x v="1"/>
    <x v="0"/>
    <s v="17:05"/>
    <s v="Weekday"/>
    <x v="9"/>
    <n v="11"/>
    <n v="2024"/>
    <s v="Nov-2024"/>
    <x v="1"/>
    <s v="Round Neck"/>
    <x v="40"/>
    <s v="TrendMart Vellore Standard"/>
    <x v="1"/>
    <s v="Yashoda Menon"/>
    <x v="0"/>
    <s v="Priya Balasubramaniam"/>
    <n v="11"/>
    <d v="2024-11-01T00:00:00"/>
    <x v="135"/>
    <n v="0.39762306750091037"/>
    <x v="2"/>
  </r>
  <r>
    <s v="INV100541"/>
    <x v="82"/>
    <s v="CUST0640"/>
    <s v="PRD0191"/>
    <s v="STR007"/>
    <s v="EMP0240"/>
    <n v="1"/>
    <n v="2751.75"/>
    <n v="30"/>
    <n v="825.52"/>
    <n v="12"/>
    <n v="231.15"/>
    <n v="2157.38"/>
    <n v="1853.14"/>
    <n v="73.09"/>
    <x v="0"/>
    <x v="0"/>
    <x v="0"/>
    <x v="0"/>
    <s v="15:52"/>
    <s v="Weekday"/>
    <x v="7"/>
    <n v="9"/>
    <n v="2024"/>
    <s v="Sep-2024"/>
    <x v="2"/>
    <s v="Silk Saree"/>
    <x v="39"/>
    <s v="TrendMart Thoothukudi Mall Kiosk"/>
    <x v="1"/>
    <s v="Tanvi Sundaram"/>
    <x v="0"/>
    <s v="Gopal Prasad"/>
    <n v="9"/>
    <d v="2024-09-01T00:00:00"/>
    <x v="79"/>
    <n v="3.3879057004329326E-2"/>
    <x v="1"/>
  </r>
  <r>
    <s v="INV100542"/>
    <x v="110"/>
    <s v="CUST0022"/>
    <s v="PRD0130"/>
    <s v="STR016"/>
    <s v="EMP0207"/>
    <n v="2"/>
    <n v="1327.57"/>
    <n v="15"/>
    <n v="398.27"/>
    <n v="12"/>
    <n v="270.82"/>
    <n v="2527.69"/>
    <n v="1924.34"/>
    <n v="332.53000000000014"/>
    <x v="1"/>
    <x v="1"/>
    <x v="0"/>
    <x v="0"/>
    <s v="16:42"/>
    <s v="Weekend"/>
    <x v="1"/>
    <n v="10"/>
    <n v="2024"/>
    <s v="Oct-2024"/>
    <x v="2"/>
    <s v="Cotton Saree"/>
    <x v="47"/>
    <s v="TrendMart Visakhapatnam Flagship"/>
    <x v="0"/>
    <s v="Hariharan Sundaram"/>
    <x v="1"/>
    <s v="Chitra Bhat"/>
    <n v="10"/>
    <d v="2024-10-01T00:00:00"/>
    <x v="132"/>
    <n v="0.13155489795030251"/>
    <x v="4"/>
  </r>
  <r>
    <s v="INV100543"/>
    <x v="222"/>
    <s v="CUST0507"/>
    <s v="PRD0066"/>
    <s v="STR042"/>
    <s v="EMP0255"/>
    <n v="1"/>
    <n v="1322.83"/>
    <n v="15"/>
    <n v="198.42"/>
    <n v="12"/>
    <n v="134.93"/>
    <n v="1259.3399999999999"/>
    <n v="949.97"/>
    <n v="174.43999999999988"/>
    <x v="2"/>
    <x v="2"/>
    <x v="1"/>
    <x v="0"/>
    <s v="21:40"/>
    <s v="Weekday"/>
    <x v="1"/>
    <n v="10"/>
    <n v="2024"/>
    <s v="Oct-2024"/>
    <x v="18"/>
    <s v="Leather Wallet"/>
    <x v="38"/>
    <s v="TrendMart Thrissur Standard"/>
    <x v="1"/>
    <s v="Ravi Kamath"/>
    <x v="0"/>
    <s v="Venkat Sharma"/>
    <n v="10"/>
    <d v="2024-10-01T00:00:00"/>
    <x v="179"/>
    <n v="0.13851700096876132"/>
    <x v="4"/>
  </r>
  <r>
    <s v="INV100544"/>
    <x v="16"/>
    <s v="CUST0374"/>
    <s v="PRD0133"/>
    <s v="STR106"/>
    <s v="EMP0132"/>
    <n v="2"/>
    <n v="1057.68"/>
    <n v="15"/>
    <n v="317.3"/>
    <n v="12"/>
    <n v="215.77"/>
    <n v="2013.83"/>
    <n v="1513.18"/>
    <n v="284.87999999999988"/>
    <x v="3"/>
    <x v="3"/>
    <x v="0"/>
    <x v="0"/>
    <s v="12:47"/>
    <s v="Weekday"/>
    <x v="1"/>
    <n v="10"/>
    <n v="2024"/>
    <s v="Oct-2024"/>
    <x v="5"/>
    <s v="Slim Fit"/>
    <x v="40"/>
    <s v="TrendMart Vijayawada Outlet"/>
    <x v="0"/>
    <s v="Varsha Rao"/>
    <x v="0"/>
    <s v="Vasanthi Gupta"/>
    <n v="10"/>
    <d v="2024-10-01T00:00:00"/>
    <x v="204"/>
    <n v="0.14146179171032305"/>
    <x v="4"/>
  </r>
  <r>
    <s v="INV100545"/>
    <x v="65"/>
    <s v="CUST0685"/>
    <s v="PRD0142"/>
    <s v="STR093"/>
    <s v="EMP0215"/>
    <n v="4"/>
    <n v="500.44"/>
    <n v="20"/>
    <n v="400.35"/>
    <n v="5"/>
    <n v="80.069999999999993"/>
    <n v="1681.48"/>
    <n v="1199.44"/>
    <n v="401.96999999999997"/>
    <x v="1"/>
    <x v="1"/>
    <x v="0"/>
    <x v="0"/>
    <s v="11:39"/>
    <s v="Weekday"/>
    <x v="4"/>
    <n v="2"/>
    <n v="2025"/>
    <s v="Feb-2025"/>
    <x v="1"/>
    <s v="Round Neck"/>
    <x v="9"/>
    <s v="TrendMart Thiruvananthapuram High Street"/>
    <x v="1"/>
    <s v="Tanvi Menon"/>
    <x v="2"/>
    <s v="Praveen Gupta"/>
    <n v="14"/>
    <d v="2025-02-01T00:00:00"/>
    <x v="87"/>
    <n v="0.2390572590812855"/>
    <x v="3"/>
  </r>
  <r>
    <s v="INV100546"/>
    <x v="4"/>
    <s v="CUST0771"/>
    <s v="PRD0212"/>
    <s v="STR107"/>
    <s v="EMP0008"/>
    <n v="4"/>
    <n v="3192.41"/>
    <n v="20"/>
    <n v="2553.9299999999998"/>
    <n v="12"/>
    <n v="1225.8900000000001"/>
    <n v="11441.6"/>
    <n v="8158.8"/>
    <n v="2056.91"/>
    <x v="3"/>
    <x v="3"/>
    <x v="0"/>
    <x v="0"/>
    <s v="21:57"/>
    <s v="Weekend"/>
    <x v="3"/>
    <n v="7"/>
    <n v="2024"/>
    <s v="Jul-2024"/>
    <x v="9"/>
    <s v="Digital Watch"/>
    <x v="36"/>
    <s v="TrendMart Kochi High Street"/>
    <x v="1"/>
    <s v="Kiran Prasad"/>
    <x v="3"/>
    <s v="Deepak Kamath"/>
    <n v="7"/>
    <d v="2024-07-01T00:00:00"/>
    <x v="161"/>
    <n v="0.17977468186267653"/>
    <x v="3"/>
  </r>
  <r>
    <s v="INV100546"/>
    <x v="160"/>
    <s v="CUST0728"/>
    <s v="PRD0117"/>
    <s v="STR036"/>
    <s v="EMP0090"/>
    <n v="3"/>
    <n v="1674.22"/>
    <n v="25"/>
    <n v="1255.6600000000001"/>
    <n v="12"/>
    <n v="452.04"/>
    <n v="4219.04"/>
    <n v="4199.55"/>
    <n v="-432.55000000000024"/>
    <x v="0"/>
    <x v="0"/>
    <x v="0"/>
    <x v="0"/>
    <s v="14:29"/>
    <s v="Weekday"/>
    <x v="5"/>
    <n v="6"/>
    <n v="2024"/>
    <s v="Jun-2024"/>
    <x v="8"/>
    <s v="Shirt Dress"/>
    <x v="8"/>
    <s v="TrendMart Thiruvananthapuram Outlet"/>
    <x v="1"/>
    <s v="Malini Raman"/>
    <x v="3"/>
    <s v="Padma Gounder"/>
    <n v="6"/>
    <d v="2024-06-01T00:00:00"/>
    <x v="10"/>
    <n v="-0.10252332284121513"/>
    <x v="1"/>
  </r>
  <r>
    <s v="INV100547"/>
    <x v="232"/>
    <s v="CUST0194"/>
    <s v="PRD0007"/>
    <s v="STR099"/>
    <s v="EMP0100"/>
    <n v="4"/>
    <n v="4331.16"/>
    <n v="5"/>
    <n v="866.23"/>
    <n v="12"/>
    <n v="1975.01"/>
    <n v="18433.419999999998"/>
    <n v="12946.28"/>
    <n v="3512.1299999999974"/>
    <x v="3"/>
    <x v="3"/>
    <x v="0"/>
    <x v="0"/>
    <s v="14:00"/>
    <s v="Weekday"/>
    <x v="1"/>
    <n v="10"/>
    <n v="2024"/>
    <s v="Oct-2024"/>
    <x v="2"/>
    <s v="Silk Saree"/>
    <x v="0"/>
    <s v="TrendMart Khammam Standard"/>
    <x v="2"/>
    <s v="Gopal Sharma"/>
    <x v="1"/>
    <s v="Priya Balasubramaniam"/>
    <n v="10"/>
    <d v="2024-10-01T00:00:00"/>
    <x v="185"/>
    <n v="0.19053056893403383"/>
    <x v="2"/>
  </r>
  <r>
    <s v="INV100548"/>
    <x v="276"/>
    <s v="CUST0660"/>
    <s v="PRD0117"/>
    <s v="STR101"/>
    <s v="EMP0255"/>
    <n v="2"/>
    <n v="1711.1"/>
    <n v="0"/>
    <n v="0"/>
    <n v="12"/>
    <n v="410.66"/>
    <n v="3832.86"/>
    <n v="2799.7"/>
    <n v="622.50000000000023"/>
    <x v="3"/>
    <x v="3"/>
    <x v="0"/>
    <x v="0"/>
    <s v="15:45"/>
    <s v="Weekday"/>
    <x v="5"/>
    <n v="6"/>
    <n v="2024"/>
    <s v="Jun-2024"/>
    <x v="8"/>
    <s v="Shirt Dress"/>
    <x v="8"/>
    <s v="TrendMart Thiruvananthapuram Standard"/>
    <x v="1"/>
    <s v="Bharathi Singh"/>
    <x v="3"/>
    <s v="Venkat Sharma"/>
    <n v="6"/>
    <d v="2024-06-01T00:00:00"/>
    <x v="10"/>
    <n v="0.162411358619934"/>
    <x v="2"/>
  </r>
  <r>
    <s v="INV100549"/>
    <x v="132"/>
    <s v="CUST0725"/>
    <s v="PRD0025"/>
    <s v="STR004"/>
    <s v="EMP0206"/>
    <n v="1"/>
    <n v="1416.96"/>
    <n v="10"/>
    <n v="141.69999999999999"/>
    <n v="12"/>
    <n v="153.03"/>
    <n v="1428.29"/>
    <n v="1025.24"/>
    <n v="250.01999999999995"/>
    <x v="0"/>
    <x v="0"/>
    <x v="0"/>
    <x v="0"/>
    <s v="16:00"/>
    <s v="Weekend"/>
    <x v="5"/>
    <n v="6"/>
    <n v="2024"/>
    <s v="Jun-2024"/>
    <x v="7"/>
    <s v="Straight Fit"/>
    <x v="23"/>
    <s v="TrendMart Kalaburagi Mall Kiosk"/>
    <x v="2"/>
    <s v="Padma Gopalakrishnan"/>
    <x v="1"/>
    <s v="Arjun Krishnan"/>
    <n v="6"/>
    <d v="2024-06-01T00:00:00"/>
    <x v="39"/>
    <n v="0.17504848455145661"/>
    <x v="0"/>
  </r>
  <r>
    <s v="INV100550"/>
    <x v="277"/>
    <s v="CUST0820"/>
    <s v="PRD0048"/>
    <s v="STR037"/>
    <s v="EMP0091"/>
    <n v="2"/>
    <n v="1036.56"/>
    <n v="15"/>
    <n v="310.97000000000003"/>
    <n v="12"/>
    <n v="211.46"/>
    <n v="1973.61"/>
    <n v="1167.72"/>
    <n v="594.42999999999984"/>
    <x v="1"/>
    <x v="1"/>
    <x v="0"/>
    <x v="0"/>
    <s v="19:49"/>
    <s v="Weekday"/>
    <x v="4"/>
    <n v="2"/>
    <n v="2025"/>
    <s v="Feb-2025"/>
    <x v="6"/>
    <s v="Tie"/>
    <x v="25"/>
    <s v="TrendMart Vijayawada High Street"/>
    <x v="0"/>
    <s v="Deepa Chettiar"/>
    <x v="1"/>
    <s v="Hari Nair"/>
    <n v="14"/>
    <d v="2025-02-01T00:00:00"/>
    <x v="18"/>
    <n v="0.30118919138026251"/>
    <x v="4"/>
  </r>
  <r>
    <s v="INV100551"/>
    <x v="8"/>
    <s v="CUST0090"/>
    <s v="PRD0145"/>
    <s v="STR023"/>
    <s v="EMP0061"/>
    <n v="1"/>
    <n v="1625.75"/>
    <n v="0"/>
    <n v="0"/>
    <n v="12"/>
    <n v="195.09"/>
    <n v="1820.84"/>
    <n v="1133.27"/>
    <n v="492.4799999999999"/>
    <x v="0"/>
    <x v="0"/>
    <x v="0"/>
    <x v="0"/>
    <s v="21:45"/>
    <s v="Weekday"/>
    <x v="7"/>
    <n v="9"/>
    <n v="2024"/>
    <s v="Sep-2024"/>
    <x v="8"/>
    <s v="Shirt Dress"/>
    <x v="42"/>
    <s v="TrendMart Thoothukudi High Street"/>
    <x v="1"/>
    <s v="Revathi Pillai"/>
    <x v="0"/>
    <s v="Ganapathy Naidu"/>
    <n v="9"/>
    <d v="2024-09-01T00:00:00"/>
    <x v="94"/>
    <n v="0.27046857494343268"/>
    <x v="2"/>
  </r>
  <r>
    <s v="INV100552"/>
    <x v="131"/>
    <s v="CUST0574"/>
    <s v="PRD0161"/>
    <s v="STR005"/>
    <s v="EMP0260"/>
    <n v="2"/>
    <n v="815.09"/>
    <n v="30"/>
    <n v="489.05"/>
    <n v="5"/>
    <n v="57.06"/>
    <n v="1198.19"/>
    <n v="1137.06"/>
    <n v="4.0700000000001069"/>
    <x v="2"/>
    <x v="2"/>
    <x v="0"/>
    <x v="0"/>
    <s v="20:26"/>
    <s v="Weekday"/>
    <x v="2"/>
    <n v="5"/>
    <n v="2024"/>
    <s v="May-2024"/>
    <x v="0"/>
    <s v="Printed Kurti"/>
    <x v="14"/>
    <s v="TrendMart Kochi High Street"/>
    <x v="1"/>
    <s v="Ashok Chandran"/>
    <x v="0"/>
    <s v="Malathi Varma"/>
    <n v="5"/>
    <d v="2024-05-01T00:00:00"/>
    <x v="33"/>
    <n v="3.3967901584891435E-3"/>
    <x v="1"/>
  </r>
  <r>
    <s v="INV100553"/>
    <x v="207"/>
    <s v="CUST0526"/>
    <s v="PRD0025"/>
    <s v="STR019"/>
    <s v="EMP0086"/>
    <n v="4"/>
    <n v="1349.16"/>
    <n v="10"/>
    <n v="539.66"/>
    <n v="12"/>
    <n v="582.84"/>
    <n v="5439.82"/>
    <n v="4100.96"/>
    <n v="756.01999999999964"/>
    <x v="2"/>
    <x v="2"/>
    <x v="1"/>
    <x v="0"/>
    <s v="13:48"/>
    <s v="Weekday"/>
    <x v="11"/>
    <n v="8"/>
    <n v="2024"/>
    <s v="Aug-2024"/>
    <x v="7"/>
    <s v="Straight Fit"/>
    <x v="23"/>
    <s v="TrendMart Mangaluru Standard"/>
    <x v="2"/>
    <s v="Manikandan Chettiar"/>
    <x v="0"/>
    <s v="Anil Reddy"/>
    <n v="8"/>
    <d v="2024-08-01T00:00:00"/>
    <x v="39"/>
    <n v="0.13897886327121112"/>
    <x v="0"/>
  </r>
  <r>
    <s v="INV100554"/>
    <x v="254"/>
    <s v="CUST0713"/>
    <s v="PRD0157"/>
    <s v="STR119"/>
    <s v="EMP0020"/>
    <n v="2"/>
    <n v="2919.14"/>
    <n v="30"/>
    <n v="1751.48"/>
    <n v="3"/>
    <n v="122.6"/>
    <n v="4209.3999999999996"/>
    <n v="3979.86"/>
    <n v="106.93999999999951"/>
    <x v="1"/>
    <x v="1"/>
    <x v="0"/>
    <x v="0"/>
    <s v="11:56"/>
    <s v="Weekday"/>
    <x v="4"/>
    <n v="2"/>
    <n v="2025"/>
    <s v="Feb-2025"/>
    <x v="14"/>
    <s v="Ring"/>
    <x v="11"/>
    <s v="TrendMart Vijayawada Standard"/>
    <x v="0"/>
    <s v="Rahul Nair"/>
    <x v="1"/>
    <s v="Eswar Prasad"/>
    <n v="14"/>
    <d v="2025-02-01T00:00:00"/>
    <x v="115"/>
    <n v="2.5405045849764701E-2"/>
    <x v="1"/>
  </r>
  <r>
    <s v="INV100555"/>
    <x v="122"/>
    <s v="CUST0115"/>
    <s v="PRD0016"/>
    <s v="STR030"/>
    <s v="EMP0072"/>
    <n v="3"/>
    <n v="2027.55"/>
    <n v="10"/>
    <n v="608.26"/>
    <n v="12"/>
    <n v="656.93"/>
    <n v="6131.32"/>
    <n v="4385.1899999999996"/>
    <n v="1089.2000000000003"/>
    <x v="2"/>
    <x v="2"/>
    <x v="1"/>
    <x v="0"/>
    <s v="19:23"/>
    <s v="Weekday"/>
    <x v="0"/>
    <n v="12"/>
    <n v="2024"/>
    <s v="Dec-2024"/>
    <x v="12"/>
    <s v="Sling Bag"/>
    <x v="17"/>
    <s v="TrendMart Kochi Standard"/>
    <x v="1"/>
    <s v="Chandrika Iyer"/>
    <x v="1"/>
    <s v="Anitha Ramachandran"/>
    <n v="12"/>
    <d v="2024-12-01T00:00:00"/>
    <x v="28"/>
    <n v="0.17764527051271184"/>
    <x v="0"/>
  </r>
  <r>
    <s v="INV100556"/>
    <x v="35"/>
    <s v="CUST0354"/>
    <s v="PRD0197"/>
    <s v="STR007"/>
    <s v="EMP0205"/>
    <n v="2"/>
    <n v="1667.15"/>
    <n v="15"/>
    <n v="500.14"/>
    <n v="12"/>
    <n v="340.1"/>
    <n v="3174.26"/>
    <n v="2248.96"/>
    <n v="585.20000000000016"/>
    <x v="0"/>
    <x v="0"/>
    <x v="0"/>
    <x v="0"/>
    <s v="12:14"/>
    <s v="Weekday"/>
    <x v="8"/>
    <n v="3"/>
    <n v="2025"/>
    <s v="Mar-2025"/>
    <x v="7"/>
    <s v="Straight Fit"/>
    <x v="28"/>
    <s v="TrendMart Thoothukudi Mall Kiosk"/>
    <x v="1"/>
    <s v="Charulatha Hegde"/>
    <x v="1"/>
    <s v="Malini Gowda"/>
    <n v="15"/>
    <d v="2025-03-01T00:00:00"/>
    <x v="49"/>
    <n v="0.18435792909213489"/>
    <x v="4"/>
  </r>
  <r>
    <s v="INV100557"/>
    <x v="278"/>
    <s v="CUST0679"/>
    <s v="PRD0115"/>
    <s v="STR060"/>
    <s v="EMP0015"/>
    <n v="5"/>
    <n v="1604.84"/>
    <n v="0"/>
    <n v="0"/>
    <n v="12"/>
    <n v="962.9"/>
    <n v="8987.1"/>
    <n v="5704.5"/>
    <n v="2319.7000000000003"/>
    <x v="5"/>
    <x v="5"/>
    <x v="1"/>
    <x v="0"/>
    <s v="17:54"/>
    <s v="Weekday"/>
    <x v="7"/>
    <n v="9"/>
    <n v="2024"/>
    <s v="Sep-2024"/>
    <x v="8"/>
    <s v="Bodycon Dress"/>
    <x v="1"/>
    <s v="TrendMart Tirunelveli Flagship"/>
    <x v="1"/>
    <s v="Vijay Nair"/>
    <x v="3"/>
    <s v="Vikram Bhat"/>
    <n v="9"/>
    <d v="2024-09-01T00:00:00"/>
    <x v="57"/>
    <n v="0.25811440842986061"/>
    <x v="2"/>
  </r>
  <r>
    <s v="INV100558"/>
    <x v="165"/>
    <s v="CUST0062"/>
    <s v="PRD0061"/>
    <s v="STR052"/>
    <s v="EMP0002"/>
    <n v="2"/>
    <n v="608.19000000000005"/>
    <n v="10"/>
    <n v="121.64"/>
    <n v="5"/>
    <n v="54.74"/>
    <n v="1149.48"/>
    <n v="1018.88"/>
    <n v="75.860000000000014"/>
    <x v="1"/>
    <x v="1"/>
    <x v="0"/>
    <x v="0"/>
    <s v="16:25"/>
    <s v="Weekday"/>
    <x v="8"/>
    <n v="3"/>
    <n v="2025"/>
    <s v="Mar-2025"/>
    <x v="13"/>
    <s v="Kids Shorts"/>
    <x v="14"/>
    <s v="TrendMart Guntur High Street"/>
    <x v="0"/>
    <s v="Kannan Kumar"/>
    <x v="2"/>
    <s v="Girish Sundaram"/>
    <n v="15"/>
    <d v="2025-03-01T00:00:00"/>
    <x v="152"/>
    <n v="6.5995058635208978E-2"/>
    <x v="0"/>
  </r>
  <r>
    <s v="INV100559"/>
    <x v="279"/>
    <s v="CUST0707"/>
    <s v="PRD0048"/>
    <s v="STR056"/>
    <s v="EMP0206"/>
    <n v="2"/>
    <n v="1020.22"/>
    <n v="30"/>
    <n v="612.13"/>
    <n v="12"/>
    <n v="171.4"/>
    <n v="1599.71"/>
    <n v="1167.72"/>
    <n v="260.59000000000003"/>
    <x v="3"/>
    <x v="3"/>
    <x v="0"/>
    <x v="0"/>
    <s v="19:31"/>
    <s v="Weekday"/>
    <x v="3"/>
    <n v="7"/>
    <n v="2024"/>
    <s v="Jul-2024"/>
    <x v="6"/>
    <s v="Tie"/>
    <x v="25"/>
    <s v="TrendMart Nizamabad Standard"/>
    <x v="2"/>
    <s v="Gayathri Prasad"/>
    <x v="0"/>
    <s v="Arjun Krishnan"/>
    <n v="7"/>
    <d v="2024-07-01T00:00:00"/>
    <x v="18"/>
    <n v="0.16289827531240039"/>
    <x v="1"/>
  </r>
  <r>
    <s v="INV100560"/>
    <x v="99"/>
    <s v="CUST0187"/>
    <s v="PRD0115"/>
    <s v="STR027"/>
    <s v="EMP0002"/>
    <n v="1"/>
    <n v="1952.9"/>
    <n v="25"/>
    <n v="488.23"/>
    <n v="12"/>
    <n v="175.76"/>
    <n v="1640.43"/>
    <n v="1140.9000000000001"/>
    <n v="323.77"/>
    <x v="1"/>
    <x v="1"/>
    <x v="1"/>
    <x v="0"/>
    <s v="18:44"/>
    <s v="Weekend"/>
    <x v="10"/>
    <n v="4"/>
    <n v="2024"/>
    <s v="Apr-2024"/>
    <x v="8"/>
    <s v="Bodycon Dress"/>
    <x v="1"/>
    <s v="TrendMart Hyderabad Standard"/>
    <x v="2"/>
    <s v="Vani Nair"/>
    <x v="0"/>
    <s v="Girish Sundaram"/>
    <n v="4"/>
    <d v="2024-04-01T00:00:00"/>
    <x v="57"/>
    <n v="0.19736898252287507"/>
    <x v="1"/>
  </r>
  <r>
    <s v="INV100561"/>
    <x v="78"/>
    <s v="CUST0615"/>
    <s v="PRD0175"/>
    <s v="STR088"/>
    <s v="EMP0207"/>
    <n v="2"/>
    <n v="860.75"/>
    <n v="30"/>
    <n v="516.45000000000005"/>
    <n v="5"/>
    <n v="60.25"/>
    <n v="1265.3"/>
    <n v="1142.18"/>
    <n v="62.869999999999891"/>
    <x v="4"/>
    <x v="4"/>
    <x v="0"/>
    <x v="0"/>
    <s v="15:35"/>
    <s v="Weekend"/>
    <x v="5"/>
    <n v="6"/>
    <n v="2024"/>
    <s v="Jun-2024"/>
    <x v="0"/>
    <s v="Straight Kurti"/>
    <x v="32"/>
    <s v="TrendMart Warangal High Street"/>
    <x v="2"/>
    <s v="Gayathri Menon"/>
    <x v="2"/>
    <s v="Chitra Bhat"/>
    <n v="6"/>
    <d v="2024-06-01T00:00:00"/>
    <x v="53"/>
    <n v="4.9687821070101869E-2"/>
    <x v="1"/>
  </r>
  <r>
    <s v="INV100562"/>
    <x v="280"/>
    <s v="CUST0636"/>
    <s v="PRD0085"/>
    <s v="STR092"/>
    <s v="EMP0194"/>
    <n v="4"/>
    <n v="1320.66"/>
    <n v="10"/>
    <n v="528.26"/>
    <n v="12"/>
    <n v="570.53"/>
    <n v="5324.91"/>
    <n v="3517.92"/>
    <n v="1236.4599999999998"/>
    <x v="2"/>
    <x v="2"/>
    <x v="0"/>
    <x v="0"/>
    <s v="13:27"/>
    <s v="Weekday"/>
    <x v="0"/>
    <n v="12"/>
    <n v="2024"/>
    <s v="Dec-2024"/>
    <x v="19"/>
    <s v="Braided Belt"/>
    <x v="30"/>
    <s v="TrendMart Kochi Standard"/>
    <x v="1"/>
    <s v="Gayathri Gowda"/>
    <x v="0"/>
    <s v="Pranav Reddy"/>
    <n v="12"/>
    <d v="2024-12-01T00:00:00"/>
    <x v="195"/>
    <n v="0.23220298559036676"/>
    <x v="0"/>
  </r>
  <r>
    <s v="INV100563"/>
    <x v="172"/>
    <s v="CUST0577"/>
    <s v="PRD0197"/>
    <s v="STR102"/>
    <s v="EMP0100"/>
    <n v="1"/>
    <n v="1698.5"/>
    <n v="10"/>
    <n v="169.85"/>
    <n v="12"/>
    <n v="183.44"/>
    <n v="1712.09"/>
    <n v="1124.48"/>
    <n v="404.1699999999999"/>
    <x v="2"/>
    <x v="2"/>
    <x v="0"/>
    <x v="0"/>
    <s v="18:19"/>
    <s v="Weekday"/>
    <x v="1"/>
    <n v="10"/>
    <n v="2024"/>
    <s v="Oct-2024"/>
    <x v="7"/>
    <s v="Straight Fit"/>
    <x v="28"/>
    <s v="TrendMart Tirunelveli High Street"/>
    <x v="1"/>
    <s v="Baskar Balasubramaniam"/>
    <x v="1"/>
    <s v="Priya Balasubramaniam"/>
    <n v="10"/>
    <d v="2024-10-01T00:00:00"/>
    <x v="49"/>
    <n v="0.23606819734943835"/>
    <x v="0"/>
  </r>
  <r>
    <s v="INV100564"/>
    <x v="281"/>
    <s v="CUST0273"/>
    <s v="PRD0190"/>
    <s v="STR012"/>
    <s v="EMP0020"/>
    <n v="1"/>
    <n v="1432.19"/>
    <n v="15"/>
    <n v="214.83"/>
    <n v="12"/>
    <n v="146.08000000000001"/>
    <n v="1363.44"/>
    <n v="914.35"/>
    <n v="303.01"/>
    <x v="0"/>
    <x v="0"/>
    <x v="0"/>
    <x v="0"/>
    <s v="17:25"/>
    <s v="Weekend"/>
    <x v="4"/>
    <n v="2"/>
    <n v="2025"/>
    <s v="Feb-2025"/>
    <x v="15"/>
    <s v="Jacket"/>
    <x v="3"/>
    <s v="TrendMart Vijayawada Mall Kiosk"/>
    <x v="0"/>
    <s v="Devraj Iyengar"/>
    <x v="3"/>
    <s v="Eswar Prasad"/>
    <n v="14"/>
    <d v="2025-02-01T00:00:00"/>
    <x v="141"/>
    <n v="0.22223933579768818"/>
    <x v="4"/>
  </r>
  <r>
    <s v="INV100565"/>
    <x v="216"/>
    <s v="CUST0768"/>
    <s v="PRD0030"/>
    <s v="STR093"/>
    <s v="EMP0020"/>
    <n v="1"/>
    <n v="634.35"/>
    <n v="0"/>
    <n v="0"/>
    <n v="5"/>
    <n v="31.72"/>
    <n v="666.07"/>
    <n v="419.4"/>
    <n v="214.95000000000007"/>
    <x v="3"/>
    <x v="3"/>
    <x v="0"/>
    <x v="0"/>
    <s v="21:24"/>
    <s v="Weekday"/>
    <x v="3"/>
    <n v="7"/>
    <n v="2024"/>
    <s v="Jul-2024"/>
    <x v="10"/>
    <s v="Tunic"/>
    <x v="22"/>
    <s v="TrendMart Thiruvananthapuram High Street"/>
    <x v="1"/>
    <s v="Vinod Varma"/>
    <x v="2"/>
    <s v="Eswar Prasad"/>
    <n v="7"/>
    <d v="2024-07-01T00:00:00"/>
    <x v="173"/>
    <n v="0.32271382887684485"/>
    <x v="2"/>
  </r>
  <r>
    <s v="INV100566"/>
    <x v="173"/>
    <s v="CUST0032"/>
    <s v="PRD0140"/>
    <s v="STR104"/>
    <s v="EMP0015"/>
    <n v="5"/>
    <n v="520.34"/>
    <n v="0"/>
    <n v="0"/>
    <n v="5"/>
    <n v="130.09"/>
    <n v="2731.79"/>
    <n v="1743.75"/>
    <n v="857.94999999999993"/>
    <x v="0"/>
    <x v="0"/>
    <x v="0"/>
    <x v="0"/>
    <s v="21:40"/>
    <s v="Weekday"/>
    <x v="10"/>
    <n v="4"/>
    <n v="2024"/>
    <s v="Apr-2024"/>
    <x v="1"/>
    <s v="Polo"/>
    <x v="5"/>
    <s v="TrendMart Kochi High Street"/>
    <x v="1"/>
    <s v="Naveen Balasubramaniam"/>
    <x v="3"/>
    <s v="Vikram Bhat"/>
    <n v="4"/>
    <d v="2024-04-01T00:00:00"/>
    <x v="166"/>
    <n v="0.31406147617496216"/>
    <x v="2"/>
  </r>
  <r>
    <s v="INV100567"/>
    <x v="282"/>
    <s v="CUST0253"/>
    <s v="PRD0127"/>
    <s v="STR046"/>
    <s v="EMP0091"/>
    <n v="2"/>
    <n v="1873.7"/>
    <n v="10"/>
    <n v="374.74"/>
    <n v="12"/>
    <n v="404.72"/>
    <n v="3777.38"/>
    <n v="2231.84"/>
    <n v="1140.82"/>
    <x v="1"/>
    <x v="1"/>
    <x v="1"/>
    <x v="0"/>
    <s v="14:40"/>
    <s v="Weekend"/>
    <x v="8"/>
    <n v="3"/>
    <n v="2025"/>
    <s v="Mar-2025"/>
    <x v="15"/>
    <s v="Jacket"/>
    <x v="33"/>
    <s v="TrendMart Hyderabad High Street"/>
    <x v="2"/>
    <s v="Gayathri Chandran"/>
    <x v="3"/>
    <s v="Hari Nair"/>
    <n v="15"/>
    <d v="2025-03-01T00:00:00"/>
    <x v="148"/>
    <n v="0.30201356495772197"/>
    <x v="0"/>
  </r>
  <r>
    <s v="INV100568"/>
    <x v="21"/>
    <s v="CUST0807"/>
    <s v="PRD0102"/>
    <s v="STR051"/>
    <s v="EMP0206"/>
    <n v="3"/>
    <n v="1804.77"/>
    <n v="0"/>
    <n v="0"/>
    <n v="12"/>
    <n v="649.72"/>
    <n v="6064.03"/>
    <n v="3994.65"/>
    <n v="1419.6599999999996"/>
    <x v="2"/>
    <x v="2"/>
    <x v="0"/>
    <x v="0"/>
    <s v="12:09"/>
    <s v="Weekday"/>
    <x v="3"/>
    <n v="7"/>
    <n v="2024"/>
    <s v="Jul-2024"/>
    <x v="2"/>
    <s v="Printed Saree"/>
    <x v="7"/>
    <s v="TrendMart Kozhikode Outlet"/>
    <x v="1"/>
    <s v="Nisha Rao"/>
    <x v="0"/>
    <s v="Arjun Krishnan"/>
    <n v="7"/>
    <d v="2024-07-01T00:00:00"/>
    <x v="207"/>
    <n v="0.23411163862975606"/>
    <x v="2"/>
  </r>
  <r>
    <s v="INV100569"/>
    <x v="131"/>
    <s v="CUST0483"/>
    <s v="PRD0233"/>
    <s v="STR109"/>
    <s v="EMP0026"/>
    <n v="2"/>
    <n v="1265.3800000000001"/>
    <n v="25"/>
    <n v="632.69000000000005"/>
    <n v="12"/>
    <n v="227.77"/>
    <n v="2125.84"/>
    <n v="1730.96"/>
    <n v="167.1100000000001"/>
    <x v="1"/>
    <x v="1"/>
    <x v="0"/>
    <x v="0"/>
    <s v="16:51"/>
    <s v="Weekday"/>
    <x v="2"/>
    <n v="5"/>
    <n v="2024"/>
    <s v="May-2024"/>
    <x v="8"/>
    <s v="A-Line Dress"/>
    <x v="10"/>
    <s v="TrendMart Warangal Outlet"/>
    <x v="2"/>
    <s v="Kiran Naicker"/>
    <x v="1"/>
    <s v="Sunita Ramachandran"/>
    <n v="5"/>
    <d v="2024-05-01T00:00:00"/>
    <x v="16"/>
    <n v="7.8608926353817832E-2"/>
    <x v="1"/>
  </r>
  <r>
    <s v="INV100570"/>
    <x v="50"/>
    <s v="CUST0333"/>
    <s v="PRD0192"/>
    <s v="STR101"/>
    <s v="EMP0002"/>
    <n v="4"/>
    <n v="432.04"/>
    <n v="0"/>
    <n v="0"/>
    <n v="5"/>
    <n v="86.41"/>
    <n v="1814.57"/>
    <n v="1048.24"/>
    <n v="679.92"/>
    <x v="1"/>
    <x v="1"/>
    <x v="0"/>
    <x v="0"/>
    <s v="11:26"/>
    <s v="Weekday"/>
    <x v="1"/>
    <n v="10"/>
    <n v="2024"/>
    <s v="Oct-2024"/>
    <x v="1"/>
    <s v="Round Neck"/>
    <x v="44"/>
    <s v="TrendMart Thiruvananthapuram Standard"/>
    <x v="1"/>
    <s v="Lavanya Mishra"/>
    <x v="3"/>
    <s v="Girish Sundaram"/>
    <n v="10"/>
    <d v="2024-10-01T00:00:00"/>
    <x v="101"/>
    <n v="0.37470034222983956"/>
    <x v="2"/>
  </r>
  <r>
    <s v="INV100571"/>
    <x v="229"/>
    <s v="CUST0823"/>
    <s v="PRD0140"/>
    <s v="STR083"/>
    <s v="EMP0002"/>
    <n v="5"/>
    <n v="548.51"/>
    <n v="10"/>
    <n v="274.25"/>
    <n v="5"/>
    <n v="123.42"/>
    <n v="2591.7199999999998"/>
    <n v="1743.75"/>
    <n v="724.54999999999984"/>
    <x v="2"/>
    <x v="2"/>
    <x v="1"/>
    <x v="0"/>
    <s v="17:52"/>
    <s v="Weekend"/>
    <x v="4"/>
    <n v="2"/>
    <n v="2025"/>
    <s v="Feb-2025"/>
    <x v="1"/>
    <s v="Polo"/>
    <x v="5"/>
    <s v="TrendMart Tumakuru Outlet"/>
    <x v="2"/>
    <s v="Haritha Menon"/>
    <x v="3"/>
    <s v="Girish Sundaram"/>
    <n v="14"/>
    <d v="2025-02-01T00:00:00"/>
    <x v="166"/>
    <n v="0.27956337876005122"/>
    <x v="0"/>
  </r>
  <r>
    <s v="INV100572"/>
    <x v="68"/>
    <s v="CUST0730"/>
    <s v="PRD0144"/>
    <s v="STR080"/>
    <s v="EMP0045"/>
    <n v="1"/>
    <n v="1209.77"/>
    <n v="10"/>
    <n v="120.98"/>
    <n v="12"/>
    <n v="130.65"/>
    <n v="1219.44"/>
    <n v="699.84"/>
    <n v="388.95000000000005"/>
    <x v="2"/>
    <x v="2"/>
    <x v="1"/>
    <x v="0"/>
    <s v="16:36"/>
    <s v="Weekend"/>
    <x v="10"/>
    <n v="4"/>
    <n v="2024"/>
    <s v="Apr-2024"/>
    <x v="10"/>
    <s v="Casual Top"/>
    <x v="18"/>
    <s v="TrendMart Kochi High Street"/>
    <x v="1"/>
    <s v="Vidya Murthy"/>
    <x v="0"/>
    <s v="Chitra Chettiar"/>
    <n v="4"/>
    <d v="2024-04-01T00:00:00"/>
    <x v="93"/>
    <n v="0.31895788230663258"/>
    <x v="0"/>
  </r>
  <r>
    <s v="INV100573"/>
    <x v="256"/>
    <s v="CUST0713"/>
    <s v="PRD0118"/>
    <s v="STR084"/>
    <s v="EMP0203"/>
    <n v="1"/>
    <n v="2768.29"/>
    <n v="30"/>
    <n v="830.49"/>
    <n v="12"/>
    <n v="232.54"/>
    <n v="2170.34"/>
    <n v="1940.79"/>
    <n v="-2.9899999999998101"/>
    <x v="3"/>
    <x v="3"/>
    <x v="1"/>
    <x v="1"/>
    <s v="16:59"/>
    <s v="Weekday"/>
    <x v="2"/>
    <n v="5"/>
    <n v="2024"/>
    <s v="May-2024"/>
    <x v="15"/>
    <s v="Hoodie"/>
    <x v="30"/>
    <s v="TrendMart Tirupati High Street"/>
    <x v="0"/>
    <s v="Rahul Nair"/>
    <x v="1"/>
    <s v="Rani Mishra"/>
    <n v="5"/>
    <d v="2024-05-01T00:00:00"/>
    <x v="202"/>
    <n v="-1.3776643290912068E-3"/>
    <x v="1"/>
  </r>
  <r>
    <s v="INV100574"/>
    <x v="282"/>
    <s v="CUST0210"/>
    <s v="PRD0142"/>
    <s v="STR033"/>
    <s v="EMP0132"/>
    <n v="3"/>
    <n v="542.63"/>
    <n v="15"/>
    <n v="244.18"/>
    <n v="5"/>
    <n v="69.19"/>
    <n v="1452.9"/>
    <n v="899.58"/>
    <n v="484.13000000000005"/>
    <x v="1"/>
    <x v="1"/>
    <x v="0"/>
    <x v="0"/>
    <s v="21:13"/>
    <s v="Weekend"/>
    <x v="8"/>
    <n v="3"/>
    <n v="2025"/>
    <s v="Mar-2025"/>
    <x v="1"/>
    <s v="Round Neck"/>
    <x v="9"/>
    <s v="TrendMart Guntur Standard"/>
    <x v="0"/>
    <s v="Priya Pandian"/>
    <x v="0"/>
    <s v="Vasanthi Gupta"/>
    <n v="15"/>
    <d v="2025-03-01T00:00:00"/>
    <x v="87"/>
    <n v="0.33321632596875217"/>
    <x v="4"/>
  </r>
  <r>
    <s v="INV100575"/>
    <x v="283"/>
    <s v="CUST0499"/>
    <s v="PRD0163"/>
    <s v="STR086"/>
    <s v="EMP0008"/>
    <n v="1"/>
    <n v="1166.1199999999999"/>
    <n v="25"/>
    <n v="291.52999999999997"/>
    <n v="12"/>
    <n v="104.95"/>
    <n v="979.54"/>
    <n v="802.64"/>
    <n v="71.949999999999974"/>
    <x v="3"/>
    <x v="3"/>
    <x v="0"/>
    <x v="0"/>
    <s v="12:43"/>
    <s v="Weekday"/>
    <x v="6"/>
    <n v="1"/>
    <n v="2025"/>
    <s v="Jan-2025"/>
    <x v="15"/>
    <s v="Muffler"/>
    <x v="5"/>
    <s v="TrendMart Thiruvananthapuram Outlet"/>
    <x v="1"/>
    <s v="Swathi Varma"/>
    <x v="0"/>
    <s v="Deepak Kamath"/>
    <n v="13"/>
    <d v="2025-01-01T00:00:00"/>
    <x v="44"/>
    <n v="7.345284521305917E-2"/>
    <x v="1"/>
  </r>
  <r>
    <s v="INV100576"/>
    <x v="170"/>
    <s v="CUST0756"/>
    <s v="PRD0050"/>
    <s v="STR089"/>
    <s v="EMP0206"/>
    <n v="4"/>
    <n v="1298.8800000000001"/>
    <n v="10"/>
    <n v="519.54999999999995"/>
    <n v="12"/>
    <n v="561.12"/>
    <n v="5237.09"/>
    <n v="3078.52"/>
    <n v="1597.4500000000003"/>
    <x v="1"/>
    <x v="1"/>
    <x v="0"/>
    <x v="0"/>
    <s v="14:11"/>
    <s v="Weekend"/>
    <x v="3"/>
    <n v="7"/>
    <n v="2024"/>
    <s v="Jul-2024"/>
    <x v="8"/>
    <s v="A-Line Dress"/>
    <x v="28"/>
    <s v="TrendMart Kurnool Outlet"/>
    <x v="0"/>
    <s v="Kavitha Venkatesan"/>
    <x v="1"/>
    <s v="Arjun Krishnan"/>
    <n v="7"/>
    <d v="2024-07-01T00:00:00"/>
    <x v="144"/>
    <n v="0.3050262645858674"/>
    <x v="0"/>
  </r>
  <r>
    <s v="INV100577"/>
    <x v="75"/>
    <s v="CUST0793"/>
    <s v="PRD0176"/>
    <s v="STR019"/>
    <s v="EMP0225"/>
    <n v="1"/>
    <n v="1093.83"/>
    <n v="5"/>
    <n v="54.69"/>
    <n v="12"/>
    <n v="124.7"/>
    <n v="1163.8399999999999"/>
    <n v="770.73"/>
    <n v="268.40999999999991"/>
    <x v="3"/>
    <x v="3"/>
    <x v="0"/>
    <x v="0"/>
    <s v="21:22"/>
    <s v="Weekday"/>
    <x v="4"/>
    <n v="2"/>
    <n v="2025"/>
    <s v="Feb-2025"/>
    <x v="0"/>
    <s v="A-Line Kurti"/>
    <x v="32"/>
    <s v="TrendMart Mangaluru Standard"/>
    <x v="2"/>
    <s v="Hari Raman"/>
    <x v="1"/>
    <s v="Swathi Achari"/>
    <n v="14"/>
    <d v="2025-02-01T00:00:00"/>
    <x v="168"/>
    <n v="0.23062448446521852"/>
    <x v="2"/>
  </r>
  <r>
    <s v="INV100578"/>
    <x v="117"/>
    <s v="CUST0050"/>
    <s v="PRD0068"/>
    <s v="STR111"/>
    <s v="EMP0147"/>
    <n v="3"/>
    <n v="1554.45"/>
    <n v="25"/>
    <n v="1165.8399999999999"/>
    <n v="12"/>
    <n v="419.7"/>
    <n v="3917.21"/>
    <n v="3582.42"/>
    <n v="-84.910000000000025"/>
    <x v="0"/>
    <x v="0"/>
    <x v="1"/>
    <x v="0"/>
    <s v="18:35"/>
    <s v="Weekday"/>
    <x v="9"/>
    <n v="11"/>
    <n v="2024"/>
    <s v="Nov-2024"/>
    <x v="5"/>
    <s v="Skinny Fit"/>
    <x v="26"/>
    <s v="TrendMart Kurnool Outlet"/>
    <x v="0"/>
    <s v="Haritha Shetty"/>
    <x v="3"/>
    <s v="Yogesh Chettiar"/>
    <n v="11"/>
    <d v="2024-11-01T00:00:00"/>
    <x v="162"/>
    <n v="-2.1676141947968075E-2"/>
    <x v="1"/>
  </r>
  <r>
    <s v="INV100579"/>
    <x v="284"/>
    <s v="CUST0039"/>
    <s v="PRD0223"/>
    <s v="STR081"/>
    <s v="EMP0260"/>
    <n v="4"/>
    <n v="1101.3499999999999"/>
    <n v="25"/>
    <n v="1101.3499999999999"/>
    <n v="12"/>
    <n v="396.49"/>
    <n v="3700.54"/>
    <n v="3044.28"/>
    <n v="259.76999999999975"/>
    <x v="0"/>
    <x v="0"/>
    <x v="0"/>
    <x v="0"/>
    <s v="16:07"/>
    <s v="Weekend"/>
    <x v="9"/>
    <n v="11"/>
    <n v="2024"/>
    <s v="Nov-2024"/>
    <x v="19"/>
    <s v="Casual Belt"/>
    <x v="4"/>
    <s v="TrendMart Alappuzha Outlet"/>
    <x v="1"/>
    <s v="Thiru Chandran"/>
    <x v="0"/>
    <s v="Malathi Varma"/>
    <n v="11"/>
    <d v="2024-11-01T00:00:00"/>
    <x v="208"/>
    <n v="7.0197863014586998E-2"/>
    <x v="1"/>
  </r>
  <r>
    <s v="INV100580"/>
    <x v="247"/>
    <s v="CUST0106"/>
    <s v="PRD0032"/>
    <s v="STR120"/>
    <s v="EMP0100"/>
    <n v="2"/>
    <n v="930.12"/>
    <n v="10"/>
    <n v="186.02"/>
    <n v="5"/>
    <n v="83.71"/>
    <n v="1757.93"/>
    <n v="1260.2"/>
    <n v="414.02000000000004"/>
    <x v="4"/>
    <x v="4"/>
    <x v="1"/>
    <x v="0"/>
    <s v="17:13"/>
    <s v="Weekend"/>
    <x v="8"/>
    <n v="3"/>
    <n v="2025"/>
    <s v="Mar-2025"/>
    <x v="4"/>
    <s v="Shorts"/>
    <x v="42"/>
    <s v="TrendMart Karimnagar Standard"/>
    <x v="2"/>
    <s v="Chandrika Gopalakrishnan"/>
    <x v="1"/>
    <s v="Priya Balasubramaniam"/>
    <n v="15"/>
    <d v="2025-03-01T00:00:00"/>
    <x v="209"/>
    <n v="0.23551563486600718"/>
    <x v="0"/>
  </r>
  <r>
    <s v="INV100581"/>
    <x v="225"/>
    <s v="CUST0728"/>
    <s v="PRD0160"/>
    <s v="STR023"/>
    <s v="EMP0206"/>
    <n v="3"/>
    <n v="1231.6300000000001"/>
    <n v="0"/>
    <n v="0"/>
    <n v="12"/>
    <n v="443.39"/>
    <n v="4138.28"/>
    <n v="2277"/>
    <n v="1417.8899999999999"/>
    <x v="0"/>
    <x v="0"/>
    <x v="1"/>
    <x v="0"/>
    <s v="11:40"/>
    <s v="Weekend"/>
    <x v="0"/>
    <n v="12"/>
    <n v="2024"/>
    <s v="Dec-2024"/>
    <x v="7"/>
    <s v="Jeggings"/>
    <x v="18"/>
    <s v="TrendMart Thoothukudi High Street"/>
    <x v="1"/>
    <s v="Malini Raman"/>
    <x v="3"/>
    <s v="Arjun Krishnan"/>
    <n v="12"/>
    <d v="2024-12-01T00:00:00"/>
    <x v="30"/>
    <n v="0.34262785505089072"/>
    <x v="2"/>
  </r>
  <r>
    <s v="INV100582"/>
    <x v="21"/>
    <s v="CUST0564"/>
    <s v="PRD0012"/>
    <s v="STR117"/>
    <s v="EMP0173"/>
    <n v="4"/>
    <n v="1272.49"/>
    <n v="20"/>
    <n v="1017.99"/>
    <n v="12"/>
    <n v="488.64"/>
    <n v="4560.6099999999997"/>
    <n v="3869.48"/>
    <n v="202.48999999999967"/>
    <x v="1"/>
    <x v="1"/>
    <x v="0"/>
    <x v="0"/>
    <s v="10:09"/>
    <s v="Weekday"/>
    <x v="3"/>
    <n v="7"/>
    <n v="2024"/>
    <s v="Jul-2024"/>
    <x v="17"/>
    <s v="Chinos"/>
    <x v="21"/>
    <s v="TrendMart Tirunelveli Flagship"/>
    <x v="1"/>
    <s v="Kiran Mishra"/>
    <x v="3"/>
    <s v="Logesh Gopalakrishnan"/>
    <n v="7"/>
    <d v="2024-07-01T00:00:00"/>
    <x v="210"/>
    <n v="4.43997623124976E-2"/>
    <x v="3"/>
  </r>
  <r>
    <s v="INV100583"/>
    <x v="36"/>
    <s v="CUST0849"/>
    <s v="PRD0097"/>
    <s v="STR069"/>
    <s v="EMP0205"/>
    <n v="1"/>
    <n v="1562.27"/>
    <n v="30"/>
    <n v="468.68"/>
    <n v="12"/>
    <n v="131.22999999999999"/>
    <n v="1224.82"/>
    <n v="971.65"/>
    <n v="121.93999999999997"/>
    <x v="3"/>
    <x v="3"/>
    <x v="1"/>
    <x v="0"/>
    <s v="21:00"/>
    <s v="Weekend"/>
    <x v="11"/>
    <n v="8"/>
    <n v="2024"/>
    <s v="Aug-2024"/>
    <x v="7"/>
    <s v="Bootcut"/>
    <x v="15"/>
    <s v="TrendMart Erode Mall Kiosk"/>
    <x v="1"/>
    <s v="Arun Natarajan"/>
    <x v="2"/>
    <s v="Malini Gowda"/>
    <n v="8"/>
    <d v="2024-08-01T00:00:00"/>
    <x v="25"/>
    <n v="9.9557485997942535E-2"/>
    <x v="1"/>
  </r>
  <r>
    <s v="INV100584"/>
    <x v="33"/>
    <s v="CUST0608"/>
    <s v="PRD0182"/>
    <s v="STR102"/>
    <s v="EMP0206"/>
    <n v="1"/>
    <n v="3015.46"/>
    <n v="30"/>
    <n v="904.64"/>
    <n v="12"/>
    <n v="253.3"/>
    <n v="2364.12"/>
    <n v="2135.85"/>
    <n v="-25.03000000000003"/>
    <x v="3"/>
    <x v="3"/>
    <x v="0"/>
    <x v="0"/>
    <s v="18:48"/>
    <s v="Weekday"/>
    <x v="5"/>
    <n v="6"/>
    <n v="2024"/>
    <s v="Jun-2024"/>
    <x v="12"/>
    <s v="Sling Bag"/>
    <x v="10"/>
    <s v="TrendMart Tirunelveli High Street"/>
    <x v="1"/>
    <s v="Vasanthi Iyer"/>
    <x v="0"/>
    <s v="Arjun Krishnan"/>
    <n v="6"/>
    <d v="2024-06-01T00:00:00"/>
    <x v="74"/>
    <n v="-1.0587449029660098E-2"/>
    <x v="1"/>
  </r>
  <r>
    <s v="INV100585"/>
    <x v="164"/>
    <s v="CUST0231"/>
    <s v="PRD0163"/>
    <s v="STR021"/>
    <s v="EMP0008"/>
    <n v="3"/>
    <n v="1324.24"/>
    <n v="10"/>
    <n v="397.27"/>
    <n v="12"/>
    <n v="429.05"/>
    <n v="4004.5"/>
    <n v="2407.92"/>
    <n v="1167.53"/>
    <x v="1"/>
    <x v="1"/>
    <x v="0"/>
    <x v="0"/>
    <s v="20:44"/>
    <s v="Weekend"/>
    <x v="4"/>
    <n v="2"/>
    <n v="2025"/>
    <s v="Feb-2025"/>
    <x v="15"/>
    <s v="Muffler"/>
    <x v="5"/>
    <s v="TrendMart Kozhikode Standard"/>
    <x v="1"/>
    <s v="Anil Mishra"/>
    <x v="0"/>
    <s v="Deepak Kamath"/>
    <n v="14"/>
    <d v="2025-02-01T00:00:00"/>
    <x v="44"/>
    <n v="0.29155450118616555"/>
    <x v="0"/>
  </r>
  <r>
    <s v="INV100586"/>
    <x v="53"/>
    <s v="CUST0631"/>
    <s v="PRD0064"/>
    <s v="STR050"/>
    <s v="EMP0206"/>
    <n v="2"/>
    <n v="337.96"/>
    <n v="10"/>
    <n v="67.59"/>
    <n v="5"/>
    <n v="30.42"/>
    <n v="638.75"/>
    <n v="508.3"/>
    <n v="100.02999999999999"/>
    <x v="2"/>
    <x v="2"/>
    <x v="0"/>
    <x v="0"/>
    <s v="17:08"/>
    <s v="Weekday"/>
    <x v="1"/>
    <n v="10"/>
    <n v="2024"/>
    <s v="Oct-2024"/>
    <x v="19"/>
    <s v="Leather Belt"/>
    <x v="27"/>
    <s v="TrendMart Thrissur High Street"/>
    <x v="1"/>
    <s v="Akhila Prasad"/>
    <x v="1"/>
    <s v="Arjun Krishnan"/>
    <n v="10"/>
    <d v="2024-10-01T00:00:00"/>
    <x v="47"/>
    <n v="0.15660273972602737"/>
    <x v="0"/>
  </r>
  <r>
    <s v="INV100587"/>
    <x v="204"/>
    <s v="CUST0165"/>
    <s v="PRD0205"/>
    <s v="STR061"/>
    <s v="EMP0258"/>
    <n v="2"/>
    <n v="942.67"/>
    <n v="0"/>
    <n v="0"/>
    <n v="5"/>
    <n v="94.27"/>
    <n v="1979.61"/>
    <n v="1070.94"/>
    <n v="814.39999999999986"/>
    <x v="0"/>
    <x v="0"/>
    <x v="1"/>
    <x v="0"/>
    <s v="12:48"/>
    <s v="Weekend"/>
    <x v="7"/>
    <n v="9"/>
    <n v="2024"/>
    <s v="Sep-2024"/>
    <x v="6"/>
    <s v="Tie"/>
    <x v="5"/>
    <s v="TrendMart Hubballi Standard"/>
    <x v="2"/>
    <s v="Sandeep Mishra"/>
    <x v="1"/>
    <s v="Preethi Singh"/>
    <n v="9"/>
    <d v="2024-09-01T00:00:00"/>
    <x v="211"/>
    <n v="0.41139416349685032"/>
    <x v="2"/>
  </r>
  <r>
    <s v="INV100588"/>
    <x v="104"/>
    <s v="CUST0060"/>
    <s v="PRD0081"/>
    <s v="STR027"/>
    <s v="EMP0170"/>
    <n v="3"/>
    <n v="6342.34"/>
    <n v="15"/>
    <n v="2854.05"/>
    <n v="3"/>
    <n v="485.19"/>
    <n v="16658.16"/>
    <n v="14288.28"/>
    <n v="1884.6899999999991"/>
    <x v="0"/>
    <x v="0"/>
    <x v="1"/>
    <x v="0"/>
    <s v="17:14"/>
    <s v="Weekday"/>
    <x v="5"/>
    <n v="6"/>
    <n v="2024"/>
    <s v="Jun-2024"/>
    <x v="14"/>
    <s v="Earrings"/>
    <x v="21"/>
    <s v="TrendMart Hyderabad Standard"/>
    <x v="2"/>
    <s v="Karunakaran Yadav"/>
    <x v="0"/>
    <s v="Jyothi Prasad"/>
    <n v="6"/>
    <d v="2024-06-01T00:00:00"/>
    <x v="118"/>
    <n v="0.11313914622023076"/>
    <x v="4"/>
  </r>
  <r>
    <s v="INV100589"/>
    <x v="93"/>
    <s v="CUST0772"/>
    <s v="PRD0136"/>
    <s v="STR093"/>
    <s v="EMP0008"/>
    <n v="1"/>
    <n v="1233.9000000000001"/>
    <n v="0"/>
    <n v="0"/>
    <n v="3"/>
    <n v="37.020000000000003"/>
    <n v="1270.92"/>
    <n v="910.46"/>
    <n v="323.44000000000005"/>
    <x v="0"/>
    <x v="0"/>
    <x v="0"/>
    <x v="0"/>
    <s v="20:09"/>
    <s v="Weekday"/>
    <x v="1"/>
    <n v="10"/>
    <n v="2024"/>
    <s v="Oct-2024"/>
    <x v="14"/>
    <s v="Necklace"/>
    <x v="41"/>
    <s v="TrendMart Thiruvananthapuram High Street"/>
    <x v="1"/>
    <s v="Vinod Hegde"/>
    <x v="1"/>
    <s v="Deepak Kamath"/>
    <n v="10"/>
    <d v="2024-10-01T00:00:00"/>
    <x v="203"/>
    <n v="0.25449280835929883"/>
    <x v="2"/>
  </r>
  <r>
    <s v="INV100590"/>
    <x v="153"/>
    <s v="CUST0572"/>
    <s v="PRD0159"/>
    <s v="STR025"/>
    <s v="EMP0255"/>
    <n v="1"/>
    <n v="871.68"/>
    <n v="15"/>
    <n v="130.75"/>
    <n v="5"/>
    <n v="37.049999999999997"/>
    <n v="777.98"/>
    <n v="658.19"/>
    <n v="82.739999999999966"/>
    <x v="4"/>
    <x v="4"/>
    <x v="0"/>
    <x v="0"/>
    <s v="16:46"/>
    <s v="Weekday"/>
    <x v="7"/>
    <n v="9"/>
    <n v="2024"/>
    <s v="Sep-2024"/>
    <x v="5"/>
    <s v="Skinny Fit"/>
    <x v="44"/>
    <s v="TrendMart Vellore High Street"/>
    <x v="1"/>
    <s v="Deepak Rao"/>
    <x v="1"/>
    <s v="Venkat Sharma"/>
    <n v="9"/>
    <d v="2024-09-01T00:00:00"/>
    <x v="212"/>
    <n v="0.1063523483894187"/>
    <x v="4"/>
  </r>
  <r>
    <s v="INV100591"/>
    <x v="58"/>
    <s v="CUST0237"/>
    <s v="PRD0095"/>
    <s v="STR027"/>
    <s v="EMP0063"/>
    <n v="2"/>
    <n v="915.76"/>
    <n v="5"/>
    <n v="91.58"/>
    <n v="5"/>
    <n v="87"/>
    <n v="1826.94"/>
    <n v="1340.34"/>
    <n v="399.60000000000014"/>
    <x v="0"/>
    <x v="0"/>
    <x v="0"/>
    <x v="0"/>
    <s v="13:29"/>
    <s v="Weekday"/>
    <x v="7"/>
    <n v="9"/>
    <n v="2024"/>
    <s v="Sep-2024"/>
    <x v="5"/>
    <s v="Regular Fit"/>
    <x v="33"/>
    <s v="TrendMart Hyderabad Standard"/>
    <x v="2"/>
    <s v="Ramesh Chandran"/>
    <x v="3"/>
    <s v="Anusuya Subramaniam"/>
    <n v="9"/>
    <d v="2024-09-01T00:00:00"/>
    <x v="213"/>
    <n v="0.21872639495549942"/>
    <x v="2"/>
  </r>
  <r>
    <s v="INV100592"/>
    <x v="285"/>
    <s v="CUST0191"/>
    <s v="PRD0071"/>
    <s v="STR041"/>
    <s v="EMP0026"/>
    <n v="4"/>
    <n v="805.77"/>
    <n v="0"/>
    <n v="0"/>
    <n v="5"/>
    <n v="161.15"/>
    <n v="3384.23"/>
    <n v="2139.2399999999998"/>
    <n v="1083.8400000000001"/>
    <x v="1"/>
    <x v="1"/>
    <x v="1"/>
    <x v="0"/>
    <s v="14:09"/>
    <s v="Weekend"/>
    <x v="0"/>
    <n v="12"/>
    <n v="2024"/>
    <s v="Dec-2024"/>
    <x v="10"/>
    <s v="Casual Top"/>
    <x v="4"/>
    <s v="TrendMart Thiruvananthapuram Standard"/>
    <x v="1"/>
    <s v="Prakash Singh"/>
    <x v="3"/>
    <s v="Sunita Ramachandran"/>
    <n v="12"/>
    <d v="2024-12-01T00:00:00"/>
    <x v="17"/>
    <n v="0.32026192073233795"/>
    <x v="2"/>
  </r>
  <r>
    <s v="INV100593"/>
    <x v="245"/>
    <s v="CUST0274"/>
    <s v="PRD0001"/>
    <s v="STR025"/>
    <s v="EMP0086"/>
    <n v="3"/>
    <n v="1931.87"/>
    <n v="30"/>
    <n v="1738.68"/>
    <n v="12"/>
    <n v="486.83"/>
    <n v="4543.76"/>
    <n v="4227.3599999999997"/>
    <n v="-170.42999999999944"/>
    <x v="3"/>
    <x v="3"/>
    <x v="1"/>
    <x v="0"/>
    <s v="16:40"/>
    <s v="Weekday"/>
    <x v="3"/>
    <n v="7"/>
    <n v="2024"/>
    <s v="Jul-2024"/>
    <x v="15"/>
    <s v="Sweater"/>
    <x v="40"/>
    <s v="TrendMart Vellore High Street"/>
    <x v="1"/>
    <s v="Padma Pandian"/>
    <x v="3"/>
    <s v="Anil Reddy"/>
    <n v="7"/>
    <d v="2024-07-01T00:00:00"/>
    <x v="84"/>
    <n v="-3.7508583199816765E-2"/>
    <x v="1"/>
  </r>
  <r>
    <s v="INV100594"/>
    <x v="135"/>
    <s v="CUST0013"/>
    <s v="PRD0218"/>
    <s v="STR033"/>
    <s v="EMP0026"/>
    <n v="4"/>
    <n v="842.62"/>
    <n v="0"/>
    <n v="0"/>
    <n v="5"/>
    <n v="168.52"/>
    <n v="3539"/>
    <n v="2055.36"/>
    <n v="1315.12"/>
    <x v="1"/>
    <x v="1"/>
    <x v="0"/>
    <x v="0"/>
    <s v="20:24"/>
    <s v="Weekend"/>
    <x v="2"/>
    <n v="5"/>
    <n v="2024"/>
    <s v="May-2024"/>
    <x v="18"/>
    <s v="Card Holder"/>
    <x v="10"/>
    <s v="TrendMart Guntur Standard"/>
    <x v="0"/>
    <s v="Hemanth Sundaram"/>
    <x v="3"/>
    <s v="Sunita Ramachandran"/>
    <n v="5"/>
    <d v="2024-05-01T00:00:00"/>
    <x v="40"/>
    <n v="0.37160779881322403"/>
    <x v="2"/>
  </r>
  <r>
    <s v="INV100595"/>
    <x v="265"/>
    <s v="CUST0315"/>
    <s v="PRD0176"/>
    <s v="STR037"/>
    <s v="EMP0063"/>
    <n v="2"/>
    <n v="1081.8699999999999"/>
    <n v="30"/>
    <n v="649.12"/>
    <n v="12"/>
    <n v="181.75"/>
    <n v="1696.37"/>
    <n v="1541.46"/>
    <n v="-26.840000000000146"/>
    <x v="2"/>
    <x v="2"/>
    <x v="0"/>
    <x v="0"/>
    <s v="20:10"/>
    <s v="Weekday"/>
    <x v="4"/>
    <n v="2"/>
    <n v="2025"/>
    <s v="Feb-2025"/>
    <x v="0"/>
    <s v="A-Line Kurti"/>
    <x v="32"/>
    <s v="TrendMart Vijayawada High Street"/>
    <x v="0"/>
    <s v="Chandra Reddy"/>
    <x v="1"/>
    <s v="Anusuya Subramaniam"/>
    <n v="14"/>
    <d v="2025-02-01T00:00:00"/>
    <x v="168"/>
    <n v="-1.5822019960268188E-2"/>
    <x v="1"/>
  </r>
  <r>
    <s v="INV100596"/>
    <x v="220"/>
    <s v="CUST0203"/>
    <s v="PRD0150"/>
    <s v="STR078"/>
    <s v="EMP0260"/>
    <n v="2"/>
    <n v="750.62"/>
    <n v="10"/>
    <n v="150.12"/>
    <n v="5"/>
    <n v="67.56"/>
    <n v="1418.68"/>
    <n v="1050.9000000000001"/>
    <n v="300.21999999999997"/>
    <x v="1"/>
    <x v="1"/>
    <x v="0"/>
    <x v="0"/>
    <s v="18:13"/>
    <s v="Weekend"/>
    <x v="10"/>
    <n v="4"/>
    <n v="2024"/>
    <s v="Apr-2024"/>
    <x v="13"/>
    <s v="Girls Frock"/>
    <x v="7"/>
    <s v="TrendMart Vellore Standard"/>
    <x v="1"/>
    <s v="Selvam Natarajan"/>
    <x v="1"/>
    <s v="Malathi Varma"/>
    <n v="4"/>
    <d v="2024-04-01T00:00:00"/>
    <x v="38"/>
    <n v="0.2116192516987622"/>
    <x v="0"/>
  </r>
  <r>
    <s v="INV100597"/>
    <x v="59"/>
    <s v="CUST0694"/>
    <s v="PRD0150"/>
    <s v="STR081"/>
    <s v="EMP0090"/>
    <n v="1"/>
    <n v="662.96"/>
    <n v="10"/>
    <n v="66.3"/>
    <n v="5"/>
    <n v="29.83"/>
    <n v="626.49"/>
    <n v="525.45000000000005"/>
    <n v="71.209999999999965"/>
    <x v="1"/>
    <x v="1"/>
    <x v="1"/>
    <x v="0"/>
    <s v="15:48"/>
    <s v="Weekday"/>
    <x v="1"/>
    <n v="10"/>
    <n v="2024"/>
    <s v="Oct-2024"/>
    <x v="13"/>
    <s v="Girls Frock"/>
    <x v="7"/>
    <s v="TrendMart Alappuzha Outlet"/>
    <x v="1"/>
    <s v="Sowmya Rao"/>
    <x v="1"/>
    <s v="Padma Gounder"/>
    <n v="10"/>
    <d v="2024-10-01T00:00:00"/>
    <x v="38"/>
    <n v="0.11366502258615455"/>
    <x v="0"/>
  </r>
  <r>
    <s v="INV100598"/>
    <x v="181"/>
    <s v="CUST0702"/>
    <s v="PRD0211"/>
    <s v="STR087"/>
    <s v="EMP0001"/>
    <n v="1"/>
    <n v="827.96"/>
    <n v="30"/>
    <n v="248.39"/>
    <n v="5"/>
    <n v="28.98"/>
    <n v="608.54999999999995"/>
    <n v="481.3"/>
    <n v="98.269999999999939"/>
    <x v="1"/>
    <x v="1"/>
    <x v="0"/>
    <x v="0"/>
    <s v="10:25"/>
    <s v="Weekday"/>
    <x v="9"/>
    <n v="11"/>
    <n v="2024"/>
    <s v="Nov-2024"/>
    <x v="6"/>
    <s v="Sunglasses"/>
    <x v="15"/>
    <s v="TrendMart Salem Outlet"/>
    <x v="1"/>
    <s v="Saranya Shetty"/>
    <x v="0"/>
    <s v="Charulatha Kumar"/>
    <n v="11"/>
    <d v="2024-11-01T00:00:00"/>
    <x v="198"/>
    <n v="0.16148221181496991"/>
    <x v="1"/>
  </r>
  <r>
    <s v="INV100599"/>
    <x v="160"/>
    <s v="CUST0849"/>
    <s v="PRD0141"/>
    <s v="STR069"/>
    <s v="EMP0203"/>
    <n v="2"/>
    <n v="706.6"/>
    <n v="15"/>
    <n v="211.98"/>
    <n v="5"/>
    <n v="60.06"/>
    <n v="1261.28"/>
    <n v="1095.3399999999999"/>
    <n v="105.88000000000005"/>
    <x v="0"/>
    <x v="0"/>
    <x v="0"/>
    <x v="0"/>
    <s v="21:00"/>
    <s v="Weekday"/>
    <x v="5"/>
    <n v="6"/>
    <n v="2024"/>
    <s v="Jun-2024"/>
    <x v="10"/>
    <s v="Formal Top"/>
    <x v="12"/>
    <s v="TrendMart Erode Mall Kiosk"/>
    <x v="1"/>
    <s v="Arun Natarajan"/>
    <x v="2"/>
    <s v="Rani Mishra"/>
    <n v="6"/>
    <d v="2024-06-01T00:00:00"/>
    <x v="62"/>
    <n v="8.3946467081060558E-2"/>
    <x v="4"/>
  </r>
  <r>
    <s v="INV100600"/>
    <x v="208"/>
    <s v="CUST0157"/>
    <s v="PRD0071"/>
    <s v="STR013"/>
    <s v="EMP0173"/>
    <n v="3"/>
    <n v="792.6"/>
    <n v="20"/>
    <n v="475.56"/>
    <n v="5"/>
    <n v="95.11"/>
    <n v="1997.35"/>
    <n v="1604.43"/>
    <n v="297.80999999999983"/>
    <x v="4"/>
    <x v="4"/>
    <x v="1"/>
    <x v="0"/>
    <s v="19:21"/>
    <s v="Weekend"/>
    <x v="11"/>
    <n v="8"/>
    <n v="2024"/>
    <s v="Aug-2024"/>
    <x v="10"/>
    <s v="Casual Top"/>
    <x v="4"/>
    <s v="TrendMart Nizamabad Standard"/>
    <x v="2"/>
    <s v="Neelam Srinivasan"/>
    <x v="3"/>
    <s v="Logesh Gopalakrishnan"/>
    <n v="8"/>
    <d v="2024-08-01T00:00:00"/>
    <x v="17"/>
    <n v="0.14910256089318338"/>
    <x v="3"/>
  </r>
  <r>
    <s v="INV100601"/>
    <x v="286"/>
    <s v="CUST0762"/>
    <s v="PRD0235"/>
    <s v="STR035"/>
    <s v="EMP0285"/>
    <n v="1"/>
    <n v="1969"/>
    <n v="25"/>
    <n v="492.25"/>
    <n v="12"/>
    <n v="177.21"/>
    <n v="1653.96"/>
    <n v="1378.38"/>
    <n v="98.369999999999919"/>
    <x v="0"/>
    <x v="0"/>
    <x v="1"/>
    <x v="0"/>
    <s v="21:54"/>
    <s v="Weekend"/>
    <x v="3"/>
    <n v="7"/>
    <n v="2024"/>
    <s v="Jul-2024"/>
    <x v="2"/>
    <s v="Georgette Saree"/>
    <x v="1"/>
    <s v="TrendMart Vijayawada Mall Kiosk"/>
    <x v="0"/>
    <s v="Ravi Menon"/>
    <x v="1"/>
    <s v="Chandran Krishnan"/>
    <n v="7"/>
    <d v="2024-07-01T00:00:00"/>
    <x v="89"/>
    <n v="5.9475440760356914E-2"/>
    <x v="1"/>
  </r>
  <r>
    <s v="INV100602"/>
    <x v="64"/>
    <s v="CUST0390"/>
    <s v="PRD0137"/>
    <s v="STR081"/>
    <s v="EMP0072"/>
    <n v="1"/>
    <n v="814.97"/>
    <n v="10"/>
    <n v="81.5"/>
    <n v="5"/>
    <n v="36.67"/>
    <n v="770.14"/>
    <n v="522.38"/>
    <n v="211.08999999999997"/>
    <x v="0"/>
    <x v="0"/>
    <x v="0"/>
    <x v="0"/>
    <s v="12:46"/>
    <s v="Weekend"/>
    <x v="9"/>
    <n v="11"/>
    <n v="2024"/>
    <s v="Nov-2024"/>
    <x v="10"/>
    <s v="Crop Top"/>
    <x v="19"/>
    <s v="TrendMart Alappuzha Outlet"/>
    <x v="1"/>
    <s v="Ramya Pandian"/>
    <x v="0"/>
    <s v="Anitha Ramachandran"/>
    <n v="11"/>
    <d v="2024-11-01T00:00:00"/>
    <x v="99"/>
    <n v="0.27409302204793928"/>
    <x v="0"/>
  </r>
  <r>
    <s v="INV100603"/>
    <x v="48"/>
    <s v="CUST0437"/>
    <s v="PRD0029"/>
    <s v="STR080"/>
    <s v="EMP0206"/>
    <n v="2"/>
    <n v="1848.06"/>
    <n v="30"/>
    <n v="1108.8399999999999"/>
    <n v="12"/>
    <n v="310.47000000000003"/>
    <n v="2897.75"/>
    <n v="2861.14"/>
    <n v="-273.8599999999999"/>
    <x v="3"/>
    <x v="3"/>
    <x v="0"/>
    <x v="0"/>
    <s v="21:01"/>
    <s v="Weekend"/>
    <x v="4"/>
    <n v="2"/>
    <n v="2025"/>
    <s v="Feb-2025"/>
    <x v="16"/>
    <s v="Nehru Jacket"/>
    <x v="34"/>
    <s v="TrendMart Kochi High Street"/>
    <x v="1"/>
    <s v="Tara Sharma"/>
    <x v="3"/>
    <s v="Arjun Krishnan"/>
    <n v="14"/>
    <d v="2025-02-01T00:00:00"/>
    <x v="130"/>
    <n v="-9.4507807781899711E-2"/>
    <x v="1"/>
  </r>
  <r>
    <s v="INV100604"/>
    <x v="287"/>
    <s v="CUST0774"/>
    <s v="PRD0117"/>
    <s v="STR054"/>
    <s v="EMP0255"/>
    <n v="2"/>
    <n v="1777.33"/>
    <n v="30"/>
    <n v="1066.4000000000001"/>
    <n v="12"/>
    <n v="298.58999999999997"/>
    <n v="2786.85"/>
    <n v="2799.7"/>
    <n v="-311.43999999999988"/>
    <x v="2"/>
    <x v="2"/>
    <x v="0"/>
    <x v="0"/>
    <s v="14:05"/>
    <s v="Weekday"/>
    <x v="5"/>
    <n v="6"/>
    <n v="2024"/>
    <s v="Jun-2024"/>
    <x v="8"/>
    <s v="Shirt Dress"/>
    <x v="8"/>
    <s v="TrendMart Thoothukudi Mall Kiosk"/>
    <x v="1"/>
    <s v="Easwaran Natarajan"/>
    <x v="3"/>
    <s v="Venkat Sharma"/>
    <n v="6"/>
    <d v="2024-06-01T00:00:00"/>
    <x v="10"/>
    <n v="-0.11175341335199236"/>
    <x v="1"/>
  </r>
  <r>
    <s v="INV100605"/>
    <x v="250"/>
    <s v="CUST0614"/>
    <s v="PRD0017"/>
    <s v="STR025"/>
    <s v="EMP0194"/>
    <n v="4"/>
    <n v="746.61"/>
    <n v="15"/>
    <n v="447.97"/>
    <n v="5"/>
    <n v="126.92"/>
    <n v="2665.39"/>
    <n v="2365.52"/>
    <n v="172.94999999999987"/>
    <x v="2"/>
    <x v="2"/>
    <x v="0"/>
    <x v="0"/>
    <s v="10:18"/>
    <s v="Weekday"/>
    <x v="7"/>
    <n v="9"/>
    <n v="2024"/>
    <s v="Sep-2024"/>
    <x v="13"/>
    <s v="Girls Frock"/>
    <x v="33"/>
    <s v="TrendMart Vellore High Street"/>
    <x v="1"/>
    <s v="Deepthi Gupta"/>
    <x v="0"/>
    <s v="Pranav Reddy"/>
    <n v="9"/>
    <d v="2024-09-01T00:00:00"/>
    <x v="91"/>
    <n v="6.4887314801961402E-2"/>
    <x v="4"/>
  </r>
  <r>
    <s v="INV100606"/>
    <x v="59"/>
    <s v="CUST0308"/>
    <s v="PRD0233"/>
    <s v="STR031"/>
    <s v="EMP0090"/>
    <n v="4"/>
    <n v="1270"/>
    <n v="30"/>
    <n v="1524"/>
    <n v="12"/>
    <n v="426.72"/>
    <n v="3982.72"/>
    <n v="3461.92"/>
    <n v="94.0799999999997"/>
    <x v="3"/>
    <x v="3"/>
    <x v="0"/>
    <x v="0"/>
    <s v="10:47"/>
    <s v="Weekday"/>
    <x v="1"/>
    <n v="10"/>
    <n v="2024"/>
    <s v="Oct-2024"/>
    <x v="8"/>
    <s v="A-Line Dress"/>
    <x v="10"/>
    <s v="TrendMart Kozhikode Mall Kiosk"/>
    <x v="1"/>
    <s v="Kalpana Kamath"/>
    <x v="1"/>
    <s v="Padma Gounder"/>
    <n v="10"/>
    <d v="2024-10-01T00:00:00"/>
    <x v="16"/>
    <n v="2.3622047244094415E-2"/>
    <x v="1"/>
  </r>
  <r>
    <s v="INV100607"/>
    <x v="164"/>
    <s v="CUST0676"/>
    <s v="PRD0013"/>
    <s v="STR041"/>
    <s v="EMP0020"/>
    <n v="1"/>
    <n v="888.12"/>
    <n v="10"/>
    <n v="88.81"/>
    <n v="5"/>
    <n v="39.97"/>
    <n v="839.28"/>
    <n v="550.01"/>
    <n v="249.29999999999998"/>
    <x v="4"/>
    <x v="4"/>
    <x v="0"/>
    <x v="0"/>
    <s v="19:33"/>
    <s v="Weekend"/>
    <x v="4"/>
    <n v="2"/>
    <n v="2025"/>
    <s v="Feb-2025"/>
    <x v="10"/>
    <s v="Crop Top"/>
    <x v="8"/>
    <s v="TrendMart Thiruvananthapuram Standard"/>
    <x v="1"/>
    <s v="Dinesh Chandran"/>
    <x v="2"/>
    <s v="Eswar Prasad"/>
    <n v="14"/>
    <d v="2025-02-01T00:00:00"/>
    <x v="15"/>
    <n v="0.29704032027452099"/>
    <x v="0"/>
  </r>
  <r>
    <s v="INV100608"/>
    <x v="59"/>
    <s v="CUST0364"/>
    <s v="PRD0156"/>
    <s v="STR006"/>
    <s v="EMP0215"/>
    <n v="1"/>
    <n v="1331.55"/>
    <n v="0"/>
    <n v="0"/>
    <n v="12"/>
    <n v="159.79"/>
    <n v="1491.34"/>
    <n v="893.37"/>
    <n v="438.17999999999995"/>
    <x v="0"/>
    <x v="0"/>
    <x v="0"/>
    <x v="0"/>
    <s v="10:09"/>
    <s v="Weekday"/>
    <x v="1"/>
    <n v="10"/>
    <n v="2024"/>
    <s v="Oct-2024"/>
    <x v="0"/>
    <s v="A-Line Kurti"/>
    <x v="34"/>
    <s v="TrendMart Vellore Standard"/>
    <x v="1"/>
    <s v="Anitha Bhat"/>
    <x v="1"/>
    <s v="Praveen Gupta"/>
    <n v="10"/>
    <d v="2024-10-01T00:00:00"/>
    <x v="197"/>
    <n v="0.29381629943540705"/>
    <x v="2"/>
  </r>
  <r>
    <s v="INV100609"/>
    <x v="80"/>
    <s v="CUST0288"/>
    <s v="PRD0059"/>
    <s v="STR048"/>
    <s v="EMP0276"/>
    <n v="4"/>
    <n v="1521.83"/>
    <n v="10"/>
    <n v="608.73"/>
    <n v="12"/>
    <n v="657.43"/>
    <n v="6136.02"/>
    <n v="3954.28"/>
    <n v="1524.3100000000004"/>
    <x v="0"/>
    <x v="0"/>
    <x v="0"/>
    <x v="0"/>
    <s v="19:21"/>
    <s v="Weekend"/>
    <x v="1"/>
    <n v="10"/>
    <n v="2024"/>
    <s v="Oct-2024"/>
    <x v="12"/>
    <s v="Sling Bag"/>
    <x v="16"/>
    <s v="TrendMart Guntur High Street"/>
    <x v="0"/>
    <s v="Varsha Kamath"/>
    <x v="1"/>
    <s v="Manoj Ramachandran"/>
    <n v="10"/>
    <d v="2024-10-01T00:00:00"/>
    <x v="126"/>
    <n v="0.24841998559326733"/>
    <x v="0"/>
  </r>
  <r>
    <s v="INV100610"/>
    <x v="288"/>
    <s v="CUST0843"/>
    <s v="PRD0007"/>
    <s v="STR029"/>
    <s v="EMP0001"/>
    <n v="1"/>
    <n v="4487.3500000000004"/>
    <n v="15"/>
    <n v="673.1"/>
    <n v="12"/>
    <n v="457.71"/>
    <n v="4271.96"/>
    <n v="3236.57"/>
    <n v="577.67999999999984"/>
    <x v="2"/>
    <x v="2"/>
    <x v="0"/>
    <x v="0"/>
    <s v="14:24"/>
    <s v="Weekday"/>
    <x v="2"/>
    <n v="5"/>
    <n v="2024"/>
    <s v="May-2024"/>
    <x v="2"/>
    <s v="Silk Saree"/>
    <x v="0"/>
    <s v="TrendMart Davanagere High Street"/>
    <x v="2"/>
    <s v="Ramesh Subramaniam"/>
    <x v="1"/>
    <s v="Charulatha Kumar"/>
    <n v="5"/>
    <d v="2024-05-01T00:00:00"/>
    <x v="185"/>
    <n v="0.13522598526203425"/>
    <x v="4"/>
  </r>
  <r>
    <s v="INV100611"/>
    <x v="150"/>
    <s v="CUST0266"/>
    <s v="PRD0172"/>
    <s v="STR054"/>
    <s v="EMP0258"/>
    <n v="2"/>
    <n v="2300.27"/>
    <n v="0"/>
    <n v="0"/>
    <n v="12"/>
    <n v="552.05999999999995"/>
    <n v="5152.6000000000004"/>
    <n v="3608.74"/>
    <n v="991.80000000000064"/>
    <x v="2"/>
    <x v="2"/>
    <x v="0"/>
    <x v="0"/>
    <s v="11:51"/>
    <s v="Weekday"/>
    <x v="4"/>
    <n v="2"/>
    <n v="2025"/>
    <s v="Feb-2025"/>
    <x v="16"/>
    <s v="Kurta"/>
    <x v="4"/>
    <s v="TrendMart Thoothukudi Mall Kiosk"/>
    <x v="1"/>
    <s v="Chandra Subramaniam"/>
    <x v="1"/>
    <s v="Preethi Singh"/>
    <n v="14"/>
    <d v="2025-02-01T00:00:00"/>
    <x v="35"/>
    <n v="0.19248534720335375"/>
    <x v="2"/>
  </r>
  <r>
    <s v="INV100612"/>
    <x v="102"/>
    <s v="CUST0716"/>
    <s v="PRD0059"/>
    <s v="STR038"/>
    <s v="EMP0194"/>
    <n v="2"/>
    <n v="1700.79"/>
    <n v="0"/>
    <n v="0"/>
    <n v="12"/>
    <n v="408.19"/>
    <n v="3809.77"/>
    <n v="1977.14"/>
    <n v="1424.4399999999998"/>
    <x v="1"/>
    <x v="1"/>
    <x v="1"/>
    <x v="0"/>
    <s v="11:20"/>
    <s v="Weekend"/>
    <x v="8"/>
    <n v="3"/>
    <n v="2025"/>
    <s v="Mar-2025"/>
    <x v="12"/>
    <s v="Sling Bag"/>
    <x v="16"/>
    <s v="TrendMart Tumakuru Standard"/>
    <x v="2"/>
    <s v="Indira Krishnan"/>
    <x v="0"/>
    <s v="Pranav Reddy"/>
    <n v="15"/>
    <d v="2025-03-01T00:00:00"/>
    <x v="126"/>
    <n v="0.37389133727232871"/>
    <x v="2"/>
  </r>
  <r>
    <s v="INV100613"/>
    <x v="276"/>
    <s v="CUST0732"/>
    <s v="PRD0202"/>
    <s v="STR086"/>
    <s v="EMP0026"/>
    <n v="3"/>
    <n v="888.66"/>
    <n v="0"/>
    <n v="0"/>
    <n v="5"/>
    <n v="133.30000000000001"/>
    <n v="2799.28"/>
    <n v="1770.06"/>
    <n v="895.9200000000003"/>
    <x v="3"/>
    <x v="3"/>
    <x v="0"/>
    <x v="1"/>
    <s v="19:21"/>
    <s v="Weekday"/>
    <x v="5"/>
    <n v="6"/>
    <n v="2024"/>
    <s v="Jun-2024"/>
    <x v="19"/>
    <s v="Casual Belt"/>
    <x v="44"/>
    <s v="TrendMart Thiruvananthapuram Outlet"/>
    <x v="1"/>
    <s v="Harish Varma"/>
    <x v="3"/>
    <s v="Sunita Ramachandran"/>
    <n v="6"/>
    <d v="2024-06-01T00:00:00"/>
    <x v="133"/>
    <n v="0.32005372810151189"/>
    <x v="2"/>
  </r>
  <r>
    <s v="INV100614"/>
    <x v="130"/>
    <s v="CUST0032"/>
    <s v="PRD0248"/>
    <s v="STR009"/>
    <s v="EMP0156"/>
    <n v="2"/>
    <n v="1257.42"/>
    <n v="15"/>
    <n v="377.23"/>
    <n v="12"/>
    <n v="256.51"/>
    <n v="2394.12"/>
    <n v="1634.66"/>
    <n v="502.94999999999982"/>
    <x v="0"/>
    <x v="0"/>
    <x v="0"/>
    <x v="0"/>
    <s v="20:51"/>
    <s v="Weekend"/>
    <x v="1"/>
    <n v="10"/>
    <n v="2024"/>
    <s v="Oct-2024"/>
    <x v="5"/>
    <s v="Skinny Fit"/>
    <x v="41"/>
    <s v="TrendMart Thrissur High Street"/>
    <x v="1"/>
    <s v="Naveen Balasubramaniam"/>
    <x v="3"/>
    <s v="Deepthi Iyengar"/>
    <n v="10"/>
    <d v="2024-10-01T00:00:00"/>
    <x v="178"/>
    <n v="0.21007718911332759"/>
    <x v="4"/>
  </r>
  <r>
    <s v="INV100615"/>
    <x v="289"/>
    <s v="CUST0411"/>
    <s v="PRD0248"/>
    <s v="STR075"/>
    <s v="EMP0008"/>
    <n v="1"/>
    <n v="1242.7"/>
    <n v="0"/>
    <n v="0"/>
    <n v="12"/>
    <n v="149.12"/>
    <n v="1391.82"/>
    <n v="817.33"/>
    <n v="425.36999999999989"/>
    <x v="3"/>
    <x v="3"/>
    <x v="0"/>
    <x v="0"/>
    <s v="19:14"/>
    <s v="Weekday"/>
    <x v="11"/>
    <n v="8"/>
    <n v="2024"/>
    <s v="Aug-2024"/>
    <x v="5"/>
    <s v="Skinny Fit"/>
    <x v="41"/>
    <s v="TrendMart Chennai Standard"/>
    <x v="1"/>
    <s v="Dhruv Yadav"/>
    <x v="1"/>
    <s v="Deepak Kamath"/>
    <n v="8"/>
    <d v="2024-08-01T00:00:00"/>
    <x v="178"/>
    <n v="0.30562141656248648"/>
    <x v="2"/>
  </r>
  <r>
    <s v="INV100616"/>
    <x v="9"/>
    <s v="CUST0079"/>
    <s v="PRD0217"/>
    <s v="STR058"/>
    <s v="EMP0285"/>
    <n v="4"/>
    <n v="1001.02"/>
    <n v="10"/>
    <n v="400.41"/>
    <n v="12"/>
    <n v="432.44"/>
    <n v="4036.11"/>
    <n v="2889.6"/>
    <n v="714.07000000000016"/>
    <x v="3"/>
    <x v="3"/>
    <x v="0"/>
    <x v="0"/>
    <s v="18:58"/>
    <s v="Weekday"/>
    <x v="1"/>
    <n v="10"/>
    <n v="2024"/>
    <s v="Oct-2024"/>
    <x v="7"/>
    <s v="Straight Fit"/>
    <x v="47"/>
    <s v="TrendMart Thoothukudi Flagship"/>
    <x v="1"/>
    <s v="Dhruv Natarajan"/>
    <x v="2"/>
    <s v="Chandran Krishnan"/>
    <n v="10"/>
    <d v="2024-10-01T00:00:00"/>
    <x v="214"/>
    <n v="0.17692035152659372"/>
    <x v="0"/>
  </r>
  <r>
    <s v="INV100617"/>
    <x v="290"/>
    <s v="CUST0615"/>
    <s v="PRD0039"/>
    <s v="STR051"/>
    <s v="EMP0258"/>
    <n v="3"/>
    <n v="835.14"/>
    <n v="0"/>
    <n v="0"/>
    <n v="5"/>
    <n v="125.27"/>
    <n v="2630.69"/>
    <n v="1710.6"/>
    <n v="794.82000000000016"/>
    <x v="4"/>
    <x v="4"/>
    <x v="0"/>
    <x v="0"/>
    <s v="15:10"/>
    <s v="Weekday"/>
    <x v="0"/>
    <n v="12"/>
    <n v="2024"/>
    <s v="Dec-2024"/>
    <x v="11"/>
    <s v="Denim Shirt"/>
    <x v="45"/>
    <s v="TrendMart Kozhikode Outlet"/>
    <x v="1"/>
    <s v="Gayathri Menon"/>
    <x v="2"/>
    <s v="Preethi Singh"/>
    <n v="12"/>
    <d v="2024-12-01T00:00:00"/>
    <x v="111"/>
    <n v="0.30213366075060161"/>
    <x v="2"/>
  </r>
  <r>
    <s v="INV100618"/>
    <x v="115"/>
    <s v="CUST0043"/>
    <s v="PRD0080"/>
    <s v="STR080"/>
    <s v="EMP0090"/>
    <n v="2"/>
    <n v="1104.9100000000001"/>
    <n v="25"/>
    <n v="552.46"/>
    <n v="12"/>
    <n v="198.88"/>
    <n v="1856.24"/>
    <n v="1153.94"/>
    <n v="503.41999999999996"/>
    <x v="0"/>
    <x v="0"/>
    <x v="0"/>
    <x v="0"/>
    <s v="15:24"/>
    <s v="Weekend"/>
    <x v="10"/>
    <n v="4"/>
    <n v="2024"/>
    <s v="Apr-2024"/>
    <x v="6"/>
    <s v="Cap"/>
    <x v="0"/>
    <s v="TrendMart Kochi High Street"/>
    <x v="1"/>
    <s v="Suresh Shetty"/>
    <x v="0"/>
    <s v="Padma Gounder"/>
    <n v="4"/>
    <d v="2024-04-01T00:00:00"/>
    <x v="138"/>
    <n v="0.27120415463517644"/>
    <x v="1"/>
  </r>
  <r>
    <s v="INV100619"/>
    <x v="82"/>
    <s v="CUST0410"/>
    <s v="PRD0043"/>
    <s v="STR013"/>
    <s v="EMP0073"/>
    <n v="3"/>
    <n v="3199.89"/>
    <n v="5"/>
    <n v="479.98"/>
    <n v="12"/>
    <n v="1094.3599999999999"/>
    <n v="10214.049999999999"/>
    <n v="6102.03"/>
    <n v="3017.66"/>
    <x v="1"/>
    <x v="1"/>
    <x v="0"/>
    <x v="0"/>
    <s v="10:24"/>
    <s v="Weekday"/>
    <x v="7"/>
    <n v="9"/>
    <n v="2024"/>
    <s v="Sep-2024"/>
    <x v="12"/>
    <s v="Sling Bag"/>
    <x v="20"/>
    <s v="TrendMart Nizamabad Standard"/>
    <x v="2"/>
    <s v="Vasanthi Bhat"/>
    <x v="0"/>
    <s v="Sathish Sundaram"/>
    <n v="9"/>
    <d v="2024-09-01T00:00:00"/>
    <x v="63"/>
    <n v="0.29544206264899819"/>
    <x v="2"/>
  </r>
  <r>
    <s v="INV100620"/>
    <x v="155"/>
    <s v="CUST0096"/>
    <s v="PRD0210"/>
    <s v="STR021"/>
    <s v="EMP0203"/>
    <n v="2"/>
    <n v="1403.63"/>
    <n v="30"/>
    <n v="842.18"/>
    <n v="12"/>
    <n v="235.81"/>
    <n v="2200.89"/>
    <n v="2041.8"/>
    <n v="-76.720000000000084"/>
    <x v="3"/>
    <x v="3"/>
    <x v="1"/>
    <x v="0"/>
    <s v="21:08"/>
    <s v="Weekday"/>
    <x v="6"/>
    <n v="1"/>
    <n v="2025"/>
    <s v="Jan-2025"/>
    <x v="2"/>
    <s v="Georgette Saree"/>
    <x v="22"/>
    <s v="TrendMart Kozhikode Standard"/>
    <x v="1"/>
    <s v="Tara Gopalakrishnan"/>
    <x v="0"/>
    <s v="Rani Mishra"/>
    <n v="13"/>
    <d v="2025-01-01T00:00:00"/>
    <x v="123"/>
    <n v="-3.4858625374280444E-2"/>
    <x v="1"/>
  </r>
  <r>
    <s v="INV100621"/>
    <x v="47"/>
    <s v="CUST0624"/>
    <s v="PRD0201"/>
    <s v="STR112"/>
    <s v="EMP0073"/>
    <n v="3"/>
    <n v="979.41"/>
    <n v="30"/>
    <n v="881.47"/>
    <n v="5"/>
    <n v="102.84"/>
    <n v="2159.6"/>
    <n v="2177.61"/>
    <n v="-120.85000000000022"/>
    <x v="2"/>
    <x v="2"/>
    <x v="0"/>
    <x v="0"/>
    <s v="12:03"/>
    <s v="Weekday"/>
    <x v="9"/>
    <n v="11"/>
    <n v="2024"/>
    <s v="Nov-2024"/>
    <x v="3"/>
    <s v="Sneakers"/>
    <x v="17"/>
    <s v="TrendMart Guntur Outlet"/>
    <x v="0"/>
    <s v="Vinod Bhat"/>
    <x v="3"/>
    <s v="Sathish Sundaram"/>
    <n v="11"/>
    <d v="2024-11-01T00:00:00"/>
    <x v="205"/>
    <n v="-5.5959436932765429E-2"/>
    <x v="1"/>
  </r>
  <r>
    <s v="INV100622"/>
    <x v="238"/>
    <s v="CUST0615"/>
    <s v="PRD0043"/>
    <s v="STR052"/>
    <s v="EMP0215"/>
    <n v="4"/>
    <n v="3520.88"/>
    <n v="0"/>
    <n v="0"/>
    <n v="12"/>
    <n v="1690.02"/>
    <n v="15773.54"/>
    <n v="8136.04"/>
    <n v="5947.4800000000014"/>
    <x v="1"/>
    <x v="1"/>
    <x v="0"/>
    <x v="0"/>
    <s v="20:06"/>
    <s v="Weekend"/>
    <x v="2"/>
    <n v="5"/>
    <n v="2024"/>
    <s v="May-2024"/>
    <x v="12"/>
    <s v="Sling Bag"/>
    <x v="20"/>
    <s v="TrendMart Guntur High Street"/>
    <x v="0"/>
    <s v="Gayathri Menon"/>
    <x v="2"/>
    <s v="Praveen Gupta"/>
    <n v="5"/>
    <d v="2024-05-01T00:00:00"/>
    <x v="63"/>
    <n v="0.37705423132663951"/>
    <x v="2"/>
  </r>
  <r>
    <s v="INV100623"/>
    <x v="82"/>
    <s v="CUST0353"/>
    <s v="PRD0035"/>
    <s v="STR021"/>
    <s v="EMP0009"/>
    <n v="3"/>
    <n v="859.24"/>
    <n v="0"/>
    <n v="0"/>
    <n v="5"/>
    <n v="128.88999999999999"/>
    <n v="2706.61"/>
    <n v="1619.28"/>
    <n v="958.44000000000017"/>
    <x v="0"/>
    <x v="0"/>
    <x v="0"/>
    <x v="0"/>
    <s v="14:49"/>
    <s v="Weekday"/>
    <x v="7"/>
    <n v="9"/>
    <n v="2024"/>
    <s v="Sep-2024"/>
    <x v="0"/>
    <s v="Printed Kurti"/>
    <x v="1"/>
    <s v="TrendMart Kozhikode Standard"/>
    <x v="1"/>
    <s v="Gayathri Gowda"/>
    <x v="1"/>
    <s v="Vinod Hegde"/>
    <n v="9"/>
    <d v="2024-09-01T00:00:00"/>
    <x v="4"/>
    <n v="0.35411086192691232"/>
    <x v="2"/>
  </r>
  <r>
    <s v="INV100624"/>
    <x v="39"/>
    <s v="CUST0044"/>
    <s v="PRD0200"/>
    <s v="STR106"/>
    <s v="EMP0269"/>
    <n v="1"/>
    <n v="756.58"/>
    <n v="0"/>
    <n v="0"/>
    <n v="5"/>
    <n v="37.83"/>
    <n v="794.41"/>
    <n v="496.67"/>
    <n v="259.90999999999997"/>
    <x v="2"/>
    <x v="2"/>
    <x v="0"/>
    <x v="0"/>
    <s v="13:17"/>
    <s v="Weekday"/>
    <x v="9"/>
    <n v="11"/>
    <n v="2024"/>
    <s v="Nov-2024"/>
    <x v="0"/>
    <s v="A-Line Kurti"/>
    <x v="0"/>
    <s v="TrendMart Vijayawada Outlet"/>
    <x v="0"/>
    <s v="Thiru Natarajan"/>
    <x v="2"/>
    <s v="Ishwarya Shetty"/>
    <n v="11"/>
    <d v="2024-11-01T00:00:00"/>
    <x v="0"/>
    <n v="0.32717362570964614"/>
    <x v="2"/>
  </r>
  <r>
    <s v="INV100625"/>
    <x v="231"/>
    <s v="CUST0012"/>
    <s v="PRD0102"/>
    <s v="STR071"/>
    <s v="EMP0149"/>
    <n v="3"/>
    <n v="1776.59"/>
    <n v="0"/>
    <n v="0"/>
    <n v="12"/>
    <n v="639.57000000000005"/>
    <n v="5969.34"/>
    <n v="3994.65"/>
    <n v="1335.12"/>
    <x v="2"/>
    <x v="2"/>
    <x v="0"/>
    <x v="0"/>
    <s v="17:16"/>
    <s v="Weekday"/>
    <x v="11"/>
    <n v="8"/>
    <n v="2024"/>
    <s v="Aug-2024"/>
    <x v="2"/>
    <s v="Printed Saree"/>
    <x v="7"/>
    <s v="TrendMart Kannur Standard"/>
    <x v="1"/>
    <s v="Anil Iyengar"/>
    <x v="0"/>
    <s v="Vasanthi Kamath"/>
    <n v="8"/>
    <d v="2024-08-01T00:00:00"/>
    <x v="207"/>
    <n v="0.22366291750846826"/>
    <x v="2"/>
  </r>
  <r>
    <s v="INV100626"/>
    <x v="82"/>
    <s v="CUST0357"/>
    <s v="PRD0188"/>
    <s v="STR069"/>
    <s v="EMP0206"/>
    <n v="2"/>
    <n v="479.6"/>
    <n v="10"/>
    <n v="95.92"/>
    <n v="5"/>
    <n v="43.16"/>
    <n v="906.44"/>
    <n v="674.18"/>
    <n v="189.10000000000011"/>
    <x v="0"/>
    <x v="0"/>
    <x v="1"/>
    <x v="0"/>
    <s v="19:42"/>
    <s v="Weekday"/>
    <x v="7"/>
    <n v="9"/>
    <n v="2024"/>
    <s v="Sep-2024"/>
    <x v="13"/>
    <s v="Girls Frock"/>
    <x v="19"/>
    <s v="TrendMart Erode Mall Kiosk"/>
    <x v="1"/>
    <s v="Malini Sundaram"/>
    <x v="0"/>
    <s v="Arjun Krishnan"/>
    <n v="9"/>
    <d v="2024-09-01T00:00:00"/>
    <x v="192"/>
    <n v="0.20861833105335167"/>
    <x v="0"/>
  </r>
  <r>
    <s v="INV100627"/>
    <x v="237"/>
    <s v="CUST0442"/>
    <s v="PRD0136"/>
    <s v="STR022"/>
    <s v="EMP0276"/>
    <n v="1"/>
    <n v="1209.93"/>
    <n v="20"/>
    <n v="241.99"/>
    <n v="3"/>
    <n v="29.04"/>
    <n v="996.98"/>
    <n v="910.46"/>
    <n v="57.479999999999983"/>
    <x v="0"/>
    <x v="0"/>
    <x v="0"/>
    <x v="0"/>
    <s v="15:12"/>
    <s v="Weekday"/>
    <x v="9"/>
    <n v="11"/>
    <n v="2024"/>
    <s v="Nov-2024"/>
    <x v="14"/>
    <s v="Necklace"/>
    <x v="41"/>
    <s v="TrendMart Shivamogga Outlet"/>
    <x v="2"/>
    <s v="Deepthi Pandian"/>
    <x v="1"/>
    <s v="Manoj Ramachandran"/>
    <n v="11"/>
    <d v="2024-11-01T00:00:00"/>
    <x v="203"/>
    <n v="5.7654115428594339E-2"/>
    <x v="3"/>
  </r>
  <r>
    <s v="INV100628"/>
    <x v="142"/>
    <s v="CUST0127"/>
    <s v="PRD0158"/>
    <s v="STR057"/>
    <s v="EMP0170"/>
    <n v="1"/>
    <n v="763.48"/>
    <n v="5"/>
    <n v="38.17"/>
    <n v="5"/>
    <n v="36.270000000000003"/>
    <n v="761.58"/>
    <n v="457.16"/>
    <n v="268.15000000000003"/>
    <x v="1"/>
    <x v="1"/>
    <x v="0"/>
    <x v="0"/>
    <s v="16:08"/>
    <s v="Weekend"/>
    <x v="7"/>
    <n v="9"/>
    <n v="2024"/>
    <s v="Sep-2024"/>
    <x v="10"/>
    <s v="Formal Top"/>
    <x v="21"/>
    <s v="TrendMart Vellore Standard"/>
    <x v="1"/>
    <s v="Karunakaran Chandran"/>
    <x v="1"/>
    <s v="Jyothi Prasad"/>
    <n v="9"/>
    <d v="2024-09-01T00:00:00"/>
    <x v="68"/>
    <n v="0.35209695632763466"/>
    <x v="2"/>
  </r>
  <r>
    <s v="INV100629"/>
    <x v="168"/>
    <s v="CUST0141"/>
    <s v="PRD0114"/>
    <s v="STR092"/>
    <s v="EMP0203"/>
    <n v="2"/>
    <n v="811.76"/>
    <n v="30"/>
    <n v="487.06"/>
    <n v="5"/>
    <n v="56.82"/>
    <n v="1193.28"/>
    <n v="977.2"/>
    <n v="159.25999999999993"/>
    <x v="1"/>
    <x v="1"/>
    <x v="1"/>
    <x v="0"/>
    <s v="16:56"/>
    <s v="Weekday"/>
    <x v="7"/>
    <n v="9"/>
    <n v="2024"/>
    <s v="Sep-2024"/>
    <x v="6"/>
    <s v="Sunglasses"/>
    <x v="6"/>
    <s v="TrendMart Kochi Standard"/>
    <x v="1"/>
    <s v="Pallavi Mishra"/>
    <x v="3"/>
    <s v="Rani Mishra"/>
    <n v="9"/>
    <d v="2024-09-01T00:00:00"/>
    <x v="8"/>
    <n v="0.13346406543309192"/>
    <x v="1"/>
  </r>
  <r>
    <s v="INV100630"/>
    <x v="56"/>
    <s v="CUST0128"/>
    <s v="PRD0013"/>
    <s v="STR048"/>
    <s v="EMP0207"/>
    <n v="3"/>
    <n v="808.31"/>
    <n v="10"/>
    <n v="242.49"/>
    <n v="5"/>
    <n v="109.12"/>
    <n v="2291.56"/>
    <n v="1650.03"/>
    <n v="532.41"/>
    <x v="4"/>
    <x v="4"/>
    <x v="1"/>
    <x v="0"/>
    <s v="15:52"/>
    <s v="Weekday"/>
    <x v="4"/>
    <n v="2"/>
    <n v="2025"/>
    <s v="Feb-2025"/>
    <x v="10"/>
    <s v="Crop Top"/>
    <x v="8"/>
    <s v="TrendMart Guntur High Street"/>
    <x v="0"/>
    <s v="Jagan Balasubramaniam"/>
    <x v="1"/>
    <s v="Chitra Bhat"/>
    <n v="14"/>
    <d v="2025-02-01T00:00:00"/>
    <x v="15"/>
    <n v="0.23233517778282042"/>
    <x v="0"/>
  </r>
  <r>
    <s v="INV100631"/>
    <x v="291"/>
    <s v="CUST0152"/>
    <s v="PRD0121"/>
    <s v="STR034"/>
    <s v="EMP0149"/>
    <n v="4"/>
    <n v="4911.9799999999996"/>
    <n v="0"/>
    <n v="0"/>
    <n v="12"/>
    <n v="2357.75"/>
    <n v="22005.67"/>
    <n v="15403.88"/>
    <n v="4244.0399999999991"/>
    <x v="1"/>
    <x v="1"/>
    <x v="1"/>
    <x v="0"/>
    <s v="18:53"/>
    <s v="Weekday"/>
    <x v="8"/>
    <n v="3"/>
    <n v="2025"/>
    <s v="Mar-2025"/>
    <x v="9"/>
    <s v="Analog Watch"/>
    <x v="21"/>
    <s v="TrendMart Warangal Standard"/>
    <x v="2"/>
    <s v="Rahul Chettiar"/>
    <x v="3"/>
    <s v="Vasanthi Kamath"/>
    <n v="15"/>
    <d v="2025-03-01T00:00:00"/>
    <x v="164"/>
    <n v="0.19286120349891639"/>
    <x v="2"/>
  </r>
  <r>
    <s v="INV100632"/>
    <x v="84"/>
    <s v="CUST0058"/>
    <s v="PRD0167"/>
    <s v="STR041"/>
    <s v="EMP0276"/>
    <n v="2"/>
    <n v="2595.33"/>
    <n v="10"/>
    <n v="519.07000000000005"/>
    <n v="12"/>
    <n v="560.59"/>
    <n v="5232.18"/>
    <n v="3485.78"/>
    <n v="1185.81"/>
    <x v="0"/>
    <x v="0"/>
    <x v="1"/>
    <x v="0"/>
    <s v="13:46"/>
    <s v="Weekday"/>
    <x v="1"/>
    <n v="10"/>
    <n v="2024"/>
    <s v="Oct-2024"/>
    <x v="16"/>
    <s v="Kurta"/>
    <x v="24"/>
    <s v="TrendMart Thiruvananthapuram Standard"/>
    <x v="1"/>
    <s v="Gopal Subramaniam"/>
    <x v="1"/>
    <s v="Manoj Ramachandran"/>
    <n v="10"/>
    <d v="2024-10-01T00:00:00"/>
    <x v="119"/>
    <n v="0.22663784502826737"/>
    <x v="0"/>
  </r>
  <r>
    <s v="INV100633"/>
    <x v="292"/>
    <s v="CUST0236"/>
    <s v="PRD0207"/>
    <s v="STR035"/>
    <s v="EMP0063"/>
    <n v="2"/>
    <n v="4375.09"/>
    <n v="0"/>
    <n v="0"/>
    <n v="12"/>
    <n v="1050.02"/>
    <n v="9800.2000000000007"/>
    <n v="6046.26"/>
    <n v="2703.9200000000005"/>
    <x v="4"/>
    <x v="4"/>
    <x v="0"/>
    <x v="0"/>
    <s v="19:17"/>
    <s v="Weekday"/>
    <x v="3"/>
    <n v="7"/>
    <n v="2024"/>
    <s v="Jul-2024"/>
    <x v="2"/>
    <s v="Georgette Saree"/>
    <x v="3"/>
    <s v="TrendMart Vijayawada Mall Kiosk"/>
    <x v="0"/>
    <s v="Manju Raman"/>
    <x v="3"/>
    <s v="Anusuya Subramaniam"/>
    <n v="7"/>
    <d v="2024-07-01T00:00:00"/>
    <x v="193"/>
    <n v="0.27590457337605356"/>
    <x v="2"/>
  </r>
  <r>
    <s v="INV100634"/>
    <x v="293"/>
    <s v="CUST0716"/>
    <s v="PRD0080"/>
    <s v="STR077"/>
    <s v="EMP0002"/>
    <n v="2"/>
    <n v="1119.54"/>
    <n v="30"/>
    <n v="671.72"/>
    <n v="12"/>
    <n v="188.08"/>
    <n v="1755.44"/>
    <n v="1153.94"/>
    <n v="413.41999999999996"/>
    <x v="3"/>
    <x v="3"/>
    <x v="1"/>
    <x v="0"/>
    <s v="13:43"/>
    <s v="Weekend"/>
    <x v="4"/>
    <n v="2"/>
    <n v="2025"/>
    <s v="Feb-2025"/>
    <x v="6"/>
    <s v="Cap"/>
    <x v="0"/>
    <s v="TrendMart Hyderabad Mall Kiosk"/>
    <x v="2"/>
    <s v="Indira Krishnan"/>
    <x v="0"/>
    <s v="Girish Sundaram"/>
    <n v="14"/>
    <d v="2025-02-01T00:00:00"/>
    <x v="138"/>
    <n v="0.23550790684956474"/>
    <x v="1"/>
  </r>
  <r>
    <s v="INV100635"/>
    <x v="110"/>
    <s v="CUST0706"/>
    <s v="PRD0026"/>
    <s v="STR106"/>
    <s v="EMP0206"/>
    <n v="4"/>
    <n v="1552.37"/>
    <n v="30"/>
    <n v="1862.84"/>
    <n v="12"/>
    <n v="521.6"/>
    <n v="4868.24"/>
    <n v="4180.76"/>
    <n v="165.87999999999954"/>
    <x v="4"/>
    <x v="4"/>
    <x v="1"/>
    <x v="0"/>
    <s v="17:39"/>
    <s v="Weekend"/>
    <x v="1"/>
    <n v="10"/>
    <n v="2024"/>
    <s v="Oct-2024"/>
    <x v="15"/>
    <s v="Hoodie"/>
    <x v="36"/>
    <s v="TrendMart Vijayawada Outlet"/>
    <x v="0"/>
    <s v="Charulatha Bhat"/>
    <x v="0"/>
    <s v="Arjun Krishnan"/>
    <n v="10"/>
    <d v="2024-10-01T00:00:00"/>
    <x v="215"/>
    <n v="3.4073915829950771E-2"/>
    <x v="1"/>
  </r>
  <r>
    <s v="INV100636"/>
    <x v="275"/>
    <s v="CUST0044"/>
    <s v="PRD0013"/>
    <s v="STR097"/>
    <s v="EMP0063"/>
    <n v="1"/>
    <n v="817.42"/>
    <n v="20"/>
    <n v="163.47999999999999"/>
    <n v="5"/>
    <n v="32.700000000000003"/>
    <n v="686.64"/>
    <n v="550.01"/>
    <n v="103.92999999999999"/>
    <x v="3"/>
    <x v="3"/>
    <x v="1"/>
    <x v="0"/>
    <s v="19:48"/>
    <s v="Weekday"/>
    <x v="4"/>
    <n v="2"/>
    <n v="2025"/>
    <s v="Feb-2025"/>
    <x v="10"/>
    <s v="Crop Top"/>
    <x v="8"/>
    <s v="TrendMart Thiruvananthapuram High Street"/>
    <x v="1"/>
    <s v="Thiru Natarajan"/>
    <x v="2"/>
    <s v="Anusuya Subramaniam"/>
    <n v="14"/>
    <d v="2025-02-01T00:00:00"/>
    <x v="15"/>
    <n v="0.15136024699988349"/>
    <x v="3"/>
  </r>
  <r>
    <s v="INV100637"/>
    <x v="225"/>
    <s v="CUST0290"/>
    <s v="PRD0177"/>
    <s v="STR093"/>
    <s v="EMP0061"/>
    <n v="3"/>
    <n v="919.44"/>
    <n v="30"/>
    <n v="827.5"/>
    <n v="5"/>
    <n v="96.54"/>
    <n v="2027.36"/>
    <n v="1889.16"/>
    <n v="41.659999999999812"/>
    <x v="1"/>
    <x v="1"/>
    <x v="1"/>
    <x v="0"/>
    <s v="17:52"/>
    <s v="Weekend"/>
    <x v="0"/>
    <n v="12"/>
    <n v="2024"/>
    <s v="Dec-2024"/>
    <x v="10"/>
    <s v="Crop Top"/>
    <x v="28"/>
    <s v="TrendMart Thiruvananthapuram High Street"/>
    <x v="1"/>
    <s v="Easwaran Balasubramaniam"/>
    <x v="3"/>
    <s v="Ganapathy Naidu"/>
    <n v="12"/>
    <d v="2024-12-01T00:00:00"/>
    <x v="73"/>
    <n v="2.054889116881058E-2"/>
    <x v="1"/>
  </r>
  <r>
    <s v="INV100638"/>
    <x v="208"/>
    <s v="CUST0208"/>
    <s v="PRD0078"/>
    <s v="STR040"/>
    <s v="EMP0205"/>
    <n v="2"/>
    <n v="1213.3699999999999"/>
    <n v="15"/>
    <n v="364.01"/>
    <n v="12"/>
    <n v="247.53"/>
    <n v="2310.2600000000002"/>
    <n v="1656.88"/>
    <n v="405.85000000000014"/>
    <x v="0"/>
    <x v="0"/>
    <x v="1"/>
    <x v="0"/>
    <s v="15:23"/>
    <s v="Weekend"/>
    <x v="11"/>
    <n v="8"/>
    <n v="2024"/>
    <s v="Aug-2024"/>
    <x v="5"/>
    <s v="Regular Fit"/>
    <x v="5"/>
    <s v="TrendMart Nizamabad Mall Kiosk"/>
    <x v="2"/>
    <s v="Gauri Sundaram"/>
    <x v="3"/>
    <s v="Malini Gowda"/>
    <n v="8"/>
    <d v="2024-08-01T00:00:00"/>
    <x v="11"/>
    <n v="0.1756728679888844"/>
    <x v="4"/>
  </r>
  <r>
    <s v="INV100639"/>
    <x v="211"/>
    <s v="CUST0269"/>
    <s v="PRD0013"/>
    <s v="STR054"/>
    <s v="EMP0170"/>
    <n v="2"/>
    <n v="821.65"/>
    <n v="30"/>
    <n v="492.99"/>
    <n v="5"/>
    <n v="57.52"/>
    <n v="1207.83"/>
    <n v="1100.02"/>
    <n v="50.289999999999942"/>
    <x v="2"/>
    <x v="2"/>
    <x v="1"/>
    <x v="0"/>
    <s v="17:19"/>
    <s v="Weekday"/>
    <x v="0"/>
    <n v="12"/>
    <n v="2024"/>
    <s v="Dec-2024"/>
    <x v="10"/>
    <s v="Crop Top"/>
    <x v="8"/>
    <s v="TrendMart Thoothukudi Mall Kiosk"/>
    <x v="1"/>
    <s v="Ishwarya Iyengar"/>
    <x v="0"/>
    <s v="Jyothi Prasad"/>
    <n v="12"/>
    <d v="2024-12-01T00:00:00"/>
    <x v="15"/>
    <n v="4.1636654164907271E-2"/>
    <x v="1"/>
  </r>
  <r>
    <s v="INV100640"/>
    <x v="272"/>
    <s v="CUST0057"/>
    <s v="PRD0040"/>
    <s v="STR075"/>
    <s v="EMP0015"/>
    <n v="4"/>
    <n v="1664.85"/>
    <n v="30"/>
    <n v="1997.82"/>
    <n v="12"/>
    <n v="559.39"/>
    <n v="5220.97"/>
    <n v="4594.6400000000003"/>
    <n v="66.939999999999941"/>
    <x v="3"/>
    <x v="3"/>
    <x v="0"/>
    <x v="0"/>
    <s v="15:49"/>
    <s v="Weekend"/>
    <x v="9"/>
    <n v="11"/>
    <n v="2024"/>
    <s v="Nov-2024"/>
    <x v="4"/>
    <s v="Track Suit"/>
    <x v="4"/>
    <s v="TrendMart Chennai Standard"/>
    <x v="1"/>
    <s v="Bharathi Natarajan"/>
    <x v="3"/>
    <s v="Vikram Bhat"/>
    <n v="11"/>
    <d v="2024-11-01T00:00:00"/>
    <x v="6"/>
    <n v="1.2821372273734562E-2"/>
    <x v="1"/>
  </r>
  <r>
    <s v="INV100641"/>
    <x v="148"/>
    <s v="CUST0303"/>
    <s v="PRD0143"/>
    <s v="STR086"/>
    <s v="EMP0121"/>
    <n v="1"/>
    <n v="2317.7600000000002"/>
    <n v="0"/>
    <n v="0"/>
    <n v="12"/>
    <n v="278.13"/>
    <n v="2595.89"/>
    <n v="1504.79"/>
    <n v="812.96999999999991"/>
    <x v="0"/>
    <x v="0"/>
    <x v="1"/>
    <x v="0"/>
    <s v="14:59"/>
    <s v="Weekend"/>
    <x v="2"/>
    <n v="5"/>
    <n v="2024"/>
    <s v="May-2024"/>
    <x v="3"/>
    <s v="Slippers"/>
    <x v="30"/>
    <s v="TrendMart Thiruvananthapuram Outlet"/>
    <x v="1"/>
    <s v="Malathi Balasubramaniam"/>
    <x v="3"/>
    <s v="Yamini Pandian"/>
    <n v="5"/>
    <d v="2024-05-01T00:00:00"/>
    <x v="216"/>
    <n v="0.31317582794340282"/>
    <x v="2"/>
  </r>
  <r>
    <s v="INV100642"/>
    <x v="294"/>
    <s v="CUST0361"/>
    <s v="PRD0117"/>
    <s v="STR085"/>
    <s v="EMP0090"/>
    <n v="3"/>
    <n v="1922"/>
    <n v="0"/>
    <n v="0"/>
    <n v="12"/>
    <n v="691.92"/>
    <n v="6457.92"/>
    <n v="4199.55"/>
    <n v="1566.4499999999998"/>
    <x v="0"/>
    <x v="0"/>
    <x v="0"/>
    <x v="0"/>
    <s v="15:14"/>
    <s v="Weekend"/>
    <x v="2"/>
    <n v="5"/>
    <n v="2024"/>
    <s v="May-2024"/>
    <x v="8"/>
    <s v="Shirt Dress"/>
    <x v="8"/>
    <s v="TrendMart Nizamabad Outlet"/>
    <x v="2"/>
    <s v="Padma Achari"/>
    <x v="3"/>
    <s v="Padma Gounder"/>
    <n v="5"/>
    <d v="2024-05-01T00:00:00"/>
    <x v="10"/>
    <n v="0.24256262078192356"/>
    <x v="2"/>
  </r>
  <r>
    <s v="INV100643"/>
    <x v="113"/>
    <s v="CUST0638"/>
    <s v="PRD0036"/>
    <s v="STR052"/>
    <s v="EMP0002"/>
    <n v="2"/>
    <n v="4945.6099999999997"/>
    <n v="10"/>
    <n v="989.12"/>
    <n v="12"/>
    <n v="1068.25"/>
    <n v="9970.35"/>
    <n v="7497.42"/>
    <n v="1404.6800000000003"/>
    <x v="1"/>
    <x v="1"/>
    <x v="0"/>
    <x v="0"/>
    <s v="14:19"/>
    <s v="Weekday"/>
    <x v="3"/>
    <n v="7"/>
    <n v="2024"/>
    <s v="Jul-2024"/>
    <x v="9"/>
    <s v="Digital Watch"/>
    <x v="30"/>
    <s v="TrendMart Guntur High Street"/>
    <x v="0"/>
    <s v="Chitra Pillai"/>
    <x v="0"/>
    <s v="Girish Sundaram"/>
    <n v="7"/>
    <d v="2024-07-01T00:00:00"/>
    <x v="51"/>
    <n v="0.14088572617811815"/>
    <x v="0"/>
  </r>
  <r>
    <s v="INV100644"/>
    <x v="213"/>
    <s v="CUST0565"/>
    <s v="PRD0231"/>
    <s v="STR086"/>
    <s v="EMP0223"/>
    <n v="1"/>
    <n v="1324.35"/>
    <n v="25"/>
    <n v="331.09"/>
    <n v="12"/>
    <n v="119.19"/>
    <n v="1112.45"/>
    <n v="894.68"/>
    <n v="98.580000000000098"/>
    <x v="3"/>
    <x v="3"/>
    <x v="0"/>
    <x v="0"/>
    <s v="21:59"/>
    <s v="Weekday"/>
    <x v="1"/>
    <n v="10"/>
    <n v="2024"/>
    <s v="Oct-2024"/>
    <x v="4"/>
    <s v="Track Suit"/>
    <x v="30"/>
    <s v="TrendMart Thiruvananthapuram Outlet"/>
    <x v="1"/>
    <s v="Pranav Mishra"/>
    <x v="1"/>
    <s v="Meena Krishnan"/>
    <n v="10"/>
    <d v="2024-10-01T00:00:00"/>
    <x v="151"/>
    <n v="8.8615218661512965E-2"/>
    <x v="1"/>
  </r>
  <r>
    <s v="INV100645"/>
    <x v="135"/>
    <s v="CUST0223"/>
    <s v="PRD0138"/>
    <s v="STR055"/>
    <s v="EMP0091"/>
    <n v="2"/>
    <n v="1297.3"/>
    <n v="0"/>
    <n v="0"/>
    <n v="12"/>
    <n v="311.35000000000002"/>
    <n v="2905.95"/>
    <n v="1823.68"/>
    <n v="770.91999999999973"/>
    <x v="0"/>
    <x v="0"/>
    <x v="0"/>
    <x v="0"/>
    <s v="11:10"/>
    <s v="Weekend"/>
    <x v="2"/>
    <n v="5"/>
    <n v="2024"/>
    <s v="May-2024"/>
    <x v="17"/>
    <s v="Formal Trouser"/>
    <x v="31"/>
    <s v="TrendMart Nellore High Street"/>
    <x v="0"/>
    <s v="Yogesh Venkatesan"/>
    <x v="0"/>
    <s v="Hari Nair"/>
    <n v="5"/>
    <d v="2024-05-01T00:00:00"/>
    <x v="52"/>
    <n v="0.26529018049174963"/>
    <x v="2"/>
  </r>
  <r>
    <s v="INV100646"/>
    <x v="187"/>
    <s v="CUST0015"/>
    <s v="PRD0216"/>
    <s v="STR036"/>
    <s v="EMP0045"/>
    <n v="2"/>
    <n v="1244.07"/>
    <n v="30"/>
    <n v="746.44"/>
    <n v="12"/>
    <n v="209"/>
    <n v="1950.7"/>
    <n v="1657.04"/>
    <n v="84.660000000000082"/>
    <x v="2"/>
    <x v="2"/>
    <x v="1"/>
    <x v="0"/>
    <s v="17:19"/>
    <s v="Weekend"/>
    <x v="3"/>
    <n v="7"/>
    <n v="2024"/>
    <s v="Jul-2024"/>
    <x v="7"/>
    <s v="Jeggings"/>
    <x v="38"/>
    <s v="TrendMart Thiruvananthapuram Outlet"/>
    <x v="1"/>
    <s v="Sunita Chettiar"/>
    <x v="0"/>
    <s v="Chitra Chettiar"/>
    <n v="7"/>
    <d v="2024-07-01T00:00:00"/>
    <x v="157"/>
    <n v="4.3399805198134044E-2"/>
    <x v="1"/>
  </r>
  <r>
    <s v="INV100647"/>
    <x v="295"/>
    <s v="CUST0413"/>
    <s v="PRD0137"/>
    <s v="STR047"/>
    <s v="EMP0156"/>
    <n v="0"/>
    <n v="838.13"/>
    <n v="20"/>
    <n v="0"/>
    <n v="5"/>
    <n v="0"/>
    <n v="0"/>
    <n v="0"/>
    <n v="0"/>
    <x v="0"/>
    <x v="0"/>
    <x v="0"/>
    <x v="0"/>
    <s v="18:54"/>
    <s v="Weekend"/>
    <x v="9"/>
    <n v="11"/>
    <n v="2024"/>
    <s v="Nov-2024"/>
    <x v="10"/>
    <s v="Crop Top"/>
    <x v="19"/>
    <s v="TrendMart Kurnool Standard"/>
    <x v="0"/>
    <s v="Jyothi Gupta"/>
    <x v="0"/>
    <s v="Deepthi Iyengar"/>
    <n v="11"/>
    <d v="2024-11-01T00:00:00"/>
    <x v="99"/>
    <n v="0"/>
    <x v="3"/>
  </r>
  <r>
    <s v="INV100648"/>
    <x v="186"/>
    <s v="CUST0124"/>
    <s v="PRD0089"/>
    <s v="STR070"/>
    <s v="EMP0215"/>
    <n v="4"/>
    <n v="2071.25"/>
    <n v="25"/>
    <n v="2071.25"/>
    <n v="12"/>
    <n v="745.65"/>
    <n v="6959.4"/>
    <n v="6168.92"/>
    <n v="44.829999999999586"/>
    <x v="2"/>
    <x v="2"/>
    <x v="0"/>
    <x v="0"/>
    <s v="17:08"/>
    <s v="Weekday"/>
    <x v="4"/>
    <n v="2"/>
    <n v="2025"/>
    <s v="Feb-2025"/>
    <x v="3"/>
    <s v="Formal Shoes"/>
    <x v="3"/>
    <s v="TrendMart Alappuzha Mall Kiosk"/>
    <x v="1"/>
    <s v="Kalyani Shetty"/>
    <x v="3"/>
    <s v="Praveen Gupta"/>
    <n v="14"/>
    <d v="2025-02-01T00:00:00"/>
    <x v="139"/>
    <n v="6.4416472684426223E-3"/>
    <x v="1"/>
  </r>
  <r>
    <s v="INV100649"/>
    <x v="43"/>
    <s v="CUST0307"/>
    <s v="PRD0014"/>
    <s v="STR087"/>
    <s v="EMP0258"/>
    <n v="1"/>
    <n v="1932.17"/>
    <n v="5"/>
    <n v="96.61"/>
    <n v="12"/>
    <n v="220.27"/>
    <n v="2055.83"/>
    <n v="1205.1400000000001"/>
    <n v="630.41999999999985"/>
    <x v="1"/>
    <x v="1"/>
    <x v="0"/>
    <x v="0"/>
    <s v="16:25"/>
    <s v="Weekday"/>
    <x v="9"/>
    <n v="11"/>
    <n v="2024"/>
    <s v="Nov-2024"/>
    <x v="16"/>
    <s v="Nehru Jacket"/>
    <x v="44"/>
    <s v="TrendMart Salem Outlet"/>
    <x v="1"/>
    <s v="Hariharan Mishra"/>
    <x v="1"/>
    <s v="Preethi Singh"/>
    <n v="11"/>
    <d v="2024-11-01T00:00:00"/>
    <x v="217"/>
    <n v="0.30664986890939422"/>
    <x v="2"/>
  </r>
  <r>
    <s v="INV100650"/>
    <x v="296"/>
    <s v="CUST0097"/>
    <s v="PRD0045"/>
    <s v="STR023"/>
    <s v="EMP0121"/>
    <n v="1"/>
    <n v="3177.59"/>
    <n v="10"/>
    <n v="317.76"/>
    <n v="12"/>
    <n v="343.18"/>
    <n v="3203.01"/>
    <n v="2078.92"/>
    <n v="780.91000000000008"/>
    <x v="4"/>
    <x v="4"/>
    <x v="0"/>
    <x v="0"/>
    <s v="11:07"/>
    <s v="Weekend"/>
    <x v="7"/>
    <n v="9"/>
    <n v="2024"/>
    <s v="Sep-2024"/>
    <x v="2"/>
    <s v="Georgette Saree"/>
    <x v="6"/>
    <s v="TrendMart Thoothukudi High Street"/>
    <x v="1"/>
    <s v="Neelam Varma"/>
    <x v="1"/>
    <s v="Yamini Pandian"/>
    <n v="9"/>
    <d v="2024-09-01T00:00:00"/>
    <x v="218"/>
    <n v="0.24380504587872034"/>
    <x v="0"/>
  </r>
  <r>
    <s v="INV100651"/>
    <x v="171"/>
    <s v="CUST0268"/>
    <s v="PRD0105"/>
    <s v="STR023"/>
    <s v="EMP0206"/>
    <n v="1"/>
    <n v="1144.06"/>
    <n v="30"/>
    <n v="343.22"/>
    <n v="12"/>
    <n v="96.1"/>
    <n v="896.94"/>
    <n v="841.85"/>
    <n v="-41.009999999999962"/>
    <x v="2"/>
    <x v="2"/>
    <x v="0"/>
    <x v="0"/>
    <s v="21:01"/>
    <s v="Weekday"/>
    <x v="9"/>
    <n v="11"/>
    <n v="2024"/>
    <s v="Nov-2024"/>
    <x v="8"/>
    <s v="Shirt Dress"/>
    <x v="43"/>
    <s v="TrendMart Thoothukudi High Street"/>
    <x v="1"/>
    <s v="Ashok Pillai"/>
    <x v="0"/>
    <s v="Arjun Krishnan"/>
    <n v="11"/>
    <d v="2024-11-01T00:00:00"/>
    <x v="97"/>
    <n v="-4.5722121881062235E-2"/>
    <x v="1"/>
  </r>
  <r>
    <s v="INV100652"/>
    <x v="74"/>
    <s v="CUST0098"/>
    <s v="PRD0243"/>
    <s v="STR010"/>
    <s v="EMP0149"/>
    <n v="4"/>
    <n v="1279.71"/>
    <n v="30"/>
    <n v="1535.65"/>
    <n v="12"/>
    <n v="429.98"/>
    <n v="4013.17"/>
    <n v="3507.68"/>
    <n v="75.510000000000218"/>
    <x v="0"/>
    <x v="0"/>
    <x v="0"/>
    <x v="0"/>
    <s v="19:59"/>
    <s v="Weekday"/>
    <x v="9"/>
    <n v="11"/>
    <n v="2024"/>
    <s v="Nov-2024"/>
    <x v="0"/>
    <s v="Straight Kurti"/>
    <x v="12"/>
    <s v="TrendMart Kochi Mall Kiosk"/>
    <x v="1"/>
    <s v="Hariharan Rao"/>
    <x v="0"/>
    <s v="Vasanthi Kamath"/>
    <n v="11"/>
    <d v="2024-11-01T00:00:00"/>
    <x v="21"/>
    <n v="1.8815549802276059E-2"/>
    <x v="1"/>
  </r>
  <r>
    <s v="INV100653"/>
    <x v="131"/>
    <s v="CUST0214"/>
    <s v="PRD0002"/>
    <s v="STR092"/>
    <s v="EMP0173"/>
    <n v="2"/>
    <n v="1122.24"/>
    <n v="25"/>
    <n v="561.12"/>
    <n v="12"/>
    <n v="202"/>
    <n v="1885.36"/>
    <n v="1510.12"/>
    <n v="173.24"/>
    <x v="2"/>
    <x v="2"/>
    <x v="0"/>
    <x v="0"/>
    <s v="17:30"/>
    <s v="Weekday"/>
    <x v="2"/>
    <n v="5"/>
    <n v="2024"/>
    <s v="May-2024"/>
    <x v="15"/>
    <s v="Jacket"/>
    <x v="16"/>
    <s v="TrendMart Kochi Standard"/>
    <x v="1"/>
    <s v="Bhavani Mudaliar"/>
    <x v="0"/>
    <s v="Logesh Gopalakrishnan"/>
    <n v="5"/>
    <d v="2024-05-01T00:00:00"/>
    <x v="26"/>
    <n v="9.1886960580472701E-2"/>
    <x v="1"/>
  </r>
  <r>
    <s v="INV100654"/>
    <x v="125"/>
    <s v="CUST0795"/>
    <s v="PRD0137"/>
    <s v="STR038"/>
    <s v="EMP0260"/>
    <n v="1"/>
    <n v="789.82"/>
    <n v="30"/>
    <n v="236.95"/>
    <n v="5"/>
    <n v="27.64"/>
    <n v="580.51"/>
    <n v="522.38"/>
    <n v="30.489999999999995"/>
    <x v="0"/>
    <x v="0"/>
    <x v="1"/>
    <x v="0"/>
    <s v="18:51"/>
    <s v="Weekend"/>
    <x v="1"/>
    <n v="10"/>
    <n v="2024"/>
    <s v="Oct-2024"/>
    <x v="10"/>
    <s v="Crop Top"/>
    <x v="19"/>
    <s v="TrendMart Tumakuru Standard"/>
    <x v="2"/>
    <s v="Deepa Iyer"/>
    <x v="0"/>
    <s v="Malathi Varma"/>
    <n v="10"/>
    <d v="2024-10-01T00:00:00"/>
    <x v="99"/>
    <n v="5.2522781691960507E-2"/>
    <x v="1"/>
  </r>
  <r>
    <s v="INV100655"/>
    <x v="153"/>
    <s v="CUST0622"/>
    <s v="PRD0187"/>
    <s v="STR002"/>
    <s v="EMP0173"/>
    <n v="3"/>
    <n v="2570.27"/>
    <n v="0"/>
    <n v="0"/>
    <n v="12"/>
    <n v="925.3"/>
    <n v="8636.11"/>
    <n v="5875.17"/>
    <n v="1835.6400000000006"/>
    <x v="2"/>
    <x v="2"/>
    <x v="1"/>
    <x v="0"/>
    <s v="11:21"/>
    <s v="Weekday"/>
    <x v="7"/>
    <n v="9"/>
    <n v="2024"/>
    <s v="Sep-2024"/>
    <x v="16"/>
    <s v="Sherwani"/>
    <x v="8"/>
    <s v="TrendMart Thrissur Standard"/>
    <x v="1"/>
    <s v="Preethi Murthy"/>
    <x v="3"/>
    <s v="Logesh Gopalakrishnan"/>
    <n v="9"/>
    <d v="2024-09-01T00:00:00"/>
    <x v="219"/>
    <n v="0.21255403184998806"/>
    <x v="2"/>
  </r>
  <r>
    <s v="INV100656"/>
    <x v="297"/>
    <s v="CUST0258"/>
    <s v="PRD0109"/>
    <s v="STR060"/>
    <s v="EMP0015"/>
    <n v="2"/>
    <n v="1612.72"/>
    <n v="0"/>
    <n v="0"/>
    <n v="12"/>
    <n v="387.05"/>
    <n v="3612.49"/>
    <n v="2184.86"/>
    <n v="1040.5799999999997"/>
    <x v="0"/>
    <x v="0"/>
    <x v="1"/>
    <x v="0"/>
    <s v="18:25"/>
    <s v="Weekday"/>
    <x v="8"/>
    <n v="3"/>
    <n v="2025"/>
    <s v="Mar-2025"/>
    <x v="15"/>
    <s v="Jacket"/>
    <x v="16"/>
    <s v="TrendMart Tirunelveli Flagship"/>
    <x v="1"/>
    <s v="Vidya Mudaliar"/>
    <x v="1"/>
    <s v="Vikram Bhat"/>
    <n v="15"/>
    <d v="2025-03-01T00:00:00"/>
    <x v="171"/>
    <n v="0.28805062436158985"/>
    <x v="2"/>
  </r>
  <r>
    <s v="INV100657"/>
    <x v="165"/>
    <s v="CUST0721"/>
    <s v="PRD0063"/>
    <s v="STR073"/>
    <s v="EMP0276"/>
    <n v="2"/>
    <n v="1283.24"/>
    <n v="0"/>
    <n v="0"/>
    <n v="12"/>
    <n v="307.98"/>
    <n v="2874.46"/>
    <n v="1731.84"/>
    <n v="834.6400000000001"/>
    <x v="1"/>
    <x v="1"/>
    <x v="1"/>
    <x v="0"/>
    <s v="13:33"/>
    <s v="Weekday"/>
    <x v="8"/>
    <n v="3"/>
    <n v="2025"/>
    <s v="Mar-2025"/>
    <x v="12"/>
    <s v="Backpack"/>
    <x v="11"/>
    <s v="TrendMart Thiruvananthapuram High Street"/>
    <x v="1"/>
    <s v="Kavya Singh"/>
    <x v="0"/>
    <s v="Manoj Ramachandran"/>
    <n v="15"/>
    <d v="2025-03-01T00:00:00"/>
    <x v="27"/>
    <n v="0.29036410317068251"/>
    <x v="2"/>
  </r>
  <r>
    <s v="INV100658"/>
    <x v="156"/>
    <s v="CUST0683"/>
    <s v="PRD0216"/>
    <s v="STR029"/>
    <s v="EMP0008"/>
    <n v="1"/>
    <n v="1057.6500000000001"/>
    <n v="0"/>
    <n v="0"/>
    <n v="12"/>
    <n v="126.92"/>
    <n v="1184.57"/>
    <n v="828.52"/>
    <n v="229.12999999999994"/>
    <x v="2"/>
    <x v="2"/>
    <x v="0"/>
    <x v="0"/>
    <s v="17:11"/>
    <s v="Weekday"/>
    <x v="10"/>
    <n v="4"/>
    <n v="2024"/>
    <s v="Apr-2024"/>
    <x v="7"/>
    <s v="Jeggings"/>
    <x v="38"/>
    <s v="TrendMart Davanagere High Street"/>
    <x v="2"/>
    <s v="Rohit Iyengar"/>
    <x v="0"/>
    <s v="Deepak Kamath"/>
    <n v="4"/>
    <d v="2024-04-01T00:00:00"/>
    <x v="157"/>
    <n v="0.19342883915682479"/>
    <x v="2"/>
  </r>
  <r>
    <s v="INV100659"/>
    <x v="104"/>
    <s v="CUST0582"/>
    <s v="PRD0158"/>
    <s v="STR068"/>
    <s v="EMP0127"/>
    <n v="3"/>
    <n v="673.44"/>
    <n v="0"/>
    <n v="0"/>
    <n v="5"/>
    <n v="101.02"/>
    <n v="2121.34"/>
    <n v="1371.48"/>
    <n v="648.84000000000015"/>
    <x v="4"/>
    <x v="4"/>
    <x v="0"/>
    <x v="0"/>
    <s v="15:23"/>
    <s v="Weekday"/>
    <x v="5"/>
    <n v="6"/>
    <n v="2024"/>
    <s v="Jun-2024"/>
    <x v="10"/>
    <s v="Formal Top"/>
    <x v="21"/>
    <s v="TrendMart Madurai Mall Kiosk"/>
    <x v="1"/>
    <s v="Praveen Kamath"/>
    <x v="3"/>
    <s v="Chandra Reddy"/>
    <n v="6"/>
    <d v="2024-06-01T00:00:00"/>
    <x v="68"/>
    <n v="0.30586327509970118"/>
    <x v="2"/>
  </r>
  <r>
    <s v="INV100660"/>
    <x v="298"/>
    <s v="CUST0008"/>
    <s v="PRD0223"/>
    <s v="STR015"/>
    <s v="EMP0141"/>
    <n v="1"/>
    <n v="1150.82"/>
    <n v="25"/>
    <n v="287.7"/>
    <n v="12"/>
    <n v="103.57"/>
    <n v="966.69"/>
    <n v="761.07"/>
    <n v="102.05000000000001"/>
    <x v="3"/>
    <x v="3"/>
    <x v="1"/>
    <x v="0"/>
    <s v="21:53"/>
    <s v="Weekend"/>
    <x v="7"/>
    <n v="9"/>
    <n v="2024"/>
    <s v="Sep-2024"/>
    <x v="19"/>
    <s v="Casual Belt"/>
    <x v="4"/>
    <s v="TrendMart Madurai Mall Kiosk"/>
    <x v="1"/>
    <s v="Deepthi Naicker"/>
    <x v="0"/>
    <s v="Dhruv Mishra"/>
    <n v="9"/>
    <d v="2024-09-01T00:00:00"/>
    <x v="208"/>
    <n v="0.10556641736233953"/>
    <x v="1"/>
  </r>
  <r>
    <s v="INV100661"/>
    <x v="198"/>
    <s v="CUST0566"/>
    <s v="PRD0191"/>
    <s v="STR083"/>
    <s v="EMP0240"/>
    <n v="2"/>
    <n v="2656.69"/>
    <n v="15"/>
    <n v="797.01"/>
    <n v="12"/>
    <n v="541.96"/>
    <n v="5058.33"/>
    <n v="3706.28"/>
    <n v="810.08999999999969"/>
    <x v="2"/>
    <x v="2"/>
    <x v="0"/>
    <x v="0"/>
    <s v="15:32"/>
    <s v="Weekday"/>
    <x v="10"/>
    <n v="4"/>
    <n v="2024"/>
    <s v="Apr-2024"/>
    <x v="2"/>
    <s v="Silk Saree"/>
    <x v="39"/>
    <s v="TrendMart Tumakuru Outlet"/>
    <x v="2"/>
    <s v="Naresh Gupta"/>
    <x v="3"/>
    <s v="Gopal Prasad"/>
    <n v="4"/>
    <d v="2024-04-01T00:00:00"/>
    <x v="79"/>
    <n v="0.16014969367360368"/>
    <x v="4"/>
  </r>
  <r>
    <s v="INV100662"/>
    <x v="299"/>
    <s v="CUST0301"/>
    <s v="PRD0184"/>
    <s v="STR100"/>
    <s v="EMP0086"/>
    <n v="2"/>
    <n v="1805.75"/>
    <n v="25"/>
    <n v="902.88"/>
    <n v="12"/>
    <n v="325.02999999999997"/>
    <n v="3033.65"/>
    <n v="2366.8200000000002"/>
    <n v="341.79999999999995"/>
    <x v="2"/>
    <x v="2"/>
    <x v="1"/>
    <x v="0"/>
    <s v="12:31"/>
    <s v="Weekday"/>
    <x v="8"/>
    <n v="3"/>
    <n v="2025"/>
    <s v="Mar-2025"/>
    <x v="9"/>
    <s v="Analog Watch"/>
    <x v="18"/>
    <s v="TrendMart Hubballi Standard"/>
    <x v="2"/>
    <s v="Dhanya Naicker"/>
    <x v="3"/>
    <s v="Anil Reddy"/>
    <n v="15"/>
    <d v="2025-03-01T00:00:00"/>
    <x v="220"/>
    <n v="0.11266955647487348"/>
    <x v="1"/>
  </r>
  <r>
    <s v="INV100663"/>
    <x v="30"/>
    <s v="CUST0609"/>
    <s v="PRD0079"/>
    <s v="STR048"/>
    <s v="EMP0121"/>
    <n v="2"/>
    <n v="1835.29"/>
    <n v="20"/>
    <n v="734.12"/>
    <n v="12"/>
    <n v="352.38"/>
    <n v="3288.84"/>
    <n v="2338.92"/>
    <n v="597.54000000000008"/>
    <x v="0"/>
    <x v="0"/>
    <x v="0"/>
    <x v="0"/>
    <s v="19:40"/>
    <s v="Weekday"/>
    <x v="1"/>
    <n v="10"/>
    <n v="2024"/>
    <s v="Oct-2024"/>
    <x v="15"/>
    <s v="Hoodie"/>
    <x v="37"/>
    <s v="TrendMart Guntur High Street"/>
    <x v="0"/>
    <s v="Kannan Reddy"/>
    <x v="1"/>
    <s v="Yamini Pandian"/>
    <n v="10"/>
    <d v="2024-10-01T00:00:00"/>
    <x v="69"/>
    <n v="0.18168716021454376"/>
    <x v="3"/>
  </r>
  <r>
    <s v="INV100664"/>
    <x v="300"/>
    <s v="CUST0282"/>
    <s v="PRD0085"/>
    <s v="STR103"/>
    <s v="EMP0147"/>
    <n v="2"/>
    <n v="1303.45"/>
    <n v="5"/>
    <n v="130.34"/>
    <n v="12"/>
    <n v="297.19"/>
    <n v="2773.75"/>
    <n v="1758.96"/>
    <n v="717.59999999999991"/>
    <x v="2"/>
    <x v="2"/>
    <x v="1"/>
    <x v="0"/>
    <s v="13:28"/>
    <s v="Weekday"/>
    <x v="7"/>
    <n v="9"/>
    <n v="2024"/>
    <s v="Sep-2024"/>
    <x v="19"/>
    <s v="Braided Belt"/>
    <x v="30"/>
    <s v="TrendMart Alappuzha Outlet"/>
    <x v="1"/>
    <s v="Charulatha Ramachandran"/>
    <x v="2"/>
    <s v="Yogesh Chettiar"/>
    <n v="9"/>
    <d v="2024-09-01T00:00:00"/>
    <x v="195"/>
    <n v="0.25871113114015321"/>
    <x v="2"/>
  </r>
  <r>
    <s v="INV100665"/>
    <x v="253"/>
    <s v="CUST0626"/>
    <s v="PRD0243"/>
    <s v="STR048"/>
    <s v="EMP0285"/>
    <n v="1"/>
    <n v="1285.3399999999999"/>
    <n v="0"/>
    <n v="0"/>
    <n v="12"/>
    <n v="154.24"/>
    <n v="1439.58"/>
    <n v="876.92"/>
    <n v="408.41999999999996"/>
    <x v="1"/>
    <x v="1"/>
    <x v="1"/>
    <x v="0"/>
    <s v="15:17"/>
    <s v="Weekday"/>
    <x v="1"/>
    <n v="10"/>
    <n v="2024"/>
    <s v="Oct-2024"/>
    <x v="0"/>
    <s v="Straight Kurti"/>
    <x v="12"/>
    <s v="TrendMart Guntur High Street"/>
    <x v="0"/>
    <s v="Venkat Prasad"/>
    <x v="0"/>
    <s v="Chandran Krishnan"/>
    <n v="10"/>
    <d v="2024-10-01T00:00:00"/>
    <x v="21"/>
    <n v="0.28370774809319382"/>
    <x v="2"/>
  </r>
  <r>
    <s v="INV100666"/>
    <x v="165"/>
    <s v="CUST0236"/>
    <s v="PRD0179"/>
    <s v="STR064"/>
    <s v="EMP0225"/>
    <n v="1"/>
    <n v="1678.39"/>
    <n v="5"/>
    <n v="83.92"/>
    <n v="12"/>
    <n v="191.34"/>
    <n v="1785.81"/>
    <n v="1139.81"/>
    <n v="454.65999999999997"/>
    <x v="2"/>
    <x v="2"/>
    <x v="0"/>
    <x v="0"/>
    <s v="16:38"/>
    <s v="Weekday"/>
    <x v="8"/>
    <n v="3"/>
    <n v="2025"/>
    <s v="Mar-2025"/>
    <x v="7"/>
    <s v="Bootcut"/>
    <x v="47"/>
    <s v="TrendMart Karimnagar Standard"/>
    <x v="2"/>
    <s v="Manju Raman"/>
    <x v="3"/>
    <s v="Swathi Achari"/>
    <n v="15"/>
    <d v="2025-03-01T00:00:00"/>
    <x v="114"/>
    <n v="0.25459595365688398"/>
    <x v="2"/>
  </r>
  <r>
    <s v="INV100667"/>
    <x v="274"/>
    <s v="CUST0800"/>
    <s v="PRD0229"/>
    <s v="STR004"/>
    <s v="EMP0090"/>
    <n v="3"/>
    <n v="1102.06"/>
    <n v="10"/>
    <n v="330.62"/>
    <n v="12"/>
    <n v="357.07"/>
    <n v="3332.63"/>
    <n v="2752.32"/>
    <n v="223.23999999999995"/>
    <x v="0"/>
    <x v="0"/>
    <x v="1"/>
    <x v="1"/>
    <s v="16:13"/>
    <s v="Weekday"/>
    <x v="8"/>
    <n v="3"/>
    <n v="2025"/>
    <s v="Mar-2025"/>
    <x v="18"/>
    <s v="Leather Wallet"/>
    <x v="1"/>
    <s v="TrendMart Kalaburagi Mall Kiosk"/>
    <x v="2"/>
    <s v="Varsha Nair"/>
    <x v="0"/>
    <s v="Padma Gounder"/>
    <n v="15"/>
    <d v="2025-03-01T00:00:00"/>
    <x v="187"/>
    <n v="6.698613407428966E-2"/>
    <x v="0"/>
  </r>
  <r>
    <s v="INV100668"/>
    <x v="247"/>
    <s v="CUST0822"/>
    <s v="PRD0007"/>
    <s v="STR089"/>
    <s v="EMP0160"/>
    <n v="3"/>
    <n v="4789.37"/>
    <n v="20"/>
    <n v="2873.62"/>
    <n v="12"/>
    <n v="1379.34"/>
    <n v="12873.83"/>
    <n v="9709.7099999999991"/>
    <n v="1784.7800000000009"/>
    <x v="0"/>
    <x v="0"/>
    <x v="1"/>
    <x v="0"/>
    <s v="16:29"/>
    <s v="Weekend"/>
    <x v="8"/>
    <n v="3"/>
    <n v="2025"/>
    <s v="Mar-2025"/>
    <x v="2"/>
    <s v="Silk Saree"/>
    <x v="0"/>
    <s v="TrendMart Kurnool Outlet"/>
    <x v="0"/>
    <s v="Arun Chandran"/>
    <x v="0"/>
    <s v="Ganesh Iyengar"/>
    <n v="15"/>
    <d v="2025-03-01T00:00:00"/>
    <x v="185"/>
    <n v="0.13863628772478748"/>
    <x v="3"/>
  </r>
  <r>
    <s v="INV100669"/>
    <x v="158"/>
    <s v="CUST0443"/>
    <s v="PRD0114"/>
    <s v="STR090"/>
    <s v="EMP0061"/>
    <n v="2"/>
    <n v="888.22"/>
    <n v="25"/>
    <n v="444.11"/>
    <n v="5"/>
    <n v="66.62"/>
    <n v="1398.95"/>
    <n v="977.2"/>
    <n v="355.13"/>
    <x v="0"/>
    <x v="0"/>
    <x v="1"/>
    <x v="0"/>
    <s v="12:50"/>
    <s v="Weekday"/>
    <x v="7"/>
    <n v="9"/>
    <n v="2024"/>
    <s v="Sep-2024"/>
    <x v="6"/>
    <s v="Sunglasses"/>
    <x v="6"/>
    <s v="TrendMart Kannur Outlet"/>
    <x v="1"/>
    <s v="Tarun Nair"/>
    <x v="3"/>
    <s v="Ganapathy Naidu"/>
    <n v="9"/>
    <d v="2024-09-01T00:00:00"/>
    <x v="8"/>
    <n v="0.2538546767218271"/>
    <x v="1"/>
  </r>
  <r>
    <s v="INV100670"/>
    <x v="271"/>
    <s v="CUST0091"/>
    <s v="PRD0016"/>
    <s v="STR003"/>
    <s v="EMP0203"/>
    <n v="3"/>
    <n v="2032.24"/>
    <n v="0"/>
    <n v="0"/>
    <n v="12"/>
    <n v="731.61"/>
    <n v="6828.33"/>
    <n v="4385.1899999999996"/>
    <n v="1711.5300000000002"/>
    <x v="0"/>
    <x v="0"/>
    <x v="0"/>
    <x v="0"/>
    <s v="11:25"/>
    <s v="Weekday"/>
    <x v="8"/>
    <n v="3"/>
    <n v="2025"/>
    <s v="Mar-2025"/>
    <x v="12"/>
    <s v="Sling Bag"/>
    <x v="17"/>
    <s v="TrendMart Tumakuru High Street"/>
    <x v="2"/>
    <s v="Eshwari Chandran"/>
    <x v="0"/>
    <s v="Rani Mishra"/>
    <n v="15"/>
    <d v="2025-03-01T00:00:00"/>
    <x v="28"/>
    <n v="0.25065133055959515"/>
    <x v="2"/>
  </r>
  <r>
    <s v="INV100671"/>
    <x v="80"/>
    <s v="CUST0208"/>
    <s v="PRD0177"/>
    <s v="STR063"/>
    <s v="EMP0002"/>
    <n v="1"/>
    <n v="970.09"/>
    <n v="25"/>
    <n v="242.52"/>
    <n v="5"/>
    <n v="36.380000000000003"/>
    <n v="763.95"/>
    <n v="629.72"/>
    <n v="97.850000000000023"/>
    <x v="1"/>
    <x v="1"/>
    <x v="0"/>
    <x v="0"/>
    <s v="21:30"/>
    <s v="Weekend"/>
    <x v="1"/>
    <n v="10"/>
    <n v="2024"/>
    <s v="Oct-2024"/>
    <x v="10"/>
    <s v="Crop Top"/>
    <x v="28"/>
    <s v="TrendMart Shivamogga Mall Kiosk"/>
    <x v="2"/>
    <s v="Gauri Sundaram"/>
    <x v="3"/>
    <s v="Girish Sundaram"/>
    <n v="10"/>
    <d v="2024-10-01T00:00:00"/>
    <x v="73"/>
    <n v="0.12808429871064864"/>
    <x v="1"/>
  </r>
  <r>
    <s v="INV100672"/>
    <x v="239"/>
    <s v="CUST0685"/>
    <s v="PRD0043"/>
    <s v="STR091"/>
    <s v="EMP0073"/>
    <n v="1"/>
    <n v="3047.59"/>
    <n v="25"/>
    <n v="761.9"/>
    <n v="12"/>
    <n v="274.27999999999997"/>
    <n v="2559.9699999999998"/>
    <n v="2034.01"/>
    <n v="251.67999999999984"/>
    <x v="2"/>
    <x v="2"/>
    <x v="1"/>
    <x v="1"/>
    <s v="18:30"/>
    <s v="Weekday"/>
    <x v="5"/>
    <n v="6"/>
    <n v="2024"/>
    <s v="Jun-2024"/>
    <x v="12"/>
    <s v="Sling Bag"/>
    <x v="20"/>
    <s v="TrendMart Nizamabad Standard"/>
    <x v="2"/>
    <s v="Tanvi Menon"/>
    <x v="2"/>
    <s v="Sathish Sundaram"/>
    <n v="6"/>
    <d v="2024-06-01T00:00:00"/>
    <x v="63"/>
    <n v="9.8313652113110647E-2"/>
    <x v="1"/>
  </r>
  <r>
    <s v="INV100673"/>
    <x v="301"/>
    <s v="CUST0697"/>
    <s v="PRD0188"/>
    <s v="STR114"/>
    <s v="EMP0260"/>
    <n v="3"/>
    <n v="475.89"/>
    <n v="20"/>
    <n v="285.52999999999997"/>
    <n v="5"/>
    <n v="57.11"/>
    <n v="1199.25"/>
    <n v="1011.27"/>
    <n v="130.87"/>
    <x v="0"/>
    <x v="0"/>
    <x v="0"/>
    <x v="0"/>
    <s v="19:07"/>
    <s v="Weekday"/>
    <x v="0"/>
    <n v="12"/>
    <n v="2024"/>
    <s v="Dec-2024"/>
    <x v="13"/>
    <s v="Girls Frock"/>
    <x v="19"/>
    <s v="TrendMart Thiruvananthapuram High Street"/>
    <x v="1"/>
    <s v="Nisha Iyer"/>
    <x v="0"/>
    <s v="Malathi Varma"/>
    <n v="12"/>
    <d v="2024-12-01T00:00:00"/>
    <x v="192"/>
    <n v="0.10912653741922035"/>
    <x v="3"/>
  </r>
  <r>
    <s v="INV100674"/>
    <x v="55"/>
    <s v="CUST0305"/>
    <s v="PRD0188"/>
    <s v="STR116"/>
    <s v="EMP0090"/>
    <n v="1"/>
    <n v="511.61"/>
    <n v="20"/>
    <n v="102.32"/>
    <n v="5"/>
    <n v="20.46"/>
    <n v="429.75"/>
    <n v="337.09"/>
    <n v="72.200000000000017"/>
    <x v="1"/>
    <x v="1"/>
    <x v="0"/>
    <x v="0"/>
    <s v="15:58"/>
    <s v="Weekday"/>
    <x v="1"/>
    <n v="10"/>
    <n v="2024"/>
    <s v="Oct-2024"/>
    <x v="13"/>
    <s v="Girls Frock"/>
    <x v="19"/>
    <s v="TrendMart Madurai High Street"/>
    <x v="1"/>
    <s v="Anand Srinivasan"/>
    <x v="2"/>
    <s v="Padma Gounder"/>
    <n v="10"/>
    <d v="2024-10-01T00:00:00"/>
    <x v="192"/>
    <n v="0.16800465386852825"/>
    <x v="3"/>
  </r>
  <r>
    <s v="INV100675"/>
    <x v="37"/>
    <s v="CUST0644"/>
    <s v="PRD0047"/>
    <s v="STR097"/>
    <s v="EMP0285"/>
    <n v="5"/>
    <n v="515.23"/>
    <n v="10"/>
    <n v="257.62"/>
    <n v="5"/>
    <n v="115.93"/>
    <n v="2434.46"/>
    <n v="1475"/>
    <n v="843.53"/>
    <x v="0"/>
    <x v="0"/>
    <x v="1"/>
    <x v="0"/>
    <s v="17:33"/>
    <s v="Weekend"/>
    <x v="0"/>
    <n v="12"/>
    <n v="2024"/>
    <s v="Dec-2024"/>
    <x v="1"/>
    <s v="Round Neck"/>
    <x v="18"/>
    <s v="TrendMart Thiruvananthapuram High Street"/>
    <x v="1"/>
    <s v="Sangeeta Chandran"/>
    <x v="1"/>
    <s v="Chandran Krishnan"/>
    <n v="12"/>
    <d v="2024-12-01T00:00:00"/>
    <x v="42"/>
    <n v="0.34649573211307638"/>
    <x v="0"/>
  </r>
  <r>
    <s v="INV100676"/>
    <x v="16"/>
    <s v="CUST0525"/>
    <s v="PRD0116"/>
    <s v="STR117"/>
    <s v="EMP0091"/>
    <n v="3"/>
    <n v="1369.38"/>
    <n v="15"/>
    <n v="616.22"/>
    <n v="12"/>
    <n v="419.03"/>
    <n v="3910.95"/>
    <n v="3146.13"/>
    <n v="345.78999999999974"/>
    <x v="0"/>
    <x v="0"/>
    <x v="0"/>
    <x v="0"/>
    <s v="15:42"/>
    <s v="Weekday"/>
    <x v="1"/>
    <n v="10"/>
    <n v="2024"/>
    <s v="Oct-2024"/>
    <x v="7"/>
    <s v="Bootcut"/>
    <x v="13"/>
    <s v="TrendMart Tirunelveli Flagship"/>
    <x v="1"/>
    <s v="Kannan Yadav"/>
    <x v="1"/>
    <s v="Hari Nair"/>
    <n v="10"/>
    <d v="2024-10-01T00:00:00"/>
    <x v="56"/>
    <n v="8.8415858039606679E-2"/>
    <x v="4"/>
  </r>
  <r>
    <s v="INV100677"/>
    <x v="171"/>
    <s v="CUST0491"/>
    <s v="PRD0093"/>
    <s v="STR023"/>
    <s v="EMP0001"/>
    <n v="4"/>
    <n v="830.44"/>
    <n v="30"/>
    <n v="996.53"/>
    <n v="5"/>
    <n v="116.26"/>
    <n v="2441.4899999999998"/>
    <n v="2272.2399999999998"/>
    <n v="52.989999999999995"/>
    <x v="5"/>
    <x v="5"/>
    <x v="1"/>
    <x v="0"/>
    <s v="16:51"/>
    <s v="Weekday"/>
    <x v="9"/>
    <n v="11"/>
    <n v="2024"/>
    <s v="Nov-2024"/>
    <x v="0"/>
    <s v="Anarkali Kurti"/>
    <x v="33"/>
    <s v="TrendMart Thoothukudi High Street"/>
    <x v="1"/>
    <s v="Jyothi Sundaram"/>
    <x v="3"/>
    <s v="Charulatha Kumar"/>
    <n v="11"/>
    <d v="2024-11-01T00:00:00"/>
    <x v="54"/>
    <n v="2.1703959467374433E-2"/>
    <x v="1"/>
  </r>
  <r>
    <s v="INV100678"/>
    <x v="108"/>
    <s v="CUST0765"/>
    <s v="PRD0144"/>
    <s v="STR075"/>
    <s v="EMP0121"/>
    <n v="3"/>
    <n v="1132.5899999999999"/>
    <n v="30"/>
    <n v="1019.33"/>
    <n v="12"/>
    <n v="285.41000000000003"/>
    <n v="2663.85"/>
    <n v="2099.52"/>
    <n v="278.9199999999999"/>
    <x v="1"/>
    <x v="1"/>
    <x v="0"/>
    <x v="0"/>
    <s v="15:47"/>
    <s v="Weekday"/>
    <x v="3"/>
    <n v="7"/>
    <n v="2024"/>
    <s v="Jul-2024"/>
    <x v="10"/>
    <s v="Casual Top"/>
    <x v="18"/>
    <s v="TrendMart Chennai Standard"/>
    <x v="1"/>
    <s v="Elango Subramaniam"/>
    <x v="0"/>
    <s v="Yamini Pandian"/>
    <n v="7"/>
    <d v="2024-07-01T00:00:00"/>
    <x v="93"/>
    <n v="0.10470559528501977"/>
    <x v="1"/>
  </r>
  <r>
    <s v="INV100679"/>
    <x v="28"/>
    <s v="CUST0447"/>
    <s v="PRD0111"/>
    <s v="STR001"/>
    <s v="EMP0149"/>
    <n v="2"/>
    <n v="926.02"/>
    <n v="0"/>
    <n v="0"/>
    <n v="5"/>
    <n v="92.6"/>
    <n v="1944.64"/>
    <n v="1180.96"/>
    <n v="671.08"/>
    <x v="3"/>
    <x v="3"/>
    <x v="0"/>
    <x v="0"/>
    <s v="20:02"/>
    <s v="Weekend"/>
    <x v="10"/>
    <n v="4"/>
    <n v="2024"/>
    <s v="Apr-2024"/>
    <x v="11"/>
    <s v="Casual Shirt"/>
    <x v="18"/>
    <s v="TrendMart Kollam Standard"/>
    <x v="1"/>
    <s v="Siddharth Gounder"/>
    <x v="0"/>
    <s v="Vasanthi Kamath"/>
    <n v="4"/>
    <d v="2024-04-01T00:00:00"/>
    <x v="75"/>
    <n v="0.34509215073226923"/>
    <x v="2"/>
  </r>
  <r>
    <s v="INV100680"/>
    <x v="81"/>
    <s v="CUST0225"/>
    <s v="PRD0115"/>
    <s v="STR003"/>
    <s v="EMP0072"/>
    <n v="2"/>
    <n v="1833.71"/>
    <n v="0"/>
    <n v="0"/>
    <n v="12"/>
    <n v="440.09"/>
    <n v="4107.51"/>
    <n v="2281.8000000000002"/>
    <n v="1385.6200000000001"/>
    <x v="1"/>
    <x v="1"/>
    <x v="0"/>
    <x v="1"/>
    <s v="19:41"/>
    <s v="Weekend"/>
    <x v="1"/>
    <n v="10"/>
    <n v="2024"/>
    <s v="Oct-2024"/>
    <x v="8"/>
    <s v="Bodycon Dress"/>
    <x v="1"/>
    <s v="TrendMart Tumakuru High Street"/>
    <x v="2"/>
    <s v="Vasanthi Prasad"/>
    <x v="3"/>
    <s v="Anitha Ramachandran"/>
    <n v="10"/>
    <d v="2024-10-01T00:00:00"/>
    <x v="57"/>
    <n v="0.33733819272503296"/>
    <x v="2"/>
  </r>
  <r>
    <s v="INV100681"/>
    <x v="218"/>
    <s v="CUST0700"/>
    <s v="PRD0064"/>
    <s v="STR056"/>
    <s v="EMP0002"/>
    <n v="4"/>
    <n v="315.62"/>
    <n v="15"/>
    <n v="189.37"/>
    <n v="5"/>
    <n v="53.66"/>
    <n v="1126.77"/>
    <n v="1016.6"/>
    <n v="56.509999999999962"/>
    <x v="0"/>
    <x v="0"/>
    <x v="1"/>
    <x v="0"/>
    <s v="15:00"/>
    <s v="Weekday"/>
    <x v="0"/>
    <n v="12"/>
    <n v="2024"/>
    <s v="Dec-2024"/>
    <x v="19"/>
    <s v="Leather Belt"/>
    <x v="27"/>
    <s v="TrendMart Nizamabad Standard"/>
    <x v="2"/>
    <s v="Hemanth Bhat"/>
    <x v="3"/>
    <s v="Girish Sundaram"/>
    <n v="12"/>
    <d v="2024-12-01T00:00:00"/>
    <x v="47"/>
    <n v="5.0152204975283297E-2"/>
    <x v="4"/>
  </r>
  <r>
    <s v="INV100682"/>
    <x v="256"/>
    <s v="CUST0777"/>
    <s v="PRD0025"/>
    <s v="STR120"/>
    <s v="EMP0223"/>
    <n v="3"/>
    <n v="1322.42"/>
    <n v="10"/>
    <n v="396.73"/>
    <n v="12"/>
    <n v="428.46"/>
    <n v="3998.99"/>
    <n v="3075.72"/>
    <n v="494.81"/>
    <x v="1"/>
    <x v="1"/>
    <x v="0"/>
    <x v="0"/>
    <s v="21:02"/>
    <s v="Weekday"/>
    <x v="2"/>
    <n v="5"/>
    <n v="2024"/>
    <s v="May-2024"/>
    <x v="7"/>
    <s v="Straight Fit"/>
    <x v="23"/>
    <s v="TrendMart Karimnagar Standard"/>
    <x v="2"/>
    <s v="Saranya Mudaliar"/>
    <x v="0"/>
    <s v="Meena Krishnan"/>
    <n v="5"/>
    <d v="2024-05-01T00:00:00"/>
    <x v="39"/>
    <n v="0.12373374277004945"/>
    <x v="0"/>
  </r>
  <r>
    <s v="INV100683"/>
    <x v="229"/>
    <s v="CUST0295"/>
    <s v="PRD0191"/>
    <s v="STR085"/>
    <s v="EMP0223"/>
    <n v="2"/>
    <n v="2832.56"/>
    <n v="25"/>
    <n v="1416.28"/>
    <n v="12"/>
    <n v="509.86"/>
    <n v="4758.7"/>
    <n v="3706.28"/>
    <n v="542.5599999999996"/>
    <x v="0"/>
    <x v="0"/>
    <x v="0"/>
    <x v="0"/>
    <s v="18:47"/>
    <s v="Weekend"/>
    <x v="4"/>
    <n v="2"/>
    <n v="2025"/>
    <s v="Feb-2025"/>
    <x v="2"/>
    <s v="Silk Saree"/>
    <x v="39"/>
    <s v="TrendMart Nizamabad Outlet"/>
    <x v="2"/>
    <s v="Anil Mudaliar"/>
    <x v="2"/>
    <s v="Meena Krishnan"/>
    <n v="14"/>
    <d v="2025-02-01T00:00:00"/>
    <x v="79"/>
    <n v="0.11401433164519714"/>
    <x v="1"/>
  </r>
  <r>
    <s v="INV100684"/>
    <x v="190"/>
    <s v="CUST0850"/>
    <s v="PRD0191"/>
    <s v="STR013"/>
    <s v="EMP0225"/>
    <n v="1"/>
    <n v="2849.39"/>
    <n v="30"/>
    <n v="854.82"/>
    <n v="12"/>
    <n v="239.35"/>
    <n v="2233.92"/>
    <n v="1853.14"/>
    <n v="141.42999999999998"/>
    <x v="0"/>
    <x v="0"/>
    <x v="0"/>
    <x v="0"/>
    <s v="14:54"/>
    <s v="Weekend"/>
    <x v="6"/>
    <n v="1"/>
    <n v="2025"/>
    <s v="Jan-2025"/>
    <x v="2"/>
    <s v="Silk Saree"/>
    <x v="39"/>
    <s v="TrendMart Nizamabad Standard"/>
    <x v="2"/>
    <s v="Chidambaram Krishnan"/>
    <x v="0"/>
    <s v="Swathi Achari"/>
    <n v="13"/>
    <d v="2025-01-01T00:00:00"/>
    <x v="79"/>
    <n v="6.3310234923363407E-2"/>
    <x v="1"/>
  </r>
  <r>
    <s v="INV100685"/>
    <x v="201"/>
    <s v="CUST0374"/>
    <s v="PRD0092"/>
    <s v="STR078"/>
    <s v="EMP0223"/>
    <n v="2"/>
    <n v="3729.48"/>
    <n v="15"/>
    <n v="1118.8399999999999"/>
    <n v="12"/>
    <n v="760.81"/>
    <n v="7100.93"/>
    <n v="5464.62"/>
    <n v="875.50000000000045"/>
    <x v="1"/>
    <x v="1"/>
    <x v="0"/>
    <x v="0"/>
    <s v="18:07"/>
    <s v="Weekend"/>
    <x v="11"/>
    <n v="8"/>
    <n v="2024"/>
    <s v="Aug-2024"/>
    <x v="2"/>
    <s v="Georgette Saree"/>
    <x v="39"/>
    <s v="TrendMart Vellore Standard"/>
    <x v="1"/>
    <s v="Varsha Rao"/>
    <x v="0"/>
    <s v="Meena Krishnan"/>
    <n v="8"/>
    <d v="2024-08-01T00:00:00"/>
    <x v="149"/>
    <n v="0.12329370941552732"/>
    <x v="4"/>
  </r>
  <r>
    <s v="INV100686"/>
    <x v="171"/>
    <s v="CUST0269"/>
    <s v="PRD0065"/>
    <s v="STR089"/>
    <s v="EMP0026"/>
    <n v="1"/>
    <n v="3845.25"/>
    <n v="10"/>
    <n v="384.52"/>
    <n v="12"/>
    <n v="415.29"/>
    <n v="3876.02"/>
    <n v="2633.56"/>
    <n v="827.17000000000007"/>
    <x v="3"/>
    <x v="3"/>
    <x v="0"/>
    <x v="0"/>
    <s v="21:07"/>
    <s v="Weekday"/>
    <x v="9"/>
    <n v="11"/>
    <n v="2024"/>
    <s v="Nov-2024"/>
    <x v="2"/>
    <s v="Georgette Saree"/>
    <x v="2"/>
    <s v="TrendMart Kurnool Outlet"/>
    <x v="0"/>
    <s v="Ishwarya Iyengar"/>
    <x v="0"/>
    <s v="Sunita Ramachandran"/>
    <n v="11"/>
    <d v="2024-11-01T00:00:00"/>
    <x v="2"/>
    <n v="0.21340705156320144"/>
    <x v="0"/>
  </r>
  <r>
    <s v="INV100687"/>
    <x v="269"/>
    <s v="CUST0296"/>
    <s v="PRD0116"/>
    <s v="STR049"/>
    <s v="EMP0100"/>
    <n v="2"/>
    <n v="1462.47"/>
    <n v="15"/>
    <n v="438.74"/>
    <n v="12"/>
    <n v="298.33999999999997"/>
    <n v="2784.54"/>
    <n v="2097.42"/>
    <n v="388.77999999999992"/>
    <x v="3"/>
    <x v="3"/>
    <x v="1"/>
    <x v="0"/>
    <s v="21:51"/>
    <s v="Weekday"/>
    <x v="6"/>
    <n v="1"/>
    <n v="2025"/>
    <s v="Jan-2025"/>
    <x v="7"/>
    <s v="Bootcut"/>
    <x v="13"/>
    <s v="TrendMart Bengaluru Flagship"/>
    <x v="2"/>
    <s v="Rahul Prasad"/>
    <x v="3"/>
    <s v="Priya Balasubramaniam"/>
    <n v="13"/>
    <d v="2025-01-01T00:00:00"/>
    <x v="56"/>
    <n v="0.13962090686432946"/>
    <x v="4"/>
  </r>
  <r>
    <s v="INV100688"/>
    <x v="287"/>
    <s v="CUST0520"/>
    <s v="PRD0013"/>
    <s v="STR091"/>
    <s v="EMP0063"/>
    <n v="3"/>
    <n v="784.69"/>
    <n v="10"/>
    <n v="235.41"/>
    <n v="5"/>
    <n v="105.93"/>
    <n v="2224.59"/>
    <n v="1650.03"/>
    <n v="468.63000000000017"/>
    <x v="4"/>
    <x v="4"/>
    <x v="0"/>
    <x v="0"/>
    <s v="20:31"/>
    <s v="Weekday"/>
    <x v="5"/>
    <n v="6"/>
    <n v="2024"/>
    <s v="Jun-2024"/>
    <x v="10"/>
    <s v="Crop Top"/>
    <x v="8"/>
    <s v="TrendMart Nizamabad Standard"/>
    <x v="2"/>
    <s v="Harish Gowda"/>
    <x v="0"/>
    <s v="Anusuya Subramaniam"/>
    <n v="6"/>
    <d v="2024-06-01T00:00:00"/>
    <x v="15"/>
    <n v="0.21065904278990741"/>
    <x v="0"/>
  </r>
  <r>
    <s v="INV100689"/>
    <x v="73"/>
    <s v="CUST0121"/>
    <s v="PRD0224"/>
    <s v="STR015"/>
    <s v="EMP0063"/>
    <n v="2"/>
    <n v="5008.82"/>
    <n v="10"/>
    <n v="1001.76"/>
    <n v="12"/>
    <n v="1081.9100000000001"/>
    <n v="10097.790000000001"/>
    <n v="6741.6"/>
    <n v="2274.2800000000007"/>
    <x v="2"/>
    <x v="2"/>
    <x v="0"/>
    <x v="0"/>
    <s v="10:01"/>
    <s v="Weekday"/>
    <x v="3"/>
    <n v="7"/>
    <n v="2024"/>
    <s v="Jul-2024"/>
    <x v="2"/>
    <s v="Printed Saree"/>
    <x v="3"/>
    <s v="TrendMart Madurai Mall Kiosk"/>
    <x v="1"/>
    <s v="Srinivas Prasad"/>
    <x v="1"/>
    <s v="Anusuya Subramaniam"/>
    <n v="7"/>
    <d v="2024-07-01T00:00:00"/>
    <x v="3"/>
    <n v="0.22522551964340717"/>
    <x v="0"/>
  </r>
  <r>
    <s v="INV100690"/>
    <x v="171"/>
    <s v="CUST0561"/>
    <s v="PRD0117"/>
    <s v="STR101"/>
    <s v="EMP0194"/>
    <n v="2"/>
    <n v="1748.18"/>
    <n v="0"/>
    <n v="0"/>
    <n v="12"/>
    <n v="419.56"/>
    <n v="3915.92"/>
    <n v="2799.7"/>
    <n v="696.66000000000031"/>
    <x v="2"/>
    <x v="2"/>
    <x v="0"/>
    <x v="0"/>
    <s v="20:36"/>
    <s v="Weekday"/>
    <x v="9"/>
    <n v="11"/>
    <n v="2024"/>
    <s v="Nov-2024"/>
    <x v="8"/>
    <s v="Shirt Dress"/>
    <x v="8"/>
    <s v="TrendMart Thiruvananthapuram Standard"/>
    <x v="1"/>
    <s v="Indira Naidu"/>
    <x v="3"/>
    <s v="Pranav Reddy"/>
    <n v="11"/>
    <d v="2024-11-01T00:00:00"/>
    <x v="10"/>
    <n v="0.17790455371917718"/>
    <x v="2"/>
  </r>
  <r>
    <s v="INV100691"/>
    <x v="142"/>
    <s v="CUST0601"/>
    <s v="PRD0198"/>
    <s v="STR027"/>
    <s v="EMP0072"/>
    <n v="2"/>
    <n v="892.74"/>
    <n v="0"/>
    <n v="0"/>
    <n v="5"/>
    <n v="89.27"/>
    <n v="1874.75"/>
    <n v="1170.52"/>
    <n v="614.96"/>
    <x v="3"/>
    <x v="3"/>
    <x v="0"/>
    <x v="0"/>
    <s v="12:58"/>
    <s v="Weekend"/>
    <x v="7"/>
    <n v="9"/>
    <n v="2024"/>
    <s v="Sep-2024"/>
    <x v="17"/>
    <s v="Formal Trouser"/>
    <x v="38"/>
    <s v="TrendMart Hyderabad Standard"/>
    <x v="2"/>
    <s v="Radha Raman"/>
    <x v="3"/>
    <s v="Anitha Ramachandran"/>
    <n v="9"/>
    <d v="2024-09-01T00:00:00"/>
    <x v="182"/>
    <n v="0.32802240298706498"/>
    <x v="2"/>
  </r>
  <r>
    <s v="INV100692"/>
    <x v="109"/>
    <s v="CUST0825"/>
    <s v="PRD0115"/>
    <s v="STR008"/>
    <s v="EMP0160"/>
    <n v="2"/>
    <n v="1747.98"/>
    <n v="10"/>
    <n v="349.6"/>
    <n v="12"/>
    <n v="377.56"/>
    <n v="3523.92"/>
    <n v="2281.8000000000002"/>
    <n v="864.56"/>
    <x v="0"/>
    <x v="0"/>
    <x v="1"/>
    <x v="0"/>
    <s v="20:52"/>
    <s v="Weekday"/>
    <x v="5"/>
    <n v="6"/>
    <n v="2024"/>
    <s v="Jun-2024"/>
    <x v="8"/>
    <s v="Bodycon Dress"/>
    <x v="1"/>
    <s v="TrendMart Kochi Mall Kiosk"/>
    <x v="1"/>
    <s v="Vani Prasad"/>
    <x v="1"/>
    <s v="Ganesh Iyengar"/>
    <n v="6"/>
    <d v="2024-06-01T00:00:00"/>
    <x v="57"/>
    <n v="0.24534041635451426"/>
    <x v="0"/>
  </r>
  <r>
    <s v="INV100693"/>
    <x v="201"/>
    <s v="CUST0362"/>
    <s v="PRD0151"/>
    <s v="STR043"/>
    <s v="EMP0160"/>
    <n v="3"/>
    <n v="1541.21"/>
    <n v="20"/>
    <n v="924.73"/>
    <n v="12"/>
    <n v="443.87"/>
    <n v="4142.7700000000004"/>
    <n v="2504.88"/>
    <n v="1194.0200000000004"/>
    <x v="0"/>
    <x v="0"/>
    <x v="0"/>
    <x v="0"/>
    <s v="20:13"/>
    <s v="Weekend"/>
    <x v="11"/>
    <n v="8"/>
    <n v="2024"/>
    <s v="Aug-2024"/>
    <x v="7"/>
    <s v="Bootcut"/>
    <x v="4"/>
    <s v="TrendMart Mangaluru Standard"/>
    <x v="2"/>
    <s v="Bala Gupta"/>
    <x v="0"/>
    <s v="Ganesh Iyengar"/>
    <n v="8"/>
    <d v="2024-08-01T00:00:00"/>
    <x v="65"/>
    <n v="0.28821778664999514"/>
    <x v="3"/>
  </r>
  <r>
    <s v="INV100694"/>
    <x v="290"/>
    <s v="CUST0783"/>
    <s v="PRD0231"/>
    <s v="STR050"/>
    <s v="EMP0240"/>
    <n v="2"/>
    <n v="1363.58"/>
    <n v="0"/>
    <n v="0"/>
    <n v="12"/>
    <n v="327.26"/>
    <n v="3054.42"/>
    <n v="1789.36"/>
    <n v="937.80000000000018"/>
    <x v="0"/>
    <x v="0"/>
    <x v="1"/>
    <x v="0"/>
    <s v="19:05"/>
    <s v="Weekday"/>
    <x v="0"/>
    <n v="12"/>
    <n v="2024"/>
    <s v="Dec-2024"/>
    <x v="4"/>
    <s v="Track Suit"/>
    <x v="30"/>
    <s v="TrendMart Thrissur High Street"/>
    <x v="1"/>
    <s v="Nithya Srinivasan"/>
    <x v="1"/>
    <s v="Gopal Prasad"/>
    <n v="12"/>
    <d v="2024-12-01T00:00:00"/>
    <x v="151"/>
    <n v="0.30703046732276512"/>
    <x v="2"/>
  </r>
  <r>
    <s v="INV100695"/>
    <x v="158"/>
    <s v="CUST0091"/>
    <s v="PRD0180"/>
    <s v="STR045"/>
    <s v="EMP0206"/>
    <n v="2"/>
    <n v="2604.88"/>
    <n v="0"/>
    <n v="0"/>
    <n v="12"/>
    <n v="625.16999999999996"/>
    <n v="5834.93"/>
    <n v="3776.58"/>
    <n v="1433.1800000000003"/>
    <x v="0"/>
    <x v="0"/>
    <x v="0"/>
    <x v="0"/>
    <s v="19:14"/>
    <s v="Weekday"/>
    <x v="7"/>
    <n v="9"/>
    <n v="2024"/>
    <s v="Sep-2024"/>
    <x v="16"/>
    <s v="Kurta"/>
    <x v="1"/>
    <s v="TrendMart Khammam Standard"/>
    <x v="2"/>
    <s v="Eshwari Chandran"/>
    <x v="0"/>
    <s v="Arjun Krishnan"/>
    <n v="9"/>
    <d v="2024-09-01T00:00:00"/>
    <x v="221"/>
    <n v="0.24562077008635927"/>
    <x v="2"/>
  </r>
  <r>
    <s v="INV100696"/>
    <x v="84"/>
    <s v="CUST0249"/>
    <s v="PRD0189"/>
    <s v="STR105"/>
    <s v="EMP0194"/>
    <n v="3"/>
    <n v="1384.76"/>
    <n v="30"/>
    <n v="1246.28"/>
    <n v="12"/>
    <n v="348.96"/>
    <n v="3256.96"/>
    <n v="2838.9"/>
    <n v="69.099999999999966"/>
    <x v="0"/>
    <x v="0"/>
    <x v="0"/>
    <x v="0"/>
    <s v="10:05"/>
    <s v="Weekday"/>
    <x v="1"/>
    <n v="10"/>
    <n v="2024"/>
    <s v="Oct-2024"/>
    <x v="9"/>
    <s v="Smart Watch"/>
    <x v="11"/>
    <s v="TrendMart Coimbatore Mall Kiosk"/>
    <x v="1"/>
    <s v="Mahesh Iyengar"/>
    <x v="3"/>
    <s v="Pranav Reddy"/>
    <n v="10"/>
    <d v="2024-10-01T00:00:00"/>
    <x v="14"/>
    <n v="2.1216103360188632E-2"/>
    <x v="1"/>
  </r>
  <r>
    <s v="INV100697"/>
    <x v="157"/>
    <s v="CUST0111"/>
    <s v="PRD0019"/>
    <s v="STR045"/>
    <s v="EMP0008"/>
    <n v="1"/>
    <n v="604.59"/>
    <n v="0"/>
    <n v="0"/>
    <n v="5"/>
    <n v="30.23"/>
    <n v="634.82000000000005"/>
    <n v="413.39"/>
    <n v="191.20000000000007"/>
    <x v="0"/>
    <x v="0"/>
    <x v="0"/>
    <x v="0"/>
    <s v="20:46"/>
    <s v="Weekday"/>
    <x v="7"/>
    <n v="9"/>
    <n v="2024"/>
    <s v="Sep-2024"/>
    <x v="13"/>
    <s v="Kids T-Shirt"/>
    <x v="22"/>
    <s v="TrendMart Khammam Standard"/>
    <x v="2"/>
    <s v="Manoj Balasubramaniam"/>
    <x v="1"/>
    <s v="Deepak Kamath"/>
    <n v="9"/>
    <d v="2024-09-01T00:00:00"/>
    <x v="38"/>
    <n v="0.30118773825651374"/>
    <x v="2"/>
  </r>
  <r>
    <s v="INV100698"/>
    <x v="103"/>
    <s v="CUST0190"/>
    <s v="PRD0013"/>
    <s v="STR110"/>
    <s v="EMP0100"/>
    <n v="2"/>
    <n v="792.32"/>
    <n v="30"/>
    <n v="475.39"/>
    <n v="5"/>
    <n v="55.46"/>
    <n v="1164.71"/>
    <n v="1100.02"/>
    <n v="9.2300000000000537"/>
    <x v="1"/>
    <x v="1"/>
    <x v="1"/>
    <x v="0"/>
    <s v="11:35"/>
    <s v="Weekday"/>
    <x v="5"/>
    <n v="6"/>
    <n v="2024"/>
    <s v="Jun-2024"/>
    <x v="10"/>
    <s v="Crop Top"/>
    <x v="8"/>
    <s v="TrendMart Thoothukudi Outlet"/>
    <x v="1"/>
    <s v="Karunakaran Gounder"/>
    <x v="0"/>
    <s v="Priya Balasubramaniam"/>
    <n v="6"/>
    <d v="2024-06-01T00:00:00"/>
    <x v="15"/>
    <n v="7.9247194580625673E-3"/>
    <x v="1"/>
  </r>
  <r>
    <s v="INV100699"/>
    <x v="160"/>
    <s v="CUST0102"/>
    <s v="PRD0174"/>
    <s v="STR090"/>
    <s v="EMP0204"/>
    <n v="1"/>
    <n v="5364.27"/>
    <n v="10"/>
    <n v="536.42999999999995"/>
    <n v="12"/>
    <n v="579.34"/>
    <n v="5407.18"/>
    <n v="3662.37"/>
    <n v="1165.4700000000003"/>
    <x v="1"/>
    <x v="1"/>
    <x v="0"/>
    <x v="0"/>
    <s v="21:00"/>
    <s v="Weekday"/>
    <x v="5"/>
    <n v="6"/>
    <n v="2024"/>
    <s v="Jun-2024"/>
    <x v="9"/>
    <s v="Smart Watch"/>
    <x v="42"/>
    <s v="TrendMart Kannur Outlet"/>
    <x v="1"/>
    <s v="Naveen Gowda"/>
    <x v="0"/>
    <s v="Rahul Krishnan"/>
    <n v="6"/>
    <d v="2024-06-01T00:00:00"/>
    <x v="131"/>
    <n v="0.21554118782803608"/>
    <x v="0"/>
  </r>
  <r>
    <s v="INV100700"/>
    <x v="200"/>
    <s v="CUST0446"/>
    <s v="PRD0186"/>
    <s v="STR036"/>
    <s v="EMP0194"/>
    <n v="3"/>
    <n v="830.87"/>
    <n v="10"/>
    <n v="249.26"/>
    <n v="5"/>
    <n v="112.17"/>
    <n v="2355.52"/>
    <n v="1719.27"/>
    <n v="524.08000000000004"/>
    <x v="0"/>
    <x v="0"/>
    <x v="0"/>
    <x v="0"/>
    <s v="20:48"/>
    <s v="Weekday"/>
    <x v="11"/>
    <n v="8"/>
    <n v="2024"/>
    <s v="Aug-2024"/>
    <x v="0"/>
    <s v="Anarkali Kurti"/>
    <x v="8"/>
    <s v="TrendMart Thiruvananthapuram Outlet"/>
    <x v="1"/>
    <s v="Sandeep Sundaram"/>
    <x v="0"/>
    <s v="Pranav Reddy"/>
    <n v="8"/>
    <d v="2024-08-01T00:00:00"/>
    <x v="48"/>
    <n v="0.222490150794729"/>
    <x v="0"/>
  </r>
  <r>
    <s v="INV100701"/>
    <x v="110"/>
    <s v="CUST0531"/>
    <s v="PRD0175"/>
    <s v="STR012"/>
    <s v="EMP0206"/>
    <n v="3"/>
    <n v="811.48"/>
    <n v="5"/>
    <n v="121.72"/>
    <n v="5"/>
    <n v="115.64"/>
    <n v="2428.36"/>
    <n v="1713.27"/>
    <n v="599.45000000000016"/>
    <x v="2"/>
    <x v="2"/>
    <x v="1"/>
    <x v="0"/>
    <s v="20:05"/>
    <s v="Weekend"/>
    <x v="1"/>
    <n v="10"/>
    <n v="2024"/>
    <s v="Oct-2024"/>
    <x v="0"/>
    <s v="Straight Kurti"/>
    <x v="32"/>
    <s v="TrendMart Vijayawada Mall Kiosk"/>
    <x v="0"/>
    <s v="Srinivas Gowda"/>
    <x v="1"/>
    <s v="Arjun Krishnan"/>
    <n v="10"/>
    <d v="2024-10-01T00:00:00"/>
    <x v="53"/>
    <n v="0.24685384374639679"/>
    <x v="2"/>
  </r>
  <r>
    <s v="INV100702"/>
    <x v="161"/>
    <s v="CUST0583"/>
    <s v="PRD0239"/>
    <s v="STR074"/>
    <s v="EMP0020"/>
    <n v="1"/>
    <n v="2489.8000000000002"/>
    <n v="20"/>
    <n v="497.96"/>
    <n v="12"/>
    <n v="239.02"/>
    <n v="2230.86"/>
    <n v="1729.72"/>
    <n v="262.12000000000012"/>
    <x v="0"/>
    <x v="0"/>
    <x v="0"/>
    <x v="0"/>
    <s v="13:39"/>
    <s v="Weekday"/>
    <x v="8"/>
    <n v="3"/>
    <n v="2025"/>
    <s v="Mar-2025"/>
    <x v="16"/>
    <s v="Dhoti"/>
    <x v="18"/>
    <s v="TrendMart Kurnool High Street"/>
    <x v="0"/>
    <s v="Feroz Naicker"/>
    <x v="1"/>
    <s v="Eswar Prasad"/>
    <n v="15"/>
    <d v="2025-03-01T00:00:00"/>
    <x v="170"/>
    <n v="0.11749728804138319"/>
    <x v="3"/>
  </r>
  <r>
    <s v="INV100703"/>
    <x v="246"/>
    <s v="CUST0569"/>
    <s v="PRD0011"/>
    <s v="STR113"/>
    <s v="EMP0127"/>
    <n v="3"/>
    <n v="762.49"/>
    <n v="20"/>
    <n v="457.49"/>
    <n v="5"/>
    <n v="91.5"/>
    <n v="1921.48"/>
    <n v="1243.5"/>
    <n v="586.48"/>
    <x v="0"/>
    <x v="0"/>
    <x v="0"/>
    <x v="0"/>
    <s v="11:57"/>
    <s v="Weekday"/>
    <x v="8"/>
    <n v="3"/>
    <n v="2025"/>
    <s v="Mar-2025"/>
    <x v="6"/>
    <s v="Scarf"/>
    <x v="0"/>
    <s v="TrendMart Mangaluru High Street"/>
    <x v="2"/>
    <s v="Padma Balasubramaniam"/>
    <x v="3"/>
    <s v="Chandra Reddy"/>
    <n v="15"/>
    <d v="2025-03-01T00:00:00"/>
    <x v="159"/>
    <n v="0.30522305722672105"/>
    <x v="3"/>
  </r>
  <r>
    <s v="INV100704"/>
    <x v="249"/>
    <s v="CUST0249"/>
    <s v="PRD0075"/>
    <s v="STR080"/>
    <s v="EMP0285"/>
    <n v="2"/>
    <n v="976.67"/>
    <n v="5"/>
    <n v="97.67"/>
    <n v="5"/>
    <n v="92.78"/>
    <n v="1948.45"/>
    <n v="1385.06"/>
    <n v="470.61000000000013"/>
    <x v="0"/>
    <x v="0"/>
    <x v="1"/>
    <x v="0"/>
    <s v="17:13"/>
    <s v="Weekday"/>
    <x v="8"/>
    <n v="3"/>
    <n v="2025"/>
    <s v="Mar-2025"/>
    <x v="7"/>
    <s v="Bootcut"/>
    <x v="7"/>
    <s v="TrendMart Kochi High Street"/>
    <x v="1"/>
    <s v="Mahesh Iyengar"/>
    <x v="3"/>
    <s v="Chandran Krishnan"/>
    <n v="15"/>
    <d v="2025-03-01T00:00:00"/>
    <x v="9"/>
    <n v="0.24153044727860612"/>
    <x v="2"/>
  </r>
  <r>
    <s v="INV100705"/>
    <x v="47"/>
    <s v="CUST0730"/>
    <s v="PRD0157"/>
    <s v="STR008"/>
    <s v="EMP0207"/>
    <n v="2"/>
    <n v="3197.99"/>
    <n v="30"/>
    <n v="1918.79"/>
    <n v="3"/>
    <n v="134.32"/>
    <n v="4611.51"/>
    <n v="3979.86"/>
    <n v="497.3300000000001"/>
    <x v="4"/>
    <x v="4"/>
    <x v="0"/>
    <x v="0"/>
    <s v="13:03"/>
    <s v="Weekday"/>
    <x v="9"/>
    <n v="11"/>
    <n v="2024"/>
    <s v="Nov-2024"/>
    <x v="14"/>
    <s v="Ring"/>
    <x v="11"/>
    <s v="TrendMart Kochi Mall Kiosk"/>
    <x v="1"/>
    <s v="Vidya Murthy"/>
    <x v="0"/>
    <s v="Chitra Bhat"/>
    <n v="11"/>
    <d v="2024-11-01T00:00:00"/>
    <x v="115"/>
    <n v="0.10784536952104627"/>
    <x v="1"/>
  </r>
  <r>
    <s v="INV100706"/>
    <x v="34"/>
    <s v="CUST0334"/>
    <s v="PRD0241"/>
    <s v="STR081"/>
    <s v="EMP0173"/>
    <n v="2"/>
    <n v="1598.43"/>
    <n v="15"/>
    <n v="479.53"/>
    <n v="12"/>
    <n v="326.08"/>
    <n v="3043.41"/>
    <n v="2230.38"/>
    <n v="486.94999999999976"/>
    <x v="1"/>
    <x v="1"/>
    <x v="0"/>
    <x v="0"/>
    <s v="16:35"/>
    <s v="Weekday"/>
    <x v="0"/>
    <n v="12"/>
    <n v="2024"/>
    <s v="Dec-2024"/>
    <x v="4"/>
    <s v="Sports T-Shirt"/>
    <x v="14"/>
    <s v="TrendMart Alappuzha Outlet"/>
    <x v="1"/>
    <s v="Selvam Gounder"/>
    <x v="0"/>
    <s v="Logesh Gopalakrishnan"/>
    <n v="12"/>
    <d v="2024-12-01T00:00:00"/>
    <x v="102"/>
    <n v="0.16000144574671168"/>
    <x v="4"/>
  </r>
  <r>
    <s v="INV100707"/>
    <x v="167"/>
    <s v="CUST0406"/>
    <s v="PRD0064"/>
    <s v="STR077"/>
    <s v="EMP0203"/>
    <n v="1"/>
    <n v="320.33"/>
    <n v="10"/>
    <n v="32.03"/>
    <n v="5"/>
    <n v="14.41"/>
    <n v="302.70999999999998"/>
    <n v="254.15"/>
    <n v="34.149999999999977"/>
    <x v="2"/>
    <x v="2"/>
    <x v="1"/>
    <x v="0"/>
    <s v="13:10"/>
    <s v="Weekday"/>
    <x v="10"/>
    <n v="4"/>
    <n v="2024"/>
    <s v="Apr-2024"/>
    <x v="19"/>
    <s v="Leather Belt"/>
    <x v="27"/>
    <s v="TrendMart Hyderabad Mall Kiosk"/>
    <x v="2"/>
    <s v="Gayathri Srinivasan"/>
    <x v="0"/>
    <s v="Rani Mishra"/>
    <n v="4"/>
    <d v="2024-04-01T00:00:00"/>
    <x v="47"/>
    <n v="0.11281424465660196"/>
    <x v="0"/>
  </r>
  <r>
    <s v="INV100708"/>
    <x v="89"/>
    <s v="CUST0258"/>
    <s v="PRD0115"/>
    <s v="STR097"/>
    <s v="EMP0009"/>
    <n v="1"/>
    <n v="1638.14"/>
    <n v="30"/>
    <n v="491.44"/>
    <n v="12"/>
    <n v="137.6"/>
    <n v="1284.3"/>
    <n v="1140.9000000000001"/>
    <n v="5.7999999999998693"/>
    <x v="3"/>
    <x v="3"/>
    <x v="0"/>
    <x v="0"/>
    <s v="21:06"/>
    <s v="Weekday"/>
    <x v="7"/>
    <n v="9"/>
    <n v="2024"/>
    <s v="Sep-2024"/>
    <x v="8"/>
    <s v="Bodycon Dress"/>
    <x v="1"/>
    <s v="TrendMart Thiruvananthapuram High Street"/>
    <x v="1"/>
    <s v="Vidya Mudaliar"/>
    <x v="1"/>
    <s v="Vinod Hegde"/>
    <n v="9"/>
    <d v="2024-09-01T00:00:00"/>
    <x v="57"/>
    <n v="4.5160787977885771E-3"/>
    <x v="1"/>
  </r>
  <r>
    <s v="INV100709"/>
    <x v="131"/>
    <s v="CUST0586"/>
    <s v="PRD0019"/>
    <s v="STR117"/>
    <s v="EMP0002"/>
    <n v="1"/>
    <n v="644.80999999999995"/>
    <n v="0"/>
    <n v="0"/>
    <n v="5"/>
    <n v="32.24"/>
    <n v="677.05"/>
    <n v="413.39"/>
    <n v="231.41999999999996"/>
    <x v="0"/>
    <x v="0"/>
    <x v="1"/>
    <x v="0"/>
    <s v="18:20"/>
    <s v="Weekday"/>
    <x v="2"/>
    <n v="5"/>
    <n v="2024"/>
    <s v="May-2024"/>
    <x v="13"/>
    <s v="Kids T-Shirt"/>
    <x v="22"/>
    <s v="TrendMart Tirunelveli Flagship"/>
    <x v="1"/>
    <s v="Vidya Chettiar"/>
    <x v="1"/>
    <s v="Girish Sundaram"/>
    <n v="5"/>
    <d v="2024-05-01T00:00:00"/>
    <x v="38"/>
    <n v="0.34180636585185731"/>
    <x v="2"/>
  </r>
  <r>
    <s v="INV100710"/>
    <x v="302"/>
    <s v="CUST0191"/>
    <s v="PRD0234"/>
    <s v="STR085"/>
    <s v="EMP0206"/>
    <n v="1"/>
    <n v="1160.24"/>
    <n v="5"/>
    <n v="58.01"/>
    <n v="12"/>
    <n v="132.27000000000001"/>
    <n v="1234.5"/>
    <n v="815.45"/>
    <n v="286.77999999999997"/>
    <x v="0"/>
    <x v="0"/>
    <x v="0"/>
    <x v="0"/>
    <s v="21:45"/>
    <s v="Weekday"/>
    <x v="2"/>
    <n v="5"/>
    <n v="2024"/>
    <s v="May-2024"/>
    <x v="18"/>
    <s v="Card Holder"/>
    <x v="48"/>
    <s v="TrendMart Nizamabad Outlet"/>
    <x v="2"/>
    <s v="Prakash Singh"/>
    <x v="3"/>
    <s v="Arjun Krishnan"/>
    <n v="5"/>
    <d v="2024-05-01T00:00:00"/>
    <x v="155"/>
    <n v="0.23230457675172131"/>
    <x v="2"/>
  </r>
  <r>
    <s v="INV100711"/>
    <x v="286"/>
    <s v="CUST0042"/>
    <s v="PRD0140"/>
    <s v="STR111"/>
    <s v="EMP0215"/>
    <n v="2"/>
    <n v="552.45000000000005"/>
    <n v="15"/>
    <n v="165.74"/>
    <n v="5"/>
    <n v="46.96"/>
    <n v="986.12"/>
    <n v="697.5"/>
    <n v="241.66"/>
    <x v="2"/>
    <x v="2"/>
    <x v="1"/>
    <x v="0"/>
    <s v="18:17"/>
    <s v="Weekend"/>
    <x v="3"/>
    <n v="7"/>
    <n v="2024"/>
    <s v="Jul-2024"/>
    <x v="1"/>
    <s v="Polo"/>
    <x v="5"/>
    <s v="TrendMart Kurnool Outlet"/>
    <x v="0"/>
    <s v="Varsha Nair"/>
    <x v="3"/>
    <s v="Praveen Gupta"/>
    <n v="7"/>
    <d v="2024-07-01T00:00:00"/>
    <x v="166"/>
    <n v="0.24506145296718451"/>
    <x v="4"/>
  </r>
  <r>
    <s v="INV100712"/>
    <x v="265"/>
    <s v="CUST0786"/>
    <s v="PRD0181"/>
    <s v="STR049"/>
    <s v="EMP0002"/>
    <n v="1"/>
    <n v="729.47"/>
    <n v="0"/>
    <n v="0"/>
    <n v="5"/>
    <n v="36.47"/>
    <n v="765.94"/>
    <n v="570.17999999999995"/>
    <n v="159.29000000000011"/>
    <x v="0"/>
    <x v="0"/>
    <x v="0"/>
    <x v="0"/>
    <s v="19:27"/>
    <s v="Weekday"/>
    <x v="4"/>
    <n v="2"/>
    <n v="2025"/>
    <s v="Feb-2025"/>
    <x v="18"/>
    <s v="Leather Wallet"/>
    <x v="44"/>
    <s v="TrendMart Bengaluru Flagship"/>
    <x v="2"/>
    <s v="Baskar Bhat"/>
    <x v="0"/>
    <s v="Girish Sundaram"/>
    <n v="14"/>
    <d v="2025-02-01T00:00:00"/>
    <x v="180"/>
    <n v="0.20796668146330011"/>
    <x v="2"/>
  </r>
  <r>
    <s v="INV100713"/>
    <x v="303"/>
    <s v="CUST0842"/>
    <s v="PRD0178"/>
    <s v="STR024"/>
    <s v="EMP0001"/>
    <n v="2"/>
    <n v="559.85"/>
    <n v="15"/>
    <n v="167.96"/>
    <n v="5"/>
    <n v="47.59"/>
    <n v="999.33"/>
    <n v="714.9"/>
    <n v="236.84000000000006"/>
    <x v="1"/>
    <x v="1"/>
    <x v="1"/>
    <x v="0"/>
    <s v="11:00"/>
    <s v="Weekday"/>
    <x v="2"/>
    <n v="5"/>
    <n v="2024"/>
    <s v="May-2024"/>
    <x v="18"/>
    <s v="Zip Wallet"/>
    <x v="21"/>
    <s v="TrendMart Nellore Standard"/>
    <x v="0"/>
    <s v="Charulatha Murthy"/>
    <x v="1"/>
    <s v="Charulatha Kumar"/>
    <n v="5"/>
    <d v="2024-05-01T00:00:00"/>
    <x v="64"/>
    <n v="0.23699878918875653"/>
    <x v="4"/>
  </r>
  <r>
    <s v="INV100714"/>
    <x v="78"/>
    <s v="CUST0602"/>
    <s v="PRD0133"/>
    <s v="STR055"/>
    <s v="EMP0086"/>
    <n v="1"/>
    <n v="1207.3699999999999"/>
    <n v="10"/>
    <n v="120.74"/>
    <n v="12"/>
    <n v="130.4"/>
    <n v="1217.03"/>
    <n v="756.59"/>
    <n v="330.03999999999996"/>
    <x v="0"/>
    <x v="0"/>
    <x v="0"/>
    <x v="0"/>
    <s v="14:15"/>
    <s v="Weekend"/>
    <x v="5"/>
    <n v="6"/>
    <n v="2024"/>
    <s v="Jun-2024"/>
    <x v="5"/>
    <s v="Slim Fit"/>
    <x v="40"/>
    <s v="TrendMart Nellore High Street"/>
    <x v="0"/>
    <s v="Vasu Srinivasan"/>
    <x v="2"/>
    <s v="Anil Reddy"/>
    <n v="6"/>
    <d v="2024-06-01T00:00:00"/>
    <x v="204"/>
    <n v="0.27118476947979914"/>
    <x v="0"/>
  </r>
  <r>
    <s v="INV100715"/>
    <x v="303"/>
    <s v="CUST0436"/>
    <s v="PRD0140"/>
    <s v="STR050"/>
    <s v="EMP0008"/>
    <n v="2"/>
    <n v="525.01"/>
    <n v="20"/>
    <n v="210"/>
    <n v="5"/>
    <n v="42"/>
    <n v="882.02"/>
    <n v="697.5"/>
    <n v="142.51999999999998"/>
    <x v="3"/>
    <x v="3"/>
    <x v="0"/>
    <x v="0"/>
    <s v="10:26"/>
    <s v="Weekday"/>
    <x v="2"/>
    <n v="5"/>
    <n v="2024"/>
    <s v="May-2024"/>
    <x v="1"/>
    <s v="Polo"/>
    <x v="5"/>
    <s v="TrendMart Thrissur High Street"/>
    <x v="1"/>
    <s v="Charulatha Hegde"/>
    <x v="3"/>
    <s v="Deepak Kamath"/>
    <n v="5"/>
    <d v="2024-05-01T00:00:00"/>
    <x v="166"/>
    <n v="0.16158363755923899"/>
    <x v="3"/>
  </r>
  <r>
    <s v="INV100716"/>
    <x v="21"/>
    <s v="CUST0143"/>
    <s v="PRD0232"/>
    <s v="STR108"/>
    <s v="EMP0173"/>
    <n v="2"/>
    <n v="991.73"/>
    <n v="0"/>
    <n v="0"/>
    <n v="5"/>
    <n v="99.17"/>
    <n v="2082.63"/>
    <n v="1281.52"/>
    <n v="701.94000000000017"/>
    <x v="0"/>
    <x v="0"/>
    <x v="1"/>
    <x v="0"/>
    <s v="11:00"/>
    <s v="Weekday"/>
    <x v="3"/>
    <n v="7"/>
    <n v="2024"/>
    <s v="Jul-2024"/>
    <x v="17"/>
    <s v="Cargo"/>
    <x v="17"/>
    <s v="TrendMart Kozhikode High Street"/>
    <x v="1"/>
    <s v="Easwaran Iyengar"/>
    <x v="0"/>
    <s v="Logesh Gopalakrishnan"/>
    <n v="7"/>
    <d v="2024-07-01T00:00:00"/>
    <x v="222"/>
    <n v="0.33704498638740443"/>
    <x v="2"/>
  </r>
  <r>
    <s v="INV100717"/>
    <x v="304"/>
    <s v="CUST0564"/>
    <s v="PRD0202"/>
    <s v="STR059"/>
    <s v="EMP0001"/>
    <n v="4"/>
    <n v="969.22"/>
    <n v="0"/>
    <n v="0"/>
    <n v="5"/>
    <n v="193.84"/>
    <n v="4070.72"/>
    <n v="2360.08"/>
    <n v="1516.8"/>
    <x v="3"/>
    <x v="3"/>
    <x v="0"/>
    <x v="0"/>
    <s v="16:29"/>
    <s v="Weekend"/>
    <x v="8"/>
    <n v="3"/>
    <n v="2025"/>
    <s v="Mar-2025"/>
    <x v="19"/>
    <s v="Casual Belt"/>
    <x v="44"/>
    <s v="TrendMart Bengaluru Mall Kiosk"/>
    <x v="2"/>
    <s v="Kiran Mishra"/>
    <x v="3"/>
    <s v="Charulatha Kumar"/>
    <n v="15"/>
    <d v="2025-03-01T00:00:00"/>
    <x v="133"/>
    <n v="0.37261221602075312"/>
    <x v="2"/>
  </r>
  <r>
    <s v="INV100718"/>
    <x v="130"/>
    <s v="CUST0589"/>
    <s v="PRD0148"/>
    <s v="STR097"/>
    <s v="EMP0091"/>
    <n v="3"/>
    <n v="982.16"/>
    <n v="10"/>
    <n v="294.64999999999998"/>
    <n v="5"/>
    <n v="132.59"/>
    <n v="2784.42"/>
    <n v="2301.33"/>
    <n v="350.50000000000011"/>
    <x v="3"/>
    <x v="3"/>
    <x v="0"/>
    <x v="0"/>
    <s v="11:55"/>
    <s v="Weekend"/>
    <x v="1"/>
    <n v="10"/>
    <n v="2024"/>
    <s v="Oct-2024"/>
    <x v="0"/>
    <s v="Anarkali Kurti"/>
    <x v="31"/>
    <s v="TrendMart Thiruvananthapuram High Street"/>
    <x v="1"/>
    <s v="Srinivas Gounder"/>
    <x v="1"/>
    <s v="Hari Nair"/>
    <n v="10"/>
    <d v="2024-10-01T00:00:00"/>
    <x v="169"/>
    <n v="0.12587899813964851"/>
    <x v="0"/>
  </r>
  <r>
    <s v="INV100719"/>
    <x v="264"/>
    <s v="CUST0193"/>
    <s v="PRD0117"/>
    <s v="STR018"/>
    <s v="EMP0223"/>
    <n v="1"/>
    <n v="1707.01"/>
    <n v="20"/>
    <n v="341.4"/>
    <n v="12"/>
    <n v="163.87"/>
    <n v="1529.48"/>
    <n v="1399.85"/>
    <n v="-34.239999999999895"/>
    <x v="2"/>
    <x v="2"/>
    <x v="0"/>
    <x v="0"/>
    <s v="18:50"/>
    <s v="Weekday"/>
    <x v="11"/>
    <n v="8"/>
    <n v="2024"/>
    <s v="Aug-2024"/>
    <x v="8"/>
    <s v="Shirt Dress"/>
    <x v="8"/>
    <s v="TrendMart Visakhapatnam High Street"/>
    <x v="0"/>
    <s v="Dhruv Pillai"/>
    <x v="3"/>
    <s v="Meena Krishnan"/>
    <n v="8"/>
    <d v="2024-08-01T00:00:00"/>
    <x v="10"/>
    <n v="-2.2386693516750721E-2"/>
    <x v="3"/>
  </r>
  <r>
    <s v="INV100720"/>
    <x v="305"/>
    <s v="CUST0739"/>
    <s v="PRD0075"/>
    <s v="STR005"/>
    <s v="EMP0285"/>
    <n v="1"/>
    <n v="1054.6600000000001"/>
    <n v="10"/>
    <n v="105.47"/>
    <n v="12"/>
    <n v="113.9"/>
    <n v="1063.0899999999999"/>
    <n v="692.53"/>
    <n v="256.65999999999997"/>
    <x v="0"/>
    <x v="0"/>
    <x v="0"/>
    <x v="0"/>
    <s v="15:06"/>
    <s v="Weekday"/>
    <x v="8"/>
    <n v="3"/>
    <n v="2025"/>
    <s v="Mar-2025"/>
    <x v="7"/>
    <s v="Bootcut"/>
    <x v="7"/>
    <s v="TrendMart Kochi High Street"/>
    <x v="1"/>
    <s v="Akhila Chettiar"/>
    <x v="0"/>
    <s v="Chandran Krishnan"/>
    <n v="15"/>
    <d v="2025-03-01T00:00:00"/>
    <x v="9"/>
    <n v="0.24142828923233214"/>
    <x v="0"/>
  </r>
  <r>
    <s v="INV100721"/>
    <x v="160"/>
    <s v="CUST0230"/>
    <s v="PRD0045"/>
    <s v="STR118"/>
    <s v="EMP0100"/>
    <n v="2"/>
    <n v="2774.71"/>
    <n v="15"/>
    <n v="832.41"/>
    <n v="12"/>
    <n v="566.04"/>
    <n v="5283.05"/>
    <n v="4157.84"/>
    <n v="559.17000000000007"/>
    <x v="0"/>
    <x v="0"/>
    <x v="0"/>
    <x v="0"/>
    <s v="21:55"/>
    <s v="Weekday"/>
    <x v="5"/>
    <n v="6"/>
    <n v="2024"/>
    <s v="Jun-2024"/>
    <x v="2"/>
    <s v="Georgette Saree"/>
    <x v="6"/>
    <s v="TrendMart Nellore Mall Kiosk"/>
    <x v="0"/>
    <s v="Pallavi Natarajan"/>
    <x v="1"/>
    <s v="Priya Balasubramaniam"/>
    <n v="6"/>
    <d v="2024-06-01T00:00:00"/>
    <x v="218"/>
    <n v="0.10584226914377112"/>
    <x v="4"/>
  </r>
  <r>
    <s v="INV100722"/>
    <x v="9"/>
    <s v="CUST0270"/>
    <s v="PRD0165"/>
    <s v="STR029"/>
    <s v="EMP0008"/>
    <n v="2"/>
    <n v="1165.71"/>
    <n v="0"/>
    <n v="0"/>
    <n v="12"/>
    <n v="279.77"/>
    <n v="2611.19"/>
    <n v="1509.46"/>
    <n v="821.96"/>
    <x v="0"/>
    <x v="0"/>
    <x v="0"/>
    <x v="0"/>
    <s v="17:03"/>
    <s v="Weekday"/>
    <x v="1"/>
    <n v="10"/>
    <n v="2024"/>
    <s v="Oct-2024"/>
    <x v="5"/>
    <s v="Straight Fit"/>
    <x v="22"/>
    <s v="TrendMart Davanagere High Street"/>
    <x v="2"/>
    <s v="Karthik Chetty"/>
    <x v="3"/>
    <s v="Deepak Kamath"/>
    <n v="10"/>
    <d v="2024-10-01T00:00:00"/>
    <x v="165"/>
    <n v="0.31478368100368032"/>
    <x v="2"/>
  </r>
  <r>
    <s v="INV100723"/>
    <x v="306"/>
    <s v="CUST0697"/>
    <s v="PRD0188"/>
    <s v="STR101"/>
    <s v="EMP0090"/>
    <n v="2"/>
    <n v="555.6"/>
    <n v="25"/>
    <n v="277.8"/>
    <n v="5"/>
    <n v="41.67"/>
    <n v="875.07"/>
    <n v="674.18"/>
    <n v="159.22000000000008"/>
    <x v="2"/>
    <x v="2"/>
    <x v="1"/>
    <x v="0"/>
    <s v="18:23"/>
    <s v="Weekend"/>
    <x v="5"/>
    <n v="6"/>
    <n v="2024"/>
    <s v="Jun-2024"/>
    <x v="13"/>
    <s v="Girls Frock"/>
    <x v="19"/>
    <s v="TrendMart Thiruvananthapuram Standard"/>
    <x v="1"/>
    <s v="Nisha Iyer"/>
    <x v="0"/>
    <s v="Padma Gounder"/>
    <n v="6"/>
    <d v="2024-06-01T00:00:00"/>
    <x v="192"/>
    <n v="0.18195115819305893"/>
    <x v="1"/>
  </r>
  <r>
    <s v="INV100724"/>
    <x v="162"/>
    <s v="CUST0619"/>
    <s v="PRD0134"/>
    <s v="STR012"/>
    <s v="EMP0100"/>
    <n v="3"/>
    <n v="936.59"/>
    <n v="0"/>
    <n v="0"/>
    <n v="5"/>
    <n v="140.49"/>
    <n v="2950.26"/>
    <n v="2094.2399999999998"/>
    <n v="715.53000000000043"/>
    <x v="2"/>
    <x v="2"/>
    <x v="0"/>
    <x v="0"/>
    <s v="10:43"/>
    <s v="Weekday"/>
    <x v="2"/>
    <n v="5"/>
    <n v="2024"/>
    <s v="May-2024"/>
    <x v="8"/>
    <s v="Maxi Dress"/>
    <x v="22"/>
    <s v="TrendMart Vijayawada Mall Kiosk"/>
    <x v="0"/>
    <s v="Latha Venkatesan"/>
    <x v="3"/>
    <s v="Priya Balasubramaniam"/>
    <n v="5"/>
    <d v="2024-05-01T00:00:00"/>
    <x v="55"/>
    <n v="0.24253116674462602"/>
    <x v="2"/>
  </r>
  <r>
    <s v="INV100725"/>
    <x v="264"/>
    <s v="CUST0788"/>
    <s v="PRD0208"/>
    <s v="STR066"/>
    <s v="EMP0285"/>
    <n v="2"/>
    <n v="525.37"/>
    <n v="20"/>
    <n v="210.15"/>
    <n v="5"/>
    <n v="42.03"/>
    <n v="882.62"/>
    <n v="607.22"/>
    <n v="233.36999999999998"/>
    <x v="3"/>
    <x v="3"/>
    <x v="1"/>
    <x v="0"/>
    <s v="18:38"/>
    <s v="Weekday"/>
    <x v="11"/>
    <n v="8"/>
    <n v="2024"/>
    <s v="Aug-2024"/>
    <x v="6"/>
    <s v="Cap"/>
    <x v="24"/>
    <s v="TrendMart Dindigul Standard"/>
    <x v="1"/>
    <s v="Eshwari Singh"/>
    <x v="0"/>
    <s v="Chandran Krishnan"/>
    <n v="8"/>
    <d v="2024-08-01T00:00:00"/>
    <x v="128"/>
    <n v="0.26440597312546732"/>
    <x v="3"/>
  </r>
  <r>
    <s v="INV100726"/>
    <x v="307"/>
    <s v="CUST0821"/>
    <s v="PRD0224"/>
    <s v="STR076"/>
    <s v="EMP0156"/>
    <n v="5"/>
    <n v="4997.46"/>
    <n v="10"/>
    <n v="2498.73"/>
    <n v="12"/>
    <n v="2698.63"/>
    <n v="25187.200000000001"/>
    <n v="16854"/>
    <n v="5634.5700000000006"/>
    <x v="2"/>
    <x v="2"/>
    <x v="0"/>
    <x v="0"/>
    <s v="10:42"/>
    <s v="Weekday"/>
    <x v="3"/>
    <n v="7"/>
    <n v="2024"/>
    <s v="Jul-2024"/>
    <x v="2"/>
    <s v="Printed Saree"/>
    <x v="3"/>
    <s v="TrendMart Chennai Standard"/>
    <x v="1"/>
    <s v="Jyothi Mudaliar"/>
    <x v="3"/>
    <s v="Deepthi Iyengar"/>
    <n v="7"/>
    <d v="2024-07-01T00:00:00"/>
    <x v="3"/>
    <n v="0.22370767691525856"/>
    <x v="0"/>
  </r>
  <r>
    <s v="INV100727"/>
    <x v="161"/>
    <s v="CUST0402"/>
    <s v="PRD0111"/>
    <s v="STR023"/>
    <s v="EMP0206"/>
    <n v="2"/>
    <n v="861.81"/>
    <n v="20"/>
    <n v="344.72"/>
    <n v="5"/>
    <n v="68.94"/>
    <n v="1447.84"/>
    <n v="1180.96"/>
    <n v="197.93999999999988"/>
    <x v="0"/>
    <x v="0"/>
    <x v="1"/>
    <x v="0"/>
    <s v="12:28"/>
    <s v="Weekday"/>
    <x v="8"/>
    <n v="3"/>
    <n v="2025"/>
    <s v="Mar-2025"/>
    <x v="11"/>
    <s v="Casual Shirt"/>
    <x v="18"/>
    <s v="TrendMart Thoothukudi High Street"/>
    <x v="1"/>
    <s v="Balaji Reddy"/>
    <x v="2"/>
    <s v="Arjun Krishnan"/>
    <n v="15"/>
    <d v="2025-03-01T00:00:00"/>
    <x v="75"/>
    <n v="0.1367140015471322"/>
    <x v="3"/>
  </r>
  <r>
    <s v="INV100728"/>
    <x v="184"/>
    <s v="CUST0674"/>
    <s v="PRD0171"/>
    <s v="STR047"/>
    <s v="EMP0015"/>
    <n v="1"/>
    <n v="2388.33"/>
    <n v="0"/>
    <n v="0"/>
    <n v="12"/>
    <n v="286.60000000000002"/>
    <n v="2674.93"/>
    <n v="1767.32"/>
    <n v="621.00999999999988"/>
    <x v="4"/>
    <x v="4"/>
    <x v="0"/>
    <x v="1"/>
    <s v="19:56"/>
    <s v="Weekday"/>
    <x v="9"/>
    <n v="11"/>
    <n v="2024"/>
    <s v="Nov-2024"/>
    <x v="15"/>
    <s v="Muffler"/>
    <x v="20"/>
    <s v="TrendMart Kurnool Standard"/>
    <x v="0"/>
    <s v="Vijay Kamath"/>
    <x v="1"/>
    <s v="Vikram Bhat"/>
    <n v="11"/>
    <d v="2024-11-01T00:00:00"/>
    <x v="32"/>
    <n v="0.23215934622588252"/>
    <x v="2"/>
  </r>
  <r>
    <s v="INV100729"/>
    <x v="308"/>
    <s v="CUST0665"/>
    <s v="PRD0043"/>
    <s v="STR009"/>
    <s v="EMP0255"/>
    <n v="2"/>
    <n v="2922.61"/>
    <n v="25"/>
    <n v="1461.31"/>
    <n v="12"/>
    <n v="526.07000000000005"/>
    <n v="4909.9799999999996"/>
    <n v="4068.02"/>
    <n v="315.88999999999953"/>
    <x v="1"/>
    <x v="1"/>
    <x v="1"/>
    <x v="0"/>
    <s v="12:31"/>
    <s v="Weekday"/>
    <x v="5"/>
    <n v="6"/>
    <n v="2024"/>
    <s v="Jun-2024"/>
    <x v="12"/>
    <s v="Sling Bag"/>
    <x v="20"/>
    <s v="TrendMart Thrissur High Street"/>
    <x v="1"/>
    <s v="Preethi Krishnan"/>
    <x v="2"/>
    <s v="Venkat Sharma"/>
    <n v="6"/>
    <d v="2024-06-01T00:00:00"/>
    <x v="63"/>
    <n v="6.4336310942203337E-2"/>
    <x v="1"/>
  </r>
  <r>
    <s v="INV100730"/>
    <x v="272"/>
    <s v="CUST0685"/>
    <s v="PRD0238"/>
    <s v="STR080"/>
    <s v="EMP0205"/>
    <n v="3"/>
    <n v="1245.6600000000001"/>
    <n v="0"/>
    <n v="0"/>
    <n v="12"/>
    <n v="448.44"/>
    <n v="4185.42"/>
    <n v="2446.38"/>
    <n v="1290.5999999999999"/>
    <x v="2"/>
    <x v="2"/>
    <x v="1"/>
    <x v="0"/>
    <s v="12:44"/>
    <s v="Weekend"/>
    <x v="9"/>
    <n v="11"/>
    <n v="2024"/>
    <s v="Nov-2024"/>
    <x v="9"/>
    <s v="Smart Watch"/>
    <x v="33"/>
    <s v="TrendMart Kochi High Street"/>
    <x v="1"/>
    <s v="Tanvi Menon"/>
    <x v="2"/>
    <s v="Malini Gowda"/>
    <n v="11"/>
    <d v="2024-11-01T00:00:00"/>
    <x v="100"/>
    <n v="0.308356150637212"/>
    <x v="2"/>
  </r>
  <r>
    <s v="INV100731"/>
    <x v="69"/>
    <s v="CUST0664"/>
    <s v="PRD0214"/>
    <s v="STR079"/>
    <s v="EMP0173"/>
    <n v="1"/>
    <n v="1015.48"/>
    <n v="25"/>
    <n v="253.87"/>
    <n v="12"/>
    <n v="91.39"/>
    <n v="853"/>
    <n v="720.53"/>
    <n v="41.080000000000027"/>
    <x v="2"/>
    <x v="2"/>
    <x v="0"/>
    <x v="0"/>
    <s v="19:23"/>
    <s v="Weekday"/>
    <x v="2"/>
    <n v="5"/>
    <n v="2024"/>
    <s v="May-2024"/>
    <x v="7"/>
    <s v="Straight Fit"/>
    <x v="7"/>
    <s v="TrendMart Dindigul High Street"/>
    <x v="1"/>
    <s v="Bhagya Pillai"/>
    <x v="1"/>
    <s v="Logesh Gopalakrishnan"/>
    <n v="5"/>
    <d v="2024-05-01T00:00:00"/>
    <x v="71"/>
    <n v="4.8159437280187602E-2"/>
    <x v="1"/>
  </r>
  <r>
    <s v="INV100732"/>
    <x v="225"/>
    <s v="CUST0153"/>
    <s v="PRD0053"/>
    <s v="STR005"/>
    <s v="EMP0045"/>
    <n v="1"/>
    <n v="475.92"/>
    <n v="25"/>
    <n v="118.98"/>
    <n v="5"/>
    <n v="17.850000000000001"/>
    <n v="374.79"/>
    <n v="327.36"/>
    <n v="29.580000000000005"/>
    <x v="0"/>
    <x v="0"/>
    <x v="0"/>
    <x v="0"/>
    <s v="20:39"/>
    <s v="Weekend"/>
    <x v="0"/>
    <n v="12"/>
    <n v="2024"/>
    <s v="Dec-2024"/>
    <x v="13"/>
    <s v="Girls Frock"/>
    <x v="21"/>
    <s v="TrendMart Kochi High Street"/>
    <x v="1"/>
    <s v="Hema Pandian"/>
    <x v="0"/>
    <s v="Chitra Chettiar"/>
    <n v="12"/>
    <d v="2024-12-01T00:00:00"/>
    <x v="200"/>
    <n v="7.8924197550628364E-2"/>
    <x v="1"/>
  </r>
  <r>
    <s v="INV100734"/>
    <x v="309"/>
    <s v="CUST0629"/>
    <s v="PRD0070"/>
    <s v="STR112"/>
    <s v="EMP0149"/>
    <n v="1"/>
    <n v="836.99"/>
    <n v="30"/>
    <n v="251.1"/>
    <n v="5"/>
    <n v="29.29"/>
    <n v="615.17999999999995"/>
    <n v="565.45000000000005"/>
    <n v="20.439999999999905"/>
    <x v="2"/>
    <x v="2"/>
    <x v="1"/>
    <x v="0"/>
    <s v="19:37"/>
    <s v="Weekday"/>
    <x v="7"/>
    <n v="9"/>
    <n v="2024"/>
    <s v="Sep-2024"/>
    <x v="13"/>
    <s v="Boys Shirt"/>
    <x v="13"/>
    <s v="TrendMart Guntur Outlet"/>
    <x v="0"/>
    <s v="Balaji Mudaliar"/>
    <x v="0"/>
    <s v="Vasanthi Kamath"/>
    <n v="9"/>
    <d v="2024-09-01T00:00:00"/>
    <x v="145"/>
    <n v="3.322604766084708E-2"/>
    <x v="1"/>
  </r>
  <r>
    <s v="INV100735"/>
    <x v="135"/>
    <s v="CUST0627"/>
    <s v="PRD0039"/>
    <s v="STR025"/>
    <s v="EMP0121"/>
    <n v="2"/>
    <n v="871.84"/>
    <n v="25"/>
    <n v="435.92"/>
    <n v="5"/>
    <n v="65.39"/>
    <n v="1373.15"/>
    <n v="1140.4000000000001"/>
    <n v="167.36"/>
    <x v="1"/>
    <x v="1"/>
    <x v="1"/>
    <x v="0"/>
    <s v="16:37"/>
    <s v="Weekend"/>
    <x v="2"/>
    <n v="5"/>
    <n v="2024"/>
    <s v="May-2024"/>
    <x v="11"/>
    <s v="Denim Shirt"/>
    <x v="45"/>
    <s v="TrendMart Vellore High Street"/>
    <x v="1"/>
    <s v="Hariharan Yadav"/>
    <x v="1"/>
    <s v="Yamini Pandian"/>
    <n v="5"/>
    <d v="2024-05-01T00:00:00"/>
    <x v="111"/>
    <n v="0.12188034810472272"/>
    <x v="1"/>
  </r>
  <r>
    <s v="INV100736"/>
    <x v="20"/>
    <s v="CUST0252"/>
    <s v="PRD0029"/>
    <s v="STR092"/>
    <s v="EMP0090"/>
    <n v="2"/>
    <n v="1980.27"/>
    <n v="30"/>
    <n v="1188.1600000000001"/>
    <n v="12"/>
    <n v="332.69"/>
    <n v="3105.07"/>
    <n v="2861.14"/>
    <n v="-88.759999999999707"/>
    <x v="0"/>
    <x v="0"/>
    <x v="0"/>
    <x v="0"/>
    <s v="17:23"/>
    <s v="Weekend"/>
    <x v="5"/>
    <n v="6"/>
    <n v="2024"/>
    <s v="Jun-2024"/>
    <x v="16"/>
    <s v="Nehru Jacket"/>
    <x v="34"/>
    <s v="TrendMart Kochi Standard"/>
    <x v="1"/>
    <s v="Thiru Gowda"/>
    <x v="1"/>
    <s v="Padma Gounder"/>
    <n v="6"/>
    <d v="2024-06-01T00:00:00"/>
    <x v="130"/>
    <n v="-2.8585506928990232E-2"/>
    <x v="1"/>
  </r>
  <r>
    <s v="INV100737"/>
    <x v="241"/>
    <s v="CUST0140"/>
    <s v="PRD0023"/>
    <s v="STR072"/>
    <s v="EMP0240"/>
    <n v="1"/>
    <n v="882.29"/>
    <n v="0"/>
    <n v="0"/>
    <n v="5"/>
    <n v="44.11"/>
    <n v="926.4"/>
    <n v="559.25"/>
    <n v="323.03999999999996"/>
    <x v="1"/>
    <x v="1"/>
    <x v="1"/>
    <x v="0"/>
    <s v="19:54"/>
    <s v="Weekend"/>
    <x v="11"/>
    <n v="8"/>
    <n v="2024"/>
    <s v="Aug-2024"/>
    <x v="4"/>
    <s v="Joggers"/>
    <x v="3"/>
    <s v="TrendMart Visakhapatnam Standard"/>
    <x v="0"/>
    <s v="Usha Shetty"/>
    <x v="1"/>
    <s v="Gopal Prasad"/>
    <n v="8"/>
    <d v="2024-08-01T00:00:00"/>
    <x v="110"/>
    <n v="0.34870466321243521"/>
    <x v="2"/>
  </r>
  <r>
    <s v="INV100738"/>
    <x v="33"/>
    <s v="CUST0820"/>
    <s v="PRD0071"/>
    <s v="STR016"/>
    <s v="EMP0020"/>
    <n v="1"/>
    <n v="784.51"/>
    <n v="20"/>
    <n v="156.9"/>
    <n v="5"/>
    <n v="31.38"/>
    <n v="658.99"/>
    <n v="534.80999999999995"/>
    <n v="92.800000000000068"/>
    <x v="1"/>
    <x v="1"/>
    <x v="1"/>
    <x v="0"/>
    <s v="13:36"/>
    <s v="Weekday"/>
    <x v="5"/>
    <n v="6"/>
    <n v="2024"/>
    <s v="Jun-2024"/>
    <x v="10"/>
    <s v="Casual Top"/>
    <x v="4"/>
    <s v="TrendMart Visakhapatnam Flagship"/>
    <x v="0"/>
    <s v="Deepa Chettiar"/>
    <x v="1"/>
    <s v="Eswar Prasad"/>
    <n v="6"/>
    <d v="2024-06-01T00:00:00"/>
    <x v="17"/>
    <n v="0.1408215602664685"/>
    <x v="3"/>
  </r>
  <r>
    <s v="INV100739"/>
    <x v="63"/>
    <s v="CUST0664"/>
    <s v="PRD0244"/>
    <s v="STR007"/>
    <s v="EMP0206"/>
    <n v="2"/>
    <n v="1198.53"/>
    <n v="25"/>
    <n v="599.26"/>
    <n v="12"/>
    <n v="215.74"/>
    <n v="2013.54"/>
    <n v="1621.24"/>
    <n v="176.55999999999995"/>
    <x v="0"/>
    <x v="0"/>
    <x v="0"/>
    <x v="0"/>
    <s v="17:19"/>
    <s v="Weekday"/>
    <x v="9"/>
    <n v="11"/>
    <n v="2024"/>
    <s v="Nov-2024"/>
    <x v="8"/>
    <s v="Shirt Dress"/>
    <x v="32"/>
    <s v="TrendMart Thoothukudi Mall Kiosk"/>
    <x v="1"/>
    <s v="Bhagya Pillai"/>
    <x v="1"/>
    <s v="Arjun Krishnan"/>
    <n v="11"/>
    <d v="2024-11-01T00:00:00"/>
    <x v="122"/>
    <n v="8.7686363320321398E-2"/>
    <x v="1"/>
  </r>
  <r>
    <s v="INV100740"/>
    <x v="193"/>
    <s v="CUST0212"/>
    <s v="PRD0092"/>
    <s v="STR043"/>
    <s v="EMP0015"/>
    <n v="1"/>
    <n v="3610.42"/>
    <n v="5"/>
    <n v="180.52"/>
    <n v="12"/>
    <n v="411.59"/>
    <n v="3841.49"/>
    <n v="2732.31"/>
    <n v="697.58999999999992"/>
    <x v="0"/>
    <x v="0"/>
    <x v="0"/>
    <x v="0"/>
    <s v="10:39"/>
    <s v="Weekend"/>
    <x v="4"/>
    <n v="2"/>
    <n v="2025"/>
    <s v="Feb-2025"/>
    <x v="2"/>
    <s v="Georgette Saree"/>
    <x v="39"/>
    <s v="TrendMart Mangaluru Standard"/>
    <x v="2"/>
    <s v="Siddharth Gounder"/>
    <x v="1"/>
    <s v="Vikram Bhat"/>
    <n v="14"/>
    <d v="2025-02-01T00:00:00"/>
    <x v="149"/>
    <n v="0.18159360039984485"/>
    <x v="2"/>
  </r>
  <r>
    <s v="INV100741"/>
    <x v="166"/>
    <s v="CUST0462"/>
    <s v="PRD0070"/>
    <s v="STR078"/>
    <s v="EMP0073"/>
    <n v="1"/>
    <n v="855.74"/>
    <n v="0"/>
    <n v="0"/>
    <n v="5"/>
    <n v="42.79"/>
    <n v="898.53"/>
    <n v="565.45000000000005"/>
    <n v="290.28999999999991"/>
    <x v="3"/>
    <x v="3"/>
    <x v="0"/>
    <x v="0"/>
    <s v="17:00"/>
    <s v="Weekday"/>
    <x v="10"/>
    <n v="4"/>
    <n v="2024"/>
    <s v="Apr-2024"/>
    <x v="13"/>
    <s v="Boys Shirt"/>
    <x v="13"/>
    <s v="TrendMart Vellore Standard"/>
    <x v="1"/>
    <s v="Siddharth Iyengar"/>
    <x v="3"/>
    <s v="Sathish Sundaram"/>
    <n v="4"/>
    <d v="2024-04-01T00:00:00"/>
    <x v="145"/>
    <n v="0.32307212892168308"/>
    <x v="2"/>
  </r>
  <r>
    <s v="INV100742"/>
    <x v="219"/>
    <s v="CUST0587"/>
    <s v="PRD0043"/>
    <s v="STR091"/>
    <s v="EMP0258"/>
    <n v="1"/>
    <n v="3119.34"/>
    <n v="0"/>
    <n v="0"/>
    <n v="12"/>
    <n v="374.32"/>
    <n v="3493.66"/>
    <n v="2034.01"/>
    <n v="1085.33"/>
    <x v="3"/>
    <x v="3"/>
    <x v="0"/>
    <x v="1"/>
    <s v="14:09"/>
    <s v="Weekday"/>
    <x v="1"/>
    <n v="10"/>
    <n v="2024"/>
    <s v="Oct-2024"/>
    <x v="12"/>
    <s v="Sling Bag"/>
    <x v="20"/>
    <s v="TrendMart Nizamabad Standard"/>
    <x v="2"/>
    <s v="Bhagya Mudaliar"/>
    <x v="3"/>
    <s v="Preethi Singh"/>
    <n v="10"/>
    <d v="2024-10-01T00:00:00"/>
    <x v="63"/>
    <n v="0.31065701871389889"/>
    <x v="2"/>
  </r>
  <r>
    <s v="INV100743"/>
    <x v="129"/>
    <s v="CUST0286"/>
    <s v="PRD0070"/>
    <s v="STR102"/>
    <s v="EMP0001"/>
    <n v="2"/>
    <n v="791.84"/>
    <n v="0"/>
    <n v="0"/>
    <n v="5"/>
    <n v="79.180000000000007"/>
    <n v="1662.86"/>
    <n v="1130.9000000000001"/>
    <n v="452.7799999999998"/>
    <x v="1"/>
    <x v="1"/>
    <x v="0"/>
    <x v="0"/>
    <s v="19:26"/>
    <s v="Weekday"/>
    <x v="0"/>
    <n v="12"/>
    <n v="2024"/>
    <s v="Dec-2024"/>
    <x v="13"/>
    <s v="Boys Shirt"/>
    <x v="13"/>
    <s v="TrendMart Tirunelveli High Street"/>
    <x v="1"/>
    <s v="Deepthi Ramachandran"/>
    <x v="0"/>
    <s v="Charulatha Kumar"/>
    <n v="12"/>
    <d v="2024-12-01T00:00:00"/>
    <x v="145"/>
    <n v="0.27228991015479342"/>
    <x v="2"/>
  </r>
  <r>
    <s v="INV100744"/>
    <x v="246"/>
    <s v="CUST0643"/>
    <s v="PRD0238"/>
    <s v="STR071"/>
    <s v="EMP0147"/>
    <n v="1"/>
    <n v="1048.26"/>
    <n v="30"/>
    <n v="314.48"/>
    <n v="12"/>
    <n v="88.05"/>
    <n v="821.83"/>
    <n v="815.46"/>
    <n v="-81.679999999999993"/>
    <x v="3"/>
    <x v="3"/>
    <x v="0"/>
    <x v="0"/>
    <s v="11:20"/>
    <s v="Weekday"/>
    <x v="8"/>
    <n v="3"/>
    <n v="2025"/>
    <s v="Mar-2025"/>
    <x v="9"/>
    <s v="Smart Watch"/>
    <x v="33"/>
    <s v="TrendMart Kannur Standard"/>
    <x v="1"/>
    <s v="Malini Gounder"/>
    <x v="0"/>
    <s v="Yogesh Chettiar"/>
    <n v="15"/>
    <d v="2025-03-01T00:00:00"/>
    <x v="100"/>
    <n v="-9.9387951279461678E-2"/>
    <x v="1"/>
  </r>
  <r>
    <s v="INV100745"/>
    <x v="220"/>
    <s v="CUST0659"/>
    <s v="PRD0007"/>
    <s v="STR011"/>
    <s v="EMP0194"/>
    <n v="5"/>
    <n v="4488.2700000000004"/>
    <n v="5"/>
    <n v="1122.07"/>
    <n v="12"/>
    <n v="2558.31"/>
    <n v="23877.59"/>
    <n v="16182.85"/>
    <n v="5136.43"/>
    <x v="2"/>
    <x v="2"/>
    <x v="1"/>
    <x v="0"/>
    <s v="15:18"/>
    <s v="Weekend"/>
    <x v="10"/>
    <n v="4"/>
    <n v="2024"/>
    <s v="Apr-2024"/>
    <x v="2"/>
    <s v="Silk Saree"/>
    <x v="0"/>
    <s v="TrendMart Tirupati Standard"/>
    <x v="0"/>
    <s v="Nandini Natarajan"/>
    <x v="3"/>
    <s v="Pranav Reddy"/>
    <n v="4"/>
    <d v="2024-04-01T00:00:00"/>
    <x v="185"/>
    <n v="0.21511509327365116"/>
    <x v="2"/>
  </r>
  <r>
    <s v="INV100746"/>
    <x v="40"/>
    <s v="CUST0350"/>
    <s v="PRD0068"/>
    <s v="STR085"/>
    <s v="EMP0269"/>
    <n v="2"/>
    <n v="1666.74"/>
    <n v="10"/>
    <n v="333.35"/>
    <n v="12"/>
    <n v="360.02"/>
    <n v="3360.15"/>
    <n v="2388.2800000000002"/>
    <n v="611.84999999999991"/>
    <x v="2"/>
    <x v="2"/>
    <x v="1"/>
    <x v="0"/>
    <s v="11:48"/>
    <s v="Weekend"/>
    <x v="5"/>
    <n v="6"/>
    <n v="2024"/>
    <s v="Jun-2024"/>
    <x v="5"/>
    <s v="Skinny Fit"/>
    <x v="26"/>
    <s v="TrendMart Nizamabad Outlet"/>
    <x v="2"/>
    <s v="Sanjay Chandran"/>
    <x v="3"/>
    <s v="Ishwarya Shetty"/>
    <n v="6"/>
    <d v="2024-06-01T00:00:00"/>
    <x v="162"/>
    <n v="0.18209008526405068"/>
    <x v="0"/>
  </r>
  <r>
    <s v="INV100747"/>
    <x v="74"/>
    <s v="CUST0821"/>
    <s v="PRD0004"/>
    <s v="STR075"/>
    <s v="EMP0121"/>
    <n v="2"/>
    <n v="1659.3"/>
    <n v="0"/>
    <n v="0"/>
    <n v="12"/>
    <n v="398.23"/>
    <n v="3716.83"/>
    <n v="2289.1799999999998"/>
    <n v="1029.42"/>
    <x v="1"/>
    <x v="1"/>
    <x v="0"/>
    <x v="0"/>
    <s v="13:59"/>
    <s v="Weekday"/>
    <x v="9"/>
    <n v="11"/>
    <n v="2024"/>
    <s v="Nov-2024"/>
    <x v="8"/>
    <s v="Bodycon Dress"/>
    <x v="2"/>
    <s v="TrendMart Chennai Standard"/>
    <x v="1"/>
    <s v="Jyothi Mudaliar"/>
    <x v="3"/>
    <s v="Yamini Pandian"/>
    <n v="11"/>
    <d v="2024-11-01T00:00:00"/>
    <x v="183"/>
    <n v="0.27696181961510213"/>
    <x v="2"/>
  </r>
  <r>
    <s v="INV100748"/>
    <x v="310"/>
    <s v="CUST0111"/>
    <s v="PRD0179"/>
    <s v="STR048"/>
    <s v="EMP0015"/>
    <n v="2"/>
    <n v="1659.32"/>
    <n v="0"/>
    <n v="0"/>
    <n v="12"/>
    <n v="398.24"/>
    <n v="3716.88"/>
    <n v="2279.62"/>
    <n v="1039.0200000000002"/>
    <x v="0"/>
    <x v="0"/>
    <x v="0"/>
    <x v="1"/>
    <s v="12:10"/>
    <s v="Weekday"/>
    <x v="6"/>
    <n v="1"/>
    <n v="2025"/>
    <s v="Jan-2025"/>
    <x v="7"/>
    <s v="Bootcut"/>
    <x v="47"/>
    <s v="TrendMart Guntur High Street"/>
    <x v="0"/>
    <s v="Manoj Balasubramaniam"/>
    <x v="1"/>
    <s v="Vikram Bhat"/>
    <n v="13"/>
    <d v="2025-01-01T00:00:00"/>
    <x v="114"/>
    <n v="0.27954090527539233"/>
    <x v="2"/>
  </r>
  <r>
    <s v="INV100749"/>
    <x v="42"/>
    <s v="CUST0622"/>
    <s v="PRD0004"/>
    <s v="STR041"/>
    <s v="EMP0020"/>
    <n v="5"/>
    <n v="1736.24"/>
    <n v="10"/>
    <n v="868.12"/>
    <n v="12"/>
    <n v="937.57"/>
    <n v="8750.65"/>
    <n v="5722.95"/>
    <n v="2090.1299999999997"/>
    <x v="3"/>
    <x v="3"/>
    <x v="1"/>
    <x v="0"/>
    <s v="16:23"/>
    <s v="Weekend"/>
    <x v="2"/>
    <n v="5"/>
    <n v="2024"/>
    <s v="May-2024"/>
    <x v="8"/>
    <s v="Bodycon Dress"/>
    <x v="2"/>
    <s v="TrendMart Thiruvananthapuram Standard"/>
    <x v="1"/>
    <s v="Preethi Murthy"/>
    <x v="3"/>
    <s v="Eswar Prasad"/>
    <n v="5"/>
    <d v="2024-05-01T00:00:00"/>
    <x v="183"/>
    <n v="0.23885425654094264"/>
    <x v="0"/>
  </r>
  <r>
    <s v="INV100750"/>
    <x v="66"/>
    <s v="CUST0069"/>
    <s v="PRD0238"/>
    <s v="STR040"/>
    <s v="EMP0147"/>
    <n v="1"/>
    <n v="1085.1600000000001"/>
    <n v="0"/>
    <n v="0"/>
    <n v="12"/>
    <n v="130.22"/>
    <n v="1215.3800000000001"/>
    <n v="815.46"/>
    <n v="269.70000000000005"/>
    <x v="1"/>
    <x v="1"/>
    <x v="0"/>
    <x v="0"/>
    <s v="18:10"/>
    <s v="Weekday"/>
    <x v="10"/>
    <n v="4"/>
    <n v="2024"/>
    <s v="Apr-2024"/>
    <x v="9"/>
    <s v="Smart Watch"/>
    <x v="33"/>
    <s v="TrendMart Nizamabad Mall Kiosk"/>
    <x v="2"/>
    <s v="Karunakaran Nair"/>
    <x v="0"/>
    <s v="Yogesh Chettiar"/>
    <n v="4"/>
    <d v="2024-04-01T00:00:00"/>
    <x v="100"/>
    <n v="0.22190590597179485"/>
    <x v="2"/>
  </r>
  <r>
    <s v="INV100751"/>
    <x v="184"/>
    <s v="CUST0175"/>
    <s v="PRD0033"/>
    <s v="STR011"/>
    <s v="EMP0045"/>
    <n v="1"/>
    <n v="3549.25"/>
    <n v="10"/>
    <n v="354.93"/>
    <n v="12"/>
    <n v="383.32"/>
    <n v="3577.64"/>
    <n v="2710.05"/>
    <n v="484.2699999999997"/>
    <x v="1"/>
    <x v="1"/>
    <x v="1"/>
    <x v="0"/>
    <s v="19:17"/>
    <s v="Weekday"/>
    <x v="9"/>
    <n v="11"/>
    <n v="2024"/>
    <s v="Nov-2024"/>
    <x v="2"/>
    <s v="Cotton Saree"/>
    <x v="30"/>
    <s v="TrendMart Tirupati Standard"/>
    <x v="0"/>
    <s v="Akhila Naicker"/>
    <x v="0"/>
    <s v="Chitra Chettiar"/>
    <n v="11"/>
    <d v="2024-11-01T00:00:00"/>
    <x v="103"/>
    <n v="0.13536018157220953"/>
    <x v="0"/>
  </r>
  <r>
    <s v="INV100752"/>
    <x v="307"/>
    <s v="CUST0087"/>
    <s v="PRD0043"/>
    <s v="STR027"/>
    <s v="EMP0160"/>
    <n v="1"/>
    <n v="3134.77"/>
    <n v="10"/>
    <n v="313.48"/>
    <n v="12"/>
    <n v="338.55"/>
    <n v="3159.84"/>
    <n v="2034.01"/>
    <n v="787.2800000000002"/>
    <x v="2"/>
    <x v="2"/>
    <x v="0"/>
    <x v="1"/>
    <s v="12:26"/>
    <s v="Weekday"/>
    <x v="3"/>
    <n v="7"/>
    <n v="2024"/>
    <s v="Jul-2024"/>
    <x v="12"/>
    <s v="Sling Bag"/>
    <x v="20"/>
    <s v="TrendMart Hyderabad Standard"/>
    <x v="2"/>
    <s v="Gauri Gowda"/>
    <x v="1"/>
    <s v="Ganesh Iyengar"/>
    <n v="7"/>
    <d v="2024-07-01T00:00:00"/>
    <x v="63"/>
    <n v="0.24915185579016663"/>
    <x v="0"/>
  </r>
  <r>
    <s v="INV100753"/>
    <x v="199"/>
    <s v="CUST0111"/>
    <s v="PRD0016"/>
    <s v="STR055"/>
    <s v="EMP0063"/>
    <n v="3"/>
    <n v="2033.67"/>
    <n v="10"/>
    <n v="610.1"/>
    <n v="12"/>
    <n v="658.91"/>
    <n v="6149.82"/>
    <n v="4385.1899999999996"/>
    <n v="1105.7200000000003"/>
    <x v="4"/>
    <x v="4"/>
    <x v="0"/>
    <x v="0"/>
    <s v="18:32"/>
    <s v="Weekday"/>
    <x v="10"/>
    <n v="4"/>
    <n v="2024"/>
    <s v="Apr-2024"/>
    <x v="12"/>
    <s v="Sling Bag"/>
    <x v="17"/>
    <s v="TrendMart Nellore High Street"/>
    <x v="0"/>
    <s v="Manoj Balasubramaniam"/>
    <x v="1"/>
    <s v="Anusuya Subramaniam"/>
    <n v="4"/>
    <d v="2024-04-01T00:00:00"/>
    <x v="28"/>
    <n v="0.17979713227379018"/>
    <x v="0"/>
  </r>
  <r>
    <s v="INV100754"/>
    <x v="79"/>
    <s v="CUST0475"/>
    <s v="PRD0075"/>
    <s v="STR023"/>
    <s v="EMP0045"/>
    <n v="2"/>
    <n v="987.91"/>
    <n v="15"/>
    <n v="296.37"/>
    <n v="5"/>
    <n v="83.97"/>
    <n v="1763.42"/>
    <n v="1385.06"/>
    <n v="294.3900000000001"/>
    <x v="4"/>
    <x v="4"/>
    <x v="0"/>
    <x v="0"/>
    <s v="16:19"/>
    <s v="Weekday"/>
    <x v="7"/>
    <n v="9"/>
    <n v="2024"/>
    <s v="Sep-2024"/>
    <x v="7"/>
    <s v="Bootcut"/>
    <x v="7"/>
    <s v="TrendMart Thoothukudi High Street"/>
    <x v="1"/>
    <s v="Nandakumar Balasubramaniam"/>
    <x v="3"/>
    <s v="Chitra Chettiar"/>
    <n v="9"/>
    <d v="2024-09-01T00:00:00"/>
    <x v="9"/>
    <n v="0.16694264554105095"/>
    <x v="4"/>
  </r>
  <r>
    <s v="INV100755"/>
    <x v="117"/>
    <s v="CUST0196"/>
    <s v="PRD0066"/>
    <s v="STR096"/>
    <s v="EMP0240"/>
    <n v="3"/>
    <n v="1360.86"/>
    <n v="0"/>
    <n v="0"/>
    <n v="12"/>
    <n v="489.91"/>
    <n v="4572.49"/>
    <n v="2849.91"/>
    <n v="1232.6699999999998"/>
    <x v="0"/>
    <x v="0"/>
    <x v="1"/>
    <x v="0"/>
    <s v="12:13"/>
    <s v="Weekday"/>
    <x v="9"/>
    <n v="11"/>
    <n v="2024"/>
    <s v="Nov-2024"/>
    <x v="18"/>
    <s v="Leather Wallet"/>
    <x v="38"/>
    <s v="TrendMart Mangaluru Mall Kiosk"/>
    <x v="2"/>
    <s v="Rahul Achari"/>
    <x v="0"/>
    <s v="Gopal Prasad"/>
    <n v="11"/>
    <d v="2024-11-01T00:00:00"/>
    <x v="179"/>
    <n v="0.2695839684723203"/>
    <x v="2"/>
  </r>
  <r>
    <s v="INV100756"/>
    <x v="296"/>
    <s v="CUST0297"/>
    <s v="PRD0104"/>
    <s v="STR023"/>
    <s v="EMP0001"/>
    <n v="1"/>
    <n v="1706.31"/>
    <n v="10"/>
    <n v="170.63"/>
    <n v="12"/>
    <n v="184.28"/>
    <n v="1719.96"/>
    <n v="996.24"/>
    <n v="539.44000000000005"/>
    <x v="0"/>
    <x v="0"/>
    <x v="0"/>
    <x v="0"/>
    <s v="17:53"/>
    <s v="Weekend"/>
    <x v="7"/>
    <n v="9"/>
    <n v="2024"/>
    <s v="Sep-2024"/>
    <x v="17"/>
    <s v="Chinos"/>
    <x v="20"/>
    <s v="TrendMart Thoothukudi High Street"/>
    <x v="1"/>
    <s v="Anjali Bhat"/>
    <x v="2"/>
    <s v="Charulatha Kumar"/>
    <n v="9"/>
    <d v="2024-09-01T00:00:00"/>
    <x v="223"/>
    <n v="0.31363520081862373"/>
    <x v="0"/>
  </r>
  <r>
    <s v="INV100757"/>
    <x v="311"/>
    <s v="CUST0253"/>
    <s v="PRD0122"/>
    <s v="STR113"/>
    <s v="EMP0121"/>
    <n v="3"/>
    <n v="694.64"/>
    <n v="0"/>
    <n v="0"/>
    <n v="3"/>
    <n v="62.52"/>
    <n v="2146.44"/>
    <n v="1670.97"/>
    <n v="412.95000000000005"/>
    <x v="3"/>
    <x v="3"/>
    <x v="0"/>
    <x v="0"/>
    <s v="10:19"/>
    <s v="Weekday"/>
    <x v="3"/>
    <n v="7"/>
    <n v="2024"/>
    <s v="Jul-2024"/>
    <x v="14"/>
    <s v="Necklace"/>
    <x v="21"/>
    <s v="TrendMart Mangaluru High Street"/>
    <x v="2"/>
    <s v="Gayathri Chandran"/>
    <x v="3"/>
    <s v="Yamini Pandian"/>
    <n v="7"/>
    <d v="2024-07-01T00:00:00"/>
    <x v="37"/>
    <n v="0.19238832671772799"/>
    <x v="2"/>
  </r>
  <r>
    <s v="INV100758"/>
    <x v="213"/>
    <s v="CUST0677"/>
    <s v="PRD0157"/>
    <s v="STR071"/>
    <s v="EMP0276"/>
    <n v="3"/>
    <n v="3132.36"/>
    <n v="20"/>
    <n v="1879.42"/>
    <n v="3"/>
    <n v="225.53"/>
    <n v="7743.19"/>
    <n v="5969.79"/>
    <n v="1547.8699999999997"/>
    <x v="3"/>
    <x v="3"/>
    <x v="0"/>
    <x v="0"/>
    <s v="18:44"/>
    <s v="Weekday"/>
    <x v="1"/>
    <n v="10"/>
    <n v="2024"/>
    <s v="Oct-2024"/>
    <x v="14"/>
    <s v="Ring"/>
    <x v="11"/>
    <s v="TrendMart Kannur Standard"/>
    <x v="1"/>
    <s v="Sathish Gupta"/>
    <x v="0"/>
    <s v="Manoj Ramachandran"/>
    <n v="10"/>
    <d v="2024-10-01T00:00:00"/>
    <x v="115"/>
    <n v="0.19990081607192897"/>
    <x v="3"/>
  </r>
  <r>
    <s v="INV100759"/>
    <x v="5"/>
    <s v="CUST0666"/>
    <s v="PRD0142"/>
    <s v="STR041"/>
    <s v="EMP0009"/>
    <n v="5"/>
    <n v="495.66"/>
    <n v="15"/>
    <n v="371.75"/>
    <n v="5"/>
    <n v="105.33"/>
    <n v="2211.88"/>
    <n v="1499.3"/>
    <n v="607.25000000000011"/>
    <x v="3"/>
    <x v="3"/>
    <x v="0"/>
    <x v="1"/>
    <s v="20:52"/>
    <s v="Weekend"/>
    <x v="4"/>
    <n v="2"/>
    <n v="2025"/>
    <s v="Feb-2025"/>
    <x v="1"/>
    <s v="Round Neck"/>
    <x v="9"/>
    <s v="TrendMart Thiruvananthapuram Standard"/>
    <x v="1"/>
    <s v="Arjun Chetty"/>
    <x v="3"/>
    <s v="Vinod Hegde"/>
    <n v="14"/>
    <d v="2025-02-01T00:00:00"/>
    <x v="87"/>
    <n v="0.27454021013798219"/>
    <x v="4"/>
  </r>
  <r>
    <s v="INV100760"/>
    <x v="85"/>
    <s v="CUST0818"/>
    <s v="PRD0058"/>
    <s v="STR056"/>
    <s v="EMP0156"/>
    <n v="1"/>
    <n v="1463.49"/>
    <n v="10"/>
    <n v="146.35"/>
    <n v="12"/>
    <n v="158.06"/>
    <n v="1475.2"/>
    <n v="1116.33"/>
    <n v="200.81000000000012"/>
    <x v="1"/>
    <x v="1"/>
    <x v="0"/>
    <x v="0"/>
    <s v="20:34"/>
    <s v="Weekday"/>
    <x v="1"/>
    <n v="10"/>
    <n v="2024"/>
    <s v="Oct-2024"/>
    <x v="18"/>
    <s v="Card Holder"/>
    <x v="18"/>
    <s v="TrendMart Nizamabad Standard"/>
    <x v="2"/>
    <s v="Srinivas Rao"/>
    <x v="1"/>
    <s v="Deepthi Iyengar"/>
    <n v="10"/>
    <d v="2024-10-01T00:00:00"/>
    <x v="137"/>
    <n v="0.13612391540130159"/>
    <x v="0"/>
  </r>
  <r>
    <s v="INV100761"/>
    <x v="104"/>
    <s v="CUST0595"/>
    <s v="PRD0085"/>
    <s v="STR067"/>
    <s v="EMP0091"/>
    <n v="1"/>
    <n v="1291.6099999999999"/>
    <n v="30"/>
    <n v="387.48"/>
    <n v="12"/>
    <n v="108.5"/>
    <n v="1012.63"/>
    <n v="879.48"/>
    <n v="24.649999999999977"/>
    <x v="4"/>
    <x v="4"/>
    <x v="1"/>
    <x v="0"/>
    <s v="19:12"/>
    <s v="Weekday"/>
    <x v="5"/>
    <n v="6"/>
    <n v="2024"/>
    <s v="Jun-2024"/>
    <x v="19"/>
    <s v="Braided Belt"/>
    <x v="30"/>
    <s v="TrendMart Visakhapatnam Standard"/>
    <x v="0"/>
    <s v="Revathi Natarajan"/>
    <x v="1"/>
    <s v="Hari Nair"/>
    <n v="6"/>
    <d v="2024-06-01T00:00:00"/>
    <x v="195"/>
    <n v="2.4342553548680146E-2"/>
    <x v="1"/>
  </r>
  <r>
    <s v="INV100762"/>
    <x v="111"/>
    <s v="CUST0563"/>
    <s v="PRD0129"/>
    <s v="STR078"/>
    <s v="EMP0206"/>
    <n v="2"/>
    <n v="702.64"/>
    <n v="0"/>
    <n v="0"/>
    <n v="5"/>
    <n v="70.260000000000005"/>
    <n v="1475.54"/>
    <n v="807.42"/>
    <n v="597.86"/>
    <x v="4"/>
    <x v="4"/>
    <x v="1"/>
    <x v="0"/>
    <s v="13:22"/>
    <s v="Weekday"/>
    <x v="9"/>
    <n v="11"/>
    <n v="2024"/>
    <s v="Nov-2024"/>
    <x v="6"/>
    <s v="Cap"/>
    <x v="2"/>
    <s v="TrendMart Vellore Standard"/>
    <x v="1"/>
    <s v="Deepika Shetty"/>
    <x v="0"/>
    <s v="Arjun Krishnan"/>
    <n v="11"/>
    <d v="2024-11-01T00:00:00"/>
    <x v="54"/>
    <n v="0.40518047630020199"/>
    <x v="2"/>
  </r>
  <r>
    <s v="INV100763"/>
    <x v="16"/>
    <s v="CUST0593"/>
    <s v="PRD0179"/>
    <s v="STR029"/>
    <s v="EMP0203"/>
    <n v="2"/>
    <n v="1731.06"/>
    <n v="0"/>
    <n v="0"/>
    <n v="12"/>
    <n v="415.45"/>
    <n v="3877.57"/>
    <n v="2279.62"/>
    <n v="1182.5000000000002"/>
    <x v="2"/>
    <x v="2"/>
    <x v="0"/>
    <x v="0"/>
    <s v="14:45"/>
    <s v="Weekday"/>
    <x v="1"/>
    <n v="10"/>
    <n v="2024"/>
    <s v="Oct-2024"/>
    <x v="7"/>
    <s v="Bootcut"/>
    <x v="47"/>
    <s v="TrendMart Davanagere High Street"/>
    <x v="2"/>
    <s v="Hema Naidu"/>
    <x v="1"/>
    <s v="Rani Mishra"/>
    <n v="10"/>
    <d v="2024-10-01T00:00:00"/>
    <x v="114"/>
    <n v="0.30495903362157234"/>
    <x v="2"/>
  </r>
  <r>
    <s v="INV100764"/>
    <x v="51"/>
    <s v="CUST0004"/>
    <s v="PRD0157"/>
    <s v="STR060"/>
    <s v="EMP0240"/>
    <n v="3"/>
    <n v="3084.94"/>
    <n v="10"/>
    <n v="925.48"/>
    <n v="3"/>
    <n v="249.88"/>
    <n v="8579.2199999999993"/>
    <n v="5969.79"/>
    <n v="2359.5499999999993"/>
    <x v="3"/>
    <x v="3"/>
    <x v="0"/>
    <x v="0"/>
    <s v="19:39"/>
    <s v="Weekday"/>
    <x v="10"/>
    <n v="4"/>
    <n v="2024"/>
    <s v="Apr-2024"/>
    <x v="14"/>
    <s v="Ring"/>
    <x v="11"/>
    <s v="TrendMart Tirunelveli Flagship"/>
    <x v="1"/>
    <s v="Bindu Varma"/>
    <x v="1"/>
    <s v="Gopal Prasad"/>
    <n v="4"/>
    <d v="2024-04-01T00:00:00"/>
    <x v="115"/>
    <n v="0.27503083030858277"/>
    <x v="0"/>
  </r>
  <r>
    <s v="INV100765"/>
    <x v="215"/>
    <s v="CUST0722"/>
    <s v="PRD0145"/>
    <s v="STR116"/>
    <s v="EMP0015"/>
    <n v="4"/>
    <n v="1646.33"/>
    <n v="15"/>
    <n v="987.8"/>
    <n v="12"/>
    <n v="671.7"/>
    <n v="6269.22"/>
    <n v="4533.08"/>
    <n v="1064.4400000000003"/>
    <x v="3"/>
    <x v="3"/>
    <x v="0"/>
    <x v="0"/>
    <s v="19:49"/>
    <s v="Weekday"/>
    <x v="7"/>
    <n v="9"/>
    <n v="2024"/>
    <s v="Sep-2024"/>
    <x v="8"/>
    <s v="Shirt Dress"/>
    <x v="42"/>
    <s v="TrendMart Madurai High Street"/>
    <x v="1"/>
    <s v="Hariharan Yadav"/>
    <x v="0"/>
    <s v="Vikram Bhat"/>
    <n v="9"/>
    <d v="2024-09-01T00:00:00"/>
    <x v="94"/>
    <n v="0.16978826712094969"/>
    <x v="4"/>
  </r>
  <r>
    <s v="INV100766"/>
    <x v="213"/>
    <s v="CUST0380"/>
    <s v="PRD0026"/>
    <s v="STR070"/>
    <s v="EMP0086"/>
    <n v="3"/>
    <n v="1560"/>
    <n v="0"/>
    <n v="0"/>
    <n v="12"/>
    <n v="561.6"/>
    <n v="5241.6000000000004"/>
    <n v="3135.57"/>
    <n v="1544.4300000000003"/>
    <x v="0"/>
    <x v="0"/>
    <x v="0"/>
    <x v="0"/>
    <s v="15:18"/>
    <s v="Weekday"/>
    <x v="1"/>
    <n v="10"/>
    <n v="2024"/>
    <s v="Oct-2024"/>
    <x v="15"/>
    <s v="Hoodie"/>
    <x v="36"/>
    <s v="TrendMart Alappuzha Mall Kiosk"/>
    <x v="1"/>
    <s v="Sathish Gopalakrishnan"/>
    <x v="1"/>
    <s v="Anil Reddy"/>
    <n v="10"/>
    <d v="2024-10-01T00:00:00"/>
    <x v="215"/>
    <n v="0.29464858058608062"/>
    <x v="2"/>
  </r>
  <r>
    <s v="INV100767"/>
    <x v="204"/>
    <s v="CUST0721"/>
    <s v="PRD0159"/>
    <s v="STR111"/>
    <s v="EMP0260"/>
    <n v="1"/>
    <n v="869.66"/>
    <n v="10"/>
    <n v="86.97"/>
    <n v="5"/>
    <n v="39.130000000000003"/>
    <n v="821.82"/>
    <n v="658.19"/>
    <n v="124.5"/>
    <x v="2"/>
    <x v="2"/>
    <x v="0"/>
    <x v="0"/>
    <s v="16:14"/>
    <s v="Weekend"/>
    <x v="7"/>
    <n v="9"/>
    <n v="2024"/>
    <s v="Sep-2024"/>
    <x v="5"/>
    <s v="Skinny Fit"/>
    <x v="44"/>
    <s v="TrendMart Kurnool Outlet"/>
    <x v="0"/>
    <s v="Kavya Singh"/>
    <x v="0"/>
    <s v="Malathi Varma"/>
    <n v="9"/>
    <d v="2024-09-01T00:00:00"/>
    <x v="212"/>
    <n v="0.15149302767029277"/>
    <x v="0"/>
  </r>
  <r>
    <s v="INV100768"/>
    <x v="185"/>
    <s v="CUST0344"/>
    <s v="PRD0043"/>
    <s v="STR088"/>
    <s v="EMP0207"/>
    <n v="3"/>
    <n v="2994.53"/>
    <n v="5"/>
    <n v="449.18"/>
    <n v="12"/>
    <n v="1024.1300000000001"/>
    <n v="9558.5400000000009"/>
    <n v="6102.03"/>
    <n v="2432.380000000001"/>
    <x v="3"/>
    <x v="3"/>
    <x v="1"/>
    <x v="1"/>
    <s v="16:55"/>
    <s v="Weekday"/>
    <x v="11"/>
    <n v="8"/>
    <n v="2024"/>
    <s v="Aug-2024"/>
    <x v="12"/>
    <s v="Sling Bag"/>
    <x v="20"/>
    <s v="TrendMart Warangal High Street"/>
    <x v="2"/>
    <s v="Uday Mudaliar"/>
    <x v="1"/>
    <s v="Chitra Bhat"/>
    <n v="8"/>
    <d v="2024-08-01T00:00:00"/>
    <x v="63"/>
    <n v="0.25447191725933049"/>
    <x v="2"/>
  </r>
  <r>
    <s v="INV100769"/>
    <x v="61"/>
    <s v="CUST0727"/>
    <s v="PRD0006"/>
    <s v="STR025"/>
    <s v="EMP0073"/>
    <n v="3"/>
    <n v="1088.1099999999999"/>
    <n v="30"/>
    <n v="979.3"/>
    <n v="12"/>
    <n v="274.2"/>
    <n v="2559.23"/>
    <n v="2261.19"/>
    <n v="23.839999999999975"/>
    <x v="1"/>
    <x v="1"/>
    <x v="1"/>
    <x v="0"/>
    <s v="18:52"/>
    <s v="Weekend"/>
    <x v="6"/>
    <n v="1"/>
    <n v="2025"/>
    <s v="Jan-2025"/>
    <x v="19"/>
    <s v="Braided Belt"/>
    <x v="34"/>
    <s v="TrendMart Vellore High Street"/>
    <x v="1"/>
    <s v="Venkat Naidu"/>
    <x v="1"/>
    <s v="Sathish Sundaram"/>
    <n v="13"/>
    <d v="2025-01-01T00:00:00"/>
    <x v="224"/>
    <n v="9.3153018681400163E-3"/>
    <x v="1"/>
  </r>
  <r>
    <s v="INV100770"/>
    <x v="47"/>
    <s v="CUST0691"/>
    <s v="PRD0100"/>
    <s v="STR054"/>
    <s v="EMP0147"/>
    <n v="4"/>
    <n v="5820.94"/>
    <n v="0"/>
    <n v="0"/>
    <n v="12"/>
    <n v="2794.05"/>
    <n v="26077.81"/>
    <n v="15883.44"/>
    <n v="7400.3200000000006"/>
    <x v="4"/>
    <x v="4"/>
    <x v="1"/>
    <x v="0"/>
    <s v="21:20"/>
    <s v="Weekday"/>
    <x v="9"/>
    <n v="11"/>
    <n v="2024"/>
    <s v="Nov-2024"/>
    <x v="9"/>
    <s v="Analog Watch"/>
    <x v="9"/>
    <s v="TrendMart Thoothukudi Mall Kiosk"/>
    <x v="1"/>
    <s v="Tara Singh"/>
    <x v="0"/>
    <s v="Yogesh Chettiar"/>
    <n v="11"/>
    <d v="2024-11-01T00:00:00"/>
    <x v="12"/>
    <n v="0.28377843078080561"/>
    <x v="2"/>
  </r>
  <r>
    <s v="INV100771"/>
    <x v="157"/>
    <s v="CUST0073"/>
    <s v="PRD0057"/>
    <s v="STR011"/>
    <s v="EMP0090"/>
    <n v="4"/>
    <n v="1262.9000000000001"/>
    <n v="30"/>
    <n v="1515.48"/>
    <n v="12"/>
    <n v="424.33"/>
    <n v="3960.45"/>
    <n v="3625.2"/>
    <n v="-89.079999999999984"/>
    <x v="3"/>
    <x v="3"/>
    <x v="0"/>
    <x v="0"/>
    <s v="13:03"/>
    <s v="Weekday"/>
    <x v="7"/>
    <n v="9"/>
    <n v="2024"/>
    <s v="Sep-2024"/>
    <x v="18"/>
    <s v="Card Holder"/>
    <x v="31"/>
    <s v="TrendMart Tirupati Standard"/>
    <x v="0"/>
    <s v="Sunita Menon"/>
    <x v="3"/>
    <s v="Padma Gounder"/>
    <n v="9"/>
    <d v="2024-09-01T00:00:00"/>
    <x v="206"/>
    <n v="-2.2492393541137998E-2"/>
    <x v="1"/>
  </r>
  <r>
    <s v="INV100772"/>
    <x v="31"/>
    <s v="CUST0690"/>
    <s v="PRD0062"/>
    <s v="STR100"/>
    <s v="EMP0206"/>
    <n v="2"/>
    <n v="633.66"/>
    <n v="30"/>
    <n v="380.2"/>
    <n v="5"/>
    <n v="44.36"/>
    <n v="931.48"/>
    <n v="849.52"/>
    <n v="37.600000000000037"/>
    <x v="1"/>
    <x v="1"/>
    <x v="0"/>
    <x v="0"/>
    <s v="16:19"/>
    <s v="Weekday"/>
    <x v="9"/>
    <n v="11"/>
    <n v="2024"/>
    <s v="Nov-2024"/>
    <x v="13"/>
    <s v="Girls Frock"/>
    <x v="25"/>
    <s v="TrendMart Hubballi Standard"/>
    <x v="2"/>
    <s v="Bharathi Singh"/>
    <x v="2"/>
    <s v="Arjun Krishnan"/>
    <n v="11"/>
    <d v="2024-11-01T00:00:00"/>
    <x v="106"/>
    <n v="4.0365869369175973E-2"/>
    <x v="1"/>
  </r>
  <r>
    <s v="INV100773"/>
    <x v="300"/>
    <s v="CUST0070"/>
    <s v="PRD0054"/>
    <s v="STR061"/>
    <s v="EMP0121"/>
    <n v="1"/>
    <n v="1279.44"/>
    <n v="0"/>
    <n v="0"/>
    <n v="12"/>
    <n v="153.53"/>
    <n v="1432.97"/>
    <n v="904.21"/>
    <n v="375.23"/>
    <x v="2"/>
    <x v="2"/>
    <x v="1"/>
    <x v="0"/>
    <s v="16:04"/>
    <s v="Weekday"/>
    <x v="7"/>
    <n v="9"/>
    <n v="2024"/>
    <s v="Sep-2024"/>
    <x v="18"/>
    <s v="Leather Wallet"/>
    <x v="31"/>
    <s v="TrendMart Hubballi Standard"/>
    <x v="2"/>
    <s v="Dhanya Gupta"/>
    <x v="1"/>
    <s v="Yamini Pandian"/>
    <n v="9"/>
    <d v="2024-09-01T00:00:00"/>
    <x v="88"/>
    <n v="0.2618547492271297"/>
    <x v="2"/>
  </r>
  <r>
    <s v="INV100774"/>
    <x v="9"/>
    <s v="CUST0189"/>
    <s v="PRD0048"/>
    <s v="STR091"/>
    <s v="EMP0260"/>
    <n v="3"/>
    <n v="1069.68"/>
    <n v="0"/>
    <n v="0"/>
    <n v="12"/>
    <n v="385.08"/>
    <n v="3594.12"/>
    <n v="1751.58"/>
    <n v="1457.46"/>
    <x v="0"/>
    <x v="0"/>
    <x v="1"/>
    <x v="0"/>
    <s v="10:17"/>
    <s v="Weekday"/>
    <x v="1"/>
    <n v="10"/>
    <n v="2024"/>
    <s v="Oct-2024"/>
    <x v="6"/>
    <s v="Tie"/>
    <x v="25"/>
    <s v="TrendMart Nizamabad Standard"/>
    <x v="2"/>
    <s v="Haritha Chettiar"/>
    <x v="0"/>
    <s v="Malathi Varma"/>
    <n v="10"/>
    <d v="2024-10-01T00:00:00"/>
    <x v="18"/>
    <n v="0.40551233681680082"/>
    <x v="2"/>
  </r>
  <r>
    <s v="INV100775"/>
    <x v="312"/>
    <s v="CUST0313"/>
    <s v="PRD0067"/>
    <s v="STR016"/>
    <s v="EMP0206"/>
    <n v="3"/>
    <n v="1434.78"/>
    <n v="10"/>
    <n v="430.43"/>
    <n v="12"/>
    <n v="464.87"/>
    <n v="4338.78"/>
    <n v="3039.78"/>
    <n v="834.12999999999954"/>
    <x v="0"/>
    <x v="0"/>
    <x v="0"/>
    <x v="1"/>
    <s v="10:40"/>
    <s v="Weekday"/>
    <x v="11"/>
    <n v="8"/>
    <n v="2024"/>
    <s v="Aug-2024"/>
    <x v="15"/>
    <s v="Jacket"/>
    <x v="24"/>
    <s v="TrendMart Visakhapatnam Flagship"/>
    <x v="0"/>
    <s v="Bhagya Ramachandran"/>
    <x v="3"/>
    <s v="Arjun Krishnan"/>
    <n v="8"/>
    <d v="2024-08-01T00:00:00"/>
    <x v="41"/>
    <n v="0.19224989513181115"/>
    <x v="0"/>
  </r>
  <r>
    <s v="INV100776"/>
    <x v="20"/>
    <s v="CUST0467"/>
    <s v="PRD0224"/>
    <s v="STR069"/>
    <s v="EMP0206"/>
    <n v="4"/>
    <n v="5474.28"/>
    <n v="5"/>
    <n v="1094.8599999999999"/>
    <n v="12"/>
    <n v="2496.27"/>
    <n v="23298.53"/>
    <n v="13483.2"/>
    <n v="7319.0599999999977"/>
    <x v="3"/>
    <x v="3"/>
    <x v="0"/>
    <x v="0"/>
    <s v="15:27"/>
    <s v="Weekend"/>
    <x v="5"/>
    <n v="6"/>
    <n v="2024"/>
    <s v="Jun-2024"/>
    <x v="2"/>
    <s v="Printed Saree"/>
    <x v="3"/>
    <s v="TrendMart Erode Mall Kiosk"/>
    <x v="1"/>
    <s v="Bharathi Shetty"/>
    <x v="1"/>
    <s v="Arjun Krishnan"/>
    <n v="6"/>
    <d v="2024-06-01T00:00:00"/>
    <x v="3"/>
    <n v="0.31414256607605706"/>
    <x v="2"/>
  </r>
  <r>
    <s v="INV100777"/>
    <x v="267"/>
    <s v="CUST0814"/>
    <s v="PRD0140"/>
    <s v="STR094"/>
    <s v="EMP0260"/>
    <n v="3"/>
    <n v="613.08000000000004"/>
    <n v="25"/>
    <n v="459.81"/>
    <n v="5"/>
    <n v="68.97"/>
    <n v="1448.4"/>
    <n v="1046.25"/>
    <n v="333.18000000000006"/>
    <x v="2"/>
    <x v="2"/>
    <x v="0"/>
    <x v="0"/>
    <s v="17:31"/>
    <s v="Weekend"/>
    <x v="8"/>
    <n v="3"/>
    <n v="2025"/>
    <s v="Mar-2025"/>
    <x v="1"/>
    <s v="Polo"/>
    <x v="5"/>
    <s v="TrendMart Kollam Flagship"/>
    <x v="1"/>
    <s v="Pallavi Hegde"/>
    <x v="1"/>
    <s v="Malathi Varma"/>
    <n v="15"/>
    <d v="2025-03-01T00:00:00"/>
    <x v="166"/>
    <n v="0.23003314001657005"/>
    <x v="1"/>
  </r>
  <r>
    <s v="INV100778"/>
    <x v="290"/>
    <s v="CUST0492"/>
    <s v="PRD0154"/>
    <s v="STR056"/>
    <s v="EMP0090"/>
    <n v="1"/>
    <n v="613.29999999999995"/>
    <n v="10"/>
    <n v="61.33"/>
    <n v="5"/>
    <n v="27.6"/>
    <n v="579.57000000000005"/>
    <n v="373.27"/>
    <n v="178.70000000000007"/>
    <x v="0"/>
    <x v="0"/>
    <x v="0"/>
    <x v="0"/>
    <s v="12:02"/>
    <s v="Weekday"/>
    <x v="0"/>
    <n v="12"/>
    <n v="2024"/>
    <s v="Dec-2024"/>
    <x v="1"/>
    <s v="Graphic Tee"/>
    <x v="12"/>
    <s v="TrendMart Nizamabad Standard"/>
    <x v="2"/>
    <s v="Balaji Kumar"/>
    <x v="0"/>
    <s v="Padma Gounder"/>
    <n v="12"/>
    <d v="2024-12-01T00:00:00"/>
    <x v="225"/>
    <n v="0.30833203927049374"/>
    <x v="0"/>
  </r>
  <r>
    <s v="INV100779"/>
    <x v="112"/>
    <s v="CUST0327"/>
    <s v="PRD0076"/>
    <s v="STR042"/>
    <s v="EMP0215"/>
    <n v="2"/>
    <n v="870.03"/>
    <n v="25"/>
    <n v="435.01"/>
    <n v="5"/>
    <n v="65.25"/>
    <n v="1370.3"/>
    <n v="1322.68"/>
    <n v="-17.630000000000109"/>
    <x v="1"/>
    <x v="1"/>
    <x v="0"/>
    <x v="0"/>
    <s v="11:34"/>
    <s v="Weekday"/>
    <x v="1"/>
    <n v="10"/>
    <n v="2024"/>
    <s v="Oct-2024"/>
    <x v="5"/>
    <s v="Slim Fit"/>
    <x v="21"/>
    <s v="TrendMart Thrissur Standard"/>
    <x v="1"/>
    <s v="Manju Varma"/>
    <x v="3"/>
    <s v="Praveen Gupta"/>
    <n v="10"/>
    <d v="2024-10-01T00:00:00"/>
    <x v="196"/>
    <n v="-1.2865795811136328E-2"/>
    <x v="1"/>
  </r>
  <r>
    <s v="INV100780"/>
    <x v="295"/>
    <s v="CUST0798"/>
    <s v="PRD0124"/>
    <s v="STR038"/>
    <s v="EMP0100"/>
    <n v="3"/>
    <n v="757.04"/>
    <n v="25"/>
    <n v="567.78"/>
    <n v="5"/>
    <n v="85.17"/>
    <n v="1788.51"/>
    <n v="1497.93"/>
    <n v="205.40999999999991"/>
    <x v="4"/>
    <x v="4"/>
    <x v="0"/>
    <x v="0"/>
    <s v="19:12"/>
    <s v="Weekend"/>
    <x v="9"/>
    <n v="11"/>
    <n v="2024"/>
    <s v="Nov-2024"/>
    <x v="13"/>
    <s v="Kids Shorts"/>
    <x v="9"/>
    <s v="TrendMart Tumakuru Standard"/>
    <x v="2"/>
    <s v="Jayaram Rao"/>
    <x v="0"/>
    <s v="Priya Balasubramaniam"/>
    <n v="11"/>
    <d v="2024-11-01T00:00:00"/>
    <x v="23"/>
    <n v="0.11484979116694898"/>
    <x v="1"/>
  </r>
  <r>
    <s v="INV100781"/>
    <x v="38"/>
    <s v="CUST0738"/>
    <s v="PRD0186"/>
    <s v="STR018"/>
    <s v="EMP0127"/>
    <n v="2"/>
    <n v="975.64"/>
    <n v="5"/>
    <n v="97.56"/>
    <n v="5"/>
    <n v="92.69"/>
    <n v="1946.41"/>
    <n v="1146.18"/>
    <n v="707.54"/>
    <x v="0"/>
    <x v="0"/>
    <x v="0"/>
    <x v="0"/>
    <s v="15:16"/>
    <s v="Weekend"/>
    <x v="2"/>
    <n v="5"/>
    <n v="2024"/>
    <s v="May-2024"/>
    <x v="0"/>
    <s v="Anarkali Kurti"/>
    <x v="8"/>
    <s v="TrendMart Visakhapatnam High Street"/>
    <x v="0"/>
    <s v="Anjali Nair"/>
    <x v="2"/>
    <s v="Chandra Reddy"/>
    <n v="5"/>
    <d v="2024-05-01T00:00:00"/>
    <x v="48"/>
    <n v="0.36351025734557463"/>
    <x v="2"/>
  </r>
  <r>
    <s v="INV100782"/>
    <x v="25"/>
    <s v="CUST0009"/>
    <s v="PRD0155"/>
    <s v="STR018"/>
    <s v="EMP0205"/>
    <n v="1"/>
    <n v="1218.5"/>
    <n v="15"/>
    <n v="182.78"/>
    <n v="12"/>
    <n v="124.29"/>
    <n v="1160.01"/>
    <n v="865.42"/>
    <n v="170.3"/>
    <x v="0"/>
    <x v="0"/>
    <x v="1"/>
    <x v="0"/>
    <s v="14:11"/>
    <s v="Weekday"/>
    <x v="7"/>
    <n v="9"/>
    <n v="2024"/>
    <s v="Sep-2024"/>
    <x v="8"/>
    <s v="A-Line Dress"/>
    <x v="12"/>
    <s v="TrendMart Visakhapatnam High Street"/>
    <x v="0"/>
    <s v="Rajesh Srinivasan"/>
    <x v="0"/>
    <s v="Malini Gowda"/>
    <n v="9"/>
    <d v="2024-09-01T00:00:00"/>
    <x v="85"/>
    <n v="0.14680907923207559"/>
    <x v="4"/>
  </r>
  <r>
    <s v="INV100783"/>
    <x v="233"/>
    <s v="CUST0774"/>
    <s v="PRD0092"/>
    <s v="STR027"/>
    <s v="EMP0132"/>
    <n v="4"/>
    <n v="3740.68"/>
    <n v="30"/>
    <n v="4488.82"/>
    <n v="12"/>
    <n v="1256.8699999999999"/>
    <n v="11730.77"/>
    <n v="10929.24"/>
    <n v="-455.33999999999924"/>
    <x v="1"/>
    <x v="1"/>
    <x v="0"/>
    <x v="0"/>
    <s v="17:29"/>
    <s v="Weekday"/>
    <x v="4"/>
    <n v="2"/>
    <n v="2025"/>
    <s v="Feb-2025"/>
    <x v="2"/>
    <s v="Georgette Saree"/>
    <x v="39"/>
    <s v="TrendMart Hyderabad Standard"/>
    <x v="2"/>
    <s v="Easwaran Natarajan"/>
    <x v="3"/>
    <s v="Vasanthi Gupta"/>
    <n v="14"/>
    <d v="2025-02-01T00:00:00"/>
    <x v="149"/>
    <n v="-3.8815866307156242E-2"/>
    <x v="1"/>
  </r>
  <r>
    <s v="INV100784"/>
    <x v="258"/>
    <s v="CUST0660"/>
    <s v="PRD0020"/>
    <s v="STR086"/>
    <s v="EMP0026"/>
    <n v="1"/>
    <n v="294.66000000000003"/>
    <n v="25"/>
    <n v="73.67"/>
    <n v="5"/>
    <n v="11.05"/>
    <n v="232.04"/>
    <n v="171.9"/>
    <n v="49.089999999999989"/>
    <x v="0"/>
    <x v="0"/>
    <x v="0"/>
    <x v="0"/>
    <s v="10:59"/>
    <s v="Weekday"/>
    <x v="1"/>
    <n v="10"/>
    <n v="2024"/>
    <s v="Oct-2024"/>
    <x v="6"/>
    <s v="Sunglasses"/>
    <x v="41"/>
    <s v="TrendMart Thiruvananthapuram Outlet"/>
    <x v="1"/>
    <s v="Bharathi Singh"/>
    <x v="3"/>
    <s v="Sunita Ramachandran"/>
    <n v="10"/>
    <d v="2024-10-01T00:00:00"/>
    <x v="86"/>
    <n v="0.21155835200827439"/>
    <x v="1"/>
  </r>
  <r>
    <s v="INV100785"/>
    <x v="137"/>
    <s v="CUST0128"/>
    <s v="PRD0018"/>
    <s v="STR094"/>
    <s v="EMP0026"/>
    <n v="1"/>
    <n v="350.59"/>
    <n v="25"/>
    <n v="87.65"/>
    <n v="5"/>
    <n v="13.15"/>
    <n v="276.08999999999997"/>
    <n v="213.39"/>
    <n v="49.54999999999999"/>
    <x v="4"/>
    <x v="4"/>
    <x v="0"/>
    <x v="1"/>
    <s v="14:06"/>
    <s v="Weekday"/>
    <x v="0"/>
    <n v="12"/>
    <n v="2024"/>
    <s v="Dec-2024"/>
    <x v="6"/>
    <s v="Cap"/>
    <x v="9"/>
    <s v="TrendMart Kollam Flagship"/>
    <x v="1"/>
    <s v="Jagan Balasubramaniam"/>
    <x v="1"/>
    <s v="Sunita Ramachandran"/>
    <n v="12"/>
    <d v="2024-12-01T00:00:00"/>
    <x v="95"/>
    <n v="0.1794704625303343"/>
    <x v="1"/>
  </r>
  <r>
    <s v="INV100786"/>
    <x v="120"/>
    <s v="CUST0496"/>
    <s v="PRD0214"/>
    <s v="STR010"/>
    <s v="EMP0127"/>
    <n v="1"/>
    <n v="999.22"/>
    <n v="10"/>
    <n v="99.92"/>
    <n v="5"/>
    <n v="44.97"/>
    <n v="944.27"/>
    <n v="720.53"/>
    <n v="178.77"/>
    <x v="1"/>
    <x v="1"/>
    <x v="1"/>
    <x v="0"/>
    <s v="17:03"/>
    <s v="Weekday"/>
    <x v="10"/>
    <n v="4"/>
    <n v="2024"/>
    <s v="Apr-2024"/>
    <x v="7"/>
    <s v="Straight Fit"/>
    <x v="7"/>
    <s v="TrendMart Kochi Mall Kiosk"/>
    <x v="1"/>
    <s v="Ganesh Naidu"/>
    <x v="1"/>
    <s v="Chandra Reddy"/>
    <n v="4"/>
    <d v="2024-04-01T00:00:00"/>
    <x v="71"/>
    <n v="0.1893208510277781"/>
    <x v="0"/>
  </r>
  <r>
    <s v="INV100787"/>
    <x v="30"/>
    <s v="CUST0121"/>
    <s v="PRD0003"/>
    <s v="STR061"/>
    <s v="EMP0001"/>
    <n v="1"/>
    <n v="1505.95"/>
    <n v="25"/>
    <n v="376.49"/>
    <n v="12"/>
    <n v="135.54"/>
    <n v="1265"/>
    <n v="1007.65"/>
    <n v="121.81000000000003"/>
    <x v="0"/>
    <x v="0"/>
    <x v="0"/>
    <x v="0"/>
    <s v="20:18"/>
    <s v="Weekday"/>
    <x v="1"/>
    <n v="10"/>
    <n v="2024"/>
    <s v="Oct-2024"/>
    <x v="5"/>
    <s v="Straight Fit"/>
    <x v="2"/>
    <s v="TrendMart Hubballi Standard"/>
    <x v="2"/>
    <s v="Srinivas Prasad"/>
    <x v="1"/>
    <s v="Charulatha Kumar"/>
    <n v="10"/>
    <d v="2024-10-01T00:00:00"/>
    <x v="131"/>
    <n v="9.6292490118577101E-2"/>
    <x v="1"/>
  </r>
  <r>
    <s v="INV100788"/>
    <x v="252"/>
    <s v="CUST0676"/>
    <s v="PRD0102"/>
    <s v="STR051"/>
    <s v="EMP0269"/>
    <n v="2"/>
    <n v="1853.16"/>
    <n v="0"/>
    <n v="0"/>
    <n v="12"/>
    <n v="444.76"/>
    <n v="4151.08"/>
    <n v="2663.1"/>
    <n v="1043.22"/>
    <x v="3"/>
    <x v="3"/>
    <x v="0"/>
    <x v="0"/>
    <s v="10:16"/>
    <s v="Weekend"/>
    <x v="0"/>
    <n v="12"/>
    <n v="2024"/>
    <s v="Dec-2024"/>
    <x v="2"/>
    <s v="Printed Saree"/>
    <x v="7"/>
    <s v="TrendMart Kozhikode Outlet"/>
    <x v="1"/>
    <s v="Dinesh Chandran"/>
    <x v="2"/>
    <s v="Ishwarya Shetty"/>
    <n v="12"/>
    <d v="2024-12-01T00:00:00"/>
    <x v="207"/>
    <n v="0.25131291133873596"/>
    <x v="2"/>
  </r>
  <r>
    <s v="INV100789"/>
    <x v="313"/>
    <s v="CUST0759"/>
    <s v="PRD0233"/>
    <s v="STR061"/>
    <s v="EMP0063"/>
    <n v="3"/>
    <n v="1216.7"/>
    <n v="5"/>
    <n v="182.5"/>
    <n v="12"/>
    <n v="416.11"/>
    <n v="3883.71"/>
    <n v="2596.44"/>
    <n v="871.16"/>
    <x v="0"/>
    <x v="0"/>
    <x v="1"/>
    <x v="1"/>
    <s v="18:07"/>
    <s v="Weekday"/>
    <x v="3"/>
    <n v="7"/>
    <n v="2024"/>
    <s v="Jul-2024"/>
    <x v="8"/>
    <s v="A-Line Dress"/>
    <x v="10"/>
    <s v="TrendMart Hubballi Standard"/>
    <x v="2"/>
    <s v="Chandran Yadav"/>
    <x v="2"/>
    <s v="Anusuya Subramaniam"/>
    <n v="7"/>
    <d v="2024-07-01T00:00:00"/>
    <x v="16"/>
    <n v="0.22431128997788197"/>
    <x v="2"/>
  </r>
  <r>
    <s v="INV100790"/>
    <x v="291"/>
    <s v="CUST0251"/>
    <s v="PRD0141"/>
    <s v="STR017"/>
    <s v="EMP0121"/>
    <n v="2"/>
    <n v="755.59"/>
    <n v="15"/>
    <n v="226.68"/>
    <n v="5"/>
    <n v="64.22"/>
    <n v="1348.72"/>
    <n v="1095.3399999999999"/>
    <n v="189.16000000000011"/>
    <x v="2"/>
    <x v="2"/>
    <x v="1"/>
    <x v="0"/>
    <s v="12:29"/>
    <s v="Weekday"/>
    <x v="8"/>
    <n v="3"/>
    <n v="2025"/>
    <s v="Mar-2025"/>
    <x v="10"/>
    <s v="Formal Top"/>
    <x v="12"/>
    <s v="TrendMart Kurnool Standard"/>
    <x v="0"/>
    <s v="Nithya Chettiar"/>
    <x v="0"/>
    <s v="Yamini Pandian"/>
    <n v="15"/>
    <d v="2025-03-01T00:00:00"/>
    <x v="62"/>
    <n v="0.14025149771635337"/>
    <x v="4"/>
  </r>
  <r>
    <s v="INV100791"/>
    <x v="288"/>
    <s v="CUST0248"/>
    <s v="PRD0111"/>
    <s v="STR109"/>
    <s v="EMP0086"/>
    <n v="1"/>
    <n v="878.2"/>
    <n v="20"/>
    <n v="175.64"/>
    <n v="5"/>
    <n v="35.130000000000003"/>
    <n v="737.69"/>
    <n v="590.48"/>
    <n v="112.08000000000004"/>
    <x v="3"/>
    <x v="3"/>
    <x v="0"/>
    <x v="0"/>
    <s v="10:52"/>
    <s v="Weekday"/>
    <x v="2"/>
    <n v="5"/>
    <n v="2024"/>
    <s v="May-2024"/>
    <x v="11"/>
    <s v="Casual Shirt"/>
    <x v="18"/>
    <s v="TrendMart Warangal Outlet"/>
    <x v="2"/>
    <s v="Selvam Reddy"/>
    <x v="0"/>
    <s v="Anil Reddy"/>
    <n v="5"/>
    <d v="2024-05-01T00:00:00"/>
    <x v="75"/>
    <n v="0.15193373910450195"/>
    <x v="3"/>
  </r>
  <r>
    <s v="INV100792"/>
    <x v="34"/>
    <s v="CUST0665"/>
    <s v="PRD0010"/>
    <s v="STR081"/>
    <s v="EMP0015"/>
    <n v="1"/>
    <n v="1640.18"/>
    <n v="0"/>
    <n v="0"/>
    <n v="12"/>
    <n v="196.82"/>
    <n v="1837"/>
    <n v="1061.5"/>
    <n v="578.68000000000006"/>
    <x v="0"/>
    <x v="0"/>
    <x v="1"/>
    <x v="0"/>
    <s v="10:40"/>
    <s v="Weekday"/>
    <x v="0"/>
    <n v="12"/>
    <n v="2024"/>
    <s v="Dec-2024"/>
    <x v="5"/>
    <s v="Skinny Fit"/>
    <x v="26"/>
    <s v="TrendMart Alappuzha Outlet"/>
    <x v="1"/>
    <s v="Preethi Krishnan"/>
    <x v="2"/>
    <s v="Vikram Bhat"/>
    <n v="12"/>
    <d v="2024-12-01T00:00:00"/>
    <x v="112"/>
    <n v="0.31501360914534571"/>
    <x v="2"/>
  </r>
  <r>
    <s v="INV100793"/>
    <x v="153"/>
    <s v="CUST0598"/>
    <s v="PRD0171"/>
    <s v="STR025"/>
    <s v="EMP0160"/>
    <n v="1"/>
    <n v="2574.4699999999998"/>
    <n v="10"/>
    <n v="257.45"/>
    <n v="12"/>
    <n v="278.04000000000002"/>
    <n v="2595.06"/>
    <n v="1767.32"/>
    <n v="549.70000000000005"/>
    <x v="4"/>
    <x v="4"/>
    <x v="1"/>
    <x v="0"/>
    <s v="16:50"/>
    <s v="Weekday"/>
    <x v="7"/>
    <n v="9"/>
    <n v="2024"/>
    <s v="Sep-2024"/>
    <x v="15"/>
    <s v="Muffler"/>
    <x v="20"/>
    <s v="TrendMart Vellore High Street"/>
    <x v="1"/>
    <s v="Kiran Pillai"/>
    <x v="1"/>
    <s v="Ganesh Iyengar"/>
    <n v="9"/>
    <d v="2024-09-01T00:00:00"/>
    <x v="32"/>
    <n v="0.2118255454594499"/>
    <x v="0"/>
  </r>
  <r>
    <s v="INV100794"/>
    <x v="74"/>
    <s v="CUST0574"/>
    <s v="PRD0115"/>
    <s v="STR033"/>
    <s v="EMP0203"/>
    <n v="3"/>
    <n v="1609.37"/>
    <n v="0"/>
    <n v="0"/>
    <n v="12"/>
    <n v="579.37"/>
    <n v="5407.48"/>
    <n v="3422.7"/>
    <n v="1405.4099999999999"/>
    <x v="3"/>
    <x v="3"/>
    <x v="0"/>
    <x v="0"/>
    <s v="19:36"/>
    <s v="Weekday"/>
    <x v="9"/>
    <n v="11"/>
    <n v="2024"/>
    <s v="Nov-2024"/>
    <x v="8"/>
    <s v="Bodycon Dress"/>
    <x v="1"/>
    <s v="TrendMart Guntur Standard"/>
    <x v="0"/>
    <s v="Ashok Chandran"/>
    <x v="0"/>
    <s v="Rani Mishra"/>
    <n v="11"/>
    <d v="2024-11-01T00:00:00"/>
    <x v="57"/>
    <n v="0.25990109995783617"/>
    <x v="2"/>
  </r>
  <r>
    <s v="INV100795"/>
    <x v="36"/>
    <s v="CUST0547"/>
    <s v="PRD0018"/>
    <s v="STR034"/>
    <s v="EMP0147"/>
    <n v="2"/>
    <n v="384.09"/>
    <n v="15"/>
    <n v="115.23"/>
    <n v="5"/>
    <n v="32.65"/>
    <n v="685.6"/>
    <n v="426.78"/>
    <n v="226.17000000000004"/>
    <x v="3"/>
    <x v="3"/>
    <x v="0"/>
    <x v="0"/>
    <s v="18:08"/>
    <s v="Weekend"/>
    <x v="11"/>
    <n v="8"/>
    <n v="2024"/>
    <s v="Aug-2024"/>
    <x v="6"/>
    <s v="Cap"/>
    <x v="9"/>
    <s v="TrendMart Warangal Standard"/>
    <x v="2"/>
    <s v="Yogesh Sundaram"/>
    <x v="2"/>
    <s v="Yogesh Chettiar"/>
    <n v="8"/>
    <d v="2024-08-01T00:00:00"/>
    <x v="95"/>
    <n v="0.32988623103850645"/>
    <x v="4"/>
  </r>
  <r>
    <s v="INV100796"/>
    <x v="146"/>
    <s v="CUST0033"/>
    <s v="PRD0161"/>
    <s v="STR023"/>
    <s v="EMP0086"/>
    <n v="1"/>
    <n v="869.39"/>
    <n v="15"/>
    <n v="130.41"/>
    <n v="5"/>
    <n v="36.950000000000003"/>
    <n v="775.93"/>
    <n v="568.53"/>
    <n v="170.45"/>
    <x v="4"/>
    <x v="4"/>
    <x v="0"/>
    <x v="0"/>
    <s v="20:47"/>
    <s v="Weekend"/>
    <x v="9"/>
    <n v="11"/>
    <n v="2024"/>
    <s v="Nov-2024"/>
    <x v="0"/>
    <s v="Printed Kurti"/>
    <x v="14"/>
    <s v="TrendMart Thoothukudi High Street"/>
    <x v="1"/>
    <s v="Vidya Varma"/>
    <x v="0"/>
    <s v="Anil Reddy"/>
    <n v="11"/>
    <d v="2024-11-01T00:00:00"/>
    <x v="33"/>
    <n v="0.21967187761782636"/>
    <x v="4"/>
  </r>
  <r>
    <s v="INV100797"/>
    <x v="196"/>
    <s v="CUST0029"/>
    <s v="PRD0160"/>
    <s v="STR112"/>
    <s v="EMP0008"/>
    <n v="2"/>
    <n v="1135.72"/>
    <n v="30"/>
    <n v="681.43"/>
    <n v="12"/>
    <n v="190.8"/>
    <n v="1780.81"/>
    <n v="1518"/>
    <n v="72.009999999999934"/>
    <x v="2"/>
    <x v="2"/>
    <x v="1"/>
    <x v="0"/>
    <s v="20:52"/>
    <s v="Weekday"/>
    <x v="11"/>
    <n v="8"/>
    <n v="2024"/>
    <s v="Aug-2024"/>
    <x v="7"/>
    <s v="Jeggings"/>
    <x v="18"/>
    <s v="TrendMart Guntur Outlet"/>
    <x v="0"/>
    <s v="Janani Chettiar"/>
    <x v="1"/>
    <s v="Deepak Kamath"/>
    <n v="8"/>
    <d v="2024-08-01T00:00:00"/>
    <x v="30"/>
    <n v="4.0436655229923429E-2"/>
    <x v="1"/>
  </r>
  <r>
    <s v="INV100798"/>
    <x v="260"/>
    <s v="CUST0367"/>
    <s v="PRD0027"/>
    <s v="STR023"/>
    <s v="EMP0206"/>
    <n v="2"/>
    <n v="2964.71"/>
    <n v="10"/>
    <n v="592.94000000000005"/>
    <n v="12"/>
    <n v="640.38"/>
    <n v="5976.86"/>
    <n v="4396.4399999999996"/>
    <n v="940.04000000000008"/>
    <x v="0"/>
    <x v="0"/>
    <x v="0"/>
    <x v="0"/>
    <s v="19:15"/>
    <s v="Weekend"/>
    <x v="5"/>
    <n v="6"/>
    <n v="2024"/>
    <s v="Jun-2024"/>
    <x v="12"/>
    <s v="Sling Bag"/>
    <x v="13"/>
    <s v="TrendMart Thoothukudi High Street"/>
    <x v="1"/>
    <s v="Sandeep Reddy"/>
    <x v="0"/>
    <s v="Arjun Krishnan"/>
    <n v="6"/>
    <d v="2024-06-01T00:00:00"/>
    <x v="92"/>
    <n v="0.15727990951770665"/>
    <x v="0"/>
  </r>
  <r>
    <s v="INV100799"/>
    <x v="215"/>
    <s v="CUST0582"/>
    <s v="PRD0145"/>
    <s v="STR064"/>
    <s v="EMP0061"/>
    <n v="2"/>
    <n v="1672.11"/>
    <n v="25"/>
    <n v="836.05"/>
    <n v="12"/>
    <n v="300.98"/>
    <n v="2809.15"/>
    <n v="2266.54"/>
    <n v="241.63000000000011"/>
    <x v="2"/>
    <x v="2"/>
    <x v="0"/>
    <x v="0"/>
    <s v="13:31"/>
    <s v="Weekday"/>
    <x v="7"/>
    <n v="9"/>
    <n v="2024"/>
    <s v="Sep-2024"/>
    <x v="8"/>
    <s v="Shirt Dress"/>
    <x v="42"/>
    <s v="TrendMart Karimnagar Standard"/>
    <x v="2"/>
    <s v="Praveen Kamath"/>
    <x v="3"/>
    <s v="Ganapathy Naidu"/>
    <n v="9"/>
    <d v="2024-09-01T00:00:00"/>
    <x v="94"/>
    <n v="8.6015342719327953E-2"/>
    <x v="1"/>
  </r>
  <r>
    <s v="INV100800"/>
    <x v="245"/>
    <s v="CUST0669"/>
    <s v="PRD0151"/>
    <s v="STR097"/>
    <s v="EMP0206"/>
    <n v="1"/>
    <n v="1241.1400000000001"/>
    <n v="10"/>
    <n v="124.11"/>
    <n v="12"/>
    <n v="134.04"/>
    <n v="1251.07"/>
    <n v="834.96"/>
    <n v="282.06999999999994"/>
    <x v="3"/>
    <x v="3"/>
    <x v="1"/>
    <x v="0"/>
    <s v="15:16"/>
    <s v="Weekday"/>
    <x v="3"/>
    <n v="7"/>
    <n v="2024"/>
    <s v="Jul-2024"/>
    <x v="7"/>
    <s v="Bootcut"/>
    <x v="4"/>
    <s v="TrendMart Thiruvananthapuram High Street"/>
    <x v="1"/>
    <s v="Kalyani Hegde"/>
    <x v="2"/>
    <s v="Arjun Krishnan"/>
    <n v="7"/>
    <d v="2024-07-01T00:00:00"/>
    <x v="65"/>
    <n v="0.22546300366885941"/>
    <x v="0"/>
  </r>
  <r>
    <s v="INV100801"/>
    <x v="207"/>
    <s v="CUST0445"/>
    <s v="PRD0245"/>
    <s v="STR008"/>
    <s v="EMP0269"/>
    <n v="4"/>
    <n v="854.38"/>
    <n v="10"/>
    <n v="341.75"/>
    <n v="5"/>
    <n v="153.79"/>
    <n v="3229.56"/>
    <n v="1968.44"/>
    <n v="1107.33"/>
    <x v="4"/>
    <x v="4"/>
    <x v="0"/>
    <x v="0"/>
    <s v="12:25"/>
    <s v="Weekday"/>
    <x v="11"/>
    <n v="8"/>
    <n v="2024"/>
    <s v="Aug-2024"/>
    <x v="1"/>
    <s v="Round Neck"/>
    <x v="1"/>
    <s v="TrendMart Kochi Mall Kiosk"/>
    <x v="1"/>
    <s v="Malathi Kumar"/>
    <x v="3"/>
    <s v="Ishwarya Shetty"/>
    <n v="8"/>
    <d v="2024-08-01T00:00:00"/>
    <x v="1"/>
    <n v="0.34287333259019803"/>
    <x v="0"/>
  </r>
  <r>
    <s v="INV100802"/>
    <x v="201"/>
    <s v="CUST0304"/>
    <s v="PRD0142"/>
    <s v="STR025"/>
    <s v="EMP0009"/>
    <n v="3"/>
    <n v="552.21"/>
    <n v="10"/>
    <n v="165.66"/>
    <n v="5"/>
    <n v="74.55"/>
    <n v="1565.52"/>
    <n v="899.58"/>
    <n v="591.39"/>
    <x v="0"/>
    <x v="0"/>
    <x v="0"/>
    <x v="0"/>
    <s v="19:19"/>
    <s v="Weekend"/>
    <x v="11"/>
    <n v="8"/>
    <n v="2024"/>
    <s v="Aug-2024"/>
    <x v="1"/>
    <s v="Round Neck"/>
    <x v="9"/>
    <s v="TrendMart Vellore High Street"/>
    <x v="1"/>
    <s v="Ashok Subramaniam"/>
    <x v="2"/>
    <s v="Vinod Hegde"/>
    <n v="8"/>
    <d v="2024-08-01T00:00:00"/>
    <x v="87"/>
    <n v="0.37775946650314274"/>
    <x v="0"/>
  </r>
  <r>
    <s v="INV100803"/>
    <x v="272"/>
    <s v="CUST0159"/>
    <s v="PRD0156"/>
    <s v="STR056"/>
    <s v="EMP0063"/>
    <n v="1"/>
    <n v="1400.1"/>
    <n v="25"/>
    <n v="350.02"/>
    <n v="12"/>
    <n v="126.01"/>
    <n v="1176.0899999999999"/>
    <n v="893.37"/>
    <n v="156.70999999999992"/>
    <x v="0"/>
    <x v="0"/>
    <x v="0"/>
    <x v="0"/>
    <s v="16:46"/>
    <s v="Weekend"/>
    <x v="9"/>
    <n v="11"/>
    <n v="2024"/>
    <s v="Nov-2024"/>
    <x v="0"/>
    <s v="A-Line Kurti"/>
    <x v="34"/>
    <s v="TrendMart Nizamabad Standard"/>
    <x v="2"/>
    <s v="Ramya Mishra"/>
    <x v="1"/>
    <s v="Anusuya Subramaniam"/>
    <n v="11"/>
    <d v="2024-11-01T00:00:00"/>
    <x v="197"/>
    <n v="0.13324660527680698"/>
    <x v="1"/>
  </r>
  <r>
    <s v="INV100804"/>
    <x v="297"/>
    <s v="CUST0729"/>
    <s v="PRD0079"/>
    <s v="STR075"/>
    <s v="EMP0215"/>
    <n v="2"/>
    <n v="1860.48"/>
    <n v="10"/>
    <n v="372.1"/>
    <n v="12"/>
    <n v="401.86"/>
    <n v="3750.72"/>
    <n v="2338.92"/>
    <n v="1009.9399999999997"/>
    <x v="3"/>
    <x v="3"/>
    <x v="0"/>
    <x v="0"/>
    <s v="14:43"/>
    <s v="Weekday"/>
    <x v="8"/>
    <n v="3"/>
    <n v="2025"/>
    <s v="Mar-2025"/>
    <x v="15"/>
    <s v="Hoodie"/>
    <x v="37"/>
    <s v="TrendMart Chennai Standard"/>
    <x v="1"/>
    <s v="Ravi Chandran"/>
    <x v="3"/>
    <s v="Praveen Gupta"/>
    <n v="15"/>
    <d v="2025-03-01T00:00:00"/>
    <x v="69"/>
    <n v="0.2692656343315416"/>
    <x v="0"/>
  </r>
  <r>
    <s v="INV100805"/>
    <x v="203"/>
    <s v="CUST0136"/>
    <s v="PRD0068"/>
    <s v="STR103"/>
    <s v="EMP0127"/>
    <n v="2"/>
    <n v="1636.89"/>
    <n v="10"/>
    <n v="327.38"/>
    <n v="12"/>
    <n v="353.57"/>
    <n v="3299.97"/>
    <n v="2388.2800000000002"/>
    <n v="558.11999999999966"/>
    <x v="2"/>
    <x v="2"/>
    <x v="0"/>
    <x v="0"/>
    <s v="12:30"/>
    <s v="Weekday"/>
    <x v="9"/>
    <n v="11"/>
    <n v="2024"/>
    <s v="Nov-2024"/>
    <x v="5"/>
    <s v="Skinny Fit"/>
    <x v="26"/>
    <s v="TrendMart Alappuzha Outlet"/>
    <x v="1"/>
    <s v="Latha Gounder"/>
    <x v="3"/>
    <s v="Chandra Reddy"/>
    <n v="11"/>
    <d v="2024-11-01T00:00:00"/>
    <x v="162"/>
    <n v="0.16912881026191137"/>
    <x v="0"/>
  </r>
  <r>
    <s v="INV100806"/>
    <x v="222"/>
    <s v="CUST0683"/>
    <s v="PRD0226"/>
    <s v="STR034"/>
    <s v="EMP0206"/>
    <n v="1"/>
    <n v="975.83"/>
    <n v="15"/>
    <n v="146.37"/>
    <n v="5"/>
    <n v="41.47"/>
    <n v="870.93"/>
    <n v="626.26"/>
    <n v="203.19999999999996"/>
    <x v="1"/>
    <x v="1"/>
    <x v="1"/>
    <x v="0"/>
    <s v="16:14"/>
    <s v="Weekday"/>
    <x v="1"/>
    <n v="10"/>
    <n v="2024"/>
    <s v="Oct-2024"/>
    <x v="4"/>
    <s v="Track Suit"/>
    <x v="25"/>
    <s v="TrendMart Warangal Standard"/>
    <x v="2"/>
    <s v="Rohit Iyengar"/>
    <x v="0"/>
    <s v="Arjun Krishnan"/>
    <n v="10"/>
    <d v="2024-10-01T00:00:00"/>
    <x v="90"/>
    <n v="0.23331381396897566"/>
    <x v="4"/>
  </r>
  <r>
    <s v="INV100807"/>
    <x v="314"/>
    <s v="CUST0007"/>
    <s v="PRD0043"/>
    <s v="STR113"/>
    <s v="EMP0061"/>
    <n v="2"/>
    <n v="3085.11"/>
    <n v="0"/>
    <n v="0"/>
    <n v="12"/>
    <n v="740.43"/>
    <n v="6910.65"/>
    <n v="4068.02"/>
    <n v="2102.1999999999998"/>
    <x v="2"/>
    <x v="2"/>
    <x v="0"/>
    <x v="0"/>
    <s v="20:40"/>
    <s v="Weekday"/>
    <x v="8"/>
    <n v="3"/>
    <n v="2025"/>
    <s v="Mar-2025"/>
    <x v="12"/>
    <s v="Sling Bag"/>
    <x v="20"/>
    <s v="TrendMart Mangaluru High Street"/>
    <x v="2"/>
    <s v="Sangeeta Gounder"/>
    <x v="1"/>
    <s v="Ganapathy Naidu"/>
    <n v="15"/>
    <d v="2025-03-01T00:00:00"/>
    <x v="63"/>
    <n v="0.30419714498636163"/>
    <x v="2"/>
  </r>
  <r>
    <s v="INV100808"/>
    <x v="224"/>
    <s v="CUST0453"/>
    <s v="PRD0075"/>
    <s v="STR094"/>
    <s v="EMP0207"/>
    <n v="1"/>
    <n v="1011.65"/>
    <n v="10"/>
    <n v="101.17"/>
    <n v="12"/>
    <n v="109.26"/>
    <n v="1019.74"/>
    <n v="692.53"/>
    <n v="217.95000000000005"/>
    <x v="4"/>
    <x v="4"/>
    <x v="0"/>
    <x v="0"/>
    <s v="14:13"/>
    <s v="Weekday"/>
    <x v="11"/>
    <n v="8"/>
    <n v="2024"/>
    <s v="Aug-2024"/>
    <x v="7"/>
    <s v="Bootcut"/>
    <x v="7"/>
    <s v="TrendMart Kollam Flagship"/>
    <x v="1"/>
    <s v="Thiru Iyer"/>
    <x v="1"/>
    <s v="Chitra Bhat"/>
    <n v="8"/>
    <d v="2024-08-01T00:00:00"/>
    <x v="9"/>
    <n v="0.21373095102673234"/>
    <x v="0"/>
  </r>
  <r>
    <s v="INV100809"/>
    <x v="170"/>
    <s v="CUST0733"/>
    <s v="PRD0071"/>
    <s v="STR053"/>
    <s v="EMP0260"/>
    <n v="2"/>
    <n v="804.73"/>
    <n v="15"/>
    <n v="241.42"/>
    <n v="5"/>
    <n v="68.400000000000006"/>
    <n v="1436.44"/>
    <n v="1069.6199999999999"/>
    <n v="298.42000000000019"/>
    <x v="2"/>
    <x v="2"/>
    <x v="1"/>
    <x v="1"/>
    <s v="16:00"/>
    <s v="Weekend"/>
    <x v="3"/>
    <n v="7"/>
    <n v="2024"/>
    <s v="Jul-2024"/>
    <x v="10"/>
    <s v="Casual Top"/>
    <x v="4"/>
    <s v="TrendMart Kochi Standard"/>
    <x v="1"/>
    <s v="Ganapathy Chettiar"/>
    <x v="1"/>
    <s v="Malathi Varma"/>
    <n v="7"/>
    <d v="2024-07-01T00:00:00"/>
    <x v="17"/>
    <n v="0.20774971457213678"/>
    <x v="4"/>
  </r>
  <r>
    <s v="INV100810"/>
    <x v="240"/>
    <s v="CUST0258"/>
    <s v="PRD0218"/>
    <s v="STR115"/>
    <s v="EMP0170"/>
    <n v="2"/>
    <n v="798.03"/>
    <n v="20"/>
    <n v="319.20999999999998"/>
    <n v="5"/>
    <n v="63.84"/>
    <n v="1340.69"/>
    <n v="1027.68"/>
    <n v="249.17"/>
    <x v="3"/>
    <x v="3"/>
    <x v="0"/>
    <x v="0"/>
    <s v="15:13"/>
    <s v="Weekday"/>
    <x v="0"/>
    <n v="12"/>
    <n v="2024"/>
    <s v="Dec-2024"/>
    <x v="18"/>
    <s v="Card Holder"/>
    <x v="10"/>
    <s v="TrendMart Bengaluru Standard"/>
    <x v="2"/>
    <s v="Vidya Mudaliar"/>
    <x v="1"/>
    <s v="Jyothi Prasad"/>
    <n v="12"/>
    <d v="2024-12-01T00:00:00"/>
    <x v="40"/>
    <n v="0.18585206125204184"/>
    <x v="3"/>
  </r>
  <r>
    <s v="INV100811"/>
    <x v="315"/>
    <s v="CUST0365"/>
    <s v="PRD0035"/>
    <s v="STR023"/>
    <s v="EMP0240"/>
    <n v="2"/>
    <n v="805.4"/>
    <n v="10"/>
    <n v="161.08000000000001"/>
    <n v="5"/>
    <n v="72.489999999999995"/>
    <n v="1522.21"/>
    <n v="1079.52"/>
    <n v="370.20000000000005"/>
    <x v="2"/>
    <x v="2"/>
    <x v="1"/>
    <x v="0"/>
    <s v="15:03"/>
    <s v="Weekday"/>
    <x v="10"/>
    <n v="4"/>
    <n v="2024"/>
    <s v="Apr-2024"/>
    <x v="0"/>
    <s v="Printed Kurti"/>
    <x v="1"/>
    <s v="TrendMart Thoothukudi High Street"/>
    <x v="1"/>
    <s v="Harini Mudaliar"/>
    <x v="0"/>
    <s v="Gopal Prasad"/>
    <n v="4"/>
    <d v="2024-04-01T00:00:00"/>
    <x v="4"/>
    <n v="0.24319903298493639"/>
    <x v="0"/>
  </r>
  <r>
    <s v="INV100812"/>
    <x v="20"/>
    <s v="CUST0108"/>
    <s v="PRD0085"/>
    <s v="STR118"/>
    <s v="EMP0086"/>
    <n v="1"/>
    <n v="1351.59"/>
    <n v="10"/>
    <n v="135.16"/>
    <n v="12"/>
    <n v="145.97"/>
    <n v="1362.4"/>
    <n v="879.48"/>
    <n v="336.95000000000005"/>
    <x v="1"/>
    <x v="1"/>
    <x v="0"/>
    <x v="0"/>
    <s v="12:43"/>
    <s v="Weekend"/>
    <x v="5"/>
    <n v="6"/>
    <n v="2024"/>
    <s v="Jun-2024"/>
    <x v="19"/>
    <s v="Braided Belt"/>
    <x v="30"/>
    <s v="TrendMart Nellore Mall Kiosk"/>
    <x v="0"/>
    <s v="Mahesh Gounder"/>
    <x v="0"/>
    <s v="Anil Reddy"/>
    <n v="6"/>
    <d v="2024-06-01T00:00:00"/>
    <x v="195"/>
    <n v="0.24732090428655315"/>
    <x v="0"/>
  </r>
  <r>
    <s v="INV100813"/>
    <x v="181"/>
    <s v="CUST0028"/>
    <s v="PRD0182"/>
    <s v="STR064"/>
    <s v="EMP0002"/>
    <n v="1"/>
    <n v="3000.81"/>
    <n v="5"/>
    <n v="150.04"/>
    <n v="12"/>
    <n v="342.09"/>
    <n v="3192.86"/>
    <n v="2135.85"/>
    <n v="714.9200000000003"/>
    <x v="0"/>
    <x v="0"/>
    <x v="1"/>
    <x v="0"/>
    <s v="20:30"/>
    <s v="Weekday"/>
    <x v="9"/>
    <n v="11"/>
    <n v="2024"/>
    <s v="Nov-2024"/>
    <x v="12"/>
    <s v="Sling Bag"/>
    <x v="10"/>
    <s v="TrendMart Karimnagar Standard"/>
    <x v="2"/>
    <s v="Chitra Reddy"/>
    <x v="0"/>
    <s v="Girish Sundaram"/>
    <n v="11"/>
    <d v="2024-11-01T00:00:00"/>
    <x v="74"/>
    <n v="0.22391210388178631"/>
    <x v="2"/>
  </r>
  <r>
    <s v="INV100814"/>
    <x v="248"/>
    <s v="CUST0356"/>
    <s v="PRD0116"/>
    <s v="STR023"/>
    <s v="EMP0285"/>
    <n v="2"/>
    <n v="1431.9"/>
    <n v="5"/>
    <n v="143.19"/>
    <n v="12"/>
    <n v="326.47000000000003"/>
    <n v="3047.08"/>
    <n v="2097.42"/>
    <n v="623.18999999999983"/>
    <x v="1"/>
    <x v="1"/>
    <x v="1"/>
    <x v="0"/>
    <s v="15:51"/>
    <s v="Weekday"/>
    <x v="5"/>
    <n v="6"/>
    <n v="2024"/>
    <s v="Jun-2024"/>
    <x v="7"/>
    <s v="Bootcut"/>
    <x v="13"/>
    <s v="TrendMart Thoothukudi High Street"/>
    <x v="1"/>
    <s v="Pranav Chettiar"/>
    <x v="3"/>
    <s v="Chandran Krishnan"/>
    <n v="6"/>
    <d v="2024-06-01T00:00:00"/>
    <x v="56"/>
    <n v="0.20452039329456392"/>
    <x v="2"/>
  </r>
  <r>
    <s v="INV100815"/>
    <x v="137"/>
    <s v="CUST0118"/>
    <s v="PRD0144"/>
    <s v="STR056"/>
    <s v="EMP0269"/>
    <n v="1"/>
    <n v="1028.52"/>
    <n v="0"/>
    <n v="0"/>
    <n v="12"/>
    <n v="123.42"/>
    <n v="1151.94"/>
    <n v="699.84"/>
    <n v="328.68"/>
    <x v="3"/>
    <x v="3"/>
    <x v="0"/>
    <x v="0"/>
    <s v="18:03"/>
    <s v="Weekday"/>
    <x v="0"/>
    <n v="12"/>
    <n v="2024"/>
    <s v="Dec-2024"/>
    <x v="10"/>
    <s v="Casual Top"/>
    <x v="18"/>
    <s v="TrendMart Nizamabad Standard"/>
    <x v="2"/>
    <s v="Hema Iyengar"/>
    <x v="2"/>
    <s v="Ishwarya Shetty"/>
    <n v="12"/>
    <d v="2024-12-01T00:00:00"/>
    <x v="93"/>
    <n v="0.28532736080004167"/>
    <x v="2"/>
  </r>
  <r>
    <s v="INV100816"/>
    <x v="316"/>
    <s v="CUST0013"/>
    <s v="PRD0132"/>
    <s v="STR021"/>
    <s v="EMP0127"/>
    <n v="2"/>
    <n v="596.24"/>
    <n v="0"/>
    <n v="0"/>
    <n v="5"/>
    <n v="59.62"/>
    <n v="1252.0999999999999"/>
    <n v="729.22"/>
    <n v="463.25999999999988"/>
    <x v="1"/>
    <x v="1"/>
    <x v="0"/>
    <x v="0"/>
    <s v="16:31"/>
    <s v="Weekday"/>
    <x v="4"/>
    <n v="2"/>
    <n v="2025"/>
    <s v="Feb-2025"/>
    <x v="1"/>
    <s v="Polo"/>
    <x v="13"/>
    <s v="TrendMart Kozhikode Standard"/>
    <x v="1"/>
    <s v="Hemanth Sundaram"/>
    <x v="3"/>
    <s v="Chandra Reddy"/>
    <n v="14"/>
    <d v="2025-02-01T00:00:00"/>
    <x v="107"/>
    <n v="0.36998642280967969"/>
    <x v="2"/>
  </r>
  <r>
    <s v="INV100817"/>
    <x v="130"/>
    <s v="CUST0347"/>
    <s v="PRD0191"/>
    <s v="STR115"/>
    <s v="EMP0206"/>
    <n v="3"/>
    <n v="2767.42"/>
    <n v="10"/>
    <n v="830.23"/>
    <n v="12"/>
    <n v="896.64"/>
    <n v="8368.67"/>
    <n v="5559.42"/>
    <n v="1912.6100000000001"/>
    <x v="0"/>
    <x v="0"/>
    <x v="0"/>
    <x v="0"/>
    <s v="12:57"/>
    <s v="Weekend"/>
    <x v="1"/>
    <n v="10"/>
    <n v="2024"/>
    <s v="Oct-2024"/>
    <x v="2"/>
    <s v="Silk Saree"/>
    <x v="39"/>
    <s v="TrendMart Bengaluru Standard"/>
    <x v="2"/>
    <s v="Devi Subramaniam"/>
    <x v="3"/>
    <s v="Arjun Krishnan"/>
    <n v="10"/>
    <d v="2024-10-01T00:00:00"/>
    <x v="79"/>
    <n v="0.22854408167606086"/>
    <x v="0"/>
  </r>
  <r>
    <s v="INV100818"/>
    <x v="309"/>
    <s v="CUST0514"/>
    <s v="Missing Product ID"/>
    <s v="STR052"/>
    <s v="EMP0225"/>
    <n v="2"/>
    <n v="1059.5999999999999"/>
    <n v="5"/>
    <n v="105.96"/>
    <n v="12"/>
    <n v="241.59"/>
    <n v="2254.83"/>
    <n v="1442.58"/>
    <n v="570.66"/>
    <x v="1"/>
    <x v="1"/>
    <x v="1"/>
    <x v="0"/>
    <s v="13:41"/>
    <s v="Weekday"/>
    <x v="7"/>
    <n v="9"/>
    <n v="2024"/>
    <s v="Sep-2024"/>
    <x v="8"/>
    <s v="Unknown"/>
    <x v="49"/>
    <s v="TrendMart Guntur High Street"/>
    <x v="0"/>
    <s v="Deepika Naicker"/>
    <x v="3"/>
    <s v="Swathi Achari"/>
    <n v="9"/>
    <d v="2024-09-01T00:00:00"/>
    <x v="177"/>
    <n v="0.25308338100876782"/>
    <x v="2"/>
  </r>
  <r>
    <s v="INV100819"/>
    <x v="34"/>
    <s v="CUST0266"/>
    <s v="PRD0221"/>
    <s v="STR109"/>
    <s v="EMP0207"/>
    <n v="1"/>
    <n v="745.43"/>
    <n v="10"/>
    <n v="74.540000000000006"/>
    <n v="5"/>
    <n v="33.54"/>
    <n v="704.43"/>
    <n v="504.05"/>
    <n v="166.83999999999995"/>
    <x v="1"/>
    <x v="1"/>
    <x v="0"/>
    <x v="0"/>
    <s v="13:54"/>
    <s v="Weekday"/>
    <x v="0"/>
    <n v="12"/>
    <n v="2024"/>
    <s v="Dec-2024"/>
    <x v="4"/>
    <s v="Track Suit"/>
    <x v="40"/>
    <s v="TrendMart Warangal Outlet"/>
    <x v="2"/>
    <s v="Chandra Subramaniam"/>
    <x v="1"/>
    <s v="Chitra Bhat"/>
    <n v="12"/>
    <d v="2024-12-01T00:00:00"/>
    <x v="226"/>
    <n v="0.23684397314140504"/>
    <x v="0"/>
  </r>
  <r>
    <s v="INV100821"/>
    <x v="241"/>
    <s v="CUST0056"/>
    <s v="PRD0019"/>
    <s v="STR048"/>
    <s v="EMP0203"/>
    <n v="1"/>
    <n v="663.19"/>
    <n v="0"/>
    <n v="0"/>
    <n v="5"/>
    <n v="33.159999999999997"/>
    <n v="696.35"/>
    <n v="413.39"/>
    <n v="249.80000000000004"/>
    <x v="2"/>
    <x v="2"/>
    <x v="0"/>
    <x v="0"/>
    <s v="20:37"/>
    <s v="Weekend"/>
    <x v="11"/>
    <n v="8"/>
    <n v="2024"/>
    <s v="Aug-2024"/>
    <x v="13"/>
    <s v="Kids T-Shirt"/>
    <x v="22"/>
    <s v="TrendMart Guntur High Street"/>
    <x v="0"/>
    <s v="Uma Nair"/>
    <x v="1"/>
    <s v="Rani Mishra"/>
    <n v="8"/>
    <d v="2024-08-01T00:00:00"/>
    <x v="38"/>
    <n v="0.35872765132476492"/>
    <x v="2"/>
  </r>
  <r>
    <s v="INV100822"/>
    <x v="219"/>
    <s v="CUST0164"/>
    <s v="PRD0030"/>
    <s v="STR034"/>
    <s v="EMP0045"/>
    <n v="1"/>
    <n v="638.29"/>
    <n v="30"/>
    <n v="191.49"/>
    <n v="5"/>
    <n v="22.34"/>
    <n v="469.14"/>
    <n v="419.4"/>
    <n v="27.400000000000009"/>
    <x v="5"/>
    <x v="5"/>
    <x v="0"/>
    <x v="0"/>
    <s v="14:15"/>
    <s v="Weekday"/>
    <x v="1"/>
    <n v="10"/>
    <n v="2024"/>
    <s v="Oct-2024"/>
    <x v="10"/>
    <s v="Tunic"/>
    <x v="22"/>
    <s v="TrendMart Warangal Standard"/>
    <x v="2"/>
    <s v="Lokesh Naicker"/>
    <x v="0"/>
    <s v="Chitra Chettiar"/>
    <n v="10"/>
    <d v="2024-10-01T00:00:00"/>
    <x v="173"/>
    <n v="5.8404740589163173E-2"/>
    <x v="1"/>
  </r>
  <r>
    <s v="INV100823"/>
    <x v="194"/>
    <s v="CUST0495"/>
    <s v="PRD0039"/>
    <s v="STR076"/>
    <s v="EMP0156"/>
    <n v="2"/>
    <n v="877.24"/>
    <n v="20"/>
    <n v="350.9"/>
    <n v="5"/>
    <n v="70.180000000000007"/>
    <n v="1473.76"/>
    <n v="1140.4000000000001"/>
    <n v="263.17999999999989"/>
    <x v="1"/>
    <x v="1"/>
    <x v="0"/>
    <x v="0"/>
    <s v="16:57"/>
    <s v="Weekend"/>
    <x v="7"/>
    <n v="9"/>
    <n v="2024"/>
    <s v="Sep-2024"/>
    <x v="11"/>
    <s v="Denim Shirt"/>
    <x v="45"/>
    <s v="TrendMart Chennai Standard"/>
    <x v="1"/>
    <s v="Gopal Mudaliar"/>
    <x v="1"/>
    <s v="Deepthi Iyengar"/>
    <n v="9"/>
    <d v="2024-09-01T00:00:00"/>
    <x v="111"/>
    <n v="0.17857724459884913"/>
    <x v="3"/>
  </r>
  <r>
    <s v="INV100824"/>
    <x v="232"/>
    <s v="CUST0226"/>
    <s v="PRD0213"/>
    <s v="STR080"/>
    <s v="EMP0072"/>
    <n v="1"/>
    <n v="6724.75"/>
    <n v="15"/>
    <n v="1008.71"/>
    <n v="3"/>
    <n v="171.48"/>
    <n v="5887.52"/>
    <n v="4867.21"/>
    <n v="848.83000000000038"/>
    <x v="3"/>
    <x v="3"/>
    <x v="0"/>
    <x v="0"/>
    <s v="15:24"/>
    <s v="Weekday"/>
    <x v="1"/>
    <n v="10"/>
    <n v="2024"/>
    <s v="Oct-2024"/>
    <x v="14"/>
    <s v="Earrings"/>
    <x v="9"/>
    <s v="TrendMart Kochi High Street"/>
    <x v="1"/>
    <s v="Hariharan Kamath"/>
    <x v="0"/>
    <s v="Anitha Ramachandran"/>
    <n v="10"/>
    <d v="2024-10-01T00:00:00"/>
    <x v="80"/>
    <n v="0.1441744571568335"/>
    <x v="4"/>
  </r>
  <r>
    <s v="INV100825"/>
    <x v="35"/>
    <s v="CUST0566"/>
    <s v="PRD0035"/>
    <s v="STR094"/>
    <s v="EMP0215"/>
    <n v="2"/>
    <n v="860.9"/>
    <n v="0"/>
    <n v="0"/>
    <n v="5"/>
    <n v="86.09"/>
    <n v="1807.89"/>
    <n v="1079.52"/>
    <n v="642.28000000000009"/>
    <x v="2"/>
    <x v="2"/>
    <x v="0"/>
    <x v="0"/>
    <s v="14:11"/>
    <s v="Weekday"/>
    <x v="8"/>
    <n v="3"/>
    <n v="2025"/>
    <s v="Mar-2025"/>
    <x v="0"/>
    <s v="Printed Kurti"/>
    <x v="1"/>
    <s v="TrendMart Kollam Flagship"/>
    <x v="1"/>
    <s v="Naresh Gupta"/>
    <x v="3"/>
    <s v="Praveen Gupta"/>
    <n v="15"/>
    <d v="2025-03-01T00:00:00"/>
    <x v="4"/>
    <n v="0.35526497740459878"/>
    <x v="2"/>
  </r>
  <r>
    <s v="INV100826"/>
    <x v="194"/>
    <s v="CUST0553"/>
    <s v="PRD0043"/>
    <s v="STR094"/>
    <s v="EMP0149"/>
    <n v="3"/>
    <n v="3399.2"/>
    <n v="0"/>
    <n v="0"/>
    <n v="12"/>
    <n v="1223.71"/>
    <n v="11421.31"/>
    <n v="6102.03"/>
    <n v="4095.5699999999997"/>
    <x v="4"/>
    <x v="4"/>
    <x v="0"/>
    <x v="1"/>
    <s v="13:57"/>
    <s v="Weekend"/>
    <x v="7"/>
    <n v="9"/>
    <n v="2024"/>
    <s v="Sep-2024"/>
    <x v="12"/>
    <s v="Sling Bag"/>
    <x v="20"/>
    <s v="TrendMart Kollam Flagship"/>
    <x v="1"/>
    <s v="Jyothi Sundaram"/>
    <x v="3"/>
    <s v="Vasanthi Kamath"/>
    <n v="9"/>
    <d v="2024-09-01T00:00:00"/>
    <x v="63"/>
    <n v="0.3585902142573838"/>
    <x v="2"/>
  </r>
  <r>
    <s v="INV100827"/>
    <x v="317"/>
    <s v="CUST0347"/>
    <s v="PRD0059"/>
    <s v="STR079"/>
    <s v="EMP0215"/>
    <n v="3"/>
    <n v="1480.46"/>
    <n v="10"/>
    <n v="444.14"/>
    <n v="12"/>
    <n v="479.67"/>
    <n v="4476.91"/>
    <n v="2965.71"/>
    <n v="1031.5299999999997"/>
    <x v="3"/>
    <x v="3"/>
    <x v="0"/>
    <x v="0"/>
    <s v="17:55"/>
    <s v="Weekday"/>
    <x v="2"/>
    <n v="5"/>
    <n v="2024"/>
    <s v="May-2024"/>
    <x v="12"/>
    <s v="Sling Bag"/>
    <x v="16"/>
    <s v="TrendMart Dindigul High Street"/>
    <x v="1"/>
    <s v="Devi Subramaniam"/>
    <x v="3"/>
    <s v="Praveen Gupta"/>
    <n v="5"/>
    <d v="2024-05-01T00:00:00"/>
    <x v="126"/>
    <n v="0.23041115412192781"/>
    <x v="0"/>
  </r>
  <r>
    <s v="INV100828"/>
    <x v="194"/>
    <s v="CUST0046"/>
    <s v="PRD0059"/>
    <s v="STR003"/>
    <s v="EMP0170"/>
    <n v="1"/>
    <n v="1498.72"/>
    <n v="25"/>
    <n v="374.68"/>
    <n v="12"/>
    <n v="134.88"/>
    <n v="1258.92"/>
    <n v="988.57"/>
    <n v="135.47000000000003"/>
    <x v="1"/>
    <x v="1"/>
    <x v="1"/>
    <x v="0"/>
    <s v="14:46"/>
    <s v="Weekend"/>
    <x v="7"/>
    <n v="9"/>
    <n v="2024"/>
    <s v="Sep-2024"/>
    <x v="12"/>
    <s v="Sling Bag"/>
    <x v="16"/>
    <s v="TrendMart Tumakuru High Street"/>
    <x v="2"/>
    <s v="Saranya Rao"/>
    <x v="0"/>
    <s v="Jyothi Prasad"/>
    <n v="9"/>
    <d v="2024-09-01T00:00:00"/>
    <x v="126"/>
    <n v="0.10760810853747658"/>
    <x v="1"/>
  </r>
  <r>
    <s v="INV100829"/>
    <x v="111"/>
    <s v="CUST0202"/>
    <s v="PRD0065"/>
    <s v="STR047"/>
    <s v="EMP0276"/>
    <n v="3"/>
    <n v="3902.21"/>
    <n v="10"/>
    <n v="1170.6600000000001"/>
    <n v="12"/>
    <n v="1264.32"/>
    <n v="11800.29"/>
    <n v="7900.68"/>
    <n v="2635.2900000000009"/>
    <x v="3"/>
    <x v="3"/>
    <x v="0"/>
    <x v="0"/>
    <s v="16:11"/>
    <s v="Weekday"/>
    <x v="9"/>
    <n v="11"/>
    <n v="2024"/>
    <s v="Nov-2024"/>
    <x v="2"/>
    <s v="Georgette Saree"/>
    <x v="2"/>
    <s v="TrendMart Kurnool Standard"/>
    <x v="0"/>
    <s v="Deepthi Chandran"/>
    <x v="0"/>
    <s v="Manoj Ramachandran"/>
    <n v="11"/>
    <d v="2024-11-01T00:00:00"/>
    <x v="2"/>
    <n v="0.22332417254152234"/>
    <x v="0"/>
  </r>
  <r>
    <s v="INV100830"/>
    <x v="5"/>
    <s v="CUST0757"/>
    <s v="PRD0016"/>
    <s v="STR040"/>
    <s v="EMP0215"/>
    <n v="1"/>
    <n v="2163.1"/>
    <n v="30"/>
    <n v="648.92999999999995"/>
    <n v="12"/>
    <n v="181.7"/>
    <n v="1695.87"/>
    <n v="1461.73"/>
    <n v="52.439999999999884"/>
    <x v="2"/>
    <x v="2"/>
    <x v="0"/>
    <x v="0"/>
    <s v="14:10"/>
    <s v="Weekend"/>
    <x v="4"/>
    <n v="2"/>
    <n v="2025"/>
    <s v="Feb-2025"/>
    <x v="12"/>
    <s v="Sling Bag"/>
    <x v="17"/>
    <s v="TrendMart Nizamabad Mall Kiosk"/>
    <x v="2"/>
    <s v="Ramya Hegde"/>
    <x v="1"/>
    <s v="Praveen Gupta"/>
    <n v="14"/>
    <d v="2025-02-01T00:00:00"/>
    <x v="28"/>
    <n v="3.0922181535141188E-2"/>
    <x v="1"/>
  </r>
  <r>
    <s v="INV100831"/>
    <x v="32"/>
    <s v="CUST0513"/>
    <s v="PRD0243"/>
    <s v="STR057"/>
    <s v="EMP0121"/>
    <n v="2"/>
    <n v="1293.25"/>
    <n v="5"/>
    <n v="129.32"/>
    <n v="12"/>
    <n v="294.86"/>
    <n v="2752.04"/>
    <n v="1753.84"/>
    <n v="703.34"/>
    <x v="1"/>
    <x v="1"/>
    <x v="1"/>
    <x v="0"/>
    <s v="19:55"/>
    <s v="Weekday"/>
    <x v="11"/>
    <n v="8"/>
    <n v="2024"/>
    <s v="Aug-2024"/>
    <x v="0"/>
    <s v="Straight Kurti"/>
    <x v="12"/>
    <s v="TrendMart Vellore Standard"/>
    <x v="1"/>
    <s v="Harish Iyengar"/>
    <x v="3"/>
    <s v="Yamini Pandian"/>
    <n v="8"/>
    <d v="2024-08-01T00:00:00"/>
    <x v="21"/>
    <n v="0.25557041322073809"/>
    <x v="2"/>
  </r>
  <r>
    <s v="INV100832"/>
    <x v="124"/>
    <s v="CUST0322"/>
    <s v="PRD0038"/>
    <s v="STR068"/>
    <s v="EMP0206"/>
    <n v="3"/>
    <n v="915.92"/>
    <n v="5"/>
    <n v="137.38999999999999"/>
    <n v="5"/>
    <n v="130.52000000000001"/>
    <n v="2740.89"/>
    <n v="1636.65"/>
    <n v="973.7199999999998"/>
    <x v="4"/>
    <x v="4"/>
    <x v="0"/>
    <x v="1"/>
    <s v="21:17"/>
    <s v="Weekend"/>
    <x v="0"/>
    <n v="12"/>
    <n v="2024"/>
    <s v="Dec-2024"/>
    <x v="18"/>
    <s v="Leather Wallet"/>
    <x v="0"/>
    <s v="TrendMart Madurai Mall Kiosk"/>
    <x v="1"/>
    <s v="Devraj Kamath"/>
    <x v="3"/>
    <s v="Arjun Krishnan"/>
    <n v="12"/>
    <d v="2024-12-01T00:00:00"/>
    <x v="227"/>
    <n v="0.35525686911915466"/>
    <x v="2"/>
  </r>
  <r>
    <s v="INV100833"/>
    <x v="311"/>
    <s v="CUST0073"/>
    <s v="PRD0177"/>
    <s v="STR044"/>
    <s v="EMP0127"/>
    <n v="5"/>
    <n v="828.59"/>
    <n v="20"/>
    <n v="828.59"/>
    <n v="5"/>
    <n v="165.72"/>
    <n v="3480.08"/>
    <n v="3148.6"/>
    <n v="165.76000000000002"/>
    <x v="1"/>
    <x v="1"/>
    <x v="0"/>
    <x v="0"/>
    <s v="16:35"/>
    <s v="Weekday"/>
    <x v="3"/>
    <n v="7"/>
    <n v="2024"/>
    <s v="Jul-2024"/>
    <x v="10"/>
    <s v="Crop Top"/>
    <x v="28"/>
    <s v="TrendMart Warangal High Street"/>
    <x v="2"/>
    <s v="Sunita Menon"/>
    <x v="3"/>
    <s v="Chandra Reddy"/>
    <n v="7"/>
    <d v="2024-07-01T00:00:00"/>
    <x v="73"/>
    <n v="4.763108894048413E-2"/>
    <x v="3"/>
  </r>
  <r>
    <s v="INV100834"/>
    <x v="227"/>
    <s v="CUST0380"/>
    <s v="PRD0117"/>
    <s v="STR053"/>
    <s v="EMP0204"/>
    <n v="1"/>
    <n v="1799.07"/>
    <n v="15"/>
    <n v="269.86"/>
    <n v="12"/>
    <n v="183.51"/>
    <n v="1712.72"/>
    <n v="1399.85"/>
    <n v="129.36000000000013"/>
    <x v="3"/>
    <x v="3"/>
    <x v="0"/>
    <x v="0"/>
    <s v="16:25"/>
    <s v="Weekday"/>
    <x v="3"/>
    <n v="7"/>
    <n v="2024"/>
    <s v="Jul-2024"/>
    <x v="8"/>
    <s v="Shirt Dress"/>
    <x v="8"/>
    <s v="TrendMart Kochi Standard"/>
    <x v="1"/>
    <s v="Sathish Gopalakrishnan"/>
    <x v="1"/>
    <s v="Rahul Krishnan"/>
    <n v="7"/>
    <d v="2024-07-01T00:00:00"/>
    <x v="10"/>
    <n v="7.5528983137932715E-2"/>
    <x v="4"/>
  </r>
  <r>
    <s v="INV100835"/>
    <x v="1"/>
    <s v="CUST0513"/>
    <s v="PRD0004"/>
    <s v="STR081"/>
    <s v="EMP0285"/>
    <n v="2"/>
    <n v="1815.79"/>
    <n v="5"/>
    <n v="181.58"/>
    <n v="12"/>
    <n v="414"/>
    <n v="3864"/>
    <n v="2289.1799999999998"/>
    <n v="1160.8200000000002"/>
    <x v="6"/>
    <x v="1"/>
    <x v="1"/>
    <x v="0"/>
    <s v="14:36"/>
    <s v="Weekend"/>
    <x v="1"/>
    <n v="10"/>
    <n v="2024"/>
    <s v="Oct-2024"/>
    <x v="8"/>
    <s v="Bodycon Dress"/>
    <x v="2"/>
    <s v="TrendMart Alappuzha Outlet"/>
    <x v="1"/>
    <s v="Harish Iyengar"/>
    <x v="3"/>
    <s v="Chandran Krishnan"/>
    <n v="10"/>
    <d v="2024-10-01T00:00:00"/>
    <x v="183"/>
    <n v="0.30041925465838515"/>
    <x v="2"/>
  </r>
  <r>
    <s v="INV100836"/>
    <x v="258"/>
    <s v="CUST0148"/>
    <s v="PRD0150"/>
    <s v="STR057"/>
    <s v="EMP0127"/>
    <n v="0"/>
    <n v="667.21"/>
    <n v="0"/>
    <n v="0"/>
    <n v="5"/>
    <n v="0"/>
    <n v="0"/>
    <n v="0"/>
    <n v="0"/>
    <x v="2"/>
    <x v="2"/>
    <x v="0"/>
    <x v="0"/>
    <s v="21:02"/>
    <s v="Weekday"/>
    <x v="1"/>
    <n v="10"/>
    <n v="2024"/>
    <s v="Oct-2024"/>
    <x v="13"/>
    <s v="Girls Frock"/>
    <x v="7"/>
    <s v="TrendMart Vellore Standard"/>
    <x v="1"/>
    <s v="Vasu Mudaliar"/>
    <x v="3"/>
    <s v="Chandra Reddy"/>
    <n v="10"/>
    <d v="2024-10-01T00:00:00"/>
    <x v="38"/>
    <n v="0"/>
    <x v="2"/>
  </r>
  <r>
    <s v="INV100837"/>
    <x v="81"/>
    <s v="CUST0661"/>
    <s v="PRD0137"/>
    <s v="STR064"/>
    <s v="EMP0127"/>
    <n v="1"/>
    <n v="755.43"/>
    <n v="10"/>
    <n v="75.540000000000006"/>
    <n v="5"/>
    <n v="33.99"/>
    <n v="713.88"/>
    <n v="522.38"/>
    <n v="157.51"/>
    <x v="0"/>
    <x v="0"/>
    <x v="0"/>
    <x v="0"/>
    <s v="13:37"/>
    <s v="Weekend"/>
    <x v="1"/>
    <n v="10"/>
    <n v="2024"/>
    <s v="Oct-2024"/>
    <x v="10"/>
    <s v="Crop Top"/>
    <x v="19"/>
    <s v="TrendMart Karimnagar Standard"/>
    <x v="2"/>
    <s v="Ishwarya Naicker"/>
    <x v="0"/>
    <s v="Chandra Reddy"/>
    <n v="10"/>
    <d v="2024-10-01T00:00:00"/>
    <x v="99"/>
    <n v="0.22063932313554097"/>
    <x v="0"/>
  </r>
  <r>
    <s v="INV100838"/>
    <x v="287"/>
    <s v="CUST0092"/>
    <s v="PRD0148"/>
    <s v="STR066"/>
    <s v="EMP0255"/>
    <n v="1"/>
    <n v="1023.29"/>
    <n v="0"/>
    <n v="0"/>
    <n v="12"/>
    <n v="122.79"/>
    <n v="1146.08"/>
    <n v="767.11"/>
    <n v="256.17999999999989"/>
    <x v="3"/>
    <x v="3"/>
    <x v="0"/>
    <x v="0"/>
    <s v="11:51"/>
    <s v="Weekday"/>
    <x v="5"/>
    <n v="6"/>
    <n v="2024"/>
    <s v="Jun-2024"/>
    <x v="0"/>
    <s v="Anarkali Kurti"/>
    <x v="31"/>
    <s v="TrendMart Dindigul Standard"/>
    <x v="1"/>
    <s v="Jayaram Kumar"/>
    <x v="1"/>
    <s v="Venkat Sharma"/>
    <n v="6"/>
    <d v="2024-06-01T00:00:00"/>
    <x v="169"/>
    <n v="0.22352715342733484"/>
    <x v="2"/>
  </r>
  <r>
    <s v="INV100839"/>
    <x v="46"/>
    <s v="CUST0332"/>
    <s v="PRD0246"/>
    <s v="STR042"/>
    <s v="EMP0160"/>
    <n v="1"/>
    <n v="1075.55"/>
    <n v="5"/>
    <n v="53.78"/>
    <n v="12"/>
    <n v="122.61"/>
    <n v="1144.3800000000001"/>
    <n v="744"/>
    <n v="277.7700000000001"/>
    <x v="0"/>
    <x v="0"/>
    <x v="0"/>
    <x v="0"/>
    <s v="11:17"/>
    <s v="Weekday"/>
    <x v="3"/>
    <n v="7"/>
    <n v="2024"/>
    <s v="Jul-2024"/>
    <x v="0"/>
    <s v="Printed Kurti"/>
    <x v="1"/>
    <s v="TrendMart Thrissur Standard"/>
    <x v="1"/>
    <s v="Feroz Nair"/>
    <x v="1"/>
    <s v="Ganesh Iyengar"/>
    <n v="7"/>
    <d v="2024-07-01T00:00:00"/>
    <x v="228"/>
    <n v="0.24272531851308138"/>
    <x v="2"/>
  </r>
  <r>
    <s v="INV100840"/>
    <x v="222"/>
    <s v="CUST0325"/>
    <s v="PRD0137"/>
    <s v="STR009"/>
    <s v="EMP0255"/>
    <n v="2"/>
    <n v="767.26"/>
    <n v="25"/>
    <n v="383.63"/>
    <n v="5"/>
    <n v="57.54"/>
    <n v="1208.43"/>
    <n v="1044.76"/>
    <n v="106.13000000000008"/>
    <x v="2"/>
    <x v="2"/>
    <x v="0"/>
    <x v="0"/>
    <s v="13:21"/>
    <s v="Weekday"/>
    <x v="1"/>
    <n v="10"/>
    <n v="2024"/>
    <s v="Oct-2024"/>
    <x v="10"/>
    <s v="Crop Top"/>
    <x v="19"/>
    <s v="TrendMart Thrissur High Street"/>
    <x v="1"/>
    <s v="Kavya Murthy"/>
    <x v="3"/>
    <s v="Venkat Sharma"/>
    <n v="10"/>
    <d v="2024-10-01T00:00:00"/>
    <x v="99"/>
    <n v="8.7824698162078135E-2"/>
    <x v="1"/>
  </r>
  <r>
    <s v="INV100841"/>
    <x v="202"/>
    <s v="CUST0673"/>
    <s v="PRD0115"/>
    <s v="STR119"/>
    <s v="EMP0225"/>
    <n v="2"/>
    <n v="1890.53"/>
    <n v="30"/>
    <n v="1134.32"/>
    <n v="12"/>
    <n v="317.61"/>
    <n v="2964.35"/>
    <n v="2281.8000000000002"/>
    <n v="364.93999999999971"/>
    <x v="1"/>
    <x v="1"/>
    <x v="0"/>
    <x v="0"/>
    <s v="17:41"/>
    <s v="Weekend"/>
    <x v="7"/>
    <n v="9"/>
    <n v="2024"/>
    <s v="Sep-2024"/>
    <x v="8"/>
    <s v="Bodycon Dress"/>
    <x v="1"/>
    <s v="TrendMart Vijayawada Standard"/>
    <x v="0"/>
    <s v="Haritha Murthy"/>
    <x v="1"/>
    <s v="Swathi Achari"/>
    <n v="9"/>
    <d v="2024-09-01T00:00:00"/>
    <x v="57"/>
    <n v="0.12310961930946067"/>
    <x v="1"/>
  </r>
  <r>
    <s v="INV100842"/>
    <x v="69"/>
    <s v="CUST0126"/>
    <s v="PRD0228"/>
    <s v="STR072"/>
    <s v="EMP0045"/>
    <n v="3"/>
    <n v="1375.56"/>
    <n v="20"/>
    <n v="825.34"/>
    <n v="12"/>
    <n v="396.16"/>
    <n v="3697.5"/>
    <n v="2709.9"/>
    <n v="591.43999999999983"/>
    <x v="1"/>
    <x v="1"/>
    <x v="1"/>
    <x v="0"/>
    <s v="19:19"/>
    <s v="Weekday"/>
    <x v="2"/>
    <n v="5"/>
    <n v="2024"/>
    <s v="May-2024"/>
    <x v="18"/>
    <s v="Bifold Wallet"/>
    <x v="8"/>
    <s v="TrendMart Visakhapatnam Standard"/>
    <x v="0"/>
    <s v="Naveen Bhat"/>
    <x v="1"/>
    <s v="Chitra Chettiar"/>
    <n v="5"/>
    <d v="2024-05-01T00:00:00"/>
    <x v="61"/>
    <n v="0.15995672751859361"/>
    <x v="3"/>
  </r>
  <r>
    <s v="INV100843"/>
    <x v="8"/>
    <s v="CUST0550"/>
    <s v="PRD0244"/>
    <s v="STR035"/>
    <s v="EMP0160"/>
    <n v="2"/>
    <n v="1215.44"/>
    <n v="25"/>
    <n v="607.72"/>
    <n v="12"/>
    <n v="218.78"/>
    <n v="2041.94"/>
    <n v="1621.24"/>
    <n v="201.92000000000004"/>
    <x v="1"/>
    <x v="1"/>
    <x v="1"/>
    <x v="0"/>
    <s v="21:53"/>
    <s v="Weekday"/>
    <x v="7"/>
    <n v="9"/>
    <n v="2024"/>
    <s v="Sep-2024"/>
    <x v="8"/>
    <s v="Shirt Dress"/>
    <x v="32"/>
    <s v="TrendMart Vijayawada Mall Kiosk"/>
    <x v="0"/>
    <s v="Suresh Rao"/>
    <x v="1"/>
    <s v="Ganesh Iyengar"/>
    <n v="9"/>
    <d v="2024-09-01T00:00:00"/>
    <x v="122"/>
    <n v="9.888635317394244E-2"/>
    <x v="1"/>
  </r>
  <r>
    <s v="INV100844"/>
    <x v="35"/>
    <s v="CUST0833"/>
    <s v="PRD0126"/>
    <s v="STR010"/>
    <s v="EMP0269"/>
    <n v="3"/>
    <n v="966.77"/>
    <n v="5"/>
    <n v="145.02000000000001"/>
    <n v="5"/>
    <n v="137.76"/>
    <n v="2893.05"/>
    <n v="1936.77"/>
    <n v="818.52000000000021"/>
    <x v="0"/>
    <x v="0"/>
    <x v="0"/>
    <x v="0"/>
    <s v="20:29"/>
    <s v="Weekday"/>
    <x v="8"/>
    <n v="3"/>
    <n v="2025"/>
    <s v="Mar-2025"/>
    <x v="11"/>
    <s v="Formal Shirt"/>
    <x v="38"/>
    <s v="TrendMart Kochi Mall Kiosk"/>
    <x v="1"/>
    <s v="Rohit Pillai"/>
    <x v="3"/>
    <s v="Ishwarya Shetty"/>
    <n v="15"/>
    <d v="2025-03-01T00:00:00"/>
    <x v="76"/>
    <n v="0.28292632343028989"/>
    <x v="2"/>
  </r>
  <r>
    <s v="INV100845"/>
    <x v="318"/>
    <s v="CUST0078"/>
    <s v="PRD0168"/>
    <s v="STR069"/>
    <s v="EMP0156"/>
    <n v="1"/>
    <n v="2005.64"/>
    <n v="10"/>
    <n v="200.56"/>
    <n v="12"/>
    <n v="216.61"/>
    <n v="2021.69"/>
    <n v="1365.65"/>
    <n v="439.42999999999995"/>
    <x v="0"/>
    <x v="0"/>
    <x v="0"/>
    <x v="0"/>
    <s v="16:44"/>
    <s v="Weekday"/>
    <x v="4"/>
    <n v="2"/>
    <n v="2025"/>
    <s v="Feb-2025"/>
    <x v="12"/>
    <s v="Backpack"/>
    <x v="14"/>
    <s v="TrendMart Erode Mall Kiosk"/>
    <x v="1"/>
    <s v="Varsha Iyengar"/>
    <x v="0"/>
    <s v="Deepthi Iyengar"/>
    <n v="14"/>
    <d v="2025-02-01T00:00:00"/>
    <x v="229"/>
    <n v="0.21735775514544758"/>
    <x v="0"/>
  </r>
  <r>
    <s v="INV100846"/>
    <x v="188"/>
    <s v="CUST0811"/>
    <s v="PRD0244"/>
    <s v="STR029"/>
    <s v="EMP0156"/>
    <n v="1"/>
    <n v="1153.0899999999999"/>
    <n v="5"/>
    <n v="57.65"/>
    <n v="12"/>
    <n v="131.44999999999999"/>
    <n v="1226.8900000000001"/>
    <n v="810.62"/>
    <n v="284.82000000000011"/>
    <x v="0"/>
    <x v="0"/>
    <x v="0"/>
    <x v="0"/>
    <s v="20:34"/>
    <s v="Weekend"/>
    <x v="10"/>
    <n v="4"/>
    <n v="2024"/>
    <s v="Apr-2024"/>
    <x v="8"/>
    <s v="Shirt Dress"/>
    <x v="32"/>
    <s v="TrendMart Davanagere High Street"/>
    <x v="2"/>
    <s v="Deepak Ramachandran"/>
    <x v="0"/>
    <s v="Deepthi Iyengar"/>
    <n v="4"/>
    <d v="2024-04-01T00:00:00"/>
    <x v="122"/>
    <n v="0.23214795132407964"/>
    <x v="2"/>
  </r>
  <r>
    <s v="INV100847"/>
    <x v="136"/>
    <s v="CUST0610"/>
    <s v="PRD0144"/>
    <s v="STR091"/>
    <s v="EMP0015"/>
    <n v="3"/>
    <n v="1097.9100000000001"/>
    <n v="0"/>
    <n v="0"/>
    <n v="12"/>
    <n v="395.25"/>
    <n v="3688.98"/>
    <n v="2099.52"/>
    <n v="1194.21"/>
    <x v="3"/>
    <x v="3"/>
    <x v="1"/>
    <x v="0"/>
    <s v="14:12"/>
    <s v="Weekday"/>
    <x v="3"/>
    <n v="7"/>
    <n v="2024"/>
    <s v="Jul-2024"/>
    <x v="10"/>
    <s v="Casual Top"/>
    <x v="18"/>
    <s v="TrendMart Nizamabad Standard"/>
    <x v="2"/>
    <s v="Priya Varma"/>
    <x v="2"/>
    <s v="Vikram Bhat"/>
    <n v="7"/>
    <d v="2024-07-01T00:00:00"/>
    <x v="93"/>
    <n v="0.32372363092236878"/>
    <x v="2"/>
  </r>
  <r>
    <s v="INV100848"/>
    <x v="312"/>
    <s v="CUST0218"/>
    <s v="PRD0225"/>
    <s v="STR089"/>
    <s v="EMP0073"/>
    <n v="4"/>
    <n v="1237.83"/>
    <n v="25"/>
    <n v="1237.83"/>
    <n v="12"/>
    <n v="445.62"/>
    <n v="4159.1099999999997"/>
    <n v="3447.2"/>
    <n v="266.28999999999985"/>
    <x v="4"/>
    <x v="4"/>
    <x v="1"/>
    <x v="0"/>
    <s v="10:19"/>
    <s v="Weekday"/>
    <x v="11"/>
    <n v="8"/>
    <n v="2024"/>
    <s v="Aug-2024"/>
    <x v="11"/>
    <s v="Formal Shirt"/>
    <x v="44"/>
    <s v="TrendMart Kurnool Outlet"/>
    <x v="0"/>
    <s v="Gopal Kamath"/>
    <x v="3"/>
    <s v="Sathish Sundaram"/>
    <n v="8"/>
    <d v="2024-08-01T00:00:00"/>
    <x v="124"/>
    <n v="6.4025717040424479E-2"/>
    <x v="1"/>
  </r>
  <r>
    <s v="INV100849"/>
    <x v="262"/>
    <s v="CUST0099"/>
    <s v="PRD0126"/>
    <s v="STR081"/>
    <s v="EMP0149"/>
    <n v="1"/>
    <n v="1145.18"/>
    <n v="25"/>
    <n v="286.3"/>
    <n v="12"/>
    <n v="103.07"/>
    <n v="961.95"/>
    <n v="645.59"/>
    <n v="213.29000000000002"/>
    <x v="2"/>
    <x v="2"/>
    <x v="0"/>
    <x v="0"/>
    <s v="17:27"/>
    <s v="Weekend"/>
    <x v="5"/>
    <n v="6"/>
    <n v="2024"/>
    <s v="Jun-2024"/>
    <x v="11"/>
    <s v="Formal Shirt"/>
    <x v="38"/>
    <s v="TrendMart Alappuzha Outlet"/>
    <x v="1"/>
    <s v="Revathi Nair"/>
    <x v="0"/>
    <s v="Vasanthi Kamath"/>
    <n v="6"/>
    <d v="2024-06-01T00:00:00"/>
    <x v="76"/>
    <n v="0.22172670097198399"/>
    <x v="1"/>
  </r>
  <r>
    <s v="INV100850"/>
    <x v="22"/>
    <s v="CUST0488"/>
    <s v="PRD0078"/>
    <s v="STR114"/>
    <s v="EMP0141"/>
    <n v="2"/>
    <n v="1227.56"/>
    <n v="5"/>
    <n v="122.76"/>
    <n v="12"/>
    <n v="279.88"/>
    <n v="2612.2399999999998"/>
    <n v="1656.88"/>
    <n v="675.47999999999968"/>
    <x v="3"/>
    <x v="3"/>
    <x v="0"/>
    <x v="0"/>
    <s v="11:21"/>
    <s v="Weekend"/>
    <x v="3"/>
    <n v="7"/>
    <n v="2024"/>
    <s v="Jul-2024"/>
    <x v="5"/>
    <s v="Regular Fit"/>
    <x v="5"/>
    <s v="TrendMart Thiruvananthapuram High Street"/>
    <x v="1"/>
    <s v="Leela Iyengar"/>
    <x v="3"/>
    <s v="Dhruv Mishra"/>
    <n v="7"/>
    <d v="2024-07-01T00:00:00"/>
    <x v="11"/>
    <n v="0.25858267234251053"/>
    <x v="2"/>
  </r>
  <r>
    <s v="INV100851"/>
    <x v="286"/>
    <s v="CUST0622"/>
    <s v="PRD0075"/>
    <s v="STR033"/>
    <s v="EMP0009"/>
    <n v="5"/>
    <n v="1056.45"/>
    <n v="0"/>
    <n v="0"/>
    <n v="12"/>
    <n v="633.87"/>
    <n v="5916.12"/>
    <n v="3462.65"/>
    <n v="1819.6"/>
    <x v="0"/>
    <x v="0"/>
    <x v="1"/>
    <x v="0"/>
    <s v="13:40"/>
    <s v="Weekend"/>
    <x v="3"/>
    <n v="7"/>
    <n v="2024"/>
    <s v="Jul-2024"/>
    <x v="7"/>
    <s v="Bootcut"/>
    <x v="7"/>
    <s v="TrendMart Guntur Standard"/>
    <x v="0"/>
    <s v="Preethi Murthy"/>
    <x v="3"/>
    <s v="Vinod Hegde"/>
    <n v="7"/>
    <d v="2024-07-01T00:00:00"/>
    <x v="9"/>
    <n v="0.30756644557581658"/>
    <x v="2"/>
  </r>
  <r>
    <s v="INV100852"/>
    <x v="28"/>
    <s v="CUST0628"/>
    <s v="PRD0247"/>
    <s v="STR078"/>
    <s v="EMP0073"/>
    <n v="3"/>
    <n v="1291.21"/>
    <n v="10"/>
    <n v="387.36"/>
    <n v="12"/>
    <n v="418.35"/>
    <n v="3904.62"/>
    <n v="2295.69"/>
    <n v="1190.58"/>
    <x v="0"/>
    <x v="0"/>
    <x v="0"/>
    <x v="0"/>
    <s v="11:53"/>
    <s v="Weekend"/>
    <x v="10"/>
    <n v="4"/>
    <n v="2024"/>
    <s v="Apr-2024"/>
    <x v="19"/>
    <s v="Braided Belt"/>
    <x v="42"/>
    <s v="TrendMart Vellore Standard"/>
    <x v="1"/>
    <s v="Nisha Srinivasan"/>
    <x v="0"/>
    <s v="Sathish Sundaram"/>
    <n v="4"/>
    <d v="2024-04-01T00:00:00"/>
    <x v="176"/>
    <n v="0.304915715229651"/>
    <x v="0"/>
  </r>
  <r>
    <s v="INV100853"/>
    <x v="75"/>
    <s v="CUST0706"/>
    <s v="PRD0030"/>
    <s v="STR072"/>
    <s v="EMP0204"/>
    <n v="1"/>
    <n v="632.85"/>
    <n v="15"/>
    <n v="94.93"/>
    <n v="5"/>
    <n v="26.9"/>
    <n v="564.82000000000005"/>
    <n v="419.4"/>
    <n v="118.52000000000007"/>
    <x v="3"/>
    <x v="3"/>
    <x v="1"/>
    <x v="0"/>
    <s v="11:18"/>
    <s v="Weekday"/>
    <x v="4"/>
    <n v="2"/>
    <n v="2025"/>
    <s v="Feb-2025"/>
    <x v="10"/>
    <s v="Tunic"/>
    <x v="22"/>
    <s v="TrendMart Visakhapatnam Standard"/>
    <x v="0"/>
    <s v="Charulatha Bhat"/>
    <x v="0"/>
    <s v="Rahul Krishnan"/>
    <n v="14"/>
    <d v="2025-02-01T00:00:00"/>
    <x v="173"/>
    <n v="0.20983676215431474"/>
    <x v="4"/>
  </r>
  <r>
    <s v="INV100854"/>
    <x v="13"/>
    <s v="CUST0182"/>
    <s v="PRD0036"/>
    <s v="STR004"/>
    <s v="EMP0173"/>
    <n v="3"/>
    <n v="5339.59"/>
    <n v="0"/>
    <n v="0"/>
    <n v="12"/>
    <n v="1922.25"/>
    <n v="17941.02"/>
    <n v="11246.13"/>
    <n v="4772.6400000000012"/>
    <x v="2"/>
    <x v="2"/>
    <x v="1"/>
    <x v="0"/>
    <s v="14:12"/>
    <s v="Weekday"/>
    <x v="2"/>
    <n v="5"/>
    <n v="2024"/>
    <s v="May-2024"/>
    <x v="9"/>
    <s v="Digital Watch"/>
    <x v="30"/>
    <s v="TrendMart Kalaburagi Mall Kiosk"/>
    <x v="2"/>
    <s v="Saranya Prasad"/>
    <x v="3"/>
    <s v="Logesh Gopalakrishnan"/>
    <n v="5"/>
    <d v="2024-05-01T00:00:00"/>
    <x v="51"/>
    <n v="0.26601832002862719"/>
    <x v="2"/>
  </r>
  <r>
    <s v="INV100855"/>
    <x v="254"/>
    <s v="CUST0767"/>
    <s v="PRD0128"/>
    <s v="STR093"/>
    <s v="EMP0194"/>
    <n v="1"/>
    <n v="1286.51"/>
    <n v="5"/>
    <n v="64.33"/>
    <n v="12"/>
    <n v="146.66"/>
    <n v="1368.84"/>
    <n v="844.65"/>
    <n v="377.53"/>
    <x v="1"/>
    <x v="1"/>
    <x v="0"/>
    <x v="0"/>
    <s v="21:00"/>
    <s v="Weekday"/>
    <x v="4"/>
    <n v="2"/>
    <n v="2025"/>
    <s v="Feb-2025"/>
    <x v="0"/>
    <s v="Straight Kurti"/>
    <x v="13"/>
    <s v="TrendMart Thiruvananthapuram High Street"/>
    <x v="1"/>
    <s v="Praveen Gowda"/>
    <x v="1"/>
    <s v="Pranav Reddy"/>
    <n v="14"/>
    <d v="2025-02-01T00:00:00"/>
    <x v="19"/>
    <n v="0.2758028695830046"/>
    <x v="2"/>
  </r>
  <r>
    <s v="INV100856"/>
    <x v="27"/>
    <s v="CUST0408"/>
    <s v="PRD0120"/>
    <s v="STR086"/>
    <s v="EMP0072"/>
    <n v="1"/>
    <n v="617.36"/>
    <n v="25"/>
    <n v="154.34"/>
    <n v="5"/>
    <n v="23.15"/>
    <n v="486.17"/>
    <n v="371.12"/>
    <n v="91.9"/>
    <x v="0"/>
    <x v="0"/>
    <x v="0"/>
    <x v="0"/>
    <s v="17:06"/>
    <s v="Weekend"/>
    <x v="1"/>
    <n v="10"/>
    <n v="2024"/>
    <s v="Oct-2024"/>
    <x v="18"/>
    <s v="Card Holder"/>
    <x v="9"/>
    <s v="TrendMart Thiruvananthapuram Outlet"/>
    <x v="1"/>
    <s v="Padma Pillai"/>
    <x v="1"/>
    <s v="Anitha Ramachandran"/>
    <n v="10"/>
    <d v="2024-10-01T00:00:00"/>
    <x v="120"/>
    <n v="0.18902852911533002"/>
    <x v="1"/>
  </r>
  <r>
    <s v="INV100857"/>
    <x v="212"/>
    <s v="CUST0015"/>
    <s v="PRD0004"/>
    <s v="STR006"/>
    <s v="EMP0206"/>
    <n v="1"/>
    <n v="1590.7"/>
    <n v="5"/>
    <n v="79.53"/>
    <n v="12"/>
    <n v="181.34"/>
    <n v="1692.51"/>
    <n v="1144.5899999999999"/>
    <n v="366.58000000000004"/>
    <x v="4"/>
    <x v="4"/>
    <x v="1"/>
    <x v="0"/>
    <s v="16:41"/>
    <s v="Weekday"/>
    <x v="4"/>
    <n v="2"/>
    <n v="2025"/>
    <s v="Feb-2025"/>
    <x v="8"/>
    <s v="Bodycon Dress"/>
    <x v="2"/>
    <s v="TrendMart Vellore Standard"/>
    <x v="1"/>
    <s v="Sunita Chettiar"/>
    <x v="0"/>
    <s v="Arjun Krishnan"/>
    <n v="14"/>
    <d v="2025-02-01T00:00:00"/>
    <x v="183"/>
    <n v="0.21658956224778586"/>
    <x v="2"/>
  </r>
  <r>
    <s v="INV100858"/>
    <x v="304"/>
    <s v="CUST0424"/>
    <s v="PRD0169"/>
    <s v="STR015"/>
    <s v="EMP0141"/>
    <n v="2"/>
    <n v="1916.67"/>
    <n v="10"/>
    <n v="383.33"/>
    <n v="12"/>
    <n v="414"/>
    <n v="3864.01"/>
    <n v="2814.66"/>
    <n v="635.35000000000036"/>
    <x v="3"/>
    <x v="3"/>
    <x v="0"/>
    <x v="0"/>
    <s v="13:11"/>
    <s v="Weekend"/>
    <x v="8"/>
    <n v="3"/>
    <n v="2025"/>
    <s v="Mar-2025"/>
    <x v="8"/>
    <s v="Maxi Dress"/>
    <x v="10"/>
    <s v="TrendMart Madurai Mall Kiosk"/>
    <x v="1"/>
    <s v="Usha Pandian"/>
    <x v="1"/>
    <s v="Dhruv Mishra"/>
    <n v="15"/>
    <d v="2025-03-01T00:00:00"/>
    <x v="13"/>
    <n v="0.16442762829288751"/>
    <x v="0"/>
  </r>
  <r>
    <s v="INV100859"/>
    <x v="280"/>
    <s v="CUST0424"/>
    <s v="PRD0157"/>
    <s v="STR103"/>
    <s v="EMP0015"/>
    <n v="2"/>
    <n v="3018.22"/>
    <n v="10"/>
    <n v="603.64"/>
    <n v="3"/>
    <n v="162.97999999999999"/>
    <n v="5595.78"/>
    <n v="3979.86"/>
    <n v="1452.9399999999996"/>
    <x v="2"/>
    <x v="2"/>
    <x v="1"/>
    <x v="0"/>
    <s v="17:13"/>
    <s v="Weekday"/>
    <x v="0"/>
    <n v="12"/>
    <n v="2024"/>
    <s v="Dec-2024"/>
    <x v="14"/>
    <s v="Ring"/>
    <x v="11"/>
    <s v="TrendMart Alappuzha Outlet"/>
    <x v="1"/>
    <s v="Usha Pandian"/>
    <x v="1"/>
    <s v="Vikram Bhat"/>
    <n v="12"/>
    <d v="2024-12-01T00:00:00"/>
    <x v="115"/>
    <n v="0.2596492356740257"/>
    <x v="0"/>
  </r>
  <r>
    <s v="INV100860"/>
    <x v="35"/>
    <s v="CUST0807"/>
    <s v="PRD0030"/>
    <s v="STR088"/>
    <s v="EMP0173"/>
    <n v="1"/>
    <n v="647.14"/>
    <n v="15"/>
    <n v="97.07"/>
    <n v="5"/>
    <n v="27.5"/>
    <n v="577.57000000000005"/>
    <n v="419.4"/>
    <n v="130.67000000000007"/>
    <x v="0"/>
    <x v="0"/>
    <x v="0"/>
    <x v="0"/>
    <s v="16:00"/>
    <s v="Weekday"/>
    <x v="8"/>
    <n v="3"/>
    <n v="2025"/>
    <s v="Mar-2025"/>
    <x v="10"/>
    <s v="Tunic"/>
    <x v="22"/>
    <s v="TrendMart Warangal High Street"/>
    <x v="2"/>
    <s v="Nisha Rao"/>
    <x v="0"/>
    <s v="Logesh Gopalakrishnan"/>
    <n v="15"/>
    <d v="2025-03-01T00:00:00"/>
    <x v="173"/>
    <n v="0.22624097511989899"/>
    <x v="4"/>
  </r>
  <r>
    <s v="INV100861"/>
    <x v="282"/>
    <s v="CUST0225"/>
    <s v="PRD0212"/>
    <s v="STR054"/>
    <s v="EMP0073"/>
    <n v="2"/>
    <n v="3164.63"/>
    <n v="5"/>
    <n v="316.45999999999998"/>
    <n v="12"/>
    <n v="721.54"/>
    <n v="6734.34"/>
    <n v="4079.4"/>
    <n v="1933.4"/>
    <x v="0"/>
    <x v="0"/>
    <x v="1"/>
    <x v="0"/>
    <s v="12:56"/>
    <s v="Weekend"/>
    <x v="8"/>
    <n v="3"/>
    <n v="2025"/>
    <s v="Mar-2025"/>
    <x v="9"/>
    <s v="Digital Watch"/>
    <x v="36"/>
    <s v="TrendMart Thoothukudi Mall Kiosk"/>
    <x v="1"/>
    <s v="Vasanthi Prasad"/>
    <x v="3"/>
    <s v="Sathish Sundaram"/>
    <n v="15"/>
    <d v="2025-03-01T00:00:00"/>
    <x v="161"/>
    <n v="0.28709569163422105"/>
    <x v="2"/>
  </r>
  <r>
    <s v="INV100862"/>
    <x v="302"/>
    <s v="CUST0738"/>
    <s v="PRD0144"/>
    <s v="STR025"/>
    <s v="EMP0091"/>
    <n v="1"/>
    <n v="1077.6400000000001"/>
    <n v="10"/>
    <n v="107.76"/>
    <n v="12"/>
    <n v="116.39"/>
    <n v="1086.27"/>
    <n v="699.84"/>
    <n v="270.03999999999996"/>
    <x v="0"/>
    <x v="0"/>
    <x v="1"/>
    <x v="0"/>
    <s v="16:19"/>
    <s v="Weekday"/>
    <x v="2"/>
    <n v="5"/>
    <n v="2024"/>
    <s v="May-2024"/>
    <x v="10"/>
    <s v="Casual Top"/>
    <x v="18"/>
    <s v="TrendMart Vellore High Street"/>
    <x v="1"/>
    <s v="Anjali Nair"/>
    <x v="2"/>
    <s v="Hari Nair"/>
    <n v="5"/>
    <d v="2024-05-01T00:00:00"/>
    <x v="93"/>
    <n v="0.24859381185156543"/>
    <x v="0"/>
  </r>
  <r>
    <s v="INV100863"/>
    <x v="287"/>
    <s v="CUST0810"/>
    <s v="PRD0099"/>
    <s v="STR059"/>
    <s v="EMP0240"/>
    <n v="0"/>
    <n v="937.59"/>
    <n v="10"/>
    <n v="0"/>
    <n v="5"/>
    <n v="0"/>
    <n v="0"/>
    <n v="0"/>
    <n v="0"/>
    <x v="5"/>
    <x v="5"/>
    <x v="0"/>
    <x v="0"/>
    <s v="14:57"/>
    <s v="Weekday"/>
    <x v="5"/>
    <n v="6"/>
    <n v="2024"/>
    <s v="Jun-2024"/>
    <x v="7"/>
    <s v="Skinny Fit"/>
    <x v="9"/>
    <s v="TrendMart Bengaluru Mall Kiosk"/>
    <x v="2"/>
    <s v="Latha Ramachandran"/>
    <x v="3"/>
    <s v="Gopal Prasad"/>
    <n v="6"/>
    <d v="2024-06-01T00:00:00"/>
    <x v="199"/>
    <n v="0"/>
    <x v="0"/>
  </r>
  <r>
    <s v="INV100864"/>
    <x v="109"/>
    <s v="CUST0090"/>
    <s v="PRD0060"/>
    <s v="STR086"/>
    <s v="EMP0141"/>
    <n v="3"/>
    <n v="2149.37"/>
    <n v="30"/>
    <n v="1934.43"/>
    <n v="12"/>
    <n v="541.64"/>
    <n v="5055.32"/>
    <n v="4296.03"/>
    <n v="217.64999999999998"/>
    <x v="1"/>
    <x v="1"/>
    <x v="1"/>
    <x v="0"/>
    <s v="16:43"/>
    <s v="Weekday"/>
    <x v="5"/>
    <n v="6"/>
    <n v="2024"/>
    <s v="Jun-2024"/>
    <x v="3"/>
    <s v="Formal Shoes"/>
    <x v="29"/>
    <s v="TrendMart Thiruvananthapuram Outlet"/>
    <x v="1"/>
    <s v="Revathi Pillai"/>
    <x v="0"/>
    <s v="Dhruv Mishra"/>
    <n v="6"/>
    <d v="2024-06-01T00:00:00"/>
    <x v="160"/>
    <n v="4.3053654368071653E-2"/>
    <x v="1"/>
  </r>
  <r>
    <s v="INV100865"/>
    <x v="219"/>
    <s v="CUST0480"/>
    <s v="PRD0154"/>
    <s v="STR065"/>
    <s v="EMP0132"/>
    <n v="4"/>
    <n v="622.1"/>
    <n v="0"/>
    <n v="0"/>
    <n v="5"/>
    <n v="124.42"/>
    <n v="2612.8200000000002"/>
    <n v="1493.08"/>
    <n v="995.32000000000028"/>
    <x v="2"/>
    <x v="2"/>
    <x v="1"/>
    <x v="0"/>
    <s v="18:09"/>
    <s v="Weekday"/>
    <x v="1"/>
    <n v="10"/>
    <n v="2024"/>
    <s v="Oct-2024"/>
    <x v="1"/>
    <s v="Graphic Tee"/>
    <x v="12"/>
    <s v="TrendMart Guntur Flagship"/>
    <x v="0"/>
    <s v="Feroz Iyer"/>
    <x v="3"/>
    <s v="Vasanthi Gupta"/>
    <n v="10"/>
    <d v="2024-10-01T00:00:00"/>
    <x v="225"/>
    <n v="0.38093707182278158"/>
    <x v="2"/>
  </r>
  <r>
    <s v="INV100866"/>
    <x v="168"/>
    <s v="CUST0228"/>
    <s v="PRD0191"/>
    <s v="STR052"/>
    <s v="EMP0001"/>
    <n v="2"/>
    <n v="2726.3"/>
    <n v="10"/>
    <n v="545.26"/>
    <n v="12"/>
    <n v="588.88"/>
    <n v="5496.22"/>
    <n v="3706.28"/>
    <n v="1201.06"/>
    <x v="1"/>
    <x v="1"/>
    <x v="1"/>
    <x v="0"/>
    <s v="12:56"/>
    <s v="Weekday"/>
    <x v="7"/>
    <n v="9"/>
    <n v="2024"/>
    <s v="Sep-2024"/>
    <x v="2"/>
    <s v="Silk Saree"/>
    <x v="39"/>
    <s v="TrendMart Guntur High Street"/>
    <x v="0"/>
    <s v="Ashok Chetty"/>
    <x v="0"/>
    <s v="Charulatha Kumar"/>
    <n v="9"/>
    <d v="2024-09-01T00:00:00"/>
    <x v="79"/>
    <n v="0.21852473154276938"/>
    <x v="0"/>
  </r>
  <r>
    <s v="INV100867"/>
    <x v="36"/>
    <s v="CUST0335"/>
    <s v="PRD0043"/>
    <s v="STR041"/>
    <s v="EMP0276"/>
    <n v="2"/>
    <n v="3225.54"/>
    <n v="5"/>
    <n v="322.55"/>
    <n v="12"/>
    <n v="735.42"/>
    <n v="6863.95"/>
    <n v="4068.02"/>
    <n v="2060.5099999999998"/>
    <x v="2"/>
    <x v="2"/>
    <x v="1"/>
    <x v="0"/>
    <s v="12:20"/>
    <s v="Weekend"/>
    <x v="11"/>
    <n v="8"/>
    <n v="2024"/>
    <s v="Aug-2024"/>
    <x v="12"/>
    <s v="Sling Bag"/>
    <x v="20"/>
    <s v="TrendMart Thiruvananthapuram Standard"/>
    <x v="1"/>
    <s v="Tanvi Ramachandran"/>
    <x v="3"/>
    <s v="Manoj Ramachandran"/>
    <n v="8"/>
    <d v="2024-08-01T00:00:00"/>
    <x v="63"/>
    <n v="0.3001930375366953"/>
    <x v="2"/>
  </r>
  <r>
    <s v="INV100868"/>
    <x v="0"/>
    <s v="CUST0848"/>
    <s v="PRD0212"/>
    <s v="STR107"/>
    <s v="EMP0260"/>
    <n v="2"/>
    <n v="2978.84"/>
    <n v="0"/>
    <n v="0"/>
    <n v="12"/>
    <n v="714.92"/>
    <n v="6672.6"/>
    <n v="4079.4"/>
    <n v="1878.2800000000002"/>
    <x v="3"/>
    <x v="3"/>
    <x v="0"/>
    <x v="0"/>
    <s v="12:12"/>
    <s v="Weekday"/>
    <x v="0"/>
    <n v="12"/>
    <n v="2024"/>
    <s v="Dec-2024"/>
    <x v="9"/>
    <s v="Digital Watch"/>
    <x v="36"/>
    <s v="TrendMart Kochi High Street"/>
    <x v="1"/>
    <s v="Jaya Achari"/>
    <x v="0"/>
    <s v="Malathi Varma"/>
    <n v="12"/>
    <d v="2024-12-01T00:00:00"/>
    <x v="161"/>
    <n v="0.28149147258939544"/>
    <x v="2"/>
  </r>
  <r>
    <s v="INV100869"/>
    <x v="151"/>
    <s v="CUST0427"/>
    <s v="PRD0202"/>
    <s v="STR048"/>
    <s v="EMP0206"/>
    <n v="4"/>
    <n v="901.45"/>
    <n v="20"/>
    <n v="721.16"/>
    <n v="5"/>
    <n v="144.22999999999999"/>
    <n v="3028.87"/>
    <n v="2360.08"/>
    <n v="524.55999999999995"/>
    <x v="1"/>
    <x v="1"/>
    <x v="1"/>
    <x v="0"/>
    <s v="16:55"/>
    <s v="Weekend"/>
    <x v="9"/>
    <n v="11"/>
    <n v="2024"/>
    <s v="Nov-2024"/>
    <x v="19"/>
    <s v="Casual Belt"/>
    <x v="44"/>
    <s v="TrendMart Guntur High Street"/>
    <x v="0"/>
    <s v="Jaya Naicker"/>
    <x v="0"/>
    <s v="Arjun Krishnan"/>
    <n v="11"/>
    <d v="2024-11-01T00:00:00"/>
    <x v="133"/>
    <n v="0.17318669999042546"/>
    <x v="3"/>
  </r>
  <r>
    <s v="INV100870"/>
    <x v="308"/>
    <s v="CUST0533"/>
    <s v="PRD0190"/>
    <s v="STR084"/>
    <s v="EMP0269"/>
    <n v="2"/>
    <n v="1456.69"/>
    <n v="10"/>
    <n v="291.33999999999997"/>
    <n v="12"/>
    <n v="314.64"/>
    <n v="2936.68"/>
    <n v="1828.7"/>
    <n v="793.3399999999998"/>
    <x v="3"/>
    <x v="3"/>
    <x v="0"/>
    <x v="0"/>
    <s v="20:59"/>
    <s v="Weekday"/>
    <x v="5"/>
    <n v="6"/>
    <n v="2024"/>
    <s v="Jun-2024"/>
    <x v="15"/>
    <s v="Jacket"/>
    <x v="3"/>
    <s v="TrendMart Tirupati High Street"/>
    <x v="0"/>
    <s v="Eswar Chettiar"/>
    <x v="3"/>
    <s v="Ishwarya Shetty"/>
    <n v="6"/>
    <d v="2024-06-01T00:00:00"/>
    <x v="141"/>
    <n v="0.27014860318454847"/>
    <x v="0"/>
  </r>
  <r>
    <s v="INV100871"/>
    <x v="147"/>
    <s v="CUST0637"/>
    <s v="PRD0140"/>
    <s v="STR085"/>
    <s v="EMP0020"/>
    <n v="2"/>
    <n v="531.66999999999996"/>
    <n v="30"/>
    <n v="319"/>
    <n v="5"/>
    <n v="37.22"/>
    <n v="781.56"/>
    <n v="697.5"/>
    <n v="46.839999999999947"/>
    <x v="3"/>
    <x v="3"/>
    <x v="0"/>
    <x v="0"/>
    <s v="20:15"/>
    <s v="Weekend"/>
    <x v="9"/>
    <n v="11"/>
    <n v="2024"/>
    <s v="Nov-2024"/>
    <x v="1"/>
    <s v="Polo"/>
    <x v="5"/>
    <s v="TrendMart Nizamabad Outlet"/>
    <x v="2"/>
    <s v="Anand Balasubramaniam"/>
    <x v="1"/>
    <s v="Eswar Prasad"/>
    <n v="11"/>
    <d v="2024-11-01T00:00:00"/>
    <x v="166"/>
    <n v="5.9931419212856274E-2"/>
    <x v="1"/>
  </r>
  <r>
    <s v="INV100872"/>
    <x v="9"/>
    <s v="CUST0275"/>
    <s v="PRD0115"/>
    <s v="STR057"/>
    <s v="EMP0061"/>
    <n v="3"/>
    <n v="1697.29"/>
    <n v="10"/>
    <n v="509.19"/>
    <n v="12"/>
    <n v="549.91999999999996"/>
    <n v="5132.6000000000004"/>
    <n v="3422.7"/>
    <n v="1159.9800000000005"/>
    <x v="4"/>
    <x v="4"/>
    <x v="0"/>
    <x v="0"/>
    <s v="13:40"/>
    <s v="Weekday"/>
    <x v="1"/>
    <n v="10"/>
    <n v="2024"/>
    <s v="Oct-2024"/>
    <x v="8"/>
    <s v="Bodycon Dress"/>
    <x v="1"/>
    <s v="TrendMart Vellore Standard"/>
    <x v="1"/>
    <s v="Harish Achari"/>
    <x v="1"/>
    <s v="Ganapathy Naidu"/>
    <n v="10"/>
    <d v="2024-10-01T00:00:00"/>
    <x v="57"/>
    <n v="0.22600241592954845"/>
    <x v="0"/>
  </r>
  <r>
    <s v="INV100873"/>
    <x v="253"/>
    <s v="CUST0164"/>
    <s v="PRD0089"/>
    <s v="STR112"/>
    <s v="EMP0206"/>
    <n v="1"/>
    <n v="2065.0300000000002"/>
    <n v="15"/>
    <n v="309.75"/>
    <n v="12"/>
    <n v="210.63"/>
    <n v="1965.91"/>
    <n v="1542.23"/>
    <n v="213.05000000000007"/>
    <x v="1"/>
    <x v="1"/>
    <x v="1"/>
    <x v="1"/>
    <s v="12:15"/>
    <s v="Weekday"/>
    <x v="1"/>
    <n v="10"/>
    <n v="2024"/>
    <s v="Oct-2024"/>
    <x v="3"/>
    <s v="Formal Shoes"/>
    <x v="3"/>
    <s v="TrendMart Guntur Outlet"/>
    <x v="0"/>
    <s v="Lokesh Naicker"/>
    <x v="0"/>
    <s v="Arjun Krishnan"/>
    <n v="10"/>
    <d v="2024-10-01T00:00:00"/>
    <x v="139"/>
    <n v="0.10837220422094605"/>
    <x v="4"/>
  </r>
  <r>
    <s v="INV100874"/>
    <x v="207"/>
    <s v="CUST0653"/>
    <s v="PRD0172"/>
    <s v="STR091"/>
    <s v="EMP0015"/>
    <n v="0"/>
    <n v="2340.5700000000002"/>
    <n v="30"/>
    <n v="0"/>
    <n v="12"/>
    <n v="0"/>
    <n v="0"/>
    <n v="0"/>
    <n v="0"/>
    <x v="0"/>
    <x v="0"/>
    <x v="1"/>
    <x v="0"/>
    <s v="10:11"/>
    <s v="Weekday"/>
    <x v="11"/>
    <n v="8"/>
    <n v="2024"/>
    <s v="Aug-2024"/>
    <x v="16"/>
    <s v="Kurta"/>
    <x v="4"/>
    <s v="TrendMart Nizamabad Standard"/>
    <x v="2"/>
    <s v="Raghu Balasubramaniam"/>
    <x v="1"/>
    <s v="Vikram Bhat"/>
    <n v="8"/>
    <d v="2024-08-01T00:00:00"/>
    <x v="35"/>
    <n v="0"/>
    <x v="1"/>
  </r>
  <r>
    <s v="INV100875"/>
    <x v="222"/>
    <s v="CUST0188"/>
    <s v="PRD0029"/>
    <s v="STR075"/>
    <s v="EMP0100"/>
    <n v="3"/>
    <n v="1845.51"/>
    <n v="25"/>
    <n v="1384.13"/>
    <n v="12"/>
    <n v="498.29"/>
    <n v="4650.6899999999996"/>
    <n v="4291.71"/>
    <n v="-139.31000000000046"/>
    <x v="1"/>
    <x v="1"/>
    <x v="0"/>
    <x v="0"/>
    <s v="19:44"/>
    <s v="Weekday"/>
    <x v="1"/>
    <n v="10"/>
    <n v="2024"/>
    <s v="Oct-2024"/>
    <x v="16"/>
    <s v="Nehru Jacket"/>
    <x v="34"/>
    <s v="TrendMart Chennai Standard"/>
    <x v="1"/>
    <s v="Vasanthi Srinivasan"/>
    <x v="1"/>
    <s v="Priya Balasubramaniam"/>
    <n v="10"/>
    <d v="2024-10-01T00:00:00"/>
    <x v="130"/>
    <n v="-2.995469489473615E-2"/>
    <x v="1"/>
  </r>
  <r>
    <s v="INV100876"/>
    <x v="51"/>
    <s v="CUST0770"/>
    <s v="PRD0183"/>
    <s v="STR090"/>
    <s v="EMP0170"/>
    <n v="3"/>
    <n v="1838"/>
    <n v="10"/>
    <n v="551.4"/>
    <n v="12"/>
    <n v="595.51"/>
    <n v="5558.11"/>
    <n v="3730.08"/>
    <n v="1232.5199999999998"/>
    <x v="2"/>
    <x v="2"/>
    <x v="0"/>
    <x v="0"/>
    <s v="14:54"/>
    <s v="Weekday"/>
    <x v="10"/>
    <n v="4"/>
    <n v="2024"/>
    <s v="Apr-2024"/>
    <x v="3"/>
    <s v="Sandals"/>
    <x v="10"/>
    <s v="TrendMart Kannur Outlet"/>
    <x v="1"/>
    <s v="Kannan Gupta"/>
    <x v="1"/>
    <s v="Jyothi Prasad"/>
    <n v="4"/>
    <d v="2024-04-01T00:00:00"/>
    <x v="108"/>
    <n v="0.22175163859657326"/>
    <x v="0"/>
  </r>
  <r>
    <s v="INV100877"/>
    <x v="286"/>
    <s v="CUST0117"/>
    <s v="PRD0177"/>
    <s v="STR045"/>
    <s v="EMP0132"/>
    <n v="1"/>
    <n v="962.82"/>
    <n v="0"/>
    <n v="0"/>
    <n v="5"/>
    <n v="48.14"/>
    <n v="1010.96"/>
    <n v="629.72"/>
    <n v="333.1"/>
    <x v="1"/>
    <x v="1"/>
    <x v="0"/>
    <x v="0"/>
    <s v="21:44"/>
    <s v="Weekend"/>
    <x v="3"/>
    <n v="7"/>
    <n v="2024"/>
    <s v="Jul-2024"/>
    <x v="10"/>
    <s v="Crop Top"/>
    <x v="28"/>
    <s v="TrendMart Khammam Standard"/>
    <x v="2"/>
    <s v="Jyothi Achari"/>
    <x v="1"/>
    <s v="Vasanthi Gupta"/>
    <n v="7"/>
    <d v="2024-07-01T00:00:00"/>
    <x v="73"/>
    <n v="0.32948880272216508"/>
    <x v="2"/>
  </r>
  <r>
    <s v="INV100878"/>
    <x v="319"/>
    <s v="CUST0261"/>
    <s v="PRD0051"/>
    <s v="STR007"/>
    <s v="EMP0223"/>
    <n v="4"/>
    <n v="1143.21"/>
    <n v="10"/>
    <n v="457.28"/>
    <n v="3"/>
    <n v="123.47"/>
    <n v="4239.03"/>
    <n v="3816.16"/>
    <n v="299.39999999999986"/>
    <x v="0"/>
    <x v="0"/>
    <x v="1"/>
    <x v="0"/>
    <s v="20:07"/>
    <s v="Weekday"/>
    <x v="10"/>
    <n v="4"/>
    <n v="2024"/>
    <s v="Apr-2024"/>
    <x v="14"/>
    <s v="Necklace"/>
    <x v="46"/>
    <s v="TrendMart Thoothukudi Mall Kiosk"/>
    <x v="1"/>
    <s v="Tejaswini Kamath"/>
    <x v="3"/>
    <s v="Meena Krishnan"/>
    <n v="4"/>
    <d v="2024-04-01T00:00:00"/>
    <x v="113"/>
    <n v="7.062936568035609E-2"/>
    <x v="0"/>
  </r>
  <r>
    <s v="INV100879"/>
    <x v="180"/>
    <s v="CUST0384"/>
    <s v="PRD0023"/>
    <s v="STR104"/>
    <s v="EMP0090"/>
    <n v="2"/>
    <n v="759.22"/>
    <n v="30"/>
    <n v="455.53"/>
    <n v="5"/>
    <n v="53.15"/>
    <n v="1116.06"/>
    <n v="1118.5"/>
    <n v="-55.590000000000053"/>
    <x v="3"/>
    <x v="3"/>
    <x v="1"/>
    <x v="0"/>
    <s v="15:11"/>
    <s v="Weekday"/>
    <x v="5"/>
    <n v="6"/>
    <n v="2024"/>
    <s v="Jun-2024"/>
    <x v="4"/>
    <s v="Joggers"/>
    <x v="3"/>
    <s v="TrendMart Kochi High Street"/>
    <x v="1"/>
    <s v="Eswar Iyer"/>
    <x v="0"/>
    <s v="Padma Gounder"/>
    <n v="6"/>
    <d v="2024-06-01T00:00:00"/>
    <x v="110"/>
    <n v="-4.9809150045696519E-2"/>
    <x v="1"/>
  </r>
  <r>
    <s v="INV100880"/>
    <x v="79"/>
    <s v="CUST0091"/>
    <s v="PRD0064"/>
    <s v="STR027"/>
    <s v="EMP0205"/>
    <n v="2"/>
    <n v="330.27"/>
    <n v="5"/>
    <n v="33.03"/>
    <n v="5"/>
    <n v="31.38"/>
    <n v="658.89"/>
    <n v="508.3"/>
    <n v="119.20999999999998"/>
    <x v="3"/>
    <x v="3"/>
    <x v="0"/>
    <x v="0"/>
    <s v="13:10"/>
    <s v="Weekday"/>
    <x v="7"/>
    <n v="9"/>
    <n v="2024"/>
    <s v="Sep-2024"/>
    <x v="19"/>
    <s v="Leather Belt"/>
    <x v="27"/>
    <s v="TrendMart Hyderabad Standard"/>
    <x v="2"/>
    <s v="Eshwari Chandran"/>
    <x v="0"/>
    <s v="Malini Gowda"/>
    <n v="9"/>
    <d v="2024-09-01T00:00:00"/>
    <x v="47"/>
    <n v="0.18092549590978765"/>
    <x v="2"/>
  </r>
  <r>
    <s v="INV100881"/>
    <x v="253"/>
    <s v="CUST0457"/>
    <s v="PRD0109"/>
    <s v="STR061"/>
    <s v="EMP0203"/>
    <n v="1"/>
    <n v="1732.6"/>
    <n v="30"/>
    <n v="519.78"/>
    <n v="12"/>
    <n v="145.54"/>
    <n v="1358.36"/>
    <n v="1092.43"/>
    <n v="120.38999999999984"/>
    <x v="0"/>
    <x v="0"/>
    <x v="0"/>
    <x v="0"/>
    <s v="19:00"/>
    <s v="Weekday"/>
    <x v="1"/>
    <n v="10"/>
    <n v="2024"/>
    <s v="Oct-2024"/>
    <x v="15"/>
    <s v="Jacket"/>
    <x v="16"/>
    <s v="TrendMart Hubballi Standard"/>
    <x v="2"/>
    <s v="Deepthi Shetty"/>
    <x v="0"/>
    <s v="Rani Mishra"/>
    <n v="10"/>
    <d v="2024-10-01T00:00:00"/>
    <x v="171"/>
    <n v="8.8628934892075628E-2"/>
    <x v="1"/>
  </r>
  <r>
    <s v="INV100882"/>
    <x v="174"/>
    <s v="CUST0443"/>
    <s v="PRD0064"/>
    <s v="STR054"/>
    <s v="EMP0072"/>
    <n v="3"/>
    <n v="317.38"/>
    <n v="0"/>
    <n v="0"/>
    <n v="5"/>
    <n v="47.61"/>
    <n v="999.75"/>
    <n v="762.45"/>
    <n v="189.68999999999994"/>
    <x v="1"/>
    <x v="1"/>
    <x v="0"/>
    <x v="0"/>
    <s v="15:13"/>
    <s v="Weekday"/>
    <x v="2"/>
    <n v="5"/>
    <n v="2024"/>
    <s v="May-2024"/>
    <x v="19"/>
    <s v="Leather Belt"/>
    <x v="27"/>
    <s v="TrendMart Thoothukudi Mall Kiosk"/>
    <x v="1"/>
    <s v="Tarun Nair"/>
    <x v="3"/>
    <s v="Anitha Ramachandran"/>
    <n v="5"/>
    <d v="2024-05-01T00:00:00"/>
    <x v="47"/>
    <n v="0.18973743435858959"/>
    <x v="2"/>
  </r>
  <r>
    <s v="INV100883"/>
    <x v="41"/>
    <s v="CUST0811"/>
    <s v="PRD0043"/>
    <s v="STR025"/>
    <s v="EMP0127"/>
    <n v="1"/>
    <n v="3161.2"/>
    <n v="15"/>
    <n v="474.18"/>
    <n v="12"/>
    <n v="322.44"/>
    <n v="3009.46"/>
    <n v="2034.01"/>
    <n v="653.01"/>
    <x v="1"/>
    <x v="1"/>
    <x v="1"/>
    <x v="1"/>
    <s v="15:00"/>
    <s v="Weekday"/>
    <x v="10"/>
    <n v="4"/>
    <n v="2024"/>
    <s v="Apr-2024"/>
    <x v="12"/>
    <s v="Sling Bag"/>
    <x v="20"/>
    <s v="TrendMart Vellore High Street"/>
    <x v="1"/>
    <s v="Deepak Ramachandran"/>
    <x v="0"/>
    <s v="Chandra Reddy"/>
    <n v="4"/>
    <d v="2024-04-01T00:00:00"/>
    <x v="63"/>
    <n v="0.21698577153376353"/>
    <x v="4"/>
  </r>
  <r>
    <s v="INV100884"/>
    <x v="97"/>
    <s v="CUST0458"/>
    <s v="PRD0155"/>
    <s v="STR008"/>
    <s v="EMP0215"/>
    <n v="1"/>
    <n v="1219.29"/>
    <n v="0"/>
    <n v="0"/>
    <n v="12"/>
    <n v="146.31"/>
    <n v="1365.6"/>
    <n v="865.42"/>
    <n v="353.86999999999995"/>
    <x v="2"/>
    <x v="2"/>
    <x v="0"/>
    <x v="0"/>
    <s v="10:41"/>
    <s v="Weekend"/>
    <x v="1"/>
    <n v="10"/>
    <n v="2024"/>
    <s v="Oct-2024"/>
    <x v="8"/>
    <s v="A-Line Dress"/>
    <x v="12"/>
    <s v="TrendMart Kochi Mall Kiosk"/>
    <x v="1"/>
    <s v="Sowmya Ramachandran"/>
    <x v="0"/>
    <s v="Praveen Gupta"/>
    <n v="10"/>
    <d v="2024-10-01T00:00:00"/>
    <x v="85"/>
    <n v="0.25913151728178085"/>
    <x v="2"/>
  </r>
  <r>
    <s v="INV100885"/>
    <x v="307"/>
    <s v="CUST0238"/>
    <s v="PRD0191"/>
    <s v="STR039"/>
    <s v="EMP0001"/>
    <n v="3"/>
    <n v="2566.7399999999998"/>
    <n v="25"/>
    <n v="1925.06"/>
    <n v="12"/>
    <n v="693.02"/>
    <n v="6468.18"/>
    <n v="5559.42"/>
    <n v="215.74000000000024"/>
    <x v="4"/>
    <x v="4"/>
    <x v="1"/>
    <x v="0"/>
    <s v="17:15"/>
    <s v="Weekday"/>
    <x v="3"/>
    <n v="7"/>
    <n v="2024"/>
    <s v="Jul-2024"/>
    <x v="2"/>
    <s v="Silk Saree"/>
    <x v="39"/>
    <s v="TrendMart Bengaluru High Street"/>
    <x v="2"/>
    <s v="Vidya Kumar"/>
    <x v="1"/>
    <s v="Charulatha Kumar"/>
    <n v="7"/>
    <d v="2024-07-01T00:00:00"/>
    <x v="79"/>
    <n v="3.3354050134659245E-2"/>
    <x v="1"/>
  </r>
  <r>
    <s v="INV100886"/>
    <x v="273"/>
    <s v="CUST0561"/>
    <s v="PRD0159"/>
    <s v="STR110"/>
    <s v="EMP0160"/>
    <n v="2"/>
    <n v="829.74"/>
    <n v="10"/>
    <n v="165.95"/>
    <n v="5"/>
    <n v="74.680000000000007"/>
    <n v="1568.21"/>
    <n v="1316.38"/>
    <n v="177.14999999999992"/>
    <x v="2"/>
    <x v="2"/>
    <x v="1"/>
    <x v="0"/>
    <s v="13:54"/>
    <s v="Weekday"/>
    <x v="2"/>
    <n v="5"/>
    <n v="2024"/>
    <s v="May-2024"/>
    <x v="5"/>
    <s v="Skinny Fit"/>
    <x v="44"/>
    <s v="TrendMart Thoothukudi Outlet"/>
    <x v="1"/>
    <s v="Indira Naidu"/>
    <x v="3"/>
    <s v="Ganesh Iyengar"/>
    <n v="5"/>
    <d v="2024-05-01T00:00:00"/>
    <x v="212"/>
    <n v="0.11296318732822767"/>
    <x v="0"/>
  </r>
  <r>
    <s v="INV100887"/>
    <x v="315"/>
    <s v="CUST0184"/>
    <s v="PRD0039"/>
    <s v="STR037"/>
    <s v="EMP0015"/>
    <n v="1"/>
    <n v="821.92"/>
    <n v="10"/>
    <n v="82.19"/>
    <n v="5"/>
    <n v="36.99"/>
    <n v="776.72"/>
    <n v="570.20000000000005"/>
    <n v="169.52999999999997"/>
    <x v="0"/>
    <x v="0"/>
    <x v="0"/>
    <x v="0"/>
    <s v="11:46"/>
    <s v="Weekday"/>
    <x v="10"/>
    <n v="4"/>
    <n v="2024"/>
    <s v="Apr-2024"/>
    <x v="11"/>
    <s v="Denim Shirt"/>
    <x v="45"/>
    <s v="TrendMart Vijayawada High Street"/>
    <x v="0"/>
    <s v="Tara Ramachandran"/>
    <x v="2"/>
    <s v="Vikram Bhat"/>
    <n v="4"/>
    <d v="2024-04-01T00:00:00"/>
    <x v="111"/>
    <n v="0.21826398187248941"/>
    <x v="0"/>
  </r>
  <r>
    <s v="INV100888"/>
    <x v="188"/>
    <s v="CUST0451"/>
    <s v="PRD0235"/>
    <s v="STR068"/>
    <s v="Missing Employee ID"/>
    <n v="2"/>
    <n v="1985.7"/>
    <n v="10"/>
    <n v="397.14"/>
    <n v="12"/>
    <n v="428.91"/>
    <n v="4003.17"/>
    <n v="2756.76"/>
    <n v="817.49999999999977"/>
    <x v="0"/>
    <x v="0"/>
    <x v="0"/>
    <x v="0"/>
    <s v="20:38"/>
    <s v="Weekend"/>
    <x v="10"/>
    <n v="4"/>
    <n v="2024"/>
    <s v="Apr-2024"/>
    <x v="2"/>
    <s v="Georgette Saree"/>
    <x v="1"/>
    <s v="TrendMart Madurai Mall Kiosk"/>
    <x v="1"/>
    <s v="Chandran Sharma"/>
    <x v="3"/>
    <s v="Unknown"/>
    <n v="4"/>
    <d v="2024-04-01T00:00:00"/>
    <x v="89"/>
    <n v="0.20421316106985207"/>
    <x v="0"/>
  </r>
  <r>
    <s v="INV100889"/>
    <x v="39"/>
    <s v="CUST0674"/>
    <s v="PRD0174"/>
    <s v="STR063"/>
    <s v="EMP0045"/>
    <n v="2"/>
    <n v="5184.71"/>
    <n v="10"/>
    <n v="1036.94"/>
    <n v="12"/>
    <n v="1119.9000000000001"/>
    <n v="10452.379999999999"/>
    <n v="7324.74"/>
    <n v="2007.7399999999993"/>
    <x v="3"/>
    <x v="3"/>
    <x v="0"/>
    <x v="0"/>
    <s v="16:31"/>
    <s v="Weekday"/>
    <x v="9"/>
    <n v="11"/>
    <n v="2024"/>
    <s v="Nov-2024"/>
    <x v="9"/>
    <s v="Smart Watch"/>
    <x v="42"/>
    <s v="TrendMart Shivamogga Mall Kiosk"/>
    <x v="2"/>
    <s v="Vijay Kamath"/>
    <x v="1"/>
    <s v="Chitra Chettiar"/>
    <n v="11"/>
    <d v="2024-11-01T00:00:00"/>
    <x v="131"/>
    <n v="0.19208448219448579"/>
    <x v="0"/>
  </r>
  <r>
    <s v="INV100890"/>
    <x v="86"/>
    <s v="CUST0133"/>
    <s v="PRD0132"/>
    <s v="STR033"/>
    <s v="EMP0002"/>
    <n v="1"/>
    <n v="608.34"/>
    <n v="0"/>
    <n v="0"/>
    <n v="5"/>
    <n v="30.42"/>
    <n v="638.76"/>
    <n v="364.61"/>
    <n v="243.72999999999996"/>
    <x v="3"/>
    <x v="3"/>
    <x v="0"/>
    <x v="0"/>
    <s v="11:59"/>
    <s v="Weekend"/>
    <x v="7"/>
    <n v="9"/>
    <n v="2024"/>
    <s v="Sep-2024"/>
    <x v="1"/>
    <s v="Polo"/>
    <x v="13"/>
    <s v="TrendMart Guntur Standard"/>
    <x v="0"/>
    <s v="Anil Gounder"/>
    <x v="1"/>
    <s v="Girish Sundaram"/>
    <n v="9"/>
    <d v="2024-09-01T00:00:00"/>
    <x v="107"/>
    <n v="0.3815674118604796"/>
    <x v="2"/>
  </r>
  <r>
    <s v="INV100891"/>
    <x v="48"/>
    <s v="CUST0682"/>
    <s v="PRD0074"/>
    <s v="STR026"/>
    <s v="EMP0206"/>
    <n v="1"/>
    <n v="1037.4000000000001"/>
    <n v="25"/>
    <n v="259.35000000000002"/>
    <n v="12"/>
    <n v="93.37"/>
    <n v="871.42"/>
    <n v="721.22"/>
    <n v="56.829999999999927"/>
    <x v="0"/>
    <x v="0"/>
    <x v="0"/>
    <x v="0"/>
    <s v="17:42"/>
    <s v="Weekend"/>
    <x v="4"/>
    <n v="2"/>
    <n v="2025"/>
    <s v="Feb-2025"/>
    <x v="11"/>
    <s v="Denim Shirt"/>
    <x v="12"/>
    <s v="TrendMart Guntur Standard"/>
    <x v="0"/>
    <s v="Vasanthi Menon"/>
    <x v="0"/>
    <s v="Arjun Krishnan"/>
    <n v="14"/>
    <d v="2025-02-01T00:00:00"/>
    <x v="18"/>
    <n v="6.5215395561267736E-2"/>
    <x v="1"/>
  </r>
  <r>
    <s v="INV100892"/>
    <x v="275"/>
    <s v="CUST0652"/>
    <s v="PRD0070"/>
    <s v="STR071"/>
    <s v="EMP0225"/>
    <n v="2"/>
    <n v="805.11"/>
    <n v="25"/>
    <n v="402.56"/>
    <n v="5"/>
    <n v="60.38"/>
    <n v="1268.04"/>
    <n v="1130.9000000000001"/>
    <n v="76.759999999999877"/>
    <x v="0"/>
    <x v="0"/>
    <x v="0"/>
    <x v="0"/>
    <s v="18:31"/>
    <s v="Weekday"/>
    <x v="4"/>
    <n v="2"/>
    <n v="2025"/>
    <s v="Feb-2025"/>
    <x v="13"/>
    <s v="Boys Shirt"/>
    <x v="13"/>
    <s v="TrendMart Kannur Standard"/>
    <x v="1"/>
    <s v="Baskar Menon"/>
    <x v="2"/>
    <s v="Swathi Achari"/>
    <n v="14"/>
    <d v="2025-02-01T00:00:00"/>
    <x v="145"/>
    <n v="6.0534368001009337E-2"/>
    <x v="1"/>
  </r>
  <r>
    <s v="INV100893"/>
    <x v="97"/>
    <s v="CUST0221"/>
    <s v="PRD0085"/>
    <s v="STR076"/>
    <s v="EMP0206"/>
    <n v="2"/>
    <n v="1474.95"/>
    <n v="10"/>
    <n v="294.99"/>
    <n v="12"/>
    <n v="318.58999999999997"/>
    <n v="2973.5"/>
    <n v="1758.96"/>
    <n v="895.95"/>
    <x v="1"/>
    <x v="1"/>
    <x v="1"/>
    <x v="0"/>
    <s v="13:36"/>
    <s v="Weekend"/>
    <x v="1"/>
    <n v="10"/>
    <n v="2024"/>
    <s v="Oct-2024"/>
    <x v="19"/>
    <s v="Braided Belt"/>
    <x v="30"/>
    <s v="TrendMart Chennai Standard"/>
    <x v="1"/>
    <s v="Kiran Kamath"/>
    <x v="3"/>
    <s v="Arjun Krishnan"/>
    <n v="10"/>
    <d v="2024-10-01T00:00:00"/>
    <x v="195"/>
    <n v="0.30131158567344879"/>
    <x v="0"/>
  </r>
  <r>
    <s v="INV100894"/>
    <x v="43"/>
    <s v="CUST0785"/>
    <s v="PRD0080"/>
    <s v="STR047"/>
    <s v="EMP0127"/>
    <n v="1"/>
    <n v="935.66"/>
    <n v="30"/>
    <n v="280.7"/>
    <n v="5"/>
    <n v="32.75"/>
    <n v="687.71"/>
    <n v="576.97"/>
    <n v="77.990000000000009"/>
    <x v="1"/>
    <x v="1"/>
    <x v="1"/>
    <x v="0"/>
    <s v="16:50"/>
    <s v="Weekday"/>
    <x v="9"/>
    <n v="11"/>
    <n v="2024"/>
    <s v="Nov-2024"/>
    <x v="6"/>
    <s v="Cap"/>
    <x v="0"/>
    <s v="TrendMart Kurnool Standard"/>
    <x v="0"/>
    <s v="Bharathi Pandian"/>
    <x v="0"/>
    <s v="Chandra Reddy"/>
    <n v="11"/>
    <d v="2024-11-01T00:00:00"/>
    <x v="138"/>
    <n v="0.11340535981736488"/>
    <x v="1"/>
  </r>
  <r>
    <s v="INV100895"/>
    <x v="131"/>
    <s v="CUST0678"/>
    <s v="PRD0214"/>
    <s v="STR055"/>
    <s v="EMP0063"/>
    <n v="1"/>
    <n v="1032.82"/>
    <n v="10"/>
    <n v="103.28"/>
    <n v="12"/>
    <n v="111.54"/>
    <n v="1041.08"/>
    <n v="720.53"/>
    <n v="209.00999999999993"/>
    <x v="0"/>
    <x v="0"/>
    <x v="0"/>
    <x v="0"/>
    <s v="16:40"/>
    <s v="Weekday"/>
    <x v="2"/>
    <n v="5"/>
    <n v="2024"/>
    <s v="May-2024"/>
    <x v="7"/>
    <s v="Straight Fit"/>
    <x v="7"/>
    <s v="TrendMart Nellore High Street"/>
    <x v="0"/>
    <s v="Ganesh Kamath"/>
    <x v="3"/>
    <s v="Anusuya Subramaniam"/>
    <n v="5"/>
    <d v="2024-05-01T00:00:00"/>
    <x v="71"/>
    <n v="0.20076266953548233"/>
    <x v="0"/>
  </r>
  <r>
    <s v="INV100896"/>
    <x v="283"/>
    <s v="CUST0120"/>
    <s v="PRD0072"/>
    <s v="STR032"/>
    <s v="EMP0020"/>
    <n v="2"/>
    <n v="873.83"/>
    <n v="10"/>
    <n v="174.77"/>
    <n v="5"/>
    <n v="78.64"/>
    <n v="1651.53"/>
    <n v="1198.56"/>
    <n v="374.33000000000004"/>
    <x v="2"/>
    <x v="2"/>
    <x v="0"/>
    <x v="0"/>
    <s v="12:55"/>
    <s v="Weekday"/>
    <x v="6"/>
    <n v="1"/>
    <n v="2025"/>
    <s v="Jan-2025"/>
    <x v="0"/>
    <s v="Straight Kurti"/>
    <x v="5"/>
    <s v="TrendMart Kochi Standard"/>
    <x v="1"/>
    <s v="Yogesh Bhat"/>
    <x v="0"/>
    <s v="Eswar Prasad"/>
    <n v="13"/>
    <d v="2025-01-01T00:00:00"/>
    <x v="142"/>
    <n v="0.22665649428106063"/>
    <x v="0"/>
  </r>
  <r>
    <s v="INV100897"/>
    <x v="215"/>
    <s v="CUST0223"/>
    <s v="PRD0084"/>
    <s v="STR024"/>
    <s v="EMP0132"/>
    <n v="1"/>
    <n v="1335.03"/>
    <n v="0"/>
    <n v="0"/>
    <n v="12"/>
    <n v="160.19999999999999"/>
    <n v="1495.23"/>
    <n v="1073.45"/>
    <n v="261.58"/>
    <x v="0"/>
    <x v="0"/>
    <x v="0"/>
    <x v="0"/>
    <s v="14:13"/>
    <s v="Weekday"/>
    <x v="7"/>
    <n v="9"/>
    <n v="2024"/>
    <s v="Sep-2024"/>
    <x v="7"/>
    <s v="Bootcut"/>
    <x v="29"/>
    <s v="TrendMart Nellore Standard"/>
    <x v="0"/>
    <s v="Yogesh Venkatesan"/>
    <x v="0"/>
    <s v="Vasanthi Gupta"/>
    <n v="9"/>
    <d v="2024-09-01T00:00:00"/>
    <x v="50"/>
    <n v="0.1749429853601118"/>
    <x v="2"/>
  </r>
  <r>
    <s v="INV100898"/>
    <x v="320"/>
    <s v="CUST0272"/>
    <s v="PRD0078"/>
    <s v="STR107"/>
    <s v="EMP0255"/>
    <n v="2"/>
    <n v="1052.1300000000001"/>
    <n v="5"/>
    <n v="105.21"/>
    <n v="12"/>
    <n v="239.89"/>
    <n v="2238.94"/>
    <n v="1656.88"/>
    <n v="342.16999999999996"/>
    <x v="3"/>
    <x v="3"/>
    <x v="0"/>
    <x v="0"/>
    <s v="18:34"/>
    <s v="Weekday"/>
    <x v="3"/>
    <n v="7"/>
    <n v="2024"/>
    <s v="Jul-2024"/>
    <x v="5"/>
    <s v="Regular Fit"/>
    <x v="5"/>
    <s v="TrendMart Kochi High Street"/>
    <x v="1"/>
    <s v="Jyothi Gounder"/>
    <x v="1"/>
    <s v="Venkat Sharma"/>
    <n v="7"/>
    <d v="2024-07-01T00:00:00"/>
    <x v="11"/>
    <n v="0.15282678410319167"/>
    <x v="2"/>
  </r>
  <r>
    <s v="INV100899"/>
    <x v="15"/>
    <s v="CUST0113"/>
    <s v="PRD0169"/>
    <s v="STR109"/>
    <s v="EMP0269"/>
    <n v="4"/>
    <n v="1698.98"/>
    <n v="20"/>
    <n v="1359.18"/>
    <n v="12"/>
    <n v="652.41"/>
    <n v="6089.15"/>
    <n v="5629.32"/>
    <n v="-192.58000000000004"/>
    <x v="4"/>
    <x v="4"/>
    <x v="1"/>
    <x v="0"/>
    <s v="19:11"/>
    <s v="Weekday"/>
    <x v="5"/>
    <n v="6"/>
    <n v="2024"/>
    <s v="Jun-2024"/>
    <x v="8"/>
    <s v="Maxi Dress"/>
    <x v="10"/>
    <s v="TrendMart Warangal Outlet"/>
    <x v="2"/>
    <s v="Deepthi Gopalakrishnan"/>
    <x v="2"/>
    <s v="Ishwarya Shetty"/>
    <n v="6"/>
    <d v="2024-06-01T00:00:00"/>
    <x v="13"/>
    <n v="-3.1626745933340458E-2"/>
    <x v="3"/>
  </r>
  <r>
    <s v="INV100900"/>
    <x v="321"/>
    <s v="CUST0453"/>
    <s v="PRD0188"/>
    <s v="STR022"/>
    <s v="EMP0090"/>
    <n v="2"/>
    <n v="527.84"/>
    <n v="30"/>
    <n v="316.7"/>
    <n v="5"/>
    <n v="36.950000000000003"/>
    <n v="775.93"/>
    <n v="674.18"/>
    <n v="64.8"/>
    <x v="3"/>
    <x v="3"/>
    <x v="0"/>
    <x v="0"/>
    <s v="20:36"/>
    <s v="Weekend"/>
    <x v="9"/>
    <n v="11"/>
    <n v="2024"/>
    <s v="Nov-2024"/>
    <x v="13"/>
    <s v="Girls Frock"/>
    <x v="19"/>
    <s v="TrendMart Shivamogga Outlet"/>
    <x v="2"/>
    <s v="Thiru Iyer"/>
    <x v="1"/>
    <s v="Padma Gounder"/>
    <n v="11"/>
    <d v="2024-11-01T00:00:00"/>
    <x v="192"/>
    <n v="8.3512688000206212E-2"/>
    <x v="1"/>
  </r>
  <r>
    <s v="INV100901"/>
    <x v="322"/>
    <s v="CUST0476"/>
    <s v="PRD0043"/>
    <s v="STR039"/>
    <s v="EMP0160"/>
    <n v="2"/>
    <n v="3223.4"/>
    <n v="30"/>
    <n v="1934.04"/>
    <n v="12"/>
    <n v="541.53"/>
    <n v="5054.29"/>
    <n v="4068.02"/>
    <n v="444.74"/>
    <x v="4"/>
    <x v="4"/>
    <x v="1"/>
    <x v="1"/>
    <s v="19:11"/>
    <s v="Weekday"/>
    <x v="11"/>
    <n v="8"/>
    <n v="2024"/>
    <s v="Aug-2024"/>
    <x v="12"/>
    <s v="Sling Bag"/>
    <x v="20"/>
    <s v="TrendMart Bengaluru High Street"/>
    <x v="2"/>
    <s v="Ashok Srinivasan"/>
    <x v="1"/>
    <s v="Ganesh Iyengar"/>
    <n v="8"/>
    <d v="2024-08-01T00:00:00"/>
    <x v="63"/>
    <n v="8.7992576603242001E-2"/>
    <x v="1"/>
  </r>
  <r>
    <s v="INV100902"/>
    <x v="229"/>
    <s v="CUST0267"/>
    <s v="PRD0071"/>
    <s v="STR040"/>
    <s v="EMP0015"/>
    <n v="2"/>
    <n v="767.6"/>
    <n v="20"/>
    <n v="307.04000000000002"/>
    <n v="5"/>
    <n v="61.41"/>
    <n v="1289.57"/>
    <n v="1069.6199999999999"/>
    <n v="158.54000000000005"/>
    <x v="2"/>
    <x v="2"/>
    <x v="0"/>
    <x v="0"/>
    <s v="13:47"/>
    <s v="Weekend"/>
    <x v="4"/>
    <n v="2"/>
    <n v="2025"/>
    <s v="Feb-2025"/>
    <x v="10"/>
    <s v="Casual Top"/>
    <x v="4"/>
    <s v="TrendMart Nizamabad Mall Kiosk"/>
    <x v="2"/>
    <s v="Prakash Natarajan"/>
    <x v="1"/>
    <s v="Vikram Bhat"/>
    <n v="14"/>
    <d v="2025-02-01T00:00:00"/>
    <x v="17"/>
    <n v="0.12294020487449309"/>
    <x v="3"/>
  </r>
  <r>
    <s v="INV100903"/>
    <x v="126"/>
    <s v="CUST0211"/>
    <s v="PRD0100"/>
    <s v="STR090"/>
    <s v="EMP0276"/>
    <n v="1"/>
    <n v="5368.66"/>
    <n v="20"/>
    <n v="1073.73"/>
    <n v="12"/>
    <n v="515.39"/>
    <n v="4810.32"/>
    <n v="3970.86"/>
    <n v="324.0699999999996"/>
    <x v="2"/>
    <x v="2"/>
    <x v="1"/>
    <x v="0"/>
    <s v="21:37"/>
    <s v="Weekday"/>
    <x v="9"/>
    <n v="11"/>
    <n v="2024"/>
    <s v="Nov-2024"/>
    <x v="9"/>
    <s v="Analog Watch"/>
    <x v="9"/>
    <s v="TrendMart Kannur Outlet"/>
    <x v="1"/>
    <s v="Ramya Iyer"/>
    <x v="1"/>
    <s v="Manoj Ramachandran"/>
    <n v="11"/>
    <d v="2024-11-01T00:00:00"/>
    <x v="12"/>
    <n v="6.7369738395782322E-2"/>
    <x v="3"/>
  </r>
  <r>
    <s v="INV100904"/>
    <x v="230"/>
    <s v="CUST0249"/>
    <s v="PRD0124"/>
    <s v="STR090"/>
    <s v="EMP0260"/>
    <n v="3"/>
    <n v="682.27"/>
    <n v="30"/>
    <n v="614.04"/>
    <n v="5"/>
    <n v="71.64"/>
    <n v="1504.41"/>
    <n v="1497.93"/>
    <n v="-65.159999999999982"/>
    <x v="0"/>
    <x v="0"/>
    <x v="0"/>
    <x v="0"/>
    <s v="21:40"/>
    <s v="Weekday"/>
    <x v="9"/>
    <n v="11"/>
    <n v="2024"/>
    <s v="Nov-2024"/>
    <x v="13"/>
    <s v="Kids Shorts"/>
    <x v="9"/>
    <s v="TrendMart Kannur Outlet"/>
    <x v="1"/>
    <s v="Mahesh Iyengar"/>
    <x v="3"/>
    <s v="Malathi Varma"/>
    <n v="11"/>
    <d v="2024-11-01T00:00:00"/>
    <x v="23"/>
    <n v="-4.3312660777314681E-2"/>
    <x v="1"/>
  </r>
  <r>
    <s v="INV100905"/>
    <x v="235"/>
    <s v="CUST0086"/>
    <s v="PRD0129"/>
    <s v="STR043"/>
    <s v="EMP0206"/>
    <n v="1"/>
    <n v="650.04999999999995"/>
    <n v="0"/>
    <n v="0"/>
    <n v="5"/>
    <n v="32.5"/>
    <n v="682.55"/>
    <n v="403.71"/>
    <n v="246.33999999999997"/>
    <x v="0"/>
    <x v="0"/>
    <x v="1"/>
    <x v="0"/>
    <s v="11:26"/>
    <s v="Weekday"/>
    <x v="11"/>
    <n v="8"/>
    <n v="2024"/>
    <s v="Aug-2024"/>
    <x v="6"/>
    <s v="Cap"/>
    <x v="2"/>
    <s v="TrendMart Mangaluru Standard"/>
    <x v="2"/>
    <s v="Manikandan Shetty"/>
    <x v="1"/>
    <s v="Arjun Krishnan"/>
    <n v="8"/>
    <d v="2024-08-01T00:00:00"/>
    <x v="54"/>
    <n v="0.36091128855028937"/>
    <x v="2"/>
  </r>
  <r>
    <s v="INV100906"/>
    <x v="107"/>
    <s v="CUST0170"/>
    <s v="PRD0120"/>
    <s v="STR067"/>
    <s v="EMP0225"/>
    <n v="4"/>
    <n v="561.65"/>
    <n v="30"/>
    <n v="673.98"/>
    <n v="5"/>
    <n v="78.63"/>
    <n v="1651.25"/>
    <n v="1484.48"/>
    <n v="88.139999999999986"/>
    <x v="0"/>
    <x v="0"/>
    <x v="0"/>
    <x v="0"/>
    <s v="11:59"/>
    <s v="Weekday"/>
    <x v="4"/>
    <n v="2"/>
    <n v="2025"/>
    <s v="Feb-2025"/>
    <x v="18"/>
    <s v="Card Holder"/>
    <x v="9"/>
    <s v="TrendMart Visakhapatnam Standard"/>
    <x v="0"/>
    <s v="Eswar Varma"/>
    <x v="1"/>
    <s v="Swathi Achari"/>
    <n v="14"/>
    <d v="2025-02-01T00:00:00"/>
    <x v="120"/>
    <n v="5.3377744133232388E-2"/>
    <x v="1"/>
  </r>
  <r>
    <s v="INV100907"/>
    <x v="84"/>
    <s v="CUST0562"/>
    <s v="PRD0163"/>
    <s v="STR036"/>
    <s v="EMP0205"/>
    <n v="2"/>
    <n v="1235.1400000000001"/>
    <n v="25"/>
    <n v="617.57000000000005"/>
    <n v="12"/>
    <n v="222.33"/>
    <n v="2075.04"/>
    <n v="1605.28"/>
    <n v="247.42999999999998"/>
    <x v="0"/>
    <x v="0"/>
    <x v="0"/>
    <x v="0"/>
    <s v="10:59"/>
    <s v="Weekday"/>
    <x v="1"/>
    <n v="10"/>
    <n v="2024"/>
    <s v="Oct-2024"/>
    <x v="15"/>
    <s v="Muffler"/>
    <x v="5"/>
    <s v="TrendMart Thiruvananthapuram Outlet"/>
    <x v="1"/>
    <s v="Gauri Varma"/>
    <x v="1"/>
    <s v="Malini Gowda"/>
    <n v="10"/>
    <d v="2024-10-01T00:00:00"/>
    <x v="44"/>
    <n v="0.11924107487084586"/>
    <x v="1"/>
  </r>
  <r>
    <s v="INV100908"/>
    <x v="114"/>
    <s v="CUST0402"/>
    <s v="PRD0156"/>
    <s v="STR002"/>
    <s v="EMP0207"/>
    <n v="2"/>
    <n v="1311.3"/>
    <n v="30"/>
    <n v="786.78"/>
    <n v="12"/>
    <n v="220.3"/>
    <n v="2056.12"/>
    <n v="1786.74"/>
    <n v="49.07999999999987"/>
    <x v="2"/>
    <x v="2"/>
    <x v="0"/>
    <x v="0"/>
    <s v="15:37"/>
    <s v="Weekday"/>
    <x v="10"/>
    <n v="4"/>
    <n v="2024"/>
    <s v="Apr-2024"/>
    <x v="0"/>
    <s v="A-Line Kurti"/>
    <x v="34"/>
    <s v="TrendMart Thrissur Standard"/>
    <x v="1"/>
    <s v="Balaji Reddy"/>
    <x v="2"/>
    <s v="Chitra Bhat"/>
    <n v="4"/>
    <d v="2024-04-01T00:00:00"/>
    <x v="197"/>
    <n v="2.387020212828039E-2"/>
    <x v="1"/>
  </r>
  <r>
    <s v="INV100909"/>
    <x v="222"/>
    <s v="CUST0615"/>
    <s v="PRD0190"/>
    <s v="STR034"/>
    <s v="EMP0206"/>
    <n v="1"/>
    <n v="1419.19"/>
    <n v="25"/>
    <n v="354.8"/>
    <n v="12"/>
    <n v="127.73"/>
    <n v="1192.1199999999999"/>
    <n v="914.35"/>
    <n v="150.03999999999985"/>
    <x v="0"/>
    <x v="0"/>
    <x v="0"/>
    <x v="0"/>
    <s v="12:37"/>
    <s v="Weekday"/>
    <x v="1"/>
    <n v="10"/>
    <n v="2024"/>
    <s v="Oct-2024"/>
    <x v="15"/>
    <s v="Jacket"/>
    <x v="3"/>
    <s v="TrendMart Warangal Standard"/>
    <x v="2"/>
    <s v="Gayathri Menon"/>
    <x v="2"/>
    <s v="Arjun Krishnan"/>
    <n v="10"/>
    <d v="2024-10-01T00:00:00"/>
    <x v="141"/>
    <n v="0.12585981277052635"/>
    <x v="1"/>
  </r>
  <r>
    <s v="INV100910"/>
    <x v="312"/>
    <s v="CUST0400"/>
    <s v="PRD0137"/>
    <s v="STR054"/>
    <s v="EMP0206"/>
    <n v="2"/>
    <n v="725.28"/>
    <n v="0"/>
    <n v="0"/>
    <n v="5"/>
    <n v="72.53"/>
    <n v="1523.09"/>
    <n v="1044.76"/>
    <n v="405.79999999999995"/>
    <x v="1"/>
    <x v="1"/>
    <x v="0"/>
    <x v="0"/>
    <s v="14:46"/>
    <s v="Weekday"/>
    <x v="11"/>
    <n v="8"/>
    <n v="2024"/>
    <s v="Aug-2024"/>
    <x v="10"/>
    <s v="Crop Top"/>
    <x v="19"/>
    <s v="TrendMart Thoothukudi Mall Kiosk"/>
    <x v="1"/>
    <s v="Selvam Iyengar"/>
    <x v="2"/>
    <s v="Arjun Krishnan"/>
    <n v="8"/>
    <d v="2024-08-01T00:00:00"/>
    <x v="99"/>
    <n v="0.26643205588638885"/>
    <x v="2"/>
  </r>
  <r>
    <s v="INV100911"/>
    <x v="143"/>
    <s v="CUST0584"/>
    <s v="PRD0031"/>
    <s v="STR007"/>
    <s v="EMP0203"/>
    <n v="3"/>
    <n v="3619.58"/>
    <n v="30"/>
    <n v="3257.62"/>
    <n v="12"/>
    <n v="912.13"/>
    <n v="8513.25"/>
    <n v="7122.09"/>
    <n v="479.02999999999986"/>
    <x v="1"/>
    <x v="1"/>
    <x v="0"/>
    <x v="0"/>
    <s v="16:39"/>
    <s v="Weekday"/>
    <x v="2"/>
    <n v="5"/>
    <n v="2024"/>
    <s v="May-2024"/>
    <x v="12"/>
    <s v="Clutch"/>
    <x v="18"/>
    <s v="TrendMart Thoothukudi Mall Kiosk"/>
    <x v="1"/>
    <s v="Vinod Naidu"/>
    <x v="0"/>
    <s v="Rani Mishra"/>
    <n v="5"/>
    <d v="2024-05-01T00:00:00"/>
    <x v="146"/>
    <n v="5.6268757525034491E-2"/>
    <x v="1"/>
  </r>
  <r>
    <s v="INV100912"/>
    <x v="158"/>
    <s v="CUST0633"/>
    <s v="PRD0043"/>
    <s v="STR051"/>
    <s v="EMP0205"/>
    <n v="1"/>
    <n v="3200.53"/>
    <n v="25"/>
    <n v="800.13"/>
    <n v="12"/>
    <n v="288.05"/>
    <n v="2688.45"/>
    <n v="2034.01"/>
    <n v="366.38999999999982"/>
    <x v="0"/>
    <x v="0"/>
    <x v="1"/>
    <x v="1"/>
    <s v="12:05"/>
    <s v="Weekday"/>
    <x v="7"/>
    <n v="9"/>
    <n v="2024"/>
    <s v="Sep-2024"/>
    <x v="12"/>
    <s v="Sling Bag"/>
    <x v="20"/>
    <s v="TrendMart Kozhikode Outlet"/>
    <x v="1"/>
    <s v="Rani Pillai"/>
    <x v="0"/>
    <s v="Malini Gowda"/>
    <n v="9"/>
    <d v="2024-09-01T00:00:00"/>
    <x v="63"/>
    <n v="0.13628298833900568"/>
    <x v="1"/>
  </r>
  <r>
    <s v="INV100913"/>
    <x v="27"/>
    <s v="CUST0319"/>
    <s v="PRD0135"/>
    <s v="STR101"/>
    <s v="EMP0026"/>
    <n v="3"/>
    <n v="2878.77"/>
    <n v="10"/>
    <n v="863.63"/>
    <n v="12"/>
    <n v="932.72"/>
    <n v="8705.4"/>
    <n v="6614.88"/>
    <n v="1157.7999999999995"/>
    <x v="5"/>
    <x v="5"/>
    <x v="1"/>
    <x v="0"/>
    <s v="18:22"/>
    <s v="Weekend"/>
    <x v="1"/>
    <n v="10"/>
    <n v="2024"/>
    <s v="Oct-2024"/>
    <x v="3"/>
    <s v="Sandals"/>
    <x v="12"/>
    <s v="TrendMart Thiruvananthapuram Standard"/>
    <x v="1"/>
    <s v="Kalyani Bhat"/>
    <x v="0"/>
    <s v="Sunita Ramachandran"/>
    <n v="10"/>
    <d v="2024-10-01T00:00:00"/>
    <x v="117"/>
    <n v="0.13299790934362574"/>
    <x v="0"/>
  </r>
  <r>
    <s v="INV100914"/>
    <x v="59"/>
    <s v="CUST0162"/>
    <s v="PRD0134"/>
    <s v="STR097"/>
    <s v="EMP0206"/>
    <n v="2"/>
    <n v="919.15"/>
    <n v="15"/>
    <n v="275.75"/>
    <n v="5"/>
    <n v="78.13"/>
    <n v="1640.68"/>
    <n v="1396.16"/>
    <n v="166.39"/>
    <x v="1"/>
    <x v="1"/>
    <x v="1"/>
    <x v="0"/>
    <s v="16:58"/>
    <s v="Weekday"/>
    <x v="1"/>
    <n v="10"/>
    <n v="2024"/>
    <s v="Oct-2024"/>
    <x v="8"/>
    <s v="Maxi Dress"/>
    <x v="22"/>
    <s v="TrendMart Thiruvananthapuram High Street"/>
    <x v="1"/>
    <s v="Tanvi Balasubramaniam"/>
    <x v="1"/>
    <s v="Arjun Krishnan"/>
    <n v="10"/>
    <d v="2024-10-01T00:00:00"/>
    <x v="55"/>
    <n v="0.10141526684057829"/>
    <x v="4"/>
  </r>
  <r>
    <s v="INV100915"/>
    <x v="87"/>
    <s v="CUST0259"/>
    <s v="PRD0120"/>
    <s v="STR068"/>
    <s v="EMP0156"/>
    <n v="2"/>
    <n v="608.01"/>
    <n v="5"/>
    <n v="60.8"/>
    <n v="5"/>
    <n v="57.76"/>
    <n v="1212.98"/>
    <n v="742.24"/>
    <n v="412.98"/>
    <x v="3"/>
    <x v="3"/>
    <x v="1"/>
    <x v="0"/>
    <s v="21:35"/>
    <s v="Weekend"/>
    <x v="11"/>
    <n v="8"/>
    <n v="2024"/>
    <s v="Aug-2024"/>
    <x v="18"/>
    <s v="Card Holder"/>
    <x v="9"/>
    <s v="TrendMart Madurai Mall Kiosk"/>
    <x v="1"/>
    <s v="Vikram Achari"/>
    <x v="2"/>
    <s v="Deepthi Iyengar"/>
    <n v="8"/>
    <d v="2024-08-01T00:00:00"/>
    <x v="120"/>
    <n v="0.34046727893287609"/>
    <x v="2"/>
  </r>
  <r>
    <s v="INV100916"/>
    <x v="215"/>
    <s v="CUST0676"/>
    <s v="PRD0086"/>
    <s v="STR060"/>
    <s v="EMP0072"/>
    <n v="3"/>
    <n v="3711.71"/>
    <n v="5"/>
    <n v="556.76"/>
    <n v="12"/>
    <n v="1269.4000000000001"/>
    <n v="11847.77"/>
    <n v="7401.66"/>
    <n v="3176.7100000000005"/>
    <x v="3"/>
    <x v="3"/>
    <x v="0"/>
    <x v="0"/>
    <s v="16:20"/>
    <s v="Weekday"/>
    <x v="7"/>
    <n v="9"/>
    <n v="2024"/>
    <s v="Sep-2024"/>
    <x v="3"/>
    <s v="Sandals"/>
    <x v="1"/>
    <s v="TrendMart Tirunelveli Flagship"/>
    <x v="1"/>
    <s v="Dinesh Chandran"/>
    <x v="2"/>
    <s v="Anitha Ramachandran"/>
    <n v="9"/>
    <d v="2024-09-01T00:00:00"/>
    <x v="143"/>
    <n v="0.26812725095102286"/>
    <x v="2"/>
  </r>
  <r>
    <s v="INV100917"/>
    <x v="179"/>
    <s v="CUST0146"/>
    <s v="PRD0072"/>
    <s v="STR008"/>
    <s v="EMP0223"/>
    <n v="1"/>
    <n v="870.74"/>
    <n v="0"/>
    <n v="0"/>
    <n v="5"/>
    <n v="43.54"/>
    <n v="914.28"/>
    <n v="599.28"/>
    <n v="271.45999999999998"/>
    <x v="1"/>
    <x v="1"/>
    <x v="1"/>
    <x v="0"/>
    <s v="11:21"/>
    <s v="Weekday"/>
    <x v="5"/>
    <n v="6"/>
    <n v="2024"/>
    <s v="Jun-2024"/>
    <x v="0"/>
    <s v="Straight Kurti"/>
    <x v="5"/>
    <s v="TrendMart Kochi Mall Kiosk"/>
    <x v="1"/>
    <s v="Janani Sharma"/>
    <x v="1"/>
    <s v="Meena Krishnan"/>
    <n v="6"/>
    <d v="2024-06-01T00:00:00"/>
    <x v="142"/>
    <n v="0.29691123069519182"/>
    <x v="2"/>
  </r>
  <r>
    <s v="INV100918"/>
    <x v="148"/>
    <s v="CUST0482"/>
    <s v="PRD0134"/>
    <s v="STR107"/>
    <s v="EMP0225"/>
    <n v="2"/>
    <n v="907.12"/>
    <n v="25"/>
    <n v="453.56"/>
    <n v="5"/>
    <n v="68.03"/>
    <n v="1428.71"/>
    <n v="1396.16"/>
    <n v="-35.480000000000047"/>
    <x v="0"/>
    <x v="0"/>
    <x v="0"/>
    <x v="0"/>
    <s v="12:39"/>
    <s v="Weekend"/>
    <x v="2"/>
    <n v="5"/>
    <n v="2024"/>
    <s v="May-2024"/>
    <x v="8"/>
    <s v="Maxi Dress"/>
    <x v="22"/>
    <s v="TrendMart Kochi High Street"/>
    <x v="1"/>
    <s v="Suresh Mishra"/>
    <x v="1"/>
    <s v="Swathi Achari"/>
    <n v="5"/>
    <d v="2024-05-01T00:00:00"/>
    <x v="55"/>
    <n v="-2.4833591141659291E-2"/>
    <x v="1"/>
  </r>
  <r>
    <s v="INV100919"/>
    <x v="139"/>
    <s v="CUST0278"/>
    <s v="PRD0001"/>
    <s v="STR008"/>
    <s v="EMP0002"/>
    <n v="1"/>
    <n v="1877.81"/>
    <n v="10"/>
    <n v="187.78"/>
    <n v="12"/>
    <n v="202.8"/>
    <n v="1892.83"/>
    <n v="1409.12"/>
    <n v="280.91000000000003"/>
    <x v="2"/>
    <x v="2"/>
    <x v="0"/>
    <x v="0"/>
    <s v="18:38"/>
    <s v="Weekday"/>
    <x v="10"/>
    <n v="4"/>
    <n v="2024"/>
    <s v="Apr-2024"/>
    <x v="15"/>
    <s v="Sweater"/>
    <x v="40"/>
    <s v="TrendMart Kochi Mall Kiosk"/>
    <x v="1"/>
    <s v="Janani Achari"/>
    <x v="0"/>
    <s v="Girish Sundaram"/>
    <n v="4"/>
    <d v="2024-04-01T00:00:00"/>
    <x v="84"/>
    <n v="0.14840741112514069"/>
    <x v="0"/>
  </r>
  <r>
    <s v="INV100920"/>
    <x v="76"/>
    <s v="CUST0358"/>
    <s v="PRD0172"/>
    <s v="STR120"/>
    <s v="EMP0086"/>
    <n v="2"/>
    <n v="2428.52"/>
    <n v="0"/>
    <n v="0"/>
    <n v="12"/>
    <n v="582.84"/>
    <n v="5439.88"/>
    <n v="3608.74"/>
    <n v="1248.3000000000002"/>
    <x v="2"/>
    <x v="2"/>
    <x v="1"/>
    <x v="0"/>
    <s v="19:04"/>
    <s v="Weekday"/>
    <x v="1"/>
    <n v="10"/>
    <n v="2024"/>
    <s v="Oct-2024"/>
    <x v="16"/>
    <s v="Kurta"/>
    <x v="4"/>
    <s v="TrendMart Karimnagar Standard"/>
    <x v="2"/>
    <s v="Rohit Kumar"/>
    <x v="0"/>
    <s v="Anil Reddy"/>
    <n v="10"/>
    <d v="2024-10-01T00:00:00"/>
    <x v="35"/>
    <n v="0.22947197364647753"/>
    <x v="2"/>
  </r>
  <r>
    <s v="INV100921"/>
    <x v="163"/>
    <s v="CUST0849"/>
    <s v="PRD0081"/>
    <s v="STR089"/>
    <s v="EMP0009"/>
    <n v="1"/>
    <n v="6243.3"/>
    <n v="10"/>
    <n v="624.33000000000004"/>
    <n v="3"/>
    <n v="168.57"/>
    <n v="5787.54"/>
    <n v="4762.76"/>
    <n v="856.20999999999981"/>
    <x v="1"/>
    <x v="1"/>
    <x v="1"/>
    <x v="0"/>
    <s v="13:26"/>
    <s v="Weekday"/>
    <x v="0"/>
    <n v="12"/>
    <n v="2024"/>
    <s v="Dec-2024"/>
    <x v="14"/>
    <s v="Earrings"/>
    <x v="21"/>
    <s v="TrendMart Kurnool Outlet"/>
    <x v="0"/>
    <s v="Arun Natarajan"/>
    <x v="2"/>
    <s v="Vinod Hegde"/>
    <n v="12"/>
    <d v="2024-12-01T00:00:00"/>
    <x v="118"/>
    <n v="0.14794023021871119"/>
    <x v="0"/>
  </r>
  <r>
    <s v="INV100922"/>
    <x v="229"/>
    <s v="CUST0620"/>
    <s v="PRD0183"/>
    <s v="STR111"/>
    <s v="EMP0206"/>
    <n v="3"/>
    <n v="1889.23"/>
    <n v="0"/>
    <n v="0"/>
    <n v="12"/>
    <n v="680.12"/>
    <n v="6347.81"/>
    <n v="3730.08"/>
    <n v="1937.6100000000006"/>
    <x v="3"/>
    <x v="3"/>
    <x v="1"/>
    <x v="0"/>
    <s v="16:31"/>
    <s v="Weekend"/>
    <x v="4"/>
    <n v="2"/>
    <n v="2025"/>
    <s v="Feb-2025"/>
    <x v="3"/>
    <s v="Sandals"/>
    <x v="10"/>
    <s v="TrendMart Kurnool Outlet"/>
    <x v="0"/>
    <s v="Meena Venkatesan"/>
    <x v="3"/>
    <s v="Arjun Krishnan"/>
    <n v="14"/>
    <d v="2025-02-01T00:00:00"/>
    <x v="108"/>
    <n v="0.30524070506206086"/>
    <x v="2"/>
  </r>
  <r>
    <s v="INV100923"/>
    <x v="255"/>
    <s v="CUST0466"/>
    <s v="PRD0177"/>
    <s v="STR030"/>
    <s v="EMP0205"/>
    <n v="1"/>
    <n v="851.62"/>
    <n v="10"/>
    <n v="85.16"/>
    <n v="5"/>
    <n v="38.32"/>
    <n v="804.78"/>
    <n v="629.72"/>
    <n v="136.73999999999995"/>
    <x v="3"/>
    <x v="3"/>
    <x v="1"/>
    <x v="0"/>
    <s v="13:16"/>
    <s v="Weekday"/>
    <x v="9"/>
    <n v="11"/>
    <n v="2024"/>
    <s v="Nov-2024"/>
    <x v="10"/>
    <s v="Crop Top"/>
    <x v="28"/>
    <s v="TrendMart Kochi Standard"/>
    <x v="1"/>
    <s v="Manoj Varma"/>
    <x v="0"/>
    <s v="Malini Gowda"/>
    <n v="11"/>
    <d v="2024-11-01T00:00:00"/>
    <x v="73"/>
    <n v="0.16990978901066126"/>
    <x v="0"/>
  </r>
  <r>
    <s v="INV100924"/>
    <x v="81"/>
    <s v="CUST0207"/>
    <s v="PRD0123"/>
    <s v="STR044"/>
    <s v="EMP0045"/>
    <n v="2"/>
    <n v="1171.48"/>
    <n v="15"/>
    <n v="351.44"/>
    <n v="12"/>
    <n v="238.98"/>
    <n v="2230.5"/>
    <n v="1474.7"/>
    <n v="516.81999999999994"/>
    <x v="1"/>
    <x v="1"/>
    <x v="0"/>
    <x v="0"/>
    <s v="10:34"/>
    <s v="Weekend"/>
    <x v="1"/>
    <n v="10"/>
    <n v="2024"/>
    <s v="Oct-2024"/>
    <x v="19"/>
    <s v="Formal Belt"/>
    <x v="11"/>
    <s v="TrendMart Warangal High Street"/>
    <x v="2"/>
    <s v="Anusuya Chetty"/>
    <x v="3"/>
    <s v="Chitra Chettiar"/>
    <n v="10"/>
    <d v="2024-10-01T00:00:00"/>
    <x v="105"/>
    <n v="0.23170589553911677"/>
    <x v="4"/>
  </r>
  <r>
    <s v="INV100925"/>
    <x v="67"/>
    <s v="CUST0211"/>
    <s v="PRD0029"/>
    <s v="STR045"/>
    <s v="EMP0015"/>
    <n v="2"/>
    <n v="1975.7"/>
    <n v="0"/>
    <n v="0"/>
    <n v="12"/>
    <n v="474.17"/>
    <n v="4425.57"/>
    <n v="2861.14"/>
    <n v="1090.2599999999998"/>
    <x v="2"/>
    <x v="2"/>
    <x v="0"/>
    <x v="0"/>
    <s v="14:01"/>
    <s v="Weekend"/>
    <x v="0"/>
    <n v="12"/>
    <n v="2024"/>
    <s v="Dec-2024"/>
    <x v="16"/>
    <s v="Nehru Jacket"/>
    <x v="34"/>
    <s v="TrendMart Khammam Standard"/>
    <x v="2"/>
    <s v="Ramya Iyer"/>
    <x v="1"/>
    <s v="Vikram Bhat"/>
    <n v="12"/>
    <d v="2024-12-01T00:00:00"/>
    <x v="130"/>
    <n v="0.2463547068513208"/>
    <x v="2"/>
  </r>
  <r>
    <s v="INV100926"/>
    <x v="149"/>
    <s v="CUST0451"/>
    <s v="PRD0043"/>
    <s v="STR035"/>
    <s v="EMP0276"/>
    <n v="3"/>
    <n v="3376.84"/>
    <n v="30"/>
    <n v="3039.16"/>
    <n v="12"/>
    <n v="850.96"/>
    <n v="7942.32"/>
    <n v="6102.03"/>
    <n v="989.32999999999993"/>
    <x v="1"/>
    <x v="1"/>
    <x v="0"/>
    <x v="1"/>
    <s v="16:18"/>
    <s v="Weekend"/>
    <x v="0"/>
    <n v="12"/>
    <n v="2024"/>
    <s v="Dec-2024"/>
    <x v="12"/>
    <s v="Sling Bag"/>
    <x v="20"/>
    <s v="TrendMart Vijayawada Mall Kiosk"/>
    <x v="0"/>
    <s v="Chandran Sharma"/>
    <x v="3"/>
    <s v="Manoj Ramachandran"/>
    <n v="12"/>
    <d v="2024-12-01T00:00:00"/>
    <x v="63"/>
    <n v="0.12456435902859618"/>
    <x v="1"/>
  </r>
  <r>
    <s v="INV100927"/>
    <x v="113"/>
    <s v="CUST0256"/>
    <s v="PRD0177"/>
    <s v="STR007"/>
    <s v="EMP0009"/>
    <n v="1"/>
    <n v="856.73"/>
    <n v="25"/>
    <n v="214.18"/>
    <n v="5"/>
    <n v="32.130000000000003"/>
    <n v="674.68"/>
    <n v="629.72"/>
    <n v="12.82999999999992"/>
    <x v="0"/>
    <x v="0"/>
    <x v="0"/>
    <x v="0"/>
    <s v="20:02"/>
    <s v="Weekday"/>
    <x v="3"/>
    <n v="7"/>
    <n v="2024"/>
    <s v="Jul-2024"/>
    <x v="10"/>
    <s v="Crop Top"/>
    <x v="28"/>
    <s v="TrendMart Thoothukudi Mall Kiosk"/>
    <x v="1"/>
    <s v="Chandra Iyer"/>
    <x v="1"/>
    <s v="Vinod Hegde"/>
    <n v="7"/>
    <d v="2024-07-01T00:00:00"/>
    <x v="73"/>
    <n v="1.9016422600343749E-2"/>
    <x v="1"/>
  </r>
  <r>
    <s v="INV100928"/>
    <x v="54"/>
    <s v="CUST0465"/>
    <s v="PRD0137"/>
    <s v="STR056"/>
    <s v="EMP0160"/>
    <n v="2"/>
    <n v="742.6"/>
    <n v="30"/>
    <n v="445.56"/>
    <n v="5"/>
    <n v="51.98"/>
    <n v="1091.6199999999999"/>
    <n v="1044.76"/>
    <n v="-5.1200000000000969"/>
    <x v="1"/>
    <x v="1"/>
    <x v="0"/>
    <x v="0"/>
    <s v="11:37"/>
    <s v="Weekday"/>
    <x v="0"/>
    <n v="12"/>
    <n v="2024"/>
    <s v="Dec-2024"/>
    <x v="10"/>
    <s v="Crop Top"/>
    <x v="19"/>
    <s v="TrendMart Nizamabad Standard"/>
    <x v="2"/>
    <s v="Hariharan Reddy"/>
    <x v="1"/>
    <s v="Ganesh Iyengar"/>
    <n v="12"/>
    <d v="2024-12-01T00:00:00"/>
    <x v="99"/>
    <n v="-4.6902768362617918E-3"/>
    <x v="1"/>
  </r>
  <r>
    <s v="INV100929"/>
    <x v="257"/>
    <s v="CUST0367"/>
    <s v="PRD0207"/>
    <s v="STR115"/>
    <s v="EMP0149"/>
    <n v="1"/>
    <n v="5089.33"/>
    <n v="10"/>
    <n v="508.93"/>
    <n v="12"/>
    <n v="549.65"/>
    <n v="5130.05"/>
    <n v="3023.13"/>
    <n v="1557.27"/>
    <x v="5"/>
    <x v="5"/>
    <x v="1"/>
    <x v="0"/>
    <s v="20:18"/>
    <s v="Weekend"/>
    <x v="6"/>
    <n v="1"/>
    <n v="2025"/>
    <s v="Jan-2025"/>
    <x v="2"/>
    <s v="Georgette Saree"/>
    <x v="3"/>
    <s v="TrendMart Bengaluru Standard"/>
    <x v="2"/>
    <s v="Sandeep Reddy"/>
    <x v="0"/>
    <s v="Vasanthi Kamath"/>
    <n v="13"/>
    <d v="2025-01-01T00:00:00"/>
    <x v="193"/>
    <n v="0.30355844484946537"/>
    <x v="0"/>
  </r>
  <r>
    <s v="INV100930"/>
    <x v="157"/>
    <s v="CUST0031"/>
    <s v="PRD0035"/>
    <s v="STR032"/>
    <s v="EMP0072"/>
    <n v="1"/>
    <n v="814.43"/>
    <n v="30"/>
    <n v="244.33"/>
    <n v="5"/>
    <n v="28.5"/>
    <n v="598.6"/>
    <n v="539.76"/>
    <n v="30.340000000000032"/>
    <x v="2"/>
    <x v="2"/>
    <x v="0"/>
    <x v="0"/>
    <s v="15:16"/>
    <s v="Weekday"/>
    <x v="7"/>
    <n v="9"/>
    <n v="2024"/>
    <s v="Sep-2024"/>
    <x v="0"/>
    <s v="Printed Kurti"/>
    <x v="1"/>
    <s v="TrendMart Kochi Standard"/>
    <x v="1"/>
    <s v="Tarun Pillai"/>
    <x v="1"/>
    <s v="Anitha Ramachandran"/>
    <n v="9"/>
    <d v="2024-09-01T00:00:00"/>
    <x v="4"/>
    <n v="5.0684931506849364E-2"/>
    <x v="1"/>
  </r>
  <r>
    <s v="INV100931"/>
    <x v="114"/>
    <s v="CUST0614"/>
    <s v="PRD0177"/>
    <s v="STR083"/>
    <s v="EMP0045"/>
    <n v="1"/>
    <n v="896.09"/>
    <n v="25"/>
    <n v="224.02"/>
    <n v="5"/>
    <n v="33.6"/>
    <n v="705.67"/>
    <n v="629.72"/>
    <n v="42.34999999999993"/>
    <x v="3"/>
    <x v="3"/>
    <x v="0"/>
    <x v="0"/>
    <s v="19:43"/>
    <s v="Weekday"/>
    <x v="10"/>
    <n v="4"/>
    <n v="2024"/>
    <s v="Apr-2024"/>
    <x v="10"/>
    <s v="Crop Top"/>
    <x v="28"/>
    <s v="TrendMart Tumakuru Outlet"/>
    <x v="2"/>
    <s v="Deepthi Gupta"/>
    <x v="0"/>
    <s v="Chitra Chettiar"/>
    <n v="4"/>
    <d v="2024-04-01T00:00:00"/>
    <x v="73"/>
    <n v="6.0013887511159512E-2"/>
    <x v="1"/>
  </r>
  <r>
    <s v="INV100932"/>
    <x v="88"/>
    <s v="CUST0046"/>
    <s v="PRD0250"/>
    <s v="STR089"/>
    <s v="EMP0002"/>
    <n v="2"/>
    <n v="4514.8999999999996"/>
    <n v="0"/>
    <n v="0"/>
    <n v="12"/>
    <n v="1083.58"/>
    <n v="10113.379999999999"/>
    <n v="7301.1"/>
    <n v="1728.6999999999989"/>
    <x v="1"/>
    <x v="1"/>
    <x v="0"/>
    <x v="0"/>
    <s v="10:53"/>
    <s v="Weekday"/>
    <x v="7"/>
    <n v="9"/>
    <n v="2024"/>
    <s v="Sep-2024"/>
    <x v="9"/>
    <s v="Digital Watch"/>
    <x v="0"/>
    <s v="TrendMart Kurnool Outlet"/>
    <x v="0"/>
    <s v="Saranya Rao"/>
    <x v="0"/>
    <s v="Girish Sundaram"/>
    <n v="9"/>
    <d v="2024-09-01T00:00:00"/>
    <x v="34"/>
    <n v="0.17093197328687335"/>
    <x v="2"/>
  </r>
  <r>
    <s v="INV100933"/>
    <x v="279"/>
    <s v="CUST0109"/>
    <s v="PRD0090"/>
    <s v="STR050"/>
    <s v="EMP0141"/>
    <n v="3"/>
    <n v="631.32000000000005"/>
    <n v="5"/>
    <n v="94.7"/>
    <n v="5"/>
    <n v="89.96"/>
    <n v="1889.22"/>
    <n v="1257.8399999999999"/>
    <n v="541.42000000000007"/>
    <x v="0"/>
    <x v="0"/>
    <x v="0"/>
    <x v="0"/>
    <s v="16:56"/>
    <s v="Weekday"/>
    <x v="3"/>
    <n v="7"/>
    <n v="2024"/>
    <s v="Jul-2024"/>
    <x v="1"/>
    <s v="Round Neck"/>
    <x v="19"/>
    <s v="TrendMart Thrissur High Street"/>
    <x v="1"/>
    <s v="Jayaram Varma"/>
    <x v="0"/>
    <s v="Dhruv Mishra"/>
    <n v="7"/>
    <d v="2024-07-01T00:00:00"/>
    <x v="31"/>
    <n v="0.28658388117847583"/>
    <x v="2"/>
  </r>
  <r>
    <s v="INV100934"/>
    <x v="110"/>
    <s v="CUST0184"/>
    <s v="PRD0210"/>
    <s v="STR086"/>
    <s v="EMP0086"/>
    <n v="2"/>
    <n v="1696.86"/>
    <n v="25"/>
    <n v="848.43"/>
    <n v="12"/>
    <n v="305.43"/>
    <n v="2850.72"/>
    <n v="2041.8"/>
    <n v="503.48999999999984"/>
    <x v="1"/>
    <x v="1"/>
    <x v="0"/>
    <x v="0"/>
    <s v="11:22"/>
    <s v="Weekend"/>
    <x v="1"/>
    <n v="10"/>
    <n v="2024"/>
    <s v="Oct-2024"/>
    <x v="2"/>
    <s v="Georgette Saree"/>
    <x v="22"/>
    <s v="TrendMart Thiruvananthapuram Outlet"/>
    <x v="1"/>
    <s v="Tara Ramachandran"/>
    <x v="2"/>
    <s v="Anil Reddy"/>
    <n v="10"/>
    <d v="2024-10-01T00:00:00"/>
    <x v="123"/>
    <n v="0.17661853847449061"/>
    <x v="1"/>
  </r>
  <r>
    <s v="INV100935"/>
    <x v="296"/>
    <s v="CUST0356"/>
    <s v="PRD0015"/>
    <s v="STR044"/>
    <s v="EMP0147"/>
    <n v="2"/>
    <n v="3770.58"/>
    <n v="20"/>
    <n v="1508.23"/>
    <n v="12"/>
    <n v="723.95"/>
    <n v="6756.88"/>
    <n v="5261.68"/>
    <n v="771.24999999999977"/>
    <x v="1"/>
    <x v="1"/>
    <x v="0"/>
    <x v="0"/>
    <s v="14:02"/>
    <s v="Weekend"/>
    <x v="7"/>
    <n v="9"/>
    <n v="2024"/>
    <s v="Sep-2024"/>
    <x v="9"/>
    <s v="Smart Watch"/>
    <x v="1"/>
    <s v="TrendMart Warangal High Street"/>
    <x v="2"/>
    <s v="Pranav Chettiar"/>
    <x v="3"/>
    <s v="Yogesh Chettiar"/>
    <n v="9"/>
    <d v="2024-09-01T00:00:00"/>
    <x v="230"/>
    <n v="0.11414291803317504"/>
    <x v="3"/>
  </r>
  <r>
    <s v="INV100936"/>
    <x v="278"/>
    <s v="CUST0350"/>
    <s v="PRD0035"/>
    <s v="STR069"/>
    <s v="EMP0045"/>
    <n v="1"/>
    <n v="847.03"/>
    <n v="10"/>
    <n v="84.7"/>
    <n v="5"/>
    <n v="38.119999999999997"/>
    <n v="800.45"/>
    <n v="539.76"/>
    <n v="222.57000000000005"/>
    <x v="0"/>
    <x v="0"/>
    <x v="1"/>
    <x v="0"/>
    <s v="13:11"/>
    <s v="Weekday"/>
    <x v="7"/>
    <n v="9"/>
    <n v="2024"/>
    <s v="Sep-2024"/>
    <x v="0"/>
    <s v="Printed Kurti"/>
    <x v="1"/>
    <s v="TrendMart Erode Mall Kiosk"/>
    <x v="1"/>
    <s v="Sanjay Chandran"/>
    <x v="3"/>
    <s v="Chitra Chettiar"/>
    <n v="9"/>
    <d v="2024-09-01T00:00:00"/>
    <x v="4"/>
    <n v="0.27805609344743587"/>
    <x v="0"/>
  </r>
  <r>
    <s v="INV100937"/>
    <x v="277"/>
    <s v="CUST0414"/>
    <s v="PRD0233"/>
    <s v="STR008"/>
    <s v="EMP0063"/>
    <n v="1"/>
    <n v="1264.0899999999999"/>
    <n v="25"/>
    <n v="316.02"/>
    <n v="12"/>
    <n v="113.77"/>
    <n v="1061.8399999999999"/>
    <n v="865.48"/>
    <n v="82.589999999999904"/>
    <x v="3"/>
    <x v="3"/>
    <x v="0"/>
    <x v="0"/>
    <s v="18:53"/>
    <s v="Weekday"/>
    <x v="4"/>
    <n v="2"/>
    <n v="2025"/>
    <s v="Feb-2025"/>
    <x v="8"/>
    <s v="A-Line Dress"/>
    <x v="10"/>
    <s v="TrendMart Kochi Mall Kiosk"/>
    <x v="1"/>
    <s v="Eswar Achari"/>
    <x v="1"/>
    <s v="Anusuya Subramaniam"/>
    <n v="14"/>
    <d v="2025-02-01T00:00:00"/>
    <x v="16"/>
    <n v="7.7780079861372628E-2"/>
    <x v="1"/>
  </r>
  <r>
    <s v="INV100938"/>
    <x v="150"/>
    <s v="CUST0585"/>
    <s v="PRD0130"/>
    <s v="STR091"/>
    <s v="EMP0260"/>
    <n v="2"/>
    <n v="1425.68"/>
    <n v="0"/>
    <n v="0"/>
    <n v="12"/>
    <n v="342.16"/>
    <n v="3193.52"/>
    <n v="1924.34"/>
    <n v="927.02"/>
    <x v="0"/>
    <x v="0"/>
    <x v="0"/>
    <x v="0"/>
    <s v="10:22"/>
    <s v="Weekday"/>
    <x v="4"/>
    <n v="2"/>
    <n v="2025"/>
    <s v="Feb-2025"/>
    <x v="2"/>
    <s v="Cotton Saree"/>
    <x v="47"/>
    <s v="TrendMart Nizamabad Standard"/>
    <x v="2"/>
    <s v="Preethi Gowda"/>
    <x v="1"/>
    <s v="Malathi Varma"/>
    <n v="14"/>
    <d v="2025-02-01T00:00:00"/>
    <x v="132"/>
    <n v="0.2902815701796137"/>
    <x v="2"/>
  </r>
  <r>
    <s v="INV100939"/>
    <x v="151"/>
    <s v="CUST0185"/>
    <s v="PRD0105"/>
    <s v="STR092"/>
    <s v="EMP0020"/>
    <n v="1"/>
    <n v="1148.6400000000001"/>
    <n v="0"/>
    <n v="0"/>
    <n v="12"/>
    <n v="137.84"/>
    <n v="1286.48"/>
    <n v="841.85"/>
    <n v="306.78999999999996"/>
    <x v="3"/>
    <x v="3"/>
    <x v="1"/>
    <x v="0"/>
    <s v="19:58"/>
    <s v="Weekend"/>
    <x v="9"/>
    <n v="11"/>
    <n v="2024"/>
    <s v="Nov-2024"/>
    <x v="8"/>
    <s v="Shirt Dress"/>
    <x v="43"/>
    <s v="TrendMart Kochi Standard"/>
    <x v="1"/>
    <s v="Jayaram Gupta"/>
    <x v="2"/>
    <s v="Eswar Prasad"/>
    <n v="11"/>
    <d v="2024-11-01T00:00:00"/>
    <x v="97"/>
    <n v="0.23847242086934889"/>
    <x v="2"/>
  </r>
  <r>
    <s v="INV100940"/>
    <x v="319"/>
    <s v="CUST0621"/>
    <s v="PRD0213"/>
    <s v="STR011"/>
    <s v="EMP0203"/>
    <n v="4"/>
    <n v="6572.37"/>
    <n v="0"/>
    <n v="0"/>
    <n v="3"/>
    <n v="788.68"/>
    <n v="27078.16"/>
    <n v="19468.84"/>
    <n v="6820.6399999999994"/>
    <x v="3"/>
    <x v="3"/>
    <x v="0"/>
    <x v="0"/>
    <s v="15:14"/>
    <s v="Weekday"/>
    <x v="10"/>
    <n v="4"/>
    <n v="2024"/>
    <s v="Apr-2024"/>
    <x v="14"/>
    <s v="Earrings"/>
    <x v="9"/>
    <s v="TrendMart Tirupati Standard"/>
    <x v="0"/>
    <s v="Bhavani Iyer"/>
    <x v="0"/>
    <s v="Rani Mishra"/>
    <n v="4"/>
    <d v="2024-04-01T00:00:00"/>
    <x v="80"/>
    <n v="0.25188712970157495"/>
    <x v="2"/>
  </r>
  <r>
    <s v="INV100941"/>
    <x v="166"/>
    <s v="CUST0194"/>
    <s v="PRD0172"/>
    <s v="STR043"/>
    <s v="EMP0285"/>
    <n v="2"/>
    <n v="2447.14"/>
    <n v="15"/>
    <n v="734.14"/>
    <n v="12"/>
    <n v="499.22"/>
    <n v="4659.3599999999997"/>
    <n v="3608.74"/>
    <n v="551.39999999999986"/>
    <x v="1"/>
    <x v="1"/>
    <x v="0"/>
    <x v="0"/>
    <s v="12:49"/>
    <s v="Weekday"/>
    <x v="10"/>
    <n v="4"/>
    <n v="2024"/>
    <s v="Apr-2024"/>
    <x v="16"/>
    <s v="Kurta"/>
    <x v="4"/>
    <s v="TrendMart Mangaluru Standard"/>
    <x v="2"/>
    <s v="Gopal Sharma"/>
    <x v="1"/>
    <s v="Chandran Krishnan"/>
    <n v="4"/>
    <d v="2024-04-01T00:00:00"/>
    <x v="35"/>
    <n v="0.11834243329555988"/>
    <x v="4"/>
  </r>
  <r>
    <s v="INV100942"/>
    <x v="60"/>
    <s v="CUST0306"/>
    <s v="PRD0043"/>
    <s v="STR106"/>
    <s v="EMP0008"/>
    <n v="3"/>
    <n v="3079.4"/>
    <n v="10"/>
    <n v="923.82"/>
    <n v="12"/>
    <n v="997.73"/>
    <n v="9312.11"/>
    <n v="6102.03"/>
    <n v="2212.3500000000008"/>
    <x v="3"/>
    <x v="3"/>
    <x v="0"/>
    <x v="1"/>
    <s v="18:11"/>
    <s v="Weekend"/>
    <x v="11"/>
    <n v="8"/>
    <n v="2024"/>
    <s v="Aug-2024"/>
    <x v="12"/>
    <s v="Sling Bag"/>
    <x v="20"/>
    <s v="TrendMart Vijayawada Outlet"/>
    <x v="0"/>
    <s v="Jagan Prasad"/>
    <x v="3"/>
    <s v="Deepak Kamath"/>
    <n v="8"/>
    <d v="2024-08-01T00:00:00"/>
    <x v="63"/>
    <n v="0.23757773479909503"/>
    <x v="0"/>
  </r>
  <r>
    <s v="INV100943"/>
    <x v="200"/>
    <s v="CUST0333"/>
    <s v="PRD0239"/>
    <s v="STR016"/>
    <s v="EMP0149"/>
    <n v="2"/>
    <n v="2496.73"/>
    <n v="30"/>
    <n v="1498.04"/>
    <n v="12"/>
    <n v="419.45"/>
    <n v="3914.87"/>
    <n v="3459.44"/>
    <n v="35.979999999999848"/>
    <x v="5"/>
    <x v="5"/>
    <x v="0"/>
    <x v="0"/>
    <s v="13:53"/>
    <s v="Weekday"/>
    <x v="11"/>
    <n v="8"/>
    <n v="2024"/>
    <s v="Aug-2024"/>
    <x v="16"/>
    <s v="Dhoti"/>
    <x v="18"/>
    <s v="TrendMart Visakhapatnam Flagship"/>
    <x v="0"/>
    <s v="Lavanya Mishra"/>
    <x v="3"/>
    <s v="Vasanthi Kamath"/>
    <n v="8"/>
    <d v="2024-08-01T00:00:00"/>
    <x v="170"/>
    <n v="9.1905989215478028E-3"/>
    <x v="1"/>
  </r>
  <r>
    <s v="INV100944"/>
    <x v="323"/>
    <s v="CUST0738"/>
    <s v="PRD0182"/>
    <s v="STR070"/>
    <s v="EMP0194"/>
    <n v="2"/>
    <n v="3584.83"/>
    <n v="10"/>
    <n v="716.97"/>
    <n v="12"/>
    <n v="774.32"/>
    <n v="7227.01"/>
    <n v="4271.7"/>
    <n v="2180.9900000000002"/>
    <x v="0"/>
    <x v="0"/>
    <x v="0"/>
    <x v="0"/>
    <s v="11:45"/>
    <s v="Weekend"/>
    <x v="10"/>
    <n v="4"/>
    <n v="2024"/>
    <s v="Apr-2024"/>
    <x v="12"/>
    <s v="Sling Bag"/>
    <x v="10"/>
    <s v="TrendMart Alappuzha Mall Kiosk"/>
    <x v="1"/>
    <s v="Anjali Nair"/>
    <x v="2"/>
    <s v="Pranav Reddy"/>
    <n v="4"/>
    <d v="2024-04-01T00:00:00"/>
    <x v="74"/>
    <n v="0.30178317174045699"/>
    <x v="0"/>
  </r>
  <r>
    <s v="INV100944"/>
    <x v="157"/>
    <s v="CUST0824"/>
    <s v="PRD0115"/>
    <s v="STR010"/>
    <s v="EMP0223"/>
    <n v="2"/>
    <n v="1725.71"/>
    <n v="0"/>
    <n v="0"/>
    <n v="12"/>
    <n v="414.17"/>
    <n v="3865.59"/>
    <n v="2281.8000000000002"/>
    <n v="1169.6199999999999"/>
    <x v="5"/>
    <x v="5"/>
    <x v="0"/>
    <x v="0"/>
    <s v="17:08"/>
    <s v="Weekday"/>
    <x v="7"/>
    <n v="9"/>
    <n v="2024"/>
    <s v="Sep-2024"/>
    <x v="8"/>
    <s v="Bodycon Dress"/>
    <x v="1"/>
    <s v="TrendMart Kochi Mall Kiosk"/>
    <x v="1"/>
    <s v="Vasanthi Iyengar"/>
    <x v="0"/>
    <s v="Meena Krishnan"/>
    <n v="9"/>
    <d v="2024-09-01T00:00:00"/>
    <x v="57"/>
    <n v="0.30257218173681116"/>
    <x v="2"/>
  </r>
  <r>
    <s v="INV100945"/>
    <x v="184"/>
    <s v="CUST0815"/>
    <s v="PRD0142"/>
    <s v="STR073"/>
    <s v="EMP0090"/>
    <n v="3"/>
    <n v="524.96"/>
    <n v="20"/>
    <n v="314.98"/>
    <n v="5"/>
    <n v="62.99"/>
    <n v="1322.89"/>
    <n v="899.58"/>
    <n v="360.32000000000005"/>
    <x v="2"/>
    <x v="2"/>
    <x v="1"/>
    <x v="0"/>
    <s v="19:19"/>
    <s v="Weekday"/>
    <x v="9"/>
    <n v="11"/>
    <n v="2024"/>
    <s v="Nov-2024"/>
    <x v="1"/>
    <s v="Round Neck"/>
    <x v="9"/>
    <s v="TrendMart Thiruvananthapuram High Street"/>
    <x v="1"/>
    <s v="Varsha Chandran"/>
    <x v="0"/>
    <s v="Padma Gounder"/>
    <n v="11"/>
    <d v="2024-11-01T00:00:00"/>
    <x v="87"/>
    <n v="0.2723733643764788"/>
    <x v="3"/>
  </r>
  <r>
    <s v="INV100946"/>
    <x v="16"/>
    <s v="CUST0596"/>
    <s v="PRD0134"/>
    <s v="STR062"/>
    <s v="EMP0086"/>
    <n v="2"/>
    <n v="867.98"/>
    <n v="0"/>
    <n v="0"/>
    <n v="5"/>
    <n v="86.8"/>
    <n v="1822.76"/>
    <n v="1396.16"/>
    <n v="339.7999999999999"/>
    <x v="5"/>
    <x v="5"/>
    <x v="0"/>
    <x v="0"/>
    <s v="19:17"/>
    <s v="Weekday"/>
    <x v="1"/>
    <n v="10"/>
    <n v="2024"/>
    <s v="Oct-2024"/>
    <x v="8"/>
    <s v="Maxi Dress"/>
    <x v="22"/>
    <s v="TrendMart Vijayawada Standard"/>
    <x v="0"/>
    <s v="Sangeeta Mishra"/>
    <x v="1"/>
    <s v="Anil Reddy"/>
    <n v="10"/>
    <d v="2024-10-01T00:00:00"/>
    <x v="55"/>
    <n v="0.18642059294695951"/>
    <x v="2"/>
  </r>
  <r>
    <s v="INV100947"/>
    <x v="52"/>
    <s v="CUST0706"/>
    <s v="PRD0193"/>
    <s v="STR025"/>
    <s v="EMP0086"/>
    <n v="1"/>
    <n v="2229.6999999999998"/>
    <n v="15"/>
    <n v="334.45"/>
    <n v="12"/>
    <n v="227.43"/>
    <n v="2122.6799999999998"/>
    <n v="1594"/>
    <n v="301.24999999999983"/>
    <x v="2"/>
    <x v="2"/>
    <x v="1"/>
    <x v="0"/>
    <s v="21:21"/>
    <s v="Weekday"/>
    <x v="10"/>
    <n v="4"/>
    <n v="2024"/>
    <s v="Apr-2024"/>
    <x v="16"/>
    <s v="Nehru Jacket"/>
    <x v="16"/>
    <s v="TrendMart Vellore High Street"/>
    <x v="1"/>
    <s v="Charulatha Bhat"/>
    <x v="0"/>
    <s v="Anil Reddy"/>
    <n v="4"/>
    <d v="2024-04-01T00:00:00"/>
    <x v="70"/>
    <n v="0.14191964874592489"/>
    <x v="4"/>
  </r>
  <r>
    <s v="INV100948"/>
    <x v="257"/>
    <s v="CUST0849"/>
    <s v="PRD0245"/>
    <s v="STR094"/>
    <s v="EMP0160"/>
    <n v="3"/>
    <n v="824.66"/>
    <n v="0"/>
    <n v="0"/>
    <n v="5"/>
    <n v="123.7"/>
    <n v="2597.6799999999998"/>
    <n v="1476.33"/>
    <n v="997.64999999999986"/>
    <x v="0"/>
    <x v="0"/>
    <x v="1"/>
    <x v="0"/>
    <s v="16:21"/>
    <s v="Weekend"/>
    <x v="6"/>
    <n v="1"/>
    <n v="2025"/>
    <s v="Jan-2025"/>
    <x v="1"/>
    <s v="Round Neck"/>
    <x v="1"/>
    <s v="TrendMart Kollam Flagship"/>
    <x v="1"/>
    <s v="Arun Natarajan"/>
    <x v="2"/>
    <s v="Ganesh Iyengar"/>
    <n v="13"/>
    <d v="2025-01-01T00:00:00"/>
    <x v="1"/>
    <n v="0.38405423300791475"/>
    <x v="2"/>
  </r>
  <r>
    <s v="INV100949"/>
    <x v="10"/>
    <s v="CUST0513"/>
    <s v="PRD0041"/>
    <s v="STR043"/>
    <s v="EMP0260"/>
    <n v="2"/>
    <n v="856.56"/>
    <n v="5"/>
    <n v="85.66"/>
    <n v="5"/>
    <n v="81.37"/>
    <n v="1708.83"/>
    <n v="1274.54"/>
    <n v="352.91999999999996"/>
    <x v="0"/>
    <x v="0"/>
    <x v="0"/>
    <x v="0"/>
    <s v="11:20"/>
    <s v="Weekday"/>
    <x v="6"/>
    <n v="1"/>
    <n v="2025"/>
    <s v="Jan-2025"/>
    <x v="7"/>
    <s v="Skinny Fit"/>
    <x v="29"/>
    <s v="TrendMart Mangaluru Standard"/>
    <x v="2"/>
    <s v="Harish Iyengar"/>
    <x v="3"/>
    <s v="Malathi Varma"/>
    <n v="13"/>
    <d v="2025-01-01T00:00:00"/>
    <x v="163"/>
    <n v="0.20652727304647037"/>
    <x v="2"/>
  </r>
  <r>
    <s v="INV100950"/>
    <x v="76"/>
    <s v="CUST0252"/>
    <s v="PRD0083"/>
    <s v="STR049"/>
    <s v="EMP0156"/>
    <n v="3"/>
    <n v="860.55"/>
    <n v="5"/>
    <n v="129.08000000000001"/>
    <n v="5"/>
    <n v="122.63"/>
    <n v="2575.1999999999998"/>
    <n v="1941.9"/>
    <n v="510.66999999999973"/>
    <x v="4"/>
    <x v="4"/>
    <x v="0"/>
    <x v="0"/>
    <s v="12:45"/>
    <s v="Weekday"/>
    <x v="1"/>
    <n v="10"/>
    <n v="2024"/>
    <s v="Oct-2024"/>
    <x v="0"/>
    <s v="A-Line Kurti"/>
    <x v="36"/>
    <s v="TrendMart Bengaluru Flagship"/>
    <x v="2"/>
    <s v="Thiru Gowda"/>
    <x v="1"/>
    <s v="Deepthi Iyengar"/>
    <n v="10"/>
    <d v="2024-10-01T00:00:00"/>
    <x v="67"/>
    <n v="0.19830304442373398"/>
    <x v="2"/>
  </r>
  <r>
    <s v="INV100951"/>
    <x v="324"/>
    <s v="CUST0276"/>
    <s v="PRD0183"/>
    <s v="STR085"/>
    <s v="EMP0002"/>
    <n v="4"/>
    <n v="1841.64"/>
    <n v="10"/>
    <n v="736.66"/>
    <n v="12"/>
    <n v="795.59"/>
    <n v="7425.49"/>
    <n v="4973.4399999999996"/>
    <n v="1656.46"/>
    <x v="1"/>
    <x v="1"/>
    <x v="0"/>
    <x v="0"/>
    <s v="14:12"/>
    <s v="Weekday"/>
    <x v="0"/>
    <n v="12"/>
    <n v="2024"/>
    <s v="Dec-2024"/>
    <x v="3"/>
    <s v="Sandals"/>
    <x v="10"/>
    <s v="TrendMart Nizamabad Outlet"/>
    <x v="2"/>
    <s v="Chandra Mishra"/>
    <x v="0"/>
    <s v="Girish Sundaram"/>
    <n v="12"/>
    <d v="2024-12-01T00:00:00"/>
    <x v="108"/>
    <n v="0.22307753427719923"/>
    <x v="0"/>
  </r>
  <r>
    <s v="INV100952"/>
    <x v="218"/>
    <s v="CUST0829"/>
    <s v="PRD0130"/>
    <s v="STR119"/>
    <s v="EMP0015"/>
    <n v="2"/>
    <n v="1389.18"/>
    <n v="30"/>
    <n v="833.51"/>
    <n v="12"/>
    <n v="233.38"/>
    <n v="2178.23"/>
    <n v="1924.34"/>
    <n v="20.510000000000105"/>
    <x v="3"/>
    <x v="3"/>
    <x v="0"/>
    <x v="0"/>
    <s v="15:01"/>
    <s v="Weekday"/>
    <x v="0"/>
    <n v="12"/>
    <n v="2024"/>
    <s v="Dec-2024"/>
    <x v="2"/>
    <s v="Cotton Saree"/>
    <x v="47"/>
    <s v="TrendMart Vijayawada Standard"/>
    <x v="0"/>
    <s v="Nithya Ramachandran"/>
    <x v="3"/>
    <s v="Vikram Bhat"/>
    <n v="12"/>
    <d v="2024-12-01T00:00:00"/>
    <x v="132"/>
    <n v="9.4159019020030512E-3"/>
    <x v="1"/>
  </r>
  <r>
    <s v="INV100953"/>
    <x v="282"/>
    <s v="CUST0093"/>
    <s v="PRD0234"/>
    <s v="STR084"/>
    <s v="EMP0173"/>
    <n v="2"/>
    <n v="1167.32"/>
    <n v="10"/>
    <n v="233.46"/>
    <n v="12"/>
    <n v="252.14"/>
    <n v="2353.3200000000002"/>
    <n v="1630.9"/>
    <n v="470.28000000000009"/>
    <x v="3"/>
    <x v="3"/>
    <x v="0"/>
    <x v="0"/>
    <s v="21:50"/>
    <s v="Weekend"/>
    <x v="8"/>
    <n v="3"/>
    <n v="2025"/>
    <s v="Mar-2025"/>
    <x v="18"/>
    <s v="Card Holder"/>
    <x v="48"/>
    <s v="TrendMart Tirupati High Street"/>
    <x v="0"/>
    <s v="Deepak Yadav"/>
    <x v="1"/>
    <s v="Logesh Gopalakrishnan"/>
    <n v="15"/>
    <d v="2025-03-01T00:00:00"/>
    <x v="155"/>
    <n v="0.19983682627097041"/>
    <x v="0"/>
  </r>
  <r>
    <s v="INV100954"/>
    <x v="165"/>
    <s v="CUST0016"/>
    <s v="PRD0239"/>
    <s v="STR111"/>
    <s v="EMP0132"/>
    <n v="2"/>
    <n v="2315.11"/>
    <n v="0"/>
    <n v="0"/>
    <n v="12"/>
    <n v="555.63"/>
    <n v="5185.8500000000004"/>
    <n v="3459.44"/>
    <n v="1170.7800000000002"/>
    <x v="0"/>
    <x v="0"/>
    <x v="0"/>
    <x v="0"/>
    <s v="15:42"/>
    <s v="Weekday"/>
    <x v="8"/>
    <n v="3"/>
    <n v="2025"/>
    <s v="Mar-2025"/>
    <x v="16"/>
    <s v="Dhoti"/>
    <x v="18"/>
    <s v="TrendMart Kurnool Outlet"/>
    <x v="0"/>
    <s v="Uma Sundaram"/>
    <x v="0"/>
    <s v="Vasanthi Gupta"/>
    <n v="15"/>
    <d v="2025-03-01T00:00:00"/>
    <x v="170"/>
    <n v="0.22576433950075689"/>
    <x v="2"/>
  </r>
  <r>
    <s v="INV100955"/>
    <x v="66"/>
    <s v="CUST0140"/>
    <s v="PRD0142"/>
    <s v="STR001"/>
    <s v="EMP0091"/>
    <n v="4"/>
    <n v="539.91999999999996"/>
    <n v="30"/>
    <n v="647.9"/>
    <n v="5"/>
    <n v="75.59"/>
    <n v="1587.37"/>
    <n v="1199.44"/>
    <n v="312.3399999999998"/>
    <x v="0"/>
    <x v="0"/>
    <x v="0"/>
    <x v="0"/>
    <s v="11:10"/>
    <s v="Weekday"/>
    <x v="10"/>
    <n v="4"/>
    <n v="2024"/>
    <s v="Apr-2024"/>
    <x v="1"/>
    <s v="Round Neck"/>
    <x v="9"/>
    <s v="TrendMart Kollam Standard"/>
    <x v="1"/>
    <s v="Usha Shetty"/>
    <x v="1"/>
    <s v="Hari Nair"/>
    <n v="4"/>
    <d v="2024-04-01T00:00:00"/>
    <x v="87"/>
    <n v="0.19676571939749385"/>
    <x v="1"/>
  </r>
  <r>
    <s v="INV100956"/>
    <x v="316"/>
    <s v="CUST0226"/>
    <s v="PRD0202"/>
    <s v="STR054"/>
    <s v="EMP0086"/>
    <n v="1"/>
    <n v="874.18"/>
    <n v="10"/>
    <n v="87.42"/>
    <n v="5"/>
    <n v="39.340000000000003"/>
    <n v="826.1"/>
    <n v="590.02"/>
    <n v="196.74000000000004"/>
    <x v="2"/>
    <x v="2"/>
    <x v="0"/>
    <x v="0"/>
    <s v="16:23"/>
    <s v="Weekday"/>
    <x v="4"/>
    <n v="2"/>
    <n v="2025"/>
    <s v="Feb-2025"/>
    <x v="19"/>
    <s v="Casual Belt"/>
    <x v="44"/>
    <s v="TrendMart Thoothukudi Mall Kiosk"/>
    <x v="1"/>
    <s v="Hariharan Kamath"/>
    <x v="0"/>
    <s v="Anil Reddy"/>
    <n v="14"/>
    <d v="2025-02-01T00:00:00"/>
    <x v="133"/>
    <n v="0.23815518702336283"/>
    <x v="0"/>
  </r>
  <r>
    <s v="INV100957"/>
    <x v="99"/>
    <s v="CUST0356"/>
    <s v="PRD0017"/>
    <s v="STR049"/>
    <s v="EMP0207"/>
    <n v="3"/>
    <n v="855.12"/>
    <n v="25"/>
    <n v="641.34"/>
    <n v="5"/>
    <n v="96.2"/>
    <n v="2020.22"/>
    <n v="1774.14"/>
    <n v="149.87999999999994"/>
    <x v="2"/>
    <x v="2"/>
    <x v="0"/>
    <x v="0"/>
    <s v="16:52"/>
    <s v="Weekend"/>
    <x v="10"/>
    <n v="4"/>
    <n v="2024"/>
    <s v="Apr-2024"/>
    <x v="13"/>
    <s v="Girls Frock"/>
    <x v="33"/>
    <s v="TrendMart Bengaluru Flagship"/>
    <x v="2"/>
    <s v="Pranav Chettiar"/>
    <x v="3"/>
    <s v="Chitra Bhat"/>
    <n v="4"/>
    <d v="2024-04-01T00:00:00"/>
    <x v="91"/>
    <n v="7.4189939709536551E-2"/>
    <x v="1"/>
  </r>
  <r>
    <s v="INV100958"/>
    <x v="197"/>
    <s v="CUST0605"/>
    <s v="PRD0023"/>
    <s v="STR114"/>
    <s v="EMP0127"/>
    <n v="4"/>
    <n v="822.74"/>
    <n v="30"/>
    <n v="987.29"/>
    <n v="5"/>
    <n v="115.18"/>
    <n v="2418.85"/>
    <n v="2237"/>
    <n v="66.669999999999902"/>
    <x v="0"/>
    <x v="0"/>
    <x v="0"/>
    <x v="0"/>
    <s v="21:42"/>
    <s v="Weekday"/>
    <x v="1"/>
    <n v="10"/>
    <n v="2024"/>
    <s v="Oct-2024"/>
    <x v="4"/>
    <s v="Joggers"/>
    <x v="3"/>
    <s v="TrendMart Thiruvananthapuram High Street"/>
    <x v="1"/>
    <s v="Uday Chettiar"/>
    <x v="3"/>
    <s v="Chandra Reddy"/>
    <n v="10"/>
    <d v="2024-10-01T00:00:00"/>
    <x v="110"/>
    <n v="2.7562684746883809E-2"/>
    <x v="1"/>
  </r>
  <r>
    <s v="INV100959"/>
    <x v="201"/>
    <s v="CUST0165"/>
    <s v="PRD0025"/>
    <s v="STR040"/>
    <s v="EMP0061"/>
    <n v="3"/>
    <n v="1529.12"/>
    <n v="20"/>
    <n v="917.47"/>
    <n v="12"/>
    <n v="440.39"/>
    <n v="4110.28"/>
    <n v="3075.72"/>
    <n v="594.16999999999996"/>
    <x v="1"/>
    <x v="1"/>
    <x v="1"/>
    <x v="0"/>
    <s v="17:49"/>
    <s v="Weekend"/>
    <x v="11"/>
    <n v="8"/>
    <n v="2024"/>
    <s v="Aug-2024"/>
    <x v="7"/>
    <s v="Straight Fit"/>
    <x v="23"/>
    <s v="TrendMart Nizamabad Mall Kiosk"/>
    <x v="2"/>
    <s v="Sandeep Mishra"/>
    <x v="1"/>
    <s v="Ganapathy Naidu"/>
    <n v="8"/>
    <d v="2024-08-01T00:00:00"/>
    <x v="39"/>
    <n v="0.14455706180600836"/>
    <x v="3"/>
  </r>
  <r>
    <s v="INV100960"/>
    <x v="123"/>
    <s v="CUST0015"/>
    <s v="PRD0141"/>
    <s v="STR103"/>
    <s v="EMP0170"/>
    <n v="1"/>
    <n v="697.58"/>
    <n v="25"/>
    <n v="174.4"/>
    <n v="5"/>
    <n v="26.16"/>
    <n v="549.34"/>
    <n v="547.66999999999996"/>
    <n v="-24.489999999999927"/>
    <x v="4"/>
    <x v="4"/>
    <x v="0"/>
    <x v="1"/>
    <s v="10:04"/>
    <s v="Weekday"/>
    <x v="10"/>
    <n v="4"/>
    <n v="2024"/>
    <s v="Apr-2024"/>
    <x v="10"/>
    <s v="Formal Top"/>
    <x v="12"/>
    <s v="TrendMart Alappuzha Outlet"/>
    <x v="1"/>
    <s v="Sunita Chettiar"/>
    <x v="0"/>
    <s v="Jyothi Prasad"/>
    <n v="4"/>
    <d v="2024-04-01T00:00:00"/>
    <x v="62"/>
    <n v="-4.458076965085362E-2"/>
    <x v="1"/>
  </r>
  <r>
    <s v="INV100961"/>
    <x v="19"/>
    <s v="CUST0264"/>
    <s v="PRD0144"/>
    <s v="STR048"/>
    <s v="EMP0091"/>
    <n v="2"/>
    <n v="1093.4100000000001"/>
    <n v="10"/>
    <n v="218.68"/>
    <n v="12"/>
    <n v="236.18"/>
    <n v="2204.3200000000002"/>
    <n v="1399.68"/>
    <n v="568.46"/>
    <x v="3"/>
    <x v="3"/>
    <x v="1"/>
    <x v="0"/>
    <s v="19:14"/>
    <s v="Weekday"/>
    <x v="9"/>
    <n v="11"/>
    <n v="2024"/>
    <s v="Nov-2024"/>
    <x v="10"/>
    <s v="Casual Top"/>
    <x v="18"/>
    <s v="TrendMart Guntur High Street"/>
    <x v="0"/>
    <s v="Pallavi Chandran"/>
    <x v="1"/>
    <s v="Hari Nair"/>
    <n v="11"/>
    <d v="2024-11-01T00:00:00"/>
    <x v="93"/>
    <n v="0.25788451767438486"/>
    <x v="0"/>
  </r>
  <r>
    <s v="INV100962"/>
    <x v="146"/>
    <s v="CUST0110"/>
    <s v="PRD0148"/>
    <s v="STR069"/>
    <s v="EMP0255"/>
    <n v="1"/>
    <n v="1000.46"/>
    <n v="10"/>
    <n v="100.05"/>
    <n v="12"/>
    <n v="108.05"/>
    <n v="1008.46"/>
    <n v="767.11"/>
    <n v="133.30000000000001"/>
    <x v="1"/>
    <x v="1"/>
    <x v="0"/>
    <x v="0"/>
    <s v="12:59"/>
    <s v="Weekend"/>
    <x v="9"/>
    <n v="11"/>
    <n v="2024"/>
    <s v="Nov-2024"/>
    <x v="0"/>
    <s v="Anarkali Kurti"/>
    <x v="31"/>
    <s v="TrendMart Erode Mall Kiosk"/>
    <x v="1"/>
    <s v="Pandian Iyer"/>
    <x v="3"/>
    <s v="Venkat Sharma"/>
    <n v="11"/>
    <d v="2024-11-01T00:00:00"/>
    <x v="169"/>
    <n v="0.13218174245879857"/>
    <x v="0"/>
  </r>
  <r>
    <s v="INV100963"/>
    <x v="138"/>
    <s v="CUST0107"/>
    <s v="PRD0028"/>
    <s v="STR011"/>
    <s v="EMP0285"/>
    <n v="2"/>
    <n v="800.48"/>
    <n v="10"/>
    <n v="160.1"/>
    <n v="5"/>
    <n v="72.040000000000006"/>
    <n v="1512.9"/>
    <n v="1151.44"/>
    <n v="289.42"/>
    <x v="1"/>
    <x v="1"/>
    <x v="0"/>
    <x v="1"/>
    <s v="14:10"/>
    <s v="Weekday"/>
    <x v="9"/>
    <n v="11"/>
    <n v="2024"/>
    <s v="Nov-2024"/>
    <x v="17"/>
    <s v="Chinos"/>
    <x v="19"/>
    <s v="TrendMart Tirupati Standard"/>
    <x v="0"/>
    <s v="Siddharth Subramaniam"/>
    <x v="0"/>
    <s v="Chandran Krishnan"/>
    <n v="11"/>
    <d v="2024-11-01T00:00:00"/>
    <x v="231"/>
    <n v="0.19130147399034966"/>
    <x v="0"/>
  </r>
  <r>
    <s v="INV100964"/>
    <x v="236"/>
    <s v="CUST0747"/>
    <s v="PRD0025"/>
    <s v="STR082"/>
    <s v="EMP0061"/>
    <n v="2"/>
    <n v="1428.9"/>
    <n v="20"/>
    <n v="571.55999999999995"/>
    <n v="12"/>
    <n v="274.35000000000002"/>
    <n v="2560.59"/>
    <n v="2050.48"/>
    <n v="235.7600000000001"/>
    <x v="5"/>
    <x v="5"/>
    <x v="0"/>
    <x v="0"/>
    <s v="16:02"/>
    <s v="Weekend"/>
    <x v="3"/>
    <n v="7"/>
    <n v="2024"/>
    <s v="Jul-2024"/>
    <x v="7"/>
    <s v="Straight Fit"/>
    <x v="23"/>
    <s v="TrendMart Tirupati Standard"/>
    <x v="0"/>
    <s v="Rajesh Bhat"/>
    <x v="0"/>
    <s v="Ganapathy Naidu"/>
    <n v="7"/>
    <d v="2024-07-01T00:00:00"/>
    <x v="39"/>
    <n v="9.2072530159064941E-2"/>
    <x v="3"/>
  </r>
  <r>
    <s v="INV100965"/>
    <x v="8"/>
    <s v="CUST0073"/>
    <s v="PRD0160"/>
    <s v="STR108"/>
    <s v="EMP0141"/>
    <n v="2"/>
    <n v="1041.98"/>
    <n v="25"/>
    <n v="520.99"/>
    <n v="12"/>
    <n v="187.56"/>
    <n v="1750.53"/>
    <n v="1518"/>
    <n v="44.96999999999997"/>
    <x v="1"/>
    <x v="1"/>
    <x v="0"/>
    <x v="0"/>
    <s v="14:18"/>
    <s v="Weekday"/>
    <x v="7"/>
    <n v="9"/>
    <n v="2024"/>
    <s v="Sep-2024"/>
    <x v="7"/>
    <s v="Jeggings"/>
    <x v="18"/>
    <s v="TrendMart Kozhikode High Street"/>
    <x v="1"/>
    <s v="Sunita Menon"/>
    <x v="3"/>
    <s v="Dhruv Mishra"/>
    <n v="9"/>
    <d v="2024-09-01T00:00:00"/>
    <x v="30"/>
    <n v="2.5689362650168791E-2"/>
    <x v="1"/>
  </r>
  <r>
    <s v="INV100966"/>
    <x v="325"/>
    <s v="CUST0245"/>
    <s v="PRD0214"/>
    <s v="STR020"/>
    <s v="EMP0090"/>
    <n v="3"/>
    <n v="1049.42"/>
    <n v="25"/>
    <n v="787.07"/>
    <n v="12"/>
    <n v="283.33999999999997"/>
    <n v="2644.53"/>
    <n v="2161.59"/>
    <n v="199.60000000000008"/>
    <x v="1"/>
    <x v="1"/>
    <x v="0"/>
    <x v="0"/>
    <s v="16:15"/>
    <s v="Weekday"/>
    <x v="9"/>
    <n v="11"/>
    <n v="2024"/>
    <s v="Nov-2024"/>
    <x v="7"/>
    <s v="Straight Fit"/>
    <x v="7"/>
    <s v="TrendMart Guntur Standard"/>
    <x v="0"/>
    <s v="Ishwarya Kamath"/>
    <x v="2"/>
    <s v="Padma Gounder"/>
    <n v="11"/>
    <d v="2024-11-01T00:00:00"/>
    <x v="71"/>
    <n v="7.5476549708265769E-2"/>
    <x v="1"/>
  </r>
  <r>
    <s v="INV100967"/>
    <x v="5"/>
    <s v="CUST0082"/>
    <s v="PRD0174"/>
    <s v="STR067"/>
    <s v="EMP0091"/>
    <n v="2"/>
    <n v="6002.38"/>
    <n v="0"/>
    <n v="0"/>
    <n v="12"/>
    <n v="1440.57"/>
    <n v="13445.33"/>
    <n v="7324.74"/>
    <n v="4680.0200000000004"/>
    <x v="2"/>
    <x v="2"/>
    <x v="1"/>
    <x v="0"/>
    <s v="16:53"/>
    <s v="Weekend"/>
    <x v="4"/>
    <n v="2"/>
    <n v="2025"/>
    <s v="Feb-2025"/>
    <x v="9"/>
    <s v="Smart Watch"/>
    <x v="42"/>
    <s v="TrendMart Visakhapatnam Standard"/>
    <x v="0"/>
    <s v="Saranya Gounder"/>
    <x v="3"/>
    <s v="Hari Nair"/>
    <n v="14"/>
    <d v="2025-02-01T00:00:00"/>
    <x v="131"/>
    <n v="0.3480777340533851"/>
    <x v="2"/>
  </r>
  <r>
    <s v="INV100968"/>
    <x v="139"/>
    <s v="CUST0573"/>
    <s v="PRD0211"/>
    <s v="STR067"/>
    <s v="EMP0008"/>
    <n v="1"/>
    <n v="867.99"/>
    <n v="30"/>
    <n v="260.39999999999998"/>
    <n v="5"/>
    <n v="30.38"/>
    <n v="637.97"/>
    <n v="481.3"/>
    <n v="126.29000000000002"/>
    <x v="2"/>
    <x v="2"/>
    <x v="0"/>
    <x v="0"/>
    <s v="15:51"/>
    <s v="Weekday"/>
    <x v="10"/>
    <n v="4"/>
    <n v="2024"/>
    <s v="Apr-2024"/>
    <x v="6"/>
    <s v="Sunglasses"/>
    <x v="15"/>
    <s v="TrendMart Visakhapatnam Standard"/>
    <x v="0"/>
    <s v="Vidya Mishra"/>
    <x v="3"/>
    <s v="Deepak Kamath"/>
    <n v="4"/>
    <d v="2024-04-01T00:00:00"/>
    <x v="198"/>
    <n v="0.19795601674059912"/>
    <x v="1"/>
  </r>
  <r>
    <s v="INV100969"/>
    <x v="66"/>
    <s v="CUST0696"/>
    <s v="PRD0057"/>
    <s v="STR101"/>
    <s v="EMP0001"/>
    <n v="2"/>
    <n v="1280.99"/>
    <n v="25"/>
    <n v="640.5"/>
    <n v="12"/>
    <n v="230.58"/>
    <n v="2152.06"/>
    <n v="1812.6"/>
    <n v="108.88000000000002"/>
    <x v="3"/>
    <x v="3"/>
    <x v="1"/>
    <x v="0"/>
    <s v="12:17"/>
    <s v="Weekday"/>
    <x v="10"/>
    <n v="4"/>
    <n v="2024"/>
    <s v="Apr-2024"/>
    <x v="18"/>
    <s v="Card Holder"/>
    <x v="31"/>
    <s v="TrendMart Thiruvananthapuram Standard"/>
    <x v="1"/>
    <s v="Malathi Hegde"/>
    <x v="0"/>
    <s v="Charulatha Kumar"/>
    <n v="4"/>
    <d v="2024-04-01T00:00:00"/>
    <x v="206"/>
    <n v="5.0593384942799004E-2"/>
    <x v="1"/>
  </r>
  <r>
    <s v="INV100970"/>
    <x v="222"/>
    <s v="CUST0477"/>
    <s v="PRD0235"/>
    <s v="STR008"/>
    <s v="EMP0132"/>
    <n v="1"/>
    <n v="1993.14"/>
    <n v="10"/>
    <n v="199.31"/>
    <n v="12"/>
    <n v="215.26"/>
    <n v="2009.09"/>
    <n v="1378.38"/>
    <n v="415.44999999999982"/>
    <x v="2"/>
    <x v="2"/>
    <x v="0"/>
    <x v="0"/>
    <s v="21:19"/>
    <s v="Weekday"/>
    <x v="1"/>
    <n v="10"/>
    <n v="2024"/>
    <s v="Oct-2024"/>
    <x v="2"/>
    <s v="Georgette Saree"/>
    <x v="1"/>
    <s v="TrendMart Kochi Mall Kiosk"/>
    <x v="1"/>
    <s v="Bhavani Sundaram"/>
    <x v="0"/>
    <s v="Vasanthi Gupta"/>
    <n v="10"/>
    <d v="2024-10-01T00:00:00"/>
    <x v="89"/>
    <n v="0.20678516144124945"/>
    <x v="0"/>
  </r>
  <r>
    <s v="INV100971"/>
    <x v="157"/>
    <s v="CUST0827"/>
    <s v="PRD0117"/>
    <s v="STR036"/>
    <s v="EMP0223"/>
    <n v="4"/>
    <n v="1760.47"/>
    <n v="15"/>
    <n v="1056.28"/>
    <n v="12"/>
    <n v="718.27"/>
    <n v="6703.87"/>
    <n v="5599.4"/>
    <n v="386.20000000000027"/>
    <x v="4"/>
    <x v="4"/>
    <x v="1"/>
    <x v="0"/>
    <s v="19:36"/>
    <s v="Weekday"/>
    <x v="7"/>
    <n v="9"/>
    <n v="2024"/>
    <s v="Sep-2024"/>
    <x v="8"/>
    <s v="Shirt Dress"/>
    <x v="8"/>
    <s v="TrendMart Thiruvananthapuram Outlet"/>
    <x v="1"/>
    <s v="Saranya Krishnan"/>
    <x v="1"/>
    <s v="Meena Krishnan"/>
    <n v="9"/>
    <d v="2024-09-01T00:00:00"/>
    <x v="10"/>
    <n v="5.7608515678257526E-2"/>
    <x v="4"/>
  </r>
  <r>
    <s v="INV100972"/>
    <x v="126"/>
    <s v="CUST0106"/>
    <s v="PRD0238"/>
    <s v="STR099"/>
    <s v="EMP0203"/>
    <n v="1"/>
    <n v="1076.99"/>
    <n v="10"/>
    <n v="107.7"/>
    <n v="12"/>
    <n v="116.31"/>
    <n v="1085.5999999999999"/>
    <n v="815.46"/>
    <n v="153.82999999999987"/>
    <x v="2"/>
    <x v="2"/>
    <x v="0"/>
    <x v="0"/>
    <s v="15:29"/>
    <s v="Weekday"/>
    <x v="9"/>
    <n v="11"/>
    <n v="2024"/>
    <s v="Nov-2024"/>
    <x v="9"/>
    <s v="Smart Watch"/>
    <x v="33"/>
    <s v="TrendMart Khammam Standard"/>
    <x v="2"/>
    <s v="Chandrika Gopalakrishnan"/>
    <x v="1"/>
    <s v="Rani Mishra"/>
    <n v="11"/>
    <d v="2024-11-01T00:00:00"/>
    <x v="100"/>
    <n v="0.14170044215180536"/>
    <x v="0"/>
  </r>
  <r>
    <s v="INV100973"/>
    <x v="0"/>
    <s v="CUST0677"/>
    <s v="PRD0060"/>
    <s v="STR050"/>
    <s v="EMP0225"/>
    <n v="2"/>
    <n v="2030.13"/>
    <n v="10"/>
    <n v="406.03"/>
    <n v="12"/>
    <n v="438.51"/>
    <n v="4092.74"/>
    <n v="2864.02"/>
    <n v="790.20999999999981"/>
    <x v="1"/>
    <x v="1"/>
    <x v="0"/>
    <x v="0"/>
    <s v="11:55"/>
    <s v="Weekday"/>
    <x v="0"/>
    <n v="12"/>
    <n v="2024"/>
    <s v="Dec-2024"/>
    <x v="3"/>
    <s v="Formal Shoes"/>
    <x v="29"/>
    <s v="TrendMart Thrissur High Street"/>
    <x v="1"/>
    <s v="Sathish Gupta"/>
    <x v="0"/>
    <s v="Swathi Achari"/>
    <n v="12"/>
    <d v="2024-12-01T00:00:00"/>
    <x v="160"/>
    <n v="0.19307603219359154"/>
    <x v="0"/>
  </r>
  <r>
    <s v="INV100974"/>
    <x v="21"/>
    <s v="CUST0328"/>
    <s v="PRD0249"/>
    <s v="STR062"/>
    <s v="EMP0100"/>
    <n v="1"/>
    <n v="1197.1500000000001"/>
    <n v="15"/>
    <n v="179.57"/>
    <n v="12"/>
    <n v="122.11"/>
    <n v="1139.69"/>
    <n v="795.4"/>
    <n v="222.18000000000006"/>
    <x v="1"/>
    <x v="1"/>
    <x v="0"/>
    <x v="0"/>
    <s v="13:49"/>
    <s v="Weekday"/>
    <x v="3"/>
    <n v="7"/>
    <n v="2024"/>
    <s v="Jul-2024"/>
    <x v="17"/>
    <s v="Track Pant"/>
    <x v="17"/>
    <s v="TrendMart Vijayawada Standard"/>
    <x v="0"/>
    <s v="Pranav Balasubramaniam"/>
    <x v="1"/>
    <s v="Priya Balasubramaniam"/>
    <n v="7"/>
    <d v="2024-07-01T00:00:00"/>
    <x v="232"/>
    <n v="0.19494774894927572"/>
    <x v="4"/>
  </r>
  <r>
    <s v="INV100975"/>
    <x v="303"/>
    <s v="CUST0286"/>
    <s v="PRD0054"/>
    <s v="STR092"/>
    <s v="EMP0149"/>
    <n v="3"/>
    <n v="1286.6099999999999"/>
    <n v="15"/>
    <n v="578.97"/>
    <n v="12"/>
    <n v="393.7"/>
    <n v="3674.56"/>
    <n v="2712.63"/>
    <n v="568.22999999999979"/>
    <x v="2"/>
    <x v="2"/>
    <x v="0"/>
    <x v="0"/>
    <s v="20:08"/>
    <s v="Weekday"/>
    <x v="2"/>
    <n v="5"/>
    <n v="2024"/>
    <s v="May-2024"/>
    <x v="18"/>
    <s v="Leather Wallet"/>
    <x v="31"/>
    <s v="TrendMart Kochi Standard"/>
    <x v="1"/>
    <s v="Deepthi Ramachandran"/>
    <x v="0"/>
    <s v="Vasanthi Kamath"/>
    <n v="5"/>
    <d v="2024-05-01T00:00:00"/>
    <x v="88"/>
    <n v="0.15463892275537747"/>
    <x v="4"/>
  </r>
  <r>
    <s v="INV100976"/>
    <x v="253"/>
    <s v="CUST0276"/>
    <s v="PRD0108"/>
    <s v="STR120"/>
    <s v="EMP0063"/>
    <n v="1"/>
    <n v="2320.31"/>
    <n v="30"/>
    <n v="696.09"/>
    <n v="12"/>
    <n v="194.91"/>
    <n v="1819.13"/>
    <n v="1551.42"/>
    <n v="72.80000000000004"/>
    <x v="4"/>
    <x v="4"/>
    <x v="0"/>
    <x v="0"/>
    <s v="12:45"/>
    <s v="Weekday"/>
    <x v="1"/>
    <n v="10"/>
    <n v="2024"/>
    <s v="Oct-2024"/>
    <x v="16"/>
    <s v="Sherwani"/>
    <x v="3"/>
    <s v="TrendMart Karimnagar Standard"/>
    <x v="2"/>
    <s v="Chandra Mishra"/>
    <x v="0"/>
    <s v="Anusuya Subramaniam"/>
    <n v="10"/>
    <d v="2024-10-01T00:00:00"/>
    <x v="96"/>
    <n v="4.0019130023692666E-2"/>
    <x v="1"/>
  </r>
  <r>
    <s v="INV100977"/>
    <x v="16"/>
    <s v="CUST0257"/>
    <s v="PRD0212"/>
    <s v="STR058"/>
    <s v="EMP0073"/>
    <n v="4"/>
    <n v="3049.16"/>
    <n v="25"/>
    <n v="3049.16"/>
    <n v="12"/>
    <n v="1097.7"/>
    <n v="10245.18"/>
    <n v="8158.8"/>
    <n v="988.68000000000006"/>
    <x v="5"/>
    <x v="5"/>
    <x v="1"/>
    <x v="0"/>
    <s v="15:41"/>
    <s v="Weekday"/>
    <x v="1"/>
    <n v="10"/>
    <n v="2024"/>
    <s v="Oct-2024"/>
    <x v="9"/>
    <s v="Digital Watch"/>
    <x v="36"/>
    <s v="TrendMart Thoothukudi Flagship"/>
    <x v="1"/>
    <s v="Bindu Achari"/>
    <x v="0"/>
    <s v="Sathish Sundaram"/>
    <n v="10"/>
    <d v="2024-10-01T00:00:00"/>
    <x v="161"/>
    <n v="9.6501964826386649E-2"/>
    <x v="1"/>
  </r>
  <r>
    <s v="INV100978"/>
    <x v="232"/>
    <s v="CUST0424"/>
    <s v="PRD0064"/>
    <s v="STR064"/>
    <s v="EMP0086"/>
    <n v="3"/>
    <n v="341.89"/>
    <n v="5"/>
    <n v="51.28"/>
    <n v="5"/>
    <n v="48.72"/>
    <n v="1023.11"/>
    <n v="762.45"/>
    <n v="211.93999999999997"/>
    <x v="3"/>
    <x v="3"/>
    <x v="1"/>
    <x v="0"/>
    <s v="14:05"/>
    <s v="Weekday"/>
    <x v="1"/>
    <n v="10"/>
    <n v="2024"/>
    <s v="Oct-2024"/>
    <x v="19"/>
    <s v="Leather Belt"/>
    <x v="27"/>
    <s v="TrendMart Karimnagar Standard"/>
    <x v="2"/>
    <s v="Usha Pandian"/>
    <x v="1"/>
    <s v="Anil Reddy"/>
    <n v="10"/>
    <d v="2024-10-01T00:00:00"/>
    <x v="47"/>
    <n v="0.20715270107808542"/>
    <x v="2"/>
  </r>
  <r>
    <s v="INV100979"/>
    <x v="184"/>
    <s v="CUST0523"/>
    <s v="PRD0040"/>
    <s v="STR091"/>
    <s v="EMP0206"/>
    <n v="4"/>
    <n v="1501.32"/>
    <n v="20"/>
    <n v="1201.06"/>
    <n v="12"/>
    <n v="576.51"/>
    <n v="5380.73"/>
    <n v="4594.6400000000003"/>
    <n v="209.57999999999925"/>
    <x v="3"/>
    <x v="3"/>
    <x v="1"/>
    <x v="0"/>
    <s v="19:16"/>
    <s v="Weekday"/>
    <x v="9"/>
    <n v="11"/>
    <n v="2024"/>
    <s v="Nov-2024"/>
    <x v="4"/>
    <s v="Track Suit"/>
    <x v="4"/>
    <s v="TrendMart Nizamabad Standard"/>
    <x v="2"/>
    <s v="Lavanya Murthy"/>
    <x v="1"/>
    <s v="Arjun Krishnan"/>
    <n v="11"/>
    <d v="2024-11-01T00:00:00"/>
    <x v="6"/>
    <n v="3.8950105283112005E-2"/>
    <x v="3"/>
  </r>
  <r>
    <s v="INV100980"/>
    <x v="152"/>
    <s v="CUST0066"/>
    <s v="PRD0065"/>
    <s v="STR102"/>
    <s v="EMP0147"/>
    <n v="2"/>
    <n v="3793.69"/>
    <n v="10"/>
    <n v="758.74"/>
    <n v="12"/>
    <n v="819.44"/>
    <n v="7648.08"/>
    <n v="5267.12"/>
    <n v="1561.52"/>
    <x v="0"/>
    <x v="0"/>
    <x v="1"/>
    <x v="0"/>
    <s v="10:56"/>
    <s v="Weekday"/>
    <x v="2"/>
    <n v="5"/>
    <n v="2024"/>
    <s v="May-2024"/>
    <x v="2"/>
    <s v="Georgette Saree"/>
    <x v="2"/>
    <s v="TrendMart Tirunelveli High Street"/>
    <x v="1"/>
    <s v="Chandrika Bhat"/>
    <x v="0"/>
    <s v="Yogesh Chettiar"/>
    <n v="5"/>
    <d v="2024-05-01T00:00:00"/>
    <x v="2"/>
    <n v="0.2041715044821707"/>
    <x v="0"/>
  </r>
  <r>
    <s v="INV100981"/>
    <x v="194"/>
    <s v="CUST0155"/>
    <s v="PRD0178"/>
    <s v="STR052"/>
    <s v="EMP0141"/>
    <n v="0"/>
    <n v="657.92"/>
    <n v="30"/>
    <n v="0"/>
    <n v="5"/>
    <n v="0"/>
    <n v="0"/>
    <n v="0"/>
    <n v="0"/>
    <x v="3"/>
    <x v="3"/>
    <x v="0"/>
    <x v="0"/>
    <s v="11:27"/>
    <s v="Weekend"/>
    <x v="7"/>
    <n v="9"/>
    <n v="2024"/>
    <s v="Sep-2024"/>
    <x v="18"/>
    <s v="Zip Wallet"/>
    <x v="21"/>
    <s v="TrendMart Guntur High Street"/>
    <x v="0"/>
    <s v="Karthik Kamath"/>
    <x v="3"/>
    <s v="Dhruv Mishra"/>
    <n v="9"/>
    <d v="2024-09-01T00:00:00"/>
    <x v="64"/>
    <n v="0"/>
    <x v="1"/>
  </r>
  <r>
    <s v="INV100982"/>
    <x v="93"/>
    <s v="CUST0152"/>
    <s v="PRD0101"/>
    <s v="STR094"/>
    <s v="EMP0009"/>
    <n v="2"/>
    <n v="1010.55"/>
    <n v="20"/>
    <n v="404.22"/>
    <n v="12"/>
    <n v="194.03"/>
    <n v="1810.91"/>
    <n v="1348.58"/>
    <n v="268.30000000000018"/>
    <x v="0"/>
    <x v="0"/>
    <x v="0"/>
    <x v="0"/>
    <s v="14:40"/>
    <s v="Weekday"/>
    <x v="1"/>
    <n v="10"/>
    <n v="2024"/>
    <s v="Oct-2024"/>
    <x v="17"/>
    <s v="Chinos"/>
    <x v="21"/>
    <s v="TrendMart Kollam Flagship"/>
    <x v="1"/>
    <s v="Rahul Chettiar"/>
    <x v="3"/>
    <s v="Vinod Hegde"/>
    <n v="10"/>
    <d v="2024-10-01T00:00:00"/>
    <x v="233"/>
    <n v="0.14815755614580525"/>
    <x v="3"/>
  </r>
  <r>
    <s v="INV100983"/>
    <x v="250"/>
    <s v="CUST0216"/>
    <s v="PRD0084"/>
    <s v="STR003"/>
    <s v="EMP0160"/>
    <n v="2"/>
    <n v="1371.69"/>
    <n v="10"/>
    <n v="274.33999999999997"/>
    <n v="12"/>
    <n v="296.27999999999997"/>
    <n v="2765.32"/>
    <n v="2146.9"/>
    <n v="322.1400000000001"/>
    <x v="2"/>
    <x v="2"/>
    <x v="0"/>
    <x v="0"/>
    <s v="20:13"/>
    <s v="Weekday"/>
    <x v="7"/>
    <n v="9"/>
    <n v="2024"/>
    <s v="Sep-2024"/>
    <x v="7"/>
    <s v="Bootcut"/>
    <x v="29"/>
    <s v="TrendMart Tumakuru High Street"/>
    <x v="2"/>
    <s v="Srinivas Iyer"/>
    <x v="3"/>
    <s v="Ganesh Iyengar"/>
    <n v="9"/>
    <d v="2024-09-01T00:00:00"/>
    <x v="50"/>
    <n v="0.11649284712076724"/>
    <x v="0"/>
  </r>
  <r>
    <s v="INV100984"/>
    <x v="174"/>
    <s v="CUST0397"/>
    <s v="PRD0123"/>
    <s v="STR005"/>
    <s v="EMP0173"/>
    <n v="1"/>
    <n v="1167.02"/>
    <n v="0"/>
    <n v="0"/>
    <n v="12"/>
    <n v="140.04"/>
    <n v="1307.06"/>
    <n v="737.35"/>
    <n v="429.66999999999996"/>
    <x v="1"/>
    <x v="1"/>
    <x v="1"/>
    <x v="0"/>
    <s v="16:19"/>
    <s v="Weekday"/>
    <x v="2"/>
    <n v="5"/>
    <n v="2024"/>
    <s v="May-2024"/>
    <x v="19"/>
    <s v="Formal Belt"/>
    <x v="11"/>
    <s v="TrendMart Kochi High Street"/>
    <x v="1"/>
    <s v="Kalpana Achari"/>
    <x v="1"/>
    <s v="Logesh Gopalakrishnan"/>
    <n v="5"/>
    <d v="2024-05-01T00:00:00"/>
    <x v="105"/>
    <n v="0.32873012715560113"/>
    <x v="2"/>
  </r>
  <r>
    <s v="INV100985"/>
    <x v="130"/>
    <s v="CUST0289"/>
    <s v="PRD0120"/>
    <s v="STR069"/>
    <s v="EMP0203"/>
    <n v="1"/>
    <n v="658.54"/>
    <n v="10"/>
    <n v="65.849999999999994"/>
    <n v="5"/>
    <n v="29.63"/>
    <n v="622.32000000000005"/>
    <n v="371.12"/>
    <n v="221.57000000000005"/>
    <x v="0"/>
    <x v="0"/>
    <x v="0"/>
    <x v="0"/>
    <s v="13:06"/>
    <s v="Weekend"/>
    <x v="1"/>
    <n v="10"/>
    <n v="2024"/>
    <s v="Oct-2024"/>
    <x v="18"/>
    <s v="Card Holder"/>
    <x v="9"/>
    <s v="TrendMart Erode Mall Kiosk"/>
    <x v="1"/>
    <s v="Balaji Kumar"/>
    <x v="1"/>
    <s v="Rani Mishra"/>
    <n v="10"/>
    <d v="2024-10-01T00:00:00"/>
    <x v="120"/>
    <n v="0.35603869391952697"/>
    <x v="0"/>
  </r>
  <r>
    <s v="INV100986"/>
    <x v="326"/>
    <s v="CUST0442"/>
    <s v="PRD0186"/>
    <s v="STR022"/>
    <s v="EMP0063"/>
    <n v="1"/>
    <n v="849.28"/>
    <n v="15"/>
    <n v="127.39"/>
    <n v="5"/>
    <n v="36.090000000000003"/>
    <n v="757.98"/>
    <n v="573.09"/>
    <n v="148.79999999999998"/>
    <x v="1"/>
    <x v="1"/>
    <x v="1"/>
    <x v="0"/>
    <s v="10:34"/>
    <s v="Weekday"/>
    <x v="8"/>
    <n v="3"/>
    <n v="2025"/>
    <s v="Mar-2025"/>
    <x v="0"/>
    <s v="Anarkali Kurti"/>
    <x v="8"/>
    <s v="TrendMart Shivamogga Outlet"/>
    <x v="2"/>
    <s v="Deepthi Pandian"/>
    <x v="1"/>
    <s v="Anusuya Subramaniam"/>
    <n v="15"/>
    <d v="2025-03-01T00:00:00"/>
    <x v="48"/>
    <n v="0.19631124831789754"/>
    <x v="4"/>
  </r>
  <r>
    <s v="INV100987"/>
    <x v="222"/>
    <s v="CUST0167"/>
    <s v="PRD0036"/>
    <s v="STR108"/>
    <s v="EMP0026"/>
    <n v="2"/>
    <n v="5224.8599999999997"/>
    <n v="30"/>
    <n v="3134.92"/>
    <n v="12"/>
    <n v="877.78"/>
    <n v="8192.58"/>
    <n v="7497.42"/>
    <n v="-182.62000000000012"/>
    <x v="2"/>
    <x v="2"/>
    <x v="0"/>
    <x v="0"/>
    <s v="21:49"/>
    <s v="Weekday"/>
    <x v="1"/>
    <n v="10"/>
    <n v="2024"/>
    <s v="Oct-2024"/>
    <x v="9"/>
    <s v="Digital Watch"/>
    <x v="30"/>
    <s v="TrendMart Kozhikode High Street"/>
    <x v="1"/>
    <s v="Muthu Achari"/>
    <x v="0"/>
    <s v="Sunita Ramachandran"/>
    <n v="10"/>
    <d v="2024-10-01T00:00:00"/>
    <x v="51"/>
    <n v="-2.2290902255455561E-2"/>
    <x v="1"/>
  </r>
  <r>
    <s v="INV100988"/>
    <x v="41"/>
    <s v="CUST0007"/>
    <s v="PRD0206"/>
    <s v="STR036"/>
    <s v="EMP0276"/>
    <n v="1"/>
    <n v="613.44000000000005"/>
    <n v="15"/>
    <n v="92.02"/>
    <n v="5"/>
    <n v="26.07"/>
    <n v="547.49"/>
    <n v="500.08"/>
    <n v="21.340000000000025"/>
    <x v="4"/>
    <x v="4"/>
    <x v="1"/>
    <x v="0"/>
    <s v="19:06"/>
    <s v="Weekday"/>
    <x v="10"/>
    <n v="4"/>
    <n v="2024"/>
    <s v="Apr-2024"/>
    <x v="17"/>
    <s v="Track Pant"/>
    <x v="37"/>
    <s v="TrendMart Thiruvananthapuram Outlet"/>
    <x v="1"/>
    <s v="Sangeeta Gounder"/>
    <x v="1"/>
    <s v="Manoj Ramachandran"/>
    <n v="4"/>
    <d v="2024-04-01T00:00:00"/>
    <x v="234"/>
    <n v="3.8977880874536568E-2"/>
    <x v="4"/>
  </r>
  <r>
    <s v="INV100989"/>
    <x v="19"/>
    <s v="CUST0075"/>
    <s v="PRD0058"/>
    <s v="STR116"/>
    <s v="EMP0276"/>
    <n v="2"/>
    <n v="1495.69"/>
    <n v="15"/>
    <n v="448.71"/>
    <n v="12"/>
    <n v="305.12"/>
    <n v="2847.79"/>
    <n v="2232.66"/>
    <n v="310.0100000000001"/>
    <x v="3"/>
    <x v="3"/>
    <x v="0"/>
    <x v="0"/>
    <s v="13:54"/>
    <s v="Weekday"/>
    <x v="9"/>
    <n v="11"/>
    <n v="2024"/>
    <s v="Nov-2024"/>
    <x v="18"/>
    <s v="Card Holder"/>
    <x v="18"/>
    <s v="TrendMart Madurai High Street"/>
    <x v="1"/>
    <s v="Elango Sharma"/>
    <x v="1"/>
    <s v="Manoj Ramachandran"/>
    <n v="11"/>
    <d v="2024-11-01T00:00:00"/>
    <x v="137"/>
    <n v="0.10885985272790484"/>
    <x v="4"/>
  </r>
  <r>
    <s v="INV100990"/>
    <x v="71"/>
    <s v="CUST0157"/>
    <s v="PRD0123"/>
    <s v="STR108"/>
    <s v="EMP0255"/>
    <n v="2"/>
    <n v="1080.9000000000001"/>
    <n v="0"/>
    <n v="0"/>
    <n v="12"/>
    <n v="259.42"/>
    <n v="2421.2199999999998"/>
    <n v="1474.7"/>
    <n v="687.09999999999968"/>
    <x v="0"/>
    <x v="0"/>
    <x v="0"/>
    <x v="0"/>
    <s v="20:59"/>
    <s v="Weekday"/>
    <x v="4"/>
    <n v="2"/>
    <n v="2025"/>
    <s v="Feb-2025"/>
    <x v="19"/>
    <s v="Formal Belt"/>
    <x v="11"/>
    <s v="TrendMart Kozhikode High Street"/>
    <x v="1"/>
    <s v="Neelam Srinivasan"/>
    <x v="3"/>
    <s v="Venkat Sharma"/>
    <n v="14"/>
    <d v="2025-02-01T00:00:00"/>
    <x v="105"/>
    <n v="0.2837825559015702"/>
    <x v="2"/>
  </r>
  <r>
    <s v="INV100991"/>
    <x v="97"/>
    <s v="CUST0250"/>
    <s v="PRD0105"/>
    <s v="STR080"/>
    <s v="EMP0206"/>
    <n v="4"/>
    <n v="1144.32"/>
    <n v="20"/>
    <n v="915.46"/>
    <n v="12"/>
    <n v="439.42"/>
    <n v="4101.24"/>
    <n v="3367.4"/>
    <n v="294.41999999999967"/>
    <x v="0"/>
    <x v="0"/>
    <x v="0"/>
    <x v="0"/>
    <s v="18:21"/>
    <s v="Weekend"/>
    <x v="1"/>
    <n v="10"/>
    <n v="2024"/>
    <s v="Oct-2024"/>
    <x v="8"/>
    <s v="Shirt Dress"/>
    <x v="43"/>
    <s v="TrendMart Kochi High Street"/>
    <x v="1"/>
    <s v="Pooja Iyer"/>
    <x v="0"/>
    <s v="Arjun Krishnan"/>
    <n v="10"/>
    <d v="2024-10-01T00:00:00"/>
    <x v="97"/>
    <n v="7.1788044591391792E-2"/>
    <x v="3"/>
  </r>
  <r>
    <s v="INV100992"/>
    <x v="276"/>
    <s v="CUST0261"/>
    <s v="PRD0030"/>
    <s v="STR055"/>
    <s v="EMP0156"/>
    <n v="3"/>
    <n v="626.99"/>
    <n v="30"/>
    <n v="564.29"/>
    <n v="5"/>
    <n v="65.83"/>
    <n v="1382.51"/>
    <n v="1258.2"/>
    <n v="58.479999999999947"/>
    <x v="0"/>
    <x v="0"/>
    <x v="0"/>
    <x v="0"/>
    <s v="19:11"/>
    <s v="Weekday"/>
    <x v="5"/>
    <n v="6"/>
    <n v="2024"/>
    <s v="Jun-2024"/>
    <x v="10"/>
    <s v="Tunic"/>
    <x v="22"/>
    <s v="TrendMart Nellore High Street"/>
    <x v="0"/>
    <s v="Tejaswini Kamath"/>
    <x v="3"/>
    <s v="Deepthi Iyengar"/>
    <n v="6"/>
    <d v="2024-06-01T00:00:00"/>
    <x v="173"/>
    <n v="4.2299874865281223E-2"/>
    <x v="1"/>
  </r>
  <r>
    <s v="INV100993"/>
    <x v="211"/>
    <s v="CUST0074"/>
    <s v="PRD0149"/>
    <s v="STR043"/>
    <s v="EMP0009"/>
    <n v="4"/>
    <n v="1768.37"/>
    <n v="15"/>
    <n v="1061.02"/>
    <n v="12"/>
    <n v="721.5"/>
    <n v="6733.96"/>
    <n v="4580.84"/>
    <n v="1431.62"/>
    <x v="0"/>
    <x v="0"/>
    <x v="1"/>
    <x v="0"/>
    <s v="16:35"/>
    <s v="Weekday"/>
    <x v="0"/>
    <n v="12"/>
    <n v="2024"/>
    <s v="Dec-2024"/>
    <x v="3"/>
    <s v="Slippers"/>
    <x v="39"/>
    <s v="TrendMart Mangaluru Standard"/>
    <x v="2"/>
    <s v="Jagan Venkatesan"/>
    <x v="3"/>
    <s v="Vinod Hegde"/>
    <n v="12"/>
    <d v="2024-12-01T00:00:00"/>
    <x v="154"/>
    <n v="0.21259704542349522"/>
    <x v="4"/>
  </r>
  <r>
    <s v="INV100994"/>
    <x v="249"/>
    <s v="CUST0047"/>
    <s v="PRD0134"/>
    <s v="STR103"/>
    <s v="EMP0206"/>
    <n v="4"/>
    <n v="915.91"/>
    <n v="5"/>
    <n v="183.18"/>
    <n v="5"/>
    <n v="174.02"/>
    <n v="3654.48"/>
    <n v="2792.32"/>
    <n v="688.13999999999987"/>
    <x v="3"/>
    <x v="3"/>
    <x v="1"/>
    <x v="0"/>
    <s v="11:14"/>
    <s v="Weekday"/>
    <x v="8"/>
    <n v="3"/>
    <n v="2025"/>
    <s v="Mar-2025"/>
    <x v="8"/>
    <s v="Maxi Dress"/>
    <x v="22"/>
    <s v="TrendMart Alappuzha Outlet"/>
    <x v="1"/>
    <s v="Chidambaram Naidu"/>
    <x v="2"/>
    <s v="Arjun Krishnan"/>
    <n v="15"/>
    <d v="2025-03-01T00:00:00"/>
    <x v="55"/>
    <n v="0.1883003874696263"/>
    <x v="2"/>
  </r>
  <r>
    <s v="INV100995"/>
    <x v="327"/>
    <s v="CUST0173"/>
    <s v="PRD0213"/>
    <s v="STR045"/>
    <s v="EMP0072"/>
    <n v="2"/>
    <n v="6736.03"/>
    <n v="10"/>
    <n v="1347.21"/>
    <n v="3"/>
    <n v="363.75"/>
    <n v="12488.6"/>
    <n v="9734.42"/>
    <n v="2390.4300000000003"/>
    <x v="0"/>
    <x v="0"/>
    <x v="0"/>
    <x v="0"/>
    <s v="14:18"/>
    <s v="Weekday"/>
    <x v="11"/>
    <n v="8"/>
    <n v="2024"/>
    <s v="Aug-2024"/>
    <x v="14"/>
    <s v="Earrings"/>
    <x v="9"/>
    <s v="TrendMart Khammam Standard"/>
    <x v="2"/>
    <s v="Bhagya Sharma"/>
    <x v="3"/>
    <s v="Anitha Ramachandran"/>
    <n v="8"/>
    <d v="2024-08-01T00:00:00"/>
    <x v="80"/>
    <n v="0.19140896497605819"/>
    <x v="0"/>
  </r>
  <r>
    <s v="INV100996"/>
    <x v="193"/>
    <s v="CUST0364"/>
    <s v="PRD0158"/>
    <s v="STR032"/>
    <s v="EMP0258"/>
    <n v="3"/>
    <n v="684.98"/>
    <n v="15"/>
    <n v="308.24"/>
    <n v="5"/>
    <n v="87.33"/>
    <n v="1834.03"/>
    <n v="1371.48"/>
    <n v="375.21999999999997"/>
    <x v="1"/>
    <x v="1"/>
    <x v="0"/>
    <x v="1"/>
    <s v="13:01"/>
    <s v="Weekend"/>
    <x v="4"/>
    <n v="2"/>
    <n v="2025"/>
    <s v="Feb-2025"/>
    <x v="10"/>
    <s v="Formal Top"/>
    <x v="21"/>
    <s v="TrendMart Kochi Standard"/>
    <x v="1"/>
    <s v="Anitha Bhat"/>
    <x v="1"/>
    <s v="Preethi Singh"/>
    <n v="14"/>
    <d v="2025-02-01T00:00:00"/>
    <x v="68"/>
    <n v="0.20458771121519276"/>
    <x v="4"/>
  </r>
  <r>
    <s v="INV100997"/>
    <x v="126"/>
    <s v="CUST0850"/>
    <s v="PRD0099"/>
    <s v="STR016"/>
    <s v="EMP0215"/>
    <n v="1"/>
    <n v="954.76"/>
    <n v="0"/>
    <n v="0"/>
    <n v="5"/>
    <n v="47.74"/>
    <n v="1002.5"/>
    <n v="700.93"/>
    <n v="253.83000000000004"/>
    <x v="3"/>
    <x v="3"/>
    <x v="0"/>
    <x v="0"/>
    <s v="20:32"/>
    <s v="Weekday"/>
    <x v="9"/>
    <n v="11"/>
    <n v="2024"/>
    <s v="Nov-2024"/>
    <x v="7"/>
    <s v="Skinny Fit"/>
    <x v="9"/>
    <s v="TrendMart Visakhapatnam Flagship"/>
    <x v="0"/>
    <s v="Chidambaram Krishnan"/>
    <x v="0"/>
    <s v="Praveen Gupta"/>
    <n v="11"/>
    <d v="2024-11-01T00:00:00"/>
    <x v="199"/>
    <n v="0.25319700748129681"/>
    <x v="2"/>
  </r>
  <r>
    <s v="INV100998"/>
    <x v="31"/>
    <s v="CUST0571"/>
    <s v="PRD0024"/>
    <s v="STR015"/>
    <s v="EMP0207"/>
    <n v="1"/>
    <n v="2059.5300000000002"/>
    <n v="0"/>
    <n v="0"/>
    <n v="12"/>
    <n v="247.14"/>
    <n v="2306.67"/>
    <n v="1579.46"/>
    <n v="480.07000000000005"/>
    <x v="1"/>
    <x v="1"/>
    <x v="0"/>
    <x v="0"/>
    <s v="17:36"/>
    <s v="Weekday"/>
    <x v="9"/>
    <n v="11"/>
    <n v="2024"/>
    <s v="Nov-2024"/>
    <x v="12"/>
    <s v="Backpack"/>
    <x v="47"/>
    <s v="TrendMart Madurai Mall Kiosk"/>
    <x v="1"/>
    <s v="Mahesh Varma"/>
    <x v="1"/>
    <s v="Chitra Bhat"/>
    <n v="11"/>
    <d v="2024-11-01T00:00:00"/>
    <x v="172"/>
    <n v="0.20812253161483873"/>
    <x v="2"/>
  </r>
  <r>
    <s v="INV100999"/>
    <x v="93"/>
    <s v="CUST0732"/>
    <s v="PRD0076"/>
    <s v="STR002"/>
    <s v="EMP0121"/>
    <n v="3"/>
    <n v="831.88"/>
    <n v="10"/>
    <n v="249.56"/>
    <n v="5"/>
    <n v="112.3"/>
    <n v="2358.38"/>
    <n v="1984.02"/>
    <n v="262.06000000000012"/>
    <x v="4"/>
    <x v="4"/>
    <x v="0"/>
    <x v="0"/>
    <s v="15:43"/>
    <s v="Weekday"/>
    <x v="1"/>
    <n v="10"/>
    <n v="2024"/>
    <s v="Oct-2024"/>
    <x v="5"/>
    <s v="Slim Fit"/>
    <x v="21"/>
    <s v="TrendMart Thrissur Standard"/>
    <x v="1"/>
    <s v="Harish Varma"/>
    <x v="3"/>
    <s v="Yamini Pandian"/>
    <n v="10"/>
    <d v="2024-10-01T00:00:00"/>
    <x v="196"/>
    <n v="0.11111864924227652"/>
    <x v="0"/>
  </r>
  <r>
    <s v="INV101000"/>
    <x v="0"/>
    <s v="CUST0415"/>
    <s v="PRD0186"/>
    <s v="STR046"/>
    <s v="EMP0206"/>
    <n v="1"/>
    <n v="816.31"/>
    <n v="0"/>
    <n v="0"/>
    <n v="5"/>
    <n v="40.82"/>
    <n v="857.13"/>
    <n v="573.09"/>
    <n v="243.21999999999997"/>
    <x v="0"/>
    <x v="0"/>
    <x v="0"/>
    <x v="0"/>
    <s v="17:16"/>
    <s v="Weekday"/>
    <x v="0"/>
    <n v="12"/>
    <n v="2024"/>
    <s v="Dec-2024"/>
    <x v="0"/>
    <s v="Anarkali Kurti"/>
    <x v="8"/>
    <s v="TrendMart Hyderabad High Street"/>
    <x v="2"/>
    <s v="Mahesh Shetty"/>
    <x v="0"/>
    <s v="Arjun Krishnan"/>
    <n v="12"/>
    <d v="2024-12-01T00:00:00"/>
    <x v="48"/>
    <n v="0.28376092308051282"/>
    <x v="2"/>
  </r>
  <r>
    <s v="INV101001"/>
    <x v="199"/>
    <s v="CUST0609"/>
    <s v="PRD0185"/>
    <s v="STR026"/>
    <s v="EMP0156"/>
    <n v="1"/>
    <n v="1516.16"/>
    <n v="30"/>
    <n v="454.85"/>
    <n v="12"/>
    <n v="127.36"/>
    <n v="1188.67"/>
    <n v="971.87"/>
    <n v="89.440000000000069"/>
    <x v="2"/>
    <x v="2"/>
    <x v="0"/>
    <x v="0"/>
    <s v="14:00"/>
    <s v="Weekday"/>
    <x v="10"/>
    <n v="4"/>
    <n v="2024"/>
    <s v="Apr-2024"/>
    <x v="16"/>
    <s v="Nehru Jacket"/>
    <x v="3"/>
    <s v="TrendMart Guntur Standard"/>
    <x v="0"/>
    <s v="Kannan Reddy"/>
    <x v="1"/>
    <s v="Deepthi Iyengar"/>
    <n v="4"/>
    <d v="2024-04-01T00:00:00"/>
    <x v="235"/>
    <n v="7.5243759832417795E-2"/>
    <x v="1"/>
  </r>
  <r>
    <s v="INV101002"/>
    <x v="232"/>
    <s v="CUST0406"/>
    <s v="PRD0105"/>
    <s v="STR073"/>
    <s v="EMP0206"/>
    <n v="1"/>
    <n v="1211.8"/>
    <n v="20"/>
    <n v="242.36"/>
    <n v="12"/>
    <n v="116.33"/>
    <n v="1085.77"/>
    <n v="841.85"/>
    <n v="127.58999999999996"/>
    <x v="0"/>
    <x v="0"/>
    <x v="0"/>
    <x v="0"/>
    <s v="18:59"/>
    <s v="Weekday"/>
    <x v="1"/>
    <n v="10"/>
    <n v="2024"/>
    <s v="Oct-2024"/>
    <x v="8"/>
    <s v="Shirt Dress"/>
    <x v="43"/>
    <s v="TrendMart Thiruvananthapuram High Street"/>
    <x v="1"/>
    <s v="Gayathri Srinivasan"/>
    <x v="0"/>
    <s v="Arjun Krishnan"/>
    <n v="10"/>
    <d v="2024-10-01T00:00:00"/>
    <x v="97"/>
    <n v="0.11751107508956773"/>
    <x v="3"/>
  </r>
  <r>
    <s v="INV101003"/>
    <x v="128"/>
    <s v="CUST0072"/>
    <s v="PRD0169"/>
    <s v="STR056"/>
    <s v="EMP0285"/>
    <n v="1"/>
    <n v="1777.15"/>
    <n v="10"/>
    <n v="177.72"/>
    <n v="12"/>
    <n v="191.93"/>
    <n v="1791.36"/>
    <n v="1407.33"/>
    <n v="192.09999999999997"/>
    <x v="3"/>
    <x v="3"/>
    <x v="0"/>
    <x v="0"/>
    <s v="12:39"/>
    <s v="Weekday"/>
    <x v="9"/>
    <n v="11"/>
    <n v="2024"/>
    <s v="Nov-2024"/>
    <x v="8"/>
    <s v="Maxi Dress"/>
    <x v="10"/>
    <s v="TrendMart Nizamabad Standard"/>
    <x v="2"/>
    <s v="Rohit Gupta"/>
    <x v="0"/>
    <s v="Chandran Krishnan"/>
    <n v="11"/>
    <d v="2024-11-01T00:00:00"/>
    <x v="13"/>
    <n v="0.10723695962843871"/>
    <x v="0"/>
  </r>
  <r>
    <s v="INV101004"/>
    <x v="102"/>
    <s v="CUST0640"/>
    <s v="PRD0112"/>
    <s v="STR092"/>
    <s v="EMP0260"/>
    <n v="2"/>
    <n v="2399.5500000000002"/>
    <n v="20"/>
    <n v="959.82"/>
    <n v="12"/>
    <n v="460.71"/>
    <n v="4299.99"/>
    <n v="3353.84"/>
    <n v="485.43999999999966"/>
    <x v="0"/>
    <x v="0"/>
    <x v="1"/>
    <x v="0"/>
    <s v="15:12"/>
    <s v="Weekend"/>
    <x v="8"/>
    <n v="3"/>
    <n v="2025"/>
    <s v="Mar-2025"/>
    <x v="16"/>
    <s v="Sherwani"/>
    <x v="27"/>
    <s v="TrendMart Kochi Standard"/>
    <x v="1"/>
    <s v="Tanvi Sundaram"/>
    <x v="0"/>
    <s v="Malathi Varma"/>
    <n v="15"/>
    <d v="2025-03-01T00:00:00"/>
    <x v="147"/>
    <n v="0.11289328579833899"/>
    <x v="3"/>
  </r>
  <r>
    <s v="INV101005"/>
    <x v="96"/>
    <s v="CUST0096"/>
    <s v="PRD0035"/>
    <s v="STR010"/>
    <s v="EMP0260"/>
    <n v="2"/>
    <n v="829.85"/>
    <n v="25"/>
    <n v="414.93"/>
    <n v="5"/>
    <n v="62.24"/>
    <n v="1307.01"/>
    <n v="1079.52"/>
    <n v="165.25"/>
    <x v="1"/>
    <x v="1"/>
    <x v="0"/>
    <x v="0"/>
    <s v="17:12"/>
    <s v="Weekday"/>
    <x v="0"/>
    <n v="12"/>
    <n v="2024"/>
    <s v="Dec-2024"/>
    <x v="0"/>
    <s v="Printed Kurti"/>
    <x v="1"/>
    <s v="TrendMart Kochi Mall Kiosk"/>
    <x v="1"/>
    <s v="Tara Gopalakrishnan"/>
    <x v="0"/>
    <s v="Malathi Varma"/>
    <n v="12"/>
    <d v="2024-12-01T00:00:00"/>
    <x v="4"/>
    <n v="0.1264336156571105"/>
    <x v="1"/>
  </r>
  <r>
    <s v="INV101006"/>
    <x v="171"/>
    <s v="CUST0590"/>
    <s v="PRD0072"/>
    <s v="STR118"/>
    <s v="EMP0015"/>
    <n v="1"/>
    <n v="894.08"/>
    <n v="20"/>
    <n v="178.82"/>
    <n v="5"/>
    <n v="35.76"/>
    <n v="751.02"/>
    <n v="599.28"/>
    <n v="115.98000000000002"/>
    <x v="0"/>
    <x v="0"/>
    <x v="0"/>
    <x v="0"/>
    <s v="17:28"/>
    <s v="Weekday"/>
    <x v="9"/>
    <n v="11"/>
    <n v="2024"/>
    <s v="Nov-2024"/>
    <x v="0"/>
    <s v="Straight Kurti"/>
    <x v="5"/>
    <s v="TrendMart Nellore Mall Kiosk"/>
    <x v="0"/>
    <s v="Vani Iyer"/>
    <x v="2"/>
    <s v="Vikram Bhat"/>
    <n v="11"/>
    <d v="2024-11-01T00:00:00"/>
    <x v="142"/>
    <n v="0.15442997523368221"/>
    <x v="3"/>
  </r>
  <r>
    <s v="INV101007"/>
    <x v="157"/>
    <s v="CUST0704"/>
    <s v="PRD0199"/>
    <s v="STR031"/>
    <s v="EMP0090"/>
    <n v="2"/>
    <n v="3360.39"/>
    <n v="0"/>
    <n v="0"/>
    <n v="12"/>
    <n v="806.49"/>
    <n v="7527.27"/>
    <n v="4849.24"/>
    <n v="1871.5400000000006"/>
    <x v="0"/>
    <x v="0"/>
    <x v="0"/>
    <x v="0"/>
    <s v="21:01"/>
    <s v="Weekday"/>
    <x v="7"/>
    <n v="9"/>
    <n v="2024"/>
    <s v="Sep-2024"/>
    <x v="3"/>
    <s v="Formal Shoes"/>
    <x v="4"/>
    <s v="TrendMart Kozhikode Mall Kiosk"/>
    <x v="1"/>
    <s v="Devraj Kamath"/>
    <x v="3"/>
    <s v="Padma Gounder"/>
    <n v="9"/>
    <d v="2024-09-01T00:00:00"/>
    <x v="5"/>
    <n v="0.24863463114781328"/>
    <x v="2"/>
  </r>
  <r>
    <s v="INV101008"/>
    <x v="175"/>
    <s v="CUST0640"/>
    <s v="PRD0098"/>
    <s v="STR077"/>
    <s v="EMP0008"/>
    <n v="2"/>
    <n v="1295.56"/>
    <n v="5"/>
    <n v="129.56"/>
    <n v="12"/>
    <n v="295.39"/>
    <n v="2756.95"/>
    <n v="1878.26"/>
    <n v="583.29999999999984"/>
    <x v="3"/>
    <x v="3"/>
    <x v="0"/>
    <x v="0"/>
    <s v="18:42"/>
    <s v="Weekday"/>
    <x v="2"/>
    <n v="5"/>
    <n v="2024"/>
    <s v="May-2024"/>
    <x v="18"/>
    <s v="Leather Wallet"/>
    <x v="37"/>
    <s v="TrendMart Hyderabad Mall Kiosk"/>
    <x v="2"/>
    <s v="Tanvi Sundaram"/>
    <x v="0"/>
    <s v="Deepak Kamath"/>
    <n v="5"/>
    <d v="2024-05-01T00:00:00"/>
    <x v="98"/>
    <n v="0.21157438473675616"/>
    <x v="2"/>
  </r>
  <r>
    <s v="INV101009"/>
    <x v="76"/>
    <s v="CUST0591"/>
    <s v="PRD0135"/>
    <s v="STR071"/>
    <s v="EMP0215"/>
    <n v="1"/>
    <n v="2805.48"/>
    <n v="10"/>
    <n v="280.55"/>
    <n v="12"/>
    <n v="302.99"/>
    <n v="2827.92"/>
    <n v="2204.96"/>
    <n v="319.97000000000003"/>
    <x v="3"/>
    <x v="3"/>
    <x v="0"/>
    <x v="0"/>
    <s v="14:34"/>
    <s v="Weekday"/>
    <x v="1"/>
    <n v="10"/>
    <n v="2024"/>
    <s v="Oct-2024"/>
    <x v="3"/>
    <s v="Sandals"/>
    <x v="12"/>
    <s v="TrendMart Kannur Standard"/>
    <x v="1"/>
    <s v="Feroz Gupta"/>
    <x v="3"/>
    <s v="Praveen Gupta"/>
    <n v="10"/>
    <d v="2024-10-01T00:00:00"/>
    <x v="117"/>
    <n v="0.11314676511358172"/>
    <x v="0"/>
  </r>
  <r>
    <s v="INV101010"/>
    <x v="82"/>
    <s v="CUST0149"/>
    <s v="PRD0050"/>
    <s v="STR047"/>
    <s v="EMP0072"/>
    <n v="1"/>
    <n v="1169.8399999999999"/>
    <n v="5"/>
    <n v="58.49"/>
    <n v="12"/>
    <n v="133.36000000000001"/>
    <n v="1244.71"/>
    <n v="769.63"/>
    <n v="341.72"/>
    <x v="3"/>
    <x v="3"/>
    <x v="0"/>
    <x v="0"/>
    <s v="11:10"/>
    <s v="Weekday"/>
    <x v="7"/>
    <n v="9"/>
    <n v="2024"/>
    <s v="Sep-2024"/>
    <x v="8"/>
    <s v="A-Line Dress"/>
    <x v="28"/>
    <s v="TrendMart Kurnool Standard"/>
    <x v="0"/>
    <s v="Jayaram Yadav"/>
    <x v="1"/>
    <s v="Anitha Ramachandran"/>
    <n v="9"/>
    <d v="2024-09-01T00:00:00"/>
    <x v="144"/>
    <n v="0.2745378441564702"/>
    <x v="2"/>
  </r>
  <r>
    <s v="INV101011"/>
    <x v="137"/>
    <s v="CUST0665"/>
    <s v="PRD0179"/>
    <s v="STR021"/>
    <s v="EMP0258"/>
    <n v="3"/>
    <n v="1626.04"/>
    <n v="0"/>
    <n v="0"/>
    <n v="12"/>
    <n v="585.37"/>
    <n v="5463.49"/>
    <n v="3419.43"/>
    <n v="1458.69"/>
    <x v="2"/>
    <x v="2"/>
    <x v="0"/>
    <x v="0"/>
    <s v="21:44"/>
    <s v="Weekday"/>
    <x v="0"/>
    <n v="12"/>
    <n v="2024"/>
    <s v="Dec-2024"/>
    <x v="7"/>
    <s v="Bootcut"/>
    <x v="47"/>
    <s v="TrendMart Kozhikode Standard"/>
    <x v="1"/>
    <s v="Preethi Krishnan"/>
    <x v="2"/>
    <s v="Preethi Singh"/>
    <n v="12"/>
    <d v="2024-12-01T00:00:00"/>
    <x v="114"/>
    <n v="0.26698868305789891"/>
    <x v="2"/>
  </r>
  <r>
    <s v="INV101012"/>
    <x v="165"/>
    <s v="CUST0731"/>
    <s v="PRD0130"/>
    <s v="STR028"/>
    <s v="EMP0127"/>
    <n v="3"/>
    <n v="1320.23"/>
    <n v="10"/>
    <n v="396.07"/>
    <n v="12"/>
    <n v="427.75"/>
    <n v="3992.37"/>
    <n v="2886.51"/>
    <n v="678.10999999999967"/>
    <x v="5"/>
    <x v="5"/>
    <x v="1"/>
    <x v="0"/>
    <s v="19:25"/>
    <s v="Weekday"/>
    <x v="8"/>
    <n v="3"/>
    <n v="2025"/>
    <s v="Mar-2025"/>
    <x v="2"/>
    <s v="Cotton Saree"/>
    <x v="47"/>
    <s v="TrendMart Shivamogga Standard"/>
    <x v="2"/>
    <s v="Chidambaram Subramaniam"/>
    <x v="1"/>
    <s v="Chandra Reddy"/>
    <n v="15"/>
    <d v="2025-03-01T00:00:00"/>
    <x v="132"/>
    <n v="0.16985149172045669"/>
    <x v="0"/>
  </r>
  <r>
    <s v="INV101013"/>
    <x v="323"/>
    <s v="CUST0262"/>
    <s v="PRD0067"/>
    <s v="STR066"/>
    <s v="EMP0026"/>
    <n v="1"/>
    <n v="1422.67"/>
    <n v="10"/>
    <n v="142.27000000000001"/>
    <n v="12"/>
    <n v="153.65"/>
    <n v="1434.05"/>
    <n v="1013.26"/>
    <n v="267.14"/>
    <x v="0"/>
    <x v="0"/>
    <x v="1"/>
    <x v="0"/>
    <s v="16:02"/>
    <s v="Weekend"/>
    <x v="10"/>
    <n v="4"/>
    <n v="2024"/>
    <s v="Apr-2024"/>
    <x v="15"/>
    <s v="Jacket"/>
    <x v="24"/>
    <s v="TrendMart Dindigul Standard"/>
    <x v="1"/>
    <s v="Pandian Gupta"/>
    <x v="1"/>
    <s v="Sunita Ramachandran"/>
    <n v="4"/>
    <d v="2024-04-01T00:00:00"/>
    <x v="41"/>
    <n v="0.18628360238485409"/>
    <x v="0"/>
  </r>
  <r>
    <s v="INV101014"/>
    <x v="324"/>
    <s v="CUST0456"/>
    <s v="PRD0004"/>
    <s v="STR092"/>
    <s v="EMP0072"/>
    <n v="2"/>
    <n v="1677.94"/>
    <n v="5"/>
    <n v="167.79"/>
    <n v="12"/>
    <n v="382.57"/>
    <n v="3570.66"/>
    <n v="2289.1799999999998"/>
    <n v="898.91000000000008"/>
    <x v="2"/>
    <x v="2"/>
    <x v="1"/>
    <x v="0"/>
    <s v="20:57"/>
    <s v="Weekday"/>
    <x v="0"/>
    <n v="12"/>
    <n v="2024"/>
    <s v="Dec-2024"/>
    <x v="8"/>
    <s v="Bodycon Dress"/>
    <x v="2"/>
    <s v="TrendMart Kochi Standard"/>
    <x v="1"/>
    <s v="Hemanth Naidu"/>
    <x v="0"/>
    <s v="Anitha Ramachandran"/>
    <n v="12"/>
    <d v="2024-12-01T00:00:00"/>
    <x v="183"/>
    <n v="0.25174897637971694"/>
    <x v="2"/>
  </r>
  <r>
    <s v="INV101015"/>
    <x v="189"/>
    <s v="CUST0265"/>
    <s v="PRD0113"/>
    <s v="STR120"/>
    <s v="EMP0255"/>
    <n v="2"/>
    <n v="2254.12"/>
    <n v="15"/>
    <n v="676.24"/>
    <n v="12"/>
    <n v="459.84"/>
    <n v="4291.84"/>
    <n v="3160.04"/>
    <n v="671.96000000000026"/>
    <x v="1"/>
    <x v="1"/>
    <x v="1"/>
    <x v="0"/>
    <s v="19:30"/>
    <s v="Weekday"/>
    <x v="0"/>
    <n v="12"/>
    <n v="2024"/>
    <s v="Dec-2024"/>
    <x v="16"/>
    <s v="Kurta"/>
    <x v="13"/>
    <s v="TrendMart Karimnagar Standard"/>
    <x v="2"/>
    <s v="Gauri Iyer"/>
    <x v="0"/>
    <s v="Venkat Sharma"/>
    <n v="12"/>
    <d v="2024-12-01T00:00:00"/>
    <x v="188"/>
    <n v="0.15656688040560698"/>
    <x v="4"/>
  </r>
  <r>
    <s v="INV101016"/>
    <x v="149"/>
    <s v="CUST0457"/>
    <s v="PRD0123"/>
    <s v="STR088"/>
    <s v="EMP0205"/>
    <n v="2"/>
    <n v="1314.89"/>
    <n v="10"/>
    <n v="262.98"/>
    <n v="12"/>
    <n v="284.02"/>
    <n v="2650.82"/>
    <n v="1474.7"/>
    <n v="892.10000000000014"/>
    <x v="0"/>
    <x v="0"/>
    <x v="0"/>
    <x v="0"/>
    <s v="11:58"/>
    <s v="Weekend"/>
    <x v="0"/>
    <n v="12"/>
    <n v="2024"/>
    <s v="Dec-2024"/>
    <x v="19"/>
    <s v="Formal Belt"/>
    <x v="11"/>
    <s v="TrendMart Warangal High Street"/>
    <x v="2"/>
    <s v="Deepthi Shetty"/>
    <x v="0"/>
    <s v="Malini Gowda"/>
    <n v="12"/>
    <d v="2024-12-01T00:00:00"/>
    <x v="105"/>
    <n v="0.33653737334107942"/>
    <x v="0"/>
  </r>
  <r>
    <s v="INV101017"/>
    <x v="43"/>
    <s v="CUST0364"/>
    <s v="PRD0026"/>
    <s v="STR078"/>
    <s v="EMP0203"/>
    <n v="2"/>
    <n v="1541.26"/>
    <n v="0"/>
    <n v="0"/>
    <n v="12"/>
    <n v="369.9"/>
    <n v="3452.42"/>
    <n v="2090.38"/>
    <n v="992.14"/>
    <x v="3"/>
    <x v="3"/>
    <x v="0"/>
    <x v="0"/>
    <s v="16:00"/>
    <s v="Weekday"/>
    <x v="9"/>
    <n v="11"/>
    <n v="2024"/>
    <s v="Nov-2024"/>
    <x v="15"/>
    <s v="Hoodie"/>
    <x v="36"/>
    <s v="TrendMart Vellore Standard"/>
    <x v="1"/>
    <s v="Anitha Bhat"/>
    <x v="1"/>
    <s v="Rani Mishra"/>
    <n v="11"/>
    <d v="2024-11-01T00:00:00"/>
    <x v="215"/>
    <n v="0.28737523244564683"/>
    <x v="2"/>
  </r>
  <r>
    <s v="INV101018"/>
    <x v="303"/>
    <s v="CUST0063"/>
    <s v="PRD0052"/>
    <s v="STR116"/>
    <s v="EMP0170"/>
    <n v="1"/>
    <n v="828.77"/>
    <n v="10"/>
    <n v="82.88"/>
    <n v="5"/>
    <n v="37.29"/>
    <n v="783.18"/>
    <n v="512.11"/>
    <n v="233.77999999999994"/>
    <x v="2"/>
    <x v="2"/>
    <x v="1"/>
    <x v="0"/>
    <s v="16:43"/>
    <s v="Weekday"/>
    <x v="2"/>
    <n v="5"/>
    <n v="2024"/>
    <s v="May-2024"/>
    <x v="4"/>
    <s v="Shorts"/>
    <x v="32"/>
    <s v="TrendMart Madurai High Street"/>
    <x v="1"/>
    <s v="Karunakaran Yadav"/>
    <x v="0"/>
    <s v="Jyothi Prasad"/>
    <n v="5"/>
    <d v="2024-05-01T00:00:00"/>
    <x v="83"/>
    <n v="0.29850098317117391"/>
    <x v="0"/>
  </r>
  <r>
    <s v="INV101018"/>
    <x v="325"/>
    <s v="CUST0395"/>
    <s v="PRD0150"/>
    <s v="STR093"/>
    <s v="EMP0072"/>
    <n v="1"/>
    <n v="715.17"/>
    <n v="10"/>
    <n v="71.52"/>
    <n v="5"/>
    <n v="32.18"/>
    <n v="675.83"/>
    <n v="525.45000000000005"/>
    <n v="118.19999999999999"/>
    <x v="3"/>
    <x v="3"/>
    <x v="0"/>
    <x v="0"/>
    <s v="21:09"/>
    <s v="Weekday"/>
    <x v="9"/>
    <n v="11"/>
    <n v="2024"/>
    <s v="Nov-2024"/>
    <x v="13"/>
    <s v="Girls Frock"/>
    <x v="7"/>
    <s v="TrendMart Thiruvananthapuram High Street"/>
    <x v="1"/>
    <s v="Gayathri Chettiar"/>
    <x v="1"/>
    <s v="Anitha Ramachandran"/>
    <n v="11"/>
    <d v="2024-11-01T00:00:00"/>
    <x v="38"/>
    <n v="0.17489605374132544"/>
    <x v="0"/>
  </r>
  <r>
    <s v="INV101019"/>
    <x v="125"/>
    <s v="CUST0449"/>
    <s v="PRD0011"/>
    <s v="STR014"/>
    <s v="EMP0204"/>
    <n v="2"/>
    <n v="825.67"/>
    <n v="0"/>
    <n v="0"/>
    <n v="5"/>
    <n v="82.57"/>
    <n v="1733.91"/>
    <n v="829"/>
    <n v="822.34000000000015"/>
    <x v="2"/>
    <x v="2"/>
    <x v="0"/>
    <x v="0"/>
    <s v="15:00"/>
    <s v="Weekend"/>
    <x v="1"/>
    <n v="10"/>
    <n v="2024"/>
    <s v="Oct-2024"/>
    <x v="6"/>
    <s v="Scarf"/>
    <x v="0"/>
    <s v="TrendMart Tirupati Outlet"/>
    <x v="0"/>
    <s v="Logesh Srinivasan"/>
    <x v="0"/>
    <s v="Rahul Krishnan"/>
    <n v="10"/>
    <d v="2024-10-01T00:00:00"/>
    <x v="159"/>
    <n v="0.47426913738313992"/>
    <x v="2"/>
  </r>
  <r>
    <s v="INV101020"/>
    <x v="122"/>
    <s v="CUST0584"/>
    <s v="PRD0040"/>
    <s v="STR087"/>
    <s v="EMP0132"/>
    <n v="2"/>
    <n v="1396.57"/>
    <n v="0"/>
    <n v="0"/>
    <n v="12"/>
    <n v="335.18"/>
    <n v="3128.32"/>
    <n v="2297.3200000000002"/>
    <n v="495.82"/>
    <x v="0"/>
    <x v="0"/>
    <x v="0"/>
    <x v="0"/>
    <s v="17:25"/>
    <s v="Weekday"/>
    <x v="0"/>
    <n v="12"/>
    <n v="2024"/>
    <s v="Dec-2024"/>
    <x v="4"/>
    <s v="Track Suit"/>
    <x v="4"/>
    <s v="TrendMart Salem Outlet"/>
    <x v="1"/>
    <s v="Vinod Naidu"/>
    <x v="0"/>
    <s v="Vasanthi Gupta"/>
    <n v="12"/>
    <d v="2024-12-01T00:00:00"/>
    <x v="6"/>
    <n v="0.1584940159574468"/>
    <x v="2"/>
  </r>
  <r>
    <s v="INV101021"/>
    <x v="75"/>
    <s v="CUST0320"/>
    <s v="PRD0111"/>
    <s v="STR030"/>
    <s v="EMP0276"/>
    <n v="1"/>
    <n v="900.11"/>
    <n v="0"/>
    <n v="0"/>
    <n v="5"/>
    <n v="45.01"/>
    <n v="945.12"/>
    <n v="590.48"/>
    <n v="309.63"/>
    <x v="3"/>
    <x v="3"/>
    <x v="1"/>
    <x v="0"/>
    <s v="16:17"/>
    <s v="Weekday"/>
    <x v="4"/>
    <n v="2"/>
    <n v="2025"/>
    <s v="Feb-2025"/>
    <x v="11"/>
    <s v="Casual Shirt"/>
    <x v="18"/>
    <s v="TrendMart Kochi Standard"/>
    <x v="1"/>
    <s v="Arun Pillai"/>
    <x v="1"/>
    <s v="Manoj Ramachandran"/>
    <n v="14"/>
    <d v="2025-02-01T00:00:00"/>
    <x v="75"/>
    <n v="0.32760919248349413"/>
    <x v="2"/>
  </r>
  <r>
    <s v="INV101022"/>
    <x v="17"/>
    <s v="CUST0525"/>
    <s v="PRD0215"/>
    <s v="STR020"/>
    <s v="EMP0090"/>
    <n v="1"/>
    <n v="995.28"/>
    <n v="0"/>
    <n v="0"/>
    <n v="5"/>
    <n v="49.76"/>
    <n v="1045.04"/>
    <n v="703.03"/>
    <n v="292.25"/>
    <x v="1"/>
    <x v="1"/>
    <x v="1"/>
    <x v="0"/>
    <s v="15:02"/>
    <s v="Weekday"/>
    <x v="2"/>
    <n v="5"/>
    <n v="2024"/>
    <s v="May-2024"/>
    <x v="0"/>
    <s v="Anarkali Kurti"/>
    <x v="7"/>
    <s v="TrendMart Guntur Standard"/>
    <x v="0"/>
    <s v="Kannan Yadav"/>
    <x v="1"/>
    <s v="Padma Gounder"/>
    <n v="5"/>
    <d v="2024-05-01T00:00:00"/>
    <x v="236"/>
    <n v="0.27965436729694559"/>
    <x v="2"/>
  </r>
  <r>
    <s v="INV101023"/>
    <x v="40"/>
    <s v="CUST0232"/>
    <s v="PRD0230"/>
    <s v="STR012"/>
    <s v="EMP0009"/>
    <n v="3"/>
    <n v="1297.5"/>
    <n v="20"/>
    <n v="778.5"/>
    <n v="12"/>
    <n v="373.68"/>
    <n v="3487.68"/>
    <n v="2579.8200000000002"/>
    <n v="534.17999999999961"/>
    <x v="0"/>
    <x v="0"/>
    <x v="0"/>
    <x v="0"/>
    <s v="10:20"/>
    <s v="Weekend"/>
    <x v="5"/>
    <n v="6"/>
    <n v="2024"/>
    <s v="Jun-2024"/>
    <x v="0"/>
    <s v="Anarkali Kurti"/>
    <x v="34"/>
    <s v="TrendMart Vijayawada Mall Kiosk"/>
    <x v="0"/>
    <s v="Siddharth Pandian"/>
    <x v="3"/>
    <s v="Vinod Hegde"/>
    <n v="6"/>
    <d v="2024-06-01T00:00:00"/>
    <x v="237"/>
    <n v="0.15316198733828781"/>
    <x v="3"/>
  </r>
  <r>
    <s v="INV101024"/>
    <x v="151"/>
    <s v="CUST0709"/>
    <s v="PRD0051"/>
    <s v="STR104"/>
    <s v="EMP0127"/>
    <n v="1"/>
    <n v="1197.8699999999999"/>
    <n v="30"/>
    <n v="359.36"/>
    <n v="3"/>
    <n v="25.16"/>
    <n v="863.67"/>
    <n v="954.04"/>
    <n v="-115.53"/>
    <x v="1"/>
    <x v="1"/>
    <x v="0"/>
    <x v="0"/>
    <s v="17:35"/>
    <s v="Weekend"/>
    <x v="9"/>
    <n v="11"/>
    <n v="2024"/>
    <s v="Nov-2024"/>
    <x v="14"/>
    <s v="Necklace"/>
    <x v="46"/>
    <s v="TrendMart Kochi High Street"/>
    <x v="1"/>
    <s v="Usha Yadav"/>
    <x v="2"/>
    <s v="Chandra Reddy"/>
    <n v="11"/>
    <d v="2024-11-01T00:00:00"/>
    <x v="113"/>
    <n v="-0.13376636909930878"/>
    <x v="1"/>
  </r>
  <r>
    <s v="INV101025"/>
    <x v="296"/>
    <s v="CUST0033"/>
    <s v="PRD0152"/>
    <s v="STR115"/>
    <s v="EMP0073"/>
    <n v="1"/>
    <n v="6567.42"/>
    <n v="30"/>
    <n v="1970.23"/>
    <n v="3"/>
    <n v="137.91999999999999"/>
    <n v="4735.1099999999997"/>
    <n v="4715.1000000000004"/>
    <n v="-117.91000000000068"/>
    <x v="0"/>
    <x v="0"/>
    <x v="0"/>
    <x v="0"/>
    <s v="18:24"/>
    <s v="Weekend"/>
    <x v="7"/>
    <n v="9"/>
    <n v="2024"/>
    <s v="Sep-2024"/>
    <x v="14"/>
    <s v="Earrings"/>
    <x v="8"/>
    <s v="TrendMart Bengaluru Standard"/>
    <x v="2"/>
    <s v="Vidya Varma"/>
    <x v="0"/>
    <s v="Sathish Sundaram"/>
    <n v="9"/>
    <d v="2024-09-01T00:00:00"/>
    <x v="24"/>
    <n v="-2.4901216656001802E-2"/>
    <x v="1"/>
  </r>
  <r>
    <s v="INV101026"/>
    <x v="259"/>
    <s v="CUST0031"/>
    <s v="PRD0010"/>
    <s v="STR053"/>
    <s v="EMP0156"/>
    <n v="4"/>
    <n v="1615.38"/>
    <n v="0"/>
    <n v="0"/>
    <n v="12"/>
    <n v="775.38"/>
    <n v="7236.9"/>
    <n v="4246"/>
    <n v="2215.5199999999995"/>
    <x v="0"/>
    <x v="0"/>
    <x v="0"/>
    <x v="0"/>
    <s v="19:23"/>
    <s v="Weekday"/>
    <x v="11"/>
    <n v="8"/>
    <n v="2024"/>
    <s v="Aug-2024"/>
    <x v="5"/>
    <s v="Skinny Fit"/>
    <x v="26"/>
    <s v="TrendMart Kochi Standard"/>
    <x v="1"/>
    <s v="Tarun Pillai"/>
    <x v="1"/>
    <s v="Deepthi Iyengar"/>
    <n v="8"/>
    <d v="2024-08-01T00:00:00"/>
    <x v="112"/>
    <n v="0.30614213268112034"/>
    <x v="2"/>
  </r>
  <r>
    <s v="INV101027"/>
    <x v="153"/>
    <s v="CUST0130"/>
    <s v="PRD0083"/>
    <s v="STR093"/>
    <s v="EMP0258"/>
    <n v="3"/>
    <n v="872.85"/>
    <n v="30"/>
    <n v="785.57"/>
    <n v="5"/>
    <n v="91.65"/>
    <n v="1924.63"/>
    <n v="1941.9"/>
    <n v="-108.91999999999999"/>
    <x v="2"/>
    <x v="2"/>
    <x v="0"/>
    <x v="0"/>
    <s v="15:35"/>
    <s v="Weekday"/>
    <x v="7"/>
    <n v="9"/>
    <n v="2024"/>
    <s v="Sep-2024"/>
    <x v="0"/>
    <s v="A-Line Kurti"/>
    <x v="36"/>
    <s v="TrendMart Thiruvananthapuram High Street"/>
    <x v="1"/>
    <s v="Tejaswini Murthy"/>
    <x v="0"/>
    <s v="Preethi Singh"/>
    <n v="9"/>
    <d v="2024-09-01T00:00:00"/>
    <x v="67"/>
    <n v="-5.6592695738921235E-2"/>
    <x v="1"/>
  </r>
  <r>
    <s v="INV101028"/>
    <x v="162"/>
    <s v="CUST0393"/>
    <s v="PRD0004"/>
    <s v="STR078"/>
    <s v="EMP0156"/>
    <n v="1"/>
    <n v="1591.18"/>
    <n v="25"/>
    <n v="397.8"/>
    <n v="12"/>
    <n v="143.21"/>
    <n v="1336.59"/>
    <n v="1144.5899999999999"/>
    <n v="48.789999999999992"/>
    <x v="2"/>
    <x v="2"/>
    <x v="0"/>
    <x v="0"/>
    <s v="19:12"/>
    <s v="Weekday"/>
    <x v="2"/>
    <n v="5"/>
    <n v="2024"/>
    <s v="May-2024"/>
    <x v="8"/>
    <s v="Bodycon Dress"/>
    <x v="2"/>
    <s v="TrendMart Vellore Standard"/>
    <x v="1"/>
    <s v="Gayathri Gupta"/>
    <x v="1"/>
    <s v="Deepthi Iyengar"/>
    <n v="5"/>
    <d v="2024-05-01T00:00:00"/>
    <x v="183"/>
    <n v="3.650334059060744E-2"/>
    <x v="1"/>
  </r>
  <r>
    <s v="INV101029"/>
    <x v="319"/>
    <s v="CUST0830"/>
    <s v="PRD0117"/>
    <s v="STR087"/>
    <s v="EMP0206"/>
    <n v="2"/>
    <n v="1700.33"/>
    <n v="30"/>
    <n v="1020.2"/>
    <n v="12"/>
    <n v="285.66000000000003"/>
    <n v="2666.12"/>
    <n v="2799.7"/>
    <n v="-419.23999999999995"/>
    <x v="0"/>
    <x v="0"/>
    <x v="1"/>
    <x v="0"/>
    <s v="21:31"/>
    <s v="Weekday"/>
    <x v="10"/>
    <n v="4"/>
    <n v="2024"/>
    <s v="Apr-2024"/>
    <x v="8"/>
    <s v="Shirt Dress"/>
    <x v="8"/>
    <s v="TrendMart Salem Outlet"/>
    <x v="1"/>
    <s v="Nandakumar Mishra"/>
    <x v="1"/>
    <s v="Arjun Krishnan"/>
    <n v="4"/>
    <d v="2024-04-01T00:00:00"/>
    <x v="10"/>
    <n v="-0.15724723568331506"/>
    <x v="1"/>
  </r>
  <r>
    <s v="INV101029"/>
    <x v="80"/>
    <s v="CUST0466"/>
    <s v="PRD0073"/>
    <s v="STR097"/>
    <s v="EMP0121"/>
    <n v="3"/>
    <n v="645.63"/>
    <n v="0"/>
    <n v="0"/>
    <n v="5"/>
    <n v="96.84"/>
    <n v="2033.73"/>
    <n v="1005.45"/>
    <n v="931.43999999999994"/>
    <x v="0"/>
    <x v="0"/>
    <x v="0"/>
    <x v="0"/>
    <s v="21:10"/>
    <s v="Weekend"/>
    <x v="1"/>
    <n v="10"/>
    <n v="2024"/>
    <s v="Oct-2024"/>
    <x v="1"/>
    <s v="Round Neck"/>
    <x v="40"/>
    <s v="TrendMart Thiruvananthapuram High Street"/>
    <x v="1"/>
    <s v="Manoj Varma"/>
    <x v="0"/>
    <s v="Yamini Pandian"/>
    <n v="10"/>
    <d v="2024-10-01T00:00:00"/>
    <x v="135"/>
    <n v="0.45799589916065553"/>
    <x v="2"/>
  </r>
  <r>
    <s v="INV101030"/>
    <x v="209"/>
    <s v="CUST0386"/>
    <s v="PRD0244"/>
    <s v="STR010"/>
    <s v="EMP0203"/>
    <n v="1"/>
    <n v="1207.6199999999999"/>
    <n v="5"/>
    <n v="60.38"/>
    <n v="12"/>
    <n v="137.66999999999999"/>
    <n v="1284.9100000000001"/>
    <n v="810.62"/>
    <n v="336.62000000000012"/>
    <x v="3"/>
    <x v="3"/>
    <x v="1"/>
    <x v="0"/>
    <s v="14:57"/>
    <s v="Weekday"/>
    <x v="8"/>
    <n v="3"/>
    <n v="2025"/>
    <s v="Mar-2025"/>
    <x v="8"/>
    <s v="Shirt Dress"/>
    <x v="32"/>
    <s v="TrendMart Kochi Mall Kiosk"/>
    <x v="1"/>
    <s v="Hemanth Raman"/>
    <x v="1"/>
    <s v="Rani Mishra"/>
    <n v="15"/>
    <d v="2025-03-01T00:00:00"/>
    <x v="122"/>
    <n v="0.26197943824859338"/>
    <x v="2"/>
  </r>
  <r>
    <s v="INV101031"/>
    <x v="278"/>
    <s v="CUST0110"/>
    <s v="PRD0047"/>
    <s v="STR033"/>
    <s v="EMP0072"/>
    <n v="4"/>
    <n v="469.09"/>
    <n v="30"/>
    <n v="562.91"/>
    <n v="5"/>
    <n v="65.67"/>
    <n v="1379.12"/>
    <n v="1180"/>
    <n v="133.44999999999987"/>
    <x v="3"/>
    <x v="3"/>
    <x v="0"/>
    <x v="0"/>
    <s v="18:38"/>
    <s v="Weekday"/>
    <x v="7"/>
    <n v="9"/>
    <n v="2024"/>
    <s v="Sep-2024"/>
    <x v="1"/>
    <s v="Round Neck"/>
    <x v="18"/>
    <s v="TrendMart Guntur Standard"/>
    <x v="0"/>
    <s v="Pandian Iyer"/>
    <x v="3"/>
    <s v="Anitha Ramachandran"/>
    <n v="9"/>
    <d v="2024-09-01T00:00:00"/>
    <x v="42"/>
    <n v="9.6764603515285028E-2"/>
    <x v="1"/>
  </r>
  <r>
    <s v="INV101032"/>
    <x v="74"/>
    <s v="CUST0568"/>
    <s v="PRD0080"/>
    <s v="STR080"/>
    <s v="EMP0285"/>
    <n v="2"/>
    <n v="993.15"/>
    <n v="5"/>
    <n v="99.31"/>
    <n v="5"/>
    <n v="94.35"/>
    <n v="1981.34"/>
    <n v="1153.94"/>
    <n v="733.04999999999984"/>
    <x v="4"/>
    <x v="4"/>
    <x v="0"/>
    <x v="0"/>
    <s v="17:48"/>
    <s v="Weekday"/>
    <x v="9"/>
    <n v="11"/>
    <n v="2024"/>
    <s v="Nov-2024"/>
    <x v="6"/>
    <s v="Cap"/>
    <x v="0"/>
    <s v="TrendMart Kochi High Street"/>
    <x v="1"/>
    <s v="Feroz Ramachandran"/>
    <x v="3"/>
    <s v="Chandran Krishnan"/>
    <n v="11"/>
    <d v="2024-11-01T00:00:00"/>
    <x v="138"/>
    <n v="0.36997688433080633"/>
    <x v="2"/>
  </r>
  <r>
    <s v="INV101033"/>
    <x v="242"/>
    <s v="CUST0019"/>
    <s v="PRD0043"/>
    <s v="STR040"/>
    <s v="EMP0258"/>
    <n v="0"/>
    <n v="3108.52"/>
    <n v="30"/>
    <n v="0"/>
    <n v="12"/>
    <n v="0"/>
    <n v="0"/>
    <n v="0"/>
    <n v="0"/>
    <x v="0"/>
    <x v="0"/>
    <x v="1"/>
    <x v="1"/>
    <s v="10:12"/>
    <s v="Weekday"/>
    <x v="3"/>
    <n v="7"/>
    <n v="2024"/>
    <s v="Jul-2024"/>
    <x v="12"/>
    <s v="Sling Bag"/>
    <x v="20"/>
    <s v="TrendMart Nizamabad Mall Kiosk"/>
    <x v="2"/>
    <s v="Sanjay Singh"/>
    <x v="1"/>
    <s v="Preethi Singh"/>
    <n v="7"/>
    <d v="2024-07-01T00:00:00"/>
    <x v="63"/>
    <n v="0"/>
    <x v="1"/>
  </r>
  <r>
    <s v="INV101034"/>
    <x v="325"/>
    <s v="CUST0712"/>
    <s v="PRD0039"/>
    <s v="STR087"/>
    <s v="EMP0206"/>
    <n v="4"/>
    <n v="848.6"/>
    <n v="15"/>
    <n v="509.16"/>
    <n v="5"/>
    <n v="144.26"/>
    <n v="3029.5"/>
    <n v="2280.8000000000002"/>
    <n v="604.43999999999983"/>
    <x v="3"/>
    <x v="3"/>
    <x v="0"/>
    <x v="0"/>
    <s v="20:27"/>
    <s v="Weekday"/>
    <x v="9"/>
    <n v="11"/>
    <n v="2024"/>
    <s v="Nov-2024"/>
    <x v="11"/>
    <s v="Denim Shirt"/>
    <x v="45"/>
    <s v="TrendMart Salem Outlet"/>
    <x v="1"/>
    <s v="Hema Rao"/>
    <x v="3"/>
    <s v="Arjun Krishnan"/>
    <n v="11"/>
    <d v="2024-11-01T00:00:00"/>
    <x v="111"/>
    <n v="0.19951807228915658"/>
    <x v="4"/>
  </r>
  <r>
    <s v="INV101035"/>
    <x v="112"/>
    <s v="CUST0242"/>
    <s v="PRD0238"/>
    <s v="STR120"/>
    <s v="EMP0194"/>
    <n v="1"/>
    <n v="1086.93"/>
    <n v="0"/>
    <n v="0"/>
    <n v="12"/>
    <n v="130.43"/>
    <n v="1217.3599999999999"/>
    <n v="815.46"/>
    <n v="271.46999999999986"/>
    <x v="2"/>
    <x v="2"/>
    <x v="1"/>
    <x v="0"/>
    <s v="14:57"/>
    <s v="Weekday"/>
    <x v="1"/>
    <n v="10"/>
    <n v="2024"/>
    <s v="Oct-2024"/>
    <x v="9"/>
    <s v="Smart Watch"/>
    <x v="33"/>
    <s v="TrendMart Karimnagar Standard"/>
    <x v="2"/>
    <s v="Pallavi Yadav"/>
    <x v="3"/>
    <s v="Pranav Reddy"/>
    <n v="10"/>
    <d v="2024-10-01T00:00:00"/>
    <x v="100"/>
    <n v="0.22299894854439103"/>
    <x v="2"/>
  </r>
  <r>
    <s v="INV101036"/>
    <x v="202"/>
    <s v="CUST0153"/>
    <s v="PRD0010"/>
    <s v="STR085"/>
    <s v="EMP0156"/>
    <n v="3"/>
    <n v="1694.7"/>
    <n v="5"/>
    <n v="254.21"/>
    <n v="12"/>
    <n v="579.59"/>
    <n v="5409.48"/>
    <n v="3184.5"/>
    <n v="1645.3899999999994"/>
    <x v="1"/>
    <x v="1"/>
    <x v="1"/>
    <x v="0"/>
    <s v="14:39"/>
    <s v="Weekend"/>
    <x v="7"/>
    <n v="9"/>
    <n v="2024"/>
    <s v="Sep-2024"/>
    <x v="5"/>
    <s v="Skinny Fit"/>
    <x v="26"/>
    <s v="TrendMart Nizamabad Outlet"/>
    <x v="2"/>
    <s v="Hema Pandian"/>
    <x v="0"/>
    <s v="Deepthi Iyengar"/>
    <n v="9"/>
    <d v="2024-09-01T00:00:00"/>
    <x v="112"/>
    <n v="0.30416786826090486"/>
    <x v="2"/>
  </r>
  <r>
    <s v="INV101037"/>
    <x v="110"/>
    <s v="CUST0329"/>
    <s v="PRD0228"/>
    <s v="STR072"/>
    <s v="EMP0170"/>
    <n v="2"/>
    <n v="1272.51"/>
    <n v="10"/>
    <n v="254.5"/>
    <n v="12"/>
    <n v="274.86"/>
    <n v="2565.38"/>
    <n v="1806.6"/>
    <n v="483.92000000000019"/>
    <x v="2"/>
    <x v="2"/>
    <x v="1"/>
    <x v="0"/>
    <s v="21:27"/>
    <s v="Weekend"/>
    <x v="1"/>
    <n v="10"/>
    <n v="2024"/>
    <s v="Oct-2024"/>
    <x v="18"/>
    <s v="Bifold Wallet"/>
    <x v="8"/>
    <s v="TrendMart Visakhapatnam Standard"/>
    <x v="0"/>
    <s v="Raghu Sundaram"/>
    <x v="1"/>
    <s v="Jyothi Prasad"/>
    <n v="10"/>
    <d v="2024-10-01T00:00:00"/>
    <x v="61"/>
    <n v="0.18863482213161409"/>
    <x v="0"/>
  </r>
  <r>
    <s v="INV101038"/>
    <x v="169"/>
    <s v="CUST0778"/>
    <s v="PRD0038"/>
    <s v="STR051"/>
    <s v="EMP0215"/>
    <n v="1"/>
    <n v="825.04"/>
    <n v="10"/>
    <n v="82.5"/>
    <n v="5"/>
    <n v="37.130000000000003"/>
    <n v="779.67"/>
    <n v="545.54999999999995"/>
    <n v="196.99"/>
    <x v="0"/>
    <x v="0"/>
    <x v="0"/>
    <x v="0"/>
    <s v="10:19"/>
    <s v="Weekday"/>
    <x v="8"/>
    <n v="3"/>
    <n v="2025"/>
    <s v="Mar-2025"/>
    <x v="18"/>
    <s v="Leather Wallet"/>
    <x v="0"/>
    <s v="TrendMart Kozhikode Outlet"/>
    <x v="1"/>
    <s v="Deepak Prasad"/>
    <x v="0"/>
    <s v="Praveen Gupta"/>
    <n v="15"/>
    <d v="2025-03-01T00:00:00"/>
    <x v="227"/>
    <n v="0.25265817589492995"/>
    <x v="0"/>
  </r>
  <r>
    <s v="INV101039"/>
    <x v="50"/>
    <s v="CUST0408"/>
    <s v="PRD0009"/>
    <s v="STR033"/>
    <s v="EMP0206"/>
    <n v="3"/>
    <n v="3148.17"/>
    <n v="15"/>
    <n v="1416.68"/>
    <n v="12"/>
    <n v="963.34"/>
    <n v="8991.17"/>
    <n v="7021.38"/>
    <n v="1006.4499999999999"/>
    <x v="0"/>
    <x v="0"/>
    <x v="1"/>
    <x v="0"/>
    <s v="12:54"/>
    <s v="Weekday"/>
    <x v="1"/>
    <n v="10"/>
    <n v="2024"/>
    <s v="Oct-2024"/>
    <x v="2"/>
    <s v="Cotton Saree"/>
    <x v="46"/>
    <s v="TrendMart Guntur Standard"/>
    <x v="0"/>
    <s v="Padma Pillai"/>
    <x v="1"/>
    <s v="Arjun Krishnan"/>
    <n v="10"/>
    <d v="2024-10-01T00:00:00"/>
    <x v="140"/>
    <n v="0.11193760100187183"/>
    <x v="4"/>
  </r>
  <r>
    <s v="INV101040"/>
    <x v="27"/>
    <s v="CUST0501"/>
    <s v="PRD0178"/>
    <s v="STR047"/>
    <s v="EMP0073"/>
    <n v="3"/>
    <n v="603.03"/>
    <n v="15"/>
    <n v="271.36"/>
    <n v="5"/>
    <n v="76.89"/>
    <n v="1614.62"/>
    <n v="1072.3499999999999"/>
    <n v="465.38"/>
    <x v="0"/>
    <x v="0"/>
    <x v="0"/>
    <x v="0"/>
    <s v="15:31"/>
    <s v="Weekend"/>
    <x v="1"/>
    <n v="10"/>
    <n v="2024"/>
    <s v="Oct-2024"/>
    <x v="18"/>
    <s v="Zip Wallet"/>
    <x v="21"/>
    <s v="TrendMart Kurnool Standard"/>
    <x v="0"/>
    <s v="Sangeeta Chandran"/>
    <x v="1"/>
    <s v="Sathish Sundaram"/>
    <n v="10"/>
    <d v="2024-10-01T00:00:00"/>
    <x v="64"/>
    <n v="0.28822880925542854"/>
    <x v="4"/>
  </r>
  <r>
    <s v="INV101041"/>
    <x v="101"/>
    <s v="CUST0517"/>
    <s v="PRD0111"/>
    <s v="STR025"/>
    <s v="EMP0008"/>
    <n v="2"/>
    <n v="860.1"/>
    <n v="10"/>
    <n v="172.02"/>
    <n v="5"/>
    <n v="77.41"/>
    <n v="1625.59"/>
    <n v="1180.96"/>
    <n v="367.21999999999991"/>
    <x v="1"/>
    <x v="1"/>
    <x v="0"/>
    <x v="0"/>
    <s v="17:32"/>
    <s v="Weekday"/>
    <x v="1"/>
    <n v="10"/>
    <n v="2024"/>
    <s v="Oct-2024"/>
    <x v="11"/>
    <s v="Casual Shirt"/>
    <x v="18"/>
    <s v="TrendMart Vellore High Street"/>
    <x v="1"/>
    <s v="Bhagya Yadav"/>
    <x v="3"/>
    <s v="Deepak Kamath"/>
    <n v="10"/>
    <d v="2024-10-01T00:00:00"/>
    <x v="75"/>
    <n v="0.22589951955905235"/>
    <x v="0"/>
  </r>
  <r>
    <s v="INV101042"/>
    <x v="222"/>
    <s v="CUST0444"/>
    <s v="PRD0017"/>
    <s v="STR074"/>
    <s v="EMP0269"/>
    <n v="1"/>
    <n v="739.25"/>
    <n v="20"/>
    <n v="147.85"/>
    <n v="5"/>
    <n v="29.57"/>
    <n v="620.97"/>
    <n v="591.38"/>
    <n v="2.0000000000031548E-2"/>
    <x v="0"/>
    <x v="0"/>
    <x v="0"/>
    <x v="0"/>
    <s v="16:44"/>
    <s v="Weekday"/>
    <x v="1"/>
    <n v="10"/>
    <n v="2024"/>
    <s v="Oct-2024"/>
    <x v="13"/>
    <s v="Girls Frock"/>
    <x v="33"/>
    <s v="TrendMart Kurnool High Street"/>
    <x v="0"/>
    <s v="Vinod Shetty"/>
    <x v="0"/>
    <s v="Ishwarya Shetty"/>
    <n v="10"/>
    <d v="2024-10-01T00:00:00"/>
    <x v="91"/>
    <n v="3.2207675089024503E-5"/>
    <x v="3"/>
  </r>
  <r>
    <s v="INV101043"/>
    <x v="221"/>
    <s v="CUST0349"/>
    <s v="PRD0063"/>
    <s v="STR029"/>
    <s v="EMP0225"/>
    <n v="2"/>
    <n v="1188.3699999999999"/>
    <n v="15"/>
    <n v="356.51"/>
    <n v="12"/>
    <n v="242.43"/>
    <n v="2262.66"/>
    <n v="1731.84"/>
    <n v="288.38999999999993"/>
    <x v="1"/>
    <x v="1"/>
    <x v="0"/>
    <x v="0"/>
    <s v="17:53"/>
    <s v="Weekday"/>
    <x v="3"/>
    <n v="7"/>
    <n v="2024"/>
    <s v="Jul-2024"/>
    <x v="12"/>
    <s v="Backpack"/>
    <x v="11"/>
    <s v="TrendMart Davanagere High Street"/>
    <x v="2"/>
    <s v="Rohit Pillai"/>
    <x v="1"/>
    <s v="Swathi Achari"/>
    <n v="7"/>
    <d v="2024-07-01T00:00:00"/>
    <x v="27"/>
    <n v="0.12745617989446048"/>
    <x v="4"/>
  </r>
  <r>
    <s v="INV101044"/>
    <x v="2"/>
    <s v="CUST0842"/>
    <s v="PRD0229"/>
    <s v="STR103"/>
    <s v="EMP0215"/>
    <n v="3"/>
    <n v="1097.72"/>
    <n v="25"/>
    <n v="823.29"/>
    <n v="12"/>
    <n v="296.38"/>
    <n v="2766.25"/>
    <n v="2752.32"/>
    <n v="-282.45000000000016"/>
    <x v="1"/>
    <x v="1"/>
    <x v="1"/>
    <x v="0"/>
    <s v="16:08"/>
    <s v="Weekday"/>
    <x v="0"/>
    <n v="12"/>
    <n v="2024"/>
    <s v="Dec-2024"/>
    <x v="18"/>
    <s v="Leather Wallet"/>
    <x v="1"/>
    <s v="TrendMart Alappuzha Outlet"/>
    <x v="1"/>
    <s v="Charulatha Murthy"/>
    <x v="1"/>
    <s v="Praveen Gupta"/>
    <n v="12"/>
    <d v="2024-12-01T00:00:00"/>
    <x v="187"/>
    <n v="-0.10210573881608681"/>
    <x v="1"/>
  </r>
  <r>
    <s v="INV101045"/>
    <x v="72"/>
    <s v="CUST0767"/>
    <s v="PRD0043"/>
    <s v="STR047"/>
    <s v="EMP0132"/>
    <n v="1"/>
    <n v="3003.79"/>
    <n v="15"/>
    <n v="450.57"/>
    <n v="12"/>
    <n v="306.39"/>
    <n v="2859.61"/>
    <n v="2034.01"/>
    <n v="519.21000000000015"/>
    <x v="1"/>
    <x v="1"/>
    <x v="0"/>
    <x v="1"/>
    <s v="20:18"/>
    <s v="Weekday"/>
    <x v="11"/>
    <n v="8"/>
    <n v="2024"/>
    <s v="Aug-2024"/>
    <x v="12"/>
    <s v="Sling Bag"/>
    <x v="20"/>
    <s v="TrendMart Kurnool Standard"/>
    <x v="0"/>
    <s v="Praveen Gowda"/>
    <x v="1"/>
    <s v="Vasanthi Gupta"/>
    <n v="8"/>
    <d v="2024-08-01T00:00:00"/>
    <x v="63"/>
    <n v="0.18156671713974987"/>
    <x v="4"/>
  </r>
  <r>
    <s v="INV101046"/>
    <x v="325"/>
    <s v="CUST0754"/>
    <s v="PRD0112"/>
    <s v="STR084"/>
    <s v="EMP0203"/>
    <n v="2"/>
    <n v="2220.27"/>
    <n v="25"/>
    <n v="1110.1300000000001"/>
    <n v="12"/>
    <n v="399.65"/>
    <n v="3730.06"/>
    <n v="3353.84"/>
    <n v="-23.430000000000177"/>
    <x v="1"/>
    <x v="1"/>
    <x v="0"/>
    <x v="0"/>
    <s v="16:27"/>
    <s v="Weekday"/>
    <x v="9"/>
    <n v="11"/>
    <n v="2024"/>
    <s v="Nov-2024"/>
    <x v="16"/>
    <s v="Sherwani"/>
    <x v="27"/>
    <s v="TrendMart Tirupati High Street"/>
    <x v="0"/>
    <s v="Gayathri Murthy"/>
    <x v="0"/>
    <s v="Rani Mishra"/>
    <n v="11"/>
    <d v="2024-11-01T00:00:00"/>
    <x v="147"/>
    <n v="-6.2814002991909449E-3"/>
    <x v="1"/>
  </r>
  <r>
    <s v="INV101047"/>
    <x v="247"/>
    <s v="CUST0770"/>
    <s v="PRD0089"/>
    <s v="STR007"/>
    <s v="EMP0020"/>
    <n v="1"/>
    <n v="2123.2399999999998"/>
    <n v="10"/>
    <n v="212.32"/>
    <n v="12"/>
    <n v="229.31"/>
    <n v="2140.23"/>
    <n v="1542.23"/>
    <n v="368.69"/>
    <x v="1"/>
    <x v="1"/>
    <x v="0"/>
    <x v="0"/>
    <s v="17:54"/>
    <s v="Weekend"/>
    <x v="8"/>
    <n v="3"/>
    <n v="2025"/>
    <s v="Mar-2025"/>
    <x v="3"/>
    <s v="Formal Shoes"/>
    <x v="3"/>
    <s v="TrendMart Thoothukudi Mall Kiosk"/>
    <x v="1"/>
    <s v="Kannan Gupta"/>
    <x v="1"/>
    <s v="Eswar Prasad"/>
    <n v="15"/>
    <d v="2025-03-01T00:00:00"/>
    <x v="139"/>
    <n v="0.17226653210168999"/>
    <x v="0"/>
  </r>
  <r>
    <s v="INV101048"/>
    <x v="215"/>
    <s v="CUST0729"/>
    <s v="PRD0217"/>
    <s v="STR058"/>
    <s v="EMP0156"/>
    <n v="2"/>
    <n v="1035.01"/>
    <n v="10"/>
    <n v="207"/>
    <n v="12"/>
    <n v="223.56"/>
    <n v="2086.58"/>
    <n v="1444.8"/>
    <n v="418.21999999999997"/>
    <x v="4"/>
    <x v="4"/>
    <x v="1"/>
    <x v="0"/>
    <s v="19:14"/>
    <s v="Weekday"/>
    <x v="7"/>
    <n v="9"/>
    <n v="2024"/>
    <s v="Sep-2024"/>
    <x v="7"/>
    <s v="Straight Fit"/>
    <x v="47"/>
    <s v="TrendMart Thoothukudi Flagship"/>
    <x v="1"/>
    <s v="Ravi Chandran"/>
    <x v="3"/>
    <s v="Deepthi Iyengar"/>
    <n v="9"/>
    <d v="2024-09-01T00:00:00"/>
    <x v="214"/>
    <n v="0.20043324483125496"/>
    <x v="0"/>
  </r>
  <r>
    <s v="INV101049"/>
    <x v="302"/>
    <s v="CUST0489"/>
    <s v="PRD0120"/>
    <s v="STR055"/>
    <s v="EMP0205"/>
    <n v="1"/>
    <n v="552.4"/>
    <n v="15"/>
    <n v="82.86"/>
    <n v="5"/>
    <n v="23.48"/>
    <n v="493.02"/>
    <n v="371.12"/>
    <n v="98.419999999999973"/>
    <x v="1"/>
    <x v="1"/>
    <x v="1"/>
    <x v="0"/>
    <s v="20:51"/>
    <s v="Weekday"/>
    <x v="2"/>
    <n v="5"/>
    <n v="2024"/>
    <s v="May-2024"/>
    <x v="18"/>
    <s v="Card Holder"/>
    <x v="9"/>
    <s v="TrendMart Nellore High Street"/>
    <x v="0"/>
    <s v="Jayaram Murthy"/>
    <x v="1"/>
    <s v="Malini Gowda"/>
    <n v="5"/>
    <d v="2024-05-01T00:00:00"/>
    <x v="120"/>
    <n v="0.19962678998823571"/>
    <x v="4"/>
  </r>
  <r>
    <s v="INV101050"/>
    <x v="186"/>
    <s v="CUST0539"/>
    <s v="PRD0100"/>
    <s v="STR038"/>
    <s v="EMP0091"/>
    <n v="1"/>
    <n v="5727.63"/>
    <n v="20"/>
    <n v="1145.53"/>
    <n v="12"/>
    <n v="549.85"/>
    <n v="5131.95"/>
    <n v="3970.86"/>
    <n v="611.23999999999967"/>
    <x v="1"/>
    <x v="1"/>
    <x v="0"/>
    <x v="0"/>
    <s v="18:53"/>
    <s v="Weekday"/>
    <x v="4"/>
    <n v="2"/>
    <n v="2025"/>
    <s v="Feb-2025"/>
    <x v="9"/>
    <s v="Analog Watch"/>
    <x v="9"/>
    <s v="TrendMart Tumakuru Standard"/>
    <x v="2"/>
    <s v="Baskar Reddy"/>
    <x v="3"/>
    <s v="Hari Nair"/>
    <n v="14"/>
    <d v="2025-02-01T00:00:00"/>
    <x v="12"/>
    <n v="0.11910482370249119"/>
    <x v="3"/>
  </r>
  <r>
    <s v="INV101051"/>
    <x v="224"/>
    <s v="CUST0293"/>
    <s v="PRD0211"/>
    <s v="STR056"/>
    <s v="EMP0276"/>
    <n v="2"/>
    <n v="852.71"/>
    <n v="30"/>
    <n v="511.63"/>
    <n v="5"/>
    <n v="59.69"/>
    <n v="1253.48"/>
    <n v="962.6"/>
    <n v="231.19"/>
    <x v="2"/>
    <x v="2"/>
    <x v="1"/>
    <x v="0"/>
    <s v="19:19"/>
    <s v="Weekday"/>
    <x v="11"/>
    <n v="8"/>
    <n v="2024"/>
    <s v="Aug-2024"/>
    <x v="6"/>
    <s v="Sunglasses"/>
    <x v="15"/>
    <s v="TrendMart Nizamabad Standard"/>
    <x v="2"/>
    <s v="Manju Gowda"/>
    <x v="0"/>
    <s v="Manoj Ramachandran"/>
    <n v="8"/>
    <d v="2024-08-01T00:00:00"/>
    <x v="198"/>
    <n v="0.1844385231515461"/>
    <x v="1"/>
  </r>
  <r>
    <s v="INV101052"/>
    <x v="84"/>
    <s v="CUST0850"/>
    <s v="PRD0221"/>
    <s v="STR030"/>
    <s v="EMP0223"/>
    <n v="1"/>
    <n v="706.9"/>
    <n v="0"/>
    <n v="0"/>
    <n v="5"/>
    <n v="35.340000000000003"/>
    <n v="742.24"/>
    <n v="504.05"/>
    <n v="202.85"/>
    <x v="2"/>
    <x v="2"/>
    <x v="1"/>
    <x v="0"/>
    <s v="15:19"/>
    <s v="Weekday"/>
    <x v="1"/>
    <n v="10"/>
    <n v="2024"/>
    <s v="Oct-2024"/>
    <x v="4"/>
    <s v="Track Suit"/>
    <x v="40"/>
    <s v="TrendMart Kochi Standard"/>
    <x v="1"/>
    <s v="Chidambaram Krishnan"/>
    <x v="0"/>
    <s v="Meena Krishnan"/>
    <n v="10"/>
    <d v="2024-10-01T00:00:00"/>
    <x v="226"/>
    <n v="0.27329435223108428"/>
    <x v="2"/>
  </r>
  <r>
    <s v="INV101053"/>
    <x v="91"/>
    <s v="CUST0297"/>
    <s v="PRD0173"/>
    <s v="STR050"/>
    <s v="EMP0285"/>
    <n v="2"/>
    <n v="2451.35"/>
    <n v="0"/>
    <n v="0"/>
    <n v="12"/>
    <n v="588.32000000000005"/>
    <n v="5491.02"/>
    <n v="3724.7"/>
    <n v="1178.0000000000005"/>
    <x v="2"/>
    <x v="2"/>
    <x v="0"/>
    <x v="0"/>
    <s v="18:50"/>
    <s v="Weekday"/>
    <x v="6"/>
    <n v="1"/>
    <n v="2025"/>
    <s v="Jan-2025"/>
    <x v="3"/>
    <s v="Slippers"/>
    <x v="23"/>
    <s v="TrendMart Thrissur High Street"/>
    <x v="1"/>
    <s v="Anjali Bhat"/>
    <x v="2"/>
    <s v="Chandran Krishnan"/>
    <n v="13"/>
    <d v="2025-01-01T00:00:00"/>
    <x v="189"/>
    <n v="0.21453209057697847"/>
    <x v="2"/>
  </r>
  <r>
    <s v="INV101054"/>
    <x v="64"/>
    <s v="CUST0634"/>
    <s v="PRD0194"/>
    <s v="STR086"/>
    <s v="EMP0147"/>
    <n v="2"/>
    <n v="484.08"/>
    <n v="0"/>
    <n v="0"/>
    <n v="5"/>
    <n v="48.41"/>
    <n v="1016.57"/>
    <n v="638.14"/>
    <n v="330.0200000000001"/>
    <x v="0"/>
    <x v="0"/>
    <x v="1"/>
    <x v="0"/>
    <s v="21:28"/>
    <s v="Weekend"/>
    <x v="9"/>
    <n v="11"/>
    <n v="2024"/>
    <s v="Nov-2024"/>
    <x v="19"/>
    <s v="Leather Belt"/>
    <x v="45"/>
    <s v="TrendMart Thiruvananthapuram Outlet"/>
    <x v="1"/>
    <s v="Tarun Shetty"/>
    <x v="2"/>
    <s v="Yogesh Chettiar"/>
    <n v="11"/>
    <d v="2024-11-01T00:00:00"/>
    <x v="238"/>
    <n v="0.32464070354230412"/>
    <x v="2"/>
  </r>
  <r>
    <s v="INV101055"/>
    <x v="305"/>
    <s v="CUST0288"/>
    <s v="PRD0192"/>
    <s v="STR056"/>
    <s v="EMP0255"/>
    <n v="3"/>
    <n v="409.07"/>
    <n v="10"/>
    <n v="122.72"/>
    <n v="5"/>
    <n v="55.22"/>
    <n v="1159.71"/>
    <n v="786.18"/>
    <n v="318.31000000000006"/>
    <x v="3"/>
    <x v="3"/>
    <x v="0"/>
    <x v="0"/>
    <s v="16:56"/>
    <s v="Weekday"/>
    <x v="8"/>
    <n v="3"/>
    <n v="2025"/>
    <s v="Mar-2025"/>
    <x v="1"/>
    <s v="Round Neck"/>
    <x v="44"/>
    <s v="TrendMart Nizamabad Standard"/>
    <x v="2"/>
    <s v="Varsha Kamath"/>
    <x v="1"/>
    <s v="Venkat Sharma"/>
    <n v="15"/>
    <d v="2025-03-01T00:00:00"/>
    <x v="101"/>
    <n v="0.27447379086150853"/>
    <x v="0"/>
  </r>
  <r>
    <s v="INV101056"/>
    <x v="201"/>
    <s v="CUST0696"/>
    <s v="PRD0150"/>
    <s v="STR056"/>
    <s v="EMP0206"/>
    <n v="2"/>
    <n v="780.27"/>
    <n v="5"/>
    <n v="78.03"/>
    <n v="5"/>
    <n v="74.13"/>
    <n v="1556.64"/>
    <n v="1050.9000000000001"/>
    <n v="431.61"/>
    <x v="0"/>
    <x v="0"/>
    <x v="1"/>
    <x v="0"/>
    <s v="20:07"/>
    <s v="Weekend"/>
    <x v="11"/>
    <n v="8"/>
    <n v="2024"/>
    <s v="Aug-2024"/>
    <x v="13"/>
    <s v="Girls Frock"/>
    <x v="7"/>
    <s v="TrendMart Nizamabad Standard"/>
    <x v="2"/>
    <s v="Malathi Hegde"/>
    <x v="0"/>
    <s v="Arjun Krishnan"/>
    <n v="8"/>
    <d v="2024-08-01T00:00:00"/>
    <x v="38"/>
    <n v="0.27727027443724944"/>
    <x v="2"/>
  </r>
  <r>
    <s v="INV101057"/>
    <x v="266"/>
    <s v="CUST0684"/>
    <s v="PRD0158"/>
    <s v="STR051"/>
    <s v="EMP0073"/>
    <n v="2"/>
    <n v="635.17999999999995"/>
    <n v="15"/>
    <n v="190.55"/>
    <n v="5"/>
    <n v="53.99"/>
    <n v="1133.8"/>
    <n v="914.32"/>
    <n v="165.4899999999999"/>
    <x v="1"/>
    <x v="1"/>
    <x v="1"/>
    <x v="0"/>
    <s v="10:36"/>
    <s v="Weekday"/>
    <x v="10"/>
    <n v="4"/>
    <n v="2024"/>
    <s v="Apr-2024"/>
    <x v="10"/>
    <s v="Formal Top"/>
    <x v="21"/>
    <s v="TrendMart Kozhikode Outlet"/>
    <x v="1"/>
    <s v="Meena Gowda"/>
    <x v="3"/>
    <s v="Sathish Sundaram"/>
    <n v="4"/>
    <d v="2024-04-01T00:00:00"/>
    <x v="68"/>
    <n v="0.14596048685835236"/>
    <x v="4"/>
  </r>
  <r>
    <s v="INV101058"/>
    <x v="214"/>
    <s v="CUST0015"/>
    <s v="PRD0199"/>
    <s v="STR080"/>
    <s v="EMP0206"/>
    <n v="2"/>
    <n v="3471.93"/>
    <n v="25"/>
    <n v="1735.96"/>
    <n v="12"/>
    <n v="624.95000000000005"/>
    <n v="5832.85"/>
    <n v="4849.24"/>
    <n v="358.66000000000054"/>
    <x v="2"/>
    <x v="2"/>
    <x v="0"/>
    <x v="0"/>
    <s v="20:11"/>
    <s v="Weekend"/>
    <x v="7"/>
    <n v="9"/>
    <n v="2024"/>
    <s v="Sep-2024"/>
    <x v="3"/>
    <s v="Formal Shoes"/>
    <x v="4"/>
    <s v="TrendMart Kochi High Street"/>
    <x v="1"/>
    <s v="Sunita Chettiar"/>
    <x v="0"/>
    <s v="Arjun Krishnan"/>
    <n v="9"/>
    <d v="2024-09-01T00:00:00"/>
    <x v="5"/>
    <n v="6.1489666286635269E-2"/>
    <x v="1"/>
  </r>
  <r>
    <s v="INV101059"/>
    <x v="138"/>
    <s v="CUST0604"/>
    <s v="PRD0157"/>
    <s v="STR116"/>
    <s v="EMP0061"/>
    <n v="3"/>
    <n v="3105.68"/>
    <n v="10"/>
    <n v="931.7"/>
    <n v="3"/>
    <n v="251.56"/>
    <n v="8636.9"/>
    <n v="5969.79"/>
    <n v="2415.5499999999997"/>
    <x v="2"/>
    <x v="2"/>
    <x v="0"/>
    <x v="0"/>
    <s v="15:07"/>
    <s v="Weekday"/>
    <x v="9"/>
    <n v="11"/>
    <n v="2024"/>
    <s v="Nov-2024"/>
    <x v="14"/>
    <s v="Ring"/>
    <x v="11"/>
    <s v="TrendMart Madurai High Street"/>
    <x v="1"/>
    <s v="Gokul Chetty"/>
    <x v="1"/>
    <s v="Ganapathy Naidu"/>
    <n v="11"/>
    <d v="2024-11-01T00:00:00"/>
    <x v="115"/>
    <n v="0.27967789368870771"/>
    <x v="0"/>
  </r>
  <r>
    <s v="INV101060"/>
    <x v="27"/>
    <s v="CUST0223"/>
    <s v="PRD0222"/>
    <s v="STR104"/>
    <s v="EMP0100"/>
    <n v="5"/>
    <n v="714.2"/>
    <n v="25"/>
    <n v="892.75"/>
    <n v="5"/>
    <n v="133.91"/>
    <n v="2812.16"/>
    <n v="2019.5"/>
    <n v="658.74999999999989"/>
    <x v="4"/>
    <x v="4"/>
    <x v="0"/>
    <x v="0"/>
    <s v="13:16"/>
    <s v="Weekend"/>
    <x v="1"/>
    <n v="10"/>
    <n v="2024"/>
    <s v="Oct-2024"/>
    <x v="1"/>
    <s v="Polo"/>
    <x v="33"/>
    <s v="TrendMart Kochi High Street"/>
    <x v="1"/>
    <s v="Yogesh Venkatesan"/>
    <x v="0"/>
    <s v="Priya Balasubramaniam"/>
    <n v="10"/>
    <d v="2024-10-01T00:00:00"/>
    <x v="239"/>
    <n v="0.23425054050978605"/>
    <x v="1"/>
  </r>
  <r>
    <s v="INV101061"/>
    <x v="189"/>
    <s v="CUST0545"/>
    <s v="PRD0043"/>
    <s v="STR103"/>
    <s v="EMP0090"/>
    <n v="0"/>
    <n v="3126.23"/>
    <n v="25"/>
    <n v="0"/>
    <n v="12"/>
    <n v="0"/>
    <n v="0"/>
    <n v="0"/>
    <n v="0"/>
    <x v="2"/>
    <x v="2"/>
    <x v="0"/>
    <x v="1"/>
    <s v="17:58"/>
    <s v="Weekday"/>
    <x v="0"/>
    <n v="12"/>
    <n v="2024"/>
    <s v="Dec-2024"/>
    <x v="12"/>
    <s v="Sling Bag"/>
    <x v="20"/>
    <s v="TrendMart Alappuzha Outlet"/>
    <x v="1"/>
    <s v="Haritha Naidu"/>
    <x v="3"/>
    <s v="Padma Gounder"/>
    <n v="12"/>
    <d v="2024-12-01T00:00:00"/>
    <x v="63"/>
    <n v="0"/>
    <x v="1"/>
  </r>
  <r>
    <s v="INV101062"/>
    <x v="111"/>
    <s v="CUST0808"/>
    <s v="PRD0006"/>
    <s v="STR050"/>
    <s v="EMP0255"/>
    <n v="3"/>
    <n v="1111.97"/>
    <n v="20"/>
    <n v="667.18"/>
    <n v="12"/>
    <n v="320.25"/>
    <n v="2988.98"/>
    <n v="2261.19"/>
    <n v="407.53999999999996"/>
    <x v="3"/>
    <x v="3"/>
    <x v="0"/>
    <x v="0"/>
    <s v="16:38"/>
    <s v="Weekday"/>
    <x v="9"/>
    <n v="11"/>
    <n v="2024"/>
    <s v="Nov-2024"/>
    <x v="19"/>
    <s v="Braided Belt"/>
    <x v="34"/>
    <s v="TrendMart Thrissur High Street"/>
    <x v="1"/>
    <s v="Devraj Iyengar"/>
    <x v="3"/>
    <s v="Venkat Sharma"/>
    <n v="11"/>
    <d v="2024-11-01T00:00:00"/>
    <x v="224"/>
    <n v="0.13634751654410535"/>
    <x v="3"/>
  </r>
  <r>
    <s v="INV101063"/>
    <x v="328"/>
    <s v="CUST0093"/>
    <s v="PRD0227"/>
    <s v="STR056"/>
    <s v="EMP0072"/>
    <n v="1"/>
    <n v="728.94"/>
    <n v="20"/>
    <n v="145.79"/>
    <n v="5"/>
    <n v="29.16"/>
    <n v="612.30999999999995"/>
    <n v="443.19"/>
    <n v="139.95999999999995"/>
    <x v="5"/>
    <x v="5"/>
    <x v="0"/>
    <x v="0"/>
    <s v="13:50"/>
    <s v="Weekday"/>
    <x v="6"/>
    <n v="1"/>
    <n v="2025"/>
    <s v="Jan-2025"/>
    <x v="6"/>
    <s v="Tie"/>
    <x v="14"/>
    <s v="TrendMart Nizamabad Standard"/>
    <x v="2"/>
    <s v="Deepak Yadav"/>
    <x v="1"/>
    <s v="Anitha Ramachandran"/>
    <n v="13"/>
    <d v="2025-01-01T00:00:00"/>
    <x v="20"/>
    <n v="0.22857702797602517"/>
    <x v="3"/>
  </r>
  <r>
    <s v="INV101064"/>
    <x v="139"/>
    <s v="CUST0381"/>
    <s v="PRD0187"/>
    <s v="STR086"/>
    <s v="EMP0147"/>
    <n v="2"/>
    <n v="2681.75"/>
    <n v="20"/>
    <n v="1072.7"/>
    <n v="12"/>
    <n v="514.9"/>
    <n v="4805.7"/>
    <n v="3916.78"/>
    <n v="374.01999999999964"/>
    <x v="4"/>
    <x v="4"/>
    <x v="0"/>
    <x v="0"/>
    <s v="10:30"/>
    <s v="Weekday"/>
    <x v="10"/>
    <n v="4"/>
    <n v="2024"/>
    <s v="Apr-2024"/>
    <x v="16"/>
    <s v="Sherwani"/>
    <x v="8"/>
    <s v="TrendMart Thiruvananthapuram Outlet"/>
    <x v="1"/>
    <s v="Tara Ramachandran"/>
    <x v="1"/>
    <s v="Yogesh Chettiar"/>
    <n v="4"/>
    <d v="2024-04-01T00:00:00"/>
    <x v="219"/>
    <n v="7.7828412093971663E-2"/>
    <x v="3"/>
  </r>
  <r>
    <s v="INV101065"/>
    <x v="329"/>
    <s v="CUST0669"/>
    <s v="PRD0137"/>
    <s v="STR072"/>
    <s v="EMP0170"/>
    <n v="2"/>
    <n v="722.04"/>
    <n v="0"/>
    <n v="0"/>
    <n v="5"/>
    <n v="72.2"/>
    <n v="1516.28"/>
    <n v="1044.76"/>
    <n v="399.32"/>
    <x v="1"/>
    <x v="1"/>
    <x v="1"/>
    <x v="0"/>
    <s v="14:39"/>
    <s v="Weekday"/>
    <x v="0"/>
    <n v="12"/>
    <n v="2024"/>
    <s v="Dec-2024"/>
    <x v="10"/>
    <s v="Crop Top"/>
    <x v="19"/>
    <s v="TrendMart Visakhapatnam Standard"/>
    <x v="0"/>
    <s v="Kalyani Hegde"/>
    <x v="2"/>
    <s v="Jyothi Prasad"/>
    <n v="12"/>
    <d v="2024-12-01T00:00:00"/>
    <x v="99"/>
    <n v="0.26335505315640911"/>
    <x v="2"/>
  </r>
  <r>
    <s v="INV101066"/>
    <x v="67"/>
    <s v="CUST0110"/>
    <s v="PRD0103"/>
    <s v="STR093"/>
    <s v="EMP0204"/>
    <n v="3"/>
    <n v="3341.77"/>
    <n v="0"/>
    <n v="0"/>
    <n v="12"/>
    <n v="1203.04"/>
    <n v="11228.35"/>
    <n v="7374"/>
    <n v="2651.3100000000004"/>
    <x v="2"/>
    <x v="2"/>
    <x v="0"/>
    <x v="0"/>
    <s v="19:53"/>
    <s v="Weekend"/>
    <x v="0"/>
    <n v="12"/>
    <n v="2024"/>
    <s v="Dec-2024"/>
    <x v="3"/>
    <s v="Formal Shoes"/>
    <x v="15"/>
    <s v="TrendMart Thiruvananthapuram High Street"/>
    <x v="1"/>
    <s v="Pandian Iyer"/>
    <x v="3"/>
    <s v="Rahul Krishnan"/>
    <n v="12"/>
    <d v="2024-12-01T00:00:00"/>
    <x v="174"/>
    <n v="0.23612641216207192"/>
    <x v="2"/>
  </r>
  <r>
    <s v="INV101067"/>
    <x v="254"/>
    <s v="CUST0206"/>
    <s v="PRD0126"/>
    <s v="STR047"/>
    <s v="EMP0045"/>
    <n v="1"/>
    <n v="1014.03"/>
    <n v="0"/>
    <n v="0"/>
    <n v="12"/>
    <n v="121.68"/>
    <n v="1135.71"/>
    <n v="645.59"/>
    <n v="368.44"/>
    <x v="3"/>
    <x v="3"/>
    <x v="0"/>
    <x v="0"/>
    <s v="18:29"/>
    <s v="Weekday"/>
    <x v="4"/>
    <n v="2"/>
    <n v="2025"/>
    <s v="Feb-2025"/>
    <x v="11"/>
    <s v="Formal Shirt"/>
    <x v="38"/>
    <s v="TrendMart Kurnool Standard"/>
    <x v="0"/>
    <s v="Hemanth Iyer"/>
    <x v="0"/>
    <s v="Chitra Chettiar"/>
    <n v="14"/>
    <d v="2025-02-01T00:00:00"/>
    <x v="76"/>
    <n v="0.3244138028193817"/>
    <x v="2"/>
  </r>
  <r>
    <s v="INV101068"/>
    <x v="83"/>
    <s v="CUST0308"/>
    <s v="PRD0201"/>
    <s v="STR101"/>
    <s v="EMP0020"/>
    <n v="2"/>
    <n v="967.44"/>
    <n v="10"/>
    <n v="193.49"/>
    <n v="5"/>
    <n v="87.07"/>
    <n v="1828.46"/>
    <n v="1451.74"/>
    <n v="289.65000000000003"/>
    <x v="1"/>
    <x v="1"/>
    <x v="0"/>
    <x v="0"/>
    <s v="17:47"/>
    <s v="Weekday"/>
    <x v="8"/>
    <n v="3"/>
    <n v="2025"/>
    <s v="Mar-2025"/>
    <x v="3"/>
    <s v="Sneakers"/>
    <x v="17"/>
    <s v="TrendMart Thiruvananthapuram Standard"/>
    <x v="1"/>
    <s v="Kalpana Kamath"/>
    <x v="1"/>
    <s v="Eswar Prasad"/>
    <n v="15"/>
    <d v="2025-03-01T00:00:00"/>
    <x v="205"/>
    <n v="0.15841199698106606"/>
    <x v="0"/>
  </r>
  <r>
    <s v="INV101069"/>
    <x v="74"/>
    <s v="CUST0495"/>
    <s v="PRD0105"/>
    <s v="STR111"/>
    <s v="EMP0260"/>
    <n v="2"/>
    <n v="1135.75"/>
    <n v="20"/>
    <n v="454.3"/>
    <n v="12"/>
    <n v="218.06"/>
    <n v="2035.26"/>
    <n v="1683.7"/>
    <n v="133.49999999999994"/>
    <x v="2"/>
    <x v="2"/>
    <x v="0"/>
    <x v="0"/>
    <s v="10:21"/>
    <s v="Weekday"/>
    <x v="9"/>
    <n v="11"/>
    <n v="2024"/>
    <s v="Nov-2024"/>
    <x v="8"/>
    <s v="Shirt Dress"/>
    <x v="43"/>
    <s v="TrendMart Kurnool Outlet"/>
    <x v="0"/>
    <s v="Gopal Mudaliar"/>
    <x v="1"/>
    <s v="Malathi Varma"/>
    <n v="11"/>
    <d v="2024-11-01T00:00:00"/>
    <x v="97"/>
    <n v="6.5593585094779014E-2"/>
    <x v="3"/>
  </r>
  <r>
    <s v="INV101070"/>
    <x v="80"/>
    <s v="CUST0187"/>
    <s v="PRD0039"/>
    <s v="STR083"/>
    <s v="EMP0170"/>
    <n v="2"/>
    <n v="881.08"/>
    <n v="10"/>
    <n v="176.22"/>
    <n v="5"/>
    <n v="79.3"/>
    <n v="1665.24"/>
    <n v="1140.4000000000001"/>
    <n v="445.53999999999991"/>
    <x v="0"/>
    <x v="0"/>
    <x v="0"/>
    <x v="0"/>
    <s v="17:00"/>
    <s v="Weekend"/>
    <x v="1"/>
    <n v="10"/>
    <n v="2024"/>
    <s v="Oct-2024"/>
    <x v="11"/>
    <s v="Denim Shirt"/>
    <x v="45"/>
    <s v="TrendMart Tumakuru Outlet"/>
    <x v="2"/>
    <s v="Vani Nair"/>
    <x v="0"/>
    <s v="Jyothi Prasad"/>
    <n v="10"/>
    <d v="2024-10-01T00:00:00"/>
    <x v="111"/>
    <n v="0.26755302538973358"/>
    <x v="0"/>
  </r>
  <r>
    <s v="INV101071"/>
    <x v="131"/>
    <s v="CUST0218"/>
    <s v="PRD0032"/>
    <s v="STR118"/>
    <s v="EMP0255"/>
    <n v="4"/>
    <n v="894.48"/>
    <n v="0"/>
    <n v="0"/>
    <n v="5"/>
    <n v="178.9"/>
    <n v="3756.82"/>
    <n v="2520.4"/>
    <n v="1057.52"/>
    <x v="1"/>
    <x v="1"/>
    <x v="1"/>
    <x v="0"/>
    <s v="18:54"/>
    <s v="Weekday"/>
    <x v="2"/>
    <n v="5"/>
    <n v="2024"/>
    <s v="May-2024"/>
    <x v="4"/>
    <s v="Shorts"/>
    <x v="42"/>
    <s v="TrendMart Nellore Mall Kiosk"/>
    <x v="0"/>
    <s v="Gopal Kamath"/>
    <x v="3"/>
    <s v="Venkat Sharma"/>
    <n v="5"/>
    <d v="2024-05-01T00:00:00"/>
    <x v="209"/>
    <n v="0.28149339068680423"/>
    <x v="2"/>
  </r>
  <r>
    <s v="INV101072"/>
    <x v="330"/>
    <s v="CUST0623"/>
    <s v="PRD0221"/>
    <s v="STR119"/>
    <s v="EMP0073"/>
    <n v="2"/>
    <n v="732.77"/>
    <n v="0"/>
    <n v="0"/>
    <n v="5"/>
    <n v="73.28"/>
    <n v="1538.82"/>
    <n v="1008.1"/>
    <n v="457.43999999999994"/>
    <x v="0"/>
    <x v="0"/>
    <x v="0"/>
    <x v="0"/>
    <s v="16:48"/>
    <s v="Weekday"/>
    <x v="2"/>
    <n v="5"/>
    <n v="2024"/>
    <s v="May-2024"/>
    <x v="4"/>
    <s v="Track Suit"/>
    <x v="40"/>
    <s v="TrendMart Vijayawada Standard"/>
    <x v="0"/>
    <s v="Divya Iyengar"/>
    <x v="0"/>
    <s v="Sathish Sundaram"/>
    <n v="5"/>
    <d v="2024-05-01T00:00:00"/>
    <x v="226"/>
    <n v="0.29726673685031385"/>
    <x v="2"/>
  </r>
  <r>
    <s v="INV101073"/>
    <x v="58"/>
    <s v="CUST0159"/>
    <s v="PRD0084"/>
    <s v="STR027"/>
    <s v="EMP0061"/>
    <n v="1"/>
    <n v="1391.69"/>
    <n v="25"/>
    <n v="347.92"/>
    <n v="12"/>
    <n v="125.25"/>
    <n v="1169.02"/>
    <n v="1073.45"/>
    <n v="-29.680000000000064"/>
    <x v="0"/>
    <x v="0"/>
    <x v="0"/>
    <x v="0"/>
    <s v="16:12"/>
    <s v="Weekday"/>
    <x v="7"/>
    <n v="9"/>
    <n v="2024"/>
    <s v="Sep-2024"/>
    <x v="7"/>
    <s v="Bootcut"/>
    <x v="29"/>
    <s v="TrendMart Hyderabad Standard"/>
    <x v="2"/>
    <s v="Ramya Mishra"/>
    <x v="1"/>
    <s v="Ganapathy Naidu"/>
    <n v="9"/>
    <d v="2024-09-01T00:00:00"/>
    <x v="50"/>
    <n v="-2.53887871892697E-2"/>
    <x v="1"/>
  </r>
  <r>
    <s v="INV101074"/>
    <x v="47"/>
    <s v="CUST0182"/>
    <s v="PRD0227"/>
    <s v="STR073"/>
    <s v="EMP0100"/>
    <n v="2"/>
    <n v="733.93"/>
    <n v="30"/>
    <n v="440.36"/>
    <n v="5"/>
    <n v="51.38"/>
    <n v="1078.8800000000001"/>
    <n v="886.38"/>
    <n v="141.12000000000012"/>
    <x v="0"/>
    <x v="0"/>
    <x v="0"/>
    <x v="0"/>
    <s v="21:57"/>
    <s v="Weekday"/>
    <x v="9"/>
    <n v="11"/>
    <n v="2024"/>
    <s v="Nov-2024"/>
    <x v="6"/>
    <s v="Tie"/>
    <x v="14"/>
    <s v="TrendMart Thiruvananthapuram High Street"/>
    <x v="1"/>
    <s v="Saranya Prasad"/>
    <x v="3"/>
    <s v="Priya Balasubramaniam"/>
    <n v="11"/>
    <d v="2024-11-01T00:00:00"/>
    <x v="20"/>
    <n v="0.13080231351030708"/>
    <x v="1"/>
  </r>
  <r>
    <s v="INV101075"/>
    <x v="137"/>
    <s v="CUST0421"/>
    <s v="PRD0033"/>
    <s v="STR064"/>
    <s v="EMP0207"/>
    <n v="1"/>
    <n v="3417.32"/>
    <n v="15"/>
    <n v="512.6"/>
    <n v="12"/>
    <n v="348.57"/>
    <n v="3253.29"/>
    <n v="2710.05"/>
    <n v="194.66999999999979"/>
    <x v="1"/>
    <x v="1"/>
    <x v="1"/>
    <x v="0"/>
    <s v="12:57"/>
    <s v="Weekday"/>
    <x v="0"/>
    <n v="12"/>
    <n v="2024"/>
    <s v="Dec-2024"/>
    <x v="2"/>
    <s v="Cotton Saree"/>
    <x v="30"/>
    <s v="TrendMart Karimnagar Standard"/>
    <x v="2"/>
    <s v="Srinivas Nair"/>
    <x v="0"/>
    <s v="Chitra Bhat"/>
    <n v="12"/>
    <d v="2024-12-01T00:00:00"/>
    <x v="103"/>
    <n v="5.9837887184972689E-2"/>
    <x v="4"/>
  </r>
  <r>
    <s v="INV101076"/>
    <x v="143"/>
    <s v="CUST0362"/>
    <s v="PRD0133"/>
    <s v="STR087"/>
    <s v="EMP0206"/>
    <n v="4"/>
    <n v="1021.95"/>
    <n v="25"/>
    <n v="1021.95"/>
    <n v="12"/>
    <n v="367.9"/>
    <n v="3433.75"/>
    <n v="3026.36"/>
    <n v="39.489999999999895"/>
    <x v="0"/>
    <x v="0"/>
    <x v="1"/>
    <x v="0"/>
    <s v="15:48"/>
    <s v="Weekday"/>
    <x v="2"/>
    <n v="5"/>
    <n v="2024"/>
    <s v="May-2024"/>
    <x v="5"/>
    <s v="Slim Fit"/>
    <x v="40"/>
    <s v="TrendMart Salem Outlet"/>
    <x v="1"/>
    <s v="Bala Gupta"/>
    <x v="0"/>
    <s v="Arjun Krishnan"/>
    <n v="5"/>
    <d v="2024-05-01T00:00:00"/>
    <x v="204"/>
    <n v="1.1500546050236591E-2"/>
    <x v="1"/>
  </r>
  <r>
    <s v="INV101077"/>
    <x v="39"/>
    <s v="CUST0011"/>
    <s v="PRD0225"/>
    <s v="STR013"/>
    <s v="EMP0285"/>
    <n v="3"/>
    <n v="1242.8499999999999"/>
    <n v="25"/>
    <n v="932.14"/>
    <n v="12"/>
    <n v="335.57"/>
    <n v="3131.98"/>
    <n v="2585.4"/>
    <n v="211.00999999999993"/>
    <x v="2"/>
    <x v="2"/>
    <x v="0"/>
    <x v="0"/>
    <s v="14:16"/>
    <s v="Weekday"/>
    <x v="9"/>
    <n v="11"/>
    <n v="2024"/>
    <s v="Nov-2024"/>
    <x v="11"/>
    <s v="Formal Shirt"/>
    <x v="44"/>
    <s v="TrendMart Nizamabad Standard"/>
    <x v="2"/>
    <s v="Chandrika Natarajan"/>
    <x v="3"/>
    <s v="Chandran Krishnan"/>
    <n v="11"/>
    <d v="2024-11-01T00:00:00"/>
    <x v="124"/>
    <n v="6.7372716300870356E-2"/>
    <x v="1"/>
  </r>
  <r>
    <s v="INV101078"/>
    <x v="174"/>
    <s v="CUST0562"/>
    <s v="PRD0182"/>
    <s v="STR115"/>
    <s v="EMP0170"/>
    <n v="1"/>
    <n v="3248.94"/>
    <n v="15"/>
    <n v="487.34"/>
    <n v="12"/>
    <n v="331.39"/>
    <n v="3092.99"/>
    <n v="2135.85"/>
    <n v="625.74999999999989"/>
    <x v="2"/>
    <x v="2"/>
    <x v="1"/>
    <x v="0"/>
    <s v="14:52"/>
    <s v="Weekday"/>
    <x v="2"/>
    <n v="5"/>
    <n v="2024"/>
    <s v="May-2024"/>
    <x v="12"/>
    <s v="Sling Bag"/>
    <x v="10"/>
    <s v="TrendMart Bengaluru Standard"/>
    <x v="2"/>
    <s v="Gauri Varma"/>
    <x v="1"/>
    <s v="Jyothi Prasad"/>
    <n v="5"/>
    <d v="2024-05-01T00:00:00"/>
    <x v="74"/>
    <n v="0.2023123256137265"/>
    <x v="4"/>
  </r>
  <r>
    <s v="INV101079"/>
    <x v="73"/>
    <s v="CUST0592"/>
    <s v="PRD0230"/>
    <s v="STR108"/>
    <s v="EMP0203"/>
    <n v="1"/>
    <n v="1229.6400000000001"/>
    <n v="0"/>
    <n v="0"/>
    <n v="12"/>
    <n v="147.56"/>
    <n v="1377.2"/>
    <n v="859.94"/>
    <n v="369.7"/>
    <x v="0"/>
    <x v="0"/>
    <x v="0"/>
    <x v="0"/>
    <s v="10:11"/>
    <s v="Weekday"/>
    <x v="3"/>
    <n v="7"/>
    <n v="2024"/>
    <s v="Jul-2024"/>
    <x v="0"/>
    <s v="Anarkali Kurti"/>
    <x v="34"/>
    <s v="TrendMart Kozhikode High Street"/>
    <x v="1"/>
    <s v="Kiran Chandran"/>
    <x v="1"/>
    <s v="Rani Mishra"/>
    <n v="7"/>
    <d v="2024-07-01T00:00:00"/>
    <x v="237"/>
    <n v="0.26844321812372929"/>
    <x v="2"/>
  </r>
  <r>
    <s v="INV101080"/>
    <x v="221"/>
    <s v="CUST0321"/>
    <s v="PRD0141"/>
    <s v="STR006"/>
    <s v="EMP0045"/>
    <n v="0"/>
    <n v="732.24"/>
    <n v="0"/>
    <n v="0"/>
    <n v="5"/>
    <n v="0"/>
    <n v="0"/>
    <n v="0"/>
    <n v="0"/>
    <x v="1"/>
    <x v="1"/>
    <x v="1"/>
    <x v="0"/>
    <s v="16:01"/>
    <s v="Weekday"/>
    <x v="3"/>
    <n v="7"/>
    <n v="2024"/>
    <s v="Jul-2024"/>
    <x v="10"/>
    <s v="Formal Top"/>
    <x v="12"/>
    <s v="TrendMart Vellore Standard"/>
    <x v="1"/>
    <s v="Bharathi Rao"/>
    <x v="0"/>
    <s v="Chitra Chettiar"/>
    <n v="7"/>
    <d v="2024-07-01T00:00:00"/>
    <x v="62"/>
    <n v="0"/>
    <x v="2"/>
  </r>
  <r>
    <s v="INV101081"/>
    <x v="265"/>
    <s v="CUST0277"/>
    <s v="PRD0028"/>
    <s v="STR043"/>
    <s v="EMP0204"/>
    <n v="5"/>
    <n v="816.78"/>
    <n v="0"/>
    <n v="0"/>
    <n v="5"/>
    <n v="204.19"/>
    <n v="4288.09"/>
    <n v="2878.6"/>
    <n v="1205.3000000000002"/>
    <x v="0"/>
    <x v="0"/>
    <x v="0"/>
    <x v="0"/>
    <s v="15:37"/>
    <s v="Weekday"/>
    <x v="4"/>
    <n v="2"/>
    <n v="2025"/>
    <s v="Feb-2025"/>
    <x v="17"/>
    <s v="Chinos"/>
    <x v="19"/>
    <s v="TrendMart Mangaluru Standard"/>
    <x v="2"/>
    <s v="Kiran Gupta"/>
    <x v="3"/>
    <s v="Rahul Krishnan"/>
    <n v="14"/>
    <d v="2025-02-01T00:00:00"/>
    <x v="231"/>
    <n v="0.28108085417983303"/>
    <x v="2"/>
  </r>
  <r>
    <s v="INV101082"/>
    <x v="76"/>
    <s v="CUST0399"/>
    <s v="PRD0137"/>
    <s v="STR053"/>
    <s v="EMP0204"/>
    <n v="2"/>
    <n v="749.95"/>
    <n v="30"/>
    <n v="449.97"/>
    <n v="5"/>
    <n v="52.5"/>
    <n v="1102.43"/>
    <n v="1044.76"/>
    <n v="5.1700000000000728"/>
    <x v="1"/>
    <x v="1"/>
    <x v="0"/>
    <x v="0"/>
    <s v="21:38"/>
    <s v="Weekday"/>
    <x v="1"/>
    <n v="10"/>
    <n v="2024"/>
    <s v="Oct-2024"/>
    <x v="10"/>
    <s v="Crop Top"/>
    <x v="19"/>
    <s v="TrendMart Kochi Standard"/>
    <x v="1"/>
    <s v="Padma Raman"/>
    <x v="0"/>
    <s v="Rahul Krishnan"/>
    <n v="10"/>
    <d v="2024-10-01T00:00:00"/>
    <x v="99"/>
    <n v="4.6896401585588858E-3"/>
    <x v="1"/>
  </r>
  <r>
    <s v="INV101083"/>
    <x v="196"/>
    <s v="CUST0116"/>
    <s v="PRD0137"/>
    <s v="STR097"/>
    <s v="EMP0121"/>
    <n v="1"/>
    <n v="773.13"/>
    <n v="20"/>
    <n v="154.63"/>
    <n v="5"/>
    <n v="30.93"/>
    <n v="649.42999999999995"/>
    <n v="522.38"/>
    <n v="96.119999999999948"/>
    <x v="0"/>
    <x v="0"/>
    <x v="1"/>
    <x v="0"/>
    <s v="19:20"/>
    <s v="Weekday"/>
    <x v="11"/>
    <n v="8"/>
    <n v="2024"/>
    <s v="Aug-2024"/>
    <x v="10"/>
    <s v="Crop Top"/>
    <x v="19"/>
    <s v="TrendMart Thiruvananthapuram High Street"/>
    <x v="1"/>
    <s v="Lavanya Krishnan"/>
    <x v="1"/>
    <s v="Yamini Pandian"/>
    <n v="8"/>
    <d v="2024-08-01T00:00:00"/>
    <x v="99"/>
    <n v="0.14800671357960049"/>
    <x v="3"/>
  </r>
  <r>
    <s v="INV101084"/>
    <x v="176"/>
    <s v="CUST0656"/>
    <s v="PRD0215"/>
    <s v="STR020"/>
    <s v="EMP0215"/>
    <n v="1"/>
    <n v="979.09"/>
    <n v="15"/>
    <n v="146.86000000000001"/>
    <n v="5"/>
    <n v="41.61"/>
    <n v="873.84"/>
    <n v="703.03"/>
    <n v="129.20000000000005"/>
    <x v="4"/>
    <x v="4"/>
    <x v="0"/>
    <x v="0"/>
    <s v="19:05"/>
    <s v="Weekday"/>
    <x v="1"/>
    <n v="10"/>
    <n v="2024"/>
    <s v="Oct-2024"/>
    <x v="0"/>
    <s v="Anarkali Kurti"/>
    <x v="7"/>
    <s v="TrendMart Guntur Standard"/>
    <x v="0"/>
    <s v="Chandrika Kamath"/>
    <x v="2"/>
    <s v="Praveen Gupta"/>
    <n v="10"/>
    <d v="2024-10-01T00:00:00"/>
    <x v="236"/>
    <n v="0.14785315389545001"/>
    <x v="4"/>
  </r>
  <r>
    <s v="INV101085"/>
    <x v="96"/>
    <s v="CUST0607"/>
    <s v="PRD0130"/>
    <s v="STR105"/>
    <s v="EMP0091"/>
    <n v="2"/>
    <n v="1308.32"/>
    <n v="0"/>
    <n v="0"/>
    <n v="12"/>
    <n v="314"/>
    <n v="2930.64"/>
    <n v="1924.34"/>
    <n v="692.3"/>
    <x v="1"/>
    <x v="1"/>
    <x v="0"/>
    <x v="1"/>
    <s v="10:20"/>
    <s v="Weekday"/>
    <x v="0"/>
    <n v="12"/>
    <n v="2024"/>
    <s v="Dec-2024"/>
    <x v="2"/>
    <s v="Cotton Saree"/>
    <x v="47"/>
    <s v="TrendMart Coimbatore Mall Kiosk"/>
    <x v="1"/>
    <s v="Jagan Iyer"/>
    <x v="3"/>
    <s v="Hari Nair"/>
    <n v="12"/>
    <d v="2024-12-01T00:00:00"/>
    <x v="132"/>
    <n v="0.23622826413343159"/>
    <x v="2"/>
  </r>
  <r>
    <s v="INV101086"/>
    <x v="259"/>
    <s v="CUST0330"/>
    <s v="PRD0145"/>
    <s v="STR066"/>
    <s v="EMP0147"/>
    <n v="1"/>
    <n v="1729.46"/>
    <n v="10"/>
    <n v="172.95"/>
    <n v="12"/>
    <n v="186.78"/>
    <n v="1743.29"/>
    <n v="1133.27"/>
    <n v="423.24"/>
    <x v="0"/>
    <x v="0"/>
    <x v="1"/>
    <x v="0"/>
    <s v="14:26"/>
    <s v="Weekday"/>
    <x v="11"/>
    <n v="8"/>
    <n v="2024"/>
    <s v="Aug-2024"/>
    <x v="8"/>
    <s v="Shirt Dress"/>
    <x v="42"/>
    <s v="TrendMart Dindigul Standard"/>
    <x v="1"/>
    <s v="Rohit Singh"/>
    <x v="0"/>
    <s v="Yogesh Chettiar"/>
    <n v="8"/>
    <d v="2024-08-01T00:00:00"/>
    <x v="94"/>
    <n v="0.24278232537328845"/>
    <x v="0"/>
  </r>
  <r>
    <s v="INV101087"/>
    <x v="171"/>
    <s v="CUST0625"/>
    <s v="PRD0081"/>
    <s v="STR029"/>
    <s v="EMP0009"/>
    <n v="2"/>
    <n v="6411.9"/>
    <n v="15"/>
    <n v="1923.57"/>
    <n v="3"/>
    <n v="327.01"/>
    <n v="11227.24"/>
    <n v="9525.52"/>
    <n v="1374.7099999999994"/>
    <x v="3"/>
    <x v="3"/>
    <x v="1"/>
    <x v="0"/>
    <s v="13:56"/>
    <s v="Weekday"/>
    <x v="9"/>
    <n v="11"/>
    <n v="2024"/>
    <s v="Nov-2024"/>
    <x v="14"/>
    <s v="Earrings"/>
    <x v="21"/>
    <s v="TrendMart Davanagere High Street"/>
    <x v="2"/>
    <s v="Uday Iyer"/>
    <x v="0"/>
    <s v="Vinod Hegde"/>
    <n v="11"/>
    <d v="2024-11-01T00:00:00"/>
    <x v="118"/>
    <n v="0.12244416259027147"/>
    <x v="4"/>
  </r>
  <r>
    <s v="INV101088"/>
    <x v="176"/>
    <s v="CUST0687"/>
    <s v="PRD0181"/>
    <s v="STR065"/>
    <s v="EMP0072"/>
    <n v="2"/>
    <n v="742.08"/>
    <n v="0"/>
    <n v="0"/>
    <n v="5"/>
    <n v="74.209999999999994"/>
    <n v="1558.37"/>
    <n v="1140.3599999999999"/>
    <n v="343.8"/>
    <x v="1"/>
    <x v="1"/>
    <x v="0"/>
    <x v="0"/>
    <s v="18:31"/>
    <s v="Weekday"/>
    <x v="1"/>
    <n v="10"/>
    <n v="2024"/>
    <s v="Oct-2024"/>
    <x v="18"/>
    <s v="Leather Wallet"/>
    <x v="44"/>
    <s v="TrendMart Guntur Flagship"/>
    <x v="0"/>
    <s v="Sanjay Gopalakrishnan"/>
    <x v="0"/>
    <s v="Anitha Ramachandran"/>
    <n v="10"/>
    <d v="2024-10-01T00:00:00"/>
    <x v="180"/>
    <n v="0.2206151299113818"/>
    <x v="2"/>
  </r>
  <r>
    <s v="INV101089"/>
    <x v="34"/>
    <s v="CUST0797"/>
    <s v="PRD0071"/>
    <s v="STR084"/>
    <s v="EMP0086"/>
    <n v="4"/>
    <n v="786.45"/>
    <n v="0"/>
    <n v="0"/>
    <n v="5"/>
    <n v="157.29"/>
    <n v="3303.09"/>
    <n v="2139.2399999999998"/>
    <n v="1006.5600000000004"/>
    <x v="1"/>
    <x v="1"/>
    <x v="0"/>
    <x v="0"/>
    <s v="13:37"/>
    <s v="Weekday"/>
    <x v="0"/>
    <n v="12"/>
    <n v="2024"/>
    <s v="Dec-2024"/>
    <x v="10"/>
    <s v="Casual Top"/>
    <x v="4"/>
    <s v="TrendMart Tirupati High Street"/>
    <x v="0"/>
    <s v="Feroz Shetty"/>
    <x v="3"/>
    <s v="Anil Reddy"/>
    <n v="12"/>
    <d v="2024-12-01T00:00:00"/>
    <x v="17"/>
    <n v="0.30473284106700099"/>
    <x v="2"/>
  </r>
  <r>
    <s v="INV101090"/>
    <x v="59"/>
    <s v="CUST0028"/>
    <s v="PRD0059"/>
    <s v="STR069"/>
    <s v="EMP0207"/>
    <n v="1"/>
    <n v="1507.6"/>
    <n v="15"/>
    <n v="226.14"/>
    <n v="12"/>
    <n v="153.78"/>
    <n v="1435.24"/>
    <n v="988.57"/>
    <n v="292.89"/>
    <x v="1"/>
    <x v="1"/>
    <x v="0"/>
    <x v="0"/>
    <s v="10:43"/>
    <s v="Weekday"/>
    <x v="1"/>
    <n v="10"/>
    <n v="2024"/>
    <s v="Oct-2024"/>
    <x v="12"/>
    <s v="Sling Bag"/>
    <x v="16"/>
    <s v="TrendMart Erode Mall Kiosk"/>
    <x v="1"/>
    <s v="Chitra Reddy"/>
    <x v="0"/>
    <s v="Chitra Bhat"/>
    <n v="10"/>
    <d v="2024-10-01T00:00:00"/>
    <x v="126"/>
    <n v="0.20407039937571417"/>
    <x v="4"/>
  </r>
  <r>
    <s v="INV101091"/>
    <x v="331"/>
    <s v="CUST0616"/>
    <s v="PRD0071"/>
    <s v="STR049"/>
    <s v="EMP0002"/>
    <n v="0"/>
    <n v="803.91"/>
    <n v="25"/>
    <n v="0"/>
    <n v="5"/>
    <n v="0"/>
    <n v="0"/>
    <n v="0"/>
    <n v="0"/>
    <x v="2"/>
    <x v="2"/>
    <x v="0"/>
    <x v="0"/>
    <s v="21:09"/>
    <s v="Weekday"/>
    <x v="3"/>
    <n v="7"/>
    <n v="2024"/>
    <s v="Jul-2024"/>
    <x v="10"/>
    <s v="Casual Top"/>
    <x v="4"/>
    <s v="TrendMart Bengaluru Flagship"/>
    <x v="2"/>
    <s v="Malini Rao"/>
    <x v="0"/>
    <s v="Girish Sundaram"/>
    <n v="7"/>
    <d v="2024-07-01T00:00:00"/>
    <x v="17"/>
    <n v="0"/>
    <x v="1"/>
  </r>
  <r>
    <s v="INV101092"/>
    <x v="152"/>
    <s v="CUST0017"/>
    <s v="PRD0153"/>
    <s v="STR041"/>
    <s v="EMP0020"/>
    <n v="1"/>
    <n v="772.25"/>
    <n v="0"/>
    <n v="0"/>
    <n v="5"/>
    <n v="38.61"/>
    <n v="810.86"/>
    <n v="569.35"/>
    <n v="202.89999999999998"/>
    <x v="1"/>
    <x v="1"/>
    <x v="1"/>
    <x v="0"/>
    <s v="13:37"/>
    <s v="Weekday"/>
    <x v="2"/>
    <n v="5"/>
    <n v="2024"/>
    <s v="May-2024"/>
    <x v="0"/>
    <s v="A-Line Kurti"/>
    <x v="7"/>
    <s v="TrendMart Thiruvananthapuram Standard"/>
    <x v="1"/>
    <s v="Varsha Subramaniam"/>
    <x v="1"/>
    <s v="Eswar Prasad"/>
    <n v="5"/>
    <d v="2024-05-01T00:00:00"/>
    <x v="125"/>
    <n v="0.25022815282539523"/>
    <x v="2"/>
  </r>
  <r>
    <s v="INV101093"/>
    <x v="329"/>
    <s v="CUST0821"/>
    <s v="PRD0117"/>
    <s v="STR077"/>
    <s v="EMP0258"/>
    <n v="4"/>
    <n v="1805.16"/>
    <n v="0"/>
    <n v="0"/>
    <n v="12"/>
    <n v="866.48"/>
    <n v="8087.12"/>
    <n v="5599.4"/>
    <n v="1621.2400000000002"/>
    <x v="2"/>
    <x v="2"/>
    <x v="0"/>
    <x v="0"/>
    <s v="14:00"/>
    <s v="Weekday"/>
    <x v="0"/>
    <n v="12"/>
    <n v="2024"/>
    <s v="Dec-2024"/>
    <x v="8"/>
    <s v="Shirt Dress"/>
    <x v="8"/>
    <s v="TrendMart Hyderabad Mall Kiosk"/>
    <x v="2"/>
    <s v="Jyothi Mudaliar"/>
    <x v="3"/>
    <s v="Preethi Singh"/>
    <n v="12"/>
    <d v="2024-12-01T00:00:00"/>
    <x v="10"/>
    <n v="0.20047186142903781"/>
    <x v="2"/>
  </r>
  <r>
    <s v="INV101094"/>
    <x v="47"/>
    <s v="CUST0374"/>
    <s v="PRD0022"/>
    <s v="STR024"/>
    <s v="EMP0269"/>
    <n v="1"/>
    <n v="1202.6600000000001"/>
    <n v="30"/>
    <n v="360.8"/>
    <n v="12"/>
    <n v="101.02"/>
    <n v="942.88"/>
    <n v="767.83"/>
    <n v="74.029999999999959"/>
    <x v="3"/>
    <x v="3"/>
    <x v="1"/>
    <x v="0"/>
    <s v="15:02"/>
    <s v="Weekday"/>
    <x v="9"/>
    <n v="11"/>
    <n v="2024"/>
    <s v="Nov-2024"/>
    <x v="7"/>
    <s v="Skinny Fit"/>
    <x v="25"/>
    <s v="TrendMart Nellore Standard"/>
    <x v="0"/>
    <s v="Varsha Rao"/>
    <x v="0"/>
    <s v="Ishwarya Shetty"/>
    <n v="11"/>
    <d v="2024-11-01T00:00:00"/>
    <x v="43"/>
    <n v="7.8514763278465932E-2"/>
    <x v="1"/>
  </r>
  <r>
    <s v="INV101095"/>
    <x v="37"/>
    <s v="CUST0419"/>
    <s v="PRD0011"/>
    <s v="STR073"/>
    <s v="EMP0015"/>
    <n v="3"/>
    <n v="807.97"/>
    <n v="10"/>
    <n v="242.39"/>
    <n v="5"/>
    <n v="109.08"/>
    <n v="2290.6"/>
    <n v="1243.5"/>
    <n v="938.01999999999987"/>
    <x v="3"/>
    <x v="3"/>
    <x v="0"/>
    <x v="0"/>
    <s v="12:30"/>
    <s v="Weekend"/>
    <x v="0"/>
    <n v="12"/>
    <n v="2024"/>
    <s v="Dec-2024"/>
    <x v="6"/>
    <s v="Scarf"/>
    <x v="0"/>
    <s v="TrendMart Thiruvananthapuram High Street"/>
    <x v="1"/>
    <s v="Logesh Gowda"/>
    <x v="3"/>
    <s v="Vikram Bhat"/>
    <n v="12"/>
    <d v="2024-12-01T00:00:00"/>
    <x v="159"/>
    <n v="0.40950842573998075"/>
    <x v="0"/>
  </r>
  <r>
    <s v="INV101096"/>
    <x v="219"/>
    <s v="CUST0790"/>
    <s v="PRD0188"/>
    <s v="STR020"/>
    <s v="EMP0255"/>
    <n v="1"/>
    <n v="475.31"/>
    <n v="25"/>
    <n v="118.83"/>
    <n v="5"/>
    <n v="17.82"/>
    <n v="374.3"/>
    <n v="337.09"/>
    <n v="19.390000000000036"/>
    <x v="0"/>
    <x v="0"/>
    <x v="1"/>
    <x v="0"/>
    <s v="16:44"/>
    <s v="Weekday"/>
    <x v="1"/>
    <n v="10"/>
    <n v="2024"/>
    <s v="Oct-2024"/>
    <x v="13"/>
    <s v="Girls Frock"/>
    <x v="19"/>
    <s v="TrendMart Guntur Standard"/>
    <x v="0"/>
    <s v="Yamini Gowda"/>
    <x v="0"/>
    <s v="Venkat Sharma"/>
    <n v="10"/>
    <d v="2024-10-01T00:00:00"/>
    <x v="192"/>
    <n v="5.1803366283729724E-2"/>
    <x v="1"/>
  </r>
  <r>
    <s v="INV101097"/>
    <x v="66"/>
    <s v="CUST0573"/>
    <s v="PRD0172"/>
    <s v="STR032"/>
    <s v="EMP0090"/>
    <n v="2"/>
    <n v="2504.7199999999998"/>
    <n v="0"/>
    <n v="0"/>
    <n v="12"/>
    <n v="601.13"/>
    <n v="5610.57"/>
    <n v="3608.74"/>
    <n v="1400.6999999999998"/>
    <x v="2"/>
    <x v="2"/>
    <x v="0"/>
    <x v="0"/>
    <s v="18:25"/>
    <s v="Weekday"/>
    <x v="10"/>
    <n v="4"/>
    <n v="2024"/>
    <s v="Apr-2024"/>
    <x v="16"/>
    <s v="Kurta"/>
    <x v="4"/>
    <s v="TrendMart Kochi Standard"/>
    <x v="1"/>
    <s v="Vidya Mishra"/>
    <x v="3"/>
    <s v="Padma Gounder"/>
    <n v="4"/>
    <d v="2024-04-01T00:00:00"/>
    <x v="35"/>
    <n v="0.24965377849309425"/>
    <x v="2"/>
  </r>
  <r>
    <s v="INV101098"/>
    <x v="146"/>
    <s v="CUST0359"/>
    <s v="PRD0144"/>
    <s v="STR068"/>
    <s v="EMP0100"/>
    <n v="3"/>
    <n v="1152.8"/>
    <n v="0"/>
    <n v="0"/>
    <n v="12"/>
    <n v="415.01"/>
    <n v="3873.41"/>
    <n v="2099.52"/>
    <n v="1358.8799999999999"/>
    <x v="3"/>
    <x v="3"/>
    <x v="1"/>
    <x v="0"/>
    <s v="20:42"/>
    <s v="Weekend"/>
    <x v="9"/>
    <n v="11"/>
    <n v="2024"/>
    <s v="Nov-2024"/>
    <x v="10"/>
    <s v="Casual Top"/>
    <x v="18"/>
    <s v="TrendMart Madurai Mall Kiosk"/>
    <x v="1"/>
    <s v="Chandrika Gowda"/>
    <x v="3"/>
    <s v="Priya Balasubramaniam"/>
    <n v="11"/>
    <d v="2024-11-01T00:00:00"/>
    <x v="93"/>
    <n v="0.3508226601366754"/>
    <x v="2"/>
  </r>
  <r>
    <s v="INV101099"/>
    <x v="50"/>
    <s v="CUST0041"/>
    <s v="PRD0122"/>
    <s v="STR022"/>
    <s v="EMP0225"/>
    <n v="2"/>
    <n v="730.03"/>
    <n v="30"/>
    <n v="438.02"/>
    <n v="3"/>
    <n v="30.66"/>
    <n v="1052.7"/>
    <n v="1113.98"/>
    <n v="-91.939999999999969"/>
    <x v="2"/>
    <x v="2"/>
    <x v="1"/>
    <x v="0"/>
    <s v="15:51"/>
    <s v="Weekday"/>
    <x v="1"/>
    <n v="10"/>
    <n v="2024"/>
    <s v="Oct-2024"/>
    <x v="14"/>
    <s v="Necklace"/>
    <x v="21"/>
    <s v="TrendMart Shivamogga Outlet"/>
    <x v="2"/>
    <s v="Lakshmi Subramaniam"/>
    <x v="2"/>
    <s v="Swathi Achari"/>
    <n v="10"/>
    <d v="2024-10-01T00:00:00"/>
    <x v="37"/>
    <n v="-8.7337323074000162E-2"/>
    <x v="1"/>
  </r>
  <r>
    <s v="INV101100"/>
    <x v="298"/>
    <s v="CUST0804"/>
    <s v="PRD0144"/>
    <s v="STR057"/>
    <s v="EMP0223"/>
    <n v="1"/>
    <n v="1030.1500000000001"/>
    <n v="10"/>
    <n v="103.02"/>
    <n v="12"/>
    <n v="111.26"/>
    <n v="1038.3900000000001"/>
    <n v="699.84"/>
    <n v="227.29000000000008"/>
    <x v="4"/>
    <x v="4"/>
    <x v="1"/>
    <x v="0"/>
    <s v="17:47"/>
    <s v="Weekend"/>
    <x v="7"/>
    <n v="9"/>
    <n v="2024"/>
    <s v="Sep-2024"/>
    <x v="10"/>
    <s v="Casual Top"/>
    <x v="18"/>
    <s v="TrendMart Vellore Standard"/>
    <x v="1"/>
    <s v="Haritha Chandran"/>
    <x v="3"/>
    <s v="Meena Krishnan"/>
    <n v="9"/>
    <d v="2024-09-01T00:00:00"/>
    <x v="93"/>
    <n v="0.21888693072930215"/>
    <x v="0"/>
  </r>
  <r>
    <s v="INV101101"/>
    <x v="129"/>
    <s v="CUST0536"/>
    <s v="PRD0004"/>
    <s v="STR081"/>
    <s v="EMP0045"/>
    <n v="2"/>
    <n v="1595.02"/>
    <n v="20"/>
    <n v="638.01"/>
    <n v="12"/>
    <n v="306.24"/>
    <n v="2858.27"/>
    <n v="2289.1799999999998"/>
    <n v="262.85000000000014"/>
    <x v="0"/>
    <x v="0"/>
    <x v="0"/>
    <x v="0"/>
    <s v="20:18"/>
    <s v="Weekday"/>
    <x v="0"/>
    <n v="12"/>
    <n v="2024"/>
    <s v="Dec-2024"/>
    <x v="8"/>
    <s v="Bodycon Dress"/>
    <x v="2"/>
    <s v="TrendMart Alappuzha Outlet"/>
    <x v="1"/>
    <s v="Varsha Prasad"/>
    <x v="0"/>
    <s v="Chitra Chettiar"/>
    <n v="12"/>
    <d v="2024-12-01T00:00:00"/>
    <x v="183"/>
    <n v="9.1961221298197907E-2"/>
    <x v="3"/>
  </r>
  <r>
    <s v="INV101102"/>
    <x v="159"/>
    <s v="CUST0850"/>
    <s v="PRD0047"/>
    <s v="STR038"/>
    <s v="EMP0008"/>
    <n v="3"/>
    <n v="486.13"/>
    <n v="5"/>
    <n v="72.92"/>
    <n v="5"/>
    <n v="69.27"/>
    <n v="1454.74"/>
    <n v="885"/>
    <n v="500.47"/>
    <x v="3"/>
    <x v="3"/>
    <x v="1"/>
    <x v="0"/>
    <s v="16:55"/>
    <s v="Weekday"/>
    <x v="3"/>
    <n v="7"/>
    <n v="2024"/>
    <s v="Jul-2024"/>
    <x v="1"/>
    <s v="Round Neck"/>
    <x v="18"/>
    <s v="TrendMart Tumakuru Standard"/>
    <x v="2"/>
    <s v="Chidambaram Krishnan"/>
    <x v="0"/>
    <s v="Deepak Kamath"/>
    <n v="7"/>
    <d v="2024-07-01T00:00:00"/>
    <x v="42"/>
    <n v="0.34402711137385378"/>
    <x v="2"/>
  </r>
  <r>
    <s v="INV101103"/>
    <x v="146"/>
    <s v="CUST0809"/>
    <s v="PRD0233"/>
    <s v="STR038"/>
    <s v="EMP0203"/>
    <n v="3"/>
    <n v="1421.51"/>
    <n v="0"/>
    <n v="0"/>
    <n v="12"/>
    <n v="511.74"/>
    <n v="4776.2700000000004"/>
    <n v="2596.44"/>
    <n v="1668.0900000000004"/>
    <x v="0"/>
    <x v="0"/>
    <x v="0"/>
    <x v="0"/>
    <s v="20:25"/>
    <s v="Weekend"/>
    <x v="9"/>
    <n v="11"/>
    <n v="2024"/>
    <s v="Nov-2024"/>
    <x v="8"/>
    <s v="A-Line Dress"/>
    <x v="10"/>
    <s v="TrendMart Tumakuru Standard"/>
    <x v="2"/>
    <s v="Ganesh Gupta"/>
    <x v="3"/>
    <s v="Rani Mishra"/>
    <n v="11"/>
    <d v="2024-11-01T00:00:00"/>
    <x v="16"/>
    <n v="0.34924533160813775"/>
    <x v="2"/>
  </r>
  <r>
    <s v="INV101104"/>
    <x v="160"/>
    <s v="CUST0372"/>
    <s v="PRD0123"/>
    <s v="STR040"/>
    <s v="EMP0026"/>
    <n v="2"/>
    <n v="1113.17"/>
    <n v="10"/>
    <n v="222.63"/>
    <n v="12"/>
    <n v="240.45"/>
    <n v="2244.16"/>
    <n v="1474.7"/>
    <n v="529.00999999999976"/>
    <x v="1"/>
    <x v="1"/>
    <x v="1"/>
    <x v="0"/>
    <s v="14:55"/>
    <s v="Weekday"/>
    <x v="5"/>
    <n v="6"/>
    <n v="2024"/>
    <s v="Jun-2024"/>
    <x v="19"/>
    <s v="Formal Belt"/>
    <x v="11"/>
    <s v="TrendMart Nizamabad Mall Kiosk"/>
    <x v="2"/>
    <s v="Indira Prasad"/>
    <x v="1"/>
    <s v="Sunita Ramachandran"/>
    <n v="6"/>
    <d v="2024-06-01T00:00:00"/>
    <x v="105"/>
    <n v="0.23572739911592747"/>
    <x v="0"/>
  </r>
  <r>
    <s v="INV101105"/>
    <x v="260"/>
    <s v="CUST0412"/>
    <s v="PRD0202"/>
    <s v="STR084"/>
    <s v="EMP0008"/>
    <n v="3"/>
    <n v="932.21"/>
    <n v="30"/>
    <n v="838.99"/>
    <n v="5"/>
    <n v="97.88"/>
    <n v="2055.52"/>
    <n v="1770.06"/>
    <n v="187.58000000000004"/>
    <x v="3"/>
    <x v="3"/>
    <x v="1"/>
    <x v="0"/>
    <s v="21:35"/>
    <s v="Weekend"/>
    <x v="5"/>
    <n v="6"/>
    <n v="2024"/>
    <s v="Jun-2024"/>
    <x v="19"/>
    <s v="Casual Belt"/>
    <x v="44"/>
    <s v="TrendMart Tirupati High Street"/>
    <x v="0"/>
    <s v="Akhila Raman"/>
    <x v="3"/>
    <s v="Deepak Kamath"/>
    <n v="6"/>
    <d v="2024-06-01T00:00:00"/>
    <x v="133"/>
    <n v="9.1256713629641176E-2"/>
    <x v="1"/>
  </r>
  <r>
    <s v="INV101106"/>
    <x v="213"/>
    <s v="CUST0107"/>
    <s v="PRD0070"/>
    <s v="STR037"/>
    <s v="EMP0170"/>
    <n v="1"/>
    <n v="792.06"/>
    <n v="30"/>
    <n v="237.62"/>
    <n v="5"/>
    <n v="27.72"/>
    <n v="582.16"/>
    <n v="565.45000000000005"/>
    <n v="-11.010000000000076"/>
    <x v="0"/>
    <x v="0"/>
    <x v="0"/>
    <x v="0"/>
    <s v="17:52"/>
    <s v="Weekday"/>
    <x v="1"/>
    <n v="10"/>
    <n v="2024"/>
    <s v="Oct-2024"/>
    <x v="13"/>
    <s v="Boys Shirt"/>
    <x v="13"/>
    <s v="TrendMart Vijayawada High Street"/>
    <x v="0"/>
    <s v="Siddharth Subramaniam"/>
    <x v="0"/>
    <s v="Jyothi Prasad"/>
    <n v="10"/>
    <d v="2024-10-01T00:00:00"/>
    <x v="145"/>
    <n v="-1.8912326508176577E-2"/>
    <x v="1"/>
  </r>
  <r>
    <s v="INV101107"/>
    <x v="62"/>
    <s v="CUST0547"/>
    <s v="PRD0145"/>
    <s v="STR110"/>
    <s v="EMP0002"/>
    <n v="2"/>
    <n v="1645"/>
    <n v="10"/>
    <n v="329"/>
    <n v="12"/>
    <n v="355.32"/>
    <n v="3316.32"/>
    <n v="2266.54"/>
    <n v="694.46000000000026"/>
    <x v="0"/>
    <x v="0"/>
    <x v="0"/>
    <x v="0"/>
    <s v="12:35"/>
    <s v="Weekday"/>
    <x v="1"/>
    <n v="10"/>
    <n v="2024"/>
    <s v="Oct-2024"/>
    <x v="8"/>
    <s v="Shirt Dress"/>
    <x v="42"/>
    <s v="TrendMart Thoothukudi Outlet"/>
    <x v="1"/>
    <s v="Yogesh Sundaram"/>
    <x v="2"/>
    <s v="Girish Sundaram"/>
    <n v="10"/>
    <d v="2024-10-01T00:00:00"/>
    <x v="94"/>
    <n v="0.20940681237033829"/>
    <x v="0"/>
  </r>
  <r>
    <s v="INV101108"/>
    <x v="188"/>
    <s v="CUST0395"/>
    <s v="PRD0200"/>
    <s v="STR120"/>
    <s v="EMP0091"/>
    <n v="3"/>
    <n v="751.12"/>
    <n v="0"/>
    <n v="0"/>
    <n v="5"/>
    <n v="112.67"/>
    <n v="2366.0300000000002"/>
    <n v="1490.01"/>
    <n v="763.35000000000025"/>
    <x v="2"/>
    <x v="2"/>
    <x v="1"/>
    <x v="0"/>
    <s v="18:28"/>
    <s v="Weekend"/>
    <x v="10"/>
    <n v="4"/>
    <n v="2024"/>
    <s v="Apr-2024"/>
    <x v="0"/>
    <s v="A-Line Kurti"/>
    <x v="0"/>
    <s v="TrendMart Karimnagar Standard"/>
    <x v="2"/>
    <s v="Gayathri Chettiar"/>
    <x v="1"/>
    <s v="Hari Nair"/>
    <n v="4"/>
    <d v="2024-04-01T00:00:00"/>
    <x v="0"/>
    <n v="0.32262904527837777"/>
    <x v="2"/>
  </r>
  <r>
    <s v="INV101109"/>
    <x v="211"/>
    <s v="CUST0364"/>
    <s v="PRD0184"/>
    <s v="STR112"/>
    <s v="EMP0276"/>
    <n v="1"/>
    <n v="1735.45"/>
    <n v="10"/>
    <n v="173.54"/>
    <n v="12"/>
    <n v="187.43"/>
    <n v="1749.34"/>
    <n v="1183.4100000000001"/>
    <n v="378.49999999999983"/>
    <x v="1"/>
    <x v="1"/>
    <x v="0"/>
    <x v="0"/>
    <s v="20:36"/>
    <s v="Weekday"/>
    <x v="0"/>
    <n v="12"/>
    <n v="2024"/>
    <s v="Dec-2024"/>
    <x v="9"/>
    <s v="Analog Watch"/>
    <x v="18"/>
    <s v="TrendMart Guntur Outlet"/>
    <x v="0"/>
    <s v="Anitha Bhat"/>
    <x v="1"/>
    <s v="Manoj Ramachandran"/>
    <n v="12"/>
    <d v="2024-12-01T00:00:00"/>
    <x v="220"/>
    <n v="0.21636731567333958"/>
    <x v="0"/>
  </r>
  <r>
    <s v="INV101110"/>
    <x v="76"/>
    <s v="CUST0226"/>
    <s v="PRD0218"/>
    <s v="STR011"/>
    <s v="EMP0207"/>
    <n v="1"/>
    <n v="732.22"/>
    <n v="10"/>
    <n v="73.22"/>
    <n v="5"/>
    <n v="32.950000000000003"/>
    <n v="691.95"/>
    <n v="513.84"/>
    <n v="145.16000000000003"/>
    <x v="3"/>
    <x v="3"/>
    <x v="1"/>
    <x v="0"/>
    <s v="11:16"/>
    <s v="Weekday"/>
    <x v="1"/>
    <n v="10"/>
    <n v="2024"/>
    <s v="Oct-2024"/>
    <x v="18"/>
    <s v="Card Holder"/>
    <x v="10"/>
    <s v="TrendMart Tirupati Standard"/>
    <x v="0"/>
    <s v="Hariharan Kamath"/>
    <x v="0"/>
    <s v="Chitra Bhat"/>
    <n v="10"/>
    <d v="2024-10-01T00:00:00"/>
    <x v="40"/>
    <n v="0.20978394392658431"/>
    <x v="0"/>
  </r>
  <r>
    <s v="INV101111"/>
    <x v="252"/>
    <s v="CUST0272"/>
    <s v="PRD0004"/>
    <s v="STR032"/>
    <s v="EMP0073"/>
    <n v="1"/>
    <n v="1737.8"/>
    <n v="30"/>
    <n v="521.34"/>
    <n v="12"/>
    <n v="145.97999999999999"/>
    <n v="1362.44"/>
    <n v="1144.5899999999999"/>
    <n v="71.870000000000147"/>
    <x v="1"/>
    <x v="1"/>
    <x v="0"/>
    <x v="0"/>
    <s v="16:47"/>
    <s v="Weekend"/>
    <x v="0"/>
    <n v="12"/>
    <n v="2024"/>
    <s v="Dec-2024"/>
    <x v="8"/>
    <s v="Bodycon Dress"/>
    <x v="2"/>
    <s v="TrendMart Kochi Standard"/>
    <x v="1"/>
    <s v="Jyothi Gounder"/>
    <x v="1"/>
    <s v="Sathish Sundaram"/>
    <n v="12"/>
    <d v="2024-12-01T00:00:00"/>
    <x v="183"/>
    <n v="5.2750946830686228E-2"/>
    <x v="1"/>
  </r>
  <r>
    <s v="INV101112"/>
    <x v="181"/>
    <s v="CUST0588"/>
    <s v="PRD0201"/>
    <s v="STR097"/>
    <s v="EMP0091"/>
    <n v="3"/>
    <n v="1039.97"/>
    <n v="30"/>
    <n v="935.97"/>
    <n v="12"/>
    <n v="262.07"/>
    <n v="2446.0100000000002"/>
    <n v="2177.61"/>
    <n v="6.3300000000000978"/>
    <x v="2"/>
    <x v="2"/>
    <x v="1"/>
    <x v="0"/>
    <s v="17:53"/>
    <s v="Weekday"/>
    <x v="9"/>
    <n v="11"/>
    <n v="2024"/>
    <s v="Nov-2024"/>
    <x v="3"/>
    <s v="Sneakers"/>
    <x v="17"/>
    <s v="TrendMart Thiruvananthapuram High Street"/>
    <x v="1"/>
    <s v="Nisha Achari"/>
    <x v="1"/>
    <s v="Hari Nair"/>
    <n v="11"/>
    <d v="2024-11-01T00:00:00"/>
    <x v="205"/>
    <n v="2.5878880298936214E-3"/>
    <x v="1"/>
  </r>
  <r>
    <s v="INV101113"/>
    <x v="220"/>
    <s v="CUST0253"/>
    <s v="PRD0063"/>
    <s v="STR072"/>
    <s v="EMP0072"/>
    <n v="2"/>
    <n v="1322.18"/>
    <n v="0"/>
    <n v="0"/>
    <n v="12"/>
    <n v="317.32"/>
    <n v="2961.68"/>
    <n v="1731.84"/>
    <n v="912.52"/>
    <x v="0"/>
    <x v="0"/>
    <x v="0"/>
    <x v="0"/>
    <s v="20:43"/>
    <s v="Weekend"/>
    <x v="10"/>
    <n v="4"/>
    <n v="2024"/>
    <s v="Apr-2024"/>
    <x v="12"/>
    <s v="Backpack"/>
    <x v="11"/>
    <s v="TrendMart Visakhapatnam Standard"/>
    <x v="0"/>
    <s v="Gayathri Chandran"/>
    <x v="3"/>
    <s v="Anitha Ramachandran"/>
    <n v="4"/>
    <d v="2024-04-01T00:00:00"/>
    <x v="27"/>
    <n v="0.30810891115853167"/>
    <x v="2"/>
  </r>
  <r>
    <s v="INV101114"/>
    <x v="142"/>
    <s v="CUST0446"/>
    <s v="PRD0128"/>
    <s v="STR083"/>
    <s v="EMP0086"/>
    <n v="1"/>
    <n v="1311.41"/>
    <n v="0"/>
    <n v="0"/>
    <n v="12"/>
    <n v="157.37"/>
    <n v="1468.78"/>
    <n v="844.65"/>
    <n v="466.76"/>
    <x v="0"/>
    <x v="0"/>
    <x v="0"/>
    <x v="0"/>
    <s v="16:46"/>
    <s v="Weekend"/>
    <x v="7"/>
    <n v="9"/>
    <n v="2024"/>
    <s v="Sep-2024"/>
    <x v="0"/>
    <s v="Straight Kurti"/>
    <x v="13"/>
    <s v="TrendMart Tumakuru Outlet"/>
    <x v="2"/>
    <s v="Sandeep Sundaram"/>
    <x v="0"/>
    <s v="Anil Reddy"/>
    <n v="9"/>
    <d v="2024-09-01T00:00:00"/>
    <x v="19"/>
    <n v="0.31778755157341465"/>
    <x v="2"/>
  </r>
  <r>
    <s v="INV101115"/>
    <x v="38"/>
    <s v="CUST0369"/>
    <s v="PRD0159"/>
    <s v="STR042"/>
    <s v="EMP0255"/>
    <n v="1"/>
    <n v="895.47"/>
    <n v="15"/>
    <n v="134.32"/>
    <n v="5"/>
    <n v="38.06"/>
    <n v="799.21"/>
    <n v="658.19"/>
    <n v="102.95999999999998"/>
    <x v="2"/>
    <x v="2"/>
    <x v="0"/>
    <x v="0"/>
    <s v="15:00"/>
    <s v="Weekend"/>
    <x v="2"/>
    <n v="5"/>
    <n v="2024"/>
    <s v="May-2024"/>
    <x v="5"/>
    <s v="Skinny Fit"/>
    <x v="44"/>
    <s v="TrendMart Thrissur Standard"/>
    <x v="1"/>
    <s v="Naresh Iyer"/>
    <x v="0"/>
    <s v="Venkat Sharma"/>
    <n v="5"/>
    <d v="2024-05-01T00:00:00"/>
    <x v="212"/>
    <n v="0.12882721687666568"/>
    <x v="4"/>
  </r>
  <r>
    <s v="INV101116"/>
    <x v="192"/>
    <s v="CUST0663"/>
    <s v="PRD0141"/>
    <s v="STR106"/>
    <s v="EMP0001"/>
    <n v="2"/>
    <n v="720.52"/>
    <n v="5"/>
    <n v="72.05"/>
    <n v="5"/>
    <n v="68.45"/>
    <n v="1437.44"/>
    <n v="1095.3399999999999"/>
    <n v="273.65000000000015"/>
    <x v="1"/>
    <x v="1"/>
    <x v="0"/>
    <x v="0"/>
    <s v="10:44"/>
    <s v="Weekday"/>
    <x v="4"/>
    <n v="2"/>
    <n v="2025"/>
    <s v="Feb-2025"/>
    <x v="10"/>
    <s v="Formal Top"/>
    <x v="12"/>
    <s v="TrendMart Vijayawada Outlet"/>
    <x v="0"/>
    <s v="Nandakumar Naidu"/>
    <x v="1"/>
    <s v="Charulatha Kumar"/>
    <n v="14"/>
    <d v="2025-02-01T00:00:00"/>
    <x v="62"/>
    <n v="0.19037316340160296"/>
    <x v="2"/>
  </r>
  <r>
    <s v="INV101117"/>
    <x v="43"/>
    <s v="CUST0802"/>
    <s v="PRD0212"/>
    <s v="STR031"/>
    <s v="EMP0072"/>
    <n v="1"/>
    <n v="2902.9"/>
    <n v="20"/>
    <n v="580.58000000000004"/>
    <n v="12"/>
    <n v="278.68"/>
    <n v="2601"/>
    <n v="2039.7"/>
    <n v="282.61999999999995"/>
    <x v="2"/>
    <x v="2"/>
    <x v="1"/>
    <x v="0"/>
    <s v="21:27"/>
    <s v="Weekday"/>
    <x v="9"/>
    <n v="11"/>
    <n v="2024"/>
    <s v="Nov-2024"/>
    <x v="9"/>
    <s v="Digital Watch"/>
    <x v="36"/>
    <s v="TrendMart Kozhikode Mall Kiosk"/>
    <x v="1"/>
    <s v="Geetha Reddy"/>
    <x v="0"/>
    <s v="Anitha Ramachandran"/>
    <n v="11"/>
    <d v="2024-11-01T00:00:00"/>
    <x v="161"/>
    <n v="0.10865820838139176"/>
    <x v="3"/>
  </r>
  <r>
    <s v="INV101118"/>
    <x v="12"/>
    <s v="CUST0595"/>
    <s v="PRD0030"/>
    <s v="STR076"/>
    <s v="EMP0170"/>
    <n v="1"/>
    <n v="645.12"/>
    <n v="25"/>
    <n v="161.28"/>
    <n v="5"/>
    <n v="24.19"/>
    <n v="508.03"/>
    <n v="419.4"/>
    <n v="64.44"/>
    <x v="0"/>
    <x v="0"/>
    <x v="0"/>
    <x v="0"/>
    <s v="12:36"/>
    <s v="Weekday"/>
    <x v="7"/>
    <n v="9"/>
    <n v="2024"/>
    <s v="Sep-2024"/>
    <x v="10"/>
    <s v="Tunic"/>
    <x v="22"/>
    <s v="TrendMart Chennai Standard"/>
    <x v="1"/>
    <s v="Revathi Natarajan"/>
    <x v="1"/>
    <s v="Jyothi Prasad"/>
    <n v="9"/>
    <d v="2024-09-01T00:00:00"/>
    <x v="173"/>
    <n v="0.12684290297817058"/>
    <x v="1"/>
  </r>
  <r>
    <s v="INV101119"/>
    <x v="172"/>
    <s v="CUST0355"/>
    <s v="PRD0180"/>
    <s v="STR077"/>
    <s v="EMP0173"/>
    <n v="2"/>
    <n v="2565.96"/>
    <n v="0"/>
    <n v="0"/>
    <n v="12"/>
    <n v="615.83000000000004"/>
    <n v="5747.75"/>
    <n v="3776.58"/>
    <n v="1355.3400000000001"/>
    <x v="2"/>
    <x v="2"/>
    <x v="0"/>
    <x v="0"/>
    <s v="16:41"/>
    <s v="Weekday"/>
    <x v="1"/>
    <n v="10"/>
    <n v="2024"/>
    <s v="Oct-2024"/>
    <x v="16"/>
    <s v="Kurta"/>
    <x v="1"/>
    <s v="TrendMart Hyderabad Mall Kiosk"/>
    <x v="2"/>
    <s v="Suresh Iyengar"/>
    <x v="3"/>
    <s v="Logesh Gopalakrishnan"/>
    <n v="10"/>
    <d v="2024-10-01T00:00:00"/>
    <x v="221"/>
    <n v="0.23580357531207866"/>
    <x v="2"/>
  </r>
  <r>
    <s v="INV101120"/>
    <x v="25"/>
    <s v="CUST0078"/>
    <s v="PRD0112"/>
    <s v="STR048"/>
    <s v="EMP0090"/>
    <n v="2"/>
    <n v="2228.0700000000002"/>
    <n v="0"/>
    <n v="0"/>
    <n v="12"/>
    <n v="534.74"/>
    <n v="4990.88"/>
    <n v="3353.84"/>
    <n v="1102.3"/>
    <x v="1"/>
    <x v="1"/>
    <x v="1"/>
    <x v="0"/>
    <s v="13:35"/>
    <s v="Weekday"/>
    <x v="7"/>
    <n v="9"/>
    <n v="2024"/>
    <s v="Sep-2024"/>
    <x v="16"/>
    <s v="Sherwani"/>
    <x v="27"/>
    <s v="TrendMart Guntur High Street"/>
    <x v="0"/>
    <s v="Varsha Iyengar"/>
    <x v="0"/>
    <s v="Padma Gounder"/>
    <n v="9"/>
    <d v="2024-09-01T00:00:00"/>
    <x v="147"/>
    <n v="0.22086285384541401"/>
    <x v="2"/>
  </r>
  <r>
    <s v="INV101121"/>
    <x v="276"/>
    <s v="CUST0746"/>
    <s v="PRD0210"/>
    <s v="STR012"/>
    <s v="EMP0206"/>
    <n v="1"/>
    <n v="1455.08"/>
    <n v="0"/>
    <n v="0"/>
    <n v="12"/>
    <n v="174.61"/>
    <n v="1629.69"/>
    <n v="1020.9"/>
    <n v="434.18000000000006"/>
    <x v="3"/>
    <x v="3"/>
    <x v="1"/>
    <x v="0"/>
    <s v="18:03"/>
    <s v="Weekday"/>
    <x v="5"/>
    <n v="6"/>
    <n v="2024"/>
    <s v="Jun-2024"/>
    <x v="2"/>
    <s v="Georgette Saree"/>
    <x v="22"/>
    <s v="TrendMart Vijayawada Mall Kiosk"/>
    <x v="0"/>
    <s v="Pandian Venkatesan"/>
    <x v="1"/>
    <s v="Arjun Krishnan"/>
    <n v="6"/>
    <d v="2024-06-01T00:00:00"/>
    <x v="123"/>
    <n v="0.26641876675932236"/>
    <x v="2"/>
  </r>
  <r>
    <s v="INV101122"/>
    <x v="293"/>
    <s v="CUST0630"/>
    <s v="PRD0182"/>
    <s v="STR078"/>
    <s v="EMP0086"/>
    <n v="1"/>
    <n v="3374.89"/>
    <n v="10"/>
    <n v="337.49"/>
    <n v="12"/>
    <n v="364.49"/>
    <n v="3401.89"/>
    <n v="2135.85"/>
    <n v="901.55"/>
    <x v="2"/>
    <x v="2"/>
    <x v="0"/>
    <x v="0"/>
    <s v="11:23"/>
    <s v="Weekend"/>
    <x v="4"/>
    <n v="2"/>
    <n v="2025"/>
    <s v="Feb-2025"/>
    <x v="12"/>
    <s v="Sling Bag"/>
    <x v="10"/>
    <s v="TrendMart Vellore Standard"/>
    <x v="1"/>
    <s v="Manikandan Naidu"/>
    <x v="1"/>
    <s v="Anil Reddy"/>
    <n v="14"/>
    <d v="2025-02-01T00:00:00"/>
    <x v="74"/>
    <n v="0.2650144478510475"/>
    <x v="0"/>
  </r>
  <r>
    <s v="INV101123"/>
    <x v="227"/>
    <s v="CUST0023"/>
    <s v="PRD0041"/>
    <s v="STR081"/>
    <s v="EMP0001"/>
    <n v="3"/>
    <n v="819.2"/>
    <n v="10"/>
    <n v="245.76"/>
    <n v="5"/>
    <n v="110.59"/>
    <n v="2322.4299999999998"/>
    <n v="1911.81"/>
    <n v="300.02999999999986"/>
    <x v="0"/>
    <x v="0"/>
    <x v="0"/>
    <x v="0"/>
    <s v="14:25"/>
    <s v="Weekday"/>
    <x v="3"/>
    <n v="7"/>
    <n v="2024"/>
    <s v="Jul-2024"/>
    <x v="7"/>
    <s v="Skinny Fit"/>
    <x v="29"/>
    <s v="TrendMart Alappuzha Outlet"/>
    <x v="1"/>
    <s v="Gayathri Murthy"/>
    <x v="0"/>
    <s v="Charulatha Kumar"/>
    <n v="7"/>
    <d v="2024-07-01T00:00:00"/>
    <x v="163"/>
    <n v="0.12918796260813023"/>
    <x v="0"/>
  </r>
  <r>
    <s v="INV101124"/>
    <x v="317"/>
    <s v="CUST0319"/>
    <s v="PRD0077"/>
    <s v="STR104"/>
    <s v="EMP0276"/>
    <n v="1"/>
    <n v="1198.45"/>
    <n v="15"/>
    <n v="179.77"/>
    <n v="12"/>
    <n v="122.24"/>
    <n v="1140.92"/>
    <n v="798.46"/>
    <n v="220.22000000000003"/>
    <x v="3"/>
    <x v="3"/>
    <x v="1"/>
    <x v="0"/>
    <s v="21:09"/>
    <s v="Weekday"/>
    <x v="2"/>
    <n v="5"/>
    <n v="2024"/>
    <s v="May-2024"/>
    <x v="17"/>
    <s v="Formal Trouser"/>
    <x v="6"/>
    <s v="TrendMart Kochi High Street"/>
    <x v="1"/>
    <s v="Kalyani Bhat"/>
    <x v="0"/>
    <s v="Manoj Ramachandran"/>
    <n v="5"/>
    <d v="2024-05-01T00:00:00"/>
    <x v="240"/>
    <n v="0.19301966833783263"/>
    <x v="4"/>
  </r>
  <r>
    <s v="INV101125"/>
    <x v="265"/>
    <s v="CUST0346"/>
    <s v="PRD0048"/>
    <s v="STR006"/>
    <s v="EMP0015"/>
    <n v="1"/>
    <n v="1015.15"/>
    <n v="0"/>
    <n v="0"/>
    <n v="12"/>
    <n v="121.82"/>
    <n v="1136.97"/>
    <n v="583.86"/>
    <n v="431.29"/>
    <x v="1"/>
    <x v="1"/>
    <x v="1"/>
    <x v="0"/>
    <s v="19:56"/>
    <s v="Weekday"/>
    <x v="4"/>
    <n v="2"/>
    <n v="2025"/>
    <s v="Feb-2025"/>
    <x v="6"/>
    <s v="Tie"/>
    <x v="25"/>
    <s v="TrendMart Vellore Standard"/>
    <x v="1"/>
    <s v="Malathi Achari"/>
    <x v="0"/>
    <s v="Vikram Bhat"/>
    <n v="14"/>
    <d v="2025-02-01T00:00:00"/>
    <x v="18"/>
    <n v="0.37933278802431025"/>
    <x v="2"/>
  </r>
  <r>
    <s v="INV101126"/>
    <x v="332"/>
    <s v="CUST0537"/>
    <s v="PRD0241"/>
    <s v="STR008"/>
    <s v="EMP0269"/>
    <n v="1"/>
    <n v="1775.39"/>
    <n v="20"/>
    <n v="355.08"/>
    <n v="12"/>
    <n v="170.44"/>
    <n v="1590.75"/>
    <n v="1115.19"/>
    <n v="305.11999999999995"/>
    <x v="5"/>
    <x v="5"/>
    <x v="0"/>
    <x v="0"/>
    <s v="15:03"/>
    <s v="Weekend"/>
    <x v="8"/>
    <n v="3"/>
    <n v="2025"/>
    <s v="Mar-2025"/>
    <x v="4"/>
    <s v="Sports T-Shirt"/>
    <x v="14"/>
    <s v="TrendMart Kochi Mall Kiosk"/>
    <x v="1"/>
    <s v="Usha Natarajan"/>
    <x v="0"/>
    <s v="Ishwarya Shetty"/>
    <n v="15"/>
    <d v="2025-03-01T00:00:00"/>
    <x v="102"/>
    <n v="0.19180889517523178"/>
    <x v="3"/>
  </r>
  <r>
    <s v="INV101127"/>
    <x v="333"/>
    <s v="CUST0168"/>
    <s v="PRD0244"/>
    <s v="STR014"/>
    <s v="EMP0206"/>
    <n v="2"/>
    <n v="1229.23"/>
    <n v="10"/>
    <n v="245.85"/>
    <n v="12"/>
    <n v="265.51"/>
    <n v="2478.12"/>
    <n v="1621.24"/>
    <n v="591.36999999999989"/>
    <x v="4"/>
    <x v="4"/>
    <x v="1"/>
    <x v="0"/>
    <s v="17:05"/>
    <s v="Weekday"/>
    <x v="5"/>
    <n v="6"/>
    <n v="2024"/>
    <s v="Jun-2024"/>
    <x v="8"/>
    <s v="Shirt Dress"/>
    <x v="32"/>
    <s v="TrendMart Tirupati Outlet"/>
    <x v="0"/>
    <s v="Devi Naidu"/>
    <x v="0"/>
    <s v="Arjun Krishnan"/>
    <n v="6"/>
    <d v="2024-06-01T00:00:00"/>
    <x v="122"/>
    <n v="0.23863654705986792"/>
    <x v="0"/>
  </r>
  <r>
    <s v="INV101128"/>
    <x v="129"/>
    <s v="CUST0634"/>
    <s v="PRD0043"/>
    <s v="STR002"/>
    <s v="EMP0063"/>
    <n v="1"/>
    <n v="2929.58"/>
    <n v="20"/>
    <n v="585.91999999999996"/>
    <n v="12"/>
    <n v="281.24"/>
    <n v="2624.9"/>
    <n v="2034.01"/>
    <n v="309.65000000000009"/>
    <x v="1"/>
    <x v="1"/>
    <x v="1"/>
    <x v="0"/>
    <s v="17:00"/>
    <s v="Weekday"/>
    <x v="0"/>
    <n v="12"/>
    <n v="2024"/>
    <s v="Dec-2024"/>
    <x v="12"/>
    <s v="Sling Bag"/>
    <x v="20"/>
    <s v="TrendMart Thrissur Standard"/>
    <x v="1"/>
    <s v="Tarun Shetty"/>
    <x v="2"/>
    <s v="Anusuya Subramaniam"/>
    <n v="12"/>
    <d v="2024-12-01T00:00:00"/>
    <x v="63"/>
    <n v="0.11796639871995127"/>
    <x v="3"/>
  </r>
  <r>
    <s v="INV101129"/>
    <x v="282"/>
    <s v="CUST0669"/>
    <s v="PRD0175"/>
    <s v="STR054"/>
    <s v="EMP0225"/>
    <n v="2"/>
    <n v="818.6"/>
    <n v="5"/>
    <n v="81.86"/>
    <n v="5"/>
    <n v="77.77"/>
    <n v="1633.11"/>
    <n v="1142.18"/>
    <n v="413.15999999999985"/>
    <x v="0"/>
    <x v="0"/>
    <x v="0"/>
    <x v="0"/>
    <s v="15:11"/>
    <s v="Weekend"/>
    <x v="8"/>
    <n v="3"/>
    <n v="2025"/>
    <s v="Mar-2025"/>
    <x v="0"/>
    <s v="Straight Kurti"/>
    <x v="32"/>
    <s v="TrendMart Thoothukudi Mall Kiosk"/>
    <x v="1"/>
    <s v="Kalyani Hegde"/>
    <x v="2"/>
    <s v="Swathi Achari"/>
    <n v="15"/>
    <d v="2025-03-01T00:00:00"/>
    <x v="53"/>
    <n v="0.25298969450924913"/>
    <x v="2"/>
  </r>
  <r>
    <s v="INV101130"/>
    <x v="67"/>
    <s v="CUST0790"/>
    <s v="PRD0084"/>
    <s v="STR040"/>
    <s v="EMP0206"/>
    <n v="2"/>
    <n v="1473.52"/>
    <n v="30"/>
    <n v="884.11"/>
    <n v="12"/>
    <n v="247.55"/>
    <n v="2310.48"/>
    <n v="2146.9"/>
    <n v="-83.970000000000084"/>
    <x v="3"/>
    <x v="3"/>
    <x v="0"/>
    <x v="0"/>
    <s v="14:31"/>
    <s v="Weekend"/>
    <x v="0"/>
    <n v="12"/>
    <n v="2024"/>
    <s v="Dec-2024"/>
    <x v="7"/>
    <s v="Bootcut"/>
    <x v="29"/>
    <s v="TrendMart Nizamabad Mall Kiosk"/>
    <x v="2"/>
    <s v="Yamini Gowda"/>
    <x v="0"/>
    <s v="Arjun Krishnan"/>
    <n v="12"/>
    <d v="2024-12-01T00:00:00"/>
    <x v="50"/>
    <n v="-3.634309753817392E-2"/>
    <x v="1"/>
  </r>
  <r>
    <s v="INV101131"/>
    <x v="44"/>
    <s v="CUST0807"/>
    <s v="PRD0158"/>
    <s v="STR038"/>
    <s v="EMP0205"/>
    <n v="1"/>
    <n v="729.16"/>
    <n v="5"/>
    <n v="36.46"/>
    <n v="5"/>
    <n v="34.630000000000003"/>
    <n v="727.33"/>
    <n v="457.16"/>
    <n v="235.54000000000002"/>
    <x v="2"/>
    <x v="2"/>
    <x v="0"/>
    <x v="0"/>
    <s v="16:13"/>
    <s v="Weekend"/>
    <x v="7"/>
    <n v="9"/>
    <n v="2024"/>
    <s v="Sep-2024"/>
    <x v="10"/>
    <s v="Formal Top"/>
    <x v="21"/>
    <s v="TrendMart Tumakuru Standard"/>
    <x v="2"/>
    <s v="Nisha Rao"/>
    <x v="0"/>
    <s v="Malini Gowda"/>
    <n v="9"/>
    <d v="2024-09-01T00:00:00"/>
    <x v="68"/>
    <n v="0.32384199744270142"/>
    <x v="2"/>
  </r>
  <r>
    <s v="INV101132"/>
    <x v="29"/>
    <s v="CUST0369"/>
    <s v="PRD0144"/>
    <s v="STR118"/>
    <s v="EMP0285"/>
    <n v="3"/>
    <n v="1027.17"/>
    <n v="15"/>
    <n v="462.23"/>
    <n v="12"/>
    <n v="314.31"/>
    <n v="2933.59"/>
    <n v="2099.52"/>
    <n v="519.76000000000022"/>
    <x v="0"/>
    <x v="0"/>
    <x v="0"/>
    <x v="0"/>
    <s v="15:02"/>
    <s v="Weekday"/>
    <x v="8"/>
    <n v="3"/>
    <n v="2025"/>
    <s v="Mar-2025"/>
    <x v="10"/>
    <s v="Casual Top"/>
    <x v="18"/>
    <s v="TrendMart Nellore Mall Kiosk"/>
    <x v="0"/>
    <s v="Naresh Iyer"/>
    <x v="0"/>
    <s v="Chandran Krishnan"/>
    <n v="15"/>
    <d v="2025-03-01T00:00:00"/>
    <x v="93"/>
    <n v="0.1771754062428629"/>
    <x v="4"/>
  </r>
  <r>
    <s v="INV101133"/>
    <x v="329"/>
    <s v="CUST0056"/>
    <s v="PRD0225"/>
    <s v="STR088"/>
    <s v="EMP0063"/>
    <n v="3"/>
    <n v="1185.8599999999999"/>
    <n v="10"/>
    <n v="355.76"/>
    <n v="12"/>
    <n v="384.22"/>
    <n v="3586.04"/>
    <n v="2585.4"/>
    <n v="616.41999999999985"/>
    <x v="0"/>
    <x v="0"/>
    <x v="0"/>
    <x v="0"/>
    <s v="21:32"/>
    <s v="Weekday"/>
    <x v="0"/>
    <n v="12"/>
    <n v="2024"/>
    <s v="Dec-2024"/>
    <x v="11"/>
    <s v="Formal Shirt"/>
    <x v="44"/>
    <s v="TrendMart Warangal High Street"/>
    <x v="2"/>
    <s v="Uma Nair"/>
    <x v="1"/>
    <s v="Anusuya Subramaniam"/>
    <n v="12"/>
    <d v="2024-12-01T00:00:00"/>
    <x v="124"/>
    <n v="0.17189434585224925"/>
    <x v="0"/>
  </r>
  <r>
    <s v="INV101134"/>
    <x v="20"/>
    <s v="CUST0431"/>
    <s v="PRD0171"/>
    <s v="STR070"/>
    <s v="EMP0045"/>
    <n v="1"/>
    <n v="2402.56"/>
    <n v="10"/>
    <n v="240.26"/>
    <n v="12"/>
    <n v="259.48"/>
    <n v="2421.7800000000002"/>
    <n v="1767.32"/>
    <n v="394.98000000000025"/>
    <x v="0"/>
    <x v="0"/>
    <x v="0"/>
    <x v="0"/>
    <s v="15:11"/>
    <s v="Weekend"/>
    <x v="5"/>
    <n v="6"/>
    <n v="2024"/>
    <s v="Jun-2024"/>
    <x v="15"/>
    <s v="Muffler"/>
    <x v="20"/>
    <s v="TrendMart Alappuzha Mall Kiosk"/>
    <x v="1"/>
    <s v="Balaji Nair"/>
    <x v="3"/>
    <s v="Chitra Chettiar"/>
    <n v="6"/>
    <d v="2024-06-01T00:00:00"/>
    <x v="32"/>
    <n v="0.16309491365854875"/>
    <x v="0"/>
  </r>
  <r>
    <s v="INV101135"/>
    <x v="249"/>
    <s v="CUST0056"/>
    <s v="PRD0059"/>
    <s v="STR083"/>
    <s v="EMP0170"/>
    <n v="1"/>
    <n v="1543.77"/>
    <n v="20"/>
    <n v="308.75"/>
    <n v="12"/>
    <n v="148.19999999999999"/>
    <n v="1383.22"/>
    <n v="988.57"/>
    <n v="246.45"/>
    <x v="2"/>
    <x v="2"/>
    <x v="0"/>
    <x v="0"/>
    <s v="13:07"/>
    <s v="Weekday"/>
    <x v="8"/>
    <n v="3"/>
    <n v="2025"/>
    <s v="Mar-2025"/>
    <x v="12"/>
    <s v="Sling Bag"/>
    <x v="16"/>
    <s v="TrendMart Tumakuru Outlet"/>
    <x v="2"/>
    <s v="Uma Nair"/>
    <x v="1"/>
    <s v="Jyothi Prasad"/>
    <n v="15"/>
    <d v="2025-03-01T00:00:00"/>
    <x v="126"/>
    <n v="0.17817122366651725"/>
    <x v="3"/>
  </r>
  <r>
    <s v="INV101136"/>
    <x v="334"/>
    <s v="CUST0008"/>
    <s v="PRD0042"/>
    <s v="STR008"/>
    <s v="EMP0204"/>
    <n v="3"/>
    <n v="1312.07"/>
    <n v="10"/>
    <n v="393.62"/>
    <n v="12"/>
    <n v="425.11"/>
    <n v="3967.7"/>
    <n v="2936.04"/>
    <n v="606.54999999999984"/>
    <x v="2"/>
    <x v="2"/>
    <x v="1"/>
    <x v="0"/>
    <s v="14:02"/>
    <s v="Weekday"/>
    <x v="11"/>
    <n v="8"/>
    <n v="2024"/>
    <s v="Aug-2024"/>
    <x v="17"/>
    <s v="Cargo"/>
    <x v="2"/>
    <s v="TrendMart Kochi Mall Kiosk"/>
    <x v="1"/>
    <s v="Deepthi Naicker"/>
    <x v="0"/>
    <s v="Rahul Krishnan"/>
    <n v="8"/>
    <d v="2024-08-01T00:00:00"/>
    <x v="82"/>
    <n v="0.15287194092295281"/>
    <x v="0"/>
  </r>
  <r>
    <s v="INV101137"/>
    <x v="175"/>
    <s v="CUST0076"/>
    <s v="PRD0191"/>
    <s v="STR072"/>
    <s v="EMP0001"/>
    <n v="2"/>
    <n v="2769.55"/>
    <n v="15"/>
    <n v="830.87"/>
    <n v="12"/>
    <n v="564.99"/>
    <n v="5273.22"/>
    <n v="3706.28"/>
    <n v="1001.95"/>
    <x v="2"/>
    <x v="2"/>
    <x v="0"/>
    <x v="0"/>
    <s v="13:40"/>
    <s v="Weekday"/>
    <x v="2"/>
    <n v="5"/>
    <n v="2024"/>
    <s v="May-2024"/>
    <x v="2"/>
    <s v="Silk Saree"/>
    <x v="39"/>
    <s v="TrendMart Visakhapatnam Standard"/>
    <x v="0"/>
    <s v="Devraj Reddy"/>
    <x v="2"/>
    <s v="Charulatha Kumar"/>
    <n v="5"/>
    <d v="2024-05-01T00:00:00"/>
    <x v="79"/>
    <n v="0.19000724415063283"/>
    <x v="4"/>
  </r>
  <r>
    <s v="INV101138"/>
    <x v="90"/>
    <s v="CUST0819"/>
    <s v="PRD0130"/>
    <s v="STR052"/>
    <s v="EMP0121"/>
    <n v="2"/>
    <n v="1335.35"/>
    <n v="5"/>
    <n v="133.53"/>
    <n v="12"/>
    <n v="304.45999999999998"/>
    <n v="2841.63"/>
    <n v="1924.34"/>
    <n v="612.83000000000015"/>
    <x v="5"/>
    <x v="5"/>
    <x v="0"/>
    <x v="0"/>
    <s v="16:30"/>
    <s v="Weekend"/>
    <x v="0"/>
    <n v="12"/>
    <n v="2024"/>
    <s v="Dec-2024"/>
    <x v="2"/>
    <s v="Cotton Saree"/>
    <x v="47"/>
    <s v="TrendMart Guntur High Street"/>
    <x v="0"/>
    <s v="Deepika Sharma"/>
    <x v="3"/>
    <s v="Yamini Pandian"/>
    <n v="12"/>
    <d v="2024-12-01T00:00:00"/>
    <x v="132"/>
    <n v="0.21566143375457048"/>
    <x v="2"/>
  </r>
  <r>
    <s v="INV101139"/>
    <x v="68"/>
    <s v="CUST0302"/>
    <s v="PRD0105"/>
    <s v="STR070"/>
    <s v="EMP0160"/>
    <n v="1"/>
    <n v="1253.1300000000001"/>
    <n v="10"/>
    <n v="125.31"/>
    <n v="12"/>
    <n v="135.34"/>
    <n v="1263.1600000000001"/>
    <n v="841.85"/>
    <n v="285.97000000000003"/>
    <x v="2"/>
    <x v="2"/>
    <x v="0"/>
    <x v="0"/>
    <s v="11:31"/>
    <s v="Weekend"/>
    <x v="10"/>
    <n v="4"/>
    <n v="2024"/>
    <s v="Apr-2024"/>
    <x v="8"/>
    <s v="Shirt Dress"/>
    <x v="43"/>
    <s v="TrendMart Alappuzha Mall Kiosk"/>
    <x v="1"/>
    <s v="Gayathri Iyengar"/>
    <x v="1"/>
    <s v="Ganesh Iyengar"/>
    <n v="4"/>
    <d v="2024-04-01T00:00:00"/>
    <x v="97"/>
    <n v="0.22639253934576775"/>
    <x v="0"/>
  </r>
  <r>
    <s v="INV101140"/>
    <x v="306"/>
    <s v="CUST0633"/>
    <s v="PRD0241"/>
    <s v="STR102"/>
    <s v="EMP0156"/>
    <n v="4"/>
    <n v="1593.61"/>
    <n v="25"/>
    <n v="1593.61"/>
    <n v="12"/>
    <n v="573.70000000000005"/>
    <n v="5354.53"/>
    <n v="4460.76"/>
    <n v="320.06999999999948"/>
    <x v="3"/>
    <x v="3"/>
    <x v="0"/>
    <x v="0"/>
    <s v="21:58"/>
    <s v="Weekend"/>
    <x v="5"/>
    <n v="6"/>
    <n v="2024"/>
    <s v="Jun-2024"/>
    <x v="4"/>
    <s v="Sports T-Shirt"/>
    <x v="14"/>
    <s v="TrendMart Tirunelveli High Street"/>
    <x v="1"/>
    <s v="Rani Pillai"/>
    <x v="0"/>
    <s v="Deepthi Iyengar"/>
    <n v="6"/>
    <d v="2024-06-01T00:00:00"/>
    <x v="102"/>
    <n v="5.9775554530462897E-2"/>
    <x v="1"/>
  </r>
  <r>
    <s v="INV101141"/>
    <x v="130"/>
    <s v="CUST0256"/>
    <s v="PRD0169"/>
    <s v="STR012"/>
    <s v="EMP0147"/>
    <n v="1"/>
    <n v="1850.69"/>
    <n v="5"/>
    <n v="92.53"/>
    <n v="12"/>
    <n v="210.98"/>
    <n v="1969.14"/>
    <n v="1407.33"/>
    <n v="350.83000000000015"/>
    <x v="3"/>
    <x v="3"/>
    <x v="0"/>
    <x v="0"/>
    <s v="14:44"/>
    <s v="Weekend"/>
    <x v="1"/>
    <n v="10"/>
    <n v="2024"/>
    <s v="Oct-2024"/>
    <x v="8"/>
    <s v="Maxi Dress"/>
    <x v="10"/>
    <s v="TrendMart Vijayawada Mall Kiosk"/>
    <x v="0"/>
    <s v="Chandra Iyer"/>
    <x v="1"/>
    <s v="Yogesh Chettiar"/>
    <n v="10"/>
    <d v="2024-10-01T00:00:00"/>
    <x v="13"/>
    <n v="0.17816407162517653"/>
    <x v="2"/>
  </r>
  <r>
    <s v="INV101142"/>
    <x v="259"/>
    <s v="CUST0223"/>
    <s v="PRD0136"/>
    <s v="STR009"/>
    <s v="EMP0090"/>
    <n v="4"/>
    <n v="1199.08"/>
    <n v="25"/>
    <n v="1199.08"/>
    <n v="3"/>
    <n v="107.92"/>
    <n v="3705.16"/>
    <n v="3641.84"/>
    <n v="-44.600000000000293"/>
    <x v="1"/>
    <x v="1"/>
    <x v="0"/>
    <x v="0"/>
    <s v="14:05"/>
    <s v="Weekday"/>
    <x v="11"/>
    <n v="8"/>
    <n v="2024"/>
    <s v="Aug-2024"/>
    <x v="14"/>
    <s v="Necklace"/>
    <x v="41"/>
    <s v="TrendMart Thrissur High Street"/>
    <x v="1"/>
    <s v="Yogesh Venkatesan"/>
    <x v="0"/>
    <s v="Padma Gounder"/>
    <n v="8"/>
    <d v="2024-08-01T00:00:00"/>
    <x v="203"/>
    <n v="-1.2037266946636663E-2"/>
    <x v="1"/>
  </r>
  <r>
    <s v="INV101143"/>
    <x v="335"/>
    <s v="CUST0326"/>
    <s v="PRD0062"/>
    <s v="STR079"/>
    <s v="EMP0206"/>
    <n v="0"/>
    <n v="653.12"/>
    <n v="0"/>
    <n v="0"/>
    <n v="5"/>
    <n v="0"/>
    <n v="0"/>
    <n v="0"/>
    <n v="0"/>
    <x v="3"/>
    <x v="3"/>
    <x v="0"/>
    <x v="0"/>
    <s v="17:25"/>
    <s v="Weekend"/>
    <x v="8"/>
    <n v="3"/>
    <n v="2025"/>
    <s v="Mar-2025"/>
    <x v="13"/>
    <s v="Girls Frock"/>
    <x v="25"/>
    <s v="TrendMart Dindigul High Street"/>
    <x v="1"/>
    <s v="Deepa Prasad"/>
    <x v="2"/>
    <s v="Arjun Krishnan"/>
    <n v="15"/>
    <d v="2025-03-01T00:00:00"/>
    <x v="106"/>
    <n v="0"/>
    <x v="2"/>
  </r>
  <r>
    <s v="INV101144"/>
    <x v="143"/>
    <s v="CUST0117"/>
    <s v="PRD0014"/>
    <s v="STR013"/>
    <s v="EMP0090"/>
    <n v="3"/>
    <n v="1846.4"/>
    <n v="30"/>
    <n v="1661.76"/>
    <n v="12"/>
    <n v="465.29"/>
    <n v="4342.7299999999996"/>
    <n v="3615.42"/>
    <n v="262.01999999999947"/>
    <x v="0"/>
    <x v="0"/>
    <x v="0"/>
    <x v="0"/>
    <s v="17:10"/>
    <s v="Weekday"/>
    <x v="2"/>
    <n v="5"/>
    <n v="2024"/>
    <s v="May-2024"/>
    <x v="16"/>
    <s v="Nehru Jacket"/>
    <x v="44"/>
    <s v="TrendMart Nizamabad Standard"/>
    <x v="2"/>
    <s v="Jyothi Achari"/>
    <x v="1"/>
    <s v="Padma Gounder"/>
    <n v="5"/>
    <d v="2024-05-01T00:00:00"/>
    <x v="217"/>
    <n v="6.0335319027431937E-2"/>
    <x v="1"/>
  </r>
  <r>
    <s v="INV101145"/>
    <x v="21"/>
    <s v="CUST0266"/>
    <s v="PRD0145"/>
    <s v="STR002"/>
    <s v="EMP0015"/>
    <n v="3"/>
    <n v="1718.7"/>
    <n v="15"/>
    <n v="773.41"/>
    <n v="12"/>
    <n v="525.91999999999996"/>
    <n v="4908.6099999999997"/>
    <n v="3399.81"/>
    <n v="982.87999999999977"/>
    <x v="0"/>
    <x v="0"/>
    <x v="1"/>
    <x v="0"/>
    <s v="16:46"/>
    <s v="Weekday"/>
    <x v="3"/>
    <n v="7"/>
    <n v="2024"/>
    <s v="Jul-2024"/>
    <x v="8"/>
    <s v="Shirt Dress"/>
    <x v="42"/>
    <s v="TrendMart Thrissur Standard"/>
    <x v="1"/>
    <s v="Chandra Subramaniam"/>
    <x v="1"/>
    <s v="Vikram Bhat"/>
    <n v="7"/>
    <d v="2024-07-01T00:00:00"/>
    <x v="94"/>
    <n v="0.20023591199952734"/>
    <x v="4"/>
  </r>
  <r>
    <s v="INV101146"/>
    <x v="48"/>
    <s v="CUST0298"/>
    <s v="PRD0242"/>
    <s v="STR009"/>
    <s v="EMP0127"/>
    <n v="2"/>
    <n v="3316.95"/>
    <n v="0"/>
    <n v="0"/>
    <n v="12"/>
    <n v="796.07"/>
    <n v="7429.97"/>
    <n v="4866.6400000000003"/>
    <n v="1767.2599999999998"/>
    <x v="3"/>
    <x v="3"/>
    <x v="0"/>
    <x v="0"/>
    <s v="17:20"/>
    <s v="Weekend"/>
    <x v="4"/>
    <n v="2"/>
    <n v="2025"/>
    <s v="Feb-2025"/>
    <x v="9"/>
    <s v="Smart Watch"/>
    <x v="0"/>
    <s v="TrendMart Thrissur High Street"/>
    <x v="1"/>
    <s v="Anand Subramaniam"/>
    <x v="1"/>
    <s v="Chandra Reddy"/>
    <n v="14"/>
    <d v="2025-02-01T00:00:00"/>
    <x v="29"/>
    <n v="0.23785560372383735"/>
    <x v="2"/>
  </r>
  <r>
    <s v="INV101147"/>
    <x v="255"/>
    <s v="CUST0150"/>
    <s v="PRD0178"/>
    <s v="STR016"/>
    <s v="EMP0009"/>
    <n v="4"/>
    <n v="560.77"/>
    <n v="5"/>
    <n v="112.15"/>
    <n v="5"/>
    <n v="106.55"/>
    <n v="2237.48"/>
    <n v="1429.8"/>
    <n v="701.13000000000011"/>
    <x v="1"/>
    <x v="1"/>
    <x v="0"/>
    <x v="0"/>
    <s v="16:58"/>
    <s v="Weekday"/>
    <x v="9"/>
    <n v="11"/>
    <n v="2024"/>
    <s v="Nov-2024"/>
    <x v="18"/>
    <s v="Zip Wallet"/>
    <x v="21"/>
    <s v="TrendMart Visakhapatnam Flagship"/>
    <x v="0"/>
    <s v="Sowmya Srinivasan"/>
    <x v="3"/>
    <s v="Vinod Hegde"/>
    <n v="11"/>
    <d v="2024-11-01T00:00:00"/>
    <x v="64"/>
    <n v="0.31335699090047736"/>
    <x v="2"/>
  </r>
  <r>
    <s v="INV101148"/>
    <x v="44"/>
    <s v="CUST0829"/>
    <s v="PRD0184"/>
    <s v="STR042"/>
    <s v="EMP0149"/>
    <n v="2"/>
    <n v="1850.76"/>
    <n v="15"/>
    <n v="555.23"/>
    <n v="12"/>
    <n v="377.55"/>
    <n v="3523.84"/>
    <n v="2366.8200000000002"/>
    <n v="779.47"/>
    <x v="2"/>
    <x v="2"/>
    <x v="1"/>
    <x v="0"/>
    <s v="17:18"/>
    <s v="Weekend"/>
    <x v="7"/>
    <n v="9"/>
    <n v="2024"/>
    <s v="Sep-2024"/>
    <x v="9"/>
    <s v="Analog Watch"/>
    <x v="18"/>
    <s v="TrendMart Thrissur Standard"/>
    <x v="1"/>
    <s v="Nithya Ramachandran"/>
    <x v="3"/>
    <s v="Vasanthi Kamath"/>
    <n v="9"/>
    <d v="2024-09-01T00:00:00"/>
    <x v="220"/>
    <n v="0.2211990328732292"/>
    <x v="4"/>
  </r>
  <r>
    <s v="INV101149"/>
    <x v="87"/>
    <s v="CUST0771"/>
    <s v="PRD0140"/>
    <s v="STR105"/>
    <s v="EMP0147"/>
    <n v="2"/>
    <n v="565.98"/>
    <n v="10"/>
    <n v="113.2"/>
    <n v="5"/>
    <n v="50.94"/>
    <n v="1069.7"/>
    <n v="697.5"/>
    <n v="321.26000000000005"/>
    <x v="5"/>
    <x v="5"/>
    <x v="1"/>
    <x v="0"/>
    <s v="13:30"/>
    <s v="Weekend"/>
    <x v="11"/>
    <n v="8"/>
    <n v="2024"/>
    <s v="Aug-2024"/>
    <x v="1"/>
    <s v="Polo"/>
    <x v="5"/>
    <s v="TrendMart Coimbatore Mall Kiosk"/>
    <x v="1"/>
    <s v="Kiran Prasad"/>
    <x v="3"/>
    <s v="Yogesh Chettiar"/>
    <n v="8"/>
    <d v="2024-08-01T00:00:00"/>
    <x v="166"/>
    <n v="0.30032719454052542"/>
    <x v="0"/>
  </r>
  <r>
    <s v="INV101150"/>
    <x v="326"/>
    <s v="CUST0657"/>
    <s v="PRD0106"/>
    <s v="STR052"/>
    <s v="EMP0100"/>
    <n v="2"/>
    <n v="3410.7"/>
    <n v="0"/>
    <n v="0"/>
    <n v="12"/>
    <n v="818.57"/>
    <n v="7639.97"/>
    <n v="4475.6400000000003"/>
    <n v="2345.7599999999998"/>
    <x v="1"/>
    <x v="1"/>
    <x v="0"/>
    <x v="0"/>
    <s v="20:02"/>
    <s v="Weekday"/>
    <x v="8"/>
    <n v="3"/>
    <n v="2025"/>
    <s v="Mar-2025"/>
    <x v="3"/>
    <s v="Slippers"/>
    <x v="43"/>
    <s v="TrendMart Guntur High Street"/>
    <x v="0"/>
    <s v="Manikandan Achari"/>
    <x v="0"/>
    <s v="Priya Balasubramaniam"/>
    <n v="15"/>
    <d v="2025-03-01T00:00:00"/>
    <x v="158"/>
    <n v="0.30703785486068658"/>
    <x v="2"/>
  </r>
  <r>
    <s v="INV101151"/>
    <x v="80"/>
    <s v="CUST0766"/>
    <s v="PRD0118"/>
    <s v="STR046"/>
    <s v="EMP0223"/>
    <n v="0"/>
    <n v="2840.83"/>
    <n v="15"/>
    <n v="0"/>
    <n v="12"/>
    <n v="0"/>
    <n v="0"/>
    <n v="0"/>
    <n v="0"/>
    <x v="2"/>
    <x v="2"/>
    <x v="0"/>
    <x v="0"/>
    <s v="20:18"/>
    <s v="Weekend"/>
    <x v="1"/>
    <n v="10"/>
    <n v="2024"/>
    <s v="Oct-2024"/>
    <x v="15"/>
    <s v="Hoodie"/>
    <x v="30"/>
    <s v="TrendMart Hyderabad High Street"/>
    <x v="2"/>
    <s v="Deepak Achari"/>
    <x v="0"/>
    <s v="Meena Krishnan"/>
    <n v="10"/>
    <d v="2024-10-01T00:00:00"/>
    <x v="202"/>
    <n v="0"/>
    <x v="4"/>
  </r>
  <r>
    <s v="INV101152"/>
    <x v="18"/>
    <s v="CUST0671"/>
    <s v="PRD0055"/>
    <s v="STR100"/>
    <s v="EMP0206"/>
    <n v="2"/>
    <n v="1410.36"/>
    <n v="25"/>
    <n v="705.18"/>
    <n v="12"/>
    <n v="253.86"/>
    <n v="2369.4"/>
    <n v="2158.94"/>
    <n v="-43.399999999999977"/>
    <x v="2"/>
    <x v="2"/>
    <x v="1"/>
    <x v="0"/>
    <s v="18:49"/>
    <s v="Weekday"/>
    <x v="6"/>
    <n v="1"/>
    <n v="2025"/>
    <s v="Jan-2025"/>
    <x v="4"/>
    <s v="Sports T-Shirt"/>
    <x v="20"/>
    <s v="TrendMart Hubballi Standard"/>
    <x v="2"/>
    <s v="Rajesh Sundaram"/>
    <x v="0"/>
    <s v="Arjun Krishnan"/>
    <n v="13"/>
    <d v="2025-01-01T00:00:00"/>
    <x v="121"/>
    <n v="-1.8316873470076801E-2"/>
    <x v="1"/>
  </r>
  <r>
    <s v="INV101153"/>
    <x v="336"/>
    <s v="CUST0720"/>
    <s v="PRD0245"/>
    <s v="STR059"/>
    <s v="EMP0009"/>
    <n v="1"/>
    <n v="872.87"/>
    <n v="25"/>
    <n v="218.22"/>
    <n v="5"/>
    <n v="32.729999999999997"/>
    <n v="687.38"/>
    <n v="492.11"/>
    <n v="162.54"/>
    <x v="2"/>
    <x v="2"/>
    <x v="1"/>
    <x v="0"/>
    <s v="11:33"/>
    <s v="Weekend"/>
    <x v="6"/>
    <n v="1"/>
    <n v="2025"/>
    <s v="Jan-2025"/>
    <x v="1"/>
    <s v="Round Neck"/>
    <x v="1"/>
    <s v="TrendMart Bengaluru Mall Kiosk"/>
    <x v="2"/>
    <s v="Yashoda Sundaram"/>
    <x v="0"/>
    <s v="Vinod Hegde"/>
    <n v="13"/>
    <d v="2025-01-01T00:00:00"/>
    <x v="1"/>
    <n v="0.23646309173964911"/>
    <x v="1"/>
  </r>
  <r>
    <s v="INV101154"/>
    <x v="141"/>
    <s v="CUST0756"/>
    <s v="PRD0035"/>
    <s v="STR075"/>
    <s v="EMP0002"/>
    <n v="3"/>
    <n v="816.45"/>
    <n v="15"/>
    <n v="367.4"/>
    <n v="5"/>
    <n v="104.1"/>
    <n v="2186.0500000000002"/>
    <n v="1619.28"/>
    <n v="462.67000000000019"/>
    <x v="1"/>
    <x v="1"/>
    <x v="1"/>
    <x v="0"/>
    <s v="19:09"/>
    <s v="Weekday"/>
    <x v="7"/>
    <n v="9"/>
    <n v="2024"/>
    <s v="Sep-2024"/>
    <x v="0"/>
    <s v="Printed Kurti"/>
    <x v="1"/>
    <s v="TrendMart Chennai Standard"/>
    <x v="1"/>
    <s v="Kavitha Venkatesan"/>
    <x v="1"/>
    <s v="Girish Sundaram"/>
    <n v="9"/>
    <d v="2024-09-01T00:00:00"/>
    <x v="4"/>
    <n v="0.21164657715971735"/>
    <x v="4"/>
  </r>
  <r>
    <s v="INV101155"/>
    <x v="76"/>
    <s v="CUST0051"/>
    <s v="PRD0169"/>
    <s v="STR048"/>
    <s v="EMP0260"/>
    <n v="3"/>
    <n v="1786.37"/>
    <n v="10"/>
    <n v="535.91"/>
    <n v="12"/>
    <n v="578.78"/>
    <n v="5401.98"/>
    <n v="4221.99"/>
    <n v="601.20999999999981"/>
    <x v="1"/>
    <x v="1"/>
    <x v="1"/>
    <x v="0"/>
    <s v="11:05"/>
    <s v="Weekday"/>
    <x v="1"/>
    <n v="10"/>
    <n v="2024"/>
    <s v="Oct-2024"/>
    <x v="8"/>
    <s v="Maxi Dress"/>
    <x v="10"/>
    <s v="TrendMart Guntur High Street"/>
    <x v="0"/>
    <s v="Eswar Sharma"/>
    <x v="0"/>
    <s v="Malathi Varma"/>
    <n v="10"/>
    <d v="2024-10-01T00:00:00"/>
    <x v="13"/>
    <n v="0.11129437724686131"/>
    <x v="0"/>
  </r>
  <r>
    <s v="INV101156"/>
    <x v="229"/>
    <s v="CUST0850"/>
    <s v="PRD0171"/>
    <s v="STR112"/>
    <s v="EMP0207"/>
    <n v="3"/>
    <n v="2713.47"/>
    <n v="30"/>
    <n v="2442.12"/>
    <n v="12"/>
    <n v="683.79"/>
    <n v="6382.08"/>
    <n v="5301.96"/>
    <n v="396.32999999999993"/>
    <x v="0"/>
    <x v="0"/>
    <x v="0"/>
    <x v="0"/>
    <s v="21:41"/>
    <s v="Weekend"/>
    <x v="4"/>
    <n v="2"/>
    <n v="2025"/>
    <s v="Feb-2025"/>
    <x v="15"/>
    <s v="Muffler"/>
    <x v="20"/>
    <s v="TrendMart Guntur Outlet"/>
    <x v="0"/>
    <s v="Chidambaram Krishnan"/>
    <x v="0"/>
    <s v="Chitra Bhat"/>
    <n v="14"/>
    <d v="2025-02-01T00:00:00"/>
    <x v="32"/>
    <n v="6.2100443742478931E-2"/>
    <x v="1"/>
  </r>
  <r>
    <s v="INV101157"/>
    <x v="172"/>
    <s v="CUST0842"/>
    <s v="PRD0147"/>
    <s v="STR014"/>
    <s v="EMP0149"/>
    <n v="3"/>
    <n v="1156.79"/>
    <n v="5"/>
    <n v="173.52"/>
    <n v="12"/>
    <n v="395.62"/>
    <n v="3692.47"/>
    <n v="2747.61"/>
    <n v="549.23999999999967"/>
    <x v="4"/>
    <x v="4"/>
    <x v="0"/>
    <x v="0"/>
    <s v="13:15"/>
    <s v="Weekday"/>
    <x v="1"/>
    <n v="10"/>
    <n v="2024"/>
    <s v="Oct-2024"/>
    <x v="5"/>
    <s v="Slim Fit"/>
    <x v="32"/>
    <s v="TrendMart Tirupati Outlet"/>
    <x v="0"/>
    <s v="Charulatha Murthy"/>
    <x v="1"/>
    <s v="Vasanthi Kamath"/>
    <n v="10"/>
    <d v="2024-10-01T00:00:00"/>
    <x v="186"/>
    <n v="0.14874596137544779"/>
    <x v="2"/>
  </r>
  <r>
    <s v="INV101158"/>
    <x v="45"/>
    <s v="CUST0845"/>
    <s v="PRD0003"/>
    <s v="STR083"/>
    <s v="EMP0223"/>
    <n v="4"/>
    <n v="1601.96"/>
    <n v="20"/>
    <n v="1281.57"/>
    <n v="12"/>
    <n v="615.15"/>
    <n v="5741.42"/>
    <n v="4030.6"/>
    <n v="1095.67"/>
    <x v="0"/>
    <x v="0"/>
    <x v="1"/>
    <x v="0"/>
    <s v="17:44"/>
    <s v="Weekday"/>
    <x v="5"/>
    <n v="6"/>
    <n v="2024"/>
    <s v="Jun-2024"/>
    <x v="5"/>
    <s v="Straight Fit"/>
    <x v="2"/>
    <s v="TrendMart Tumakuru Outlet"/>
    <x v="2"/>
    <s v="Kiran Gopalakrishnan"/>
    <x v="0"/>
    <s v="Meena Krishnan"/>
    <n v="6"/>
    <d v="2024-06-01T00:00:00"/>
    <x v="131"/>
    <n v="0.19083606494560579"/>
    <x v="3"/>
  </r>
  <r>
    <s v="INV101159"/>
    <x v="35"/>
    <s v="CUST0669"/>
    <s v="PRD0129"/>
    <s v="STR085"/>
    <s v="EMP0086"/>
    <n v="2"/>
    <n v="664.13"/>
    <n v="25"/>
    <n v="332.06"/>
    <n v="5"/>
    <n v="49.81"/>
    <n v="1046.01"/>
    <n v="807.42"/>
    <n v="188.78000000000003"/>
    <x v="3"/>
    <x v="3"/>
    <x v="0"/>
    <x v="0"/>
    <s v="11:43"/>
    <s v="Weekday"/>
    <x v="8"/>
    <n v="3"/>
    <n v="2025"/>
    <s v="Mar-2025"/>
    <x v="6"/>
    <s v="Cap"/>
    <x v="2"/>
    <s v="TrendMart Nizamabad Outlet"/>
    <x v="2"/>
    <s v="Kalyani Hegde"/>
    <x v="2"/>
    <s v="Anil Reddy"/>
    <n v="15"/>
    <d v="2025-03-01T00:00:00"/>
    <x v="54"/>
    <n v="0.18047628607757099"/>
    <x v="1"/>
  </r>
  <r>
    <s v="INV101160"/>
    <x v="325"/>
    <s v="CUST0609"/>
    <s v="PRD0180"/>
    <s v="STR029"/>
    <s v="EMP0045"/>
    <n v="2"/>
    <n v="2555.8000000000002"/>
    <n v="0"/>
    <n v="0"/>
    <n v="12"/>
    <n v="613.39"/>
    <n v="5724.99"/>
    <n v="3776.58"/>
    <n v="1335.02"/>
    <x v="0"/>
    <x v="0"/>
    <x v="0"/>
    <x v="0"/>
    <s v="12:21"/>
    <s v="Weekday"/>
    <x v="9"/>
    <n v="11"/>
    <n v="2024"/>
    <s v="Nov-2024"/>
    <x v="16"/>
    <s v="Kurta"/>
    <x v="1"/>
    <s v="TrendMart Davanagere High Street"/>
    <x v="2"/>
    <s v="Kannan Reddy"/>
    <x v="1"/>
    <s v="Chitra Chettiar"/>
    <n v="11"/>
    <d v="2024-11-01T00:00:00"/>
    <x v="221"/>
    <n v="0.23319167369724664"/>
    <x v="2"/>
  </r>
  <r>
    <s v="INV101161"/>
    <x v="243"/>
    <s v="CUST0813"/>
    <s v="PRD0196"/>
    <s v="STR040"/>
    <s v="EMP0285"/>
    <n v="0"/>
    <n v="1400.37"/>
    <n v="15"/>
    <n v="0"/>
    <n v="12"/>
    <n v="0"/>
    <n v="0"/>
    <n v="0"/>
    <n v="0"/>
    <x v="2"/>
    <x v="2"/>
    <x v="0"/>
    <x v="0"/>
    <s v="20:35"/>
    <s v="Weekday"/>
    <x v="4"/>
    <n v="2"/>
    <n v="2025"/>
    <s v="Feb-2025"/>
    <x v="5"/>
    <s v="Slim Fit"/>
    <x v="5"/>
    <s v="TrendMart Nizamabad Mall Kiosk"/>
    <x v="2"/>
    <s v="Anjali Naicker"/>
    <x v="2"/>
    <s v="Chandran Krishnan"/>
    <n v="14"/>
    <d v="2025-02-01T00:00:00"/>
    <x v="7"/>
    <n v="0"/>
    <x v="4"/>
  </r>
  <r>
    <s v="INV101162"/>
    <x v="62"/>
    <s v="CUST0688"/>
    <s v="PRD0161"/>
    <s v="STR094"/>
    <s v="EMP0205"/>
    <n v="1"/>
    <n v="860.68"/>
    <n v="10"/>
    <n v="86.07"/>
    <n v="5"/>
    <n v="38.729999999999997"/>
    <n v="813.34"/>
    <n v="568.53"/>
    <n v="206.08000000000007"/>
    <x v="3"/>
    <x v="3"/>
    <x v="0"/>
    <x v="0"/>
    <s v="16:43"/>
    <s v="Weekday"/>
    <x v="1"/>
    <n v="10"/>
    <n v="2024"/>
    <s v="Oct-2024"/>
    <x v="0"/>
    <s v="Printed Kurti"/>
    <x v="14"/>
    <s v="TrendMart Kollam Flagship"/>
    <x v="1"/>
    <s v="Bala Bhat"/>
    <x v="0"/>
    <s v="Malini Gowda"/>
    <n v="10"/>
    <d v="2024-10-01T00:00:00"/>
    <x v="33"/>
    <n v="0.25337497233629241"/>
    <x v="0"/>
  </r>
  <r>
    <s v="INV101163"/>
    <x v="198"/>
    <s v="CUST0105"/>
    <s v="PRD0091"/>
    <s v="STR079"/>
    <s v="EMP0100"/>
    <n v="1"/>
    <n v="1182.19"/>
    <n v="0"/>
    <n v="0"/>
    <n v="12"/>
    <n v="141.86000000000001"/>
    <n v="1324.05"/>
    <n v="808.99"/>
    <n v="373.19999999999993"/>
    <x v="0"/>
    <x v="0"/>
    <x v="0"/>
    <x v="0"/>
    <s v="20:02"/>
    <s v="Weekday"/>
    <x v="10"/>
    <n v="4"/>
    <n v="2024"/>
    <s v="Apr-2024"/>
    <x v="0"/>
    <s v="Anarkali Kurti"/>
    <x v="34"/>
    <s v="TrendMart Dindigul High Street"/>
    <x v="1"/>
    <s v="Rohit Chettiar"/>
    <x v="0"/>
    <s v="Priya Balasubramaniam"/>
    <n v="4"/>
    <d v="2024-04-01T00:00:00"/>
    <x v="191"/>
    <n v="0.28186246742947768"/>
    <x v="2"/>
  </r>
  <r>
    <s v="INV101164"/>
    <x v="73"/>
    <s v="CUST0729"/>
    <s v="PRD0151"/>
    <s v="STR088"/>
    <s v="EMP0090"/>
    <n v="2"/>
    <n v="1246.1500000000001"/>
    <n v="10"/>
    <n v="249.23"/>
    <n v="12"/>
    <n v="269.17"/>
    <n v="2512.2399999999998"/>
    <n v="1669.92"/>
    <n v="573.14999999999964"/>
    <x v="3"/>
    <x v="3"/>
    <x v="0"/>
    <x v="0"/>
    <s v="18:30"/>
    <s v="Weekday"/>
    <x v="3"/>
    <n v="7"/>
    <n v="2024"/>
    <s v="Jul-2024"/>
    <x v="7"/>
    <s v="Bootcut"/>
    <x v="4"/>
    <s v="TrendMart Warangal High Street"/>
    <x v="2"/>
    <s v="Ravi Chandran"/>
    <x v="3"/>
    <s v="Padma Gounder"/>
    <n v="7"/>
    <d v="2024-07-01T00:00:00"/>
    <x v="65"/>
    <n v="0.22814301181415775"/>
    <x v="0"/>
  </r>
  <r>
    <s v="INV101165"/>
    <x v="219"/>
    <s v="CUST0061"/>
    <s v="PRD0223"/>
    <s v="STR114"/>
    <s v="EMP0255"/>
    <n v="2"/>
    <n v="968.41"/>
    <n v="10"/>
    <n v="193.68"/>
    <n v="5"/>
    <n v="87.16"/>
    <n v="1830.3"/>
    <n v="1522.14"/>
    <n v="220.99999999999986"/>
    <x v="3"/>
    <x v="3"/>
    <x v="0"/>
    <x v="0"/>
    <s v="15:35"/>
    <s v="Weekday"/>
    <x v="1"/>
    <n v="10"/>
    <n v="2024"/>
    <s v="Oct-2024"/>
    <x v="19"/>
    <s v="Casual Belt"/>
    <x v="4"/>
    <s v="TrendMart Thiruvananthapuram High Street"/>
    <x v="1"/>
    <s v="Dhruv Gowda"/>
    <x v="3"/>
    <s v="Venkat Sharma"/>
    <n v="10"/>
    <d v="2024-10-01T00:00:00"/>
    <x v="208"/>
    <n v="0.1207452330219089"/>
    <x v="0"/>
  </r>
  <r>
    <s v="INV101166"/>
    <x v="291"/>
    <s v="CUST0115"/>
    <s v="PRD0104"/>
    <s v="STR052"/>
    <s v="EMP0240"/>
    <n v="1"/>
    <n v="1457.17"/>
    <n v="0"/>
    <n v="0"/>
    <n v="12"/>
    <n v="174.86"/>
    <n v="1632.03"/>
    <n v="996.24"/>
    <n v="460.92999999999995"/>
    <x v="2"/>
    <x v="2"/>
    <x v="0"/>
    <x v="0"/>
    <s v="19:13"/>
    <s v="Weekday"/>
    <x v="8"/>
    <n v="3"/>
    <n v="2025"/>
    <s v="Mar-2025"/>
    <x v="17"/>
    <s v="Chinos"/>
    <x v="20"/>
    <s v="TrendMart Guntur High Street"/>
    <x v="0"/>
    <s v="Chandrika Iyer"/>
    <x v="1"/>
    <s v="Gopal Prasad"/>
    <n v="15"/>
    <d v="2025-03-01T00:00:00"/>
    <x v="223"/>
    <n v="0.28242740635895169"/>
    <x v="2"/>
  </r>
  <r>
    <s v="INV101167"/>
    <x v="12"/>
    <s v="CUST0557"/>
    <s v="PRD0242"/>
    <s v="STR037"/>
    <s v="EMP0225"/>
    <n v="3"/>
    <n v="3350.99"/>
    <n v="10"/>
    <n v="1005.3"/>
    <n v="12"/>
    <n v="1085.72"/>
    <n v="10133.39"/>
    <n v="7299.96"/>
    <n v="1747.7099999999994"/>
    <x v="5"/>
    <x v="5"/>
    <x v="0"/>
    <x v="0"/>
    <s v="20:17"/>
    <s v="Weekday"/>
    <x v="7"/>
    <n v="9"/>
    <n v="2024"/>
    <s v="Sep-2024"/>
    <x v="9"/>
    <s v="Smart Watch"/>
    <x v="0"/>
    <s v="TrendMart Vijayawada High Street"/>
    <x v="0"/>
    <s v="Chandra Rao"/>
    <x v="1"/>
    <s v="Swathi Achari"/>
    <n v="9"/>
    <d v="2024-09-01T00:00:00"/>
    <x v="29"/>
    <n v="0.17247041710622008"/>
    <x v="0"/>
  </r>
  <r>
    <s v="INV101168"/>
    <x v="278"/>
    <s v="CUST0229"/>
    <s v="PRD0046"/>
    <s v="STR096"/>
    <s v="EMP0121"/>
    <n v="1"/>
    <n v="1502.24"/>
    <n v="10"/>
    <n v="150.22"/>
    <n v="12"/>
    <n v="162.24"/>
    <n v="1514.26"/>
    <n v="1047.48"/>
    <n v="304.53999999999996"/>
    <x v="3"/>
    <x v="3"/>
    <x v="0"/>
    <x v="0"/>
    <s v="10:28"/>
    <s v="Weekday"/>
    <x v="7"/>
    <n v="9"/>
    <n v="2024"/>
    <s v="Sep-2024"/>
    <x v="7"/>
    <s v="Skinny Fit"/>
    <x v="26"/>
    <s v="TrendMart Mangaluru Mall Kiosk"/>
    <x v="2"/>
    <s v="Venkat Mudaliar"/>
    <x v="1"/>
    <s v="Yamini Pandian"/>
    <n v="9"/>
    <d v="2024-09-01T00:00:00"/>
    <x v="45"/>
    <n v="0.20111473591060977"/>
    <x v="0"/>
  </r>
  <r>
    <s v="INV101169"/>
    <x v="228"/>
    <s v="CUST0239"/>
    <s v="PRD0043"/>
    <s v="STR111"/>
    <s v="EMP0215"/>
    <n v="3"/>
    <n v="3504.98"/>
    <n v="30"/>
    <n v="3154.48"/>
    <n v="12"/>
    <n v="883.26"/>
    <n v="8243.7199999999993"/>
    <n v="6102.03"/>
    <n v="1258.4299999999996"/>
    <x v="1"/>
    <x v="1"/>
    <x v="0"/>
    <x v="0"/>
    <s v="18:01"/>
    <s v="Weekend"/>
    <x v="4"/>
    <n v="2"/>
    <n v="2025"/>
    <s v="Feb-2025"/>
    <x v="12"/>
    <s v="Sling Bag"/>
    <x v="20"/>
    <s v="TrendMart Kurnool Outlet"/>
    <x v="0"/>
    <s v="Elango Reddy"/>
    <x v="0"/>
    <s v="Praveen Gupta"/>
    <n v="14"/>
    <d v="2025-02-01T00:00:00"/>
    <x v="63"/>
    <n v="0.15265317114118379"/>
    <x v="1"/>
  </r>
  <r>
    <s v="INV101170"/>
    <x v="129"/>
    <s v="CUST0060"/>
    <s v="PRD0175"/>
    <s v="STR097"/>
    <s v="EMP0225"/>
    <n v="2"/>
    <n v="766.8"/>
    <n v="30"/>
    <n v="460.08"/>
    <n v="5"/>
    <n v="53.68"/>
    <n v="1127.2"/>
    <n v="1142.18"/>
    <n v="-68.660000000000025"/>
    <x v="3"/>
    <x v="3"/>
    <x v="0"/>
    <x v="0"/>
    <s v="18:31"/>
    <s v="Weekday"/>
    <x v="0"/>
    <n v="12"/>
    <n v="2024"/>
    <s v="Dec-2024"/>
    <x v="0"/>
    <s v="Straight Kurti"/>
    <x v="32"/>
    <s v="TrendMart Thiruvananthapuram High Street"/>
    <x v="1"/>
    <s v="Karunakaran Yadav"/>
    <x v="0"/>
    <s v="Swathi Achari"/>
    <n v="12"/>
    <d v="2024-12-01T00:00:00"/>
    <x v="53"/>
    <n v="-6.0911994322214356E-2"/>
    <x v="1"/>
  </r>
  <r>
    <s v="INV101171"/>
    <x v="251"/>
    <s v="CUST0103"/>
    <s v="PRD0117"/>
    <s v="STR039"/>
    <s v="EMP0100"/>
    <n v="1"/>
    <n v="1705.11"/>
    <n v="0"/>
    <n v="0"/>
    <n v="12"/>
    <n v="204.61"/>
    <n v="1909.72"/>
    <n v="1399.85"/>
    <n v="305.2600000000001"/>
    <x v="1"/>
    <x v="1"/>
    <x v="0"/>
    <x v="0"/>
    <s v="17:03"/>
    <s v="Weekday"/>
    <x v="5"/>
    <n v="6"/>
    <n v="2024"/>
    <s v="Jun-2024"/>
    <x v="8"/>
    <s v="Shirt Dress"/>
    <x v="8"/>
    <s v="TrendMart Bengaluru High Street"/>
    <x v="2"/>
    <s v="Yogesh Venkatesan"/>
    <x v="0"/>
    <s v="Priya Balasubramaniam"/>
    <n v="6"/>
    <d v="2024-06-01T00:00:00"/>
    <x v="10"/>
    <n v="0.15984542236558244"/>
    <x v="2"/>
  </r>
  <r>
    <s v="INV101172"/>
    <x v="230"/>
    <s v="CUST0103"/>
    <s v="PRD0038"/>
    <s v="STR069"/>
    <s v="EMP0203"/>
    <n v="4"/>
    <n v="830.35"/>
    <n v="15"/>
    <n v="498.21"/>
    <n v="5"/>
    <n v="141.16"/>
    <n v="2964.35"/>
    <n v="2182.1999999999998"/>
    <n v="640.99000000000012"/>
    <x v="2"/>
    <x v="2"/>
    <x v="1"/>
    <x v="0"/>
    <s v="19:15"/>
    <s v="Weekday"/>
    <x v="9"/>
    <n v="11"/>
    <n v="2024"/>
    <s v="Nov-2024"/>
    <x v="18"/>
    <s v="Leather Wallet"/>
    <x v="0"/>
    <s v="TrendMart Erode Mall Kiosk"/>
    <x v="1"/>
    <s v="Yogesh Venkatesan"/>
    <x v="0"/>
    <s v="Rani Mishra"/>
    <n v="11"/>
    <d v="2024-11-01T00:00:00"/>
    <x v="227"/>
    <n v="0.21623290097323195"/>
    <x v="4"/>
  </r>
  <r>
    <s v="INV101173"/>
    <x v="126"/>
    <s v="CUST0500"/>
    <s v="PRD0103"/>
    <s v="STR060"/>
    <s v="EMP0205"/>
    <n v="4"/>
    <n v="3126.64"/>
    <n v="25"/>
    <n v="3126.64"/>
    <n v="12"/>
    <n v="1125.5899999999999"/>
    <n v="10505.51"/>
    <n v="9832"/>
    <n v="-452.0799999999997"/>
    <x v="0"/>
    <x v="0"/>
    <x v="0"/>
    <x v="0"/>
    <s v="10:26"/>
    <s v="Weekday"/>
    <x v="9"/>
    <n v="11"/>
    <n v="2024"/>
    <s v="Nov-2024"/>
    <x v="3"/>
    <s v="Formal Shoes"/>
    <x v="15"/>
    <s v="TrendMart Tirunelveli Flagship"/>
    <x v="1"/>
    <s v="Balaji Reddy"/>
    <x v="0"/>
    <s v="Malini Gowda"/>
    <n v="11"/>
    <d v="2024-11-01T00:00:00"/>
    <x v="174"/>
    <n v="-4.3032656196605373E-2"/>
    <x v="1"/>
  </r>
  <r>
    <s v="INV101174"/>
    <x v="27"/>
    <s v="CUST0380"/>
    <s v="PRD0058"/>
    <s v="STR063"/>
    <s v="EMP0206"/>
    <n v="1"/>
    <n v="1483.16"/>
    <n v="10"/>
    <n v="148.32"/>
    <n v="12"/>
    <n v="160.18"/>
    <n v="1495.02"/>
    <n v="1116.33"/>
    <n v="218.51000000000005"/>
    <x v="2"/>
    <x v="2"/>
    <x v="0"/>
    <x v="0"/>
    <s v="12:19"/>
    <s v="Weekend"/>
    <x v="1"/>
    <n v="10"/>
    <n v="2024"/>
    <s v="Oct-2024"/>
    <x v="18"/>
    <s v="Card Holder"/>
    <x v="18"/>
    <s v="TrendMart Shivamogga Mall Kiosk"/>
    <x v="2"/>
    <s v="Sathish Gopalakrishnan"/>
    <x v="1"/>
    <s v="Arjun Krishnan"/>
    <n v="10"/>
    <d v="2024-10-01T00:00:00"/>
    <x v="137"/>
    <n v="0.14615857981833022"/>
    <x v="0"/>
  </r>
  <r>
    <s v="INV101175"/>
    <x v="270"/>
    <s v="CUST0329"/>
    <s v="PRD0235"/>
    <s v="STR008"/>
    <s v="EMP0149"/>
    <n v="2"/>
    <n v="2044.23"/>
    <n v="0"/>
    <n v="0"/>
    <n v="12"/>
    <n v="490.62"/>
    <n v="4579.08"/>
    <n v="2756.76"/>
    <n v="1331.6999999999998"/>
    <x v="4"/>
    <x v="4"/>
    <x v="1"/>
    <x v="0"/>
    <s v="16:51"/>
    <s v="Weekday"/>
    <x v="3"/>
    <n v="7"/>
    <n v="2024"/>
    <s v="Jul-2024"/>
    <x v="2"/>
    <s v="Georgette Saree"/>
    <x v="1"/>
    <s v="TrendMart Kochi Mall Kiosk"/>
    <x v="1"/>
    <s v="Raghu Sundaram"/>
    <x v="1"/>
    <s v="Vasanthi Kamath"/>
    <n v="7"/>
    <d v="2024-07-01T00:00:00"/>
    <x v="89"/>
    <n v="0.29082261065541548"/>
    <x v="2"/>
  </r>
  <r>
    <s v="INV101176"/>
    <x v="214"/>
    <s v="CUST0163"/>
    <s v="PRD0126"/>
    <s v="STR109"/>
    <s v="EMP0008"/>
    <n v="2"/>
    <n v="1118.73"/>
    <n v="0"/>
    <n v="0"/>
    <n v="12"/>
    <n v="268.5"/>
    <n v="2505.96"/>
    <n v="1291.18"/>
    <n v="946.28"/>
    <x v="0"/>
    <x v="0"/>
    <x v="0"/>
    <x v="0"/>
    <s v="21:20"/>
    <s v="Weekend"/>
    <x v="7"/>
    <n v="9"/>
    <n v="2024"/>
    <s v="Sep-2024"/>
    <x v="11"/>
    <s v="Formal Shirt"/>
    <x v="38"/>
    <s v="TrendMart Warangal Outlet"/>
    <x v="2"/>
    <s v="Pooja Ramachandran"/>
    <x v="2"/>
    <s v="Deepak Kamath"/>
    <n v="9"/>
    <d v="2024-09-01T00:00:00"/>
    <x v="76"/>
    <n v="0.37761177353189995"/>
    <x v="2"/>
  </r>
  <r>
    <s v="INV101177"/>
    <x v="326"/>
    <s v="CUST0553"/>
    <s v="PRD0109"/>
    <s v="STR104"/>
    <s v="EMP0121"/>
    <n v="2"/>
    <n v="1615.38"/>
    <n v="25"/>
    <n v="807.69"/>
    <n v="12"/>
    <n v="290.77"/>
    <n v="2713.84"/>
    <n v="2184.86"/>
    <n v="238.21000000000004"/>
    <x v="3"/>
    <x v="3"/>
    <x v="0"/>
    <x v="0"/>
    <s v="21:34"/>
    <s v="Weekday"/>
    <x v="8"/>
    <n v="3"/>
    <n v="2025"/>
    <s v="Mar-2025"/>
    <x v="15"/>
    <s v="Jacket"/>
    <x v="16"/>
    <s v="TrendMart Kochi High Street"/>
    <x v="1"/>
    <s v="Jyothi Sundaram"/>
    <x v="3"/>
    <s v="Yamini Pandian"/>
    <n v="15"/>
    <d v="2025-03-01T00:00:00"/>
    <x v="171"/>
    <n v="8.777599268932583E-2"/>
    <x v="1"/>
  </r>
  <r>
    <s v="INV101178"/>
    <x v="118"/>
    <s v="CUST0323"/>
    <s v="PRD0051"/>
    <s v="STR032"/>
    <s v="EMP0276"/>
    <n v="2"/>
    <n v="1185.52"/>
    <n v="15"/>
    <n v="355.66"/>
    <n v="3"/>
    <n v="60.46"/>
    <n v="2075.84"/>
    <n v="1908.08"/>
    <n v="107.30000000000021"/>
    <x v="1"/>
    <x v="1"/>
    <x v="0"/>
    <x v="0"/>
    <s v="14:00"/>
    <s v="Weekday"/>
    <x v="6"/>
    <n v="1"/>
    <n v="2025"/>
    <s v="Jan-2025"/>
    <x v="14"/>
    <s v="Necklace"/>
    <x v="46"/>
    <s v="TrendMart Kochi Standard"/>
    <x v="1"/>
    <s v="Gopal Krishnan"/>
    <x v="3"/>
    <s v="Manoj Ramachandran"/>
    <n v="13"/>
    <d v="2025-01-01T00:00:00"/>
    <x v="113"/>
    <n v="5.1689918298134831E-2"/>
    <x v="4"/>
  </r>
  <r>
    <s v="INV101179"/>
    <x v="180"/>
    <s v="CUST0324"/>
    <s v="PRD0199"/>
    <s v="STR073"/>
    <s v="EMP0100"/>
    <n v="4"/>
    <n v="3078.52"/>
    <n v="0"/>
    <n v="0"/>
    <n v="12"/>
    <n v="1477.69"/>
    <n v="13791.77"/>
    <n v="9698.48"/>
    <n v="2615.6000000000008"/>
    <x v="2"/>
    <x v="2"/>
    <x v="1"/>
    <x v="0"/>
    <s v="20:05"/>
    <s v="Weekday"/>
    <x v="5"/>
    <n v="6"/>
    <n v="2024"/>
    <s v="Jun-2024"/>
    <x v="3"/>
    <s v="Formal Shoes"/>
    <x v="4"/>
    <s v="TrendMart Thiruvananthapuram High Street"/>
    <x v="1"/>
    <s v="Kavitha Iyengar"/>
    <x v="0"/>
    <s v="Priya Balasubramaniam"/>
    <n v="6"/>
    <d v="2024-06-01T00:00:00"/>
    <x v="5"/>
    <n v="0.18964933434939829"/>
    <x v="2"/>
  </r>
  <r>
    <s v="INV101180"/>
    <x v="266"/>
    <s v="CUST0491"/>
    <s v="PRD0222"/>
    <s v="STR003"/>
    <s v="EMP0121"/>
    <n v="3"/>
    <n v="698.77"/>
    <n v="15"/>
    <n v="314.45"/>
    <n v="5"/>
    <n v="89.09"/>
    <n v="1870.95"/>
    <n v="1211.7"/>
    <n v="570.16"/>
    <x v="0"/>
    <x v="0"/>
    <x v="1"/>
    <x v="0"/>
    <s v="10:00"/>
    <s v="Weekday"/>
    <x v="10"/>
    <n v="4"/>
    <n v="2024"/>
    <s v="Apr-2024"/>
    <x v="1"/>
    <s v="Polo"/>
    <x v="33"/>
    <s v="TrendMart Tumakuru High Street"/>
    <x v="2"/>
    <s v="Jyothi Sundaram"/>
    <x v="3"/>
    <s v="Yamini Pandian"/>
    <n v="4"/>
    <d v="2024-04-01T00:00:00"/>
    <x v="239"/>
    <n v="0.30474357946497765"/>
    <x v="4"/>
  </r>
  <r>
    <s v="INV101181"/>
    <x v="140"/>
    <s v="CUST0258"/>
    <s v="PRD0134"/>
    <s v="STR075"/>
    <s v="EMP0090"/>
    <n v="4"/>
    <n v="876.45"/>
    <n v="25"/>
    <n v="876.45"/>
    <n v="5"/>
    <n v="131.47"/>
    <n v="2760.82"/>
    <n v="2792.32"/>
    <n v="-162.97"/>
    <x v="5"/>
    <x v="5"/>
    <x v="0"/>
    <x v="0"/>
    <s v="10:18"/>
    <s v="Weekday"/>
    <x v="11"/>
    <n v="8"/>
    <n v="2024"/>
    <s v="Aug-2024"/>
    <x v="8"/>
    <s v="Maxi Dress"/>
    <x v="22"/>
    <s v="TrendMart Chennai Standard"/>
    <x v="1"/>
    <s v="Vidya Mudaliar"/>
    <x v="1"/>
    <s v="Padma Gounder"/>
    <n v="8"/>
    <d v="2024-08-01T00:00:00"/>
    <x v="55"/>
    <n v="-5.9029563680355834E-2"/>
    <x v="1"/>
  </r>
  <r>
    <s v="INV101182"/>
    <x v="81"/>
    <s v="CUST0138"/>
    <s v="PRD0200"/>
    <s v="STR039"/>
    <s v="EMP0020"/>
    <n v="2"/>
    <n v="874.63"/>
    <n v="15"/>
    <n v="262.39"/>
    <n v="5"/>
    <n v="74.34"/>
    <n v="1561.21"/>
    <n v="993.34"/>
    <n v="493.53"/>
    <x v="0"/>
    <x v="0"/>
    <x v="0"/>
    <x v="0"/>
    <s v="18:07"/>
    <s v="Weekend"/>
    <x v="1"/>
    <n v="10"/>
    <n v="2024"/>
    <s v="Oct-2024"/>
    <x v="0"/>
    <s v="A-Line Kurti"/>
    <x v="0"/>
    <s v="TrendMart Bengaluru High Street"/>
    <x v="2"/>
    <s v="Vani Menon"/>
    <x v="1"/>
    <s v="Eswar Prasad"/>
    <n v="10"/>
    <d v="2024-10-01T00:00:00"/>
    <x v="0"/>
    <n v="0.31612018882789628"/>
    <x v="4"/>
  </r>
  <r>
    <s v="INV101183"/>
    <x v="56"/>
    <s v="CUST0674"/>
    <s v="PRD0210"/>
    <s v="STR045"/>
    <s v="EMP0045"/>
    <n v="1"/>
    <n v="1450.69"/>
    <n v="0"/>
    <n v="0"/>
    <n v="12"/>
    <n v="174.08"/>
    <n v="1624.77"/>
    <n v="1020.9"/>
    <n v="429.78999999999996"/>
    <x v="3"/>
    <x v="3"/>
    <x v="1"/>
    <x v="0"/>
    <s v="10:28"/>
    <s v="Weekday"/>
    <x v="4"/>
    <n v="2"/>
    <n v="2025"/>
    <s v="Feb-2025"/>
    <x v="2"/>
    <s v="Georgette Saree"/>
    <x v="22"/>
    <s v="TrendMart Khammam Standard"/>
    <x v="2"/>
    <s v="Vijay Kamath"/>
    <x v="1"/>
    <s v="Chitra Chettiar"/>
    <n v="14"/>
    <d v="2025-02-01T00:00:00"/>
    <x v="123"/>
    <n v="0.26452359410870457"/>
    <x v="2"/>
  </r>
  <r>
    <s v="INV101184"/>
    <x v="35"/>
    <s v="CUST0701"/>
    <s v="PRD0200"/>
    <s v="STR034"/>
    <s v="EMP0206"/>
    <n v="5"/>
    <n v="783.6"/>
    <n v="20"/>
    <n v="783.6"/>
    <n v="5"/>
    <n v="156.72"/>
    <n v="3291.12"/>
    <n v="2483.35"/>
    <n v="651.04999999999995"/>
    <x v="0"/>
    <x v="0"/>
    <x v="0"/>
    <x v="0"/>
    <s v="11:40"/>
    <s v="Weekday"/>
    <x v="8"/>
    <n v="3"/>
    <n v="2025"/>
    <s v="Mar-2025"/>
    <x v="0"/>
    <s v="A-Line Kurti"/>
    <x v="0"/>
    <s v="TrendMart Warangal Standard"/>
    <x v="2"/>
    <s v="Chandra Pillai"/>
    <x v="3"/>
    <s v="Arjun Krishnan"/>
    <n v="15"/>
    <d v="2025-03-01T00:00:00"/>
    <x v="0"/>
    <n v="0.19782019494883199"/>
    <x v="3"/>
  </r>
  <r>
    <s v="INV101185"/>
    <x v="102"/>
    <s v="CUST0125"/>
    <s v="PRD0104"/>
    <s v="STR070"/>
    <s v="EMP0009"/>
    <n v="1"/>
    <n v="1535.54"/>
    <n v="20"/>
    <n v="307.11"/>
    <n v="12"/>
    <n v="147.41"/>
    <n v="1375.84"/>
    <n v="996.24"/>
    <n v="232.18999999999991"/>
    <x v="1"/>
    <x v="1"/>
    <x v="0"/>
    <x v="0"/>
    <s v="14:24"/>
    <s v="Weekend"/>
    <x v="8"/>
    <n v="3"/>
    <n v="2025"/>
    <s v="Mar-2025"/>
    <x v="17"/>
    <s v="Chinos"/>
    <x v="20"/>
    <s v="TrendMart Alappuzha Mall Kiosk"/>
    <x v="1"/>
    <s v="Mahesh Ramachandran"/>
    <x v="1"/>
    <s v="Vinod Hegde"/>
    <n v="15"/>
    <d v="2025-03-01T00:00:00"/>
    <x v="223"/>
    <n v="0.16876235608791715"/>
    <x v="3"/>
  </r>
  <r>
    <s v="INV101186"/>
    <x v="311"/>
    <s v="CUST0258"/>
    <s v="PRD0071"/>
    <s v="STR082"/>
    <s v="EMP0225"/>
    <n v="2"/>
    <n v="767.74"/>
    <n v="0"/>
    <n v="0"/>
    <n v="5"/>
    <n v="76.77"/>
    <n v="1612.25"/>
    <n v="1069.6199999999999"/>
    <n v="465.86000000000013"/>
    <x v="2"/>
    <x v="2"/>
    <x v="0"/>
    <x v="0"/>
    <s v="13:55"/>
    <s v="Weekday"/>
    <x v="3"/>
    <n v="7"/>
    <n v="2024"/>
    <s v="Jul-2024"/>
    <x v="10"/>
    <s v="Casual Top"/>
    <x v="4"/>
    <s v="TrendMart Tirupati Standard"/>
    <x v="0"/>
    <s v="Vidya Mudaliar"/>
    <x v="1"/>
    <s v="Swathi Achari"/>
    <n v="7"/>
    <d v="2024-07-01T00:00:00"/>
    <x v="17"/>
    <n v="0.2889502248410607"/>
    <x v="2"/>
  </r>
  <r>
    <s v="INV101187"/>
    <x v="69"/>
    <s v="CUST0505"/>
    <s v="PRD0226"/>
    <s v="STR113"/>
    <s v="EMP0072"/>
    <n v="1"/>
    <n v="980.86"/>
    <n v="15"/>
    <n v="147.13"/>
    <n v="5"/>
    <n v="41.69"/>
    <n v="875.42"/>
    <n v="626.26"/>
    <n v="207.46999999999997"/>
    <x v="3"/>
    <x v="3"/>
    <x v="0"/>
    <x v="0"/>
    <s v="14:58"/>
    <s v="Weekday"/>
    <x v="2"/>
    <n v="5"/>
    <n v="2024"/>
    <s v="May-2024"/>
    <x v="4"/>
    <s v="Track Suit"/>
    <x v="25"/>
    <s v="TrendMart Mangaluru High Street"/>
    <x v="2"/>
    <s v="Kannan Achari"/>
    <x v="0"/>
    <s v="Anitha Ramachandran"/>
    <n v="5"/>
    <d v="2024-05-01T00:00:00"/>
    <x v="90"/>
    <n v="0.23699481391789082"/>
    <x v="4"/>
  </r>
  <r>
    <s v="INV101188"/>
    <x v="282"/>
    <s v="CUST0006"/>
    <s v="PRD0051"/>
    <s v="STR069"/>
    <s v="EMP0149"/>
    <n v="4"/>
    <n v="1411.75"/>
    <n v="10"/>
    <n v="564.70000000000005"/>
    <n v="3"/>
    <n v="152.47"/>
    <n v="5234.7700000000004"/>
    <n v="3816.16"/>
    <n v="1266.1400000000006"/>
    <x v="3"/>
    <x v="3"/>
    <x v="0"/>
    <x v="0"/>
    <s v="12:41"/>
    <s v="Weekend"/>
    <x v="8"/>
    <n v="3"/>
    <n v="2025"/>
    <s v="Mar-2025"/>
    <x v="14"/>
    <s v="Necklace"/>
    <x v="46"/>
    <s v="TrendMart Erode Mall Kiosk"/>
    <x v="1"/>
    <s v="Rajesh Gopalakrishnan"/>
    <x v="3"/>
    <s v="Vasanthi Kamath"/>
    <n v="15"/>
    <d v="2025-03-01T00:00:00"/>
    <x v="113"/>
    <n v="0.24187118058673074"/>
    <x v="0"/>
  </r>
  <r>
    <s v="INV101189"/>
    <x v="110"/>
    <s v="CUST0660"/>
    <s v="PRD0022"/>
    <s v="STR115"/>
    <s v="EMP0206"/>
    <n v="3"/>
    <n v="1249.1300000000001"/>
    <n v="10"/>
    <n v="374.74"/>
    <n v="12"/>
    <n v="404.72"/>
    <n v="3777.37"/>
    <n v="2303.4899999999998"/>
    <n v="1069.1600000000001"/>
    <x v="1"/>
    <x v="1"/>
    <x v="0"/>
    <x v="0"/>
    <s v="13:28"/>
    <s v="Weekend"/>
    <x v="1"/>
    <n v="10"/>
    <n v="2024"/>
    <s v="Oct-2024"/>
    <x v="7"/>
    <s v="Skinny Fit"/>
    <x v="25"/>
    <s v="TrendMart Bengaluru Standard"/>
    <x v="2"/>
    <s v="Bharathi Singh"/>
    <x v="3"/>
    <s v="Arjun Krishnan"/>
    <n v="10"/>
    <d v="2024-10-01T00:00:00"/>
    <x v="43"/>
    <n v="0.28304349322412159"/>
    <x v="0"/>
  </r>
  <r>
    <s v="INV101190"/>
    <x v="231"/>
    <s v="CUST0103"/>
    <s v="PRD0207"/>
    <s v="STR103"/>
    <s v="EMP0203"/>
    <n v="2"/>
    <n v="4375.05"/>
    <n v="25"/>
    <n v="2187.5300000000002"/>
    <n v="12"/>
    <n v="787.51"/>
    <n v="7350.08"/>
    <n v="6046.26"/>
    <n v="516.30999999999972"/>
    <x v="2"/>
    <x v="2"/>
    <x v="1"/>
    <x v="0"/>
    <s v="17:27"/>
    <s v="Weekday"/>
    <x v="11"/>
    <n v="8"/>
    <n v="2024"/>
    <s v="Aug-2024"/>
    <x v="2"/>
    <s v="Georgette Saree"/>
    <x v="3"/>
    <s v="TrendMart Alappuzha Outlet"/>
    <x v="1"/>
    <s v="Yogesh Venkatesan"/>
    <x v="0"/>
    <s v="Rani Mishra"/>
    <n v="8"/>
    <d v="2024-08-01T00:00:00"/>
    <x v="193"/>
    <n v="7.024549392659668E-2"/>
    <x v="1"/>
  </r>
  <r>
    <s v="INV101191"/>
    <x v="165"/>
    <s v="CUST0616"/>
    <s v="PRD0019"/>
    <s v="STR024"/>
    <s v="EMP0170"/>
    <n v="1"/>
    <n v="646.95000000000005"/>
    <n v="10"/>
    <n v="64.69"/>
    <n v="5"/>
    <n v="29.11"/>
    <n v="611.37"/>
    <n v="413.39"/>
    <n v="168.87"/>
    <x v="3"/>
    <x v="3"/>
    <x v="1"/>
    <x v="0"/>
    <s v="19:31"/>
    <s v="Weekday"/>
    <x v="8"/>
    <n v="3"/>
    <n v="2025"/>
    <s v="Mar-2025"/>
    <x v="13"/>
    <s v="Kids T-Shirt"/>
    <x v="22"/>
    <s v="TrendMart Nellore Standard"/>
    <x v="0"/>
    <s v="Malini Rao"/>
    <x v="0"/>
    <s v="Jyothi Prasad"/>
    <n v="15"/>
    <d v="2025-03-01T00:00:00"/>
    <x v="38"/>
    <n v="0.27621571225280928"/>
    <x v="0"/>
  </r>
  <r>
    <s v="INV101192"/>
    <x v="337"/>
    <s v="CUST0327"/>
    <s v="PRD0155"/>
    <s v="STR069"/>
    <s v="EMP0206"/>
    <n v="3"/>
    <n v="1149.94"/>
    <n v="10"/>
    <n v="344.98"/>
    <n v="12"/>
    <n v="372.58"/>
    <n v="3477.42"/>
    <n v="2596.2600000000002"/>
    <n v="508.57999999999987"/>
    <x v="3"/>
    <x v="3"/>
    <x v="0"/>
    <x v="0"/>
    <s v="20:42"/>
    <s v="Weekday"/>
    <x v="6"/>
    <n v="1"/>
    <n v="2025"/>
    <s v="Jan-2025"/>
    <x v="8"/>
    <s v="A-Line Dress"/>
    <x v="12"/>
    <s v="TrendMart Erode Mall Kiosk"/>
    <x v="1"/>
    <s v="Manju Varma"/>
    <x v="3"/>
    <s v="Arjun Krishnan"/>
    <n v="13"/>
    <d v="2025-01-01T00:00:00"/>
    <x v="85"/>
    <n v="0.14625210644673345"/>
    <x v="0"/>
  </r>
  <r>
    <s v="INV101193"/>
    <x v="250"/>
    <s v="CUST0489"/>
    <s v="PRD0223"/>
    <s v="STR116"/>
    <s v="EMP0045"/>
    <n v="1"/>
    <n v="965.18"/>
    <n v="25"/>
    <n v="241.29"/>
    <n v="5"/>
    <n v="36.19"/>
    <n v="760.08"/>
    <n v="761.07"/>
    <n v="-37.180000000000007"/>
    <x v="4"/>
    <x v="4"/>
    <x v="0"/>
    <x v="0"/>
    <s v="10:08"/>
    <s v="Weekday"/>
    <x v="7"/>
    <n v="9"/>
    <n v="2024"/>
    <s v="Sep-2024"/>
    <x v="19"/>
    <s v="Casual Belt"/>
    <x v="4"/>
    <s v="TrendMart Madurai High Street"/>
    <x v="1"/>
    <s v="Jayaram Murthy"/>
    <x v="1"/>
    <s v="Chitra Chettiar"/>
    <n v="9"/>
    <d v="2024-09-01T00:00:00"/>
    <x v="208"/>
    <n v="-4.8915903589095894E-2"/>
    <x v="1"/>
  </r>
  <r>
    <s v="INV101194"/>
    <x v="144"/>
    <s v="CUST0088"/>
    <s v="PRD0043"/>
    <s v="STR044"/>
    <s v="EMP0121"/>
    <n v="1"/>
    <n v="3111.5"/>
    <n v="30"/>
    <n v="933.45"/>
    <n v="12"/>
    <n v="261.37"/>
    <n v="2439.42"/>
    <n v="2034.01"/>
    <n v="144.04000000000008"/>
    <x v="2"/>
    <x v="2"/>
    <x v="1"/>
    <x v="0"/>
    <s v="12:23"/>
    <s v="Weekday"/>
    <x v="8"/>
    <n v="3"/>
    <n v="2025"/>
    <s v="Mar-2025"/>
    <x v="12"/>
    <s v="Sling Bag"/>
    <x v="20"/>
    <s v="TrendMart Warangal High Street"/>
    <x v="2"/>
    <s v="Harini Venkatesan"/>
    <x v="1"/>
    <s v="Yamini Pandian"/>
    <n v="15"/>
    <d v="2025-03-01T00:00:00"/>
    <x v="63"/>
    <n v="5.9046822605373438E-2"/>
    <x v="1"/>
  </r>
  <r>
    <s v="INV101195"/>
    <x v="295"/>
    <s v="CUST0765"/>
    <s v="PRD0240"/>
    <s v="STR066"/>
    <s v="EMP0149"/>
    <n v="2"/>
    <n v="499.17"/>
    <n v="20"/>
    <n v="199.67"/>
    <n v="5"/>
    <n v="39.93"/>
    <n v="838.6"/>
    <n v="735.72"/>
    <n v="62.949999999999996"/>
    <x v="5"/>
    <x v="5"/>
    <x v="1"/>
    <x v="0"/>
    <s v="21:17"/>
    <s v="Weekend"/>
    <x v="9"/>
    <n v="11"/>
    <n v="2024"/>
    <s v="Nov-2024"/>
    <x v="18"/>
    <s v="Card Holder"/>
    <x v="29"/>
    <s v="TrendMart Dindigul Standard"/>
    <x v="1"/>
    <s v="Elango Subramaniam"/>
    <x v="0"/>
    <s v="Vasanthi Kamath"/>
    <n v="11"/>
    <d v="2024-11-01T00:00:00"/>
    <x v="241"/>
    <n v="7.5065585499642248E-2"/>
    <x v="3"/>
  </r>
  <r>
    <s v="INV101196"/>
    <x v="315"/>
    <s v="CUST0350"/>
    <s v="PRD0225"/>
    <s v="STR115"/>
    <s v="EMP0204"/>
    <n v="5"/>
    <n v="1193.97"/>
    <n v="5"/>
    <n v="298.49"/>
    <n v="12"/>
    <n v="680.56"/>
    <n v="6351.92"/>
    <n v="4309"/>
    <n v="1362.3600000000001"/>
    <x v="2"/>
    <x v="2"/>
    <x v="0"/>
    <x v="0"/>
    <s v="12:30"/>
    <s v="Weekday"/>
    <x v="10"/>
    <n v="4"/>
    <n v="2024"/>
    <s v="Apr-2024"/>
    <x v="11"/>
    <s v="Formal Shirt"/>
    <x v="44"/>
    <s v="TrendMart Bengaluru Standard"/>
    <x v="2"/>
    <s v="Sanjay Chandran"/>
    <x v="3"/>
    <s v="Rahul Krishnan"/>
    <n v="4"/>
    <d v="2024-04-01T00:00:00"/>
    <x v="124"/>
    <n v="0.21448003123465031"/>
    <x v="2"/>
  </r>
  <r>
    <s v="INV101197"/>
    <x v="49"/>
    <s v="CUST0162"/>
    <s v="PRD0141"/>
    <s v="STR088"/>
    <s v="EMP0203"/>
    <n v="1"/>
    <n v="793.91"/>
    <n v="20"/>
    <n v="158.78"/>
    <n v="5"/>
    <n v="31.76"/>
    <n v="666.89"/>
    <n v="547.66999999999996"/>
    <n v="87.460000000000022"/>
    <x v="3"/>
    <x v="3"/>
    <x v="0"/>
    <x v="0"/>
    <s v="20:11"/>
    <s v="Weekend"/>
    <x v="11"/>
    <n v="8"/>
    <n v="2024"/>
    <s v="Aug-2024"/>
    <x v="10"/>
    <s v="Formal Top"/>
    <x v="12"/>
    <s v="TrendMart Warangal High Street"/>
    <x v="2"/>
    <s v="Tanvi Balasubramaniam"/>
    <x v="1"/>
    <s v="Rani Mishra"/>
    <n v="8"/>
    <d v="2024-08-01T00:00:00"/>
    <x v="62"/>
    <n v="0.1311460660678673"/>
    <x v="3"/>
  </r>
  <r>
    <s v="INV101198"/>
    <x v="296"/>
    <s v="CUST0202"/>
    <s v="PRD0151"/>
    <s v="STR083"/>
    <s v="EMP0206"/>
    <n v="2"/>
    <n v="1433.04"/>
    <n v="0"/>
    <n v="0"/>
    <n v="12"/>
    <n v="343.93"/>
    <n v="3210.01"/>
    <n v="1669.92"/>
    <n v="1196.1600000000001"/>
    <x v="3"/>
    <x v="3"/>
    <x v="0"/>
    <x v="0"/>
    <s v="17:55"/>
    <s v="Weekend"/>
    <x v="7"/>
    <n v="9"/>
    <n v="2024"/>
    <s v="Sep-2024"/>
    <x v="7"/>
    <s v="Bootcut"/>
    <x v="4"/>
    <s v="TrendMart Tumakuru Outlet"/>
    <x v="2"/>
    <s v="Deepthi Chandran"/>
    <x v="0"/>
    <s v="Arjun Krishnan"/>
    <n v="9"/>
    <d v="2024-09-01T00:00:00"/>
    <x v="65"/>
    <n v="0.37263435316400884"/>
    <x v="2"/>
  </r>
  <r>
    <s v="INV101199"/>
    <x v="151"/>
    <s v="CUST0295"/>
    <s v="PRD0214"/>
    <s v="STR068"/>
    <s v="EMP0045"/>
    <n v="4"/>
    <n v="1089.95"/>
    <n v="15"/>
    <n v="653.97"/>
    <n v="12"/>
    <n v="444.7"/>
    <n v="4150.53"/>
    <n v="2882.12"/>
    <n v="823.70999999999981"/>
    <x v="0"/>
    <x v="0"/>
    <x v="1"/>
    <x v="0"/>
    <s v="17:51"/>
    <s v="Weekend"/>
    <x v="9"/>
    <n v="11"/>
    <n v="2024"/>
    <s v="Nov-2024"/>
    <x v="7"/>
    <s v="Straight Fit"/>
    <x v="7"/>
    <s v="TrendMart Madurai Mall Kiosk"/>
    <x v="1"/>
    <s v="Anil Mudaliar"/>
    <x v="2"/>
    <s v="Chitra Chettiar"/>
    <n v="11"/>
    <d v="2024-11-01T00:00:00"/>
    <x v="71"/>
    <n v="0.1984589919841562"/>
    <x v="4"/>
  </r>
  <r>
    <s v="INV101200"/>
    <x v="125"/>
    <s v="CUST0358"/>
    <s v="PRD0050"/>
    <s v="STR052"/>
    <s v="EMP0009"/>
    <n v="2"/>
    <n v="1198.0999999999999"/>
    <n v="25"/>
    <n v="599.04999999999995"/>
    <n v="12"/>
    <n v="215.66"/>
    <n v="2012.81"/>
    <n v="1539.26"/>
    <n v="257.89"/>
    <x v="0"/>
    <x v="0"/>
    <x v="0"/>
    <x v="1"/>
    <s v="11:12"/>
    <s v="Weekend"/>
    <x v="1"/>
    <n v="10"/>
    <n v="2024"/>
    <s v="Oct-2024"/>
    <x v="8"/>
    <s v="A-Line Dress"/>
    <x v="28"/>
    <s v="TrendMart Guntur High Street"/>
    <x v="0"/>
    <s v="Rohit Kumar"/>
    <x v="0"/>
    <s v="Vinod Hegde"/>
    <n v="10"/>
    <d v="2024-10-01T00:00:00"/>
    <x v="144"/>
    <n v="0.12812436345208936"/>
    <x v="1"/>
  </r>
  <r>
    <s v="INV101201"/>
    <x v="338"/>
    <s v="CUST0214"/>
    <s v="PRD0075"/>
    <s v="STR114"/>
    <s v="EMP0091"/>
    <n v="4"/>
    <n v="980.87"/>
    <n v="5"/>
    <n v="196.17"/>
    <n v="5"/>
    <n v="186.37"/>
    <n v="3913.68"/>
    <n v="2770.12"/>
    <n v="957.18999999999994"/>
    <x v="1"/>
    <x v="1"/>
    <x v="0"/>
    <x v="0"/>
    <s v="14:06"/>
    <s v="Weekday"/>
    <x v="6"/>
    <n v="1"/>
    <n v="2025"/>
    <s v="Jan-2025"/>
    <x v="7"/>
    <s v="Bootcut"/>
    <x v="7"/>
    <s v="TrendMart Thiruvananthapuram High Street"/>
    <x v="1"/>
    <s v="Bhavani Mudaliar"/>
    <x v="0"/>
    <s v="Hari Nair"/>
    <n v="13"/>
    <d v="2025-01-01T00:00:00"/>
    <x v="9"/>
    <n v="0.24457543795098219"/>
    <x v="2"/>
  </r>
  <r>
    <s v="INV101202"/>
    <x v="162"/>
    <s v="CUST0626"/>
    <s v="PRD0220"/>
    <s v="STR074"/>
    <s v="EMP0073"/>
    <n v="1"/>
    <n v="1252.6300000000001"/>
    <n v="10"/>
    <n v="125.26"/>
    <n v="12"/>
    <n v="135.28"/>
    <n v="1262.6500000000001"/>
    <n v="854.85"/>
    <n v="272.5200000000001"/>
    <x v="0"/>
    <x v="0"/>
    <x v="1"/>
    <x v="0"/>
    <s v="11:34"/>
    <s v="Weekday"/>
    <x v="2"/>
    <n v="5"/>
    <n v="2024"/>
    <s v="May-2024"/>
    <x v="3"/>
    <s v="Sandals"/>
    <x v="35"/>
    <s v="TrendMart Kurnool High Street"/>
    <x v="0"/>
    <s v="Venkat Prasad"/>
    <x v="0"/>
    <s v="Sathish Sundaram"/>
    <n v="5"/>
    <d v="2024-05-01T00:00:00"/>
    <x v="66"/>
    <n v="0.21583178236249165"/>
    <x v="0"/>
  </r>
  <r>
    <s v="INV101203"/>
    <x v="81"/>
    <s v="CUST0605"/>
    <s v="PRD0176"/>
    <s v="STR043"/>
    <s v="EMP0285"/>
    <n v="3"/>
    <n v="1179.23"/>
    <n v="0"/>
    <n v="0"/>
    <n v="12"/>
    <n v="424.52"/>
    <n v="3962.21"/>
    <n v="2312.19"/>
    <n v="1225.5"/>
    <x v="1"/>
    <x v="1"/>
    <x v="0"/>
    <x v="0"/>
    <s v="16:27"/>
    <s v="Weekend"/>
    <x v="1"/>
    <n v="10"/>
    <n v="2024"/>
    <s v="Oct-2024"/>
    <x v="0"/>
    <s v="A-Line Kurti"/>
    <x v="32"/>
    <s v="TrendMart Mangaluru Standard"/>
    <x v="2"/>
    <s v="Uday Chettiar"/>
    <x v="3"/>
    <s v="Chandran Krishnan"/>
    <n v="10"/>
    <d v="2024-10-01T00:00:00"/>
    <x v="168"/>
    <n v="0.30929708420300789"/>
    <x v="2"/>
  </r>
  <r>
    <s v="INV101204"/>
    <x v="151"/>
    <s v="CUST0847"/>
    <s v="PRD0062"/>
    <s v="STR024"/>
    <s v="EMP0206"/>
    <n v="3"/>
    <n v="673.35"/>
    <n v="10"/>
    <n v="202"/>
    <n v="5"/>
    <n v="90.9"/>
    <n v="1908.95"/>
    <n v="1274.28"/>
    <n v="543.7700000000001"/>
    <x v="0"/>
    <x v="0"/>
    <x v="0"/>
    <x v="0"/>
    <s v="14:24"/>
    <s v="Weekend"/>
    <x v="9"/>
    <n v="11"/>
    <n v="2024"/>
    <s v="Nov-2024"/>
    <x v="13"/>
    <s v="Girls Frock"/>
    <x v="25"/>
    <s v="TrendMart Nellore Standard"/>
    <x v="0"/>
    <s v="Kiran Sharma"/>
    <x v="1"/>
    <s v="Arjun Krishnan"/>
    <n v="11"/>
    <d v="2024-11-01T00:00:00"/>
    <x v="106"/>
    <n v="0.2848529296209959"/>
    <x v="0"/>
  </r>
  <r>
    <s v="INV101205"/>
    <x v="74"/>
    <s v="CUST0055"/>
    <s v="PRD0160"/>
    <s v="STR088"/>
    <s v="EMP0206"/>
    <n v="2"/>
    <n v="1147.58"/>
    <n v="25"/>
    <n v="573.79"/>
    <n v="12"/>
    <n v="206.56"/>
    <n v="1927.93"/>
    <n v="1518"/>
    <n v="203.37000000000006"/>
    <x v="1"/>
    <x v="1"/>
    <x v="0"/>
    <x v="0"/>
    <s v="11:29"/>
    <s v="Weekday"/>
    <x v="9"/>
    <n v="11"/>
    <n v="2024"/>
    <s v="Nov-2024"/>
    <x v="7"/>
    <s v="Jeggings"/>
    <x v="18"/>
    <s v="TrendMart Warangal High Street"/>
    <x v="2"/>
    <s v="Jaya Gopalakrishnan"/>
    <x v="3"/>
    <s v="Arjun Krishnan"/>
    <n v="11"/>
    <d v="2024-11-01T00:00:00"/>
    <x v="30"/>
    <n v="0.10548619503820163"/>
    <x v="1"/>
  </r>
  <r>
    <s v="INV101206"/>
    <x v="339"/>
    <s v="CUST0361"/>
    <s v="PRD0132"/>
    <s v="STR025"/>
    <s v="EMP0269"/>
    <n v="3"/>
    <n v="626.27"/>
    <n v="10"/>
    <n v="187.88"/>
    <n v="5"/>
    <n v="84.55"/>
    <n v="1775.48"/>
    <n v="1093.83"/>
    <n v="597.10000000000014"/>
    <x v="2"/>
    <x v="2"/>
    <x v="0"/>
    <x v="0"/>
    <s v="13:44"/>
    <s v="Weekday"/>
    <x v="0"/>
    <n v="12"/>
    <n v="2024"/>
    <s v="Dec-2024"/>
    <x v="1"/>
    <s v="Polo"/>
    <x v="13"/>
    <s v="TrendMart Vellore High Street"/>
    <x v="1"/>
    <s v="Padma Achari"/>
    <x v="3"/>
    <s v="Ishwarya Shetty"/>
    <n v="12"/>
    <d v="2024-12-01T00:00:00"/>
    <x v="107"/>
    <n v="0.33630342217315889"/>
    <x v="0"/>
  </r>
  <r>
    <s v="INV101207"/>
    <x v="82"/>
    <s v="CUST0604"/>
    <s v="PRD0129"/>
    <s v="STR107"/>
    <s v="EMP0223"/>
    <n v="1"/>
    <n v="681.31"/>
    <n v="0"/>
    <n v="0"/>
    <n v="5"/>
    <n v="34.07"/>
    <n v="715.38"/>
    <n v="403.71"/>
    <n v="277.60000000000002"/>
    <x v="0"/>
    <x v="0"/>
    <x v="0"/>
    <x v="0"/>
    <s v="16:28"/>
    <s v="Weekday"/>
    <x v="7"/>
    <n v="9"/>
    <n v="2024"/>
    <s v="Sep-2024"/>
    <x v="6"/>
    <s v="Cap"/>
    <x v="2"/>
    <s v="TrendMart Kochi High Street"/>
    <x v="1"/>
    <s v="Gokul Chetty"/>
    <x v="1"/>
    <s v="Meena Krishnan"/>
    <n v="9"/>
    <d v="2024-09-01T00:00:00"/>
    <x v="54"/>
    <n v="0.38804551427213513"/>
    <x v="2"/>
  </r>
  <r>
    <s v="INV101208"/>
    <x v="55"/>
    <s v="CUST0054"/>
    <s v="PRD0041"/>
    <s v="STR036"/>
    <s v="EMP0072"/>
    <n v="3"/>
    <n v="827.12"/>
    <n v="20"/>
    <n v="496.27"/>
    <n v="5"/>
    <n v="99.25"/>
    <n v="2084.34"/>
    <n v="1911.81"/>
    <n v="73.2800000000002"/>
    <x v="3"/>
    <x v="3"/>
    <x v="1"/>
    <x v="0"/>
    <s v="14:06"/>
    <s v="Weekday"/>
    <x v="1"/>
    <n v="10"/>
    <n v="2024"/>
    <s v="Oct-2024"/>
    <x v="7"/>
    <s v="Skinny Fit"/>
    <x v="29"/>
    <s v="TrendMart Thiruvananthapuram Outlet"/>
    <x v="1"/>
    <s v="Priya Yadav"/>
    <x v="1"/>
    <s v="Anitha Ramachandran"/>
    <n v="10"/>
    <d v="2024-10-01T00:00:00"/>
    <x v="163"/>
    <n v="3.5157411938551389E-2"/>
    <x v="3"/>
  </r>
  <r>
    <s v="INV101209"/>
    <x v="197"/>
    <s v="CUST0293"/>
    <s v="PRD0047"/>
    <s v="STR003"/>
    <s v="EMP0001"/>
    <n v="2"/>
    <n v="463.39"/>
    <n v="0"/>
    <n v="0"/>
    <n v="5"/>
    <n v="46.34"/>
    <n v="973.12"/>
    <n v="590"/>
    <n v="336.78"/>
    <x v="3"/>
    <x v="3"/>
    <x v="1"/>
    <x v="0"/>
    <s v="14:15"/>
    <s v="Weekday"/>
    <x v="1"/>
    <n v="10"/>
    <n v="2024"/>
    <s v="Oct-2024"/>
    <x v="1"/>
    <s v="Round Neck"/>
    <x v="18"/>
    <s v="TrendMart Tumakuru High Street"/>
    <x v="2"/>
    <s v="Manju Gowda"/>
    <x v="0"/>
    <s v="Charulatha Kumar"/>
    <n v="10"/>
    <d v="2024-10-01T00:00:00"/>
    <x v="42"/>
    <n v="0.34608270305820449"/>
    <x v="2"/>
  </r>
  <r>
    <s v="INV101210"/>
    <x v="23"/>
    <s v="CUST0449"/>
    <s v="PRD0198"/>
    <s v="STR064"/>
    <s v="EMP0269"/>
    <n v="3"/>
    <n v="786.06"/>
    <n v="15"/>
    <n v="353.73"/>
    <n v="5"/>
    <n v="100.22"/>
    <n v="2104.67"/>
    <n v="1755.78"/>
    <n v="248.6700000000001"/>
    <x v="4"/>
    <x v="4"/>
    <x v="1"/>
    <x v="0"/>
    <s v="15:13"/>
    <s v="Weekday"/>
    <x v="3"/>
    <n v="7"/>
    <n v="2024"/>
    <s v="Jul-2024"/>
    <x v="17"/>
    <s v="Formal Trouser"/>
    <x v="38"/>
    <s v="TrendMart Karimnagar Standard"/>
    <x v="2"/>
    <s v="Logesh Srinivasan"/>
    <x v="0"/>
    <s v="Ishwarya Shetty"/>
    <n v="7"/>
    <d v="2024-07-01T00:00:00"/>
    <x v="182"/>
    <n v="0.11815153919616857"/>
    <x v="4"/>
  </r>
  <r>
    <s v="INV101211"/>
    <x v="325"/>
    <s v="CUST0310"/>
    <s v="PRD0166"/>
    <s v="STR045"/>
    <s v="EMP0091"/>
    <n v="1"/>
    <n v="1546.13"/>
    <n v="10"/>
    <n v="154.61000000000001"/>
    <n v="12"/>
    <n v="166.98"/>
    <n v="1558.5"/>
    <n v="1029.24"/>
    <n v="362.28"/>
    <x v="3"/>
    <x v="3"/>
    <x v="0"/>
    <x v="0"/>
    <s v="21:44"/>
    <s v="Weekday"/>
    <x v="9"/>
    <n v="11"/>
    <n v="2024"/>
    <s v="Nov-2024"/>
    <x v="4"/>
    <s v="Joggers"/>
    <x v="9"/>
    <s v="TrendMart Khammam Standard"/>
    <x v="2"/>
    <s v="Nithya Yadav"/>
    <x v="1"/>
    <s v="Hari Nair"/>
    <n v="11"/>
    <d v="2024-11-01T00:00:00"/>
    <x v="242"/>
    <n v="0.23245428296438883"/>
    <x v="0"/>
  </r>
  <r>
    <s v="INV101212"/>
    <x v="340"/>
    <s v="CUST0462"/>
    <s v="PRD0041"/>
    <s v="STR044"/>
    <s v="EMP0207"/>
    <n v="0"/>
    <n v="981.81"/>
    <n v="25"/>
    <n v="0"/>
    <n v="5"/>
    <n v="0"/>
    <n v="0"/>
    <n v="0"/>
    <n v="0"/>
    <x v="3"/>
    <x v="3"/>
    <x v="1"/>
    <x v="0"/>
    <s v="19:30"/>
    <s v="Weekend"/>
    <x v="8"/>
    <n v="3"/>
    <n v="2025"/>
    <s v="Mar-2025"/>
    <x v="7"/>
    <s v="Skinny Fit"/>
    <x v="29"/>
    <s v="TrendMart Warangal High Street"/>
    <x v="2"/>
    <s v="Siddharth Iyengar"/>
    <x v="3"/>
    <s v="Chitra Bhat"/>
    <n v="15"/>
    <d v="2025-03-01T00:00:00"/>
    <x v="163"/>
    <n v="0"/>
    <x v="1"/>
  </r>
  <r>
    <s v="INV101213"/>
    <x v="284"/>
    <s v="CUST0677"/>
    <s v="PRD0034"/>
    <s v="STR106"/>
    <s v="EMP0072"/>
    <n v="1"/>
    <n v="471.98"/>
    <n v="30"/>
    <n v="141.59"/>
    <n v="5"/>
    <n v="16.52"/>
    <n v="346.91"/>
    <n v="315.13"/>
    <n v="15.26000000000003"/>
    <x v="1"/>
    <x v="1"/>
    <x v="0"/>
    <x v="0"/>
    <s v="12:46"/>
    <s v="Weekend"/>
    <x v="9"/>
    <n v="11"/>
    <n v="2024"/>
    <s v="Nov-2024"/>
    <x v="19"/>
    <s v="Casual Belt"/>
    <x v="8"/>
    <s v="TrendMart Vijayawada Outlet"/>
    <x v="0"/>
    <s v="Sathish Gupta"/>
    <x v="0"/>
    <s v="Anitha Ramachandran"/>
    <n v="11"/>
    <d v="2024-11-01T00:00:00"/>
    <x v="58"/>
    <n v="4.3988354328212013E-2"/>
    <x v="1"/>
  </r>
  <r>
    <s v="INV101214"/>
    <x v="46"/>
    <s v="CUST0343"/>
    <s v="PRD0172"/>
    <s v="STR033"/>
    <s v="EMP0203"/>
    <n v="1"/>
    <n v="2492.4699999999998"/>
    <n v="15"/>
    <n v="373.87"/>
    <n v="12"/>
    <n v="254.23"/>
    <n v="2372.83"/>
    <n v="1804.37"/>
    <n v="314.23"/>
    <x v="2"/>
    <x v="2"/>
    <x v="0"/>
    <x v="0"/>
    <s v="14:15"/>
    <s v="Weekday"/>
    <x v="3"/>
    <n v="7"/>
    <n v="2024"/>
    <s v="Jul-2024"/>
    <x v="16"/>
    <s v="Kurta"/>
    <x v="4"/>
    <s v="TrendMart Guntur Standard"/>
    <x v="0"/>
    <s v="Malathi Naidu"/>
    <x v="1"/>
    <s v="Rani Mishra"/>
    <n v="7"/>
    <d v="2024-07-01T00:00:00"/>
    <x v="35"/>
    <n v="0.1324283661282098"/>
    <x v="4"/>
  </r>
  <r>
    <s v="INV101215"/>
    <x v="126"/>
    <s v="CUST0850"/>
    <s v="PRD0030"/>
    <s v="STR067"/>
    <s v="EMP0008"/>
    <n v="1"/>
    <n v="672.07"/>
    <n v="0"/>
    <n v="0"/>
    <n v="5"/>
    <n v="33.6"/>
    <n v="705.67"/>
    <n v="419.4"/>
    <n v="252.67"/>
    <x v="0"/>
    <x v="0"/>
    <x v="0"/>
    <x v="0"/>
    <s v="11:45"/>
    <s v="Weekday"/>
    <x v="9"/>
    <n v="11"/>
    <n v="2024"/>
    <s v="Nov-2024"/>
    <x v="10"/>
    <s v="Tunic"/>
    <x v="22"/>
    <s v="TrendMart Visakhapatnam Standard"/>
    <x v="0"/>
    <s v="Chidambaram Krishnan"/>
    <x v="0"/>
    <s v="Deepak Kamath"/>
    <n v="11"/>
    <d v="2024-11-01T00:00:00"/>
    <x v="173"/>
    <n v="0.35805688211203535"/>
    <x v="2"/>
  </r>
  <r>
    <s v="INV101216"/>
    <x v="11"/>
    <s v="CUST0833"/>
    <s v="PRD0240"/>
    <s v="STR076"/>
    <s v="EMP0063"/>
    <n v="2"/>
    <n v="461.04"/>
    <n v="10"/>
    <n v="92.21"/>
    <n v="5"/>
    <n v="41.49"/>
    <n v="871.36"/>
    <n v="735.72"/>
    <n v="94.149999999999977"/>
    <x v="1"/>
    <x v="1"/>
    <x v="0"/>
    <x v="0"/>
    <s v="17:31"/>
    <s v="Weekday"/>
    <x v="8"/>
    <n v="3"/>
    <n v="2025"/>
    <s v="Mar-2025"/>
    <x v="18"/>
    <s v="Card Holder"/>
    <x v="29"/>
    <s v="TrendMart Chennai Standard"/>
    <x v="1"/>
    <s v="Rohit Pillai"/>
    <x v="3"/>
    <s v="Anusuya Subramaniam"/>
    <n v="15"/>
    <d v="2025-03-01T00:00:00"/>
    <x v="241"/>
    <n v="0.10804948586118249"/>
    <x v="0"/>
  </r>
  <r>
    <s v="INV101217"/>
    <x v="142"/>
    <s v="CUST0341"/>
    <s v="PRD0234"/>
    <s v="STR046"/>
    <s v="EMP0156"/>
    <n v="1"/>
    <n v="1089.4100000000001"/>
    <n v="20"/>
    <n v="217.88"/>
    <n v="12"/>
    <n v="104.58"/>
    <n v="976.11"/>
    <n v="815.45"/>
    <n v="56.07999999999997"/>
    <x v="3"/>
    <x v="3"/>
    <x v="0"/>
    <x v="0"/>
    <s v="16:37"/>
    <s v="Weekend"/>
    <x v="7"/>
    <n v="9"/>
    <n v="2024"/>
    <s v="Sep-2024"/>
    <x v="18"/>
    <s v="Card Holder"/>
    <x v="48"/>
    <s v="TrendMart Hyderabad High Street"/>
    <x v="2"/>
    <s v="Ashok Hegde"/>
    <x v="1"/>
    <s v="Deepthi Iyengar"/>
    <n v="9"/>
    <d v="2024-09-01T00:00:00"/>
    <x v="155"/>
    <n v="5.7452541209494799E-2"/>
    <x v="3"/>
  </r>
  <r>
    <s v="INV101218"/>
    <x v="206"/>
    <s v="CUST0779"/>
    <s v="PRD0190"/>
    <s v="STR060"/>
    <s v="EMP0026"/>
    <n v="1"/>
    <n v="1591.03"/>
    <n v="0"/>
    <n v="0"/>
    <n v="12"/>
    <n v="190.92"/>
    <n v="1781.95"/>
    <n v="914.35"/>
    <n v="676.68000000000006"/>
    <x v="3"/>
    <x v="3"/>
    <x v="0"/>
    <x v="0"/>
    <s v="18:52"/>
    <s v="Weekend"/>
    <x v="9"/>
    <n v="11"/>
    <n v="2024"/>
    <s v="Nov-2024"/>
    <x v="15"/>
    <s v="Jacket"/>
    <x v="3"/>
    <s v="TrendMart Tirunelveli Flagship"/>
    <x v="1"/>
    <s v="Chandra Prasad"/>
    <x v="1"/>
    <s v="Sunita Ramachandran"/>
    <n v="11"/>
    <d v="2024-11-01T00:00:00"/>
    <x v="141"/>
    <n v="0.37974129464912038"/>
    <x v="2"/>
  </r>
  <r>
    <s v="INV101219"/>
    <x v="79"/>
    <s v="CUST0582"/>
    <s v="PRD0039"/>
    <s v="STR060"/>
    <s v="EMP0149"/>
    <n v="3"/>
    <n v="846.67"/>
    <n v="5"/>
    <n v="127"/>
    <n v="5"/>
    <n v="120.65"/>
    <n v="2533.66"/>
    <n v="1710.6"/>
    <n v="702.41"/>
    <x v="4"/>
    <x v="4"/>
    <x v="0"/>
    <x v="0"/>
    <s v="16:54"/>
    <s v="Weekday"/>
    <x v="7"/>
    <n v="9"/>
    <n v="2024"/>
    <s v="Sep-2024"/>
    <x v="11"/>
    <s v="Denim Shirt"/>
    <x v="45"/>
    <s v="TrendMart Tirunelveli Flagship"/>
    <x v="1"/>
    <s v="Praveen Kamath"/>
    <x v="3"/>
    <s v="Vasanthi Kamath"/>
    <n v="9"/>
    <d v="2024-09-01T00:00:00"/>
    <x v="111"/>
    <n v="0.27723135700922774"/>
    <x v="2"/>
  </r>
  <r>
    <s v="INV101220"/>
    <x v="281"/>
    <s v="CUST0286"/>
    <s v="PRD0161"/>
    <s v="STR090"/>
    <s v="EMP0121"/>
    <n v="2"/>
    <n v="940.99"/>
    <n v="0"/>
    <n v="0"/>
    <n v="5"/>
    <n v="94.1"/>
    <n v="1976.08"/>
    <n v="1137.06"/>
    <n v="744.92"/>
    <x v="0"/>
    <x v="0"/>
    <x v="0"/>
    <x v="0"/>
    <s v="15:54"/>
    <s v="Weekend"/>
    <x v="4"/>
    <n v="2"/>
    <n v="2025"/>
    <s v="Feb-2025"/>
    <x v="0"/>
    <s v="Printed Kurti"/>
    <x v="14"/>
    <s v="TrendMart Kannur Outlet"/>
    <x v="1"/>
    <s v="Deepthi Ramachandran"/>
    <x v="0"/>
    <s v="Yamini Pandian"/>
    <n v="14"/>
    <d v="2025-02-01T00:00:00"/>
    <x v="33"/>
    <n v="0.37696854378365247"/>
    <x v="2"/>
  </r>
  <r>
    <s v="INV101221"/>
    <x v="98"/>
    <s v="CUST0426"/>
    <s v="PRD0183"/>
    <s v="STR118"/>
    <s v="EMP0194"/>
    <n v="4"/>
    <n v="1785.81"/>
    <n v="5"/>
    <n v="357.16"/>
    <n v="12"/>
    <n v="814.33"/>
    <n v="7600.41"/>
    <n v="4973.4399999999996"/>
    <n v="1812.6400000000003"/>
    <x v="1"/>
    <x v="1"/>
    <x v="1"/>
    <x v="0"/>
    <s v="19:42"/>
    <s v="Weekend"/>
    <x v="11"/>
    <n v="8"/>
    <n v="2024"/>
    <s v="Aug-2024"/>
    <x v="3"/>
    <s v="Sandals"/>
    <x v="10"/>
    <s v="TrendMart Nellore Mall Kiosk"/>
    <x v="0"/>
    <s v="Uday Pillai"/>
    <x v="3"/>
    <s v="Pranav Reddy"/>
    <n v="8"/>
    <d v="2024-08-01T00:00:00"/>
    <x v="108"/>
    <n v="0.23849239712068168"/>
    <x v="2"/>
  </r>
  <r>
    <s v="INV101222"/>
    <x v="322"/>
    <s v="CUST0676"/>
    <s v="PRD0126"/>
    <s v="STR065"/>
    <s v="EMP0001"/>
    <n v="2"/>
    <n v="940.29"/>
    <n v="10"/>
    <n v="188.06"/>
    <n v="5"/>
    <n v="84.63"/>
    <n v="1777.15"/>
    <n v="1291.18"/>
    <n v="401.34000000000003"/>
    <x v="1"/>
    <x v="1"/>
    <x v="1"/>
    <x v="0"/>
    <s v="17:09"/>
    <s v="Weekday"/>
    <x v="11"/>
    <n v="8"/>
    <n v="2024"/>
    <s v="Aug-2024"/>
    <x v="11"/>
    <s v="Formal Shirt"/>
    <x v="38"/>
    <s v="TrendMart Guntur Flagship"/>
    <x v="0"/>
    <s v="Dinesh Chandran"/>
    <x v="2"/>
    <s v="Charulatha Kumar"/>
    <n v="8"/>
    <d v="2024-08-01T00:00:00"/>
    <x v="76"/>
    <n v="0.22583349745378836"/>
    <x v="0"/>
  </r>
  <r>
    <s v="INV101223"/>
    <x v="242"/>
    <s v="CUST0755"/>
    <s v="PRD0158"/>
    <s v="STR013"/>
    <s v="EMP0206"/>
    <n v="3"/>
    <n v="630.77"/>
    <n v="0"/>
    <n v="0"/>
    <n v="5"/>
    <n v="94.62"/>
    <n v="1986.93"/>
    <n v="1371.48"/>
    <n v="520.83000000000004"/>
    <x v="0"/>
    <x v="0"/>
    <x v="1"/>
    <x v="1"/>
    <s v="17:27"/>
    <s v="Weekday"/>
    <x v="3"/>
    <n v="7"/>
    <n v="2024"/>
    <s v="Jul-2024"/>
    <x v="10"/>
    <s v="Formal Top"/>
    <x v="21"/>
    <s v="TrendMart Nizamabad Standard"/>
    <x v="2"/>
    <s v="Kannan Yadav"/>
    <x v="0"/>
    <s v="Arjun Krishnan"/>
    <n v="7"/>
    <d v="2024-07-01T00:00:00"/>
    <x v="68"/>
    <n v="0.26212800652262536"/>
    <x v="2"/>
  </r>
  <r>
    <s v="INV101224"/>
    <x v="171"/>
    <s v="CUST0728"/>
    <s v="PRD0002"/>
    <s v="STR089"/>
    <s v="EMP0001"/>
    <n v="4"/>
    <n v="1186.44"/>
    <n v="10"/>
    <n v="474.58"/>
    <n v="12"/>
    <n v="512.54"/>
    <n v="4783.72"/>
    <n v="3020.24"/>
    <n v="1250.9400000000005"/>
    <x v="2"/>
    <x v="2"/>
    <x v="1"/>
    <x v="0"/>
    <s v="15:23"/>
    <s v="Weekday"/>
    <x v="9"/>
    <n v="11"/>
    <n v="2024"/>
    <s v="Nov-2024"/>
    <x v="15"/>
    <s v="Jacket"/>
    <x v="16"/>
    <s v="TrendMart Kurnool Outlet"/>
    <x v="0"/>
    <s v="Malini Raman"/>
    <x v="3"/>
    <s v="Charulatha Kumar"/>
    <n v="11"/>
    <d v="2024-11-01T00:00:00"/>
    <x v="26"/>
    <n v="0.2614994188623081"/>
    <x v="0"/>
  </r>
  <r>
    <s v="INV101225"/>
    <x v="133"/>
    <s v="CUST0444"/>
    <s v="PRD0013"/>
    <s v="STR052"/>
    <s v="EMP0020"/>
    <n v="1"/>
    <n v="797.11"/>
    <n v="5"/>
    <n v="39.86"/>
    <n v="5"/>
    <n v="37.86"/>
    <n v="795.11"/>
    <n v="550.01"/>
    <n v="207.24"/>
    <x v="0"/>
    <x v="0"/>
    <x v="0"/>
    <x v="0"/>
    <s v="19:55"/>
    <s v="Weekday"/>
    <x v="2"/>
    <n v="5"/>
    <n v="2024"/>
    <s v="May-2024"/>
    <x v="10"/>
    <s v="Crop Top"/>
    <x v="8"/>
    <s v="TrendMart Guntur High Street"/>
    <x v="0"/>
    <s v="Vinod Shetty"/>
    <x v="0"/>
    <s v="Eswar Prasad"/>
    <n v="5"/>
    <d v="2024-05-01T00:00:00"/>
    <x v="15"/>
    <n v="0.26064318144659232"/>
    <x v="2"/>
  </r>
  <r>
    <s v="INV101226"/>
    <x v="15"/>
    <s v="CUST0163"/>
    <s v="PRD0198"/>
    <s v="STR055"/>
    <s v="EMP0160"/>
    <n v="2"/>
    <n v="804.05"/>
    <n v="10"/>
    <n v="160.81"/>
    <n v="5"/>
    <n v="72.36"/>
    <n v="1519.65"/>
    <n v="1170.52"/>
    <n v="276.7700000000001"/>
    <x v="1"/>
    <x v="1"/>
    <x v="0"/>
    <x v="0"/>
    <s v="14:50"/>
    <s v="Weekday"/>
    <x v="5"/>
    <n v="6"/>
    <n v="2024"/>
    <s v="Jun-2024"/>
    <x v="17"/>
    <s v="Formal Trouser"/>
    <x v="38"/>
    <s v="TrendMart Nellore High Street"/>
    <x v="0"/>
    <s v="Pooja Ramachandran"/>
    <x v="2"/>
    <s v="Ganesh Iyengar"/>
    <n v="6"/>
    <d v="2024-06-01T00:00:00"/>
    <x v="182"/>
    <n v="0.18212746356068837"/>
    <x v="0"/>
  </r>
  <r>
    <s v="INV101227"/>
    <x v="193"/>
    <s v="CUST0354"/>
    <s v="PRD0021"/>
    <s v="STR072"/>
    <s v="EMP0132"/>
    <n v="2"/>
    <n v="1363.49"/>
    <n v="30"/>
    <n v="818.09"/>
    <n v="12"/>
    <n v="229.07"/>
    <n v="2137.96"/>
    <n v="1763.86"/>
    <n v="145.03000000000014"/>
    <x v="1"/>
    <x v="1"/>
    <x v="0"/>
    <x v="0"/>
    <s v="11:11"/>
    <s v="Weekend"/>
    <x v="4"/>
    <n v="2"/>
    <n v="2025"/>
    <s v="Feb-2025"/>
    <x v="17"/>
    <s v="Track Pant"/>
    <x v="0"/>
    <s v="TrendMart Visakhapatnam Standard"/>
    <x v="0"/>
    <s v="Charulatha Hegde"/>
    <x v="1"/>
    <s v="Vasanthi Gupta"/>
    <n v="14"/>
    <d v="2025-02-01T00:00:00"/>
    <x v="127"/>
    <n v="6.7835693838986758E-2"/>
    <x v="1"/>
  </r>
  <r>
    <s v="INV101228"/>
    <x v="248"/>
    <s v="CUST0222"/>
    <s v="PRD0133"/>
    <s v="STR050"/>
    <s v="EMP0240"/>
    <n v="1"/>
    <n v="1021.28"/>
    <n v="25"/>
    <n v="255.32"/>
    <n v="12"/>
    <n v="91.92"/>
    <n v="857.88"/>
    <n v="756.59"/>
    <n v="9.3699999999999619"/>
    <x v="2"/>
    <x v="2"/>
    <x v="0"/>
    <x v="0"/>
    <s v="11:54"/>
    <s v="Weekday"/>
    <x v="5"/>
    <n v="6"/>
    <n v="2024"/>
    <s v="Jun-2024"/>
    <x v="5"/>
    <s v="Slim Fit"/>
    <x v="40"/>
    <s v="TrendMart Thrissur High Street"/>
    <x v="1"/>
    <s v="Chandra Chettiar"/>
    <x v="2"/>
    <s v="Gopal Prasad"/>
    <n v="6"/>
    <d v="2024-06-01T00:00:00"/>
    <x v="204"/>
    <n v="1.0922273511446779E-2"/>
    <x v="1"/>
  </r>
  <r>
    <s v="INV101229"/>
    <x v="206"/>
    <s v="CUST0469"/>
    <s v="PRD0061"/>
    <s v="STR008"/>
    <s v="EMP0149"/>
    <n v="3"/>
    <n v="707.32"/>
    <n v="15"/>
    <n v="318.29000000000002"/>
    <n v="5"/>
    <n v="90.18"/>
    <n v="1893.85"/>
    <n v="1528.32"/>
    <n v="275.34999999999997"/>
    <x v="0"/>
    <x v="0"/>
    <x v="1"/>
    <x v="0"/>
    <s v="16:48"/>
    <s v="Weekend"/>
    <x v="9"/>
    <n v="11"/>
    <n v="2024"/>
    <s v="Nov-2024"/>
    <x v="13"/>
    <s v="Kids Shorts"/>
    <x v="14"/>
    <s v="TrendMart Kochi Mall Kiosk"/>
    <x v="1"/>
    <s v="Gayathri Kumar"/>
    <x v="2"/>
    <s v="Vasanthi Kamath"/>
    <n v="11"/>
    <d v="2024-11-01T00:00:00"/>
    <x v="152"/>
    <n v="0.14539166248646934"/>
    <x v="4"/>
  </r>
  <r>
    <s v="INV101230"/>
    <x v="203"/>
    <s v="CUST0555"/>
    <s v="PRD0134"/>
    <s v="STR104"/>
    <s v="EMP0086"/>
    <n v="4"/>
    <n v="884.51"/>
    <n v="5"/>
    <n v="176.9"/>
    <n v="5"/>
    <n v="168.06"/>
    <n v="3529.2"/>
    <n v="2792.32"/>
    <n v="568.81999999999971"/>
    <x v="2"/>
    <x v="2"/>
    <x v="0"/>
    <x v="0"/>
    <s v="16:32"/>
    <s v="Weekday"/>
    <x v="9"/>
    <n v="11"/>
    <n v="2024"/>
    <s v="Nov-2024"/>
    <x v="8"/>
    <s v="Maxi Dress"/>
    <x v="22"/>
    <s v="TrendMart Kochi High Street"/>
    <x v="1"/>
    <s v="Harish Prasad"/>
    <x v="0"/>
    <s v="Anil Reddy"/>
    <n v="11"/>
    <d v="2024-11-01T00:00:00"/>
    <x v="55"/>
    <n v="0.1611753371868978"/>
    <x v="2"/>
  </r>
  <r>
    <s v="INV101231"/>
    <x v="83"/>
    <s v="CUST0283"/>
    <s v="PRD0170"/>
    <s v="STR044"/>
    <s v="EMP0002"/>
    <n v="1"/>
    <n v="1180.69"/>
    <n v="25"/>
    <n v="295.17"/>
    <n v="12"/>
    <n v="106.26"/>
    <n v="991.78"/>
    <n v="887.02"/>
    <n v="-1.5000000000000142"/>
    <x v="4"/>
    <x v="4"/>
    <x v="0"/>
    <x v="0"/>
    <s v="13:52"/>
    <s v="Weekday"/>
    <x v="8"/>
    <n v="3"/>
    <n v="2025"/>
    <s v="Mar-2025"/>
    <x v="17"/>
    <s v="Chinos"/>
    <x v="0"/>
    <s v="TrendMart Warangal High Street"/>
    <x v="2"/>
    <s v="Nandini Chetty"/>
    <x v="0"/>
    <s v="Girish Sundaram"/>
    <n v="15"/>
    <d v="2025-03-01T00:00:00"/>
    <x v="36"/>
    <n v="-1.5124321926233784E-3"/>
    <x v="1"/>
  </r>
  <r>
    <s v="INV101232"/>
    <x v="39"/>
    <s v="CUST0205"/>
    <s v="PRD0154"/>
    <s v="STR077"/>
    <s v="EMP0045"/>
    <n v="6"/>
    <n v="622.29"/>
    <n v="0"/>
    <n v="0"/>
    <n v="5"/>
    <n v="186.69"/>
    <n v="3920.43"/>
    <n v="2239.62"/>
    <n v="1494.12"/>
    <x v="0"/>
    <x v="0"/>
    <x v="0"/>
    <x v="0"/>
    <s v="14:32"/>
    <s v="Weekday"/>
    <x v="9"/>
    <n v="11"/>
    <n v="2024"/>
    <s v="Nov-2024"/>
    <x v="1"/>
    <s v="Graphic Tee"/>
    <x v="12"/>
    <s v="TrendMart Hyderabad Mall Kiosk"/>
    <x v="2"/>
    <s v="Anil Mishra"/>
    <x v="3"/>
    <s v="Chitra Chettiar"/>
    <n v="11"/>
    <d v="2024-11-01T00:00:00"/>
    <x v="225"/>
    <n v="0.38111125565307885"/>
    <x v="2"/>
  </r>
  <r>
    <s v="INV101233"/>
    <x v="314"/>
    <s v="CUST0810"/>
    <s v="PRD0226"/>
    <s v="STR068"/>
    <s v="EMP0001"/>
    <n v="2"/>
    <n v="932.73"/>
    <n v="15"/>
    <n v="279.82"/>
    <n v="5"/>
    <n v="79.28"/>
    <n v="1664.92"/>
    <n v="1252.52"/>
    <n v="333.12000000000012"/>
    <x v="1"/>
    <x v="1"/>
    <x v="0"/>
    <x v="0"/>
    <s v="10:45"/>
    <s v="Weekday"/>
    <x v="8"/>
    <n v="3"/>
    <n v="2025"/>
    <s v="Mar-2025"/>
    <x v="4"/>
    <s v="Track Suit"/>
    <x v="25"/>
    <s v="TrendMart Madurai Mall Kiosk"/>
    <x v="1"/>
    <s v="Latha Ramachandran"/>
    <x v="3"/>
    <s v="Charulatha Kumar"/>
    <n v="15"/>
    <d v="2025-03-01T00:00:00"/>
    <x v="90"/>
    <n v="0.20008168560651568"/>
    <x v="4"/>
  </r>
  <r>
    <s v="INV101234"/>
    <x v="138"/>
    <s v="CUST0579"/>
    <s v="PRD0111"/>
    <s v="STR104"/>
    <s v="EMP0206"/>
    <n v="3"/>
    <n v="847.64"/>
    <n v="10"/>
    <n v="254.29"/>
    <n v="5"/>
    <n v="114.43"/>
    <n v="2403.06"/>
    <n v="1771.44"/>
    <n v="517.18999999999983"/>
    <x v="3"/>
    <x v="3"/>
    <x v="1"/>
    <x v="0"/>
    <s v="10:40"/>
    <s v="Weekday"/>
    <x v="9"/>
    <n v="11"/>
    <n v="2024"/>
    <s v="Nov-2024"/>
    <x v="11"/>
    <s v="Casual Shirt"/>
    <x v="18"/>
    <s v="TrendMart Kochi High Street"/>
    <x v="1"/>
    <s v="Meena Rao"/>
    <x v="2"/>
    <s v="Arjun Krishnan"/>
    <n v="11"/>
    <d v="2024-11-01T00:00:00"/>
    <x v="75"/>
    <n v="0.21522142601516392"/>
    <x v="0"/>
  </r>
  <r>
    <s v="INV101235"/>
    <x v="341"/>
    <s v="CUST0016"/>
    <s v="PRD0142"/>
    <s v="STR016"/>
    <s v="EMP0255"/>
    <n v="4"/>
    <n v="524.64"/>
    <n v="15"/>
    <n v="314.77999999999997"/>
    <n v="5"/>
    <n v="89.19"/>
    <n v="1872.97"/>
    <n v="1199.44"/>
    <n v="584.33999999999992"/>
    <x v="0"/>
    <x v="0"/>
    <x v="1"/>
    <x v="0"/>
    <s v="20:49"/>
    <s v="Weekend"/>
    <x v="11"/>
    <n v="8"/>
    <n v="2024"/>
    <s v="Aug-2024"/>
    <x v="1"/>
    <s v="Round Neck"/>
    <x v="9"/>
    <s v="TrendMart Visakhapatnam Flagship"/>
    <x v="0"/>
    <s v="Uma Sundaram"/>
    <x v="0"/>
    <s v="Venkat Sharma"/>
    <n v="8"/>
    <d v="2024-08-01T00:00:00"/>
    <x v="87"/>
    <n v="0.31198577660079974"/>
    <x v="4"/>
  </r>
  <r>
    <s v="INV101236"/>
    <x v="56"/>
    <s v="CUST0336"/>
    <s v="PRD0247"/>
    <s v="STR110"/>
    <s v="EMP0206"/>
    <n v="2"/>
    <n v="1126.53"/>
    <n v="0"/>
    <n v="0"/>
    <n v="12"/>
    <n v="270.37"/>
    <n v="2523.4299999999998"/>
    <n v="1530.46"/>
    <n v="722.5999999999998"/>
    <x v="2"/>
    <x v="2"/>
    <x v="0"/>
    <x v="0"/>
    <s v="14:01"/>
    <s v="Weekday"/>
    <x v="4"/>
    <n v="2"/>
    <n v="2025"/>
    <s v="Feb-2025"/>
    <x v="19"/>
    <s v="Braided Belt"/>
    <x v="42"/>
    <s v="TrendMart Thoothukudi Outlet"/>
    <x v="1"/>
    <s v="Hema Naidu"/>
    <x v="1"/>
    <s v="Arjun Krishnan"/>
    <n v="14"/>
    <d v="2025-02-01T00:00:00"/>
    <x v="176"/>
    <n v="0.28635626904649619"/>
    <x v="2"/>
  </r>
  <r>
    <s v="INV101237"/>
    <x v="258"/>
    <s v="CUST0353"/>
    <s v="PRD0074"/>
    <s v="STR039"/>
    <s v="EMP0160"/>
    <n v="4"/>
    <n v="1001.76"/>
    <n v="15"/>
    <n v="601.05999999999995"/>
    <n v="12"/>
    <n v="408.72"/>
    <n v="3814.7"/>
    <n v="2884.88"/>
    <n v="521.09999999999968"/>
    <x v="0"/>
    <x v="0"/>
    <x v="1"/>
    <x v="0"/>
    <s v="10:07"/>
    <s v="Weekday"/>
    <x v="1"/>
    <n v="10"/>
    <n v="2024"/>
    <s v="Oct-2024"/>
    <x v="11"/>
    <s v="Denim Shirt"/>
    <x v="12"/>
    <s v="TrendMart Bengaluru High Street"/>
    <x v="2"/>
    <s v="Gayathri Gowda"/>
    <x v="1"/>
    <s v="Ganesh Iyengar"/>
    <n v="10"/>
    <d v="2024-10-01T00:00:00"/>
    <x v="18"/>
    <n v="0.13660314048286881"/>
    <x v="4"/>
  </r>
  <r>
    <s v="INV101238"/>
    <x v="191"/>
    <s v="CUST0523"/>
    <s v="PRD0082"/>
    <s v="STR057"/>
    <s v="EMP0156"/>
    <n v="1"/>
    <n v="2887.06"/>
    <n v="0"/>
    <n v="0"/>
    <n v="12"/>
    <n v="346.45"/>
    <n v="3233.51"/>
    <n v="2151.34"/>
    <n v="735.72"/>
    <x v="0"/>
    <x v="0"/>
    <x v="0"/>
    <x v="0"/>
    <s v="11:32"/>
    <s v="Weekend"/>
    <x v="5"/>
    <n v="6"/>
    <n v="2024"/>
    <s v="Jun-2024"/>
    <x v="12"/>
    <s v="Sling Bag"/>
    <x v="33"/>
    <s v="TrendMart Vellore Standard"/>
    <x v="1"/>
    <s v="Lavanya Murthy"/>
    <x v="1"/>
    <s v="Deepthi Iyengar"/>
    <n v="6"/>
    <d v="2024-06-01T00:00:00"/>
    <x v="59"/>
    <n v="0.22752983599865162"/>
    <x v="2"/>
  </r>
  <r>
    <s v="INV101239"/>
    <x v="96"/>
    <s v="CUST0845"/>
    <s v="PRD0159"/>
    <s v="STR001"/>
    <s v="EMP0008"/>
    <n v="2"/>
    <n v="904.84"/>
    <n v="15"/>
    <n v="271.45"/>
    <n v="5"/>
    <n v="76.91"/>
    <n v="1615.14"/>
    <n v="1316.38"/>
    <n v="221.85"/>
    <x v="3"/>
    <x v="3"/>
    <x v="1"/>
    <x v="0"/>
    <s v="19:58"/>
    <s v="Weekday"/>
    <x v="0"/>
    <n v="12"/>
    <n v="2024"/>
    <s v="Dec-2024"/>
    <x v="5"/>
    <s v="Skinny Fit"/>
    <x v="44"/>
    <s v="TrendMart Kollam Standard"/>
    <x v="1"/>
    <s v="Kiran Gopalakrishnan"/>
    <x v="0"/>
    <s v="Deepak Kamath"/>
    <n v="12"/>
    <d v="2024-12-01T00:00:00"/>
    <x v="212"/>
    <n v="0.13735651398640364"/>
    <x v="4"/>
  </r>
  <r>
    <s v="INV101240"/>
    <x v="248"/>
    <s v="CUST0149"/>
    <s v="PRD0233"/>
    <s v="STR094"/>
    <s v="EMP0255"/>
    <n v="2"/>
    <n v="1295.5"/>
    <n v="25"/>
    <n v="647.75"/>
    <n v="12"/>
    <n v="233.19"/>
    <n v="2176.44"/>
    <n v="1730.96"/>
    <n v="212.29000000000002"/>
    <x v="0"/>
    <x v="0"/>
    <x v="1"/>
    <x v="0"/>
    <s v="19:12"/>
    <s v="Weekday"/>
    <x v="5"/>
    <n v="6"/>
    <n v="2024"/>
    <s v="Jun-2024"/>
    <x v="8"/>
    <s v="A-Line Dress"/>
    <x v="10"/>
    <s v="TrendMart Kollam Flagship"/>
    <x v="1"/>
    <s v="Jayaram Yadav"/>
    <x v="1"/>
    <s v="Venkat Sharma"/>
    <n v="6"/>
    <d v="2024-06-01T00:00:00"/>
    <x v="16"/>
    <n v="9.7540019481354878E-2"/>
    <x v="1"/>
  </r>
  <r>
    <s v="INV101241"/>
    <x v="335"/>
    <s v="CUST0385"/>
    <s v="PRD0006"/>
    <s v="STR118"/>
    <s v="EMP0086"/>
    <n v="1"/>
    <n v="1104.8699999999999"/>
    <n v="10"/>
    <n v="110.49"/>
    <n v="12"/>
    <n v="119.33"/>
    <n v="1113.71"/>
    <n v="753.73"/>
    <n v="240.65000000000003"/>
    <x v="0"/>
    <x v="0"/>
    <x v="0"/>
    <x v="0"/>
    <s v="13:30"/>
    <s v="Weekend"/>
    <x v="8"/>
    <n v="3"/>
    <n v="2025"/>
    <s v="Mar-2025"/>
    <x v="19"/>
    <s v="Braided Belt"/>
    <x v="34"/>
    <s v="TrendMart Nellore Mall Kiosk"/>
    <x v="0"/>
    <s v="Selvam Varma"/>
    <x v="1"/>
    <s v="Anil Reddy"/>
    <n v="15"/>
    <d v="2025-03-01T00:00:00"/>
    <x v="224"/>
    <n v="0.21607958983936576"/>
    <x v="0"/>
  </r>
  <r>
    <s v="INV101242"/>
    <x v="10"/>
    <s v="CUST0834"/>
    <s v="PRD0149"/>
    <s v="STR009"/>
    <s v="EMP0203"/>
    <n v="1"/>
    <n v="1747.23"/>
    <n v="20"/>
    <n v="349.45"/>
    <n v="12"/>
    <n v="167.73"/>
    <n v="1565.51"/>
    <n v="1145.21"/>
    <n v="252.56999999999996"/>
    <x v="1"/>
    <x v="1"/>
    <x v="1"/>
    <x v="0"/>
    <s v="15:43"/>
    <s v="Weekday"/>
    <x v="6"/>
    <n v="1"/>
    <n v="2025"/>
    <s v="Jan-2025"/>
    <x v="3"/>
    <s v="Slippers"/>
    <x v="39"/>
    <s v="TrendMart Thrissur High Street"/>
    <x v="1"/>
    <s v="Swathi Mishra"/>
    <x v="3"/>
    <s v="Rani Mishra"/>
    <n v="13"/>
    <d v="2025-01-01T00:00:00"/>
    <x v="154"/>
    <n v="0.16133400617051311"/>
    <x v="3"/>
  </r>
  <r>
    <s v="INV101243"/>
    <x v="303"/>
    <s v="CUST0611"/>
    <s v="PRD0157"/>
    <s v="STR118"/>
    <s v="EMP0194"/>
    <n v="1"/>
    <n v="3085.05"/>
    <n v="0"/>
    <n v="0"/>
    <n v="3"/>
    <n v="92.55"/>
    <n v="3177.6"/>
    <n v="1989.93"/>
    <n v="1095.1199999999999"/>
    <x v="0"/>
    <x v="0"/>
    <x v="0"/>
    <x v="0"/>
    <s v="11:58"/>
    <s v="Weekday"/>
    <x v="2"/>
    <n v="5"/>
    <n v="2024"/>
    <s v="May-2024"/>
    <x v="14"/>
    <s v="Ring"/>
    <x v="11"/>
    <s v="TrendMart Nellore Mall Kiosk"/>
    <x v="0"/>
    <s v="Eshwari Venkatesan"/>
    <x v="1"/>
    <s v="Pranav Reddy"/>
    <n v="5"/>
    <d v="2024-05-01T00:00:00"/>
    <x v="115"/>
    <n v="0.34463746223564951"/>
    <x v="2"/>
  </r>
  <r>
    <s v="INV101244"/>
    <x v="63"/>
    <s v="CUST0459"/>
    <s v="PRD0152"/>
    <s v="STR074"/>
    <s v="EMP0194"/>
    <n v="1"/>
    <n v="6264.06"/>
    <n v="0"/>
    <n v="0"/>
    <n v="3"/>
    <n v="187.92"/>
    <n v="6451.98"/>
    <n v="4715.1000000000004"/>
    <n v="1548.9599999999991"/>
    <x v="3"/>
    <x v="3"/>
    <x v="1"/>
    <x v="1"/>
    <s v="12:51"/>
    <s v="Weekday"/>
    <x v="9"/>
    <n v="11"/>
    <n v="2024"/>
    <s v="Nov-2024"/>
    <x v="14"/>
    <s v="Earrings"/>
    <x v="8"/>
    <s v="TrendMart Kurnool High Street"/>
    <x v="0"/>
    <s v="Lokesh Srinivasan"/>
    <x v="2"/>
    <s v="Pranav Reddy"/>
    <n v="11"/>
    <d v="2024-11-01T00:00:00"/>
    <x v="24"/>
    <n v="0.24007513972454955"/>
    <x v="2"/>
  </r>
  <r>
    <s v="INV101245"/>
    <x v="136"/>
    <s v="CUST0107"/>
    <s v="PRD0099"/>
    <s v="STR080"/>
    <s v="EMP0063"/>
    <n v="2"/>
    <n v="955.26"/>
    <n v="5"/>
    <n v="95.53"/>
    <n v="5"/>
    <n v="90.75"/>
    <n v="1905.74"/>
    <n v="1401.86"/>
    <n v="413.13000000000011"/>
    <x v="2"/>
    <x v="2"/>
    <x v="0"/>
    <x v="0"/>
    <s v="10:49"/>
    <s v="Weekday"/>
    <x v="3"/>
    <n v="7"/>
    <n v="2024"/>
    <s v="Jul-2024"/>
    <x v="7"/>
    <s v="Skinny Fit"/>
    <x v="9"/>
    <s v="TrendMart Kochi High Street"/>
    <x v="1"/>
    <s v="Siddharth Subramaniam"/>
    <x v="0"/>
    <s v="Anusuya Subramaniam"/>
    <n v="7"/>
    <d v="2024-07-01T00:00:00"/>
    <x v="199"/>
    <n v="0.21678193247767277"/>
    <x v="2"/>
  </r>
  <r>
    <s v="INV101246"/>
    <x v="195"/>
    <s v="CUST0528"/>
    <s v="PRD0146"/>
    <s v="STR037"/>
    <s v="EMP0206"/>
    <n v="1"/>
    <n v="5999.62"/>
    <n v="5"/>
    <n v="299.98"/>
    <n v="12"/>
    <n v="683.96"/>
    <n v="6383.6"/>
    <n v="3961.62"/>
    <n v="1738.0200000000004"/>
    <x v="2"/>
    <x v="2"/>
    <x v="0"/>
    <x v="0"/>
    <s v="18:38"/>
    <s v="Weekday"/>
    <x v="0"/>
    <n v="12"/>
    <n v="2024"/>
    <s v="Dec-2024"/>
    <x v="9"/>
    <s v="Digital Watch"/>
    <x v="5"/>
    <s v="TrendMart Vijayawada High Street"/>
    <x v="0"/>
    <s v="Hari Bhat"/>
    <x v="3"/>
    <s v="Arjun Krishnan"/>
    <n v="12"/>
    <d v="2024-12-01T00:00:00"/>
    <x v="175"/>
    <n v="0.2722632997054954"/>
    <x v="2"/>
  </r>
  <r>
    <s v="INV101247"/>
    <x v="202"/>
    <s v="CUST0199"/>
    <s v="PRD0130"/>
    <s v="STR064"/>
    <s v="EMP0223"/>
    <n v="1"/>
    <n v="1464.29"/>
    <n v="0"/>
    <n v="0"/>
    <n v="12"/>
    <n v="175.71"/>
    <n v="1640"/>
    <n v="962.17"/>
    <n v="502.12"/>
    <x v="5"/>
    <x v="5"/>
    <x v="0"/>
    <x v="1"/>
    <s v="19:51"/>
    <s v="Weekend"/>
    <x v="7"/>
    <n v="9"/>
    <n v="2024"/>
    <s v="Sep-2024"/>
    <x v="2"/>
    <s v="Cotton Saree"/>
    <x v="47"/>
    <s v="TrendMart Karimnagar Standard"/>
    <x v="2"/>
    <s v="Hariharan Iyengar"/>
    <x v="1"/>
    <s v="Meena Krishnan"/>
    <n v="9"/>
    <d v="2024-09-01T00:00:00"/>
    <x v="132"/>
    <n v="0.30617073170731707"/>
    <x v="2"/>
  </r>
  <r>
    <s v="INV101248"/>
    <x v="53"/>
    <s v="CUST0478"/>
    <s v="PRD0222"/>
    <s v="STR044"/>
    <s v="EMP0173"/>
    <n v="1"/>
    <n v="654.95000000000005"/>
    <n v="30"/>
    <n v="196.49"/>
    <n v="5"/>
    <n v="22.92"/>
    <n v="481.38"/>
    <n v="403.9"/>
    <n v="54.560000000000016"/>
    <x v="4"/>
    <x v="4"/>
    <x v="0"/>
    <x v="0"/>
    <s v="20:53"/>
    <s v="Weekday"/>
    <x v="1"/>
    <n v="10"/>
    <n v="2024"/>
    <s v="Oct-2024"/>
    <x v="1"/>
    <s v="Polo"/>
    <x v="33"/>
    <s v="TrendMart Warangal High Street"/>
    <x v="2"/>
    <s v="Nandini Sharma"/>
    <x v="2"/>
    <s v="Logesh Gopalakrishnan"/>
    <n v="10"/>
    <d v="2024-10-01T00:00:00"/>
    <x v="239"/>
    <n v="0.11334081183264784"/>
    <x v="1"/>
  </r>
  <r>
    <s v="INV101249"/>
    <x v="342"/>
    <s v="CUST0179"/>
    <s v="PRD0189"/>
    <s v="STR061"/>
    <s v="EMP0203"/>
    <n v="2"/>
    <n v="1458.58"/>
    <n v="0"/>
    <n v="0"/>
    <n v="12"/>
    <n v="350.06"/>
    <n v="3267.22"/>
    <n v="1892.6"/>
    <n v="1024.56"/>
    <x v="3"/>
    <x v="3"/>
    <x v="1"/>
    <x v="0"/>
    <s v="16:54"/>
    <s v="Weekday"/>
    <x v="6"/>
    <n v="1"/>
    <n v="2025"/>
    <s v="Jan-2025"/>
    <x v="9"/>
    <s v="Smart Watch"/>
    <x v="11"/>
    <s v="TrendMart Hubballi Standard"/>
    <x v="2"/>
    <s v="Kavya Venkatesan"/>
    <x v="1"/>
    <s v="Rani Mishra"/>
    <n v="13"/>
    <d v="2025-01-01T00:00:00"/>
    <x v="14"/>
    <n v="0.31358769841026929"/>
    <x v="2"/>
  </r>
  <r>
    <s v="INV101250"/>
    <x v="272"/>
    <s v="CUST0603"/>
    <s v="PRD0120"/>
    <s v="STR006"/>
    <s v="EMP0072"/>
    <n v="3"/>
    <n v="590.69000000000005"/>
    <n v="30"/>
    <n v="531.62"/>
    <n v="5"/>
    <n v="62.02"/>
    <n v="1302.47"/>
    <n v="1113.3599999999999"/>
    <n v="127.09000000000012"/>
    <x v="2"/>
    <x v="2"/>
    <x v="0"/>
    <x v="0"/>
    <s v="11:43"/>
    <s v="Weekend"/>
    <x v="9"/>
    <n v="11"/>
    <n v="2024"/>
    <s v="Nov-2024"/>
    <x v="18"/>
    <s v="Card Holder"/>
    <x v="9"/>
    <s v="TrendMart Vellore Standard"/>
    <x v="1"/>
    <s v="Dhruv Subramaniam"/>
    <x v="3"/>
    <s v="Anitha Ramachandran"/>
    <n v="11"/>
    <d v="2024-11-01T00:00:00"/>
    <x v="120"/>
    <n v="9.7576143788340702E-2"/>
    <x v="1"/>
  </r>
  <r>
    <s v="INV101251"/>
    <x v="133"/>
    <s v="CUST0806"/>
    <s v="PRD0173"/>
    <s v="STR055"/>
    <s v="EMP0001"/>
    <n v="1"/>
    <n v="2393.39"/>
    <n v="30"/>
    <n v="718.02"/>
    <n v="12"/>
    <n v="201.04"/>
    <n v="1876.41"/>
    <n v="1862.35"/>
    <n v="-186.97999999999982"/>
    <x v="1"/>
    <x v="1"/>
    <x v="1"/>
    <x v="0"/>
    <s v="10:39"/>
    <s v="Weekday"/>
    <x v="2"/>
    <n v="5"/>
    <n v="2024"/>
    <s v="May-2024"/>
    <x v="3"/>
    <s v="Slippers"/>
    <x v="23"/>
    <s v="TrendMart Nellore High Street"/>
    <x v="0"/>
    <s v="Hema Sharma"/>
    <x v="3"/>
    <s v="Charulatha Kumar"/>
    <n v="5"/>
    <d v="2024-05-01T00:00:00"/>
    <x v="189"/>
    <n v="-9.9647731572524031E-2"/>
    <x v="1"/>
  </r>
  <r>
    <s v="INV101252"/>
    <x v="14"/>
    <s v="CUST0467"/>
    <s v="PRD0243"/>
    <s v="STR067"/>
    <s v="EMP0206"/>
    <n v="4"/>
    <n v="1310.25"/>
    <n v="30"/>
    <n v="1572.3"/>
    <n v="12"/>
    <n v="440.24"/>
    <n v="4108.9399999999996"/>
    <n v="3507.68"/>
    <n v="161.01999999999975"/>
    <x v="2"/>
    <x v="2"/>
    <x v="1"/>
    <x v="0"/>
    <s v="15:34"/>
    <s v="Weekday"/>
    <x v="6"/>
    <n v="1"/>
    <n v="2025"/>
    <s v="Jan-2025"/>
    <x v="0"/>
    <s v="Straight Kurti"/>
    <x v="12"/>
    <s v="TrendMart Visakhapatnam Standard"/>
    <x v="0"/>
    <s v="Bharathi Shetty"/>
    <x v="1"/>
    <s v="Arjun Krishnan"/>
    <n v="13"/>
    <d v="2025-01-01T00:00:00"/>
    <x v="21"/>
    <n v="3.9187722380954644E-2"/>
    <x v="1"/>
  </r>
  <r>
    <s v="INV101253"/>
    <x v="147"/>
    <s v="CUST0188"/>
    <s v="PRD0003"/>
    <s v="STR012"/>
    <s v="EMP0215"/>
    <n v="1"/>
    <n v="1676.56"/>
    <n v="20"/>
    <n v="335.31"/>
    <n v="12"/>
    <n v="160.94999999999999"/>
    <n v="1502.2"/>
    <n v="1007.65"/>
    <n v="333.60000000000008"/>
    <x v="3"/>
    <x v="3"/>
    <x v="1"/>
    <x v="0"/>
    <s v="20:38"/>
    <s v="Weekend"/>
    <x v="9"/>
    <n v="11"/>
    <n v="2024"/>
    <s v="Nov-2024"/>
    <x v="5"/>
    <s v="Straight Fit"/>
    <x v="2"/>
    <s v="TrendMart Vijayawada Mall Kiosk"/>
    <x v="0"/>
    <s v="Vasanthi Srinivasan"/>
    <x v="1"/>
    <s v="Praveen Gupta"/>
    <n v="11"/>
    <d v="2024-11-01T00:00:00"/>
    <x v="131"/>
    <n v="0.22207429103980833"/>
    <x v="3"/>
  </r>
  <r>
    <s v="INV101254"/>
    <x v="50"/>
    <s v="CUST0511"/>
    <s v="PRD0188"/>
    <s v="STR087"/>
    <s v="EMP0206"/>
    <n v="1"/>
    <n v="501.46"/>
    <n v="5"/>
    <n v="25.07"/>
    <n v="5"/>
    <n v="23.82"/>
    <n v="500.21"/>
    <n v="337.09"/>
    <n v="139.30000000000001"/>
    <x v="4"/>
    <x v="4"/>
    <x v="0"/>
    <x v="0"/>
    <s v="15:45"/>
    <s v="Weekday"/>
    <x v="1"/>
    <n v="10"/>
    <n v="2024"/>
    <s v="Oct-2024"/>
    <x v="13"/>
    <s v="Girls Frock"/>
    <x v="19"/>
    <s v="TrendMart Salem Outlet"/>
    <x v="1"/>
    <s v="Tarun Hegde"/>
    <x v="0"/>
    <s v="Arjun Krishnan"/>
    <n v="10"/>
    <d v="2024-10-01T00:00:00"/>
    <x v="192"/>
    <n v="0.27848303712440781"/>
    <x v="2"/>
  </r>
  <r>
    <s v="INV101255"/>
    <x v="313"/>
    <s v="CUST0541"/>
    <s v="PRD0127"/>
    <s v="STR060"/>
    <s v="EMP0020"/>
    <n v="5"/>
    <n v="1643.61"/>
    <n v="30"/>
    <n v="2465.41"/>
    <n v="12"/>
    <n v="690.32"/>
    <n v="6442.96"/>
    <n v="5579.6"/>
    <n v="173.03999999999962"/>
    <x v="2"/>
    <x v="2"/>
    <x v="0"/>
    <x v="0"/>
    <s v="20:46"/>
    <s v="Weekday"/>
    <x v="3"/>
    <n v="7"/>
    <n v="2024"/>
    <s v="Jul-2024"/>
    <x v="15"/>
    <s v="Jacket"/>
    <x v="33"/>
    <s v="TrendMart Tirunelveli Flagship"/>
    <x v="1"/>
    <s v="Rani Nair"/>
    <x v="3"/>
    <s v="Eswar Prasad"/>
    <n v="7"/>
    <d v="2024-07-01T00:00:00"/>
    <x v="148"/>
    <n v="2.6857220904677296E-2"/>
    <x v="1"/>
  </r>
  <r>
    <s v="INV101256"/>
    <x v="321"/>
    <s v="CUST0490"/>
    <s v="PRD0051"/>
    <s v="STR081"/>
    <s v="EMP0061"/>
    <n v="2"/>
    <n v="1223.06"/>
    <n v="10"/>
    <n v="244.61"/>
    <n v="3"/>
    <n v="66.05"/>
    <n v="2267.56"/>
    <n v="1908.08"/>
    <n v="293.43"/>
    <x v="0"/>
    <x v="0"/>
    <x v="1"/>
    <x v="0"/>
    <s v="17:34"/>
    <s v="Weekend"/>
    <x v="9"/>
    <n v="11"/>
    <n v="2024"/>
    <s v="Nov-2024"/>
    <x v="14"/>
    <s v="Necklace"/>
    <x v="46"/>
    <s v="TrendMart Alappuzha Outlet"/>
    <x v="1"/>
    <s v="Vidya Gowda"/>
    <x v="1"/>
    <s v="Ganapathy Naidu"/>
    <n v="11"/>
    <d v="2024-11-01T00:00:00"/>
    <x v="113"/>
    <n v="0.12940341159660604"/>
    <x v="0"/>
  </r>
  <r>
    <s v="INV101257"/>
    <x v="119"/>
    <s v="CUST0490"/>
    <s v="PRD0173"/>
    <s v="STR050"/>
    <s v="EMP0223"/>
    <n v="0"/>
    <n v="2416.04"/>
    <n v="25"/>
    <n v="0"/>
    <n v="12"/>
    <n v="0"/>
    <n v="0"/>
    <n v="0"/>
    <n v="0"/>
    <x v="3"/>
    <x v="3"/>
    <x v="0"/>
    <x v="0"/>
    <s v="16:16"/>
    <s v="Weekday"/>
    <x v="3"/>
    <n v="7"/>
    <n v="2024"/>
    <s v="Jul-2024"/>
    <x v="3"/>
    <s v="Slippers"/>
    <x v="23"/>
    <s v="TrendMart Thrissur High Street"/>
    <x v="1"/>
    <s v="Vidya Gowda"/>
    <x v="1"/>
    <s v="Meena Krishnan"/>
    <n v="7"/>
    <d v="2024-07-01T00:00:00"/>
    <x v="189"/>
    <n v="0"/>
    <x v="1"/>
  </r>
  <r>
    <s v="INV101258"/>
    <x v="34"/>
    <s v="CUST0143"/>
    <s v="PRD0186"/>
    <s v="STR014"/>
    <s v="EMP0207"/>
    <n v="1"/>
    <n v="848.16"/>
    <n v="20"/>
    <n v="169.63"/>
    <n v="5"/>
    <n v="33.93"/>
    <n v="712.46"/>
    <n v="573.09"/>
    <n v="105.44"/>
    <x v="3"/>
    <x v="3"/>
    <x v="1"/>
    <x v="0"/>
    <s v="15:42"/>
    <s v="Weekday"/>
    <x v="0"/>
    <n v="12"/>
    <n v="2024"/>
    <s v="Dec-2024"/>
    <x v="0"/>
    <s v="Anarkali Kurti"/>
    <x v="8"/>
    <s v="TrendMart Tirupati Outlet"/>
    <x v="0"/>
    <s v="Easwaran Iyengar"/>
    <x v="0"/>
    <s v="Chitra Bhat"/>
    <n v="12"/>
    <d v="2024-12-01T00:00:00"/>
    <x v="48"/>
    <n v="0.14799427336271509"/>
    <x v="3"/>
  </r>
  <r>
    <s v="INV101259"/>
    <x v="42"/>
    <s v="CUST0179"/>
    <s v="PRD0155"/>
    <s v="STR074"/>
    <s v="EMP0009"/>
    <n v="1"/>
    <n v="1402.17"/>
    <n v="20"/>
    <n v="280.43"/>
    <n v="12"/>
    <n v="134.61000000000001"/>
    <n v="1256.3499999999999"/>
    <n v="865.42"/>
    <n v="256.31999999999994"/>
    <x v="0"/>
    <x v="0"/>
    <x v="0"/>
    <x v="0"/>
    <s v="16:42"/>
    <s v="Weekend"/>
    <x v="2"/>
    <n v="5"/>
    <n v="2024"/>
    <s v="May-2024"/>
    <x v="8"/>
    <s v="A-Line Dress"/>
    <x v="12"/>
    <s v="TrendMart Kurnool High Street"/>
    <x v="0"/>
    <s v="Kavya Venkatesan"/>
    <x v="1"/>
    <s v="Vinod Hegde"/>
    <n v="5"/>
    <d v="2024-05-01T00:00:00"/>
    <x v="85"/>
    <n v="0.20401958053090297"/>
    <x v="3"/>
  </r>
  <r>
    <s v="INV101260"/>
    <x v="87"/>
    <s v="CUST0449"/>
    <s v="PRD0128"/>
    <s v="STR086"/>
    <s v="EMP0240"/>
    <n v="2"/>
    <n v="1304.8499999999999"/>
    <n v="10"/>
    <n v="260.97000000000003"/>
    <n v="12"/>
    <n v="281.85000000000002"/>
    <n v="2630.58"/>
    <n v="1689.3"/>
    <n v="659.43"/>
    <x v="3"/>
    <x v="3"/>
    <x v="0"/>
    <x v="0"/>
    <s v="18:42"/>
    <s v="Weekend"/>
    <x v="11"/>
    <n v="8"/>
    <n v="2024"/>
    <s v="Aug-2024"/>
    <x v="0"/>
    <s v="Straight Kurti"/>
    <x v="13"/>
    <s v="TrendMart Thiruvananthapuram Outlet"/>
    <x v="1"/>
    <s v="Logesh Srinivasan"/>
    <x v="0"/>
    <s v="Gopal Prasad"/>
    <n v="8"/>
    <d v="2024-08-01T00:00:00"/>
    <x v="19"/>
    <n v="0.25067855758045754"/>
    <x v="0"/>
  </r>
  <r>
    <s v="INV101261"/>
    <x v="27"/>
    <s v="CUST0434"/>
    <s v="PRD0062"/>
    <s v="STR078"/>
    <s v="EMP0073"/>
    <n v="3"/>
    <n v="709.4"/>
    <n v="0"/>
    <n v="0"/>
    <n v="5"/>
    <n v="106.41"/>
    <n v="2234.61"/>
    <n v="1274.28"/>
    <n v="853.92000000000019"/>
    <x v="1"/>
    <x v="1"/>
    <x v="1"/>
    <x v="0"/>
    <s v="17:17"/>
    <s v="Weekend"/>
    <x v="1"/>
    <n v="10"/>
    <n v="2024"/>
    <s v="Oct-2024"/>
    <x v="13"/>
    <s v="Girls Frock"/>
    <x v="25"/>
    <s v="TrendMart Vellore Standard"/>
    <x v="1"/>
    <s v="Radha Gowda"/>
    <x v="0"/>
    <s v="Sathish Sundaram"/>
    <n v="10"/>
    <d v="2024-10-01T00:00:00"/>
    <x v="106"/>
    <n v="0.38213379515888685"/>
    <x v="2"/>
  </r>
  <r>
    <s v="INV101262"/>
    <x v="106"/>
    <s v="CUST0723"/>
    <s v="PRD0030"/>
    <s v="STR037"/>
    <s v="EMP0072"/>
    <n v="3"/>
    <n v="636.95000000000005"/>
    <n v="15"/>
    <n v="286.63"/>
    <n v="5"/>
    <n v="81.209999999999994"/>
    <n v="1705.43"/>
    <n v="1258.2"/>
    <n v="366.02000000000004"/>
    <x v="0"/>
    <x v="0"/>
    <x v="1"/>
    <x v="0"/>
    <s v="10:46"/>
    <s v="Weekday"/>
    <x v="10"/>
    <n v="4"/>
    <n v="2024"/>
    <s v="Apr-2024"/>
    <x v="10"/>
    <s v="Tunic"/>
    <x v="22"/>
    <s v="TrendMart Vijayawada High Street"/>
    <x v="0"/>
    <s v="Prakash Venkatesan"/>
    <x v="3"/>
    <s v="Anitha Ramachandran"/>
    <n v="4"/>
    <d v="2024-04-01T00:00:00"/>
    <x v="173"/>
    <n v="0.21462035967468615"/>
    <x v="4"/>
  </r>
  <r>
    <s v="INV101263"/>
    <x v="149"/>
    <s v="CUST0600"/>
    <s v="PRD0006"/>
    <s v="STR097"/>
    <s v="EMP0260"/>
    <n v="2"/>
    <n v="1278.1600000000001"/>
    <n v="0"/>
    <n v="0"/>
    <n v="12"/>
    <n v="306.76"/>
    <n v="2863.08"/>
    <n v="1507.46"/>
    <n v="1048.8599999999999"/>
    <x v="3"/>
    <x v="3"/>
    <x v="1"/>
    <x v="0"/>
    <s v="16:22"/>
    <s v="Weekend"/>
    <x v="0"/>
    <n v="12"/>
    <n v="2024"/>
    <s v="Dec-2024"/>
    <x v="19"/>
    <s v="Braided Belt"/>
    <x v="34"/>
    <s v="TrendMart Thiruvananthapuram High Street"/>
    <x v="1"/>
    <s v="Dhanya Shetty"/>
    <x v="0"/>
    <s v="Malathi Varma"/>
    <n v="12"/>
    <d v="2024-12-01T00:00:00"/>
    <x v="224"/>
    <n v="0.36633974600779579"/>
    <x v="2"/>
  </r>
  <r>
    <s v="INV101264"/>
    <x v="219"/>
    <s v="CUST0738"/>
    <s v="PRD0250"/>
    <s v="STR031"/>
    <s v="EMP0206"/>
    <n v="3"/>
    <n v="4905.95"/>
    <n v="20"/>
    <n v="2943.57"/>
    <n v="12"/>
    <n v="1412.91"/>
    <n v="13187.19"/>
    <n v="10951.65"/>
    <n v="822.63000000000079"/>
    <x v="0"/>
    <x v="0"/>
    <x v="1"/>
    <x v="0"/>
    <s v="17:46"/>
    <s v="Weekday"/>
    <x v="1"/>
    <n v="10"/>
    <n v="2024"/>
    <s v="Oct-2024"/>
    <x v="9"/>
    <s v="Digital Watch"/>
    <x v="0"/>
    <s v="TrendMart Kozhikode Mall Kiosk"/>
    <x v="1"/>
    <s v="Anjali Nair"/>
    <x v="2"/>
    <s v="Arjun Krishnan"/>
    <n v="10"/>
    <d v="2024-10-01T00:00:00"/>
    <x v="34"/>
    <n v="6.2380992463140425E-2"/>
    <x v="3"/>
  </r>
  <r>
    <s v="INV101265"/>
    <x v="263"/>
    <s v="CUST0323"/>
    <s v="PRD0168"/>
    <s v="STR023"/>
    <s v="EMP0149"/>
    <n v="3"/>
    <n v="1992.74"/>
    <n v="25"/>
    <n v="1494.56"/>
    <n v="12"/>
    <n v="538.04"/>
    <n v="5021.7"/>
    <n v="4096.95"/>
    <n v="386.71000000000004"/>
    <x v="3"/>
    <x v="3"/>
    <x v="0"/>
    <x v="0"/>
    <s v="10:31"/>
    <s v="Weekday"/>
    <x v="0"/>
    <n v="12"/>
    <n v="2024"/>
    <s v="Dec-2024"/>
    <x v="12"/>
    <s v="Backpack"/>
    <x v="14"/>
    <s v="TrendMart Thoothukudi High Street"/>
    <x v="1"/>
    <s v="Gopal Krishnan"/>
    <x v="3"/>
    <s v="Vasanthi Kamath"/>
    <n v="12"/>
    <d v="2024-12-01T00:00:00"/>
    <x v="229"/>
    <n v="7.7007786207857906E-2"/>
    <x v="1"/>
  </r>
  <r>
    <s v="INV101266"/>
    <x v="180"/>
    <s v="CUST0584"/>
    <s v="PRD0145"/>
    <s v="STR107"/>
    <s v="EMP0206"/>
    <n v="2"/>
    <n v="1681.79"/>
    <n v="20"/>
    <n v="672.72"/>
    <n v="12"/>
    <n v="322.89999999999998"/>
    <n v="3013.76"/>
    <n v="2266.54"/>
    <n v="424.32000000000028"/>
    <x v="2"/>
    <x v="2"/>
    <x v="0"/>
    <x v="0"/>
    <s v="11:52"/>
    <s v="Weekday"/>
    <x v="5"/>
    <n v="6"/>
    <n v="2024"/>
    <s v="Jun-2024"/>
    <x v="8"/>
    <s v="Shirt Dress"/>
    <x v="42"/>
    <s v="TrendMart Kochi High Street"/>
    <x v="1"/>
    <s v="Vinod Naidu"/>
    <x v="0"/>
    <s v="Arjun Krishnan"/>
    <n v="6"/>
    <d v="2024-06-01T00:00:00"/>
    <x v="94"/>
    <n v="0.14079422382671489"/>
    <x v="3"/>
  </r>
  <r>
    <s v="INV101267"/>
    <x v="40"/>
    <s v="CUST0035"/>
    <s v="PRD0107"/>
    <s v="STR115"/>
    <s v="EMP0073"/>
    <n v="1"/>
    <n v="3083.21"/>
    <n v="10"/>
    <n v="308.32"/>
    <n v="12"/>
    <n v="332.99"/>
    <n v="3107.88"/>
    <n v="2149.6999999999998"/>
    <n v="625.19000000000028"/>
    <x v="3"/>
    <x v="3"/>
    <x v="1"/>
    <x v="0"/>
    <s v="20:19"/>
    <s v="Weekend"/>
    <x v="5"/>
    <n v="6"/>
    <n v="2024"/>
    <s v="Jun-2024"/>
    <x v="3"/>
    <s v="Sneakers"/>
    <x v="30"/>
    <s v="TrendMart Bengaluru Standard"/>
    <x v="2"/>
    <s v="Sunita Rao"/>
    <x v="0"/>
    <s v="Sathish Sundaram"/>
    <n v="6"/>
    <d v="2024-06-01T00:00:00"/>
    <x v="243"/>
    <n v="0.20116285056051078"/>
    <x v="0"/>
  </r>
  <r>
    <s v="INV101268"/>
    <x v="88"/>
    <s v="CUST0365"/>
    <s v="PRD0220"/>
    <s v="STR008"/>
    <s v="EMP0086"/>
    <n v="3"/>
    <n v="1216.82"/>
    <n v="10"/>
    <n v="365.05"/>
    <n v="12"/>
    <n v="394.25"/>
    <n v="3679.66"/>
    <n v="2564.5500000000002"/>
    <n v="720.85999999999967"/>
    <x v="1"/>
    <x v="1"/>
    <x v="1"/>
    <x v="0"/>
    <s v="10:10"/>
    <s v="Weekday"/>
    <x v="7"/>
    <n v="9"/>
    <n v="2024"/>
    <s v="Sep-2024"/>
    <x v="3"/>
    <s v="Sandals"/>
    <x v="35"/>
    <s v="TrendMart Kochi Mall Kiosk"/>
    <x v="1"/>
    <s v="Harini Mudaliar"/>
    <x v="0"/>
    <s v="Anil Reddy"/>
    <n v="9"/>
    <d v="2024-09-01T00:00:00"/>
    <x v="66"/>
    <n v="0.19590396938847604"/>
    <x v="0"/>
  </r>
  <r>
    <s v="INV101269"/>
    <x v="19"/>
    <s v="CUST0563"/>
    <s v="PRD0241"/>
    <s v="STR065"/>
    <s v="EMP0156"/>
    <n v="3"/>
    <n v="1590.21"/>
    <n v="25"/>
    <n v="1192.6600000000001"/>
    <n v="12"/>
    <n v="429.36"/>
    <n v="4007.33"/>
    <n v="3345.57"/>
    <n v="232.39999999999975"/>
    <x v="0"/>
    <x v="0"/>
    <x v="0"/>
    <x v="0"/>
    <s v="21:11"/>
    <s v="Weekday"/>
    <x v="9"/>
    <n v="11"/>
    <n v="2024"/>
    <s v="Nov-2024"/>
    <x v="4"/>
    <s v="Sports T-Shirt"/>
    <x v="14"/>
    <s v="TrendMart Guntur Flagship"/>
    <x v="0"/>
    <s v="Deepika Shetty"/>
    <x v="0"/>
    <s v="Deepthi Iyengar"/>
    <n v="11"/>
    <d v="2024-11-01T00:00:00"/>
    <x v="102"/>
    <n v="5.7993726496195663E-2"/>
    <x v="1"/>
  </r>
  <r>
    <s v="INV101270"/>
    <x v="111"/>
    <s v="CUST0543"/>
    <s v="PRD0235"/>
    <s v="STR089"/>
    <s v="EMP0072"/>
    <n v="1"/>
    <n v="2030.03"/>
    <n v="0"/>
    <n v="0"/>
    <n v="12"/>
    <n v="243.6"/>
    <n v="2273.63"/>
    <n v="1378.38"/>
    <n v="651.65"/>
    <x v="0"/>
    <x v="0"/>
    <x v="0"/>
    <x v="0"/>
    <s v="21:14"/>
    <s v="Weekday"/>
    <x v="9"/>
    <n v="11"/>
    <n v="2024"/>
    <s v="Nov-2024"/>
    <x v="2"/>
    <s v="Georgette Saree"/>
    <x v="1"/>
    <s v="TrendMart Kurnool Outlet"/>
    <x v="0"/>
    <s v="Manoj Raman"/>
    <x v="0"/>
    <s v="Anitha Ramachandran"/>
    <n v="11"/>
    <d v="2024-11-01T00:00:00"/>
    <x v="89"/>
    <n v="0.28661215765098103"/>
    <x v="2"/>
  </r>
  <r>
    <s v="INV101271"/>
    <x v="138"/>
    <s v="CUST0469"/>
    <s v="PRD0110"/>
    <s v="STR085"/>
    <s v="EMP0132"/>
    <n v="3"/>
    <n v="1392.58"/>
    <n v="5"/>
    <n v="208.89"/>
    <n v="12"/>
    <n v="476.26"/>
    <n v="4445.1099999999997"/>
    <n v="2926.08"/>
    <n v="1042.7699999999998"/>
    <x v="1"/>
    <x v="1"/>
    <x v="0"/>
    <x v="0"/>
    <s v="20:29"/>
    <s v="Weekday"/>
    <x v="9"/>
    <n v="11"/>
    <n v="2024"/>
    <s v="Nov-2024"/>
    <x v="5"/>
    <s v="Skinny Fit"/>
    <x v="44"/>
    <s v="TrendMart Nizamabad Outlet"/>
    <x v="2"/>
    <s v="Gayathri Kumar"/>
    <x v="2"/>
    <s v="Vasanthi Gupta"/>
    <n v="11"/>
    <d v="2024-11-01T00:00:00"/>
    <x v="153"/>
    <n v="0.23458812042896574"/>
    <x v="2"/>
  </r>
  <r>
    <s v="INV101272"/>
    <x v="282"/>
    <s v="CUST0725"/>
    <s v="PRD0106"/>
    <s v="STR007"/>
    <s v="EMP0206"/>
    <n v="1"/>
    <n v="3850.67"/>
    <n v="20"/>
    <n v="770.13"/>
    <n v="12"/>
    <n v="369.66"/>
    <n v="3450.2"/>
    <n v="2237.8200000000002"/>
    <n v="842.71999999999957"/>
    <x v="3"/>
    <x v="3"/>
    <x v="0"/>
    <x v="0"/>
    <s v="17:09"/>
    <s v="Weekend"/>
    <x v="8"/>
    <n v="3"/>
    <n v="2025"/>
    <s v="Mar-2025"/>
    <x v="3"/>
    <s v="Slippers"/>
    <x v="43"/>
    <s v="TrendMart Thoothukudi Mall Kiosk"/>
    <x v="1"/>
    <s v="Padma Gopalakrishnan"/>
    <x v="1"/>
    <s v="Arjun Krishnan"/>
    <n v="15"/>
    <d v="2025-03-01T00:00:00"/>
    <x v="158"/>
    <n v="0.24425250710103752"/>
    <x v="3"/>
  </r>
  <r>
    <s v="INV101273"/>
    <x v="163"/>
    <s v="CUST0106"/>
    <s v="PRD0106"/>
    <s v="STR068"/>
    <s v="EMP0206"/>
    <n v="3"/>
    <n v="3349.42"/>
    <n v="0"/>
    <n v="0"/>
    <n v="12"/>
    <n v="1205.79"/>
    <n v="11254.05"/>
    <n v="6713.46"/>
    <n v="3334.7999999999993"/>
    <x v="0"/>
    <x v="0"/>
    <x v="1"/>
    <x v="0"/>
    <s v="17:35"/>
    <s v="Weekday"/>
    <x v="0"/>
    <n v="12"/>
    <n v="2024"/>
    <s v="Dec-2024"/>
    <x v="3"/>
    <s v="Slippers"/>
    <x v="43"/>
    <s v="TrendMart Madurai Mall Kiosk"/>
    <x v="1"/>
    <s v="Chandrika Gopalakrishnan"/>
    <x v="1"/>
    <s v="Arjun Krishnan"/>
    <n v="12"/>
    <d v="2024-12-01T00:00:00"/>
    <x v="158"/>
    <n v="0.29631999146973753"/>
    <x v="2"/>
  </r>
  <r>
    <s v="INV101274"/>
    <x v="11"/>
    <s v="CUST0068"/>
    <s v="PRD0099"/>
    <s v="STR046"/>
    <s v="EMP0045"/>
    <n v="1"/>
    <n v="936.23"/>
    <n v="15"/>
    <n v="140.43"/>
    <n v="5"/>
    <n v="39.79"/>
    <n v="835.59"/>
    <n v="700.93"/>
    <n v="94.87000000000009"/>
    <x v="0"/>
    <x v="0"/>
    <x v="0"/>
    <x v="0"/>
    <s v="17:49"/>
    <s v="Weekday"/>
    <x v="8"/>
    <n v="3"/>
    <n v="2025"/>
    <s v="Mar-2025"/>
    <x v="7"/>
    <s v="Skinny Fit"/>
    <x v="9"/>
    <s v="TrendMart Hyderabad High Street"/>
    <x v="2"/>
    <s v="Eswar Raman"/>
    <x v="0"/>
    <s v="Chitra Chettiar"/>
    <n v="15"/>
    <d v="2025-03-01T00:00:00"/>
    <x v="199"/>
    <n v="0.11353654304144388"/>
    <x v="4"/>
  </r>
  <r>
    <s v="INV101275"/>
    <x v="107"/>
    <s v="CUST0002"/>
    <s v="PRD0030"/>
    <s v="STR042"/>
    <s v="EMP0255"/>
    <n v="1"/>
    <n v="647.4"/>
    <n v="30"/>
    <n v="194.22"/>
    <n v="5"/>
    <n v="22.66"/>
    <n v="475.84"/>
    <n v="419.4"/>
    <n v="33.78"/>
    <x v="3"/>
    <x v="3"/>
    <x v="0"/>
    <x v="0"/>
    <s v="20:22"/>
    <s v="Weekday"/>
    <x v="4"/>
    <n v="2"/>
    <n v="2025"/>
    <s v="Feb-2025"/>
    <x v="10"/>
    <s v="Tunic"/>
    <x v="22"/>
    <s v="TrendMart Thrissur Standard"/>
    <x v="1"/>
    <s v="Vasanthi Subramaniam"/>
    <x v="1"/>
    <s v="Venkat Sharma"/>
    <n v="14"/>
    <d v="2025-02-01T00:00:00"/>
    <x v="173"/>
    <n v="7.0990248823133831E-2"/>
    <x v="1"/>
  </r>
  <r>
    <s v="INV101276"/>
    <x v="98"/>
    <s v="CUST0294"/>
    <s v="PRD0081"/>
    <s v="STR025"/>
    <s v="EMP0009"/>
    <n v="1"/>
    <n v="6401.33"/>
    <n v="0"/>
    <n v="0"/>
    <n v="3"/>
    <n v="192.04"/>
    <n v="6593.37"/>
    <n v="4762.76"/>
    <n v="1638.5699999999997"/>
    <x v="0"/>
    <x v="0"/>
    <x v="0"/>
    <x v="0"/>
    <s v="11:46"/>
    <s v="Weekend"/>
    <x v="11"/>
    <n v="8"/>
    <n v="2024"/>
    <s v="Aug-2024"/>
    <x v="14"/>
    <s v="Earrings"/>
    <x v="21"/>
    <s v="TrendMart Vellore High Street"/>
    <x v="1"/>
    <s v="Yogesh Mudaliar"/>
    <x v="0"/>
    <s v="Vinod Hegde"/>
    <n v="8"/>
    <d v="2024-08-01T00:00:00"/>
    <x v="118"/>
    <n v="0.24851782927395244"/>
    <x v="2"/>
  </r>
  <r>
    <s v="INV101277"/>
    <x v="196"/>
    <s v="CUST0553"/>
    <s v="PRD0130"/>
    <s v="STR090"/>
    <s v="EMP0127"/>
    <n v="3"/>
    <n v="1407.53"/>
    <n v="25"/>
    <n v="1055.6500000000001"/>
    <n v="12"/>
    <n v="380.03"/>
    <n v="3546.97"/>
    <n v="2886.51"/>
    <n v="280.42999999999961"/>
    <x v="1"/>
    <x v="1"/>
    <x v="1"/>
    <x v="0"/>
    <s v="11:09"/>
    <s v="Weekday"/>
    <x v="11"/>
    <n v="8"/>
    <n v="2024"/>
    <s v="Aug-2024"/>
    <x v="2"/>
    <s v="Cotton Saree"/>
    <x v="47"/>
    <s v="TrendMart Kannur Outlet"/>
    <x v="1"/>
    <s v="Jyothi Sundaram"/>
    <x v="3"/>
    <s v="Chandra Reddy"/>
    <n v="8"/>
    <d v="2024-08-01T00:00:00"/>
    <x v="132"/>
    <n v="7.9061847154049694E-2"/>
    <x v="1"/>
  </r>
  <r>
    <s v="INV101278"/>
    <x v="238"/>
    <s v="CUST0653"/>
    <s v="PRD0162"/>
    <s v="STR019"/>
    <s v="EMP0215"/>
    <n v="1"/>
    <n v="1115.44"/>
    <n v="30"/>
    <n v="334.63"/>
    <n v="12"/>
    <n v="93.7"/>
    <n v="874.51"/>
    <n v="706.99"/>
    <n v="73.819999999999979"/>
    <x v="5"/>
    <x v="5"/>
    <x v="0"/>
    <x v="0"/>
    <s v="17:40"/>
    <s v="Weekend"/>
    <x v="2"/>
    <n v="5"/>
    <n v="2024"/>
    <s v="May-2024"/>
    <x v="17"/>
    <s v="Formal Trouser"/>
    <x v="44"/>
    <s v="TrendMart Mangaluru Standard"/>
    <x v="2"/>
    <s v="Raghu Balasubramaniam"/>
    <x v="1"/>
    <s v="Praveen Gupta"/>
    <n v="5"/>
    <d v="2024-05-01T00:00:00"/>
    <x v="244"/>
    <n v="8.4412985557626538E-2"/>
    <x v="1"/>
  </r>
  <r>
    <s v="INV101279"/>
    <x v="123"/>
    <s v="CUST0637"/>
    <s v="PRD0039"/>
    <s v="STR045"/>
    <s v="EMP0002"/>
    <n v="4"/>
    <n v="871.1"/>
    <n v="20"/>
    <n v="696.88"/>
    <n v="5"/>
    <n v="139.38"/>
    <n v="2926.9"/>
    <n v="2280.8000000000002"/>
    <n v="506.71999999999991"/>
    <x v="4"/>
    <x v="4"/>
    <x v="0"/>
    <x v="0"/>
    <s v="16:11"/>
    <s v="Weekday"/>
    <x v="10"/>
    <n v="4"/>
    <n v="2024"/>
    <s v="Apr-2024"/>
    <x v="11"/>
    <s v="Denim Shirt"/>
    <x v="45"/>
    <s v="TrendMart Khammam Standard"/>
    <x v="2"/>
    <s v="Anand Balasubramaniam"/>
    <x v="1"/>
    <s v="Girish Sundaram"/>
    <n v="4"/>
    <d v="2024-04-01T00:00:00"/>
    <x v="111"/>
    <n v="0.1731251494755543"/>
    <x v="3"/>
  </r>
  <r>
    <s v="INV101280"/>
    <x v="171"/>
    <s v="CUST0438"/>
    <s v="PRD0081"/>
    <s v="STR041"/>
    <s v="EMP0207"/>
    <n v="1"/>
    <n v="6306.81"/>
    <n v="25"/>
    <n v="1576.7"/>
    <n v="3"/>
    <n v="141.9"/>
    <n v="4872.01"/>
    <n v="4762.76"/>
    <n v="-32.650000000000006"/>
    <x v="1"/>
    <x v="1"/>
    <x v="1"/>
    <x v="0"/>
    <s v="21:54"/>
    <s v="Weekday"/>
    <x v="9"/>
    <n v="11"/>
    <n v="2024"/>
    <s v="Nov-2024"/>
    <x v="14"/>
    <s v="Earrings"/>
    <x v="21"/>
    <s v="TrendMart Thiruvananthapuram Standard"/>
    <x v="1"/>
    <s v="Arjun Subramaniam"/>
    <x v="1"/>
    <s v="Chitra Bhat"/>
    <n v="11"/>
    <d v="2024-11-01T00:00:00"/>
    <x v="118"/>
    <n v="-6.7015461790924085E-3"/>
    <x v="1"/>
  </r>
  <r>
    <s v="INV101281"/>
    <x v="58"/>
    <s v="CUST0167"/>
    <s v="PRD0144"/>
    <s v="STR084"/>
    <s v="EMP0269"/>
    <n v="1"/>
    <n v="1088.8900000000001"/>
    <n v="10"/>
    <n v="108.89"/>
    <n v="12"/>
    <n v="117.6"/>
    <n v="1097.5999999999999"/>
    <n v="699.84"/>
    <n v="280.15999999999985"/>
    <x v="2"/>
    <x v="2"/>
    <x v="0"/>
    <x v="0"/>
    <s v="18:19"/>
    <s v="Weekday"/>
    <x v="7"/>
    <n v="9"/>
    <n v="2024"/>
    <s v="Sep-2024"/>
    <x v="10"/>
    <s v="Casual Top"/>
    <x v="18"/>
    <s v="TrendMart Tirupati High Street"/>
    <x v="0"/>
    <s v="Muthu Achari"/>
    <x v="0"/>
    <s v="Ishwarya Shetty"/>
    <n v="9"/>
    <d v="2024-09-01T00:00:00"/>
    <x v="93"/>
    <n v="0.25524781341107861"/>
    <x v="0"/>
  </r>
  <r>
    <s v="INV101282"/>
    <x v="343"/>
    <s v="CUST0520"/>
    <s v="PRD0099"/>
    <s v="STR110"/>
    <s v="EMP0255"/>
    <n v="1"/>
    <n v="1052.5"/>
    <n v="0"/>
    <n v="0"/>
    <n v="12"/>
    <n v="126.3"/>
    <n v="1178.8"/>
    <n v="700.93"/>
    <n v="351.57"/>
    <x v="2"/>
    <x v="2"/>
    <x v="1"/>
    <x v="0"/>
    <s v="15:06"/>
    <s v="Weekend"/>
    <x v="3"/>
    <n v="7"/>
    <n v="2024"/>
    <s v="Jul-2024"/>
    <x v="7"/>
    <s v="Skinny Fit"/>
    <x v="9"/>
    <s v="TrendMart Thoothukudi Outlet"/>
    <x v="1"/>
    <s v="Harish Gowda"/>
    <x v="0"/>
    <s v="Venkat Sharma"/>
    <n v="7"/>
    <d v="2024-07-01T00:00:00"/>
    <x v="199"/>
    <n v="0.29824397692568716"/>
    <x v="2"/>
  </r>
  <r>
    <s v="INV101283"/>
    <x v="31"/>
    <s v="CUST0821"/>
    <s v="PRD0164"/>
    <s v="STR066"/>
    <s v="EMP0207"/>
    <n v="2"/>
    <n v="5217.0200000000004"/>
    <n v="10"/>
    <n v="1043.4000000000001"/>
    <n v="12"/>
    <n v="1126.8800000000001"/>
    <n v="10517.52"/>
    <n v="7674"/>
    <n v="1716.6400000000003"/>
    <x v="1"/>
    <x v="1"/>
    <x v="1"/>
    <x v="0"/>
    <s v="20:28"/>
    <s v="Weekday"/>
    <x v="9"/>
    <n v="11"/>
    <n v="2024"/>
    <s v="Nov-2024"/>
    <x v="9"/>
    <s v="Digital Watch"/>
    <x v="48"/>
    <s v="TrendMart Dindigul Standard"/>
    <x v="1"/>
    <s v="Jyothi Mudaliar"/>
    <x v="3"/>
    <s v="Chitra Bhat"/>
    <n v="11"/>
    <d v="2024-11-01T00:00:00"/>
    <x v="194"/>
    <n v="0.16321718427918372"/>
    <x v="0"/>
  </r>
  <r>
    <s v="INV101284"/>
    <x v="240"/>
    <s v="CUST0837"/>
    <s v="PRD0113"/>
    <s v="STR060"/>
    <s v="EMP0015"/>
    <n v="1"/>
    <n v="2209.02"/>
    <n v="0"/>
    <n v="0"/>
    <n v="12"/>
    <n v="265.08"/>
    <n v="2474.1"/>
    <n v="1580.02"/>
    <n v="629"/>
    <x v="0"/>
    <x v="0"/>
    <x v="0"/>
    <x v="0"/>
    <s v="20:03"/>
    <s v="Weekday"/>
    <x v="0"/>
    <n v="12"/>
    <n v="2024"/>
    <s v="Dec-2024"/>
    <x v="16"/>
    <s v="Kurta"/>
    <x v="13"/>
    <s v="TrendMart Tirunelveli Flagship"/>
    <x v="1"/>
    <s v="Deepthi Shetty"/>
    <x v="0"/>
    <s v="Vikram Bhat"/>
    <n v="12"/>
    <d v="2024-12-01T00:00:00"/>
    <x v="188"/>
    <n v="0.25423386281880278"/>
    <x v="2"/>
  </r>
  <r>
    <s v="INV101285"/>
    <x v="163"/>
    <s v="CUST0542"/>
    <s v="PRD0142"/>
    <s v="STR052"/>
    <s v="EMP0255"/>
    <n v="5"/>
    <n v="510.42"/>
    <n v="25"/>
    <n v="638.02"/>
    <n v="5"/>
    <n v="95.7"/>
    <n v="2009.78"/>
    <n v="1499.3"/>
    <n v="414.78000000000003"/>
    <x v="0"/>
    <x v="0"/>
    <x v="1"/>
    <x v="1"/>
    <s v="11:40"/>
    <s v="Weekday"/>
    <x v="0"/>
    <n v="12"/>
    <n v="2024"/>
    <s v="Dec-2024"/>
    <x v="1"/>
    <s v="Round Neck"/>
    <x v="9"/>
    <s v="TrendMart Guntur High Street"/>
    <x v="0"/>
    <s v="Karunakaran Iyengar"/>
    <x v="3"/>
    <s v="Venkat Sharma"/>
    <n v="12"/>
    <d v="2024-12-01T00:00:00"/>
    <x v="87"/>
    <n v="0.20638079789827743"/>
    <x v="1"/>
  </r>
  <r>
    <s v="INV101286"/>
    <x v="49"/>
    <s v="CUST0805"/>
    <s v="PRD0222"/>
    <s v="STR051"/>
    <s v="EMP0001"/>
    <n v="3"/>
    <n v="751.66"/>
    <n v="20"/>
    <n v="451"/>
    <n v="5"/>
    <n v="90.2"/>
    <n v="1894.18"/>
    <n v="1211.7"/>
    <n v="592.28"/>
    <x v="2"/>
    <x v="2"/>
    <x v="0"/>
    <x v="0"/>
    <s v="21:35"/>
    <s v="Weekend"/>
    <x v="11"/>
    <n v="8"/>
    <n v="2024"/>
    <s v="Aug-2024"/>
    <x v="1"/>
    <s v="Polo"/>
    <x v="33"/>
    <s v="TrendMart Kozhikode Outlet"/>
    <x v="1"/>
    <s v="Dinesh Achari"/>
    <x v="3"/>
    <s v="Charulatha Kumar"/>
    <n v="8"/>
    <d v="2024-08-01T00:00:00"/>
    <x v="239"/>
    <n v="0.31268411660982587"/>
    <x v="3"/>
  </r>
  <r>
    <s v="INV101287"/>
    <x v="110"/>
    <s v="CUST0510"/>
    <s v="PRD0241"/>
    <s v="STR035"/>
    <s v="EMP0170"/>
    <n v="1"/>
    <n v="1838.82"/>
    <n v="25"/>
    <n v="459.7"/>
    <n v="12"/>
    <n v="165.49"/>
    <n v="1544.61"/>
    <n v="1115.19"/>
    <n v="263.92999999999984"/>
    <x v="2"/>
    <x v="2"/>
    <x v="1"/>
    <x v="0"/>
    <s v="21:56"/>
    <s v="Weekend"/>
    <x v="1"/>
    <n v="10"/>
    <n v="2024"/>
    <s v="Oct-2024"/>
    <x v="4"/>
    <s v="Sports T-Shirt"/>
    <x v="14"/>
    <s v="TrendMart Vijayawada Mall Kiosk"/>
    <x v="0"/>
    <s v="Dhruv Yadav"/>
    <x v="1"/>
    <s v="Jyothi Prasad"/>
    <n v="10"/>
    <d v="2024-10-01T00:00:00"/>
    <x v="102"/>
    <n v="0.17087161160422362"/>
    <x v="1"/>
  </r>
  <r>
    <s v="INV101288"/>
    <x v="47"/>
    <s v="CUST0673"/>
    <s v="PRD0075"/>
    <s v="STR004"/>
    <s v="EMP0260"/>
    <n v="1"/>
    <n v="982.39"/>
    <n v="10"/>
    <n v="98.24"/>
    <n v="5"/>
    <n v="44.21"/>
    <n v="928.36"/>
    <n v="692.53"/>
    <n v="191.62000000000003"/>
    <x v="3"/>
    <x v="3"/>
    <x v="1"/>
    <x v="0"/>
    <s v="11:37"/>
    <s v="Weekday"/>
    <x v="9"/>
    <n v="11"/>
    <n v="2024"/>
    <s v="Nov-2024"/>
    <x v="7"/>
    <s v="Bootcut"/>
    <x v="7"/>
    <s v="TrendMart Kalaburagi Mall Kiosk"/>
    <x v="2"/>
    <s v="Haritha Murthy"/>
    <x v="1"/>
    <s v="Malathi Varma"/>
    <n v="11"/>
    <d v="2024-11-01T00:00:00"/>
    <x v="9"/>
    <n v="0.20640699728553583"/>
    <x v="0"/>
  </r>
  <r>
    <s v="INV101289"/>
    <x v="70"/>
    <s v="CUST0782"/>
    <s v="PRD0226"/>
    <s v="STR078"/>
    <s v="EMP0121"/>
    <n v="2"/>
    <n v="970.18"/>
    <n v="5"/>
    <n v="97.02"/>
    <n v="5"/>
    <n v="92.17"/>
    <n v="1935.51"/>
    <n v="1252.52"/>
    <n v="590.82000000000005"/>
    <x v="3"/>
    <x v="3"/>
    <x v="0"/>
    <x v="0"/>
    <s v="20:04"/>
    <s v="Weekday"/>
    <x v="7"/>
    <n v="9"/>
    <n v="2024"/>
    <s v="Sep-2024"/>
    <x v="4"/>
    <s v="Track Suit"/>
    <x v="25"/>
    <s v="TrendMart Vellore Standard"/>
    <x v="1"/>
    <s v="Rahul Yadav"/>
    <x v="3"/>
    <s v="Yamini Pandian"/>
    <n v="9"/>
    <d v="2024-09-01T00:00:00"/>
    <x v="90"/>
    <n v="0.30525287908613236"/>
    <x v="2"/>
  </r>
  <r>
    <s v="INV101290"/>
    <x v="58"/>
    <s v="CUST0340"/>
    <s v="PRD0188"/>
    <s v="STR001"/>
    <s v="EMP0147"/>
    <n v="3"/>
    <n v="500.05"/>
    <n v="5"/>
    <n v="75.010000000000005"/>
    <n v="5"/>
    <n v="71.260000000000005"/>
    <n v="1496.4"/>
    <n v="1011.27"/>
    <n v="413.87000000000012"/>
    <x v="0"/>
    <x v="0"/>
    <x v="1"/>
    <x v="0"/>
    <s v="11:50"/>
    <s v="Weekday"/>
    <x v="7"/>
    <n v="9"/>
    <n v="2024"/>
    <s v="Sep-2024"/>
    <x v="13"/>
    <s v="Girls Frock"/>
    <x v="19"/>
    <s v="TrendMart Kollam Standard"/>
    <x v="1"/>
    <s v="Gopal Prasad"/>
    <x v="0"/>
    <s v="Yogesh Chettiar"/>
    <n v="9"/>
    <d v="2024-09-01T00:00:00"/>
    <x v="192"/>
    <n v="0.27657711841753546"/>
    <x v="2"/>
  </r>
  <r>
    <s v="INV101291"/>
    <x v="15"/>
    <s v="CUST0489"/>
    <s v="PRD0013"/>
    <s v="STR043"/>
    <s v="EMP0127"/>
    <n v="1"/>
    <n v="814.83"/>
    <n v="20"/>
    <n v="162.97"/>
    <n v="5"/>
    <n v="32.590000000000003"/>
    <n v="684.45"/>
    <n v="550.01"/>
    <n v="101.85000000000005"/>
    <x v="2"/>
    <x v="2"/>
    <x v="0"/>
    <x v="0"/>
    <s v="16:51"/>
    <s v="Weekday"/>
    <x v="5"/>
    <n v="6"/>
    <n v="2024"/>
    <s v="Jun-2024"/>
    <x v="10"/>
    <s v="Crop Top"/>
    <x v="8"/>
    <s v="TrendMart Mangaluru Standard"/>
    <x v="2"/>
    <s v="Jayaram Murthy"/>
    <x v="1"/>
    <s v="Chandra Reddy"/>
    <n v="6"/>
    <d v="2024-06-01T00:00:00"/>
    <x v="15"/>
    <n v="0.14880561034407194"/>
    <x v="3"/>
  </r>
  <r>
    <s v="INV101292"/>
    <x v="1"/>
    <s v="CUST0341"/>
    <s v="PRD0157"/>
    <s v="STR007"/>
    <s v="EMP0127"/>
    <n v="2"/>
    <n v="3221.46"/>
    <n v="5"/>
    <n v="322.14999999999998"/>
    <n v="3"/>
    <n v="183.62"/>
    <n v="6304.39"/>
    <n v="3979.86"/>
    <n v="2140.9100000000003"/>
    <x v="1"/>
    <x v="1"/>
    <x v="0"/>
    <x v="0"/>
    <s v="17:24"/>
    <s v="Weekend"/>
    <x v="1"/>
    <n v="10"/>
    <n v="2024"/>
    <s v="Oct-2024"/>
    <x v="14"/>
    <s v="Ring"/>
    <x v="11"/>
    <s v="TrendMart Thoothukudi Mall Kiosk"/>
    <x v="1"/>
    <s v="Ashok Hegde"/>
    <x v="1"/>
    <s v="Chandra Reddy"/>
    <n v="10"/>
    <d v="2024-10-01T00:00:00"/>
    <x v="115"/>
    <n v="0.33959034894732087"/>
    <x v="2"/>
  </r>
  <r>
    <s v="INV101293"/>
    <x v="30"/>
    <s v="CUST0372"/>
    <s v="PRD0059"/>
    <s v="STR090"/>
    <s v="EMP0061"/>
    <n v="2"/>
    <n v="1520.36"/>
    <n v="10"/>
    <n v="304.07"/>
    <n v="12"/>
    <n v="328.4"/>
    <n v="3065.05"/>
    <n v="1977.14"/>
    <n v="759.5100000000001"/>
    <x v="1"/>
    <x v="1"/>
    <x v="1"/>
    <x v="0"/>
    <s v="10:27"/>
    <s v="Weekday"/>
    <x v="1"/>
    <n v="10"/>
    <n v="2024"/>
    <s v="Oct-2024"/>
    <x v="12"/>
    <s v="Sling Bag"/>
    <x v="16"/>
    <s v="TrendMart Kannur Outlet"/>
    <x v="1"/>
    <s v="Indira Prasad"/>
    <x v="1"/>
    <s v="Ganapathy Naidu"/>
    <n v="10"/>
    <d v="2024-10-01T00:00:00"/>
    <x v="126"/>
    <n v="0.24779693642844328"/>
    <x v="0"/>
  </r>
  <r>
    <s v="INV101294"/>
    <x v="130"/>
    <s v="CUST0250"/>
    <s v="PRD0049"/>
    <s v="STR007"/>
    <s v="EMP0203"/>
    <n v="1"/>
    <n v="1665.78"/>
    <n v="25"/>
    <n v="416.44"/>
    <n v="12"/>
    <n v="149.91999999999999"/>
    <n v="1399.26"/>
    <n v="1004.94"/>
    <n v="244.39999999999995"/>
    <x v="2"/>
    <x v="2"/>
    <x v="0"/>
    <x v="0"/>
    <s v="11:53"/>
    <s v="Weekend"/>
    <x v="1"/>
    <n v="10"/>
    <n v="2024"/>
    <s v="Oct-2024"/>
    <x v="4"/>
    <s v="Sports T-Shirt"/>
    <x v="36"/>
    <s v="TrendMart Thoothukudi Mall Kiosk"/>
    <x v="1"/>
    <s v="Pooja Iyer"/>
    <x v="0"/>
    <s v="Rani Mishra"/>
    <n v="10"/>
    <d v="2024-10-01T00:00:00"/>
    <x v="77"/>
    <n v="0.17466375083972954"/>
    <x v="1"/>
  </r>
  <r>
    <s v="INV101295"/>
    <x v="18"/>
    <s v="CUST0810"/>
    <s v="PRD0057"/>
    <s v="STR002"/>
    <s v="EMP0132"/>
    <n v="3"/>
    <n v="1253.3499999999999"/>
    <n v="30"/>
    <n v="1128.02"/>
    <n v="12"/>
    <n v="315.83999999999997"/>
    <n v="2947.87"/>
    <n v="2718.9"/>
    <n v="-86.870000000000175"/>
    <x v="1"/>
    <x v="1"/>
    <x v="1"/>
    <x v="0"/>
    <s v="16:09"/>
    <s v="Weekday"/>
    <x v="6"/>
    <n v="1"/>
    <n v="2025"/>
    <s v="Jan-2025"/>
    <x v="18"/>
    <s v="Card Holder"/>
    <x v="31"/>
    <s v="TrendMart Thrissur Standard"/>
    <x v="1"/>
    <s v="Latha Ramachandran"/>
    <x v="3"/>
    <s v="Vasanthi Gupta"/>
    <n v="13"/>
    <d v="2025-01-01T00:00:00"/>
    <x v="206"/>
    <n v="-2.9468735052766974E-2"/>
    <x v="1"/>
  </r>
  <r>
    <s v="INV101296"/>
    <x v="198"/>
    <s v="CUST0058"/>
    <s v="PRD0134"/>
    <s v="STR058"/>
    <s v="EMP0009"/>
    <n v="1"/>
    <n v="888.63"/>
    <n v="0"/>
    <n v="0"/>
    <n v="5"/>
    <n v="44.43"/>
    <n v="933.06"/>
    <n v="698.08"/>
    <n v="190.5499999999999"/>
    <x v="2"/>
    <x v="2"/>
    <x v="1"/>
    <x v="0"/>
    <s v="17:03"/>
    <s v="Weekday"/>
    <x v="10"/>
    <n v="4"/>
    <n v="2024"/>
    <s v="Apr-2024"/>
    <x v="8"/>
    <s v="Maxi Dress"/>
    <x v="22"/>
    <s v="TrendMart Thoothukudi Flagship"/>
    <x v="1"/>
    <s v="Gopal Subramaniam"/>
    <x v="1"/>
    <s v="Vinod Hegde"/>
    <n v="4"/>
    <d v="2024-04-01T00:00:00"/>
    <x v="55"/>
    <n v="0.20422052172421915"/>
    <x v="2"/>
  </r>
  <r>
    <s v="INV101297"/>
    <x v="199"/>
    <s v="CUST0656"/>
    <s v="PRD0173"/>
    <s v="STR103"/>
    <s v="EMP0260"/>
    <n v="1"/>
    <n v="2446.0500000000002"/>
    <n v="10"/>
    <n v="244.6"/>
    <n v="12"/>
    <n v="264.17"/>
    <n v="2465.62"/>
    <n v="1862.35"/>
    <n v="339.09999999999997"/>
    <x v="1"/>
    <x v="1"/>
    <x v="0"/>
    <x v="0"/>
    <s v="19:24"/>
    <s v="Weekday"/>
    <x v="10"/>
    <n v="4"/>
    <n v="2024"/>
    <s v="Apr-2024"/>
    <x v="3"/>
    <s v="Slippers"/>
    <x v="23"/>
    <s v="TrendMart Alappuzha Outlet"/>
    <x v="1"/>
    <s v="Chandrika Kamath"/>
    <x v="2"/>
    <s v="Malathi Varma"/>
    <n v="4"/>
    <d v="2024-04-01T00:00:00"/>
    <x v="189"/>
    <n v="0.13753133086201441"/>
    <x v="0"/>
  </r>
  <r>
    <s v="INV101298"/>
    <x v="55"/>
    <s v="CUST0154"/>
    <s v="PRD0027"/>
    <s v="STR073"/>
    <s v="EMP0091"/>
    <n v="2"/>
    <n v="2708.2"/>
    <n v="25"/>
    <n v="1354.1"/>
    <n v="12"/>
    <n v="487.48"/>
    <n v="4549.78"/>
    <n v="4396.4399999999996"/>
    <n v="-334.13999999999987"/>
    <x v="3"/>
    <x v="3"/>
    <x v="0"/>
    <x v="0"/>
    <s v="17:28"/>
    <s v="Weekday"/>
    <x v="1"/>
    <n v="10"/>
    <n v="2024"/>
    <s v="Oct-2024"/>
    <x v="12"/>
    <s v="Sling Bag"/>
    <x v="13"/>
    <s v="TrendMart Thiruvananthapuram High Street"/>
    <x v="1"/>
    <s v="Suresh Gupta"/>
    <x v="0"/>
    <s v="Hari Nair"/>
    <n v="10"/>
    <d v="2024-10-01T00:00:00"/>
    <x v="92"/>
    <n v="-7.3440913626592913E-2"/>
    <x v="1"/>
  </r>
  <r>
    <s v="INV101299"/>
    <x v="222"/>
    <s v="CUST0467"/>
    <s v="PRD0148"/>
    <s v="STR042"/>
    <s v="EMP0223"/>
    <n v="2"/>
    <n v="1015.37"/>
    <n v="20"/>
    <n v="406.15"/>
    <n v="12"/>
    <n v="194.95"/>
    <n v="1819.54"/>
    <n v="1534.22"/>
    <n v="90.369999999999948"/>
    <x v="1"/>
    <x v="1"/>
    <x v="0"/>
    <x v="0"/>
    <s v="14:58"/>
    <s v="Weekday"/>
    <x v="1"/>
    <n v="10"/>
    <n v="2024"/>
    <s v="Oct-2024"/>
    <x v="0"/>
    <s v="Anarkali Kurti"/>
    <x v="31"/>
    <s v="TrendMart Thrissur Standard"/>
    <x v="1"/>
    <s v="Bharathi Shetty"/>
    <x v="1"/>
    <s v="Meena Krishnan"/>
    <n v="10"/>
    <d v="2024-10-01T00:00:00"/>
    <x v="169"/>
    <n v="4.966639919979772E-2"/>
    <x v="3"/>
  </r>
  <r>
    <s v="INV101300"/>
    <x v="102"/>
    <s v="CUST0799"/>
    <s v="PRD0043"/>
    <s v="STR114"/>
    <s v="EMP0204"/>
    <n v="1"/>
    <n v="3156.83"/>
    <n v="15"/>
    <n v="473.52"/>
    <n v="12"/>
    <n v="322"/>
    <n v="3005.31"/>
    <n v="2034.01"/>
    <n v="649.29999999999995"/>
    <x v="5"/>
    <x v="5"/>
    <x v="0"/>
    <x v="1"/>
    <s v="11:51"/>
    <s v="Weekend"/>
    <x v="8"/>
    <n v="3"/>
    <n v="2025"/>
    <s v="Mar-2025"/>
    <x v="12"/>
    <s v="Sling Bag"/>
    <x v="20"/>
    <s v="TrendMart Thiruvananthapuram High Street"/>
    <x v="1"/>
    <s v="Charulatha Hegde"/>
    <x v="1"/>
    <s v="Rahul Krishnan"/>
    <n v="15"/>
    <d v="2025-03-01T00:00:00"/>
    <x v="63"/>
    <n v="0.21605092319927061"/>
    <x v="4"/>
  </r>
  <r>
    <s v="INV101301"/>
    <x v="61"/>
    <s v="CUST0745"/>
    <s v="PRD0105"/>
    <s v="STR079"/>
    <s v="EMP0147"/>
    <n v="2"/>
    <n v="1232.76"/>
    <n v="0"/>
    <n v="0"/>
    <n v="12"/>
    <n v="295.86"/>
    <n v="2761.38"/>
    <n v="1683.7"/>
    <n v="781.82"/>
    <x v="4"/>
    <x v="4"/>
    <x v="1"/>
    <x v="0"/>
    <s v="18:11"/>
    <s v="Weekend"/>
    <x v="6"/>
    <n v="1"/>
    <n v="2025"/>
    <s v="Jan-2025"/>
    <x v="8"/>
    <s v="Shirt Dress"/>
    <x v="43"/>
    <s v="TrendMart Dindigul High Street"/>
    <x v="1"/>
    <s v="Lavanya Hegde"/>
    <x v="0"/>
    <s v="Yogesh Chettiar"/>
    <n v="13"/>
    <d v="2025-01-01T00:00:00"/>
    <x v="97"/>
    <n v="0.28312655266569614"/>
    <x v="2"/>
  </r>
  <r>
    <s v="INV101302"/>
    <x v="339"/>
    <s v="CUST0657"/>
    <s v="PRD0019"/>
    <s v="STR030"/>
    <s v="EMP0147"/>
    <n v="1"/>
    <n v="597.97"/>
    <n v="5"/>
    <n v="29.9"/>
    <n v="5"/>
    <n v="28.4"/>
    <n v="596.47"/>
    <n v="413.39"/>
    <n v="154.68000000000004"/>
    <x v="2"/>
    <x v="2"/>
    <x v="0"/>
    <x v="0"/>
    <s v="20:06"/>
    <s v="Weekday"/>
    <x v="0"/>
    <n v="12"/>
    <n v="2024"/>
    <s v="Dec-2024"/>
    <x v="13"/>
    <s v="Kids T-Shirt"/>
    <x v="22"/>
    <s v="TrendMart Kochi Standard"/>
    <x v="1"/>
    <s v="Manikandan Achari"/>
    <x v="0"/>
    <s v="Yogesh Chettiar"/>
    <n v="12"/>
    <d v="2024-12-01T00:00:00"/>
    <x v="38"/>
    <n v="0.2593256995322481"/>
    <x v="2"/>
  </r>
  <r>
    <s v="INV101303"/>
    <x v="16"/>
    <s v="CUST0816"/>
    <s v="PRD0051"/>
    <s v="STR028"/>
    <s v="EMP0269"/>
    <n v="1"/>
    <n v="1149.5899999999999"/>
    <n v="0"/>
    <n v="0"/>
    <n v="3"/>
    <n v="34.49"/>
    <n v="1184.08"/>
    <n v="954.04"/>
    <n v="195.54999999999995"/>
    <x v="0"/>
    <x v="0"/>
    <x v="0"/>
    <x v="0"/>
    <s v="19:51"/>
    <s v="Weekday"/>
    <x v="1"/>
    <n v="10"/>
    <n v="2024"/>
    <s v="Oct-2024"/>
    <x v="14"/>
    <s v="Necklace"/>
    <x v="46"/>
    <s v="TrendMart Shivamogga Standard"/>
    <x v="2"/>
    <s v="Gokul Chetty"/>
    <x v="1"/>
    <s v="Ishwarya Shetty"/>
    <n v="10"/>
    <d v="2024-10-01T00:00:00"/>
    <x v="113"/>
    <n v="0.16514931423552459"/>
    <x v="2"/>
  </r>
  <r>
    <s v="INV101304"/>
    <x v="217"/>
    <s v="CUST0313"/>
    <s v="PRD0224"/>
    <s v="STR035"/>
    <s v="EMP0156"/>
    <n v="3"/>
    <n v="4926.97"/>
    <n v="0"/>
    <n v="0"/>
    <n v="12"/>
    <n v="1773.71"/>
    <n v="16554.62"/>
    <n v="10112.4"/>
    <n v="4668.5099999999993"/>
    <x v="0"/>
    <x v="0"/>
    <x v="0"/>
    <x v="0"/>
    <s v="14:58"/>
    <s v="Weekday"/>
    <x v="3"/>
    <n v="7"/>
    <n v="2024"/>
    <s v="Jul-2024"/>
    <x v="2"/>
    <s v="Printed Saree"/>
    <x v="3"/>
    <s v="TrendMart Vijayawada Mall Kiosk"/>
    <x v="0"/>
    <s v="Bhagya Ramachandran"/>
    <x v="3"/>
    <s v="Deepthi Iyengar"/>
    <n v="7"/>
    <d v="2024-07-01T00:00:00"/>
    <x v="3"/>
    <n v="0.28200647311747412"/>
    <x v="2"/>
  </r>
  <r>
    <s v="INV101305"/>
    <x v="84"/>
    <s v="CUST0638"/>
    <s v="PRD0034"/>
    <s v="STR118"/>
    <s v="EMP0225"/>
    <n v="1"/>
    <n v="429.24"/>
    <n v="30"/>
    <n v="128.77000000000001"/>
    <n v="5"/>
    <n v="15.02"/>
    <n v="315.49"/>
    <n v="315.13"/>
    <n v="-14.659999999999986"/>
    <x v="1"/>
    <x v="1"/>
    <x v="0"/>
    <x v="0"/>
    <s v="20:03"/>
    <s v="Weekday"/>
    <x v="1"/>
    <n v="10"/>
    <n v="2024"/>
    <s v="Oct-2024"/>
    <x v="19"/>
    <s v="Casual Belt"/>
    <x v="8"/>
    <s v="TrendMart Nellore Mall Kiosk"/>
    <x v="0"/>
    <s v="Chitra Pillai"/>
    <x v="0"/>
    <s v="Swathi Achari"/>
    <n v="10"/>
    <d v="2024-10-01T00:00:00"/>
    <x v="58"/>
    <n v="-4.646739991758847E-2"/>
    <x v="1"/>
  </r>
  <r>
    <s v="INV101306"/>
    <x v="337"/>
    <s v="CUST0316"/>
    <s v="PRD0122"/>
    <s v="STR104"/>
    <s v="EMP0276"/>
    <n v="2"/>
    <n v="713.89"/>
    <n v="0"/>
    <n v="0"/>
    <n v="3"/>
    <n v="42.83"/>
    <n v="1470.61"/>
    <n v="1113.98"/>
    <n v="313.7999999999999"/>
    <x v="1"/>
    <x v="1"/>
    <x v="0"/>
    <x v="0"/>
    <s v="12:53"/>
    <s v="Weekday"/>
    <x v="6"/>
    <n v="1"/>
    <n v="2025"/>
    <s v="Jan-2025"/>
    <x v="14"/>
    <s v="Necklace"/>
    <x v="21"/>
    <s v="TrendMart Kochi High Street"/>
    <x v="1"/>
    <s v="Hariharan Kamath"/>
    <x v="3"/>
    <s v="Manoj Ramachandran"/>
    <n v="13"/>
    <d v="2025-01-01T00:00:00"/>
    <x v="37"/>
    <n v="0.21338084196353888"/>
    <x v="2"/>
  </r>
  <r>
    <s v="INV101307"/>
    <x v="262"/>
    <s v="CUST0571"/>
    <s v="PRD0006"/>
    <s v="STR117"/>
    <s v="EMP0223"/>
    <n v="1"/>
    <n v="1154.23"/>
    <n v="0"/>
    <n v="0"/>
    <n v="12"/>
    <n v="138.51"/>
    <n v="1292.74"/>
    <n v="753.73"/>
    <n v="400.5"/>
    <x v="1"/>
    <x v="1"/>
    <x v="1"/>
    <x v="0"/>
    <s v="17:45"/>
    <s v="Weekend"/>
    <x v="5"/>
    <n v="6"/>
    <n v="2024"/>
    <s v="Jun-2024"/>
    <x v="19"/>
    <s v="Braided Belt"/>
    <x v="34"/>
    <s v="TrendMart Tirunelveli Flagship"/>
    <x v="1"/>
    <s v="Mahesh Varma"/>
    <x v="1"/>
    <s v="Meena Krishnan"/>
    <n v="6"/>
    <d v="2024-06-01T00:00:00"/>
    <x v="224"/>
    <n v="0.30980707644228539"/>
    <x v="2"/>
  </r>
  <r>
    <s v="INV101308"/>
    <x v="305"/>
    <s v="CUST0035"/>
    <s v="PRD0012"/>
    <s v="STR029"/>
    <s v="EMP0160"/>
    <n v="3"/>
    <n v="1219.1400000000001"/>
    <n v="20"/>
    <n v="731.48"/>
    <n v="12"/>
    <n v="351.11"/>
    <n v="3277.05"/>
    <n v="2902.11"/>
    <n v="23.830000000000041"/>
    <x v="2"/>
    <x v="2"/>
    <x v="1"/>
    <x v="0"/>
    <s v="18:38"/>
    <s v="Weekday"/>
    <x v="8"/>
    <n v="3"/>
    <n v="2025"/>
    <s v="Mar-2025"/>
    <x v="17"/>
    <s v="Chinos"/>
    <x v="21"/>
    <s v="TrendMart Davanagere High Street"/>
    <x v="2"/>
    <s v="Sunita Rao"/>
    <x v="0"/>
    <s v="Ganesh Iyengar"/>
    <n v="15"/>
    <d v="2025-03-01T00:00:00"/>
    <x v="210"/>
    <n v="7.2717840740910387E-3"/>
    <x v="3"/>
  </r>
  <r>
    <s v="INV101309"/>
    <x v="225"/>
    <s v="CUST0430"/>
    <s v="PRD0130"/>
    <s v="STR033"/>
    <s v="EMP0269"/>
    <n v="4"/>
    <n v="1396.8"/>
    <n v="30"/>
    <n v="1676.16"/>
    <n v="12"/>
    <n v="469.32"/>
    <n v="4380.3599999999997"/>
    <n v="3848.68"/>
    <n v="62.359999999999843"/>
    <x v="1"/>
    <x v="1"/>
    <x v="0"/>
    <x v="0"/>
    <s v="15:04"/>
    <s v="Weekend"/>
    <x v="0"/>
    <n v="12"/>
    <n v="2024"/>
    <s v="Dec-2024"/>
    <x v="2"/>
    <s v="Cotton Saree"/>
    <x v="47"/>
    <s v="TrendMart Guntur Standard"/>
    <x v="0"/>
    <s v="Jayaram Srinivasan"/>
    <x v="1"/>
    <s v="Ishwarya Shetty"/>
    <n v="12"/>
    <d v="2024-12-01T00:00:00"/>
    <x v="132"/>
    <n v="1.4236272817759237E-2"/>
    <x v="1"/>
  </r>
  <r>
    <s v="INV101310"/>
    <x v="51"/>
    <s v="CUST0238"/>
    <s v="PRD0202"/>
    <s v="STR026"/>
    <s v="EMP0061"/>
    <n v="1"/>
    <n v="903.17"/>
    <n v="25"/>
    <n v="225.79"/>
    <n v="5"/>
    <n v="33.869999999999997"/>
    <n v="711.25"/>
    <n v="590.02"/>
    <n v="87.360000000000014"/>
    <x v="1"/>
    <x v="1"/>
    <x v="0"/>
    <x v="0"/>
    <s v="18:20"/>
    <s v="Weekday"/>
    <x v="10"/>
    <n v="4"/>
    <n v="2024"/>
    <s v="Apr-2024"/>
    <x v="19"/>
    <s v="Casual Belt"/>
    <x v="44"/>
    <s v="TrendMart Guntur Standard"/>
    <x v="0"/>
    <s v="Vidya Kumar"/>
    <x v="1"/>
    <s v="Ganapathy Naidu"/>
    <n v="4"/>
    <d v="2024-04-01T00:00:00"/>
    <x v="133"/>
    <n v="0.12282601054481548"/>
    <x v="1"/>
  </r>
  <r>
    <s v="INV101311"/>
    <x v="154"/>
    <s v="CUST0760"/>
    <s v="PRD0198"/>
    <s v="STR045"/>
    <s v="EMP0127"/>
    <n v="3"/>
    <n v="774.97"/>
    <n v="0"/>
    <n v="0"/>
    <n v="5"/>
    <n v="116.25"/>
    <n v="2441.16"/>
    <n v="1755.78"/>
    <n v="569.12999999999988"/>
    <x v="2"/>
    <x v="2"/>
    <x v="1"/>
    <x v="0"/>
    <s v="11:07"/>
    <s v="Weekday"/>
    <x v="6"/>
    <n v="1"/>
    <n v="2025"/>
    <s v="Jan-2025"/>
    <x v="17"/>
    <s v="Formal Trouser"/>
    <x v="38"/>
    <s v="TrendMart Khammam Standard"/>
    <x v="2"/>
    <s v="Devraj Naicker"/>
    <x v="1"/>
    <s v="Chandra Reddy"/>
    <n v="13"/>
    <d v="2025-01-01T00:00:00"/>
    <x v="182"/>
    <n v="0.23313916334857196"/>
    <x v="2"/>
  </r>
  <r>
    <s v="INV101312"/>
    <x v="5"/>
    <s v="CUST0689"/>
    <s v="PRD0091"/>
    <s v="STR116"/>
    <s v="EMP0026"/>
    <n v="2"/>
    <n v="1281.81"/>
    <n v="15"/>
    <n v="384.54"/>
    <n v="12"/>
    <n v="261.49"/>
    <n v="2440.5700000000002"/>
    <n v="1617.98"/>
    <n v="561.10000000000014"/>
    <x v="2"/>
    <x v="2"/>
    <x v="0"/>
    <x v="0"/>
    <s v="13:30"/>
    <s v="Weekend"/>
    <x v="4"/>
    <n v="2"/>
    <n v="2025"/>
    <s v="Feb-2025"/>
    <x v="0"/>
    <s v="Anarkali Kurti"/>
    <x v="34"/>
    <s v="TrendMart Madurai High Street"/>
    <x v="1"/>
    <s v="Manju Pillai"/>
    <x v="0"/>
    <s v="Sunita Ramachandran"/>
    <n v="14"/>
    <d v="2025-02-01T00:00:00"/>
    <x v="191"/>
    <n v="0.22990530900568315"/>
    <x v="4"/>
  </r>
  <r>
    <s v="INV101313"/>
    <x v="172"/>
    <s v="CUST0328"/>
    <s v="PRD0215"/>
    <s v="STR108"/>
    <s v="EMP0063"/>
    <n v="2"/>
    <n v="1019.88"/>
    <n v="5"/>
    <n v="101.99"/>
    <n v="12"/>
    <n v="232.53"/>
    <n v="2170.3000000000002"/>
    <n v="1406.06"/>
    <n v="531.71000000000026"/>
    <x v="3"/>
    <x v="3"/>
    <x v="1"/>
    <x v="0"/>
    <s v="12:06"/>
    <s v="Weekday"/>
    <x v="1"/>
    <n v="10"/>
    <n v="2024"/>
    <s v="Oct-2024"/>
    <x v="0"/>
    <s v="Anarkali Kurti"/>
    <x v="7"/>
    <s v="TrendMart Kozhikode High Street"/>
    <x v="1"/>
    <s v="Pranav Balasubramaniam"/>
    <x v="1"/>
    <s v="Anusuya Subramaniam"/>
    <n v="10"/>
    <d v="2024-10-01T00:00:00"/>
    <x v="236"/>
    <n v="0.244993779661798"/>
    <x v="2"/>
  </r>
  <r>
    <s v="INV101314"/>
    <x v="130"/>
    <s v="CUST0334"/>
    <s v="PRD0114"/>
    <s v="STR114"/>
    <s v="EMP0001"/>
    <n v="3"/>
    <n v="900.83"/>
    <n v="0"/>
    <n v="0"/>
    <n v="5"/>
    <n v="135.12"/>
    <n v="2837.61"/>
    <n v="1465.8"/>
    <n v="1236.69"/>
    <x v="3"/>
    <x v="3"/>
    <x v="0"/>
    <x v="0"/>
    <s v="21:20"/>
    <s v="Weekend"/>
    <x v="1"/>
    <n v="10"/>
    <n v="2024"/>
    <s v="Oct-2024"/>
    <x v="6"/>
    <s v="Sunglasses"/>
    <x v="6"/>
    <s v="TrendMart Thiruvananthapuram High Street"/>
    <x v="1"/>
    <s v="Selvam Gounder"/>
    <x v="0"/>
    <s v="Charulatha Kumar"/>
    <n v="10"/>
    <d v="2024-10-01T00:00:00"/>
    <x v="8"/>
    <n v="0.43582099019949888"/>
    <x v="2"/>
  </r>
  <r>
    <s v="INV101315"/>
    <x v="146"/>
    <s v="CUST0175"/>
    <s v="PRD0191"/>
    <s v="STR074"/>
    <s v="EMP0206"/>
    <n v="2"/>
    <n v="2990.05"/>
    <n v="5"/>
    <n v="299"/>
    <n v="12"/>
    <n v="681.73"/>
    <n v="6362.83"/>
    <n v="3706.28"/>
    <n v="1974.8199999999997"/>
    <x v="0"/>
    <x v="0"/>
    <x v="0"/>
    <x v="0"/>
    <s v="17:47"/>
    <s v="Weekend"/>
    <x v="9"/>
    <n v="11"/>
    <n v="2024"/>
    <s v="Nov-2024"/>
    <x v="2"/>
    <s v="Silk Saree"/>
    <x v="39"/>
    <s v="TrendMart Kurnool High Street"/>
    <x v="0"/>
    <s v="Akhila Naicker"/>
    <x v="0"/>
    <s v="Arjun Krishnan"/>
    <n v="11"/>
    <d v="2024-11-01T00:00:00"/>
    <x v="79"/>
    <n v="0.31036818522575643"/>
    <x v="2"/>
  </r>
  <r>
    <s v="INV101316"/>
    <x v="33"/>
    <s v="CUST0771"/>
    <s v="PRD0126"/>
    <s v="STR020"/>
    <s v="EMP0215"/>
    <n v="3"/>
    <n v="1029.72"/>
    <n v="0"/>
    <n v="0"/>
    <n v="12"/>
    <n v="370.7"/>
    <n v="3459.86"/>
    <n v="1936.77"/>
    <n v="1152.3900000000001"/>
    <x v="3"/>
    <x v="3"/>
    <x v="0"/>
    <x v="0"/>
    <s v="18:08"/>
    <s v="Weekday"/>
    <x v="5"/>
    <n v="6"/>
    <n v="2024"/>
    <s v="Jun-2024"/>
    <x v="11"/>
    <s v="Formal Shirt"/>
    <x v="38"/>
    <s v="TrendMart Guntur Standard"/>
    <x v="0"/>
    <s v="Kiran Prasad"/>
    <x v="3"/>
    <s v="Praveen Gupta"/>
    <n v="6"/>
    <d v="2024-06-01T00:00:00"/>
    <x v="76"/>
    <n v="0.33307417063118161"/>
    <x v="2"/>
  </r>
  <r>
    <s v="INV101317"/>
    <x v="148"/>
    <s v="CUST0085"/>
    <s v="PRD0189"/>
    <s v="STR117"/>
    <s v="EMP0160"/>
    <n v="1"/>
    <n v="1586.27"/>
    <n v="5"/>
    <n v="79.31"/>
    <n v="12"/>
    <n v="180.84"/>
    <n v="1687.8"/>
    <n v="946.3"/>
    <n v="560.66"/>
    <x v="0"/>
    <x v="0"/>
    <x v="0"/>
    <x v="0"/>
    <s v="10:49"/>
    <s v="Weekend"/>
    <x v="2"/>
    <n v="5"/>
    <n v="2024"/>
    <s v="May-2024"/>
    <x v="9"/>
    <s v="Smart Watch"/>
    <x v="11"/>
    <s v="TrendMart Tirunelveli Flagship"/>
    <x v="1"/>
    <s v="Devraj Iyengar"/>
    <x v="1"/>
    <s v="Ganesh Iyengar"/>
    <n v="5"/>
    <d v="2024-05-01T00:00:00"/>
    <x v="14"/>
    <n v="0.33218390804597703"/>
    <x v="2"/>
  </r>
  <r>
    <s v="INV101318"/>
    <x v="98"/>
    <s v="CUST0489"/>
    <s v="PRD0223"/>
    <s v="STR112"/>
    <s v="EMP0225"/>
    <n v="2"/>
    <n v="1020.02"/>
    <n v="25"/>
    <n v="510.01"/>
    <n v="12"/>
    <n v="183.6"/>
    <n v="1713.63"/>
    <n v="1522.14"/>
    <n v="7.8900000000000148"/>
    <x v="1"/>
    <x v="1"/>
    <x v="1"/>
    <x v="0"/>
    <s v="19:37"/>
    <s v="Weekend"/>
    <x v="11"/>
    <n v="8"/>
    <n v="2024"/>
    <s v="Aug-2024"/>
    <x v="19"/>
    <s v="Casual Belt"/>
    <x v="4"/>
    <s v="TrendMart Guntur Outlet"/>
    <x v="0"/>
    <s v="Jayaram Murthy"/>
    <x v="1"/>
    <s v="Swathi Achari"/>
    <n v="8"/>
    <d v="2024-08-01T00:00:00"/>
    <x v="208"/>
    <n v="4.6042611298821885E-3"/>
    <x v="1"/>
  </r>
  <r>
    <s v="INV101319"/>
    <x v="51"/>
    <s v="CUST0341"/>
    <s v="PRD0231"/>
    <s v="STR031"/>
    <s v="EMP0258"/>
    <n v="4"/>
    <n v="1327.96"/>
    <n v="5"/>
    <n v="265.58999999999997"/>
    <n v="12"/>
    <n v="605.54999999999995"/>
    <n v="5651.8"/>
    <n v="3578.72"/>
    <n v="1467.5300000000004"/>
    <x v="3"/>
    <x v="3"/>
    <x v="0"/>
    <x v="0"/>
    <s v="13:42"/>
    <s v="Weekday"/>
    <x v="10"/>
    <n v="4"/>
    <n v="2024"/>
    <s v="Apr-2024"/>
    <x v="4"/>
    <s v="Track Suit"/>
    <x v="30"/>
    <s v="TrendMart Kozhikode Mall Kiosk"/>
    <x v="1"/>
    <s v="Ashok Hegde"/>
    <x v="1"/>
    <s v="Preethi Singh"/>
    <n v="4"/>
    <d v="2024-04-01T00:00:00"/>
    <x v="151"/>
    <n v="0.25965710039279527"/>
    <x v="2"/>
  </r>
  <r>
    <s v="INV101320"/>
    <x v="26"/>
    <s v="CUST0200"/>
    <s v="PRD0055"/>
    <s v="STR091"/>
    <s v="EMP0170"/>
    <n v="1"/>
    <n v="1413.43"/>
    <n v="5"/>
    <n v="70.67"/>
    <n v="12"/>
    <n v="161.13"/>
    <n v="1503.89"/>
    <n v="1079.47"/>
    <n v="263.29000000000008"/>
    <x v="0"/>
    <x v="0"/>
    <x v="0"/>
    <x v="0"/>
    <s v="12:10"/>
    <s v="Weekday"/>
    <x v="7"/>
    <n v="9"/>
    <n v="2024"/>
    <s v="Sep-2024"/>
    <x v="4"/>
    <s v="Sports T-Shirt"/>
    <x v="20"/>
    <s v="TrendMart Nizamabad Standard"/>
    <x v="2"/>
    <s v="Balaji Chettiar"/>
    <x v="3"/>
    <s v="Jyothi Prasad"/>
    <n v="9"/>
    <d v="2024-09-01T00:00:00"/>
    <x v="121"/>
    <n v="0.17507264494078692"/>
    <x v="2"/>
  </r>
  <r>
    <s v="INV101321"/>
    <x v="84"/>
    <s v="CUST0263"/>
    <s v="PRD0114"/>
    <s v="STR081"/>
    <s v="EMP0061"/>
    <n v="2"/>
    <n v="861.3"/>
    <n v="20"/>
    <n v="344.52"/>
    <n v="5"/>
    <n v="68.900000000000006"/>
    <n v="1446.98"/>
    <n v="977.2"/>
    <n v="400.88"/>
    <x v="1"/>
    <x v="1"/>
    <x v="1"/>
    <x v="0"/>
    <s v="17:04"/>
    <s v="Weekday"/>
    <x v="1"/>
    <n v="10"/>
    <n v="2024"/>
    <s v="Oct-2024"/>
    <x v="6"/>
    <s v="Sunglasses"/>
    <x v="6"/>
    <s v="TrendMart Alappuzha Outlet"/>
    <x v="1"/>
    <s v="Lavanya Kumar"/>
    <x v="0"/>
    <s v="Ganapathy Naidu"/>
    <n v="10"/>
    <d v="2024-10-01T00:00:00"/>
    <x v="8"/>
    <n v="0.27704598543172676"/>
    <x v="3"/>
  </r>
  <r>
    <s v="INV101322"/>
    <x v="254"/>
    <s v="CUST0607"/>
    <s v="PRD0163"/>
    <s v="STR096"/>
    <s v="EMP0260"/>
    <n v="2"/>
    <n v="1191.75"/>
    <n v="30"/>
    <n v="715.05"/>
    <n v="12"/>
    <n v="200.21"/>
    <n v="1868.66"/>
    <n v="1605.28"/>
    <n v="63.170000000000101"/>
    <x v="0"/>
    <x v="0"/>
    <x v="1"/>
    <x v="0"/>
    <s v="19:09"/>
    <s v="Weekday"/>
    <x v="4"/>
    <n v="2"/>
    <n v="2025"/>
    <s v="Feb-2025"/>
    <x v="15"/>
    <s v="Muffler"/>
    <x v="5"/>
    <s v="TrendMart Mangaluru Mall Kiosk"/>
    <x v="2"/>
    <s v="Jagan Iyer"/>
    <x v="3"/>
    <s v="Malathi Varma"/>
    <n v="14"/>
    <d v="2025-02-01T00:00:00"/>
    <x v="44"/>
    <n v="3.3804972547172893E-2"/>
    <x v="1"/>
  </r>
  <r>
    <s v="INV101323"/>
    <x v="57"/>
    <s v="CUST0314"/>
    <s v="PRD0001"/>
    <s v="STR084"/>
    <s v="EMP0160"/>
    <n v="3"/>
    <n v="1966.06"/>
    <n v="0"/>
    <n v="0"/>
    <n v="12"/>
    <n v="707.78"/>
    <n v="6605.96"/>
    <n v="4227.3599999999997"/>
    <n v="1670.8200000000004"/>
    <x v="2"/>
    <x v="2"/>
    <x v="1"/>
    <x v="0"/>
    <s v="20:00"/>
    <s v="Weekend"/>
    <x v="2"/>
    <n v="5"/>
    <n v="2024"/>
    <s v="May-2024"/>
    <x v="15"/>
    <s v="Sweater"/>
    <x v="40"/>
    <s v="TrendMart Tirupati High Street"/>
    <x v="0"/>
    <s v="Sunita Subramaniam"/>
    <x v="2"/>
    <s v="Ganesh Iyengar"/>
    <n v="5"/>
    <d v="2024-05-01T00:00:00"/>
    <x v="84"/>
    <n v="0.25292614548074777"/>
    <x v="2"/>
  </r>
  <r>
    <s v="INV101324"/>
    <x v="16"/>
    <s v="CUST0324"/>
    <s v="PRD0026"/>
    <s v="STR076"/>
    <s v="EMP0170"/>
    <n v="1"/>
    <n v="1529.21"/>
    <n v="10"/>
    <n v="152.91999999999999"/>
    <n v="12"/>
    <n v="165.15"/>
    <n v="1541.44"/>
    <n v="1045.19"/>
    <n v="331.1"/>
    <x v="1"/>
    <x v="1"/>
    <x v="1"/>
    <x v="0"/>
    <s v="18:39"/>
    <s v="Weekday"/>
    <x v="1"/>
    <n v="10"/>
    <n v="2024"/>
    <s v="Oct-2024"/>
    <x v="15"/>
    <s v="Hoodie"/>
    <x v="36"/>
    <s v="TrendMart Chennai Standard"/>
    <x v="1"/>
    <s v="Kavitha Iyengar"/>
    <x v="0"/>
    <s v="Jyothi Prasad"/>
    <n v="10"/>
    <d v="2024-10-01T00:00:00"/>
    <x v="215"/>
    <n v="0.21479914884783061"/>
    <x v="0"/>
  </r>
  <r>
    <s v="INV101325"/>
    <x v="37"/>
    <s v="CUST0527"/>
    <s v="PRD0250"/>
    <s v="STR091"/>
    <s v="EMP0170"/>
    <n v="2"/>
    <n v="4914.78"/>
    <n v="0"/>
    <n v="0"/>
    <n v="12"/>
    <n v="1179.55"/>
    <n v="11009.11"/>
    <n v="7301.1"/>
    <n v="2528.46"/>
    <x v="4"/>
    <x v="4"/>
    <x v="0"/>
    <x v="0"/>
    <s v="21:11"/>
    <s v="Weekend"/>
    <x v="0"/>
    <n v="12"/>
    <n v="2024"/>
    <s v="Dec-2024"/>
    <x v="9"/>
    <s v="Digital Watch"/>
    <x v="0"/>
    <s v="TrendMart Nizamabad Standard"/>
    <x v="2"/>
    <s v="Vani Chetty"/>
    <x v="1"/>
    <s v="Jyothi Prasad"/>
    <n v="12"/>
    <d v="2024-12-01T00:00:00"/>
    <x v="34"/>
    <n v="0.22966979165436624"/>
    <x v="2"/>
  </r>
  <r>
    <s v="INV101326"/>
    <x v="45"/>
    <s v="CUST0524"/>
    <s v="PRD0114"/>
    <s v="STR004"/>
    <s v="EMP0240"/>
    <n v="1"/>
    <n v="867.64"/>
    <n v="10"/>
    <n v="86.76"/>
    <n v="5"/>
    <n v="39.04"/>
    <n v="819.92"/>
    <n v="488.6"/>
    <n v="292.27999999999992"/>
    <x v="0"/>
    <x v="0"/>
    <x v="1"/>
    <x v="0"/>
    <s v="12:49"/>
    <s v="Weekday"/>
    <x v="5"/>
    <n v="6"/>
    <n v="2024"/>
    <s v="Jun-2024"/>
    <x v="6"/>
    <s v="Sunglasses"/>
    <x v="6"/>
    <s v="TrendMart Kalaburagi Mall Kiosk"/>
    <x v="2"/>
    <s v="Balaji Mishra"/>
    <x v="0"/>
    <s v="Gopal Prasad"/>
    <n v="6"/>
    <d v="2024-06-01T00:00:00"/>
    <x v="8"/>
    <n v="0.35647380232217768"/>
    <x v="0"/>
  </r>
  <r>
    <s v="INV101327"/>
    <x v="6"/>
    <s v="CUST0508"/>
    <s v="PRD0131"/>
    <s v="STR103"/>
    <s v="EMP0240"/>
    <n v="1"/>
    <n v="1163.8499999999999"/>
    <n v="0"/>
    <n v="0"/>
    <n v="12"/>
    <n v="139.66"/>
    <n v="1303.51"/>
    <n v="735.85"/>
    <n v="428"/>
    <x v="1"/>
    <x v="1"/>
    <x v="0"/>
    <x v="0"/>
    <s v="14:14"/>
    <s v="Weekday"/>
    <x v="5"/>
    <n v="6"/>
    <n v="2024"/>
    <s v="Jun-2024"/>
    <x v="4"/>
    <s v="Joggers"/>
    <x v="24"/>
    <s v="TrendMart Alappuzha Outlet"/>
    <x v="1"/>
    <s v="Akhila Kamath"/>
    <x v="3"/>
    <s v="Gopal Prasad"/>
    <n v="6"/>
    <d v="2024-06-01T00:00:00"/>
    <x v="134"/>
    <n v="0.3283442397833542"/>
    <x v="2"/>
  </r>
  <r>
    <s v="INV101328"/>
    <x v="32"/>
    <s v="CUST0584"/>
    <s v="PRD0150"/>
    <s v="STR117"/>
    <s v="EMP0170"/>
    <n v="3"/>
    <n v="692.87"/>
    <n v="5"/>
    <n v="103.93"/>
    <n v="5"/>
    <n v="98.73"/>
    <n v="2073.41"/>
    <n v="1576.35"/>
    <n v="398.32999999999993"/>
    <x v="3"/>
    <x v="3"/>
    <x v="1"/>
    <x v="0"/>
    <s v="10:04"/>
    <s v="Weekday"/>
    <x v="11"/>
    <n v="8"/>
    <n v="2024"/>
    <s v="Aug-2024"/>
    <x v="13"/>
    <s v="Girls Frock"/>
    <x v="7"/>
    <s v="TrendMart Tirunelveli Flagship"/>
    <x v="1"/>
    <s v="Vinod Naidu"/>
    <x v="0"/>
    <s v="Jyothi Prasad"/>
    <n v="8"/>
    <d v="2024-08-01T00:00:00"/>
    <x v="38"/>
    <n v="0.1921134749036611"/>
    <x v="2"/>
  </r>
  <r>
    <s v="INV101329"/>
    <x v="344"/>
    <s v="CUST0731"/>
    <s v="PRD0028"/>
    <s v="STR115"/>
    <s v="EMP0026"/>
    <n v="4"/>
    <n v="807.29"/>
    <n v="15"/>
    <n v="484.37"/>
    <n v="5"/>
    <n v="137.24"/>
    <n v="2882.03"/>
    <n v="2302.88"/>
    <n v="441.91000000000008"/>
    <x v="0"/>
    <x v="0"/>
    <x v="0"/>
    <x v="0"/>
    <s v="16:00"/>
    <s v="Weekday"/>
    <x v="6"/>
    <n v="1"/>
    <n v="2025"/>
    <s v="Jan-2025"/>
    <x v="17"/>
    <s v="Chinos"/>
    <x v="19"/>
    <s v="TrendMart Bengaluru Standard"/>
    <x v="2"/>
    <s v="Chidambaram Subramaniam"/>
    <x v="1"/>
    <s v="Sunita Ramachandran"/>
    <n v="13"/>
    <d v="2025-01-01T00:00:00"/>
    <x v="231"/>
    <n v="0.15333289382830853"/>
    <x v="4"/>
  </r>
  <r>
    <s v="INV101330"/>
    <x v="174"/>
    <s v="CUST0117"/>
    <s v="PRD0154"/>
    <s v="STR054"/>
    <s v="EMP0141"/>
    <n v="2"/>
    <n v="587.28"/>
    <n v="5"/>
    <n v="58.73"/>
    <n v="5"/>
    <n v="55.79"/>
    <n v="1171.6199999999999"/>
    <n v="746.54"/>
    <n v="369.28999999999991"/>
    <x v="0"/>
    <x v="0"/>
    <x v="0"/>
    <x v="0"/>
    <s v="18:35"/>
    <s v="Weekday"/>
    <x v="2"/>
    <n v="5"/>
    <n v="2024"/>
    <s v="May-2024"/>
    <x v="1"/>
    <s v="Graphic Tee"/>
    <x v="12"/>
    <s v="TrendMart Thoothukudi Mall Kiosk"/>
    <x v="1"/>
    <s v="Jyothi Achari"/>
    <x v="1"/>
    <s v="Dhruv Mishra"/>
    <n v="5"/>
    <d v="2024-05-01T00:00:00"/>
    <x v="225"/>
    <n v="0.31519605332787076"/>
    <x v="2"/>
  </r>
  <r>
    <s v="INV101331"/>
    <x v="42"/>
    <s v="CUST0224"/>
    <s v="PRD0209"/>
    <s v="STR003"/>
    <s v="EMP0170"/>
    <n v="3"/>
    <n v="1332.23"/>
    <n v="0"/>
    <n v="0"/>
    <n v="12"/>
    <n v="479.6"/>
    <n v="4476.29"/>
    <n v="2613.7800000000002"/>
    <n v="1382.9099999999999"/>
    <x v="2"/>
    <x v="2"/>
    <x v="0"/>
    <x v="0"/>
    <s v="10:36"/>
    <s v="Weekend"/>
    <x v="2"/>
    <n v="5"/>
    <n v="2024"/>
    <s v="May-2024"/>
    <x v="17"/>
    <s v="Formal Trouser"/>
    <x v="11"/>
    <s v="TrendMart Tumakuru High Street"/>
    <x v="2"/>
    <s v="Chidambaram Yadav"/>
    <x v="3"/>
    <s v="Jyothi Prasad"/>
    <n v="5"/>
    <d v="2024-05-01T00:00:00"/>
    <x v="245"/>
    <n v="0.30894110971362443"/>
    <x v="2"/>
  </r>
  <r>
    <s v="INV101332"/>
    <x v="127"/>
    <s v="CUST0846"/>
    <s v="PRD0043"/>
    <s v="STR009"/>
    <s v="EMP0073"/>
    <n v="1"/>
    <n v="3154.56"/>
    <n v="20"/>
    <n v="630.91"/>
    <n v="12"/>
    <n v="302.83999999999997"/>
    <n v="2826.49"/>
    <n v="2034.01"/>
    <n v="489.63999999999982"/>
    <x v="1"/>
    <x v="1"/>
    <x v="0"/>
    <x v="1"/>
    <s v="13:34"/>
    <s v="Weekday"/>
    <x v="2"/>
    <n v="5"/>
    <n v="2024"/>
    <s v="May-2024"/>
    <x v="12"/>
    <s v="Sling Bag"/>
    <x v="20"/>
    <s v="TrendMart Thrissur High Street"/>
    <x v="1"/>
    <s v="Jayaram Nair"/>
    <x v="2"/>
    <s v="Sathish Sundaram"/>
    <n v="5"/>
    <d v="2024-05-01T00:00:00"/>
    <x v="63"/>
    <n v="0.17323252514602913"/>
    <x v="3"/>
  </r>
  <r>
    <s v="INV101333"/>
    <x v="175"/>
    <s v="CUST0580"/>
    <s v="PRD0039"/>
    <s v="STR079"/>
    <s v="EMP0020"/>
    <n v="1"/>
    <n v="887.77"/>
    <n v="0"/>
    <n v="0"/>
    <n v="5"/>
    <n v="44.39"/>
    <n v="932.16"/>
    <n v="570.20000000000005"/>
    <n v="317.56999999999994"/>
    <x v="2"/>
    <x v="2"/>
    <x v="0"/>
    <x v="0"/>
    <s v="16:39"/>
    <s v="Weekday"/>
    <x v="2"/>
    <n v="5"/>
    <n v="2024"/>
    <s v="May-2024"/>
    <x v="11"/>
    <s v="Denim Shirt"/>
    <x v="45"/>
    <s v="TrendMart Dindigul High Street"/>
    <x v="1"/>
    <s v="Tarun Varma"/>
    <x v="0"/>
    <s v="Eswar Prasad"/>
    <n v="5"/>
    <d v="2024-05-01T00:00:00"/>
    <x v="111"/>
    <n v="0.34068185719189831"/>
    <x v="2"/>
  </r>
  <r>
    <s v="INV101334"/>
    <x v="293"/>
    <s v="CUST0508"/>
    <s v="PRD0126"/>
    <s v="STR018"/>
    <s v="EMP0008"/>
    <n v="1"/>
    <n v="1102.53"/>
    <n v="30"/>
    <n v="330.76"/>
    <n v="12"/>
    <n v="92.61"/>
    <n v="864.38"/>
    <n v="645.59"/>
    <n v="126.17999999999996"/>
    <x v="1"/>
    <x v="1"/>
    <x v="1"/>
    <x v="0"/>
    <s v="13:44"/>
    <s v="Weekend"/>
    <x v="4"/>
    <n v="2"/>
    <n v="2025"/>
    <s v="Feb-2025"/>
    <x v="11"/>
    <s v="Formal Shirt"/>
    <x v="38"/>
    <s v="TrendMart Visakhapatnam High Street"/>
    <x v="0"/>
    <s v="Akhila Kamath"/>
    <x v="3"/>
    <s v="Deepak Kamath"/>
    <n v="14"/>
    <d v="2025-02-01T00:00:00"/>
    <x v="76"/>
    <n v="0.14597746361553943"/>
    <x v="1"/>
  </r>
  <r>
    <s v="INV101335"/>
    <x v="293"/>
    <s v="CUST0115"/>
    <s v="PRD0014"/>
    <s v="STR115"/>
    <s v="EMP0194"/>
    <n v="4"/>
    <n v="1782.22"/>
    <n v="10"/>
    <n v="712.89"/>
    <n v="12"/>
    <n v="769.92"/>
    <n v="7185.91"/>
    <n v="4820.5600000000004"/>
    <n v="1595.4299999999994"/>
    <x v="3"/>
    <x v="3"/>
    <x v="0"/>
    <x v="0"/>
    <s v="13:02"/>
    <s v="Weekend"/>
    <x v="4"/>
    <n v="2"/>
    <n v="2025"/>
    <s v="Feb-2025"/>
    <x v="16"/>
    <s v="Nehru Jacket"/>
    <x v="44"/>
    <s v="TrendMart Bengaluru Standard"/>
    <x v="2"/>
    <s v="Chandrika Iyer"/>
    <x v="1"/>
    <s v="Pranav Reddy"/>
    <n v="14"/>
    <d v="2025-02-01T00:00:00"/>
    <x v="217"/>
    <n v="0.22202198468948253"/>
    <x v="0"/>
  </r>
  <r>
    <s v="INV101336"/>
    <x v="60"/>
    <s v="CUST0212"/>
    <s v="PRD0015"/>
    <s v="STR027"/>
    <s v="EMP0258"/>
    <n v="1"/>
    <n v="4221.8900000000003"/>
    <n v="5"/>
    <n v="211.09"/>
    <n v="12"/>
    <n v="481.3"/>
    <n v="4492.1000000000004"/>
    <n v="2630.84"/>
    <n v="1379.9600000000003"/>
    <x v="1"/>
    <x v="1"/>
    <x v="1"/>
    <x v="1"/>
    <s v="14:05"/>
    <s v="Weekend"/>
    <x v="11"/>
    <n v="8"/>
    <n v="2024"/>
    <s v="Aug-2024"/>
    <x v="9"/>
    <s v="Smart Watch"/>
    <x v="1"/>
    <s v="TrendMart Hyderabad Standard"/>
    <x v="2"/>
    <s v="Siddharth Gounder"/>
    <x v="1"/>
    <s v="Preethi Singh"/>
    <n v="8"/>
    <d v="2024-08-01T00:00:00"/>
    <x v="230"/>
    <n v="0.30719707931702323"/>
    <x v="2"/>
  </r>
  <r>
    <s v="INV101337"/>
    <x v="103"/>
    <s v="CUST0245"/>
    <s v="PRD0134"/>
    <s v="STR029"/>
    <s v="EMP0206"/>
    <n v="1"/>
    <n v="921.16"/>
    <n v="30"/>
    <n v="276.35000000000002"/>
    <n v="5"/>
    <n v="32.24"/>
    <n v="677.05"/>
    <n v="698.08"/>
    <n v="-53.270000000000088"/>
    <x v="0"/>
    <x v="0"/>
    <x v="0"/>
    <x v="0"/>
    <s v="14:12"/>
    <s v="Weekday"/>
    <x v="5"/>
    <n v="6"/>
    <n v="2024"/>
    <s v="Jun-2024"/>
    <x v="8"/>
    <s v="Maxi Dress"/>
    <x v="22"/>
    <s v="TrendMart Davanagere High Street"/>
    <x v="2"/>
    <s v="Ishwarya Kamath"/>
    <x v="2"/>
    <s v="Arjun Krishnan"/>
    <n v="6"/>
    <d v="2024-06-01T00:00:00"/>
    <x v="55"/>
    <n v="-7.8679565763237716E-2"/>
    <x v="1"/>
  </r>
  <r>
    <s v="INV101338"/>
    <x v="42"/>
    <s v="CUST0029"/>
    <s v="PRD0039"/>
    <s v="STR096"/>
    <s v="EMP0173"/>
    <n v="1"/>
    <n v="873.22"/>
    <n v="0"/>
    <n v="0"/>
    <n v="5"/>
    <n v="43.66"/>
    <n v="916.88"/>
    <n v="570.20000000000005"/>
    <n v="303.02"/>
    <x v="0"/>
    <x v="0"/>
    <x v="0"/>
    <x v="0"/>
    <s v="13:41"/>
    <s v="Weekend"/>
    <x v="2"/>
    <n v="5"/>
    <n v="2024"/>
    <s v="May-2024"/>
    <x v="11"/>
    <s v="Denim Shirt"/>
    <x v="45"/>
    <s v="TrendMart Mangaluru Mall Kiosk"/>
    <x v="2"/>
    <s v="Janani Chettiar"/>
    <x v="1"/>
    <s v="Logesh Gopalakrishnan"/>
    <n v="5"/>
    <d v="2024-05-01T00:00:00"/>
    <x v="111"/>
    <n v="0.33049035860745135"/>
    <x v="2"/>
  </r>
  <r>
    <s v="INV101339"/>
    <x v="194"/>
    <s v="CUST0592"/>
    <s v="PRD0048"/>
    <s v="STR032"/>
    <s v="EMP0160"/>
    <n v="1"/>
    <n v="1219.1600000000001"/>
    <n v="10"/>
    <n v="121.92"/>
    <n v="12"/>
    <n v="131.66999999999999"/>
    <n v="1228.9100000000001"/>
    <n v="583.86"/>
    <n v="513.38000000000011"/>
    <x v="0"/>
    <x v="0"/>
    <x v="0"/>
    <x v="0"/>
    <s v="20:10"/>
    <s v="Weekend"/>
    <x v="7"/>
    <n v="9"/>
    <n v="2024"/>
    <s v="Sep-2024"/>
    <x v="6"/>
    <s v="Tie"/>
    <x v="25"/>
    <s v="TrendMart Kochi Standard"/>
    <x v="1"/>
    <s v="Kiran Chandran"/>
    <x v="1"/>
    <s v="Ganesh Iyengar"/>
    <n v="9"/>
    <d v="2024-09-01T00:00:00"/>
    <x v="18"/>
    <n v="0.41775231709401017"/>
    <x v="0"/>
  </r>
  <r>
    <s v="INV101340"/>
    <x v="232"/>
    <s v="CUST0219"/>
    <s v="PRD0053"/>
    <s v="STR021"/>
    <s v="EMP0156"/>
    <n v="2"/>
    <n v="421.39"/>
    <n v="0"/>
    <n v="0"/>
    <n v="5"/>
    <n v="42.14"/>
    <n v="884.92"/>
    <n v="654.72"/>
    <n v="188.05999999999995"/>
    <x v="3"/>
    <x v="3"/>
    <x v="0"/>
    <x v="1"/>
    <s v="19:07"/>
    <s v="Weekday"/>
    <x v="1"/>
    <n v="10"/>
    <n v="2024"/>
    <s v="Oct-2024"/>
    <x v="13"/>
    <s v="Girls Frock"/>
    <x v="21"/>
    <s v="TrendMart Kozhikode Standard"/>
    <x v="1"/>
    <s v="Lavanya Shetty"/>
    <x v="0"/>
    <s v="Deepthi Iyengar"/>
    <n v="10"/>
    <d v="2024-10-01T00:00:00"/>
    <x v="200"/>
    <n v="0.21251638566198069"/>
    <x v="2"/>
  </r>
  <r>
    <s v="INV101341"/>
    <x v="301"/>
    <s v="CUST0593"/>
    <s v="PRD0224"/>
    <s v="STR112"/>
    <s v="EMP0205"/>
    <n v="1"/>
    <n v="4825.74"/>
    <n v="0"/>
    <n v="0"/>
    <n v="12"/>
    <n v="579.09"/>
    <n v="5404.83"/>
    <n v="3370.8"/>
    <n v="1454.9399999999996"/>
    <x v="0"/>
    <x v="0"/>
    <x v="1"/>
    <x v="0"/>
    <s v="16:41"/>
    <s v="Weekday"/>
    <x v="0"/>
    <n v="12"/>
    <n v="2024"/>
    <s v="Dec-2024"/>
    <x v="2"/>
    <s v="Printed Saree"/>
    <x v="3"/>
    <s v="TrendMart Guntur Outlet"/>
    <x v="0"/>
    <s v="Hema Naidu"/>
    <x v="1"/>
    <s v="Malini Gowda"/>
    <n v="12"/>
    <d v="2024-12-01T00:00:00"/>
    <x v="3"/>
    <n v="0.26919255554753796"/>
    <x v="2"/>
  </r>
  <r>
    <s v="INV101342"/>
    <x v="133"/>
    <s v="CUST0201"/>
    <s v="PRD0062"/>
    <s v="STR088"/>
    <s v="EMP0156"/>
    <n v="3"/>
    <n v="609.76"/>
    <n v="30"/>
    <n v="548.78"/>
    <n v="5"/>
    <n v="64.03"/>
    <n v="1344.53"/>
    <n v="1274.28"/>
    <n v="6.2199999999999989"/>
    <x v="0"/>
    <x v="0"/>
    <x v="0"/>
    <x v="0"/>
    <s v="12:00"/>
    <s v="Weekday"/>
    <x v="2"/>
    <n v="5"/>
    <n v="2024"/>
    <s v="May-2024"/>
    <x v="13"/>
    <s v="Girls Frock"/>
    <x v="25"/>
    <s v="TrendMart Warangal High Street"/>
    <x v="2"/>
    <s v="Muthu Iyengar"/>
    <x v="1"/>
    <s v="Deepthi Iyengar"/>
    <n v="5"/>
    <d v="2024-05-01T00:00:00"/>
    <x v="106"/>
    <n v="4.6261518895078573E-3"/>
    <x v="1"/>
  </r>
  <r>
    <s v="INV101343"/>
    <x v="115"/>
    <s v="CUST0083"/>
    <s v="PRD0217"/>
    <s v="STR107"/>
    <s v="EMP0170"/>
    <n v="2"/>
    <n v="1125.93"/>
    <n v="10"/>
    <n v="225.19"/>
    <n v="12"/>
    <n v="243.2"/>
    <n v="2269.87"/>
    <n v="1444.8"/>
    <n v="581.86999999999989"/>
    <x v="4"/>
    <x v="4"/>
    <x v="1"/>
    <x v="0"/>
    <s v="12:46"/>
    <s v="Weekend"/>
    <x v="10"/>
    <n v="4"/>
    <n v="2024"/>
    <s v="Apr-2024"/>
    <x v="7"/>
    <s v="Straight Fit"/>
    <x v="47"/>
    <s v="TrendMart Kochi High Street"/>
    <x v="1"/>
    <s v="Chandrika Gowda"/>
    <x v="3"/>
    <s v="Jyothi Prasad"/>
    <n v="4"/>
    <d v="2024-04-01T00:00:00"/>
    <x v="214"/>
    <n v="0.25634507703084314"/>
    <x v="0"/>
  </r>
  <r>
    <s v="INV101344"/>
    <x v="5"/>
    <s v="CUST0449"/>
    <s v="PRD0240"/>
    <s v="STR113"/>
    <s v="EMP0015"/>
    <n v="1"/>
    <n v="505.12"/>
    <n v="0"/>
    <n v="0"/>
    <n v="5"/>
    <n v="25.26"/>
    <n v="530.38"/>
    <n v="367.86"/>
    <n v="137.26"/>
    <x v="1"/>
    <x v="1"/>
    <x v="0"/>
    <x v="0"/>
    <s v="10:09"/>
    <s v="Weekend"/>
    <x v="4"/>
    <n v="2"/>
    <n v="2025"/>
    <s v="Feb-2025"/>
    <x v="18"/>
    <s v="Card Holder"/>
    <x v="29"/>
    <s v="TrendMart Mangaluru High Street"/>
    <x v="2"/>
    <s v="Logesh Srinivasan"/>
    <x v="0"/>
    <s v="Vikram Bhat"/>
    <n v="14"/>
    <d v="2025-02-01T00:00:00"/>
    <x v="241"/>
    <n v="0.25879558052716917"/>
    <x v="2"/>
  </r>
  <r>
    <s v="INV101345"/>
    <x v="71"/>
    <s v="CUST0201"/>
    <s v="PRD0130"/>
    <s v="STR117"/>
    <s v="EMP0121"/>
    <n v="1"/>
    <n v="1309.46"/>
    <n v="5"/>
    <n v="65.47"/>
    <n v="12"/>
    <n v="149.28"/>
    <n v="1393.27"/>
    <n v="962.17"/>
    <n v="281.82000000000005"/>
    <x v="0"/>
    <x v="0"/>
    <x v="0"/>
    <x v="0"/>
    <s v="20:05"/>
    <s v="Weekday"/>
    <x v="4"/>
    <n v="2"/>
    <n v="2025"/>
    <s v="Feb-2025"/>
    <x v="2"/>
    <s v="Cotton Saree"/>
    <x v="47"/>
    <s v="TrendMart Tirunelveli Flagship"/>
    <x v="1"/>
    <s v="Muthu Iyengar"/>
    <x v="1"/>
    <s v="Yamini Pandian"/>
    <n v="14"/>
    <d v="2025-02-01T00:00:00"/>
    <x v="132"/>
    <n v="0.20227235209255928"/>
    <x v="2"/>
  </r>
  <r>
    <s v="INV101346"/>
    <x v="37"/>
    <s v="CUST0332"/>
    <s v="PRD0100"/>
    <s v="STR007"/>
    <s v="EMP0121"/>
    <n v="2"/>
    <n v="6106.61"/>
    <n v="5"/>
    <n v="610.66"/>
    <n v="12"/>
    <n v="1392.31"/>
    <n v="12994.87"/>
    <n v="7941.72"/>
    <n v="3660.8400000000006"/>
    <x v="0"/>
    <x v="0"/>
    <x v="0"/>
    <x v="0"/>
    <s v="17:18"/>
    <s v="Weekend"/>
    <x v="0"/>
    <n v="12"/>
    <n v="2024"/>
    <s v="Dec-2024"/>
    <x v="9"/>
    <s v="Analog Watch"/>
    <x v="9"/>
    <s v="TrendMart Thoothukudi Mall Kiosk"/>
    <x v="1"/>
    <s v="Feroz Nair"/>
    <x v="1"/>
    <s v="Yamini Pandian"/>
    <n v="12"/>
    <d v="2024-12-01T00:00:00"/>
    <x v="12"/>
    <n v="0.2817142456984949"/>
    <x v="2"/>
  </r>
  <r>
    <s v="INV101347"/>
    <x v="68"/>
    <s v="CUST0178"/>
    <s v="PRD0043"/>
    <s v="STR044"/>
    <s v="EMP0086"/>
    <n v="1"/>
    <n v="3244.07"/>
    <n v="0"/>
    <n v="0"/>
    <n v="12"/>
    <n v="389.29"/>
    <n v="3633.36"/>
    <n v="2034.01"/>
    <n v="1210.0600000000002"/>
    <x v="0"/>
    <x v="0"/>
    <x v="0"/>
    <x v="1"/>
    <s v="12:34"/>
    <s v="Weekend"/>
    <x v="10"/>
    <n v="4"/>
    <n v="2024"/>
    <s v="Apr-2024"/>
    <x v="12"/>
    <s v="Sling Bag"/>
    <x v="20"/>
    <s v="TrendMart Warangal High Street"/>
    <x v="2"/>
    <s v="Srinivas Gowda"/>
    <x v="1"/>
    <s v="Anil Reddy"/>
    <n v="4"/>
    <d v="2024-04-01T00:00:00"/>
    <x v="63"/>
    <n v="0.33304159235528552"/>
    <x v="2"/>
  </r>
  <r>
    <s v="INV101348"/>
    <x v="53"/>
    <s v="CUST0696"/>
    <s v="PRD0116"/>
    <s v="STR004"/>
    <s v="EMP0204"/>
    <n v="1"/>
    <n v="1419.88"/>
    <n v="30"/>
    <n v="425.96"/>
    <n v="12"/>
    <n v="119.27"/>
    <n v="1113.19"/>
    <n v="1048.71"/>
    <n v="-54.789999999999978"/>
    <x v="0"/>
    <x v="0"/>
    <x v="1"/>
    <x v="0"/>
    <s v="11:28"/>
    <s v="Weekday"/>
    <x v="1"/>
    <n v="10"/>
    <n v="2024"/>
    <s v="Oct-2024"/>
    <x v="7"/>
    <s v="Bootcut"/>
    <x v="13"/>
    <s v="TrendMart Kalaburagi Mall Kiosk"/>
    <x v="2"/>
    <s v="Malathi Hegde"/>
    <x v="0"/>
    <s v="Rahul Krishnan"/>
    <n v="10"/>
    <d v="2024-10-01T00:00:00"/>
    <x v="56"/>
    <n v="-4.9218911416739258E-2"/>
    <x v="1"/>
  </r>
  <r>
    <s v="INV101349"/>
    <x v="248"/>
    <s v="CUST0646"/>
    <s v="PRD0163"/>
    <s v="STR109"/>
    <s v="EMP0206"/>
    <n v="2"/>
    <n v="1271.5999999999999"/>
    <n v="30"/>
    <n v="762.96"/>
    <n v="12"/>
    <n v="213.63"/>
    <n v="1993.87"/>
    <n v="1605.28"/>
    <n v="174.95999999999992"/>
    <x v="5"/>
    <x v="5"/>
    <x v="1"/>
    <x v="0"/>
    <s v="20:42"/>
    <s v="Weekday"/>
    <x v="5"/>
    <n v="6"/>
    <n v="2024"/>
    <s v="Jun-2024"/>
    <x v="15"/>
    <s v="Muffler"/>
    <x v="5"/>
    <s v="TrendMart Warangal Outlet"/>
    <x v="2"/>
    <s v="Pranav Sundaram"/>
    <x v="0"/>
    <s v="Arjun Krishnan"/>
    <n v="6"/>
    <d v="2024-06-01T00:00:00"/>
    <x v="44"/>
    <n v="8.7748950533384787E-2"/>
    <x v="1"/>
  </r>
  <r>
    <s v="INV101350"/>
    <x v="89"/>
    <s v="CUST0292"/>
    <s v="PRD0140"/>
    <s v="STR047"/>
    <s v="EMP0206"/>
    <n v="3"/>
    <n v="535.89"/>
    <n v="15"/>
    <n v="241.15"/>
    <n v="5"/>
    <n v="68.33"/>
    <n v="1434.85"/>
    <n v="1046.25"/>
    <n v="320.26999999999992"/>
    <x v="0"/>
    <x v="0"/>
    <x v="0"/>
    <x v="0"/>
    <s v="10:35"/>
    <s v="Weekday"/>
    <x v="7"/>
    <n v="9"/>
    <n v="2024"/>
    <s v="Sep-2024"/>
    <x v="1"/>
    <s v="Polo"/>
    <x v="5"/>
    <s v="TrendMart Kurnool Standard"/>
    <x v="0"/>
    <s v="Hema Bhat"/>
    <x v="0"/>
    <s v="Arjun Krishnan"/>
    <n v="9"/>
    <d v="2024-09-01T00:00:00"/>
    <x v="166"/>
    <n v="0.22320800083632431"/>
    <x v="4"/>
  </r>
  <r>
    <s v="INV101351"/>
    <x v="36"/>
    <s v="CUST0314"/>
    <s v="PRD0220"/>
    <s v="STR031"/>
    <s v="EMP0255"/>
    <n v="1"/>
    <n v="1341.72"/>
    <n v="0"/>
    <n v="0"/>
    <n v="12"/>
    <n v="161.01"/>
    <n v="1502.73"/>
    <n v="854.85"/>
    <n v="486.87"/>
    <x v="2"/>
    <x v="2"/>
    <x v="0"/>
    <x v="0"/>
    <s v="12:32"/>
    <s v="Weekend"/>
    <x v="11"/>
    <n v="8"/>
    <n v="2024"/>
    <s v="Aug-2024"/>
    <x v="3"/>
    <s v="Sandals"/>
    <x v="35"/>
    <s v="TrendMart Kozhikode Mall Kiosk"/>
    <x v="1"/>
    <s v="Sunita Subramaniam"/>
    <x v="2"/>
    <s v="Venkat Sharma"/>
    <n v="8"/>
    <d v="2024-08-01T00:00:00"/>
    <x v="66"/>
    <n v="0.3239903375855942"/>
    <x v="2"/>
  </r>
  <r>
    <s v="INV101352"/>
    <x v="66"/>
    <s v="CUST0257"/>
    <s v="PRD0009"/>
    <s v="STR029"/>
    <s v="EMP0063"/>
    <n v="1"/>
    <n v="3128.02"/>
    <n v="0"/>
    <n v="0"/>
    <n v="12"/>
    <n v="375.36"/>
    <n v="3503.38"/>
    <n v="2340.46"/>
    <n v="787.56000000000006"/>
    <x v="3"/>
    <x v="3"/>
    <x v="1"/>
    <x v="0"/>
    <s v="20:55"/>
    <s v="Weekday"/>
    <x v="10"/>
    <n v="4"/>
    <n v="2024"/>
    <s v="Apr-2024"/>
    <x v="2"/>
    <s v="Cotton Saree"/>
    <x v="46"/>
    <s v="TrendMart Davanagere High Street"/>
    <x v="2"/>
    <s v="Bindu Achari"/>
    <x v="0"/>
    <s v="Anusuya Subramaniam"/>
    <n v="4"/>
    <d v="2024-04-01T00:00:00"/>
    <x v="140"/>
    <n v="0.22480005023719951"/>
    <x v="2"/>
  </r>
  <r>
    <s v="INV101353"/>
    <x v="34"/>
    <s v="CUST0126"/>
    <s v="PRD0165"/>
    <s v="STR104"/>
    <s v="EMP0223"/>
    <n v="1"/>
    <n v="1096.22"/>
    <n v="30"/>
    <n v="328.87"/>
    <n v="12"/>
    <n v="92.08"/>
    <n v="859.43"/>
    <n v="754.73"/>
    <n v="12.619999999999933"/>
    <x v="3"/>
    <x v="3"/>
    <x v="0"/>
    <x v="0"/>
    <s v="10:54"/>
    <s v="Weekday"/>
    <x v="0"/>
    <n v="12"/>
    <n v="2024"/>
    <s v="Dec-2024"/>
    <x v="5"/>
    <s v="Straight Fit"/>
    <x v="22"/>
    <s v="TrendMart Kochi High Street"/>
    <x v="1"/>
    <s v="Naveen Bhat"/>
    <x v="1"/>
    <s v="Meena Krishnan"/>
    <n v="12"/>
    <d v="2024-12-01T00:00:00"/>
    <x v="165"/>
    <n v="1.4684151123418934E-2"/>
    <x v="1"/>
  </r>
  <r>
    <s v="INV101354"/>
    <x v="6"/>
    <s v="CUST0687"/>
    <s v="PRD0228"/>
    <s v="STR065"/>
    <s v="EMP0091"/>
    <n v="2"/>
    <n v="1347.06"/>
    <n v="0"/>
    <n v="0"/>
    <n v="12"/>
    <n v="323.29000000000002"/>
    <n v="3017.41"/>
    <n v="1806.6"/>
    <n v="887.52"/>
    <x v="3"/>
    <x v="3"/>
    <x v="1"/>
    <x v="0"/>
    <s v="17:29"/>
    <s v="Weekday"/>
    <x v="5"/>
    <n v="6"/>
    <n v="2024"/>
    <s v="Jun-2024"/>
    <x v="18"/>
    <s v="Bifold Wallet"/>
    <x v="8"/>
    <s v="TrendMart Guntur Flagship"/>
    <x v="0"/>
    <s v="Sanjay Gopalakrishnan"/>
    <x v="0"/>
    <s v="Hari Nair"/>
    <n v="6"/>
    <d v="2024-06-01T00:00:00"/>
    <x v="61"/>
    <n v="0.29413304787881001"/>
    <x v="2"/>
  </r>
  <r>
    <s v="INV101355"/>
    <x v="93"/>
    <s v="CUST0126"/>
    <s v="PRD0222"/>
    <s v="STR088"/>
    <s v="EMP0207"/>
    <n v="3"/>
    <n v="705.41"/>
    <n v="0"/>
    <n v="0"/>
    <n v="5"/>
    <n v="105.81"/>
    <n v="2222.04"/>
    <n v="1211.7"/>
    <n v="904.53"/>
    <x v="3"/>
    <x v="3"/>
    <x v="0"/>
    <x v="0"/>
    <s v="14:58"/>
    <s v="Weekday"/>
    <x v="1"/>
    <n v="10"/>
    <n v="2024"/>
    <s v="Oct-2024"/>
    <x v="1"/>
    <s v="Polo"/>
    <x v="33"/>
    <s v="TrendMart Warangal High Street"/>
    <x v="2"/>
    <s v="Naveen Bhat"/>
    <x v="1"/>
    <s v="Chitra Bhat"/>
    <n v="10"/>
    <d v="2024-10-01T00:00:00"/>
    <x v="239"/>
    <n v="0.40707187989415133"/>
    <x v="2"/>
  </r>
  <r>
    <s v="INV101356"/>
    <x v="200"/>
    <s v="CUST0317"/>
    <s v="PRD0034"/>
    <s v="STR031"/>
    <s v="EMP0203"/>
    <n v="2"/>
    <n v="423.9"/>
    <n v="10"/>
    <n v="84.78"/>
    <n v="5"/>
    <n v="38.15"/>
    <n v="801.17"/>
    <n v="630.26"/>
    <n v="132.75999999999996"/>
    <x v="3"/>
    <x v="3"/>
    <x v="1"/>
    <x v="0"/>
    <s v="20:20"/>
    <s v="Weekday"/>
    <x v="11"/>
    <n v="8"/>
    <n v="2024"/>
    <s v="Aug-2024"/>
    <x v="19"/>
    <s v="Casual Belt"/>
    <x v="8"/>
    <s v="TrendMart Kozhikode Mall Kiosk"/>
    <x v="1"/>
    <s v="Prakash Bhat"/>
    <x v="0"/>
    <s v="Rani Mishra"/>
    <n v="8"/>
    <d v="2024-08-01T00:00:00"/>
    <x v="58"/>
    <n v="0.16570765255813369"/>
    <x v="0"/>
  </r>
  <r>
    <s v="INV101357"/>
    <x v="153"/>
    <s v="CUST0640"/>
    <s v="PRD0130"/>
    <s v="STR021"/>
    <s v="EMP0194"/>
    <n v="2"/>
    <n v="1321.87"/>
    <n v="10"/>
    <n v="264.37"/>
    <n v="12"/>
    <n v="285.52"/>
    <n v="2664.89"/>
    <n v="1924.34"/>
    <n v="455.03"/>
    <x v="3"/>
    <x v="3"/>
    <x v="1"/>
    <x v="0"/>
    <s v="13:31"/>
    <s v="Weekday"/>
    <x v="7"/>
    <n v="9"/>
    <n v="2024"/>
    <s v="Sep-2024"/>
    <x v="2"/>
    <s v="Cotton Saree"/>
    <x v="47"/>
    <s v="TrendMart Kozhikode Standard"/>
    <x v="1"/>
    <s v="Tanvi Sundaram"/>
    <x v="0"/>
    <s v="Pranav Reddy"/>
    <n v="9"/>
    <d v="2024-09-01T00:00:00"/>
    <x v="132"/>
    <n v="0.17075001219562533"/>
    <x v="0"/>
  </r>
  <r>
    <s v="INV101358"/>
    <x v="287"/>
    <s v="CUST0042"/>
    <s v="PRD0222"/>
    <s v="STR040"/>
    <s v="EMP0147"/>
    <n v="6"/>
    <n v="691.96"/>
    <n v="0"/>
    <n v="0"/>
    <n v="5"/>
    <n v="207.59"/>
    <n v="4359.3500000000004"/>
    <n v="2423.4"/>
    <n v="1728.3600000000004"/>
    <x v="2"/>
    <x v="2"/>
    <x v="0"/>
    <x v="0"/>
    <s v="10:57"/>
    <s v="Weekday"/>
    <x v="5"/>
    <n v="6"/>
    <n v="2024"/>
    <s v="Jun-2024"/>
    <x v="1"/>
    <s v="Polo"/>
    <x v="33"/>
    <s v="TrendMart Nizamabad Mall Kiosk"/>
    <x v="2"/>
    <s v="Varsha Nair"/>
    <x v="3"/>
    <s v="Yogesh Chettiar"/>
    <n v="6"/>
    <d v="2024-06-01T00:00:00"/>
    <x v="239"/>
    <n v="0.39647195109362637"/>
    <x v="2"/>
  </r>
  <r>
    <s v="INV101359"/>
    <x v="85"/>
    <s v="CUST0520"/>
    <s v="PRD0238"/>
    <s v="STR054"/>
    <s v="EMP0240"/>
    <n v="2"/>
    <n v="1034.8399999999999"/>
    <n v="20"/>
    <n v="413.94"/>
    <n v="12"/>
    <n v="198.69"/>
    <n v="1854.43"/>
    <n v="1630.92"/>
    <n v="24.819999999999993"/>
    <x v="0"/>
    <x v="0"/>
    <x v="1"/>
    <x v="0"/>
    <s v="21:40"/>
    <s v="Weekday"/>
    <x v="1"/>
    <n v="10"/>
    <n v="2024"/>
    <s v="Oct-2024"/>
    <x v="9"/>
    <s v="Smart Watch"/>
    <x v="33"/>
    <s v="TrendMart Thoothukudi Mall Kiosk"/>
    <x v="1"/>
    <s v="Harish Gowda"/>
    <x v="0"/>
    <s v="Gopal Prasad"/>
    <n v="10"/>
    <d v="2024-10-01T00:00:00"/>
    <x v="100"/>
    <n v="1.3384166563310556E-2"/>
    <x v="3"/>
  </r>
  <r>
    <s v="INV101360"/>
    <x v="294"/>
    <s v="CUST0698"/>
    <s v="PRD0043"/>
    <s v="STR033"/>
    <s v="EMP0203"/>
    <n v="1"/>
    <n v="3496.6"/>
    <n v="10"/>
    <n v="349.66"/>
    <n v="12"/>
    <n v="377.63"/>
    <n v="3524.57"/>
    <n v="2034.01"/>
    <n v="1112.9300000000003"/>
    <x v="4"/>
    <x v="4"/>
    <x v="0"/>
    <x v="1"/>
    <s v="11:13"/>
    <s v="Weekend"/>
    <x v="2"/>
    <n v="5"/>
    <n v="2024"/>
    <s v="May-2024"/>
    <x v="12"/>
    <s v="Sling Bag"/>
    <x v="20"/>
    <s v="TrendMart Guntur Standard"/>
    <x v="0"/>
    <s v="Venkat Sundaram"/>
    <x v="0"/>
    <s v="Rani Mishra"/>
    <n v="5"/>
    <d v="2024-05-01T00:00:00"/>
    <x v="63"/>
    <n v="0.31576334134376682"/>
    <x v="0"/>
  </r>
  <r>
    <s v="INV101361"/>
    <x v="55"/>
    <s v="CUST0691"/>
    <s v="PRD0132"/>
    <s v="STR058"/>
    <s v="EMP0203"/>
    <n v="2"/>
    <n v="635.15"/>
    <n v="0"/>
    <n v="0"/>
    <n v="5"/>
    <n v="63.52"/>
    <n v="1333.82"/>
    <n v="729.22"/>
    <n v="541.07999999999993"/>
    <x v="2"/>
    <x v="2"/>
    <x v="1"/>
    <x v="0"/>
    <s v="14:29"/>
    <s v="Weekday"/>
    <x v="1"/>
    <n v="10"/>
    <n v="2024"/>
    <s v="Oct-2024"/>
    <x v="1"/>
    <s v="Polo"/>
    <x v="13"/>
    <s v="TrendMart Thoothukudi Flagship"/>
    <x v="1"/>
    <s v="Tara Singh"/>
    <x v="0"/>
    <s v="Rani Mishra"/>
    <n v="10"/>
    <d v="2024-10-01T00:00:00"/>
    <x v="107"/>
    <n v="0.40566193339431106"/>
    <x v="2"/>
  </r>
  <r>
    <s v="INV101362"/>
    <x v="228"/>
    <s v="CUST0494"/>
    <s v="PRD0246"/>
    <s v="STR107"/>
    <s v="EMP0156"/>
    <n v="1"/>
    <n v="1253.93"/>
    <n v="15"/>
    <n v="188.09"/>
    <n v="12"/>
    <n v="127.9"/>
    <n v="1193.74"/>
    <n v="744"/>
    <n v="321.84000000000003"/>
    <x v="4"/>
    <x v="4"/>
    <x v="0"/>
    <x v="0"/>
    <s v="14:28"/>
    <s v="Weekend"/>
    <x v="4"/>
    <n v="2"/>
    <n v="2025"/>
    <s v="Feb-2025"/>
    <x v="0"/>
    <s v="Printed Kurti"/>
    <x v="1"/>
    <s v="TrendMart Kochi High Street"/>
    <x v="1"/>
    <s v="Hemanth Pillai"/>
    <x v="2"/>
    <s v="Deepthi Iyengar"/>
    <n v="14"/>
    <d v="2025-02-01T00:00:00"/>
    <x v="228"/>
    <n v="0.2696064469650008"/>
    <x v="4"/>
  </r>
  <r>
    <s v="INV101363"/>
    <x v="35"/>
    <s v="CUST0547"/>
    <s v="PRD0205"/>
    <s v="STR040"/>
    <s v="EMP0173"/>
    <n v="2"/>
    <n v="891.98"/>
    <n v="0"/>
    <n v="0"/>
    <n v="5"/>
    <n v="89.2"/>
    <n v="1873.16"/>
    <n v="1070.94"/>
    <n v="713.02"/>
    <x v="1"/>
    <x v="1"/>
    <x v="1"/>
    <x v="0"/>
    <s v="18:56"/>
    <s v="Weekday"/>
    <x v="8"/>
    <n v="3"/>
    <n v="2025"/>
    <s v="Mar-2025"/>
    <x v="6"/>
    <s v="Tie"/>
    <x v="5"/>
    <s v="TrendMart Nizamabad Mall Kiosk"/>
    <x v="2"/>
    <s v="Yogesh Sundaram"/>
    <x v="2"/>
    <s v="Logesh Gopalakrishnan"/>
    <n v="15"/>
    <d v="2025-03-01T00:00:00"/>
    <x v="211"/>
    <n v="0.38065087872899267"/>
    <x v="2"/>
  </r>
  <r>
    <s v="INV101364"/>
    <x v="276"/>
    <s v="CUST0486"/>
    <s v="PRD0176"/>
    <s v="STR061"/>
    <s v="EMP0026"/>
    <n v="3"/>
    <n v="1116.67"/>
    <n v="0"/>
    <n v="0"/>
    <n v="12"/>
    <n v="402"/>
    <n v="3752.01"/>
    <n v="2312.19"/>
    <n v="1037.8200000000002"/>
    <x v="4"/>
    <x v="4"/>
    <x v="0"/>
    <x v="0"/>
    <s v="20:50"/>
    <s v="Weekday"/>
    <x v="5"/>
    <n v="6"/>
    <n v="2024"/>
    <s v="Jun-2024"/>
    <x v="0"/>
    <s v="A-Line Kurti"/>
    <x v="32"/>
    <s v="TrendMart Hubballi Standard"/>
    <x v="2"/>
    <s v="Anil Gopalakrishnan"/>
    <x v="0"/>
    <s v="Sunita Ramachandran"/>
    <n v="6"/>
    <d v="2024-06-01T00:00:00"/>
    <x v="168"/>
    <n v="0.27660374039514823"/>
    <x v="2"/>
  </r>
  <r>
    <s v="INV101365"/>
    <x v="192"/>
    <s v="CUST0289"/>
    <s v="PRD0074"/>
    <s v="STR035"/>
    <s v="EMP0073"/>
    <n v="3"/>
    <n v="988.23"/>
    <n v="20"/>
    <n v="592.94000000000005"/>
    <n v="5"/>
    <n v="118.59"/>
    <n v="2490.34"/>
    <n v="2163.66"/>
    <n v="208.09000000000029"/>
    <x v="0"/>
    <x v="0"/>
    <x v="1"/>
    <x v="0"/>
    <s v="21:24"/>
    <s v="Weekday"/>
    <x v="4"/>
    <n v="2"/>
    <n v="2025"/>
    <s v="Feb-2025"/>
    <x v="11"/>
    <s v="Denim Shirt"/>
    <x v="12"/>
    <s v="TrendMart Vijayawada Mall Kiosk"/>
    <x v="0"/>
    <s v="Balaji Kumar"/>
    <x v="1"/>
    <s v="Sathish Sundaram"/>
    <n v="14"/>
    <d v="2025-02-01T00:00:00"/>
    <x v="18"/>
    <n v="8.3558871479396502E-2"/>
    <x v="3"/>
  </r>
  <r>
    <s v="INV101366"/>
    <x v="345"/>
    <s v="CUST0207"/>
    <s v="PRD0114"/>
    <s v="STR010"/>
    <s v="EMP0020"/>
    <n v="1"/>
    <n v="855.17"/>
    <n v="5"/>
    <n v="42.76"/>
    <n v="5"/>
    <n v="40.619999999999997"/>
    <n v="853.03"/>
    <n v="488.6"/>
    <n v="323.80999999999995"/>
    <x v="2"/>
    <x v="2"/>
    <x v="0"/>
    <x v="0"/>
    <s v="21:00"/>
    <s v="Weekday"/>
    <x v="8"/>
    <n v="3"/>
    <n v="2025"/>
    <s v="Mar-2025"/>
    <x v="6"/>
    <s v="Sunglasses"/>
    <x v="6"/>
    <s v="TrendMart Kochi Mall Kiosk"/>
    <x v="1"/>
    <s v="Anusuya Chetty"/>
    <x v="3"/>
    <s v="Eswar Prasad"/>
    <n v="15"/>
    <d v="2025-03-01T00:00:00"/>
    <x v="8"/>
    <n v="0.37959977960915792"/>
    <x v="2"/>
  </r>
  <r>
    <s v="INV101367"/>
    <x v="52"/>
    <s v="CUST0658"/>
    <s v="PRD0043"/>
    <s v="STR063"/>
    <s v="EMP0127"/>
    <n v="3"/>
    <n v="3096.12"/>
    <n v="10"/>
    <n v="928.84"/>
    <n v="12"/>
    <n v="1003.14"/>
    <n v="9362.66"/>
    <n v="6102.03"/>
    <n v="2257.4900000000002"/>
    <x v="2"/>
    <x v="2"/>
    <x v="0"/>
    <x v="1"/>
    <s v="12:46"/>
    <s v="Weekday"/>
    <x v="10"/>
    <n v="4"/>
    <n v="2024"/>
    <s v="Apr-2024"/>
    <x v="12"/>
    <s v="Sling Bag"/>
    <x v="20"/>
    <s v="TrendMart Shivamogga Mall Kiosk"/>
    <x v="2"/>
    <s v="Kiran Gupta"/>
    <x v="3"/>
    <s v="Chandra Reddy"/>
    <n v="4"/>
    <d v="2024-04-01T00:00:00"/>
    <x v="63"/>
    <n v="0.24111630669062001"/>
    <x v="0"/>
  </r>
  <r>
    <s v="INV101368"/>
    <x v="30"/>
    <s v="CUST0746"/>
    <s v="PRD0090"/>
    <s v="STR058"/>
    <s v="EMP0072"/>
    <n v="4"/>
    <n v="672.67"/>
    <n v="30"/>
    <n v="807.2"/>
    <n v="5"/>
    <n v="94.17"/>
    <n v="1977.65"/>
    <n v="1677.12"/>
    <n v="206.36000000000018"/>
    <x v="0"/>
    <x v="0"/>
    <x v="1"/>
    <x v="0"/>
    <s v="15:57"/>
    <s v="Weekday"/>
    <x v="1"/>
    <n v="10"/>
    <n v="2024"/>
    <s v="Oct-2024"/>
    <x v="1"/>
    <s v="Round Neck"/>
    <x v="19"/>
    <s v="TrendMart Thoothukudi Flagship"/>
    <x v="1"/>
    <s v="Pandian Venkatesan"/>
    <x v="1"/>
    <s v="Anitha Ramachandran"/>
    <n v="10"/>
    <d v="2024-10-01T00:00:00"/>
    <x v="31"/>
    <n v="0.10434606730210107"/>
    <x v="1"/>
  </r>
  <r>
    <s v="INV101369"/>
    <x v="125"/>
    <s v="CUST0180"/>
    <s v="PRD0025"/>
    <s v="STR011"/>
    <s v="EMP0015"/>
    <n v="2"/>
    <n v="1411.02"/>
    <n v="10"/>
    <n v="282.2"/>
    <n v="12"/>
    <n v="304.77999999999997"/>
    <n v="2844.62"/>
    <n v="2050.48"/>
    <n v="489.3599999999999"/>
    <x v="2"/>
    <x v="2"/>
    <x v="1"/>
    <x v="0"/>
    <s v="18:29"/>
    <s v="Weekend"/>
    <x v="1"/>
    <n v="10"/>
    <n v="2024"/>
    <s v="Oct-2024"/>
    <x v="7"/>
    <s v="Straight Fit"/>
    <x v="23"/>
    <s v="TrendMart Tirupati Standard"/>
    <x v="0"/>
    <s v="Gauri Pillai"/>
    <x v="1"/>
    <s v="Vikram Bhat"/>
    <n v="10"/>
    <d v="2024-10-01T00:00:00"/>
    <x v="39"/>
    <n v="0.17203000752297315"/>
    <x v="0"/>
  </r>
  <r>
    <s v="INV101370"/>
    <x v="132"/>
    <s v="CUST0164"/>
    <s v="PRD0136"/>
    <s v="STR050"/>
    <s v="EMP0121"/>
    <n v="1"/>
    <n v="1271"/>
    <n v="0"/>
    <n v="0"/>
    <n v="3"/>
    <n v="38.130000000000003"/>
    <n v="1309.1300000000001"/>
    <n v="910.46"/>
    <n v="360.54000000000008"/>
    <x v="0"/>
    <x v="0"/>
    <x v="1"/>
    <x v="0"/>
    <s v="17:34"/>
    <s v="Weekend"/>
    <x v="5"/>
    <n v="6"/>
    <n v="2024"/>
    <s v="Jun-2024"/>
    <x v="14"/>
    <s v="Necklace"/>
    <x v="41"/>
    <s v="TrendMart Thrissur High Street"/>
    <x v="1"/>
    <s v="Lokesh Naicker"/>
    <x v="0"/>
    <s v="Yamini Pandian"/>
    <n v="6"/>
    <d v="2024-06-01T00:00:00"/>
    <x v="203"/>
    <n v="0.27540427612231028"/>
    <x v="2"/>
  </r>
  <r>
    <s v="INV101371"/>
    <x v="50"/>
    <s v="CUST0617"/>
    <s v="PRD0061"/>
    <s v="STR078"/>
    <s v="EMP0276"/>
    <n v="4"/>
    <n v="643.58000000000004"/>
    <n v="0"/>
    <n v="0"/>
    <n v="5"/>
    <n v="128.72"/>
    <n v="2703.04"/>
    <n v="2037.76"/>
    <n v="536.55999999999995"/>
    <x v="2"/>
    <x v="2"/>
    <x v="0"/>
    <x v="0"/>
    <s v="12:50"/>
    <s v="Weekday"/>
    <x v="1"/>
    <n v="10"/>
    <n v="2024"/>
    <s v="Oct-2024"/>
    <x v="13"/>
    <s v="Kids Shorts"/>
    <x v="14"/>
    <s v="TrendMart Vellore Standard"/>
    <x v="1"/>
    <s v="Kavya Gowda"/>
    <x v="0"/>
    <s v="Manoj Ramachandran"/>
    <n v="10"/>
    <d v="2024-10-01T00:00:00"/>
    <x v="152"/>
    <n v="0.19850242689712322"/>
    <x v="2"/>
  </r>
  <r>
    <s v="INV101372"/>
    <x v="326"/>
    <s v="CUST0608"/>
    <s v="PRD0099"/>
    <s v="STR039"/>
    <s v="EMP0194"/>
    <n v="2"/>
    <n v="981.09"/>
    <n v="10"/>
    <n v="196.22"/>
    <n v="5"/>
    <n v="88.3"/>
    <n v="1854.26"/>
    <n v="1401.86"/>
    <n v="364.10000000000008"/>
    <x v="0"/>
    <x v="0"/>
    <x v="0"/>
    <x v="0"/>
    <s v="10:28"/>
    <s v="Weekday"/>
    <x v="8"/>
    <n v="3"/>
    <n v="2025"/>
    <s v="Mar-2025"/>
    <x v="7"/>
    <s v="Skinny Fit"/>
    <x v="9"/>
    <s v="TrendMart Bengaluru High Street"/>
    <x v="2"/>
    <s v="Vasanthi Iyer"/>
    <x v="0"/>
    <s v="Pranav Reddy"/>
    <n v="15"/>
    <d v="2025-03-01T00:00:00"/>
    <x v="199"/>
    <n v="0.19635865520477175"/>
    <x v="0"/>
  </r>
  <r>
    <s v="INV101373"/>
    <x v="49"/>
    <s v="CUST0349"/>
    <s v="PRD0034"/>
    <s v="STR052"/>
    <s v="EMP0072"/>
    <n v="1"/>
    <n v="456.84"/>
    <n v="25"/>
    <n v="114.21"/>
    <n v="5"/>
    <n v="17.13"/>
    <n v="359.76"/>
    <n v="315.13"/>
    <n v="27.499999999999996"/>
    <x v="2"/>
    <x v="2"/>
    <x v="0"/>
    <x v="0"/>
    <s v="19:17"/>
    <s v="Weekend"/>
    <x v="11"/>
    <n v="8"/>
    <n v="2024"/>
    <s v="Aug-2024"/>
    <x v="19"/>
    <s v="Casual Belt"/>
    <x v="8"/>
    <s v="TrendMart Guntur High Street"/>
    <x v="0"/>
    <s v="Rohit Pillai"/>
    <x v="1"/>
    <s v="Anitha Ramachandran"/>
    <n v="8"/>
    <d v="2024-08-01T00:00:00"/>
    <x v="58"/>
    <n v="7.6439848788080939E-2"/>
    <x v="1"/>
  </r>
  <r>
    <s v="INV101374"/>
    <x v="114"/>
    <s v="CUST0155"/>
    <s v="PRD0213"/>
    <s v="STR068"/>
    <s v="EMP0121"/>
    <n v="1"/>
    <n v="6606.86"/>
    <n v="0"/>
    <n v="0"/>
    <n v="3"/>
    <n v="198.21"/>
    <n v="6805.07"/>
    <n v="4867.21"/>
    <n v="1739.6499999999996"/>
    <x v="0"/>
    <x v="0"/>
    <x v="0"/>
    <x v="0"/>
    <s v="16:08"/>
    <s v="Weekday"/>
    <x v="10"/>
    <n v="4"/>
    <n v="2024"/>
    <s v="Apr-2024"/>
    <x v="14"/>
    <s v="Earrings"/>
    <x v="9"/>
    <s v="TrendMart Madurai Mall Kiosk"/>
    <x v="1"/>
    <s v="Karthik Kamath"/>
    <x v="3"/>
    <s v="Yamini Pandian"/>
    <n v="4"/>
    <d v="2024-04-01T00:00:00"/>
    <x v="80"/>
    <n v="0.25564027996772992"/>
    <x v="2"/>
  </r>
  <r>
    <s v="INV101375"/>
    <x v="25"/>
    <s v="CUST0558"/>
    <s v="PRD0180"/>
    <s v="STR078"/>
    <s v="EMP0015"/>
    <n v="1"/>
    <n v="2584.29"/>
    <n v="5"/>
    <n v="129.21"/>
    <n v="12"/>
    <n v="294.61"/>
    <n v="2749.69"/>
    <n v="1888.29"/>
    <n v="566.79000000000008"/>
    <x v="3"/>
    <x v="3"/>
    <x v="0"/>
    <x v="0"/>
    <s v="16:01"/>
    <s v="Weekday"/>
    <x v="7"/>
    <n v="9"/>
    <n v="2024"/>
    <s v="Sep-2024"/>
    <x v="16"/>
    <s v="Kurta"/>
    <x v="1"/>
    <s v="TrendMart Vellore Standard"/>
    <x v="1"/>
    <s v="Yashoda Mishra"/>
    <x v="2"/>
    <s v="Vikram Bhat"/>
    <n v="9"/>
    <d v="2024-09-01T00:00:00"/>
    <x v="221"/>
    <n v="0.20612869087060726"/>
    <x v="2"/>
  </r>
  <r>
    <s v="INV101376"/>
    <x v="291"/>
    <s v="CUST0656"/>
    <s v="PRD0107"/>
    <s v="STR008"/>
    <s v="EMP0240"/>
    <n v="2"/>
    <n v="3026.92"/>
    <n v="20"/>
    <n v="1210.77"/>
    <n v="12"/>
    <n v="581.16999999999996"/>
    <n v="5424.24"/>
    <n v="4299.3999999999996"/>
    <n v="543.67000000000019"/>
    <x v="2"/>
    <x v="2"/>
    <x v="0"/>
    <x v="0"/>
    <s v="11:44"/>
    <s v="Weekday"/>
    <x v="8"/>
    <n v="3"/>
    <n v="2025"/>
    <s v="Mar-2025"/>
    <x v="3"/>
    <s v="Sneakers"/>
    <x v="30"/>
    <s v="TrendMart Kochi Mall Kiosk"/>
    <x v="1"/>
    <s v="Chandrika Kamath"/>
    <x v="2"/>
    <s v="Gopal Prasad"/>
    <n v="15"/>
    <d v="2025-03-01T00:00:00"/>
    <x v="243"/>
    <n v="0.10022970959987025"/>
    <x v="3"/>
  </r>
  <r>
    <s v="INV101377"/>
    <x v="16"/>
    <s v="CUST0726"/>
    <s v="PRD0098"/>
    <s v="STR030"/>
    <s v="EMP0160"/>
    <n v="2"/>
    <n v="1288.1099999999999"/>
    <n v="10"/>
    <n v="257.62"/>
    <n v="12"/>
    <n v="278.23"/>
    <n v="2596.83"/>
    <n v="1878.26"/>
    <n v="440.33999999999992"/>
    <x v="3"/>
    <x v="3"/>
    <x v="0"/>
    <x v="0"/>
    <s v="17:30"/>
    <s v="Weekday"/>
    <x v="1"/>
    <n v="10"/>
    <n v="2024"/>
    <s v="Oct-2024"/>
    <x v="18"/>
    <s v="Leather Wallet"/>
    <x v="37"/>
    <s v="TrendMart Kochi Standard"/>
    <x v="1"/>
    <s v="Dhanya Raman"/>
    <x v="3"/>
    <s v="Ganesh Iyengar"/>
    <n v="10"/>
    <d v="2024-10-01T00:00:00"/>
    <x v="98"/>
    <n v="0.16956828132761864"/>
    <x v="0"/>
  </r>
  <r>
    <s v="INV101378"/>
    <x v="233"/>
    <s v="CUST0348"/>
    <s v="PRD0052"/>
    <s v="STR061"/>
    <s v="EMP0225"/>
    <n v="4"/>
    <n v="830.26"/>
    <n v="30"/>
    <n v="996.31"/>
    <n v="5"/>
    <n v="116.24"/>
    <n v="2440.9699999999998"/>
    <n v="2048.44"/>
    <n v="276.28999999999974"/>
    <x v="1"/>
    <x v="1"/>
    <x v="0"/>
    <x v="0"/>
    <s v="14:19"/>
    <s v="Weekday"/>
    <x v="4"/>
    <n v="2"/>
    <n v="2025"/>
    <s v="Feb-2025"/>
    <x v="4"/>
    <s v="Shorts"/>
    <x v="32"/>
    <s v="TrendMart Hubballi Standard"/>
    <x v="2"/>
    <s v="Karthik Sharma"/>
    <x v="0"/>
    <s v="Swathi Achari"/>
    <n v="14"/>
    <d v="2025-02-01T00:00:00"/>
    <x v="83"/>
    <n v="0.11318860944624463"/>
    <x v="1"/>
  </r>
  <r>
    <s v="INV101379"/>
    <x v="97"/>
    <s v="CUST0039"/>
    <s v="PRD0124"/>
    <s v="STR035"/>
    <s v="EMP0147"/>
    <n v="1"/>
    <n v="761.12"/>
    <n v="25"/>
    <n v="190.28"/>
    <n v="5"/>
    <n v="28.54"/>
    <n v="599.38"/>
    <n v="499.31"/>
    <n v="71.53"/>
    <x v="1"/>
    <x v="1"/>
    <x v="0"/>
    <x v="0"/>
    <s v="17:51"/>
    <s v="Weekend"/>
    <x v="1"/>
    <n v="10"/>
    <n v="2024"/>
    <s v="Oct-2024"/>
    <x v="13"/>
    <s v="Kids Shorts"/>
    <x v="9"/>
    <s v="TrendMart Vijayawada Mall Kiosk"/>
    <x v="0"/>
    <s v="Thiru Chandran"/>
    <x v="0"/>
    <s v="Yogesh Chettiar"/>
    <n v="10"/>
    <d v="2024-10-01T00:00:00"/>
    <x v="23"/>
    <n v="0.11933998465080584"/>
    <x v="1"/>
  </r>
  <r>
    <s v="INV101380"/>
    <x v="130"/>
    <s v="CUST0408"/>
    <s v="PRD0041"/>
    <s v="STR091"/>
    <s v="EMP0091"/>
    <n v="1"/>
    <n v="907.43"/>
    <n v="10"/>
    <n v="90.74"/>
    <n v="5"/>
    <n v="40.83"/>
    <n v="857.52"/>
    <n v="637.27"/>
    <n v="179.42000000000002"/>
    <x v="3"/>
    <x v="3"/>
    <x v="1"/>
    <x v="0"/>
    <s v="18:52"/>
    <s v="Weekend"/>
    <x v="1"/>
    <n v="10"/>
    <n v="2024"/>
    <s v="Oct-2024"/>
    <x v="7"/>
    <s v="Skinny Fit"/>
    <x v="29"/>
    <s v="TrendMart Nizamabad Standard"/>
    <x v="2"/>
    <s v="Padma Pillai"/>
    <x v="1"/>
    <s v="Hari Nair"/>
    <n v="10"/>
    <d v="2024-10-01T00:00:00"/>
    <x v="163"/>
    <n v="0.20923127157384086"/>
    <x v="0"/>
  </r>
  <r>
    <s v="INV101381"/>
    <x v="220"/>
    <s v="CUST0448"/>
    <s v="PRD0073"/>
    <s v="STR074"/>
    <s v="EMP0001"/>
    <n v="3"/>
    <n v="599.1"/>
    <n v="0"/>
    <n v="0"/>
    <n v="5"/>
    <n v="89.86"/>
    <n v="1887.16"/>
    <n v="1005.45"/>
    <n v="791.85"/>
    <x v="3"/>
    <x v="3"/>
    <x v="1"/>
    <x v="0"/>
    <s v="11:39"/>
    <s v="Weekend"/>
    <x v="10"/>
    <n v="4"/>
    <n v="2024"/>
    <s v="Apr-2024"/>
    <x v="1"/>
    <s v="Round Neck"/>
    <x v="40"/>
    <s v="TrendMart Kurnool High Street"/>
    <x v="0"/>
    <s v="Anusuya Kumar"/>
    <x v="0"/>
    <s v="Charulatha Kumar"/>
    <n v="4"/>
    <d v="2024-04-01T00:00:00"/>
    <x v="135"/>
    <n v="0.41959876216113101"/>
    <x v="2"/>
  </r>
  <r>
    <s v="INV101382"/>
    <x v="253"/>
    <s v="CUST0212"/>
    <s v="PRD0247"/>
    <s v="STR075"/>
    <s v="EMP0020"/>
    <n v="2"/>
    <n v="1129.44"/>
    <n v="0"/>
    <n v="0"/>
    <n v="12"/>
    <n v="271.07"/>
    <n v="2529.9499999999998"/>
    <n v="1530.46"/>
    <n v="728.41999999999985"/>
    <x v="0"/>
    <x v="0"/>
    <x v="1"/>
    <x v="0"/>
    <s v="15:37"/>
    <s v="Weekday"/>
    <x v="1"/>
    <n v="10"/>
    <n v="2024"/>
    <s v="Oct-2024"/>
    <x v="19"/>
    <s v="Braided Belt"/>
    <x v="42"/>
    <s v="TrendMart Chennai Standard"/>
    <x v="1"/>
    <s v="Siddharth Gounder"/>
    <x v="1"/>
    <s v="Eswar Prasad"/>
    <n v="10"/>
    <d v="2024-10-01T00:00:00"/>
    <x v="176"/>
    <n v="0.28791873357180969"/>
    <x v="2"/>
  </r>
  <r>
    <s v="INV101383"/>
    <x v="327"/>
    <s v="CUST0460"/>
    <s v="PRD0121"/>
    <s v="STR044"/>
    <s v="EMP0141"/>
    <n v="1"/>
    <n v="5100.32"/>
    <n v="5"/>
    <n v="255.02"/>
    <n v="12"/>
    <n v="581.44000000000005"/>
    <n v="5426.74"/>
    <n v="3850.97"/>
    <n v="994.32999999999993"/>
    <x v="1"/>
    <x v="1"/>
    <x v="0"/>
    <x v="0"/>
    <s v="20:58"/>
    <s v="Weekday"/>
    <x v="11"/>
    <n v="8"/>
    <n v="2024"/>
    <s v="Aug-2024"/>
    <x v="9"/>
    <s v="Analog Watch"/>
    <x v="21"/>
    <s v="TrendMart Warangal High Street"/>
    <x v="2"/>
    <s v="Ramesh Singh"/>
    <x v="1"/>
    <s v="Dhruv Mishra"/>
    <n v="8"/>
    <d v="2024-08-01T00:00:00"/>
    <x v="164"/>
    <n v="0.18322786792807469"/>
    <x v="2"/>
  </r>
  <r>
    <s v="INV101384"/>
    <x v="47"/>
    <s v="CUST0350"/>
    <s v="PRD0043"/>
    <s v="STR048"/>
    <s v="EMP0149"/>
    <n v="3"/>
    <n v="3226.21"/>
    <n v="10"/>
    <n v="967.86"/>
    <n v="12"/>
    <n v="1045.29"/>
    <n v="9756.06"/>
    <n v="6102.03"/>
    <n v="2608.7399999999998"/>
    <x v="0"/>
    <x v="0"/>
    <x v="1"/>
    <x v="1"/>
    <s v="10:49"/>
    <s v="Weekday"/>
    <x v="9"/>
    <n v="11"/>
    <n v="2024"/>
    <s v="Nov-2024"/>
    <x v="12"/>
    <s v="Sling Bag"/>
    <x v="20"/>
    <s v="TrendMart Guntur High Street"/>
    <x v="0"/>
    <s v="Sanjay Chandran"/>
    <x v="3"/>
    <s v="Vasanthi Kamath"/>
    <n v="11"/>
    <d v="2024-11-01T00:00:00"/>
    <x v="63"/>
    <n v="0.26739687947798596"/>
    <x v="0"/>
  </r>
  <r>
    <s v="INV101385"/>
    <x v="168"/>
    <s v="CUST0069"/>
    <s v="PRD0244"/>
    <s v="STR079"/>
    <s v="EMP0020"/>
    <n v="1"/>
    <n v="1168.8699999999999"/>
    <n v="5"/>
    <n v="58.44"/>
    <n v="12"/>
    <n v="133.25"/>
    <n v="1243.68"/>
    <n v="810.62"/>
    <n v="299.81000000000006"/>
    <x v="2"/>
    <x v="2"/>
    <x v="1"/>
    <x v="0"/>
    <s v="16:38"/>
    <s v="Weekday"/>
    <x v="7"/>
    <n v="9"/>
    <n v="2024"/>
    <s v="Sep-2024"/>
    <x v="8"/>
    <s v="Shirt Dress"/>
    <x v="32"/>
    <s v="TrendMart Dindigul High Street"/>
    <x v="1"/>
    <s v="Karunakaran Nair"/>
    <x v="0"/>
    <s v="Eswar Prasad"/>
    <n v="9"/>
    <d v="2024-09-01T00:00:00"/>
    <x v="122"/>
    <n v="0.24106683391226041"/>
    <x v="2"/>
  </r>
  <r>
    <s v="INV101386"/>
    <x v="258"/>
    <s v="CUST0708"/>
    <s v="PRD0239"/>
    <s v="STR108"/>
    <s v="EMP0269"/>
    <n v="2"/>
    <n v="2529.58"/>
    <n v="15"/>
    <n v="758.87"/>
    <n v="12"/>
    <n v="516.03"/>
    <n v="4816.32"/>
    <n v="3459.44"/>
    <n v="840.84999999999968"/>
    <x v="0"/>
    <x v="0"/>
    <x v="1"/>
    <x v="0"/>
    <s v="16:35"/>
    <s v="Weekday"/>
    <x v="1"/>
    <n v="10"/>
    <n v="2024"/>
    <s v="Oct-2024"/>
    <x v="16"/>
    <s v="Dhoti"/>
    <x v="18"/>
    <s v="TrendMart Kozhikode High Street"/>
    <x v="1"/>
    <s v="Nithya Iyer"/>
    <x v="3"/>
    <s v="Ishwarya Shetty"/>
    <n v="10"/>
    <d v="2024-10-01T00:00:00"/>
    <x v="170"/>
    <n v="0.17458349943525342"/>
    <x v="4"/>
  </r>
  <r>
    <s v="INV101387"/>
    <x v="211"/>
    <s v="CUST0538"/>
    <s v="PRD0115"/>
    <s v="STR066"/>
    <s v="EMP0141"/>
    <n v="2"/>
    <n v="1691.03"/>
    <n v="20"/>
    <n v="676.41"/>
    <n v="12"/>
    <n v="324.68"/>
    <n v="3030.33"/>
    <n v="2281.8000000000002"/>
    <n v="423.84999999999974"/>
    <x v="3"/>
    <x v="3"/>
    <x v="0"/>
    <x v="0"/>
    <s v="10:34"/>
    <s v="Weekday"/>
    <x v="0"/>
    <n v="12"/>
    <n v="2024"/>
    <s v="Dec-2024"/>
    <x v="8"/>
    <s v="Bodycon Dress"/>
    <x v="1"/>
    <s v="TrendMart Dindigul Standard"/>
    <x v="1"/>
    <s v="Jaya Mishra"/>
    <x v="1"/>
    <s v="Dhruv Mishra"/>
    <n v="12"/>
    <d v="2024-12-01T00:00:00"/>
    <x v="57"/>
    <n v="0.13986925516362897"/>
    <x v="3"/>
  </r>
  <r>
    <s v="INV101388"/>
    <x v="275"/>
    <s v="CUST0776"/>
    <s v="PRD0110"/>
    <s v="STR039"/>
    <s v="EMP0132"/>
    <n v="2"/>
    <n v="1375.51"/>
    <n v="20"/>
    <n v="550.20000000000005"/>
    <n v="12"/>
    <n v="264.10000000000002"/>
    <n v="2464.92"/>
    <n v="1950.72"/>
    <n v="250.10000000000002"/>
    <x v="0"/>
    <x v="0"/>
    <x v="0"/>
    <x v="0"/>
    <s v="18:28"/>
    <s v="Weekday"/>
    <x v="4"/>
    <n v="2"/>
    <n v="2025"/>
    <s v="Feb-2025"/>
    <x v="5"/>
    <s v="Skinny Fit"/>
    <x v="44"/>
    <s v="TrendMart Bengaluru High Street"/>
    <x v="2"/>
    <s v="Vijay Singh"/>
    <x v="3"/>
    <s v="Vasanthi Gupta"/>
    <n v="14"/>
    <d v="2025-02-01T00:00:00"/>
    <x v="153"/>
    <n v="0.10146373918829009"/>
    <x v="3"/>
  </r>
  <r>
    <s v="INV101389"/>
    <x v="294"/>
    <s v="CUST0247"/>
    <s v="PRD0139"/>
    <s v="STR105"/>
    <s v="EMP0072"/>
    <n v="2"/>
    <n v="1176.08"/>
    <n v="0"/>
    <n v="0"/>
    <n v="12"/>
    <n v="282.26"/>
    <n v="2634.42"/>
    <n v="1732.12"/>
    <n v="620.04000000000019"/>
    <x v="4"/>
    <x v="4"/>
    <x v="0"/>
    <x v="0"/>
    <s v="14:13"/>
    <s v="Weekend"/>
    <x v="2"/>
    <n v="5"/>
    <n v="2024"/>
    <s v="May-2024"/>
    <x v="5"/>
    <s v="Slim Fit"/>
    <x v="27"/>
    <s v="TrendMart Coimbatore Mall Kiosk"/>
    <x v="1"/>
    <s v="Gauri Balasubramaniam"/>
    <x v="2"/>
    <s v="Anitha Ramachandran"/>
    <n v="5"/>
    <d v="2024-05-01T00:00:00"/>
    <x v="46"/>
    <n v="0.2353611041519576"/>
    <x v="2"/>
  </r>
  <r>
    <s v="INV101390"/>
    <x v="28"/>
    <s v="CUST0332"/>
    <s v="PRD0237"/>
    <s v="STR040"/>
    <s v="EMP0269"/>
    <n v="3"/>
    <n v="2735.99"/>
    <n v="15"/>
    <n v="1231.2"/>
    <n v="12"/>
    <n v="837.21"/>
    <n v="7813.98"/>
    <n v="5640.42"/>
    <n v="1336.3499999999995"/>
    <x v="0"/>
    <x v="0"/>
    <x v="0"/>
    <x v="0"/>
    <s v="18:31"/>
    <s v="Weekend"/>
    <x v="10"/>
    <n v="4"/>
    <n v="2024"/>
    <s v="Apr-2024"/>
    <x v="16"/>
    <s v="Nehru Jacket"/>
    <x v="24"/>
    <s v="TrendMart Nizamabad Mall Kiosk"/>
    <x v="2"/>
    <s v="Feroz Nair"/>
    <x v="1"/>
    <s v="Ishwarya Shetty"/>
    <n v="4"/>
    <d v="2024-04-01T00:00:00"/>
    <x v="136"/>
    <n v="0.17102040189506493"/>
    <x v="4"/>
  </r>
  <r>
    <s v="INV101391"/>
    <x v="22"/>
    <s v="CUST0458"/>
    <s v="PRD0121"/>
    <s v="STR104"/>
    <s v="EMP0204"/>
    <n v="2"/>
    <n v="5478.34"/>
    <n v="0"/>
    <n v="0"/>
    <n v="12"/>
    <n v="1314.8"/>
    <n v="12271.48"/>
    <n v="7701.94"/>
    <n v="3254.74"/>
    <x v="2"/>
    <x v="2"/>
    <x v="1"/>
    <x v="0"/>
    <s v="17:29"/>
    <s v="Weekend"/>
    <x v="3"/>
    <n v="7"/>
    <n v="2024"/>
    <s v="Jul-2024"/>
    <x v="9"/>
    <s v="Analog Watch"/>
    <x v="21"/>
    <s v="TrendMart Kochi High Street"/>
    <x v="1"/>
    <s v="Sowmya Ramachandran"/>
    <x v="0"/>
    <s v="Rahul Krishnan"/>
    <n v="7"/>
    <d v="2024-07-01T00:00:00"/>
    <x v="164"/>
    <n v="0.26522799205963749"/>
    <x v="2"/>
  </r>
  <r>
    <s v="INV101392"/>
    <x v="153"/>
    <s v="CUST0710"/>
    <s v="PRD0168"/>
    <s v="STR078"/>
    <s v="EMP0061"/>
    <n v="2"/>
    <n v="1915.52"/>
    <n v="25"/>
    <n v="957.76"/>
    <n v="12"/>
    <n v="344.79"/>
    <n v="3218.07"/>
    <n v="2731.3"/>
    <n v="141.97999999999996"/>
    <x v="2"/>
    <x v="2"/>
    <x v="1"/>
    <x v="0"/>
    <s v="16:30"/>
    <s v="Weekday"/>
    <x v="7"/>
    <n v="9"/>
    <n v="2024"/>
    <s v="Sep-2024"/>
    <x v="12"/>
    <s v="Backpack"/>
    <x v="14"/>
    <s v="TrendMart Vellore Standard"/>
    <x v="1"/>
    <s v="Pranav Gopalakrishnan"/>
    <x v="1"/>
    <s v="Ganapathy Naidu"/>
    <n v="9"/>
    <d v="2024-09-01T00:00:00"/>
    <x v="229"/>
    <n v="4.4119612065616952E-2"/>
    <x v="1"/>
  </r>
  <r>
    <s v="INV101393"/>
    <x v="129"/>
    <s v="CUST0620"/>
    <s v="PRD0016"/>
    <s v="STR037"/>
    <s v="EMP0002"/>
    <n v="3"/>
    <n v="2219.1"/>
    <n v="10"/>
    <n v="665.73"/>
    <n v="12"/>
    <n v="718.99"/>
    <n v="6710.56"/>
    <n v="4385.1899999999996"/>
    <n v="1606.3800000000008"/>
    <x v="0"/>
    <x v="0"/>
    <x v="0"/>
    <x v="0"/>
    <s v="21:33"/>
    <s v="Weekday"/>
    <x v="0"/>
    <n v="12"/>
    <n v="2024"/>
    <s v="Dec-2024"/>
    <x v="12"/>
    <s v="Sling Bag"/>
    <x v="17"/>
    <s v="TrendMart Vijayawada High Street"/>
    <x v="0"/>
    <s v="Meena Venkatesan"/>
    <x v="3"/>
    <s v="Girish Sundaram"/>
    <n v="12"/>
    <d v="2024-12-01T00:00:00"/>
    <x v="28"/>
    <n v="0.23938091604873524"/>
    <x v="0"/>
  </r>
  <r>
    <s v="INV101394"/>
    <x v="118"/>
    <s v="CUST0242"/>
    <s v="PRD0091"/>
    <s v="STR081"/>
    <s v="EMP0127"/>
    <n v="3"/>
    <n v="1195.1099999999999"/>
    <n v="20"/>
    <n v="717.07"/>
    <n v="12"/>
    <n v="344.19"/>
    <n v="3212.45"/>
    <n v="2426.9699999999998"/>
    <n v="441.29"/>
    <x v="2"/>
    <x v="2"/>
    <x v="0"/>
    <x v="1"/>
    <s v="17:33"/>
    <s v="Weekday"/>
    <x v="6"/>
    <n v="1"/>
    <n v="2025"/>
    <s v="Jan-2025"/>
    <x v="0"/>
    <s v="Anarkali Kurti"/>
    <x v="34"/>
    <s v="TrendMart Alappuzha Outlet"/>
    <x v="1"/>
    <s v="Pallavi Yadav"/>
    <x v="3"/>
    <s v="Chandra Reddy"/>
    <n v="13"/>
    <d v="2025-01-01T00:00:00"/>
    <x v="191"/>
    <n v="0.13736867499883268"/>
    <x v="3"/>
  </r>
  <r>
    <s v="INV101395"/>
    <x v="197"/>
    <s v="CUST0710"/>
    <s v="PRD0191"/>
    <s v="STR030"/>
    <s v="EMP0269"/>
    <n v="1"/>
    <n v="2620.59"/>
    <n v="10"/>
    <n v="262.06"/>
    <n v="12"/>
    <n v="283.02"/>
    <n v="2641.55"/>
    <n v="1853.14"/>
    <n v="505.3900000000001"/>
    <x v="2"/>
    <x v="2"/>
    <x v="0"/>
    <x v="0"/>
    <s v="14:11"/>
    <s v="Weekday"/>
    <x v="1"/>
    <n v="10"/>
    <n v="2024"/>
    <s v="Oct-2024"/>
    <x v="2"/>
    <s v="Silk Saree"/>
    <x v="39"/>
    <s v="TrendMart Kochi Standard"/>
    <x v="1"/>
    <s v="Pranav Gopalakrishnan"/>
    <x v="1"/>
    <s v="Ishwarya Shetty"/>
    <n v="10"/>
    <d v="2024-10-01T00:00:00"/>
    <x v="79"/>
    <n v="0.19132327610683125"/>
    <x v="0"/>
  </r>
  <r>
    <s v="INV101396"/>
    <x v="79"/>
    <s v="CUST0492"/>
    <s v="PRD0033"/>
    <s v="STR068"/>
    <s v="EMP0260"/>
    <n v="1"/>
    <n v="3441.1"/>
    <n v="5"/>
    <n v="172.06"/>
    <n v="12"/>
    <n v="392.28"/>
    <n v="3661.32"/>
    <n v="2710.05"/>
    <n v="558.99"/>
    <x v="2"/>
    <x v="2"/>
    <x v="0"/>
    <x v="0"/>
    <s v="10:29"/>
    <s v="Weekday"/>
    <x v="7"/>
    <n v="9"/>
    <n v="2024"/>
    <s v="Sep-2024"/>
    <x v="2"/>
    <s v="Cotton Saree"/>
    <x v="30"/>
    <s v="TrendMart Madurai Mall Kiosk"/>
    <x v="1"/>
    <s v="Balaji Kumar"/>
    <x v="0"/>
    <s v="Malathi Varma"/>
    <n v="9"/>
    <d v="2024-09-01T00:00:00"/>
    <x v="103"/>
    <n v="0.15267444528202942"/>
    <x v="2"/>
  </r>
  <r>
    <s v="INV101397"/>
    <x v="178"/>
    <s v="CUST0391"/>
    <s v="PRD0076"/>
    <s v="STR097"/>
    <s v="EMP0225"/>
    <n v="2"/>
    <n v="816"/>
    <n v="0"/>
    <n v="0"/>
    <n v="5"/>
    <n v="81.599999999999994"/>
    <n v="1713.6"/>
    <n v="1322.68"/>
    <n v="309.31999999999982"/>
    <x v="1"/>
    <x v="1"/>
    <x v="1"/>
    <x v="0"/>
    <s v="19:38"/>
    <s v="Weekday"/>
    <x v="2"/>
    <n v="5"/>
    <n v="2024"/>
    <s v="May-2024"/>
    <x v="5"/>
    <s v="Slim Fit"/>
    <x v="21"/>
    <s v="TrendMart Thiruvananthapuram High Street"/>
    <x v="1"/>
    <s v="Rajesh Mishra"/>
    <x v="0"/>
    <s v="Swathi Achari"/>
    <n v="5"/>
    <d v="2024-05-01T00:00:00"/>
    <x v="196"/>
    <n v="0.18050887021475248"/>
    <x v="2"/>
  </r>
  <r>
    <s v="INV101398"/>
    <x v="325"/>
    <s v="CUST0507"/>
    <s v="PRD0188"/>
    <s v="STR058"/>
    <s v="EMP0206"/>
    <n v="1"/>
    <n v="502.29"/>
    <n v="0"/>
    <n v="0"/>
    <n v="5"/>
    <n v="25.11"/>
    <n v="527.4"/>
    <n v="337.09"/>
    <n v="165.2"/>
    <x v="3"/>
    <x v="3"/>
    <x v="1"/>
    <x v="0"/>
    <s v="19:13"/>
    <s v="Weekday"/>
    <x v="9"/>
    <n v="11"/>
    <n v="2024"/>
    <s v="Nov-2024"/>
    <x v="13"/>
    <s v="Girls Frock"/>
    <x v="19"/>
    <s v="TrendMart Thoothukudi Flagship"/>
    <x v="1"/>
    <s v="Ravi Kamath"/>
    <x v="0"/>
    <s v="Arjun Krishnan"/>
    <n v="11"/>
    <d v="2024-11-01T00:00:00"/>
    <x v="192"/>
    <n v="0.31323473644292754"/>
    <x v="2"/>
  </r>
  <r>
    <s v="INV101399"/>
    <x v="97"/>
    <s v="CUST0627"/>
    <s v="PRD0155"/>
    <s v="STR112"/>
    <s v="EMP0206"/>
    <n v="1"/>
    <n v="1307.26"/>
    <n v="20"/>
    <n v="261.45"/>
    <n v="12"/>
    <n v="125.5"/>
    <n v="1171.31"/>
    <n v="865.42"/>
    <n v="180.39"/>
    <x v="2"/>
    <x v="2"/>
    <x v="0"/>
    <x v="0"/>
    <s v="17:49"/>
    <s v="Weekend"/>
    <x v="1"/>
    <n v="10"/>
    <n v="2024"/>
    <s v="Oct-2024"/>
    <x v="8"/>
    <s v="A-Line Dress"/>
    <x v="12"/>
    <s v="TrendMart Guntur Outlet"/>
    <x v="0"/>
    <s v="Hariharan Yadav"/>
    <x v="1"/>
    <s v="Arjun Krishnan"/>
    <n v="10"/>
    <d v="2024-10-01T00:00:00"/>
    <x v="85"/>
    <n v="0.15400705193330544"/>
    <x v="3"/>
  </r>
  <r>
    <s v="INV101400"/>
    <x v="97"/>
    <s v="CUST0784"/>
    <s v="PRD0221"/>
    <s v="STR103"/>
    <s v="EMP0173"/>
    <n v="3"/>
    <n v="833.06"/>
    <n v="20"/>
    <n v="499.84"/>
    <n v="5"/>
    <n v="99.97"/>
    <n v="2099.31"/>
    <n v="1512.15"/>
    <n v="487.18999999999983"/>
    <x v="4"/>
    <x v="4"/>
    <x v="1"/>
    <x v="0"/>
    <s v="13:00"/>
    <s v="Weekend"/>
    <x v="1"/>
    <n v="10"/>
    <n v="2024"/>
    <s v="Oct-2024"/>
    <x v="4"/>
    <s v="Track Suit"/>
    <x v="40"/>
    <s v="TrendMart Alappuzha Outlet"/>
    <x v="1"/>
    <s v="Srinivas Hegde"/>
    <x v="1"/>
    <s v="Logesh Gopalakrishnan"/>
    <n v="10"/>
    <d v="2024-10-01T00:00:00"/>
    <x v="226"/>
    <n v="0.23207149015628936"/>
    <x v="3"/>
  </r>
  <r>
    <s v="INV101401"/>
    <x v="294"/>
    <s v="CUST0529"/>
    <s v="PRD0207"/>
    <s v="STR051"/>
    <s v="EMP0206"/>
    <n v="1"/>
    <n v="4970.32"/>
    <n v="10"/>
    <n v="497.03"/>
    <n v="12"/>
    <n v="536.79"/>
    <n v="5010.08"/>
    <n v="3023.13"/>
    <n v="1450.1599999999999"/>
    <x v="2"/>
    <x v="2"/>
    <x v="0"/>
    <x v="0"/>
    <s v="15:14"/>
    <s v="Weekend"/>
    <x v="2"/>
    <n v="5"/>
    <n v="2024"/>
    <s v="May-2024"/>
    <x v="2"/>
    <s v="Georgette Saree"/>
    <x v="3"/>
    <s v="TrendMart Kozhikode Outlet"/>
    <x v="1"/>
    <s v="Yogesh Yadav"/>
    <x v="1"/>
    <s v="Arjun Krishnan"/>
    <n v="5"/>
    <d v="2024-05-01T00:00:00"/>
    <x v="193"/>
    <n v="0.28944847188068851"/>
    <x v="0"/>
  </r>
  <r>
    <s v="INV101402"/>
    <x v="108"/>
    <s v="CUST0666"/>
    <s v="PRD0125"/>
    <s v="STR041"/>
    <s v="EMP0026"/>
    <n v="1"/>
    <n v="3189.81"/>
    <n v="30"/>
    <n v="956.94"/>
    <n v="12"/>
    <n v="267.94"/>
    <n v="2500.81"/>
    <n v="2069.33"/>
    <n v="163.54000000000002"/>
    <x v="3"/>
    <x v="3"/>
    <x v="0"/>
    <x v="0"/>
    <s v="21:11"/>
    <s v="Weekday"/>
    <x v="3"/>
    <n v="7"/>
    <n v="2024"/>
    <s v="Jul-2024"/>
    <x v="12"/>
    <s v="Sling Bag"/>
    <x v="2"/>
    <s v="TrendMart Thiruvananthapuram Standard"/>
    <x v="1"/>
    <s v="Arjun Chetty"/>
    <x v="3"/>
    <s v="Sunita Ramachandran"/>
    <n v="7"/>
    <d v="2024-07-01T00:00:00"/>
    <x v="22"/>
    <n v="6.5394812080885809E-2"/>
    <x v="1"/>
  </r>
  <r>
    <s v="INV101403"/>
    <x v="84"/>
    <s v="CUST0025"/>
    <s v="PRD0022"/>
    <s v="STR096"/>
    <s v="EMP0002"/>
    <n v="3"/>
    <n v="1170.44"/>
    <n v="15"/>
    <n v="526.70000000000005"/>
    <n v="12"/>
    <n v="358.15"/>
    <n v="3342.77"/>
    <n v="2303.4899999999998"/>
    <n v="681.13000000000022"/>
    <x v="2"/>
    <x v="2"/>
    <x v="1"/>
    <x v="0"/>
    <s v="16:33"/>
    <s v="Weekday"/>
    <x v="1"/>
    <n v="10"/>
    <n v="2024"/>
    <s v="Oct-2024"/>
    <x v="7"/>
    <s v="Skinny Fit"/>
    <x v="25"/>
    <s v="TrendMart Mangaluru Mall Kiosk"/>
    <x v="2"/>
    <s v="Divya Achari"/>
    <x v="0"/>
    <s v="Girish Sundaram"/>
    <n v="10"/>
    <d v="2024-10-01T00:00:00"/>
    <x v="43"/>
    <n v="0.20376214935517556"/>
    <x v="4"/>
  </r>
  <r>
    <s v="INV101404"/>
    <x v="250"/>
    <s v="CUST0224"/>
    <s v="PRD0073"/>
    <s v="STR024"/>
    <s v="EMP0147"/>
    <n v="4"/>
    <n v="550.08000000000004"/>
    <n v="0"/>
    <n v="0"/>
    <n v="5"/>
    <n v="110.02"/>
    <n v="2310.34"/>
    <n v="1340.6"/>
    <n v="859.72000000000025"/>
    <x v="1"/>
    <x v="1"/>
    <x v="0"/>
    <x v="0"/>
    <s v="15:32"/>
    <s v="Weekday"/>
    <x v="7"/>
    <n v="9"/>
    <n v="2024"/>
    <s v="Sep-2024"/>
    <x v="1"/>
    <s v="Round Neck"/>
    <x v="40"/>
    <s v="TrendMart Nellore Standard"/>
    <x v="0"/>
    <s v="Chidambaram Yadav"/>
    <x v="3"/>
    <s v="Yogesh Chettiar"/>
    <n v="9"/>
    <d v="2024-09-01T00:00:00"/>
    <x v="135"/>
    <n v="0.37211838950111248"/>
    <x v="2"/>
  </r>
  <r>
    <s v="INV101405"/>
    <x v="203"/>
    <s v="CUST0668"/>
    <s v="PRD0041"/>
    <s v="STR098"/>
    <s v="EMP0255"/>
    <n v="1"/>
    <n v="839.08"/>
    <n v="10"/>
    <n v="83.91"/>
    <n v="5"/>
    <n v="37.76"/>
    <n v="792.93"/>
    <n v="637.27"/>
    <n v="117.89999999999998"/>
    <x v="1"/>
    <x v="1"/>
    <x v="1"/>
    <x v="0"/>
    <s v="16:53"/>
    <s v="Weekday"/>
    <x v="9"/>
    <n v="11"/>
    <n v="2024"/>
    <s v="Nov-2024"/>
    <x v="7"/>
    <s v="Skinny Fit"/>
    <x v="29"/>
    <s v="TrendMart Guntur High Street"/>
    <x v="0"/>
    <s v="Venkat Chetty"/>
    <x v="0"/>
    <s v="Venkat Sharma"/>
    <n v="11"/>
    <d v="2024-11-01T00:00:00"/>
    <x v="163"/>
    <n v="0.14868903938556996"/>
    <x v="0"/>
  </r>
  <r>
    <s v="INV101406"/>
    <x v="228"/>
    <s v="CUST0459"/>
    <s v="PRD0175"/>
    <s v="STR048"/>
    <s v="EMP0194"/>
    <n v="2"/>
    <n v="928.13"/>
    <n v="15"/>
    <n v="278.44"/>
    <n v="5"/>
    <n v="78.89"/>
    <n v="1656.71"/>
    <n v="1142.18"/>
    <n v="435.64"/>
    <x v="0"/>
    <x v="0"/>
    <x v="1"/>
    <x v="0"/>
    <s v="11:00"/>
    <s v="Weekend"/>
    <x v="4"/>
    <n v="2"/>
    <n v="2025"/>
    <s v="Feb-2025"/>
    <x v="0"/>
    <s v="Straight Kurti"/>
    <x v="32"/>
    <s v="TrendMart Guntur High Street"/>
    <x v="0"/>
    <s v="Lokesh Srinivasan"/>
    <x v="2"/>
    <s v="Pranav Reddy"/>
    <n v="14"/>
    <d v="2025-02-01T00:00:00"/>
    <x v="53"/>
    <n v="0.26295489252796206"/>
    <x v="4"/>
  </r>
  <r>
    <s v="INV101407"/>
    <x v="197"/>
    <s v="CUST0252"/>
    <s v="PRD0164"/>
    <s v="STR080"/>
    <s v="EMP0160"/>
    <n v="1"/>
    <n v="5151.49"/>
    <n v="20"/>
    <n v="1030.3"/>
    <n v="12"/>
    <n v="494.54"/>
    <n v="4615.7299999999996"/>
    <n v="3837"/>
    <n v="284.18999999999954"/>
    <x v="2"/>
    <x v="2"/>
    <x v="0"/>
    <x v="0"/>
    <s v="15:18"/>
    <s v="Weekday"/>
    <x v="1"/>
    <n v="10"/>
    <n v="2024"/>
    <s v="Oct-2024"/>
    <x v="9"/>
    <s v="Digital Watch"/>
    <x v="48"/>
    <s v="TrendMart Kochi High Street"/>
    <x v="1"/>
    <s v="Thiru Gowda"/>
    <x v="1"/>
    <s v="Ganesh Iyengar"/>
    <n v="10"/>
    <d v="2024-10-01T00:00:00"/>
    <x v="194"/>
    <n v="6.1569892519709679E-2"/>
    <x v="3"/>
  </r>
  <r>
    <s v="INV101408"/>
    <x v="323"/>
    <s v="CUST0778"/>
    <s v="PRD0245"/>
    <s v="STR065"/>
    <s v="EMP0194"/>
    <n v="2"/>
    <n v="853.48"/>
    <n v="0"/>
    <n v="0"/>
    <n v="5"/>
    <n v="85.35"/>
    <n v="1792.31"/>
    <n v="984.22"/>
    <n v="722.7399999999999"/>
    <x v="0"/>
    <x v="0"/>
    <x v="1"/>
    <x v="0"/>
    <s v="18:39"/>
    <s v="Weekend"/>
    <x v="10"/>
    <n v="4"/>
    <n v="2024"/>
    <s v="Apr-2024"/>
    <x v="1"/>
    <s v="Round Neck"/>
    <x v="1"/>
    <s v="TrendMart Guntur Flagship"/>
    <x v="0"/>
    <s v="Deepak Prasad"/>
    <x v="0"/>
    <s v="Pranav Reddy"/>
    <n v="4"/>
    <d v="2024-04-01T00:00:00"/>
    <x v="1"/>
    <n v="0.40324497436269391"/>
    <x v="2"/>
  </r>
  <r>
    <s v="INV101409"/>
    <x v="304"/>
    <s v="CUST0216"/>
    <s v="PRD0218"/>
    <s v="STR100"/>
    <s v="EMP0149"/>
    <n v="2"/>
    <n v="832.66"/>
    <n v="20"/>
    <n v="333.06"/>
    <n v="5"/>
    <n v="66.61"/>
    <n v="1398.87"/>
    <n v="1027.68"/>
    <n v="304.57999999999981"/>
    <x v="2"/>
    <x v="2"/>
    <x v="1"/>
    <x v="0"/>
    <s v="20:55"/>
    <s v="Weekend"/>
    <x v="8"/>
    <n v="3"/>
    <n v="2025"/>
    <s v="Mar-2025"/>
    <x v="18"/>
    <s v="Card Holder"/>
    <x v="10"/>
    <s v="TrendMart Hubballi Standard"/>
    <x v="2"/>
    <s v="Srinivas Iyer"/>
    <x v="3"/>
    <s v="Vasanthi Kamath"/>
    <n v="15"/>
    <d v="2025-03-01T00:00:00"/>
    <x v="40"/>
    <n v="0.21773288439955096"/>
    <x v="3"/>
  </r>
  <r>
    <s v="INV101410"/>
    <x v="37"/>
    <s v="CUST0777"/>
    <s v="PRD0051"/>
    <s v="STR031"/>
    <s v="EMP0215"/>
    <n v="2"/>
    <n v="1316.43"/>
    <n v="0"/>
    <n v="0"/>
    <n v="3"/>
    <n v="78.989999999999995"/>
    <n v="2711.85"/>
    <n v="1908.08"/>
    <n v="724.78"/>
    <x v="1"/>
    <x v="1"/>
    <x v="1"/>
    <x v="0"/>
    <s v="10:29"/>
    <s v="Weekend"/>
    <x v="0"/>
    <n v="12"/>
    <n v="2024"/>
    <s v="Dec-2024"/>
    <x v="14"/>
    <s v="Necklace"/>
    <x v="46"/>
    <s v="TrendMart Kozhikode Mall Kiosk"/>
    <x v="1"/>
    <s v="Saranya Mudaliar"/>
    <x v="0"/>
    <s v="Praveen Gupta"/>
    <n v="12"/>
    <d v="2024-12-01T00:00:00"/>
    <x v="113"/>
    <n v="0.26726404484023819"/>
    <x v="2"/>
  </r>
  <r>
    <s v="INV101411"/>
    <x v="258"/>
    <s v="CUST0716"/>
    <s v="PRD0092"/>
    <s v="STR106"/>
    <s v="EMP0061"/>
    <n v="1"/>
    <n v="3644.95"/>
    <n v="15"/>
    <n v="546.74"/>
    <n v="12"/>
    <n v="371.79"/>
    <n v="3470"/>
    <n v="2732.31"/>
    <n v="365.90000000000003"/>
    <x v="3"/>
    <x v="3"/>
    <x v="0"/>
    <x v="0"/>
    <s v="14:26"/>
    <s v="Weekday"/>
    <x v="1"/>
    <n v="10"/>
    <n v="2024"/>
    <s v="Oct-2024"/>
    <x v="2"/>
    <s v="Georgette Saree"/>
    <x v="39"/>
    <s v="TrendMart Vijayawada Outlet"/>
    <x v="0"/>
    <s v="Indira Krishnan"/>
    <x v="0"/>
    <s v="Ganapathy Naidu"/>
    <n v="10"/>
    <d v="2024-10-01T00:00:00"/>
    <x v="149"/>
    <n v="0.10544668587896254"/>
    <x v="4"/>
  </r>
  <r>
    <s v="INV101412"/>
    <x v="127"/>
    <s v="CUST0112"/>
    <s v="PRD0126"/>
    <s v="STR012"/>
    <s v="EMP0156"/>
    <n v="2"/>
    <n v="1011.94"/>
    <n v="25"/>
    <n v="505.97"/>
    <n v="12"/>
    <n v="182.15"/>
    <n v="1700.06"/>
    <n v="1291.18"/>
    <n v="226.72999999999988"/>
    <x v="0"/>
    <x v="0"/>
    <x v="1"/>
    <x v="0"/>
    <s v="10:14"/>
    <s v="Weekday"/>
    <x v="2"/>
    <n v="5"/>
    <n v="2024"/>
    <s v="May-2024"/>
    <x v="11"/>
    <s v="Formal Shirt"/>
    <x v="38"/>
    <s v="TrendMart Vijayawada Mall Kiosk"/>
    <x v="0"/>
    <s v="Bhavani Sharma"/>
    <x v="3"/>
    <s v="Deepthi Iyengar"/>
    <n v="5"/>
    <d v="2024-05-01T00:00:00"/>
    <x v="76"/>
    <n v="0.13336588120419274"/>
    <x v="1"/>
  </r>
  <r>
    <s v="INV101413"/>
    <x v="1"/>
    <s v="CUST0802"/>
    <s v="PRD0152"/>
    <s v="STR031"/>
    <s v="EMP0061"/>
    <n v="2"/>
    <n v="6354.88"/>
    <n v="0"/>
    <n v="0"/>
    <n v="3"/>
    <n v="381.29"/>
    <n v="13091.05"/>
    <n v="9430.2000000000007"/>
    <n v="3279.5599999999986"/>
    <x v="0"/>
    <x v="0"/>
    <x v="1"/>
    <x v="0"/>
    <s v="21:48"/>
    <s v="Weekend"/>
    <x v="1"/>
    <n v="10"/>
    <n v="2024"/>
    <s v="Oct-2024"/>
    <x v="14"/>
    <s v="Earrings"/>
    <x v="8"/>
    <s v="TrendMart Kozhikode Mall Kiosk"/>
    <x v="1"/>
    <s v="Geetha Reddy"/>
    <x v="0"/>
    <s v="Ganapathy Naidu"/>
    <n v="10"/>
    <d v="2024-10-01T00:00:00"/>
    <x v="24"/>
    <n v="0.2505192478830956"/>
    <x v="2"/>
  </r>
  <r>
    <s v="INV101414"/>
    <x v="222"/>
    <s v="CUST0509"/>
    <s v="PRD0174"/>
    <s v="STR030"/>
    <s v="EMP0149"/>
    <n v="2"/>
    <n v="5500.52"/>
    <n v="0"/>
    <n v="0"/>
    <n v="12"/>
    <n v="1320.12"/>
    <n v="12321.16"/>
    <n v="7324.74"/>
    <n v="3676.3"/>
    <x v="1"/>
    <x v="1"/>
    <x v="1"/>
    <x v="0"/>
    <s v="21:48"/>
    <s v="Weekday"/>
    <x v="1"/>
    <n v="10"/>
    <n v="2024"/>
    <s v="Oct-2024"/>
    <x v="9"/>
    <s v="Smart Watch"/>
    <x v="42"/>
    <s v="TrendMart Kochi Standard"/>
    <x v="1"/>
    <s v="Deepthi Iyengar"/>
    <x v="0"/>
    <s v="Vasanthi Kamath"/>
    <n v="10"/>
    <d v="2024-10-01T00:00:00"/>
    <x v="131"/>
    <n v="0.29837288047553967"/>
    <x v="2"/>
  </r>
  <r>
    <s v="INV101415"/>
    <x v="144"/>
    <s v="CUST0026"/>
    <s v="PRD0054"/>
    <s v="STR108"/>
    <s v="EMP0160"/>
    <n v="4"/>
    <n v="1371.21"/>
    <n v="20"/>
    <n v="1096.97"/>
    <n v="12"/>
    <n v="526.54"/>
    <n v="4914.41"/>
    <n v="3616.84"/>
    <n v="771.02999999999975"/>
    <x v="2"/>
    <x v="2"/>
    <x v="0"/>
    <x v="0"/>
    <s v="14:38"/>
    <s v="Weekday"/>
    <x v="8"/>
    <n v="3"/>
    <n v="2025"/>
    <s v="Mar-2025"/>
    <x v="18"/>
    <s v="Leather Wallet"/>
    <x v="31"/>
    <s v="TrendMart Kozhikode High Street"/>
    <x v="1"/>
    <s v="Vikram Nair"/>
    <x v="0"/>
    <s v="Ganesh Iyengar"/>
    <n v="15"/>
    <d v="2025-03-01T00:00:00"/>
    <x v="88"/>
    <n v="0.15689167163504872"/>
    <x v="3"/>
  </r>
  <r>
    <s v="INV101416"/>
    <x v="79"/>
    <s v="CUST0830"/>
    <s v="PRD0115"/>
    <s v="STR028"/>
    <s v="EMP0258"/>
    <n v="1"/>
    <n v="1718.61"/>
    <n v="0"/>
    <n v="0"/>
    <n v="12"/>
    <n v="206.23"/>
    <n v="1924.84"/>
    <n v="1140.9000000000001"/>
    <n v="577.70999999999981"/>
    <x v="1"/>
    <x v="1"/>
    <x v="0"/>
    <x v="0"/>
    <s v="18:32"/>
    <s v="Weekday"/>
    <x v="7"/>
    <n v="9"/>
    <n v="2024"/>
    <s v="Sep-2024"/>
    <x v="8"/>
    <s v="Bodycon Dress"/>
    <x v="1"/>
    <s v="TrendMart Shivamogga Standard"/>
    <x v="2"/>
    <s v="Nandakumar Mishra"/>
    <x v="1"/>
    <s v="Preethi Singh"/>
    <n v="9"/>
    <d v="2024-09-01T00:00:00"/>
    <x v="57"/>
    <n v="0.3001340371147731"/>
    <x v="2"/>
  </r>
  <r>
    <s v="INV101417"/>
    <x v="195"/>
    <s v="CUST0543"/>
    <s v="PRD0238"/>
    <s v="STR113"/>
    <s v="EMP0206"/>
    <n v="1"/>
    <n v="1116.95"/>
    <n v="5"/>
    <n v="55.85"/>
    <n v="12"/>
    <n v="127.33"/>
    <n v="1188.43"/>
    <n v="815.46"/>
    <n v="245.64000000000004"/>
    <x v="2"/>
    <x v="2"/>
    <x v="0"/>
    <x v="0"/>
    <s v="13:38"/>
    <s v="Weekday"/>
    <x v="0"/>
    <n v="12"/>
    <n v="2024"/>
    <s v="Dec-2024"/>
    <x v="9"/>
    <s v="Smart Watch"/>
    <x v="33"/>
    <s v="TrendMart Mangaluru High Street"/>
    <x v="2"/>
    <s v="Manoj Raman"/>
    <x v="0"/>
    <s v="Arjun Krishnan"/>
    <n v="12"/>
    <d v="2024-12-01T00:00:00"/>
    <x v="100"/>
    <n v="0.20669286369411746"/>
    <x v="2"/>
  </r>
  <r>
    <s v="INV101418"/>
    <x v="346"/>
    <s v="CUST0834"/>
    <s v="PRD0214"/>
    <s v="STR044"/>
    <s v="EMP0223"/>
    <n v="3"/>
    <n v="1119.32"/>
    <n v="0"/>
    <n v="0"/>
    <n v="12"/>
    <n v="402.96"/>
    <n v="3760.92"/>
    <n v="2161.59"/>
    <n v="1196.3699999999999"/>
    <x v="2"/>
    <x v="2"/>
    <x v="0"/>
    <x v="0"/>
    <s v="15:55"/>
    <s v="Weekend"/>
    <x v="5"/>
    <n v="6"/>
    <n v="2024"/>
    <s v="Jun-2024"/>
    <x v="7"/>
    <s v="Straight Fit"/>
    <x v="7"/>
    <s v="TrendMart Warangal High Street"/>
    <x v="2"/>
    <s v="Swathi Mishra"/>
    <x v="3"/>
    <s v="Meena Krishnan"/>
    <n v="6"/>
    <d v="2024-06-01T00:00:00"/>
    <x v="71"/>
    <n v="0.31810567627069969"/>
    <x v="2"/>
  </r>
  <r>
    <s v="INV101419"/>
    <x v="111"/>
    <s v="CUST0215"/>
    <s v="PRD0017"/>
    <s v="STR110"/>
    <s v="EMP0225"/>
    <n v="2"/>
    <n v="785.84"/>
    <n v="15"/>
    <n v="235.75"/>
    <n v="5"/>
    <n v="66.8"/>
    <n v="1402.73"/>
    <n v="1182.76"/>
    <n v="153.17000000000002"/>
    <x v="1"/>
    <x v="1"/>
    <x v="0"/>
    <x v="0"/>
    <s v="10:50"/>
    <s v="Weekday"/>
    <x v="9"/>
    <n v="11"/>
    <n v="2024"/>
    <s v="Nov-2024"/>
    <x v="13"/>
    <s v="Girls Frock"/>
    <x v="33"/>
    <s v="TrendMart Thoothukudi Outlet"/>
    <x v="1"/>
    <s v="Kavitha Sharma"/>
    <x v="2"/>
    <s v="Swathi Achari"/>
    <n v="11"/>
    <d v="2024-11-01T00:00:00"/>
    <x v="91"/>
    <n v="0.1091942141395707"/>
    <x v="4"/>
  </r>
  <r>
    <s v="INV101420"/>
    <x v="193"/>
    <s v="CUST0047"/>
    <s v="PRD0071"/>
    <s v="STR031"/>
    <s v="EMP0258"/>
    <n v="3"/>
    <n v="942.55"/>
    <n v="10"/>
    <n v="282.76"/>
    <n v="5"/>
    <n v="127.24"/>
    <n v="2672.13"/>
    <n v="1604.43"/>
    <n v="940.46"/>
    <x v="1"/>
    <x v="1"/>
    <x v="0"/>
    <x v="0"/>
    <s v="14:58"/>
    <s v="Weekend"/>
    <x v="4"/>
    <n v="2"/>
    <n v="2025"/>
    <s v="Feb-2025"/>
    <x v="10"/>
    <s v="Casual Top"/>
    <x v="4"/>
    <s v="TrendMart Kozhikode Mall Kiosk"/>
    <x v="1"/>
    <s v="Chidambaram Naidu"/>
    <x v="2"/>
    <s v="Preethi Singh"/>
    <n v="14"/>
    <d v="2025-02-01T00:00:00"/>
    <x v="17"/>
    <n v="0.35195143948834823"/>
    <x v="0"/>
  </r>
  <r>
    <s v="INV101421"/>
    <x v="176"/>
    <s v="CUST0306"/>
    <s v="PRD0077"/>
    <s v="STR076"/>
    <s v="EMP0127"/>
    <n v="3"/>
    <n v="1128.23"/>
    <n v="0"/>
    <n v="0"/>
    <n v="12"/>
    <n v="406.16"/>
    <n v="3790.85"/>
    <n v="2395.38"/>
    <n v="989.30999999999972"/>
    <x v="1"/>
    <x v="1"/>
    <x v="0"/>
    <x v="0"/>
    <s v="18:41"/>
    <s v="Weekday"/>
    <x v="1"/>
    <n v="10"/>
    <n v="2024"/>
    <s v="Oct-2024"/>
    <x v="17"/>
    <s v="Formal Trouser"/>
    <x v="6"/>
    <s v="TrendMart Chennai Standard"/>
    <x v="1"/>
    <s v="Jagan Prasad"/>
    <x v="3"/>
    <s v="Chandra Reddy"/>
    <n v="10"/>
    <d v="2024-10-01T00:00:00"/>
    <x v="240"/>
    <n v="0.26097313267472988"/>
    <x v="2"/>
  </r>
  <r>
    <s v="INV101422"/>
    <x v="128"/>
    <s v="CUST0776"/>
    <s v="PRD0090"/>
    <s v="STR048"/>
    <s v="EMP0269"/>
    <n v="5"/>
    <n v="675.69"/>
    <n v="20"/>
    <n v="675.69"/>
    <n v="5"/>
    <n v="135.13999999999999"/>
    <n v="2837.9"/>
    <n v="2096.4"/>
    <n v="606.36"/>
    <x v="2"/>
    <x v="2"/>
    <x v="0"/>
    <x v="0"/>
    <s v="12:57"/>
    <s v="Weekday"/>
    <x v="9"/>
    <n v="11"/>
    <n v="2024"/>
    <s v="Nov-2024"/>
    <x v="1"/>
    <s v="Round Neck"/>
    <x v="19"/>
    <s v="TrendMart Guntur High Street"/>
    <x v="0"/>
    <s v="Vijay Singh"/>
    <x v="3"/>
    <s v="Ishwarya Shetty"/>
    <n v="11"/>
    <d v="2024-11-01T00:00:00"/>
    <x v="31"/>
    <n v="0.21366503400401704"/>
    <x v="3"/>
  </r>
  <r>
    <s v="INV101423"/>
    <x v="165"/>
    <s v="CUST0282"/>
    <s v="PRD0145"/>
    <s v="STR059"/>
    <s v="EMP0207"/>
    <n v="1"/>
    <n v="1723.54"/>
    <n v="5"/>
    <n v="86.18"/>
    <n v="12"/>
    <n v="196.48"/>
    <n v="1833.84"/>
    <n v="1133.27"/>
    <n v="504.08999999999992"/>
    <x v="3"/>
    <x v="3"/>
    <x v="0"/>
    <x v="0"/>
    <s v="12:44"/>
    <s v="Weekday"/>
    <x v="8"/>
    <n v="3"/>
    <n v="2025"/>
    <s v="Mar-2025"/>
    <x v="8"/>
    <s v="Shirt Dress"/>
    <x v="42"/>
    <s v="TrendMart Bengaluru Mall Kiosk"/>
    <x v="2"/>
    <s v="Charulatha Ramachandran"/>
    <x v="2"/>
    <s v="Chitra Bhat"/>
    <n v="15"/>
    <d v="2025-03-01T00:00:00"/>
    <x v="94"/>
    <n v="0.27488221436984683"/>
    <x v="2"/>
  </r>
  <r>
    <s v="INV101424"/>
    <x v="101"/>
    <s v="CUST0770"/>
    <s v="PRD0229"/>
    <s v="STR024"/>
    <s v="EMP0015"/>
    <n v="1"/>
    <n v="1180.6199999999999"/>
    <n v="30"/>
    <n v="354.19"/>
    <n v="12"/>
    <n v="99.17"/>
    <n v="925.6"/>
    <n v="917.44"/>
    <n v="-91.010000000000034"/>
    <x v="4"/>
    <x v="4"/>
    <x v="1"/>
    <x v="0"/>
    <s v="12:36"/>
    <s v="Weekday"/>
    <x v="1"/>
    <n v="10"/>
    <n v="2024"/>
    <s v="Oct-2024"/>
    <x v="18"/>
    <s v="Leather Wallet"/>
    <x v="1"/>
    <s v="TrendMart Nellore Standard"/>
    <x v="0"/>
    <s v="Kannan Gupta"/>
    <x v="1"/>
    <s v="Vikram Bhat"/>
    <n v="10"/>
    <d v="2024-10-01T00:00:00"/>
    <x v="187"/>
    <n v="-9.8325410544511702E-2"/>
    <x v="1"/>
  </r>
  <r>
    <s v="INV101425"/>
    <x v="319"/>
    <s v="CUST0387"/>
    <s v="PRD0059"/>
    <s v="STR086"/>
    <s v="EMP0008"/>
    <n v="1"/>
    <n v="1514.62"/>
    <n v="10"/>
    <n v="151.46"/>
    <n v="12"/>
    <n v="163.58000000000001"/>
    <n v="1526.74"/>
    <n v="988.57"/>
    <n v="374.58999999999992"/>
    <x v="2"/>
    <x v="2"/>
    <x v="1"/>
    <x v="0"/>
    <s v="13:06"/>
    <s v="Weekday"/>
    <x v="10"/>
    <n v="4"/>
    <n v="2024"/>
    <s v="Apr-2024"/>
    <x v="12"/>
    <s v="Sling Bag"/>
    <x v="16"/>
    <s v="TrendMart Thiruvananthapuram Outlet"/>
    <x v="1"/>
    <s v="Dhruv Balasubramaniam"/>
    <x v="2"/>
    <s v="Deepak Kamath"/>
    <n v="4"/>
    <d v="2024-04-01T00:00:00"/>
    <x v="126"/>
    <n v="0.24535284331320323"/>
    <x v="0"/>
  </r>
  <r>
    <s v="INV101426"/>
    <x v="148"/>
    <s v="CUST0259"/>
    <s v="PRD0224"/>
    <s v="STR119"/>
    <s v="EMP0008"/>
    <n v="3"/>
    <n v="4825.01"/>
    <n v="25"/>
    <n v="3618.76"/>
    <n v="12"/>
    <n v="1302.75"/>
    <n v="12159.02"/>
    <n v="10112.4"/>
    <n v="743.8700000000008"/>
    <x v="1"/>
    <x v="1"/>
    <x v="0"/>
    <x v="0"/>
    <s v="17:33"/>
    <s v="Weekend"/>
    <x v="2"/>
    <n v="5"/>
    <n v="2024"/>
    <s v="May-2024"/>
    <x v="2"/>
    <s v="Printed Saree"/>
    <x v="3"/>
    <s v="TrendMart Vijayawada Standard"/>
    <x v="0"/>
    <s v="Vikram Achari"/>
    <x v="2"/>
    <s v="Deepak Kamath"/>
    <n v="5"/>
    <d v="2024-05-01T00:00:00"/>
    <x v="3"/>
    <n v="6.1178450236943502E-2"/>
    <x v="1"/>
  </r>
  <r>
    <s v="INV101427"/>
    <x v="197"/>
    <s v="CUST0062"/>
    <s v="PRD0025"/>
    <s v="STR056"/>
    <s v="EMP0002"/>
    <n v="1"/>
    <n v="1374.28"/>
    <n v="30"/>
    <n v="412.28"/>
    <n v="12"/>
    <n v="115.44"/>
    <n v="1077.44"/>
    <n v="1025.24"/>
    <n v="-63.239999999999952"/>
    <x v="2"/>
    <x v="2"/>
    <x v="0"/>
    <x v="0"/>
    <s v="20:06"/>
    <s v="Weekday"/>
    <x v="1"/>
    <n v="10"/>
    <n v="2024"/>
    <s v="Oct-2024"/>
    <x v="7"/>
    <s v="Straight Fit"/>
    <x v="23"/>
    <s v="TrendMart Nizamabad Standard"/>
    <x v="2"/>
    <s v="Kannan Kumar"/>
    <x v="2"/>
    <s v="Girish Sundaram"/>
    <n v="10"/>
    <d v="2024-10-01T00:00:00"/>
    <x v="39"/>
    <n v="-5.8694683694683648E-2"/>
    <x v="1"/>
  </r>
  <r>
    <s v="INV101428"/>
    <x v="54"/>
    <s v="CUST0758"/>
    <s v="PRD0158"/>
    <s v="STR040"/>
    <s v="EMP0205"/>
    <n v="1"/>
    <n v="663.42"/>
    <n v="0"/>
    <n v="0"/>
    <n v="5"/>
    <n v="33.17"/>
    <n v="696.59"/>
    <n v="457.16"/>
    <n v="206.26"/>
    <x v="1"/>
    <x v="1"/>
    <x v="0"/>
    <x v="0"/>
    <s v="13:25"/>
    <s v="Weekday"/>
    <x v="0"/>
    <n v="12"/>
    <n v="2024"/>
    <s v="Dec-2024"/>
    <x v="10"/>
    <s v="Formal Top"/>
    <x v="21"/>
    <s v="TrendMart Nizamabad Mall Kiosk"/>
    <x v="2"/>
    <s v="Sowmya Ramachandran"/>
    <x v="1"/>
    <s v="Malini Gowda"/>
    <n v="12"/>
    <d v="2024-12-01T00:00:00"/>
    <x v="68"/>
    <n v="0.29609957076616084"/>
    <x v="2"/>
  </r>
  <r>
    <s v="INV101429"/>
    <x v="243"/>
    <s v="CUST0787"/>
    <s v="PRD0067"/>
    <s v="STR059"/>
    <s v="EMP0020"/>
    <n v="2"/>
    <n v="1503.49"/>
    <n v="10"/>
    <n v="300.7"/>
    <n v="12"/>
    <n v="324.75"/>
    <n v="3031.03"/>
    <n v="2026.52"/>
    <n v="679.76000000000022"/>
    <x v="1"/>
    <x v="1"/>
    <x v="0"/>
    <x v="0"/>
    <s v="18:18"/>
    <s v="Weekday"/>
    <x v="4"/>
    <n v="2"/>
    <n v="2025"/>
    <s v="Feb-2025"/>
    <x v="15"/>
    <s v="Jacket"/>
    <x v="24"/>
    <s v="TrendMart Bengaluru Mall Kiosk"/>
    <x v="2"/>
    <s v="Chitra Srinivasan"/>
    <x v="3"/>
    <s v="Eswar Prasad"/>
    <n v="14"/>
    <d v="2025-02-01T00:00:00"/>
    <x v="41"/>
    <n v="0.2242669983470966"/>
    <x v="0"/>
  </r>
  <r>
    <s v="INV101430"/>
    <x v="190"/>
    <s v="CUST0005"/>
    <s v="PRD0205"/>
    <s v="STR035"/>
    <s v="EMP0086"/>
    <n v="1"/>
    <n v="930.43"/>
    <n v="30"/>
    <n v="279.13"/>
    <n v="5"/>
    <n v="32.56"/>
    <n v="683.86"/>
    <n v="535.47"/>
    <n v="115.82999999999998"/>
    <x v="0"/>
    <x v="0"/>
    <x v="1"/>
    <x v="0"/>
    <s v="10:00"/>
    <s v="Weekend"/>
    <x v="6"/>
    <n v="1"/>
    <n v="2025"/>
    <s v="Jan-2025"/>
    <x v="6"/>
    <s v="Tie"/>
    <x v="5"/>
    <s v="TrendMart Vijayawada Mall Kiosk"/>
    <x v="0"/>
    <s v="Indira Raman"/>
    <x v="1"/>
    <s v="Anil Reddy"/>
    <n v="13"/>
    <d v="2025-01-01T00:00:00"/>
    <x v="211"/>
    <n v="0.16937677302371829"/>
    <x v="1"/>
  </r>
  <r>
    <s v="INV101431"/>
    <x v="157"/>
    <s v="CUST0356"/>
    <s v="PRD0130"/>
    <s v="STR025"/>
    <s v="EMP0269"/>
    <n v="2"/>
    <n v="1350.08"/>
    <n v="0"/>
    <n v="0"/>
    <n v="12"/>
    <n v="324.02"/>
    <n v="3024.18"/>
    <n v="1924.34"/>
    <n v="775.81999999999994"/>
    <x v="0"/>
    <x v="0"/>
    <x v="0"/>
    <x v="0"/>
    <s v="12:21"/>
    <s v="Weekday"/>
    <x v="7"/>
    <n v="9"/>
    <n v="2024"/>
    <s v="Sep-2024"/>
    <x v="2"/>
    <s v="Cotton Saree"/>
    <x v="47"/>
    <s v="TrendMart Vellore High Street"/>
    <x v="1"/>
    <s v="Pranav Chettiar"/>
    <x v="3"/>
    <s v="Ishwarya Shetty"/>
    <n v="9"/>
    <d v="2024-09-01T00:00:00"/>
    <x v="132"/>
    <n v="0.25653896262788589"/>
    <x v="2"/>
  </r>
  <r>
    <s v="INV101432"/>
    <x v="110"/>
    <s v="CUST0054"/>
    <s v="PRD0081"/>
    <s v="STR024"/>
    <s v="EMP0215"/>
    <n v="2"/>
    <n v="6897.11"/>
    <n v="20"/>
    <n v="2758.84"/>
    <n v="3"/>
    <n v="331.06"/>
    <n v="11366.44"/>
    <n v="9525.52"/>
    <n v="1509.8600000000001"/>
    <x v="3"/>
    <x v="3"/>
    <x v="0"/>
    <x v="0"/>
    <s v="10:34"/>
    <s v="Weekend"/>
    <x v="1"/>
    <n v="10"/>
    <n v="2024"/>
    <s v="Oct-2024"/>
    <x v="14"/>
    <s v="Earrings"/>
    <x v="21"/>
    <s v="TrendMart Nellore Standard"/>
    <x v="0"/>
    <s v="Priya Yadav"/>
    <x v="1"/>
    <s v="Praveen Gupta"/>
    <n v="10"/>
    <d v="2024-10-01T00:00:00"/>
    <x v="118"/>
    <n v="0.13283490697175193"/>
    <x v="3"/>
  </r>
  <r>
    <s v="INV101433"/>
    <x v="266"/>
    <s v="CUST0549"/>
    <s v="PRD0022"/>
    <s v="STR107"/>
    <s v="EMP0203"/>
    <n v="1"/>
    <n v="1232.81"/>
    <n v="15"/>
    <n v="184.92"/>
    <n v="12"/>
    <n v="125.75"/>
    <n v="1173.6400000000001"/>
    <n v="767.83"/>
    <n v="280.06000000000006"/>
    <x v="0"/>
    <x v="0"/>
    <x v="0"/>
    <x v="0"/>
    <s v="21:56"/>
    <s v="Weekday"/>
    <x v="10"/>
    <n v="4"/>
    <n v="2024"/>
    <s v="Apr-2024"/>
    <x v="7"/>
    <s v="Skinny Fit"/>
    <x v="25"/>
    <s v="TrendMart Kochi High Street"/>
    <x v="1"/>
    <s v="Hemanth Yadav"/>
    <x v="3"/>
    <s v="Rani Mishra"/>
    <n v="4"/>
    <d v="2024-04-01T00:00:00"/>
    <x v="43"/>
    <n v="0.23862513206775504"/>
    <x v="4"/>
  </r>
  <r>
    <s v="INV101434"/>
    <x v="92"/>
    <s v="CUST0130"/>
    <s v="PRD0129"/>
    <s v="STR012"/>
    <s v="EMP0026"/>
    <n v="2"/>
    <n v="690.3"/>
    <n v="0"/>
    <n v="0"/>
    <n v="5"/>
    <n v="69.03"/>
    <n v="1449.63"/>
    <n v="807.42"/>
    <n v="573.18000000000018"/>
    <x v="2"/>
    <x v="2"/>
    <x v="0"/>
    <x v="0"/>
    <s v="20:55"/>
    <s v="Weekday"/>
    <x v="7"/>
    <n v="9"/>
    <n v="2024"/>
    <s v="Sep-2024"/>
    <x v="6"/>
    <s v="Cap"/>
    <x v="2"/>
    <s v="TrendMart Vijayawada Mall Kiosk"/>
    <x v="0"/>
    <s v="Tejaswini Murthy"/>
    <x v="0"/>
    <s v="Sunita Ramachandran"/>
    <n v="9"/>
    <d v="2024-09-01T00:00:00"/>
    <x v="54"/>
    <n v="0.39539744624490397"/>
    <x v="2"/>
  </r>
  <r>
    <s v="INV101435"/>
    <x v="202"/>
    <s v="CUST0088"/>
    <s v="PRD0054"/>
    <s v="STR041"/>
    <s v="EMP0206"/>
    <n v="2"/>
    <n v="1325.77"/>
    <n v="0"/>
    <n v="0"/>
    <n v="12"/>
    <n v="318.18"/>
    <n v="2969.72"/>
    <n v="1808.42"/>
    <n v="843.11999999999966"/>
    <x v="2"/>
    <x v="2"/>
    <x v="0"/>
    <x v="1"/>
    <s v="16:34"/>
    <s v="Weekend"/>
    <x v="7"/>
    <n v="9"/>
    <n v="2024"/>
    <s v="Sep-2024"/>
    <x v="18"/>
    <s v="Leather Wallet"/>
    <x v="31"/>
    <s v="TrendMart Thiruvananthapuram Standard"/>
    <x v="1"/>
    <s v="Harini Venkatesan"/>
    <x v="1"/>
    <s v="Arjun Krishnan"/>
    <n v="9"/>
    <d v="2024-09-01T00:00:00"/>
    <x v="88"/>
    <n v="0.28390555338550427"/>
    <x v="2"/>
  </r>
  <r>
    <s v="INV101436"/>
    <x v="151"/>
    <s v="CUST0104"/>
    <s v="PRD0067"/>
    <s v="STR036"/>
    <s v="EMP0156"/>
    <n v="3"/>
    <n v="1606.36"/>
    <n v="15"/>
    <n v="722.86"/>
    <n v="12"/>
    <n v="491.55"/>
    <n v="4587.7700000000004"/>
    <n v="3039.78"/>
    <n v="1056.4400000000003"/>
    <x v="0"/>
    <x v="0"/>
    <x v="1"/>
    <x v="0"/>
    <s v="12:21"/>
    <s v="Weekend"/>
    <x v="9"/>
    <n v="11"/>
    <n v="2024"/>
    <s v="Nov-2024"/>
    <x v="15"/>
    <s v="Jacket"/>
    <x v="24"/>
    <s v="TrendMart Thiruvananthapuram Outlet"/>
    <x v="1"/>
    <s v="Vinod Ramachandran"/>
    <x v="2"/>
    <s v="Deepthi Iyengar"/>
    <n v="11"/>
    <d v="2024-11-01T00:00:00"/>
    <x v="41"/>
    <n v="0.23027309564341722"/>
    <x v="4"/>
  </r>
  <r>
    <s v="INV101437"/>
    <x v="222"/>
    <s v="CUST0735"/>
    <s v="PRD0150"/>
    <s v="STR058"/>
    <s v="EMP0255"/>
    <n v="1"/>
    <n v="683.28"/>
    <n v="20"/>
    <n v="136.66"/>
    <n v="5"/>
    <n v="27.33"/>
    <n v="573.95000000000005"/>
    <n v="525.45000000000005"/>
    <n v="21.17"/>
    <x v="0"/>
    <x v="0"/>
    <x v="1"/>
    <x v="0"/>
    <s v="20:41"/>
    <s v="Weekday"/>
    <x v="1"/>
    <n v="10"/>
    <n v="2024"/>
    <s v="Oct-2024"/>
    <x v="13"/>
    <s v="Girls Frock"/>
    <x v="7"/>
    <s v="TrendMart Thoothukudi Flagship"/>
    <x v="1"/>
    <s v="Nandini Iyer"/>
    <x v="1"/>
    <s v="Venkat Sharma"/>
    <n v="10"/>
    <d v="2024-10-01T00:00:00"/>
    <x v="38"/>
    <n v="3.6884746058018988E-2"/>
    <x v="3"/>
  </r>
  <r>
    <s v="INV101438"/>
    <x v="110"/>
    <s v="CUST0630"/>
    <s v="PRD0035"/>
    <s v="STR043"/>
    <s v="EMP0009"/>
    <n v="3"/>
    <n v="948.48"/>
    <n v="15"/>
    <n v="426.82"/>
    <n v="5"/>
    <n v="120.93"/>
    <n v="2539.5500000000002"/>
    <n v="1619.28"/>
    <n v="799.34000000000015"/>
    <x v="4"/>
    <x v="4"/>
    <x v="0"/>
    <x v="0"/>
    <s v="19:39"/>
    <s v="Weekend"/>
    <x v="1"/>
    <n v="10"/>
    <n v="2024"/>
    <s v="Oct-2024"/>
    <x v="0"/>
    <s v="Printed Kurti"/>
    <x v="1"/>
    <s v="TrendMart Mangaluru Standard"/>
    <x v="2"/>
    <s v="Manikandan Naidu"/>
    <x v="1"/>
    <s v="Vinod Hegde"/>
    <n v="10"/>
    <d v="2024-10-01T00:00:00"/>
    <x v="4"/>
    <n v="0.31475655135752401"/>
    <x v="4"/>
  </r>
  <r>
    <s v="INV101439"/>
    <x v="138"/>
    <s v="CUST0667"/>
    <s v="PRD0021"/>
    <s v="STR038"/>
    <s v="EMP0063"/>
    <n v="2"/>
    <n v="1179.6600000000001"/>
    <n v="0"/>
    <n v="0"/>
    <n v="12"/>
    <n v="283.12"/>
    <n v="2642.44"/>
    <n v="1763.86"/>
    <n v="595.46000000000015"/>
    <x v="5"/>
    <x v="5"/>
    <x v="0"/>
    <x v="0"/>
    <s v="20:38"/>
    <s v="Weekday"/>
    <x v="9"/>
    <n v="11"/>
    <n v="2024"/>
    <s v="Nov-2024"/>
    <x v="17"/>
    <s v="Track Pant"/>
    <x v="0"/>
    <s v="TrendMart Tumakuru Standard"/>
    <x v="2"/>
    <s v="Jyothi Murthy"/>
    <x v="2"/>
    <s v="Anusuya Subramaniam"/>
    <n v="11"/>
    <d v="2024-11-01T00:00:00"/>
    <x v="127"/>
    <n v="0.22534475711842092"/>
    <x v="2"/>
  </r>
  <r>
    <s v="INV101440"/>
    <x v="347"/>
    <s v="CUST0793"/>
    <s v="PRD0243"/>
    <s v="STR036"/>
    <s v="EMP0258"/>
    <n v="3"/>
    <n v="1292.93"/>
    <n v="0"/>
    <n v="0"/>
    <n v="12"/>
    <n v="465.45"/>
    <n v="4344.24"/>
    <n v="2630.76"/>
    <n v="1248.0299999999995"/>
    <x v="2"/>
    <x v="2"/>
    <x v="0"/>
    <x v="0"/>
    <s v="18:05"/>
    <s v="Weekday"/>
    <x v="11"/>
    <n v="8"/>
    <n v="2024"/>
    <s v="Aug-2024"/>
    <x v="0"/>
    <s v="Straight Kurti"/>
    <x v="12"/>
    <s v="TrendMart Thiruvananthapuram Outlet"/>
    <x v="1"/>
    <s v="Hari Raman"/>
    <x v="1"/>
    <s v="Preethi Singh"/>
    <n v="8"/>
    <d v="2024-08-01T00:00:00"/>
    <x v="21"/>
    <n v="0.28728385172089932"/>
    <x v="2"/>
  </r>
  <r>
    <s v="INV101441"/>
    <x v="255"/>
    <s v="CUST0198"/>
    <s v="PRD0199"/>
    <s v="STR004"/>
    <s v="EMP0225"/>
    <n v="4"/>
    <n v="3085.8"/>
    <n v="30"/>
    <n v="3702.96"/>
    <n v="12"/>
    <n v="1036.83"/>
    <n v="9677.07"/>
    <n v="9698.48"/>
    <n v="-1058.2399999999998"/>
    <x v="1"/>
    <x v="1"/>
    <x v="1"/>
    <x v="0"/>
    <s v="14:52"/>
    <s v="Weekday"/>
    <x v="9"/>
    <n v="11"/>
    <n v="2024"/>
    <s v="Nov-2024"/>
    <x v="3"/>
    <s v="Formal Shoes"/>
    <x v="4"/>
    <s v="TrendMart Kalaburagi Mall Kiosk"/>
    <x v="2"/>
    <s v="Anand Gounder"/>
    <x v="2"/>
    <s v="Swathi Achari"/>
    <n v="11"/>
    <d v="2024-11-01T00:00:00"/>
    <x v="5"/>
    <n v="-0.10935541439712639"/>
    <x v="1"/>
  </r>
  <r>
    <s v="INV101442"/>
    <x v="92"/>
    <s v="CUST0511"/>
    <s v="PRD0154"/>
    <s v="STR054"/>
    <s v="EMP0100"/>
    <n v="2"/>
    <n v="593.75"/>
    <n v="10"/>
    <n v="118.75"/>
    <n v="5"/>
    <n v="53.44"/>
    <n v="1122.19"/>
    <n v="746.54"/>
    <n v="322.21000000000009"/>
    <x v="0"/>
    <x v="0"/>
    <x v="1"/>
    <x v="0"/>
    <s v="16:09"/>
    <s v="Weekday"/>
    <x v="7"/>
    <n v="9"/>
    <n v="2024"/>
    <s v="Sep-2024"/>
    <x v="1"/>
    <s v="Graphic Tee"/>
    <x v="12"/>
    <s v="TrendMart Thoothukudi Mall Kiosk"/>
    <x v="1"/>
    <s v="Tarun Hegde"/>
    <x v="0"/>
    <s v="Priya Balasubramaniam"/>
    <n v="9"/>
    <d v="2024-09-01T00:00:00"/>
    <x v="225"/>
    <n v="0.28712606599595442"/>
    <x v="0"/>
  </r>
  <r>
    <s v="INV101443"/>
    <x v="213"/>
    <s v="CUST0293"/>
    <s v="PRD0126"/>
    <s v="STR060"/>
    <s v="EMP0276"/>
    <n v="1"/>
    <n v="955.76"/>
    <n v="10"/>
    <n v="95.58"/>
    <n v="5"/>
    <n v="43.01"/>
    <n v="903.19"/>
    <n v="645.59"/>
    <n v="214.59000000000003"/>
    <x v="3"/>
    <x v="3"/>
    <x v="0"/>
    <x v="0"/>
    <s v="10:38"/>
    <s v="Weekday"/>
    <x v="1"/>
    <n v="10"/>
    <n v="2024"/>
    <s v="Oct-2024"/>
    <x v="11"/>
    <s v="Formal Shirt"/>
    <x v="38"/>
    <s v="TrendMart Tirunelveli Flagship"/>
    <x v="1"/>
    <s v="Manju Gowda"/>
    <x v="0"/>
    <s v="Manoj Ramachandran"/>
    <n v="10"/>
    <d v="2024-10-01T00:00:00"/>
    <x v="76"/>
    <n v="0.23759120450846447"/>
    <x v="0"/>
  </r>
  <r>
    <s v="INV101444"/>
    <x v="117"/>
    <s v="CUST0173"/>
    <s v="PRD0147"/>
    <s v="STR068"/>
    <s v="EMP0240"/>
    <n v="1"/>
    <n v="1123.52"/>
    <n v="20"/>
    <n v="224.7"/>
    <n v="12"/>
    <n v="107.86"/>
    <n v="1006.68"/>
    <n v="915.87"/>
    <n v="-17.050000000000054"/>
    <x v="0"/>
    <x v="0"/>
    <x v="1"/>
    <x v="0"/>
    <s v="13:14"/>
    <s v="Weekday"/>
    <x v="9"/>
    <n v="11"/>
    <n v="2024"/>
    <s v="Nov-2024"/>
    <x v="5"/>
    <s v="Slim Fit"/>
    <x v="32"/>
    <s v="TrendMart Madurai Mall Kiosk"/>
    <x v="1"/>
    <s v="Bhagya Sharma"/>
    <x v="3"/>
    <s v="Gopal Prasad"/>
    <n v="11"/>
    <d v="2024-11-01T00:00:00"/>
    <x v="186"/>
    <n v="-1.6936861763420408E-2"/>
    <x v="3"/>
  </r>
  <r>
    <s v="INV101445"/>
    <x v="305"/>
    <s v="CUST0574"/>
    <s v="PRD0165"/>
    <s v="STR110"/>
    <s v="EMP0173"/>
    <n v="0"/>
    <n v="1117.79"/>
    <n v="0"/>
    <n v="0"/>
    <n v="12"/>
    <n v="0"/>
    <n v="0"/>
    <n v="0"/>
    <n v="0"/>
    <x v="0"/>
    <x v="0"/>
    <x v="0"/>
    <x v="0"/>
    <s v="21:16"/>
    <s v="Weekday"/>
    <x v="8"/>
    <n v="3"/>
    <n v="2025"/>
    <s v="Mar-2025"/>
    <x v="5"/>
    <s v="Straight Fit"/>
    <x v="22"/>
    <s v="TrendMart Thoothukudi Outlet"/>
    <x v="1"/>
    <s v="Ashok Chandran"/>
    <x v="0"/>
    <s v="Logesh Gopalakrishnan"/>
    <n v="15"/>
    <d v="2025-03-01T00:00:00"/>
    <x v="165"/>
    <n v="0"/>
    <x v="2"/>
  </r>
  <r>
    <s v="INV101446"/>
    <x v="209"/>
    <s v="CUST0311"/>
    <s v="PRD0077"/>
    <s v="STR049"/>
    <s v="EMP0223"/>
    <n v="4"/>
    <n v="1221.3599999999999"/>
    <n v="0"/>
    <n v="0"/>
    <n v="12"/>
    <n v="586.25"/>
    <n v="5471.69"/>
    <n v="3193.84"/>
    <n v="1691.5999999999995"/>
    <x v="0"/>
    <x v="0"/>
    <x v="0"/>
    <x v="0"/>
    <s v="17:23"/>
    <s v="Weekday"/>
    <x v="8"/>
    <n v="3"/>
    <n v="2025"/>
    <s v="Mar-2025"/>
    <x v="17"/>
    <s v="Formal Trouser"/>
    <x v="6"/>
    <s v="TrendMart Bengaluru Flagship"/>
    <x v="2"/>
    <s v="Baskar Kamath"/>
    <x v="1"/>
    <s v="Meena Krishnan"/>
    <n v="15"/>
    <d v="2025-03-01T00:00:00"/>
    <x v="240"/>
    <n v="0.30915494116077474"/>
    <x v="2"/>
  </r>
  <r>
    <s v="INV101447"/>
    <x v="135"/>
    <s v="CUST0305"/>
    <s v="PRD0133"/>
    <s v="STR040"/>
    <s v="EMP0002"/>
    <n v="3"/>
    <n v="1039.8800000000001"/>
    <n v="0"/>
    <n v="0"/>
    <n v="12"/>
    <n v="374.36"/>
    <n v="3494"/>
    <n v="2269.77"/>
    <n v="849.87"/>
    <x v="2"/>
    <x v="2"/>
    <x v="0"/>
    <x v="0"/>
    <s v="14:43"/>
    <s v="Weekend"/>
    <x v="2"/>
    <n v="5"/>
    <n v="2024"/>
    <s v="May-2024"/>
    <x v="5"/>
    <s v="Slim Fit"/>
    <x v="40"/>
    <s v="TrendMart Nizamabad Mall Kiosk"/>
    <x v="2"/>
    <s v="Anand Srinivasan"/>
    <x v="2"/>
    <s v="Girish Sundaram"/>
    <n v="5"/>
    <d v="2024-05-01T00:00:00"/>
    <x v="204"/>
    <n v="0.24323697767601604"/>
    <x v="2"/>
  </r>
  <r>
    <s v="INV101448"/>
    <x v="112"/>
    <s v="CUST0471"/>
    <s v="PRD0169"/>
    <s v="STR063"/>
    <s v="EMP0225"/>
    <n v="1"/>
    <n v="1797.13"/>
    <n v="25"/>
    <n v="449.28"/>
    <n v="12"/>
    <n v="161.74"/>
    <n v="1509.59"/>
    <n v="1407.33"/>
    <n v="-59.480000000000018"/>
    <x v="2"/>
    <x v="2"/>
    <x v="0"/>
    <x v="0"/>
    <s v="13:12"/>
    <s v="Weekday"/>
    <x v="1"/>
    <n v="10"/>
    <n v="2024"/>
    <s v="Oct-2024"/>
    <x v="8"/>
    <s v="Maxi Dress"/>
    <x v="10"/>
    <s v="TrendMart Shivamogga Mall Kiosk"/>
    <x v="2"/>
    <s v="Mahesh Menon"/>
    <x v="0"/>
    <s v="Swathi Achari"/>
    <n v="10"/>
    <d v="2024-10-01T00:00:00"/>
    <x v="13"/>
    <n v="-3.9401426877496551E-2"/>
    <x v="1"/>
  </r>
  <r>
    <s v="INV101449"/>
    <x v="348"/>
    <s v="CUST0263"/>
    <s v="PRD0064"/>
    <s v="STR044"/>
    <s v="EMP0225"/>
    <n v="1"/>
    <n v="330.14"/>
    <n v="10"/>
    <n v="33.01"/>
    <n v="5"/>
    <n v="14.86"/>
    <n v="311.99"/>
    <n v="254.15"/>
    <n v="42.980000000000004"/>
    <x v="2"/>
    <x v="2"/>
    <x v="0"/>
    <x v="0"/>
    <s v="14:06"/>
    <s v="Weekend"/>
    <x v="3"/>
    <n v="7"/>
    <n v="2024"/>
    <s v="Jul-2024"/>
    <x v="19"/>
    <s v="Leather Belt"/>
    <x v="27"/>
    <s v="TrendMart Warangal High Street"/>
    <x v="2"/>
    <s v="Lavanya Kumar"/>
    <x v="0"/>
    <s v="Swathi Achari"/>
    <n v="7"/>
    <d v="2024-07-01T00:00:00"/>
    <x v="47"/>
    <n v="0.13776082566748934"/>
    <x v="0"/>
  </r>
  <r>
    <s v="INV101450"/>
    <x v="181"/>
    <s v="CUST0102"/>
    <s v="PRD0076"/>
    <s v="STR013"/>
    <s v="EMP0285"/>
    <n v="2"/>
    <n v="811.01"/>
    <n v="10"/>
    <n v="162.19999999999999"/>
    <n v="5"/>
    <n v="72.989999999999995"/>
    <n v="1532.81"/>
    <n v="1322.68"/>
    <n v="137.13999999999987"/>
    <x v="1"/>
    <x v="1"/>
    <x v="0"/>
    <x v="0"/>
    <s v="13:36"/>
    <s v="Weekday"/>
    <x v="9"/>
    <n v="11"/>
    <n v="2024"/>
    <s v="Nov-2024"/>
    <x v="5"/>
    <s v="Slim Fit"/>
    <x v="21"/>
    <s v="TrendMart Nizamabad Standard"/>
    <x v="2"/>
    <s v="Naveen Gowda"/>
    <x v="0"/>
    <s v="Chandran Krishnan"/>
    <n v="11"/>
    <d v="2024-11-01T00:00:00"/>
    <x v="196"/>
    <n v="8.9469666821067106E-2"/>
    <x v="0"/>
  </r>
  <r>
    <s v="INV101451"/>
    <x v="284"/>
    <s v="CUST0840"/>
    <s v="PRD0082"/>
    <s v="STR079"/>
    <s v="EMP0147"/>
    <n v="1"/>
    <n v="3383.48"/>
    <n v="0"/>
    <n v="0"/>
    <n v="12"/>
    <n v="406.02"/>
    <n v="3789.5"/>
    <n v="2151.34"/>
    <n v="1232.1399999999999"/>
    <x v="0"/>
    <x v="0"/>
    <x v="0"/>
    <x v="0"/>
    <s v="17:04"/>
    <s v="Weekend"/>
    <x v="9"/>
    <n v="11"/>
    <n v="2024"/>
    <s v="Nov-2024"/>
    <x v="12"/>
    <s v="Sling Bag"/>
    <x v="33"/>
    <s v="TrendMart Dindigul High Street"/>
    <x v="1"/>
    <s v="Srinivas Chandran"/>
    <x v="0"/>
    <s v="Yogesh Chettiar"/>
    <n v="11"/>
    <d v="2024-11-01T00:00:00"/>
    <x v="59"/>
    <n v="0.32514579759862777"/>
    <x v="2"/>
  </r>
  <r>
    <s v="INV101452"/>
    <x v="153"/>
    <s v="CUST0663"/>
    <s v="PRD0098"/>
    <s v="STR061"/>
    <s v="EMP0260"/>
    <n v="2"/>
    <n v="1234.5999999999999"/>
    <n v="25"/>
    <n v="617.29999999999995"/>
    <n v="12"/>
    <n v="222.23"/>
    <n v="2074.13"/>
    <n v="1878.26"/>
    <n v="-26.359999999999872"/>
    <x v="4"/>
    <x v="4"/>
    <x v="1"/>
    <x v="0"/>
    <s v="14:00"/>
    <s v="Weekday"/>
    <x v="7"/>
    <n v="9"/>
    <n v="2024"/>
    <s v="Sep-2024"/>
    <x v="18"/>
    <s v="Leather Wallet"/>
    <x v="37"/>
    <s v="TrendMart Hubballi Standard"/>
    <x v="2"/>
    <s v="Nandakumar Naidu"/>
    <x v="1"/>
    <s v="Malathi Varma"/>
    <n v="9"/>
    <d v="2024-09-01T00:00:00"/>
    <x v="98"/>
    <n v="-1.2708943026714752E-2"/>
    <x v="1"/>
  </r>
  <r>
    <s v="INV101453"/>
    <x v="220"/>
    <s v="CUST0551"/>
    <s v="PRD0204"/>
    <s v="STR072"/>
    <s v="EMP0255"/>
    <n v="4"/>
    <n v="1043.79"/>
    <n v="20"/>
    <n v="835.03"/>
    <n v="12"/>
    <n v="400.82"/>
    <n v="3740.95"/>
    <n v="2782.68"/>
    <n v="557.45000000000005"/>
    <x v="1"/>
    <x v="1"/>
    <x v="1"/>
    <x v="0"/>
    <s v="10:09"/>
    <s v="Weekend"/>
    <x v="10"/>
    <n v="4"/>
    <n v="2024"/>
    <s v="Apr-2024"/>
    <x v="12"/>
    <s v="Clutch"/>
    <x v="46"/>
    <s v="TrendMart Visakhapatnam Standard"/>
    <x v="0"/>
    <s v="Harini Raman"/>
    <x v="3"/>
    <s v="Venkat Sharma"/>
    <n v="4"/>
    <d v="2024-04-01T00:00:00"/>
    <x v="190"/>
    <n v="0.14901295125569711"/>
    <x v="3"/>
  </r>
  <r>
    <s v="INV101454"/>
    <x v="4"/>
    <s v="CUST0656"/>
    <s v="PRD0095"/>
    <s v="STR039"/>
    <s v="EMP0061"/>
    <n v="4"/>
    <n v="947.69"/>
    <n v="20"/>
    <n v="758.15"/>
    <n v="5"/>
    <n v="151.63"/>
    <n v="3184.24"/>
    <n v="2680.68"/>
    <n v="351.92999999999995"/>
    <x v="5"/>
    <x v="5"/>
    <x v="1"/>
    <x v="0"/>
    <s v="16:02"/>
    <s v="Weekend"/>
    <x v="3"/>
    <n v="7"/>
    <n v="2024"/>
    <s v="Jul-2024"/>
    <x v="5"/>
    <s v="Regular Fit"/>
    <x v="33"/>
    <s v="TrendMart Bengaluru High Street"/>
    <x v="2"/>
    <s v="Chandrika Kamath"/>
    <x v="2"/>
    <s v="Ganapathy Naidu"/>
    <n v="7"/>
    <d v="2024-07-01T00:00:00"/>
    <x v="213"/>
    <n v="0.11052244805667914"/>
    <x v="3"/>
  </r>
  <r>
    <s v="INV101455"/>
    <x v="125"/>
    <s v="CUST0539"/>
    <s v="PRD0039"/>
    <s v="STR092"/>
    <s v="EMP0001"/>
    <n v="0"/>
    <n v="919.96"/>
    <n v="10"/>
    <n v="0"/>
    <n v="5"/>
    <n v="0"/>
    <n v="0"/>
    <n v="0"/>
    <n v="0"/>
    <x v="1"/>
    <x v="1"/>
    <x v="0"/>
    <x v="0"/>
    <s v="16:55"/>
    <s v="Weekend"/>
    <x v="1"/>
    <n v="10"/>
    <n v="2024"/>
    <s v="Oct-2024"/>
    <x v="11"/>
    <s v="Denim Shirt"/>
    <x v="45"/>
    <s v="TrendMart Kochi Standard"/>
    <x v="1"/>
    <s v="Baskar Reddy"/>
    <x v="3"/>
    <s v="Charulatha Kumar"/>
    <n v="10"/>
    <d v="2024-10-01T00:00:00"/>
    <x v="111"/>
    <n v="0"/>
    <x v="0"/>
  </r>
  <r>
    <s v="INV101456"/>
    <x v="97"/>
    <s v="CUST0053"/>
    <s v="PRD0053"/>
    <s v="STR110"/>
    <s v="EMP0001"/>
    <n v="1"/>
    <n v="492.96"/>
    <n v="0"/>
    <n v="0"/>
    <n v="5"/>
    <n v="24.65"/>
    <n v="517.61"/>
    <n v="327.36"/>
    <n v="165.6"/>
    <x v="4"/>
    <x v="4"/>
    <x v="0"/>
    <x v="0"/>
    <s v="21:10"/>
    <s v="Weekend"/>
    <x v="1"/>
    <n v="10"/>
    <n v="2024"/>
    <s v="Oct-2024"/>
    <x v="13"/>
    <s v="Girls Frock"/>
    <x v="21"/>
    <s v="TrendMart Thoothukudi Outlet"/>
    <x v="1"/>
    <s v="Girish Kamath"/>
    <x v="2"/>
    <s v="Charulatha Kumar"/>
    <n v="10"/>
    <d v="2024-10-01T00:00:00"/>
    <x v="200"/>
    <n v="0.31993199513146964"/>
    <x v="2"/>
  </r>
  <r>
    <s v="INV101457"/>
    <x v="306"/>
    <s v="CUST0401"/>
    <s v="PRD0244"/>
    <s v="STR021"/>
    <s v="EMP0015"/>
    <n v="4"/>
    <n v="1169.81"/>
    <n v="30"/>
    <n v="1403.77"/>
    <n v="12"/>
    <n v="393.06"/>
    <n v="3668.53"/>
    <n v="3242.48"/>
    <n v="32.99000000000018"/>
    <x v="0"/>
    <x v="0"/>
    <x v="1"/>
    <x v="1"/>
    <s v="20:57"/>
    <s v="Weekend"/>
    <x v="5"/>
    <n v="6"/>
    <n v="2024"/>
    <s v="Jun-2024"/>
    <x v="8"/>
    <s v="Shirt Dress"/>
    <x v="32"/>
    <s v="TrendMart Kozhikode Standard"/>
    <x v="1"/>
    <s v="Sunita Gopalakrishnan"/>
    <x v="1"/>
    <s v="Vikram Bhat"/>
    <n v="6"/>
    <d v="2024-06-01T00:00:00"/>
    <x v="122"/>
    <n v="8.9927027992139034E-3"/>
    <x v="1"/>
  </r>
  <r>
    <s v="INV101458"/>
    <x v="210"/>
    <s v="CUST0609"/>
    <s v="PRD0182"/>
    <s v="STR038"/>
    <s v="EMP0063"/>
    <n v="1"/>
    <n v="3209.89"/>
    <n v="15"/>
    <n v="481.48"/>
    <n v="12"/>
    <n v="327.41000000000003"/>
    <n v="3055.82"/>
    <n v="2135.85"/>
    <n v="592.56000000000017"/>
    <x v="0"/>
    <x v="0"/>
    <x v="0"/>
    <x v="0"/>
    <s v="14:37"/>
    <s v="Weekday"/>
    <x v="9"/>
    <n v="11"/>
    <n v="2024"/>
    <s v="Nov-2024"/>
    <x v="12"/>
    <s v="Sling Bag"/>
    <x v="10"/>
    <s v="TrendMart Tumakuru Standard"/>
    <x v="2"/>
    <s v="Kannan Reddy"/>
    <x v="1"/>
    <s v="Anusuya Subramaniam"/>
    <n v="11"/>
    <d v="2024-11-01T00:00:00"/>
    <x v="74"/>
    <n v="0.19391194507529899"/>
    <x v="4"/>
  </r>
  <r>
    <s v="INV101459"/>
    <x v="212"/>
    <s v="CUST0840"/>
    <s v="PRD0211"/>
    <s v="STR065"/>
    <s v="EMP0127"/>
    <n v="1"/>
    <n v="846.34"/>
    <n v="0"/>
    <n v="0"/>
    <n v="5"/>
    <n v="42.32"/>
    <n v="888.66"/>
    <n v="481.3"/>
    <n v="365.03999999999996"/>
    <x v="4"/>
    <x v="4"/>
    <x v="1"/>
    <x v="0"/>
    <s v="21:14"/>
    <s v="Weekday"/>
    <x v="4"/>
    <n v="2"/>
    <n v="2025"/>
    <s v="Feb-2025"/>
    <x v="6"/>
    <s v="Sunglasses"/>
    <x v="15"/>
    <s v="TrendMart Guntur Flagship"/>
    <x v="0"/>
    <s v="Srinivas Chandran"/>
    <x v="0"/>
    <s v="Chandra Reddy"/>
    <n v="14"/>
    <d v="2025-02-01T00:00:00"/>
    <x v="198"/>
    <n v="0.41077577476200117"/>
    <x v="2"/>
  </r>
  <r>
    <s v="INV101460"/>
    <x v="322"/>
    <s v="CUST0528"/>
    <s v="PRD0033"/>
    <s v="STR078"/>
    <s v="EMP0285"/>
    <n v="3"/>
    <n v="3399.64"/>
    <n v="0"/>
    <n v="0"/>
    <n v="12"/>
    <n v="1223.8699999999999"/>
    <n v="11422.79"/>
    <n v="8130.15"/>
    <n v="2068.7700000000013"/>
    <x v="2"/>
    <x v="2"/>
    <x v="0"/>
    <x v="0"/>
    <s v="19:01"/>
    <s v="Weekday"/>
    <x v="11"/>
    <n v="8"/>
    <n v="2024"/>
    <s v="Aug-2024"/>
    <x v="2"/>
    <s v="Cotton Saree"/>
    <x v="30"/>
    <s v="TrendMart Vellore Standard"/>
    <x v="1"/>
    <s v="Hari Bhat"/>
    <x v="3"/>
    <s v="Chandran Krishnan"/>
    <n v="8"/>
    <d v="2024-08-01T00:00:00"/>
    <x v="103"/>
    <n v="0.18110899351209303"/>
    <x v="2"/>
  </r>
  <r>
    <s v="INV101461"/>
    <x v="345"/>
    <s v="CUST0652"/>
    <s v="PRD0237"/>
    <s v="STR019"/>
    <s v="EMP0127"/>
    <n v="2"/>
    <n v="2584.96"/>
    <n v="0"/>
    <n v="0"/>
    <n v="12"/>
    <n v="620.39"/>
    <n v="5790.31"/>
    <n v="3760.28"/>
    <n v="1409.6400000000003"/>
    <x v="0"/>
    <x v="0"/>
    <x v="0"/>
    <x v="0"/>
    <s v="19:19"/>
    <s v="Weekday"/>
    <x v="8"/>
    <n v="3"/>
    <n v="2025"/>
    <s v="Mar-2025"/>
    <x v="16"/>
    <s v="Nehru Jacket"/>
    <x v="24"/>
    <s v="TrendMart Mangaluru Standard"/>
    <x v="2"/>
    <s v="Baskar Menon"/>
    <x v="2"/>
    <s v="Chandra Reddy"/>
    <n v="15"/>
    <d v="2025-03-01T00:00:00"/>
    <x v="136"/>
    <n v="0.24344810554184496"/>
    <x v="2"/>
  </r>
  <r>
    <s v="INV101462"/>
    <x v="219"/>
    <s v="CUST0192"/>
    <s v="PRD0021"/>
    <s v="STR056"/>
    <s v="EMP0215"/>
    <n v="2"/>
    <n v="1213.04"/>
    <n v="0"/>
    <n v="0"/>
    <n v="12"/>
    <n v="291.13"/>
    <n v="2717.21"/>
    <n v="1763.86"/>
    <n v="662.22000000000014"/>
    <x v="3"/>
    <x v="3"/>
    <x v="1"/>
    <x v="0"/>
    <s v="18:05"/>
    <s v="Weekday"/>
    <x v="1"/>
    <n v="10"/>
    <n v="2024"/>
    <s v="Oct-2024"/>
    <x v="17"/>
    <s v="Track Pant"/>
    <x v="0"/>
    <s v="TrendMart Nizamabad Standard"/>
    <x v="2"/>
    <s v="Bhavani Ramachandran"/>
    <x v="1"/>
    <s v="Praveen Gupta"/>
    <n v="10"/>
    <d v="2024-10-01T00:00:00"/>
    <x v="127"/>
    <n v="0.24371322054607489"/>
    <x v="2"/>
  </r>
  <r>
    <s v="INV101463"/>
    <x v="81"/>
    <s v="CUST0526"/>
    <s v="PRD0071"/>
    <s v="STR034"/>
    <s v="EMP0141"/>
    <n v="2"/>
    <n v="861.78"/>
    <n v="0"/>
    <n v="0"/>
    <n v="5"/>
    <n v="86.18"/>
    <n v="1809.74"/>
    <n v="1069.6199999999999"/>
    <n v="653.94000000000005"/>
    <x v="0"/>
    <x v="0"/>
    <x v="0"/>
    <x v="0"/>
    <s v="12:26"/>
    <s v="Weekend"/>
    <x v="1"/>
    <n v="10"/>
    <n v="2024"/>
    <s v="Oct-2024"/>
    <x v="10"/>
    <s v="Casual Top"/>
    <x v="4"/>
    <s v="TrendMart Warangal Standard"/>
    <x v="2"/>
    <s v="Manikandan Chettiar"/>
    <x v="0"/>
    <s v="Dhruv Mishra"/>
    <n v="10"/>
    <d v="2024-10-01T00:00:00"/>
    <x v="17"/>
    <n v="0.36134472355144942"/>
    <x v="2"/>
  </r>
  <r>
    <s v="INV101464"/>
    <x v="192"/>
    <s v="CUST0023"/>
    <s v="PRD0191"/>
    <s v="STR118"/>
    <s v="EMP0073"/>
    <n v="3"/>
    <n v="2808.59"/>
    <n v="30"/>
    <n v="2527.73"/>
    <n v="12"/>
    <n v="707.76"/>
    <n v="6605.8"/>
    <n v="5559.42"/>
    <n v="338.62000000000012"/>
    <x v="0"/>
    <x v="0"/>
    <x v="0"/>
    <x v="1"/>
    <s v="17:51"/>
    <s v="Weekday"/>
    <x v="4"/>
    <n v="2"/>
    <n v="2025"/>
    <s v="Feb-2025"/>
    <x v="2"/>
    <s v="Silk Saree"/>
    <x v="39"/>
    <s v="TrendMart Nellore Mall Kiosk"/>
    <x v="0"/>
    <s v="Gayathri Murthy"/>
    <x v="0"/>
    <s v="Sathish Sundaram"/>
    <n v="14"/>
    <d v="2025-02-01T00:00:00"/>
    <x v="79"/>
    <n v="5.1261013049138653E-2"/>
    <x v="1"/>
  </r>
  <r>
    <s v="INV101465"/>
    <x v="176"/>
    <s v="CUST0674"/>
    <s v="PRD0239"/>
    <s v="STR080"/>
    <s v="EMP0147"/>
    <n v="2"/>
    <n v="2459.67"/>
    <n v="5"/>
    <n v="245.97"/>
    <n v="12"/>
    <n v="560.79999999999995"/>
    <n v="5234.17"/>
    <n v="3459.44"/>
    <n v="1213.93"/>
    <x v="2"/>
    <x v="2"/>
    <x v="1"/>
    <x v="0"/>
    <s v="21:48"/>
    <s v="Weekday"/>
    <x v="1"/>
    <n v="10"/>
    <n v="2024"/>
    <s v="Oct-2024"/>
    <x v="16"/>
    <s v="Dhoti"/>
    <x v="18"/>
    <s v="TrendMart Kochi High Street"/>
    <x v="1"/>
    <s v="Vijay Kamath"/>
    <x v="1"/>
    <s v="Yogesh Chettiar"/>
    <n v="10"/>
    <d v="2024-10-01T00:00:00"/>
    <x v="170"/>
    <n v="0.23192406819037212"/>
    <x v="2"/>
  </r>
  <r>
    <s v="INV101466"/>
    <x v="272"/>
    <s v="CUST0435"/>
    <s v="PRD0106"/>
    <s v="STR099"/>
    <s v="EMP0001"/>
    <n v="2"/>
    <n v="3505.29"/>
    <n v="5"/>
    <n v="350.53"/>
    <n v="12"/>
    <n v="799.21"/>
    <n v="7459.26"/>
    <n v="4475.6400000000003"/>
    <n v="2184.41"/>
    <x v="3"/>
    <x v="3"/>
    <x v="0"/>
    <x v="0"/>
    <s v="12:17"/>
    <s v="Weekend"/>
    <x v="9"/>
    <n v="11"/>
    <n v="2024"/>
    <s v="Nov-2024"/>
    <x v="3"/>
    <s v="Slippers"/>
    <x v="43"/>
    <s v="TrendMart Khammam Standard"/>
    <x v="2"/>
    <s v="Jagan Reddy"/>
    <x v="1"/>
    <s v="Charulatha Kumar"/>
    <n v="11"/>
    <d v="2024-11-01T00:00:00"/>
    <x v="158"/>
    <n v="0.29284540289519334"/>
    <x v="2"/>
  </r>
  <r>
    <s v="INV101467"/>
    <x v="196"/>
    <s v="CUST0695"/>
    <s v="PRD0230"/>
    <s v="STR005"/>
    <s v="EMP0156"/>
    <n v="2"/>
    <n v="1134.79"/>
    <n v="20"/>
    <n v="453.92"/>
    <n v="12"/>
    <n v="217.88"/>
    <n v="2033.54"/>
    <n v="1719.88"/>
    <n v="95.779999999999859"/>
    <x v="1"/>
    <x v="1"/>
    <x v="0"/>
    <x v="0"/>
    <s v="12:19"/>
    <s v="Weekday"/>
    <x v="11"/>
    <n v="8"/>
    <n v="2024"/>
    <s v="Aug-2024"/>
    <x v="0"/>
    <s v="Anarkali Kurti"/>
    <x v="34"/>
    <s v="TrendMart Kochi High Street"/>
    <x v="1"/>
    <s v="Vidya Achari"/>
    <x v="1"/>
    <s v="Deepthi Iyengar"/>
    <n v="8"/>
    <d v="2024-08-01T00:00:00"/>
    <x v="237"/>
    <n v="4.710013080637699E-2"/>
    <x v="3"/>
  </r>
  <r>
    <s v="INV101468"/>
    <x v="301"/>
    <s v="CUST0706"/>
    <s v="PRD0130"/>
    <s v="STR059"/>
    <s v="EMP0132"/>
    <n v="2"/>
    <n v="1363.47"/>
    <n v="25"/>
    <n v="681.74"/>
    <n v="12"/>
    <n v="245.42"/>
    <n v="2290.62"/>
    <n v="1924.34"/>
    <n v="120.85999999999999"/>
    <x v="1"/>
    <x v="1"/>
    <x v="0"/>
    <x v="0"/>
    <s v="10:43"/>
    <s v="Weekday"/>
    <x v="0"/>
    <n v="12"/>
    <n v="2024"/>
    <s v="Dec-2024"/>
    <x v="2"/>
    <s v="Cotton Saree"/>
    <x v="47"/>
    <s v="TrendMart Bengaluru Mall Kiosk"/>
    <x v="2"/>
    <s v="Charulatha Bhat"/>
    <x v="0"/>
    <s v="Vasanthi Gupta"/>
    <n v="12"/>
    <d v="2024-12-01T00:00:00"/>
    <x v="132"/>
    <n v="5.2763007395377669E-2"/>
    <x v="1"/>
  </r>
  <r>
    <s v="INV101469"/>
    <x v="261"/>
    <s v="CUST0804"/>
    <s v="PRD0019"/>
    <s v="STR081"/>
    <s v="EMP0206"/>
    <n v="2"/>
    <n v="637.70000000000005"/>
    <n v="25"/>
    <n v="318.85000000000002"/>
    <n v="5"/>
    <n v="47.83"/>
    <n v="1004.38"/>
    <n v="826.78"/>
    <n v="129.77000000000004"/>
    <x v="0"/>
    <x v="0"/>
    <x v="1"/>
    <x v="0"/>
    <s v="11:32"/>
    <s v="Weekday"/>
    <x v="11"/>
    <n v="8"/>
    <n v="2024"/>
    <s v="Aug-2024"/>
    <x v="13"/>
    <s v="Kids T-Shirt"/>
    <x v="22"/>
    <s v="TrendMart Alappuzha Outlet"/>
    <x v="1"/>
    <s v="Haritha Chandran"/>
    <x v="3"/>
    <s v="Arjun Krishnan"/>
    <n v="8"/>
    <d v="2024-08-01T00:00:00"/>
    <x v="38"/>
    <n v="0.12920408610286946"/>
    <x v="1"/>
  </r>
  <r>
    <s v="INV101470"/>
    <x v="311"/>
    <s v="CUST0200"/>
    <s v="PRD0040"/>
    <s v="STR002"/>
    <s v="EMP0255"/>
    <n v="1"/>
    <n v="1434.83"/>
    <n v="10"/>
    <n v="143.47999999999999"/>
    <n v="12"/>
    <n v="154.96"/>
    <n v="1446.31"/>
    <n v="1148.6600000000001"/>
    <n v="142.68999999999986"/>
    <x v="1"/>
    <x v="1"/>
    <x v="0"/>
    <x v="0"/>
    <s v="18:49"/>
    <s v="Weekday"/>
    <x v="3"/>
    <n v="7"/>
    <n v="2024"/>
    <s v="Jul-2024"/>
    <x v="4"/>
    <s v="Track Suit"/>
    <x v="4"/>
    <s v="TrendMart Thrissur Standard"/>
    <x v="1"/>
    <s v="Balaji Chettiar"/>
    <x v="3"/>
    <s v="Venkat Sharma"/>
    <n v="7"/>
    <d v="2024-07-01T00:00:00"/>
    <x v="6"/>
    <n v="9.8657964060263614E-2"/>
    <x v="0"/>
  </r>
  <r>
    <s v="INV101471"/>
    <x v="77"/>
    <s v="CUST0369"/>
    <s v="PRD0155"/>
    <s v="STR088"/>
    <s v="EMP0149"/>
    <n v="2"/>
    <n v="1165.56"/>
    <n v="20"/>
    <n v="466.22"/>
    <n v="12"/>
    <n v="223.79"/>
    <n v="2088.69"/>
    <n v="1730.84"/>
    <n v="134.06000000000014"/>
    <x v="3"/>
    <x v="3"/>
    <x v="0"/>
    <x v="0"/>
    <s v="21:27"/>
    <s v="Weekday"/>
    <x v="5"/>
    <n v="6"/>
    <n v="2024"/>
    <s v="Jun-2024"/>
    <x v="8"/>
    <s v="A-Line Dress"/>
    <x v="12"/>
    <s v="TrendMart Warangal High Street"/>
    <x v="2"/>
    <s v="Naresh Iyer"/>
    <x v="0"/>
    <s v="Vasanthi Kamath"/>
    <n v="6"/>
    <d v="2024-06-01T00:00:00"/>
    <x v="85"/>
    <n v="6.4183770688805014E-2"/>
    <x v="3"/>
  </r>
  <r>
    <s v="INV101472"/>
    <x v="108"/>
    <s v="CUST0318"/>
    <s v="PRD0197"/>
    <s v="STR106"/>
    <s v="EMP0045"/>
    <n v="1"/>
    <n v="1646.4"/>
    <n v="5"/>
    <n v="82.32"/>
    <n v="12"/>
    <n v="187.69"/>
    <n v="1751.77"/>
    <n v="1124.48"/>
    <n v="439.59999999999997"/>
    <x v="2"/>
    <x v="2"/>
    <x v="1"/>
    <x v="0"/>
    <s v="20:16"/>
    <s v="Weekday"/>
    <x v="3"/>
    <n v="7"/>
    <n v="2024"/>
    <s v="Jul-2024"/>
    <x v="7"/>
    <s v="Straight Fit"/>
    <x v="28"/>
    <s v="TrendMart Vijayawada Outlet"/>
    <x v="0"/>
    <s v="Priya Mudaliar"/>
    <x v="0"/>
    <s v="Chitra Chettiar"/>
    <n v="7"/>
    <d v="2024-07-01T00:00:00"/>
    <x v="49"/>
    <n v="0.25094618585773243"/>
    <x v="2"/>
  </r>
  <r>
    <s v="INV101473"/>
    <x v="307"/>
    <s v="CUST0600"/>
    <s v="PRD0071"/>
    <s v="STR033"/>
    <s v="EMP0215"/>
    <n v="1"/>
    <n v="772.33"/>
    <n v="10"/>
    <n v="77.23"/>
    <n v="5"/>
    <n v="34.76"/>
    <n v="729.86"/>
    <n v="534.80999999999995"/>
    <n v="160.29000000000008"/>
    <x v="0"/>
    <x v="0"/>
    <x v="0"/>
    <x v="0"/>
    <s v="14:23"/>
    <s v="Weekday"/>
    <x v="3"/>
    <n v="7"/>
    <n v="2024"/>
    <s v="Jul-2024"/>
    <x v="10"/>
    <s v="Casual Top"/>
    <x v="4"/>
    <s v="TrendMart Guntur Standard"/>
    <x v="0"/>
    <s v="Dhanya Shetty"/>
    <x v="0"/>
    <s v="Praveen Gupta"/>
    <n v="7"/>
    <d v="2024-07-01T00:00:00"/>
    <x v="17"/>
    <n v="0.21961746088290915"/>
    <x v="0"/>
  </r>
  <r>
    <s v="INV101474"/>
    <x v="230"/>
    <s v="CUST0438"/>
    <s v="PRD0014"/>
    <s v="STR073"/>
    <s v="EMP0026"/>
    <n v="2"/>
    <n v="1905.38"/>
    <n v="20"/>
    <n v="762.15"/>
    <n v="12"/>
    <n v="365.83"/>
    <n v="3414.44"/>
    <n v="2410.2800000000002"/>
    <n v="638.32999999999993"/>
    <x v="3"/>
    <x v="3"/>
    <x v="0"/>
    <x v="0"/>
    <s v="20:28"/>
    <s v="Weekday"/>
    <x v="9"/>
    <n v="11"/>
    <n v="2024"/>
    <s v="Nov-2024"/>
    <x v="16"/>
    <s v="Nehru Jacket"/>
    <x v="44"/>
    <s v="TrendMart Thiruvananthapuram High Street"/>
    <x v="1"/>
    <s v="Arjun Subramaniam"/>
    <x v="1"/>
    <s v="Sunita Ramachandran"/>
    <n v="11"/>
    <d v="2024-11-01T00:00:00"/>
    <x v="217"/>
    <n v="0.1869501294502173"/>
    <x v="3"/>
  </r>
  <r>
    <s v="INV101475"/>
    <x v="185"/>
    <s v="CUST0183"/>
    <s v="PRD0084"/>
    <s v="STR069"/>
    <s v="EMP0086"/>
    <n v="4"/>
    <n v="1330.96"/>
    <n v="5"/>
    <n v="266.19"/>
    <n v="12"/>
    <n v="606.91999999999996"/>
    <n v="5664.57"/>
    <n v="4293.8"/>
    <n v="763.84999999999957"/>
    <x v="3"/>
    <x v="3"/>
    <x v="1"/>
    <x v="0"/>
    <s v="19:29"/>
    <s v="Weekday"/>
    <x v="11"/>
    <n v="8"/>
    <n v="2024"/>
    <s v="Aug-2024"/>
    <x v="7"/>
    <s v="Bootcut"/>
    <x v="29"/>
    <s v="TrendMart Erode Mall Kiosk"/>
    <x v="1"/>
    <s v="Lokesh Mudaliar"/>
    <x v="1"/>
    <s v="Anil Reddy"/>
    <n v="8"/>
    <d v="2024-08-01T00:00:00"/>
    <x v="50"/>
    <n v="0.13484695219584181"/>
    <x v="2"/>
  </r>
  <r>
    <s v="INV101476"/>
    <x v="275"/>
    <s v="CUST0731"/>
    <s v="PRD0046"/>
    <s v="STR083"/>
    <s v="EMP0205"/>
    <n v="3"/>
    <n v="1460.44"/>
    <n v="20"/>
    <n v="876.26"/>
    <n v="12"/>
    <n v="420.61"/>
    <n v="3925.67"/>
    <n v="3142.44"/>
    <n v="362.62"/>
    <x v="3"/>
    <x v="3"/>
    <x v="1"/>
    <x v="0"/>
    <s v="19:00"/>
    <s v="Weekday"/>
    <x v="4"/>
    <n v="2"/>
    <n v="2025"/>
    <s v="Feb-2025"/>
    <x v="7"/>
    <s v="Skinny Fit"/>
    <x v="26"/>
    <s v="TrendMart Tumakuru Outlet"/>
    <x v="2"/>
    <s v="Chidambaram Subramaniam"/>
    <x v="1"/>
    <s v="Malini Gowda"/>
    <n v="14"/>
    <d v="2025-02-01T00:00:00"/>
    <x v="45"/>
    <n v="9.2371493273759639E-2"/>
    <x v="3"/>
  </r>
  <r>
    <s v="INV101477"/>
    <x v="81"/>
    <s v="CUST0229"/>
    <s v="PRD0076"/>
    <s v="STR082"/>
    <s v="EMP0127"/>
    <n v="4"/>
    <n v="867.43"/>
    <n v="10"/>
    <n v="346.97"/>
    <n v="5"/>
    <n v="156.13999999999999"/>
    <n v="3278.89"/>
    <n v="2645.36"/>
    <n v="477.38999999999976"/>
    <x v="1"/>
    <x v="1"/>
    <x v="0"/>
    <x v="0"/>
    <s v="18:34"/>
    <s v="Weekend"/>
    <x v="1"/>
    <n v="10"/>
    <n v="2024"/>
    <s v="Oct-2024"/>
    <x v="5"/>
    <s v="Slim Fit"/>
    <x v="21"/>
    <s v="TrendMart Tirupati Standard"/>
    <x v="0"/>
    <s v="Venkat Mudaliar"/>
    <x v="1"/>
    <s v="Chandra Reddy"/>
    <n v="10"/>
    <d v="2024-10-01T00:00:00"/>
    <x v="196"/>
    <n v="0.1455950031870541"/>
    <x v="0"/>
  </r>
  <r>
    <s v="INV101478"/>
    <x v="255"/>
    <s v="CUST0718"/>
    <s v="PRD0019"/>
    <s v="STR111"/>
    <s v="EMP0205"/>
    <n v="5"/>
    <n v="618.44000000000005"/>
    <n v="30"/>
    <n v="927.66"/>
    <n v="5"/>
    <n v="108.23"/>
    <n v="2272.77"/>
    <n v="2066.9499999999998"/>
    <n v="97.59000000000016"/>
    <x v="3"/>
    <x v="3"/>
    <x v="0"/>
    <x v="0"/>
    <s v="13:05"/>
    <s v="Weekday"/>
    <x v="9"/>
    <n v="11"/>
    <n v="2024"/>
    <s v="Nov-2024"/>
    <x v="13"/>
    <s v="Kids T-Shirt"/>
    <x v="22"/>
    <s v="TrendMart Kurnool Outlet"/>
    <x v="0"/>
    <s v="Vasu Murthy"/>
    <x v="3"/>
    <s v="Malini Gowda"/>
    <n v="11"/>
    <d v="2024-11-01T00:00:00"/>
    <x v="38"/>
    <n v="4.2938792750696356E-2"/>
    <x v="1"/>
  </r>
  <r>
    <s v="INV101479"/>
    <x v="92"/>
    <s v="CUST0458"/>
    <s v="PRD0236"/>
    <s v="STR101"/>
    <s v="EMP0276"/>
    <n v="5"/>
    <n v="688"/>
    <n v="10"/>
    <n v="344"/>
    <n v="5"/>
    <n v="154.80000000000001"/>
    <n v="3250.8"/>
    <n v="2089.6"/>
    <n v="1006.4000000000003"/>
    <x v="2"/>
    <x v="2"/>
    <x v="0"/>
    <x v="0"/>
    <s v="16:01"/>
    <s v="Weekday"/>
    <x v="7"/>
    <n v="9"/>
    <n v="2024"/>
    <s v="Sep-2024"/>
    <x v="1"/>
    <s v="Graphic Tee"/>
    <x v="1"/>
    <s v="TrendMart Thiruvananthapuram Standard"/>
    <x v="1"/>
    <s v="Sowmya Ramachandran"/>
    <x v="0"/>
    <s v="Manoj Ramachandran"/>
    <n v="9"/>
    <d v="2024-09-01T00:00:00"/>
    <x v="81"/>
    <n v="0.30958533284114687"/>
    <x v="0"/>
  </r>
  <r>
    <s v="INV101480"/>
    <x v="295"/>
    <s v="CUST0345"/>
    <s v="PRD0162"/>
    <s v="STR075"/>
    <s v="EMP0204"/>
    <n v="1"/>
    <n v="1124.05"/>
    <n v="0"/>
    <n v="0"/>
    <n v="12"/>
    <n v="134.88999999999999"/>
    <n v="1258.94"/>
    <n v="706.99"/>
    <n v="417.06000000000006"/>
    <x v="0"/>
    <x v="0"/>
    <x v="0"/>
    <x v="0"/>
    <s v="11:14"/>
    <s v="Weekend"/>
    <x v="9"/>
    <n v="11"/>
    <n v="2024"/>
    <s v="Nov-2024"/>
    <x v="17"/>
    <s v="Formal Trouser"/>
    <x v="44"/>
    <s v="TrendMart Chennai Standard"/>
    <x v="1"/>
    <s v="Sunita Subramaniam"/>
    <x v="0"/>
    <s v="Rahul Krishnan"/>
    <n v="11"/>
    <d v="2024-11-01T00:00:00"/>
    <x v="244"/>
    <n v="0.33127869477496946"/>
    <x v="2"/>
  </r>
  <r>
    <s v="INV101481"/>
    <x v="76"/>
    <s v="CUST0712"/>
    <s v="PRD0133"/>
    <s v="STR083"/>
    <s v="EMP0141"/>
    <n v="3"/>
    <n v="977.48"/>
    <n v="10"/>
    <n v="293.24"/>
    <n v="5"/>
    <n v="131.96"/>
    <n v="2771.16"/>
    <n v="2269.77"/>
    <n v="369.42999999999984"/>
    <x v="3"/>
    <x v="3"/>
    <x v="1"/>
    <x v="0"/>
    <s v="13:11"/>
    <s v="Weekday"/>
    <x v="1"/>
    <n v="10"/>
    <n v="2024"/>
    <s v="Oct-2024"/>
    <x v="5"/>
    <s v="Slim Fit"/>
    <x v="40"/>
    <s v="TrendMart Tumakuru Outlet"/>
    <x v="2"/>
    <s v="Hema Rao"/>
    <x v="3"/>
    <s v="Dhruv Mishra"/>
    <n v="10"/>
    <d v="2024-10-01T00:00:00"/>
    <x v="204"/>
    <n v="0.13331240347002693"/>
    <x v="0"/>
  </r>
  <r>
    <s v="INV101482"/>
    <x v="146"/>
    <s v="CUST0327"/>
    <s v="PRD0167"/>
    <s v="STR101"/>
    <s v="EMP0026"/>
    <n v="5"/>
    <n v="2890.74"/>
    <n v="10"/>
    <n v="1445.37"/>
    <n v="12"/>
    <n v="1561"/>
    <n v="14569.33"/>
    <n v="8714.4500000000007"/>
    <n v="4293.8799999999992"/>
    <x v="0"/>
    <x v="0"/>
    <x v="1"/>
    <x v="0"/>
    <s v="14:38"/>
    <s v="Weekend"/>
    <x v="9"/>
    <n v="11"/>
    <n v="2024"/>
    <s v="Nov-2024"/>
    <x v="16"/>
    <s v="Kurta"/>
    <x v="24"/>
    <s v="TrendMart Thiruvananthapuram Standard"/>
    <x v="1"/>
    <s v="Manju Varma"/>
    <x v="3"/>
    <s v="Sunita Ramachandran"/>
    <n v="11"/>
    <d v="2024-11-01T00:00:00"/>
    <x v="119"/>
    <n v="0.29472048474432244"/>
    <x v="0"/>
  </r>
  <r>
    <s v="INV101483"/>
    <x v="67"/>
    <s v="CUST0211"/>
    <s v="PRD0040"/>
    <s v="STR012"/>
    <s v="EMP0008"/>
    <n v="2"/>
    <n v="1394.17"/>
    <n v="20"/>
    <n v="557.66999999999996"/>
    <n v="12"/>
    <n v="267.68"/>
    <n v="2498.35"/>
    <n v="2297.3200000000002"/>
    <n v="-66.650000000000261"/>
    <x v="0"/>
    <x v="0"/>
    <x v="1"/>
    <x v="0"/>
    <s v="17:24"/>
    <s v="Weekend"/>
    <x v="0"/>
    <n v="12"/>
    <n v="2024"/>
    <s v="Dec-2024"/>
    <x v="4"/>
    <s v="Track Suit"/>
    <x v="4"/>
    <s v="TrendMart Vijayawada Mall Kiosk"/>
    <x v="0"/>
    <s v="Ramya Iyer"/>
    <x v="1"/>
    <s v="Deepak Kamath"/>
    <n v="12"/>
    <d v="2024-12-01T00:00:00"/>
    <x v="6"/>
    <n v="-2.6677607220765811E-2"/>
    <x v="3"/>
  </r>
  <r>
    <s v="INV101484"/>
    <x v="207"/>
    <s v="CUST0186"/>
    <s v="PRD0023"/>
    <s v="STR078"/>
    <s v="EMP0170"/>
    <n v="1"/>
    <n v="821.39"/>
    <n v="15"/>
    <n v="123.21"/>
    <n v="5"/>
    <n v="34.909999999999997"/>
    <n v="733.09"/>
    <n v="559.25"/>
    <n v="138.93000000000004"/>
    <x v="0"/>
    <x v="0"/>
    <x v="0"/>
    <x v="0"/>
    <s v="16:40"/>
    <s v="Weekday"/>
    <x v="11"/>
    <n v="8"/>
    <n v="2024"/>
    <s v="Aug-2024"/>
    <x v="4"/>
    <s v="Joggers"/>
    <x v="3"/>
    <s v="TrendMart Vellore Standard"/>
    <x v="1"/>
    <s v="Jyothi Iyengar"/>
    <x v="1"/>
    <s v="Jyothi Prasad"/>
    <n v="8"/>
    <d v="2024-08-01T00:00:00"/>
    <x v="110"/>
    <n v="0.18951288382054049"/>
    <x v="4"/>
  </r>
  <r>
    <s v="INV101485"/>
    <x v="225"/>
    <s v="CUST0339"/>
    <s v="PRD0074"/>
    <s v="STR019"/>
    <s v="EMP0020"/>
    <n v="2"/>
    <n v="1064.82"/>
    <n v="15"/>
    <n v="319.45"/>
    <n v="12"/>
    <n v="217.22"/>
    <n v="2027.41"/>
    <n v="1442.44"/>
    <n v="367.75"/>
    <x v="7"/>
    <x v="0"/>
    <x v="0"/>
    <x v="0"/>
    <s v="12:41"/>
    <s v="Weekend"/>
    <x v="0"/>
    <n v="12"/>
    <n v="2024"/>
    <s v="Dec-2024"/>
    <x v="11"/>
    <s v="Denim Shirt"/>
    <x v="12"/>
    <s v="TrendMart Mangaluru Standard"/>
    <x v="2"/>
    <s v="Uday Naicker"/>
    <x v="1"/>
    <s v="Eswar Prasad"/>
    <n v="12"/>
    <d v="2024-12-01T00:00:00"/>
    <x v="18"/>
    <n v="0.18138906289305073"/>
    <x v="4"/>
  </r>
  <r>
    <s v="INV101486"/>
    <x v="25"/>
    <s v="CUST0549"/>
    <s v="PRD0161"/>
    <s v="STR044"/>
    <s v="EMP0276"/>
    <n v="2"/>
    <n v="886.17"/>
    <n v="10"/>
    <n v="177.23"/>
    <n v="5"/>
    <n v="79.760000000000005"/>
    <n v="1674.87"/>
    <n v="1137.06"/>
    <n v="458.04999999999995"/>
    <x v="0"/>
    <x v="0"/>
    <x v="1"/>
    <x v="0"/>
    <s v="12:56"/>
    <s v="Weekday"/>
    <x v="7"/>
    <n v="9"/>
    <n v="2024"/>
    <s v="Sep-2024"/>
    <x v="0"/>
    <s v="Printed Kurti"/>
    <x v="14"/>
    <s v="TrendMart Warangal High Street"/>
    <x v="2"/>
    <s v="Hemanth Yadav"/>
    <x v="3"/>
    <s v="Manoj Ramachandran"/>
    <n v="9"/>
    <d v="2024-09-01T00:00:00"/>
    <x v="33"/>
    <n v="0.27348391218422924"/>
    <x v="0"/>
  </r>
  <r>
    <s v="INV101487"/>
    <x v="268"/>
    <s v="CUST0833"/>
    <s v="PRD0238"/>
    <s v="STR108"/>
    <s v="EMP0206"/>
    <n v="1"/>
    <n v="1069.3599999999999"/>
    <n v="10"/>
    <n v="106.94"/>
    <n v="12"/>
    <n v="115.49"/>
    <n v="1077.9100000000001"/>
    <n v="815.46"/>
    <n v="146.96000000000004"/>
    <x v="1"/>
    <x v="1"/>
    <x v="0"/>
    <x v="1"/>
    <s v="15:41"/>
    <s v="Weekday"/>
    <x v="10"/>
    <n v="4"/>
    <n v="2024"/>
    <s v="Apr-2024"/>
    <x v="9"/>
    <s v="Smart Watch"/>
    <x v="33"/>
    <s v="TrendMart Kozhikode High Street"/>
    <x v="1"/>
    <s v="Rohit Pillai"/>
    <x v="3"/>
    <s v="Arjun Krishnan"/>
    <n v="4"/>
    <d v="2024-04-01T00:00:00"/>
    <x v="100"/>
    <n v="0.13633791318384655"/>
    <x v="0"/>
  </r>
  <r>
    <s v="INV101488"/>
    <x v="176"/>
    <s v="CUST0275"/>
    <s v="PRD0061"/>
    <s v="STR007"/>
    <s v="EMP0160"/>
    <n v="3"/>
    <n v="634.09"/>
    <n v="10"/>
    <n v="190.23"/>
    <n v="5"/>
    <n v="85.6"/>
    <n v="1797.64"/>
    <n v="1528.32"/>
    <n v="183.72000000000017"/>
    <x v="0"/>
    <x v="0"/>
    <x v="1"/>
    <x v="0"/>
    <s v="15:25"/>
    <s v="Weekday"/>
    <x v="1"/>
    <n v="10"/>
    <n v="2024"/>
    <s v="Oct-2024"/>
    <x v="13"/>
    <s v="Kids Shorts"/>
    <x v="14"/>
    <s v="TrendMart Thoothukudi Mall Kiosk"/>
    <x v="1"/>
    <s v="Harish Achari"/>
    <x v="1"/>
    <s v="Ganesh Iyengar"/>
    <n v="10"/>
    <d v="2024-10-01T00:00:00"/>
    <x v="152"/>
    <n v="0.10220066309160909"/>
    <x v="0"/>
  </r>
  <r>
    <s v="INV101489"/>
    <x v="82"/>
    <s v="CUST0267"/>
    <s v="PRD0205"/>
    <s v="STR107"/>
    <s v="EMP0204"/>
    <n v="3"/>
    <n v="898"/>
    <n v="30"/>
    <n v="808.2"/>
    <n v="5"/>
    <n v="94.29"/>
    <n v="1980.09"/>
    <n v="1606.41"/>
    <n v="279.38999999999982"/>
    <x v="2"/>
    <x v="2"/>
    <x v="1"/>
    <x v="0"/>
    <s v="21:23"/>
    <s v="Weekday"/>
    <x v="7"/>
    <n v="9"/>
    <n v="2024"/>
    <s v="Sep-2024"/>
    <x v="6"/>
    <s v="Tie"/>
    <x v="5"/>
    <s v="TrendMart Kochi High Street"/>
    <x v="1"/>
    <s v="Prakash Natarajan"/>
    <x v="1"/>
    <s v="Rahul Krishnan"/>
    <n v="9"/>
    <d v="2024-09-01T00:00:00"/>
    <x v="211"/>
    <n v="0.14109964698574298"/>
    <x v="1"/>
  </r>
  <r>
    <s v="INV101490"/>
    <x v="29"/>
    <s v="CUST0004"/>
    <s v="PRD0185"/>
    <s v="STR056"/>
    <s v="EMP0061"/>
    <n v="1"/>
    <n v="1452.51"/>
    <n v="10"/>
    <n v="145.25"/>
    <n v="12"/>
    <n v="156.87"/>
    <n v="1464.13"/>
    <n v="971.87"/>
    <n v="335.3900000000001"/>
    <x v="0"/>
    <x v="0"/>
    <x v="1"/>
    <x v="0"/>
    <s v="15:01"/>
    <s v="Weekday"/>
    <x v="8"/>
    <n v="3"/>
    <n v="2025"/>
    <s v="Mar-2025"/>
    <x v="16"/>
    <s v="Nehru Jacket"/>
    <x v="3"/>
    <s v="TrendMart Nizamabad Standard"/>
    <x v="2"/>
    <s v="Bindu Varma"/>
    <x v="1"/>
    <s v="Ganapathy Naidu"/>
    <n v="15"/>
    <d v="2025-03-01T00:00:00"/>
    <x v="235"/>
    <n v="0.22907118903376072"/>
    <x v="0"/>
  </r>
  <r>
    <s v="INV101491"/>
    <x v="37"/>
    <s v="CUST0356"/>
    <s v="PRD0094"/>
    <s v="STR094"/>
    <s v="EMP0269"/>
    <n v="3"/>
    <n v="1434.19"/>
    <n v="30"/>
    <n v="1290.77"/>
    <n v="12"/>
    <n v="361.42"/>
    <n v="3373.22"/>
    <n v="2681.67"/>
    <n v="330.12999999999971"/>
    <x v="3"/>
    <x v="3"/>
    <x v="0"/>
    <x v="0"/>
    <s v="17:55"/>
    <s v="Weekend"/>
    <x v="0"/>
    <n v="12"/>
    <n v="2024"/>
    <s v="Dec-2024"/>
    <x v="4"/>
    <s v="Track Suit"/>
    <x v="42"/>
    <s v="TrendMart Kollam Flagship"/>
    <x v="1"/>
    <s v="Pranav Chettiar"/>
    <x v="3"/>
    <s v="Ishwarya Shetty"/>
    <n v="12"/>
    <d v="2024-12-01T00:00:00"/>
    <x v="201"/>
    <n v="9.7867912558326983E-2"/>
    <x v="1"/>
  </r>
  <r>
    <s v="INV101492"/>
    <x v="203"/>
    <s v="CUST0044"/>
    <s v="PRD0087"/>
    <s v="STR031"/>
    <s v="EMP0206"/>
    <n v="2"/>
    <n v="1225.53"/>
    <n v="0"/>
    <n v="0"/>
    <n v="12"/>
    <n v="294.13"/>
    <n v="2745.19"/>
    <n v="1746.86"/>
    <n v="704.20000000000016"/>
    <x v="3"/>
    <x v="3"/>
    <x v="0"/>
    <x v="0"/>
    <s v="19:30"/>
    <s v="Weekday"/>
    <x v="9"/>
    <n v="11"/>
    <n v="2024"/>
    <s v="Nov-2024"/>
    <x v="17"/>
    <s v="Formal Trouser"/>
    <x v="15"/>
    <s v="TrendMart Kozhikode Mall Kiosk"/>
    <x v="1"/>
    <s v="Thiru Natarajan"/>
    <x v="2"/>
    <s v="Arjun Krishnan"/>
    <n v="11"/>
    <d v="2024-11-01T00:00:00"/>
    <x v="72"/>
    <n v="0.25652140653288119"/>
    <x v="2"/>
  </r>
  <r>
    <s v="INV101493"/>
    <x v="244"/>
    <s v="CUST0606"/>
    <s v="PRD0088"/>
    <s v="STR010"/>
    <s v="EMP0020"/>
    <n v="4"/>
    <n v="347.36"/>
    <n v="5"/>
    <n v="69.47"/>
    <n v="5"/>
    <n v="66"/>
    <n v="1385.97"/>
    <n v="788.2"/>
    <n v="531.77"/>
    <x v="2"/>
    <x v="2"/>
    <x v="0"/>
    <x v="0"/>
    <s v="12:35"/>
    <s v="Weekday"/>
    <x v="2"/>
    <n v="5"/>
    <n v="2024"/>
    <s v="May-2024"/>
    <x v="6"/>
    <s v="Sunglasses"/>
    <x v="42"/>
    <s v="TrendMart Kochi Mall Kiosk"/>
    <x v="1"/>
    <s v="Gokul Achari"/>
    <x v="1"/>
    <s v="Eswar Prasad"/>
    <n v="5"/>
    <d v="2024-05-01T00:00:00"/>
    <x v="156"/>
    <n v="0.3836807434504354"/>
    <x v="2"/>
  </r>
  <r>
    <s v="INV101494"/>
    <x v="148"/>
    <s v="CUST0277"/>
    <s v="PRD0046"/>
    <s v="STR001"/>
    <s v="EMP0276"/>
    <n v="1"/>
    <n v="1491.28"/>
    <n v="5"/>
    <n v="74.56"/>
    <n v="12"/>
    <n v="170.01"/>
    <n v="1586.73"/>
    <n v="1047.48"/>
    <n v="369.24"/>
    <x v="1"/>
    <x v="1"/>
    <x v="1"/>
    <x v="0"/>
    <s v="12:14"/>
    <s v="Weekend"/>
    <x v="2"/>
    <n v="5"/>
    <n v="2024"/>
    <s v="May-2024"/>
    <x v="7"/>
    <s v="Skinny Fit"/>
    <x v="26"/>
    <s v="TrendMart Kollam Standard"/>
    <x v="1"/>
    <s v="Kiran Gupta"/>
    <x v="3"/>
    <s v="Manoj Ramachandran"/>
    <n v="5"/>
    <d v="2024-05-01T00:00:00"/>
    <x v="45"/>
    <n v="0.2327049970694447"/>
    <x v="2"/>
  </r>
  <r>
    <s v="INV101495"/>
    <x v="301"/>
    <s v="CUST0099"/>
    <s v="PRD0043"/>
    <s v="STR024"/>
    <s v="EMP0260"/>
    <n v="2"/>
    <n v="2974.21"/>
    <n v="5"/>
    <n v="297.42"/>
    <n v="12"/>
    <n v="678.12"/>
    <n v="6329.12"/>
    <n v="4068.02"/>
    <n v="1582.98"/>
    <x v="1"/>
    <x v="1"/>
    <x v="1"/>
    <x v="1"/>
    <s v="10:41"/>
    <s v="Weekday"/>
    <x v="0"/>
    <n v="12"/>
    <n v="2024"/>
    <s v="Dec-2024"/>
    <x v="12"/>
    <s v="Sling Bag"/>
    <x v="20"/>
    <s v="TrendMart Nellore Standard"/>
    <x v="0"/>
    <s v="Revathi Nair"/>
    <x v="0"/>
    <s v="Malathi Varma"/>
    <n v="12"/>
    <d v="2024-12-01T00:00:00"/>
    <x v="63"/>
    <n v="0.25011059989382411"/>
    <x v="2"/>
  </r>
  <r>
    <s v="INV101496"/>
    <x v="101"/>
    <s v="CUST0778"/>
    <s v="PRD0153"/>
    <s v="STR020"/>
    <s v="EMP0170"/>
    <n v="4"/>
    <n v="725.39"/>
    <n v="20"/>
    <n v="580.30999999999995"/>
    <n v="5"/>
    <n v="116.06"/>
    <n v="2437.31"/>
    <n v="2277.4"/>
    <n v="43.849999999999852"/>
    <x v="1"/>
    <x v="1"/>
    <x v="1"/>
    <x v="0"/>
    <s v="21:44"/>
    <s v="Weekday"/>
    <x v="1"/>
    <n v="10"/>
    <n v="2024"/>
    <s v="Oct-2024"/>
    <x v="0"/>
    <s v="A-Line Kurti"/>
    <x v="7"/>
    <s v="TrendMart Guntur Standard"/>
    <x v="0"/>
    <s v="Deepak Prasad"/>
    <x v="0"/>
    <s v="Jyothi Prasad"/>
    <n v="10"/>
    <d v="2024-10-01T00:00:00"/>
    <x v="125"/>
    <n v="1.7991145976506827E-2"/>
    <x v="3"/>
  </r>
  <r>
    <s v="INV101497"/>
    <x v="153"/>
    <s v="CUST0772"/>
    <s v="PRD0246"/>
    <s v="STR117"/>
    <s v="EMP0205"/>
    <n v="4"/>
    <n v="1111.83"/>
    <n v="10"/>
    <n v="444.73"/>
    <n v="12"/>
    <n v="480.31"/>
    <n v="4482.8999999999996"/>
    <n v="2976"/>
    <n v="1026.5899999999997"/>
    <x v="0"/>
    <x v="0"/>
    <x v="0"/>
    <x v="0"/>
    <s v="10:35"/>
    <s v="Weekday"/>
    <x v="7"/>
    <n v="9"/>
    <n v="2024"/>
    <s v="Sep-2024"/>
    <x v="0"/>
    <s v="Printed Kurti"/>
    <x v="1"/>
    <s v="TrendMart Tirunelveli Flagship"/>
    <x v="1"/>
    <s v="Vinod Hegde"/>
    <x v="1"/>
    <s v="Malini Gowda"/>
    <n v="9"/>
    <d v="2024-09-01T00:00:00"/>
    <x v="228"/>
    <n v="0.22900131611233795"/>
    <x v="0"/>
  </r>
  <r>
    <s v="INV101498"/>
    <x v="146"/>
    <s v="CUST0386"/>
    <s v="PRD0115"/>
    <s v="STR007"/>
    <s v="EMP0086"/>
    <n v="2"/>
    <n v="1828.87"/>
    <n v="25"/>
    <n v="914.43"/>
    <n v="12"/>
    <n v="329.2"/>
    <n v="3072.51"/>
    <n v="2281.8000000000002"/>
    <n v="461.51000000000005"/>
    <x v="3"/>
    <x v="3"/>
    <x v="0"/>
    <x v="0"/>
    <s v="11:31"/>
    <s v="Weekend"/>
    <x v="9"/>
    <n v="11"/>
    <n v="2024"/>
    <s v="Nov-2024"/>
    <x v="8"/>
    <s v="Bodycon Dress"/>
    <x v="1"/>
    <s v="TrendMart Thoothukudi Mall Kiosk"/>
    <x v="1"/>
    <s v="Hemanth Raman"/>
    <x v="1"/>
    <s v="Anil Reddy"/>
    <n v="11"/>
    <d v="2024-11-01T00:00:00"/>
    <x v="57"/>
    <n v="0.15020618321828083"/>
    <x v="1"/>
  </r>
  <r>
    <s v="INV101499"/>
    <x v="212"/>
    <s v="CUST0329"/>
    <s v="PRD0151"/>
    <s v="STR098"/>
    <s v="EMP0255"/>
    <n v="1"/>
    <n v="1288.97"/>
    <n v="25"/>
    <n v="322.24"/>
    <n v="12"/>
    <n v="116.01"/>
    <n v="1082.74"/>
    <n v="834.96"/>
    <n v="131.76999999999998"/>
    <x v="2"/>
    <x v="2"/>
    <x v="1"/>
    <x v="0"/>
    <s v="12:44"/>
    <s v="Weekday"/>
    <x v="4"/>
    <n v="2"/>
    <n v="2025"/>
    <s v="Feb-2025"/>
    <x v="7"/>
    <s v="Bootcut"/>
    <x v="4"/>
    <s v="TrendMart Guntur High Street"/>
    <x v="0"/>
    <s v="Raghu Sundaram"/>
    <x v="1"/>
    <s v="Venkat Sharma"/>
    <n v="14"/>
    <d v="2025-02-01T00:00:00"/>
    <x v="65"/>
    <n v="0.12170050058185712"/>
    <x v="1"/>
  </r>
  <r>
    <s v="INV101500"/>
    <x v="349"/>
    <s v="CUST0164"/>
    <s v="PRD0233"/>
    <s v="STR021"/>
    <s v="EMP0223"/>
    <n v="1"/>
    <n v="1290.6199999999999"/>
    <n v="0"/>
    <n v="0"/>
    <n v="12"/>
    <n v="154.87"/>
    <n v="1445.49"/>
    <n v="865.48"/>
    <n v="425.14"/>
    <x v="3"/>
    <x v="3"/>
    <x v="1"/>
    <x v="0"/>
    <s v="15:11"/>
    <s v="Weekday"/>
    <x v="8"/>
    <n v="3"/>
    <n v="2025"/>
    <s v="Mar-2025"/>
    <x v="8"/>
    <s v="A-Line Dress"/>
    <x v="10"/>
    <s v="TrendMart Kozhikode Standard"/>
    <x v="1"/>
    <s v="Lokesh Naicker"/>
    <x v="0"/>
    <s v="Meena Krishnan"/>
    <n v="15"/>
    <d v="2025-03-01T00:00:00"/>
    <x v="16"/>
    <n v="0.2941147984420508"/>
    <x v="2"/>
  </r>
  <r>
    <s v="INV101501"/>
    <x v="179"/>
    <s v="CUST0698"/>
    <s v="PRD0155"/>
    <s v="STR004"/>
    <s v="EMP0132"/>
    <n v="3"/>
    <n v="1213.3599999999999"/>
    <n v="0"/>
    <n v="0"/>
    <n v="12"/>
    <n v="436.81"/>
    <n v="4076.89"/>
    <n v="2596.2600000000002"/>
    <n v="1043.8199999999997"/>
    <x v="0"/>
    <x v="0"/>
    <x v="0"/>
    <x v="0"/>
    <s v="14:19"/>
    <s v="Weekday"/>
    <x v="5"/>
    <n v="6"/>
    <n v="2024"/>
    <s v="Jun-2024"/>
    <x v="8"/>
    <s v="A-Line Dress"/>
    <x v="12"/>
    <s v="TrendMart Kalaburagi Mall Kiosk"/>
    <x v="2"/>
    <s v="Venkat Sundaram"/>
    <x v="0"/>
    <s v="Vasanthi Gupta"/>
    <n v="6"/>
    <d v="2024-06-01T00:00:00"/>
    <x v="85"/>
    <n v="0.25603339800681396"/>
    <x v="2"/>
  </r>
  <r>
    <s v="INV101502"/>
    <x v="72"/>
    <s v="CUST0258"/>
    <s v="PRD0053"/>
    <s v="STR098"/>
    <s v="EMP0002"/>
    <n v="3"/>
    <n v="439.69"/>
    <n v="10"/>
    <n v="131.91"/>
    <n v="5"/>
    <n v="59.36"/>
    <n v="1246.52"/>
    <n v="982.08"/>
    <n v="205.07999999999993"/>
    <x v="2"/>
    <x v="2"/>
    <x v="0"/>
    <x v="0"/>
    <s v="21:41"/>
    <s v="Weekday"/>
    <x v="11"/>
    <n v="8"/>
    <n v="2024"/>
    <s v="Aug-2024"/>
    <x v="13"/>
    <s v="Girls Frock"/>
    <x v="21"/>
    <s v="TrendMart Guntur High Street"/>
    <x v="0"/>
    <s v="Vidya Mudaliar"/>
    <x v="1"/>
    <s v="Girish Sundaram"/>
    <n v="8"/>
    <d v="2024-08-01T00:00:00"/>
    <x v="200"/>
    <n v="0.16452202932965371"/>
    <x v="0"/>
  </r>
  <r>
    <s v="INV101503"/>
    <x v="292"/>
    <s v="CUST0194"/>
    <s v="PRD0157"/>
    <s v="STR025"/>
    <s v="EMP0127"/>
    <n v="4"/>
    <n v="2950.32"/>
    <n v="15"/>
    <n v="1770.19"/>
    <n v="3"/>
    <n v="300.93"/>
    <n v="10332.02"/>
    <n v="7959.72"/>
    <n v="2071.3700000000003"/>
    <x v="3"/>
    <x v="3"/>
    <x v="0"/>
    <x v="0"/>
    <s v="13:13"/>
    <s v="Weekday"/>
    <x v="3"/>
    <n v="7"/>
    <n v="2024"/>
    <s v="Jul-2024"/>
    <x v="14"/>
    <s v="Ring"/>
    <x v="11"/>
    <s v="TrendMart Vellore High Street"/>
    <x v="1"/>
    <s v="Gopal Sharma"/>
    <x v="1"/>
    <s v="Chandra Reddy"/>
    <n v="7"/>
    <d v="2024-07-01T00:00:00"/>
    <x v="115"/>
    <n v="0.20048064173317515"/>
    <x v="4"/>
  </r>
  <r>
    <s v="INV101504"/>
    <x v="214"/>
    <s v="CUST0082"/>
    <s v="PRD0207"/>
    <s v="STR088"/>
    <s v="EMP0269"/>
    <n v="1"/>
    <n v="4703.28"/>
    <n v="10"/>
    <n v="470.33"/>
    <n v="12"/>
    <n v="507.95"/>
    <n v="4740.8999999999996"/>
    <n v="3023.13"/>
    <n v="1209.8199999999995"/>
    <x v="0"/>
    <x v="0"/>
    <x v="1"/>
    <x v="0"/>
    <s v="19:22"/>
    <s v="Weekend"/>
    <x v="7"/>
    <n v="9"/>
    <n v="2024"/>
    <s v="Sep-2024"/>
    <x v="2"/>
    <s v="Georgette Saree"/>
    <x v="3"/>
    <s v="TrendMart Warangal High Street"/>
    <x v="2"/>
    <s v="Saranya Gounder"/>
    <x v="3"/>
    <s v="Ishwarya Shetty"/>
    <n v="9"/>
    <d v="2024-09-01T00:00:00"/>
    <x v="193"/>
    <n v="0.25518783353371716"/>
    <x v="0"/>
  </r>
  <r>
    <s v="INV101505"/>
    <x v="184"/>
    <s v="CUST0231"/>
    <s v="PRD0054"/>
    <s v="STR023"/>
    <s v="EMP0086"/>
    <n v="2"/>
    <n v="1278.1300000000001"/>
    <n v="30"/>
    <n v="766.88"/>
    <n v="12"/>
    <n v="214.73"/>
    <n v="2004.11"/>
    <n v="1808.42"/>
    <n v="-19.040000000000163"/>
    <x v="1"/>
    <x v="1"/>
    <x v="0"/>
    <x v="0"/>
    <s v="18:27"/>
    <s v="Weekday"/>
    <x v="9"/>
    <n v="11"/>
    <n v="2024"/>
    <s v="Nov-2024"/>
    <x v="18"/>
    <s v="Leather Wallet"/>
    <x v="31"/>
    <s v="TrendMart Thoothukudi High Street"/>
    <x v="1"/>
    <s v="Anil Mishra"/>
    <x v="0"/>
    <s v="Anil Reddy"/>
    <n v="11"/>
    <d v="2024-11-01T00:00:00"/>
    <x v="88"/>
    <n v="-9.5004765207499405E-3"/>
    <x v="1"/>
  </r>
  <r>
    <s v="INV101506"/>
    <x v="264"/>
    <s v="CUST0478"/>
    <s v="PRD0052"/>
    <s v="STR086"/>
    <s v="EMP0072"/>
    <n v="1"/>
    <n v="812.05"/>
    <n v="30"/>
    <n v="243.62"/>
    <n v="5"/>
    <n v="28.42"/>
    <n v="596.85"/>
    <n v="512.11"/>
    <n v="56.320000000000007"/>
    <x v="3"/>
    <x v="3"/>
    <x v="1"/>
    <x v="0"/>
    <s v="20:24"/>
    <s v="Weekday"/>
    <x v="11"/>
    <n v="8"/>
    <n v="2024"/>
    <s v="Aug-2024"/>
    <x v="4"/>
    <s v="Shorts"/>
    <x v="32"/>
    <s v="TrendMart Thiruvananthapuram Outlet"/>
    <x v="1"/>
    <s v="Nandini Sharma"/>
    <x v="2"/>
    <s v="Anitha Ramachandran"/>
    <n v="8"/>
    <d v="2024-08-01T00:00:00"/>
    <x v="83"/>
    <n v="9.4362067521152726E-2"/>
    <x v="1"/>
  </r>
  <r>
    <s v="INV101507"/>
    <x v="99"/>
    <s v="CUST0470"/>
    <s v="PRD0075"/>
    <s v="STR102"/>
    <s v="EMP0001"/>
    <n v="1"/>
    <n v="1058.76"/>
    <n v="15"/>
    <n v="158.81"/>
    <n v="12"/>
    <n v="107.99"/>
    <n v="1007.94"/>
    <n v="692.53"/>
    <n v="207.42000000000007"/>
    <x v="3"/>
    <x v="3"/>
    <x v="0"/>
    <x v="0"/>
    <s v="21:16"/>
    <s v="Weekend"/>
    <x v="10"/>
    <n v="4"/>
    <n v="2024"/>
    <s v="Apr-2024"/>
    <x v="7"/>
    <s v="Bootcut"/>
    <x v="7"/>
    <s v="TrendMart Tirunelveli High Street"/>
    <x v="1"/>
    <s v="Anusuya Nair"/>
    <x v="1"/>
    <s v="Charulatha Kumar"/>
    <n v="4"/>
    <d v="2024-04-01T00:00:00"/>
    <x v="9"/>
    <n v="0.20578605869396993"/>
    <x v="4"/>
  </r>
  <r>
    <s v="INV101508"/>
    <x v="238"/>
    <s v="CUST0377"/>
    <s v="PRD0245"/>
    <s v="STR043"/>
    <s v="EMP0285"/>
    <n v="1"/>
    <n v="860.2"/>
    <n v="20"/>
    <n v="172.04"/>
    <n v="5"/>
    <n v="34.409999999999997"/>
    <n v="722.57"/>
    <n v="492.11"/>
    <n v="196.05000000000004"/>
    <x v="3"/>
    <x v="3"/>
    <x v="0"/>
    <x v="0"/>
    <s v="18:01"/>
    <s v="Weekend"/>
    <x v="2"/>
    <n v="5"/>
    <n v="2024"/>
    <s v="May-2024"/>
    <x v="1"/>
    <s v="Round Neck"/>
    <x v="1"/>
    <s v="TrendMart Mangaluru Standard"/>
    <x v="2"/>
    <s v="Swathi Iyengar"/>
    <x v="0"/>
    <s v="Chandran Krishnan"/>
    <n v="5"/>
    <d v="2024-05-01T00:00:00"/>
    <x v="1"/>
    <n v="0.27132319360062007"/>
    <x v="3"/>
  </r>
  <r>
    <s v="INV101509"/>
    <x v="29"/>
    <s v="CUST0583"/>
    <s v="PRD0132"/>
    <s v="STR049"/>
    <s v="EMP0100"/>
    <n v="4"/>
    <n v="601.11"/>
    <n v="5"/>
    <n v="120.22"/>
    <n v="5"/>
    <n v="114.21"/>
    <n v="2398.4299999999998"/>
    <n v="1458.44"/>
    <n v="825.77999999999975"/>
    <x v="0"/>
    <x v="0"/>
    <x v="0"/>
    <x v="0"/>
    <s v="15:48"/>
    <s v="Weekday"/>
    <x v="8"/>
    <n v="3"/>
    <n v="2025"/>
    <s v="Mar-2025"/>
    <x v="1"/>
    <s v="Polo"/>
    <x v="13"/>
    <s v="TrendMart Bengaluru Flagship"/>
    <x v="2"/>
    <s v="Feroz Naicker"/>
    <x v="1"/>
    <s v="Priya Balasubramaniam"/>
    <n v="15"/>
    <d v="2025-03-01T00:00:00"/>
    <x v="107"/>
    <n v="0.34430022973361735"/>
    <x v="2"/>
  </r>
  <r>
    <s v="INV101510"/>
    <x v="325"/>
    <s v="CUST0144"/>
    <s v="PRD0153"/>
    <s v="STR118"/>
    <s v="EMP0132"/>
    <n v="1"/>
    <n v="791.16"/>
    <n v="0"/>
    <n v="0"/>
    <n v="5"/>
    <n v="39.56"/>
    <n v="830.72"/>
    <n v="569.35"/>
    <n v="221.81"/>
    <x v="0"/>
    <x v="0"/>
    <x v="0"/>
    <x v="0"/>
    <s v="13:30"/>
    <s v="Weekday"/>
    <x v="9"/>
    <n v="11"/>
    <n v="2024"/>
    <s v="Nov-2024"/>
    <x v="0"/>
    <s v="A-Line Kurti"/>
    <x v="7"/>
    <s v="TrendMart Nellore Mall Kiosk"/>
    <x v="0"/>
    <s v="Gayathri Singh"/>
    <x v="1"/>
    <s v="Vasanthi Gupta"/>
    <n v="11"/>
    <d v="2024-11-01T00:00:00"/>
    <x v="125"/>
    <n v="0.26700934129429893"/>
    <x v="2"/>
  </r>
  <r>
    <s v="INV101511"/>
    <x v="288"/>
    <s v="CUST0045"/>
    <s v="PRD0029"/>
    <s v="STR073"/>
    <s v="EMP0194"/>
    <n v="2"/>
    <n v="1929.31"/>
    <n v="0"/>
    <n v="0"/>
    <n v="12"/>
    <n v="463.03"/>
    <n v="4321.6499999999996"/>
    <n v="2861.14"/>
    <n v="997.47999999999979"/>
    <x v="3"/>
    <x v="3"/>
    <x v="0"/>
    <x v="0"/>
    <s v="15:15"/>
    <s v="Weekday"/>
    <x v="2"/>
    <n v="5"/>
    <n v="2024"/>
    <s v="May-2024"/>
    <x v="16"/>
    <s v="Nehru Jacket"/>
    <x v="34"/>
    <s v="TrendMart Thiruvananthapuram High Street"/>
    <x v="1"/>
    <s v="Yamini Prasad"/>
    <x v="0"/>
    <s v="Pranav Reddy"/>
    <n v="5"/>
    <d v="2024-05-01T00:00:00"/>
    <x v="130"/>
    <n v="0.23080999155415174"/>
    <x v="2"/>
  </r>
  <r>
    <s v="INV101512"/>
    <x v="144"/>
    <s v="CUST0168"/>
    <s v="PRD0198"/>
    <s v="STR089"/>
    <s v="EMP0127"/>
    <n v="1"/>
    <n v="801.22"/>
    <n v="30"/>
    <n v="240.37"/>
    <n v="5"/>
    <n v="28.04"/>
    <n v="588.89"/>
    <n v="585.26"/>
    <n v="-24.410000000000004"/>
    <x v="1"/>
    <x v="1"/>
    <x v="0"/>
    <x v="0"/>
    <s v="20:40"/>
    <s v="Weekday"/>
    <x v="8"/>
    <n v="3"/>
    <n v="2025"/>
    <s v="Mar-2025"/>
    <x v="17"/>
    <s v="Formal Trouser"/>
    <x v="38"/>
    <s v="TrendMart Kurnool Outlet"/>
    <x v="0"/>
    <s v="Devi Naidu"/>
    <x v="0"/>
    <s v="Chandra Reddy"/>
    <n v="15"/>
    <d v="2025-03-01T00:00:00"/>
    <x v="182"/>
    <n v="-4.1450865187046826E-2"/>
    <x v="1"/>
  </r>
  <r>
    <s v="INV101513"/>
    <x v="348"/>
    <s v="CUST0038"/>
    <s v="PRD0061"/>
    <s v="STR057"/>
    <s v="EMP0002"/>
    <n v="1"/>
    <n v="640.54"/>
    <n v="0"/>
    <n v="0"/>
    <n v="5"/>
    <n v="32.03"/>
    <n v="672.57"/>
    <n v="509.44"/>
    <n v="131.10000000000005"/>
    <x v="4"/>
    <x v="4"/>
    <x v="0"/>
    <x v="0"/>
    <s v="14:53"/>
    <s v="Weekend"/>
    <x v="3"/>
    <n v="7"/>
    <n v="2024"/>
    <s v="Jul-2024"/>
    <x v="13"/>
    <s v="Kids Shorts"/>
    <x v="14"/>
    <s v="TrendMart Vellore Standard"/>
    <x v="1"/>
    <s v="Revathi Sharma"/>
    <x v="1"/>
    <s v="Girish Sundaram"/>
    <n v="7"/>
    <d v="2024-07-01T00:00:00"/>
    <x v="152"/>
    <n v="0.19492394843659402"/>
    <x v="2"/>
  </r>
  <r>
    <s v="INV101514"/>
    <x v="253"/>
    <s v="CUST0132"/>
    <s v="PRD0062"/>
    <s v="STR013"/>
    <s v="EMP0206"/>
    <n v="2"/>
    <n v="602.54"/>
    <n v="0"/>
    <n v="0"/>
    <n v="5"/>
    <n v="60.25"/>
    <n v="1265.33"/>
    <n v="849.52"/>
    <n v="355.55999999999995"/>
    <x v="0"/>
    <x v="0"/>
    <x v="1"/>
    <x v="0"/>
    <s v="11:52"/>
    <s v="Weekday"/>
    <x v="1"/>
    <n v="10"/>
    <n v="2024"/>
    <s v="Oct-2024"/>
    <x v="13"/>
    <s v="Girls Frock"/>
    <x v="25"/>
    <s v="TrendMart Nizamabad Standard"/>
    <x v="2"/>
    <s v="Anusuya Gounder"/>
    <x v="2"/>
    <s v="Arjun Krishnan"/>
    <n v="10"/>
    <d v="2024-10-01T00:00:00"/>
    <x v="106"/>
    <n v="0.28100179399840353"/>
    <x v="2"/>
  </r>
  <r>
    <s v="INV101515"/>
    <x v="144"/>
    <s v="CUST0705"/>
    <s v="PRD0101"/>
    <s v="STR009"/>
    <s v="EMP0132"/>
    <n v="1"/>
    <n v="1050.17"/>
    <n v="0"/>
    <n v="0"/>
    <n v="12"/>
    <n v="126.02"/>
    <n v="1176.19"/>
    <n v="674.29"/>
    <n v="375.88000000000011"/>
    <x v="4"/>
    <x v="4"/>
    <x v="1"/>
    <x v="0"/>
    <s v="10:45"/>
    <s v="Weekday"/>
    <x v="8"/>
    <n v="3"/>
    <n v="2025"/>
    <s v="Mar-2025"/>
    <x v="17"/>
    <s v="Chinos"/>
    <x v="21"/>
    <s v="TrendMart Thrissur High Street"/>
    <x v="1"/>
    <s v="Chitra Bhat"/>
    <x v="2"/>
    <s v="Vasanthi Gupta"/>
    <n v="15"/>
    <d v="2025-03-01T00:00:00"/>
    <x v="233"/>
    <n v="0.31957421845110068"/>
    <x v="2"/>
  </r>
  <r>
    <s v="INV101516"/>
    <x v="245"/>
    <s v="CUST0470"/>
    <s v="PRD0003"/>
    <s v="STR005"/>
    <s v="EMP0090"/>
    <n v="3"/>
    <n v="1481.82"/>
    <n v="15"/>
    <n v="666.82"/>
    <n v="12"/>
    <n v="453.44"/>
    <n v="4232.08"/>
    <n v="3022.95"/>
    <n v="755.69"/>
    <x v="1"/>
    <x v="1"/>
    <x v="0"/>
    <x v="0"/>
    <s v="15:46"/>
    <s v="Weekday"/>
    <x v="3"/>
    <n v="7"/>
    <n v="2024"/>
    <s v="Jul-2024"/>
    <x v="5"/>
    <s v="Straight Fit"/>
    <x v="2"/>
    <s v="TrendMart Kochi High Street"/>
    <x v="1"/>
    <s v="Anusuya Nair"/>
    <x v="1"/>
    <s v="Padma Gounder"/>
    <n v="7"/>
    <d v="2024-07-01T00:00:00"/>
    <x v="131"/>
    <n v="0.17856231451201302"/>
    <x v="4"/>
  </r>
  <r>
    <s v="INV101517"/>
    <x v="219"/>
    <s v="CUST0456"/>
    <s v="PRD0145"/>
    <s v="STR117"/>
    <s v="EMP0045"/>
    <n v="1"/>
    <n v="1651.33"/>
    <n v="10"/>
    <n v="165.13"/>
    <n v="12"/>
    <n v="178.34"/>
    <n v="1664.54"/>
    <n v="1133.27"/>
    <n v="352.92999999999995"/>
    <x v="1"/>
    <x v="1"/>
    <x v="1"/>
    <x v="0"/>
    <s v="16:01"/>
    <s v="Weekday"/>
    <x v="1"/>
    <n v="10"/>
    <n v="2024"/>
    <s v="Oct-2024"/>
    <x v="8"/>
    <s v="Shirt Dress"/>
    <x v="42"/>
    <s v="TrendMart Tirunelveli Flagship"/>
    <x v="1"/>
    <s v="Hemanth Naidu"/>
    <x v="0"/>
    <s v="Chitra Chettiar"/>
    <n v="10"/>
    <d v="2024-10-01T00:00:00"/>
    <x v="94"/>
    <n v="0.21202854842779384"/>
    <x v="0"/>
  </r>
  <r>
    <s v="INV101518"/>
    <x v="13"/>
    <s v="CUST0702"/>
    <s v="PRD0013"/>
    <s v="STR020"/>
    <s v="EMP0091"/>
    <n v="1"/>
    <n v="792.05"/>
    <n v="15"/>
    <n v="118.81"/>
    <n v="5"/>
    <n v="33.659999999999997"/>
    <n v="706.9"/>
    <n v="550.01"/>
    <n v="123.22999999999999"/>
    <x v="0"/>
    <x v="0"/>
    <x v="1"/>
    <x v="0"/>
    <s v="21:27"/>
    <s v="Weekday"/>
    <x v="2"/>
    <n v="5"/>
    <n v="2024"/>
    <s v="May-2024"/>
    <x v="10"/>
    <s v="Crop Top"/>
    <x v="8"/>
    <s v="TrendMart Guntur Standard"/>
    <x v="0"/>
    <s v="Saranya Shetty"/>
    <x v="0"/>
    <s v="Hari Nair"/>
    <n v="5"/>
    <d v="2024-05-01T00:00:00"/>
    <x v="15"/>
    <n v="0.17432451549016834"/>
    <x v="4"/>
  </r>
  <r>
    <s v="INV101519"/>
    <x v="171"/>
    <s v="CUST0632"/>
    <s v="PRD0167"/>
    <s v="STR024"/>
    <s v="EMP0173"/>
    <n v="3"/>
    <n v="2528.23"/>
    <n v="15"/>
    <n v="1137.7"/>
    <n v="12"/>
    <n v="773.64"/>
    <n v="7220.63"/>
    <n v="5228.67"/>
    <n v="1218.3200000000002"/>
    <x v="2"/>
    <x v="2"/>
    <x v="1"/>
    <x v="0"/>
    <s v="21:55"/>
    <s v="Weekday"/>
    <x v="9"/>
    <n v="11"/>
    <n v="2024"/>
    <s v="Nov-2024"/>
    <x v="16"/>
    <s v="Kurta"/>
    <x v="24"/>
    <s v="TrendMart Nellore Standard"/>
    <x v="0"/>
    <s v="Sangeeta Mishra"/>
    <x v="0"/>
    <s v="Logesh Gopalakrishnan"/>
    <n v="11"/>
    <d v="2024-11-01T00:00:00"/>
    <x v="119"/>
    <n v="0.16872765949785548"/>
    <x v="4"/>
  </r>
  <r>
    <s v="INV101520"/>
    <x v="169"/>
    <s v="CUST0509"/>
    <s v="PRD0006"/>
    <s v="STR025"/>
    <s v="EMP0073"/>
    <n v="1"/>
    <n v="1062.33"/>
    <n v="15"/>
    <n v="159.35"/>
    <n v="12"/>
    <n v="108.36"/>
    <n v="1011.34"/>
    <n v="753.73"/>
    <n v="149.25"/>
    <x v="3"/>
    <x v="3"/>
    <x v="0"/>
    <x v="0"/>
    <s v="14:20"/>
    <s v="Weekday"/>
    <x v="8"/>
    <n v="3"/>
    <n v="2025"/>
    <s v="Mar-2025"/>
    <x v="19"/>
    <s v="Braided Belt"/>
    <x v="34"/>
    <s v="TrendMart Vellore High Street"/>
    <x v="1"/>
    <s v="Deepthi Iyengar"/>
    <x v="0"/>
    <s v="Sathish Sundaram"/>
    <n v="15"/>
    <d v="2025-03-01T00:00:00"/>
    <x v="224"/>
    <n v="0.14757648268633694"/>
    <x v="4"/>
  </r>
  <r>
    <s v="INV101521"/>
    <x v="122"/>
    <s v="CUST0737"/>
    <s v="PRD0214"/>
    <s v="STR096"/>
    <s v="EMP0203"/>
    <n v="1"/>
    <n v="1053.6300000000001"/>
    <n v="10"/>
    <n v="105.36"/>
    <n v="12"/>
    <n v="113.79"/>
    <n v="1062.06"/>
    <n v="720.53"/>
    <n v="227.73999999999995"/>
    <x v="0"/>
    <x v="0"/>
    <x v="0"/>
    <x v="0"/>
    <s v="11:43"/>
    <s v="Weekday"/>
    <x v="0"/>
    <n v="12"/>
    <n v="2024"/>
    <s v="Dec-2024"/>
    <x v="7"/>
    <s v="Straight Fit"/>
    <x v="7"/>
    <s v="TrendMart Mangaluru Mall Kiosk"/>
    <x v="2"/>
    <s v="Chandrika Mishra"/>
    <x v="1"/>
    <s v="Rani Mishra"/>
    <n v="12"/>
    <d v="2024-12-01T00:00:00"/>
    <x v="71"/>
    <n v="0.21443232962356173"/>
    <x v="0"/>
  </r>
  <r>
    <s v="INV101522"/>
    <x v="144"/>
    <s v="CUST0605"/>
    <s v="PRD0041"/>
    <s v="STR118"/>
    <s v="EMP0127"/>
    <n v="2"/>
    <n v="841.52"/>
    <n v="30"/>
    <n v="504.91"/>
    <n v="5"/>
    <n v="58.91"/>
    <n v="1237.04"/>
    <n v="1274.54"/>
    <n v="-96.41"/>
    <x v="4"/>
    <x v="4"/>
    <x v="1"/>
    <x v="0"/>
    <s v="19:28"/>
    <s v="Weekday"/>
    <x v="8"/>
    <n v="3"/>
    <n v="2025"/>
    <s v="Mar-2025"/>
    <x v="7"/>
    <s v="Skinny Fit"/>
    <x v="29"/>
    <s v="TrendMart Nellore Mall Kiosk"/>
    <x v="0"/>
    <s v="Uday Chettiar"/>
    <x v="3"/>
    <s v="Chandra Reddy"/>
    <n v="15"/>
    <d v="2025-03-01T00:00:00"/>
    <x v="163"/>
    <n v="-7.7936040871758386E-2"/>
    <x v="1"/>
  </r>
  <r>
    <s v="INV101523"/>
    <x v="294"/>
    <s v="CUST0812"/>
    <s v="PRD0201"/>
    <s v="STR077"/>
    <s v="EMP0204"/>
    <n v="1"/>
    <n v="1084.5"/>
    <n v="10"/>
    <n v="108.45"/>
    <n v="12"/>
    <n v="117.13"/>
    <n v="1093.18"/>
    <n v="725.87"/>
    <n v="250.18000000000006"/>
    <x v="0"/>
    <x v="0"/>
    <x v="0"/>
    <x v="0"/>
    <s v="14:40"/>
    <s v="Weekend"/>
    <x v="2"/>
    <n v="5"/>
    <n v="2024"/>
    <s v="May-2024"/>
    <x v="3"/>
    <s v="Sneakers"/>
    <x v="17"/>
    <s v="TrendMart Hyderabad Mall Kiosk"/>
    <x v="2"/>
    <s v="Padma Krishnan"/>
    <x v="3"/>
    <s v="Rahul Krishnan"/>
    <n v="5"/>
    <d v="2024-05-01T00:00:00"/>
    <x v="205"/>
    <n v="0.22885526628734523"/>
    <x v="0"/>
  </r>
  <r>
    <s v="INV101524"/>
    <x v="126"/>
    <s v="CUST0661"/>
    <s v="PRD0117"/>
    <s v="STR022"/>
    <s v="EMP0203"/>
    <n v="3"/>
    <n v="1776.88"/>
    <n v="20"/>
    <n v="1066.1300000000001"/>
    <n v="12"/>
    <n v="511.74"/>
    <n v="4776.25"/>
    <n v="4199.55"/>
    <n v="64.959999999999809"/>
    <x v="2"/>
    <x v="2"/>
    <x v="0"/>
    <x v="0"/>
    <s v="11:02"/>
    <s v="Weekday"/>
    <x v="9"/>
    <n v="11"/>
    <n v="2024"/>
    <s v="Nov-2024"/>
    <x v="8"/>
    <s v="Shirt Dress"/>
    <x v="8"/>
    <s v="TrendMart Shivamogga Outlet"/>
    <x v="2"/>
    <s v="Ishwarya Naicker"/>
    <x v="0"/>
    <s v="Rani Mishra"/>
    <n v="11"/>
    <d v="2024-11-01T00:00:00"/>
    <x v="10"/>
    <n v="1.3600628107825136E-2"/>
    <x v="3"/>
  </r>
  <r>
    <s v="INV101525"/>
    <x v="249"/>
    <s v="CUST0480"/>
    <s v="PRD0190"/>
    <s v="STR019"/>
    <s v="EMP0002"/>
    <n v="3"/>
    <n v="1424.53"/>
    <n v="30"/>
    <n v="1282.08"/>
    <n v="12"/>
    <n v="358.98"/>
    <n v="3350.49"/>
    <n v="2743.05"/>
    <n v="248.45999999999958"/>
    <x v="0"/>
    <x v="0"/>
    <x v="1"/>
    <x v="0"/>
    <s v="17:32"/>
    <s v="Weekday"/>
    <x v="8"/>
    <n v="3"/>
    <n v="2025"/>
    <s v="Mar-2025"/>
    <x v="15"/>
    <s v="Jacket"/>
    <x v="3"/>
    <s v="TrendMart Mangaluru Standard"/>
    <x v="2"/>
    <s v="Feroz Iyer"/>
    <x v="3"/>
    <s v="Girish Sundaram"/>
    <n v="15"/>
    <d v="2025-03-01T00:00:00"/>
    <x v="141"/>
    <n v="7.415631743416623E-2"/>
    <x v="1"/>
  </r>
  <r>
    <s v="INV101526"/>
    <x v="258"/>
    <s v="CUST0516"/>
    <s v="PRD0003"/>
    <s v="STR074"/>
    <s v="EMP0156"/>
    <n v="2"/>
    <n v="1483.09"/>
    <n v="10"/>
    <n v="296.62"/>
    <n v="12"/>
    <n v="320.35000000000002"/>
    <n v="2989.91"/>
    <n v="2015.3"/>
    <n v="654.25999999999988"/>
    <x v="1"/>
    <x v="1"/>
    <x v="0"/>
    <x v="0"/>
    <s v="15:29"/>
    <s v="Weekday"/>
    <x v="1"/>
    <n v="10"/>
    <n v="2024"/>
    <s v="Oct-2024"/>
    <x v="5"/>
    <s v="Straight Fit"/>
    <x v="2"/>
    <s v="TrendMart Kurnool High Street"/>
    <x v="0"/>
    <s v="Jaya Sundaram"/>
    <x v="3"/>
    <s v="Deepthi Iyengar"/>
    <n v="10"/>
    <d v="2024-10-01T00:00:00"/>
    <x v="131"/>
    <n v="0.21882264014635888"/>
    <x v="0"/>
  </r>
  <r>
    <s v="INV101527"/>
    <x v="28"/>
    <s v="CUST0086"/>
    <s v="PRD0114"/>
    <s v="STR100"/>
    <s v="EMP0072"/>
    <n v="1"/>
    <n v="931.24"/>
    <n v="5"/>
    <n v="46.56"/>
    <n v="5"/>
    <n v="44.23"/>
    <n v="928.91"/>
    <n v="488.6"/>
    <n v="396.07999999999993"/>
    <x v="1"/>
    <x v="1"/>
    <x v="0"/>
    <x v="0"/>
    <s v="21:07"/>
    <s v="Weekend"/>
    <x v="10"/>
    <n v="4"/>
    <n v="2024"/>
    <s v="Apr-2024"/>
    <x v="6"/>
    <s v="Sunglasses"/>
    <x v="6"/>
    <s v="TrendMart Hubballi Standard"/>
    <x v="2"/>
    <s v="Manikandan Shetty"/>
    <x v="1"/>
    <s v="Anitha Ramachandran"/>
    <n v="4"/>
    <d v="2024-04-01T00:00:00"/>
    <x v="8"/>
    <n v="0.42639222314325387"/>
    <x v="2"/>
  </r>
  <r>
    <s v="INV101528"/>
    <x v="26"/>
    <s v="CUST0576"/>
    <s v="PRD0222"/>
    <s v="STR111"/>
    <s v="EMP0258"/>
    <n v="2"/>
    <n v="674.3"/>
    <n v="0"/>
    <n v="0"/>
    <n v="5"/>
    <n v="67.430000000000007"/>
    <n v="1416.03"/>
    <n v="807.8"/>
    <n v="540.79999999999995"/>
    <x v="1"/>
    <x v="1"/>
    <x v="0"/>
    <x v="1"/>
    <s v="14:00"/>
    <s v="Weekday"/>
    <x v="7"/>
    <n v="9"/>
    <n v="2024"/>
    <s v="Sep-2024"/>
    <x v="1"/>
    <s v="Polo"/>
    <x v="33"/>
    <s v="TrendMart Kurnool Outlet"/>
    <x v="0"/>
    <s v="Anand Iyengar"/>
    <x v="0"/>
    <s v="Preethi Singh"/>
    <n v="9"/>
    <d v="2024-09-01T00:00:00"/>
    <x v="239"/>
    <n v="0.38191281258165433"/>
    <x v="2"/>
  </r>
  <r>
    <s v="INV101529"/>
    <x v="64"/>
    <s v="CUST0489"/>
    <s v="PRD0183"/>
    <s v="STR048"/>
    <s v="EMP0194"/>
    <n v="2"/>
    <n v="1745.5"/>
    <n v="10"/>
    <n v="349.1"/>
    <n v="12"/>
    <n v="377.03"/>
    <n v="3518.93"/>
    <n v="2486.7199999999998"/>
    <n v="655.18000000000006"/>
    <x v="0"/>
    <x v="0"/>
    <x v="1"/>
    <x v="0"/>
    <s v="20:22"/>
    <s v="Weekend"/>
    <x v="9"/>
    <n v="11"/>
    <n v="2024"/>
    <s v="Nov-2024"/>
    <x v="3"/>
    <s v="Sandals"/>
    <x v="10"/>
    <s v="TrendMart Guntur High Street"/>
    <x v="0"/>
    <s v="Jayaram Murthy"/>
    <x v="1"/>
    <s v="Pranav Reddy"/>
    <n v="11"/>
    <d v="2024-11-01T00:00:00"/>
    <x v="108"/>
    <n v="0.18618727851932265"/>
    <x v="0"/>
  </r>
  <r>
    <s v="INV101530"/>
    <x v="168"/>
    <s v="CUST0812"/>
    <s v="PRD0013"/>
    <s v="STR086"/>
    <s v="EMP0223"/>
    <n v="3"/>
    <n v="800.39"/>
    <n v="0"/>
    <n v="0"/>
    <n v="5"/>
    <n v="120.06"/>
    <n v="2521.23"/>
    <n v="1650.03"/>
    <n v="751.1400000000001"/>
    <x v="2"/>
    <x v="2"/>
    <x v="0"/>
    <x v="0"/>
    <s v="13:02"/>
    <s v="Weekday"/>
    <x v="7"/>
    <n v="9"/>
    <n v="2024"/>
    <s v="Sep-2024"/>
    <x v="10"/>
    <s v="Crop Top"/>
    <x v="8"/>
    <s v="TrendMart Thiruvananthapuram Outlet"/>
    <x v="1"/>
    <s v="Padma Krishnan"/>
    <x v="3"/>
    <s v="Meena Krishnan"/>
    <n v="9"/>
    <d v="2024-09-01T00:00:00"/>
    <x v="15"/>
    <n v="0.29792601230351856"/>
    <x v="2"/>
  </r>
  <r>
    <s v="INV101531"/>
    <x v="181"/>
    <s v="CUST0518"/>
    <s v="PRD0226"/>
    <s v="STR100"/>
    <s v="EMP0160"/>
    <n v="4"/>
    <n v="991.36"/>
    <n v="10"/>
    <n v="396.54"/>
    <n v="5"/>
    <n v="178.44"/>
    <n v="3747.34"/>
    <n v="2505.04"/>
    <n v="1063.8600000000001"/>
    <x v="3"/>
    <x v="3"/>
    <x v="0"/>
    <x v="0"/>
    <s v="21:18"/>
    <s v="Weekday"/>
    <x v="9"/>
    <n v="11"/>
    <n v="2024"/>
    <s v="Nov-2024"/>
    <x v="4"/>
    <s v="Track Suit"/>
    <x v="25"/>
    <s v="TrendMart Hubballi Standard"/>
    <x v="2"/>
    <s v="Yamini Varma"/>
    <x v="1"/>
    <s v="Ganesh Iyengar"/>
    <n v="11"/>
    <d v="2024-11-01T00:00:00"/>
    <x v="90"/>
    <n v="0.28389737787337155"/>
    <x v="0"/>
  </r>
  <r>
    <s v="INV101532"/>
    <x v="328"/>
    <s v="CUST0381"/>
    <s v="PRD0047"/>
    <s v="STR002"/>
    <s v="Missing Employee ID"/>
    <n v="3"/>
    <n v="476.95"/>
    <n v="0"/>
    <n v="0"/>
    <n v="5"/>
    <n v="71.540000000000006"/>
    <n v="1502.39"/>
    <n v="885"/>
    <n v="545.85000000000014"/>
    <x v="1"/>
    <x v="1"/>
    <x v="0"/>
    <x v="0"/>
    <s v="11:48"/>
    <s v="Weekday"/>
    <x v="6"/>
    <n v="1"/>
    <n v="2025"/>
    <s v="Jan-2025"/>
    <x v="1"/>
    <s v="Round Neck"/>
    <x v="18"/>
    <s v="TrendMart Thrissur Standard"/>
    <x v="1"/>
    <s v="Tara Ramachandran"/>
    <x v="1"/>
    <s v="Unknown"/>
    <n v="13"/>
    <d v="2025-01-01T00:00:00"/>
    <x v="42"/>
    <n v="0.36332110836733478"/>
    <x v="2"/>
  </r>
  <r>
    <s v="INV101533"/>
    <x v="94"/>
    <s v="CUST0216"/>
    <s v="PRD0188"/>
    <s v="STR050"/>
    <s v="EMP0269"/>
    <n v="1"/>
    <n v="467.63"/>
    <n v="25"/>
    <n v="116.91"/>
    <n v="5"/>
    <n v="17.54"/>
    <n v="368.26"/>
    <n v="337.09"/>
    <n v="13.630000000000017"/>
    <x v="5"/>
    <x v="5"/>
    <x v="0"/>
    <x v="0"/>
    <s v="21:05"/>
    <s v="Weekday"/>
    <x v="2"/>
    <n v="5"/>
    <n v="2024"/>
    <s v="May-2024"/>
    <x v="13"/>
    <s v="Girls Frock"/>
    <x v="19"/>
    <s v="TrendMart Thrissur High Street"/>
    <x v="1"/>
    <s v="Srinivas Iyer"/>
    <x v="3"/>
    <s v="Ishwarya Shetty"/>
    <n v="5"/>
    <d v="2024-05-01T00:00:00"/>
    <x v="192"/>
    <n v="3.7011893770705524E-2"/>
    <x v="1"/>
  </r>
  <r>
    <s v="INV101534"/>
    <x v="149"/>
    <s v="CUST0810"/>
    <s v="PRD0244"/>
    <s v="STR005"/>
    <s v="EMP0207"/>
    <n v="4"/>
    <n v="1308.7"/>
    <n v="15"/>
    <n v="785.22"/>
    <n v="12"/>
    <n v="533.95000000000005"/>
    <n v="4983.53"/>
    <n v="3242.48"/>
    <n v="1207.0999999999997"/>
    <x v="0"/>
    <x v="0"/>
    <x v="0"/>
    <x v="0"/>
    <s v="20:55"/>
    <s v="Weekend"/>
    <x v="0"/>
    <n v="12"/>
    <n v="2024"/>
    <s v="Dec-2024"/>
    <x v="8"/>
    <s v="Shirt Dress"/>
    <x v="32"/>
    <s v="TrendMart Kochi High Street"/>
    <x v="1"/>
    <s v="Latha Ramachandran"/>
    <x v="3"/>
    <s v="Chitra Bhat"/>
    <n v="12"/>
    <d v="2024-12-01T00:00:00"/>
    <x v="122"/>
    <n v="0.24221786564944922"/>
    <x v="4"/>
  </r>
  <r>
    <s v="INV101535"/>
    <x v="239"/>
    <s v="CUST0037"/>
    <s v="PRD0197"/>
    <s v="STR109"/>
    <s v="EMP0009"/>
    <n v="2"/>
    <n v="1644.49"/>
    <n v="30"/>
    <n v="986.69"/>
    <n v="12"/>
    <n v="276.27"/>
    <n v="2578.56"/>
    <n v="2248.96"/>
    <n v="53.329999999999927"/>
    <x v="4"/>
    <x v="4"/>
    <x v="0"/>
    <x v="0"/>
    <s v="16:30"/>
    <s v="Weekday"/>
    <x v="5"/>
    <n v="6"/>
    <n v="2024"/>
    <s v="Jun-2024"/>
    <x v="7"/>
    <s v="Straight Fit"/>
    <x v="28"/>
    <s v="TrendMart Warangal Outlet"/>
    <x v="2"/>
    <s v="Malathi Naicker"/>
    <x v="2"/>
    <s v="Vinod Hegde"/>
    <n v="6"/>
    <d v="2024-06-01T00:00:00"/>
    <x v="49"/>
    <n v="2.0682086125589447E-2"/>
    <x v="1"/>
  </r>
  <r>
    <s v="INV101536"/>
    <x v="350"/>
    <s v="CUST0324"/>
    <s v="PRD0250"/>
    <s v="STR031"/>
    <s v="EMP0207"/>
    <n v="2"/>
    <n v="4716.9399999999996"/>
    <n v="0"/>
    <n v="0"/>
    <n v="12"/>
    <n v="1132.07"/>
    <n v="10565.95"/>
    <n v="7301.1"/>
    <n v="2132.7800000000007"/>
    <x v="0"/>
    <x v="0"/>
    <x v="0"/>
    <x v="0"/>
    <s v="17:34"/>
    <s v="Weekend"/>
    <x v="6"/>
    <n v="1"/>
    <n v="2025"/>
    <s v="Jan-2025"/>
    <x v="9"/>
    <s v="Digital Watch"/>
    <x v="0"/>
    <s v="TrendMart Kozhikode Mall Kiosk"/>
    <x v="1"/>
    <s v="Kavitha Iyengar"/>
    <x v="0"/>
    <s v="Chitra Bhat"/>
    <n v="13"/>
    <d v="2025-01-01T00:00:00"/>
    <x v="34"/>
    <n v="0.20185406896682273"/>
    <x v="2"/>
  </r>
  <r>
    <s v="INV101537"/>
    <x v="134"/>
    <s v="CUST0119"/>
    <s v="PRD0022"/>
    <s v="STR001"/>
    <s v="EMP0001"/>
    <n v="3"/>
    <n v="1187.95"/>
    <n v="10"/>
    <n v="356.38"/>
    <n v="12"/>
    <n v="384.9"/>
    <n v="3592.37"/>
    <n v="2303.4899999999998"/>
    <n v="903.98000000000013"/>
    <x v="1"/>
    <x v="1"/>
    <x v="0"/>
    <x v="0"/>
    <s v="16:00"/>
    <s v="Weekday"/>
    <x v="6"/>
    <n v="1"/>
    <n v="2025"/>
    <s v="Jan-2025"/>
    <x v="7"/>
    <s v="Skinny Fit"/>
    <x v="25"/>
    <s v="TrendMart Kollam Standard"/>
    <x v="1"/>
    <s v="Meena Gounder"/>
    <x v="2"/>
    <s v="Charulatha Kumar"/>
    <n v="13"/>
    <d v="2025-01-01T00:00:00"/>
    <x v="43"/>
    <n v="0.25163889020340335"/>
    <x v="0"/>
  </r>
  <r>
    <s v="INV101538"/>
    <x v="80"/>
    <s v="CUST0117"/>
    <s v="PRD0179"/>
    <s v="STR107"/>
    <s v="EMP0255"/>
    <n v="3"/>
    <n v="1681.59"/>
    <n v="10"/>
    <n v="504.48"/>
    <n v="12"/>
    <n v="544.83000000000004"/>
    <n v="5085.12"/>
    <n v="3419.43"/>
    <n v="1120.8600000000001"/>
    <x v="1"/>
    <x v="1"/>
    <x v="0"/>
    <x v="0"/>
    <s v="13:50"/>
    <s v="Weekend"/>
    <x v="1"/>
    <n v="10"/>
    <n v="2024"/>
    <s v="Oct-2024"/>
    <x v="7"/>
    <s v="Bootcut"/>
    <x v="47"/>
    <s v="TrendMart Kochi High Street"/>
    <x v="1"/>
    <s v="Jyothi Achari"/>
    <x v="1"/>
    <s v="Venkat Sharma"/>
    <n v="10"/>
    <d v="2024-10-01T00:00:00"/>
    <x v="114"/>
    <n v="0.22041957711912405"/>
    <x v="0"/>
  </r>
  <r>
    <s v="INV101539"/>
    <x v="263"/>
    <s v="CUST0445"/>
    <s v="PRD0050"/>
    <s v="STR116"/>
    <s v="EMP0072"/>
    <n v="3"/>
    <n v="1220.5899999999999"/>
    <n v="5"/>
    <n v="183.09"/>
    <n v="12"/>
    <n v="417.44"/>
    <n v="3896.12"/>
    <n v="2308.89"/>
    <n v="1169.79"/>
    <x v="1"/>
    <x v="1"/>
    <x v="0"/>
    <x v="1"/>
    <s v="14:49"/>
    <s v="Weekday"/>
    <x v="0"/>
    <n v="12"/>
    <n v="2024"/>
    <s v="Dec-2024"/>
    <x v="8"/>
    <s v="A-Line Dress"/>
    <x v="28"/>
    <s v="TrendMart Madurai High Street"/>
    <x v="1"/>
    <s v="Malathi Kumar"/>
    <x v="3"/>
    <s v="Anitha Ramachandran"/>
    <n v="12"/>
    <d v="2024-12-01T00:00:00"/>
    <x v="144"/>
    <n v="0.3002448589879162"/>
    <x v="2"/>
  </r>
  <r>
    <s v="INV101540"/>
    <x v="229"/>
    <s v="CUST0536"/>
    <s v="PRD0105"/>
    <s v="STR078"/>
    <s v="EMP0194"/>
    <n v="1"/>
    <n v="1164.55"/>
    <n v="0"/>
    <n v="0"/>
    <n v="12"/>
    <n v="139.75"/>
    <n v="1304.3"/>
    <n v="841.85"/>
    <n v="322.69999999999993"/>
    <x v="1"/>
    <x v="1"/>
    <x v="0"/>
    <x v="0"/>
    <s v="16:34"/>
    <s v="Weekend"/>
    <x v="4"/>
    <n v="2"/>
    <n v="2025"/>
    <s v="Feb-2025"/>
    <x v="8"/>
    <s v="Shirt Dress"/>
    <x v="43"/>
    <s v="TrendMart Vellore Standard"/>
    <x v="1"/>
    <s v="Varsha Prasad"/>
    <x v="0"/>
    <s v="Pranav Reddy"/>
    <n v="14"/>
    <d v="2025-02-01T00:00:00"/>
    <x v="97"/>
    <n v="0.24741240512152107"/>
    <x v="2"/>
  </r>
  <r>
    <s v="INV101541"/>
    <x v="70"/>
    <s v="CUST0197"/>
    <s v="PRD0061"/>
    <s v="STR081"/>
    <s v="EMP0127"/>
    <n v="3"/>
    <n v="629.84"/>
    <n v="0"/>
    <n v="0"/>
    <n v="5"/>
    <n v="94.48"/>
    <n v="1984"/>
    <n v="1528.32"/>
    <n v="361.20000000000005"/>
    <x v="1"/>
    <x v="1"/>
    <x v="0"/>
    <x v="0"/>
    <s v="18:18"/>
    <s v="Weekday"/>
    <x v="7"/>
    <n v="9"/>
    <n v="2024"/>
    <s v="Sep-2024"/>
    <x v="13"/>
    <s v="Kids Shorts"/>
    <x v="14"/>
    <s v="TrendMart Alappuzha Outlet"/>
    <x v="1"/>
    <s v="Swathi Chandran"/>
    <x v="1"/>
    <s v="Chandra Reddy"/>
    <n v="9"/>
    <d v="2024-09-01T00:00:00"/>
    <x v="152"/>
    <n v="0.18205645161290324"/>
    <x v="2"/>
  </r>
  <r>
    <s v="INV101542"/>
    <x v="215"/>
    <s v="CUST0750"/>
    <s v="PRD0045"/>
    <s v="STR086"/>
    <s v="EMP0204"/>
    <n v="1"/>
    <n v="3036.67"/>
    <n v="0"/>
    <n v="0"/>
    <n v="12"/>
    <n v="364.4"/>
    <n v="3401.07"/>
    <n v="2078.92"/>
    <n v="957.75000000000011"/>
    <x v="2"/>
    <x v="2"/>
    <x v="0"/>
    <x v="0"/>
    <s v="18:21"/>
    <s v="Weekday"/>
    <x v="7"/>
    <n v="9"/>
    <n v="2024"/>
    <s v="Sep-2024"/>
    <x v="2"/>
    <s v="Georgette Saree"/>
    <x v="6"/>
    <s v="TrendMart Thiruvananthapuram Outlet"/>
    <x v="1"/>
    <s v="Venkat Srinivasan"/>
    <x v="2"/>
    <s v="Rahul Krishnan"/>
    <n v="9"/>
    <d v="2024-09-01T00:00:00"/>
    <x v="218"/>
    <n v="0.28160255449020455"/>
    <x v="2"/>
  </r>
  <r>
    <s v="INV101543"/>
    <x v="33"/>
    <s v="CUST0772"/>
    <s v="PRD0102"/>
    <s v="STR027"/>
    <s v="EMP0090"/>
    <n v="1"/>
    <n v="1746.54"/>
    <n v="0"/>
    <n v="0"/>
    <n v="12"/>
    <n v="209.58"/>
    <n v="1956.12"/>
    <n v="1331.55"/>
    <n v="414.9899999999999"/>
    <x v="1"/>
    <x v="1"/>
    <x v="1"/>
    <x v="0"/>
    <s v="19:10"/>
    <s v="Weekday"/>
    <x v="5"/>
    <n v="6"/>
    <n v="2024"/>
    <s v="Jun-2024"/>
    <x v="2"/>
    <s v="Printed Saree"/>
    <x v="7"/>
    <s v="TrendMart Hyderabad Standard"/>
    <x v="2"/>
    <s v="Vinod Hegde"/>
    <x v="1"/>
    <s v="Padma Gounder"/>
    <n v="6"/>
    <d v="2024-06-01T00:00:00"/>
    <x v="207"/>
    <n v="0.21214956137660262"/>
    <x v="2"/>
  </r>
  <r>
    <s v="INV101544"/>
    <x v="130"/>
    <s v="CUST0410"/>
    <s v="PRD0037"/>
    <s v="STR087"/>
    <s v="EMP0147"/>
    <n v="4"/>
    <n v="984.23"/>
    <n v="0"/>
    <n v="0"/>
    <n v="5"/>
    <n v="196.85"/>
    <n v="4133.7700000000004"/>
    <n v="2684.76"/>
    <n v="1252.1600000000003"/>
    <x v="0"/>
    <x v="0"/>
    <x v="0"/>
    <x v="0"/>
    <s v="16:47"/>
    <s v="Weekend"/>
    <x v="1"/>
    <n v="10"/>
    <n v="2024"/>
    <s v="Oct-2024"/>
    <x v="12"/>
    <s v="Sling Bag"/>
    <x v="10"/>
    <s v="TrendMart Salem Outlet"/>
    <x v="1"/>
    <s v="Vasanthi Bhat"/>
    <x v="0"/>
    <s v="Yogesh Chettiar"/>
    <n v="10"/>
    <d v="2024-10-01T00:00:00"/>
    <x v="167"/>
    <n v="0.30290993451498271"/>
    <x v="2"/>
  </r>
  <r>
    <s v="INV101545"/>
    <x v="81"/>
    <s v="CUST0438"/>
    <s v="PRD0140"/>
    <s v="STR106"/>
    <s v="EMP0269"/>
    <n v="4"/>
    <n v="596.80999999999995"/>
    <n v="5"/>
    <n v="119.36"/>
    <n v="5"/>
    <n v="113.39"/>
    <n v="2381.27"/>
    <n v="1395"/>
    <n v="872.88"/>
    <x v="0"/>
    <x v="0"/>
    <x v="0"/>
    <x v="0"/>
    <s v="15:35"/>
    <s v="Weekend"/>
    <x v="1"/>
    <n v="10"/>
    <n v="2024"/>
    <s v="Oct-2024"/>
    <x v="1"/>
    <s v="Polo"/>
    <x v="5"/>
    <s v="TrendMart Vijayawada Outlet"/>
    <x v="0"/>
    <s v="Arjun Subramaniam"/>
    <x v="1"/>
    <s v="Ishwarya Shetty"/>
    <n v="10"/>
    <d v="2024-10-01T00:00:00"/>
    <x v="166"/>
    <n v="0.36656070080251296"/>
    <x v="2"/>
  </r>
  <r>
    <s v="INV101546"/>
    <x v="9"/>
    <s v="CUST0644"/>
    <s v="PRD0072"/>
    <s v="STR079"/>
    <s v="EMP0276"/>
    <n v="2"/>
    <n v="870.5"/>
    <n v="30"/>
    <n v="522.29999999999995"/>
    <n v="5"/>
    <n v="60.94"/>
    <n v="1279.6400000000001"/>
    <n v="1198.56"/>
    <n v="20.140000000000157"/>
    <x v="0"/>
    <x v="0"/>
    <x v="0"/>
    <x v="0"/>
    <s v="13:47"/>
    <s v="Weekday"/>
    <x v="1"/>
    <n v="10"/>
    <n v="2024"/>
    <s v="Oct-2024"/>
    <x v="0"/>
    <s v="Straight Kurti"/>
    <x v="5"/>
    <s v="TrendMart Dindigul High Street"/>
    <x v="1"/>
    <s v="Sangeeta Chandran"/>
    <x v="1"/>
    <s v="Manoj Ramachandran"/>
    <n v="10"/>
    <d v="2024-10-01T00:00:00"/>
    <x v="142"/>
    <n v="1.5738801537932664E-2"/>
    <x v="1"/>
  </r>
  <r>
    <s v="INV101547"/>
    <x v="161"/>
    <s v="CUST0264"/>
    <s v="PRD0039"/>
    <s v="STR036"/>
    <s v="EMP0008"/>
    <n v="2"/>
    <n v="828.05"/>
    <n v="15"/>
    <n v="248.41"/>
    <n v="5"/>
    <n v="70.38"/>
    <n v="1478.07"/>
    <n v="1140.4000000000001"/>
    <n v="267.28999999999985"/>
    <x v="3"/>
    <x v="3"/>
    <x v="0"/>
    <x v="0"/>
    <s v="18:45"/>
    <s v="Weekday"/>
    <x v="8"/>
    <n v="3"/>
    <n v="2025"/>
    <s v="Mar-2025"/>
    <x v="11"/>
    <s v="Denim Shirt"/>
    <x v="45"/>
    <s v="TrendMart Thiruvananthapuram Outlet"/>
    <x v="1"/>
    <s v="Pallavi Chandran"/>
    <x v="1"/>
    <s v="Deepak Kamath"/>
    <n v="15"/>
    <d v="2025-03-01T00:00:00"/>
    <x v="111"/>
    <n v="0.18083717279966433"/>
    <x v="4"/>
  </r>
  <r>
    <s v="INV101548"/>
    <x v="233"/>
    <s v="CUST0018"/>
    <s v="PRD0180"/>
    <s v="STR057"/>
    <s v="EMP0026"/>
    <n v="4"/>
    <n v="2620.11"/>
    <n v="30"/>
    <n v="3144.13"/>
    <n v="12"/>
    <n v="880.36"/>
    <n v="8216.67"/>
    <n v="7553.16"/>
    <n v="-216.8499999999998"/>
    <x v="2"/>
    <x v="2"/>
    <x v="0"/>
    <x v="0"/>
    <s v="10:04"/>
    <s v="Weekday"/>
    <x v="4"/>
    <n v="2"/>
    <n v="2025"/>
    <s v="Feb-2025"/>
    <x v="16"/>
    <s v="Kurta"/>
    <x v="1"/>
    <s v="TrendMart Vellore Standard"/>
    <x v="1"/>
    <s v="Sandeep Chetty"/>
    <x v="3"/>
    <s v="Sunita Ramachandran"/>
    <n v="14"/>
    <d v="2025-02-01T00:00:00"/>
    <x v="221"/>
    <n v="-2.6391470023744389E-2"/>
    <x v="1"/>
  </r>
  <r>
    <s v="INV101549"/>
    <x v="232"/>
    <s v="CUST0284"/>
    <s v="PRD0153"/>
    <s v="STR098"/>
    <s v="EMP0260"/>
    <n v="2"/>
    <n v="756.41"/>
    <n v="10"/>
    <n v="151.28"/>
    <n v="5"/>
    <n v="68.08"/>
    <n v="1429.62"/>
    <n v="1138.7"/>
    <n v="222.83999999999986"/>
    <x v="0"/>
    <x v="0"/>
    <x v="1"/>
    <x v="0"/>
    <s v="18:13"/>
    <s v="Weekday"/>
    <x v="1"/>
    <n v="10"/>
    <n v="2024"/>
    <s v="Oct-2024"/>
    <x v="0"/>
    <s v="A-Line Kurti"/>
    <x v="7"/>
    <s v="TrendMart Guntur High Street"/>
    <x v="0"/>
    <s v="Janani Krishnan"/>
    <x v="2"/>
    <s v="Malathi Varma"/>
    <n v="10"/>
    <d v="2024-10-01T00:00:00"/>
    <x v="125"/>
    <n v="0.1558735887858311"/>
    <x v="0"/>
  </r>
  <r>
    <s v="INV101550"/>
    <x v="258"/>
    <s v="CUST0149"/>
    <s v="PRD0062"/>
    <s v="STR107"/>
    <s v="EMP0206"/>
    <n v="1"/>
    <n v="632.97"/>
    <n v="30"/>
    <n v="189.89"/>
    <n v="5"/>
    <n v="22.15"/>
    <n v="465.23"/>
    <n v="424.76"/>
    <n v="18.320000000000029"/>
    <x v="2"/>
    <x v="2"/>
    <x v="0"/>
    <x v="0"/>
    <s v="13:38"/>
    <s v="Weekday"/>
    <x v="1"/>
    <n v="10"/>
    <n v="2024"/>
    <s v="Oct-2024"/>
    <x v="13"/>
    <s v="Girls Frock"/>
    <x v="25"/>
    <s v="TrendMart Kochi High Street"/>
    <x v="1"/>
    <s v="Jayaram Yadav"/>
    <x v="1"/>
    <s v="Arjun Krishnan"/>
    <n v="10"/>
    <d v="2024-10-01T00:00:00"/>
    <x v="106"/>
    <n v="3.9378371988048985E-2"/>
    <x v="1"/>
  </r>
  <r>
    <s v="INV101551"/>
    <x v="138"/>
    <s v="CUST0439"/>
    <s v="PRD0154"/>
    <s v="STR054"/>
    <s v="EMP0149"/>
    <n v="4"/>
    <n v="576.53"/>
    <n v="10"/>
    <n v="230.61"/>
    <n v="5"/>
    <n v="103.78"/>
    <n v="2179.29"/>
    <n v="1493.08"/>
    <n v="582.43000000000006"/>
    <x v="3"/>
    <x v="3"/>
    <x v="0"/>
    <x v="0"/>
    <s v="20:40"/>
    <s v="Weekday"/>
    <x v="9"/>
    <n v="11"/>
    <n v="2024"/>
    <s v="Nov-2024"/>
    <x v="1"/>
    <s v="Graphic Tee"/>
    <x v="12"/>
    <s v="TrendMart Thoothukudi Mall Kiosk"/>
    <x v="1"/>
    <s v="Ramesh Subramaniam"/>
    <x v="0"/>
    <s v="Vasanthi Kamath"/>
    <n v="11"/>
    <d v="2024-11-01T00:00:00"/>
    <x v="225"/>
    <n v="0.26725676711222468"/>
    <x v="0"/>
  </r>
  <r>
    <s v="INV101552"/>
    <x v="250"/>
    <s v="CUST0214"/>
    <s v="PRD0155"/>
    <s v="STR027"/>
    <s v="EMP0127"/>
    <n v="1"/>
    <n v="1127.3399999999999"/>
    <n v="10"/>
    <n v="112.73"/>
    <n v="12"/>
    <n v="121.75"/>
    <n v="1136.3599999999999"/>
    <n v="865.42"/>
    <n v="149.18999999999994"/>
    <x v="2"/>
    <x v="2"/>
    <x v="1"/>
    <x v="0"/>
    <s v="11:53"/>
    <s v="Weekday"/>
    <x v="7"/>
    <n v="9"/>
    <n v="2024"/>
    <s v="Sep-2024"/>
    <x v="8"/>
    <s v="A-Line Dress"/>
    <x v="12"/>
    <s v="TrendMart Hyderabad Standard"/>
    <x v="2"/>
    <s v="Bhavani Mudaliar"/>
    <x v="0"/>
    <s v="Chandra Reddy"/>
    <n v="9"/>
    <d v="2024-09-01T00:00:00"/>
    <x v="85"/>
    <n v="0.13128762012038434"/>
    <x v="0"/>
  </r>
  <r>
    <s v="INV101553"/>
    <x v="179"/>
    <s v="CUST0657"/>
    <s v="PRD0050"/>
    <s v="STR034"/>
    <s v="EMP0072"/>
    <n v="1"/>
    <n v="1217.75"/>
    <n v="10"/>
    <n v="121.78"/>
    <n v="12"/>
    <n v="131.52000000000001"/>
    <n v="1227.49"/>
    <n v="769.63"/>
    <n v="326.34000000000003"/>
    <x v="1"/>
    <x v="1"/>
    <x v="0"/>
    <x v="0"/>
    <s v="11:28"/>
    <s v="Weekday"/>
    <x v="5"/>
    <n v="6"/>
    <n v="2024"/>
    <s v="Jun-2024"/>
    <x v="8"/>
    <s v="A-Line Dress"/>
    <x v="28"/>
    <s v="TrendMart Warangal Standard"/>
    <x v="2"/>
    <s v="Manikandan Achari"/>
    <x v="0"/>
    <s v="Anitha Ramachandran"/>
    <n v="6"/>
    <d v="2024-06-01T00:00:00"/>
    <x v="144"/>
    <n v="0.26585959967087308"/>
    <x v="0"/>
  </r>
  <r>
    <s v="INV101554"/>
    <x v="111"/>
    <s v="CUST0062"/>
    <s v="PRD0097"/>
    <s v="STR092"/>
    <s v="EMP0173"/>
    <n v="2"/>
    <n v="1397.84"/>
    <n v="10"/>
    <n v="279.57"/>
    <n v="12"/>
    <n v="301.93"/>
    <n v="2818.04"/>
    <n v="1943.3"/>
    <n v="572.80999999999995"/>
    <x v="3"/>
    <x v="3"/>
    <x v="0"/>
    <x v="0"/>
    <s v="14:01"/>
    <s v="Weekday"/>
    <x v="9"/>
    <n v="11"/>
    <n v="2024"/>
    <s v="Nov-2024"/>
    <x v="7"/>
    <s v="Bootcut"/>
    <x v="15"/>
    <s v="TrendMart Kochi Standard"/>
    <x v="1"/>
    <s v="Kannan Kumar"/>
    <x v="2"/>
    <s v="Logesh Gopalakrishnan"/>
    <n v="11"/>
    <d v="2024-11-01T00:00:00"/>
    <x v="25"/>
    <n v="0.20326539012930972"/>
    <x v="0"/>
  </r>
  <r>
    <s v="INV101555"/>
    <x v="323"/>
    <s v="CUST0693"/>
    <s v="PRD0209"/>
    <s v="STR062"/>
    <s v="EMP0149"/>
    <n v="2"/>
    <n v="1326.94"/>
    <n v="5"/>
    <n v="132.69"/>
    <n v="12"/>
    <n v="302.54000000000002"/>
    <n v="2823.73"/>
    <n v="1742.52"/>
    <n v="778.67000000000007"/>
    <x v="2"/>
    <x v="2"/>
    <x v="0"/>
    <x v="0"/>
    <s v="18:30"/>
    <s v="Weekend"/>
    <x v="10"/>
    <n v="4"/>
    <n v="2024"/>
    <s v="Apr-2024"/>
    <x v="17"/>
    <s v="Formal Trouser"/>
    <x v="11"/>
    <s v="TrendMart Vijayawada Standard"/>
    <x v="0"/>
    <s v="Anand Naidu"/>
    <x v="1"/>
    <s v="Vasanthi Kamath"/>
    <n v="4"/>
    <d v="2024-04-01T00:00:00"/>
    <x v="245"/>
    <n v="0.2757593679282368"/>
    <x v="2"/>
  </r>
  <r>
    <s v="INV101556"/>
    <x v="70"/>
    <s v="CUST0230"/>
    <s v="PRD0043"/>
    <s v="STR037"/>
    <s v="EMP0045"/>
    <n v="1"/>
    <n v="3008.6"/>
    <n v="10"/>
    <n v="300.86"/>
    <n v="12"/>
    <n v="324.93"/>
    <n v="3032.67"/>
    <n v="2034.01"/>
    <n v="673.73"/>
    <x v="0"/>
    <x v="0"/>
    <x v="0"/>
    <x v="0"/>
    <s v="10:49"/>
    <s v="Weekday"/>
    <x v="7"/>
    <n v="9"/>
    <n v="2024"/>
    <s v="Sep-2024"/>
    <x v="12"/>
    <s v="Sling Bag"/>
    <x v="20"/>
    <s v="TrendMart Vijayawada High Street"/>
    <x v="0"/>
    <s v="Pallavi Natarajan"/>
    <x v="1"/>
    <s v="Chitra Chettiar"/>
    <n v="9"/>
    <d v="2024-09-01T00:00:00"/>
    <x v="63"/>
    <n v="0.22215737287604653"/>
    <x v="0"/>
  </r>
  <r>
    <s v="INV101557"/>
    <x v="184"/>
    <s v="CUST0791"/>
    <s v="PRD0244"/>
    <s v="STR052"/>
    <s v="EMP0255"/>
    <n v="2"/>
    <n v="1143.27"/>
    <n v="25"/>
    <n v="571.63"/>
    <n v="12"/>
    <n v="205.79"/>
    <n v="1920.7"/>
    <n v="1621.24"/>
    <n v="93.670000000000044"/>
    <x v="0"/>
    <x v="0"/>
    <x v="0"/>
    <x v="0"/>
    <s v="15:48"/>
    <s v="Weekday"/>
    <x v="9"/>
    <n v="11"/>
    <n v="2024"/>
    <s v="Nov-2024"/>
    <x v="8"/>
    <s v="Shirt Dress"/>
    <x v="32"/>
    <s v="TrendMart Guntur High Street"/>
    <x v="0"/>
    <s v="Uma Murthy"/>
    <x v="2"/>
    <s v="Venkat Sharma"/>
    <n v="11"/>
    <d v="2024-11-01T00:00:00"/>
    <x v="122"/>
    <n v="4.8768678086114459E-2"/>
    <x v="1"/>
  </r>
  <r>
    <s v="INV101558"/>
    <x v="151"/>
    <s v="CUST0798"/>
    <s v="PRD0043"/>
    <s v="STR037"/>
    <s v="EMP0215"/>
    <n v="4"/>
    <n v="3270.78"/>
    <n v="25"/>
    <n v="3270.78"/>
    <n v="12"/>
    <n v="1177.48"/>
    <n v="10989.82"/>
    <n v="8136.04"/>
    <n v="1676.2999999999997"/>
    <x v="1"/>
    <x v="1"/>
    <x v="0"/>
    <x v="1"/>
    <s v="13:25"/>
    <s v="Weekend"/>
    <x v="9"/>
    <n v="11"/>
    <n v="2024"/>
    <s v="Nov-2024"/>
    <x v="12"/>
    <s v="Sling Bag"/>
    <x v="20"/>
    <s v="TrendMart Vijayawada High Street"/>
    <x v="0"/>
    <s v="Jayaram Rao"/>
    <x v="0"/>
    <s v="Praveen Gupta"/>
    <n v="11"/>
    <d v="2024-11-01T00:00:00"/>
    <x v="63"/>
    <n v="0.15253207058896323"/>
    <x v="1"/>
  </r>
  <r>
    <s v="INV101559"/>
    <x v="184"/>
    <s v="CUST0269"/>
    <s v="PRD0192"/>
    <s v="STR053"/>
    <s v="EMP0121"/>
    <n v="3"/>
    <n v="412.05"/>
    <n v="30"/>
    <n v="370.85"/>
    <n v="5"/>
    <n v="43.27"/>
    <n v="908.57"/>
    <n v="786.18"/>
    <n v="79.12000000000009"/>
    <x v="5"/>
    <x v="5"/>
    <x v="0"/>
    <x v="0"/>
    <s v="19:42"/>
    <s v="Weekday"/>
    <x v="9"/>
    <n v="11"/>
    <n v="2024"/>
    <s v="Nov-2024"/>
    <x v="1"/>
    <s v="Round Neck"/>
    <x v="44"/>
    <s v="TrendMart Kochi Standard"/>
    <x v="1"/>
    <s v="Ishwarya Iyengar"/>
    <x v="0"/>
    <s v="Yamini Pandian"/>
    <n v="11"/>
    <d v="2024-11-01T00:00:00"/>
    <x v="101"/>
    <n v="8.7081897927512558E-2"/>
    <x v="1"/>
  </r>
  <r>
    <s v="INV101561"/>
    <x v="197"/>
    <s v="CUST0239"/>
    <s v="PRD0169"/>
    <s v="STR033"/>
    <s v="EMP0127"/>
    <n v="1"/>
    <n v="1719.04"/>
    <n v="25"/>
    <n v="429.76"/>
    <n v="12"/>
    <n v="154.71"/>
    <n v="1443.99"/>
    <n v="1407.33"/>
    <n v="-118.04999999999993"/>
    <x v="0"/>
    <x v="0"/>
    <x v="0"/>
    <x v="0"/>
    <s v="15:19"/>
    <s v="Weekday"/>
    <x v="1"/>
    <n v="10"/>
    <n v="2024"/>
    <s v="Oct-2024"/>
    <x v="8"/>
    <s v="Maxi Dress"/>
    <x v="10"/>
    <s v="TrendMart Guntur Standard"/>
    <x v="0"/>
    <s v="Elango Reddy"/>
    <x v="0"/>
    <s v="Chandra Reddy"/>
    <n v="10"/>
    <d v="2024-10-01T00:00:00"/>
    <x v="13"/>
    <n v="-8.1752643716369172E-2"/>
    <x v="1"/>
  </r>
  <r>
    <s v="INV101562"/>
    <x v="61"/>
    <s v="CUST0840"/>
    <s v="PRD0138"/>
    <s v="STR107"/>
    <s v="EMP0141"/>
    <n v="2"/>
    <n v="1339.49"/>
    <n v="30"/>
    <n v="803.69"/>
    <n v="12"/>
    <n v="225.03"/>
    <n v="2100.3200000000002"/>
    <n v="1823.68"/>
    <n v="51.610000000000099"/>
    <x v="2"/>
    <x v="2"/>
    <x v="0"/>
    <x v="0"/>
    <s v="21:28"/>
    <s v="Weekend"/>
    <x v="6"/>
    <n v="1"/>
    <n v="2025"/>
    <s v="Jan-2025"/>
    <x v="17"/>
    <s v="Formal Trouser"/>
    <x v="31"/>
    <s v="TrendMart Kochi High Street"/>
    <x v="1"/>
    <s v="Srinivas Chandran"/>
    <x v="0"/>
    <s v="Dhruv Mishra"/>
    <n v="13"/>
    <d v="2025-01-01T00:00:00"/>
    <x v="52"/>
    <n v="2.4572446103450947E-2"/>
    <x v="1"/>
  </r>
  <r>
    <s v="INV101563"/>
    <x v="183"/>
    <s v="CUST0170"/>
    <s v="PRD0143"/>
    <s v="STR038"/>
    <s v="EMP0026"/>
    <n v="1"/>
    <n v="1976.42"/>
    <n v="25"/>
    <n v="494.11"/>
    <n v="12"/>
    <n v="177.88"/>
    <n v="1660.19"/>
    <n v="1504.79"/>
    <n v="-22.479999999999905"/>
    <x v="2"/>
    <x v="2"/>
    <x v="1"/>
    <x v="0"/>
    <s v="18:05"/>
    <s v="Weekday"/>
    <x v="4"/>
    <n v="2"/>
    <n v="2025"/>
    <s v="Feb-2025"/>
    <x v="3"/>
    <s v="Slippers"/>
    <x v="30"/>
    <s v="TrendMart Tumakuru Standard"/>
    <x v="2"/>
    <s v="Eswar Varma"/>
    <x v="1"/>
    <s v="Sunita Ramachandran"/>
    <n v="14"/>
    <d v="2025-02-01T00:00:00"/>
    <x v="216"/>
    <n v="-1.3540618844830956E-2"/>
    <x v="1"/>
  </r>
  <r>
    <s v="INV101564"/>
    <x v="26"/>
    <s v="CUST0217"/>
    <s v="PRD0249"/>
    <s v="STR046"/>
    <s v="EMP0020"/>
    <n v="2"/>
    <n v="1118.21"/>
    <n v="25"/>
    <n v="559.11"/>
    <n v="12"/>
    <n v="201.28"/>
    <n v="1878.59"/>
    <n v="1590.8"/>
    <n v="86.509999999999962"/>
    <x v="5"/>
    <x v="5"/>
    <x v="1"/>
    <x v="0"/>
    <s v="21:40"/>
    <s v="Weekday"/>
    <x v="7"/>
    <n v="9"/>
    <n v="2024"/>
    <s v="Sep-2024"/>
    <x v="17"/>
    <s v="Track Pant"/>
    <x v="17"/>
    <s v="TrendMart Hyderabad High Street"/>
    <x v="2"/>
    <s v="Revathi Sundaram"/>
    <x v="2"/>
    <s v="Eswar Prasad"/>
    <n v="9"/>
    <d v="2024-09-01T00:00:00"/>
    <x v="232"/>
    <n v="4.6050495318297219E-2"/>
    <x v="1"/>
  </r>
  <r>
    <s v="INV101565"/>
    <x v="150"/>
    <s v="CUST0426"/>
    <s v="PRD0095"/>
    <s v="STR105"/>
    <s v="EMP0203"/>
    <n v="3"/>
    <n v="882.61"/>
    <n v="20"/>
    <n v="529.57000000000005"/>
    <n v="5"/>
    <n v="105.91"/>
    <n v="2224.17"/>
    <n v="2010.51"/>
    <n v="107.75000000000009"/>
    <x v="1"/>
    <x v="1"/>
    <x v="0"/>
    <x v="0"/>
    <s v="21:36"/>
    <s v="Weekday"/>
    <x v="4"/>
    <n v="2"/>
    <n v="2025"/>
    <s v="Feb-2025"/>
    <x v="5"/>
    <s v="Regular Fit"/>
    <x v="33"/>
    <s v="TrendMart Coimbatore Mall Kiosk"/>
    <x v="1"/>
    <s v="Uday Pillai"/>
    <x v="3"/>
    <s v="Rani Mishra"/>
    <n v="14"/>
    <d v="2025-02-01T00:00:00"/>
    <x v="213"/>
    <n v="4.8445037924259422E-2"/>
    <x v="3"/>
  </r>
  <r>
    <s v="INV101566"/>
    <x v="296"/>
    <s v="CUST0515"/>
    <s v="PRD0028"/>
    <s v="STR018"/>
    <s v="EMP0255"/>
    <n v="2"/>
    <n v="912.61"/>
    <n v="20"/>
    <n v="365.04"/>
    <n v="5"/>
    <n v="73.010000000000005"/>
    <n v="1533.19"/>
    <n v="1151.44"/>
    <n v="308.74"/>
    <x v="2"/>
    <x v="2"/>
    <x v="0"/>
    <x v="0"/>
    <s v="18:27"/>
    <s v="Weekend"/>
    <x v="7"/>
    <n v="9"/>
    <n v="2024"/>
    <s v="Sep-2024"/>
    <x v="17"/>
    <s v="Chinos"/>
    <x v="19"/>
    <s v="TrendMart Visakhapatnam High Street"/>
    <x v="0"/>
    <s v="Saranya Hegde"/>
    <x v="3"/>
    <s v="Venkat Sharma"/>
    <n v="9"/>
    <d v="2024-09-01T00:00:00"/>
    <x v="231"/>
    <n v="0.20137099772370026"/>
    <x v="3"/>
  </r>
  <r>
    <s v="INV101567"/>
    <x v="267"/>
    <s v="CUST0654"/>
    <s v="PRD0034"/>
    <s v="STR033"/>
    <s v="EMP0156"/>
    <n v="1"/>
    <n v="452.42"/>
    <n v="15"/>
    <n v="67.86"/>
    <n v="5"/>
    <n v="19.23"/>
    <n v="403.79"/>
    <n v="315.13"/>
    <n v="69.430000000000021"/>
    <x v="1"/>
    <x v="1"/>
    <x v="0"/>
    <x v="0"/>
    <s v="15:09"/>
    <s v="Weekend"/>
    <x v="8"/>
    <n v="3"/>
    <n v="2025"/>
    <s v="Mar-2025"/>
    <x v="19"/>
    <s v="Casual Belt"/>
    <x v="8"/>
    <s v="TrendMart Guntur Standard"/>
    <x v="0"/>
    <s v="Lakshmi Nair"/>
    <x v="0"/>
    <s v="Deepthi Iyengar"/>
    <n v="15"/>
    <d v="2025-03-01T00:00:00"/>
    <x v="58"/>
    <n v="0.17194581341786577"/>
    <x v="4"/>
  </r>
  <r>
    <s v="INV101568"/>
    <x v="51"/>
    <s v="CUST0072"/>
    <s v="PRD0239"/>
    <s v="STR028"/>
    <s v="EMP0121"/>
    <n v="1"/>
    <n v="2376.48"/>
    <n v="10"/>
    <n v="237.65"/>
    <n v="12"/>
    <n v="256.66000000000003"/>
    <n v="2395.4899999999998"/>
    <n v="1729.72"/>
    <n v="409.10999999999973"/>
    <x v="2"/>
    <x v="2"/>
    <x v="0"/>
    <x v="0"/>
    <s v="11:04"/>
    <s v="Weekday"/>
    <x v="10"/>
    <n v="4"/>
    <n v="2024"/>
    <s v="Apr-2024"/>
    <x v="16"/>
    <s v="Dhoti"/>
    <x v="18"/>
    <s v="TrendMart Shivamogga Standard"/>
    <x v="2"/>
    <s v="Rohit Gupta"/>
    <x v="0"/>
    <s v="Yamini Pandian"/>
    <n v="4"/>
    <d v="2024-04-01T00:00:00"/>
    <x v="170"/>
    <n v="0.17078343052987061"/>
    <x v="0"/>
  </r>
  <r>
    <s v="INV101569"/>
    <x v="351"/>
    <s v="CUST0116"/>
    <s v="PRD0174"/>
    <s v="STR100"/>
    <s v="EMP0204"/>
    <n v="2"/>
    <n v="5180.54"/>
    <n v="0"/>
    <n v="0"/>
    <n v="12"/>
    <n v="1243.33"/>
    <n v="11604.41"/>
    <n v="7324.74"/>
    <n v="3036.34"/>
    <x v="1"/>
    <x v="1"/>
    <x v="0"/>
    <x v="1"/>
    <s v="17:30"/>
    <s v="Weekday"/>
    <x v="11"/>
    <n v="8"/>
    <n v="2024"/>
    <s v="Aug-2024"/>
    <x v="9"/>
    <s v="Smart Watch"/>
    <x v="42"/>
    <s v="TrendMart Hubballi Standard"/>
    <x v="2"/>
    <s v="Lavanya Krishnan"/>
    <x v="1"/>
    <s v="Rahul Krishnan"/>
    <n v="8"/>
    <d v="2024-08-01T00:00:00"/>
    <x v="131"/>
    <n v="0.26165397465273982"/>
    <x v="2"/>
  </r>
  <r>
    <s v="INV101570"/>
    <x v="11"/>
    <s v="Missing Customer Id"/>
    <s v="PRD0085"/>
    <s v="STR096"/>
    <s v="EMP0141"/>
    <n v="2"/>
    <n v="1260.4100000000001"/>
    <n v="10"/>
    <n v="252.08"/>
    <n v="12"/>
    <n v="272.25"/>
    <n v="2540.9899999999998"/>
    <n v="1758.96"/>
    <n v="509.77999999999975"/>
    <x v="5"/>
    <x v="5"/>
    <x v="0"/>
    <x v="0"/>
    <s v="15:20"/>
    <s v="Weekday"/>
    <x v="8"/>
    <n v="3"/>
    <n v="2025"/>
    <s v="Mar-2025"/>
    <x v="19"/>
    <s v="Braided Belt"/>
    <x v="30"/>
    <s v="TrendMart Mangaluru Mall Kiosk"/>
    <x v="2"/>
    <s v="Unknown"/>
    <x v="4"/>
    <s v="Dhruv Mishra"/>
    <n v="15"/>
    <d v="2025-03-01T00:00:00"/>
    <x v="195"/>
    <n v="0.20062259198186524"/>
    <x v="0"/>
  </r>
  <r>
    <s v="INV101571"/>
    <x v="233"/>
    <s v="CUST0766"/>
    <s v="PRD0221"/>
    <s v="STR087"/>
    <s v="EMP0020"/>
    <n v="1"/>
    <n v="684.83"/>
    <n v="10"/>
    <n v="68.48"/>
    <n v="5"/>
    <n v="30.82"/>
    <n v="647.16999999999996"/>
    <n v="504.05"/>
    <n v="112.29999999999995"/>
    <x v="0"/>
    <x v="0"/>
    <x v="0"/>
    <x v="0"/>
    <s v="19:04"/>
    <s v="Weekday"/>
    <x v="4"/>
    <n v="2"/>
    <n v="2025"/>
    <s v="Feb-2025"/>
    <x v="4"/>
    <s v="Track Suit"/>
    <x v="40"/>
    <s v="TrendMart Salem Outlet"/>
    <x v="1"/>
    <s v="Deepak Achari"/>
    <x v="0"/>
    <s v="Eswar Prasad"/>
    <n v="14"/>
    <d v="2025-02-01T00:00:00"/>
    <x v="226"/>
    <n v="0.17352473075080729"/>
    <x v="0"/>
  </r>
  <r>
    <s v="INV101572"/>
    <x v="81"/>
    <s v="CUST0483"/>
    <s v="PRD0150"/>
    <s v="STR006"/>
    <s v="EMP0206"/>
    <n v="1"/>
    <n v="722.42"/>
    <n v="5"/>
    <n v="36.119999999999997"/>
    <n v="5"/>
    <n v="34.31"/>
    <n v="720.61"/>
    <n v="525.45000000000005"/>
    <n v="160.84999999999997"/>
    <x v="3"/>
    <x v="3"/>
    <x v="0"/>
    <x v="0"/>
    <s v="10:04"/>
    <s v="Weekend"/>
    <x v="1"/>
    <n v="10"/>
    <n v="2024"/>
    <s v="Oct-2024"/>
    <x v="13"/>
    <s v="Girls Frock"/>
    <x v="7"/>
    <s v="TrendMart Vellore Standard"/>
    <x v="1"/>
    <s v="Kiran Naicker"/>
    <x v="1"/>
    <s v="Arjun Krishnan"/>
    <n v="10"/>
    <d v="2024-10-01T00:00:00"/>
    <x v="38"/>
    <n v="0.22321366619946983"/>
    <x v="2"/>
  </r>
  <r>
    <s v="INV101573"/>
    <x v="67"/>
    <s v="CUST0198"/>
    <s v="PRD0235"/>
    <s v="STR094"/>
    <s v="EMP0269"/>
    <n v="2"/>
    <n v="2272.16"/>
    <n v="10"/>
    <n v="454.43"/>
    <n v="12"/>
    <n v="490.79"/>
    <n v="4580.68"/>
    <n v="2756.76"/>
    <n v="1333.13"/>
    <x v="3"/>
    <x v="3"/>
    <x v="0"/>
    <x v="0"/>
    <s v="16:40"/>
    <s v="Weekend"/>
    <x v="0"/>
    <n v="12"/>
    <n v="2024"/>
    <s v="Dec-2024"/>
    <x v="2"/>
    <s v="Georgette Saree"/>
    <x v="1"/>
    <s v="TrendMart Kollam Flagship"/>
    <x v="1"/>
    <s v="Anand Gounder"/>
    <x v="2"/>
    <s v="Ishwarya Shetty"/>
    <n v="12"/>
    <d v="2024-12-01T00:00:00"/>
    <x v="89"/>
    <n v="0.29103320904319885"/>
    <x v="0"/>
  </r>
  <r>
    <s v="INV101574"/>
    <x v="347"/>
    <s v="CUST0520"/>
    <s v="PRD0207"/>
    <s v="STR106"/>
    <s v="EMP0206"/>
    <n v="4"/>
    <n v="4500.9399999999996"/>
    <n v="5"/>
    <n v="900.19"/>
    <n v="12"/>
    <n v="2052.4299999999998"/>
    <n v="19156"/>
    <n v="12092.52"/>
    <n v="5011.0499999999993"/>
    <x v="0"/>
    <x v="0"/>
    <x v="0"/>
    <x v="0"/>
    <s v="13:36"/>
    <s v="Weekday"/>
    <x v="11"/>
    <n v="8"/>
    <n v="2024"/>
    <s v="Aug-2024"/>
    <x v="2"/>
    <s v="Georgette Saree"/>
    <x v="3"/>
    <s v="TrendMart Vijayawada Outlet"/>
    <x v="0"/>
    <s v="Harish Gowda"/>
    <x v="0"/>
    <s v="Arjun Krishnan"/>
    <n v="8"/>
    <d v="2024-08-01T00:00:00"/>
    <x v="193"/>
    <n v="0.26159166840676545"/>
    <x v="2"/>
  </r>
  <r>
    <s v="INV101575"/>
    <x v="323"/>
    <s v="CUST0595"/>
    <s v="PRD0074"/>
    <s v="STR036"/>
    <s v="EMP0061"/>
    <n v="1"/>
    <n v="1133.3499999999999"/>
    <n v="10"/>
    <n v="113.33"/>
    <n v="12"/>
    <n v="122.4"/>
    <n v="1142.42"/>
    <n v="721.22"/>
    <n v="298.80000000000007"/>
    <x v="3"/>
    <x v="3"/>
    <x v="0"/>
    <x v="0"/>
    <s v="20:48"/>
    <s v="Weekend"/>
    <x v="10"/>
    <n v="4"/>
    <n v="2024"/>
    <s v="Apr-2024"/>
    <x v="11"/>
    <s v="Denim Shirt"/>
    <x v="12"/>
    <s v="TrendMart Thiruvananthapuram Outlet"/>
    <x v="1"/>
    <s v="Revathi Natarajan"/>
    <x v="1"/>
    <s v="Ganapathy Naidu"/>
    <n v="4"/>
    <d v="2024-04-01T00:00:00"/>
    <x v="18"/>
    <n v="0.26155004289140599"/>
    <x v="0"/>
  </r>
  <r>
    <s v="INV101576"/>
    <x v="235"/>
    <s v="CUST0062"/>
    <s v="PRD0071"/>
    <s v="STR069"/>
    <s v="EMP0215"/>
    <n v="3"/>
    <n v="787.64"/>
    <n v="0"/>
    <n v="0"/>
    <n v="5"/>
    <n v="118.15"/>
    <n v="2481.0700000000002"/>
    <n v="1604.43"/>
    <n v="758.49000000000012"/>
    <x v="3"/>
    <x v="3"/>
    <x v="1"/>
    <x v="1"/>
    <s v="18:09"/>
    <s v="Weekday"/>
    <x v="11"/>
    <n v="8"/>
    <n v="2024"/>
    <s v="Aug-2024"/>
    <x v="10"/>
    <s v="Casual Top"/>
    <x v="4"/>
    <s v="TrendMart Erode Mall Kiosk"/>
    <x v="1"/>
    <s v="Kannan Kumar"/>
    <x v="2"/>
    <s v="Praveen Gupta"/>
    <n v="8"/>
    <d v="2024-08-01T00:00:00"/>
    <x v="17"/>
    <n v="0.30571084249940556"/>
    <x v="2"/>
  </r>
  <r>
    <s v="INV101577"/>
    <x v="172"/>
    <s v="CUST0042"/>
    <s v="PRD0125"/>
    <s v="STR013"/>
    <s v="EMP0160"/>
    <n v="5"/>
    <n v="3180.05"/>
    <n v="20"/>
    <n v="3180.05"/>
    <n v="12"/>
    <n v="1526.42"/>
    <n v="14246.62"/>
    <n v="10346.65"/>
    <n v="2373.5500000000011"/>
    <x v="1"/>
    <x v="1"/>
    <x v="1"/>
    <x v="0"/>
    <s v="10:46"/>
    <s v="Weekday"/>
    <x v="1"/>
    <n v="10"/>
    <n v="2024"/>
    <s v="Oct-2024"/>
    <x v="12"/>
    <s v="Sling Bag"/>
    <x v="2"/>
    <s v="TrendMart Nizamabad Standard"/>
    <x v="2"/>
    <s v="Varsha Nair"/>
    <x v="3"/>
    <s v="Ganesh Iyengar"/>
    <n v="10"/>
    <d v="2024-10-01T00:00:00"/>
    <x v="22"/>
    <n v="0.16660442968226857"/>
    <x v="3"/>
  </r>
  <r>
    <s v="INV101578"/>
    <x v="250"/>
    <s v="CUST0007"/>
    <s v="PRD0039"/>
    <s v="STR104"/>
    <s v="EMP0127"/>
    <n v="2"/>
    <n v="891.01"/>
    <n v="0"/>
    <n v="0"/>
    <n v="5"/>
    <n v="89.1"/>
    <n v="1871.12"/>
    <n v="1140.4000000000001"/>
    <n v="641.61999999999978"/>
    <x v="3"/>
    <x v="3"/>
    <x v="0"/>
    <x v="0"/>
    <s v="11:52"/>
    <s v="Weekday"/>
    <x v="7"/>
    <n v="9"/>
    <n v="2024"/>
    <s v="Sep-2024"/>
    <x v="11"/>
    <s v="Denim Shirt"/>
    <x v="45"/>
    <s v="TrendMart Kochi High Street"/>
    <x v="1"/>
    <s v="Sangeeta Gounder"/>
    <x v="1"/>
    <s v="Chandra Reddy"/>
    <n v="9"/>
    <d v="2024-09-01T00:00:00"/>
    <x v="111"/>
    <n v="0.34290692205737733"/>
    <x v="2"/>
  </r>
  <r>
    <s v="INV101579"/>
    <x v="292"/>
    <s v="CUST0506"/>
    <s v="PRD0111"/>
    <s v="STR032"/>
    <s v="EMP0026"/>
    <n v="5"/>
    <n v="825.9"/>
    <n v="15"/>
    <n v="619.41999999999996"/>
    <n v="5"/>
    <n v="175.5"/>
    <n v="3685.58"/>
    <n v="2952.4"/>
    <n v="557.67999999999984"/>
    <x v="0"/>
    <x v="0"/>
    <x v="0"/>
    <x v="0"/>
    <s v="20:39"/>
    <s v="Weekday"/>
    <x v="3"/>
    <n v="7"/>
    <n v="2024"/>
    <s v="Jul-2024"/>
    <x v="11"/>
    <s v="Casual Shirt"/>
    <x v="18"/>
    <s v="TrendMart Kochi Standard"/>
    <x v="1"/>
    <s v="Deepthi Gopalakrishnan"/>
    <x v="3"/>
    <s v="Sunita Ramachandran"/>
    <n v="7"/>
    <d v="2024-07-01T00:00:00"/>
    <x v="75"/>
    <n v="0.15131404012394245"/>
    <x v="4"/>
  </r>
  <r>
    <s v="INV101580"/>
    <x v="175"/>
    <s v="CUST0611"/>
    <s v="PRD0002"/>
    <s v="STR046"/>
    <s v="EMP0269"/>
    <n v="1"/>
    <n v="1175.05"/>
    <n v="0"/>
    <n v="0"/>
    <n v="12"/>
    <n v="141.01"/>
    <n v="1316.06"/>
    <n v="755.06"/>
    <n v="419.99"/>
    <x v="2"/>
    <x v="2"/>
    <x v="1"/>
    <x v="0"/>
    <s v="17:41"/>
    <s v="Weekday"/>
    <x v="2"/>
    <n v="5"/>
    <n v="2024"/>
    <s v="May-2024"/>
    <x v="15"/>
    <s v="Jacket"/>
    <x v="16"/>
    <s v="TrendMart Hyderabad High Street"/>
    <x v="2"/>
    <s v="Eshwari Venkatesan"/>
    <x v="1"/>
    <s v="Ishwarya Shetty"/>
    <n v="5"/>
    <d v="2024-05-01T00:00:00"/>
    <x v="26"/>
    <n v="0.31912678753248336"/>
    <x v="2"/>
  </r>
  <r>
    <s v="INV101581"/>
    <x v="271"/>
    <s v="CUST0378"/>
    <s v="PRD0234"/>
    <s v="STR118"/>
    <s v="EMP0276"/>
    <n v="1"/>
    <n v="1082.69"/>
    <n v="0"/>
    <n v="0"/>
    <n v="12"/>
    <n v="129.91999999999999"/>
    <n v="1212.6099999999999"/>
    <n v="815.45"/>
    <n v="267.2399999999999"/>
    <x v="1"/>
    <x v="1"/>
    <x v="0"/>
    <x v="0"/>
    <s v="16:52"/>
    <s v="Weekday"/>
    <x v="8"/>
    <n v="3"/>
    <n v="2025"/>
    <s v="Mar-2025"/>
    <x v="18"/>
    <s v="Card Holder"/>
    <x v="48"/>
    <s v="TrendMart Nellore Mall Kiosk"/>
    <x v="0"/>
    <s v="Pallavi Nair"/>
    <x v="0"/>
    <s v="Manoj Ramachandran"/>
    <n v="15"/>
    <d v="2025-03-01T00:00:00"/>
    <x v="155"/>
    <n v="0.22038413009953731"/>
    <x v="2"/>
  </r>
  <r>
    <s v="INV101582"/>
    <x v="256"/>
    <s v="CUST0222"/>
    <s v="PRD0157"/>
    <s v="STR119"/>
    <s v="EMP0269"/>
    <n v="1"/>
    <n v="3033.82"/>
    <n v="10"/>
    <n v="303.38"/>
    <n v="3"/>
    <n v="81.91"/>
    <n v="2812.35"/>
    <n v="1989.93"/>
    <n v="740.50999999999988"/>
    <x v="0"/>
    <x v="0"/>
    <x v="0"/>
    <x v="0"/>
    <s v="13:41"/>
    <s v="Weekday"/>
    <x v="2"/>
    <n v="5"/>
    <n v="2024"/>
    <s v="May-2024"/>
    <x v="14"/>
    <s v="Ring"/>
    <x v="11"/>
    <s v="TrendMart Vijayawada Standard"/>
    <x v="0"/>
    <s v="Chandra Chettiar"/>
    <x v="2"/>
    <s v="Ishwarya Shetty"/>
    <n v="5"/>
    <d v="2024-05-01T00:00:00"/>
    <x v="115"/>
    <n v="0.26330648745710877"/>
    <x v="0"/>
  </r>
  <r>
    <s v="INV101583"/>
    <x v="172"/>
    <s v="CUST0424"/>
    <s v="PRD0225"/>
    <s v="STR004"/>
    <s v="EMP0086"/>
    <n v="3"/>
    <n v="1215.5"/>
    <n v="0"/>
    <n v="0"/>
    <n v="12"/>
    <n v="437.58"/>
    <n v="4084.08"/>
    <n v="2585.4"/>
    <n v="1061.0999999999999"/>
    <x v="3"/>
    <x v="3"/>
    <x v="0"/>
    <x v="0"/>
    <s v="15:27"/>
    <s v="Weekday"/>
    <x v="1"/>
    <n v="10"/>
    <n v="2024"/>
    <s v="Oct-2024"/>
    <x v="11"/>
    <s v="Formal Shirt"/>
    <x v="44"/>
    <s v="TrendMart Kalaburagi Mall Kiosk"/>
    <x v="2"/>
    <s v="Usha Pandian"/>
    <x v="1"/>
    <s v="Anil Reddy"/>
    <n v="10"/>
    <d v="2024-10-01T00:00:00"/>
    <x v="124"/>
    <n v="0.25981371569606859"/>
    <x v="2"/>
  </r>
  <r>
    <s v="INV101584"/>
    <x v="335"/>
    <s v="CUST0819"/>
    <s v="PRD0022"/>
    <s v="STR037"/>
    <s v="EMP0008"/>
    <n v="2"/>
    <n v="1217.1600000000001"/>
    <n v="15"/>
    <n v="365.15"/>
    <n v="12"/>
    <n v="248.3"/>
    <n v="2317.4699999999998"/>
    <n v="1535.66"/>
    <n v="533.50999999999976"/>
    <x v="3"/>
    <x v="3"/>
    <x v="0"/>
    <x v="0"/>
    <s v="16:36"/>
    <s v="Weekend"/>
    <x v="8"/>
    <n v="3"/>
    <n v="2025"/>
    <s v="Mar-2025"/>
    <x v="7"/>
    <s v="Skinny Fit"/>
    <x v="25"/>
    <s v="TrendMart Vijayawada High Street"/>
    <x v="0"/>
    <s v="Deepika Sharma"/>
    <x v="3"/>
    <s v="Deepak Kamath"/>
    <n v="15"/>
    <d v="2025-03-01T00:00:00"/>
    <x v="43"/>
    <n v="0.23021225733234943"/>
    <x v="4"/>
  </r>
  <r>
    <s v="INV101585"/>
    <x v="160"/>
    <s v="CUST0654"/>
    <s v="PRD0235"/>
    <s v="STR108"/>
    <s v="EMP0132"/>
    <n v="3"/>
    <n v="1898.9"/>
    <n v="10"/>
    <n v="569.66999999999996"/>
    <n v="12"/>
    <n v="615.24"/>
    <n v="5742.27"/>
    <n v="4135.1400000000003"/>
    <n v="991.8900000000001"/>
    <x v="0"/>
    <x v="0"/>
    <x v="0"/>
    <x v="0"/>
    <s v="20:00"/>
    <s v="Weekday"/>
    <x v="5"/>
    <n v="6"/>
    <n v="2024"/>
    <s v="Jun-2024"/>
    <x v="2"/>
    <s v="Georgette Saree"/>
    <x v="1"/>
    <s v="TrendMart Kozhikode High Street"/>
    <x v="1"/>
    <s v="Lakshmi Nair"/>
    <x v="0"/>
    <s v="Vasanthi Gupta"/>
    <n v="6"/>
    <d v="2024-06-01T00:00:00"/>
    <x v="89"/>
    <n v="0.1727348243812987"/>
    <x v="0"/>
  </r>
  <r>
    <s v="INV101586"/>
    <x v="117"/>
    <s v="CUST0510"/>
    <s v="PRD0145"/>
    <s v="STR053"/>
    <s v="EMP0206"/>
    <n v="4"/>
    <n v="1752.79"/>
    <n v="5"/>
    <n v="350.56"/>
    <n v="12"/>
    <n v="799.27"/>
    <n v="7459.87"/>
    <n v="4533.08"/>
    <n v="2127.52"/>
    <x v="1"/>
    <x v="1"/>
    <x v="1"/>
    <x v="0"/>
    <s v="15:43"/>
    <s v="Weekday"/>
    <x v="9"/>
    <n v="11"/>
    <n v="2024"/>
    <s v="Nov-2024"/>
    <x v="8"/>
    <s v="Shirt Dress"/>
    <x v="42"/>
    <s v="TrendMart Kochi Standard"/>
    <x v="1"/>
    <s v="Dhruv Yadav"/>
    <x v="1"/>
    <s v="Arjun Krishnan"/>
    <n v="11"/>
    <d v="2024-11-01T00:00:00"/>
    <x v="94"/>
    <n v="0.28519531841707696"/>
    <x v="2"/>
  </r>
  <r>
    <s v="INV101587"/>
    <x v="274"/>
    <s v="CUST0194"/>
    <s v="PRD0236"/>
    <s v="STR073"/>
    <s v="EMP0001"/>
    <n v="4"/>
    <n v="637.48"/>
    <n v="30"/>
    <n v="764.98"/>
    <n v="5"/>
    <n v="89.25"/>
    <n v="1874.19"/>
    <n v="1671.68"/>
    <n v="113.25999999999999"/>
    <x v="1"/>
    <x v="1"/>
    <x v="0"/>
    <x v="0"/>
    <s v="18:53"/>
    <s v="Weekday"/>
    <x v="8"/>
    <n v="3"/>
    <n v="2025"/>
    <s v="Mar-2025"/>
    <x v="1"/>
    <s v="Graphic Tee"/>
    <x v="1"/>
    <s v="TrendMart Thiruvananthapuram High Street"/>
    <x v="1"/>
    <s v="Gopal Sharma"/>
    <x v="1"/>
    <s v="Charulatha Kumar"/>
    <n v="15"/>
    <d v="2025-03-01T00:00:00"/>
    <x v="81"/>
    <n v="6.043143971529033E-2"/>
    <x v="1"/>
  </r>
  <r>
    <s v="INV101588"/>
    <x v="130"/>
    <s v="CUST0047"/>
    <s v="PRD0166"/>
    <s v="STR024"/>
    <s v="EMP0206"/>
    <n v="1"/>
    <n v="1490.08"/>
    <n v="0"/>
    <n v="0"/>
    <n v="12"/>
    <n v="178.81"/>
    <n v="1668.89"/>
    <n v="1029.24"/>
    <n v="460.84000000000009"/>
    <x v="1"/>
    <x v="1"/>
    <x v="0"/>
    <x v="0"/>
    <s v="18:26"/>
    <s v="Weekend"/>
    <x v="1"/>
    <n v="10"/>
    <n v="2024"/>
    <s v="Oct-2024"/>
    <x v="4"/>
    <s v="Joggers"/>
    <x v="9"/>
    <s v="TrendMart Nellore Standard"/>
    <x v="0"/>
    <s v="Chidambaram Naidu"/>
    <x v="2"/>
    <s v="Arjun Krishnan"/>
    <n v="10"/>
    <d v="2024-10-01T00:00:00"/>
    <x v="242"/>
    <n v="0.27613563506282623"/>
    <x v="2"/>
  </r>
  <r>
    <s v="INV101589"/>
    <x v="272"/>
    <s v="CUST0259"/>
    <s v="PRD0143"/>
    <s v="STR063"/>
    <s v="EMP0015"/>
    <n v="1"/>
    <n v="2125.92"/>
    <n v="15"/>
    <n v="318.89"/>
    <n v="12"/>
    <n v="216.84"/>
    <n v="2023.87"/>
    <n v="1504.79"/>
    <n v="302.2399999999999"/>
    <x v="2"/>
    <x v="2"/>
    <x v="0"/>
    <x v="0"/>
    <s v="14:00"/>
    <s v="Weekend"/>
    <x v="9"/>
    <n v="11"/>
    <n v="2024"/>
    <s v="Nov-2024"/>
    <x v="3"/>
    <s v="Slippers"/>
    <x v="30"/>
    <s v="TrendMart Shivamogga Mall Kiosk"/>
    <x v="2"/>
    <s v="Vikram Achari"/>
    <x v="2"/>
    <s v="Vikram Bhat"/>
    <n v="11"/>
    <d v="2024-11-01T00:00:00"/>
    <x v="216"/>
    <n v="0.14933765508654206"/>
    <x v="4"/>
  </r>
  <r>
    <s v="INV101590"/>
    <x v="195"/>
    <s v="CUST0396"/>
    <s v="PRD0221"/>
    <s v="STR009"/>
    <s v="EMP0001"/>
    <n v="1"/>
    <n v="685.12"/>
    <n v="15"/>
    <n v="102.77"/>
    <n v="5"/>
    <n v="29.12"/>
    <n v="611.47"/>
    <n v="504.05"/>
    <n v="78.300000000000011"/>
    <x v="3"/>
    <x v="3"/>
    <x v="1"/>
    <x v="0"/>
    <s v="21:54"/>
    <s v="Weekday"/>
    <x v="0"/>
    <n v="12"/>
    <n v="2024"/>
    <s v="Dec-2024"/>
    <x v="4"/>
    <s v="Track Suit"/>
    <x v="40"/>
    <s v="TrendMart Thrissur High Street"/>
    <x v="1"/>
    <s v="Devraj Bhat"/>
    <x v="0"/>
    <s v="Charulatha Kumar"/>
    <n v="12"/>
    <d v="2024-12-01T00:00:00"/>
    <x v="226"/>
    <n v="0.12805207123816378"/>
    <x v="4"/>
  </r>
  <r>
    <s v="INV101591"/>
    <x v="225"/>
    <s v="CUST0009"/>
    <s v="PRD0091"/>
    <s v="STR106"/>
    <s v="EMP0147"/>
    <n v="1"/>
    <n v="1167.1500000000001"/>
    <n v="20"/>
    <n v="233.43"/>
    <n v="12"/>
    <n v="112.05"/>
    <n v="1045.77"/>
    <n v="808.99"/>
    <n v="124.72999999999998"/>
    <x v="0"/>
    <x v="0"/>
    <x v="1"/>
    <x v="0"/>
    <s v="16:05"/>
    <s v="Weekend"/>
    <x v="0"/>
    <n v="12"/>
    <n v="2024"/>
    <s v="Dec-2024"/>
    <x v="0"/>
    <s v="Anarkali Kurti"/>
    <x v="34"/>
    <s v="TrendMart Vijayawada Outlet"/>
    <x v="0"/>
    <s v="Rajesh Srinivasan"/>
    <x v="0"/>
    <s v="Yogesh Chettiar"/>
    <n v="12"/>
    <d v="2024-12-01T00:00:00"/>
    <x v="191"/>
    <n v="0.11927096780362793"/>
    <x v="3"/>
  </r>
  <r>
    <s v="INV101592"/>
    <x v="148"/>
    <s v="CUST0799"/>
    <s v="PRD0221"/>
    <s v="STR088"/>
    <s v="EMP0204"/>
    <n v="3"/>
    <n v="692.88"/>
    <n v="10"/>
    <n v="207.86"/>
    <n v="5"/>
    <n v="93.54"/>
    <n v="1964.32"/>
    <n v="1512.15"/>
    <n v="358.62999999999982"/>
    <x v="0"/>
    <x v="0"/>
    <x v="0"/>
    <x v="0"/>
    <s v="12:37"/>
    <s v="Weekend"/>
    <x v="2"/>
    <n v="5"/>
    <n v="2024"/>
    <s v="May-2024"/>
    <x v="4"/>
    <s v="Track Suit"/>
    <x v="40"/>
    <s v="TrendMart Warangal High Street"/>
    <x v="2"/>
    <s v="Charulatha Hegde"/>
    <x v="1"/>
    <s v="Rahul Krishnan"/>
    <n v="5"/>
    <d v="2024-05-01T00:00:00"/>
    <x v="226"/>
    <n v="0.18257208601449856"/>
    <x v="0"/>
  </r>
  <r>
    <s v="INV101593"/>
    <x v="30"/>
    <s v="CUST0528"/>
    <s v="PRD0119"/>
    <s v="STR117"/>
    <s v="EMP0008"/>
    <n v="4"/>
    <n v="736.55"/>
    <n v="20"/>
    <n v="589.24"/>
    <n v="5"/>
    <n v="117.85"/>
    <n v="2474.81"/>
    <n v="1712.64"/>
    <n v="644.31999999999982"/>
    <x v="3"/>
    <x v="3"/>
    <x v="0"/>
    <x v="0"/>
    <s v="16:52"/>
    <s v="Weekday"/>
    <x v="1"/>
    <n v="10"/>
    <n v="2024"/>
    <s v="Oct-2024"/>
    <x v="1"/>
    <s v="Round Neck"/>
    <x v="26"/>
    <s v="TrendMart Tirunelveli Flagship"/>
    <x v="1"/>
    <s v="Hari Bhat"/>
    <x v="3"/>
    <s v="Deepak Kamath"/>
    <n v="10"/>
    <d v="2024-10-01T00:00:00"/>
    <x v="181"/>
    <n v="0.26035129969573417"/>
    <x v="3"/>
  </r>
  <r>
    <s v="INV101594"/>
    <x v="271"/>
    <s v="CUST0653"/>
    <s v="PRD0236"/>
    <s v="STR008"/>
    <s v="EMP0072"/>
    <n v="2"/>
    <n v="682.75"/>
    <n v="0"/>
    <n v="0"/>
    <n v="5"/>
    <n v="68.28"/>
    <n v="1433.78"/>
    <n v="835.84"/>
    <n v="529.66"/>
    <x v="5"/>
    <x v="5"/>
    <x v="1"/>
    <x v="0"/>
    <s v="16:21"/>
    <s v="Weekday"/>
    <x v="8"/>
    <n v="3"/>
    <n v="2025"/>
    <s v="Mar-2025"/>
    <x v="1"/>
    <s v="Graphic Tee"/>
    <x v="1"/>
    <s v="TrendMart Kochi Mall Kiosk"/>
    <x v="1"/>
    <s v="Raghu Balasubramaniam"/>
    <x v="1"/>
    <s v="Anitha Ramachandran"/>
    <n v="15"/>
    <d v="2025-03-01T00:00:00"/>
    <x v="81"/>
    <n v="0.36941511249982562"/>
    <x v="2"/>
  </r>
  <r>
    <s v="INV101595"/>
    <x v="230"/>
    <s v="CUST0227"/>
    <s v="PRD0054"/>
    <s v="STR066"/>
    <s v="EMP0086"/>
    <n v="1"/>
    <n v="1328.4"/>
    <n v="10"/>
    <n v="132.84"/>
    <n v="12"/>
    <n v="143.47"/>
    <n v="1339.03"/>
    <n v="904.21"/>
    <n v="291.34999999999991"/>
    <x v="3"/>
    <x v="3"/>
    <x v="1"/>
    <x v="0"/>
    <s v="12:11"/>
    <s v="Weekday"/>
    <x v="9"/>
    <n v="11"/>
    <n v="2024"/>
    <s v="Nov-2024"/>
    <x v="18"/>
    <s v="Leather Wallet"/>
    <x v="31"/>
    <s v="TrendMart Dindigul Standard"/>
    <x v="1"/>
    <s v="Janani Nair"/>
    <x v="1"/>
    <s v="Anil Reddy"/>
    <n v="11"/>
    <d v="2024-11-01T00:00:00"/>
    <x v="88"/>
    <n v="0.21758287715734517"/>
    <x v="0"/>
  </r>
  <r>
    <s v="INV101596"/>
    <x v="319"/>
    <s v="CUST0322"/>
    <s v="PRD0017"/>
    <s v="STR118"/>
    <s v="EMP0255"/>
    <n v="0"/>
    <n v="783.67"/>
    <n v="15"/>
    <n v="0"/>
    <n v="5"/>
    <n v="0"/>
    <n v="0"/>
    <n v="0"/>
    <n v="0"/>
    <x v="0"/>
    <x v="0"/>
    <x v="1"/>
    <x v="0"/>
    <s v="21:17"/>
    <s v="Weekday"/>
    <x v="10"/>
    <n v="4"/>
    <n v="2024"/>
    <s v="Apr-2024"/>
    <x v="13"/>
    <s v="Girls Frock"/>
    <x v="33"/>
    <s v="TrendMart Nellore Mall Kiosk"/>
    <x v="0"/>
    <s v="Devraj Kamath"/>
    <x v="3"/>
    <s v="Venkat Sharma"/>
    <n v="4"/>
    <d v="2024-04-01T00:00:00"/>
    <x v="91"/>
    <n v="0"/>
    <x v="4"/>
  </r>
  <r>
    <s v="INV101597"/>
    <x v="255"/>
    <s v="CUST0457"/>
    <s v="PRD0134"/>
    <s v="STR060"/>
    <s v="EMP0215"/>
    <n v="1"/>
    <n v="893.88"/>
    <n v="0"/>
    <n v="0"/>
    <n v="5"/>
    <n v="44.69"/>
    <n v="938.57"/>
    <n v="698.08"/>
    <n v="195.8"/>
    <x v="0"/>
    <x v="0"/>
    <x v="0"/>
    <x v="0"/>
    <s v="15:37"/>
    <s v="Weekday"/>
    <x v="9"/>
    <n v="11"/>
    <n v="2024"/>
    <s v="Nov-2024"/>
    <x v="8"/>
    <s v="Maxi Dress"/>
    <x v="22"/>
    <s v="TrendMart Tirunelveli Flagship"/>
    <x v="1"/>
    <s v="Deepthi Shetty"/>
    <x v="0"/>
    <s v="Praveen Gupta"/>
    <n v="11"/>
    <d v="2024-11-01T00:00:00"/>
    <x v="55"/>
    <n v="0.20861523381314126"/>
    <x v="2"/>
  </r>
  <r>
    <s v="INV101598"/>
    <x v="169"/>
    <s v="CUST0522"/>
    <s v="PRD0181"/>
    <s v="STR090"/>
    <s v="EMP0020"/>
    <n v="2"/>
    <n v="732.39"/>
    <n v="10"/>
    <n v="146.47999999999999"/>
    <n v="5"/>
    <n v="65.92"/>
    <n v="1384.22"/>
    <n v="1140.3599999999999"/>
    <n v="177.94000000000011"/>
    <x v="1"/>
    <x v="1"/>
    <x v="0"/>
    <x v="0"/>
    <s v="15:10"/>
    <s v="Weekday"/>
    <x v="8"/>
    <n v="3"/>
    <n v="2025"/>
    <s v="Mar-2025"/>
    <x v="18"/>
    <s v="Leather Wallet"/>
    <x v="44"/>
    <s v="TrendMart Kannur Outlet"/>
    <x v="1"/>
    <s v="Varsha Balasubramaniam"/>
    <x v="3"/>
    <s v="Eswar Prasad"/>
    <n v="15"/>
    <d v="2025-03-01T00:00:00"/>
    <x v="180"/>
    <n v="0.12854893008336832"/>
    <x v="0"/>
  </r>
  <r>
    <s v="INV101599"/>
    <x v="170"/>
    <s v="CUST0204"/>
    <s v="PRD0110"/>
    <s v="STR016"/>
    <s v="EMP0121"/>
    <n v="3"/>
    <n v="1619.13"/>
    <n v="30"/>
    <n v="1457.22"/>
    <n v="12"/>
    <n v="408.02"/>
    <n v="3808.19"/>
    <n v="2926.08"/>
    <n v="474.09000000000015"/>
    <x v="0"/>
    <x v="0"/>
    <x v="1"/>
    <x v="0"/>
    <s v="12:39"/>
    <s v="Weekend"/>
    <x v="3"/>
    <n v="7"/>
    <n v="2024"/>
    <s v="Jul-2024"/>
    <x v="5"/>
    <s v="Skinny Fit"/>
    <x v="44"/>
    <s v="TrendMart Visakhapatnam Flagship"/>
    <x v="0"/>
    <s v="Deepthi Rao"/>
    <x v="3"/>
    <s v="Yamini Pandian"/>
    <n v="7"/>
    <d v="2024-07-01T00:00:00"/>
    <x v="153"/>
    <n v="0.12449221283601924"/>
    <x v="1"/>
  </r>
  <r>
    <s v="INV101600"/>
    <x v="249"/>
    <s v="CUST0664"/>
    <s v="PRD0211"/>
    <s v="STR030"/>
    <s v="EMP0008"/>
    <n v="1"/>
    <n v="820.95"/>
    <n v="25"/>
    <n v="205.24"/>
    <n v="5"/>
    <n v="30.79"/>
    <n v="646.5"/>
    <n v="481.3"/>
    <n v="134.41"/>
    <x v="0"/>
    <x v="0"/>
    <x v="0"/>
    <x v="0"/>
    <s v="13:06"/>
    <s v="Weekday"/>
    <x v="8"/>
    <n v="3"/>
    <n v="2025"/>
    <s v="Mar-2025"/>
    <x v="6"/>
    <s v="Sunglasses"/>
    <x v="15"/>
    <s v="TrendMart Kochi Standard"/>
    <x v="1"/>
    <s v="Bhagya Pillai"/>
    <x v="1"/>
    <s v="Deepak Kamath"/>
    <n v="15"/>
    <d v="2025-03-01T00:00:00"/>
    <x v="198"/>
    <n v="0.20790409899458623"/>
    <x v="1"/>
  </r>
  <r>
    <s v="INV101601"/>
    <x v="299"/>
    <s v="CUST0063"/>
    <s v="PRD0056"/>
    <s v="STR027"/>
    <s v="EMP0127"/>
    <n v="1"/>
    <n v="1378.2"/>
    <n v="0"/>
    <n v="0"/>
    <n v="12"/>
    <n v="165.38"/>
    <n v="1543.58"/>
    <n v="1015.72"/>
    <n v="362.4799999999999"/>
    <x v="2"/>
    <x v="2"/>
    <x v="1"/>
    <x v="0"/>
    <s v="14:27"/>
    <s v="Weekday"/>
    <x v="8"/>
    <n v="3"/>
    <n v="2025"/>
    <s v="Mar-2025"/>
    <x v="15"/>
    <s v="Muffler"/>
    <x v="34"/>
    <s v="TrendMart Hyderabad Standard"/>
    <x v="2"/>
    <s v="Karunakaran Yadav"/>
    <x v="0"/>
    <s v="Chandra Reddy"/>
    <n v="15"/>
    <d v="2025-03-01T00:00:00"/>
    <x v="116"/>
    <n v="0.23483071820054674"/>
    <x v="2"/>
  </r>
  <r>
    <s v="INV101602"/>
    <x v="60"/>
    <s v="CUST0515"/>
    <s v="PRD0177"/>
    <s v="STR082"/>
    <s v="EMP0160"/>
    <n v="3"/>
    <n v="942.02"/>
    <n v="25"/>
    <n v="706.51"/>
    <n v="5"/>
    <n v="105.98"/>
    <n v="2225.5300000000002"/>
    <n v="1889.16"/>
    <n v="230.3900000000001"/>
    <x v="2"/>
    <x v="2"/>
    <x v="0"/>
    <x v="1"/>
    <s v="20:08"/>
    <s v="Weekend"/>
    <x v="11"/>
    <n v="8"/>
    <n v="2024"/>
    <s v="Aug-2024"/>
    <x v="10"/>
    <s v="Crop Top"/>
    <x v="28"/>
    <s v="TrendMart Tirupati Standard"/>
    <x v="0"/>
    <s v="Saranya Hegde"/>
    <x v="3"/>
    <s v="Ganesh Iyengar"/>
    <n v="8"/>
    <d v="2024-08-01T00:00:00"/>
    <x v="73"/>
    <n v="0.10352140838362102"/>
    <x v="1"/>
  </r>
  <r>
    <s v="INV101603"/>
    <x v="129"/>
    <s v="CUST0628"/>
    <s v="PRD0150"/>
    <s v="STR070"/>
    <s v="EMP0204"/>
    <n v="1"/>
    <n v="705.55"/>
    <n v="20"/>
    <n v="141.11000000000001"/>
    <n v="5"/>
    <n v="28.22"/>
    <n v="592.66"/>
    <n v="525.45000000000005"/>
    <n v="38.989999999999924"/>
    <x v="2"/>
    <x v="2"/>
    <x v="0"/>
    <x v="0"/>
    <s v="11:13"/>
    <s v="Weekday"/>
    <x v="0"/>
    <n v="12"/>
    <n v="2024"/>
    <s v="Dec-2024"/>
    <x v="13"/>
    <s v="Girls Frock"/>
    <x v="7"/>
    <s v="TrendMart Alappuzha Mall Kiosk"/>
    <x v="1"/>
    <s v="Nisha Srinivasan"/>
    <x v="0"/>
    <s v="Rahul Krishnan"/>
    <n v="12"/>
    <d v="2024-12-01T00:00:00"/>
    <x v="38"/>
    <n v="6.5788141598892999E-2"/>
    <x v="3"/>
  </r>
  <r>
    <s v="INV101604"/>
    <x v="91"/>
    <s v="CUST0463"/>
    <s v="PRD0186"/>
    <s v="STR021"/>
    <s v="EMP0173"/>
    <n v="2"/>
    <n v="820.97"/>
    <n v="30"/>
    <n v="492.58"/>
    <n v="5"/>
    <n v="57.47"/>
    <n v="1206.83"/>
    <n v="1146.18"/>
    <n v="3.1799999999998647"/>
    <x v="0"/>
    <x v="0"/>
    <x v="1"/>
    <x v="0"/>
    <s v="11:58"/>
    <s v="Weekday"/>
    <x v="6"/>
    <n v="1"/>
    <n v="2025"/>
    <s v="Jan-2025"/>
    <x v="0"/>
    <s v="Anarkali Kurti"/>
    <x v="8"/>
    <s v="TrendMart Kozhikode Standard"/>
    <x v="1"/>
    <s v="Ashok Menon"/>
    <x v="0"/>
    <s v="Logesh Gopalakrishnan"/>
    <n v="13"/>
    <d v="2025-01-01T00:00:00"/>
    <x v="48"/>
    <n v="2.6350024444203946E-3"/>
    <x v="1"/>
  </r>
  <r>
    <s v="INV101605"/>
    <x v="5"/>
    <s v="CUST0365"/>
    <s v="PRD0199"/>
    <s v="STR077"/>
    <s v="EMP0026"/>
    <n v="3"/>
    <n v="3453.57"/>
    <n v="25"/>
    <n v="2590.1799999999998"/>
    <n v="12"/>
    <n v="932.46"/>
    <n v="8702.99"/>
    <n v="7273.86"/>
    <n v="496.67000000000007"/>
    <x v="0"/>
    <x v="0"/>
    <x v="0"/>
    <x v="0"/>
    <s v="21:18"/>
    <s v="Weekend"/>
    <x v="4"/>
    <n v="2"/>
    <n v="2025"/>
    <s v="Feb-2025"/>
    <x v="3"/>
    <s v="Formal Shoes"/>
    <x v="4"/>
    <s v="TrendMart Hyderabad Mall Kiosk"/>
    <x v="2"/>
    <s v="Harini Mudaliar"/>
    <x v="0"/>
    <s v="Sunita Ramachandran"/>
    <n v="14"/>
    <d v="2025-02-01T00:00:00"/>
    <x v="5"/>
    <n v="5.7068892415135498E-2"/>
    <x v="1"/>
  </r>
  <r>
    <s v="INV101606"/>
    <x v="169"/>
    <s v="CUST0665"/>
    <s v="PRD0056"/>
    <s v="STR086"/>
    <s v="EMP0240"/>
    <n v="1"/>
    <n v="1276.44"/>
    <n v="10"/>
    <n v="127.64"/>
    <n v="12"/>
    <n v="137.86000000000001"/>
    <n v="1286.6600000000001"/>
    <n v="1015.72"/>
    <n v="133.08000000000004"/>
    <x v="5"/>
    <x v="5"/>
    <x v="1"/>
    <x v="0"/>
    <s v="11:27"/>
    <s v="Weekday"/>
    <x v="8"/>
    <n v="3"/>
    <n v="2025"/>
    <s v="Mar-2025"/>
    <x v="15"/>
    <s v="Muffler"/>
    <x v="34"/>
    <s v="TrendMart Thiruvananthapuram Outlet"/>
    <x v="1"/>
    <s v="Preethi Krishnan"/>
    <x v="2"/>
    <s v="Gopal Prasad"/>
    <n v="15"/>
    <d v="2025-03-01T00:00:00"/>
    <x v="116"/>
    <n v="0.10343058772325248"/>
    <x v="0"/>
  </r>
  <r>
    <s v="INV101607"/>
    <x v="137"/>
    <s v="CUST0424"/>
    <s v="PRD0141"/>
    <s v="STR070"/>
    <s v="EMP0206"/>
    <n v="2"/>
    <n v="697.02"/>
    <n v="30"/>
    <n v="418.21"/>
    <n v="5"/>
    <n v="48.79"/>
    <n v="1024.6199999999999"/>
    <n v="1095.3399999999999"/>
    <n v="-119.51000000000002"/>
    <x v="0"/>
    <x v="0"/>
    <x v="0"/>
    <x v="0"/>
    <s v="11:50"/>
    <s v="Weekday"/>
    <x v="0"/>
    <n v="12"/>
    <n v="2024"/>
    <s v="Dec-2024"/>
    <x v="10"/>
    <s v="Formal Top"/>
    <x v="12"/>
    <s v="TrendMart Alappuzha Mall Kiosk"/>
    <x v="1"/>
    <s v="Usha Pandian"/>
    <x v="1"/>
    <s v="Arjun Krishnan"/>
    <n v="12"/>
    <d v="2024-12-01T00:00:00"/>
    <x v="62"/>
    <n v="-0.11663836349085517"/>
    <x v="1"/>
  </r>
  <r>
    <s v="INV101608"/>
    <x v="82"/>
    <s v="CUST0062"/>
    <s v="PRD0139"/>
    <s v="STR110"/>
    <s v="EMP0147"/>
    <n v="4"/>
    <n v="1132.47"/>
    <n v="30"/>
    <n v="1358.96"/>
    <n v="12"/>
    <n v="380.51"/>
    <n v="3551.43"/>
    <n v="3464.24"/>
    <n v="-293.31999999999994"/>
    <x v="0"/>
    <x v="0"/>
    <x v="0"/>
    <x v="0"/>
    <s v="14:08"/>
    <s v="Weekday"/>
    <x v="7"/>
    <n v="9"/>
    <n v="2024"/>
    <s v="Sep-2024"/>
    <x v="5"/>
    <s v="Slim Fit"/>
    <x v="27"/>
    <s v="TrendMart Thoothukudi Outlet"/>
    <x v="1"/>
    <s v="Kannan Kumar"/>
    <x v="2"/>
    <s v="Yogesh Chettiar"/>
    <n v="9"/>
    <d v="2024-09-01T00:00:00"/>
    <x v="46"/>
    <n v="-8.2592082625871824E-2"/>
    <x v="1"/>
  </r>
  <r>
    <s v="INV101609"/>
    <x v="275"/>
    <s v="CUST0551"/>
    <s v="PRD0191"/>
    <s v="STR087"/>
    <s v="EMP0170"/>
    <n v="4"/>
    <n v="2742.57"/>
    <n v="0"/>
    <n v="0"/>
    <n v="12"/>
    <n v="1316.43"/>
    <n v="12286.71"/>
    <n v="7412.56"/>
    <n v="3557.7199999999984"/>
    <x v="2"/>
    <x v="2"/>
    <x v="0"/>
    <x v="0"/>
    <s v="18:31"/>
    <s v="Weekday"/>
    <x v="4"/>
    <n v="2"/>
    <n v="2025"/>
    <s v="Feb-2025"/>
    <x v="2"/>
    <s v="Silk Saree"/>
    <x v="39"/>
    <s v="TrendMart Salem Outlet"/>
    <x v="1"/>
    <s v="Harini Raman"/>
    <x v="3"/>
    <s v="Jyothi Prasad"/>
    <n v="14"/>
    <d v="2025-02-01T00:00:00"/>
    <x v="79"/>
    <n v="0.28955839276746981"/>
    <x v="2"/>
  </r>
  <r>
    <s v="INV101610"/>
    <x v="41"/>
    <s v="CUST0643"/>
    <s v="PRD0143"/>
    <s v="STR008"/>
    <s v="EMP0207"/>
    <n v="2"/>
    <n v="2062.1999999999998"/>
    <n v="10"/>
    <n v="412.44"/>
    <n v="12"/>
    <n v="445.44"/>
    <n v="4157.3999999999996"/>
    <n v="3009.58"/>
    <n v="702.37999999999965"/>
    <x v="0"/>
    <x v="0"/>
    <x v="1"/>
    <x v="0"/>
    <s v="17:52"/>
    <s v="Weekday"/>
    <x v="10"/>
    <n v="4"/>
    <n v="2024"/>
    <s v="Apr-2024"/>
    <x v="3"/>
    <s v="Slippers"/>
    <x v="30"/>
    <s v="TrendMart Kochi Mall Kiosk"/>
    <x v="1"/>
    <s v="Malini Gounder"/>
    <x v="0"/>
    <s v="Chitra Bhat"/>
    <n v="4"/>
    <d v="2024-04-01T00:00:00"/>
    <x v="216"/>
    <n v="0.16894693799008989"/>
    <x v="0"/>
  </r>
  <r>
    <s v="INV101611"/>
    <x v="55"/>
    <s v="CUST0453"/>
    <s v="PRD0045"/>
    <s v="STR073"/>
    <s v="EMP0170"/>
    <n v="1"/>
    <n v="2897.67"/>
    <n v="10"/>
    <n v="289.77"/>
    <n v="12"/>
    <n v="312.95"/>
    <n v="2920.85"/>
    <n v="2078.92"/>
    <n v="528.97999999999979"/>
    <x v="0"/>
    <x v="0"/>
    <x v="0"/>
    <x v="0"/>
    <s v="21:29"/>
    <s v="Weekday"/>
    <x v="1"/>
    <n v="10"/>
    <n v="2024"/>
    <s v="Oct-2024"/>
    <x v="2"/>
    <s v="Georgette Saree"/>
    <x v="6"/>
    <s v="TrendMart Thiruvananthapuram High Street"/>
    <x v="1"/>
    <s v="Thiru Iyer"/>
    <x v="1"/>
    <s v="Jyothi Prasad"/>
    <n v="10"/>
    <d v="2024-10-01T00:00:00"/>
    <x v="218"/>
    <n v="0.18110481537908479"/>
    <x v="0"/>
  </r>
  <r>
    <s v="INV101612"/>
    <x v="197"/>
    <s v="CUST0735"/>
    <s v="PRD0217"/>
    <s v="STR053"/>
    <s v="EMP0204"/>
    <n v="2"/>
    <n v="1016.57"/>
    <n v="25"/>
    <n v="508.29"/>
    <n v="12"/>
    <n v="182.98"/>
    <n v="1707.83"/>
    <n v="1444.8"/>
    <n v="80.049999999999983"/>
    <x v="0"/>
    <x v="0"/>
    <x v="0"/>
    <x v="0"/>
    <s v="15:44"/>
    <s v="Weekday"/>
    <x v="1"/>
    <n v="10"/>
    <n v="2024"/>
    <s v="Oct-2024"/>
    <x v="7"/>
    <s v="Straight Fit"/>
    <x v="47"/>
    <s v="TrendMart Kochi Standard"/>
    <x v="1"/>
    <s v="Nandini Iyer"/>
    <x v="1"/>
    <s v="Rahul Krishnan"/>
    <n v="10"/>
    <d v="2024-10-01T00:00:00"/>
    <x v="214"/>
    <n v="4.687234677924617E-2"/>
    <x v="1"/>
  </r>
  <r>
    <s v="INV101613"/>
    <x v="164"/>
    <s v="CUST0105"/>
    <s v="PRD0183"/>
    <s v="STR077"/>
    <s v="EMP0223"/>
    <n v="1"/>
    <n v="1786.05"/>
    <n v="10"/>
    <n v="178.6"/>
    <n v="12"/>
    <n v="192.89"/>
    <n v="1800.34"/>
    <n v="1243.3599999999999"/>
    <n v="364.09000000000003"/>
    <x v="1"/>
    <x v="1"/>
    <x v="1"/>
    <x v="0"/>
    <s v="15:17"/>
    <s v="Weekend"/>
    <x v="4"/>
    <n v="2"/>
    <n v="2025"/>
    <s v="Feb-2025"/>
    <x v="3"/>
    <s v="Sandals"/>
    <x v="10"/>
    <s v="TrendMart Hyderabad Mall Kiosk"/>
    <x v="2"/>
    <s v="Rohit Chettiar"/>
    <x v="0"/>
    <s v="Meena Krishnan"/>
    <n v="14"/>
    <d v="2025-02-01T00:00:00"/>
    <x v="108"/>
    <n v="0.20223402246242378"/>
    <x v="0"/>
  </r>
  <r>
    <s v="INV101614"/>
    <x v="233"/>
    <s v="CUST0653"/>
    <s v="PRD0155"/>
    <s v="STR098"/>
    <s v="EMP0260"/>
    <n v="1"/>
    <n v="1197.56"/>
    <n v="25"/>
    <n v="299.39"/>
    <n v="12"/>
    <n v="107.78"/>
    <n v="1005.95"/>
    <n v="865.42"/>
    <n v="32.750000000000085"/>
    <x v="2"/>
    <x v="2"/>
    <x v="0"/>
    <x v="0"/>
    <s v="20:40"/>
    <s v="Weekday"/>
    <x v="4"/>
    <n v="2"/>
    <n v="2025"/>
    <s v="Feb-2025"/>
    <x v="8"/>
    <s v="A-Line Dress"/>
    <x v="12"/>
    <s v="TrendMart Guntur High Street"/>
    <x v="0"/>
    <s v="Raghu Balasubramaniam"/>
    <x v="1"/>
    <s v="Malathi Varma"/>
    <n v="14"/>
    <d v="2025-02-01T00:00:00"/>
    <x v="85"/>
    <n v="3.2556290074059427E-2"/>
    <x v="1"/>
  </r>
  <r>
    <s v="INV101615"/>
    <x v="332"/>
    <s v="CUST0107"/>
    <s v="PRD0090"/>
    <s v="STR093"/>
    <s v="EMP0063"/>
    <n v="5"/>
    <n v="720.07"/>
    <n v="0"/>
    <n v="0"/>
    <n v="5"/>
    <n v="180.02"/>
    <n v="3780.37"/>
    <n v="2096.4"/>
    <n v="1503.9499999999998"/>
    <x v="2"/>
    <x v="2"/>
    <x v="0"/>
    <x v="0"/>
    <s v="18:22"/>
    <s v="Weekend"/>
    <x v="8"/>
    <n v="3"/>
    <n v="2025"/>
    <s v="Mar-2025"/>
    <x v="1"/>
    <s v="Round Neck"/>
    <x v="19"/>
    <s v="TrendMart Thiruvananthapuram High Street"/>
    <x v="1"/>
    <s v="Siddharth Subramaniam"/>
    <x v="0"/>
    <s v="Anusuya Subramaniam"/>
    <n v="15"/>
    <d v="2025-03-01T00:00:00"/>
    <x v="31"/>
    <n v="0.39783142919872921"/>
    <x v="2"/>
  </r>
  <r>
    <s v="INV101616"/>
    <x v="151"/>
    <s v="CUST0642"/>
    <s v="PRD0244"/>
    <s v="STR020"/>
    <s v="EMP0026"/>
    <n v="1"/>
    <n v="1269.42"/>
    <n v="20"/>
    <n v="253.88"/>
    <n v="12"/>
    <n v="121.86"/>
    <n v="1137.4000000000001"/>
    <n v="810.62"/>
    <n v="204.92000000000007"/>
    <x v="4"/>
    <x v="4"/>
    <x v="1"/>
    <x v="0"/>
    <s v="16:19"/>
    <s v="Weekend"/>
    <x v="9"/>
    <n v="11"/>
    <n v="2024"/>
    <s v="Nov-2024"/>
    <x v="8"/>
    <s v="Shirt Dress"/>
    <x v="32"/>
    <s v="TrendMart Guntur Standard"/>
    <x v="0"/>
    <s v="Chandra Shetty"/>
    <x v="0"/>
    <s v="Sunita Ramachandran"/>
    <n v="11"/>
    <d v="2024-11-01T00:00:00"/>
    <x v="122"/>
    <n v="0.1801652892561984"/>
    <x v="3"/>
  </r>
  <r>
    <s v="INV101617"/>
    <x v="329"/>
    <s v="CUST0518"/>
    <s v="PRD0105"/>
    <s v="STR089"/>
    <s v="EMP0002"/>
    <n v="1"/>
    <n v="1120.47"/>
    <n v="0"/>
    <n v="0"/>
    <n v="12"/>
    <n v="134.46"/>
    <n v="1254.93"/>
    <n v="841.85"/>
    <n v="278.62"/>
    <x v="0"/>
    <x v="0"/>
    <x v="1"/>
    <x v="0"/>
    <s v="19:25"/>
    <s v="Weekday"/>
    <x v="0"/>
    <n v="12"/>
    <n v="2024"/>
    <s v="Dec-2024"/>
    <x v="8"/>
    <s v="Shirt Dress"/>
    <x v="43"/>
    <s v="TrendMart Kurnool Outlet"/>
    <x v="0"/>
    <s v="Yamini Varma"/>
    <x v="1"/>
    <s v="Girish Sundaram"/>
    <n v="12"/>
    <d v="2024-12-01T00:00:00"/>
    <x v="97"/>
    <n v="0.22202035173276596"/>
    <x v="2"/>
  </r>
  <r>
    <s v="INV101618"/>
    <x v="239"/>
    <s v="CUST0110"/>
    <s v="PRD0222"/>
    <s v="STR087"/>
    <s v="EMP0194"/>
    <n v="3"/>
    <n v="648.73"/>
    <n v="25"/>
    <n v="486.55"/>
    <n v="5"/>
    <n v="72.98"/>
    <n v="1532.62"/>
    <n v="1211.7"/>
    <n v="247.93999999999983"/>
    <x v="5"/>
    <x v="5"/>
    <x v="1"/>
    <x v="0"/>
    <s v="19:15"/>
    <s v="Weekday"/>
    <x v="5"/>
    <n v="6"/>
    <n v="2024"/>
    <s v="Jun-2024"/>
    <x v="1"/>
    <s v="Polo"/>
    <x v="33"/>
    <s v="TrendMart Salem Outlet"/>
    <x v="1"/>
    <s v="Pandian Iyer"/>
    <x v="3"/>
    <s v="Pranav Reddy"/>
    <n v="6"/>
    <d v="2024-06-01T00:00:00"/>
    <x v="239"/>
    <n v="0.16177526066474393"/>
    <x v="1"/>
  </r>
  <r>
    <s v="INV101619"/>
    <x v="144"/>
    <s v="CUST0200"/>
    <s v="PRD0233"/>
    <s v="STR096"/>
    <s v="EMP0001"/>
    <n v="2"/>
    <n v="1236.82"/>
    <n v="20"/>
    <n v="494.73"/>
    <n v="12"/>
    <n v="237.47"/>
    <n v="2216.38"/>
    <n v="1730.96"/>
    <n v="247.95000000000007"/>
    <x v="5"/>
    <x v="5"/>
    <x v="0"/>
    <x v="0"/>
    <s v="21:49"/>
    <s v="Weekday"/>
    <x v="8"/>
    <n v="3"/>
    <n v="2025"/>
    <s v="Mar-2025"/>
    <x v="8"/>
    <s v="A-Line Dress"/>
    <x v="10"/>
    <s v="TrendMart Mangaluru Mall Kiosk"/>
    <x v="2"/>
    <s v="Balaji Chettiar"/>
    <x v="3"/>
    <s v="Charulatha Kumar"/>
    <n v="15"/>
    <d v="2025-03-01T00:00:00"/>
    <x v="16"/>
    <n v="0.11187161046390964"/>
    <x v="3"/>
  </r>
  <r>
    <s v="INV101620"/>
    <x v="192"/>
    <s v="CUST0223"/>
    <s v="PRD0089"/>
    <s v="STR048"/>
    <s v="EMP0121"/>
    <n v="3"/>
    <n v="1999.57"/>
    <n v="0"/>
    <n v="0"/>
    <n v="12"/>
    <n v="719.85"/>
    <n v="6718.56"/>
    <n v="4626.6899999999996"/>
    <n v="1372.0200000000009"/>
    <x v="0"/>
    <x v="0"/>
    <x v="0"/>
    <x v="0"/>
    <s v="20:10"/>
    <s v="Weekday"/>
    <x v="4"/>
    <n v="2"/>
    <n v="2025"/>
    <s v="Feb-2025"/>
    <x v="3"/>
    <s v="Formal Shoes"/>
    <x v="3"/>
    <s v="TrendMart Guntur High Street"/>
    <x v="0"/>
    <s v="Yogesh Venkatesan"/>
    <x v="0"/>
    <s v="Yamini Pandian"/>
    <n v="14"/>
    <d v="2025-02-01T00:00:00"/>
    <x v="139"/>
    <n v="0.20421340287204412"/>
    <x v="2"/>
  </r>
  <r>
    <s v="INV101621"/>
    <x v="176"/>
    <s v="CUST0809"/>
    <s v="PRD0039"/>
    <s v="STR050"/>
    <s v="EMP0073"/>
    <n v="2"/>
    <n v="824.54"/>
    <n v="25"/>
    <n v="412.27"/>
    <n v="5"/>
    <n v="61.84"/>
    <n v="1298.6500000000001"/>
    <n v="1140.4000000000001"/>
    <n v="96.41"/>
    <x v="3"/>
    <x v="3"/>
    <x v="1"/>
    <x v="0"/>
    <s v="17:37"/>
    <s v="Weekday"/>
    <x v="1"/>
    <n v="10"/>
    <n v="2024"/>
    <s v="Oct-2024"/>
    <x v="11"/>
    <s v="Denim Shirt"/>
    <x v="45"/>
    <s v="TrendMart Thrissur High Street"/>
    <x v="1"/>
    <s v="Ganesh Gupta"/>
    <x v="3"/>
    <s v="Sathish Sundaram"/>
    <n v="10"/>
    <d v="2024-10-01T00:00:00"/>
    <x v="111"/>
    <n v="7.4238632425980819E-2"/>
    <x v="1"/>
  </r>
  <r>
    <s v="INV101622"/>
    <x v="71"/>
    <s v="CUST0240"/>
    <s v="PRD0179"/>
    <s v="STR010"/>
    <s v="EMP0090"/>
    <n v="1"/>
    <n v="1661.15"/>
    <n v="25"/>
    <n v="415.29"/>
    <n v="12"/>
    <n v="149.5"/>
    <n v="1395.36"/>
    <n v="1139.81"/>
    <n v="106.04999999999995"/>
    <x v="3"/>
    <x v="3"/>
    <x v="0"/>
    <x v="0"/>
    <s v="13:05"/>
    <s v="Weekday"/>
    <x v="4"/>
    <n v="2"/>
    <n v="2025"/>
    <s v="Feb-2025"/>
    <x v="7"/>
    <s v="Bootcut"/>
    <x v="47"/>
    <s v="TrendMart Kochi Mall Kiosk"/>
    <x v="1"/>
    <s v="Jyothi Gounder"/>
    <x v="3"/>
    <s v="Padma Gounder"/>
    <n v="14"/>
    <d v="2025-02-01T00:00:00"/>
    <x v="114"/>
    <n v="7.6001891984864095E-2"/>
    <x v="1"/>
  </r>
  <r>
    <s v="INV101623"/>
    <x v="156"/>
    <s v="CUST0260"/>
    <s v="PRD0232"/>
    <s v="STR074"/>
    <s v="EMP0149"/>
    <n v="2"/>
    <n v="1019.48"/>
    <n v="20"/>
    <n v="407.79"/>
    <n v="12"/>
    <n v="195.74"/>
    <n v="1826.91"/>
    <n v="1281.52"/>
    <n v="349.65000000000009"/>
    <x v="2"/>
    <x v="2"/>
    <x v="0"/>
    <x v="0"/>
    <s v="18:46"/>
    <s v="Weekday"/>
    <x v="10"/>
    <n v="4"/>
    <n v="2024"/>
    <s v="Apr-2024"/>
    <x v="17"/>
    <s v="Cargo"/>
    <x v="17"/>
    <s v="TrendMart Kurnool High Street"/>
    <x v="0"/>
    <s v="Hariharan Mishra"/>
    <x v="1"/>
    <s v="Vasanthi Kamath"/>
    <n v="4"/>
    <d v="2024-04-01T00:00:00"/>
    <x v="222"/>
    <n v="0.19138873836149567"/>
    <x v="3"/>
  </r>
  <r>
    <s v="INV101624"/>
    <x v="3"/>
    <s v="CUST0483"/>
    <s v="PRD0218"/>
    <s v="STR080"/>
    <s v="EMP0090"/>
    <n v="2"/>
    <n v="855.61"/>
    <n v="0"/>
    <n v="0"/>
    <n v="5"/>
    <n v="85.56"/>
    <n v="1796.78"/>
    <n v="1027.68"/>
    <n v="683.54"/>
    <x v="2"/>
    <x v="2"/>
    <x v="1"/>
    <x v="0"/>
    <s v="10:41"/>
    <s v="Weekend"/>
    <x v="2"/>
    <n v="5"/>
    <n v="2024"/>
    <s v="May-2024"/>
    <x v="18"/>
    <s v="Card Holder"/>
    <x v="10"/>
    <s v="TrendMart Kochi High Street"/>
    <x v="1"/>
    <s v="Kiran Naicker"/>
    <x v="1"/>
    <s v="Padma Gounder"/>
    <n v="5"/>
    <d v="2024-05-01T00:00:00"/>
    <x v="40"/>
    <n v="0.38042498246863832"/>
    <x v="2"/>
  </r>
  <r>
    <s v="INV101625"/>
    <x v="117"/>
    <s v="CUST0373"/>
    <s v="PRD0112"/>
    <s v="STR111"/>
    <s v="EMP0090"/>
    <n v="2"/>
    <n v="2140.2600000000002"/>
    <n v="10"/>
    <n v="428.05"/>
    <n v="12"/>
    <n v="462.3"/>
    <n v="4314.7700000000004"/>
    <n v="3353.84"/>
    <n v="498.63000000000028"/>
    <x v="0"/>
    <x v="0"/>
    <x v="0"/>
    <x v="0"/>
    <s v="16:41"/>
    <s v="Weekday"/>
    <x v="9"/>
    <n v="11"/>
    <n v="2024"/>
    <s v="Nov-2024"/>
    <x v="16"/>
    <s v="Sherwani"/>
    <x v="27"/>
    <s v="TrendMart Kurnool Outlet"/>
    <x v="0"/>
    <s v="Nisha Sharma"/>
    <x v="3"/>
    <s v="Padma Gounder"/>
    <n v="11"/>
    <d v="2024-11-01T00:00:00"/>
    <x v="147"/>
    <n v="0.11556351787001398"/>
    <x v="0"/>
  </r>
  <r>
    <s v="INV101626"/>
    <x v="260"/>
    <s v="CUST0257"/>
    <s v="PRD0188"/>
    <s v="STR050"/>
    <s v="EMP0045"/>
    <n v="2"/>
    <n v="544.59"/>
    <n v="20"/>
    <n v="217.84"/>
    <n v="5"/>
    <n v="43.57"/>
    <n v="914.91"/>
    <n v="674.18"/>
    <n v="197.16000000000003"/>
    <x v="0"/>
    <x v="0"/>
    <x v="0"/>
    <x v="0"/>
    <s v="20:19"/>
    <s v="Weekend"/>
    <x v="5"/>
    <n v="6"/>
    <n v="2024"/>
    <s v="Jun-2024"/>
    <x v="13"/>
    <s v="Girls Frock"/>
    <x v="19"/>
    <s v="TrendMart Thrissur High Street"/>
    <x v="1"/>
    <s v="Bindu Achari"/>
    <x v="0"/>
    <s v="Chitra Chettiar"/>
    <n v="6"/>
    <d v="2024-06-01T00:00:00"/>
    <x v="192"/>
    <n v="0.21549660622356301"/>
    <x v="3"/>
  </r>
  <r>
    <s v="INV101627"/>
    <x v="172"/>
    <s v="CUST0136"/>
    <s v="PRD0017"/>
    <s v="STR015"/>
    <s v="EMP0170"/>
    <n v="2"/>
    <n v="730.2"/>
    <n v="0"/>
    <n v="0"/>
    <n v="5"/>
    <n v="73.02"/>
    <n v="1533.42"/>
    <n v="1182.76"/>
    <n v="277.6400000000001"/>
    <x v="0"/>
    <x v="0"/>
    <x v="1"/>
    <x v="0"/>
    <s v="11:03"/>
    <s v="Weekday"/>
    <x v="1"/>
    <n v="10"/>
    <n v="2024"/>
    <s v="Oct-2024"/>
    <x v="13"/>
    <s v="Girls Frock"/>
    <x v="33"/>
    <s v="TrendMart Madurai Mall Kiosk"/>
    <x v="1"/>
    <s v="Latha Gounder"/>
    <x v="3"/>
    <s v="Jyothi Prasad"/>
    <n v="10"/>
    <d v="2024-10-01T00:00:00"/>
    <x v="91"/>
    <n v="0.1810593314290932"/>
    <x v="2"/>
  </r>
  <r>
    <s v="INV101628"/>
    <x v="30"/>
    <s v="CUST0270"/>
    <s v="PRD0070"/>
    <s v="STR036"/>
    <s v="EMP0008"/>
    <n v="2"/>
    <n v="845.48"/>
    <n v="25"/>
    <n v="422.74"/>
    <n v="5"/>
    <n v="63.41"/>
    <n v="1331.63"/>
    <n v="1130.9000000000001"/>
    <n v="137.32000000000002"/>
    <x v="2"/>
    <x v="2"/>
    <x v="0"/>
    <x v="0"/>
    <s v="20:26"/>
    <s v="Weekday"/>
    <x v="1"/>
    <n v="10"/>
    <n v="2024"/>
    <s v="Oct-2024"/>
    <x v="13"/>
    <s v="Boys Shirt"/>
    <x v="13"/>
    <s v="TrendMart Thiruvananthapuram Outlet"/>
    <x v="1"/>
    <s v="Karthik Chetty"/>
    <x v="3"/>
    <s v="Deepak Kamath"/>
    <n v="10"/>
    <d v="2024-10-01T00:00:00"/>
    <x v="145"/>
    <n v="0.10312173802032097"/>
    <x v="1"/>
  </r>
  <r>
    <s v="INV101629"/>
    <x v="243"/>
    <s v="CUST0330"/>
    <s v="PRD0043"/>
    <s v="STR050"/>
    <s v="EMP0072"/>
    <n v="1"/>
    <n v="2994.62"/>
    <n v="5"/>
    <n v="149.72999999999999"/>
    <n v="12"/>
    <n v="341.39"/>
    <n v="3186.28"/>
    <n v="2034.01"/>
    <n v="810.88000000000022"/>
    <x v="3"/>
    <x v="3"/>
    <x v="0"/>
    <x v="1"/>
    <s v="20:17"/>
    <s v="Weekday"/>
    <x v="4"/>
    <n v="2"/>
    <n v="2025"/>
    <s v="Feb-2025"/>
    <x v="12"/>
    <s v="Sling Bag"/>
    <x v="20"/>
    <s v="TrendMart Thrissur High Street"/>
    <x v="1"/>
    <s v="Rohit Singh"/>
    <x v="0"/>
    <s v="Anitha Ramachandran"/>
    <n v="14"/>
    <d v="2025-02-01T00:00:00"/>
    <x v="63"/>
    <n v="0.2544911307229748"/>
    <x v="2"/>
  </r>
  <r>
    <s v="INV101630"/>
    <x v="83"/>
    <s v="CUST0089"/>
    <s v="PRD0176"/>
    <s v="STR011"/>
    <s v="EMP0173"/>
    <n v="1"/>
    <n v="1107.1600000000001"/>
    <n v="10"/>
    <n v="110.72"/>
    <n v="12"/>
    <n v="119.57"/>
    <n v="1116.01"/>
    <n v="770.73"/>
    <n v="225.70999999999998"/>
    <x v="1"/>
    <x v="1"/>
    <x v="1"/>
    <x v="0"/>
    <s v="16:31"/>
    <s v="Weekday"/>
    <x v="8"/>
    <n v="3"/>
    <n v="2025"/>
    <s v="Mar-2025"/>
    <x v="0"/>
    <s v="A-Line Kurti"/>
    <x v="32"/>
    <s v="TrendMart Tirupati Standard"/>
    <x v="0"/>
    <s v="Janani Murthy"/>
    <x v="0"/>
    <s v="Logesh Gopalakrishnan"/>
    <n v="15"/>
    <d v="2025-03-01T00:00:00"/>
    <x v="168"/>
    <n v="0.20224729169093464"/>
    <x v="0"/>
  </r>
  <r>
    <s v="INV101631"/>
    <x v="240"/>
    <s v="CUST0185"/>
    <s v="PRD0030"/>
    <s v="STR042"/>
    <s v="EMP0205"/>
    <n v="4"/>
    <n v="622.04999999999995"/>
    <n v="0"/>
    <n v="0"/>
    <n v="5"/>
    <n v="124.41"/>
    <n v="2612.61"/>
    <n v="1677.6"/>
    <n v="810.60000000000025"/>
    <x v="0"/>
    <x v="0"/>
    <x v="0"/>
    <x v="0"/>
    <s v="12:48"/>
    <s v="Weekday"/>
    <x v="0"/>
    <n v="12"/>
    <n v="2024"/>
    <s v="Dec-2024"/>
    <x v="10"/>
    <s v="Tunic"/>
    <x v="22"/>
    <s v="TrendMart Thrissur Standard"/>
    <x v="1"/>
    <s v="Jayaram Gupta"/>
    <x v="2"/>
    <s v="Malini Gowda"/>
    <n v="12"/>
    <d v="2024-12-01T00:00:00"/>
    <x v="173"/>
    <n v="0.31026444819548277"/>
    <x v="2"/>
  </r>
  <r>
    <s v="INV101632"/>
    <x v="316"/>
    <s v="CUST0264"/>
    <s v="PRD0191"/>
    <s v="STR009"/>
    <s v="EMP0206"/>
    <n v="1"/>
    <n v="2803.06"/>
    <n v="25"/>
    <n v="700.76"/>
    <n v="12"/>
    <n v="252.28"/>
    <n v="2354.58"/>
    <n v="1853.14"/>
    <n v="249.15999999999983"/>
    <x v="1"/>
    <x v="1"/>
    <x v="0"/>
    <x v="0"/>
    <s v="12:10"/>
    <s v="Weekday"/>
    <x v="4"/>
    <n v="2"/>
    <n v="2025"/>
    <s v="Feb-2025"/>
    <x v="2"/>
    <s v="Silk Saree"/>
    <x v="39"/>
    <s v="TrendMart Thrissur High Street"/>
    <x v="1"/>
    <s v="Pallavi Chandran"/>
    <x v="1"/>
    <s v="Arjun Krishnan"/>
    <n v="14"/>
    <d v="2025-02-01T00:00:00"/>
    <x v="79"/>
    <n v="0.10581929685973712"/>
    <x v="1"/>
  </r>
  <r>
    <s v="INV101633"/>
    <x v="233"/>
    <s v="CUST0242"/>
    <s v="PRD0178"/>
    <s v="STR053"/>
    <s v="EMP0206"/>
    <n v="2"/>
    <n v="557.52"/>
    <n v="10"/>
    <n v="111.5"/>
    <n v="5"/>
    <n v="50.18"/>
    <n v="1053.72"/>
    <n v="714.9"/>
    <n v="288.64000000000004"/>
    <x v="1"/>
    <x v="1"/>
    <x v="1"/>
    <x v="0"/>
    <s v="13:30"/>
    <s v="Weekday"/>
    <x v="4"/>
    <n v="2"/>
    <n v="2025"/>
    <s v="Feb-2025"/>
    <x v="18"/>
    <s v="Zip Wallet"/>
    <x v="21"/>
    <s v="TrendMart Kochi Standard"/>
    <x v="1"/>
    <s v="Pallavi Yadav"/>
    <x v="3"/>
    <s v="Arjun Krishnan"/>
    <n v="14"/>
    <d v="2025-02-01T00:00:00"/>
    <x v="64"/>
    <n v="0.27392476179630265"/>
    <x v="0"/>
  </r>
  <r>
    <s v="INV101634"/>
    <x v="214"/>
    <s v="CUST0187"/>
    <s v="PRD0125"/>
    <s v="STR103"/>
    <s v="EMP0173"/>
    <n v="2"/>
    <n v="3357.39"/>
    <n v="0"/>
    <n v="0"/>
    <n v="12"/>
    <n v="805.77"/>
    <n v="7520.55"/>
    <n v="4138.66"/>
    <n v="2576.1200000000003"/>
    <x v="0"/>
    <x v="0"/>
    <x v="0"/>
    <x v="0"/>
    <s v="15:15"/>
    <s v="Weekend"/>
    <x v="7"/>
    <n v="9"/>
    <n v="2024"/>
    <s v="Sep-2024"/>
    <x v="12"/>
    <s v="Sling Bag"/>
    <x v="2"/>
    <s v="TrendMart Alappuzha Outlet"/>
    <x v="1"/>
    <s v="Vani Nair"/>
    <x v="0"/>
    <s v="Logesh Gopalakrishnan"/>
    <n v="9"/>
    <d v="2024-09-01T00:00:00"/>
    <x v="22"/>
    <n v="0.34254409584405399"/>
    <x v="2"/>
  </r>
  <r>
    <s v="INV101635"/>
    <x v="166"/>
    <s v="CUST0631"/>
    <s v="PRD0051"/>
    <s v="STR025"/>
    <s v="EMP0002"/>
    <n v="3"/>
    <n v="1175.82"/>
    <n v="5"/>
    <n v="176.37"/>
    <n v="3"/>
    <n v="100.53"/>
    <n v="3451.62"/>
    <n v="2862.12"/>
    <n v="488.97"/>
    <x v="3"/>
    <x v="3"/>
    <x v="0"/>
    <x v="0"/>
    <s v="13:28"/>
    <s v="Weekday"/>
    <x v="10"/>
    <n v="4"/>
    <n v="2024"/>
    <s v="Apr-2024"/>
    <x v="14"/>
    <s v="Necklace"/>
    <x v="46"/>
    <s v="TrendMart Vellore High Street"/>
    <x v="1"/>
    <s v="Akhila Prasad"/>
    <x v="1"/>
    <s v="Girish Sundaram"/>
    <n v="4"/>
    <d v="2024-04-01T00:00:00"/>
    <x v="113"/>
    <n v="0.14166391433587708"/>
    <x v="2"/>
  </r>
  <r>
    <s v="INV101636"/>
    <x v="159"/>
    <s v="CUST0461"/>
    <s v="PRD0037"/>
    <s v="STR100"/>
    <s v="EMP0255"/>
    <n v="1"/>
    <n v="874.59"/>
    <n v="5"/>
    <n v="43.73"/>
    <n v="5"/>
    <n v="41.54"/>
    <n v="872.4"/>
    <n v="671.19"/>
    <n v="159.66999999999993"/>
    <x v="1"/>
    <x v="1"/>
    <x v="0"/>
    <x v="0"/>
    <s v="21:32"/>
    <s v="Weekday"/>
    <x v="3"/>
    <n v="7"/>
    <n v="2024"/>
    <s v="Jul-2024"/>
    <x v="12"/>
    <s v="Sling Bag"/>
    <x v="10"/>
    <s v="TrendMart Hubballi Standard"/>
    <x v="2"/>
    <s v="Bindu Mishra"/>
    <x v="0"/>
    <s v="Venkat Sharma"/>
    <n v="7"/>
    <d v="2024-07-01T00:00:00"/>
    <x v="167"/>
    <n v="0.18302384227418608"/>
    <x v="2"/>
  </r>
  <r>
    <s v="INV101637"/>
    <x v="243"/>
    <s v="CUST0760"/>
    <s v="PRD0158"/>
    <s v="STR106"/>
    <s v="EMP0100"/>
    <n v="2"/>
    <n v="675.29"/>
    <n v="30"/>
    <n v="405.17"/>
    <n v="5"/>
    <n v="47.27"/>
    <n v="992.68"/>
    <n v="914.32"/>
    <n v="31.089999999999897"/>
    <x v="2"/>
    <x v="2"/>
    <x v="1"/>
    <x v="0"/>
    <s v="10:43"/>
    <s v="Weekday"/>
    <x v="4"/>
    <n v="2"/>
    <n v="2025"/>
    <s v="Feb-2025"/>
    <x v="10"/>
    <s v="Formal Top"/>
    <x v="21"/>
    <s v="TrendMart Vijayawada Outlet"/>
    <x v="0"/>
    <s v="Devraj Naicker"/>
    <x v="1"/>
    <s v="Priya Balasubramaniam"/>
    <n v="14"/>
    <d v="2025-02-01T00:00:00"/>
    <x v="68"/>
    <n v="3.1319256960954084E-2"/>
    <x v="1"/>
  </r>
  <r>
    <s v="INV101638"/>
    <x v="352"/>
    <s v="CUST0354"/>
    <s v="PRD0213"/>
    <s v="STR074"/>
    <s v="EMP0194"/>
    <n v="2"/>
    <n v="7028.65"/>
    <n v="0"/>
    <n v="0"/>
    <n v="3"/>
    <n v="421.72"/>
    <n v="14479.02"/>
    <n v="9734.42"/>
    <n v="4322.88"/>
    <x v="1"/>
    <x v="1"/>
    <x v="0"/>
    <x v="0"/>
    <s v="10:38"/>
    <s v="Weekday"/>
    <x v="0"/>
    <n v="12"/>
    <n v="2024"/>
    <s v="Dec-2024"/>
    <x v="14"/>
    <s v="Earrings"/>
    <x v="9"/>
    <s v="TrendMart Kurnool High Street"/>
    <x v="0"/>
    <s v="Charulatha Hegde"/>
    <x v="1"/>
    <s v="Pranav Reddy"/>
    <n v="12"/>
    <d v="2024-12-01T00:00:00"/>
    <x v="80"/>
    <n v="0.29856164298412463"/>
    <x v="2"/>
  </r>
  <r>
    <s v="INV101639"/>
    <x v="151"/>
    <s v="CUST0213"/>
    <s v="PRD0043"/>
    <s v="STR029"/>
    <s v="EMP0204"/>
    <n v="1"/>
    <n v="3101.07"/>
    <n v="5"/>
    <n v="155.05000000000001"/>
    <n v="3"/>
    <n v="88.38"/>
    <n v="3034.4"/>
    <n v="2034.01"/>
    <n v="912.0100000000001"/>
    <x v="2"/>
    <x v="2"/>
    <x v="1"/>
    <x v="1"/>
    <s v="14:08"/>
    <s v="Weekend"/>
    <x v="9"/>
    <n v="11"/>
    <n v="2024"/>
    <s v="Nov-2024"/>
    <x v="12"/>
    <s v="Sling Bag"/>
    <x v="20"/>
    <s v="TrendMart Davanagere High Street"/>
    <x v="2"/>
    <s v="Balaji Bhat"/>
    <x v="1"/>
    <s v="Rahul Krishnan"/>
    <n v="11"/>
    <d v="2024-11-01T00:00:00"/>
    <x v="63"/>
    <n v="0.30055694700764568"/>
    <x v="2"/>
  </r>
  <r>
    <s v="INV101640"/>
    <x v="320"/>
    <s v="CUST0184"/>
    <s v="PRD0131"/>
    <s v="STR023"/>
    <s v="EMP0147"/>
    <n v="1"/>
    <n v="1188.22"/>
    <n v="15"/>
    <n v="178.23"/>
    <n v="12"/>
    <n v="121.2"/>
    <n v="1131.19"/>
    <n v="735.85"/>
    <n v="274.14000000000004"/>
    <x v="1"/>
    <x v="1"/>
    <x v="1"/>
    <x v="0"/>
    <s v="19:55"/>
    <s v="Weekday"/>
    <x v="3"/>
    <n v="7"/>
    <n v="2024"/>
    <s v="Jul-2024"/>
    <x v="4"/>
    <s v="Joggers"/>
    <x v="24"/>
    <s v="TrendMart Thoothukudi High Street"/>
    <x v="1"/>
    <s v="Tara Ramachandran"/>
    <x v="2"/>
    <s v="Yogesh Chettiar"/>
    <n v="7"/>
    <d v="2024-07-01T00:00:00"/>
    <x v="134"/>
    <n v="0.24234655539741337"/>
    <x v="4"/>
  </r>
  <r>
    <s v="INV101641"/>
    <x v="211"/>
    <s v="CUST0371"/>
    <s v="PRD0058"/>
    <s v="STR012"/>
    <s v="EMP0173"/>
    <n v="2"/>
    <n v="1472.74"/>
    <n v="20"/>
    <n v="589.1"/>
    <n v="12"/>
    <n v="282.77"/>
    <n v="2639.15"/>
    <n v="2232.66"/>
    <n v="123.72000000000025"/>
    <x v="1"/>
    <x v="1"/>
    <x v="1"/>
    <x v="0"/>
    <s v="14:53"/>
    <s v="Weekday"/>
    <x v="0"/>
    <n v="12"/>
    <n v="2024"/>
    <s v="Dec-2024"/>
    <x v="18"/>
    <s v="Card Holder"/>
    <x v="18"/>
    <s v="TrendMart Vijayawada Mall Kiosk"/>
    <x v="0"/>
    <s v="Logesh Reddy"/>
    <x v="3"/>
    <s v="Logesh Gopalakrishnan"/>
    <n v="12"/>
    <d v="2024-12-01T00:00:00"/>
    <x v="137"/>
    <n v="4.6878729894094785E-2"/>
    <x v="3"/>
  </r>
  <r>
    <s v="INV101642"/>
    <x v="98"/>
    <s v="CUST0833"/>
    <s v="PRD0214"/>
    <s v="STR087"/>
    <s v="EMP0149"/>
    <n v="1"/>
    <n v="1172.44"/>
    <n v="20"/>
    <n v="234.49"/>
    <n v="12"/>
    <n v="112.55"/>
    <n v="1050.5"/>
    <n v="720.53"/>
    <n v="217.42000000000002"/>
    <x v="5"/>
    <x v="5"/>
    <x v="0"/>
    <x v="0"/>
    <s v="17:04"/>
    <s v="Weekend"/>
    <x v="11"/>
    <n v="8"/>
    <n v="2024"/>
    <s v="Aug-2024"/>
    <x v="7"/>
    <s v="Straight Fit"/>
    <x v="7"/>
    <s v="TrendMart Salem Outlet"/>
    <x v="1"/>
    <s v="Rohit Pillai"/>
    <x v="3"/>
    <s v="Vasanthi Kamath"/>
    <n v="8"/>
    <d v="2024-08-01T00:00:00"/>
    <x v="71"/>
    <n v="0.20696811042360783"/>
    <x v="3"/>
  </r>
  <r>
    <s v="INV101643"/>
    <x v="256"/>
    <s v="CUST0004"/>
    <s v="PRD0218"/>
    <s v="STR055"/>
    <s v="EMP0255"/>
    <n v="2"/>
    <n v="734.1"/>
    <n v="30"/>
    <n v="440.46"/>
    <n v="5"/>
    <n v="51.39"/>
    <n v="1079.1300000000001"/>
    <n v="1027.68"/>
    <n v="6.0000000000044906E-2"/>
    <x v="0"/>
    <x v="0"/>
    <x v="1"/>
    <x v="0"/>
    <s v="15:55"/>
    <s v="Weekday"/>
    <x v="2"/>
    <n v="5"/>
    <n v="2024"/>
    <s v="May-2024"/>
    <x v="18"/>
    <s v="Card Holder"/>
    <x v="10"/>
    <s v="TrendMart Nellore High Street"/>
    <x v="0"/>
    <s v="Bindu Varma"/>
    <x v="1"/>
    <s v="Venkat Sharma"/>
    <n v="5"/>
    <d v="2024-05-01T00:00:00"/>
    <x v="40"/>
    <n v="5.5600344722178885E-5"/>
    <x v="1"/>
  </r>
  <r>
    <s v="INV101644"/>
    <x v="298"/>
    <s v="CUST0521"/>
    <s v="PRD0231"/>
    <s v="STR042"/>
    <s v="EMP0015"/>
    <n v="1"/>
    <n v="1536.35"/>
    <n v="20"/>
    <n v="307.27"/>
    <n v="12"/>
    <n v="147.49"/>
    <n v="1376.57"/>
    <n v="894.68"/>
    <n v="334.4"/>
    <x v="4"/>
    <x v="4"/>
    <x v="0"/>
    <x v="0"/>
    <s v="19:39"/>
    <s v="Weekend"/>
    <x v="7"/>
    <n v="9"/>
    <n v="2024"/>
    <s v="Sep-2024"/>
    <x v="4"/>
    <s v="Track Suit"/>
    <x v="30"/>
    <s v="TrendMart Thrissur Standard"/>
    <x v="1"/>
    <s v="Chitra Varma"/>
    <x v="1"/>
    <s v="Vikram Bhat"/>
    <n v="9"/>
    <d v="2024-09-01T00:00:00"/>
    <x v="151"/>
    <n v="0.242922626528255"/>
    <x v="3"/>
  </r>
  <r>
    <s v="INV101645"/>
    <x v="62"/>
    <s v="CUST0600"/>
    <s v="PRD0145"/>
    <s v="STR054"/>
    <s v="EMP0073"/>
    <n v="1"/>
    <n v="1629.46"/>
    <n v="10"/>
    <n v="162.94999999999999"/>
    <n v="12"/>
    <n v="175.98"/>
    <n v="1642.49"/>
    <n v="1133.27"/>
    <n v="333.24"/>
    <x v="0"/>
    <x v="0"/>
    <x v="0"/>
    <x v="0"/>
    <s v="15:43"/>
    <s v="Weekday"/>
    <x v="1"/>
    <n v="10"/>
    <n v="2024"/>
    <s v="Oct-2024"/>
    <x v="8"/>
    <s v="Shirt Dress"/>
    <x v="42"/>
    <s v="TrendMart Thoothukudi Mall Kiosk"/>
    <x v="1"/>
    <s v="Dhanya Shetty"/>
    <x v="0"/>
    <s v="Sathish Sundaram"/>
    <n v="10"/>
    <d v="2024-10-01T00:00:00"/>
    <x v="94"/>
    <n v="0.20288707998222211"/>
    <x v="0"/>
  </r>
  <r>
    <s v="INV101646"/>
    <x v="217"/>
    <s v="CUST0697"/>
    <s v="PRD0056"/>
    <s v="STR031"/>
    <s v="EMP0260"/>
    <n v="1"/>
    <n v="1278.82"/>
    <n v="20"/>
    <n v="255.76"/>
    <n v="12"/>
    <n v="122.77"/>
    <n v="1145.83"/>
    <n v="1015.72"/>
    <n v="7.3399999999999039"/>
    <x v="0"/>
    <x v="0"/>
    <x v="1"/>
    <x v="0"/>
    <s v="17:48"/>
    <s v="Weekday"/>
    <x v="3"/>
    <n v="7"/>
    <n v="2024"/>
    <s v="Jul-2024"/>
    <x v="15"/>
    <s v="Muffler"/>
    <x v="34"/>
    <s v="TrendMart Kozhikode Mall Kiosk"/>
    <x v="1"/>
    <s v="Nisha Iyer"/>
    <x v="0"/>
    <s v="Malathi Varma"/>
    <n v="7"/>
    <d v="2024-07-01T00:00:00"/>
    <x v="116"/>
    <n v="6.4058368169797476E-3"/>
    <x v="3"/>
  </r>
  <r>
    <s v="INV101647"/>
    <x v="65"/>
    <s v="CUST0697"/>
    <s v="PRD0073"/>
    <s v="STR037"/>
    <s v="EMP0026"/>
    <n v="4"/>
    <n v="588.74"/>
    <n v="25"/>
    <n v="588.74"/>
    <n v="5"/>
    <n v="88.31"/>
    <n v="1854.53"/>
    <n v="1340.6"/>
    <n v="425.62000000000006"/>
    <x v="3"/>
    <x v="3"/>
    <x v="1"/>
    <x v="0"/>
    <s v="20:46"/>
    <s v="Weekday"/>
    <x v="4"/>
    <n v="2"/>
    <n v="2025"/>
    <s v="Feb-2025"/>
    <x v="1"/>
    <s v="Round Neck"/>
    <x v="40"/>
    <s v="TrendMart Vijayawada High Street"/>
    <x v="0"/>
    <s v="Nisha Iyer"/>
    <x v="0"/>
    <s v="Sunita Ramachandran"/>
    <n v="14"/>
    <d v="2025-02-01T00:00:00"/>
    <x v="135"/>
    <n v="0.22950289291626452"/>
    <x v="1"/>
  </r>
  <r>
    <s v="INV101648"/>
    <x v="325"/>
    <s v="CUST0107"/>
    <s v="PRD0148"/>
    <s v="STR055"/>
    <s v="EMP0073"/>
    <n v="1"/>
    <n v="1000.5"/>
    <n v="10"/>
    <n v="100.05"/>
    <n v="12"/>
    <n v="108.05"/>
    <n v="1008.5"/>
    <n v="767.11"/>
    <n v="133.33999999999997"/>
    <x v="0"/>
    <x v="0"/>
    <x v="0"/>
    <x v="0"/>
    <s v="18:47"/>
    <s v="Weekday"/>
    <x v="9"/>
    <n v="11"/>
    <n v="2024"/>
    <s v="Nov-2024"/>
    <x v="0"/>
    <s v="Anarkali Kurti"/>
    <x v="31"/>
    <s v="TrendMart Nellore High Street"/>
    <x v="0"/>
    <s v="Siddharth Subramaniam"/>
    <x v="0"/>
    <s v="Sathish Sundaram"/>
    <n v="11"/>
    <d v="2024-11-01T00:00:00"/>
    <x v="169"/>
    <n v="0.1322161626177491"/>
    <x v="0"/>
  </r>
  <r>
    <s v="INV101649"/>
    <x v="180"/>
    <s v="CUST0331"/>
    <s v="PRD0224"/>
    <s v="STR011"/>
    <s v="EMP0285"/>
    <n v="1"/>
    <n v="4803.16"/>
    <n v="10"/>
    <n v="480.32"/>
    <n v="12"/>
    <n v="518.74"/>
    <n v="4841.58"/>
    <n v="3370.8"/>
    <n v="952.03999999999974"/>
    <x v="1"/>
    <x v="1"/>
    <x v="0"/>
    <x v="0"/>
    <s v="17:04"/>
    <s v="Weekday"/>
    <x v="5"/>
    <n v="6"/>
    <n v="2024"/>
    <s v="Jun-2024"/>
    <x v="2"/>
    <s v="Printed Saree"/>
    <x v="3"/>
    <s v="TrendMart Tirupati Standard"/>
    <x v="0"/>
    <s v="Anjali Bhat"/>
    <x v="1"/>
    <s v="Chandran Krishnan"/>
    <n v="6"/>
    <d v="2024-06-01T00:00:00"/>
    <x v="3"/>
    <n v="0.19663828750118759"/>
    <x v="0"/>
  </r>
  <r>
    <s v="INV101650"/>
    <x v="314"/>
    <s v="CUST0826"/>
    <s v="PRD0081"/>
    <s v="STR024"/>
    <s v="EMP0204"/>
    <n v="2"/>
    <n v="6320.44"/>
    <n v="10"/>
    <n v="1264.0899999999999"/>
    <n v="3"/>
    <n v="341.3"/>
    <n v="11718.09"/>
    <n v="9525.52"/>
    <n v="1851.2699999999998"/>
    <x v="1"/>
    <x v="1"/>
    <x v="0"/>
    <x v="0"/>
    <s v="20:40"/>
    <s v="Weekday"/>
    <x v="8"/>
    <n v="3"/>
    <n v="2025"/>
    <s v="Mar-2025"/>
    <x v="14"/>
    <s v="Earrings"/>
    <x v="21"/>
    <s v="TrendMart Nellore Standard"/>
    <x v="0"/>
    <s v="Hari Venkatesan"/>
    <x v="1"/>
    <s v="Rahul Krishnan"/>
    <n v="15"/>
    <d v="2025-03-01T00:00:00"/>
    <x v="118"/>
    <n v="0.15798393765536872"/>
    <x v="0"/>
  </r>
  <r>
    <s v="INV101651"/>
    <x v="243"/>
    <s v="CUST0558"/>
    <s v="PRD0158"/>
    <s v="STR069"/>
    <s v="EMP0063"/>
    <n v="4"/>
    <n v="616.61"/>
    <n v="5"/>
    <n v="123.32"/>
    <n v="5"/>
    <n v="117.16"/>
    <n v="2460.2800000000002"/>
    <n v="1828.64"/>
    <n v="514.48000000000013"/>
    <x v="2"/>
    <x v="2"/>
    <x v="0"/>
    <x v="0"/>
    <s v="21:16"/>
    <s v="Weekday"/>
    <x v="4"/>
    <n v="2"/>
    <n v="2025"/>
    <s v="Feb-2025"/>
    <x v="10"/>
    <s v="Formal Top"/>
    <x v="21"/>
    <s v="TrendMart Erode Mall Kiosk"/>
    <x v="1"/>
    <s v="Yashoda Mishra"/>
    <x v="2"/>
    <s v="Anusuya Subramaniam"/>
    <n v="14"/>
    <d v="2025-02-01T00:00:00"/>
    <x v="68"/>
    <n v="0.20911440974198062"/>
    <x v="2"/>
  </r>
  <r>
    <s v="INV101652"/>
    <x v="112"/>
    <s v="CUST0355"/>
    <s v="PRD0151"/>
    <s v="STR056"/>
    <s v="EMP0194"/>
    <n v="2"/>
    <n v="1302.18"/>
    <n v="30"/>
    <n v="781.31"/>
    <n v="12"/>
    <n v="218.77"/>
    <n v="2041.82"/>
    <n v="1669.92"/>
    <n v="153.12999999999985"/>
    <x v="4"/>
    <x v="4"/>
    <x v="0"/>
    <x v="0"/>
    <s v="12:23"/>
    <s v="Weekday"/>
    <x v="1"/>
    <n v="10"/>
    <n v="2024"/>
    <s v="Oct-2024"/>
    <x v="7"/>
    <s v="Bootcut"/>
    <x v="4"/>
    <s v="TrendMart Nizamabad Standard"/>
    <x v="2"/>
    <s v="Suresh Iyengar"/>
    <x v="3"/>
    <s v="Pranav Reddy"/>
    <n v="10"/>
    <d v="2024-10-01T00:00:00"/>
    <x v="65"/>
    <n v="7.4996816565612967E-2"/>
    <x v="1"/>
  </r>
  <r>
    <s v="INV101653"/>
    <x v="172"/>
    <s v="CUST0748"/>
    <s v="PRD0045"/>
    <s v="STR051"/>
    <s v="EMP0090"/>
    <n v="4"/>
    <n v="3041.53"/>
    <n v="0"/>
    <n v="0"/>
    <n v="12"/>
    <n v="1459.93"/>
    <n v="13626.05"/>
    <n v="8315.68"/>
    <n v="3850.4399999999987"/>
    <x v="3"/>
    <x v="3"/>
    <x v="0"/>
    <x v="0"/>
    <s v="21:18"/>
    <s v="Weekday"/>
    <x v="1"/>
    <n v="10"/>
    <n v="2024"/>
    <s v="Oct-2024"/>
    <x v="2"/>
    <s v="Georgette Saree"/>
    <x v="6"/>
    <s v="TrendMart Kozhikode Outlet"/>
    <x v="1"/>
    <s v="Dinesh Bhat"/>
    <x v="0"/>
    <s v="Padma Gounder"/>
    <n v="10"/>
    <d v="2024-10-01T00:00:00"/>
    <x v="218"/>
    <n v="0.28257932416217457"/>
    <x v="2"/>
  </r>
  <r>
    <s v="INV101654"/>
    <x v="238"/>
    <s v="CUST0247"/>
    <s v="PRD0111"/>
    <s v="STR028"/>
    <s v="EMP0206"/>
    <n v="3"/>
    <n v="989.96"/>
    <n v="20"/>
    <n v="593.98"/>
    <n v="5"/>
    <n v="118.8"/>
    <n v="2494.6999999999998"/>
    <n v="1771.44"/>
    <n v="604.45999999999981"/>
    <x v="2"/>
    <x v="2"/>
    <x v="0"/>
    <x v="0"/>
    <s v="21:16"/>
    <s v="Weekend"/>
    <x v="2"/>
    <n v="5"/>
    <n v="2024"/>
    <s v="May-2024"/>
    <x v="11"/>
    <s v="Casual Shirt"/>
    <x v="18"/>
    <s v="TrendMart Shivamogga Standard"/>
    <x v="2"/>
    <s v="Gauri Balasubramaniam"/>
    <x v="2"/>
    <s v="Arjun Krishnan"/>
    <n v="5"/>
    <d v="2024-05-01T00:00:00"/>
    <x v="75"/>
    <n v="0.24229767106265276"/>
    <x v="3"/>
  </r>
  <r>
    <s v="INV101656"/>
    <x v="88"/>
    <s v="CUST0441"/>
    <s v="PRD0246"/>
    <s v="STR021"/>
    <s v="EMP0269"/>
    <n v="1"/>
    <n v="1145.05"/>
    <n v="20"/>
    <n v="229.01"/>
    <n v="12"/>
    <n v="109.92"/>
    <n v="1025.96"/>
    <n v="744"/>
    <n v="172.04000000000002"/>
    <x v="2"/>
    <x v="2"/>
    <x v="0"/>
    <x v="0"/>
    <s v="20:28"/>
    <s v="Weekday"/>
    <x v="7"/>
    <n v="9"/>
    <n v="2024"/>
    <s v="Sep-2024"/>
    <x v="0"/>
    <s v="Printed Kurti"/>
    <x v="1"/>
    <s v="TrendMart Kozhikode Standard"/>
    <x v="1"/>
    <s v="Rahul Naicker"/>
    <x v="0"/>
    <s v="Ishwarya Shetty"/>
    <n v="9"/>
    <d v="2024-09-01T00:00:00"/>
    <x v="228"/>
    <n v="0.16768684938983977"/>
    <x v="3"/>
  </r>
  <r>
    <s v="INV101657"/>
    <x v="39"/>
    <s v="CUST0015"/>
    <s v="PRD0156"/>
    <s v="STR107"/>
    <s v="EMP0260"/>
    <n v="2"/>
    <n v="1399.6"/>
    <n v="15"/>
    <n v="419.88"/>
    <n v="12"/>
    <n v="285.52"/>
    <n v="2664.84"/>
    <n v="1786.74"/>
    <n v="592.58000000000015"/>
    <x v="3"/>
    <x v="3"/>
    <x v="1"/>
    <x v="0"/>
    <s v="15:20"/>
    <s v="Weekday"/>
    <x v="9"/>
    <n v="11"/>
    <n v="2024"/>
    <s v="Nov-2024"/>
    <x v="0"/>
    <s v="A-Line Kurti"/>
    <x v="34"/>
    <s v="TrendMart Kochi High Street"/>
    <x v="1"/>
    <s v="Sunita Chettiar"/>
    <x v="0"/>
    <s v="Malathi Varma"/>
    <n v="11"/>
    <d v="2024-11-01T00:00:00"/>
    <x v="197"/>
    <n v="0.22236982332898039"/>
    <x v="4"/>
  </r>
  <r>
    <s v="INV101658"/>
    <x v="236"/>
    <s v="CUST0240"/>
    <s v="PRD0159"/>
    <s v="STR065"/>
    <s v="EMP0127"/>
    <n v="3"/>
    <n v="840.19"/>
    <n v="20"/>
    <n v="504.11"/>
    <n v="5"/>
    <n v="100.82"/>
    <n v="2117.2800000000002"/>
    <n v="1974.57"/>
    <n v="41.890000000000271"/>
    <x v="3"/>
    <x v="3"/>
    <x v="0"/>
    <x v="0"/>
    <s v="17:26"/>
    <s v="Weekend"/>
    <x v="3"/>
    <n v="7"/>
    <n v="2024"/>
    <s v="Jul-2024"/>
    <x v="5"/>
    <s v="Skinny Fit"/>
    <x v="44"/>
    <s v="TrendMart Guntur Flagship"/>
    <x v="0"/>
    <s v="Jyothi Gounder"/>
    <x v="3"/>
    <s v="Chandra Reddy"/>
    <n v="7"/>
    <d v="2024-07-01T00:00:00"/>
    <x v="212"/>
    <n v="1.9784818257386962E-2"/>
    <x v="3"/>
  </r>
  <r>
    <s v="INV101659"/>
    <x v="117"/>
    <s v="CUST0676"/>
    <s v="PRD0176"/>
    <s v="STR090"/>
    <s v="EMP0173"/>
    <n v="2"/>
    <n v="1093.23"/>
    <n v="0"/>
    <n v="0"/>
    <n v="12"/>
    <n v="262.38"/>
    <n v="2448.84"/>
    <n v="1541.46"/>
    <n v="645.00000000000011"/>
    <x v="1"/>
    <x v="1"/>
    <x v="1"/>
    <x v="0"/>
    <s v="15:10"/>
    <s v="Weekday"/>
    <x v="9"/>
    <n v="11"/>
    <n v="2024"/>
    <s v="Nov-2024"/>
    <x v="0"/>
    <s v="A-Line Kurti"/>
    <x v="32"/>
    <s v="TrendMart Kannur Outlet"/>
    <x v="1"/>
    <s v="Dinesh Chandran"/>
    <x v="2"/>
    <s v="Logesh Gopalakrishnan"/>
    <n v="11"/>
    <d v="2024-11-01T00:00:00"/>
    <x v="168"/>
    <n v="0.26339001323075417"/>
    <x v="2"/>
  </r>
  <r>
    <s v="INV101660"/>
    <x v="172"/>
    <s v="CUST0635"/>
    <s v="PRD0187"/>
    <s v="STR120"/>
    <s v="EMP0090"/>
    <n v="3"/>
    <n v="2778.52"/>
    <n v="10"/>
    <n v="833.56"/>
    <n v="12"/>
    <n v="900.24"/>
    <n v="8402.24"/>
    <n v="5875.17"/>
    <n v="1626.8299999999997"/>
    <x v="2"/>
    <x v="2"/>
    <x v="0"/>
    <x v="0"/>
    <s v="20:42"/>
    <s v="Weekday"/>
    <x v="1"/>
    <n v="10"/>
    <n v="2024"/>
    <s v="Oct-2024"/>
    <x v="16"/>
    <s v="Sherwani"/>
    <x v="8"/>
    <s v="TrendMart Karimnagar Standard"/>
    <x v="2"/>
    <s v="Jagan Bhat"/>
    <x v="0"/>
    <s v="Padma Gounder"/>
    <n v="10"/>
    <d v="2024-10-01T00:00:00"/>
    <x v="219"/>
    <n v="0.19361860646684689"/>
    <x v="0"/>
  </r>
  <r>
    <s v="INV101661"/>
    <x v="85"/>
    <s v="CUST0420"/>
    <s v="PRD0223"/>
    <s v="STR031"/>
    <s v="EMP0173"/>
    <n v="2"/>
    <n v="1007.84"/>
    <n v="5"/>
    <n v="100.78"/>
    <n v="12"/>
    <n v="229.79"/>
    <n v="2144.69"/>
    <n v="1522.14"/>
    <n v="392.76"/>
    <x v="0"/>
    <x v="0"/>
    <x v="1"/>
    <x v="0"/>
    <s v="21:17"/>
    <s v="Weekday"/>
    <x v="1"/>
    <n v="10"/>
    <n v="2024"/>
    <s v="Oct-2024"/>
    <x v="19"/>
    <s v="Casual Belt"/>
    <x v="4"/>
    <s v="TrendMart Kozhikode Mall Kiosk"/>
    <x v="1"/>
    <s v="Ravi Krishnan"/>
    <x v="2"/>
    <s v="Logesh Gopalakrishnan"/>
    <n v="10"/>
    <d v="2024-10-01T00:00:00"/>
    <x v="208"/>
    <n v="0.18313136164200886"/>
    <x v="2"/>
  </r>
  <r>
    <s v="INV101662"/>
    <x v="43"/>
    <s v="CUST0100"/>
    <s v="PRD0180"/>
    <s v="STR010"/>
    <s v="EMP0203"/>
    <n v="1"/>
    <n v="2556.13"/>
    <n v="15"/>
    <n v="383.42"/>
    <n v="12"/>
    <n v="260.73"/>
    <n v="2433.44"/>
    <n v="1888.29"/>
    <n v="284.42000000000007"/>
    <x v="0"/>
    <x v="0"/>
    <x v="0"/>
    <x v="0"/>
    <s v="13:38"/>
    <s v="Weekday"/>
    <x v="9"/>
    <n v="11"/>
    <n v="2024"/>
    <s v="Nov-2024"/>
    <x v="16"/>
    <s v="Kurta"/>
    <x v="1"/>
    <s v="TrendMart Kochi Mall Kiosk"/>
    <x v="1"/>
    <s v="Chidambaram Rao"/>
    <x v="2"/>
    <s v="Rani Mishra"/>
    <n v="11"/>
    <d v="2024-11-01T00:00:00"/>
    <x v="221"/>
    <n v="0.1168798080084161"/>
    <x v="4"/>
  </r>
  <r>
    <s v="INV101663"/>
    <x v="250"/>
    <s v="CUST0515"/>
    <s v="PRD0160"/>
    <s v="STR094"/>
    <s v="EMP0121"/>
    <n v="1"/>
    <n v="1099.07"/>
    <n v="25"/>
    <n v="274.77"/>
    <n v="12"/>
    <n v="98.92"/>
    <n v="923.22"/>
    <n v="759"/>
    <n v="65.300000000000026"/>
    <x v="1"/>
    <x v="1"/>
    <x v="0"/>
    <x v="0"/>
    <s v="15:44"/>
    <s v="Weekday"/>
    <x v="7"/>
    <n v="9"/>
    <n v="2024"/>
    <s v="Sep-2024"/>
    <x v="7"/>
    <s v="Jeggings"/>
    <x v="18"/>
    <s v="TrendMart Kollam Flagship"/>
    <x v="1"/>
    <s v="Saranya Hegde"/>
    <x v="3"/>
    <s v="Yamini Pandian"/>
    <n v="9"/>
    <d v="2024-09-01T00:00:00"/>
    <x v="30"/>
    <n v="7.0730703407638512E-2"/>
    <x v="1"/>
  </r>
  <r>
    <s v="INV101664"/>
    <x v="57"/>
    <s v="CUST0307"/>
    <s v="PRD0125"/>
    <s v="STR110"/>
    <s v="EMP0255"/>
    <n v="1"/>
    <n v="3644.14"/>
    <n v="15"/>
    <n v="546.62"/>
    <n v="12"/>
    <n v="371.7"/>
    <n v="3469.22"/>
    <n v="2069.33"/>
    <n v="1028.1899999999998"/>
    <x v="2"/>
    <x v="2"/>
    <x v="1"/>
    <x v="0"/>
    <s v="10:37"/>
    <s v="Weekend"/>
    <x v="2"/>
    <n v="5"/>
    <n v="2024"/>
    <s v="May-2024"/>
    <x v="12"/>
    <s v="Sling Bag"/>
    <x v="2"/>
    <s v="TrendMart Thoothukudi Outlet"/>
    <x v="1"/>
    <s v="Hariharan Mishra"/>
    <x v="1"/>
    <s v="Venkat Sharma"/>
    <n v="5"/>
    <d v="2024-05-01T00:00:00"/>
    <x v="22"/>
    <n v="0.29637497766068449"/>
    <x v="4"/>
  </r>
  <r>
    <s v="INV101665"/>
    <x v="234"/>
    <s v="CUST0507"/>
    <s v="PRD0078"/>
    <s v="STR032"/>
    <s v="EMP0160"/>
    <n v="2"/>
    <n v="1108.73"/>
    <n v="25"/>
    <n v="554.37"/>
    <n v="12"/>
    <n v="199.57"/>
    <n v="1862.66"/>
    <n v="1656.88"/>
    <n v="6.2099999999999795"/>
    <x v="0"/>
    <x v="0"/>
    <x v="0"/>
    <x v="0"/>
    <s v="13:23"/>
    <s v="Weekend"/>
    <x v="6"/>
    <n v="1"/>
    <n v="2025"/>
    <s v="Jan-2025"/>
    <x v="5"/>
    <s v="Regular Fit"/>
    <x v="5"/>
    <s v="TrendMart Kochi Standard"/>
    <x v="1"/>
    <s v="Ravi Kamath"/>
    <x v="0"/>
    <s v="Ganesh Iyengar"/>
    <n v="13"/>
    <d v="2025-01-01T00:00:00"/>
    <x v="11"/>
    <n v="3.333941782182459E-3"/>
    <x v="1"/>
  </r>
  <r>
    <s v="INV101666"/>
    <x v="1"/>
    <s v="CUST0052"/>
    <s v="PRD0048"/>
    <s v="STR116"/>
    <s v="EMP0204"/>
    <n v="2"/>
    <n v="1120.7"/>
    <n v="0"/>
    <n v="0"/>
    <n v="12"/>
    <n v="268.97000000000003"/>
    <n v="2510.37"/>
    <n v="1167.72"/>
    <n v="1073.6799999999998"/>
    <x v="3"/>
    <x v="3"/>
    <x v="0"/>
    <x v="0"/>
    <s v="20:22"/>
    <s v="Weekend"/>
    <x v="1"/>
    <n v="10"/>
    <n v="2024"/>
    <s v="Oct-2024"/>
    <x v="6"/>
    <s v="Tie"/>
    <x v="25"/>
    <s v="TrendMart Madurai High Street"/>
    <x v="1"/>
    <s v="Dhruv Achari"/>
    <x v="0"/>
    <s v="Rahul Krishnan"/>
    <n v="10"/>
    <d v="2024-10-01T00:00:00"/>
    <x v="18"/>
    <n v="0.42769790907316446"/>
    <x v="2"/>
  </r>
  <r>
    <s v="INV101667"/>
    <x v="326"/>
    <s v="CUST0174"/>
    <s v="PRD0230"/>
    <s v="STR100"/>
    <s v="EMP0127"/>
    <n v="1"/>
    <n v="1233.27"/>
    <n v="15"/>
    <n v="184.99"/>
    <n v="12"/>
    <n v="125.79"/>
    <n v="1174.07"/>
    <n v="859.94"/>
    <n v="188.33999999999986"/>
    <x v="0"/>
    <x v="0"/>
    <x v="0"/>
    <x v="0"/>
    <s v="21:47"/>
    <s v="Weekday"/>
    <x v="8"/>
    <n v="3"/>
    <n v="2025"/>
    <s v="Mar-2025"/>
    <x v="0"/>
    <s v="Anarkali Kurti"/>
    <x v="34"/>
    <s v="TrendMart Hubballi Standard"/>
    <x v="2"/>
    <s v="Preethi Naicker"/>
    <x v="0"/>
    <s v="Chandra Reddy"/>
    <n v="15"/>
    <d v="2025-03-01T00:00:00"/>
    <x v="237"/>
    <n v="0.16041632952038623"/>
    <x v="4"/>
  </r>
  <r>
    <s v="INV101668"/>
    <x v="139"/>
    <s v="CUST0147"/>
    <s v="PRD0139"/>
    <s v="STR099"/>
    <s v="EMP0090"/>
    <n v="0"/>
    <n v="1129.23"/>
    <n v="15"/>
    <n v="0"/>
    <n v="12"/>
    <n v="0"/>
    <n v="0"/>
    <n v="0"/>
    <n v="0"/>
    <x v="2"/>
    <x v="2"/>
    <x v="1"/>
    <x v="0"/>
    <s v="11:19"/>
    <s v="Weekday"/>
    <x v="10"/>
    <n v="4"/>
    <n v="2024"/>
    <s v="Apr-2024"/>
    <x v="5"/>
    <s v="Slim Fit"/>
    <x v="27"/>
    <s v="TrendMart Khammam Standard"/>
    <x v="2"/>
    <s v="Ashok Venkatesan"/>
    <x v="0"/>
    <s v="Padma Gounder"/>
    <n v="4"/>
    <d v="2024-04-01T00:00:00"/>
    <x v="46"/>
    <n v="0"/>
    <x v="4"/>
  </r>
  <r>
    <s v="INV101669"/>
    <x v="183"/>
    <s v="CUST0726"/>
    <s v="PRD0021"/>
    <s v="STR042"/>
    <s v="EMP0061"/>
    <n v="3"/>
    <n v="1168.1300000000001"/>
    <n v="0"/>
    <n v="0"/>
    <n v="12"/>
    <n v="420.53"/>
    <n v="3924.92"/>
    <n v="2645.79"/>
    <n v="858.60000000000014"/>
    <x v="2"/>
    <x v="2"/>
    <x v="1"/>
    <x v="0"/>
    <s v="17:22"/>
    <s v="Weekday"/>
    <x v="4"/>
    <n v="2"/>
    <n v="2025"/>
    <s v="Feb-2025"/>
    <x v="17"/>
    <s v="Track Pant"/>
    <x v="0"/>
    <s v="TrendMart Thrissur Standard"/>
    <x v="1"/>
    <s v="Dhanya Raman"/>
    <x v="3"/>
    <s v="Ganapathy Naidu"/>
    <n v="14"/>
    <d v="2025-02-01T00:00:00"/>
    <x v="127"/>
    <n v="0.21875605107874813"/>
    <x v="2"/>
  </r>
  <r>
    <s v="INV101670"/>
    <x v="34"/>
    <s v="CUST0140"/>
    <s v="PRD0151"/>
    <s v="STR100"/>
    <s v="EMP0090"/>
    <n v="1"/>
    <n v="1334.56"/>
    <n v="30"/>
    <n v="400.37"/>
    <n v="12"/>
    <n v="112.1"/>
    <n v="1046.29"/>
    <n v="834.96"/>
    <n v="99.229999999999933"/>
    <x v="2"/>
    <x v="2"/>
    <x v="0"/>
    <x v="0"/>
    <s v="21:55"/>
    <s v="Weekday"/>
    <x v="0"/>
    <n v="12"/>
    <n v="2024"/>
    <s v="Dec-2024"/>
    <x v="7"/>
    <s v="Bootcut"/>
    <x v="4"/>
    <s v="TrendMart Hubballi Standard"/>
    <x v="2"/>
    <s v="Usha Shetty"/>
    <x v="1"/>
    <s v="Padma Gounder"/>
    <n v="12"/>
    <d v="2024-12-01T00:00:00"/>
    <x v="65"/>
    <n v="9.4839862753156326E-2"/>
    <x v="1"/>
  </r>
  <r>
    <s v="INV101671"/>
    <x v="106"/>
    <s v="CUST0205"/>
    <s v="PRD0166"/>
    <s v="STR096"/>
    <s v="EMP0132"/>
    <n v="2"/>
    <n v="1418.17"/>
    <n v="0"/>
    <n v="0"/>
    <n v="12"/>
    <n v="340.36"/>
    <n v="3176.7"/>
    <n v="2058.48"/>
    <n v="777.85999999999979"/>
    <x v="3"/>
    <x v="3"/>
    <x v="0"/>
    <x v="0"/>
    <s v="14:42"/>
    <s v="Weekday"/>
    <x v="10"/>
    <n v="4"/>
    <n v="2024"/>
    <s v="Apr-2024"/>
    <x v="4"/>
    <s v="Joggers"/>
    <x v="9"/>
    <s v="TrendMart Mangaluru Mall Kiosk"/>
    <x v="2"/>
    <s v="Anil Mishra"/>
    <x v="3"/>
    <s v="Vasanthi Gupta"/>
    <n v="4"/>
    <d v="2024-04-01T00:00:00"/>
    <x v="242"/>
    <n v="0.24486416721755275"/>
    <x v="2"/>
  </r>
  <r>
    <s v="INV101672"/>
    <x v="73"/>
    <s v="CUST0580"/>
    <s v="PRD0224"/>
    <s v="STR030"/>
    <s v="EMP0045"/>
    <n v="2"/>
    <n v="5063.82"/>
    <n v="10"/>
    <n v="1012.76"/>
    <n v="12"/>
    <n v="1093.79"/>
    <n v="10208.67"/>
    <n v="6741.6"/>
    <n v="2373.2799999999997"/>
    <x v="4"/>
    <x v="4"/>
    <x v="1"/>
    <x v="0"/>
    <s v="20:14"/>
    <s v="Weekday"/>
    <x v="3"/>
    <n v="7"/>
    <n v="2024"/>
    <s v="Jul-2024"/>
    <x v="2"/>
    <s v="Printed Saree"/>
    <x v="3"/>
    <s v="TrendMart Kochi Standard"/>
    <x v="1"/>
    <s v="Tarun Varma"/>
    <x v="0"/>
    <s v="Chitra Chettiar"/>
    <n v="7"/>
    <d v="2024-07-01T00:00:00"/>
    <x v="3"/>
    <n v="0.23247690443515168"/>
    <x v="0"/>
  </r>
  <r>
    <s v="INV101673"/>
    <x v="146"/>
    <s v="CUST0465"/>
    <s v="PRD0241"/>
    <s v="STR014"/>
    <s v="EMP0063"/>
    <n v="1"/>
    <n v="1834.39"/>
    <n v="5"/>
    <n v="91.72"/>
    <n v="12"/>
    <n v="209.12"/>
    <n v="1951.79"/>
    <n v="1115.19"/>
    <n v="627.4799999999999"/>
    <x v="2"/>
    <x v="2"/>
    <x v="1"/>
    <x v="0"/>
    <s v="10:56"/>
    <s v="Weekend"/>
    <x v="9"/>
    <n v="11"/>
    <n v="2024"/>
    <s v="Nov-2024"/>
    <x v="4"/>
    <s v="Sports T-Shirt"/>
    <x v="14"/>
    <s v="TrendMart Tirupati Outlet"/>
    <x v="0"/>
    <s v="Hariharan Reddy"/>
    <x v="1"/>
    <s v="Anusuya Subramaniam"/>
    <n v="11"/>
    <d v="2024-11-01T00:00:00"/>
    <x v="102"/>
    <n v="0.32148950450611996"/>
    <x v="2"/>
  </r>
  <r>
    <s v="INV101674"/>
    <x v="104"/>
    <s v="CUST0473"/>
    <s v="PRD0140"/>
    <s v="STR119"/>
    <s v="EMP0045"/>
    <n v="4"/>
    <n v="552.12"/>
    <n v="0"/>
    <n v="0"/>
    <n v="5"/>
    <n v="110.42"/>
    <n v="2318.9"/>
    <n v="1395"/>
    <n v="813.48000000000013"/>
    <x v="4"/>
    <x v="4"/>
    <x v="0"/>
    <x v="0"/>
    <s v="10:09"/>
    <s v="Weekday"/>
    <x v="5"/>
    <n v="6"/>
    <n v="2024"/>
    <s v="Jun-2024"/>
    <x v="1"/>
    <s v="Polo"/>
    <x v="5"/>
    <s v="TrendMart Vijayawada Standard"/>
    <x v="0"/>
    <s v="Kalyani Balasubramaniam"/>
    <x v="1"/>
    <s v="Chitra Chettiar"/>
    <n v="6"/>
    <d v="2024-06-01T00:00:00"/>
    <x v="166"/>
    <n v="0.3508042606408211"/>
    <x v="2"/>
  </r>
  <r>
    <s v="INV101675"/>
    <x v="221"/>
    <s v="CUST0697"/>
    <s v="PRD0181"/>
    <s v="STR058"/>
    <s v="EMP0206"/>
    <n v="3"/>
    <n v="754.84"/>
    <n v="15"/>
    <n v="339.68"/>
    <n v="5"/>
    <n v="96.24"/>
    <n v="2021.08"/>
    <n v="1710.54"/>
    <n v="214.29999999999995"/>
    <x v="2"/>
    <x v="2"/>
    <x v="0"/>
    <x v="0"/>
    <s v="13:50"/>
    <s v="Weekday"/>
    <x v="3"/>
    <n v="7"/>
    <n v="2024"/>
    <s v="Jul-2024"/>
    <x v="18"/>
    <s v="Leather Wallet"/>
    <x v="44"/>
    <s v="TrendMart Thoothukudi Flagship"/>
    <x v="1"/>
    <s v="Nisha Iyer"/>
    <x v="0"/>
    <s v="Arjun Krishnan"/>
    <n v="7"/>
    <d v="2024-07-01T00:00:00"/>
    <x v="180"/>
    <n v="0.10603241831100202"/>
    <x v="4"/>
  </r>
  <r>
    <s v="INV101676"/>
    <x v="347"/>
    <s v="CUST0698"/>
    <s v="PRD0222"/>
    <s v="STR024"/>
    <s v="EMP0204"/>
    <n v="3"/>
    <n v="692.69"/>
    <n v="10"/>
    <n v="207.81"/>
    <n v="5"/>
    <n v="93.51"/>
    <n v="1963.77"/>
    <n v="1211.7"/>
    <n v="658.56"/>
    <x v="2"/>
    <x v="2"/>
    <x v="0"/>
    <x v="0"/>
    <s v="16:10"/>
    <s v="Weekday"/>
    <x v="11"/>
    <n v="8"/>
    <n v="2024"/>
    <s v="Aug-2024"/>
    <x v="1"/>
    <s v="Polo"/>
    <x v="33"/>
    <s v="TrendMart Nellore Standard"/>
    <x v="0"/>
    <s v="Venkat Sundaram"/>
    <x v="0"/>
    <s v="Rahul Krishnan"/>
    <n v="8"/>
    <d v="2024-08-01T00:00:00"/>
    <x v="239"/>
    <n v="0.33535495501000623"/>
    <x v="0"/>
  </r>
  <r>
    <s v="INV101677"/>
    <x v="28"/>
    <s v="CUST0148"/>
    <s v="PRD0203"/>
    <s v="STR007"/>
    <s v="EMP0276"/>
    <n v="2"/>
    <n v="1169.83"/>
    <n v="0"/>
    <n v="0"/>
    <n v="12"/>
    <n v="280.76"/>
    <n v="2620.42"/>
    <n v="1829.44"/>
    <n v="510.22"/>
    <x v="1"/>
    <x v="1"/>
    <x v="0"/>
    <x v="1"/>
    <s v="13:39"/>
    <s v="Weekend"/>
    <x v="10"/>
    <n v="4"/>
    <n v="2024"/>
    <s v="Apr-2024"/>
    <x v="4"/>
    <s v="Sports T-Shirt"/>
    <x v="34"/>
    <s v="TrendMart Thoothukudi Mall Kiosk"/>
    <x v="1"/>
    <s v="Vasu Mudaliar"/>
    <x v="3"/>
    <s v="Manoj Ramachandran"/>
    <n v="4"/>
    <d v="2024-04-01T00:00:00"/>
    <x v="60"/>
    <n v="0.19470924508284931"/>
    <x v="2"/>
  </r>
  <r>
    <s v="INV101678"/>
    <x v="189"/>
    <s v="CUST0630"/>
    <s v="PRD0115"/>
    <s v="STR042"/>
    <s v="EMP0276"/>
    <n v="3"/>
    <n v="1720.17"/>
    <n v="0"/>
    <n v="0"/>
    <n v="12"/>
    <n v="619.26"/>
    <n v="5779.77"/>
    <n v="3422.7"/>
    <n v="1737.8100000000006"/>
    <x v="0"/>
    <x v="0"/>
    <x v="1"/>
    <x v="0"/>
    <s v="17:14"/>
    <s v="Weekday"/>
    <x v="0"/>
    <n v="12"/>
    <n v="2024"/>
    <s v="Dec-2024"/>
    <x v="8"/>
    <s v="Bodycon Dress"/>
    <x v="1"/>
    <s v="TrendMart Thrissur Standard"/>
    <x v="1"/>
    <s v="Manikandan Naidu"/>
    <x v="1"/>
    <s v="Manoj Ramachandran"/>
    <n v="12"/>
    <d v="2024-12-01T00:00:00"/>
    <x v="57"/>
    <n v="0.3006711339724592"/>
    <x v="2"/>
  </r>
  <r>
    <s v="INV101679"/>
    <x v="186"/>
    <s v="CUST0840"/>
    <s v="PRD0122"/>
    <s v="STR027"/>
    <s v="EMP0225"/>
    <n v="3"/>
    <n v="731.38"/>
    <n v="10"/>
    <n v="219.41"/>
    <n v="3"/>
    <n v="59.24"/>
    <n v="2033.97"/>
    <n v="1670.97"/>
    <n v="303.76"/>
    <x v="3"/>
    <x v="3"/>
    <x v="0"/>
    <x v="0"/>
    <s v="19:36"/>
    <s v="Weekday"/>
    <x v="4"/>
    <n v="2"/>
    <n v="2025"/>
    <s v="Feb-2025"/>
    <x v="14"/>
    <s v="Necklace"/>
    <x v="21"/>
    <s v="TrendMart Hyderabad Standard"/>
    <x v="2"/>
    <s v="Srinivas Chandran"/>
    <x v="0"/>
    <s v="Swathi Achari"/>
    <n v="14"/>
    <d v="2025-02-01T00:00:00"/>
    <x v="37"/>
    <n v="0.14934340231173518"/>
    <x v="0"/>
  </r>
  <r>
    <s v="INV101680"/>
    <x v="221"/>
    <s v="CUST0757"/>
    <s v="PRD0092"/>
    <s v="STR023"/>
    <s v="EMP0045"/>
    <n v="2"/>
    <n v="3756.82"/>
    <n v="15"/>
    <n v="1127.05"/>
    <n v="12"/>
    <n v="766.39"/>
    <n v="7152.98"/>
    <n v="5464.62"/>
    <n v="921.96999999999969"/>
    <x v="3"/>
    <x v="3"/>
    <x v="0"/>
    <x v="0"/>
    <s v="14:35"/>
    <s v="Weekday"/>
    <x v="3"/>
    <n v="7"/>
    <n v="2024"/>
    <s v="Jul-2024"/>
    <x v="2"/>
    <s v="Georgette Saree"/>
    <x v="39"/>
    <s v="TrendMart Thoothukudi High Street"/>
    <x v="1"/>
    <s v="Ramya Hegde"/>
    <x v="1"/>
    <s v="Chitra Chettiar"/>
    <n v="7"/>
    <d v="2024-07-01T00:00:00"/>
    <x v="149"/>
    <n v="0.12889313265240498"/>
    <x v="4"/>
  </r>
  <r>
    <s v="INV101681"/>
    <x v="27"/>
    <s v="CUST0278"/>
    <s v="PRD0043"/>
    <s v="STR007"/>
    <s v="EMP0240"/>
    <n v="1"/>
    <n v="3649.66"/>
    <n v="5"/>
    <n v="182.48"/>
    <n v="12"/>
    <n v="416.06"/>
    <n v="3883.24"/>
    <n v="2034.01"/>
    <n v="1433.1699999999998"/>
    <x v="2"/>
    <x v="2"/>
    <x v="1"/>
    <x v="0"/>
    <s v="17:29"/>
    <s v="Weekend"/>
    <x v="1"/>
    <n v="10"/>
    <n v="2024"/>
    <s v="Oct-2024"/>
    <x v="12"/>
    <s v="Sling Bag"/>
    <x v="20"/>
    <s v="TrendMart Thoothukudi Mall Kiosk"/>
    <x v="1"/>
    <s v="Janani Achari"/>
    <x v="0"/>
    <s v="Gopal Prasad"/>
    <n v="10"/>
    <d v="2024-10-01T00:00:00"/>
    <x v="63"/>
    <n v="0.36906552260483511"/>
    <x v="2"/>
  </r>
  <r>
    <s v="INV101682"/>
    <x v="27"/>
    <s v="CUST0247"/>
    <s v="PRD0243"/>
    <s v="STR069"/>
    <s v="EMP0206"/>
    <n v="1"/>
    <n v="1469.21"/>
    <n v="0"/>
    <n v="0"/>
    <n v="12"/>
    <n v="176.31"/>
    <n v="1645.52"/>
    <n v="876.92"/>
    <n v="592.29"/>
    <x v="1"/>
    <x v="1"/>
    <x v="0"/>
    <x v="0"/>
    <s v="17:08"/>
    <s v="Weekend"/>
    <x v="1"/>
    <n v="10"/>
    <n v="2024"/>
    <s v="Oct-2024"/>
    <x v="0"/>
    <s v="Straight Kurti"/>
    <x v="12"/>
    <s v="TrendMart Erode Mall Kiosk"/>
    <x v="1"/>
    <s v="Gauri Balasubramaniam"/>
    <x v="2"/>
    <s v="Arjun Krishnan"/>
    <n v="10"/>
    <d v="2024-10-01T00:00:00"/>
    <x v="21"/>
    <n v="0.35994093052652049"/>
    <x v="2"/>
  </r>
  <r>
    <s v="INV101683"/>
    <x v="139"/>
    <s v="CUST0177"/>
    <s v="PRD0120"/>
    <s v="STR072"/>
    <s v="EMP0204"/>
    <n v="1"/>
    <n v="556.62"/>
    <n v="0"/>
    <n v="0"/>
    <n v="5"/>
    <n v="27.83"/>
    <n v="584.45000000000005"/>
    <n v="371.12"/>
    <n v="185.50000000000006"/>
    <x v="0"/>
    <x v="0"/>
    <x v="1"/>
    <x v="0"/>
    <s v="10:41"/>
    <s v="Weekday"/>
    <x v="10"/>
    <n v="4"/>
    <n v="2024"/>
    <s v="Apr-2024"/>
    <x v="18"/>
    <s v="Card Holder"/>
    <x v="9"/>
    <s v="TrendMart Visakhapatnam Standard"/>
    <x v="0"/>
    <s v="Revathi Yadav"/>
    <x v="2"/>
    <s v="Rahul Krishnan"/>
    <n v="4"/>
    <d v="2024-04-01T00:00:00"/>
    <x v="120"/>
    <n v="0.31739242022414244"/>
    <x v="2"/>
  </r>
  <r>
    <s v="INV101684"/>
    <x v="149"/>
    <s v="CUST0217"/>
    <s v="PRD0212"/>
    <s v="STR026"/>
    <s v="EMP0206"/>
    <n v="1"/>
    <n v="3021.76"/>
    <n v="20"/>
    <n v="604.35"/>
    <n v="12"/>
    <n v="290.08999999999997"/>
    <n v="2707.5"/>
    <n v="2039.7"/>
    <n v="377.71"/>
    <x v="0"/>
    <x v="0"/>
    <x v="0"/>
    <x v="0"/>
    <s v="19:11"/>
    <s v="Weekend"/>
    <x v="0"/>
    <n v="12"/>
    <n v="2024"/>
    <s v="Dec-2024"/>
    <x v="9"/>
    <s v="Digital Watch"/>
    <x v="36"/>
    <s v="TrendMart Guntur Standard"/>
    <x v="0"/>
    <s v="Revathi Sundaram"/>
    <x v="2"/>
    <s v="Arjun Krishnan"/>
    <n v="12"/>
    <d v="2024-12-01T00:00:00"/>
    <x v="161"/>
    <n v="0.13950507848568788"/>
    <x v="3"/>
  </r>
  <r>
    <s v="INV101685"/>
    <x v="160"/>
    <s v="CUST0220"/>
    <s v="PRD0090"/>
    <s v="STR037"/>
    <s v="EMP0156"/>
    <n v="4"/>
    <n v="667.77"/>
    <n v="15"/>
    <n v="400.66"/>
    <n v="5"/>
    <n v="113.52"/>
    <n v="2383.94"/>
    <n v="1677.12"/>
    <n v="593.30000000000018"/>
    <x v="0"/>
    <x v="0"/>
    <x v="0"/>
    <x v="0"/>
    <s v="16:10"/>
    <s v="Weekday"/>
    <x v="5"/>
    <n v="6"/>
    <n v="2024"/>
    <s v="Jun-2024"/>
    <x v="1"/>
    <s v="Round Neck"/>
    <x v="19"/>
    <s v="TrendMart Vijayawada High Street"/>
    <x v="0"/>
    <s v="Jagan Chandran"/>
    <x v="1"/>
    <s v="Deepthi Iyengar"/>
    <n v="6"/>
    <d v="2024-06-01T00:00:00"/>
    <x v="31"/>
    <n v="0.24887371326459565"/>
    <x v="4"/>
  </r>
  <r>
    <s v="INV101686"/>
    <x v="11"/>
    <s v="CUST0034"/>
    <s v="PRD0207"/>
    <s v="STR070"/>
    <s v="EMP0141"/>
    <n v="2"/>
    <n v="4715"/>
    <n v="25"/>
    <n v="2357.5"/>
    <n v="12"/>
    <n v="848.7"/>
    <n v="7921.2"/>
    <n v="6046.26"/>
    <n v="1026.2399999999996"/>
    <x v="3"/>
    <x v="3"/>
    <x v="0"/>
    <x v="0"/>
    <s v="17:27"/>
    <s v="Weekday"/>
    <x v="8"/>
    <n v="3"/>
    <n v="2025"/>
    <s v="Mar-2025"/>
    <x v="2"/>
    <s v="Georgette Saree"/>
    <x v="3"/>
    <s v="TrendMart Alappuzha Mall Kiosk"/>
    <x v="1"/>
    <s v="Bhagya Sundaram"/>
    <x v="3"/>
    <s v="Dhruv Mishra"/>
    <n v="15"/>
    <d v="2025-03-01T00:00:00"/>
    <x v="193"/>
    <n v="0.1295561278594152"/>
    <x v="1"/>
  </r>
  <r>
    <s v="INV101687"/>
    <x v="54"/>
    <s v="CUST0180"/>
    <s v="PRD0231"/>
    <s v="STR043"/>
    <s v="EMP0132"/>
    <n v="1"/>
    <n v="1356.88"/>
    <n v="20"/>
    <n v="271.38"/>
    <n v="12"/>
    <n v="130.26"/>
    <n v="1215.76"/>
    <n v="894.68"/>
    <n v="190.82000000000005"/>
    <x v="1"/>
    <x v="1"/>
    <x v="0"/>
    <x v="0"/>
    <s v="16:26"/>
    <s v="Weekday"/>
    <x v="0"/>
    <n v="12"/>
    <n v="2024"/>
    <s v="Dec-2024"/>
    <x v="4"/>
    <s v="Track Suit"/>
    <x v="30"/>
    <s v="TrendMart Mangaluru Standard"/>
    <x v="2"/>
    <s v="Gauri Pillai"/>
    <x v="1"/>
    <s v="Vasanthi Gupta"/>
    <n v="12"/>
    <d v="2024-12-01T00:00:00"/>
    <x v="151"/>
    <n v="0.15695532012897287"/>
    <x v="3"/>
  </r>
  <r>
    <s v="INV101688"/>
    <x v="243"/>
    <s v="CUST0330"/>
    <s v="PRD0013"/>
    <s v="STR014"/>
    <s v="EMP0160"/>
    <n v="1"/>
    <n v="823.7"/>
    <n v="25"/>
    <n v="205.93"/>
    <n v="5"/>
    <n v="30.89"/>
    <n v="648.66"/>
    <n v="550.01"/>
    <n v="67.759999999999977"/>
    <x v="0"/>
    <x v="0"/>
    <x v="0"/>
    <x v="0"/>
    <s v="16:59"/>
    <s v="Weekday"/>
    <x v="4"/>
    <n v="2"/>
    <n v="2025"/>
    <s v="Feb-2025"/>
    <x v="10"/>
    <s v="Crop Top"/>
    <x v="8"/>
    <s v="TrendMart Tirupati Outlet"/>
    <x v="0"/>
    <s v="Rohit Singh"/>
    <x v="0"/>
    <s v="Ganesh Iyengar"/>
    <n v="14"/>
    <d v="2025-02-01T00:00:00"/>
    <x v="15"/>
    <n v="0.1044615052569913"/>
    <x v="1"/>
  </r>
  <r>
    <s v="INV101689"/>
    <x v="98"/>
    <s v="CUST0632"/>
    <s v="PRD0107"/>
    <s v="STR017"/>
    <s v="EMP0149"/>
    <n v="1"/>
    <n v="3118.72"/>
    <n v="5"/>
    <n v="155.94"/>
    <n v="12"/>
    <n v="355.53"/>
    <n v="3318.31"/>
    <n v="2149.6999999999998"/>
    <n v="813.08000000000015"/>
    <x v="1"/>
    <x v="1"/>
    <x v="0"/>
    <x v="0"/>
    <s v="19:31"/>
    <s v="Weekend"/>
    <x v="11"/>
    <n v="8"/>
    <n v="2024"/>
    <s v="Aug-2024"/>
    <x v="3"/>
    <s v="Sneakers"/>
    <x v="30"/>
    <s v="TrendMart Kurnool Standard"/>
    <x v="0"/>
    <s v="Sangeeta Mishra"/>
    <x v="0"/>
    <s v="Vasanthi Kamath"/>
    <n v="8"/>
    <d v="2024-08-01T00:00:00"/>
    <x v="243"/>
    <n v="0.24502834274073254"/>
    <x v="2"/>
  </r>
  <r>
    <s v="INV101690"/>
    <x v="266"/>
    <s v="CUST0706"/>
    <s v="PRD0080"/>
    <s v="STR048"/>
    <s v="EMP0276"/>
    <n v="2"/>
    <n v="960.36"/>
    <n v="5"/>
    <n v="96.04"/>
    <n v="5"/>
    <n v="91.23"/>
    <n v="1915.91"/>
    <n v="1153.94"/>
    <n v="670.74"/>
    <x v="2"/>
    <x v="2"/>
    <x v="0"/>
    <x v="0"/>
    <s v="14:06"/>
    <s v="Weekday"/>
    <x v="10"/>
    <n v="4"/>
    <n v="2024"/>
    <s v="Apr-2024"/>
    <x v="6"/>
    <s v="Cap"/>
    <x v="0"/>
    <s v="TrendMart Guntur High Street"/>
    <x v="0"/>
    <s v="Charulatha Bhat"/>
    <x v="0"/>
    <s v="Manoj Ramachandran"/>
    <n v="4"/>
    <d v="2024-04-01T00:00:00"/>
    <x v="138"/>
    <n v="0.35008951359928181"/>
    <x v="2"/>
  </r>
  <r>
    <s v="INV101691"/>
    <x v="34"/>
    <s v="CUST0818"/>
    <s v="PRD0043"/>
    <s v="STR076"/>
    <s v="EMP0276"/>
    <n v="1"/>
    <n v="3110.53"/>
    <n v="5"/>
    <n v="155.53"/>
    <n v="12"/>
    <n v="354.6"/>
    <n v="3309.6"/>
    <n v="2034.01"/>
    <n v="920.9899999999999"/>
    <x v="0"/>
    <x v="0"/>
    <x v="1"/>
    <x v="0"/>
    <s v="13:35"/>
    <s v="Weekday"/>
    <x v="0"/>
    <n v="12"/>
    <n v="2024"/>
    <s v="Dec-2024"/>
    <x v="12"/>
    <s v="Sling Bag"/>
    <x v="20"/>
    <s v="TrendMart Chennai Standard"/>
    <x v="1"/>
    <s v="Srinivas Rao"/>
    <x v="1"/>
    <s v="Manoj Ramachandran"/>
    <n v="12"/>
    <d v="2024-12-01T00:00:00"/>
    <x v="63"/>
    <n v="0.27827834179357019"/>
    <x v="2"/>
  </r>
  <r>
    <s v="INV101692"/>
    <x v="50"/>
    <s v="CUST0138"/>
    <s v="PRD0186"/>
    <s v="STR108"/>
    <s v="EMP0147"/>
    <n v="1"/>
    <n v="885.89"/>
    <n v="10"/>
    <n v="88.59"/>
    <n v="5"/>
    <n v="39.869999999999997"/>
    <n v="837.17"/>
    <n v="573.09"/>
    <n v="224.20999999999992"/>
    <x v="0"/>
    <x v="0"/>
    <x v="0"/>
    <x v="0"/>
    <s v="17:40"/>
    <s v="Weekday"/>
    <x v="1"/>
    <n v="10"/>
    <n v="2024"/>
    <s v="Oct-2024"/>
    <x v="0"/>
    <s v="Anarkali Kurti"/>
    <x v="8"/>
    <s v="TrendMart Kozhikode High Street"/>
    <x v="1"/>
    <s v="Vani Menon"/>
    <x v="1"/>
    <s v="Yogesh Chettiar"/>
    <n v="10"/>
    <d v="2024-10-01T00:00:00"/>
    <x v="48"/>
    <n v="0.26781896150124818"/>
    <x v="0"/>
  </r>
  <r>
    <s v="INV101693"/>
    <x v="203"/>
    <s v="CUST0379"/>
    <s v="PRD0100"/>
    <s v="STR091"/>
    <s v="EMP0100"/>
    <n v="2"/>
    <n v="5738.37"/>
    <n v="10"/>
    <n v="1147.67"/>
    <n v="12"/>
    <n v="1239.49"/>
    <n v="11568.56"/>
    <n v="7941.72"/>
    <n v="2387.3499999999995"/>
    <x v="1"/>
    <x v="1"/>
    <x v="0"/>
    <x v="0"/>
    <s v="13:21"/>
    <s v="Weekday"/>
    <x v="9"/>
    <n v="11"/>
    <n v="2024"/>
    <s v="Nov-2024"/>
    <x v="9"/>
    <s v="Analog Watch"/>
    <x v="9"/>
    <s v="TrendMart Nizamabad Standard"/>
    <x v="2"/>
    <s v="Neelam Gounder"/>
    <x v="0"/>
    <s v="Priya Balasubramaniam"/>
    <n v="11"/>
    <d v="2024-11-01T00:00:00"/>
    <x v="12"/>
    <n v="0.20636535575732845"/>
    <x v="0"/>
  </r>
  <r>
    <s v="INV101694"/>
    <x v="117"/>
    <s v="CUST0629"/>
    <s v="PRD0168"/>
    <s v="STR102"/>
    <s v="EMP0258"/>
    <n v="4"/>
    <n v="1930.44"/>
    <n v="15"/>
    <n v="1158.26"/>
    <n v="12"/>
    <n v="787.62"/>
    <n v="7351.12"/>
    <n v="5462.6"/>
    <n v="1100.8999999999996"/>
    <x v="1"/>
    <x v="1"/>
    <x v="1"/>
    <x v="0"/>
    <s v="17:41"/>
    <s v="Weekday"/>
    <x v="9"/>
    <n v="11"/>
    <n v="2024"/>
    <s v="Nov-2024"/>
    <x v="12"/>
    <s v="Backpack"/>
    <x v="14"/>
    <s v="TrendMart Tirunelveli High Street"/>
    <x v="1"/>
    <s v="Balaji Mudaliar"/>
    <x v="0"/>
    <s v="Preethi Singh"/>
    <n v="11"/>
    <d v="2024-11-01T00:00:00"/>
    <x v="229"/>
    <n v="0.14975949243108527"/>
    <x v="4"/>
  </r>
  <r>
    <s v="INV101695"/>
    <x v="143"/>
    <s v="CUST0092"/>
    <s v="PRD0154"/>
    <s v="STR060"/>
    <s v="EMP0255"/>
    <n v="4"/>
    <n v="604.26"/>
    <n v="0"/>
    <n v="0"/>
    <n v="5"/>
    <n v="120.85"/>
    <n v="2537.89"/>
    <n v="1493.08"/>
    <n v="923.95999999999992"/>
    <x v="0"/>
    <x v="0"/>
    <x v="1"/>
    <x v="0"/>
    <s v="16:15"/>
    <s v="Weekday"/>
    <x v="2"/>
    <n v="5"/>
    <n v="2024"/>
    <s v="May-2024"/>
    <x v="1"/>
    <s v="Graphic Tee"/>
    <x v="12"/>
    <s v="TrendMart Tirunelveli Flagship"/>
    <x v="1"/>
    <s v="Jayaram Kumar"/>
    <x v="1"/>
    <s v="Venkat Sharma"/>
    <n v="5"/>
    <d v="2024-05-01T00:00:00"/>
    <x v="225"/>
    <n v="0.36406621248359855"/>
    <x v="2"/>
  </r>
  <r>
    <s v="INV101696"/>
    <x v="257"/>
    <s v="CUST0323"/>
    <s v="PRD0001"/>
    <s v="STR081"/>
    <s v="EMP0147"/>
    <n v="1"/>
    <n v="2094.9899999999998"/>
    <n v="25"/>
    <n v="523.75"/>
    <n v="12"/>
    <n v="188.55"/>
    <n v="1759.79"/>
    <n v="1409.12"/>
    <n v="162.12000000000006"/>
    <x v="3"/>
    <x v="3"/>
    <x v="0"/>
    <x v="0"/>
    <s v="10:01"/>
    <s v="Weekend"/>
    <x v="6"/>
    <n v="1"/>
    <n v="2025"/>
    <s v="Jan-2025"/>
    <x v="15"/>
    <s v="Sweater"/>
    <x v="40"/>
    <s v="TrendMart Alappuzha Outlet"/>
    <x v="1"/>
    <s v="Gopal Krishnan"/>
    <x v="3"/>
    <s v="Yogesh Chettiar"/>
    <n v="13"/>
    <d v="2025-01-01T00:00:00"/>
    <x v="84"/>
    <n v="9.212462850681051E-2"/>
    <x v="1"/>
  </r>
  <r>
    <s v="INV101697"/>
    <x v="312"/>
    <s v="CUST0689"/>
    <s v="PRD0116"/>
    <s v="STR120"/>
    <s v="EMP0127"/>
    <n v="0"/>
    <n v="1357.27"/>
    <n v="10"/>
    <n v="0"/>
    <n v="12"/>
    <n v="0"/>
    <n v="0"/>
    <n v="0"/>
    <n v="0"/>
    <x v="0"/>
    <x v="0"/>
    <x v="1"/>
    <x v="0"/>
    <s v="14:52"/>
    <s v="Weekday"/>
    <x v="11"/>
    <n v="8"/>
    <n v="2024"/>
    <s v="Aug-2024"/>
    <x v="7"/>
    <s v="Bootcut"/>
    <x v="13"/>
    <s v="TrendMart Karimnagar Standard"/>
    <x v="2"/>
    <s v="Manju Pillai"/>
    <x v="0"/>
    <s v="Chandra Reddy"/>
    <n v="8"/>
    <d v="2024-08-01T00:00:00"/>
    <x v="56"/>
    <n v="0"/>
    <x v="0"/>
  </r>
  <r>
    <s v="INV101698"/>
    <x v="9"/>
    <s v="CUST0278"/>
    <s v="PRD0121"/>
    <s v="STR069"/>
    <s v="EMP0240"/>
    <n v="1"/>
    <n v="5060.37"/>
    <n v="0"/>
    <n v="0"/>
    <n v="12"/>
    <n v="607.24"/>
    <n v="5667.61"/>
    <n v="3850.97"/>
    <n v="1209.3999999999999"/>
    <x v="0"/>
    <x v="0"/>
    <x v="0"/>
    <x v="0"/>
    <s v="15:56"/>
    <s v="Weekday"/>
    <x v="1"/>
    <n v="10"/>
    <n v="2024"/>
    <s v="Oct-2024"/>
    <x v="9"/>
    <s v="Analog Watch"/>
    <x v="21"/>
    <s v="TrendMart Erode Mall Kiosk"/>
    <x v="1"/>
    <s v="Janani Achari"/>
    <x v="0"/>
    <s v="Gopal Prasad"/>
    <n v="10"/>
    <d v="2024-10-01T00:00:00"/>
    <x v="164"/>
    <n v="0.21338800658478616"/>
    <x v="2"/>
  </r>
  <r>
    <s v="INV101699"/>
    <x v="220"/>
    <s v="CUST0478"/>
    <s v="PRD0204"/>
    <s v="STR118"/>
    <s v="EMP0204"/>
    <n v="2"/>
    <n v="999.95"/>
    <n v="0"/>
    <n v="0"/>
    <n v="5"/>
    <n v="100"/>
    <n v="2099.9"/>
    <n v="1391.34"/>
    <n v="608.56000000000017"/>
    <x v="1"/>
    <x v="1"/>
    <x v="0"/>
    <x v="0"/>
    <s v="11:58"/>
    <s v="Weekend"/>
    <x v="10"/>
    <n v="4"/>
    <n v="2024"/>
    <s v="Apr-2024"/>
    <x v="12"/>
    <s v="Clutch"/>
    <x v="46"/>
    <s v="TrendMart Nellore Mall Kiosk"/>
    <x v="0"/>
    <s v="Nandini Sharma"/>
    <x v="2"/>
    <s v="Rahul Krishnan"/>
    <n v="4"/>
    <d v="2024-04-01T00:00:00"/>
    <x v="190"/>
    <n v="0.2898042763941141"/>
    <x v="2"/>
  </r>
  <r>
    <s v="INV101700"/>
    <x v="101"/>
    <s v="CUST0176"/>
    <s v="PRD0050"/>
    <s v="STR099"/>
    <s v="EMP0240"/>
    <n v="3"/>
    <n v="1129.77"/>
    <n v="15"/>
    <n v="508.4"/>
    <n v="12"/>
    <n v="345.71"/>
    <n v="3226.62"/>
    <n v="2308.89"/>
    <n v="572.02"/>
    <x v="2"/>
    <x v="2"/>
    <x v="0"/>
    <x v="0"/>
    <s v="19:53"/>
    <s v="Weekday"/>
    <x v="1"/>
    <n v="10"/>
    <n v="2024"/>
    <s v="Oct-2024"/>
    <x v="8"/>
    <s v="A-Line Dress"/>
    <x v="28"/>
    <s v="TrendMart Khammam Standard"/>
    <x v="2"/>
    <s v="Jagan Raman"/>
    <x v="1"/>
    <s v="Gopal Prasad"/>
    <n v="10"/>
    <d v="2024-10-01T00:00:00"/>
    <x v="144"/>
    <n v="0.17728148960832077"/>
    <x v="4"/>
  </r>
  <r>
    <s v="INV101701"/>
    <x v="353"/>
    <s v="CUST0598"/>
    <s v="PRD0140"/>
    <s v="STR075"/>
    <s v="EMP0061"/>
    <n v="4"/>
    <n v="546.96"/>
    <n v="15"/>
    <n v="328.18"/>
    <n v="5"/>
    <n v="92.98"/>
    <n v="1952.64"/>
    <n v="1395"/>
    <n v="464.66000000000008"/>
    <x v="0"/>
    <x v="0"/>
    <x v="0"/>
    <x v="0"/>
    <s v="14:38"/>
    <s v="Weekend"/>
    <x v="8"/>
    <n v="3"/>
    <n v="2025"/>
    <s v="Mar-2025"/>
    <x v="1"/>
    <s v="Polo"/>
    <x v="5"/>
    <s v="TrendMart Chennai Standard"/>
    <x v="1"/>
    <s v="Kiran Pillai"/>
    <x v="1"/>
    <s v="Ganapathy Naidu"/>
    <n v="15"/>
    <d v="2025-03-01T00:00:00"/>
    <x v="166"/>
    <n v="0.23796501147164867"/>
    <x v="4"/>
  </r>
  <r>
    <s v="INV101702"/>
    <x v="75"/>
    <s v="CUST0128"/>
    <s v="PRD0209"/>
    <s v="STR003"/>
    <s v="EMP0091"/>
    <n v="1"/>
    <n v="1178.58"/>
    <n v="5"/>
    <n v="58.93"/>
    <n v="12"/>
    <n v="134.36000000000001"/>
    <n v="1254.01"/>
    <n v="871.26"/>
    <n v="248.39"/>
    <x v="5"/>
    <x v="5"/>
    <x v="1"/>
    <x v="0"/>
    <s v="14:23"/>
    <s v="Weekday"/>
    <x v="4"/>
    <n v="2"/>
    <n v="2025"/>
    <s v="Feb-2025"/>
    <x v="17"/>
    <s v="Formal Trouser"/>
    <x v="11"/>
    <s v="TrendMart Tumakuru High Street"/>
    <x v="2"/>
    <s v="Jagan Balasubramaniam"/>
    <x v="1"/>
    <s v="Hari Nair"/>
    <n v="14"/>
    <d v="2025-02-01T00:00:00"/>
    <x v="245"/>
    <n v="0.1980765703622778"/>
    <x v="2"/>
  </r>
  <r>
    <s v="INV101703"/>
    <x v="230"/>
    <s v="CUST0481"/>
    <s v="PRD0235"/>
    <s v="STR026"/>
    <s v="EMP0121"/>
    <n v="2"/>
    <n v="2053.4"/>
    <n v="20"/>
    <n v="821.36"/>
    <n v="12"/>
    <n v="394.25"/>
    <n v="3679.69"/>
    <n v="2756.76"/>
    <n v="528.67999999999984"/>
    <x v="1"/>
    <x v="1"/>
    <x v="1"/>
    <x v="0"/>
    <s v="19:55"/>
    <s v="Weekday"/>
    <x v="9"/>
    <n v="11"/>
    <n v="2024"/>
    <s v="Nov-2024"/>
    <x v="2"/>
    <s v="Georgette Saree"/>
    <x v="1"/>
    <s v="TrendMart Guntur Standard"/>
    <x v="0"/>
    <s v="Devi Menon"/>
    <x v="1"/>
    <s v="Yamini Pandian"/>
    <n v="11"/>
    <d v="2024-11-01T00:00:00"/>
    <x v="89"/>
    <n v="0.14367514654767108"/>
    <x v="3"/>
  </r>
  <r>
    <s v="INV101704"/>
    <x v="117"/>
    <s v="CUST0754"/>
    <s v="PRD0246"/>
    <s v="STR057"/>
    <s v="EMP0207"/>
    <n v="1"/>
    <n v="1157.8699999999999"/>
    <n v="30"/>
    <n v="347.36"/>
    <n v="12"/>
    <n v="97.26"/>
    <n v="907.77"/>
    <n v="744"/>
    <n v="66.509999999999977"/>
    <x v="3"/>
    <x v="3"/>
    <x v="1"/>
    <x v="0"/>
    <s v="21:54"/>
    <s v="Weekday"/>
    <x v="9"/>
    <n v="11"/>
    <n v="2024"/>
    <s v="Nov-2024"/>
    <x v="0"/>
    <s v="Printed Kurti"/>
    <x v="1"/>
    <s v="TrendMart Vellore Standard"/>
    <x v="1"/>
    <s v="Gayathri Murthy"/>
    <x v="0"/>
    <s v="Chitra Bhat"/>
    <n v="11"/>
    <d v="2024-11-01T00:00:00"/>
    <x v="228"/>
    <n v="7.3267457615915896E-2"/>
    <x v="1"/>
  </r>
  <r>
    <s v="INV101705"/>
    <x v="13"/>
    <s v="CUST0334"/>
    <s v="PRD0208"/>
    <s v="STR106"/>
    <s v="EMP0090"/>
    <n v="1"/>
    <n v="532.41999999999996"/>
    <n v="5"/>
    <n v="26.62"/>
    <n v="5"/>
    <n v="25.29"/>
    <n v="531.09"/>
    <n v="303.61"/>
    <n v="202.19000000000003"/>
    <x v="1"/>
    <x v="1"/>
    <x v="1"/>
    <x v="0"/>
    <s v="17:00"/>
    <s v="Weekday"/>
    <x v="2"/>
    <n v="5"/>
    <n v="2024"/>
    <s v="May-2024"/>
    <x v="6"/>
    <s v="Cap"/>
    <x v="24"/>
    <s v="TrendMart Vijayawada Outlet"/>
    <x v="0"/>
    <s v="Selvam Gounder"/>
    <x v="0"/>
    <s v="Padma Gounder"/>
    <n v="5"/>
    <d v="2024-05-01T00:00:00"/>
    <x v="128"/>
    <n v="0.38070760134817078"/>
    <x v="2"/>
  </r>
  <r>
    <s v="INV101706"/>
    <x v="107"/>
    <s v="CUST0791"/>
    <s v="PRD0177"/>
    <s v="STR073"/>
    <s v="EMP0215"/>
    <n v="3"/>
    <n v="860.91"/>
    <n v="0"/>
    <n v="0"/>
    <n v="5"/>
    <n v="129.13999999999999"/>
    <n v="2711.87"/>
    <n v="1889.16"/>
    <n v="693.56999999999982"/>
    <x v="4"/>
    <x v="4"/>
    <x v="0"/>
    <x v="0"/>
    <s v="13:43"/>
    <s v="Weekday"/>
    <x v="4"/>
    <n v="2"/>
    <n v="2025"/>
    <s v="Feb-2025"/>
    <x v="10"/>
    <s v="Crop Top"/>
    <x v="28"/>
    <s v="TrendMart Thiruvananthapuram High Street"/>
    <x v="1"/>
    <s v="Uma Murthy"/>
    <x v="2"/>
    <s v="Praveen Gupta"/>
    <n v="14"/>
    <d v="2025-02-01T00:00:00"/>
    <x v="73"/>
    <n v="0.25575341000859181"/>
    <x v="2"/>
  </r>
  <r>
    <s v="INV101707"/>
    <x v="100"/>
    <s v="CUST0056"/>
    <s v="PRD0036"/>
    <s v="STR037"/>
    <s v="EMP0100"/>
    <n v="1"/>
    <n v="5735.55"/>
    <n v="30"/>
    <n v="1720.66"/>
    <n v="12"/>
    <n v="481.79"/>
    <n v="4496.68"/>
    <n v="3748.71"/>
    <n v="266.18000000000023"/>
    <x v="2"/>
    <x v="2"/>
    <x v="1"/>
    <x v="0"/>
    <s v="19:22"/>
    <s v="Weekend"/>
    <x v="5"/>
    <n v="6"/>
    <n v="2024"/>
    <s v="Jun-2024"/>
    <x v="9"/>
    <s v="Digital Watch"/>
    <x v="30"/>
    <s v="TrendMart Vijayawada High Street"/>
    <x v="0"/>
    <s v="Uma Nair"/>
    <x v="1"/>
    <s v="Priya Balasubramaniam"/>
    <n v="6"/>
    <d v="2024-06-01T00:00:00"/>
    <x v="51"/>
    <n v="5.9194783707090616E-2"/>
    <x v="1"/>
  </r>
  <r>
    <s v="INV101708"/>
    <x v="301"/>
    <s v="CUST0349"/>
    <s v="PRD0157"/>
    <s v="STR120"/>
    <s v="EMP0001"/>
    <n v="3"/>
    <n v="3131.51"/>
    <n v="5"/>
    <n v="469.73"/>
    <n v="3"/>
    <n v="267.74"/>
    <n v="9192.5400000000009"/>
    <n v="5969.79"/>
    <n v="2955.0100000000011"/>
    <x v="0"/>
    <x v="0"/>
    <x v="0"/>
    <x v="0"/>
    <s v="14:48"/>
    <s v="Weekday"/>
    <x v="0"/>
    <n v="12"/>
    <n v="2024"/>
    <s v="Dec-2024"/>
    <x v="14"/>
    <s v="Ring"/>
    <x v="11"/>
    <s v="TrendMart Karimnagar Standard"/>
    <x v="2"/>
    <s v="Rohit Pillai"/>
    <x v="1"/>
    <s v="Charulatha Kumar"/>
    <n v="12"/>
    <d v="2024-12-01T00:00:00"/>
    <x v="115"/>
    <n v="0.32145739915192112"/>
    <x v="2"/>
  </r>
  <r>
    <s v="INV101709"/>
    <x v="199"/>
    <s v="CUST0642"/>
    <s v="PRD0048"/>
    <s v="STR094"/>
    <s v="EMP0207"/>
    <n v="1"/>
    <n v="1080.51"/>
    <n v="0"/>
    <n v="0"/>
    <n v="12"/>
    <n v="129.66"/>
    <n v="1210.17"/>
    <n v="583.86"/>
    <n v="496.65000000000009"/>
    <x v="2"/>
    <x v="2"/>
    <x v="1"/>
    <x v="0"/>
    <s v="10:53"/>
    <s v="Weekday"/>
    <x v="10"/>
    <n v="4"/>
    <n v="2024"/>
    <s v="Apr-2024"/>
    <x v="6"/>
    <s v="Tie"/>
    <x v="25"/>
    <s v="TrendMart Kollam Flagship"/>
    <x v="1"/>
    <s v="Chandra Shetty"/>
    <x v="0"/>
    <s v="Chitra Bhat"/>
    <n v="4"/>
    <d v="2024-04-01T00:00:00"/>
    <x v="18"/>
    <n v="0.41039688638786292"/>
    <x v="2"/>
  </r>
  <r>
    <s v="INV101710"/>
    <x v="117"/>
    <s v="CUST0094"/>
    <s v="PRD0219"/>
    <s v="STR060"/>
    <s v="EMP0156"/>
    <n v="1"/>
    <n v="545.03"/>
    <n v="30"/>
    <n v="163.51"/>
    <n v="5"/>
    <n v="19.079999999999998"/>
    <n v="400.6"/>
    <n v="410.37"/>
    <n v="-28.84999999999998"/>
    <x v="3"/>
    <x v="3"/>
    <x v="1"/>
    <x v="0"/>
    <s v="11:40"/>
    <s v="Weekday"/>
    <x v="9"/>
    <n v="11"/>
    <n v="2024"/>
    <s v="Nov-2024"/>
    <x v="4"/>
    <s v="Shorts"/>
    <x v="37"/>
    <s v="TrendMart Tirunelveli Flagship"/>
    <x v="1"/>
    <s v="Hari Iyengar"/>
    <x v="1"/>
    <s v="Deepthi Iyengar"/>
    <n v="11"/>
    <d v="2024-11-01T00:00:00"/>
    <x v="150"/>
    <n v="-7.2016974538192655E-2"/>
    <x v="1"/>
  </r>
  <r>
    <s v="INV101711"/>
    <x v="316"/>
    <s v="CUST0429"/>
    <s v="PRD0203"/>
    <s v="STR067"/>
    <s v="EMP0173"/>
    <n v="1"/>
    <n v="1147.98"/>
    <n v="25"/>
    <n v="287"/>
    <n v="12"/>
    <n v="103.32"/>
    <n v="964.3"/>
    <n v="914.72"/>
    <n v="-53.740000000000066"/>
    <x v="1"/>
    <x v="1"/>
    <x v="1"/>
    <x v="0"/>
    <s v="12:02"/>
    <s v="Weekday"/>
    <x v="4"/>
    <n v="2"/>
    <n v="2025"/>
    <s v="Feb-2025"/>
    <x v="4"/>
    <s v="Sports T-Shirt"/>
    <x v="34"/>
    <s v="TrendMart Visakhapatnam Standard"/>
    <x v="0"/>
    <s v="Nandini Gopalakrishnan"/>
    <x v="0"/>
    <s v="Logesh Gopalakrishnan"/>
    <n v="14"/>
    <d v="2025-02-01T00:00:00"/>
    <x v="60"/>
    <n v="-5.5729544747485295E-2"/>
    <x v="1"/>
  </r>
  <r>
    <s v="INV101712"/>
    <x v="29"/>
    <s v="CUST0444"/>
    <s v="PRD0126"/>
    <s v="STR035"/>
    <s v="EMP0149"/>
    <n v="1"/>
    <n v="1001.74"/>
    <n v="5"/>
    <n v="50.09"/>
    <n v="12"/>
    <n v="114.2"/>
    <n v="1065.8499999999999"/>
    <n v="645.59"/>
    <n v="306.05999999999989"/>
    <x v="3"/>
    <x v="3"/>
    <x v="0"/>
    <x v="0"/>
    <s v="21:15"/>
    <s v="Weekday"/>
    <x v="8"/>
    <n v="3"/>
    <n v="2025"/>
    <s v="Mar-2025"/>
    <x v="11"/>
    <s v="Formal Shirt"/>
    <x v="38"/>
    <s v="TrendMart Vijayawada Mall Kiosk"/>
    <x v="0"/>
    <s v="Vinod Shetty"/>
    <x v="0"/>
    <s v="Vasanthi Kamath"/>
    <n v="15"/>
    <d v="2025-03-01T00:00:00"/>
    <x v="76"/>
    <n v="0.2871511000609841"/>
    <x v="2"/>
  </r>
  <r>
    <s v="INV101713"/>
    <x v="196"/>
    <s v="CUST0263"/>
    <s v="PRD0076"/>
    <s v="STR111"/>
    <s v="EMP0258"/>
    <n v="2"/>
    <n v="829.32"/>
    <n v="0"/>
    <n v="0"/>
    <n v="5"/>
    <n v="82.93"/>
    <n v="1741.57"/>
    <n v="1322.68"/>
    <n v="335.95999999999987"/>
    <x v="4"/>
    <x v="4"/>
    <x v="0"/>
    <x v="0"/>
    <s v="18:37"/>
    <s v="Weekday"/>
    <x v="11"/>
    <n v="8"/>
    <n v="2024"/>
    <s v="Aug-2024"/>
    <x v="5"/>
    <s v="Slim Fit"/>
    <x v="21"/>
    <s v="TrendMart Kurnool Outlet"/>
    <x v="0"/>
    <s v="Lavanya Kumar"/>
    <x v="0"/>
    <s v="Preethi Singh"/>
    <n v="8"/>
    <d v="2024-08-01T00:00:00"/>
    <x v="196"/>
    <n v="0.19290640054663313"/>
    <x v="2"/>
  </r>
  <r>
    <s v="INV101714"/>
    <x v="113"/>
    <s v="CUST0753"/>
    <s v="PRD0067"/>
    <s v="STR072"/>
    <s v="EMP0132"/>
    <n v="1"/>
    <n v="1450.05"/>
    <n v="0"/>
    <n v="0"/>
    <n v="12"/>
    <n v="174.01"/>
    <n v="1624.06"/>
    <n v="1013.26"/>
    <n v="436.78999999999996"/>
    <x v="1"/>
    <x v="1"/>
    <x v="1"/>
    <x v="0"/>
    <s v="14:08"/>
    <s v="Weekday"/>
    <x v="3"/>
    <n v="7"/>
    <n v="2024"/>
    <s v="Jul-2024"/>
    <x v="15"/>
    <s v="Jacket"/>
    <x v="24"/>
    <s v="TrendMart Visakhapatnam Standard"/>
    <x v="0"/>
    <s v="Balaji Mishra"/>
    <x v="2"/>
    <s v="Vasanthi Gupta"/>
    <n v="7"/>
    <d v="2024-07-01T00:00:00"/>
    <x v="41"/>
    <n v="0.26894942305087249"/>
    <x v="2"/>
  </r>
  <r>
    <s v="INV101715"/>
    <x v="79"/>
    <s v="CUST0270"/>
    <s v="PRD0022"/>
    <s v="STR098"/>
    <s v="EMP0132"/>
    <n v="2"/>
    <n v="1163.99"/>
    <n v="15"/>
    <n v="349.2"/>
    <n v="12"/>
    <n v="237.45"/>
    <n v="2216.23"/>
    <n v="1535.66"/>
    <n v="443.11999999999995"/>
    <x v="2"/>
    <x v="2"/>
    <x v="0"/>
    <x v="0"/>
    <s v="14:47"/>
    <s v="Weekday"/>
    <x v="7"/>
    <n v="9"/>
    <n v="2024"/>
    <s v="Sep-2024"/>
    <x v="7"/>
    <s v="Skinny Fit"/>
    <x v="25"/>
    <s v="TrendMart Guntur High Street"/>
    <x v="0"/>
    <s v="Karthik Chetty"/>
    <x v="3"/>
    <s v="Vasanthi Gupta"/>
    <n v="9"/>
    <d v="2024-09-01T00:00:00"/>
    <x v="43"/>
    <n v="0.19994314669506322"/>
    <x v="4"/>
  </r>
  <r>
    <s v="INV101716"/>
    <x v="200"/>
    <s v="CUST0683"/>
    <s v="PRD0127"/>
    <s v="STR096"/>
    <s v="EMP0147"/>
    <n v="3"/>
    <n v="1732.36"/>
    <n v="10"/>
    <n v="519.71"/>
    <n v="12"/>
    <n v="561.28"/>
    <n v="5238.6499999999996"/>
    <n v="3347.76"/>
    <n v="1329.6099999999994"/>
    <x v="4"/>
    <x v="4"/>
    <x v="0"/>
    <x v="0"/>
    <s v="11:30"/>
    <s v="Weekday"/>
    <x v="11"/>
    <n v="8"/>
    <n v="2024"/>
    <s v="Aug-2024"/>
    <x v="15"/>
    <s v="Jacket"/>
    <x v="33"/>
    <s v="TrendMart Mangaluru Mall Kiosk"/>
    <x v="2"/>
    <s v="Rohit Iyengar"/>
    <x v="0"/>
    <s v="Yogesh Chettiar"/>
    <n v="8"/>
    <d v="2024-08-01T00:00:00"/>
    <x v="148"/>
    <n v="0.25380775581495224"/>
    <x v="0"/>
  </r>
  <r>
    <s v="INV101717"/>
    <x v="60"/>
    <s v="CUST0796"/>
    <s v="PRD0061"/>
    <s v="STR053"/>
    <s v="EMP0207"/>
    <n v="2"/>
    <n v="687.12"/>
    <n v="25"/>
    <n v="343.56"/>
    <n v="5"/>
    <n v="51.53"/>
    <n v="1082.21"/>
    <n v="1018.88"/>
    <n v="11.80000000000004"/>
    <x v="3"/>
    <x v="3"/>
    <x v="0"/>
    <x v="0"/>
    <s v="12:47"/>
    <s v="Weekend"/>
    <x v="11"/>
    <n v="8"/>
    <n v="2024"/>
    <s v="Aug-2024"/>
    <x v="13"/>
    <s v="Kids Shorts"/>
    <x v="14"/>
    <s v="TrendMart Kochi Standard"/>
    <x v="1"/>
    <s v="Sowmya Murthy"/>
    <x v="1"/>
    <s v="Chitra Bhat"/>
    <n v="8"/>
    <d v="2024-08-01T00:00:00"/>
    <x v="152"/>
    <n v="1.0903613901183726E-2"/>
    <x v="1"/>
  </r>
  <r>
    <s v="INV101718"/>
    <x v="89"/>
    <s v="CUST0168"/>
    <s v="PRD0093"/>
    <s v="STR032"/>
    <s v="EMP0147"/>
    <n v="4"/>
    <n v="897.42"/>
    <n v="0"/>
    <n v="0"/>
    <n v="5"/>
    <n v="179.48"/>
    <n v="3769.16"/>
    <n v="2272.2399999999998"/>
    <n v="1317.44"/>
    <x v="0"/>
    <x v="0"/>
    <x v="0"/>
    <x v="0"/>
    <s v="20:13"/>
    <s v="Weekday"/>
    <x v="7"/>
    <n v="9"/>
    <n v="2024"/>
    <s v="Sep-2024"/>
    <x v="0"/>
    <s v="Anarkali Kurti"/>
    <x v="33"/>
    <s v="TrendMart Kochi Standard"/>
    <x v="1"/>
    <s v="Devi Naidu"/>
    <x v="0"/>
    <s v="Yogesh Chettiar"/>
    <n v="9"/>
    <d v="2024-09-01T00:00:00"/>
    <x v="54"/>
    <n v="0.34953146059068868"/>
    <x v="2"/>
  </r>
  <r>
    <s v="INV101719"/>
    <x v="303"/>
    <s v="CUST0150"/>
    <s v="PRD0232"/>
    <s v="STR006"/>
    <s v="EMP0015"/>
    <n v="2"/>
    <n v="988.8"/>
    <n v="0"/>
    <n v="0"/>
    <n v="5"/>
    <n v="98.88"/>
    <n v="2076.48"/>
    <n v="1281.52"/>
    <n v="696.08"/>
    <x v="0"/>
    <x v="0"/>
    <x v="0"/>
    <x v="0"/>
    <s v="16:15"/>
    <s v="Weekday"/>
    <x v="2"/>
    <n v="5"/>
    <n v="2024"/>
    <s v="May-2024"/>
    <x v="17"/>
    <s v="Cargo"/>
    <x v="17"/>
    <s v="TrendMart Vellore Standard"/>
    <x v="1"/>
    <s v="Sowmya Srinivasan"/>
    <x v="3"/>
    <s v="Vikram Bhat"/>
    <n v="5"/>
    <d v="2024-05-01T00:00:00"/>
    <x v="222"/>
    <n v="0.33522114347357068"/>
    <x v="2"/>
  </r>
  <r>
    <s v="INV101720"/>
    <x v="222"/>
    <s v="CUST0502"/>
    <s v="PRD0149"/>
    <s v="STR113"/>
    <s v="EMP0160"/>
    <n v="5"/>
    <n v="1706.59"/>
    <n v="15"/>
    <n v="1279.94"/>
    <n v="12"/>
    <n v="870.36"/>
    <n v="8123.37"/>
    <n v="5726.05"/>
    <n v="1526.9599999999996"/>
    <x v="2"/>
    <x v="2"/>
    <x v="0"/>
    <x v="0"/>
    <s v="20:29"/>
    <s v="Weekday"/>
    <x v="1"/>
    <n v="10"/>
    <n v="2024"/>
    <s v="Oct-2024"/>
    <x v="3"/>
    <s v="Slippers"/>
    <x v="39"/>
    <s v="TrendMart Mangaluru High Street"/>
    <x v="2"/>
    <s v="Naresh Pillai"/>
    <x v="3"/>
    <s v="Ganesh Iyengar"/>
    <n v="10"/>
    <d v="2024-10-01T00:00:00"/>
    <x v="154"/>
    <n v="0.18797124838582996"/>
    <x v="4"/>
  </r>
  <r>
    <s v="INV101721"/>
    <x v="39"/>
    <s v="CUST0232"/>
    <s v="PRD0114"/>
    <s v="STR020"/>
    <s v="EMP0260"/>
    <n v="5"/>
    <n v="835.09"/>
    <n v="0"/>
    <n v="0"/>
    <n v="5"/>
    <n v="208.77"/>
    <n v="4384.22"/>
    <n v="2443"/>
    <n v="1732.4500000000003"/>
    <x v="1"/>
    <x v="1"/>
    <x v="0"/>
    <x v="0"/>
    <s v="15:48"/>
    <s v="Weekday"/>
    <x v="9"/>
    <n v="11"/>
    <n v="2024"/>
    <s v="Nov-2024"/>
    <x v="6"/>
    <s v="Sunglasses"/>
    <x v="6"/>
    <s v="TrendMart Guntur Standard"/>
    <x v="0"/>
    <s v="Siddharth Pandian"/>
    <x v="3"/>
    <s v="Malathi Varma"/>
    <n v="11"/>
    <d v="2024-11-01T00:00:00"/>
    <x v="8"/>
    <n v="0.39515580878696782"/>
    <x v="2"/>
  </r>
  <r>
    <s v="INV101722"/>
    <x v="117"/>
    <s v="CUST0541"/>
    <s v="PRD0032"/>
    <s v="STR015"/>
    <s v="EMP0260"/>
    <n v="1"/>
    <n v="933.72"/>
    <n v="25"/>
    <n v="233.43"/>
    <n v="5"/>
    <n v="35.01"/>
    <n v="735.3"/>
    <n v="630.1"/>
    <n v="70.189999999999941"/>
    <x v="0"/>
    <x v="0"/>
    <x v="0"/>
    <x v="0"/>
    <s v="13:18"/>
    <s v="Weekday"/>
    <x v="9"/>
    <n v="11"/>
    <n v="2024"/>
    <s v="Nov-2024"/>
    <x v="4"/>
    <s v="Shorts"/>
    <x v="42"/>
    <s v="TrendMart Madurai Mall Kiosk"/>
    <x v="1"/>
    <s v="Rani Nair"/>
    <x v="3"/>
    <s v="Malathi Varma"/>
    <n v="11"/>
    <d v="2024-11-01T00:00:00"/>
    <x v="209"/>
    <n v="9.5457636338909219E-2"/>
    <x v="1"/>
  </r>
  <r>
    <s v="INV101723"/>
    <x v="255"/>
    <s v="CUST0764"/>
    <s v="PRD0187"/>
    <s v="STR079"/>
    <s v="EMP0149"/>
    <n v="1"/>
    <n v="2589.81"/>
    <n v="10"/>
    <n v="258.98"/>
    <n v="12"/>
    <n v="279.7"/>
    <n v="2610.5300000000002"/>
    <n v="1958.39"/>
    <n v="372.44000000000011"/>
    <x v="3"/>
    <x v="3"/>
    <x v="1"/>
    <x v="0"/>
    <s v="21:06"/>
    <s v="Weekday"/>
    <x v="9"/>
    <n v="11"/>
    <n v="2024"/>
    <s v="Nov-2024"/>
    <x v="16"/>
    <s v="Sherwani"/>
    <x v="8"/>
    <s v="TrendMart Dindigul High Street"/>
    <x v="1"/>
    <s v="Ramesh Ramachandran"/>
    <x v="1"/>
    <s v="Vasanthi Kamath"/>
    <n v="11"/>
    <d v="2024-11-01T00:00:00"/>
    <x v="219"/>
    <n v="0.1426683470406393"/>
    <x v="0"/>
  </r>
  <r>
    <s v="INV101724"/>
    <x v="214"/>
    <s v="CUST0052"/>
    <s v="PRD0043"/>
    <s v="STR100"/>
    <s v="EMP0090"/>
    <n v="1"/>
    <n v="3324.83"/>
    <n v="0"/>
    <n v="0"/>
    <n v="12"/>
    <n v="398.98"/>
    <n v="3723.81"/>
    <n v="2034.01"/>
    <n v="1290.82"/>
    <x v="3"/>
    <x v="3"/>
    <x v="0"/>
    <x v="0"/>
    <s v="11:43"/>
    <s v="Weekend"/>
    <x v="7"/>
    <n v="9"/>
    <n v="2024"/>
    <s v="Sep-2024"/>
    <x v="12"/>
    <s v="Sling Bag"/>
    <x v="20"/>
    <s v="TrendMart Hubballi Standard"/>
    <x v="2"/>
    <s v="Dhruv Achari"/>
    <x v="0"/>
    <s v="Padma Gounder"/>
    <n v="9"/>
    <d v="2024-09-01T00:00:00"/>
    <x v="63"/>
    <n v="0.34663959761641971"/>
    <x v="2"/>
  </r>
  <r>
    <s v="INV101725"/>
    <x v="90"/>
    <s v="CUST0301"/>
    <s v="PRD0108"/>
    <s v="STR078"/>
    <s v="EMP0206"/>
    <n v="4"/>
    <n v="2599.98"/>
    <n v="5"/>
    <n v="520"/>
    <n v="12"/>
    <n v="1185.5899999999999"/>
    <n v="11065.51"/>
    <n v="6205.68"/>
    <n v="3674.24"/>
    <x v="1"/>
    <x v="1"/>
    <x v="1"/>
    <x v="0"/>
    <s v="13:53"/>
    <s v="Weekend"/>
    <x v="0"/>
    <n v="12"/>
    <n v="2024"/>
    <s v="Dec-2024"/>
    <x v="16"/>
    <s v="Sherwani"/>
    <x v="3"/>
    <s v="TrendMart Vellore Standard"/>
    <x v="1"/>
    <s v="Dhanya Naicker"/>
    <x v="3"/>
    <s v="Arjun Krishnan"/>
    <n v="12"/>
    <d v="2024-12-01T00:00:00"/>
    <x v="96"/>
    <n v="0.33204434318888149"/>
    <x v="2"/>
  </r>
  <r>
    <s v="INV101726"/>
    <x v="319"/>
    <s v="CUST0172"/>
    <s v="PRD0248"/>
    <s v="STR045"/>
    <s v="EMP0225"/>
    <n v="1"/>
    <n v="1250.52"/>
    <n v="0"/>
    <n v="0"/>
    <n v="12"/>
    <n v="150.06"/>
    <n v="1400.58"/>
    <n v="817.33"/>
    <n v="433.18999999999988"/>
    <x v="5"/>
    <x v="5"/>
    <x v="1"/>
    <x v="0"/>
    <s v="11:36"/>
    <s v="Weekday"/>
    <x v="10"/>
    <n v="4"/>
    <n v="2024"/>
    <s v="Apr-2024"/>
    <x v="5"/>
    <s v="Skinny Fit"/>
    <x v="41"/>
    <s v="TrendMart Khammam Standard"/>
    <x v="2"/>
    <s v="Deepak Nair"/>
    <x v="0"/>
    <s v="Swathi Achari"/>
    <n v="4"/>
    <d v="2024-04-01T00:00:00"/>
    <x v="178"/>
    <n v="0.30929329277870588"/>
    <x v="2"/>
  </r>
  <r>
    <s v="INV101727"/>
    <x v="354"/>
    <s v="CUST0298"/>
    <s v="PRD0080"/>
    <s v="STR078"/>
    <s v="EMP0008"/>
    <n v="2"/>
    <n v="965.31"/>
    <n v="0"/>
    <n v="0"/>
    <n v="5"/>
    <n v="96.53"/>
    <n v="2027.15"/>
    <n v="1153.94"/>
    <n v="776.68000000000006"/>
    <x v="0"/>
    <x v="0"/>
    <x v="0"/>
    <x v="0"/>
    <s v="18:13"/>
    <s v="Weekday"/>
    <x v="6"/>
    <n v="1"/>
    <n v="2025"/>
    <s v="Jan-2025"/>
    <x v="6"/>
    <s v="Cap"/>
    <x v="0"/>
    <s v="TrendMart Vellore Standard"/>
    <x v="1"/>
    <s v="Anand Subramaniam"/>
    <x v="1"/>
    <s v="Deepak Kamath"/>
    <n v="13"/>
    <d v="2025-01-01T00:00:00"/>
    <x v="138"/>
    <n v="0.38313888957403253"/>
    <x v="2"/>
  </r>
  <r>
    <s v="INV101728"/>
    <x v="271"/>
    <s v="CUST0110"/>
    <s v="Missing Product ID"/>
    <s v="STR052"/>
    <s v="EMP0009"/>
    <n v="3"/>
    <n v="1125.83"/>
    <n v="0"/>
    <n v="0"/>
    <n v="12"/>
    <n v="405.3"/>
    <n v="3782.79"/>
    <n v="2099.52"/>
    <n v="1277.97"/>
    <x v="0"/>
    <x v="0"/>
    <x v="0"/>
    <x v="0"/>
    <s v="10:48"/>
    <s v="Weekday"/>
    <x v="8"/>
    <n v="3"/>
    <n v="2025"/>
    <s v="Mar-2025"/>
    <x v="8"/>
    <s v="Unknown"/>
    <x v="49"/>
    <s v="TrendMart Guntur High Street"/>
    <x v="0"/>
    <s v="Pandian Iyer"/>
    <x v="3"/>
    <s v="Vinod Hegde"/>
    <n v="15"/>
    <d v="2025-03-01T00:00:00"/>
    <x v="177"/>
    <n v="0.33783794500884268"/>
    <x v="2"/>
  </r>
  <r>
    <s v="INV101729"/>
    <x v="250"/>
    <s v="CUST0100"/>
    <s v="PRD0085"/>
    <s v="STR047"/>
    <s v="EMP0206"/>
    <n v="1"/>
    <n v="1267.5"/>
    <n v="0"/>
    <n v="0"/>
    <n v="12"/>
    <n v="152.1"/>
    <n v="1419.6"/>
    <n v="879.48"/>
    <n v="388.01999999999987"/>
    <x v="1"/>
    <x v="1"/>
    <x v="1"/>
    <x v="0"/>
    <s v="16:48"/>
    <s v="Weekday"/>
    <x v="7"/>
    <n v="9"/>
    <n v="2024"/>
    <s v="Sep-2024"/>
    <x v="19"/>
    <s v="Braided Belt"/>
    <x v="30"/>
    <s v="TrendMart Kurnool Standard"/>
    <x v="0"/>
    <s v="Chidambaram Rao"/>
    <x v="2"/>
    <s v="Arjun Krishnan"/>
    <n v="9"/>
    <d v="2024-09-01T00:00:00"/>
    <x v="195"/>
    <n v="0.27333051563820787"/>
    <x v="2"/>
  </r>
  <r>
    <s v="INV101730"/>
    <x v="53"/>
    <s v="CUST0659"/>
    <s v="PRD0129"/>
    <s v="STR029"/>
    <s v="EMP0204"/>
    <n v="3"/>
    <n v="708.51"/>
    <n v="30"/>
    <n v="637.66"/>
    <n v="5"/>
    <n v="74.39"/>
    <n v="1562.26"/>
    <n v="1211.1300000000001"/>
    <n v="276.7399999999999"/>
    <x v="3"/>
    <x v="3"/>
    <x v="1"/>
    <x v="0"/>
    <s v="18:04"/>
    <s v="Weekday"/>
    <x v="1"/>
    <n v="10"/>
    <n v="2024"/>
    <s v="Oct-2024"/>
    <x v="6"/>
    <s v="Cap"/>
    <x v="2"/>
    <s v="TrendMart Davanagere High Street"/>
    <x v="2"/>
    <s v="Nandini Natarajan"/>
    <x v="3"/>
    <s v="Rahul Krishnan"/>
    <n v="10"/>
    <d v="2024-10-01T00:00:00"/>
    <x v="54"/>
    <n v="0.17714080882823596"/>
    <x v="1"/>
  </r>
  <r>
    <s v="INV101731"/>
    <x v="23"/>
    <s v="CUST0825"/>
    <s v="PRD0139"/>
    <s v="STR010"/>
    <s v="EMP0194"/>
    <n v="3"/>
    <n v="1081.8599999999999"/>
    <n v="5"/>
    <n v="162.28"/>
    <n v="12"/>
    <n v="370"/>
    <n v="3453.3"/>
    <n v="2598.1799999999998"/>
    <n v="485.12000000000035"/>
    <x v="1"/>
    <x v="1"/>
    <x v="1"/>
    <x v="0"/>
    <s v="12:38"/>
    <s v="Weekday"/>
    <x v="3"/>
    <n v="7"/>
    <n v="2024"/>
    <s v="Jul-2024"/>
    <x v="5"/>
    <s v="Slim Fit"/>
    <x v="27"/>
    <s v="TrendMart Kochi Mall Kiosk"/>
    <x v="1"/>
    <s v="Vani Prasad"/>
    <x v="1"/>
    <s v="Pranav Reddy"/>
    <n v="7"/>
    <d v="2024-07-01T00:00:00"/>
    <x v="46"/>
    <n v="0.14048012046448333"/>
    <x v="2"/>
  </r>
  <r>
    <s v="INV101732"/>
    <x v="144"/>
    <s v="CUST0089"/>
    <s v="PRD0212"/>
    <s v="STR007"/>
    <s v="EMP0091"/>
    <n v="1"/>
    <n v="2899.8"/>
    <n v="20"/>
    <n v="579.96"/>
    <n v="12"/>
    <n v="278.38"/>
    <n v="2598.2199999999998"/>
    <n v="2039.7"/>
    <n v="280.13999999999976"/>
    <x v="4"/>
    <x v="4"/>
    <x v="0"/>
    <x v="0"/>
    <s v="18:46"/>
    <s v="Weekday"/>
    <x v="8"/>
    <n v="3"/>
    <n v="2025"/>
    <s v="Mar-2025"/>
    <x v="9"/>
    <s v="Digital Watch"/>
    <x v="36"/>
    <s v="TrendMart Thoothukudi Mall Kiosk"/>
    <x v="1"/>
    <s v="Janani Murthy"/>
    <x v="0"/>
    <s v="Hari Nair"/>
    <n v="15"/>
    <d v="2025-03-01T00:00:00"/>
    <x v="161"/>
    <n v="0.10781996905573807"/>
    <x v="3"/>
  </r>
  <r>
    <s v="INV101733"/>
    <x v="184"/>
    <s v="CUST0334"/>
    <s v="PRD0087"/>
    <s v="STR035"/>
    <s v="EMP0173"/>
    <n v="3"/>
    <n v="1217.78"/>
    <n v="10"/>
    <n v="365.33"/>
    <n v="12"/>
    <n v="394.56"/>
    <n v="3682.57"/>
    <n v="2620.29"/>
    <n v="667.72000000000025"/>
    <x v="1"/>
    <x v="1"/>
    <x v="0"/>
    <x v="0"/>
    <s v="11:27"/>
    <s v="Weekday"/>
    <x v="9"/>
    <n v="11"/>
    <n v="2024"/>
    <s v="Nov-2024"/>
    <x v="17"/>
    <s v="Formal Trouser"/>
    <x v="15"/>
    <s v="TrendMart Vijayawada Mall Kiosk"/>
    <x v="0"/>
    <s v="Selvam Gounder"/>
    <x v="0"/>
    <s v="Logesh Gopalakrishnan"/>
    <n v="11"/>
    <d v="2024-11-01T00:00:00"/>
    <x v="72"/>
    <n v="0.18131902448561743"/>
    <x v="0"/>
  </r>
  <r>
    <s v="INV101734"/>
    <x v="259"/>
    <s v="CUST0212"/>
    <s v="PRD0005"/>
    <s v="STR047"/>
    <s v="EMP0132"/>
    <n v="4"/>
    <n v="2326.29"/>
    <n v="25"/>
    <n v="2326.29"/>
    <n v="12"/>
    <n v="837.46"/>
    <n v="7816.33"/>
    <n v="7224.12"/>
    <n v="-245.25"/>
    <x v="2"/>
    <x v="2"/>
    <x v="1"/>
    <x v="0"/>
    <s v="16:27"/>
    <s v="Weekday"/>
    <x v="11"/>
    <n v="8"/>
    <n v="2024"/>
    <s v="Aug-2024"/>
    <x v="9"/>
    <s v="Digital Watch"/>
    <x v="13"/>
    <s v="TrendMart Kurnool Standard"/>
    <x v="0"/>
    <s v="Siddharth Gounder"/>
    <x v="1"/>
    <s v="Vasanthi Gupta"/>
    <n v="8"/>
    <d v="2024-08-01T00:00:00"/>
    <x v="184"/>
    <n v="-3.1376617926827555E-2"/>
    <x v="1"/>
  </r>
  <r>
    <s v="INV101735"/>
    <x v="142"/>
    <s v="CUST0400"/>
    <s v="PRD0155"/>
    <s v="STR009"/>
    <s v="EMP0204"/>
    <n v="1"/>
    <n v="1237.44"/>
    <n v="15"/>
    <n v="185.62"/>
    <n v="12"/>
    <n v="126.22"/>
    <n v="1178.04"/>
    <n v="865.42"/>
    <n v="186.4"/>
    <x v="3"/>
    <x v="3"/>
    <x v="0"/>
    <x v="0"/>
    <s v="14:46"/>
    <s v="Weekend"/>
    <x v="7"/>
    <n v="9"/>
    <n v="2024"/>
    <s v="Sep-2024"/>
    <x v="8"/>
    <s v="A-Line Dress"/>
    <x v="12"/>
    <s v="TrendMart Thrissur High Street"/>
    <x v="1"/>
    <s v="Selvam Iyengar"/>
    <x v="2"/>
    <s v="Rahul Krishnan"/>
    <n v="9"/>
    <d v="2024-09-01T00:00:00"/>
    <x v="85"/>
    <n v="0.15822892261722862"/>
    <x v="4"/>
  </r>
  <r>
    <s v="INV101736"/>
    <x v="181"/>
    <s v="CUST0376"/>
    <s v="PRD0071"/>
    <s v="STR035"/>
    <s v="EMP0009"/>
    <n v="1"/>
    <n v="779.38"/>
    <n v="0"/>
    <n v="0"/>
    <n v="5"/>
    <n v="38.97"/>
    <n v="818.35"/>
    <n v="534.80999999999995"/>
    <n v="244.57000000000008"/>
    <x v="2"/>
    <x v="2"/>
    <x v="0"/>
    <x v="0"/>
    <s v="20:59"/>
    <s v="Weekday"/>
    <x v="9"/>
    <n v="11"/>
    <n v="2024"/>
    <s v="Nov-2024"/>
    <x v="10"/>
    <s v="Casual Top"/>
    <x v="4"/>
    <s v="TrendMart Vijayawada Mall Kiosk"/>
    <x v="0"/>
    <s v="Revathi Murthy"/>
    <x v="0"/>
    <s v="Vinod Hegde"/>
    <n v="11"/>
    <d v="2024-11-01T00:00:00"/>
    <x v="17"/>
    <n v="0.29885745707826733"/>
    <x v="2"/>
  </r>
  <r>
    <s v="INV101737"/>
    <x v="43"/>
    <s v="CUST0638"/>
    <s v="PRD0127"/>
    <s v="STR059"/>
    <s v="EMP0015"/>
    <n v="1"/>
    <n v="1605.99"/>
    <n v="15"/>
    <n v="240.9"/>
    <n v="12"/>
    <n v="163.81"/>
    <n v="1528.9"/>
    <n v="1115.92"/>
    <n v="249.17000000000002"/>
    <x v="2"/>
    <x v="2"/>
    <x v="0"/>
    <x v="0"/>
    <s v="19:38"/>
    <s v="Weekday"/>
    <x v="9"/>
    <n v="11"/>
    <n v="2024"/>
    <s v="Nov-2024"/>
    <x v="15"/>
    <s v="Jacket"/>
    <x v="33"/>
    <s v="TrendMart Bengaluru Mall Kiosk"/>
    <x v="2"/>
    <s v="Chitra Pillai"/>
    <x v="0"/>
    <s v="Vikram Bhat"/>
    <n v="11"/>
    <d v="2024-11-01T00:00:00"/>
    <x v="148"/>
    <n v="0.16297337955392766"/>
    <x v="4"/>
  </r>
  <r>
    <s v="INV101738"/>
    <x v="326"/>
    <s v="CUST0326"/>
    <s v="PRD0183"/>
    <s v="STR034"/>
    <s v="EMP0001"/>
    <n v="1"/>
    <n v="1700.54"/>
    <n v="10"/>
    <n v="170.05"/>
    <n v="12"/>
    <n v="183.66"/>
    <n v="1714.15"/>
    <n v="1243.3599999999999"/>
    <n v="287.13000000000022"/>
    <x v="0"/>
    <x v="0"/>
    <x v="1"/>
    <x v="0"/>
    <s v="19:50"/>
    <s v="Weekday"/>
    <x v="8"/>
    <n v="3"/>
    <n v="2025"/>
    <s v="Mar-2025"/>
    <x v="3"/>
    <s v="Sandals"/>
    <x v="10"/>
    <s v="TrendMart Warangal Standard"/>
    <x v="2"/>
    <s v="Deepa Prasad"/>
    <x v="2"/>
    <s v="Charulatha Kumar"/>
    <n v="15"/>
    <d v="2025-03-01T00:00:00"/>
    <x v="108"/>
    <n v="0.16750576087273589"/>
    <x v="0"/>
  </r>
  <r>
    <s v="INV101739"/>
    <x v="110"/>
    <s v="CUST0347"/>
    <s v="PRD0099"/>
    <s v="STR064"/>
    <s v="EMP0156"/>
    <n v="2"/>
    <n v="1084.92"/>
    <n v="15"/>
    <n v="325.48"/>
    <n v="12"/>
    <n v="221.32"/>
    <n v="2065.6799999999998"/>
    <n v="1401.86"/>
    <n v="442.49999999999994"/>
    <x v="1"/>
    <x v="1"/>
    <x v="1"/>
    <x v="0"/>
    <s v="15:48"/>
    <s v="Weekend"/>
    <x v="1"/>
    <n v="10"/>
    <n v="2024"/>
    <s v="Oct-2024"/>
    <x v="7"/>
    <s v="Skinny Fit"/>
    <x v="9"/>
    <s v="TrendMart Karimnagar Standard"/>
    <x v="2"/>
    <s v="Devi Subramaniam"/>
    <x v="3"/>
    <s v="Deepthi Iyengar"/>
    <n v="10"/>
    <d v="2024-10-01T00:00:00"/>
    <x v="199"/>
    <n v="0.21421517369582896"/>
    <x v="4"/>
  </r>
  <r>
    <s v="INV101740"/>
    <x v="232"/>
    <s v="CUST0358"/>
    <s v="PRD0071"/>
    <s v="STR088"/>
    <s v="EMP0276"/>
    <n v="4"/>
    <n v="795.6"/>
    <n v="10"/>
    <n v="318.24"/>
    <n v="5"/>
    <n v="143.21"/>
    <n v="3007.37"/>
    <n v="2139.2399999999998"/>
    <n v="724.92000000000007"/>
    <x v="2"/>
    <x v="2"/>
    <x v="1"/>
    <x v="0"/>
    <s v="17:20"/>
    <s v="Weekday"/>
    <x v="1"/>
    <n v="10"/>
    <n v="2024"/>
    <s v="Oct-2024"/>
    <x v="10"/>
    <s v="Casual Top"/>
    <x v="4"/>
    <s v="TrendMart Warangal High Street"/>
    <x v="2"/>
    <s v="Rohit Kumar"/>
    <x v="0"/>
    <s v="Manoj Ramachandran"/>
    <n v="10"/>
    <d v="2024-10-01T00:00:00"/>
    <x v="17"/>
    <n v="0.24104782584118353"/>
    <x v="0"/>
  </r>
  <r>
    <s v="INV101741"/>
    <x v="270"/>
    <s v="CUST0827"/>
    <s v="PRD0025"/>
    <s v="STR083"/>
    <s v="EMP0223"/>
    <n v="3"/>
    <n v="1423.47"/>
    <n v="25"/>
    <n v="1067.5999999999999"/>
    <n v="12"/>
    <n v="384.34"/>
    <n v="3587.15"/>
    <n v="3075.72"/>
    <n v="127.09000000000032"/>
    <x v="3"/>
    <x v="3"/>
    <x v="0"/>
    <x v="0"/>
    <s v="13:03"/>
    <s v="Weekday"/>
    <x v="3"/>
    <n v="7"/>
    <n v="2024"/>
    <s v="Jul-2024"/>
    <x v="7"/>
    <s v="Straight Fit"/>
    <x v="23"/>
    <s v="TrendMart Tumakuru Outlet"/>
    <x v="2"/>
    <s v="Saranya Krishnan"/>
    <x v="1"/>
    <s v="Meena Krishnan"/>
    <n v="7"/>
    <d v="2024-07-01T00:00:00"/>
    <x v="39"/>
    <n v="3.5429240483392195E-2"/>
    <x v="1"/>
  </r>
  <r>
    <s v="INV101742"/>
    <x v="152"/>
    <s v="CUST0414"/>
    <s v="PRD0043"/>
    <s v="STR116"/>
    <s v="EMP0260"/>
    <n v="1"/>
    <n v="3001.97"/>
    <n v="10"/>
    <n v="300.2"/>
    <n v="12"/>
    <n v="324.20999999999998"/>
    <n v="3025.98"/>
    <n v="2034.01"/>
    <n v="667.76"/>
    <x v="8"/>
    <x v="2"/>
    <x v="0"/>
    <x v="0"/>
    <s v="14:26"/>
    <s v="Weekday"/>
    <x v="2"/>
    <n v="5"/>
    <n v="2024"/>
    <s v="May-2024"/>
    <x v="12"/>
    <s v="Sling Bag"/>
    <x v="20"/>
    <s v="TrendMart Madurai High Street"/>
    <x v="1"/>
    <s v="Eswar Achari"/>
    <x v="1"/>
    <s v="Malathi Varma"/>
    <n v="5"/>
    <d v="2024-05-01T00:00:00"/>
    <x v="63"/>
    <n v="0.22067561583354814"/>
    <x v="0"/>
  </r>
  <r>
    <s v="INV101743"/>
    <x v="138"/>
    <s v="CUST0345"/>
    <s v="PRD0150"/>
    <s v="STR021"/>
    <s v="EMP0026"/>
    <n v="0"/>
    <n v="658.8"/>
    <n v="5"/>
    <n v="0"/>
    <n v="5"/>
    <n v="0"/>
    <n v="0"/>
    <n v="0"/>
    <n v="0"/>
    <x v="1"/>
    <x v="1"/>
    <x v="0"/>
    <x v="0"/>
    <s v="15:55"/>
    <s v="Weekday"/>
    <x v="9"/>
    <n v="11"/>
    <n v="2024"/>
    <s v="Nov-2024"/>
    <x v="13"/>
    <s v="Girls Frock"/>
    <x v="7"/>
    <s v="TrendMart Kozhikode Standard"/>
    <x v="1"/>
    <s v="Sunita Subramaniam"/>
    <x v="0"/>
    <s v="Sunita Ramachandran"/>
    <n v="11"/>
    <d v="2024-11-01T00:00:00"/>
    <x v="38"/>
    <n v="0"/>
    <x v="2"/>
  </r>
  <r>
    <s v="INV101744"/>
    <x v="92"/>
    <s v="CUST0360"/>
    <s v="PRD0129"/>
    <s v="STR055"/>
    <s v="EMP0073"/>
    <n v="3"/>
    <n v="645.59"/>
    <n v="0"/>
    <n v="0"/>
    <n v="5"/>
    <n v="96.84"/>
    <n v="2033.61"/>
    <n v="1211.1300000000001"/>
    <n v="725.63999999999976"/>
    <x v="2"/>
    <x v="2"/>
    <x v="1"/>
    <x v="0"/>
    <s v="11:18"/>
    <s v="Weekday"/>
    <x v="7"/>
    <n v="9"/>
    <n v="2024"/>
    <s v="Sep-2024"/>
    <x v="6"/>
    <s v="Cap"/>
    <x v="2"/>
    <s v="TrendMart Nellore High Street"/>
    <x v="0"/>
    <s v="Balaji Gowda"/>
    <x v="3"/>
    <s v="Sathish Sundaram"/>
    <n v="9"/>
    <d v="2024-09-01T00:00:00"/>
    <x v="54"/>
    <n v="0.3568235797424284"/>
    <x v="2"/>
  </r>
  <r>
    <s v="INV101745"/>
    <x v="215"/>
    <s v="CUST0162"/>
    <s v="PRD0150"/>
    <s v="STR085"/>
    <s v="EMP0132"/>
    <n v="1"/>
    <n v="662.31"/>
    <n v="20"/>
    <n v="132.46"/>
    <n v="5"/>
    <n v="26.49"/>
    <n v="556.34"/>
    <n v="525.45000000000005"/>
    <n v="4.3999999999999879"/>
    <x v="1"/>
    <x v="1"/>
    <x v="0"/>
    <x v="0"/>
    <s v="10:24"/>
    <s v="Weekday"/>
    <x v="7"/>
    <n v="9"/>
    <n v="2024"/>
    <s v="Sep-2024"/>
    <x v="13"/>
    <s v="Girls Frock"/>
    <x v="7"/>
    <s v="TrendMart Nizamabad Outlet"/>
    <x v="2"/>
    <s v="Tanvi Balasubramaniam"/>
    <x v="1"/>
    <s v="Vasanthi Gupta"/>
    <n v="9"/>
    <d v="2024-09-01T00:00:00"/>
    <x v="38"/>
    <n v="7.9088327281877768E-3"/>
    <x v="3"/>
  </r>
  <r>
    <s v="INV101746"/>
    <x v="203"/>
    <s v="CUST0537"/>
    <s v="PRD0227"/>
    <s v="STR108"/>
    <s v="EMP0015"/>
    <n v="1"/>
    <n v="778.86"/>
    <n v="10"/>
    <n v="77.89"/>
    <n v="5"/>
    <n v="35.049999999999997"/>
    <n v="736.02"/>
    <n v="443.19"/>
    <n v="257.77999999999997"/>
    <x v="0"/>
    <x v="0"/>
    <x v="0"/>
    <x v="0"/>
    <s v="21:31"/>
    <s v="Weekday"/>
    <x v="9"/>
    <n v="11"/>
    <n v="2024"/>
    <s v="Nov-2024"/>
    <x v="6"/>
    <s v="Tie"/>
    <x v="14"/>
    <s v="TrendMart Kozhikode High Street"/>
    <x v="1"/>
    <s v="Usha Natarajan"/>
    <x v="0"/>
    <s v="Vikram Bhat"/>
    <n v="11"/>
    <d v="2024-11-01T00:00:00"/>
    <x v="20"/>
    <n v="0.35023504796065319"/>
    <x v="0"/>
  </r>
  <r>
    <s v="INV101747"/>
    <x v="258"/>
    <s v="CUST0059"/>
    <s v="PRD0125"/>
    <s v="STR067"/>
    <s v="EMP0091"/>
    <n v="4"/>
    <n v="3134.22"/>
    <n v="0"/>
    <n v="0"/>
    <n v="12"/>
    <n v="1504.43"/>
    <n v="14041.31"/>
    <n v="8277.32"/>
    <n v="4259.5599999999995"/>
    <x v="2"/>
    <x v="2"/>
    <x v="0"/>
    <x v="0"/>
    <s v="12:28"/>
    <s v="Weekday"/>
    <x v="1"/>
    <n v="10"/>
    <n v="2024"/>
    <s v="Oct-2024"/>
    <x v="12"/>
    <s v="Sling Bag"/>
    <x v="2"/>
    <s v="TrendMart Visakhapatnam Standard"/>
    <x v="0"/>
    <s v="Sathish Gounder"/>
    <x v="1"/>
    <s v="Hari Nair"/>
    <n v="10"/>
    <d v="2024-10-01T00:00:00"/>
    <x v="22"/>
    <n v="0.3033591595086213"/>
    <x v="2"/>
  </r>
  <r>
    <s v="INV101748"/>
    <x v="160"/>
    <s v="CUST0017"/>
    <s v="PRD0047"/>
    <s v="STR117"/>
    <s v="EMP0285"/>
    <n v="3"/>
    <n v="479.89"/>
    <n v="0"/>
    <n v="0"/>
    <n v="5"/>
    <n v="71.98"/>
    <n v="1511.65"/>
    <n v="885"/>
    <n v="554.67000000000007"/>
    <x v="1"/>
    <x v="1"/>
    <x v="1"/>
    <x v="0"/>
    <s v="10:04"/>
    <s v="Weekday"/>
    <x v="5"/>
    <n v="6"/>
    <n v="2024"/>
    <s v="Jun-2024"/>
    <x v="1"/>
    <s v="Round Neck"/>
    <x v="18"/>
    <s v="TrendMart Tirunelveli Flagship"/>
    <x v="1"/>
    <s v="Varsha Subramaniam"/>
    <x v="1"/>
    <s v="Chandran Krishnan"/>
    <n v="6"/>
    <d v="2024-06-01T00:00:00"/>
    <x v="42"/>
    <n v="0.36693017563589458"/>
    <x v="2"/>
  </r>
  <r>
    <s v="INV101749"/>
    <x v="133"/>
    <s v="CUST0762"/>
    <s v="PRD0114"/>
    <s v="STR105"/>
    <s v="EMP0170"/>
    <n v="2"/>
    <n v="819.1"/>
    <n v="15"/>
    <n v="245.73"/>
    <n v="5"/>
    <n v="69.62"/>
    <n v="1462.09"/>
    <n v="977.2"/>
    <n v="415.26999999999987"/>
    <x v="2"/>
    <x v="2"/>
    <x v="0"/>
    <x v="0"/>
    <s v="10:00"/>
    <s v="Weekday"/>
    <x v="2"/>
    <n v="5"/>
    <n v="2024"/>
    <s v="May-2024"/>
    <x v="6"/>
    <s v="Sunglasses"/>
    <x v="6"/>
    <s v="TrendMart Coimbatore Mall Kiosk"/>
    <x v="1"/>
    <s v="Ravi Menon"/>
    <x v="1"/>
    <s v="Jyothi Prasad"/>
    <n v="5"/>
    <d v="2024-05-01T00:00:00"/>
    <x v="8"/>
    <n v="0.28402492322634032"/>
    <x v="4"/>
  </r>
  <r>
    <s v="INV101750"/>
    <x v="355"/>
    <s v="CUST0154"/>
    <s v="PRD0043"/>
    <s v="STR090"/>
    <s v="EMP0045"/>
    <n v="1"/>
    <n v="3343.25"/>
    <n v="0"/>
    <n v="0"/>
    <n v="12"/>
    <n v="401.19"/>
    <n v="3744.44"/>
    <n v="2034.01"/>
    <n v="1309.24"/>
    <x v="4"/>
    <x v="4"/>
    <x v="1"/>
    <x v="0"/>
    <s v="10:07"/>
    <s v="Weekend"/>
    <x v="6"/>
    <n v="1"/>
    <n v="2025"/>
    <s v="Jan-2025"/>
    <x v="12"/>
    <s v="Sling Bag"/>
    <x v="20"/>
    <s v="TrendMart Kannur Outlet"/>
    <x v="1"/>
    <s v="Suresh Gupta"/>
    <x v="0"/>
    <s v="Chitra Chettiar"/>
    <n v="13"/>
    <d v="2025-01-01T00:00:00"/>
    <x v="63"/>
    <n v="0.34964907970217174"/>
    <x v="2"/>
  </r>
  <r>
    <s v="INV101751"/>
    <x v="350"/>
    <s v="CUST0752"/>
    <s v="PRD0041"/>
    <s v="STR046"/>
    <s v="EMP0127"/>
    <n v="1"/>
    <n v="936.11"/>
    <n v="25"/>
    <n v="234.03"/>
    <n v="5"/>
    <n v="35.1"/>
    <n v="737.18"/>
    <n v="637.27"/>
    <n v="64.809999999999974"/>
    <x v="0"/>
    <x v="0"/>
    <x v="0"/>
    <x v="0"/>
    <s v="17:53"/>
    <s v="Weekend"/>
    <x v="6"/>
    <n v="1"/>
    <n v="2025"/>
    <s v="Jan-2025"/>
    <x v="7"/>
    <s v="Skinny Fit"/>
    <x v="29"/>
    <s v="TrendMart Hyderabad High Street"/>
    <x v="2"/>
    <s v="Hariharan Iyer"/>
    <x v="1"/>
    <s v="Chandra Reddy"/>
    <n v="13"/>
    <d v="2025-01-01T00:00:00"/>
    <x v="163"/>
    <n v="8.7916112754008485E-2"/>
    <x v="1"/>
  </r>
  <r>
    <s v="INV101752"/>
    <x v="355"/>
    <s v="CUST0811"/>
    <s v="PRD0009"/>
    <s v="STR097"/>
    <s v="EMP0203"/>
    <n v="1"/>
    <n v="3168.05"/>
    <n v="5"/>
    <n v="158.4"/>
    <n v="12"/>
    <n v="361.16"/>
    <n v="3370.81"/>
    <n v="2340.46"/>
    <n v="669.18999999999983"/>
    <x v="0"/>
    <x v="0"/>
    <x v="0"/>
    <x v="0"/>
    <s v="14:49"/>
    <s v="Weekend"/>
    <x v="6"/>
    <n v="1"/>
    <n v="2025"/>
    <s v="Jan-2025"/>
    <x v="2"/>
    <s v="Cotton Saree"/>
    <x v="46"/>
    <s v="TrendMart Thiruvananthapuram High Street"/>
    <x v="1"/>
    <s v="Deepak Ramachandran"/>
    <x v="0"/>
    <s v="Rani Mishra"/>
    <n v="13"/>
    <d v="2025-01-01T00:00:00"/>
    <x v="140"/>
    <n v="0.19852498360928081"/>
    <x v="2"/>
  </r>
  <r>
    <s v="INV101753"/>
    <x v="271"/>
    <s v="CUST0125"/>
    <s v="PRD0158"/>
    <s v="STR053"/>
    <s v="EMP0015"/>
    <n v="2"/>
    <n v="672.6"/>
    <n v="5"/>
    <n v="67.260000000000005"/>
    <n v="5"/>
    <n v="63.9"/>
    <n v="1341.84"/>
    <n v="914.32"/>
    <n v="363.61999999999989"/>
    <x v="3"/>
    <x v="3"/>
    <x v="0"/>
    <x v="0"/>
    <s v="14:50"/>
    <s v="Weekday"/>
    <x v="8"/>
    <n v="3"/>
    <n v="2025"/>
    <s v="Mar-2025"/>
    <x v="10"/>
    <s v="Formal Top"/>
    <x v="21"/>
    <s v="TrendMart Kochi Standard"/>
    <x v="1"/>
    <s v="Mahesh Ramachandran"/>
    <x v="1"/>
    <s v="Vikram Bhat"/>
    <n v="15"/>
    <d v="2025-03-01T00:00:00"/>
    <x v="68"/>
    <n v="0.27098610862695993"/>
    <x v="2"/>
  </r>
  <r>
    <s v="INV101754"/>
    <x v="92"/>
    <s v="CUST0757"/>
    <s v="PRD0138"/>
    <s v="STR020"/>
    <s v="EMP0223"/>
    <n v="3"/>
    <n v="1261.92"/>
    <n v="15"/>
    <n v="567.86"/>
    <n v="12"/>
    <n v="386.15"/>
    <n v="3604.05"/>
    <n v="2735.52"/>
    <n v="482.38000000000022"/>
    <x v="2"/>
    <x v="2"/>
    <x v="0"/>
    <x v="0"/>
    <s v="18:03"/>
    <s v="Weekday"/>
    <x v="7"/>
    <n v="9"/>
    <n v="2024"/>
    <s v="Sep-2024"/>
    <x v="17"/>
    <s v="Formal Trouser"/>
    <x v="31"/>
    <s v="TrendMart Guntur Standard"/>
    <x v="0"/>
    <s v="Ramya Hegde"/>
    <x v="1"/>
    <s v="Meena Krishnan"/>
    <n v="9"/>
    <d v="2024-09-01T00:00:00"/>
    <x v="52"/>
    <n v="0.13384387009059259"/>
    <x v="4"/>
  </r>
  <r>
    <s v="INV101755"/>
    <x v="125"/>
    <s v="CUST0175"/>
    <s v="PRD0051"/>
    <s v="STR036"/>
    <s v="EMP0285"/>
    <n v="1"/>
    <n v="1279.68"/>
    <n v="15"/>
    <n v="191.95"/>
    <n v="3"/>
    <n v="32.630000000000003"/>
    <n v="1120.3599999999999"/>
    <n v="954.04"/>
    <n v="133.68999999999994"/>
    <x v="2"/>
    <x v="2"/>
    <x v="1"/>
    <x v="0"/>
    <s v="17:40"/>
    <s v="Weekend"/>
    <x v="1"/>
    <n v="10"/>
    <n v="2024"/>
    <s v="Oct-2024"/>
    <x v="14"/>
    <s v="Necklace"/>
    <x v="46"/>
    <s v="TrendMart Thiruvananthapuram Outlet"/>
    <x v="1"/>
    <s v="Akhila Naicker"/>
    <x v="0"/>
    <s v="Chandran Krishnan"/>
    <n v="10"/>
    <d v="2024-10-01T00:00:00"/>
    <x v="113"/>
    <n v="0.11932771609125634"/>
    <x v="4"/>
  </r>
  <r>
    <s v="INV101756"/>
    <x v="176"/>
    <s v="CUST0158"/>
    <s v="PRD0031"/>
    <s v="STR001"/>
    <s v="EMP0206"/>
    <n v="1"/>
    <n v="3389.17"/>
    <n v="5"/>
    <n v="169.46"/>
    <n v="12"/>
    <n v="386.37"/>
    <n v="3606.08"/>
    <n v="2374.0300000000002"/>
    <n v="845.67999999999972"/>
    <x v="2"/>
    <x v="2"/>
    <x v="1"/>
    <x v="0"/>
    <s v="18:26"/>
    <s v="Weekday"/>
    <x v="1"/>
    <n v="10"/>
    <n v="2024"/>
    <s v="Oct-2024"/>
    <x v="12"/>
    <s v="Clutch"/>
    <x v="18"/>
    <s v="TrendMart Kollam Standard"/>
    <x v="1"/>
    <s v="Ashok Gounder"/>
    <x v="1"/>
    <s v="Arjun Krishnan"/>
    <n v="10"/>
    <d v="2024-10-01T00:00:00"/>
    <x v="146"/>
    <n v="0.23451504126364356"/>
    <x v="2"/>
  </r>
  <r>
    <s v="INV101757"/>
    <x v="61"/>
    <s v="CUST0172"/>
    <s v="PRD0243"/>
    <s v="STR022"/>
    <s v="EMP0240"/>
    <n v="3"/>
    <n v="1318.91"/>
    <n v="0"/>
    <n v="0"/>
    <n v="12"/>
    <n v="474.81"/>
    <n v="4431.54"/>
    <n v="2630.76"/>
    <n v="1325.9699999999998"/>
    <x v="0"/>
    <x v="0"/>
    <x v="0"/>
    <x v="0"/>
    <s v="19:27"/>
    <s v="Weekend"/>
    <x v="6"/>
    <n v="1"/>
    <n v="2025"/>
    <s v="Jan-2025"/>
    <x v="0"/>
    <s v="Straight Kurti"/>
    <x v="12"/>
    <s v="TrendMart Shivamogga Outlet"/>
    <x v="2"/>
    <s v="Deepak Nair"/>
    <x v="0"/>
    <s v="Gopal Prasad"/>
    <n v="13"/>
    <d v="2025-01-01T00:00:00"/>
    <x v="21"/>
    <n v="0.29921201207706571"/>
    <x v="2"/>
  </r>
  <r>
    <s v="INV101758"/>
    <x v="147"/>
    <s v="CUST0776"/>
    <s v="PRD0155"/>
    <s v="STR101"/>
    <s v="EMP0170"/>
    <n v="2"/>
    <n v="1211.32"/>
    <n v="20"/>
    <n v="484.53"/>
    <n v="12"/>
    <n v="232.57"/>
    <n v="2170.6799999999998"/>
    <n v="1730.84"/>
    <n v="207.26999999999992"/>
    <x v="0"/>
    <x v="0"/>
    <x v="0"/>
    <x v="0"/>
    <s v="19:38"/>
    <s v="Weekend"/>
    <x v="9"/>
    <n v="11"/>
    <n v="2024"/>
    <s v="Nov-2024"/>
    <x v="8"/>
    <s v="A-Line Dress"/>
    <x v="12"/>
    <s v="TrendMart Thiruvananthapuram Standard"/>
    <x v="1"/>
    <s v="Vijay Singh"/>
    <x v="3"/>
    <s v="Jyothi Prasad"/>
    <n v="11"/>
    <d v="2024-11-01T00:00:00"/>
    <x v="85"/>
    <n v="9.5486207087180031E-2"/>
    <x v="3"/>
  </r>
  <r>
    <s v="INV101759"/>
    <x v="356"/>
    <s v="CUST0425"/>
    <s v="PRD0032"/>
    <s v="STR037"/>
    <s v="EMP0147"/>
    <n v="4"/>
    <n v="1095.44"/>
    <n v="30"/>
    <n v="1314.53"/>
    <n v="12"/>
    <n v="368.07"/>
    <n v="3435.3"/>
    <n v="2520.4"/>
    <n v="546.83000000000015"/>
    <x v="2"/>
    <x v="2"/>
    <x v="0"/>
    <x v="0"/>
    <s v="16:22"/>
    <s v="Weekend"/>
    <x v="8"/>
    <n v="3"/>
    <n v="2025"/>
    <s v="Mar-2025"/>
    <x v="4"/>
    <s v="Shorts"/>
    <x v="42"/>
    <s v="TrendMart Vijayawada High Street"/>
    <x v="0"/>
    <s v="Harini Krishnan"/>
    <x v="1"/>
    <s v="Yogesh Chettiar"/>
    <n v="15"/>
    <d v="2025-03-01T00:00:00"/>
    <x v="209"/>
    <n v="0.15917969318545691"/>
    <x v="1"/>
  </r>
  <r>
    <s v="INV101760"/>
    <x v="128"/>
    <s v="CUST0462"/>
    <s v="PRD0168"/>
    <s v="STR014"/>
    <s v="EMP0072"/>
    <n v="2"/>
    <n v="1953.6"/>
    <n v="5"/>
    <n v="195.36"/>
    <n v="12"/>
    <n v="445.42"/>
    <n v="4157.26"/>
    <n v="2731.3"/>
    <n v="980.54"/>
    <x v="4"/>
    <x v="4"/>
    <x v="0"/>
    <x v="0"/>
    <s v="13:09"/>
    <s v="Weekday"/>
    <x v="9"/>
    <n v="11"/>
    <n v="2024"/>
    <s v="Nov-2024"/>
    <x v="12"/>
    <s v="Backpack"/>
    <x v="14"/>
    <s v="TrendMart Tirupati Outlet"/>
    <x v="0"/>
    <s v="Siddharth Iyengar"/>
    <x v="3"/>
    <s v="Anitha Ramachandran"/>
    <n v="11"/>
    <d v="2024-11-01T00:00:00"/>
    <x v="229"/>
    <n v="0.23586208223685792"/>
    <x v="2"/>
  </r>
  <r>
    <s v="INV101761"/>
    <x v="163"/>
    <s v="CUST0264"/>
    <s v="PRD0134"/>
    <s v="STR091"/>
    <s v="EMP0132"/>
    <n v="3"/>
    <n v="861.45"/>
    <n v="10"/>
    <n v="258.44"/>
    <n v="5"/>
    <n v="116.3"/>
    <n v="2442.21"/>
    <n v="2094.2399999999998"/>
    <n v="231.67000000000024"/>
    <x v="0"/>
    <x v="0"/>
    <x v="0"/>
    <x v="0"/>
    <s v="15:40"/>
    <s v="Weekday"/>
    <x v="0"/>
    <n v="12"/>
    <n v="2024"/>
    <s v="Dec-2024"/>
    <x v="8"/>
    <s v="Maxi Dress"/>
    <x v="22"/>
    <s v="TrendMart Nizamabad Standard"/>
    <x v="2"/>
    <s v="Pallavi Chandran"/>
    <x v="1"/>
    <s v="Vasanthi Gupta"/>
    <n v="12"/>
    <d v="2024-12-01T00:00:00"/>
    <x v="55"/>
    <n v="9.4860802306108091E-2"/>
    <x v="0"/>
  </r>
  <r>
    <s v="INV101762"/>
    <x v="315"/>
    <s v="CUST0659"/>
    <s v="PRD0026"/>
    <s v="STR012"/>
    <s v="EMP0170"/>
    <n v="3"/>
    <n v="1499.31"/>
    <n v="10"/>
    <n v="449.79"/>
    <n v="12"/>
    <n v="485.78"/>
    <n v="4533.92"/>
    <n v="3135.57"/>
    <n v="912.56999999999994"/>
    <x v="0"/>
    <x v="0"/>
    <x v="0"/>
    <x v="0"/>
    <s v="18:35"/>
    <s v="Weekday"/>
    <x v="10"/>
    <n v="4"/>
    <n v="2024"/>
    <s v="Apr-2024"/>
    <x v="15"/>
    <s v="Hoodie"/>
    <x v="36"/>
    <s v="TrendMart Vijayawada Mall Kiosk"/>
    <x v="0"/>
    <s v="Nandini Natarajan"/>
    <x v="3"/>
    <s v="Jyothi Prasad"/>
    <n v="4"/>
    <d v="2024-04-01T00:00:00"/>
    <x v="215"/>
    <n v="0.2012761583795038"/>
    <x v="0"/>
  </r>
  <r>
    <s v="INV101763"/>
    <x v="349"/>
    <s v="CUST0741"/>
    <s v="PRD0092"/>
    <s v="STR030"/>
    <s v="EMP0194"/>
    <n v="1"/>
    <n v="3589.34"/>
    <n v="5"/>
    <n v="179.47"/>
    <n v="12"/>
    <n v="409.18"/>
    <n v="3819.05"/>
    <n v="2732.31"/>
    <n v="677.56000000000017"/>
    <x v="2"/>
    <x v="2"/>
    <x v="0"/>
    <x v="0"/>
    <s v="21:48"/>
    <s v="Weekday"/>
    <x v="8"/>
    <n v="3"/>
    <n v="2025"/>
    <s v="Mar-2025"/>
    <x v="2"/>
    <s v="Georgette Saree"/>
    <x v="39"/>
    <s v="TrendMart Kochi Standard"/>
    <x v="1"/>
    <s v="Radha Chetty"/>
    <x v="1"/>
    <s v="Pranav Reddy"/>
    <n v="15"/>
    <d v="2025-03-01T00:00:00"/>
    <x v="149"/>
    <n v="0.17741584949136568"/>
    <x v="2"/>
  </r>
  <r>
    <s v="INV101764"/>
    <x v="153"/>
    <s v="CUST0153"/>
    <s v="PRD0210"/>
    <s v="STR080"/>
    <s v="EMP0091"/>
    <n v="2"/>
    <n v="1520.24"/>
    <n v="0"/>
    <n v="0"/>
    <n v="12"/>
    <n v="364.86"/>
    <n v="3405.34"/>
    <n v="2041.8"/>
    <n v="998.68000000000018"/>
    <x v="1"/>
    <x v="1"/>
    <x v="1"/>
    <x v="0"/>
    <s v="20:29"/>
    <s v="Weekday"/>
    <x v="7"/>
    <n v="9"/>
    <n v="2024"/>
    <s v="Sep-2024"/>
    <x v="2"/>
    <s v="Georgette Saree"/>
    <x v="22"/>
    <s v="TrendMart Kochi High Street"/>
    <x v="1"/>
    <s v="Hema Pandian"/>
    <x v="0"/>
    <s v="Hari Nair"/>
    <n v="9"/>
    <d v="2024-09-01T00:00:00"/>
    <x v="123"/>
    <n v="0.29326880722629756"/>
    <x v="2"/>
  </r>
  <r>
    <s v="INV101765"/>
    <x v="178"/>
    <s v="CUST0494"/>
    <s v="PRD0130"/>
    <s v="STR117"/>
    <s v="EMP0141"/>
    <n v="1"/>
    <n v="1410.22"/>
    <n v="0"/>
    <n v="0"/>
    <n v="12"/>
    <n v="169.23"/>
    <n v="1579.45"/>
    <n v="962.17"/>
    <n v="448.05000000000007"/>
    <x v="2"/>
    <x v="2"/>
    <x v="0"/>
    <x v="0"/>
    <s v="11:40"/>
    <s v="Weekday"/>
    <x v="2"/>
    <n v="5"/>
    <n v="2024"/>
    <s v="May-2024"/>
    <x v="2"/>
    <s v="Cotton Saree"/>
    <x v="47"/>
    <s v="TrendMart Tirunelveli Flagship"/>
    <x v="1"/>
    <s v="Hemanth Pillai"/>
    <x v="2"/>
    <s v="Dhruv Mishra"/>
    <n v="5"/>
    <d v="2024-05-01T00:00:00"/>
    <x v="132"/>
    <n v="0.28367469688815733"/>
    <x v="2"/>
  </r>
  <r>
    <s v="INV101766"/>
    <x v="251"/>
    <s v="CUST0562"/>
    <s v="PRD0053"/>
    <s v="STR009"/>
    <s v="EMP0205"/>
    <n v="3"/>
    <n v="455.17"/>
    <n v="15"/>
    <n v="204.83"/>
    <n v="5"/>
    <n v="58.03"/>
    <n v="1218.71"/>
    <n v="982.08"/>
    <n v="178.6"/>
    <x v="3"/>
    <x v="3"/>
    <x v="1"/>
    <x v="0"/>
    <s v="16:12"/>
    <s v="Weekday"/>
    <x v="5"/>
    <n v="6"/>
    <n v="2024"/>
    <s v="Jun-2024"/>
    <x v="13"/>
    <s v="Girls Frock"/>
    <x v="21"/>
    <s v="TrendMart Thrissur High Street"/>
    <x v="1"/>
    <s v="Gauri Varma"/>
    <x v="1"/>
    <s v="Malini Gowda"/>
    <n v="6"/>
    <d v="2024-06-01T00:00:00"/>
    <x v="200"/>
    <n v="0.14654839953721557"/>
    <x v="4"/>
  </r>
  <r>
    <s v="INV101767"/>
    <x v="214"/>
    <s v="CUST0840"/>
    <s v="PRD0130"/>
    <s v="STR089"/>
    <s v="EMP0061"/>
    <n v="3"/>
    <n v="1320.11"/>
    <n v="30"/>
    <n v="1188.0999999999999"/>
    <n v="12"/>
    <n v="332.67"/>
    <n v="3104.9"/>
    <n v="2886.51"/>
    <n v="-114.28000000000014"/>
    <x v="3"/>
    <x v="3"/>
    <x v="0"/>
    <x v="0"/>
    <s v="20:37"/>
    <s v="Weekend"/>
    <x v="7"/>
    <n v="9"/>
    <n v="2024"/>
    <s v="Sep-2024"/>
    <x v="2"/>
    <s v="Cotton Saree"/>
    <x v="47"/>
    <s v="TrendMart Kurnool Outlet"/>
    <x v="0"/>
    <s v="Srinivas Chandran"/>
    <x v="0"/>
    <s v="Ganapathy Naidu"/>
    <n v="9"/>
    <d v="2024-09-01T00:00:00"/>
    <x v="132"/>
    <n v="-3.6806338368385504E-2"/>
    <x v="1"/>
  </r>
  <r>
    <s v="INV101768"/>
    <x v="140"/>
    <s v="CUST0142"/>
    <s v="PRD0137"/>
    <s v="STR090"/>
    <s v="EMP0149"/>
    <n v="1"/>
    <n v="731.57"/>
    <n v="25"/>
    <n v="182.89"/>
    <n v="5"/>
    <n v="27.43"/>
    <n v="576.11"/>
    <n v="522.38"/>
    <n v="26.300000000000018"/>
    <x v="3"/>
    <x v="3"/>
    <x v="0"/>
    <x v="0"/>
    <s v="18:00"/>
    <s v="Weekday"/>
    <x v="11"/>
    <n v="8"/>
    <n v="2024"/>
    <s v="Aug-2024"/>
    <x v="10"/>
    <s v="Crop Top"/>
    <x v="19"/>
    <s v="TrendMart Kannur Outlet"/>
    <x v="1"/>
    <s v="Nisha Ramachandran"/>
    <x v="1"/>
    <s v="Vasanthi Kamath"/>
    <n v="8"/>
    <d v="2024-08-01T00:00:00"/>
    <x v="99"/>
    <n v="4.5651004148513336E-2"/>
    <x v="1"/>
  </r>
  <r>
    <s v="INV101769"/>
    <x v="1"/>
    <s v="CUST0404"/>
    <s v="PRD0242"/>
    <s v="STR098"/>
    <s v="EMP0091"/>
    <n v="1"/>
    <n v="3553.87"/>
    <n v="0"/>
    <n v="0"/>
    <n v="12"/>
    <n v="426.46"/>
    <n v="3980.33"/>
    <n v="2433.3200000000002"/>
    <n v="1120.5499999999997"/>
    <x v="1"/>
    <x v="1"/>
    <x v="0"/>
    <x v="0"/>
    <s v="13:55"/>
    <s v="Weekend"/>
    <x v="1"/>
    <n v="10"/>
    <n v="2024"/>
    <s v="Oct-2024"/>
    <x v="9"/>
    <s v="Smart Watch"/>
    <x v="0"/>
    <s v="TrendMart Guntur High Street"/>
    <x v="0"/>
    <s v="Ajay Chandran"/>
    <x v="0"/>
    <s v="Hari Nair"/>
    <n v="10"/>
    <d v="2024-10-01T00:00:00"/>
    <x v="29"/>
    <n v="0.28152188386390065"/>
    <x v="2"/>
  </r>
  <r>
    <s v="INV101770"/>
    <x v="75"/>
    <s v="CUST0273"/>
    <s v="PRD0069"/>
    <s v="STR103"/>
    <s v="EMP0203"/>
    <n v="3"/>
    <n v="632.63"/>
    <n v="10"/>
    <n v="189.79"/>
    <n v="5"/>
    <n v="85.41"/>
    <n v="1793.51"/>
    <n v="1107"/>
    <n v="601.1"/>
    <x v="2"/>
    <x v="2"/>
    <x v="1"/>
    <x v="0"/>
    <s v="14:46"/>
    <s v="Weekday"/>
    <x v="4"/>
    <n v="2"/>
    <n v="2025"/>
    <s v="Feb-2025"/>
    <x v="1"/>
    <s v="Round Neck"/>
    <x v="26"/>
    <s v="TrendMart Alappuzha Outlet"/>
    <x v="1"/>
    <s v="Devraj Iyengar"/>
    <x v="3"/>
    <s v="Rani Mishra"/>
    <n v="14"/>
    <d v="2025-02-01T00:00:00"/>
    <x v="78"/>
    <n v="0.33515285668883921"/>
    <x v="0"/>
  </r>
  <r>
    <s v="INV101771"/>
    <x v="69"/>
    <s v="CUST0519"/>
    <s v="PRD0190"/>
    <s v="STR105"/>
    <s v="EMP0207"/>
    <n v="2"/>
    <n v="1363.93"/>
    <n v="30"/>
    <n v="818.36"/>
    <n v="12"/>
    <n v="229.14"/>
    <n v="2138.64"/>
    <n v="1828.7"/>
    <n v="80.799999999999841"/>
    <x v="0"/>
    <x v="0"/>
    <x v="0"/>
    <x v="0"/>
    <s v="14:55"/>
    <s v="Weekday"/>
    <x v="2"/>
    <n v="5"/>
    <n v="2024"/>
    <s v="May-2024"/>
    <x v="15"/>
    <s v="Jacket"/>
    <x v="3"/>
    <s v="TrendMart Coimbatore Mall Kiosk"/>
    <x v="1"/>
    <s v="Pranav Rao"/>
    <x v="1"/>
    <s v="Chitra Bhat"/>
    <n v="5"/>
    <d v="2024-05-01T00:00:00"/>
    <x v="141"/>
    <n v="3.7781019713462691E-2"/>
    <x v="1"/>
  </r>
  <r>
    <s v="INV101772"/>
    <x v="50"/>
    <s v="CUST0501"/>
    <s v="PRD0161"/>
    <s v="STR106"/>
    <s v="EMP0215"/>
    <n v="2"/>
    <n v="891.72"/>
    <n v="5"/>
    <n v="89.17"/>
    <n v="5"/>
    <n v="84.71"/>
    <n v="1778.98"/>
    <n v="1137.06"/>
    <n v="557.21"/>
    <x v="4"/>
    <x v="4"/>
    <x v="0"/>
    <x v="0"/>
    <s v="19:29"/>
    <s v="Weekday"/>
    <x v="1"/>
    <n v="10"/>
    <n v="2024"/>
    <s v="Oct-2024"/>
    <x v="0"/>
    <s v="Printed Kurti"/>
    <x v="14"/>
    <s v="TrendMart Vijayawada Outlet"/>
    <x v="0"/>
    <s v="Sangeeta Chandran"/>
    <x v="1"/>
    <s v="Praveen Gupta"/>
    <n v="10"/>
    <d v="2024-10-01T00:00:00"/>
    <x v="33"/>
    <n v="0.3132188107792106"/>
    <x v="2"/>
  </r>
  <r>
    <s v="INV101773"/>
    <x v="80"/>
    <s v="CUST0295"/>
    <s v="PRD0239"/>
    <s v="STR042"/>
    <s v="EMP0002"/>
    <n v="4"/>
    <n v="2526.0100000000002"/>
    <n v="0"/>
    <n v="0"/>
    <n v="12"/>
    <n v="1212.48"/>
    <n v="11316.52"/>
    <n v="6918.88"/>
    <n v="3185.1600000000003"/>
    <x v="2"/>
    <x v="2"/>
    <x v="1"/>
    <x v="0"/>
    <s v="19:39"/>
    <s v="Weekend"/>
    <x v="1"/>
    <n v="10"/>
    <n v="2024"/>
    <s v="Oct-2024"/>
    <x v="16"/>
    <s v="Dhoti"/>
    <x v="18"/>
    <s v="TrendMart Thrissur Standard"/>
    <x v="1"/>
    <s v="Anil Mudaliar"/>
    <x v="2"/>
    <s v="Girish Sundaram"/>
    <n v="10"/>
    <d v="2024-10-01T00:00:00"/>
    <x v="170"/>
    <n v="0.2814610852099409"/>
    <x v="2"/>
  </r>
  <r>
    <s v="INV101774"/>
    <x v="288"/>
    <s v="CUST0820"/>
    <s v="PRD0144"/>
    <s v="STR034"/>
    <s v="EMP0285"/>
    <n v="1"/>
    <n v="1028.71"/>
    <n v="30"/>
    <n v="308.61"/>
    <n v="12"/>
    <n v="86.41"/>
    <n v="806.51"/>
    <n v="699.84"/>
    <n v="20.259999999999962"/>
    <x v="1"/>
    <x v="1"/>
    <x v="0"/>
    <x v="0"/>
    <s v="21:27"/>
    <s v="Weekday"/>
    <x v="2"/>
    <n v="5"/>
    <n v="2024"/>
    <s v="May-2024"/>
    <x v="10"/>
    <s v="Casual Top"/>
    <x v="18"/>
    <s v="TrendMart Warangal Standard"/>
    <x v="2"/>
    <s v="Deepa Chettiar"/>
    <x v="1"/>
    <s v="Chandran Krishnan"/>
    <n v="5"/>
    <d v="2024-05-01T00:00:00"/>
    <x v="93"/>
    <n v="2.5120581269916013E-2"/>
    <x v="1"/>
  </r>
  <r>
    <s v="INV101775"/>
    <x v="357"/>
    <s v="CUST0749"/>
    <s v="PRD0045"/>
    <s v="STR101"/>
    <s v="EMP0206"/>
    <n v="3"/>
    <n v="2968.86"/>
    <n v="15"/>
    <n v="1335.99"/>
    <n v="12"/>
    <n v="908.47"/>
    <n v="8479.06"/>
    <n v="6236.76"/>
    <n v="1333.8299999999992"/>
    <x v="3"/>
    <x v="3"/>
    <x v="0"/>
    <x v="0"/>
    <s v="19:21"/>
    <s v="Weekday"/>
    <x v="6"/>
    <n v="1"/>
    <n v="2025"/>
    <s v="Jan-2025"/>
    <x v="2"/>
    <s v="Georgette Saree"/>
    <x v="6"/>
    <s v="TrendMart Thiruvananthapuram Standard"/>
    <x v="1"/>
    <s v="Anusuya Mudaliar"/>
    <x v="1"/>
    <s v="Arjun Krishnan"/>
    <n v="13"/>
    <d v="2025-01-01T00:00:00"/>
    <x v="218"/>
    <n v="0.15730871110712735"/>
    <x v="4"/>
  </r>
  <r>
    <s v="INV101776"/>
    <x v="15"/>
    <s v="CUST0843"/>
    <s v="PRD0131"/>
    <s v="STR059"/>
    <s v="EMP0026"/>
    <n v="1"/>
    <n v="1095.29"/>
    <n v="10"/>
    <n v="109.53"/>
    <n v="12"/>
    <n v="118.29"/>
    <n v="1104.05"/>
    <n v="735.85"/>
    <n v="249.90999999999991"/>
    <x v="0"/>
    <x v="0"/>
    <x v="0"/>
    <x v="0"/>
    <s v="17:51"/>
    <s v="Weekday"/>
    <x v="5"/>
    <n v="6"/>
    <n v="2024"/>
    <s v="Jun-2024"/>
    <x v="4"/>
    <s v="Joggers"/>
    <x v="24"/>
    <s v="TrendMart Bengaluru Mall Kiosk"/>
    <x v="2"/>
    <s v="Ramesh Subramaniam"/>
    <x v="1"/>
    <s v="Sunita Ramachandran"/>
    <n v="6"/>
    <d v="2024-06-01T00:00:00"/>
    <x v="134"/>
    <n v="0.22635750192473159"/>
    <x v="0"/>
  </r>
  <r>
    <s v="INV101777"/>
    <x v="180"/>
    <s v="CUST0360"/>
    <s v="PRD0110"/>
    <s v="STR015"/>
    <s v="EMP0090"/>
    <n v="1"/>
    <n v="1412.28"/>
    <n v="10"/>
    <n v="141.22999999999999"/>
    <n v="12"/>
    <n v="152.53"/>
    <n v="1423.58"/>
    <n v="975.36"/>
    <n v="295.68999999999994"/>
    <x v="0"/>
    <x v="0"/>
    <x v="0"/>
    <x v="0"/>
    <s v="11:21"/>
    <s v="Weekday"/>
    <x v="5"/>
    <n v="6"/>
    <n v="2024"/>
    <s v="Jun-2024"/>
    <x v="5"/>
    <s v="Skinny Fit"/>
    <x v="44"/>
    <s v="TrendMart Madurai Mall Kiosk"/>
    <x v="1"/>
    <s v="Balaji Gowda"/>
    <x v="3"/>
    <s v="Padma Gounder"/>
    <n v="6"/>
    <d v="2024-06-01T00:00:00"/>
    <x v="153"/>
    <n v="0.20770873431770603"/>
    <x v="0"/>
  </r>
  <r>
    <s v="INV101778"/>
    <x v="309"/>
    <s v="CUST0072"/>
    <s v="PRD0217"/>
    <s v="STR055"/>
    <s v="EMP0147"/>
    <n v="3"/>
    <n v="1066.29"/>
    <n v="10"/>
    <n v="319.89"/>
    <n v="12"/>
    <n v="345.48"/>
    <n v="3224.46"/>
    <n v="2167.1999999999998"/>
    <n v="711.7800000000002"/>
    <x v="1"/>
    <x v="1"/>
    <x v="1"/>
    <x v="0"/>
    <s v="18:43"/>
    <s v="Weekday"/>
    <x v="7"/>
    <n v="9"/>
    <n v="2024"/>
    <s v="Sep-2024"/>
    <x v="7"/>
    <s v="Straight Fit"/>
    <x v="47"/>
    <s v="TrendMart Nellore High Street"/>
    <x v="0"/>
    <s v="Rohit Gupta"/>
    <x v="0"/>
    <s v="Yogesh Chettiar"/>
    <n v="9"/>
    <d v="2024-09-01T00:00:00"/>
    <x v="214"/>
    <n v="0.22074393851993829"/>
    <x v="0"/>
  </r>
  <r>
    <s v="INV101779"/>
    <x v="233"/>
    <s v="CUST0339"/>
    <s v="PRD0128"/>
    <s v="STR053"/>
    <s v="EMP0206"/>
    <n v="1"/>
    <n v="1238.6500000000001"/>
    <n v="10"/>
    <n v="123.86"/>
    <n v="12"/>
    <n v="133.77000000000001"/>
    <n v="1248.56"/>
    <n v="844.65"/>
    <n v="270.14"/>
    <x v="0"/>
    <x v="0"/>
    <x v="1"/>
    <x v="0"/>
    <s v="11:27"/>
    <s v="Weekday"/>
    <x v="4"/>
    <n v="2"/>
    <n v="2025"/>
    <s v="Feb-2025"/>
    <x v="0"/>
    <s v="Straight Kurti"/>
    <x v="13"/>
    <s v="TrendMart Kochi Standard"/>
    <x v="1"/>
    <s v="Uday Naicker"/>
    <x v="1"/>
    <s v="Arjun Krishnan"/>
    <n v="14"/>
    <d v="2025-02-01T00:00:00"/>
    <x v="19"/>
    <n v="0.21636124815787788"/>
    <x v="0"/>
  </r>
  <r>
    <s v="INV101780"/>
    <x v="15"/>
    <s v="CUST0431"/>
    <s v="PRD0133"/>
    <s v="STR080"/>
    <s v="EMP0206"/>
    <n v="2"/>
    <n v="1023.18"/>
    <n v="25"/>
    <n v="511.59"/>
    <n v="12"/>
    <n v="184.17"/>
    <n v="1718.94"/>
    <n v="1513.18"/>
    <n v="21.590000000000003"/>
    <x v="1"/>
    <x v="1"/>
    <x v="0"/>
    <x v="0"/>
    <s v="13:25"/>
    <s v="Weekday"/>
    <x v="5"/>
    <n v="6"/>
    <n v="2024"/>
    <s v="Jun-2024"/>
    <x v="5"/>
    <s v="Slim Fit"/>
    <x v="40"/>
    <s v="TrendMart Kochi High Street"/>
    <x v="1"/>
    <s v="Balaji Nair"/>
    <x v="3"/>
    <s v="Arjun Krishnan"/>
    <n v="6"/>
    <d v="2024-06-01T00:00:00"/>
    <x v="204"/>
    <n v="1.2560066087239813E-2"/>
    <x v="1"/>
  </r>
  <r>
    <s v="INV101781"/>
    <x v="301"/>
    <s v="CUST0037"/>
    <s v="PRD0134"/>
    <s v="STR100"/>
    <s v="EMP0258"/>
    <n v="4"/>
    <n v="859.28"/>
    <n v="5"/>
    <n v="171.86"/>
    <n v="5"/>
    <n v="163.26"/>
    <n v="3428.52"/>
    <n v="2792.32"/>
    <n v="472.93999999999983"/>
    <x v="1"/>
    <x v="1"/>
    <x v="0"/>
    <x v="0"/>
    <s v="21:25"/>
    <s v="Weekday"/>
    <x v="0"/>
    <n v="12"/>
    <n v="2024"/>
    <s v="Dec-2024"/>
    <x v="8"/>
    <s v="Maxi Dress"/>
    <x v="22"/>
    <s v="TrendMart Hubballi Standard"/>
    <x v="2"/>
    <s v="Malathi Naicker"/>
    <x v="2"/>
    <s v="Preethi Singh"/>
    <n v="12"/>
    <d v="2024-12-01T00:00:00"/>
    <x v="55"/>
    <n v="0.13794290247687044"/>
    <x v="2"/>
  </r>
  <r>
    <s v="INV101782"/>
    <x v="55"/>
    <s v="CUST0211"/>
    <s v="PRD0137"/>
    <s v="STR012"/>
    <s v="EMP0020"/>
    <n v="2"/>
    <n v="725.87"/>
    <n v="30"/>
    <n v="435.52"/>
    <n v="5"/>
    <n v="50.81"/>
    <n v="1067.03"/>
    <n v="1044.76"/>
    <n v="-28.54000000000002"/>
    <x v="3"/>
    <x v="3"/>
    <x v="1"/>
    <x v="0"/>
    <s v="12:24"/>
    <s v="Weekday"/>
    <x v="1"/>
    <n v="10"/>
    <n v="2024"/>
    <s v="Oct-2024"/>
    <x v="10"/>
    <s v="Crop Top"/>
    <x v="19"/>
    <s v="TrendMart Vijayawada Mall Kiosk"/>
    <x v="0"/>
    <s v="Ramya Iyer"/>
    <x v="1"/>
    <s v="Eswar Prasad"/>
    <n v="10"/>
    <d v="2024-10-01T00:00:00"/>
    <x v="99"/>
    <n v="-2.6747139255691051E-2"/>
    <x v="1"/>
  </r>
  <r>
    <s v="INV101783"/>
    <x v="152"/>
    <s v="CUST0804"/>
    <s v="PRD0219"/>
    <s v="STR002"/>
    <s v="EMP0194"/>
    <n v="2"/>
    <n v="530.29999999999995"/>
    <n v="0"/>
    <n v="0"/>
    <n v="5"/>
    <n v="53.03"/>
    <n v="1113.6300000000001"/>
    <n v="820.74"/>
    <n v="239.8600000000001"/>
    <x v="1"/>
    <x v="1"/>
    <x v="0"/>
    <x v="0"/>
    <s v="12:38"/>
    <s v="Weekday"/>
    <x v="2"/>
    <n v="5"/>
    <n v="2024"/>
    <s v="May-2024"/>
    <x v="4"/>
    <s v="Shorts"/>
    <x v="37"/>
    <s v="TrendMart Thrissur Standard"/>
    <x v="1"/>
    <s v="Haritha Chandran"/>
    <x v="3"/>
    <s v="Pranav Reddy"/>
    <n v="5"/>
    <d v="2024-05-01T00:00:00"/>
    <x v="150"/>
    <n v="0.21538572057146455"/>
    <x v="2"/>
  </r>
  <r>
    <s v="INV101784"/>
    <x v="79"/>
    <s v="CUST0451"/>
    <s v="PRD0014"/>
    <s v="STR088"/>
    <s v="EMP0269"/>
    <n v="2"/>
    <n v="1843.32"/>
    <n v="10"/>
    <n v="368.66"/>
    <n v="12"/>
    <n v="398.16"/>
    <n v="3716.14"/>
    <n v="2410.2800000000002"/>
    <n v="907.69999999999959"/>
    <x v="4"/>
    <x v="4"/>
    <x v="0"/>
    <x v="0"/>
    <s v="14:19"/>
    <s v="Weekday"/>
    <x v="7"/>
    <n v="9"/>
    <n v="2024"/>
    <s v="Sep-2024"/>
    <x v="16"/>
    <s v="Nehru Jacket"/>
    <x v="44"/>
    <s v="TrendMart Warangal High Street"/>
    <x v="2"/>
    <s v="Chandran Sharma"/>
    <x v="3"/>
    <s v="Ishwarya Shetty"/>
    <n v="9"/>
    <d v="2024-09-01T00:00:00"/>
    <x v="217"/>
    <n v="0.24425882770832089"/>
    <x v="0"/>
  </r>
  <r>
    <s v="INV101785"/>
    <x v="262"/>
    <s v="CUST0835"/>
    <s v="PRD0175"/>
    <s v="STR081"/>
    <s v="EMP0204"/>
    <n v="2"/>
    <n v="817.27"/>
    <n v="10"/>
    <n v="163.44999999999999"/>
    <n v="5"/>
    <n v="73.55"/>
    <n v="1544.64"/>
    <n v="1142.18"/>
    <n v="328.91"/>
    <x v="3"/>
    <x v="3"/>
    <x v="0"/>
    <x v="0"/>
    <s v="21:52"/>
    <s v="Weekend"/>
    <x v="5"/>
    <n v="6"/>
    <n v="2024"/>
    <s v="Jun-2024"/>
    <x v="0"/>
    <s v="Straight Kurti"/>
    <x v="32"/>
    <s v="TrendMart Alappuzha Outlet"/>
    <x v="1"/>
    <s v="Latha Iyer"/>
    <x v="3"/>
    <s v="Rahul Krishnan"/>
    <n v="6"/>
    <d v="2024-06-01T00:00:00"/>
    <x v="53"/>
    <n v="0.21293634762792624"/>
    <x v="0"/>
  </r>
  <r>
    <s v="INV101786"/>
    <x v="192"/>
    <s v="CUST0776"/>
    <s v="PRD0115"/>
    <s v="STR022"/>
    <s v="EMP0100"/>
    <n v="2"/>
    <n v="1707.39"/>
    <n v="25"/>
    <n v="853.7"/>
    <n v="12"/>
    <n v="307.33"/>
    <n v="2868.41"/>
    <n v="2281.8000000000002"/>
    <n v="279.27999999999969"/>
    <x v="2"/>
    <x v="2"/>
    <x v="0"/>
    <x v="0"/>
    <s v="18:52"/>
    <s v="Weekday"/>
    <x v="4"/>
    <n v="2"/>
    <n v="2025"/>
    <s v="Feb-2025"/>
    <x v="8"/>
    <s v="Bodycon Dress"/>
    <x v="1"/>
    <s v="TrendMart Shivamogga Outlet"/>
    <x v="2"/>
    <s v="Vijay Singh"/>
    <x v="3"/>
    <s v="Priya Balasubramaniam"/>
    <n v="14"/>
    <d v="2025-02-01T00:00:00"/>
    <x v="57"/>
    <n v="9.7364044888980206E-2"/>
    <x v="1"/>
  </r>
  <r>
    <s v="INV101787"/>
    <x v="48"/>
    <s v="CUST0024"/>
    <s v="PRD0167"/>
    <s v="STR055"/>
    <s v="EMP0203"/>
    <n v="4"/>
    <n v="2838.5"/>
    <n v="15"/>
    <n v="1703.1"/>
    <n v="12"/>
    <n v="1158.1099999999999"/>
    <n v="10809.01"/>
    <n v="6971.56"/>
    <n v="2679.34"/>
    <x v="2"/>
    <x v="2"/>
    <x v="1"/>
    <x v="0"/>
    <s v="21:09"/>
    <s v="Weekend"/>
    <x v="4"/>
    <n v="2"/>
    <n v="2025"/>
    <s v="Feb-2025"/>
    <x v="16"/>
    <s v="Kurta"/>
    <x v="24"/>
    <s v="TrendMart Nellore High Street"/>
    <x v="0"/>
    <s v="Bhagya Chetty"/>
    <x v="0"/>
    <s v="Rani Mishra"/>
    <n v="14"/>
    <d v="2025-02-01T00:00:00"/>
    <x v="119"/>
    <n v="0.24788024065108646"/>
    <x v="4"/>
  </r>
  <r>
    <s v="INV101788"/>
    <x v="209"/>
    <s v="CUST0753"/>
    <s v="PRD0134"/>
    <s v="STR026"/>
    <s v="EMP0121"/>
    <n v="3"/>
    <n v="894.41"/>
    <n v="10"/>
    <n v="268.32"/>
    <n v="5"/>
    <n v="120.75"/>
    <n v="2535.66"/>
    <n v="2094.2399999999998"/>
    <n v="320.67000000000007"/>
    <x v="3"/>
    <x v="3"/>
    <x v="1"/>
    <x v="0"/>
    <s v="10:43"/>
    <s v="Weekday"/>
    <x v="8"/>
    <n v="3"/>
    <n v="2025"/>
    <s v="Mar-2025"/>
    <x v="8"/>
    <s v="Maxi Dress"/>
    <x v="22"/>
    <s v="TrendMart Guntur Standard"/>
    <x v="0"/>
    <s v="Balaji Mishra"/>
    <x v="2"/>
    <s v="Yamini Pandian"/>
    <n v="15"/>
    <d v="2025-03-01T00:00:00"/>
    <x v="55"/>
    <n v="0.12646411585149434"/>
    <x v="0"/>
  </r>
  <r>
    <s v="INV101789"/>
    <x v="73"/>
    <s v="CUST0326"/>
    <s v="PRD0148"/>
    <s v="STR070"/>
    <s v="EMP0009"/>
    <n v="3"/>
    <n v="942.62"/>
    <n v="30"/>
    <n v="848.36"/>
    <n v="5"/>
    <n v="98.97"/>
    <n v="2078.4699999999998"/>
    <n v="2301.33"/>
    <n v="-321.83000000000015"/>
    <x v="0"/>
    <x v="0"/>
    <x v="0"/>
    <x v="0"/>
    <s v="18:31"/>
    <s v="Weekday"/>
    <x v="3"/>
    <n v="7"/>
    <n v="2024"/>
    <s v="Jul-2024"/>
    <x v="0"/>
    <s v="Anarkali Kurti"/>
    <x v="31"/>
    <s v="TrendMart Alappuzha Mall Kiosk"/>
    <x v="1"/>
    <s v="Deepa Prasad"/>
    <x v="2"/>
    <s v="Vinod Hegde"/>
    <n v="7"/>
    <d v="2024-07-01T00:00:00"/>
    <x v="169"/>
    <n v="-0.15483985816490023"/>
    <x v="1"/>
  </r>
  <r>
    <s v="INV101790"/>
    <x v="272"/>
    <s v="CUST0728"/>
    <s v="PRD0068"/>
    <s v="STR081"/>
    <s v="EMP0063"/>
    <n v="3"/>
    <n v="1709.44"/>
    <n v="10"/>
    <n v="512.83000000000004"/>
    <n v="12"/>
    <n v="553.86"/>
    <n v="5169.3500000000004"/>
    <n v="3582.42"/>
    <n v="1033.0700000000002"/>
    <x v="2"/>
    <x v="2"/>
    <x v="0"/>
    <x v="0"/>
    <s v="19:34"/>
    <s v="Weekend"/>
    <x v="9"/>
    <n v="11"/>
    <n v="2024"/>
    <s v="Nov-2024"/>
    <x v="5"/>
    <s v="Skinny Fit"/>
    <x v="26"/>
    <s v="TrendMart Alappuzha Outlet"/>
    <x v="1"/>
    <s v="Malini Raman"/>
    <x v="3"/>
    <s v="Anusuya Subramaniam"/>
    <n v="11"/>
    <d v="2024-11-01T00:00:00"/>
    <x v="162"/>
    <n v="0.19984524166481279"/>
    <x v="0"/>
  </r>
  <r>
    <s v="INV101791"/>
    <x v="101"/>
    <s v="CUST0076"/>
    <s v="PRD0225"/>
    <s v="STR056"/>
    <s v="EMP0194"/>
    <n v="1"/>
    <n v="1266.1300000000001"/>
    <n v="0"/>
    <n v="0"/>
    <n v="12"/>
    <n v="151.94"/>
    <n v="1418.07"/>
    <n v="861.8"/>
    <n v="404.33"/>
    <x v="3"/>
    <x v="3"/>
    <x v="0"/>
    <x v="0"/>
    <s v="17:43"/>
    <s v="Weekday"/>
    <x v="1"/>
    <n v="10"/>
    <n v="2024"/>
    <s v="Oct-2024"/>
    <x v="11"/>
    <s v="Formal Shirt"/>
    <x v="44"/>
    <s v="TrendMart Nizamabad Standard"/>
    <x v="2"/>
    <s v="Devraj Reddy"/>
    <x v="2"/>
    <s v="Pranav Reddy"/>
    <n v="10"/>
    <d v="2024-10-01T00:00:00"/>
    <x v="124"/>
    <n v="0.28512696834429896"/>
    <x v="2"/>
  </r>
  <r>
    <s v="INV101792"/>
    <x v="189"/>
    <s v="CUST0089"/>
    <s v="PRD0235"/>
    <s v="STR041"/>
    <s v="EMP0269"/>
    <n v="2"/>
    <n v="1923.64"/>
    <n v="20"/>
    <n v="769.46"/>
    <n v="12"/>
    <n v="369.34"/>
    <n v="3447.16"/>
    <n v="2756.76"/>
    <n v="321.05999999999966"/>
    <x v="2"/>
    <x v="2"/>
    <x v="0"/>
    <x v="0"/>
    <s v="21:05"/>
    <s v="Weekday"/>
    <x v="0"/>
    <n v="12"/>
    <n v="2024"/>
    <s v="Dec-2024"/>
    <x v="2"/>
    <s v="Georgette Saree"/>
    <x v="1"/>
    <s v="TrendMart Thiruvananthapuram Standard"/>
    <x v="1"/>
    <s v="Janani Murthy"/>
    <x v="0"/>
    <s v="Ishwarya Shetty"/>
    <n v="12"/>
    <d v="2024-12-01T00:00:00"/>
    <x v="89"/>
    <n v="9.3137539307719883E-2"/>
    <x v="3"/>
  </r>
  <r>
    <s v="INV101793"/>
    <x v="197"/>
    <s v="CUST0824"/>
    <s v="PRD0204"/>
    <s v="STR056"/>
    <s v="EMP0100"/>
    <n v="1"/>
    <n v="880.87"/>
    <n v="25"/>
    <n v="220.22"/>
    <n v="5"/>
    <n v="33.03"/>
    <n v="693.68"/>
    <n v="695.67"/>
    <n v="-35.02000000000001"/>
    <x v="3"/>
    <x v="3"/>
    <x v="0"/>
    <x v="0"/>
    <s v="12:50"/>
    <s v="Weekday"/>
    <x v="1"/>
    <n v="10"/>
    <n v="2024"/>
    <s v="Oct-2024"/>
    <x v="12"/>
    <s v="Clutch"/>
    <x v="46"/>
    <s v="TrendMart Nizamabad Standard"/>
    <x v="2"/>
    <s v="Vasanthi Iyengar"/>
    <x v="0"/>
    <s v="Priya Balasubramaniam"/>
    <n v="10"/>
    <d v="2024-10-01T00:00:00"/>
    <x v="190"/>
    <n v="-5.0484373198016394E-2"/>
    <x v="1"/>
  </r>
  <r>
    <s v="INV101794"/>
    <x v="32"/>
    <s v="CUST0065"/>
    <s v="PRD0134"/>
    <s v="STR012"/>
    <s v="EMP0061"/>
    <n v="3"/>
    <n v="878.67"/>
    <n v="15"/>
    <n v="395.4"/>
    <n v="5"/>
    <n v="112.03"/>
    <n v="2352.64"/>
    <n v="2094.2399999999998"/>
    <n v="146.37000000000009"/>
    <x v="0"/>
    <x v="0"/>
    <x v="1"/>
    <x v="0"/>
    <s v="11:29"/>
    <s v="Weekday"/>
    <x v="11"/>
    <n v="8"/>
    <n v="2024"/>
    <s v="Aug-2024"/>
    <x v="8"/>
    <s v="Maxi Dress"/>
    <x v="22"/>
    <s v="TrendMart Vijayawada Mall Kiosk"/>
    <x v="0"/>
    <s v="Meena Gopalakrishnan"/>
    <x v="3"/>
    <s v="Ganapathy Naidu"/>
    <n v="8"/>
    <d v="2024-08-01T00:00:00"/>
    <x v="55"/>
    <n v="6.22152135473341E-2"/>
    <x v="4"/>
  </r>
  <r>
    <s v="INV101795"/>
    <x v="42"/>
    <s v="CUST0177"/>
    <s v="PRD0094"/>
    <s v="STR065"/>
    <s v="EMP0086"/>
    <n v="1"/>
    <n v="1372.62"/>
    <n v="10"/>
    <n v="137.26"/>
    <n v="12"/>
    <n v="148.24"/>
    <n v="1383.6"/>
    <n v="893.89"/>
    <n v="341.46999999999991"/>
    <x v="2"/>
    <x v="2"/>
    <x v="1"/>
    <x v="0"/>
    <s v="21:30"/>
    <s v="Weekend"/>
    <x v="2"/>
    <n v="5"/>
    <n v="2024"/>
    <s v="May-2024"/>
    <x v="4"/>
    <s v="Track Suit"/>
    <x v="42"/>
    <s v="TrendMart Guntur Flagship"/>
    <x v="0"/>
    <s v="Revathi Yadav"/>
    <x v="2"/>
    <s v="Anil Reddy"/>
    <n v="5"/>
    <d v="2024-05-01T00:00:00"/>
    <x v="201"/>
    <n v="0.24679820757444343"/>
    <x v="0"/>
  </r>
  <r>
    <s v="INV101796"/>
    <x v="85"/>
    <s v="CUST0457"/>
    <s v="PRD0160"/>
    <s v="STR037"/>
    <s v="EMP0203"/>
    <n v="1"/>
    <n v="1116.78"/>
    <n v="10"/>
    <n v="111.68"/>
    <n v="12"/>
    <n v="120.61"/>
    <n v="1125.71"/>
    <n v="759"/>
    <n v="246.10000000000002"/>
    <x v="1"/>
    <x v="1"/>
    <x v="0"/>
    <x v="0"/>
    <s v="17:13"/>
    <s v="Weekday"/>
    <x v="1"/>
    <n v="10"/>
    <n v="2024"/>
    <s v="Oct-2024"/>
    <x v="7"/>
    <s v="Jeggings"/>
    <x v="18"/>
    <s v="TrendMart Vijayawada High Street"/>
    <x v="0"/>
    <s v="Deepthi Shetty"/>
    <x v="0"/>
    <s v="Rani Mishra"/>
    <n v="10"/>
    <d v="2024-10-01T00:00:00"/>
    <x v="30"/>
    <n v="0.21861758356948061"/>
    <x v="0"/>
  </r>
  <r>
    <s v="INV101797"/>
    <x v="97"/>
    <s v="CUST0334"/>
    <s v="PRD0078"/>
    <s v="STR062"/>
    <s v="EMP0206"/>
    <n v="1"/>
    <n v="1168.74"/>
    <n v="0"/>
    <n v="0"/>
    <n v="12"/>
    <n v="140.25"/>
    <n v="1308.99"/>
    <n v="828.44"/>
    <n v="340.29999999999995"/>
    <x v="2"/>
    <x v="2"/>
    <x v="1"/>
    <x v="0"/>
    <s v="11:13"/>
    <s v="Weekend"/>
    <x v="1"/>
    <n v="10"/>
    <n v="2024"/>
    <s v="Oct-2024"/>
    <x v="5"/>
    <s v="Regular Fit"/>
    <x v="5"/>
    <s v="TrendMart Vijayawada Standard"/>
    <x v="0"/>
    <s v="Selvam Gounder"/>
    <x v="0"/>
    <s v="Arjun Krishnan"/>
    <n v="10"/>
    <d v="2024-10-01T00:00:00"/>
    <x v="11"/>
    <n v="0.25997142835315773"/>
    <x v="2"/>
  </r>
  <r>
    <s v="INV101798"/>
    <x v="181"/>
    <s v="CUST0331"/>
    <s v="PRD0094"/>
    <s v="STR083"/>
    <s v="EMP0203"/>
    <n v="1"/>
    <n v="1360.92"/>
    <n v="25"/>
    <n v="340.23"/>
    <n v="12"/>
    <n v="122.48"/>
    <n v="1143.17"/>
    <n v="893.89"/>
    <n v="126.80000000000008"/>
    <x v="0"/>
    <x v="0"/>
    <x v="0"/>
    <x v="0"/>
    <s v="17:05"/>
    <s v="Weekday"/>
    <x v="9"/>
    <n v="11"/>
    <n v="2024"/>
    <s v="Nov-2024"/>
    <x v="4"/>
    <s v="Track Suit"/>
    <x v="42"/>
    <s v="TrendMart Tumakuru Outlet"/>
    <x v="2"/>
    <s v="Anjali Bhat"/>
    <x v="1"/>
    <s v="Rani Mishra"/>
    <n v="11"/>
    <d v="2024-11-01T00:00:00"/>
    <x v="201"/>
    <n v="0.11091963574971359"/>
    <x v="1"/>
  </r>
  <r>
    <s v="INV101799"/>
    <x v="42"/>
    <s v="CUST0713"/>
    <s v="PRD0149"/>
    <s v="STR111"/>
    <s v="EMP0100"/>
    <n v="3"/>
    <n v="1731.62"/>
    <n v="15"/>
    <n v="779.23"/>
    <n v="12"/>
    <n v="529.88"/>
    <n v="4945.51"/>
    <n v="3435.63"/>
    <n v="980.00000000000011"/>
    <x v="3"/>
    <x v="3"/>
    <x v="0"/>
    <x v="0"/>
    <s v="12:39"/>
    <s v="Weekend"/>
    <x v="2"/>
    <n v="5"/>
    <n v="2024"/>
    <s v="May-2024"/>
    <x v="3"/>
    <s v="Slippers"/>
    <x v="39"/>
    <s v="TrendMart Kurnool Outlet"/>
    <x v="0"/>
    <s v="Rahul Nair"/>
    <x v="1"/>
    <s v="Priya Balasubramaniam"/>
    <n v="5"/>
    <d v="2024-05-01T00:00:00"/>
    <x v="154"/>
    <n v="0.19815954269630434"/>
    <x v="4"/>
  </r>
  <r>
    <s v="INV101800"/>
    <x v="11"/>
    <s v="CUST0376"/>
    <s v="PRD0145"/>
    <s v="STR051"/>
    <s v="EMP0008"/>
    <n v="3"/>
    <n v="1754.37"/>
    <n v="0"/>
    <n v="0"/>
    <n v="12"/>
    <n v="631.57000000000005"/>
    <n v="5894.68"/>
    <n v="3399.81"/>
    <n v="1863.3000000000002"/>
    <x v="5"/>
    <x v="5"/>
    <x v="0"/>
    <x v="0"/>
    <s v="13:13"/>
    <s v="Weekday"/>
    <x v="8"/>
    <n v="3"/>
    <n v="2025"/>
    <s v="Mar-2025"/>
    <x v="8"/>
    <s v="Shirt Dress"/>
    <x v="42"/>
    <s v="TrendMart Kozhikode Outlet"/>
    <x v="1"/>
    <s v="Revathi Murthy"/>
    <x v="0"/>
    <s v="Deepak Kamath"/>
    <n v="15"/>
    <d v="2025-03-01T00:00:00"/>
    <x v="94"/>
    <n v="0.31609858380777245"/>
    <x v="2"/>
  </r>
  <r>
    <s v="INV101801"/>
    <x v="204"/>
    <s v="CUST0035"/>
    <s v="PRD0091"/>
    <s v="STR104"/>
    <s v="EMP0240"/>
    <n v="2"/>
    <n v="1288.79"/>
    <n v="0"/>
    <n v="0"/>
    <n v="12"/>
    <n v="309.31"/>
    <n v="2886.89"/>
    <n v="1617.98"/>
    <n v="959.59999999999991"/>
    <x v="0"/>
    <x v="0"/>
    <x v="0"/>
    <x v="0"/>
    <s v="10:57"/>
    <s v="Weekend"/>
    <x v="7"/>
    <n v="9"/>
    <n v="2024"/>
    <s v="Sep-2024"/>
    <x v="0"/>
    <s v="Anarkali Kurti"/>
    <x v="34"/>
    <s v="TrendMart Kochi High Street"/>
    <x v="1"/>
    <s v="Sunita Rao"/>
    <x v="0"/>
    <s v="Gopal Prasad"/>
    <n v="9"/>
    <d v="2024-09-01T00:00:00"/>
    <x v="191"/>
    <n v="0.33239922546408068"/>
    <x v="2"/>
  </r>
  <r>
    <s v="INV101802"/>
    <x v="147"/>
    <s v="CUST0344"/>
    <s v="PRD0061"/>
    <s v="STR089"/>
    <s v="EMP0206"/>
    <n v="1"/>
    <n v="741.02"/>
    <n v="10"/>
    <n v="74.099999999999994"/>
    <n v="5"/>
    <n v="33.35"/>
    <n v="700.27"/>
    <n v="509.44"/>
    <n v="157.47999999999999"/>
    <x v="0"/>
    <x v="0"/>
    <x v="0"/>
    <x v="0"/>
    <s v="10:13"/>
    <s v="Weekend"/>
    <x v="9"/>
    <n v="11"/>
    <n v="2024"/>
    <s v="Nov-2024"/>
    <x v="13"/>
    <s v="Kids Shorts"/>
    <x v="14"/>
    <s v="TrendMart Kurnool Outlet"/>
    <x v="0"/>
    <s v="Uday Mudaliar"/>
    <x v="1"/>
    <s v="Arjun Krishnan"/>
    <n v="11"/>
    <d v="2024-11-01T00:00:00"/>
    <x v="152"/>
    <n v="0.22488468733488512"/>
    <x v="0"/>
  </r>
  <r>
    <s v="INV101803"/>
    <x v="188"/>
    <s v="CUST0369"/>
    <s v="PRD0228"/>
    <s v="STR012"/>
    <s v="EMP0127"/>
    <n v="3"/>
    <n v="1435.23"/>
    <n v="25"/>
    <n v="1076.42"/>
    <n v="12"/>
    <n v="387.51"/>
    <n v="3616.78"/>
    <n v="2709.9"/>
    <n v="519.37000000000012"/>
    <x v="3"/>
    <x v="3"/>
    <x v="0"/>
    <x v="0"/>
    <s v="14:22"/>
    <s v="Weekend"/>
    <x v="10"/>
    <n v="4"/>
    <n v="2024"/>
    <s v="Apr-2024"/>
    <x v="18"/>
    <s v="Bifold Wallet"/>
    <x v="8"/>
    <s v="TrendMart Vijayawada Mall Kiosk"/>
    <x v="0"/>
    <s v="Naresh Iyer"/>
    <x v="0"/>
    <s v="Chandra Reddy"/>
    <n v="4"/>
    <d v="2024-04-01T00:00:00"/>
    <x v="61"/>
    <n v="0.14360010838370044"/>
    <x v="1"/>
  </r>
  <r>
    <s v="INV101804"/>
    <x v="64"/>
    <s v="CUST0477"/>
    <s v="PRD0055"/>
    <s v="STR084"/>
    <s v="EMP0026"/>
    <n v="2"/>
    <n v="1514.03"/>
    <n v="10"/>
    <n v="302.81"/>
    <n v="12"/>
    <n v="327.02999999999997"/>
    <n v="3052.28"/>
    <n v="2158.94"/>
    <n v="566.31000000000017"/>
    <x v="4"/>
    <x v="4"/>
    <x v="0"/>
    <x v="0"/>
    <s v="19:03"/>
    <s v="Weekend"/>
    <x v="9"/>
    <n v="11"/>
    <n v="2024"/>
    <s v="Nov-2024"/>
    <x v="4"/>
    <s v="Sports T-Shirt"/>
    <x v="20"/>
    <s v="TrendMart Tirupati High Street"/>
    <x v="0"/>
    <s v="Bhavani Sundaram"/>
    <x v="0"/>
    <s v="Sunita Ramachandran"/>
    <n v="11"/>
    <d v="2024-11-01T00:00:00"/>
    <x v="121"/>
    <n v="0.18553671353873175"/>
    <x v="0"/>
  </r>
  <r>
    <s v="INV101805"/>
    <x v="222"/>
    <s v="CUST0735"/>
    <s v="PRD0211"/>
    <s v="STR069"/>
    <s v="EMP0002"/>
    <n v="2"/>
    <n v="839.91"/>
    <n v="10"/>
    <n v="167.98"/>
    <n v="5"/>
    <n v="75.59"/>
    <n v="1587.43"/>
    <n v="962.6"/>
    <n v="549.24"/>
    <x v="4"/>
    <x v="4"/>
    <x v="0"/>
    <x v="0"/>
    <s v="20:33"/>
    <s v="Weekday"/>
    <x v="1"/>
    <n v="10"/>
    <n v="2024"/>
    <s v="Oct-2024"/>
    <x v="6"/>
    <s v="Sunglasses"/>
    <x v="15"/>
    <s v="TrendMart Erode Mall Kiosk"/>
    <x v="1"/>
    <s v="Nandini Iyer"/>
    <x v="1"/>
    <s v="Girish Sundaram"/>
    <n v="10"/>
    <d v="2024-10-01T00:00:00"/>
    <x v="198"/>
    <n v="0.34599320914937981"/>
    <x v="0"/>
  </r>
  <r>
    <s v="INV101806"/>
    <x v="142"/>
    <s v="CUST0586"/>
    <s v="PRD0152"/>
    <s v="STR063"/>
    <s v="EMP0002"/>
    <n v="4"/>
    <n v="6762.89"/>
    <n v="15"/>
    <n v="4057.73"/>
    <n v="3"/>
    <n v="689.81"/>
    <n v="23683.64"/>
    <n v="18860.400000000001"/>
    <n v="4133.4299999999985"/>
    <x v="2"/>
    <x v="2"/>
    <x v="1"/>
    <x v="0"/>
    <s v="10:56"/>
    <s v="Weekend"/>
    <x v="7"/>
    <n v="9"/>
    <n v="2024"/>
    <s v="Sep-2024"/>
    <x v="14"/>
    <s v="Earrings"/>
    <x v="8"/>
    <s v="TrendMart Shivamogga Mall Kiosk"/>
    <x v="2"/>
    <s v="Vidya Chettiar"/>
    <x v="1"/>
    <s v="Girish Sundaram"/>
    <n v="9"/>
    <d v="2024-09-01T00:00:00"/>
    <x v="24"/>
    <n v="0.17452680415679342"/>
    <x v="4"/>
  </r>
  <r>
    <s v="INV101807"/>
    <x v="238"/>
    <s v="CUST0752"/>
    <s v="PRD0001"/>
    <s v="STR054"/>
    <s v="EMP0026"/>
    <n v="1"/>
    <n v="2092.54"/>
    <n v="10"/>
    <n v="209.25"/>
    <n v="12"/>
    <n v="225.99"/>
    <n v="2109.2800000000002"/>
    <n v="1409.12"/>
    <n v="474.1700000000003"/>
    <x v="3"/>
    <x v="3"/>
    <x v="0"/>
    <x v="0"/>
    <s v="10:15"/>
    <s v="Weekend"/>
    <x v="2"/>
    <n v="5"/>
    <n v="2024"/>
    <s v="May-2024"/>
    <x v="15"/>
    <s v="Sweater"/>
    <x v="40"/>
    <s v="TrendMart Thoothukudi Mall Kiosk"/>
    <x v="1"/>
    <s v="Hariharan Iyer"/>
    <x v="1"/>
    <s v="Sunita Ramachandran"/>
    <n v="5"/>
    <d v="2024-05-01T00:00:00"/>
    <x v="84"/>
    <n v="0.2248018281119625"/>
    <x v="0"/>
  </r>
  <r>
    <s v="INV101808"/>
    <x v="117"/>
    <s v="CUST0553"/>
    <s v="PRD0060"/>
    <s v="STR033"/>
    <s v="EMP0276"/>
    <n v="2"/>
    <n v="2173.27"/>
    <n v="25"/>
    <n v="1086.6300000000001"/>
    <n v="12"/>
    <n v="391.19"/>
    <n v="3651.1"/>
    <n v="2864.02"/>
    <n v="395.88999999999993"/>
    <x v="4"/>
    <x v="4"/>
    <x v="1"/>
    <x v="0"/>
    <s v="13:33"/>
    <s v="Weekday"/>
    <x v="9"/>
    <n v="11"/>
    <n v="2024"/>
    <s v="Nov-2024"/>
    <x v="3"/>
    <s v="Formal Shoes"/>
    <x v="29"/>
    <s v="TrendMart Guntur Standard"/>
    <x v="0"/>
    <s v="Jyothi Sundaram"/>
    <x v="3"/>
    <s v="Manoj Ramachandran"/>
    <n v="11"/>
    <d v="2024-11-01T00:00:00"/>
    <x v="160"/>
    <n v="0.10843033606310426"/>
    <x v="1"/>
  </r>
  <r>
    <s v="INV101809"/>
    <x v="1"/>
    <s v="CUST0460"/>
    <s v="PRD0203"/>
    <s v="STR050"/>
    <s v="EMP0045"/>
    <n v="4"/>
    <n v="1276.31"/>
    <n v="10"/>
    <n v="510.52"/>
    <n v="12"/>
    <n v="551.37"/>
    <n v="5146.09"/>
    <n v="3658.88"/>
    <n v="935.84"/>
    <x v="3"/>
    <x v="3"/>
    <x v="0"/>
    <x v="0"/>
    <s v="11:17"/>
    <s v="Weekend"/>
    <x v="1"/>
    <n v="10"/>
    <n v="2024"/>
    <s v="Oct-2024"/>
    <x v="4"/>
    <s v="Sports T-Shirt"/>
    <x v="34"/>
    <s v="TrendMart Thrissur High Street"/>
    <x v="1"/>
    <s v="Ramesh Singh"/>
    <x v="1"/>
    <s v="Chitra Chettiar"/>
    <n v="10"/>
    <d v="2024-10-01T00:00:00"/>
    <x v="60"/>
    <n v="0.18185457308364214"/>
    <x v="0"/>
  </r>
  <r>
    <s v="INV101810"/>
    <x v="326"/>
    <s v="CUST0525"/>
    <s v="PRD0193"/>
    <s v="STR076"/>
    <s v="EMP0141"/>
    <n v="3"/>
    <n v="2322.8000000000002"/>
    <n v="15"/>
    <n v="1045.26"/>
    <n v="12"/>
    <n v="710.78"/>
    <n v="6633.92"/>
    <n v="4782"/>
    <n v="1141.1400000000001"/>
    <x v="5"/>
    <x v="5"/>
    <x v="1"/>
    <x v="0"/>
    <s v="12:55"/>
    <s v="Weekday"/>
    <x v="8"/>
    <n v="3"/>
    <n v="2025"/>
    <s v="Mar-2025"/>
    <x v="16"/>
    <s v="Nehru Jacket"/>
    <x v="16"/>
    <s v="TrendMart Chennai Standard"/>
    <x v="1"/>
    <s v="Kannan Yadav"/>
    <x v="1"/>
    <s v="Dhruv Mishra"/>
    <n v="15"/>
    <d v="2025-03-01T00:00:00"/>
    <x v="70"/>
    <n v="0.17201594230861997"/>
    <x v="4"/>
  </r>
  <r>
    <s v="INV101811"/>
    <x v="66"/>
    <s v="CUST0320"/>
    <s v="PRD0025"/>
    <s v="STR006"/>
    <s v="EMP0073"/>
    <n v="4"/>
    <n v="1343.49"/>
    <n v="25"/>
    <n v="1343.49"/>
    <n v="12"/>
    <n v="483.66"/>
    <n v="4514.13"/>
    <n v="4100.96"/>
    <n v="-70.489999999999952"/>
    <x v="3"/>
    <x v="3"/>
    <x v="1"/>
    <x v="0"/>
    <s v="14:11"/>
    <s v="Weekday"/>
    <x v="10"/>
    <n v="4"/>
    <n v="2024"/>
    <s v="Apr-2024"/>
    <x v="7"/>
    <s v="Straight Fit"/>
    <x v="23"/>
    <s v="TrendMart Vellore Standard"/>
    <x v="1"/>
    <s v="Arun Pillai"/>
    <x v="1"/>
    <s v="Sathish Sundaram"/>
    <n v="4"/>
    <d v="2024-04-01T00:00:00"/>
    <x v="39"/>
    <n v="-1.5615412050605532E-2"/>
    <x v="1"/>
  </r>
  <r>
    <s v="INV101812"/>
    <x v="329"/>
    <s v="CUST0837"/>
    <s v="PRD0119"/>
    <s v="STR076"/>
    <s v="EMP0132"/>
    <n v="3"/>
    <n v="757.38"/>
    <n v="30"/>
    <n v="681.64"/>
    <n v="5"/>
    <n v="79.53"/>
    <n v="1670.03"/>
    <n v="1284.48"/>
    <n v="306.02"/>
    <x v="3"/>
    <x v="3"/>
    <x v="0"/>
    <x v="0"/>
    <s v="16:10"/>
    <s v="Weekday"/>
    <x v="0"/>
    <n v="12"/>
    <n v="2024"/>
    <s v="Dec-2024"/>
    <x v="1"/>
    <s v="Round Neck"/>
    <x v="26"/>
    <s v="TrendMart Chennai Standard"/>
    <x v="1"/>
    <s v="Deepthi Shetty"/>
    <x v="0"/>
    <s v="Vasanthi Gupta"/>
    <n v="12"/>
    <d v="2024-12-01T00:00:00"/>
    <x v="181"/>
    <n v="0.18324221720567893"/>
    <x v="1"/>
  </r>
  <r>
    <s v="INV101813"/>
    <x v="163"/>
    <s v="CUST0746"/>
    <s v="PRD0062"/>
    <s v="STR018"/>
    <s v="EMP0269"/>
    <n v="1"/>
    <n v="594.57000000000005"/>
    <n v="0"/>
    <n v="0"/>
    <n v="5"/>
    <n v="29.73"/>
    <n v="624.29999999999995"/>
    <n v="424.76"/>
    <n v="169.80999999999997"/>
    <x v="3"/>
    <x v="3"/>
    <x v="0"/>
    <x v="0"/>
    <s v="14:34"/>
    <s v="Weekday"/>
    <x v="0"/>
    <n v="12"/>
    <n v="2024"/>
    <s v="Dec-2024"/>
    <x v="13"/>
    <s v="Girls Frock"/>
    <x v="25"/>
    <s v="TrendMart Visakhapatnam High Street"/>
    <x v="0"/>
    <s v="Pandian Venkatesan"/>
    <x v="1"/>
    <s v="Ishwarya Shetty"/>
    <n v="12"/>
    <d v="2024-12-01T00:00:00"/>
    <x v="106"/>
    <n v="0.27200064071760371"/>
    <x v="2"/>
  </r>
  <r>
    <s v="INV101814"/>
    <x v="42"/>
    <s v="CUST0346"/>
    <s v="PRD0229"/>
    <s v="STR119"/>
    <s v="EMP0207"/>
    <n v="1"/>
    <n v="1188.67"/>
    <n v="5"/>
    <n v="59.43"/>
    <n v="12"/>
    <n v="135.51"/>
    <n v="1264.75"/>
    <n v="917.44"/>
    <n v="211.79999999999995"/>
    <x v="0"/>
    <x v="0"/>
    <x v="1"/>
    <x v="0"/>
    <s v="21:59"/>
    <s v="Weekend"/>
    <x v="2"/>
    <n v="5"/>
    <n v="2024"/>
    <s v="May-2024"/>
    <x v="18"/>
    <s v="Leather Wallet"/>
    <x v="1"/>
    <s v="TrendMart Vijayawada Standard"/>
    <x v="0"/>
    <s v="Malathi Achari"/>
    <x v="0"/>
    <s v="Chitra Bhat"/>
    <n v="5"/>
    <d v="2024-05-01T00:00:00"/>
    <x v="187"/>
    <n v="0.16746392567701124"/>
    <x v="2"/>
  </r>
  <r>
    <s v="INV101815"/>
    <x v="300"/>
    <s v="CUST0649"/>
    <s v="PRD0244"/>
    <s v="STR039"/>
    <s v="EMP0173"/>
    <n v="2"/>
    <n v="1137.27"/>
    <n v="25"/>
    <n v="568.63"/>
    <n v="12"/>
    <n v="204.71"/>
    <n v="1910.62"/>
    <n v="1621.24"/>
    <n v="84.669999999999874"/>
    <x v="4"/>
    <x v="4"/>
    <x v="1"/>
    <x v="0"/>
    <s v="21:34"/>
    <s v="Weekday"/>
    <x v="7"/>
    <n v="9"/>
    <n v="2024"/>
    <s v="Sep-2024"/>
    <x v="8"/>
    <s v="Shirt Dress"/>
    <x v="32"/>
    <s v="TrendMart Bengaluru High Street"/>
    <x v="2"/>
    <s v="Bala Mishra"/>
    <x v="3"/>
    <s v="Logesh Gopalakrishnan"/>
    <n v="9"/>
    <d v="2024-09-01T00:00:00"/>
    <x v="122"/>
    <n v="4.4315457809506797E-2"/>
    <x v="1"/>
  </r>
  <r>
    <s v="INV101816"/>
    <x v="25"/>
    <s v="CUST0453"/>
    <s v="PRD0031"/>
    <s v="STR062"/>
    <s v="EMP0204"/>
    <n v="2"/>
    <n v="3520.77"/>
    <n v="25"/>
    <n v="1760.38"/>
    <n v="12"/>
    <n v="633.74"/>
    <n v="5914.9"/>
    <n v="4748.0600000000004"/>
    <n v="533.09999999999923"/>
    <x v="4"/>
    <x v="4"/>
    <x v="1"/>
    <x v="0"/>
    <s v="19:36"/>
    <s v="Weekday"/>
    <x v="7"/>
    <n v="9"/>
    <n v="2024"/>
    <s v="Sep-2024"/>
    <x v="12"/>
    <s v="Clutch"/>
    <x v="18"/>
    <s v="TrendMart Vijayawada Standard"/>
    <x v="0"/>
    <s v="Thiru Iyer"/>
    <x v="1"/>
    <s v="Rahul Krishnan"/>
    <n v="9"/>
    <d v="2024-09-01T00:00:00"/>
    <x v="146"/>
    <n v="9.0128320005409934E-2"/>
    <x v="1"/>
  </r>
  <r>
    <s v="INV101817"/>
    <x v="265"/>
    <s v="CUST0389"/>
    <s v="PRD0129"/>
    <s v="STR087"/>
    <s v="EMP0207"/>
    <n v="0"/>
    <n v="685.88"/>
    <n v="5"/>
    <n v="0"/>
    <n v="5"/>
    <n v="0"/>
    <n v="0"/>
    <n v="0"/>
    <n v="0"/>
    <x v="0"/>
    <x v="0"/>
    <x v="0"/>
    <x v="0"/>
    <s v="16:49"/>
    <s v="Weekday"/>
    <x v="4"/>
    <n v="2"/>
    <n v="2025"/>
    <s v="Feb-2025"/>
    <x v="6"/>
    <s v="Cap"/>
    <x v="2"/>
    <s v="TrendMart Salem Outlet"/>
    <x v="1"/>
    <s v="Thiru Reddy"/>
    <x v="3"/>
    <s v="Chitra Bhat"/>
    <n v="14"/>
    <d v="2025-02-01T00:00:00"/>
    <x v="54"/>
    <n v="0"/>
    <x v="2"/>
  </r>
  <r>
    <s v="INV101818"/>
    <x v="21"/>
    <s v="CUST0201"/>
    <s v="PRD0141"/>
    <s v="STR001"/>
    <s v="EMP0091"/>
    <n v="2"/>
    <n v="732.69"/>
    <n v="0"/>
    <n v="0"/>
    <n v="5"/>
    <n v="73.27"/>
    <n v="1538.65"/>
    <n v="1095.3399999999999"/>
    <n v="370.04000000000019"/>
    <x v="3"/>
    <x v="3"/>
    <x v="0"/>
    <x v="0"/>
    <s v="14:27"/>
    <s v="Weekday"/>
    <x v="3"/>
    <n v="7"/>
    <n v="2024"/>
    <s v="Jul-2024"/>
    <x v="10"/>
    <s v="Formal Top"/>
    <x v="12"/>
    <s v="TrendMart Kollam Standard"/>
    <x v="1"/>
    <s v="Muthu Iyengar"/>
    <x v="1"/>
    <s v="Hari Nair"/>
    <n v="7"/>
    <d v="2024-07-01T00:00:00"/>
    <x v="62"/>
    <n v="0.24049653917395131"/>
    <x v="2"/>
  </r>
  <r>
    <s v="INV101819"/>
    <x v="289"/>
    <s v="CUST0425"/>
    <s v="PRD0188"/>
    <s v="STR066"/>
    <s v="EMP0141"/>
    <n v="2"/>
    <n v="496.47"/>
    <n v="10"/>
    <n v="99.29"/>
    <n v="5"/>
    <n v="44.68"/>
    <n v="938.33"/>
    <n v="674.18"/>
    <n v="219.47000000000008"/>
    <x v="0"/>
    <x v="0"/>
    <x v="0"/>
    <x v="0"/>
    <s v="12:00"/>
    <s v="Weekday"/>
    <x v="11"/>
    <n v="8"/>
    <n v="2024"/>
    <s v="Aug-2024"/>
    <x v="13"/>
    <s v="Girls Frock"/>
    <x v="19"/>
    <s v="TrendMart Dindigul Standard"/>
    <x v="1"/>
    <s v="Harini Krishnan"/>
    <x v="1"/>
    <s v="Dhruv Mishra"/>
    <n v="8"/>
    <d v="2024-08-01T00:00:00"/>
    <x v="192"/>
    <n v="0.23389425894941021"/>
    <x v="0"/>
  </r>
  <r>
    <s v="INV101820"/>
    <x v="97"/>
    <s v="CUST0514"/>
    <s v="PRD0202"/>
    <s v="STR057"/>
    <s v="EMP0090"/>
    <n v="2"/>
    <n v="961.1"/>
    <n v="30"/>
    <n v="576.66"/>
    <n v="5"/>
    <n v="67.28"/>
    <n v="1412.82"/>
    <n v="1180.04"/>
    <n v="165.49999999999997"/>
    <x v="3"/>
    <x v="3"/>
    <x v="0"/>
    <x v="0"/>
    <s v="15:30"/>
    <s v="Weekend"/>
    <x v="1"/>
    <n v="10"/>
    <n v="2024"/>
    <s v="Oct-2024"/>
    <x v="19"/>
    <s v="Casual Belt"/>
    <x v="44"/>
    <s v="TrendMart Vellore Standard"/>
    <x v="1"/>
    <s v="Deepika Naicker"/>
    <x v="3"/>
    <s v="Padma Gounder"/>
    <n v="10"/>
    <d v="2024-10-01T00:00:00"/>
    <x v="133"/>
    <n v="0.11714160331818631"/>
    <x v="1"/>
  </r>
  <r>
    <s v="INV101821"/>
    <x v="243"/>
    <s v="CUST0766"/>
    <s v="PRD0116"/>
    <s v="STR115"/>
    <s v="EMP0002"/>
    <n v="1"/>
    <n v="1461.57"/>
    <n v="5"/>
    <n v="73.08"/>
    <n v="12"/>
    <n v="166.62"/>
    <n v="1555.11"/>
    <n v="1048.71"/>
    <n v="339.77999999999986"/>
    <x v="0"/>
    <x v="0"/>
    <x v="1"/>
    <x v="0"/>
    <s v="17:23"/>
    <s v="Weekday"/>
    <x v="4"/>
    <n v="2"/>
    <n v="2025"/>
    <s v="Feb-2025"/>
    <x v="7"/>
    <s v="Bootcut"/>
    <x v="13"/>
    <s v="TrendMart Bengaluru Standard"/>
    <x v="2"/>
    <s v="Deepak Achari"/>
    <x v="0"/>
    <s v="Girish Sundaram"/>
    <n v="14"/>
    <d v="2025-02-01T00:00:00"/>
    <x v="56"/>
    <n v="0.21849258251827838"/>
    <x v="2"/>
  </r>
  <r>
    <s v="INV101822"/>
    <x v="273"/>
    <s v="CUST0709"/>
    <s v="PRD0045"/>
    <s v="STR097"/>
    <s v="EMP0001"/>
    <n v="3"/>
    <n v="2939.76"/>
    <n v="15"/>
    <n v="1322.89"/>
    <n v="12"/>
    <n v="899.57"/>
    <n v="8395.9599999999991"/>
    <n v="6236.76"/>
    <n v="1259.6299999999987"/>
    <x v="0"/>
    <x v="0"/>
    <x v="0"/>
    <x v="0"/>
    <s v="20:28"/>
    <s v="Weekday"/>
    <x v="2"/>
    <n v="5"/>
    <n v="2024"/>
    <s v="May-2024"/>
    <x v="2"/>
    <s v="Georgette Saree"/>
    <x v="6"/>
    <s v="TrendMart Thiruvananthapuram High Street"/>
    <x v="1"/>
    <s v="Usha Yadav"/>
    <x v="2"/>
    <s v="Charulatha Kumar"/>
    <n v="5"/>
    <d v="2024-05-01T00:00:00"/>
    <x v="218"/>
    <n v="0.15002810875706873"/>
    <x v="4"/>
  </r>
  <r>
    <s v="INV101823"/>
    <x v="73"/>
    <s v="CUST0182"/>
    <s v="PRD0146"/>
    <s v="STR018"/>
    <s v="EMP0207"/>
    <n v="0"/>
    <n v="5962.87"/>
    <n v="30"/>
    <n v="0"/>
    <n v="12"/>
    <n v="0"/>
    <n v="0"/>
    <n v="0"/>
    <n v="0"/>
    <x v="2"/>
    <x v="2"/>
    <x v="1"/>
    <x v="0"/>
    <s v="18:03"/>
    <s v="Weekday"/>
    <x v="3"/>
    <n v="7"/>
    <n v="2024"/>
    <s v="Jul-2024"/>
    <x v="9"/>
    <s v="Digital Watch"/>
    <x v="5"/>
    <s v="TrendMart Visakhapatnam High Street"/>
    <x v="0"/>
    <s v="Saranya Prasad"/>
    <x v="3"/>
    <s v="Chitra Bhat"/>
    <n v="7"/>
    <d v="2024-07-01T00:00:00"/>
    <x v="175"/>
    <n v="0"/>
    <x v="1"/>
  </r>
  <r>
    <s v="INV101824"/>
    <x v="123"/>
    <s v="CUST0734"/>
    <s v="PRD0235"/>
    <s v="STR064"/>
    <s v="EMP0127"/>
    <n v="1"/>
    <n v="1901.56"/>
    <n v="10"/>
    <n v="190.16"/>
    <n v="12"/>
    <n v="205.37"/>
    <n v="1916.77"/>
    <n v="1378.38"/>
    <n v="333.01999999999987"/>
    <x v="1"/>
    <x v="1"/>
    <x v="0"/>
    <x v="0"/>
    <s v="19:30"/>
    <s v="Weekday"/>
    <x v="10"/>
    <n v="4"/>
    <n v="2024"/>
    <s v="Apr-2024"/>
    <x v="2"/>
    <s v="Georgette Saree"/>
    <x v="1"/>
    <s v="TrendMart Karimnagar Standard"/>
    <x v="2"/>
    <s v="Pooja Hegde"/>
    <x v="0"/>
    <s v="Chandra Reddy"/>
    <n v="4"/>
    <d v="2024-04-01T00:00:00"/>
    <x v="89"/>
    <n v="0.17374019835452342"/>
    <x v="0"/>
  </r>
  <r>
    <s v="INV101825"/>
    <x v="47"/>
    <s v="CUST0252"/>
    <s v="PRD0061"/>
    <s v="STR061"/>
    <s v="EMP0223"/>
    <n v="1"/>
    <n v="635.83000000000004"/>
    <n v="30"/>
    <n v="190.75"/>
    <n v="5"/>
    <n v="22.25"/>
    <n v="467.33"/>
    <n v="509.44"/>
    <n v="-64.360000000000014"/>
    <x v="1"/>
    <x v="1"/>
    <x v="1"/>
    <x v="0"/>
    <s v="16:33"/>
    <s v="Weekday"/>
    <x v="9"/>
    <n v="11"/>
    <n v="2024"/>
    <s v="Nov-2024"/>
    <x v="13"/>
    <s v="Kids Shorts"/>
    <x v="14"/>
    <s v="TrendMart Hubballi Standard"/>
    <x v="2"/>
    <s v="Thiru Gowda"/>
    <x v="1"/>
    <s v="Meena Krishnan"/>
    <n v="11"/>
    <d v="2024-11-01T00:00:00"/>
    <x v="152"/>
    <n v="-0.1377185286628293"/>
    <x v="1"/>
  </r>
  <r>
    <s v="INV101826"/>
    <x v="125"/>
    <s v="CUST0571"/>
    <s v="PRD0096"/>
    <s v="STR105"/>
    <s v="EMP0225"/>
    <n v="4"/>
    <n v="4174.7"/>
    <n v="5"/>
    <n v="834.94"/>
    <n v="12"/>
    <n v="1903.66"/>
    <n v="17767.52"/>
    <n v="11334.44"/>
    <n v="4529.42"/>
    <x v="3"/>
    <x v="3"/>
    <x v="1"/>
    <x v="0"/>
    <s v="20:38"/>
    <s v="Weekend"/>
    <x v="1"/>
    <n v="10"/>
    <n v="2024"/>
    <s v="Oct-2024"/>
    <x v="9"/>
    <s v="Chronograph"/>
    <x v="40"/>
    <s v="TrendMart Coimbatore Mall Kiosk"/>
    <x v="1"/>
    <s v="Mahesh Varma"/>
    <x v="1"/>
    <s v="Swathi Achari"/>
    <n v="10"/>
    <d v="2024-10-01T00:00:00"/>
    <x v="104"/>
    <n v="0.25492696786045549"/>
    <x v="2"/>
  </r>
  <r>
    <s v="INV101827"/>
    <x v="74"/>
    <s v="CUST0751"/>
    <s v="PRD0081"/>
    <s v="STR076"/>
    <s v="EMP0258"/>
    <n v="1"/>
    <n v="6305.1"/>
    <n v="30"/>
    <n v="1891.53"/>
    <n v="3"/>
    <n v="132.41"/>
    <n v="4545.9799999999996"/>
    <n v="4762.76"/>
    <n v="-349.19000000000062"/>
    <x v="1"/>
    <x v="1"/>
    <x v="1"/>
    <x v="0"/>
    <s v="16:01"/>
    <s v="Weekday"/>
    <x v="9"/>
    <n v="11"/>
    <n v="2024"/>
    <s v="Nov-2024"/>
    <x v="14"/>
    <s v="Earrings"/>
    <x v="21"/>
    <s v="TrendMart Chennai Standard"/>
    <x v="1"/>
    <s v="Hemanth Pillai"/>
    <x v="0"/>
    <s v="Preethi Singh"/>
    <n v="11"/>
    <d v="2024-11-01T00:00:00"/>
    <x v="118"/>
    <n v="-7.6812920426398854E-2"/>
    <x v="1"/>
  </r>
  <r>
    <s v="INV101828"/>
    <x v="282"/>
    <s v="CUST0059"/>
    <s v="PRD0070"/>
    <s v="STR065"/>
    <s v="EMP0063"/>
    <n v="2"/>
    <n v="839.37"/>
    <n v="0"/>
    <n v="0"/>
    <n v="5"/>
    <n v="83.94"/>
    <n v="1762.68"/>
    <n v="1130.9000000000001"/>
    <n v="547.83999999999992"/>
    <x v="3"/>
    <x v="3"/>
    <x v="0"/>
    <x v="0"/>
    <s v="17:29"/>
    <s v="Weekend"/>
    <x v="8"/>
    <n v="3"/>
    <n v="2025"/>
    <s v="Mar-2025"/>
    <x v="13"/>
    <s v="Boys Shirt"/>
    <x v="13"/>
    <s v="TrendMart Guntur Flagship"/>
    <x v="0"/>
    <s v="Sathish Gounder"/>
    <x v="1"/>
    <s v="Anusuya Subramaniam"/>
    <n v="15"/>
    <d v="2025-03-01T00:00:00"/>
    <x v="145"/>
    <n v="0.31079946445185735"/>
    <x v="2"/>
  </r>
  <r>
    <s v="INV101829"/>
    <x v="157"/>
    <s v="CUST0687"/>
    <s v="PRD0155"/>
    <s v="STR086"/>
    <s v="EMP0206"/>
    <n v="4"/>
    <n v="1115.06"/>
    <n v="0"/>
    <n v="0"/>
    <n v="12"/>
    <n v="535.23"/>
    <n v="4995.47"/>
    <n v="3461.68"/>
    <n v="998.5600000000004"/>
    <x v="2"/>
    <x v="2"/>
    <x v="0"/>
    <x v="0"/>
    <s v="14:58"/>
    <s v="Weekday"/>
    <x v="7"/>
    <n v="9"/>
    <n v="2024"/>
    <s v="Sep-2024"/>
    <x v="8"/>
    <s v="A-Line Dress"/>
    <x v="12"/>
    <s v="TrendMart Thiruvananthapuram Outlet"/>
    <x v="1"/>
    <s v="Sanjay Gopalakrishnan"/>
    <x v="0"/>
    <s v="Arjun Krishnan"/>
    <n v="9"/>
    <d v="2024-09-01T00:00:00"/>
    <x v="85"/>
    <n v="0.19989310315145528"/>
    <x v="2"/>
  </r>
  <r>
    <s v="INV101830"/>
    <x v="271"/>
    <s v="CUST0371"/>
    <s v="PRD0072"/>
    <s v="STR027"/>
    <s v="EMP0008"/>
    <n v="2"/>
    <n v="899.87"/>
    <n v="5"/>
    <n v="89.99"/>
    <n v="5"/>
    <n v="85.49"/>
    <n v="1795.24"/>
    <n v="1198.56"/>
    <n v="511.19000000000005"/>
    <x v="0"/>
    <x v="0"/>
    <x v="0"/>
    <x v="0"/>
    <s v="13:15"/>
    <s v="Weekday"/>
    <x v="8"/>
    <n v="3"/>
    <n v="2025"/>
    <s v="Mar-2025"/>
    <x v="0"/>
    <s v="Straight Kurti"/>
    <x v="5"/>
    <s v="TrendMart Hyderabad Standard"/>
    <x v="2"/>
    <s v="Logesh Reddy"/>
    <x v="3"/>
    <s v="Deepak Kamath"/>
    <n v="15"/>
    <d v="2025-03-01T00:00:00"/>
    <x v="142"/>
    <n v="0.28474744323878703"/>
    <x v="2"/>
  </r>
  <r>
    <s v="INV101831"/>
    <x v="340"/>
    <s v="CUST0112"/>
    <s v="PRD0167"/>
    <s v="STR064"/>
    <s v="EMP0260"/>
    <n v="3"/>
    <n v="2816.04"/>
    <n v="0"/>
    <n v="0"/>
    <n v="12"/>
    <n v="1013.77"/>
    <n v="9461.89"/>
    <n v="5228.67"/>
    <n v="3219.4499999999994"/>
    <x v="0"/>
    <x v="0"/>
    <x v="1"/>
    <x v="0"/>
    <s v="10:25"/>
    <s v="Weekend"/>
    <x v="8"/>
    <n v="3"/>
    <n v="2025"/>
    <s v="Mar-2025"/>
    <x v="16"/>
    <s v="Kurta"/>
    <x v="24"/>
    <s v="TrendMart Karimnagar Standard"/>
    <x v="2"/>
    <s v="Bhavani Sharma"/>
    <x v="3"/>
    <s v="Malathi Varma"/>
    <n v="15"/>
    <d v="2025-03-01T00:00:00"/>
    <x v="119"/>
    <n v="0.34025443119714976"/>
    <x v="2"/>
  </r>
  <r>
    <s v="INV101832"/>
    <x v="312"/>
    <s v="CUST0614"/>
    <s v="PRD0137"/>
    <s v="STR067"/>
    <s v="EMP0063"/>
    <n v="2"/>
    <n v="761.96"/>
    <n v="30"/>
    <n v="457.18"/>
    <n v="5"/>
    <n v="53.34"/>
    <n v="1120.08"/>
    <n v="1044.76"/>
    <n v="21.979999999999933"/>
    <x v="4"/>
    <x v="4"/>
    <x v="1"/>
    <x v="1"/>
    <s v="12:35"/>
    <s v="Weekday"/>
    <x v="11"/>
    <n v="8"/>
    <n v="2024"/>
    <s v="Aug-2024"/>
    <x v="10"/>
    <s v="Crop Top"/>
    <x v="19"/>
    <s v="TrendMart Visakhapatnam Standard"/>
    <x v="0"/>
    <s v="Deepthi Gupta"/>
    <x v="0"/>
    <s v="Anusuya Subramaniam"/>
    <n v="8"/>
    <d v="2024-08-01T00:00:00"/>
    <x v="99"/>
    <n v="1.9623598314406056E-2"/>
    <x v="1"/>
  </r>
  <r>
    <s v="INV101833"/>
    <x v="126"/>
    <s v="CUST0538"/>
    <s v="PRD0070"/>
    <s v="STR093"/>
    <s v="EMP0002"/>
    <n v="3"/>
    <n v="830.76"/>
    <n v="30"/>
    <n v="747.68"/>
    <n v="5"/>
    <n v="87.23"/>
    <n v="1831.83"/>
    <n v="1696.35"/>
    <n v="48.250000000000014"/>
    <x v="0"/>
    <x v="0"/>
    <x v="0"/>
    <x v="0"/>
    <s v="21:36"/>
    <s v="Weekday"/>
    <x v="9"/>
    <n v="11"/>
    <n v="2024"/>
    <s v="Nov-2024"/>
    <x v="13"/>
    <s v="Boys Shirt"/>
    <x v="13"/>
    <s v="TrendMart Thiruvananthapuram High Street"/>
    <x v="1"/>
    <s v="Jaya Mishra"/>
    <x v="1"/>
    <s v="Girish Sundaram"/>
    <n v="11"/>
    <d v="2024-11-01T00:00:00"/>
    <x v="145"/>
    <n v="2.6339780438141103E-2"/>
    <x v="1"/>
  </r>
  <r>
    <s v="INV101834"/>
    <x v="151"/>
    <s v="CUST0707"/>
    <s v="PRD0194"/>
    <s v="STR002"/>
    <s v="EMP0127"/>
    <n v="1"/>
    <n v="470.62"/>
    <n v="10"/>
    <n v="47.06"/>
    <n v="5"/>
    <n v="21.18"/>
    <n v="444.74"/>
    <n v="319.07"/>
    <n v="104.49000000000001"/>
    <x v="0"/>
    <x v="0"/>
    <x v="1"/>
    <x v="0"/>
    <s v="15:17"/>
    <s v="Weekend"/>
    <x v="9"/>
    <n v="11"/>
    <n v="2024"/>
    <s v="Nov-2024"/>
    <x v="19"/>
    <s v="Leather Belt"/>
    <x v="45"/>
    <s v="TrendMart Thrissur Standard"/>
    <x v="1"/>
    <s v="Gayathri Prasad"/>
    <x v="0"/>
    <s v="Chandra Reddy"/>
    <n v="11"/>
    <d v="2024-11-01T00:00:00"/>
    <x v="238"/>
    <n v="0.23494626073661018"/>
    <x v="0"/>
  </r>
  <r>
    <s v="INV101835"/>
    <x v="119"/>
    <s v="CUST0301"/>
    <s v="PRD0213"/>
    <s v="STR075"/>
    <s v="EMP0009"/>
    <n v="3"/>
    <n v="6736.69"/>
    <n v="25"/>
    <n v="5052.5200000000004"/>
    <n v="3"/>
    <n v="454.73"/>
    <n v="15612.28"/>
    <n v="14601.63"/>
    <n v="555.92000000000144"/>
    <x v="2"/>
    <x v="2"/>
    <x v="0"/>
    <x v="0"/>
    <s v="12:44"/>
    <s v="Weekday"/>
    <x v="3"/>
    <n v="7"/>
    <n v="2024"/>
    <s v="Jul-2024"/>
    <x v="14"/>
    <s v="Earrings"/>
    <x v="9"/>
    <s v="TrendMart Chennai Standard"/>
    <x v="1"/>
    <s v="Dhanya Naicker"/>
    <x v="3"/>
    <s v="Vinod Hegde"/>
    <n v="7"/>
    <d v="2024-07-01T00:00:00"/>
    <x v="80"/>
    <n v="3.5607867652898965E-2"/>
    <x v="1"/>
  </r>
  <r>
    <s v="INV101836"/>
    <x v="254"/>
    <s v="CUST0248"/>
    <s v="PRD0132"/>
    <s v="STR029"/>
    <s v="EMP0206"/>
    <n v="1"/>
    <n v="597.85"/>
    <n v="25"/>
    <n v="149.46"/>
    <n v="5"/>
    <n v="22.42"/>
    <n v="470.81"/>
    <n v="364.61"/>
    <n v="83.779999999999987"/>
    <x v="2"/>
    <x v="2"/>
    <x v="0"/>
    <x v="0"/>
    <s v="17:53"/>
    <s v="Weekday"/>
    <x v="4"/>
    <n v="2"/>
    <n v="2025"/>
    <s v="Feb-2025"/>
    <x v="1"/>
    <s v="Polo"/>
    <x v="13"/>
    <s v="TrendMart Davanagere High Street"/>
    <x v="2"/>
    <s v="Selvam Reddy"/>
    <x v="0"/>
    <s v="Arjun Krishnan"/>
    <n v="14"/>
    <d v="2025-02-01T00:00:00"/>
    <x v="107"/>
    <n v="0.17794864170259761"/>
    <x v="1"/>
  </r>
  <r>
    <s v="INV101837"/>
    <x v="316"/>
    <s v="CUST0711"/>
    <s v="PRD0098"/>
    <s v="STR068"/>
    <s v="EMP0008"/>
    <n v="1"/>
    <n v="1350.54"/>
    <n v="15"/>
    <n v="202.58"/>
    <n v="12"/>
    <n v="137.76"/>
    <n v="1285.72"/>
    <n v="939.13"/>
    <n v="208.83000000000004"/>
    <x v="1"/>
    <x v="1"/>
    <x v="1"/>
    <x v="0"/>
    <s v="20:38"/>
    <s v="Weekday"/>
    <x v="4"/>
    <n v="2"/>
    <n v="2025"/>
    <s v="Feb-2025"/>
    <x v="18"/>
    <s v="Leather Wallet"/>
    <x v="37"/>
    <s v="TrendMart Madurai Mall Kiosk"/>
    <x v="1"/>
    <s v="Deepthi Sundaram"/>
    <x v="1"/>
    <s v="Deepak Kamath"/>
    <n v="14"/>
    <d v="2025-02-01T00:00:00"/>
    <x v="98"/>
    <n v="0.16242261145506023"/>
    <x v="4"/>
  </r>
  <r>
    <s v="INV101838"/>
    <x v="17"/>
    <s v="CUST0780"/>
    <s v="PRD0064"/>
    <s v="STR115"/>
    <s v="EMP0206"/>
    <n v="0"/>
    <n v="322.99"/>
    <n v="0"/>
    <n v="0"/>
    <n v="5"/>
    <n v="0"/>
    <n v="0"/>
    <n v="0"/>
    <n v="0"/>
    <x v="0"/>
    <x v="0"/>
    <x v="0"/>
    <x v="0"/>
    <s v="19:43"/>
    <s v="Weekday"/>
    <x v="2"/>
    <n v="5"/>
    <n v="2024"/>
    <s v="May-2024"/>
    <x v="19"/>
    <s v="Leather Belt"/>
    <x v="27"/>
    <s v="TrendMart Bengaluru Standard"/>
    <x v="2"/>
    <s v="Deepthi Reddy"/>
    <x v="0"/>
    <s v="Arjun Krishnan"/>
    <n v="5"/>
    <d v="2024-05-01T00:00:00"/>
    <x v="47"/>
    <n v="0"/>
    <x v="2"/>
  </r>
  <r>
    <s v="INV101839"/>
    <x v="49"/>
    <s v="CUST0225"/>
    <s v="PRD0207"/>
    <s v="STR105"/>
    <s v="EMP0072"/>
    <n v="4"/>
    <n v="4935.79"/>
    <n v="20"/>
    <n v="3948.63"/>
    <n v="12"/>
    <n v="1895.34"/>
    <n v="17689.87"/>
    <n v="12092.52"/>
    <n v="3702.0099999999984"/>
    <x v="2"/>
    <x v="2"/>
    <x v="1"/>
    <x v="0"/>
    <s v="12:06"/>
    <s v="Weekend"/>
    <x v="11"/>
    <n v="8"/>
    <n v="2024"/>
    <s v="Aug-2024"/>
    <x v="2"/>
    <s v="Georgette Saree"/>
    <x v="3"/>
    <s v="TrendMart Coimbatore Mall Kiosk"/>
    <x v="1"/>
    <s v="Vasanthi Prasad"/>
    <x v="3"/>
    <s v="Anitha Ramachandran"/>
    <n v="8"/>
    <d v="2024-08-01T00:00:00"/>
    <x v="193"/>
    <n v="0.20927287764127145"/>
    <x v="3"/>
  </r>
  <r>
    <s v="INV101840"/>
    <x v="11"/>
    <s v="CUST0637"/>
    <s v="PRD0048"/>
    <s v="STR097"/>
    <s v="EMP0160"/>
    <n v="3"/>
    <n v="1078.3900000000001"/>
    <n v="20"/>
    <n v="647.03"/>
    <n v="12"/>
    <n v="310.58"/>
    <n v="2898.72"/>
    <n v="1751.58"/>
    <n v="836.56"/>
    <x v="1"/>
    <x v="1"/>
    <x v="0"/>
    <x v="0"/>
    <s v="10:15"/>
    <s v="Weekday"/>
    <x v="8"/>
    <n v="3"/>
    <n v="2025"/>
    <s v="Mar-2025"/>
    <x v="6"/>
    <s v="Tie"/>
    <x v="25"/>
    <s v="TrendMart Thiruvananthapuram High Street"/>
    <x v="1"/>
    <s v="Anand Balasubramaniam"/>
    <x v="1"/>
    <s v="Ganesh Iyengar"/>
    <n v="15"/>
    <d v="2025-03-01T00:00:00"/>
    <x v="18"/>
    <n v="0.28859634597339517"/>
    <x v="3"/>
  </r>
  <r>
    <s v="INV101841"/>
    <x v="289"/>
    <s v="CUST0014"/>
    <s v="PRD0120"/>
    <s v="STR043"/>
    <s v="EMP0203"/>
    <n v="2"/>
    <n v="571.97"/>
    <n v="0"/>
    <n v="0"/>
    <n v="5"/>
    <n v="57.2"/>
    <n v="1201.1400000000001"/>
    <n v="742.24"/>
    <n v="401.7000000000001"/>
    <x v="4"/>
    <x v="4"/>
    <x v="0"/>
    <x v="0"/>
    <s v="13:26"/>
    <s v="Weekday"/>
    <x v="11"/>
    <n v="8"/>
    <n v="2024"/>
    <s v="Aug-2024"/>
    <x v="18"/>
    <s v="Card Holder"/>
    <x v="9"/>
    <s v="TrendMart Mangaluru Standard"/>
    <x v="2"/>
    <s v="Nandini Gupta"/>
    <x v="1"/>
    <s v="Rani Mishra"/>
    <n v="8"/>
    <d v="2024-08-01T00:00:00"/>
    <x v="120"/>
    <n v="0.33443228932514119"/>
    <x v="2"/>
  </r>
  <r>
    <s v="INV101842"/>
    <x v="284"/>
    <s v="CUST0299"/>
    <s v="PRD0217"/>
    <s v="STR005"/>
    <s v="EMP0285"/>
    <n v="1"/>
    <n v="1125.2"/>
    <n v="20"/>
    <n v="225.04"/>
    <n v="12"/>
    <n v="108.02"/>
    <n v="1008.18"/>
    <n v="722.4"/>
    <n v="177.76"/>
    <x v="0"/>
    <x v="0"/>
    <x v="0"/>
    <x v="0"/>
    <s v="18:09"/>
    <s v="Weekend"/>
    <x v="9"/>
    <n v="11"/>
    <n v="2024"/>
    <s v="Nov-2024"/>
    <x v="7"/>
    <s v="Straight Fit"/>
    <x v="47"/>
    <s v="TrendMart Kochi High Street"/>
    <x v="1"/>
    <s v="Nandakumar Rao"/>
    <x v="3"/>
    <s v="Chandran Krishnan"/>
    <n v="11"/>
    <d v="2024-11-01T00:00:00"/>
    <x v="214"/>
    <n v="0.17631772104187743"/>
    <x v="3"/>
  </r>
  <r>
    <s v="INV101843"/>
    <x v="341"/>
    <s v="CUST0597"/>
    <s v="PRD0152"/>
    <s v="STR073"/>
    <s v="EMP0255"/>
    <n v="2"/>
    <n v="6899.66"/>
    <n v="10"/>
    <n v="1379.93"/>
    <n v="3"/>
    <n v="372.58"/>
    <n v="12791.97"/>
    <n v="9430.2000000000007"/>
    <n v="2989.1899999999987"/>
    <x v="0"/>
    <x v="0"/>
    <x v="1"/>
    <x v="0"/>
    <s v="18:18"/>
    <s v="Weekend"/>
    <x v="11"/>
    <n v="8"/>
    <n v="2024"/>
    <s v="Aug-2024"/>
    <x v="14"/>
    <s v="Earrings"/>
    <x v="8"/>
    <s v="TrendMart Thiruvananthapuram High Street"/>
    <x v="1"/>
    <s v="Kavya Srinivasan"/>
    <x v="1"/>
    <s v="Venkat Sharma"/>
    <n v="8"/>
    <d v="2024-08-01T00:00:00"/>
    <x v="24"/>
    <n v="0.23367706459599255"/>
    <x v="0"/>
  </r>
  <r>
    <s v="INV101844"/>
    <x v="152"/>
    <s v="CUST0574"/>
    <s v="PRD0007"/>
    <s v="STR113"/>
    <s v="EMP0255"/>
    <n v="2"/>
    <n v="4296.97"/>
    <n v="0"/>
    <n v="0"/>
    <n v="12"/>
    <n v="1031.27"/>
    <n v="9625.2099999999991"/>
    <n v="6473.14"/>
    <n v="2120.7999999999988"/>
    <x v="5"/>
    <x v="5"/>
    <x v="1"/>
    <x v="0"/>
    <s v="15:47"/>
    <s v="Weekday"/>
    <x v="2"/>
    <n v="5"/>
    <n v="2024"/>
    <s v="May-2024"/>
    <x v="2"/>
    <s v="Silk Saree"/>
    <x v="0"/>
    <s v="TrendMart Mangaluru High Street"/>
    <x v="2"/>
    <s v="Ashok Chandran"/>
    <x v="0"/>
    <s v="Venkat Sharma"/>
    <n v="5"/>
    <d v="2024-05-01T00:00:00"/>
    <x v="185"/>
    <n v="0.22033804976722576"/>
    <x v="2"/>
  </r>
  <r>
    <s v="INV101845"/>
    <x v="219"/>
    <s v="CUST0562"/>
    <s v="PRD0015"/>
    <s v="STR117"/>
    <s v="EMP0001"/>
    <n v="1"/>
    <n v="3811.98"/>
    <n v="20"/>
    <n v="762.4"/>
    <n v="12"/>
    <n v="365.95"/>
    <n v="3415.53"/>
    <n v="2630.84"/>
    <n v="418.74000000000007"/>
    <x v="3"/>
    <x v="3"/>
    <x v="0"/>
    <x v="0"/>
    <s v="11:39"/>
    <s v="Weekday"/>
    <x v="1"/>
    <n v="10"/>
    <n v="2024"/>
    <s v="Oct-2024"/>
    <x v="9"/>
    <s v="Smart Watch"/>
    <x v="1"/>
    <s v="TrendMart Tirunelveli Flagship"/>
    <x v="1"/>
    <s v="Gauri Varma"/>
    <x v="1"/>
    <s v="Charulatha Kumar"/>
    <n v="10"/>
    <d v="2024-10-01T00:00:00"/>
    <x v="230"/>
    <n v="0.12259883531984789"/>
    <x v="3"/>
  </r>
  <r>
    <s v="INV101846"/>
    <x v="265"/>
    <s v="CUST0260"/>
    <s v="PRD0132"/>
    <s v="STR062"/>
    <s v="EMP0206"/>
    <n v="3"/>
    <n v="590.98"/>
    <n v="5"/>
    <n v="88.65"/>
    <n v="5"/>
    <n v="84.21"/>
    <n v="1768.5"/>
    <n v="1093.83"/>
    <n v="590.46"/>
    <x v="3"/>
    <x v="3"/>
    <x v="1"/>
    <x v="0"/>
    <s v="21:03"/>
    <s v="Weekday"/>
    <x v="4"/>
    <n v="2"/>
    <n v="2025"/>
    <s v="Feb-2025"/>
    <x v="1"/>
    <s v="Polo"/>
    <x v="13"/>
    <s v="TrendMart Vijayawada Standard"/>
    <x v="0"/>
    <s v="Hariharan Mishra"/>
    <x v="1"/>
    <s v="Arjun Krishnan"/>
    <n v="14"/>
    <d v="2025-02-01T00:00:00"/>
    <x v="107"/>
    <n v="0.33387616624257849"/>
    <x v="2"/>
  </r>
  <r>
    <s v="INV101847"/>
    <x v="194"/>
    <s v="CUST0642"/>
    <s v="PRD0122"/>
    <s v="STR048"/>
    <s v="EMP0001"/>
    <n v="1"/>
    <n v="844.4"/>
    <n v="10"/>
    <n v="84.44"/>
    <n v="3"/>
    <n v="22.8"/>
    <n v="782.76"/>
    <n v="556.99"/>
    <n v="202.96999999999997"/>
    <x v="2"/>
    <x v="2"/>
    <x v="0"/>
    <x v="0"/>
    <s v="16:40"/>
    <s v="Weekend"/>
    <x v="7"/>
    <n v="9"/>
    <n v="2024"/>
    <s v="Sep-2024"/>
    <x v="14"/>
    <s v="Necklace"/>
    <x v="21"/>
    <s v="TrendMart Guntur High Street"/>
    <x v="0"/>
    <s v="Chandra Shetty"/>
    <x v="0"/>
    <s v="Charulatha Kumar"/>
    <n v="9"/>
    <d v="2024-09-01T00:00:00"/>
    <x v="37"/>
    <n v="0.25930042414022175"/>
    <x v="0"/>
  </r>
  <r>
    <s v="INV101848"/>
    <x v="26"/>
    <s v="CUST0030"/>
    <s v="PRD0122"/>
    <s v="STR119"/>
    <s v="EMP0215"/>
    <n v="2"/>
    <n v="744.53"/>
    <n v="25"/>
    <n v="372.26"/>
    <n v="3"/>
    <n v="33.5"/>
    <n v="1150.3"/>
    <n v="1113.98"/>
    <n v="2.8199999999999363"/>
    <x v="3"/>
    <x v="3"/>
    <x v="0"/>
    <x v="0"/>
    <s v="19:13"/>
    <s v="Weekday"/>
    <x v="7"/>
    <n v="9"/>
    <n v="2024"/>
    <s v="Sep-2024"/>
    <x v="14"/>
    <s v="Necklace"/>
    <x v="21"/>
    <s v="TrendMart Vijayawada Standard"/>
    <x v="0"/>
    <s v="Revathi Iyengar"/>
    <x v="0"/>
    <s v="Praveen Gupta"/>
    <n v="9"/>
    <d v="2024-09-01T00:00:00"/>
    <x v="37"/>
    <n v="2.4515343823349879E-3"/>
    <x v="1"/>
  </r>
  <r>
    <s v="INV101849"/>
    <x v="93"/>
    <s v="CUST0500"/>
    <s v="PRD0062"/>
    <s v="STR033"/>
    <s v="EMP0255"/>
    <n v="1"/>
    <n v="635.46"/>
    <n v="10"/>
    <n v="63.55"/>
    <n v="5"/>
    <n v="28.6"/>
    <n v="600.51"/>
    <n v="424.76"/>
    <n v="147.15"/>
    <x v="3"/>
    <x v="3"/>
    <x v="1"/>
    <x v="0"/>
    <s v="21:50"/>
    <s v="Weekday"/>
    <x v="1"/>
    <n v="10"/>
    <n v="2024"/>
    <s v="Oct-2024"/>
    <x v="13"/>
    <s v="Girls Frock"/>
    <x v="25"/>
    <s v="TrendMart Guntur Standard"/>
    <x v="0"/>
    <s v="Balaji Reddy"/>
    <x v="0"/>
    <s v="Venkat Sharma"/>
    <n v="10"/>
    <d v="2024-10-01T00:00:00"/>
    <x v="106"/>
    <n v="0.24504171454263876"/>
    <x v="0"/>
  </r>
  <r>
    <s v="INV101850"/>
    <x v="222"/>
    <s v="CUST0607"/>
    <s v="PRD0011"/>
    <s v="STR015"/>
    <s v="EMP0203"/>
    <n v="1"/>
    <n v="772.95"/>
    <n v="10"/>
    <n v="77.3"/>
    <n v="5"/>
    <n v="34.78"/>
    <n v="730.43"/>
    <n v="414.5"/>
    <n v="281.14999999999998"/>
    <x v="0"/>
    <x v="0"/>
    <x v="1"/>
    <x v="0"/>
    <s v="13:10"/>
    <s v="Weekday"/>
    <x v="1"/>
    <n v="10"/>
    <n v="2024"/>
    <s v="Oct-2024"/>
    <x v="6"/>
    <s v="Scarf"/>
    <x v="0"/>
    <s v="TrendMart Madurai Mall Kiosk"/>
    <x v="1"/>
    <s v="Jagan Iyer"/>
    <x v="3"/>
    <s v="Rani Mishra"/>
    <n v="10"/>
    <d v="2024-10-01T00:00:00"/>
    <x v="159"/>
    <n v="0.38491025834097725"/>
    <x v="0"/>
  </r>
  <r>
    <s v="INV101851"/>
    <x v="133"/>
    <s v="CUST0427"/>
    <s v="PRD0147"/>
    <s v="STR092"/>
    <s v="EMP0207"/>
    <n v="4"/>
    <n v="1139.31"/>
    <n v="30"/>
    <n v="1367.17"/>
    <n v="12"/>
    <n v="382.81"/>
    <n v="3572.88"/>
    <n v="3663.48"/>
    <n v="-473.40999999999991"/>
    <x v="1"/>
    <x v="1"/>
    <x v="1"/>
    <x v="0"/>
    <s v="13:00"/>
    <s v="Weekday"/>
    <x v="2"/>
    <n v="5"/>
    <n v="2024"/>
    <s v="May-2024"/>
    <x v="5"/>
    <s v="Slim Fit"/>
    <x v="32"/>
    <s v="TrendMart Kochi Standard"/>
    <x v="1"/>
    <s v="Jaya Naicker"/>
    <x v="0"/>
    <s v="Chitra Bhat"/>
    <n v="5"/>
    <d v="2024-05-01T00:00:00"/>
    <x v="186"/>
    <n v="-0.13250095161326433"/>
    <x v="1"/>
  </r>
  <r>
    <s v="INV101852"/>
    <x v="102"/>
    <s v="CUST0256"/>
    <s v="PRD0128"/>
    <s v="STR059"/>
    <s v="EMP0001"/>
    <n v="1"/>
    <n v="1386.52"/>
    <n v="5"/>
    <n v="69.33"/>
    <n v="12"/>
    <n v="158.06"/>
    <n v="1475.25"/>
    <n v="844.65"/>
    <n v="472.54"/>
    <x v="2"/>
    <x v="2"/>
    <x v="0"/>
    <x v="0"/>
    <s v="12:51"/>
    <s v="Weekend"/>
    <x v="8"/>
    <n v="3"/>
    <n v="2025"/>
    <s v="Mar-2025"/>
    <x v="0"/>
    <s v="Straight Kurti"/>
    <x v="13"/>
    <s v="TrendMart Bengaluru Mall Kiosk"/>
    <x v="2"/>
    <s v="Chandra Iyer"/>
    <x v="1"/>
    <s v="Charulatha Kumar"/>
    <n v="15"/>
    <d v="2025-03-01T00:00:00"/>
    <x v="19"/>
    <n v="0.32031181155736316"/>
    <x v="2"/>
  </r>
  <r>
    <s v="INV101853"/>
    <x v="201"/>
    <s v="CUST0779"/>
    <s v="PRD0214"/>
    <s v="STR064"/>
    <s v="EMP0149"/>
    <n v="1"/>
    <n v="1087.1199999999999"/>
    <n v="15"/>
    <n v="163.07"/>
    <n v="12"/>
    <n v="110.89"/>
    <n v="1034.94"/>
    <n v="720.53"/>
    <n v="203.5200000000001"/>
    <x v="3"/>
    <x v="3"/>
    <x v="0"/>
    <x v="0"/>
    <s v="15:58"/>
    <s v="Weekend"/>
    <x v="11"/>
    <n v="8"/>
    <n v="2024"/>
    <s v="Aug-2024"/>
    <x v="7"/>
    <s v="Straight Fit"/>
    <x v="7"/>
    <s v="TrendMart Karimnagar Standard"/>
    <x v="2"/>
    <s v="Chandra Prasad"/>
    <x v="1"/>
    <s v="Vasanthi Kamath"/>
    <n v="8"/>
    <d v="2024-08-01T00:00:00"/>
    <x v="71"/>
    <n v="0.19664908110615117"/>
    <x v="4"/>
  </r>
  <r>
    <s v="INV101854"/>
    <x v="195"/>
    <s v="CUST0055"/>
    <s v="PRD0144"/>
    <s v="STR110"/>
    <s v="EMP0127"/>
    <n v="3"/>
    <n v="1049.1600000000001"/>
    <n v="15"/>
    <n v="472.12"/>
    <n v="12"/>
    <n v="321.04000000000002"/>
    <n v="2996.4"/>
    <n v="2099.52"/>
    <n v="575.84000000000015"/>
    <x v="4"/>
    <x v="4"/>
    <x v="0"/>
    <x v="0"/>
    <s v="20:03"/>
    <s v="Weekday"/>
    <x v="0"/>
    <n v="12"/>
    <n v="2024"/>
    <s v="Dec-2024"/>
    <x v="10"/>
    <s v="Casual Top"/>
    <x v="18"/>
    <s v="TrendMart Thoothukudi Outlet"/>
    <x v="1"/>
    <s v="Jaya Gopalakrishnan"/>
    <x v="3"/>
    <s v="Chandra Reddy"/>
    <n v="12"/>
    <d v="2024-12-01T00:00:00"/>
    <x v="93"/>
    <n v="0.19217727940194904"/>
    <x v="4"/>
  </r>
  <r>
    <s v="INV101855"/>
    <x v="62"/>
    <s v="CUST0742"/>
    <s v="PRD0208"/>
    <s v="STR111"/>
    <s v="EMP0223"/>
    <n v="3"/>
    <n v="575.1"/>
    <n v="0"/>
    <n v="0"/>
    <n v="5"/>
    <n v="86.27"/>
    <n v="1811.57"/>
    <n v="910.83"/>
    <n v="814.46999999999991"/>
    <x v="3"/>
    <x v="3"/>
    <x v="1"/>
    <x v="0"/>
    <s v="20:50"/>
    <s v="Weekday"/>
    <x v="1"/>
    <n v="10"/>
    <n v="2024"/>
    <s v="Oct-2024"/>
    <x v="6"/>
    <s v="Cap"/>
    <x v="24"/>
    <s v="TrendMart Kurnool Outlet"/>
    <x v="0"/>
    <s v="Padma Gopalakrishnan"/>
    <x v="0"/>
    <s v="Meena Krishnan"/>
    <n v="10"/>
    <d v="2024-10-01T00:00:00"/>
    <x v="128"/>
    <n v="0.44959344656844613"/>
    <x v="2"/>
  </r>
  <r>
    <s v="INV101856"/>
    <x v="247"/>
    <s v="CUST0674"/>
    <s v="PRD0192"/>
    <s v="STR072"/>
    <s v="EMP0205"/>
    <n v="1"/>
    <n v="445.06"/>
    <n v="15"/>
    <n v="66.760000000000005"/>
    <n v="5"/>
    <n v="18.91"/>
    <n v="397.21"/>
    <n v="262.06"/>
    <n v="116.23999999999998"/>
    <x v="2"/>
    <x v="2"/>
    <x v="0"/>
    <x v="0"/>
    <s v="16:25"/>
    <s v="Weekend"/>
    <x v="8"/>
    <n v="3"/>
    <n v="2025"/>
    <s v="Mar-2025"/>
    <x v="1"/>
    <s v="Round Neck"/>
    <x v="44"/>
    <s v="TrendMart Visakhapatnam Standard"/>
    <x v="0"/>
    <s v="Vijay Kamath"/>
    <x v="1"/>
    <s v="Malini Gowda"/>
    <n v="15"/>
    <d v="2025-03-01T00:00:00"/>
    <x v="101"/>
    <n v="0.29264117217592706"/>
    <x v="4"/>
  </r>
  <r>
    <s v="INV101857"/>
    <x v="53"/>
    <s v="CUST0241"/>
    <s v="PRD0092"/>
    <s v="STR093"/>
    <s v="EMP0173"/>
    <n v="4"/>
    <n v="3483.66"/>
    <n v="25"/>
    <n v="3483.66"/>
    <n v="12"/>
    <n v="1254.1199999999999"/>
    <n v="11705.1"/>
    <n v="10929.24"/>
    <n v="-478.25999999999931"/>
    <x v="2"/>
    <x v="2"/>
    <x v="0"/>
    <x v="0"/>
    <s v="19:56"/>
    <s v="Weekday"/>
    <x v="1"/>
    <n v="10"/>
    <n v="2024"/>
    <s v="Oct-2024"/>
    <x v="2"/>
    <s v="Georgette Saree"/>
    <x v="39"/>
    <s v="TrendMart Thiruvananthapuram High Street"/>
    <x v="1"/>
    <s v="Rajesh Chandran"/>
    <x v="1"/>
    <s v="Logesh Gopalakrishnan"/>
    <n v="10"/>
    <d v="2024-10-01T00:00:00"/>
    <x v="149"/>
    <n v="-4.0859112694466453E-2"/>
    <x v="1"/>
  </r>
  <r>
    <s v="INV101858"/>
    <x v="97"/>
    <s v="CUST0239"/>
    <s v="PRD0093"/>
    <s v="STR108"/>
    <s v="EMP0203"/>
    <n v="1"/>
    <n v="950.78"/>
    <n v="30"/>
    <n v="285.23"/>
    <n v="5"/>
    <n v="33.28"/>
    <n v="698.83"/>
    <n v="568.05999999999995"/>
    <n v="97.490000000000094"/>
    <x v="1"/>
    <x v="1"/>
    <x v="0"/>
    <x v="0"/>
    <s v="11:33"/>
    <s v="Weekend"/>
    <x v="1"/>
    <n v="10"/>
    <n v="2024"/>
    <s v="Oct-2024"/>
    <x v="0"/>
    <s v="Anarkali Kurti"/>
    <x v="33"/>
    <s v="TrendMart Kozhikode High Street"/>
    <x v="1"/>
    <s v="Elango Reddy"/>
    <x v="0"/>
    <s v="Rani Mishra"/>
    <n v="10"/>
    <d v="2024-10-01T00:00:00"/>
    <x v="54"/>
    <n v="0.13950460054662805"/>
    <x v="1"/>
  </r>
  <r>
    <s v="INV101859"/>
    <x v="162"/>
    <s v="CUST0414"/>
    <s v="PRD0099"/>
    <s v="STR027"/>
    <s v="EMP0009"/>
    <n v="2"/>
    <n v="987.81"/>
    <n v="10"/>
    <n v="197.56"/>
    <n v="5"/>
    <n v="88.9"/>
    <n v="1866.96"/>
    <n v="1401.86"/>
    <n v="376.20000000000016"/>
    <x v="0"/>
    <x v="0"/>
    <x v="1"/>
    <x v="0"/>
    <s v="20:12"/>
    <s v="Weekday"/>
    <x v="2"/>
    <n v="5"/>
    <n v="2024"/>
    <s v="May-2024"/>
    <x v="7"/>
    <s v="Skinny Fit"/>
    <x v="9"/>
    <s v="TrendMart Hyderabad Standard"/>
    <x v="2"/>
    <s v="Eswar Achari"/>
    <x v="1"/>
    <s v="Vinod Hegde"/>
    <n v="5"/>
    <d v="2024-05-01T00:00:00"/>
    <x v="199"/>
    <n v="0.2015040493636715"/>
    <x v="0"/>
  </r>
  <r>
    <s v="INV101860"/>
    <x v="169"/>
    <s v="CUST0005"/>
    <s v="PRD0063"/>
    <s v="STR021"/>
    <s v="EMP0206"/>
    <n v="1"/>
    <n v="1186.1400000000001"/>
    <n v="10"/>
    <n v="118.61"/>
    <n v="12"/>
    <n v="128.1"/>
    <n v="1195.6300000000001"/>
    <n v="865.92"/>
    <n v="201.61000000000016"/>
    <x v="1"/>
    <x v="1"/>
    <x v="0"/>
    <x v="0"/>
    <s v="13:49"/>
    <s v="Weekday"/>
    <x v="8"/>
    <n v="3"/>
    <n v="2025"/>
    <s v="Mar-2025"/>
    <x v="12"/>
    <s v="Backpack"/>
    <x v="11"/>
    <s v="TrendMart Kozhikode Standard"/>
    <x v="1"/>
    <s v="Indira Raman"/>
    <x v="1"/>
    <s v="Arjun Krishnan"/>
    <n v="15"/>
    <d v="2025-03-01T00:00:00"/>
    <x v="27"/>
    <n v="0.16862239990632566"/>
    <x v="0"/>
  </r>
  <r>
    <s v="INV101861"/>
    <x v="324"/>
    <s v="CUST0716"/>
    <s v="PRD0233"/>
    <s v="STR117"/>
    <s v="EMP0072"/>
    <n v="1"/>
    <n v="1293.99"/>
    <n v="30"/>
    <n v="388.2"/>
    <n v="12"/>
    <n v="108.69"/>
    <n v="1014.48"/>
    <n v="865.48"/>
    <n v="40.31"/>
    <x v="0"/>
    <x v="0"/>
    <x v="1"/>
    <x v="0"/>
    <s v="14:42"/>
    <s v="Weekday"/>
    <x v="0"/>
    <n v="12"/>
    <n v="2024"/>
    <s v="Dec-2024"/>
    <x v="8"/>
    <s v="A-Line Dress"/>
    <x v="10"/>
    <s v="TrendMart Tirunelveli Flagship"/>
    <x v="1"/>
    <s v="Indira Krishnan"/>
    <x v="0"/>
    <s v="Anitha Ramachandran"/>
    <n v="12"/>
    <d v="2024-12-01T00:00:00"/>
    <x v="16"/>
    <n v="3.9734642378361329E-2"/>
    <x v="1"/>
  </r>
  <r>
    <s v="INV101862"/>
    <x v="306"/>
    <s v="CUST0508"/>
    <s v="PRD0219"/>
    <s v="STR037"/>
    <s v="EMP0141"/>
    <n v="2"/>
    <n v="556.88"/>
    <n v="25"/>
    <n v="278.44"/>
    <n v="5"/>
    <n v="41.77"/>
    <n v="877.09"/>
    <n v="820.74"/>
    <n v="14.58000000000002"/>
    <x v="2"/>
    <x v="2"/>
    <x v="1"/>
    <x v="0"/>
    <s v="11:47"/>
    <s v="Weekend"/>
    <x v="5"/>
    <n v="6"/>
    <n v="2024"/>
    <s v="Jun-2024"/>
    <x v="4"/>
    <s v="Shorts"/>
    <x v="37"/>
    <s v="TrendMart Vijayawada High Street"/>
    <x v="0"/>
    <s v="Akhila Kamath"/>
    <x v="3"/>
    <s v="Dhruv Mishra"/>
    <n v="6"/>
    <d v="2024-06-01T00:00:00"/>
    <x v="150"/>
    <n v="1.6623151557992929E-2"/>
    <x v="1"/>
  </r>
  <r>
    <s v="INV101863"/>
    <x v="86"/>
    <s v="CUST0395"/>
    <s v="PRD0025"/>
    <s v="STR015"/>
    <s v="EMP0132"/>
    <n v="1"/>
    <n v="1358.51"/>
    <n v="0"/>
    <n v="0"/>
    <n v="12"/>
    <n v="163.02000000000001"/>
    <n v="1521.53"/>
    <n v="1025.24"/>
    <n v="333.27"/>
    <x v="1"/>
    <x v="1"/>
    <x v="0"/>
    <x v="0"/>
    <s v="15:04"/>
    <s v="Weekend"/>
    <x v="7"/>
    <n v="9"/>
    <n v="2024"/>
    <s v="Sep-2024"/>
    <x v="7"/>
    <s v="Straight Fit"/>
    <x v="23"/>
    <s v="TrendMart Madurai Mall Kiosk"/>
    <x v="1"/>
    <s v="Gayathri Chettiar"/>
    <x v="1"/>
    <s v="Vasanthi Gupta"/>
    <n v="9"/>
    <d v="2024-09-01T00:00:00"/>
    <x v="39"/>
    <n v="0.2190361018185642"/>
    <x v="2"/>
  </r>
  <r>
    <s v="INV101864"/>
    <x v="349"/>
    <s v="CUST0527"/>
    <s v="PRD0033"/>
    <s v="STR116"/>
    <s v="EMP0240"/>
    <n v="1"/>
    <n v="3412.08"/>
    <n v="20"/>
    <n v="682.42"/>
    <n v="12"/>
    <n v="327.56"/>
    <n v="3057.22"/>
    <n v="2710.05"/>
    <n v="19.609999999999616"/>
    <x v="3"/>
    <x v="3"/>
    <x v="0"/>
    <x v="0"/>
    <s v="17:03"/>
    <s v="Weekday"/>
    <x v="8"/>
    <n v="3"/>
    <n v="2025"/>
    <s v="Mar-2025"/>
    <x v="2"/>
    <s v="Cotton Saree"/>
    <x v="30"/>
    <s v="TrendMart Madurai High Street"/>
    <x v="1"/>
    <s v="Vani Chetty"/>
    <x v="1"/>
    <s v="Gopal Prasad"/>
    <n v="15"/>
    <d v="2025-03-01T00:00:00"/>
    <x v="103"/>
    <n v="6.4143241245313114E-3"/>
    <x v="3"/>
  </r>
  <r>
    <s v="INV101865"/>
    <x v="230"/>
    <s v="CUST0314"/>
    <s v="PRD0058"/>
    <s v="STR040"/>
    <s v="EMP0207"/>
    <n v="1"/>
    <n v="1525.26"/>
    <n v="5"/>
    <n v="76.260000000000005"/>
    <n v="12"/>
    <n v="173.88"/>
    <n v="1622.88"/>
    <n v="1116.33"/>
    <n v="332.67000000000019"/>
    <x v="0"/>
    <x v="0"/>
    <x v="1"/>
    <x v="0"/>
    <s v="16:39"/>
    <s v="Weekday"/>
    <x v="9"/>
    <n v="11"/>
    <n v="2024"/>
    <s v="Nov-2024"/>
    <x v="18"/>
    <s v="Card Holder"/>
    <x v="18"/>
    <s v="TrendMart Nizamabad Mall Kiosk"/>
    <x v="2"/>
    <s v="Sunita Subramaniam"/>
    <x v="2"/>
    <s v="Chitra Bhat"/>
    <n v="11"/>
    <d v="2024-11-01T00:00:00"/>
    <x v="137"/>
    <n v="0.20498742975451059"/>
    <x v="2"/>
  </r>
  <r>
    <s v="INV101866"/>
    <x v="204"/>
    <s v="CUST0079"/>
    <s v="PRD0052"/>
    <s v="STR043"/>
    <s v="EMP0086"/>
    <n v="3"/>
    <n v="852.21"/>
    <n v="0"/>
    <n v="0"/>
    <n v="5"/>
    <n v="127.83"/>
    <n v="2684.46"/>
    <n v="1536.33"/>
    <n v="1020.3000000000001"/>
    <x v="1"/>
    <x v="1"/>
    <x v="0"/>
    <x v="0"/>
    <s v="14:04"/>
    <s v="Weekend"/>
    <x v="7"/>
    <n v="9"/>
    <n v="2024"/>
    <s v="Sep-2024"/>
    <x v="4"/>
    <s v="Shorts"/>
    <x v="32"/>
    <s v="TrendMart Mangaluru Standard"/>
    <x v="2"/>
    <s v="Dhruv Natarajan"/>
    <x v="2"/>
    <s v="Anil Reddy"/>
    <n v="9"/>
    <d v="2024-09-01T00:00:00"/>
    <x v="83"/>
    <n v="0.38007643995440427"/>
    <x v="2"/>
  </r>
  <r>
    <s v="INV101867"/>
    <x v="253"/>
    <s v="CUST0494"/>
    <s v="PRD0144"/>
    <s v="STR077"/>
    <s v="EMP0141"/>
    <n v="1"/>
    <n v="1122.8499999999999"/>
    <n v="15"/>
    <n v="168.43"/>
    <n v="12"/>
    <n v="114.53"/>
    <n v="1068.95"/>
    <n v="699.84"/>
    <n v="254.58"/>
    <x v="2"/>
    <x v="2"/>
    <x v="1"/>
    <x v="0"/>
    <s v="21:41"/>
    <s v="Weekday"/>
    <x v="1"/>
    <n v="10"/>
    <n v="2024"/>
    <s v="Oct-2024"/>
    <x v="10"/>
    <s v="Casual Top"/>
    <x v="18"/>
    <s v="TrendMart Hyderabad Mall Kiosk"/>
    <x v="2"/>
    <s v="Hemanth Pillai"/>
    <x v="2"/>
    <s v="Dhruv Mishra"/>
    <n v="10"/>
    <d v="2024-10-01T00:00:00"/>
    <x v="93"/>
    <n v="0.23815894101688573"/>
    <x v="4"/>
  </r>
  <r>
    <s v="INV101868"/>
    <x v="172"/>
    <s v="CUST0563"/>
    <s v="PRD0202"/>
    <s v="STR005"/>
    <s v="EMP0073"/>
    <n v="1"/>
    <n v="869.69"/>
    <n v="0"/>
    <n v="0"/>
    <n v="5"/>
    <n v="43.48"/>
    <n v="913.17"/>
    <n v="590.02"/>
    <n v="279.66999999999996"/>
    <x v="0"/>
    <x v="0"/>
    <x v="0"/>
    <x v="0"/>
    <s v="18:16"/>
    <s v="Weekday"/>
    <x v="1"/>
    <n v="10"/>
    <n v="2024"/>
    <s v="Oct-2024"/>
    <x v="19"/>
    <s v="Casual Belt"/>
    <x v="44"/>
    <s v="TrendMart Kochi High Street"/>
    <x v="1"/>
    <s v="Deepika Shetty"/>
    <x v="0"/>
    <s v="Sathish Sundaram"/>
    <n v="10"/>
    <d v="2024-10-01T00:00:00"/>
    <x v="133"/>
    <n v="0.30626279882168705"/>
    <x v="2"/>
  </r>
  <r>
    <s v="INV101869"/>
    <x v="84"/>
    <s v="CUST0543"/>
    <s v="PRD0037"/>
    <s v="STR018"/>
    <s v="EMP0072"/>
    <n v="2"/>
    <n v="942.14"/>
    <n v="0"/>
    <n v="0"/>
    <n v="5"/>
    <n v="94.21"/>
    <n v="1978.49"/>
    <n v="1342.38"/>
    <n v="541.89999999999986"/>
    <x v="0"/>
    <x v="0"/>
    <x v="0"/>
    <x v="0"/>
    <s v="17:59"/>
    <s v="Weekday"/>
    <x v="1"/>
    <n v="10"/>
    <n v="2024"/>
    <s v="Oct-2024"/>
    <x v="12"/>
    <s v="Sling Bag"/>
    <x v="10"/>
    <s v="TrendMart Visakhapatnam High Street"/>
    <x v="0"/>
    <s v="Manoj Raman"/>
    <x v="0"/>
    <s v="Anitha Ramachandran"/>
    <n v="10"/>
    <d v="2024-10-01T00:00:00"/>
    <x v="167"/>
    <n v="0.27389574877810846"/>
    <x v="2"/>
  </r>
  <r>
    <s v="INV101870"/>
    <x v="72"/>
    <s v="CUST0242"/>
    <s v="PRD0035"/>
    <s v="STR003"/>
    <s v="EMP0206"/>
    <n v="2"/>
    <n v="845.03"/>
    <n v="0"/>
    <n v="0"/>
    <n v="5"/>
    <n v="84.5"/>
    <n v="1774.56"/>
    <n v="1079.52"/>
    <n v="610.54"/>
    <x v="3"/>
    <x v="3"/>
    <x v="0"/>
    <x v="0"/>
    <s v="18:05"/>
    <s v="Weekday"/>
    <x v="11"/>
    <n v="8"/>
    <n v="2024"/>
    <s v="Aug-2024"/>
    <x v="0"/>
    <s v="Printed Kurti"/>
    <x v="1"/>
    <s v="TrendMart Tumakuru High Street"/>
    <x v="2"/>
    <s v="Pallavi Yadav"/>
    <x v="3"/>
    <s v="Arjun Krishnan"/>
    <n v="8"/>
    <d v="2024-08-01T00:00:00"/>
    <x v="4"/>
    <n v="0.34405148318456408"/>
    <x v="2"/>
  </r>
  <r>
    <s v="INV101871"/>
    <x v="172"/>
    <s v="CUST0844"/>
    <s v="PRD0193"/>
    <s v="STR046"/>
    <s v="EMP0061"/>
    <n v="1"/>
    <n v="2380.37"/>
    <n v="10"/>
    <n v="238.04"/>
    <n v="12"/>
    <n v="257.08"/>
    <n v="2399.41"/>
    <n v="1594"/>
    <n v="548.32999999999993"/>
    <x v="3"/>
    <x v="3"/>
    <x v="0"/>
    <x v="0"/>
    <s v="16:39"/>
    <s v="Weekday"/>
    <x v="1"/>
    <n v="10"/>
    <n v="2024"/>
    <s v="Oct-2024"/>
    <x v="16"/>
    <s v="Nehru Jacket"/>
    <x v="16"/>
    <s v="TrendMart Hyderabad High Street"/>
    <x v="2"/>
    <s v="Tara Srinivasan"/>
    <x v="3"/>
    <s v="Ganapathy Naidu"/>
    <n v="10"/>
    <d v="2024-10-01T00:00:00"/>
    <x v="70"/>
    <n v="0.22852701289066893"/>
    <x v="0"/>
  </r>
  <r>
    <s v="INV101872"/>
    <x v="323"/>
    <s v="CUST0046"/>
    <s v="PRD0098"/>
    <s v="STR041"/>
    <s v="EMP0206"/>
    <n v="1"/>
    <n v="1357.89"/>
    <n v="5"/>
    <n v="67.89"/>
    <n v="12"/>
    <n v="154.80000000000001"/>
    <n v="1444.8"/>
    <n v="939.13"/>
    <n v="350.86999999999995"/>
    <x v="2"/>
    <x v="2"/>
    <x v="1"/>
    <x v="0"/>
    <s v="20:58"/>
    <s v="Weekend"/>
    <x v="10"/>
    <n v="4"/>
    <n v="2024"/>
    <s v="Apr-2024"/>
    <x v="18"/>
    <s v="Leather Wallet"/>
    <x v="37"/>
    <s v="TrendMart Thiruvananthapuram Standard"/>
    <x v="1"/>
    <s v="Saranya Rao"/>
    <x v="0"/>
    <s v="Arjun Krishnan"/>
    <n v="4"/>
    <d v="2024-04-01T00:00:00"/>
    <x v="98"/>
    <n v="0.24285022148394239"/>
    <x v="2"/>
  </r>
  <r>
    <s v="INV101873"/>
    <x v="112"/>
    <s v="CUST0215"/>
    <s v="PRD0043"/>
    <s v="STR116"/>
    <s v="EMP0086"/>
    <n v="3"/>
    <n v="3157.98"/>
    <n v="0"/>
    <n v="0"/>
    <n v="12"/>
    <n v="1136.8699999999999"/>
    <n v="10610.81"/>
    <n v="6102.03"/>
    <n v="3371.91"/>
    <x v="2"/>
    <x v="2"/>
    <x v="1"/>
    <x v="0"/>
    <s v="19:37"/>
    <s v="Weekday"/>
    <x v="1"/>
    <n v="10"/>
    <n v="2024"/>
    <s v="Oct-2024"/>
    <x v="12"/>
    <s v="Sling Bag"/>
    <x v="20"/>
    <s v="TrendMart Madurai High Street"/>
    <x v="1"/>
    <s v="Kavitha Sharma"/>
    <x v="2"/>
    <s v="Anil Reddy"/>
    <n v="10"/>
    <d v="2024-10-01T00:00:00"/>
    <x v="63"/>
    <n v="0.31778064068624357"/>
    <x v="2"/>
  </r>
  <r>
    <s v="INV101874"/>
    <x v="127"/>
    <s v="CUST0027"/>
    <s v="PRD0182"/>
    <s v="STR074"/>
    <s v="EMP0205"/>
    <n v="1"/>
    <n v="3050.11"/>
    <n v="0"/>
    <n v="0"/>
    <n v="12"/>
    <n v="366.01"/>
    <n v="3416.12"/>
    <n v="2135.85"/>
    <n v="914.26"/>
    <x v="0"/>
    <x v="0"/>
    <x v="0"/>
    <x v="0"/>
    <s v="20:44"/>
    <s v="Weekday"/>
    <x v="2"/>
    <n v="5"/>
    <n v="2024"/>
    <s v="May-2024"/>
    <x v="12"/>
    <s v="Sling Bag"/>
    <x v="10"/>
    <s v="TrendMart Kurnool High Street"/>
    <x v="0"/>
    <s v="Hariharan Menon"/>
    <x v="2"/>
    <s v="Malini Gowda"/>
    <n v="5"/>
    <d v="2024-05-01T00:00:00"/>
    <x v="74"/>
    <n v="0.26763111366111264"/>
    <x v="2"/>
  </r>
  <r>
    <s v="INV101875"/>
    <x v="254"/>
    <s v="CUST0630"/>
    <s v="PRD0208"/>
    <s v="STR103"/>
    <s v="EMP0203"/>
    <n v="1"/>
    <n v="541.48"/>
    <n v="0"/>
    <n v="0"/>
    <n v="5"/>
    <n v="27.07"/>
    <n v="568.54999999999995"/>
    <n v="303.61"/>
    <n v="237.86999999999995"/>
    <x v="2"/>
    <x v="2"/>
    <x v="0"/>
    <x v="0"/>
    <s v="12:44"/>
    <s v="Weekday"/>
    <x v="4"/>
    <n v="2"/>
    <n v="2025"/>
    <s v="Feb-2025"/>
    <x v="6"/>
    <s v="Cap"/>
    <x v="24"/>
    <s v="TrendMart Alappuzha Outlet"/>
    <x v="1"/>
    <s v="Manikandan Naidu"/>
    <x v="1"/>
    <s v="Rani Mishra"/>
    <n v="14"/>
    <d v="2025-02-01T00:00:00"/>
    <x v="128"/>
    <n v="0.41838008970187313"/>
    <x v="2"/>
  </r>
  <r>
    <s v="INV101876"/>
    <x v="236"/>
    <s v="CUST0131"/>
    <s v="PRD0140"/>
    <s v="STR065"/>
    <s v="EMP0073"/>
    <n v="3"/>
    <n v="540.58000000000004"/>
    <n v="25"/>
    <n v="405.44"/>
    <n v="5"/>
    <n v="60.81"/>
    <n v="1277.1099999999999"/>
    <n v="1046.25"/>
    <n v="170.0499999999999"/>
    <x v="1"/>
    <x v="1"/>
    <x v="0"/>
    <x v="0"/>
    <s v="18:41"/>
    <s v="Weekend"/>
    <x v="3"/>
    <n v="7"/>
    <n v="2024"/>
    <s v="Jul-2024"/>
    <x v="1"/>
    <s v="Polo"/>
    <x v="5"/>
    <s v="TrendMart Guntur Flagship"/>
    <x v="0"/>
    <s v="Jyothi Achari"/>
    <x v="0"/>
    <s v="Sathish Sundaram"/>
    <n v="7"/>
    <d v="2024-07-01T00:00:00"/>
    <x v="166"/>
    <n v="0.13315219519070395"/>
    <x v="1"/>
  </r>
  <r>
    <s v="INV101877"/>
    <x v="297"/>
    <s v="CUST0172"/>
    <s v="PRD0181"/>
    <s v="STR020"/>
    <s v="EMP0206"/>
    <n v="2"/>
    <n v="725.39"/>
    <n v="5"/>
    <n v="72.540000000000006"/>
    <n v="5"/>
    <n v="68.91"/>
    <n v="1447.15"/>
    <n v="1140.3599999999999"/>
    <n v="237.88000000000019"/>
    <x v="2"/>
    <x v="2"/>
    <x v="0"/>
    <x v="0"/>
    <s v="17:22"/>
    <s v="Weekday"/>
    <x v="8"/>
    <n v="3"/>
    <n v="2025"/>
    <s v="Mar-2025"/>
    <x v="18"/>
    <s v="Leather Wallet"/>
    <x v="44"/>
    <s v="TrendMart Guntur Standard"/>
    <x v="0"/>
    <s v="Deepak Nair"/>
    <x v="0"/>
    <s v="Arjun Krishnan"/>
    <n v="15"/>
    <d v="2025-03-01T00:00:00"/>
    <x v="180"/>
    <n v="0.16437826071934505"/>
    <x v="2"/>
  </r>
  <r>
    <s v="INV101878"/>
    <x v="351"/>
    <s v="CUST0690"/>
    <s v="PRD0205"/>
    <s v="STR107"/>
    <s v="EMP0203"/>
    <n v="1"/>
    <n v="889.27"/>
    <n v="25"/>
    <n v="222.32"/>
    <n v="5"/>
    <n v="33.35"/>
    <n v="700.3"/>
    <n v="535.47"/>
    <n v="131.47999999999993"/>
    <x v="0"/>
    <x v="0"/>
    <x v="0"/>
    <x v="0"/>
    <s v="17:03"/>
    <s v="Weekday"/>
    <x v="11"/>
    <n v="8"/>
    <n v="2024"/>
    <s v="Aug-2024"/>
    <x v="6"/>
    <s v="Tie"/>
    <x v="5"/>
    <s v="TrendMart Kochi High Street"/>
    <x v="1"/>
    <s v="Bharathi Singh"/>
    <x v="2"/>
    <s v="Rani Mishra"/>
    <n v="8"/>
    <d v="2024-08-01T00:00:00"/>
    <x v="211"/>
    <n v="0.18774810795373403"/>
    <x v="1"/>
  </r>
  <r>
    <s v="INV101879"/>
    <x v="240"/>
    <s v="CUST0230"/>
    <s v="PRD0061"/>
    <s v="STR078"/>
    <s v="EMP0223"/>
    <n v="3"/>
    <n v="638.83000000000004"/>
    <n v="10"/>
    <n v="191.65"/>
    <n v="5"/>
    <n v="86.24"/>
    <n v="1811.08"/>
    <n v="1528.32"/>
    <n v="196.51999999999998"/>
    <x v="0"/>
    <x v="0"/>
    <x v="1"/>
    <x v="0"/>
    <s v="21:32"/>
    <s v="Weekday"/>
    <x v="0"/>
    <n v="12"/>
    <n v="2024"/>
    <s v="Dec-2024"/>
    <x v="13"/>
    <s v="Kids Shorts"/>
    <x v="14"/>
    <s v="TrendMart Vellore Standard"/>
    <x v="1"/>
    <s v="Pallavi Natarajan"/>
    <x v="1"/>
    <s v="Meena Krishnan"/>
    <n v="12"/>
    <d v="2024-12-01T00:00:00"/>
    <x v="152"/>
    <n v="0.10850983943282461"/>
    <x v="0"/>
  </r>
  <r>
    <s v="INV101880"/>
    <x v="122"/>
    <s v="CUST0296"/>
    <s v="PRD0118"/>
    <s v="STR068"/>
    <s v="EMP0276"/>
    <n v="2"/>
    <n v="2797.21"/>
    <n v="10"/>
    <n v="559.44000000000005"/>
    <n v="12"/>
    <n v="604.20000000000005"/>
    <n v="5639.18"/>
    <n v="3881.58"/>
    <n v="1153.4000000000003"/>
    <x v="3"/>
    <x v="3"/>
    <x v="0"/>
    <x v="0"/>
    <s v="12:23"/>
    <s v="Weekday"/>
    <x v="0"/>
    <n v="12"/>
    <n v="2024"/>
    <s v="Dec-2024"/>
    <x v="15"/>
    <s v="Hoodie"/>
    <x v="30"/>
    <s v="TrendMart Madurai Mall Kiosk"/>
    <x v="1"/>
    <s v="Rahul Prasad"/>
    <x v="3"/>
    <s v="Manoj Ramachandran"/>
    <n v="12"/>
    <d v="2024-12-01T00:00:00"/>
    <x v="202"/>
    <n v="0.20453328320784231"/>
    <x v="0"/>
  </r>
  <r>
    <s v="INV101881"/>
    <x v="179"/>
    <s v="CUST0255"/>
    <s v="PRD0212"/>
    <s v="STR112"/>
    <s v="EMP0015"/>
    <n v="2"/>
    <n v="2873.93"/>
    <n v="10"/>
    <n v="574.79"/>
    <n v="12"/>
    <n v="620.77"/>
    <n v="5793.84"/>
    <n v="4079.4"/>
    <n v="1093.67"/>
    <x v="2"/>
    <x v="2"/>
    <x v="0"/>
    <x v="0"/>
    <s v="10:50"/>
    <s v="Weekday"/>
    <x v="5"/>
    <n v="6"/>
    <n v="2024"/>
    <s v="Jun-2024"/>
    <x v="9"/>
    <s v="Digital Watch"/>
    <x v="36"/>
    <s v="TrendMart Guntur Outlet"/>
    <x v="0"/>
    <s v="Akhila Sundaram"/>
    <x v="0"/>
    <s v="Vikram Bhat"/>
    <n v="6"/>
    <d v="2024-06-01T00:00:00"/>
    <x v="161"/>
    <n v="0.18876427378042887"/>
    <x v="0"/>
  </r>
  <r>
    <s v="INV101882"/>
    <x v="80"/>
    <s v="CUST0156"/>
    <s v="PRD0182"/>
    <s v="STR117"/>
    <s v="EMP0026"/>
    <n v="2"/>
    <n v="3463.81"/>
    <n v="0"/>
    <n v="0"/>
    <n v="12"/>
    <n v="831.31"/>
    <n v="7758.93"/>
    <n v="4271.7"/>
    <n v="2655.9200000000005"/>
    <x v="3"/>
    <x v="3"/>
    <x v="1"/>
    <x v="0"/>
    <s v="11:02"/>
    <s v="Weekend"/>
    <x v="1"/>
    <n v="10"/>
    <n v="2024"/>
    <s v="Oct-2024"/>
    <x v="12"/>
    <s v="Sling Bag"/>
    <x v="10"/>
    <s v="TrendMart Tirunelveli Flagship"/>
    <x v="1"/>
    <s v="Rohit Srinivasan"/>
    <x v="1"/>
    <s v="Sunita Ramachandran"/>
    <n v="10"/>
    <d v="2024-10-01T00:00:00"/>
    <x v="74"/>
    <n v="0.34230493122118649"/>
    <x v="2"/>
  </r>
  <r>
    <s v="INV101883"/>
    <x v="211"/>
    <s v="CUST0215"/>
    <s v="PRD0073"/>
    <s v="STR070"/>
    <s v="EMP0026"/>
    <n v="5"/>
    <n v="552.69000000000005"/>
    <n v="20"/>
    <n v="552.69000000000005"/>
    <n v="5"/>
    <n v="110.54"/>
    <n v="2321.3000000000002"/>
    <n v="1675.75"/>
    <n v="535.01000000000022"/>
    <x v="1"/>
    <x v="1"/>
    <x v="0"/>
    <x v="0"/>
    <s v="13:09"/>
    <s v="Weekday"/>
    <x v="0"/>
    <n v="12"/>
    <n v="2024"/>
    <s v="Dec-2024"/>
    <x v="1"/>
    <s v="Round Neck"/>
    <x v="40"/>
    <s v="TrendMart Alappuzha Mall Kiosk"/>
    <x v="1"/>
    <s v="Kavitha Sharma"/>
    <x v="2"/>
    <s v="Sunita Ramachandran"/>
    <n v="12"/>
    <d v="2024-12-01T00:00:00"/>
    <x v="135"/>
    <n v="0.23047861112307766"/>
    <x v="3"/>
  </r>
  <r>
    <s v="INV101884"/>
    <x v="318"/>
    <s v="CUST0420"/>
    <s v="PRD0044"/>
    <s v="STR099"/>
    <s v="EMP0194"/>
    <n v="2"/>
    <n v="1042.55"/>
    <n v="0"/>
    <n v="0"/>
    <n v="12"/>
    <n v="250.21"/>
    <n v="2335.31"/>
    <n v="1442.58"/>
    <n v="642.52"/>
    <x v="2"/>
    <x v="2"/>
    <x v="1"/>
    <x v="0"/>
    <s v="17:06"/>
    <s v="Weekday"/>
    <x v="4"/>
    <n v="2"/>
    <n v="2025"/>
    <s v="Feb-2025"/>
    <x v="5"/>
    <s v="Slim Fit"/>
    <x v="31"/>
    <s v="TrendMart Khammam Standard"/>
    <x v="2"/>
    <s v="Ravi Krishnan"/>
    <x v="2"/>
    <s v="Pranav Reddy"/>
    <n v="14"/>
    <d v="2025-02-01T00:00:00"/>
    <x v="129"/>
    <n v="0.27513263763697327"/>
    <x v="2"/>
  </r>
  <r>
    <s v="INV101885"/>
    <x v="268"/>
    <s v="CUST0557"/>
    <s v="PRD0150"/>
    <s v="STR104"/>
    <s v="EMP0215"/>
    <n v="2"/>
    <n v="713.44"/>
    <n v="0"/>
    <n v="0"/>
    <n v="5"/>
    <n v="71.34"/>
    <n v="1498.22"/>
    <n v="1050.9000000000001"/>
    <n v="375.9799999999999"/>
    <x v="0"/>
    <x v="0"/>
    <x v="0"/>
    <x v="0"/>
    <s v="19:06"/>
    <s v="Weekday"/>
    <x v="10"/>
    <n v="4"/>
    <n v="2024"/>
    <s v="Apr-2024"/>
    <x v="13"/>
    <s v="Girls Frock"/>
    <x v="7"/>
    <s v="TrendMart Kochi High Street"/>
    <x v="1"/>
    <s v="Chandra Rao"/>
    <x v="1"/>
    <s v="Praveen Gupta"/>
    <n v="4"/>
    <d v="2024-04-01T00:00:00"/>
    <x v="38"/>
    <n v="0.25095112867269154"/>
    <x v="2"/>
  </r>
  <r>
    <s v="INV101886"/>
    <x v="309"/>
    <s v="CUST0703"/>
    <s v="PRD0228"/>
    <s v="STR048"/>
    <s v="EMP0127"/>
    <n v="2"/>
    <n v="1327.32"/>
    <n v="10"/>
    <n v="265.45999999999998"/>
    <n v="12"/>
    <n v="286.7"/>
    <n v="2675.88"/>
    <n v="1806.6"/>
    <n v="582.58000000000015"/>
    <x v="3"/>
    <x v="3"/>
    <x v="1"/>
    <x v="0"/>
    <s v="21:36"/>
    <s v="Weekday"/>
    <x v="7"/>
    <n v="9"/>
    <n v="2024"/>
    <s v="Sep-2024"/>
    <x v="18"/>
    <s v="Bifold Wallet"/>
    <x v="8"/>
    <s v="TrendMart Guntur High Street"/>
    <x v="0"/>
    <s v="Baskar Sundaram"/>
    <x v="0"/>
    <s v="Chandra Reddy"/>
    <n v="9"/>
    <d v="2024-09-01T00:00:00"/>
    <x v="61"/>
    <n v="0.21771529366040335"/>
    <x v="0"/>
  </r>
  <r>
    <s v="INV101887"/>
    <x v="94"/>
    <s v="CUST0582"/>
    <s v="PRD0009"/>
    <s v="STR055"/>
    <s v="EMP0240"/>
    <n v="2"/>
    <n v="3057.28"/>
    <n v="5"/>
    <n v="305.73"/>
    <n v="12"/>
    <n v="697.06"/>
    <n v="6505.89"/>
    <n v="4680.92"/>
    <n v="1127.9100000000003"/>
    <x v="2"/>
    <x v="2"/>
    <x v="0"/>
    <x v="0"/>
    <s v="18:46"/>
    <s v="Weekday"/>
    <x v="2"/>
    <n v="5"/>
    <n v="2024"/>
    <s v="May-2024"/>
    <x v="2"/>
    <s v="Cotton Saree"/>
    <x v="46"/>
    <s v="TrendMart Nellore High Street"/>
    <x v="0"/>
    <s v="Praveen Kamath"/>
    <x v="3"/>
    <s v="Gopal Prasad"/>
    <n v="5"/>
    <d v="2024-05-01T00:00:00"/>
    <x v="140"/>
    <n v="0.17336751774161571"/>
    <x v="2"/>
  </r>
  <r>
    <s v="INV101888"/>
    <x v="184"/>
    <s v="CUST0221"/>
    <s v="PRD0074"/>
    <s v="STR040"/>
    <s v="EMP0258"/>
    <n v="3"/>
    <n v="956.48"/>
    <n v="30"/>
    <n v="860.83"/>
    <n v="5"/>
    <n v="100.43"/>
    <n v="2109.04"/>
    <n v="2163.66"/>
    <n v="-155.0499999999999"/>
    <x v="3"/>
    <x v="3"/>
    <x v="0"/>
    <x v="0"/>
    <s v="11:38"/>
    <s v="Weekday"/>
    <x v="9"/>
    <n v="11"/>
    <n v="2024"/>
    <s v="Nov-2024"/>
    <x v="11"/>
    <s v="Denim Shirt"/>
    <x v="12"/>
    <s v="TrendMart Nizamabad Mall Kiosk"/>
    <x v="2"/>
    <s v="Kiran Kamath"/>
    <x v="3"/>
    <s v="Preethi Singh"/>
    <n v="11"/>
    <d v="2024-11-01T00:00:00"/>
    <x v="18"/>
    <n v="-7.35168607518112E-2"/>
    <x v="1"/>
  </r>
  <r>
    <s v="INV101889"/>
    <x v="120"/>
    <s v="CUST0584"/>
    <s v="PRD0158"/>
    <s v="STR069"/>
    <s v="EMP0223"/>
    <n v="4"/>
    <n v="675.99"/>
    <n v="0"/>
    <n v="0"/>
    <n v="5"/>
    <n v="135.19999999999999"/>
    <n v="2839.16"/>
    <n v="1828.64"/>
    <n v="875.31999999999971"/>
    <x v="5"/>
    <x v="5"/>
    <x v="0"/>
    <x v="0"/>
    <s v="14:35"/>
    <s v="Weekday"/>
    <x v="10"/>
    <n v="4"/>
    <n v="2024"/>
    <s v="Apr-2024"/>
    <x v="10"/>
    <s v="Formal Top"/>
    <x v="21"/>
    <s v="TrendMart Erode Mall Kiosk"/>
    <x v="1"/>
    <s v="Vinod Naidu"/>
    <x v="0"/>
    <s v="Meena Krishnan"/>
    <n v="4"/>
    <d v="2024-04-01T00:00:00"/>
    <x v="68"/>
    <n v="0.30830245565589814"/>
    <x v="2"/>
  </r>
  <r>
    <s v="INV101890"/>
    <x v="48"/>
    <s v="CUST0676"/>
    <s v="PRD0068"/>
    <s v="STR010"/>
    <s v="EMP0001"/>
    <n v="1"/>
    <n v="1582.14"/>
    <n v="0"/>
    <n v="0"/>
    <n v="12"/>
    <n v="189.86"/>
    <n v="1772"/>
    <n v="1194.1400000000001"/>
    <n v="387.99999999999989"/>
    <x v="2"/>
    <x v="2"/>
    <x v="0"/>
    <x v="0"/>
    <s v="18:48"/>
    <s v="Weekend"/>
    <x v="4"/>
    <n v="2"/>
    <n v="2025"/>
    <s v="Feb-2025"/>
    <x v="5"/>
    <s v="Skinny Fit"/>
    <x v="26"/>
    <s v="TrendMart Kochi Mall Kiosk"/>
    <x v="1"/>
    <s v="Dinesh Chandran"/>
    <x v="2"/>
    <s v="Charulatha Kumar"/>
    <n v="14"/>
    <d v="2025-02-01T00:00:00"/>
    <x v="162"/>
    <n v="0.21896162528216698"/>
    <x v="2"/>
  </r>
  <r>
    <s v="INV101891"/>
    <x v="40"/>
    <s v="CUST0208"/>
    <s v="PRD0112"/>
    <s v="STR021"/>
    <s v="EMP0061"/>
    <n v="4"/>
    <n v="2278.1999999999998"/>
    <n v="20"/>
    <n v="1822.56"/>
    <n v="12"/>
    <n v="874.83"/>
    <n v="8165.07"/>
    <n v="6707.68"/>
    <n v="582.55999999999938"/>
    <x v="3"/>
    <x v="3"/>
    <x v="0"/>
    <x v="0"/>
    <s v="18:23"/>
    <s v="Weekend"/>
    <x v="5"/>
    <n v="6"/>
    <n v="2024"/>
    <s v="Jun-2024"/>
    <x v="16"/>
    <s v="Sherwani"/>
    <x v="27"/>
    <s v="TrendMart Kozhikode Standard"/>
    <x v="1"/>
    <s v="Gauri Sundaram"/>
    <x v="3"/>
    <s v="Ganapathy Naidu"/>
    <n v="6"/>
    <d v="2024-06-01T00:00:00"/>
    <x v="147"/>
    <n v="7.1347826779194712E-2"/>
    <x v="3"/>
  </r>
  <r>
    <s v="INV101892"/>
    <x v="328"/>
    <s v="CUST0069"/>
    <s v="PRD0073"/>
    <s v="STR008"/>
    <s v="EMP0173"/>
    <n v="4"/>
    <n v="562.72"/>
    <n v="0"/>
    <n v="0"/>
    <n v="5"/>
    <n v="112.54"/>
    <n v="2363.42"/>
    <n v="1340.6"/>
    <n v="910.2800000000002"/>
    <x v="3"/>
    <x v="3"/>
    <x v="1"/>
    <x v="0"/>
    <s v="17:13"/>
    <s v="Weekday"/>
    <x v="6"/>
    <n v="1"/>
    <n v="2025"/>
    <s v="Jan-2025"/>
    <x v="1"/>
    <s v="Round Neck"/>
    <x v="40"/>
    <s v="TrendMart Kochi Mall Kiosk"/>
    <x v="1"/>
    <s v="Karunakaran Nair"/>
    <x v="0"/>
    <s v="Logesh Gopalakrishnan"/>
    <n v="13"/>
    <d v="2025-01-01T00:00:00"/>
    <x v="135"/>
    <n v="0.38515371791725556"/>
    <x v="2"/>
  </r>
  <r>
    <s v="INV101893"/>
    <x v="144"/>
    <s v="CUST0206"/>
    <s v="PRD0227"/>
    <s v="STR010"/>
    <s v="EMP0204"/>
    <n v="2"/>
    <n v="744.24"/>
    <n v="10"/>
    <n v="148.85"/>
    <n v="5"/>
    <n v="66.98"/>
    <n v="1406.61"/>
    <n v="886.38"/>
    <n v="453.24999999999989"/>
    <x v="2"/>
    <x v="2"/>
    <x v="0"/>
    <x v="0"/>
    <s v="12:29"/>
    <s v="Weekday"/>
    <x v="8"/>
    <n v="3"/>
    <n v="2025"/>
    <s v="Mar-2025"/>
    <x v="6"/>
    <s v="Tie"/>
    <x v="14"/>
    <s v="TrendMart Kochi Mall Kiosk"/>
    <x v="1"/>
    <s v="Hemanth Iyer"/>
    <x v="0"/>
    <s v="Rahul Krishnan"/>
    <n v="15"/>
    <d v="2025-03-01T00:00:00"/>
    <x v="20"/>
    <n v="0.32222862058424151"/>
    <x v="0"/>
  </r>
  <r>
    <s v="INV101894"/>
    <x v="82"/>
    <s v="CUST0562"/>
    <s v="PRD0160"/>
    <s v="STR047"/>
    <s v="EMP0086"/>
    <n v="3"/>
    <n v="1148.4000000000001"/>
    <n v="10"/>
    <n v="344.52"/>
    <n v="12"/>
    <n v="372.08"/>
    <n v="3472.76"/>
    <n v="2277"/>
    <n v="823.68000000000029"/>
    <x v="0"/>
    <x v="0"/>
    <x v="1"/>
    <x v="0"/>
    <s v="13:06"/>
    <s v="Weekday"/>
    <x v="7"/>
    <n v="9"/>
    <n v="2024"/>
    <s v="Sep-2024"/>
    <x v="7"/>
    <s v="Jeggings"/>
    <x v="18"/>
    <s v="TrendMart Kurnool Standard"/>
    <x v="0"/>
    <s v="Gauri Varma"/>
    <x v="1"/>
    <s v="Anil Reddy"/>
    <n v="9"/>
    <d v="2024-09-01T00:00:00"/>
    <x v="30"/>
    <n v="0.23718310508068519"/>
    <x v="0"/>
  </r>
  <r>
    <s v="INV101895"/>
    <x v="21"/>
    <s v="CUST0725"/>
    <s v="PRD0132"/>
    <s v="STR105"/>
    <s v="EMP0203"/>
    <n v="2"/>
    <n v="591.51"/>
    <n v="0"/>
    <n v="0"/>
    <n v="5"/>
    <n v="59.15"/>
    <n v="1242.17"/>
    <n v="729.22"/>
    <n v="453.80000000000007"/>
    <x v="0"/>
    <x v="0"/>
    <x v="0"/>
    <x v="0"/>
    <s v="11:35"/>
    <s v="Weekday"/>
    <x v="3"/>
    <n v="7"/>
    <n v="2024"/>
    <s v="Jul-2024"/>
    <x v="1"/>
    <s v="Polo"/>
    <x v="13"/>
    <s v="TrendMart Coimbatore Mall Kiosk"/>
    <x v="1"/>
    <s v="Padma Gopalakrishnan"/>
    <x v="1"/>
    <s v="Rani Mishra"/>
    <n v="7"/>
    <d v="2024-07-01T00:00:00"/>
    <x v="107"/>
    <n v="0.36532841720537451"/>
    <x v="2"/>
  </r>
  <r>
    <s v="INV101896"/>
    <x v="170"/>
    <s v="CUST0325"/>
    <s v="PRD0034"/>
    <s v="STR015"/>
    <s v="EMP0026"/>
    <n v="1"/>
    <n v="451.16"/>
    <n v="0"/>
    <n v="0"/>
    <n v="5"/>
    <n v="22.56"/>
    <n v="473.72"/>
    <n v="315.13"/>
    <n v="136.03000000000003"/>
    <x v="2"/>
    <x v="2"/>
    <x v="0"/>
    <x v="0"/>
    <s v="20:17"/>
    <s v="Weekend"/>
    <x v="3"/>
    <n v="7"/>
    <n v="2024"/>
    <s v="Jul-2024"/>
    <x v="19"/>
    <s v="Casual Belt"/>
    <x v="8"/>
    <s v="TrendMart Madurai Mall Kiosk"/>
    <x v="1"/>
    <s v="Kavya Murthy"/>
    <x v="3"/>
    <s v="Sunita Ramachandran"/>
    <n v="7"/>
    <d v="2024-07-01T00:00:00"/>
    <x v="58"/>
    <n v="0.28715274845900535"/>
    <x v="2"/>
  </r>
  <r>
    <s v="INV101897"/>
    <x v="348"/>
    <s v="CUST0225"/>
    <s v="PRD0241"/>
    <s v="STR094"/>
    <s v="EMP0073"/>
    <n v="2"/>
    <n v="1553.85"/>
    <n v="10"/>
    <n v="310.77"/>
    <n v="12"/>
    <n v="335.63"/>
    <n v="3132.56"/>
    <n v="2230.38"/>
    <n v="566.54999999999984"/>
    <x v="0"/>
    <x v="0"/>
    <x v="0"/>
    <x v="0"/>
    <s v="21:55"/>
    <s v="Weekend"/>
    <x v="3"/>
    <n v="7"/>
    <n v="2024"/>
    <s v="Jul-2024"/>
    <x v="4"/>
    <s v="Sports T-Shirt"/>
    <x v="14"/>
    <s v="TrendMart Kollam Flagship"/>
    <x v="1"/>
    <s v="Vasanthi Prasad"/>
    <x v="3"/>
    <s v="Sathish Sundaram"/>
    <n v="7"/>
    <d v="2024-07-01T00:00:00"/>
    <x v="102"/>
    <n v="0.180858467196159"/>
    <x v="0"/>
  </r>
  <r>
    <s v="INV101898"/>
    <x v="185"/>
    <s v="CUST0130"/>
    <s v="PRD0117"/>
    <s v="STR031"/>
    <s v="EMP0020"/>
    <n v="2"/>
    <n v="1746.73"/>
    <n v="10"/>
    <n v="349.35"/>
    <n v="12"/>
    <n v="377.29"/>
    <n v="3521.4"/>
    <n v="2799.7"/>
    <n v="344.41000000000025"/>
    <x v="3"/>
    <x v="3"/>
    <x v="1"/>
    <x v="0"/>
    <s v="19:44"/>
    <s v="Weekday"/>
    <x v="11"/>
    <n v="8"/>
    <n v="2024"/>
    <s v="Aug-2024"/>
    <x v="8"/>
    <s v="Shirt Dress"/>
    <x v="8"/>
    <s v="TrendMart Kozhikode Mall Kiosk"/>
    <x v="1"/>
    <s v="Tejaswini Murthy"/>
    <x v="0"/>
    <s v="Eswar Prasad"/>
    <n v="8"/>
    <d v="2024-08-01T00:00:00"/>
    <x v="10"/>
    <n v="9.78048503436134E-2"/>
    <x v="0"/>
  </r>
  <r>
    <s v="INV101899"/>
    <x v="171"/>
    <s v="CUST0464"/>
    <s v="PRD0053"/>
    <s v="STR096"/>
    <s v="EMP0203"/>
    <n v="1"/>
    <n v="438.85"/>
    <n v="0"/>
    <n v="0"/>
    <n v="5"/>
    <n v="21.94"/>
    <n v="460.79"/>
    <n v="327.36"/>
    <n v="111.49000000000001"/>
    <x v="2"/>
    <x v="2"/>
    <x v="0"/>
    <x v="0"/>
    <s v="12:09"/>
    <s v="Weekday"/>
    <x v="9"/>
    <n v="11"/>
    <n v="2024"/>
    <s v="Nov-2024"/>
    <x v="13"/>
    <s v="Girls Frock"/>
    <x v="21"/>
    <s v="TrendMart Mangaluru Mall Kiosk"/>
    <x v="2"/>
    <s v="Sunita Naicker"/>
    <x v="1"/>
    <s v="Rani Mishra"/>
    <n v="11"/>
    <d v="2024-11-01T00:00:00"/>
    <x v="200"/>
    <n v="0.24195403546083899"/>
    <x v="2"/>
  </r>
  <r>
    <s v="INV101900"/>
    <x v="161"/>
    <s v="CUST0164"/>
    <s v="PRD0250"/>
    <s v="STR094"/>
    <s v="EMP0260"/>
    <n v="0"/>
    <n v="4867.74"/>
    <n v="0"/>
    <n v="0"/>
    <n v="12"/>
    <n v="0"/>
    <n v="0"/>
    <n v="0"/>
    <n v="0"/>
    <x v="0"/>
    <x v="0"/>
    <x v="0"/>
    <x v="0"/>
    <s v="19:45"/>
    <s v="Weekday"/>
    <x v="8"/>
    <n v="3"/>
    <n v="2025"/>
    <s v="Mar-2025"/>
    <x v="9"/>
    <s v="Digital Watch"/>
    <x v="0"/>
    <s v="TrendMart Kollam Flagship"/>
    <x v="1"/>
    <s v="Lokesh Naicker"/>
    <x v="0"/>
    <s v="Malathi Varma"/>
    <n v="15"/>
    <d v="2025-03-01T00:00:00"/>
    <x v="34"/>
    <n v="0"/>
    <x v="2"/>
  </r>
  <r>
    <s v="INV101901"/>
    <x v="44"/>
    <s v="CUST0703"/>
    <s v="PRD0234"/>
    <s v="STR039"/>
    <s v="EMP0206"/>
    <n v="1"/>
    <n v="1117.3599999999999"/>
    <n v="0"/>
    <n v="0"/>
    <n v="12"/>
    <n v="134.08000000000001"/>
    <n v="1251.44"/>
    <n v="815.45"/>
    <n v="301.90999999999997"/>
    <x v="2"/>
    <x v="2"/>
    <x v="1"/>
    <x v="0"/>
    <s v="13:15"/>
    <s v="Weekend"/>
    <x v="7"/>
    <n v="9"/>
    <n v="2024"/>
    <s v="Sep-2024"/>
    <x v="18"/>
    <s v="Card Holder"/>
    <x v="48"/>
    <s v="TrendMart Bengaluru High Street"/>
    <x v="2"/>
    <s v="Baskar Sundaram"/>
    <x v="0"/>
    <s v="Arjun Krishnan"/>
    <n v="9"/>
    <d v="2024-09-01T00:00:00"/>
    <x v="155"/>
    <n v="0.241250079907946"/>
    <x v="2"/>
  </r>
  <r>
    <s v="INV101902"/>
    <x v="9"/>
    <s v="CUST0242"/>
    <s v="PRD0210"/>
    <s v="STR057"/>
    <s v="EMP0156"/>
    <n v="2"/>
    <n v="1477.47"/>
    <n v="10"/>
    <n v="295.49"/>
    <n v="12"/>
    <n v="319.13"/>
    <n v="2978.58"/>
    <n v="2041.8"/>
    <n v="617.65"/>
    <x v="0"/>
    <x v="0"/>
    <x v="0"/>
    <x v="0"/>
    <s v="10:43"/>
    <s v="Weekday"/>
    <x v="1"/>
    <n v="10"/>
    <n v="2024"/>
    <s v="Oct-2024"/>
    <x v="2"/>
    <s v="Georgette Saree"/>
    <x v="22"/>
    <s v="TrendMart Vellore Standard"/>
    <x v="1"/>
    <s v="Pallavi Yadav"/>
    <x v="3"/>
    <s v="Deepthi Iyengar"/>
    <n v="10"/>
    <d v="2024-10-01T00:00:00"/>
    <x v="123"/>
    <n v="0.20736391166260432"/>
    <x v="0"/>
  </r>
  <r>
    <s v="INV101903"/>
    <x v="136"/>
    <s v="CUST0345"/>
    <s v="PRD0108"/>
    <s v="STR115"/>
    <s v="EMP0194"/>
    <n v="2"/>
    <n v="2275.5100000000002"/>
    <n v="0"/>
    <n v="0"/>
    <n v="12"/>
    <n v="546.12"/>
    <n v="5097.1400000000003"/>
    <n v="3102.84"/>
    <n v="1448.1800000000003"/>
    <x v="0"/>
    <x v="0"/>
    <x v="1"/>
    <x v="0"/>
    <s v="11:59"/>
    <s v="Weekday"/>
    <x v="3"/>
    <n v="7"/>
    <n v="2024"/>
    <s v="Jul-2024"/>
    <x v="16"/>
    <s v="Sherwani"/>
    <x v="3"/>
    <s v="TrendMart Bengaluru Standard"/>
    <x v="2"/>
    <s v="Sunita Subramaniam"/>
    <x v="0"/>
    <s v="Pranav Reddy"/>
    <n v="7"/>
    <d v="2024-07-01T00:00:00"/>
    <x v="96"/>
    <n v="0.28411619064808896"/>
    <x v="2"/>
  </r>
  <r>
    <s v="INV101904"/>
    <x v="17"/>
    <s v="CUST0769"/>
    <s v="PRD0188"/>
    <s v="STR096"/>
    <s v="EMP0063"/>
    <n v="1"/>
    <n v="487.19"/>
    <n v="0"/>
    <n v="0"/>
    <n v="5"/>
    <n v="24.36"/>
    <n v="511.55"/>
    <n v="337.09"/>
    <n v="150.10000000000002"/>
    <x v="3"/>
    <x v="3"/>
    <x v="0"/>
    <x v="0"/>
    <s v="10:37"/>
    <s v="Weekday"/>
    <x v="2"/>
    <n v="5"/>
    <n v="2024"/>
    <s v="May-2024"/>
    <x v="13"/>
    <s v="Girls Frock"/>
    <x v="19"/>
    <s v="TrendMart Mangaluru Mall Kiosk"/>
    <x v="2"/>
    <s v="Rohit Rao"/>
    <x v="0"/>
    <s v="Anusuya Subramaniam"/>
    <n v="5"/>
    <d v="2024-05-01T00:00:00"/>
    <x v="192"/>
    <n v="0.29342195288828077"/>
    <x v="2"/>
  </r>
  <r>
    <s v="INV101905"/>
    <x v="172"/>
    <s v="CUST0709"/>
    <s v="PRD0062"/>
    <s v="STR069"/>
    <s v="EMP0156"/>
    <n v="2"/>
    <n v="634.09"/>
    <n v="10"/>
    <n v="126.82"/>
    <n v="5"/>
    <n v="57.07"/>
    <n v="1198.43"/>
    <n v="849.52"/>
    <n v="291.84000000000009"/>
    <x v="0"/>
    <x v="0"/>
    <x v="0"/>
    <x v="0"/>
    <s v="16:31"/>
    <s v="Weekday"/>
    <x v="1"/>
    <n v="10"/>
    <n v="2024"/>
    <s v="Oct-2024"/>
    <x v="13"/>
    <s v="Girls Frock"/>
    <x v="25"/>
    <s v="TrendMart Erode Mall Kiosk"/>
    <x v="1"/>
    <s v="Usha Yadav"/>
    <x v="2"/>
    <s v="Deepthi Iyengar"/>
    <n v="10"/>
    <d v="2024-10-01T00:00:00"/>
    <x v="106"/>
    <n v="0.24351860350625407"/>
    <x v="0"/>
  </r>
  <r>
    <s v="INV101906"/>
    <x v="202"/>
    <s v="CUST0086"/>
    <s v="PRD0055"/>
    <s v="STR090"/>
    <s v="EMP0072"/>
    <n v="2"/>
    <n v="1429.49"/>
    <n v="5"/>
    <n v="142.94999999999999"/>
    <n v="12"/>
    <n v="325.92"/>
    <n v="3041.95"/>
    <n v="2158.94"/>
    <n v="557.08999999999969"/>
    <x v="1"/>
    <x v="1"/>
    <x v="0"/>
    <x v="0"/>
    <s v="14:32"/>
    <s v="Weekend"/>
    <x v="7"/>
    <n v="9"/>
    <n v="2024"/>
    <s v="Sep-2024"/>
    <x v="4"/>
    <s v="Sports T-Shirt"/>
    <x v="20"/>
    <s v="TrendMart Kannur Outlet"/>
    <x v="1"/>
    <s v="Manikandan Shetty"/>
    <x v="1"/>
    <s v="Anitha Ramachandran"/>
    <n v="9"/>
    <d v="2024-09-01T00:00:00"/>
    <x v="121"/>
    <n v="0.1831358174854944"/>
    <x v="2"/>
  </r>
  <r>
    <s v="INV101907"/>
    <x v="126"/>
    <s v="CUST0730"/>
    <s v="PRD0137"/>
    <s v="STR032"/>
    <s v="EMP0156"/>
    <n v="1"/>
    <n v="774.19"/>
    <n v="30"/>
    <n v="232.26"/>
    <n v="5"/>
    <n v="27.1"/>
    <n v="569.03"/>
    <n v="522.38"/>
    <n v="19.549999999999976"/>
    <x v="0"/>
    <x v="0"/>
    <x v="1"/>
    <x v="0"/>
    <s v="15:11"/>
    <s v="Weekday"/>
    <x v="9"/>
    <n v="11"/>
    <n v="2024"/>
    <s v="Nov-2024"/>
    <x v="10"/>
    <s v="Crop Top"/>
    <x v="19"/>
    <s v="TrendMart Kochi Standard"/>
    <x v="1"/>
    <s v="Vidya Murthy"/>
    <x v="0"/>
    <s v="Deepthi Iyengar"/>
    <n v="11"/>
    <d v="2024-11-01T00:00:00"/>
    <x v="99"/>
    <n v="3.4356712299878703E-2"/>
    <x v="1"/>
  </r>
  <r>
    <s v="INV101908"/>
    <x v="253"/>
    <s v="CUST0444"/>
    <s v="PRD0004"/>
    <s v="STR035"/>
    <s v="EMP0285"/>
    <n v="1"/>
    <n v="1593.41"/>
    <n v="5"/>
    <n v="79.67"/>
    <n v="12"/>
    <n v="181.65"/>
    <n v="1695.39"/>
    <n v="1144.5899999999999"/>
    <n v="369.1500000000002"/>
    <x v="0"/>
    <x v="0"/>
    <x v="1"/>
    <x v="0"/>
    <s v="18:13"/>
    <s v="Weekday"/>
    <x v="1"/>
    <n v="10"/>
    <n v="2024"/>
    <s v="Oct-2024"/>
    <x v="8"/>
    <s v="Bodycon Dress"/>
    <x v="2"/>
    <s v="TrendMart Vijayawada Mall Kiosk"/>
    <x v="0"/>
    <s v="Vinod Shetty"/>
    <x v="0"/>
    <s v="Chandran Krishnan"/>
    <n v="10"/>
    <d v="2024-10-01T00:00:00"/>
    <x v="183"/>
    <n v="0.21773751172296651"/>
    <x v="2"/>
  </r>
  <r>
    <s v="INV101909"/>
    <x v="304"/>
    <s v="CUST0146"/>
    <s v="PRD0068"/>
    <s v="STR060"/>
    <s v="EMP0206"/>
    <n v="1"/>
    <n v="1551.05"/>
    <n v="0"/>
    <n v="0"/>
    <n v="12"/>
    <n v="186.13"/>
    <n v="1737.18"/>
    <n v="1194.1400000000001"/>
    <n v="356.90999999999997"/>
    <x v="4"/>
    <x v="4"/>
    <x v="0"/>
    <x v="0"/>
    <s v="12:24"/>
    <s v="Weekend"/>
    <x v="8"/>
    <n v="3"/>
    <n v="2025"/>
    <s v="Mar-2025"/>
    <x v="5"/>
    <s v="Skinny Fit"/>
    <x v="26"/>
    <s v="TrendMart Tirunelveli Flagship"/>
    <x v="1"/>
    <s v="Janani Sharma"/>
    <x v="1"/>
    <s v="Arjun Krishnan"/>
    <n v="15"/>
    <d v="2025-03-01T00:00:00"/>
    <x v="162"/>
    <n v="0.20545366628674055"/>
    <x v="2"/>
  </r>
  <r>
    <s v="INV101910"/>
    <x v="43"/>
    <s v="CUST0172"/>
    <s v="PRD0117"/>
    <s v="STR056"/>
    <s v="EMP0015"/>
    <n v="3"/>
    <n v="1700.04"/>
    <n v="10"/>
    <n v="510.01"/>
    <n v="12"/>
    <n v="550.80999999999995"/>
    <n v="5140.92"/>
    <n v="4199.55"/>
    <n v="390.55999999999995"/>
    <x v="2"/>
    <x v="2"/>
    <x v="0"/>
    <x v="0"/>
    <s v="13:24"/>
    <s v="Weekday"/>
    <x v="9"/>
    <n v="11"/>
    <n v="2024"/>
    <s v="Nov-2024"/>
    <x v="8"/>
    <s v="Shirt Dress"/>
    <x v="8"/>
    <s v="TrendMart Nizamabad Standard"/>
    <x v="2"/>
    <s v="Deepak Nair"/>
    <x v="0"/>
    <s v="Vikram Bhat"/>
    <n v="11"/>
    <d v="2024-11-01T00:00:00"/>
    <x v="10"/>
    <n v="7.5970837904499572E-2"/>
    <x v="0"/>
  </r>
  <r>
    <s v="INV101911"/>
    <x v="62"/>
    <s v="CUST0491"/>
    <s v="PRD0124"/>
    <s v="STR079"/>
    <s v="EMP0276"/>
    <n v="2"/>
    <n v="735.78"/>
    <n v="30"/>
    <n v="441.47"/>
    <n v="5"/>
    <n v="51.5"/>
    <n v="1081.5899999999999"/>
    <n v="998.62"/>
    <n v="31.469999999999914"/>
    <x v="0"/>
    <x v="0"/>
    <x v="0"/>
    <x v="0"/>
    <s v="11:44"/>
    <s v="Weekday"/>
    <x v="1"/>
    <n v="10"/>
    <n v="2024"/>
    <s v="Oct-2024"/>
    <x v="13"/>
    <s v="Kids Shorts"/>
    <x v="9"/>
    <s v="TrendMart Dindigul High Street"/>
    <x v="1"/>
    <s v="Jyothi Sundaram"/>
    <x v="3"/>
    <s v="Manoj Ramachandran"/>
    <n v="10"/>
    <d v="2024-10-01T00:00:00"/>
    <x v="23"/>
    <n v="2.909605303303462E-2"/>
    <x v="1"/>
  </r>
  <r>
    <s v="INV101912"/>
    <x v="132"/>
    <s v="CUST0832"/>
    <s v="PRD0075"/>
    <s v="STR012"/>
    <s v="EMP0072"/>
    <n v="1"/>
    <n v="1160.55"/>
    <n v="0"/>
    <n v="0"/>
    <n v="12"/>
    <n v="139.27000000000001"/>
    <n v="1299.82"/>
    <n v="692.53"/>
    <n v="468.02"/>
    <x v="1"/>
    <x v="1"/>
    <x v="0"/>
    <x v="0"/>
    <s v="14:54"/>
    <s v="Weekend"/>
    <x v="5"/>
    <n v="6"/>
    <n v="2024"/>
    <s v="Jun-2024"/>
    <x v="7"/>
    <s v="Bootcut"/>
    <x v="7"/>
    <s v="TrendMart Vijayawada Mall Kiosk"/>
    <x v="0"/>
    <s v="Deepak Iyengar"/>
    <x v="1"/>
    <s v="Anitha Ramachandran"/>
    <n v="6"/>
    <d v="2024-06-01T00:00:00"/>
    <x v="9"/>
    <n v="0.36006523980243421"/>
    <x v="2"/>
  </r>
  <r>
    <s v="INV101913"/>
    <x v="171"/>
    <s v="CUST0471"/>
    <s v="PRD0159"/>
    <s v="STR043"/>
    <s v="EMP0194"/>
    <n v="3"/>
    <n v="884.24"/>
    <n v="30"/>
    <n v="795.82"/>
    <n v="5"/>
    <n v="92.84"/>
    <n v="1949.74"/>
    <n v="1974.57"/>
    <n v="-117.66999999999993"/>
    <x v="2"/>
    <x v="2"/>
    <x v="1"/>
    <x v="0"/>
    <s v="21:09"/>
    <s v="Weekday"/>
    <x v="9"/>
    <n v="11"/>
    <n v="2024"/>
    <s v="Nov-2024"/>
    <x v="5"/>
    <s v="Skinny Fit"/>
    <x v="44"/>
    <s v="TrendMart Mangaluru Standard"/>
    <x v="2"/>
    <s v="Mahesh Menon"/>
    <x v="0"/>
    <s v="Pranav Reddy"/>
    <n v="11"/>
    <d v="2024-11-01T00:00:00"/>
    <x v="212"/>
    <n v="-6.0351636628473503E-2"/>
    <x v="1"/>
  </r>
  <r>
    <s v="INV101914"/>
    <x v="352"/>
    <s v="CUST0470"/>
    <s v="PRD0247"/>
    <s v="STR068"/>
    <s v="EMP0015"/>
    <n v="1"/>
    <n v="1137.79"/>
    <n v="0"/>
    <n v="0"/>
    <n v="12"/>
    <n v="136.53"/>
    <n v="1274.32"/>
    <n v="765.23"/>
    <n v="372.55999999999995"/>
    <x v="4"/>
    <x v="4"/>
    <x v="0"/>
    <x v="0"/>
    <s v="11:43"/>
    <s v="Weekday"/>
    <x v="0"/>
    <n v="12"/>
    <n v="2024"/>
    <s v="Dec-2024"/>
    <x v="19"/>
    <s v="Braided Belt"/>
    <x v="42"/>
    <s v="TrendMart Madurai Mall Kiosk"/>
    <x v="1"/>
    <s v="Anusuya Nair"/>
    <x v="1"/>
    <s v="Vikram Bhat"/>
    <n v="12"/>
    <d v="2024-12-01T00:00:00"/>
    <x v="176"/>
    <n v="0.29235984682026489"/>
    <x v="2"/>
  </r>
  <r>
    <s v="INV101915"/>
    <x v="81"/>
    <s v="CUST0463"/>
    <s v="PRD0170"/>
    <s v="STR064"/>
    <s v="EMP0206"/>
    <n v="1"/>
    <n v="1359.06"/>
    <n v="20"/>
    <n v="271.81"/>
    <n v="12"/>
    <n v="130.47"/>
    <n v="1217.72"/>
    <n v="887.02"/>
    <n v="200.23000000000005"/>
    <x v="3"/>
    <x v="3"/>
    <x v="0"/>
    <x v="0"/>
    <s v="21:56"/>
    <s v="Weekend"/>
    <x v="1"/>
    <n v="10"/>
    <n v="2024"/>
    <s v="Oct-2024"/>
    <x v="17"/>
    <s v="Chinos"/>
    <x v="0"/>
    <s v="TrendMart Karimnagar Standard"/>
    <x v="2"/>
    <s v="Ashok Menon"/>
    <x v="0"/>
    <s v="Arjun Krishnan"/>
    <n v="10"/>
    <d v="2024-10-01T00:00:00"/>
    <x v="36"/>
    <n v="0.16443024669053644"/>
    <x v="3"/>
  </r>
  <r>
    <s v="INV101916"/>
    <x v="242"/>
    <s v="CUST0780"/>
    <s v="PRD0190"/>
    <s v="STR088"/>
    <s v="EMP0009"/>
    <n v="1"/>
    <n v="1341.23"/>
    <n v="5"/>
    <n v="67.06"/>
    <n v="12"/>
    <n v="152.9"/>
    <n v="1427.07"/>
    <n v="914.35"/>
    <n v="359.81999999999994"/>
    <x v="4"/>
    <x v="4"/>
    <x v="0"/>
    <x v="0"/>
    <s v="20:52"/>
    <s v="Weekday"/>
    <x v="3"/>
    <n v="7"/>
    <n v="2024"/>
    <s v="Jul-2024"/>
    <x v="15"/>
    <s v="Jacket"/>
    <x v="3"/>
    <s v="TrendMart Warangal High Street"/>
    <x v="2"/>
    <s v="Deepthi Reddy"/>
    <x v="0"/>
    <s v="Vinod Hegde"/>
    <n v="7"/>
    <d v="2024-07-01T00:00:00"/>
    <x v="141"/>
    <n v="0.25213899808698942"/>
    <x v="2"/>
  </r>
  <r>
    <s v="INV101917"/>
    <x v="126"/>
    <s v="CUST0711"/>
    <s v="PRD0034"/>
    <s v="STR083"/>
    <s v="EMP0063"/>
    <n v="1"/>
    <n v="445.61"/>
    <n v="5"/>
    <n v="22.28"/>
    <n v="5"/>
    <n v="21.17"/>
    <n v="444.5"/>
    <n v="315.13"/>
    <n v="108.2"/>
    <x v="2"/>
    <x v="2"/>
    <x v="1"/>
    <x v="0"/>
    <s v="13:15"/>
    <s v="Weekday"/>
    <x v="9"/>
    <n v="11"/>
    <n v="2024"/>
    <s v="Nov-2024"/>
    <x v="19"/>
    <s v="Casual Belt"/>
    <x v="8"/>
    <s v="TrendMart Tumakuru Outlet"/>
    <x v="2"/>
    <s v="Deepthi Sundaram"/>
    <x v="1"/>
    <s v="Anusuya Subramaniam"/>
    <n v="11"/>
    <d v="2024-11-01T00:00:00"/>
    <x v="58"/>
    <n v="0.24341957255343083"/>
    <x v="2"/>
  </r>
  <r>
    <s v="INV101918"/>
    <x v="59"/>
    <s v="CUST0070"/>
    <s v="PRD0179"/>
    <s v="STR013"/>
    <s v="EMP0100"/>
    <n v="4"/>
    <n v="1721.67"/>
    <n v="25"/>
    <n v="1721.67"/>
    <n v="12"/>
    <n v="619.79999999999995"/>
    <n v="5784.81"/>
    <n v="4559.24"/>
    <n v="605.77000000000066"/>
    <x v="3"/>
    <x v="3"/>
    <x v="0"/>
    <x v="0"/>
    <s v="13:34"/>
    <s v="Weekday"/>
    <x v="1"/>
    <n v="10"/>
    <n v="2024"/>
    <s v="Oct-2024"/>
    <x v="7"/>
    <s v="Bootcut"/>
    <x v="47"/>
    <s v="TrendMart Nizamabad Standard"/>
    <x v="2"/>
    <s v="Dhanya Gupta"/>
    <x v="1"/>
    <s v="Priya Balasubramaniam"/>
    <n v="10"/>
    <d v="2024-10-01T00:00:00"/>
    <x v="114"/>
    <n v="0.1047173545890013"/>
    <x v="1"/>
  </r>
  <r>
    <s v="INV101919"/>
    <x v="97"/>
    <s v="CUST0449"/>
    <s v="PRD0136"/>
    <s v="STR114"/>
    <s v="EMP0100"/>
    <n v="2"/>
    <n v="1320.59"/>
    <n v="5"/>
    <n v="132.06"/>
    <n v="3"/>
    <n v="75.27"/>
    <n v="2584.39"/>
    <n v="1820.92"/>
    <n v="688.19999999999982"/>
    <x v="0"/>
    <x v="0"/>
    <x v="1"/>
    <x v="0"/>
    <s v="16:21"/>
    <s v="Weekend"/>
    <x v="1"/>
    <n v="10"/>
    <n v="2024"/>
    <s v="Oct-2024"/>
    <x v="14"/>
    <s v="Necklace"/>
    <x v="41"/>
    <s v="TrendMart Thiruvananthapuram High Street"/>
    <x v="1"/>
    <s v="Logesh Srinivasan"/>
    <x v="0"/>
    <s v="Priya Balasubramaniam"/>
    <n v="10"/>
    <d v="2024-10-01T00:00:00"/>
    <x v="203"/>
    <n v="0.26629107835891636"/>
    <x v="2"/>
  </r>
  <r>
    <s v="INV101920"/>
    <x v="113"/>
    <s v="CUST0278"/>
    <s v="PRD0155"/>
    <s v="STR025"/>
    <s v="EMP0063"/>
    <n v="1"/>
    <n v="1201.79"/>
    <n v="0"/>
    <n v="0"/>
    <n v="12"/>
    <n v="144.21"/>
    <n v="1346"/>
    <n v="865.42"/>
    <n v="336.37"/>
    <x v="0"/>
    <x v="0"/>
    <x v="1"/>
    <x v="0"/>
    <s v="18:40"/>
    <s v="Weekday"/>
    <x v="3"/>
    <n v="7"/>
    <n v="2024"/>
    <s v="Jul-2024"/>
    <x v="8"/>
    <s v="A-Line Dress"/>
    <x v="12"/>
    <s v="TrendMart Vellore High Street"/>
    <x v="1"/>
    <s v="Janani Achari"/>
    <x v="0"/>
    <s v="Anusuya Subramaniam"/>
    <n v="7"/>
    <d v="2024-07-01T00:00:00"/>
    <x v="85"/>
    <n v="0.2499034175334324"/>
    <x v="2"/>
  </r>
  <r>
    <s v="INV101921"/>
    <x v="16"/>
    <s v="CUST0145"/>
    <s v="PRD0216"/>
    <s v="STR006"/>
    <s v="EMP0215"/>
    <n v="1"/>
    <n v="1004.7"/>
    <n v="0"/>
    <n v="0"/>
    <n v="12"/>
    <n v="120.56"/>
    <n v="1125.26"/>
    <n v="828.52"/>
    <n v="176.18"/>
    <x v="1"/>
    <x v="1"/>
    <x v="0"/>
    <x v="0"/>
    <s v="20:13"/>
    <s v="Weekday"/>
    <x v="1"/>
    <n v="10"/>
    <n v="2024"/>
    <s v="Oct-2024"/>
    <x v="7"/>
    <s v="Jeggings"/>
    <x v="38"/>
    <s v="TrendMart Vellore Standard"/>
    <x v="1"/>
    <s v="Bhavani Gopalakrishnan"/>
    <x v="0"/>
    <s v="Praveen Gupta"/>
    <n v="10"/>
    <d v="2024-10-01T00:00:00"/>
    <x v="157"/>
    <n v="0.15656825977996197"/>
    <x v="2"/>
  </r>
  <r>
    <s v="INV101922"/>
    <x v="304"/>
    <s v="CUST0773"/>
    <s v="PRD0032"/>
    <s v="STR119"/>
    <s v="EMP0276"/>
    <n v="1"/>
    <n v="1039.69"/>
    <n v="0"/>
    <n v="0"/>
    <n v="12"/>
    <n v="124.76"/>
    <n v="1164.45"/>
    <n v="630.1"/>
    <n v="409.59000000000003"/>
    <x v="4"/>
    <x v="4"/>
    <x v="0"/>
    <x v="0"/>
    <s v="17:48"/>
    <s v="Weekend"/>
    <x v="8"/>
    <n v="3"/>
    <n v="2025"/>
    <s v="Mar-2025"/>
    <x v="4"/>
    <s v="Shorts"/>
    <x v="42"/>
    <s v="TrendMart Vijayawada Standard"/>
    <x v="0"/>
    <s v="Jagan Gopalakrishnan"/>
    <x v="1"/>
    <s v="Manoj Ramachandran"/>
    <n v="15"/>
    <d v="2025-03-01T00:00:00"/>
    <x v="209"/>
    <n v="0.35174545922967926"/>
    <x v="2"/>
  </r>
  <r>
    <s v="INV101923"/>
    <x v="219"/>
    <s v="CUST0175"/>
    <s v="PRD0153"/>
    <s v="STR054"/>
    <s v="EMP0258"/>
    <n v="2"/>
    <n v="729.12"/>
    <n v="0"/>
    <n v="0"/>
    <n v="5"/>
    <n v="72.91"/>
    <n v="1531.15"/>
    <n v="1138.7"/>
    <n v="319.54000000000008"/>
    <x v="3"/>
    <x v="3"/>
    <x v="1"/>
    <x v="0"/>
    <s v="20:16"/>
    <s v="Weekday"/>
    <x v="1"/>
    <n v="10"/>
    <n v="2024"/>
    <s v="Oct-2024"/>
    <x v="0"/>
    <s v="A-Line Kurti"/>
    <x v="7"/>
    <s v="TrendMart Thoothukudi Mall Kiosk"/>
    <x v="1"/>
    <s v="Akhila Naicker"/>
    <x v="0"/>
    <s v="Preethi Singh"/>
    <n v="10"/>
    <d v="2024-10-01T00:00:00"/>
    <x v="125"/>
    <n v="0.20869281259184277"/>
    <x v="2"/>
  </r>
  <r>
    <s v="INV101924"/>
    <x v="294"/>
    <s v="CUST0219"/>
    <s v="PRD0173"/>
    <s v="STR118"/>
    <s v="EMP0073"/>
    <n v="1"/>
    <n v="2674.75"/>
    <n v="15"/>
    <n v="401.21"/>
    <n v="12"/>
    <n v="272.82"/>
    <n v="2546.36"/>
    <n v="1862.35"/>
    <n v="411.19000000000023"/>
    <x v="2"/>
    <x v="2"/>
    <x v="0"/>
    <x v="0"/>
    <s v="20:41"/>
    <s v="Weekend"/>
    <x v="2"/>
    <n v="5"/>
    <n v="2024"/>
    <s v="May-2024"/>
    <x v="3"/>
    <s v="Slippers"/>
    <x v="23"/>
    <s v="TrendMart Nellore Mall Kiosk"/>
    <x v="0"/>
    <s v="Lavanya Shetty"/>
    <x v="0"/>
    <s v="Sathish Sundaram"/>
    <n v="5"/>
    <d v="2024-05-01T00:00:00"/>
    <x v="189"/>
    <n v="0.16148148729951783"/>
    <x v="4"/>
  </r>
  <r>
    <s v="INV101925"/>
    <x v="152"/>
    <s v="CUST0495"/>
    <s v="PRD0144"/>
    <s v="STR086"/>
    <s v="EMP0008"/>
    <n v="1"/>
    <n v="1051.54"/>
    <n v="5"/>
    <n v="52.58"/>
    <n v="12"/>
    <n v="119.88"/>
    <n v="1118.8399999999999"/>
    <n v="699.84"/>
    <n v="299.11999999999989"/>
    <x v="0"/>
    <x v="0"/>
    <x v="1"/>
    <x v="0"/>
    <s v="15:38"/>
    <s v="Weekday"/>
    <x v="2"/>
    <n v="5"/>
    <n v="2024"/>
    <s v="May-2024"/>
    <x v="10"/>
    <s v="Casual Top"/>
    <x v="18"/>
    <s v="TrendMart Thiruvananthapuram Outlet"/>
    <x v="1"/>
    <s v="Gopal Mudaliar"/>
    <x v="1"/>
    <s v="Deepak Kamath"/>
    <n v="5"/>
    <d v="2024-05-01T00:00:00"/>
    <x v="93"/>
    <n v="0.26734832505094552"/>
    <x v="2"/>
  </r>
  <r>
    <s v="INV101926"/>
    <x v="203"/>
    <s v="CUST0216"/>
    <s v="PRD0247"/>
    <s v="STR064"/>
    <s v="EMP0203"/>
    <n v="2"/>
    <n v="1129.3699999999999"/>
    <n v="0"/>
    <n v="0"/>
    <n v="12"/>
    <n v="271.05"/>
    <n v="2529.79"/>
    <n v="1530.46"/>
    <n v="728.28"/>
    <x v="2"/>
    <x v="2"/>
    <x v="0"/>
    <x v="0"/>
    <s v="14:45"/>
    <s v="Weekday"/>
    <x v="9"/>
    <n v="11"/>
    <n v="2024"/>
    <s v="Nov-2024"/>
    <x v="19"/>
    <s v="Braided Belt"/>
    <x v="42"/>
    <s v="TrendMart Karimnagar Standard"/>
    <x v="2"/>
    <s v="Srinivas Iyer"/>
    <x v="3"/>
    <s v="Rani Mishra"/>
    <n v="11"/>
    <d v="2024-11-01T00:00:00"/>
    <x v="176"/>
    <n v="0.28788160282078751"/>
    <x v="2"/>
  </r>
  <r>
    <s v="INV101927"/>
    <x v="218"/>
    <s v="CUST0175"/>
    <s v="PRD0068"/>
    <s v="STR082"/>
    <s v="EMP0026"/>
    <n v="3"/>
    <n v="1617.03"/>
    <n v="0"/>
    <n v="0"/>
    <n v="12"/>
    <n v="582.13"/>
    <n v="5433.22"/>
    <n v="3582.42"/>
    <n v="1268.67"/>
    <x v="2"/>
    <x v="2"/>
    <x v="0"/>
    <x v="0"/>
    <s v="20:55"/>
    <s v="Weekday"/>
    <x v="0"/>
    <n v="12"/>
    <n v="2024"/>
    <s v="Dec-2024"/>
    <x v="5"/>
    <s v="Skinny Fit"/>
    <x v="26"/>
    <s v="TrendMart Tirupati Standard"/>
    <x v="0"/>
    <s v="Akhila Naicker"/>
    <x v="0"/>
    <s v="Sunita Ramachandran"/>
    <n v="12"/>
    <d v="2024-12-01T00:00:00"/>
    <x v="162"/>
    <n v="0.2335024166148251"/>
    <x v="2"/>
  </r>
  <r>
    <s v="INV101928"/>
    <x v="238"/>
    <s v="CUST0847"/>
    <s v="PRD0046"/>
    <s v="STR114"/>
    <s v="EMP0170"/>
    <n v="1"/>
    <n v="1582.5"/>
    <n v="10"/>
    <n v="158.25"/>
    <n v="12"/>
    <n v="170.91"/>
    <n v="1595.16"/>
    <n v="1047.48"/>
    <n v="376.7700000000001"/>
    <x v="1"/>
    <x v="1"/>
    <x v="0"/>
    <x v="0"/>
    <s v="19:25"/>
    <s v="Weekend"/>
    <x v="2"/>
    <n v="5"/>
    <n v="2024"/>
    <s v="May-2024"/>
    <x v="7"/>
    <s v="Skinny Fit"/>
    <x v="26"/>
    <s v="TrendMart Thiruvananthapuram High Street"/>
    <x v="1"/>
    <s v="Kiran Sharma"/>
    <x v="1"/>
    <s v="Jyothi Prasad"/>
    <n v="5"/>
    <d v="2024-05-01T00:00:00"/>
    <x v="45"/>
    <n v="0.23619574211991279"/>
    <x v="0"/>
  </r>
  <r>
    <s v="INV101929"/>
    <x v="253"/>
    <s v="CUST0551"/>
    <s v="PRD0072"/>
    <s v="STR014"/>
    <s v="EMP0100"/>
    <n v="1"/>
    <n v="870.49"/>
    <n v="20"/>
    <n v="174.1"/>
    <n v="5"/>
    <n v="34.82"/>
    <n v="731.21"/>
    <n v="599.28"/>
    <n v="97.11000000000007"/>
    <x v="2"/>
    <x v="2"/>
    <x v="0"/>
    <x v="0"/>
    <s v="10:09"/>
    <s v="Weekday"/>
    <x v="1"/>
    <n v="10"/>
    <n v="2024"/>
    <s v="Oct-2024"/>
    <x v="0"/>
    <s v="Straight Kurti"/>
    <x v="5"/>
    <s v="TrendMart Tirupati Outlet"/>
    <x v="0"/>
    <s v="Harini Raman"/>
    <x v="3"/>
    <s v="Priya Balasubramaniam"/>
    <n v="10"/>
    <d v="2024-10-01T00:00:00"/>
    <x v="142"/>
    <n v="0.13280726467088808"/>
    <x v="3"/>
  </r>
  <r>
    <s v="INV101930"/>
    <x v="141"/>
    <s v="CUST0480"/>
    <s v="PRD0116"/>
    <s v="STR062"/>
    <s v="EMP0205"/>
    <n v="3"/>
    <n v="1468.21"/>
    <n v="10"/>
    <n v="440.46"/>
    <n v="12"/>
    <n v="475.7"/>
    <n v="4439.87"/>
    <n v="3146.13"/>
    <n v="818.03999999999974"/>
    <x v="1"/>
    <x v="1"/>
    <x v="0"/>
    <x v="0"/>
    <s v="14:31"/>
    <s v="Weekday"/>
    <x v="7"/>
    <n v="9"/>
    <n v="2024"/>
    <s v="Sep-2024"/>
    <x v="7"/>
    <s v="Bootcut"/>
    <x v="13"/>
    <s v="TrendMart Vijayawada Standard"/>
    <x v="0"/>
    <s v="Feroz Iyer"/>
    <x v="3"/>
    <s v="Malini Gowda"/>
    <n v="9"/>
    <d v="2024-09-01T00:00:00"/>
    <x v="56"/>
    <n v="0.18424863791056939"/>
    <x v="0"/>
  </r>
  <r>
    <s v="INV101931"/>
    <x v="250"/>
    <s v="CUST0838"/>
    <s v="PRD0222"/>
    <s v="STR092"/>
    <s v="EMP0206"/>
    <n v="1"/>
    <n v="661.34"/>
    <n v="30"/>
    <n v="198.4"/>
    <n v="5"/>
    <n v="23.15"/>
    <n v="486.09"/>
    <n v="403.9"/>
    <n v="59.04"/>
    <x v="0"/>
    <x v="0"/>
    <x v="1"/>
    <x v="0"/>
    <s v="12:06"/>
    <s v="Weekday"/>
    <x v="7"/>
    <n v="9"/>
    <n v="2024"/>
    <s v="Sep-2024"/>
    <x v="1"/>
    <s v="Polo"/>
    <x v="33"/>
    <s v="TrendMart Kochi Standard"/>
    <x v="1"/>
    <s v="Siddharth Subramaniam"/>
    <x v="0"/>
    <s v="Arjun Krishnan"/>
    <n v="9"/>
    <d v="2024-09-01T00:00:00"/>
    <x v="239"/>
    <n v="0.12145898907609702"/>
    <x v="1"/>
  </r>
  <r>
    <s v="INV101932"/>
    <x v="206"/>
    <s v="CUST0645"/>
    <s v="PRD0151"/>
    <s v="STR107"/>
    <s v="EMP0141"/>
    <n v="1"/>
    <n v="1474.45"/>
    <n v="10"/>
    <n v="147.44"/>
    <n v="12"/>
    <n v="159.24"/>
    <n v="1486.25"/>
    <n v="834.96"/>
    <n v="492.04999999999995"/>
    <x v="0"/>
    <x v="0"/>
    <x v="0"/>
    <x v="0"/>
    <s v="20:37"/>
    <s v="Weekend"/>
    <x v="9"/>
    <n v="11"/>
    <n v="2024"/>
    <s v="Nov-2024"/>
    <x v="7"/>
    <s v="Bootcut"/>
    <x v="4"/>
    <s v="TrendMart Kochi High Street"/>
    <x v="1"/>
    <s v="Ganapathy Hegde"/>
    <x v="1"/>
    <s v="Dhruv Mishra"/>
    <n v="11"/>
    <d v="2024-11-01T00:00:00"/>
    <x v="65"/>
    <n v="0.33106812447434814"/>
    <x v="0"/>
  </r>
  <r>
    <s v="INV101933"/>
    <x v="129"/>
    <s v="CUST0017"/>
    <s v="PRD0235"/>
    <s v="STR091"/>
    <s v="EMP0258"/>
    <n v="2"/>
    <n v="1968.49"/>
    <n v="10"/>
    <n v="393.7"/>
    <n v="12"/>
    <n v="425.19"/>
    <n v="3968.47"/>
    <n v="2756.76"/>
    <n v="786.51999999999953"/>
    <x v="0"/>
    <x v="0"/>
    <x v="1"/>
    <x v="0"/>
    <s v="10:16"/>
    <s v="Weekday"/>
    <x v="0"/>
    <n v="12"/>
    <n v="2024"/>
    <s v="Dec-2024"/>
    <x v="2"/>
    <s v="Georgette Saree"/>
    <x v="1"/>
    <s v="TrendMart Nizamabad Standard"/>
    <x v="2"/>
    <s v="Varsha Subramaniam"/>
    <x v="1"/>
    <s v="Preethi Singh"/>
    <n v="12"/>
    <d v="2024-12-01T00:00:00"/>
    <x v="89"/>
    <n v="0.19819225041388736"/>
    <x v="0"/>
  </r>
  <r>
    <s v="INV101934"/>
    <x v="347"/>
    <s v="CUST0027"/>
    <s v="PRD0061"/>
    <s v="STR054"/>
    <s v="EMP0170"/>
    <n v="0"/>
    <n v="611.83000000000004"/>
    <n v="0"/>
    <n v="0"/>
    <n v="5"/>
    <n v="0"/>
    <n v="0"/>
    <n v="0"/>
    <n v="0"/>
    <x v="0"/>
    <x v="0"/>
    <x v="0"/>
    <x v="0"/>
    <s v="18:46"/>
    <s v="Weekday"/>
    <x v="11"/>
    <n v="8"/>
    <n v="2024"/>
    <s v="Aug-2024"/>
    <x v="13"/>
    <s v="Kids Shorts"/>
    <x v="14"/>
    <s v="TrendMart Thoothukudi Mall Kiosk"/>
    <x v="1"/>
    <s v="Hariharan Menon"/>
    <x v="2"/>
    <s v="Jyothi Prasad"/>
    <n v="8"/>
    <d v="2024-08-01T00:00:00"/>
    <x v="152"/>
    <n v="0"/>
    <x v="2"/>
  </r>
  <r>
    <s v="INV101935"/>
    <x v="215"/>
    <s v="CUST0816"/>
    <s v="PRD0089"/>
    <s v="STR077"/>
    <s v="EMP0206"/>
    <n v="2"/>
    <n v="2109.69"/>
    <n v="30"/>
    <n v="1265.81"/>
    <n v="12"/>
    <n v="354.43"/>
    <n v="3308"/>
    <n v="3084.46"/>
    <n v="-130.89000000000004"/>
    <x v="0"/>
    <x v="0"/>
    <x v="1"/>
    <x v="0"/>
    <s v="11:32"/>
    <s v="Weekday"/>
    <x v="7"/>
    <n v="9"/>
    <n v="2024"/>
    <s v="Sep-2024"/>
    <x v="3"/>
    <s v="Formal Shoes"/>
    <x v="3"/>
    <s v="TrendMart Hyderabad Mall Kiosk"/>
    <x v="2"/>
    <s v="Gokul Chetty"/>
    <x v="1"/>
    <s v="Arjun Krishnan"/>
    <n v="9"/>
    <d v="2024-09-01T00:00:00"/>
    <x v="139"/>
    <n v="-3.9567714631197112E-2"/>
    <x v="1"/>
  </r>
  <r>
    <s v="INV101936"/>
    <x v="168"/>
    <s v="CUST0261"/>
    <s v="PRD0156"/>
    <s v="STR108"/>
    <s v="EMP0160"/>
    <n v="4"/>
    <n v="1347.96"/>
    <n v="25"/>
    <n v="1347.96"/>
    <n v="12"/>
    <n v="485.27"/>
    <n v="4529.1499999999996"/>
    <n v="3573.48"/>
    <n v="470.39999999999964"/>
    <x v="1"/>
    <x v="1"/>
    <x v="0"/>
    <x v="0"/>
    <s v="13:49"/>
    <s v="Weekday"/>
    <x v="7"/>
    <n v="9"/>
    <n v="2024"/>
    <s v="Sep-2024"/>
    <x v="0"/>
    <s v="A-Line Kurti"/>
    <x v="34"/>
    <s v="TrendMart Kozhikode High Street"/>
    <x v="1"/>
    <s v="Tejaswini Kamath"/>
    <x v="3"/>
    <s v="Ganesh Iyengar"/>
    <n v="9"/>
    <d v="2024-09-01T00:00:00"/>
    <x v="197"/>
    <n v="0.10386054778490438"/>
    <x v="1"/>
  </r>
  <r>
    <s v="INV101937"/>
    <x v="7"/>
    <s v="CUST0418"/>
    <s v="PRD0028"/>
    <s v="STR001"/>
    <s v="EMP0127"/>
    <n v="4"/>
    <n v="845.97"/>
    <n v="25"/>
    <n v="845.97"/>
    <n v="5"/>
    <n v="126.9"/>
    <n v="2664.81"/>
    <n v="2302.88"/>
    <n v="235.02999999999983"/>
    <x v="3"/>
    <x v="3"/>
    <x v="0"/>
    <x v="0"/>
    <s v="13:04"/>
    <s v="Weekday"/>
    <x v="6"/>
    <n v="1"/>
    <n v="2025"/>
    <s v="Jan-2025"/>
    <x v="17"/>
    <s v="Chinos"/>
    <x v="19"/>
    <s v="TrendMart Kollam Standard"/>
    <x v="1"/>
    <s v="Deepthi Gupta"/>
    <x v="3"/>
    <s v="Chandra Reddy"/>
    <n v="13"/>
    <d v="2025-01-01T00:00:00"/>
    <x v="231"/>
    <n v="8.8197657619117242E-2"/>
    <x v="1"/>
  </r>
  <r>
    <s v="INV101938"/>
    <x v="156"/>
    <s v="CUST0844"/>
    <s v="PRD0059"/>
    <s v="STR064"/>
    <s v="EMP0204"/>
    <n v="3"/>
    <n v="1451.98"/>
    <n v="30"/>
    <n v="1306.78"/>
    <n v="12"/>
    <n v="365.9"/>
    <n v="3415.06"/>
    <n v="2965.71"/>
    <n v="83.449999999999932"/>
    <x v="3"/>
    <x v="3"/>
    <x v="0"/>
    <x v="0"/>
    <s v="18:16"/>
    <s v="Weekday"/>
    <x v="10"/>
    <n v="4"/>
    <n v="2024"/>
    <s v="Apr-2024"/>
    <x v="12"/>
    <s v="Sling Bag"/>
    <x v="16"/>
    <s v="TrendMart Karimnagar Standard"/>
    <x v="2"/>
    <s v="Tara Srinivasan"/>
    <x v="3"/>
    <s v="Rahul Krishnan"/>
    <n v="4"/>
    <d v="2024-04-01T00:00:00"/>
    <x v="126"/>
    <n v="2.4435881067975361E-2"/>
    <x v="1"/>
  </r>
  <r>
    <s v="INV101939"/>
    <x v="246"/>
    <s v="CUST0041"/>
    <s v="PRD0063"/>
    <s v="STR094"/>
    <s v="EMP0205"/>
    <n v="3"/>
    <n v="1173.98"/>
    <n v="5"/>
    <n v="176.1"/>
    <n v="12"/>
    <n v="401.5"/>
    <n v="3747.34"/>
    <n v="2597.7600000000002"/>
    <n v="748.07999999999993"/>
    <x v="3"/>
    <x v="3"/>
    <x v="0"/>
    <x v="0"/>
    <s v="15:24"/>
    <s v="Weekday"/>
    <x v="8"/>
    <n v="3"/>
    <n v="2025"/>
    <s v="Mar-2025"/>
    <x v="12"/>
    <s v="Backpack"/>
    <x v="11"/>
    <s v="TrendMart Kollam Flagship"/>
    <x v="1"/>
    <s v="Lakshmi Subramaniam"/>
    <x v="2"/>
    <s v="Malini Gowda"/>
    <n v="15"/>
    <d v="2025-03-01T00:00:00"/>
    <x v="27"/>
    <n v="0.19962960393238935"/>
    <x v="2"/>
  </r>
  <r>
    <s v="INV101940"/>
    <x v="128"/>
    <s v="CUST0430"/>
    <s v="PRD0102"/>
    <s v="STR055"/>
    <s v="EMP0045"/>
    <n v="3"/>
    <n v="1801.1"/>
    <n v="5"/>
    <n v="270.17"/>
    <n v="12"/>
    <n v="615.98"/>
    <n v="5749.11"/>
    <n v="3994.65"/>
    <n v="1138.4799999999996"/>
    <x v="1"/>
    <x v="1"/>
    <x v="1"/>
    <x v="0"/>
    <s v="11:33"/>
    <s v="Weekday"/>
    <x v="9"/>
    <n v="11"/>
    <n v="2024"/>
    <s v="Nov-2024"/>
    <x v="2"/>
    <s v="Printed Saree"/>
    <x v="7"/>
    <s v="TrendMart Nellore High Street"/>
    <x v="0"/>
    <s v="Jayaram Srinivasan"/>
    <x v="1"/>
    <s v="Chitra Chettiar"/>
    <n v="11"/>
    <d v="2024-11-01T00:00:00"/>
    <x v="207"/>
    <n v="0.1980271729015447"/>
    <x v="2"/>
  </r>
  <r>
    <s v="INV101941"/>
    <x v="268"/>
    <s v="CUST0784"/>
    <s v="PRD0048"/>
    <s v="STR045"/>
    <s v="EMP0276"/>
    <n v="1"/>
    <n v="1071.3499999999999"/>
    <n v="20"/>
    <n v="214.27"/>
    <n v="12"/>
    <n v="102.85"/>
    <n v="959.93"/>
    <n v="583.86"/>
    <n v="273.21999999999991"/>
    <x v="2"/>
    <x v="2"/>
    <x v="1"/>
    <x v="0"/>
    <s v="15:08"/>
    <s v="Weekday"/>
    <x v="10"/>
    <n v="4"/>
    <n v="2024"/>
    <s v="Apr-2024"/>
    <x v="6"/>
    <s v="Tie"/>
    <x v="25"/>
    <s v="TrendMart Khammam Standard"/>
    <x v="2"/>
    <s v="Srinivas Hegde"/>
    <x v="1"/>
    <s v="Manoj Ramachandran"/>
    <n v="4"/>
    <d v="2024-04-01T00:00:00"/>
    <x v="18"/>
    <n v="0.28462492056712463"/>
    <x v="3"/>
  </r>
  <r>
    <s v="INV101942"/>
    <x v="79"/>
    <s v="CUST0244"/>
    <s v="PRD0231"/>
    <s v="STR023"/>
    <s v="EMP0260"/>
    <n v="2"/>
    <n v="1360.64"/>
    <n v="10"/>
    <n v="272.13"/>
    <n v="12"/>
    <n v="293.89999999999998"/>
    <n v="2743.05"/>
    <n v="1789.36"/>
    <n v="659.7900000000003"/>
    <x v="1"/>
    <x v="1"/>
    <x v="0"/>
    <x v="0"/>
    <s v="16:04"/>
    <s v="Weekday"/>
    <x v="7"/>
    <n v="9"/>
    <n v="2024"/>
    <s v="Sep-2024"/>
    <x v="4"/>
    <s v="Track Suit"/>
    <x v="30"/>
    <s v="TrendMart Thoothukudi High Street"/>
    <x v="1"/>
    <s v="Jyothi Balasubramaniam"/>
    <x v="2"/>
    <s v="Malathi Varma"/>
    <n v="9"/>
    <d v="2024-09-01T00:00:00"/>
    <x v="151"/>
    <n v="0.2405315251271396"/>
    <x v="0"/>
  </r>
  <r>
    <s v="INV101943"/>
    <x v="111"/>
    <s v="CUST0770"/>
    <s v="PRD0097"/>
    <s v="STR002"/>
    <s v="EMP0127"/>
    <n v="1"/>
    <n v="1533.42"/>
    <n v="25"/>
    <n v="383.36"/>
    <n v="12"/>
    <n v="138.01"/>
    <n v="1288.07"/>
    <n v="971.65"/>
    <n v="178.40999999999997"/>
    <x v="1"/>
    <x v="1"/>
    <x v="0"/>
    <x v="0"/>
    <s v="11:44"/>
    <s v="Weekday"/>
    <x v="9"/>
    <n v="11"/>
    <n v="2024"/>
    <s v="Nov-2024"/>
    <x v="7"/>
    <s v="Bootcut"/>
    <x v="15"/>
    <s v="TrendMart Thrissur Standard"/>
    <x v="1"/>
    <s v="Kannan Gupta"/>
    <x v="1"/>
    <s v="Chandra Reddy"/>
    <n v="11"/>
    <d v="2024-11-01T00:00:00"/>
    <x v="25"/>
    <n v="0.13850955305224094"/>
    <x v="1"/>
  </r>
  <r>
    <s v="INV101944"/>
    <x v="52"/>
    <s v="CUST0010"/>
    <s v="PRD0097"/>
    <s v="STR068"/>
    <s v="EMP0009"/>
    <n v="4"/>
    <n v="1429.79"/>
    <n v="20"/>
    <n v="1143.83"/>
    <n v="12"/>
    <n v="549.04"/>
    <n v="5124.37"/>
    <n v="3886.6"/>
    <n v="688.73"/>
    <x v="3"/>
    <x v="3"/>
    <x v="1"/>
    <x v="0"/>
    <s v="21:58"/>
    <s v="Weekday"/>
    <x v="10"/>
    <n v="4"/>
    <n v="2024"/>
    <s v="Apr-2024"/>
    <x v="7"/>
    <s v="Bootcut"/>
    <x v="15"/>
    <s v="TrendMart Madurai Mall Kiosk"/>
    <x v="1"/>
    <s v="Divya Sharma"/>
    <x v="1"/>
    <s v="Vinod Hegde"/>
    <n v="4"/>
    <d v="2024-04-01T00:00:00"/>
    <x v="25"/>
    <n v="0.1344028631812301"/>
    <x v="3"/>
  </r>
  <r>
    <s v="INV101945"/>
    <x v="110"/>
    <s v="CUST0312"/>
    <s v="PRD0043"/>
    <s v="STR006"/>
    <s v="EMP0149"/>
    <n v="1"/>
    <n v="3313.99"/>
    <n v="30"/>
    <n v="994.2"/>
    <n v="12"/>
    <n v="278.37"/>
    <n v="2598.16"/>
    <n v="2034.01"/>
    <n v="285.77999999999986"/>
    <x v="1"/>
    <x v="1"/>
    <x v="0"/>
    <x v="0"/>
    <s v="19:02"/>
    <s v="Weekend"/>
    <x v="1"/>
    <n v="10"/>
    <n v="2024"/>
    <s v="Oct-2024"/>
    <x v="12"/>
    <s v="Sling Bag"/>
    <x v="20"/>
    <s v="TrendMart Vellore Standard"/>
    <x v="1"/>
    <s v="Girish Naidu"/>
    <x v="1"/>
    <s v="Vasanthi Kamath"/>
    <n v="10"/>
    <d v="2024-10-01T00:00:00"/>
    <x v="63"/>
    <n v="0.10999322597530556"/>
    <x v="1"/>
  </r>
  <r>
    <s v="INV101946"/>
    <x v="27"/>
    <s v="CUST0278"/>
    <s v="PRD0013"/>
    <s v="STR048"/>
    <s v="EMP0015"/>
    <n v="2"/>
    <n v="921.53"/>
    <n v="30"/>
    <n v="552.91999999999996"/>
    <n v="5"/>
    <n v="64.510000000000005"/>
    <n v="1354.65"/>
    <n v="1100.02"/>
    <n v="190.12000000000012"/>
    <x v="0"/>
    <x v="0"/>
    <x v="0"/>
    <x v="0"/>
    <s v="16:56"/>
    <s v="Weekend"/>
    <x v="1"/>
    <n v="10"/>
    <n v="2024"/>
    <s v="Oct-2024"/>
    <x v="10"/>
    <s v="Crop Top"/>
    <x v="8"/>
    <s v="TrendMart Guntur High Street"/>
    <x v="0"/>
    <s v="Janani Achari"/>
    <x v="0"/>
    <s v="Vikram Bhat"/>
    <n v="10"/>
    <d v="2024-10-01T00:00:00"/>
    <x v="15"/>
    <n v="0.14034621488945492"/>
    <x v="1"/>
  </r>
  <r>
    <s v="INV101947"/>
    <x v="67"/>
    <s v="CUST0082"/>
    <s v="PRD0145"/>
    <s v="STR050"/>
    <s v="EMP0204"/>
    <n v="2"/>
    <n v="1837.2"/>
    <n v="25"/>
    <n v="918.6"/>
    <n v="12"/>
    <n v="330.7"/>
    <n v="3086.5"/>
    <n v="2266.54"/>
    <n v="489.26000000000005"/>
    <x v="1"/>
    <x v="1"/>
    <x v="1"/>
    <x v="0"/>
    <s v="21:59"/>
    <s v="Weekend"/>
    <x v="0"/>
    <n v="12"/>
    <n v="2024"/>
    <s v="Dec-2024"/>
    <x v="8"/>
    <s v="Shirt Dress"/>
    <x v="42"/>
    <s v="TrendMart Thrissur High Street"/>
    <x v="1"/>
    <s v="Saranya Gounder"/>
    <x v="3"/>
    <s v="Rahul Krishnan"/>
    <n v="12"/>
    <d v="2024-12-01T00:00:00"/>
    <x v="94"/>
    <n v="0.15851611858091691"/>
    <x v="1"/>
  </r>
  <r>
    <s v="INV101948"/>
    <x v="147"/>
    <s v="CUST0638"/>
    <s v="PRD0172"/>
    <s v="STR012"/>
    <s v="EMP0225"/>
    <n v="1"/>
    <n v="2618.34"/>
    <n v="0"/>
    <n v="0"/>
    <n v="12"/>
    <n v="314.2"/>
    <n v="2932.54"/>
    <n v="1804.37"/>
    <n v="813.97"/>
    <x v="0"/>
    <x v="0"/>
    <x v="0"/>
    <x v="0"/>
    <s v="21:08"/>
    <s v="Weekend"/>
    <x v="9"/>
    <n v="11"/>
    <n v="2024"/>
    <s v="Nov-2024"/>
    <x v="16"/>
    <s v="Kurta"/>
    <x v="4"/>
    <s v="TrendMart Vijayawada Mall Kiosk"/>
    <x v="0"/>
    <s v="Chitra Pillai"/>
    <x v="0"/>
    <s v="Swathi Achari"/>
    <n v="11"/>
    <d v="2024-11-01T00:00:00"/>
    <x v="35"/>
    <n v="0.27756484140028781"/>
    <x v="2"/>
  </r>
  <r>
    <s v="INV101949"/>
    <x v="61"/>
    <s v="CUST0371"/>
    <s v="PRD0016"/>
    <s v="STR005"/>
    <s v="EMP0206"/>
    <n v="2"/>
    <n v="2229.6999999999998"/>
    <n v="10"/>
    <n v="445.94"/>
    <n v="12"/>
    <n v="481.62"/>
    <n v="4495.08"/>
    <n v="2923.46"/>
    <n v="1090"/>
    <x v="3"/>
    <x v="3"/>
    <x v="1"/>
    <x v="0"/>
    <s v="11:34"/>
    <s v="Weekend"/>
    <x v="6"/>
    <n v="1"/>
    <n v="2025"/>
    <s v="Jan-2025"/>
    <x v="12"/>
    <s v="Sling Bag"/>
    <x v="17"/>
    <s v="TrendMart Kochi High Street"/>
    <x v="1"/>
    <s v="Logesh Reddy"/>
    <x v="3"/>
    <s v="Arjun Krishnan"/>
    <n v="13"/>
    <d v="2025-01-01T00:00:00"/>
    <x v="28"/>
    <n v="0.24248734171583153"/>
    <x v="0"/>
  </r>
  <r>
    <s v="INV101950"/>
    <x v="329"/>
    <s v="CUST0676"/>
    <s v="PRD0152"/>
    <s v="STR099"/>
    <s v="EMP0223"/>
    <n v="2"/>
    <n v="6373.66"/>
    <n v="0"/>
    <n v="0"/>
    <n v="3"/>
    <n v="382.42"/>
    <n v="13129.74"/>
    <n v="9430.2000000000007"/>
    <n v="3317.119999999999"/>
    <x v="1"/>
    <x v="1"/>
    <x v="1"/>
    <x v="0"/>
    <s v="11:58"/>
    <s v="Weekday"/>
    <x v="0"/>
    <n v="12"/>
    <n v="2024"/>
    <s v="Dec-2024"/>
    <x v="14"/>
    <s v="Earrings"/>
    <x v="8"/>
    <s v="TrendMart Khammam Standard"/>
    <x v="2"/>
    <s v="Dinesh Chandran"/>
    <x v="2"/>
    <s v="Meena Krishnan"/>
    <n v="12"/>
    <d v="2024-12-01T00:00:00"/>
    <x v="24"/>
    <n v="0.25264171263101926"/>
    <x v="2"/>
  </r>
  <r>
    <s v="INV101951"/>
    <x v="112"/>
    <s v="CUST0306"/>
    <s v="PRD0083"/>
    <s v="STR106"/>
    <s v="EMP0206"/>
    <n v="4"/>
    <n v="843.26"/>
    <n v="30"/>
    <n v="1011.91"/>
    <n v="5"/>
    <n v="118.06"/>
    <n v="2479.19"/>
    <n v="2589.1999999999998"/>
    <n v="-228.06999999999977"/>
    <x v="1"/>
    <x v="1"/>
    <x v="0"/>
    <x v="0"/>
    <s v="21:11"/>
    <s v="Weekday"/>
    <x v="1"/>
    <n v="10"/>
    <n v="2024"/>
    <s v="Oct-2024"/>
    <x v="0"/>
    <s v="A-Line Kurti"/>
    <x v="36"/>
    <s v="TrendMart Vijayawada Outlet"/>
    <x v="0"/>
    <s v="Jagan Prasad"/>
    <x v="3"/>
    <s v="Arjun Krishnan"/>
    <n v="10"/>
    <d v="2024-10-01T00:00:00"/>
    <x v="67"/>
    <n v="-9.1993756025153278E-2"/>
    <x v="1"/>
  </r>
  <r>
    <s v="INV101952"/>
    <x v="240"/>
    <s v="CUST0400"/>
    <s v="PRD0065"/>
    <s v="STR022"/>
    <s v="EMP0203"/>
    <n v="1"/>
    <n v="3849.83"/>
    <n v="15"/>
    <n v="577.47"/>
    <n v="12"/>
    <n v="392.68"/>
    <n v="3665.04"/>
    <n v="2633.56"/>
    <n v="638.79999999999995"/>
    <x v="2"/>
    <x v="2"/>
    <x v="0"/>
    <x v="0"/>
    <s v="12:13"/>
    <s v="Weekday"/>
    <x v="0"/>
    <n v="12"/>
    <n v="2024"/>
    <s v="Dec-2024"/>
    <x v="2"/>
    <s v="Georgette Saree"/>
    <x v="2"/>
    <s v="TrendMart Shivamogga Outlet"/>
    <x v="2"/>
    <s v="Selvam Iyengar"/>
    <x v="2"/>
    <s v="Rani Mishra"/>
    <n v="12"/>
    <d v="2024-12-01T00:00:00"/>
    <x v="2"/>
    <n v="0.17429550564250321"/>
    <x v="4"/>
  </r>
  <r>
    <s v="INV101953"/>
    <x v="40"/>
    <s v="CUST0585"/>
    <s v="PRD0222"/>
    <s v="STR002"/>
    <s v="EMP0132"/>
    <n v="4"/>
    <n v="694.92"/>
    <n v="10"/>
    <n v="277.97000000000003"/>
    <n v="5"/>
    <n v="125.09"/>
    <n v="2626.8"/>
    <n v="1615.6"/>
    <n v="886.11000000000024"/>
    <x v="4"/>
    <x v="4"/>
    <x v="0"/>
    <x v="0"/>
    <s v="11:47"/>
    <s v="Weekend"/>
    <x v="5"/>
    <n v="6"/>
    <n v="2024"/>
    <s v="Jun-2024"/>
    <x v="1"/>
    <s v="Polo"/>
    <x v="33"/>
    <s v="TrendMart Thrissur Standard"/>
    <x v="1"/>
    <s v="Preethi Gowda"/>
    <x v="1"/>
    <s v="Vasanthi Gupta"/>
    <n v="6"/>
    <d v="2024-06-01T00:00:00"/>
    <x v="239"/>
    <n v="0.33733439926907272"/>
    <x v="0"/>
  </r>
  <r>
    <s v="INV101954"/>
    <x v="106"/>
    <s v="CUST0576"/>
    <s v="PRD0186"/>
    <s v="STR051"/>
    <s v="EMP0086"/>
    <n v="3"/>
    <n v="809.72"/>
    <n v="0"/>
    <n v="0"/>
    <n v="5"/>
    <n v="121.46"/>
    <n v="2550.62"/>
    <n v="1719.27"/>
    <n v="709.88999999999987"/>
    <x v="1"/>
    <x v="1"/>
    <x v="0"/>
    <x v="0"/>
    <s v="21:36"/>
    <s v="Weekday"/>
    <x v="10"/>
    <n v="4"/>
    <n v="2024"/>
    <s v="Apr-2024"/>
    <x v="0"/>
    <s v="Anarkali Kurti"/>
    <x v="8"/>
    <s v="TrendMart Kozhikode Outlet"/>
    <x v="1"/>
    <s v="Anand Iyengar"/>
    <x v="0"/>
    <s v="Anil Reddy"/>
    <n v="4"/>
    <d v="2024-04-01T00:00:00"/>
    <x v="48"/>
    <n v="0.27832056519591314"/>
    <x v="2"/>
  </r>
  <r>
    <s v="INV101955"/>
    <x v="246"/>
    <s v="CUST0818"/>
    <s v="PRD0247"/>
    <s v="STR100"/>
    <s v="EMP0173"/>
    <n v="1"/>
    <n v="1153.93"/>
    <n v="0"/>
    <n v="0"/>
    <n v="12"/>
    <n v="138.47"/>
    <n v="1292.4000000000001"/>
    <n v="765.23"/>
    <n v="388.70000000000005"/>
    <x v="0"/>
    <x v="0"/>
    <x v="0"/>
    <x v="0"/>
    <s v="11:48"/>
    <s v="Weekday"/>
    <x v="8"/>
    <n v="3"/>
    <n v="2025"/>
    <s v="Mar-2025"/>
    <x v="19"/>
    <s v="Braided Belt"/>
    <x v="42"/>
    <s v="TrendMart Hubballi Standard"/>
    <x v="2"/>
    <s v="Srinivas Rao"/>
    <x v="1"/>
    <s v="Logesh Gopalakrishnan"/>
    <n v="15"/>
    <d v="2025-03-01T00:00:00"/>
    <x v="176"/>
    <n v="0.30075827917053544"/>
    <x v="2"/>
  </r>
  <r>
    <s v="INV101956"/>
    <x v="181"/>
    <s v="CUST0495"/>
    <s v="PRD0122"/>
    <s v="STR083"/>
    <s v="EMP0009"/>
    <n v="2"/>
    <n v="753.64"/>
    <n v="0"/>
    <n v="0"/>
    <n v="3"/>
    <n v="45.22"/>
    <n v="1552.5"/>
    <n v="1113.98"/>
    <n v="393.29999999999995"/>
    <x v="4"/>
    <x v="4"/>
    <x v="1"/>
    <x v="1"/>
    <s v="17:48"/>
    <s v="Weekday"/>
    <x v="9"/>
    <n v="11"/>
    <n v="2024"/>
    <s v="Nov-2024"/>
    <x v="14"/>
    <s v="Necklace"/>
    <x v="21"/>
    <s v="TrendMart Tumakuru Outlet"/>
    <x v="2"/>
    <s v="Gopal Mudaliar"/>
    <x v="1"/>
    <s v="Vinod Hegde"/>
    <n v="11"/>
    <d v="2024-11-01T00:00:00"/>
    <x v="37"/>
    <n v="0.2533333333333333"/>
    <x v="2"/>
  </r>
  <r>
    <s v="INV101957"/>
    <x v="93"/>
    <s v="CUST0784"/>
    <s v="PRD0039"/>
    <s v="STR032"/>
    <s v="EMP0156"/>
    <n v="3"/>
    <n v="852.88"/>
    <n v="20"/>
    <n v="511.73"/>
    <n v="5"/>
    <n v="102.35"/>
    <n v="2149.2600000000002"/>
    <n v="1710.6"/>
    <n v="336.31000000000029"/>
    <x v="2"/>
    <x v="2"/>
    <x v="0"/>
    <x v="0"/>
    <s v="15:46"/>
    <s v="Weekday"/>
    <x v="1"/>
    <n v="10"/>
    <n v="2024"/>
    <s v="Oct-2024"/>
    <x v="11"/>
    <s v="Denim Shirt"/>
    <x v="45"/>
    <s v="TrendMart Kochi Standard"/>
    <x v="1"/>
    <s v="Srinivas Hegde"/>
    <x v="1"/>
    <s v="Deepthi Iyengar"/>
    <n v="10"/>
    <d v="2024-10-01T00:00:00"/>
    <x v="111"/>
    <n v="0.15647711305286482"/>
    <x v="3"/>
  </r>
  <r>
    <s v="INV101958"/>
    <x v="24"/>
    <s v="CUST0023"/>
    <s v="PRD0027"/>
    <s v="STR021"/>
    <s v="EMP0225"/>
    <n v="3"/>
    <n v="2864.65"/>
    <n v="30"/>
    <n v="2578.19"/>
    <n v="12"/>
    <n v="721.89"/>
    <n v="6737.65"/>
    <n v="6594.66"/>
    <n v="-578.9000000000002"/>
    <x v="2"/>
    <x v="2"/>
    <x v="1"/>
    <x v="0"/>
    <s v="15:12"/>
    <s v="Weekday"/>
    <x v="5"/>
    <n v="6"/>
    <n v="2024"/>
    <s v="Jun-2024"/>
    <x v="12"/>
    <s v="Sling Bag"/>
    <x v="13"/>
    <s v="TrendMart Kozhikode Standard"/>
    <x v="1"/>
    <s v="Gayathri Murthy"/>
    <x v="0"/>
    <s v="Swathi Achari"/>
    <n v="6"/>
    <d v="2024-06-01T00:00:00"/>
    <x v="92"/>
    <n v="-8.5920165042707802E-2"/>
    <x v="1"/>
  </r>
  <r>
    <s v="INV101959"/>
    <x v="131"/>
    <s v="CUST0759"/>
    <s v="PRD0221"/>
    <s v="STR004"/>
    <s v="EMP0205"/>
    <n v="2"/>
    <n v="695.72"/>
    <n v="10"/>
    <n v="139.13999999999999"/>
    <n v="5"/>
    <n v="62.62"/>
    <n v="1314.92"/>
    <n v="1008.1"/>
    <n v="244.20000000000005"/>
    <x v="0"/>
    <x v="0"/>
    <x v="1"/>
    <x v="0"/>
    <s v="18:38"/>
    <s v="Weekday"/>
    <x v="2"/>
    <n v="5"/>
    <n v="2024"/>
    <s v="May-2024"/>
    <x v="4"/>
    <s v="Track Suit"/>
    <x v="40"/>
    <s v="TrendMart Kalaburagi Mall Kiosk"/>
    <x v="2"/>
    <s v="Chandran Yadav"/>
    <x v="2"/>
    <s v="Malini Gowda"/>
    <n v="5"/>
    <d v="2024-05-01T00:00:00"/>
    <x v="226"/>
    <n v="0.18571472028716579"/>
    <x v="0"/>
  </r>
  <r>
    <s v="INV101960"/>
    <x v="90"/>
    <s v="CUST0375"/>
    <s v="PRD0120"/>
    <s v="STR051"/>
    <s v="EMP0127"/>
    <n v="1"/>
    <n v="639.45000000000005"/>
    <n v="10"/>
    <n v="63.95"/>
    <n v="5"/>
    <n v="28.77"/>
    <n v="604.27"/>
    <n v="371.12"/>
    <n v="204.37999999999997"/>
    <x v="0"/>
    <x v="0"/>
    <x v="0"/>
    <x v="0"/>
    <s v="14:32"/>
    <s v="Weekend"/>
    <x v="0"/>
    <n v="12"/>
    <n v="2024"/>
    <s v="Dec-2024"/>
    <x v="18"/>
    <s v="Card Holder"/>
    <x v="9"/>
    <s v="TrendMart Kozhikode Outlet"/>
    <x v="1"/>
    <s v="Venkat Pillai"/>
    <x v="0"/>
    <s v="Chandra Reddy"/>
    <n v="12"/>
    <d v="2024-12-01T00:00:00"/>
    <x v="120"/>
    <n v="0.33822628957254203"/>
    <x v="0"/>
  </r>
  <r>
    <s v="INV101961"/>
    <x v="82"/>
    <s v="CUST0037"/>
    <s v="PRD0157"/>
    <s v="STR107"/>
    <s v="EMP0206"/>
    <n v="4"/>
    <n v="3182.12"/>
    <n v="20"/>
    <n v="2545.6999999999998"/>
    <n v="3"/>
    <n v="305.48"/>
    <n v="10488.26"/>
    <n v="7959.72"/>
    <n v="2223.06"/>
    <x v="2"/>
    <x v="2"/>
    <x v="0"/>
    <x v="0"/>
    <s v="20:47"/>
    <s v="Weekday"/>
    <x v="7"/>
    <n v="9"/>
    <n v="2024"/>
    <s v="Sep-2024"/>
    <x v="14"/>
    <s v="Ring"/>
    <x v="11"/>
    <s v="TrendMart Kochi High Street"/>
    <x v="1"/>
    <s v="Malathi Naicker"/>
    <x v="2"/>
    <s v="Arjun Krishnan"/>
    <n v="9"/>
    <d v="2024-09-01T00:00:00"/>
    <x v="115"/>
    <n v="0.21195698809907457"/>
    <x v="3"/>
  </r>
  <r>
    <s v="INV101962"/>
    <x v="26"/>
    <s v="CUST0596"/>
    <s v="PRD0236"/>
    <s v="STR022"/>
    <s v="EMP0255"/>
    <n v="3"/>
    <n v="651.48"/>
    <n v="5"/>
    <n v="97.72"/>
    <n v="5"/>
    <n v="92.84"/>
    <n v="1949.56"/>
    <n v="1253.76"/>
    <n v="602.95999999999992"/>
    <x v="0"/>
    <x v="0"/>
    <x v="0"/>
    <x v="0"/>
    <s v="18:23"/>
    <s v="Weekday"/>
    <x v="7"/>
    <n v="9"/>
    <n v="2024"/>
    <s v="Sep-2024"/>
    <x v="1"/>
    <s v="Graphic Tee"/>
    <x v="1"/>
    <s v="TrendMart Shivamogga Outlet"/>
    <x v="2"/>
    <s v="Sangeeta Mishra"/>
    <x v="1"/>
    <s v="Venkat Sharma"/>
    <n v="9"/>
    <d v="2024-09-01T00:00:00"/>
    <x v="81"/>
    <n v="0.30928004267629616"/>
    <x v="2"/>
  </r>
  <r>
    <s v="INV101963"/>
    <x v="351"/>
    <s v="CUST0335"/>
    <s v="PRD0137"/>
    <s v="STR013"/>
    <s v="EMP0206"/>
    <n v="2"/>
    <n v="741.43"/>
    <n v="0"/>
    <n v="0"/>
    <n v="5"/>
    <n v="74.14"/>
    <n v="1557"/>
    <n v="1044.76"/>
    <n v="438.1"/>
    <x v="2"/>
    <x v="2"/>
    <x v="1"/>
    <x v="0"/>
    <s v="17:42"/>
    <s v="Weekday"/>
    <x v="11"/>
    <n v="8"/>
    <n v="2024"/>
    <s v="Aug-2024"/>
    <x v="10"/>
    <s v="Crop Top"/>
    <x v="19"/>
    <s v="TrendMart Nizamabad Standard"/>
    <x v="2"/>
    <s v="Tanvi Ramachandran"/>
    <x v="3"/>
    <s v="Arjun Krishnan"/>
    <n v="8"/>
    <d v="2024-08-01T00:00:00"/>
    <x v="99"/>
    <n v="0.28137443802183687"/>
    <x v="2"/>
  </r>
  <r>
    <s v="INV101964"/>
    <x v="201"/>
    <s v="CUST0675"/>
    <s v="PRD0180"/>
    <s v="STR087"/>
    <s v="EMP0002"/>
    <n v="3"/>
    <n v="2831.14"/>
    <n v="5"/>
    <n v="424.67"/>
    <n v="12"/>
    <n v="968.25"/>
    <n v="9037"/>
    <n v="5664.87"/>
    <n v="2403.88"/>
    <x v="3"/>
    <x v="3"/>
    <x v="0"/>
    <x v="0"/>
    <s v="16:03"/>
    <s v="Weekend"/>
    <x v="11"/>
    <n v="8"/>
    <n v="2024"/>
    <s v="Aug-2024"/>
    <x v="16"/>
    <s v="Kurta"/>
    <x v="1"/>
    <s v="TrendMart Salem Outlet"/>
    <x v="1"/>
    <s v="Nisha Murthy"/>
    <x v="3"/>
    <s v="Girish Sundaram"/>
    <n v="8"/>
    <d v="2024-08-01T00:00:00"/>
    <x v="221"/>
    <n v="0.26600420493526616"/>
    <x v="2"/>
  </r>
  <r>
    <s v="INV101965"/>
    <x v="272"/>
    <s v="CUST0684"/>
    <s v="PRD0143"/>
    <s v="STR086"/>
    <s v="EMP0073"/>
    <n v="2"/>
    <n v="2158.9899999999998"/>
    <n v="15"/>
    <n v="647.70000000000005"/>
    <n v="12"/>
    <n v="440.43"/>
    <n v="4110.71"/>
    <n v="3009.58"/>
    <n v="660.7"/>
    <x v="0"/>
    <x v="0"/>
    <x v="0"/>
    <x v="0"/>
    <s v="16:11"/>
    <s v="Weekend"/>
    <x v="9"/>
    <n v="11"/>
    <n v="2024"/>
    <s v="Nov-2024"/>
    <x v="3"/>
    <s v="Slippers"/>
    <x v="30"/>
    <s v="TrendMart Thiruvananthapuram Outlet"/>
    <x v="1"/>
    <s v="Meena Gowda"/>
    <x v="3"/>
    <s v="Sathish Sundaram"/>
    <n v="11"/>
    <d v="2024-11-01T00:00:00"/>
    <x v="216"/>
    <n v="0.16072649250372809"/>
    <x v="4"/>
  </r>
  <r>
    <s v="INV101966"/>
    <x v="220"/>
    <s v="CUST0545"/>
    <s v="PRD0050"/>
    <s v="STR087"/>
    <s v="EMP0045"/>
    <n v="1"/>
    <n v="1196.5899999999999"/>
    <n v="0"/>
    <n v="0"/>
    <n v="12"/>
    <n v="143.59"/>
    <n v="1340.18"/>
    <n v="769.63"/>
    <n v="426.96000000000004"/>
    <x v="1"/>
    <x v="1"/>
    <x v="0"/>
    <x v="0"/>
    <s v="18:08"/>
    <s v="Weekend"/>
    <x v="10"/>
    <n v="4"/>
    <n v="2024"/>
    <s v="Apr-2024"/>
    <x v="8"/>
    <s v="A-Line Dress"/>
    <x v="28"/>
    <s v="TrendMart Salem Outlet"/>
    <x v="1"/>
    <s v="Haritha Naidu"/>
    <x v="3"/>
    <s v="Chitra Chettiar"/>
    <n v="4"/>
    <d v="2024-04-01T00:00:00"/>
    <x v="144"/>
    <n v="0.31858407079646017"/>
    <x v="2"/>
  </r>
  <r>
    <s v="INV101967"/>
    <x v="110"/>
    <s v="CUST0750"/>
    <s v="PRD0236"/>
    <s v="STR052"/>
    <s v="EMP0147"/>
    <n v="5"/>
    <n v="714.14"/>
    <n v="20"/>
    <n v="714.14"/>
    <n v="5"/>
    <n v="142.83000000000001"/>
    <n v="2999.39"/>
    <n v="2089.6"/>
    <n v="766.95999999999992"/>
    <x v="0"/>
    <x v="0"/>
    <x v="0"/>
    <x v="0"/>
    <s v="11:31"/>
    <s v="Weekend"/>
    <x v="1"/>
    <n v="10"/>
    <n v="2024"/>
    <s v="Oct-2024"/>
    <x v="1"/>
    <s v="Graphic Tee"/>
    <x v="1"/>
    <s v="TrendMart Guntur High Street"/>
    <x v="0"/>
    <s v="Venkat Srinivasan"/>
    <x v="2"/>
    <s v="Yogesh Chettiar"/>
    <n v="10"/>
    <d v="2024-10-01T00:00:00"/>
    <x v="81"/>
    <n v="0.25570532674977242"/>
    <x v="3"/>
  </r>
  <r>
    <s v="INV101968"/>
    <x v="280"/>
    <s v="CUST0038"/>
    <s v="PRD0150"/>
    <s v="STR013"/>
    <s v="EMP0149"/>
    <n v="3"/>
    <n v="682.98"/>
    <n v="5"/>
    <n v="102.45"/>
    <n v="5"/>
    <n v="97.32"/>
    <n v="2043.81"/>
    <n v="1576.35"/>
    <n v="370.14000000000004"/>
    <x v="5"/>
    <x v="5"/>
    <x v="0"/>
    <x v="0"/>
    <s v="12:16"/>
    <s v="Weekday"/>
    <x v="0"/>
    <n v="12"/>
    <n v="2024"/>
    <s v="Dec-2024"/>
    <x v="13"/>
    <s v="Girls Frock"/>
    <x v="7"/>
    <s v="TrendMart Nizamabad Standard"/>
    <x v="2"/>
    <s v="Revathi Sharma"/>
    <x v="1"/>
    <s v="Vasanthi Kamath"/>
    <n v="12"/>
    <d v="2024-12-01T00:00:00"/>
    <x v="38"/>
    <n v="0.18110294009717148"/>
    <x v="2"/>
  </r>
  <r>
    <s v="INV101969"/>
    <x v="169"/>
    <s v="CUST0754"/>
    <s v="PRD0241"/>
    <s v="STR072"/>
    <s v="EMP0240"/>
    <n v="3"/>
    <n v="1567.04"/>
    <n v="10"/>
    <n v="470.11"/>
    <n v="12"/>
    <n v="507.72"/>
    <n v="4738.7299999999996"/>
    <n v="3345.57"/>
    <n v="885.43999999999937"/>
    <x v="0"/>
    <x v="0"/>
    <x v="0"/>
    <x v="0"/>
    <s v="18:15"/>
    <s v="Weekday"/>
    <x v="8"/>
    <n v="3"/>
    <n v="2025"/>
    <s v="Mar-2025"/>
    <x v="4"/>
    <s v="Sports T-Shirt"/>
    <x v="14"/>
    <s v="TrendMart Visakhapatnam Standard"/>
    <x v="0"/>
    <s v="Gayathri Murthy"/>
    <x v="0"/>
    <s v="Gopal Prasad"/>
    <n v="15"/>
    <d v="2025-03-01T00:00:00"/>
    <x v="102"/>
    <n v="0.18685175141862892"/>
    <x v="0"/>
  </r>
  <r>
    <s v="INV101970"/>
    <x v="249"/>
    <s v="CUST0128"/>
    <s v="PRD0228"/>
    <s v="STR010"/>
    <s v="EMP0215"/>
    <n v="1"/>
    <n v="1278.54"/>
    <n v="10"/>
    <n v="127.85"/>
    <n v="12"/>
    <n v="138.08000000000001"/>
    <n v="1288.77"/>
    <n v="903.3"/>
    <n v="247.39000000000001"/>
    <x v="5"/>
    <x v="5"/>
    <x v="0"/>
    <x v="0"/>
    <s v="21:48"/>
    <s v="Weekday"/>
    <x v="8"/>
    <n v="3"/>
    <n v="2025"/>
    <s v="Mar-2025"/>
    <x v="18"/>
    <s v="Bifold Wallet"/>
    <x v="8"/>
    <s v="TrendMart Kochi Mall Kiosk"/>
    <x v="1"/>
    <s v="Jagan Balasubramaniam"/>
    <x v="1"/>
    <s v="Praveen Gupta"/>
    <n v="15"/>
    <d v="2025-03-01T00:00:00"/>
    <x v="61"/>
    <n v="0.19195822373270641"/>
    <x v="0"/>
  </r>
  <r>
    <s v="INV101971"/>
    <x v="159"/>
    <s v="CUST0458"/>
    <s v="PRD0194"/>
    <s v="STR082"/>
    <s v="EMP0285"/>
    <n v="2"/>
    <n v="406.01"/>
    <n v="10"/>
    <n v="81.2"/>
    <n v="5"/>
    <n v="36.54"/>
    <n v="767.36"/>
    <n v="638.14"/>
    <n v="92.680000000000035"/>
    <x v="3"/>
    <x v="3"/>
    <x v="0"/>
    <x v="0"/>
    <s v="12:42"/>
    <s v="Weekday"/>
    <x v="3"/>
    <n v="7"/>
    <n v="2024"/>
    <s v="Jul-2024"/>
    <x v="19"/>
    <s v="Leather Belt"/>
    <x v="45"/>
    <s v="TrendMart Tirupati Standard"/>
    <x v="0"/>
    <s v="Sowmya Ramachandran"/>
    <x v="0"/>
    <s v="Chandran Krishnan"/>
    <n v="7"/>
    <d v="2024-07-01T00:00:00"/>
    <x v="238"/>
    <n v="0.1207777314428691"/>
    <x v="0"/>
  </r>
  <r>
    <s v="INV101972"/>
    <x v="166"/>
    <s v="CUST0595"/>
    <s v="PRD0186"/>
    <s v="STR098"/>
    <s v="EMP0269"/>
    <n v="1"/>
    <n v="848.72"/>
    <n v="30"/>
    <n v="254.62"/>
    <n v="5"/>
    <n v="29.7"/>
    <n v="623.79999999999995"/>
    <n v="573.09"/>
    <n v="21.009999999999923"/>
    <x v="1"/>
    <x v="1"/>
    <x v="0"/>
    <x v="0"/>
    <s v="16:38"/>
    <s v="Weekday"/>
    <x v="10"/>
    <n v="4"/>
    <n v="2024"/>
    <s v="Apr-2024"/>
    <x v="0"/>
    <s v="Anarkali Kurti"/>
    <x v="8"/>
    <s v="TrendMart Guntur High Street"/>
    <x v="0"/>
    <s v="Revathi Natarajan"/>
    <x v="1"/>
    <s v="Ishwarya Shetty"/>
    <n v="4"/>
    <d v="2024-04-01T00:00:00"/>
    <x v="48"/>
    <n v="3.368066688041027E-2"/>
    <x v="1"/>
  </r>
  <r>
    <s v="INV101973"/>
    <x v="67"/>
    <s v="CUST0324"/>
    <s v="PRD0136"/>
    <s v="STR062"/>
    <s v="EMP0203"/>
    <n v="1"/>
    <n v="1275.6400000000001"/>
    <n v="25"/>
    <n v="318.91000000000003"/>
    <n v="3"/>
    <n v="28.7"/>
    <n v="985.43"/>
    <n v="910.46"/>
    <n v="46.269999999999911"/>
    <x v="3"/>
    <x v="3"/>
    <x v="1"/>
    <x v="0"/>
    <s v="14:25"/>
    <s v="Weekend"/>
    <x v="0"/>
    <n v="12"/>
    <n v="2024"/>
    <s v="Dec-2024"/>
    <x v="14"/>
    <s v="Necklace"/>
    <x v="41"/>
    <s v="TrendMart Vijayawada Standard"/>
    <x v="0"/>
    <s v="Kavitha Iyengar"/>
    <x v="0"/>
    <s v="Rani Mishra"/>
    <n v="12"/>
    <d v="2024-12-01T00:00:00"/>
    <x v="203"/>
    <n v="4.695412155099795E-2"/>
    <x v="1"/>
  </r>
  <r>
    <s v="INV101974"/>
    <x v="125"/>
    <s v="CUST0030"/>
    <s v="PRD0157"/>
    <s v="STR073"/>
    <s v="EMP0002"/>
    <n v="1"/>
    <n v="3183.75"/>
    <n v="0"/>
    <n v="0"/>
    <n v="3"/>
    <n v="95.51"/>
    <n v="3279.26"/>
    <n v="1989.93"/>
    <n v="1193.8200000000002"/>
    <x v="2"/>
    <x v="2"/>
    <x v="0"/>
    <x v="0"/>
    <s v="16:18"/>
    <s v="Weekend"/>
    <x v="1"/>
    <n v="10"/>
    <n v="2024"/>
    <s v="Oct-2024"/>
    <x v="14"/>
    <s v="Ring"/>
    <x v="11"/>
    <s v="TrendMart Thiruvananthapuram High Street"/>
    <x v="1"/>
    <s v="Revathi Iyengar"/>
    <x v="0"/>
    <s v="Girish Sundaram"/>
    <n v="10"/>
    <d v="2024-10-01T00:00:00"/>
    <x v="115"/>
    <n v="0.36405164579813742"/>
    <x v="2"/>
  </r>
  <r>
    <s v="INV101975"/>
    <x v="274"/>
    <s v="CUST0567"/>
    <s v="PRD0184"/>
    <s v="STR060"/>
    <s v="EMP0127"/>
    <n v="1"/>
    <n v="1765.53"/>
    <n v="10"/>
    <n v="176.55"/>
    <n v="12"/>
    <n v="190.68"/>
    <n v="1779.66"/>
    <n v="1183.4100000000001"/>
    <n v="405.57"/>
    <x v="3"/>
    <x v="3"/>
    <x v="1"/>
    <x v="0"/>
    <s v="20:17"/>
    <s v="Weekday"/>
    <x v="8"/>
    <n v="3"/>
    <n v="2025"/>
    <s v="Mar-2025"/>
    <x v="9"/>
    <s v="Analog Watch"/>
    <x v="18"/>
    <s v="TrendMart Tirunelveli Flagship"/>
    <x v="1"/>
    <s v="Chitra Iyer"/>
    <x v="0"/>
    <s v="Chandra Reddy"/>
    <n v="15"/>
    <d v="2025-03-01T00:00:00"/>
    <x v="220"/>
    <n v="0.22789184450962541"/>
    <x v="0"/>
  </r>
  <r>
    <s v="INV101976"/>
    <x v="146"/>
    <s v="CUST0600"/>
    <s v="PRD0162"/>
    <s v="STR030"/>
    <s v="EMP0008"/>
    <n v="1"/>
    <n v="1066.0999999999999"/>
    <n v="5"/>
    <n v="53.3"/>
    <n v="12"/>
    <n v="121.54"/>
    <n v="1134.3399999999999"/>
    <n v="706.99"/>
    <n v="305.80999999999989"/>
    <x v="1"/>
    <x v="1"/>
    <x v="1"/>
    <x v="0"/>
    <s v="11:21"/>
    <s v="Weekend"/>
    <x v="9"/>
    <n v="11"/>
    <n v="2024"/>
    <s v="Nov-2024"/>
    <x v="17"/>
    <s v="Formal Trouser"/>
    <x v="44"/>
    <s v="TrendMart Kochi Standard"/>
    <x v="1"/>
    <s v="Dhanya Shetty"/>
    <x v="0"/>
    <s v="Deepak Kamath"/>
    <n v="11"/>
    <d v="2024-11-01T00:00:00"/>
    <x v="244"/>
    <n v="0.26959289102032891"/>
    <x v="2"/>
  </r>
  <r>
    <s v="INV101977"/>
    <x v="246"/>
    <s v="CUST0393"/>
    <s v="PRD0045"/>
    <s v="STR062"/>
    <s v="EMP0206"/>
    <n v="1"/>
    <n v="2857.65"/>
    <n v="20"/>
    <n v="571.53"/>
    <n v="12"/>
    <n v="274.33"/>
    <n v="2560.4499999999998"/>
    <n v="2078.92"/>
    <n v="207.19999999999976"/>
    <x v="0"/>
    <x v="0"/>
    <x v="0"/>
    <x v="0"/>
    <s v="13:31"/>
    <s v="Weekday"/>
    <x v="8"/>
    <n v="3"/>
    <n v="2025"/>
    <s v="Mar-2025"/>
    <x v="2"/>
    <s v="Georgette Saree"/>
    <x v="6"/>
    <s v="TrendMart Vijayawada Standard"/>
    <x v="0"/>
    <s v="Gayathri Gupta"/>
    <x v="1"/>
    <s v="Arjun Krishnan"/>
    <n v="15"/>
    <d v="2025-03-01T00:00:00"/>
    <x v="218"/>
    <n v="8.0923275205530193E-2"/>
    <x v="3"/>
  </r>
  <r>
    <s v="INV101978"/>
    <x v="285"/>
    <s v="CUST0080"/>
    <s v="PRD0144"/>
    <s v="STR074"/>
    <s v="EMP0090"/>
    <n v="4"/>
    <n v="1111.81"/>
    <n v="25"/>
    <n v="1111.81"/>
    <n v="12"/>
    <n v="400.25"/>
    <n v="3735.68"/>
    <n v="2799.36"/>
    <n v="536.06999999999971"/>
    <x v="3"/>
    <x v="3"/>
    <x v="1"/>
    <x v="0"/>
    <s v="17:32"/>
    <s v="Weekend"/>
    <x v="0"/>
    <n v="12"/>
    <n v="2024"/>
    <s v="Dec-2024"/>
    <x v="10"/>
    <s v="Casual Top"/>
    <x v="18"/>
    <s v="TrendMart Kurnool High Street"/>
    <x v="0"/>
    <s v="Arun Chettiar"/>
    <x v="1"/>
    <s v="Padma Gounder"/>
    <n v="12"/>
    <d v="2024-12-01T00:00:00"/>
    <x v="93"/>
    <n v="0.14349997858488941"/>
    <x v="1"/>
  </r>
  <r>
    <s v="INV101979"/>
    <x v="4"/>
    <s v="CUST0318"/>
    <s v="PRD0246"/>
    <s v="STR051"/>
    <s v="EMP0091"/>
    <n v="1"/>
    <n v="1198.52"/>
    <n v="10"/>
    <n v="119.85"/>
    <n v="12"/>
    <n v="129.44"/>
    <n v="1208.1099999999999"/>
    <n v="744"/>
    <n v="334.6699999999999"/>
    <x v="1"/>
    <x v="1"/>
    <x v="1"/>
    <x v="0"/>
    <s v="18:59"/>
    <s v="Weekend"/>
    <x v="3"/>
    <n v="7"/>
    <n v="2024"/>
    <s v="Jul-2024"/>
    <x v="0"/>
    <s v="Printed Kurti"/>
    <x v="1"/>
    <s v="TrendMart Kozhikode Outlet"/>
    <x v="1"/>
    <s v="Priya Mudaliar"/>
    <x v="0"/>
    <s v="Hari Nair"/>
    <n v="7"/>
    <d v="2024-07-01T00:00:00"/>
    <x v="228"/>
    <n v="0.27701947670328025"/>
    <x v="0"/>
  </r>
  <r>
    <s v="INV101980"/>
    <x v="231"/>
    <s v="CUST0493"/>
    <s v="PRD0241"/>
    <s v="STR029"/>
    <s v="EMP0240"/>
    <n v="1"/>
    <n v="1549.8"/>
    <n v="20"/>
    <n v="309.95999999999998"/>
    <n v="12"/>
    <n v="148.78"/>
    <n v="1388.62"/>
    <n v="1115.19"/>
    <n v="124.64999999999984"/>
    <x v="4"/>
    <x v="4"/>
    <x v="0"/>
    <x v="0"/>
    <s v="15:38"/>
    <s v="Weekday"/>
    <x v="11"/>
    <n v="8"/>
    <n v="2024"/>
    <s v="Aug-2024"/>
    <x v="4"/>
    <s v="Sports T-Shirt"/>
    <x v="14"/>
    <s v="TrendMart Davanagere High Street"/>
    <x v="2"/>
    <s v="Jyothi Krishnan"/>
    <x v="0"/>
    <s v="Gopal Prasad"/>
    <n v="8"/>
    <d v="2024-08-01T00:00:00"/>
    <x v="102"/>
    <n v="8.9765378577292457E-2"/>
    <x v="3"/>
  </r>
  <r>
    <s v="INV101981"/>
    <x v="88"/>
    <s v="CUST0697"/>
    <s v="PRD0108"/>
    <s v="STR080"/>
    <s v="EMP0156"/>
    <n v="1"/>
    <n v="2434.11"/>
    <n v="30"/>
    <n v="730.23"/>
    <n v="12"/>
    <n v="204.47"/>
    <n v="1908.35"/>
    <n v="1551.42"/>
    <n v="152.45999999999984"/>
    <x v="0"/>
    <x v="0"/>
    <x v="0"/>
    <x v="0"/>
    <s v="21:39"/>
    <s v="Weekday"/>
    <x v="7"/>
    <n v="9"/>
    <n v="2024"/>
    <s v="Sep-2024"/>
    <x v="16"/>
    <s v="Sherwani"/>
    <x v="3"/>
    <s v="TrendMart Kochi High Street"/>
    <x v="1"/>
    <s v="Nisha Iyer"/>
    <x v="0"/>
    <s v="Deepthi Iyengar"/>
    <n v="9"/>
    <d v="2024-09-01T00:00:00"/>
    <x v="96"/>
    <n v="7.9891005318730765E-2"/>
    <x v="1"/>
  </r>
  <r>
    <s v="INV101982"/>
    <x v="132"/>
    <s v="CUST0795"/>
    <s v="PRD0093"/>
    <s v="STR092"/>
    <s v="EMP0194"/>
    <n v="1"/>
    <n v="916.58"/>
    <n v="5"/>
    <n v="45.83"/>
    <n v="5"/>
    <n v="43.54"/>
    <n v="914.29"/>
    <n v="568.05999999999995"/>
    <n v="302.69"/>
    <x v="2"/>
    <x v="2"/>
    <x v="0"/>
    <x v="0"/>
    <s v="21:52"/>
    <s v="Weekend"/>
    <x v="5"/>
    <n v="6"/>
    <n v="2024"/>
    <s v="Jun-2024"/>
    <x v="0"/>
    <s v="Anarkali Kurti"/>
    <x v="33"/>
    <s v="TrendMart Kochi Standard"/>
    <x v="1"/>
    <s v="Deepa Iyer"/>
    <x v="0"/>
    <s v="Pranav Reddy"/>
    <n v="6"/>
    <d v="2024-06-01T00:00:00"/>
    <x v="54"/>
    <n v="0.33106563562983299"/>
    <x v="2"/>
  </r>
  <r>
    <s v="INV101983"/>
    <x v="2"/>
    <s v="CUST0072"/>
    <s v="PRD0143"/>
    <s v="STR013"/>
    <s v="EMP0160"/>
    <n v="2"/>
    <n v="2119.71"/>
    <n v="20"/>
    <n v="847.88"/>
    <n v="12"/>
    <n v="406.98"/>
    <n v="3798.52"/>
    <n v="3009.58"/>
    <n v="381.96000000000004"/>
    <x v="1"/>
    <x v="1"/>
    <x v="0"/>
    <x v="0"/>
    <s v="13:07"/>
    <s v="Weekday"/>
    <x v="0"/>
    <n v="12"/>
    <n v="2024"/>
    <s v="Dec-2024"/>
    <x v="3"/>
    <s v="Slippers"/>
    <x v="30"/>
    <s v="TrendMart Nizamabad Standard"/>
    <x v="2"/>
    <s v="Rohit Gupta"/>
    <x v="0"/>
    <s v="Ganesh Iyengar"/>
    <n v="12"/>
    <d v="2024-12-01T00:00:00"/>
    <x v="216"/>
    <n v="0.10055495298168761"/>
    <x v="3"/>
  </r>
  <r>
    <s v="INV101984"/>
    <x v="273"/>
    <s v="CUST0237"/>
    <s v="PRD0200"/>
    <s v="STR069"/>
    <s v="EMP0203"/>
    <n v="1"/>
    <n v="758.75"/>
    <n v="0"/>
    <n v="0"/>
    <n v="5"/>
    <n v="37.94"/>
    <n v="796.69"/>
    <n v="496.67"/>
    <n v="262.08000000000004"/>
    <x v="3"/>
    <x v="3"/>
    <x v="0"/>
    <x v="0"/>
    <s v="10:12"/>
    <s v="Weekday"/>
    <x v="2"/>
    <n v="5"/>
    <n v="2024"/>
    <s v="May-2024"/>
    <x v="0"/>
    <s v="A-Line Kurti"/>
    <x v="0"/>
    <s v="TrendMart Erode Mall Kiosk"/>
    <x v="1"/>
    <s v="Ramesh Chandran"/>
    <x v="3"/>
    <s v="Rani Mishra"/>
    <n v="5"/>
    <d v="2024-05-01T00:00:00"/>
    <x v="0"/>
    <n v="0.32896107645382772"/>
    <x v="2"/>
  </r>
  <r>
    <s v="INV101985"/>
    <x v="125"/>
    <s v="CUST0195"/>
    <s v="PRD0158"/>
    <s v="STR082"/>
    <s v="EMP0206"/>
    <n v="3"/>
    <n v="684.05"/>
    <n v="0"/>
    <n v="0"/>
    <n v="5"/>
    <n v="102.61"/>
    <n v="2154.7600000000002"/>
    <n v="1371.48"/>
    <n v="680.67000000000019"/>
    <x v="3"/>
    <x v="3"/>
    <x v="0"/>
    <x v="0"/>
    <s v="12:07"/>
    <s v="Weekend"/>
    <x v="1"/>
    <n v="10"/>
    <n v="2024"/>
    <s v="Oct-2024"/>
    <x v="10"/>
    <s v="Formal Top"/>
    <x v="21"/>
    <s v="TrendMart Tirupati Standard"/>
    <x v="0"/>
    <s v="Ganapathy Murthy"/>
    <x v="2"/>
    <s v="Arjun Krishnan"/>
    <n v="10"/>
    <d v="2024-10-01T00:00:00"/>
    <x v="68"/>
    <n v="0.31589132896471073"/>
    <x v="2"/>
  </r>
  <r>
    <s v="INV101986"/>
    <x v="333"/>
    <s v="CUST0561"/>
    <s v="PRD0082"/>
    <s v="STR004"/>
    <s v="EMP0194"/>
    <n v="4"/>
    <n v="3070.43"/>
    <n v="10"/>
    <n v="1228.17"/>
    <n v="12"/>
    <n v="1326.43"/>
    <n v="12379.98"/>
    <n v="8605.36"/>
    <n v="2448.1899999999987"/>
    <x v="1"/>
    <x v="1"/>
    <x v="0"/>
    <x v="0"/>
    <s v="16:41"/>
    <s v="Weekday"/>
    <x v="5"/>
    <n v="6"/>
    <n v="2024"/>
    <s v="Jun-2024"/>
    <x v="12"/>
    <s v="Sling Bag"/>
    <x v="33"/>
    <s v="TrendMart Kalaburagi Mall Kiosk"/>
    <x v="2"/>
    <s v="Indira Naidu"/>
    <x v="3"/>
    <s v="Pranav Reddy"/>
    <n v="6"/>
    <d v="2024-06-01T00:00:00"/>
    <x v="59"/>
    <n v="0.19775395436826221"/>
    <x v="0"/>
  </r>
  <r>
    <s v="INV101987"/>
    <x v="200"/>
    <s v="CUST0646"/>
    <s v="PRD0171"/>
    <s v="STR014"/>
    <s v="EMP0276"/>
    <n v="1"/>
    <n v="2561.12"/>
    <n v="10"/>
    <n v="256.11"/>
    <n v="12"/>
    <n v="276.60000000000002"/>
    <n v="2581.61"/>
    <n v="1767.32"/>
    <n v="537.69000000000017"/>
    <x v="3"/>
    <x v="3"/>
    <x v="1"/>
    <x v="0"/>
    <s v="19:21"/>
    <s v="Weekday"/>
    <x v="11"/>
    <n v="8"/>
    <n v="2024"/>
    <s v="Aug-2024"/>
    <x v="15"/>
    <s v="Muffler"/>
    <x v="20"/>
    <s v="TrendMart Tirupati Outlet"/>
    <x v="0"/>
    <s v="Pranav Sundaram"/>
    <x v="0"/>
    <s v="Manoj Ramachandran"/>
    <n v="8"/>
    <d v="2024-08-01T00:00:00"/>
    <x v="32"/>
    <n v="0.20827700543459321"/>
    <x v="0"/>
  </r>
  <r>
    <s v="INV101988"/>
    <x v="78"/>
    <s v="CUST0521"/>
    <s v="PRD0248"/>
    <s v="STR057"/>
    <s v="EMP0001"/>
    <n v="3"/>
    <n v="1173.0999999999999"/>
    <n v="0"/>
    <n v="0"/>
    <n v="12"/>
    <n v="422.32"/>
    <n v="3941.62"/>
    <n v="2451.9899999999998"/>
    <n v="1067.3100000000002"/>
    <x v="1"/>
    <x v="1"/>
    <x v="0"/>
    <x v="0"/>
    <s v="12:02"/>
    <s v="Weekend"/>
    <x v="5"/>
    <n v="6"/>
    <n v="2024"/>
    <s v="Jun-2024"/>
    <x v="5"/>
    <s v="Skinny Fit"/>
    <x v="41"/>
    <s v="TrendMart Vellore Standard"/>
    <x v="1"/>
    <s v="Chitra Varma"/>
    <x v="1"/>
    <s v="Charulatha Kumar"/>
    <n v="6"/>
    <d v="2024-06-01T00:00:00"/>
    <x v="178"/>
    <n v="0.2707795271994764"/>
    <x v="2"/>
  </r>
  <r>
    <s v="INV101989"/>
    <x v="279"/>
    <s v="CUST0542"/>
    <s v="PRD0051"/>
    <s v="STR069"/>
    <s v="EMP0206"/>
    <n v="2"/>
    <n v="1193.0999999999999"/>
    <n v="0"/>
    <n v="0"/>
    <n v="3"/>
    <n v="71.59"/>
    <n v="2457.79"/>
    <n v="1908.08"/>
    <n v="478.12"/>
    <x v="2"/>
    <x v="2"/>
    <x v="0"/>
    <x v="1"/>
    <s v="11:18"/>
    <s v="Weekday"/>
    <x v="3"/>
    <n v="7"/>
    <n v="2024"/>
    <s v="Jul-2024"/>
    <x v="14"/>
    <s v="Necklace"/>
    <x v="46"/>
    <s v="TrendMart Erode Mall Kiosk"/>
    <x v="1"/>
    <s v="Karunakaran Iyengar"/>
    <x v="3"/>
    <s v="Arjun Krishnan"/>
    <n v="7"/>
    <d v="2024-07-01T00:00:00"/>
    <x v="113"/>
    <n v="0.19453248650210148"/>
    <x v="2"/>
  </r>
  <r>
    <s v="INV101990"/>
    <x v="55"/>
    <s v="CUST0629"/>
    <s v="PRD0125"/>
    <s v="STR087"/>
    <s v="EMP0207"/>
    <n v="1"/>
    <n v="3044.88"/>
    <n v="20"/>
    <n v="608.98"/>
    <n v="12"/>
    <n v="292.31"/>
    <n v="2728.21"/>
    <n v="2069.33"/>
    <n v="366.57000000000011"/>
    <x v="1"/>
    <x v="1"/>
    <x v="0"/>
    <x v="0"/>
    <s v="16:32"/>
    <s v="Weekday"/>
    <x v="1"/>
    <n v="10"/>
    <n v="2024"/>
    <s v="Oct-2024"/>
    <x v="12"/>
    <s v="Sling Bag"/>
    <x v="2"/>
    <s v="TrendMart Salem Outlet"/>
    <x v="1"/>
    <s v="Balaji Mudaliar"/>
    <x v="0"/>
    <s v="Chitra Bhat"/>
    <n v="10"/>
    <d v="2024-10-01T00:00:00"/>
    <x v="22"/>
    <n v="0.13436282397616023"/>
    <x v="3"/>
  </r>
  <r>
    <s v="INV101991"/>
    <x v="181"/>
    <s v="CUST0188"/>
    <s v="PRD0013"/>
    <s v="STR056"/>
    <s v="EMP0045"/>
    <n v="1"/>
    <n v="782.96"/>
    <n v="15"/>
    <n v="117.44"/>
    <n v="5"/>
    <n v="33.28"/>
    <n v="698.8"/>
    <n v="550.01"/>
    <n v="115.50999999999996"/>
    <x v="2"/>
    <x v="2"/>
    <x v="1"/>
    <x v="0"/>
    <s v="15:00"/>
    <s v="Weekday"/>
    <x v="9"/>
    <n v="11"/>
    <n v="2024"/>
    <s v="Nov-2024"/>
    <x v="10"/>
    <s v="Crop Top"/>
    <x v="8"/>
    <s v="TrendMart Nizamabad Standard"/>
    <x v="2"/>
    <s v="Vasanthi Srinivasan"/>
    <x v="1"/>
    <s v="Chitra Chettiar"/>
    <n v="11"/>
    <d v="2024-11-01T00:00:00"/>
    <x v="15"/>
    <n v="0.16529765311963363"/>
    <x v="4"/>
  </r>
  <r>
    <s v="INV101992"/>
    <x v="291"/>
    <s v="CUST0708"/>
    <s v="PRD0013"/>
    <s v="STR084"/>
    <s v="EMP0127"/>
    <n v="3"/>
    <n v="821.63"/>
    <n v="10"/>
    <n v="246.49"/>
    <n v="5"/>
    <n v="110.92"/>
    <n v="2329.3200000000002"/>
    <n v="1650.03"/>
    <n v="568.37000000000023"/>
    <x v="3"/>
    <x v="3"/>
    <x v="0"/>
    <x v="0"/>
    <s v="15:27"/>
    <s v="Weekday"/>
    <x v="8"/>
    <n v="3"/>
    <n v="2025"/>
    <s v="Mar-2025"/>
    <x v="10"/>
    <s v="Crop Top"/>
    <x v="8"/>
    <s v="TrendMart Tirupati High Street"/>
    <x v="0"/>
    <s v="Nithya Iyer"/>
    <x v="3"/>
    <s v="Chandra Reddy"/>
    <n v="15"/>
    <d v="2025-03-01T00:00:00"/>
    <x v="15"/>
    <n v="0.24400683461267675"/>
    <x v="0"/>
  </r>
  <r>
    <s v="INV101993"/>
    <x v="202"/>
    <s v="CUST0676"/>
    <s v="PRD0244"/>
    <s v="STR088"/>
    <s v="EMP0269"/>
    <n v="1"/>
    <n v="1248.1300000000001"/>
    <n v="30"/>
    <n v="374.44"/>
    <n v="12"/>
    <n v="104.84"/>
    <n v="978.53"/>
    <n v="810.62"/>
    <n v="63.069999999999965"/>
    <x v="1"/>
    <x v="1"/>
    <x v="1"/>
    <x v="1"/>
    <s v="10:53"/>
    <s v="Weekend"/>
    <x v="7"/>
    <n v="9"/>
    <n v="2024"/>
    <s v="Sep-2024"/>
    <x v="8"/>
    <s v="Shirt Dress"/>
    <x v="32"/>
    <s v="TrendMart Warangal High Street"/>
    <x v="2"/>
    <s v="Dinesh Chandran"/>
    <x v="2"/>
    <s v="Ishwarya Shetty"/>
    <n v="9"/>
    <d v="2024-09-01T00:00:00"/>
    <x v="122"/>
    <n v="6.4453823592531614E-2"/>
    <x v="1"/>
  </r>
  <r>
    <s v="INV101994"/>
    <x v="191"/>
    <s v="CUST0501"/>
    <s v="PRD0141"/>
    <s v="STR088"/>
    <s v="EMP0206"/>
    <n v="2"/>
    <n v="742.48"/>
    <n v="5"/>
    <n v="74.25"/>
    <n v="5"/>
    <n v="70.540000000000006"/>
    <n v="1481.25"/>
    <n v="1095.3399999999999"/>
    <n v="315.37000000000006"/>
    <x v="1"/>
    <x v="1"/>
    <x v="1"/>
    <x v="0"/>
    <s v="20:43"/>
    <s v="Weekend"/>
    <x v="5"/>
    <n v="6"/>
    <n v="2024"/>
    <s v="Jun-2024"/>
    <x v="10"/>
    <s v="Formal Top"/>
    <x v="12"/>
    <s v="TrendMart Warangal High Street"/>
    <x v="2"/>
    <s v="Sangeeta Chandran"/>
    <x v="1"/>
    <s v="Arjun Krishnan"/>
    <n v="6"/>
    <d v="2024-06-01T00:00:00"/>
    <x v="62"/>
    <n v="0.21290801687763716"/>
    <x v="2"/>
  </r>
  <r>
    <s v="INV101995"/>
    <x v="132"/>
    <s v="CUST0658"/>
    <s v="PRD0020"/>
    <s v="STR088"/>
    <s v="EMP0090"/>
    <n v="1"/>
    <n v="298.56"/>
    <n v="10"/>
    <n v="29.86"/>
    <n v="5"/>
    <n v="13.44"/>
    <n v="282.14"/>
    <n v="171.9"/>
    <n v="96.799999999999983"/>
    <x v="1"/>
    <x v="1"/>
    <x v="1"/>
    <x v="0"/>
    <s v="15:29"/>
    <s v="Weekend"/>
    <x v="5"/>
    <n v="6"/>
    <n v="2024"/>
    <s v="Jun-2024"/>
    <x v="6"/>
    <s v="Sunglasses"/>
    <x v="41"/>
    <s v="TrendMart Warangal High Street"/>
    <x v="2"/>
    <s v="Kiran Gupta"/>
    <x v="3"/>
    <s v="Padma Gounder"/>
    <n v="6"/>
    <d v="2024-06-01T00:00:00"/>
    <x v="86"/>
    <n v="0.34309208194513358"/>
    <x v="0"/>
  </r>
  <r>
    <s v="INV101996"/>
    <x v="26"/>
    <s v="CUST0052"/>
    <s v="PRD0222"/>
    <s v="STR005"/>
    <s v="EMP0260"/>
    <n v="5"/>
    <n v="651.4"/>
    <n v="30"/>
    <n v="977.1"/>
    <n v="5"/>
    <n v="114"/>
    <n v="2393.9"/>
    <n v="2019.5"/>
    <n v="260.40000000000009"/>
    <x v="2"/>
    <x v="2"/>
    <x v="0"/>
    <x v="0"/>
    <s v="21:17"/>
    <s v="Weekday"/>
    <x v="7"/>
    <n v="9"/>
    <n v="2024"/>
    <s v="Sep-2024"/>
    <x v="1"/>
    <s v="Polo"/>
    <x v="33"/>
    <s v="TrendMart Kochi High Street"/>
    <x v="1"/>
    <s v="Dhruv Achari"/>
    <x v="0"/>
    <s v="Malathi Varma"/>
    <n v="9"/>
    <d v="2024-09-01T00:00:00"/>
    <x v="239"/>
    <n v="0.10877647353690634"/>
    <x v="1"/>
  </r>
  <r>
    <s v="INV101997"/>
    <x v="137"/>
    <s v="CUST0521"/>
    <s v="PRD0100"/>
    <s v="STR080"/>
    <s v="EMP0009"/>
    <n v="4"/>
    <n v="5400.85"/>
    <n v="20"/>
    <n v="4320.68"/>
    <n v="12"/>
    <n v="2073.9299999999998"/>
    <n v="19356.650000000001"/>
    <n v="15883.44"/>
    <n v="1399.2800000000011"/>
    <x v="5"/>
    <x v="5"/>
    <x v="0"/>
    <x v="0"/>
    <s v="11:20"/>
    <s v="Weekday"/>
    <x v="0"/>
    <n v="12"/>
    <n v="2024"/>
    <s v="Dec-2024"/>
    <x v="9"/>
    <s v="Analog Watch"/>
    <x v="9"/>
    <s v="TrendMart Kochi High Street"/>
    <x v="1"/>
    <s v="Chitra Varma"/>
    <x v="1"/>
    <s v="Vinod Hegde"/>
    <n v="12"/>
    <d v="2024-12-01T00:00:00"/>
    <x v="12"/>
    <n v="7.2289368253287675E-2"/>
    <x v="3"/>
  </r>
  <r>
    <s v="INV101998"/>
    <x v="259"/>
    <s v="CUST0516"/>
    <s v="PRD0047"/>
    <s v="STR058"/>
    <s v="EMP0149"/>
    <n v="2"/>
    <n v="463.42"/>
    <n v="10"/>
    <n v="92.68"/>
    <n v="5"/>
    <n v="41.71"/>
    <n v="875.87"/>
    <n v="590"/>
    <n v="244.16"/>
    <x v="3"/>
    <x v="3"/>
    <x v="1"/>
    <x v="0"/>
    <s v="13:47"/>
    <s v="Weekday"/>
    <x v="11"/>
    <n v="8"/>
    <n v="2024"/>
    <s v="Aug-2024"/>
    <x v="1"/>
    <s v="Round Neck"/>
    <x v="18"/>
    <s v="TrendMart Thoothukudi Flagship"/>
    <x v="1"/>
    <s v="Jaya Sundaram"/>
    <x v="3"/>
    <s v="Vasanthi Kamath"/>
    <n v="8"/>
    <d v="2024-08-01T00:00:00"/>
    <x v="42"/>
    <n v="0.27876283010035735"/>
    <x v="0"/>
  </r>
  <r>
    <s v="INV101999"/>
    <x v="174"/>
    <s v="CUST0288"/>
    <s v="PRD0149"/>
    <s v="STR034"/>
    <s v="EMP0276"/>
    <n v="1"/>
    <n v="1734.92"/>
    <n v="10"/>
    <n v="173.49"/>
    <n v="12"/>
    <n v="187.37"/>
    <n v="1748.8"/>
    <n v="1145.21"/>
    <n v="416.21999999999991"/>
    <x v="3"/>
    <x v="3"/>
    <x v="0"/>
    <x v="0"/>
    <s v="18:23"/>
    <s v="Weekday"/>
    <x v="2"/>
    <n v="5"/>
    <n v="2024"/>
    <s v="May-2024"/>
    <x v="3"/>
    <s v="Slippers"/>
    <x v="39"/>
    <s v="TrendMart Warangal Standard"/>
    <x v="2"/>
    <s v="Varsha Kamath"/>
    <x v="1"/>
    <s v="Manoj Ramachandran"/>
    <n v="5"/>
    <d v="2024-05-01T00:00:00"/>
    <x v="154"/>
    <n v="0.23800320219579135"/>
    <x v="0"/>
  </r>
  <r>
    <s v="INV102000"/>
    <x v="358"/>
    <s v="CUST0182"/>
    <s v="PRD0151"/>
    <s v="STR074"/>
    <s v="EMP0173"/>
    <n v="5"/>
    <n v="1323.77"/>
    <n v="0"/>
    <n v="0"/>
    <n v="12"/>
    <n v="794.26"/>
    <n v="7413.11"/>
    <n v="4174.8"/>
    <n v="2444.0499999999993"/>
    <x v="0"/>
    <x v="0"/>
    <x v="1"/>
    <x v="0"/>
    <s v="17:15"/>
    <s v="Weekday"/>
    <x v="4"/>
    <n v="2"/>
    <n v="2025"/>
    <s v="Feb-2025"/>
    <x v="7"/>
    <s v="Bootcut"/>
    <x v="4"/>
    <s v="TrendMart Kurnool High Street"/>
    <x v="0"/>
    <s v="Saranya Prasad"/>
    <x v="3"/>
    <s v="Logesh Gopalakrishnan"/>
    <n v="14"/>
    <d v="2025-02-01T00:00:00"/>
    <x v="65"/>
    <n v="0.32969293589330245"/>
    <x v="2"/>
  </r>
  <r>
    <s v="INV102001"/>
    <x v="193"/>
    <s v="CUST0198"/>
    <s v="PRD0132"/>
    <s v="STR049"/>
    <s v="EMP0255"/>
    <n v="2"/>
    <n v="672.46"/>
    <n v="0"/>
    <n v="0"/>
    <n v="5"/>
    <n v="67.25"/>
    <n v="1412.17"/>
    <n v="729.22"/>
    <n v="615.70000000000005"/>
    <x v="1"/>
    <x v="1"/>
    <x v="0"/>
    <x v="0"/>
    <s v="16:10"/>
    <s v="Weekend"/>
    <x v="4"/>
    <n v="2"/>
    <n v="2025"/>
    <s v="Feb-2025"/>
    <x v="1"/>
    <s v="Polo"/>
    <x v="13"/>
    <s v="TrendMart Bengaluru Flagship"/>
    <x v="2"/>
    <s v="Anand Gounder"/>
    <x v="2"/>
    <s v="Venkat Sharma"/>
    <n v="14"/>
    <d v="2025-02-01T00:00:00"/>
    <x v="107"/>
    <n v="0.43599566624414909"/>
    <x v="2"/>
  </r>
  <r>
    <s v="INV102002"/>
    <x v="219"/>
    <s v="CUST0613"/>
    <s v="PRD0227"/>
    <s v="STR073"/>
    <s v="EMP0001"/>
    <n v="1"/>
    <n v="739.7"/>
    <n v="30"/>
    <n v="221.91"/>
    <n v="5"/>
    <n v="25.89"/>
    <n v="543.67999999999995"/>
    <n v="443.19"/>
    <n v="74.599999999999952"/>
    <x v="4"/>
    <x v="4"/>
    <x v="0"/>
    <x v="0"/>
    <s v="10:39"/>
    <s v="Weekday"/>
    <x v="1"/>
    <n v="10"/>
    <n v="2024"/>
    <s v="Oct-2024"/>
    <x v="6"/>
    <s v="Tie"/>
    <x v="14"/>
    <s v="TrendMart Thiruvananthapuram High Street"/>
    <x v="1"/>
    <s v="Usha Krishnan"/>
    <x v="3"/>
    <s v="Charulatha Kumar"/>
    <n v="10"/>
    <d v="2024-10-01T00:00:00"/>
    <x v="20"/>
    <n v="0.13721306650971152"/>
    <x v="1"/>
  </r>
  <r>
    <s v="INV102003"/>
    <x v="142"/>
    <s v="CUST0570"/>
    <s v="PRD0236"/>
    <s v="STR023"/>
    <s v="EMP0020"/>
    <n v="6"/>
    <n v="733.98"/>
    <n v="10"/>
    <n v="440.39"/>
    <n v="5"/>
    <n v="198.17"/>
    <n v="4161.66"/>
    <n v="2507.52"/>
    <n v="1455.9699999999998"/>
    <x v="1"/>
    <x v="1"/>
    <x v="1"/>
    <x v="0"/>
    <s v="13:01"/>
    <s v="Weekend"/>
    <x v="7"/>
    <n v="9"/>
    <n v="2024"/>
    <s v="Sep-2024"/>
    <x v="1"/>
    <s v="Graphic Tee"/>
    <x v="1"/>
    <s v="TrendMart Thoothukudi High Street"/>
    <x v="1"/>
    <s v="Karthik Shetty"/>
    <x v="3"/>
    <s v="Eswar Prasad"/>
    <n v="9"/>
    <d v="2024-09-01T00:00:00"/>
    <x v="81"/>
    <n v="0.34985318358539619"/>
    <x v="0"/>
  </r>
  <r>
    <s v="INV102004"/>
    <x v="207"/>
    <s v="CUST0593"/>
    <s v="PRD0113"/>
    <s v="STR104"/>
    <s v="EMP0215"/>
    <n v="1"/>
    <n v="2211.9"/>
    <n v="0"/>
    <n v="0"/>
    <n v="12"/>
    <n v="265.43"/>
    <n v="2477.33"/>
    <n v="1580.02"/>
    <n v="631.87999999999988"/>
    <x v="2"/>
    <x v="2"/>
    <x v="0"/>
    <x v="0"/>
    <s v="20:30"/>
    <s v="Weekday"/>
    <x v="11"/>
    <n v="8"/>
    <n v="2024"/>
    <s v="Aug-2024"/>
    <x v="16"/>
    <s v="Kurta"/>
    <x v="13"/>
    <s v="TrendMart Kochi High Street"/>
    <x v="1"/>
    <s v="Hema Naidu"/>
    <x v="1"/>
    <s v="Praveen Gupta"/>
    <n v="8"/>
    <d v="2024-08-01T00:00:00"/>
    <x v="188"/>
    <n v="0.25506492877412373"/>
    <x v="2"/>
  </r>
  <r>
    <s v="INV102005"/>
    <x v="202"/>
    <s v="CUST0282"/>
    <s v="Missing Product ID"/>
    <s v="STR097"/>
    <s v="EMP0127"/>
    <n v="1"/>
    <n v="779.31"/>
    <n v="5"/>
    <n v="38.97"/>
    <n v="5"/>
    <n v="37.020000000000003"/>
    <n v="777.36"/>
    <n v="513.84"/>
    <n v="226.49999999999997"/>
    <x v="0"/>
    <x v="0"/>
    <x v="1"/>
    <x v="0"/>
    <s v="13:03"/>
    <s v="Weekend"/>
    <x v="7"/>
    <n v="9"/>
    <n v="2024"/>
    <s v="Sep-2024"/>
    <x v="8"/>
    <s v="Unknown"/>
    <x v="49"/>
    <s v="TrendMart Thiruvananthapuram High Street"/>
    <x v="1"/>
    <s v="Charulatha Ramachandran"/>
    <x v="2"/>
    <s v="Chandra Reddy"/>
    <n v="9"/>
    <d v="2024-09-01T00:00:00"/>
    <x v="177"/>
    <n v="0.29137079345476996"/>
    <x v="2"/>
  </r>
  <r>
    <s v="INV102006"/>
    <x v="280"/>
    <s v="CUST0566"/>
    <s v="PRD0195"/>
    <s v="STR093"/>
    <s v="EMP0276"/>
    <n v="2"/>
    <n v="2054.0700000000002"/>
    <n v="10"/>
    <n v="410.81"/>
    <n v="12"/>
    <n v="443.68"/>
    <n v="4141.01"/>
    <n v="2985.42"/>
    <n v="711.91000000000008"/>
    <x v="1"/>
    <x v="1"/>
    <x v="0"/>
    <x v="0"/>
    <s v="10:32"/>
    <s v="Weekday"/>
    <x v="0"/>
    <n v="12"/>
    <n v="2024"/>
    <s v="Dec-2024"/>
    <x v="3"/>
    <s v="Slippers"/>
    <x v="45"/>
    <s v="TrendMart Thiruvananthapuram High Street"/>
    <x v="1"/>
    <s v="Naresh Gupta"/>
    <x v="3"/>
    <s v="Manoj Ramachandran"/>
    <n v="12"/>
    <d v="2024-12-01T00:00:00"/>
    <x v="109"/>
    <n v="0.17191699609515554"/>
    <x v="0"/>
  </r>
  <r>
    <s v="INV102007"/>
    <x v="338"/>
    <s v="CUST0088"/>
    <s v="PRD0057"/>
    <s v="STR108"/>
    <s v="EMP0073"/>
    <n v="4"/>
    <n v="1289.0999999999999"/>
    <n v="25"/>
    <n v="1289.0999999999999"/>
    <n v="12"/>
    <n v="464.08"/>
    <n v="4331.38"/>
    <n v="3625.2"/>
    <n v="242.10000000000031"/>
    <x v="3"/>
    <x v="3"/>
    <x v="0"/>
    <x v="0"/>
    <s v="17:32"/>
    <s v="Weekday"/>
    <x v="6"/>
    <n v="1"/>
    <n v="2025"/>
    <s v="Jan-2025"/>
    <x v="18"/>
    <s v="Card Holder"/>
    <x v="31"/>
    <s v="TrendMart Kozhikode High Street"/>
    <x v="1"/>
    <s v="Harini Venkatesan"/>
    <x v="1"/>
    <s v="Sathish Sundaram"/>
    <n v="13"/>
    <d v="2025-01-01T00:00:00"/>
    <x v="206"/>
    <n v="5.5894426256758882E-2"/>
    <x v="1"/>
  </r>
  <r>
    <s v="INV102008"/>
    <x v="270"/>
    <s v="CUST0193"/>
    <s v="PRD0226"/>
    <s v="STR018"/>
    <s v="EMP0020"/>
    <n v="2"/>
    <n v="995.91"/>
    <n v="25"/>
    <n v="497.95"/>
    <n v="5"/>
    <n v="74.69"/>
    <n v="1568.56"/>
    <n v="1252.52"/>
    <n v="241.34999999999997"/>
    <x v="0"/>
    <x v="0"/>
    <x v="1"/>
    <x v="0"/>
    <s v="17:42"/>
    <s v="Weekday"/>
    <x v="3"/>
    <n v="7"/>
    <n v="2024"/>
    <s v="Jul-2024"/>
    <x v="4"/>
    <s v="Track Suit"/>
    <x v="25"/>
    <s v="TrendMart Visakhapatnam High Street"/>
    <x v="0"/>
    <s v="Dhruv Pillai"/>
    <x v="3"/>
    <s v="Eswar Prasad"/>
    <n v="7"/>
    <d v="2024-07-01T00:00:00"/>
    <x v="90"/>
    <n v="0.15386724129137552"/>
    <x v="1"/>
  </r>
  <r>
    <s v="INV102009"/>
    <x v="116"/>
    <s v="CUST0225"/>
    <s v="PRD0142"/>
    <s v="STR053"/>
    <s v="EMP0147"/>
    <n v="5"/>
    <n v="515.51"/>
    <n v="25"/>
    <n v="644.39"/>
    <n v="5"/>
    <n v="96.66"/>
    <n v="2029.82"/>
    <n v="1499.3"/>
    <n v="433.86"/>
    <x v="1"/>
    <x v="1"/>
    <x v="0"/>
    <x v="0"/>
    <s v="14:40"/>
    <s v="Weekday"/>
    <x v="10"/>
    <n v="4"/>
    <n v="2024"/>
    <s v="Apr-2024"/>
    <x v="1"/>
    <s v="Round Neck"/>
    <x v="9"/>
    <s v="TrendMart Kochi Standard"/>
    <x v="1"/>
    <s v="Vasanthi Prasad"/>
    <x v="3"/>
    <s v="Yogesh Chettiar"/>
    <n v="4"/>
    <d v="2024-04-01T00:00:00"/>
    <x v="87"/>
    <n v="0.21374309052034171"/>
    <x v="1"/>
  </r>
  <r>
    <s v="INV102010"/>
    <x v="123"/>
    <s v="CUST0234"/>
    <s v="PRD0039"/>
    <s v="STR030"/>
    <s v="EMP0276"/>
    <n v="2"/>
    <n v="830.72"/>
    <n v="0"/>
    <n v="0"/>
    <n v="5"/>
    <n v="83.07"/>
    <n v="1744.51"/>
    <n v="1140.4000000000001"/>
    <n v="521.04"/>
    <x v="3"/>
    <x v="3"/>
    <x v="1"/>
    <x v="1"/>
    <s v="11:46"/>
    <s v="Weekday"/>
    <x v="10"/>
    <n v="4"/>
    <n v="2024"/>
    <s v="Apr-2024"/>
    <x v="11"/>
    <s v="Denim Shirt"/>
    <x v="45"/>
    <s v="TrendMart Kochi Standard"/>
    <x v="1"/>
    <s v="Dhanya Gopalakrishnan"/>
    <x v="3"/>
    <s v="Manoj Ramachandran"/>
    <n v="4"/>
    <d v="2024-04-01T00:00:00"/>
    <x v="111"/>
    <n v="0.29867412625894951"/>
    <x v="2"/>
  </r>
  <r>
    <s v="INV102011"/>
    <x v="119"/>
    <s v="CUST0364"/>
    <s v="PRD0046"/>
    <s v="STR080"/>
    <s v="EMP0015"/>
    <n v="1"/>
    <n v="1503.04"/>
    <n v="25"/>
    <n v="375.76"/>
    <n v="12"/>
    <n v="135.27000000000001"/>
    <n v="1262.55"/>
    <n v="1047.48"/>
    <n v="79.799999999999926"/>
    <x v="2"/>
    <x v="2"/>
    <x v="0"/>
    <x v="0"/>
    <s v="13:41"/>
    <s v="Weekday"/>
    <x v="3"/>
    <n v="7"/>
    <n v="2024"/>
    <s v="Jul-2024"/>
    <x v="7"/>
    <s v="Skinny Fit"/>
    <x v="26"/>
    <s v="TrendMart Kochi High Street"/>
    <x v="1"/>
    <s v="Anitha Bhat"/>
    <x v="1"/>
    <s v="Vikram Bhat"/>
    <n v="7"/>
    <d v="2024-07-01T00:00:00"/>
    <x v="45"/>
    <n v="6.3205417607223424E-2"/>
    <x v="1"/>
  </r>
  <r>
    <s v="INV102012"/>
    <x v="309"/>
    <s v="CUST0760"/>
    <s v="PRD0236"/>
    <s v="STR106"/>
    <s v="EMP0240"/>
    <n v="1"/>
    <n v="673.64"/>
    <n v="30"/>
    <n v="202.09"/>
    <n v="5"/>
    <n v="23.58"/>
    <n v="495.13"/>
    <n v="417.92"/>
    <n v="53.629999999999981"/>
    <x v="1"/>
    <x v="1"/>
    <x v="0"/>
    <x v="0"/>
    <s v="16:21"/>
    <s v="Weekday"/>
    <x v="7"/>
    <n v="9"/>
    <n v="2024"/>
    <s v="Sep-2024"/>
    <x v="1"/>
    <s v="Graphic Tee"/>
    <x v="1"/>
    <s v="TrendMart Vijayawada Outlet"/>
    <x v="0"/>
    <s v="Devraj Naicker"/>
    <x v="1"/>
    <s v="Gopal Prasad"/>
    <n v="9"/>
    <d v="2024-09-01T00:00:00"/>
    <x v="81"/>
    <n v="0.10831498798295393"/>
    <x v="1"/>
  </r>
  <r>
    <s v="INV102013"/>
    <x v="153"/>
    <s v="CUST0605"/>
    <s v="PRD0189"/>
    <s v="STR013"/>
    <s v="EMP0045"/>
    <n v="3"/>
    <n v="1467.12"/>
    <n v="0"/>
    <n v="0"/>
    <n v="12"/>
    <n v="528.16"/>
    <n v="4929.5200000000004"/>
    <n v="2838.9"/>
    <n v="1562.4600000000005"/>
    <x v="3"/>
    <x v="3"/>
    <x v="0"/>
    <x v="0"/>
    <s v="13:33"/>
    <s v="Weekday"/>
    <x v="7"/>
    <n v="9"/>
    <n v="2024"/>
    <s v="Sep-2024"/>
    <x v="9"/>
    <s v="Smart Watch"/>
    <x v="11"/>
    <s v="TrendMart Nizamabad Standard"/>
    <x v="2"/>
    <s v="Uday Chettiar"/>
    <x v="3"/>
    <s v="Chitra Chettiar"/>
    <n v="9"/>
    <d v="2024-09-01T00:00:00"/>
    <x v="14"/>
    <n v="0.31695986627501266"/>
    <x v="2"/>
  </r>
  <r>
    <s v="INV102014"/>
    <x v="342"/>
    <s v="CUST0548"/>
    <s v="PRD0110"/>
    <s v="STR077"/>
    <s v="EMP0170"/>
    <n v="1"/>
    <n v="1437.85"/>
    <n v="20"/>
    <n v="287.57"/>
    <n v="12"/>
    <n v="138.03"/>
    <n v="1288.31"/>
    <n v="975.36"/>
    <n v="174.91999999999993"/>
    <x v="2"/>
    <x v="2"/>
    <x v="0"/>
    <x v="0"/>
    <s v="19:07"/>
    <s v="Weekday"/>
    <x v="6"/>
    <n v="1"/>
    <n v="2025"/>
    <s v="Jan-2025"/>
    <x v="5"/>
    <s v="Skinny Fit"/>
    <x v="44"/>
    <s v="TrendMart Hyderabad Mall Kiosk"/>
    <x v="2"/>
    <s v="Vidya Naicker"/>
    <x v="0"/>
    <s v="Jyothi Prasad"/>
    <n v="13"/>
    <d v="2025-01-01T00:00:00"/>
    <x v="153"/>
    <n v="0.13577477470484584"/>
    <x v="3"/>
  </r>
  <r>
    <s v="INV102015"/>
    <x v="359"/>
    <s v="CUST0464"/>
    <s v="PRD0232"/>
    <s v="STR081"/>
    <s v="EMP0215"/>
    <n v="1"/>
    <n v="1009.62"/>
    <n v="20"/>
    <n v="201.92"/>
    <n v="12"/>
    <n v="96.92"/>
    <n v="904.62"/>
    <n v="640.76"/>
    <n v="166.94"/>
    <x v="1"/>
    <x v="1"/>
    <x v="0"/>
    <x v="0"/>
    <s v="14:59"/>
    <s v="Weekday"/>
    <x v="6"/>
    <n v="1"/>
    <n v="2025"/>
    <s v="Jan-2025"/>
    <x v="17"/>
    <s v="Cargo"/>
    <x v="17"/>
    <s v="TrendMart Alappuzha Outlet"/>
    <x v="1"/>
    <s v="Sunita Naicker"/>
    <x v="1"/>
    <s v="Praveen Gupta"/>
    <n v="13"/>
    <d v="2025-01-01T00:00:00"/>
    <x v="222"/>
    <n v="0.18454157546815236"/>
    <x v="3"/>
  </r>
  <r>
    <s v="INV102016"/>
    <x v="26"/>
    <s v="CUST0615"/>
    <s v="PRD0134"/>
    <s v="STR110"/>
    <s v="EMP0203"/>
    <n v="2"/>
    <n v="893.16"/>
    <n v="30"/>
    <n v="535.9"/>
    <n v="5"/>
    <n v="62.52"/>
    <n v="1312.94"/>
    <n v="1396.16"/>
    <n v="-145.74000000000004"/>
    <x v="3"/>
    <x v="3"/>
    <x v="1"/>
    <x v="0"/>
    <s v="15:02"/>
    <s v="Weekday"/>
    <x v="7"/>
    <n v="9"/>
    <n v="2024"/>
    <s v="Sep-2024"/>
    <x v="8"/>
    <s v="Maxi Dress"/>
    <x v="22"/>
    <s v="TrendMart Thoothukudi Outlet"/>
    <x v="1"/>
    <s v="Gayathri Menon"/>
    <x v="2"/>
    <s v="Rani Mishra"/>
    <n v="9"/>
    <d v="2024-09-01T00:00:00"/>
    <x v="55"/>
    <n v="-0.11100278763690651"/>
    <x v="1"/>
  </r>
  <r>
    <s v="INV102017"/>
    <x v="88"/>
    <s v="CUST0241"/>
    <s v="PRD0118"/>
    <s v="STR101"/>
    <s v="EMP0100"/>
    <n v="3"/>
    <n v="2811.01"/>
    <n v="0"/>
    <n v="0"/>
    <n v="12"/>
    <n v="1011.96"/>
    <n v="9444.99"/>
    <n v="5822.37"/>
    <n v="2610.66"/>
    <x v="1"/>
    <x v="1"/>
    <x v="0"/>
    <x v="0"/>
    <s v="16:31"/>
    <s v="Weekday"/>
    <x v="7"/>
    <n v="9"/>
    <n v="2024"/>
    <s v="Sep-2024"/>
    <x v="15"/>
    <s v="Hoodie"/>
    <x v="30"/>
    <s v="TrendMart Thiruvananthapuram Standard"/>
    <x v="1"/>
    <s v="Rajesh Chandran"/>
    <x v="1"/>
    <s v="Priya Balasubramaniam"/>
    <n v="9"/>
    <d v="2024-09-01T00:00:00"/>
    <x v="202"/>
    <n v="0.27640685696861511"/>
    <x v="2"/>
  </r>
  <r>
    <s v="INV102018"/>
    <x v="92"/>
    <s v="CUST0268"/>
    <s v="PRD0144"/>
    <s v="STR102"/>
    <s v="EMP0206"/>
    <n v="1"/>
    <n v="1105.56"/>
    <n v="0"/>
    <n v="0"/>
    <n v="12"/>
    <n v="132.66999999999999"/>
    <n v="1238.23"/>
    <n v="699.84"/>
    <n v="405.72"/>
    <x v="0"/>
    <x v="0"/>
    <x v="0"/>
    <x v="0"/>
    <s v="13:08"/>
    <s v="Weekday"/>
    <x v="7"/>
    <n v="9"/>
    <n v="2024"/>
    <s v="Sep-2024"/>
    <x v="10"/>
    <s v="Casual Top"/>
    <x v="18"/>
    <s v="TrendMart Tirunelveli High Street"/>
    <x v="1"/>
    <s v="Ashok Pillai"/>
    <x v="0"/>
    <s v="Arjun Krishnan"/>
    <n v="9"/>
    <d v="2024-09-01T00:00:00"/>
    <x v="93"/>
    <n v="0.32766125840918087"/>
    <x v="2"/>
  </r>
  <r>
    <s v="INV102019"/>
    <x v="15"/>
    <s v="CUST0574"/>
    <s v="PRD0211"/>
    <s v="STR070"/>
    <s v="EMP0215"/>
    <n v="0"/>
    <n v="838.77"/>
    <n v="5"/>
    <n v="0"/>
    <n v="5"/>
    <n v="0"/>
    <n v="0"/>
    <n v="0"/>
    <n v="0"/>
    <x v="1"/>
    <x v="1"/>
    <x v="0"/>
    <x v="0"/>
    <s v="12:37"/>
    <s v="Weekday"/>
    <x v="5"/>
    <n v="6"/>
    <n v="2024"/>
    <s v="Jun-2024"/>
    <x v="6"/>
    <s v="Sunglasses"/>
    <x v="15"/>
    <s v="TrendMart Alappuzha Mall Kiosk"/>
    <x v="1"/>
    <s v="Ashok Chandran"/>
    <x v="0"/>
    <s v="Praveen Gupta"/>
    <n v="6"/>
    <d v="2024-06-01T00:00:00"/>
    <x v="198"/>
    <n v="0"/>
    <x v="2"/>
  </r>
  <r>
    <s v="INV102020"/>
    <x v="87"/>
    <s v="CUST0634"/>
    <s v="PRD0059"/>
    <s v="STR091"/>
    <s v="EMP0223"/>
    <n v="2"/>
    <n v="1667.9"/>
    <n v="25"/>
    <n v="833.95"/>
    <n v="12"/>
    <n v="300.22000000000003"/>
    <n v="2802.07"/>
    <n v="1977.14"/>
    <n v="524.71"/>
    <x v="1"/>
    <x v="1"/>
    <x v="0"/>
    <x v="0"/>
    <s v="11:53"/>
    <s v="Weekend"/>
    <x v="11"/>
    <n v="8"/>
    <n v="2024"/>
    <s v="Aug-2024"/>
    <x v="12"/>
    <s v="Sling Bag"/>
    <x v="16"/>
    <s v="TrendMart Nizamabad Standard"/>
    <x v="2"/>
    <s v="Tarun Shetty"/>
    <x v="2"/>
    <s v="Meena Krishnan"/>
    <n v="8"/>
    <d v="2024-08-01T00:00:00"/>
    <x v="126"/>
    <n v="0.18725799141349075"/>
    <x v="1"/>
  </r>
  <r>
    <s v="INV102021"/>
    <x v="213"/>
    <s v="CUST0131"/>
    <s v="PRD0043"/>
    <s v="STR024"/>
    <s v="EMP0020"/>
    <n v="1"/>
    <n v="3027.88"/>
    <n v="10"/>
    <n v="302.79000000000002"/>
    <n v="12"/>
    <n v="327.01"/>
    <n v="3052.1"/>
    <n v="2034.01"/>
    <n v="691.07999999999993"/>
    <x v="3"/>
    <x v="3"/>
    <x v="1"/>
    <x v="1"/>
    <s v="17:19"/>
    <s v="Weekday"/>
    <x v="1"/>
    <n v="10"/>
    <n v="2024"/>
    <s v="Oct-2024"/>
    <x v="12"/>
    <s v="Sling Bag"/>
    <x v="20"/>
    <s v="TrendMart Nellore Standard"/>
    <x v="0"/>
    <s v="Jyothi Achari"/>
    <x v="0"/>
    <s v="Eswar Prasad"/>
    <n v="10"/>
    <d v="2024-10-01T00:00:00"/>
    <x v="63"/>
    <n v="0.22642770551423608"/>
    <x v="0"/>
  </r>
  <r>
    <s v="INV102022"/>
    <x v="16"/>
    <s v="CUST0761"/>
    <s v="PRD0178"/>
    <s v="STR048"/>
    <s v="EMP0204"/>
    <n v="1"/>
    <n v="566.87"/>
    <n v="30"/>
    <n v="170.06"/>
    <n v="5"/>
    <n v="19.84"/>
    <n v="416.65"/>
    <n v="357.45"/>
    <n v="39.359999999999985"/>
    <x v="0"/>
    <x v="0"/>
    <x v="0"/>
    <x v="0"/>
    <s v="16:15"/>
    <s v="Weekday"/>
    <x v="1"/>
    <n v="10"/>
    <n v="2024"/>
    <s v="Oct-2024"/>
    <x v="18"/>
    <s v="Zip Wallet"/>
    <x v="21"/>
    <s v="TrendMart Guntur High Street"/>
    <x v="0"/>
    <s v="Rohit Singh"/>
    <x v="1"/>
    <s v="Rahul Krishnan"/>
    <n v="10"/>
    <d v="2024-10-01T00:00:00"/>
    <x v="64"/>
    <n v="9.446777871114842E-2"/>
    <x v="1"/>
  </r>
  <r>
    <s v="INV102023"/>
    <x v="26"/>
    <s v="CUST0632"/>
    <s v="PRD0001"/>
    <s v="STR031"/>
    <s v="EMP0063"/>
    <n v="3"/>
    <n v="1922.07"/>
    <n v="20"/>
    <n v="1153.24"/>
    <n v="12"/>
    <n v="553.55999999999995"/>
    <n v="5166.53"/>
    <n v="4227.3599999999997"/>
    <n v="385.61000000000013"/>
    <x v="1"/>
    <x v="1"/>
    <x v="0"/>
    <x v="0"/>
    <s v="10:32"/>
    <s v="Weekday"/>
    <x v="7"/>
    <n v="9"/>
    <n v="2024"/>
    <s v="Sep-2024"/>
    <x v="15"/>
    <s v="Sweater"/>
    <x v="40"/>
    <s v="TrendMart Kozhikode Mall Kiosk"/>
    <x v="1"/>
    <s v="Sangeeta Mishra"/>
    <x v="0"/>
    <s v="Anusuya Subramaniam"/>
    <n v="9"/>
    <d v="2024-09-01T00:00:00"/>
    <x v="84"/>
    <n v="7.463616779540623E-2"/>
    <x v="3"/>
  </r>
  <r>
    <s v="INV102024"/>
    <x v="346"/>
    <s v="CUST0253"/>
    <s v="PRD0236"/>
    <s v="STR018"/>
    <s v="EMP0173"/>
    <n v="2"/>
    <n v="749.82"/>
    <n v="0"/>
    <n v="0"/>
    <n v="5"/>
    <n v="74.98"/>
    <n v="1574.62"/>
    <n v="835.84"/>
    <n v="663.79999999999984"/>
    <x v="0"/>
    <x v="0"/>
    <x v="0"/>
    <x v="0"/>
    <s v="11:00"/>
    <s v="Weekend"/>
    <x v="5"/>
    <n v="6"/>
    <n v="2024"/>
    <s v="Jun-2024"/>
    <x v="1"/>
    <s v="Graphic Tee"/>
    <x v="1"/>
    <s v="TrendMart Visakhapatnam High Street"/>
    <x v="0"/>
    <s v="Gayathri Chandran"/>
    <x v="3"/>
    <s v="Logesh Gopalakrishnan"/>
    <n v="6"/>
    <d v="2024-06-01T00:00:00"/>
    <x v="81"/>
    <n v="0.42156202766381723"/>
    <x v="2"/>
  </r>
  <r>
    <s v="INV102025"/>
    <x v="185"/>
    <s v="CUST0488"/>
    <s v="PRD0017"/>
    <s v="STR098"/>
    <s v="EMP0260"/>
    <n v="2"/>
    <n v="766.26"/>
    <n v="5"/>
    <n v="76.63"/>
    <n v="5"/>
    <n v="72.790000000000006"/>
    <n v="1528.68"/>
    <n v="1182.76"/>
    <n v="273.13000000000005"/>
    <x v="1"/>
    <x v="1"/>
    <x v="1"/>
    <x v="0"/>
    <s v="18:37"/>
    <s v="Weekday"/>
    <x v="11"/>
    <n v="8"/>
    <n v="2024"/>
    <s v="Aug-2024"/>
    <x v="13"/>
    <s v="Girls Frock"/>
    <x v="33"/>
    <s v="TrendMart Guntur High Street"/>
    <x v="0"/>
    <s v="Leela Iyengar"/>
    <x v="3"/>
    <s v="Malathi Varma"/>
    <n v="8"/>
    <d v="2024-08-01T00:00:00"/>
    <x v="91"/>
    <n v="0.17867048695606669"/>
    <x v="2"/>
  </r>
  <r>
    <s v="INV102026"/>
    <x v="123"/>
    <s v="CUST0650"/>
    <s v="PRD0009"/>
    <s v="STR011"/>
    <s v="EMP0020"/>
    <n v="2"/>
    <n v="3324.17"/>
    <n v="10"/>
    <n v="664.83"/>
    <n v="12"/>
    <n v="718.02"/>
    <n v="6701.53"/>
    <n v="4680.92"/>
    <n v="1302.5899999999997"/>
    <x v="2"/>
    <x v="2"/>
    <x v="0"/>
    <x v="0"/>
    <s v="15:23"/>
    <s v="Weekday"/>
    <x v="10"/>
    <n v="4"/>
    <n v="2024"/>
    <s v="Apr-2024"/>
    <x v="2"/>
    <s v="Cotton Saree"/>
    <x v="46"/>
    <s v="TrendMart Tirupati Standard"/>
    <x v="0"/>
    <s v="Rani Menon"/>
    <x v="1"/>
    <s v="Eswar Prasad"/>
    <n v="4"/>
    <d v="2024-04-01T00:00:00"/>
    <x v="140"/>
    <n v="0.19437203146147219"/>
    <x v="0"/>
  </r>
  <r>
    <s v="INV102027"/>
    <x v="273"/>
    <s v="CUST0373"/>
    <s v="PRD0194"/>
    <s v="STR071"/>
    <s v="EMP0141"/>
    <n v="2"/>
    <n v="428.13"/>
    <n v="20"/>
    <n v="171.25"/>
    <n v="5"/>
    <n v="34.25"/>
    <n v="719.26"/>
    <n v="638.14"/>
    <n v="46.870000000000005"/>
    <x v="0"/>
    <x v="0"/>
    <x v="0"/>
    <x v="1"/>
    <s v="13:24"/>
    <s v="Weekday"/>
    <x v="2"/>
    <n v="5"/>
    <n v="2024"/>
    <s v="May-2024"/>
    <x v="19"/>
    <s v="Leather Belt"/>
    <x v="45"/>
    <s v="TrendMart Kannur Standard"/>
    <x v="1"/>
    <s v="Nisha Sharma"/>
    <x v="3"/>
    <s v="Dhruv Mishra"/>
    <n v="5"/>
    <d v="2024-05-01T00:00:00"/>
    <x v="238"/>
    <n v="6.5164196535327984E-2"/>
    <x v="3"/>
  </r>
  <r>
    <s v="INV102028"/>
    <x v="93"/>
    <s v="CUST0056"/>
    <s v="PRD0004"/>
    <s v="STR054"/>
    <s v="EMP0090"/>
    <n v="3"/>
    <n v="1634.89"/>
    <n v="15"/>
    <n v="735.7"/>
    <n v="12"/>
    <n v="500.28"/>
    <n v="4669.25"/>
    <n v="3433.77"/>
    <n v="735.2"/>
    <x v="2"/>
    <x v="2"/>
    <x v="0"/>
    <x v="1"/>
    <s v="19:05"/>
    <s v="Weekday"/>
    <x v="1"/>
    <n v="10"/>
    <n v="2024"/>
    <s v="Oct-2024"/>
    <x v="8"/>
    <s v="Bodycon Dress"/>
    <x v="2"/>
    <s v="TrendMart Thoothukudi Mall Kiosk"/>
    <x v="1"/>
    <s v="Uma Nair"/>
    <x v="1"/>
    <s v="Padma Gounder"/>
    <n v="10"/>
    <d v="2024-10-01T00:00:00"/>
    <x v="183"/>
    <n v="0.15745569416929914"/>
    <x v="4"/>
  </r>
  <r>
    <s v="INV102029"/>
    <x v="113"/>
    <s v="CUST0446"/>
    <s v="PRD0168"/>
    <s v="STR074"/>
    <s v="EMP0276"/>
    <n v="2"/>
    <n v="2015.19"/>
    <n v="30"/>
    <n v="1209.1099999999999"/>
    <n v="12"/>
    <n v="338.55"/>
    <n v="3159.82"/>
    <n v="2731.3"/>
    <n v="89.96999999999997"/>
    <x v="0"/>
    <x v="0"/>
    <x v="0"/>
    <x v="0"/>
    <s v="13:16"/>
    <s v="Weekday"/>
    <x v="3"/>
    <n v="7"/>
    <n v="2024"/>
    <s v="Jul-2024"/>
    <x v="12"/>
    <s v="Backpack"/>
    <x v="14"/>
    <s v="TrendMart Kurnool High Street"/>
    <x v="0"/>
    <s v="Sandeep Sundaram"/>
    <x v="0"/>
    <s v="Manoj Ramachandran"/>
    <n v="7"/>
    <d v="2024-07-01T00:00:00"/>
    <x v="229"/>
    <n v="2.8473140875113129E-2"/>
    <x v="1"/>
  </r>
  <r>
    <s v="INV102030"/>
    <x v="189"/>
    <s v="CUST0444"/>
    <s v="PRD0247"/>
    <s v="STR034"/>
    <s v="EMP0147"/>
    <n v="3"/>
    <n v="1127.26"/>
    <n v="0"/>
    <n v="0"/>
    <n v="12"/>
    <n v="405.81"/>
    <n v="3787.59"/>
    <n v="2295.69"/>
    <n v="1086.0900000000001"/>
    <x v="3"/>
    <x v="3"/>
    <x v="0"/>
    <x v="0"/>
    <s v="15:47"/>
    <s v="Weekday"/>
    <x v="0"/>
    <n v="12"/>
    <n v="2024"/>
    <s v="Dec-2024"/>
    <x v="19"/>
    <s v="Braided Belt"/>
    <x v="42"/>
    <s v="TrendMart Warangal Standard"/>
    <x v="2"/>
    <s v="Vinod Shetty"/>
    <x v="0"/>
    <s v="Yogesh Chettiar"/>
    <n v="12"/>
    <d v="2024-12-01T00:00:00"/>
    <x v="176"/>
    <n v="0.28674962179116537"/>
    <x v="2"/>
  </r>
  <r>
    <s v="INV102031"/>
    <x v="328"/>
    <s v="CUST0613"/>
    <s v="PRD0057"/>
    <s v="STR019"/>
    <s v="EMP0276"/>
    <n v="1"/>
    <n v="1326.86"/>
    <n v="5"/>
    <n v="66.34"/>
    <n v="12"/>
    <n v="151.26"/>
    <n v="1411.78"/>
    <n v="906.3"/>
    <n v="354.22"/>
    <x v="1"/>
    <x v="1"/>
    <x v="0"/>
    <x v="0"/>
    <s v="10:19"/>
    <s v="Weekday"/>
    <x v="6"/>
    <n v="1"/>
    <n v="2025"/>
    <s v="Jan-2025"/>
    <x v="18"/>
    <s v="Card Holder"/>
    <x v="31"/>
    <s v="TrendMart Mangaluru Standard"/>
    <x v="2"/>
    <s v="Usha Krishnan"/>
    <x v="3"/>
    <s v="Manoj Ramachandran"/>
    <n v="13"/>
    <d v="2025-01-01T00:00:00"/>
    <x v="206"/>
    <n v="0.25090311521625186"/>
    <x v="2"/>
  </r>
  <r>
    <s v="INV102032"/>
    <x v="85"/>
    <s v="CUST0771"/>
    <s v="PRD0067"/>
    <s v="STR029"/>
    <s v="EMP0206"/>
    <n v="3"/>
    <n v="1485.72"/>
    <n v="0"/>
    <n v="0"/>
    <n v="12"/>
    <n v="534.86"/>
    <n v="4992.0200000000004"/>
    <n v="3039.78"/>
    <n v="1417.38"/>
    <x v="0"/>
    <x v="0"/>
    <x v="0"/>
    <x v="0"/>
    <s v="10:23"/>
    <s v="Weekday"/>
    <x v="1"/>
    <n v="10"/>
    <n v="2024"/>
    <s v="Oct-2024"/>
    <x v="15"/>
    <s v="Jacket"/>
    <x v="24"/>
    <s v="TrendMart Davanagere High Street"/>
    <x v="2"/>
    <s v="Kiran Prasad"/>
    <x v="3"/>
    <s v="Arjun Krishnan"/>
    <n v="10"/>
    <d v="2024-10-01T00:00:00"/>
    <x v="41"/>
    <n v="0.28392915092487608"/>
    <x v="2"/>
  </r>
  <r>
    <s v="INV102033"/>
    <x v="1"/>
    <s v="CUST0675"/>
    <s v="PRD0093"/>
    <s v="STR030"/>
    <s v="EMP0173"/>
    <n v="2"/>
    <n v="841.72"/>
    <n v="30"/>
    <n v="505.03"/>
    <n v="5"/>
    <n v="58.92"/>
    <n v="1237.33"/>
    <n v="1136.1199999999999"/>
    <n v="42.290000000000035"/>
    <x v="5"/>
    <x v="5"/>
    <x v="0"/>
    <x v="0"/>
    <s v="11:07"/>
    <s v="Weekend"/>
    <x v="1"/>
    <n v="10"/>
    <n v="2024"/>
    <s v="Oct-2024"/>
    <x v="0"/>
    <s v="Anarkali Kurti"/>
    <x v="33"/>
    <s v="TrendMart Kochi Standard"/>
    <x v="1"/>
    <s v="Nisha Murthy"/>
    <x v="3"/>
    <s v="Logesh Gopalakrishnan"/>
    <n v="10"/>
    <d v="2024-10-01T00:00:00"/>
    <x v="54"/>
    <n v="3.4178432592760245E-2"/>
    <x v="1"/>
  </r>
  <r>
    <s v="INV102034"/>
    <x v="316"/>
    <s v="CUST0144"/>
    <s v="PRD0091"/>
    <s v="STR062"/>
    <s v="EMP0090"/>
    <n v="1"/>
    <n v="1106.18"/>
    <n v="5"/>
    <n v="55.31"/>
    <n v="12"/>
    <n v="126.1"/>
    <n v="1176.97"/>
    <n v="808.99"/>
    <n v="241.88000000000002"/>
    <x v="0"/>
    <x v="0"/>
    <x v="0"/>
    <x v="0"/>
    <s v="11:32"/>
    <s v="Weekday"/>
    <x v="4"/>
    <n v="2"/>
    <n v="2025"/>
    <s v="Feb-2025"/>
    <x v="0"/>
    <s v="Anarkali Kurti"/>
    <x v="34"/>
    <s v="TrendMart Vijayawada Standard"/>
    <x v="0"/>
    <s v="Gayathri Singh"/>
    <x v="1"/>
    <s v="Padma Gounder"/>
    <n v="14"/>
    <d v="2025-02-01T00:00:00"/>
    <x v="191"/>
    <n v="0.20551076068209048"/>
    <x v="2"/>
  </r>
  <r>
    <s v="INV102035"/>
    <x v="246"/>
    <s v="CUST0425"/>
    <s v="PRD0091"/>
    <s v="STR060"/>
    <s v="EMP0204"/>
    <n v="2"/>
    <n v="1152.44"/>
    <n v="20"/>
    <n v="460.98"/>
    <n v="12"/>
    <n v="221.27"/>
    <n v="2065.17"/>
    <n v="1617.98"/>
    <n v="225.92000000000004"/>
    <x v="2"/>
    <x v="2"/>
    <x v="1"/>
    <x v="0"/>
    <s v="11:06"/>
    <s v="Weekday"/>
    <x v="8"/>
    <n v="3"/>
    <n v="2025"/>
    <s v="Mar-2025"/>
    <x v="0"/>
    <s v="Anarkali Kurti"/>
    <x v="34"/>
    <s v="TrendMart Tirunelveli Flagship"/>
    <x v="1"/>
    <s v="Harini Krishnan"/>
    <x v="1"/>
    <s v="Rahul Krishnan"/>
    <n v="15"/>
    <d v="2025-03-01T00:00:00"/>
    <x v="191"/>
    <n v="0.10939535244071918"/>
    <x v="3"/>
  </r>
  <r>
    <s v="INV102036"/>
    <x v="222"/>
    <s v="CUST0579"/>
    <s v="PRD0175"/>
    <s v="STR015"/>
    <s v="EMP0160"/>
    <n v="3"/>
    <n v="760.99"/>
    <n v="10"/>
    <n v="228.3"/>
    <n v="5"/>
    <n v="102.73"/>
    <n v="2157.4"/>
    <n v="1713.27"/>
    <n v="341.40000000000009"/>
    <x v="2"/>
    <x v="2"/>
    <x v="0"/>
    <x v="0"/>
    <s v="18:54"/>
    <s v="Weekday"/>
    <x v="1"/>
    <n v="10"/>
    <n v="2024"/>
    <s v="Oct-2024"/>
    <x v="0"/>
    <s v="Straight Kurti"/>
    <x v="32"/>
    <s v="TrendMart Madurai Mall Kiosk"/>
    <x v="1"/>
    <s v="Meena Rao"/>
    <x v="2"/>
    <s v="Ganesh Iyengar"/>
    <n v="10"/>
    <d v="2024-10-01T00:00:00"/>
    <x v="53"/>
    <n v="0.15824603689626407"/>
    <x v="0"/>
  </r>
  <r>
    <s v="INV102037"/>
    <x v="303"/>
    <s v="CUST0023"/>
    <s v="PRD0219"/>
    <s v="STR093"/>
    <s v="EMP0002"/>
    <n v="1"/>
    <n v="547.96"/>
    <n v="25"/>
    <n v="136.99"/>
    <n v="5"/>
    <n v="20.55"/>
    <n v="431.52"/>
    <n v="410.37"/>
    <n v="0.59999999999997655"/>
    <x v="0"/>
    <x v="0"/>
    <x v="0"/>
    <x v="0"/>
    <s v="16:35"/>
    <s v="Weekday"/>
    <x v="2"/>
    <n v="5"/>
    <n v="2024"/>
    <s v="May-2024"/>
    <x v="4"/>
    <s v="Shorts"/>
    <x v="37"/>
    <s v="TrendMart Thiruvananthapuram High Street"/>
    <x v="1"/>
    <s v="Gayathri Murthy"/>
    <x v="0"/>
    <s v="Girish Sundaram"/>
    <n v="5"/>
    <d v="2024-05-01T00:00:00"/>
    <x v="150"/>
    <n v="1.3904338153503349E-3"/>
    <x v="1"/>
  </r>
  <r>
    <s v="INV102038"/>
    <x v="39"/>
    <s v="CUST0298"/>
    <s v="PRD0075"/>
    <s v="STR035"/>
    <s v="EMP0026"/>
    <n v="1"/>
    <n v="1003.4"/>
    <n v="25"/>
    <n v="250.85"/>
    <n v="12"/>
    <n v="90.31"/>
    <n v="842.86"/>
    <n v="692.53"/>
    <n v="60.020000000000039"/>
    <x v="1"/>
    <x v="1"/>
    <x v="1"/>
    <x v="0"/>
    <s v="20:18"/>
    <s v="Weekday"/>
    <x v="9"/>
    <n v="11"/>
    <n v="2024"/>
    <s v="Nov-2024"/>
    <x v="7"/>
    <s v="Bootcut"/>
    <x v="7"/>
    <s v="TrendMart Vijayawada Mall Kiosk"/>
    <x v="0"/>
    <s v="Anand Subramaniam"/>
    <x v="1"/>
    <s v="Sunita Ramachandran"/>
    <n v="11"/>
    <d v="2024-11-01T00:00:00"/>
    <x v="9"/>
    <n v="7.1209928101938685E-2"/>
    <x v="1"/>
  </r>
  <r>
    <s v="INV102039"/>
    <x v="19"/>
    <s v="CUST0145"/>
    <s v="PRD0061"/>
    <s v="STR117"/>
    <s v="EMP0061"/>
    <n v="1"/>
    <n v="668.56"/>
    <n v="20"/>
    <n v="133.71"/>
    <n v="5"/>
    <n v="26.74"/>
    <n v="561.59"/>
    <n v="509.44"/>
    <n v="25.410000000000036"/>
    <x v="0"/>
    <x v="0"/>
    <x v="1"/>
    <x v="0"/>
    <s v="18:46"/>
    <s v="Weekday"/>
    <x v="9"/>
    <n v="11"/>
    <n v="2024"/>
    <s v="Nov-2024"/>
    <x v="13"/>
    <s v="Kids Shorts"/>
    <x v="14"/>
    <s v="TrendMart Tirunelveli Flagship"/>
    <x v="1"/>
    <s v="Bhavani Gopalakrishnan"/>
    <x v="0"/>
    <s v="Ganapathy Naidu"/>
    <n v="11"/>
    <d v="2024-11-01T00:00:00"/>
    <x v="152"/>
    <n v="4.5246532167595638E-2"/>
    <x v="3"/>
  </r>
  <r>
    <s v="INV102040"/>
    <x v="197"/>
    <s v="CUST0351"/>
    <s v="PRD0161"/>
    <s v="STR120"/>
    <s v="EMP0207"/>
    <n v="2"/>
    <n v="891.1"/>
    <n v="25"/>
    <n v="445.55"/>
    <n v="5"/>
    <n v="66.83"/>
    <n v="1403.48"/>
    <n v="1137.06"/>
    <n v="199.59000000000009"/>
    <x v="0"/>
    <x v="0"/>
    <x v="1"/>
    <x v="1"/>
    <s v="14:29"/>
    <s v="Weekday"/>
    <x v="1"/>
    <n v="10"/>
    <n v="2024"/>
    <s v="Oct-2024"/>
    <x v="0"/>
    <s v="Printed Kurti"/>
    <x v="14"/>
    <s v="TrendMart Karimnagar Standard"/>
    <x v="2"/>
    <s v="Tara Subramaniam"/>
    <x v="2"/>
    <s v="Chitra Bhat"/>
    <n v="10"/>
    <d v="2024-10-01T00:00:00"/>
    <x v="33"/>
    <n v="0.14221079032120165"/>
    <x v="1"/>
  </r>
  <r>
    <s v="INV102041"/>
    <x v="17"/>
    <s v="CUST0004"/>
    <s v="PRD0083"/>
    <s v="STR042"/>
    <s v="EMP0008"/>
    <n v="1"/>
    <n v="855.89"/>
    <n v="15"/>
    <n v="128.38"/>
    <n v="5"/>
    <n v="36.380000000000003"/>
    <n v="763.89"/>
    <n v="647.29999999999995"/>
    <n v="80.210000000000036"/>
    <x v="0"/>
    <x v="0"/>
    <x v="1"/>
    <x v="0"/>
    <s v="20:08"/>
    <s v="Weekday"/>
    <x v="2"/>
    <n v="5"/>
    <n v="2024"/>
    <s v="May-2024"/>
    <x v="0"/>
    <s v="A-Line Kurti"/>
    <x v="36"/>
    <s v="TrendMart Thrissur Standard"/>
    <x v="1"/>
    <s v="Bindu Varma"/>
    <x v="1"/>
    <s v="Deepak Kamath"/>
    <n v="5"/>
    <d v="2024-05-01T00:00:00"/>
    <x v="67"/>
    <n v="0.10500202908795774"/>
    <x v="4"/>
  </r>
  <r>
    <s v="INV102042"/>
    <x v="354"/>
    <s v="CUST0122"/>
    <s v="PRD0176"/>
    <s v="STR070"/>
    <s v="EMP0147"/>
    <n v="2"/>
    <n v="1174.68"/>
    <n v="25"/>
    <n v="587.34"/>
    <n v="12"/>
    <n v="211.44"/>
    <n v="1973.46"/>
    <n v="1541.46"/>
    <n v="220.56"/>
    <x v="0"/>
    <x v="0"/>
    <x v="0"/>
    <x v="0"/>
    <s v="14:31"/>
    <s v="Weekday"/>
    <x v="6"/>
    <n v="1"/>
    <n v="2025"/>
    <s v="Jan-2025"/>
    <x v="0"/>
    <s v="A-Line Kurti"/>
    <x v="32"/>
    <s v="TrendMart Alappuzha Mall Kiosk"/>
    <x v="1"/>
    <s v="Charulatha Iyengar"/>
    <x v="1"/>
    <s v="Yogesh Chettiar"/>
    <n v="13"/>
    <d v="2025-01-01T00:00:00"/>
    <x v="168"/>
    <n v="0.11176309628773828"/>
    <x v="1"/>
  </r>
  <r>
    <s v="INV102043"/>
    <x v="101"/>
    <s v="CUST0439"/>
    <s v="PRD0060"/>
    <s v="STR051"/>
    <s v="EMP0001"/>
    <n v="1"/>
    <n v="2050.2600000000002"/>
    <n v="5"/>
    <n v="102.51"/>
    <n v="12"/>
    <n v="233.73"/>
    <n v="2181.48"/>
    <n v="1432.01"/>
    <n v="515.74"/>
    <x v="2"/>
    <x v="2"/>
    <x v="1"/>
    <x v="0"/>
    <s v="20:53"/>
    <s v="Weekday"/>
    <x v="1"/>
    <n v="10"/>
    <n v="2024"/>
    <s v="Oct-2024"/>
    <x v="3"/>
    <s v="Formal Shoes"/>
    <x v="29"/>
    <s v="TrendMart Kozhikode Outlet"/>
    <x v="1"/>
    <s v="Ramesh Subramaniam"/>
    <x v="0"/>
    <s v="Charulatha Kumar"/>
    <n v="10"/>
    <d v="2024-10-01T00:00:00"/>
    <x v="160"/>
    <n v="0.23641747804242991"/>
    <x v="2"/>
  </r>
  <r>
    <s v="INV102044"/>
    <x v="247"/>
    <s v="CUST0169"/>
    <s v="PRD0230"/>
    <s v="STR035"/>
    <s v="EMP0061"/>
    <n v="1"/>
    <n v="1334.49"/>
    <n v="10"/>
    <n v="133.44999999999999"/>
    <n v="12"/>
    <n v="144.12"/>
    <n v="1345.16"/>
    <n v="859.94"/>
    <n v="341.1"/>
    <x v="3"/>
    <x v="3"/>
    <x v="1"/>
    <x v="0"/>
    <s v="18:08"/>
    <s v="Weekend"/>
    <x v="8"/>
    <n v="3"/>
    <n v="2025"/>
    <s v="Mar-2025"/>
    <x v="0"/>
    <s v="Anarkali Kurti"/>
    <x v="34"/>
    <s v="TrendMart Vijayawada Mall Kiosk"/>
    <x v="0"/>
    <s v="Girish Prasad"/>
    <x v="0"/>
    <s v="Ganapathy Naidu"/>
    <n v="15"/>
    <d v="2025-03-01T00:00:00"/>
    <x v="237"/>
    <n v="0.25357578280650628"/>
    <x v="0"/>
  </r>
  <r>
    <s v="INV102045"/>
    <x v="223"/>
    <s v="CUST0742"/>
    <s v="PRD0013"/>
    <s v="STR057"/>
    <s v="EMP0001"/>
    <n v="2"/>
    <n v="796.31"/>
    <n v="5"/>
    <n v="79.63"/>
    <n v="5"/>
    <n v="75.650000000000006"/>
    <n v="1588.64"/>
    <n v="1100.02"/>
    <n v="412.97000000000014"/>
    <x v="0"/>
    <x v="0"/>
    <x v="1"/>
    <x v="0"/>
    <s v="12:22"/>
    <s v="Weekday"/>
    <x v="4"/>
    <n v="2"/>
    <n v="2025"/>
    <s v="Feb-2025"/>
    <x v="10"/>
    <s v="Crop Top"/>
    <x v="8"/>
    <s v="TrendMart Vellore Standard"/>
    <x v="1"/>
    <s v="Padma Gopalakrishnan"/>
    <x v="0"/>
    <s v="Charulatha Kumar"/>
    <n v="14"/>
    <d v="2025-02-01T00:00:00"/>
    <x v="15"/>
    <n v="0.2599519085507101"/>
    <x v="2"/>
  </r>
  <r>
    <s v="INV102046"/>
    <x v="133"/>
    <s v="CUST0201"/>
    <s v="PRD0053"/>
    <s v="STR077"/>
    <s v="EMP0207"/>
    <n v="1"/>
    <n v="441.56"/>
    <n v="5"/>
    <n v="22.08"/>
    <n v="5"/>
    <n v="20.97"/>
    <n v="440.45"/>
    <n v="327.36"/>
    <n v="92.119999999999976"/>
    <x v="3"/>
    <x v="3"/>
    <x v="0"/>
    <x v="0"/>
    <s v="12:37"/>
    <s v="Weekday"/>
    <x v="2"/>
    <n v="5"/>
    <n v="2024"/>
    <s v="May-2024"/>
    <x v="13"/>
    <s v="Girls Frock"/>
    <x v="21"/>
    <s v="TrendMart Hyderabad Mall Kiosk"/>
    <x v="2"/>
    <s v="Muthu Iyengar"/>
    <x v="1"/>
    <s v="Chitra Bhat"/>
    <n v="5"/>
    <d v="2024-05-01T00:00:00"/>
    <x v="200"/>
    <n v="0.20914973322738104"/>
    <x v="2"/>
  </r>
  <r>
    <s v="INV102047"/>
    <x v="97"/>
    <s v="CUST0174"/>
    <s v="PRD0074"/>
    <s v="STR058"/>
    <s v="EMP0061"/>
    <n v="3"/>
    <n v="1103.8"/>
    <n v="30"/>
    <n v="993.42"/>
    <n v="12"/>
    <n v="278.16000000000003"/>
    <n v="2596.14"/>
    <n v="2163.66"/>
    <n v="154.32"/>
    <x v="3"/>
    <x v="3"/>
    <x v="0"/>
    <x v="0"/>
    <s v="19:44"/>
    <s v="Weekend"/>
    <x v="1"/>
    <n v="10"/>
    <n v="2024"/>
    <s v="Oct-2024"/>
    <x v="11"/>
    <s v="Denim Shirt"/>
    <x v="12"/>
    <s v="TrendMart Thoothukudi Flagship"/>
    <x v="1"/>
    <s v="Preethi Naicker"/>
    <x v="0"/>
    <s v="Ganapathy Naidu"/>
    <n v="10"/>
    <d v="2024-10-01T00:00:00"/>
    <x v="18"/>
    <n v="5.9442094802283393E-2"/>
    <x v="1"/>
  </r>
  <r>
    <s v="INV102048"/>
    <x v="147"/>
    <s v="CUST0238"/>
    <s v="PRD0013"/>
    <s v="STR022"/>
    <s v="EMP0009"/>
    <n v="3"/>
    <n v="848.56"/>
    <n v="0"/>
    <n v="0"/>
    <n v="5"/>
    <n v="127.28"/>
    <n v="2672.96"/>
    <n v="1650.03"/>
    <n v="895.65000000000009"/>
    <x v="2"/>
    <x v="2"/>
    <x v="1"/>
    <x v="0"/>
    <s v="18:06"/>
    <s v="Weekend"/>
    <x v="9"/>
    <n v="11"/>
    <n v="2024"/>
    <s v="Nov-2024"/>
    <x v="10"/>
    <s v="Crop Top"/>
    <x v="8"/>
    <s v="TrendMart Shivamogga Outlet"/>
    <x v="2"/>
    <s v="Vidya Kumar"/>
    <x v="1"/>
    <s v="Vinod Hegde"/>
    <n v="11"/>
    <d v="2024-11-01T00:00:00"/>
    <x v="15"/>
    <n v="0.33507796600023948"/>
    <x v="2"/>
  </r>
  <r>
    <s v="INV102049"/>
    <x v="301"/>
    <s v="CUST0301"/>
    <s v="PRD0075"/>
    <s v="STR046"/>
    <s v="EMP0240"/>
    <n v="2"/>
    <n v="1043.54"/>
    <n v="5"/>
    <n v="104.35"/>
    <n v="12"/>
    <n v="237.93"/>
    <n v="2220.66"/>
    <n v="1385.06"/>
    <n v="597.66999999999985"/>
    <x v="4"/>
    <x v="4"/>
    <x v="0"/>
    <x v="0"/>
    <s v="15:07"/>
    <s v="Weekday"/>
    <x v="0"/>
    <n v="12"/>
    <n v="2024"/>
    <s v="Dec-2024"/>
    <x v="7"/>
    <s v="Bootcut"/>
    <x v="7"/>
    <s v="TrendMart Hyderabad High Street"/>
    <x v="2"/>
    <s v="Dhanya Naicker"/>
    <x v="3"/>
    <s v="Gopal Prasad"/>
    <n v="12"/>
    <d v="2024-12-01T00:00:00"/>
    <x v="9"/>
    <n v="0.2691407059162591"/>
    <x v="2"/>
  </r>
  <r>
    <s v="INV102050"/>
    <x v="273"/>
    <s v="CUST0393"/>
    <s v="PRD0202"/>
    <s v="STR116"/>
    <s v="EMP0206"/>
    <n v="2"/>
    <n v="867.78"/>
    <n v="25"/>
    <n v="433.89"/>
    <n v="5"/>
    <n v="65.08"/>
    <n v="1366.75"/>
    <n v="1180.04"/>
    <n v="121.63000000000004"/>
    <x v="0"/>
    <x v="0"/>
    <x v="0"/>
    <x v="0"/>
    <s v="14:58"/>
    <s v="Weekday"/>
    <x v="2"/>
    <n v="5"/>
    <n v="2024"/>
    <s v="May-2024"/>
    <x v="19"/>
    <s v="Casual Belt"/>
    <x v="44"/>
    <s v="TrendMart Madurai High Street"/>
    <x v="1"/>
    <s v="Gayathri Gupta"/>
    <x v="1"/>
    <s v="Arjun Krishnan"/>
    <n v="5"/>
    <d v="2024-05-01T00:00:00"/>
    <x v="133"/>
    <n v="8.8992134625937469E-2"/>
    <x v="1"/>
  </r>
  <r>
    <s v="INV102051"/>
    <x v="324"/>
    <s v="CUST0241"/>
    <s v="PRD0025"/>
    <s v="STR049"/>
    <s v="EMP0215"/>
    <n v="1"/>
    <n v="1404.07"/>
    <n v="5"/>
    <n v="70.2"/>
    <n v="12"/>
    <n v="160.06"/>
    <n v="1493.93"/>
    <n v="1025.24"/>
    <n v="308.63000000000005"/>
    <x v="0"/>
    <x v="0"/>
    <x v="0"/>
    <x v="0"/>
    <s v="20:49"/>
    <s v="Weekday"/>
    <x v="0"/>
    <n v="12"/>
    <n v="2024"/>
    <s v="Dec-2024"/>
    <x v="7"/>
    <s v="Straight Fit"/>
    <x v="23"/>
    <s v="TrendMart Bengaluru Flagship"/>
    <x v="2"/>
    <s v="Rajesh Chandran"/>
    <x v="1"/>
    <s v="Praveen Gupta"/>
    <n v="12"/>
    <d v="2024-12-01T00:00:00"/>
    <x v="39"/>
    <n v="0.20658933149478226"/>
    <x v="2"/>
  </r>
  <r>
    <s v="INV102052"/>
    <x v="42"/>
    <s v="CUST0534"/>
    <s v="PRD0117"/>
    <s v="STR083"/>
    <s v="EMP0091"/>
    <n v="4"/>
    <n v="2039.75"/>
    <n v="25"/>
    <n v="2039.75"/>
    <n v="12"/>
    <n v="734.31"/>
    <n v="6853.56"/>
    <n v="5599.4"/>
    <n v="519.85000000000082"/>
    <x v="0"/>
    <x v="0"/>
    <x v="0"/>
    <x v="0"/>
    <s v="20:31"/>
    <s v="Weekend"/>
    <x v="2"/>
    <n v="5"/>
    <n v="2024"/>
    <s v="May-2024"/>
    <x v="8"/>
    <s v="Shirt Dress"/>
    <x v="8"/>
    <s v="TrendMart Tumakuru Outlet"/>
    <x v="2"/>
    <s v="Kavitha Pillai"/>
    <x v="1"/>
    <s v="Hari Nair"/>
    <n v="5"/>
    <d v="2024-05-01T00:00:00"/>
    <x v="10"/>
    <n v="7.5851090528134393E-2"/>
    <x v="1"/>
  </r>
  <r>
    <s v="INV102053"/>
    <x v="201"/>
    <s v="CUST0690"/>
    <s v="PRD0194"/>
    <s v="STR075"/>
    <s v="EMP0147"/>
    <n v="1"/>
    <n v="468.07"/>
    <n v="25"/>
    <n v="117.02"/>
    <n v="5"/>
    <n v="17.55"/>
    <n v="368.6"/>
    <n v="319.07"/>
    <n v="31.980000000000029"/>
    <x v="2"/>
    <x v="2"/>
    <x v="0"/>
    <x v="0"/>
    <s v="10:02"/>
    <s v="Weekend"/>
    <x v="11"/>
    <n v="8"/>
    <n v="2024"/>
    <s v="Aug-2024"/>
    <x v="19"/>
    <s v="Leather Belt"/>
    <x v="45"/>
    <s v="TrendMart Chennai Standard"/>
    <x v="1"/>
    <s v="Bharathi Singh"/>
    <x v="2"/>
    <s v="Yogesh Chettiar"/>
    <n v="8"/>
    <d v="2024-08-01T00:00:00"/>
    <x v="238"/>
    <n v="8.676071622354864E-2"/>
    <x v="1"/>
  </r>
  <r>
    <s v="INV102054"/>
    <x v="294"/>
    <s v="CUST0049"/>
    <s v="PRD0195"/>
    <s v="STR029"/>
    <s v="EMP0173"/>
    <n v="4"/>
    <n v="2065.58"/>
    <n v="25"/>
    <n v="2065.58"/>
    <n v="12"/>
    <n v="743.61"/>
    <n v="6940.35"/>
    <n v="5970.84"/>
    <n v="225.9000000000002"/>
    <x v="1"/>
    <x v="1"/>
    <x v="1"/>
    <x v="0"/>
    <s v="15:48"/>
    <s v="Weekend"/>
    <x v="2"/>
    <n v="5"/>
    <n v="2024"/>
    <s v="May-2024"/>
    <x v="3"/>
    <s v="Slippers"/>
    <x v="45"/>
    <s v="TrendMart Davanagere High Street"/>
    <x v="2"/>
    <s v="Anand Pandian"/>
    <x v="3"/>
    <s v="Logesh Gopalakrishnan"/>
    <n v="5"/>
    <d v="2024-05-01T00:00:00"/>
    <x v="109"/>
    <n v="3.2548790767036269E-2"/>
    <x v="1"/>
  </r>
  <r>
    <s v="INV102055"/>
    <x v="82"/>
    <s v="CUST0445"/>
    <s v="PRD0189"/>
    <s v="STR051"/>
    <s v="EMP0045"/>
    <n v="3"/>
    <n v="1522.33"/>
    <n v="10"/>
    <n v="456.7"/>
    <n v="12"/>
    <n v="493.23"/>
    <n v="4603.5200000000004"/>
    <n v="2838.9"/>
    <n v="1271.3900000000003"/>
    <x v="2"/>
    <x v="2"/>
    <x v="0"/>
    <x v="0"/>
    <s v="11:04"/>
    <s v="Weekday"/>
    <x v="7"/>
    <n v="9"/>
    <n v="2024"/>
    <s v="Sep-2024"/>
    <x v="9"/>
    <s v="Smart Watch"/>
    <x v="11"/>
    <s v="TrendMart Kozhikode Outlet"/>
    <x v="1"/>
    <s v="Malathi Kumar"/>
    <x v="3"/>
    <s v="Chitra Chettiar"/>
    <n v="9"/>
    <d v="2024-09-01T00:00:00"/>
    <x v="14"/>
    <n v="0.27617779438342838"/>
    <x v="0"/>
  </r>
  <r>
    <s v="INV102056"/>
    <x v="94"/>
    <s v="CUST0714"/>
    <s v="PRD0248"/>
    <s v="STR063"/>
    <s v="EMP0149"/>
    <n v="2"/>
    <n v="1210.93"/>
    <n v="0"/>
    <n v="0"/>
    <n v="12"/>
    <n v="290.62"/>
    <n v="2712.48"/>
    <n v="1634.66"/>
    <n v="787.19999999999993"/>
    <x v="1"/>
    <x v="1"/>
    <x v="0"/>
    <x v="0"/>
    <s v="16:20"/>
    <s v="Weekday"/>
    <x v="2"/>
    <n v="5"/>
    <n v="2024"/>
    <s v="May-2024"/>
    <x v="5"/>
    <s v="Skinny Fit"/>
    <x v="41"/>
    <s v="TrendMart Shivamogga Mall Kiosk"/>
    <x v="2"/>
    <s v="Yamini Srinivasan"/>
    <x v="1"/>
    <s v="Vasanthi Kamath"/>
    <n v="5"/>
    <d v="2024-05-01T00:00:00"/>
    <x v="178"/>
    <n v="0.29021412139444341"/>
    <x v="2"/>
  </r>
  <r>
    <s v="INV102057"/>
    <x v="312"/>
    <s v="CUST0434"/>
    <s v="PRD0145"/>
    <s v="STR037"/>
    <s v="EMP0091"/>
    <n v="3"/>
    <n v="1621.06"/>
    <n v="10"/>
    <n v="486.32"/>
    <n v="12"/>
    <n v="525.22"/>
    <n v="4902.08"/>
    <n v="3399.81"/>
    <n v="977.05"/>
    <x v="0"/>
    <x v="0"/>
    <x v="1"/>
    <x v="0"/>
    <s v="10:44"/>
    <s v="Weekday"/>
    <x v="11"/>
    <n v="8"/>
    <n v="2024"/>
    <s v="Aug-2024"/>
    <x v="8"/>
    <s v="Shirt Dress"/>
    <x v="42"/>
    <s v="TrendMart Vijayawada High Street"/>
    <x v="0"/>
    <s v="Radha Gowda"/>
    <x v="0"/>
    <s v="Hari Nair"/>
    <n v="8"/>
    <d v="2024-08-01T00:00:00"/>
    <x v="94"/>
    <n v="0.19931335269926234"/>
    <x v="0"/>
  </r>
  <r>
    <s v="INV102058"/>
    <x v="84"/>
    <s v="CUST0420"/>
    <s v="PRD0248"/>
    <s v="STR031"/>
    <s v="EMP0127"/>
    <n v="1"/>
    <n v="1237.99"/>
    <n v="20"/>
    <n v="247.6"/>
    <n v="12"/>
    <n v="118.85"/>
    <n v="1109.24"/>
    <n v="817.33"/>
    <n v="173.05999999999997"/>
    <x v="3"/>
    <x v="3"/>
    <x v="1"/>
    <x v="0"/>
    <s v="19:52"/>
    <s v="Weekday"/>
    <x v="1"/>
    <n v="10"/>
    <n v="2024"/>
    <s v="Oct-2024"/>
    <x v="5"/>
    <s v="Skinny Fit"/>
    <x v="41"/>
    <s v="TrendMart Kozhikode Mall Kiosk"/>
    <x v="1"/>
    <s v="Ravi Krishnan"/>
    <x v="2"/>
    <s v="Chandra Reddy"/>
    <n v="10"/>
    <d v="2024-10-01T00:00:00"/>
    <x v="178"/>
    <n v="0.15601673217698603"/>
    <x v="3"/>
  </r>
  <r>
    <s v="INV102059"/>
    <x v="152"/>
    <s v="CUST0658"/>
    <s v="PRD0086"/>
    <s v="STR070"/>
    <s v="EMP0149"/>
    <n v="2"/>
    <n v="3714.09"/>
    <n v="0"/>
    <n v="0"/>
    <n v="12"/>
    <n v="891.38"/>
    <n v="8319.56"/>
    <n v="4934.4399999999996"/>
    <n v="2493.7399999999998"/>
    <x v="1"/>
    <x v="1"/>
    <x v="1"/>
    <x v="0"/>
    <s v="16:37"/>
    <s v="Weekday"/>
    <x v="2"/>
    <n v="5"/>
    <n v="2024"/>
    <s v="May-2024"/>
    <x v="3"/>
    <s v="Sandals"/>
    <x v="1"/>
    <s v="TrendMart Alappuzha Mall Kiosk"/>
    <x v="1"/>
    <s v="Kiran Gupta"/>
    <x v="3"/>
    <s v="Vasanthi Kamath"/>
    <n v="5"/>
    <d v="2024-05-01T00:00:00"/>
    <x v="143"/>
    <n v="0.29974421724225797"/>
    <x v="2"/>
  </r>
  <r>
    <s v="INV102060"/>
    <x v="124"/>
    <s v="CUST0617"/>
    <s v="PRD0167"/>
    <s v="STR086"/>
    <s v="EMP0260"/>
    <n v="4"/>
    <n v="2663.2"/>
    <n v="10"/>
    <n v="1065.28"/>
    <n v="12"/>
    <n v="1150.5"/>
    <n v="10738.02"/>
    <n v="6971.56"/>
    <n v="2615.96"/>
    <x v="4"/>
    <x v="4"/>
    <x v="1"/>
    <x v="0"/>
    <s v="11:02"/>
    <s v="Weekend"/>
    <x v="0"/>
    <n v="12"/>
    <n v="2024"/>
    <s v="Dec-2024"/>
    <x v="16"/>
    <s v="Kurta"/>
    <x v="24"/>
    <s v="TrendMart Thiruvananthapuram Outlet"/>
    <x v="1"/>
    <s v="Kavya Gowda"/>
    <x v="0"/>
    <s v="Malathi Varma"/>
    <n v="12"/>
    <d v="2024-12-01T00:00:00"/>
    <x v="119"/>
    <n v="0.24361660715848918"/>
    <x v="0"/>
  </r>
  <r>
    <s v="INV102061"/>
    <x v="92"/>
    <s v="CUST0193"/>
    <s v="PRD0097"/>
    <s v="STR113"/>
    <s v="EMP0086"/>
    <n v="2"/>
    <n v="1406.1"/>
    <n v="20"/>
    <n v="562.44000000000005"/>
    <n v="12"/>
    <n v="269.97000000000003"/>
    <n v="2519.73"/>
    <n v="1943.3"/>
    <n v="306.46000000000004"/>
    <x v="3"/>
    <x v="3"/>
    <x v="0"/>
    <x v="0"/>
    <s v="21:15"/>
    <s v="Weekday"/>
    <x v="7"/>
    <n v="9"/>
    <n v="2024"/>
    <s v="Sep-2024"/>
    <x v="7"/>
    <s v="Bootcut"/>
    <x v="15"/>
    <s v="TrendMart Mangaluru High Street"/>
    <x v="2"/>
    <s v="Dhruv Pillai"/>
    <x v="3"/>
    <s v="Anil Reddy"/>
    <n v="9"/>
    <d v="2024-09-01T00:00:00"/>
    <x v="25"/>
    <n v="0.12162414226921139"/>
    <x v="3"/>
  </r>
  <r>
    <s v="INV102062"/>
    <x v="194"/>
    <s v="CUST0028"/>
    <s v="PRD0125"/>
    <s v="STR079"/>
    <s v="EMP0002"/>
    <n v="1"/>
    <n v="3358"/>
    <n v="0"/>
    <n v="0"/>
    <n v="12"/>
    <n v="402.96"/>
    <n v="3760.96"/>
    <n v="2069.33"/>
    <n v="1288.67"/>
    <x v="0"/>
    <x v="0"/>
    <x v="0"/>
    <x v="0"/>
    <s v="16:23"/>
    <s v="Weekend"/>
    <x v="7"/>
    <n v="9"/>
    <n v="2024"/>
    <s v="Sep-2024"/>
    <x v="12"/>
    <s v="Sling Bag"/>
    <x v="2"/>
    <s v="TrendMart Dindigul High Street"/>
    <x v="1"/>
    <s v="Chitra Reddy"/>
    <x v="0"/>
    <s v="Girish Sundaram"/>
    <n v="9"/>
    <d v="2024-09-01T00:00:00"/>
    <x v="22"/>
    <n v="0.34264389942993279"/>
    <x v="2"/>
  </r>
  <r>
    <s v="INV102063"/>
    <x v="34"/>
    <s v="CUST0554"/>
    <s v="PRD0016"/>
    <s v="STR047"/>
    <s v="EMP0207"/>
    <n v="1"/>
    <n v="2084.27"/>
    <n v="15"/>
    <n v="312.64"/>
    <n v="12"/>
    <n v="212.6"/>
    <n v="1984.23"/>
    <n v="1461.73"/>
    <n v="309.89999999999998"/>
    <x v="1"/>
    <x v="1"/>
    <x v="0"/>
    <x v="0"/>
    <s v="13:05"/>
    <s v="Weekday"/>
    <x v="0"/>
    <n v="12"/>
    <n v="2024"/>
    <s v="Dec-2024"/>
    <x v="12"/>
    <s v="Sling Bag"/>
    <x v="17"/>
    <s v="TrendMart Kurnool Standard"/>
    <x v="0"/>
    <s v="Sathish Mishra"/>
    <x v="1"/>
    <s v="Chitra Bhat"/>
    <n v="12"/>
    <d v="2024-12-01T00:00:00"/>
    <x v="28"/>
    <n v="0.15618149105698431"/>
    <x v="4"/>
  </r>
  <r>
    <s v="INV102064"/>
    <x v="275"/>
    <s v="CUST0263"/>
    <s v="PRD0079"/>
    <s v="STR107"/>
    <s v="EMP0121"/>
    <n v="4"/>
    <n v="1868.16"/>
    <n v="0"/>
    <n v="0"/>
    <n v="12"/>
    <n v="896.72"/>
    <n v="8369.36"/>
    <n v="4677.84"/>
    <n v="2794.8"/>
    <x v="1"/>
    <x v="1"/>
    <x v="0"/>
    <x v="0"/>
    <s v="16:33"/>
    <s v="Weekday"/>
    <x v="4"/>
    <n v="2"/>
    <n v="2025"/>
    <s v="Feb-2025"/>
    <x v="15"/>
    <s v="Hoodie"/>
    <x v="37"/>
    <s v="TrendMart Kochi High Street"/>
    <x v="1"/>
    <s v="Lavanya Kumar"/>
    <x v="0"/>
    <s v="Yamini Pandian"/>
    <n v="14"/>
    <d v="2025-02-01T00:00:00"/>
    <x v="69"/>
    <n v="0.33393234369175184"/>
    <x v="2"/>
  </r>
  <r>
    <s v="INV102065"/>
    <x v="325"/>
    <s v="CUST0760"/>
    <s v="PRD0218"/>
    <s v="STR067"/>
    <s v="EMP0276"/>
    <n v="1"/>
    <n v="776.3"/>
    <n v="0"/>
    <n v="0"/>
    <n v="5"/>
    <n v="38.81"/>
    <n v="815.11"/>
    <n v="513.84"/>
    <n v="262.45999999999998"/>
    <x v="2"/>
    <x v="2"/>
    <x v="0"/>
    <x v="0"/>
    <s v="13:01"/>
    <s v="Weekday"/>
    <x v="9"/>
    <n v="11"/>
    <n v="2024"/>
    <s v="Nov-2024"/>
    <x v="18"/>
    <s v="Card Holder"/>
    <x v="10"/>
    <s v="TrendMart Visakhapatnam Standard"/>
    <x v="0"/>
    <s v="Devraj Naicker"/>
    <x v="1"/>
    <s v="Manoj Ramachandran"/>
    <n v="11"/>
    <d v="2024-11-01T00:00:00"/>
    <x v="40"/>
    <n v="0.32199335059071776"/>
    <x v="2"/>
  </r>
  <r>
    <s v="INV102066"/>
    <x v="324"/>
    <s v="CUST0736"/>
    <s v="PRD0115"/>
    <s v="STR022"/>
    <s v="EMP0223"/>
    <n v="1"/>
    <n v="1680.37"/>
    <n v="0"/>
    <n v="0"/>
    <n v="12"/>
    <n v="201.64"/>
    <n v="1882.01"/>
    <n v="1140.9000000000001"/>
    <n v="539.46999999999991"/>
    <x v="3"/>
    <x v="3"/>
    <x v="1"/>
    <x v="0"/>
    <s v="16:06"/>
    <s v="Weekday"/>
    <x v="0"/>
    <n v="12"/>
    <n v="2024"/>
    <s v="Dec-2024"/>
    <x v="8"/>
    <s v="Bodycon Dress"/>
    <x v="1"/>
    <s v="TrendMart Shivamogga Outlet"/>
    <x v="2"/>
    <s v="Yashoda Menon"/>
    <x v="0"/>
    <s v="Meena Krishnan"/>
    <n v="12"/>
    <d v="2024-12-01T00:00:00"/>
    <x v="57"/>
    <n v="0.28664566075631898"/>
    <x v="2"/>
  </r>
  <r>
    <s v="INV102067"/>
    <x v="360"/>
    <s v="CUST0273"/>
    <s v="PRD0213"/>
    <s v="STR038"/>
    <s v="EMP0205"/>
    <n v="2"/>
    <n v="6762.64"/>
    <n v="5"/>
    <n v="676.26"/>
    <n v="3"/>
    <n v="385.47"/>
    <n v="13234.49"/>
    <n v="9734.42"/>
    <n v="3114.5999999999995"/>
    <x v="2"/>
    <x v="2"/>
    <x v="0"/>
    <x v="0"/>
    <s v="17:56"/>
    <s v="Weekend"/>
    <x v="6"/>
    <n v="1"/>
    <n v="2025"/>
    <s v="Jan-2025"/>
    <x v="14"/>
    <s v="Earrings"/>
    <x v="9"/>
    <s v="TrendMart Tumakuru Standard"/>
    <x v="2"/>
    <s v="Devraj Iyengar"/>
    <x v="3"/>
    <s v="Malini Gowda"/>
    <n v="13"/>
    <d v="2025-01-01T00:00:00"/>
    <x v="80"/>
    <n v="0.23533963152339074"/>
    <x v="2"/>
  </r>
  <r>
    <s v="INV102068"/>
    <x v="97"/>
    <s v="CUST0559"/>
    <s v="PRD0092"/>
    <s v="STR037"/>
    <s v="EMP0255"/>
    <n v="3"/>
    <n v="3691"/>
    <n v="20"/>
    <n v="2214.6"/>
    <n v="12"/>
    <n v="1063.01"/>
    <n v="9921.41"/>
    <n v="8196.93"/>
    <n v="661.46999999999957"/>
    <x v="5"/>
    <x v="5"/>
    <x v="1"/>
    <x v="0"/>
    <s v="19:01"/>
    <s v="Weekend"/>
    <x v="1"/>
    <n v="10"/>
    <n v="2024"/>
    <s v="Oct-2024"/>
    <x v="2"/>
    <s v="Georgette Saree"/>
    <x v="39"/>
    <s v="TrendMart Vijayawada High Street"/>
    <x v="0"/>
    <s v="Pranav Singh"/>
    <x v="1"/>
    <s v="Venkat Sharma"/>
    <n v="10"/>
    <d v="2024-10-01T00:00:00"/>
    <x v="149"/>
    <n v="6.6670967130679978E-2"/>
    <x v="3"/>
  </r>
  <r>
    <s v="INV102069"/>
    <x v="323"/>
    <s v="CUST0343"/>
    <s v="PRD0035"/>
    <s v="STR037"/>
    <s v="EMP0141"/>
    <n v="1"/>
    <n v="944.14"/>
    <n v="15"/>
    <n v="141.62"/>
    <n v="5"/>
    <n v="40.130000000000003"/>
    <n v="842.65"/>
    <n v="539.76"/>
    <n v="262.76"/>
    <x v="1"/>
    <x v="1"/>
    <x v="1"/>
    <x v="0"/>
    <s v="15:15"/>
    <s v="Weekend"/>
    <x v="10"/>
    <n v="4"/>
    <n v="2024"/>
    <s v="Apr-2024"/>
    <x v="0"/>
    <s v="Printed Kurti"/>
    <x v="1"/>
    <s v="TrendMart Vijayawada High Street"/>
    <x v="0"/>
    <s v="Malathi Naidu"/>
    <x v="1"/>
    <s v="Dhruv Mishra"/>
    <n v="4"/>
    <d v="2024-04-01T00:00:00"/>
    <x v="4"/>
    <n v="0.31182578769358571"/>
    <x v="4"/>
  </r>
  <r>
    <s v="INV102070"/>
    <x v="118"/>
    <s v="CUST0223"/>
    <s v="PRD0212"/>
    <s v="STR096"/>
    <s v="EMP0009"/>
    <n v="1"/>
    <n v="2904.71"/>
    <n v="20"/>
    <n v="580.94000000000005"/>
    <n v="12"/>
    <n v="278.85000000000002"/>
    <n v="2602.62"/>
    <n v="2039.7"/>
    <n v="284.06999999999982"/>
    <x v="0"/>
    <x v="0"/>
    <x v="0"/>
    <x v="0"/>
    <s v="14:41"/>
    <s v="Weekday"/>
    <x v="6"/>
    <n v="1"/>
    <n v="2025"/>
    <s v="Jan-2025"/>
    <x v="9"/>
    <s v="Digital Watch"/>
    <x v="36"/>
    <s v="TrendMart Mangaluru Mall Kiosk"/>
    <x v="2"/>
    <s v="Yogesh Venkatesan"/>
    <x v="0"/>
    <s v="Vinod Hegde"/>
    <n v="13"/>
    <d v="2025-01-01T00:00:00"/>
    <x v="161"/>
    <n v="0.10914770500495648"/>
    <x v="3"/>
  </r>
  <r>
    <s v="INV102071"/>
    <x v="323"/>
    <s v="CUST0329"/>
    <s v="PRD0204"/>
    <s v="STR058"/>
    <s v="EMP0001"/>
    <n v="3"/>
    <n v="1013.95"/>
    <n v="0"/>
    <n v="0"/>
    <n v="12"/>
    <n v="365.02"/>
    <n v="3406.87"/>
    <n v="2087.0100000000002"/>
    <n v="954.83999999999969"/>
    <x v="0"/>
    <x v="0"/>
    <x v="1"/>
    <x v="0"/>
    <s v="15:48"/>
    <s v="Weekend"/>
    <x v="10"/>
    <n v="4"/>
    <n v="2024"/>
    <s v="Apr-2024"/>
    <x v="12"/>
    <s v="Clutch"/>
    <x v="46"/>
    <s v="TrendMart Thoothukudi Flagship"/>
    <x v="1"/>
    <s v="Raghu Sundaram"/>
    <x v="1"/>
    <s v="Charulatha Kumar"/>
    <n v="4"/>
    <d v="2024-04-01T00:00:00"/>
    <x v="190"/>
    <n v="0.28026898590201554"/>
    <x v="2"/>
  </r>
  <r>
    <s v="INV102072"/>
    <x v="9"/>
    <s v="CUST0692"/>
    <s v="PRD0072"/>
    <s v="STR096"/>
    <s v="EMP0215"/>
    <n v="1"/>
    <n v="845.02"/>
    <n v="5"/>
    <n v="42.25"/>
    <n v="5"/>
    <n v="40.14"/>
    <n v="842.91"/>
    <n v="599.28"/>
    <n v="203.49"/>
    <x v="0"/>
    <x v="0"/>
    <x v="0"/>
    <x v="0"/>
    <s v="16:26"/>
    <s v="Weekday"/>
    <x v="1"/>
    <n v="10"/>
    <n v="2024"/>
    <s v="Oct-2024"/>
    <x v="0"/>
    <s v="Straight Kurti"/>
    <x v="5"/>
    <s v="TrendMart Mangaluru Mall Kiosk"/>
    <x v="2"/>
    <s v="Girish Chettiar"/>
    <x v="0"/>
    <s v="Praveen Gupta"/>
    <n v="10"/>
    <d v="2024-10-01T00:00:00"/>
    <x v="142"/>
    <n v="0.24141367405772859"/>
    <x v="2"/>
  </r>
  <r>
    <s v="INV102073"/>
    <x v="316"/>
    <s v="CUST0002"/>
    <s v="PRD0102"/>
    <s v="STR011"/>
    <s v="EMP0204"/>
    <n v="1"/>
    <n v="1663.88"/>
    <n v="15"/>
    <n v="249.58"/>
    <n v="12"/>
    <n v="169.72"/>
    <n v="1584.02"/>
    <n v="1331.55"/>
    <n v="82.750000000000028"/>
    <x v="3"/>
    <x v="3"/>
    <x v="0"/>
    <x v="0"/>
    <s v="13:08"/>
    <s v="Weekday"/>
    <x v="4"/>
    <n v="2"/>
    <n v="2025"/>
    <s v="Feb-2025"/>
    <x v="2"/>
    <s v="Printed Saree"/>
    <x v="7"/>
    <s v="TrendMart Tirupati Standard"/>
    <x v="0"/>
    <s v="Vasanthi Subramaniam"/>
    <x v="1"/>
    <s v="Rahul Krishnan"/>
    <n v="14"/>
    <d v="2025-02-01T00:00:00"/>
    <x v="207"/>
    <n v="5.2240502013863481E-2"/>
    <x v="4"/>
  </r>
  <r>
    <s v="INV102074"/>
    <x v="298"/>
    <s v="CUST0845"/>
    <s v="PRD0020"/>
    <s v="STR055"/>
    <s v="EMP0001"/>
    <n v="4"/>
    <n v="315.19"/>
    <n v="30"/>
    <n v="378.23"/>
    <n v="5"/>
    <n v="44.13"/>
    <n v="926.66"/>
    <n v="687.6"/>
    <n v="194.92999999999995"/>
    <x v="1"/>
    <x v="1"/>
    <x v="1"/>
    <x v="0"/>
    <s v="12:41"/>
    <s v="Weekend"/>
    <x v="7"/>
    <n v="9"/>
    <n v="2024"/>
    <s v="Sep-2024"/>
    <x v="6"/>
    <s v="Sunglasses"/>
    <x v="41"/>
    <s v="TrendMart Nellore High Street"/>
    <x v="0"/>
    <s v="Kiran Gopalakrishnan"/>
    <x v="0"/>
    <s v="Charulatha Kumar"/>
    <n v="9"/>
    <d v="2024-09-01T00:00:00"/>
    <x v="86"/>
    <n v="0.21035762847214723"/>
    <x v="1"/>
  </r>
  <r>
    <s v="INV102075"/>
    <x v="28"/>
    <s v="CUST0045"/>
    <s v="PRD0057"/>
    <s v="STR034"/>
    <s v="EMP0173"/>
    <n v="1"/>
    <n v="1444.5"/>
    <n v="0"/>
    <n v="0"/>
    <n v="12"/>
    <n v="173.34"/>
    <n v="1617.84"/>
    <n v="906.3"/>
    <n v="538.19999999999993"/>
    <x v="2"/>
    <x v="2"/>
    <x v="0"/>
    <x v="0"/>
    <s v="21:50"/>
    <s v="Weekend"/>
    <x v="10"/>
    <n v="4"/>
    <n v="2024"/>
    <s v="Apr-2024"/>
    <x v="18"/>
    <s v="Card Holder"/>
    <x v="31"/>
    <s v="TrendMart Warangal Standard"/>
    <x v="2"/>
    <s v="Yamini Prasad"/>
    <x v="0"/>
    <s v="Logesh Gopalakrishnan"/>
    <n v="4"/>
    <d v="2024-04-01T00:00:00"/>
    <x v="206"/>
    <n v="0.33266577659101021"/>
    <x v="2"/>
  </r>
  <r>
    <s v="INV102076"/>
    <x v="311"/>
    <s v="CUST0226"/>
    <s v="PRD0169"/>
    <s v="STR040"/>
    <s v="EMP0240"/>
    <n v="1"/>
    <n v="1835.19"/>
    <n v="0"/>
    <n v="0"/>
    <n v="12"/>
    <n v="220.22"/>
    <n v="2055.41"/>
    <n v="1407.33"/>
    <n v="427.8599999999999"/>
    <x v="2"/>
    <x v="2"/>
    <x v="0"/>
    <x v="0"/>
    <s v="13:15"/>
    <s v="Weekday"/>
    <x v="3"/>
    <n v="7"/>
    <n v="2024"/>
    <s v="Jul-2024"/>
    <x v="8"/>
    <s v="Maxi Dress"/>
    <x v="10"/>
    <s v="TrendMart Nizamabad Mall Kiosk"/>
    <x v="2"/>
    <s v="Hariharan Kamath"/>
    <x v="0"/>
    <s v="Gopal Prasad"/>
    <n v="7"/>
    <d v="2024-07-01T00:00:00"/>
    <x v="13"/>
    <n v="0.20816284828817605"/>
    <x v="2"/>
  </r>
  <r>
    <s v="INV102077"/>
    <x v="101"/>
    <s v="CUST0425"/>
    <s v="PRD0125"/>
    <s v="STR031"/>
    <s v="EMP0205"/>
    <n v="1"/>
    <n v="3220.89"/>
    <n v="10"/>
    <n v="322.08999999999997"/>
    <n v="12"/>
    <n v="347.86"/>
    <n v="3246.66"/>
    <n v="2069.33"/>
    <n v="829.46999999999991"/>
    <x v="5"/>
    <x v="5"/>
    <x v="0"/>
    <x v="0"/>
    <s v="10:13"/>
    <s v="Weekday"/>
    <x v="1"/>
    <n v="10"/>
    <n v="2024"/>
    <s v="Oct-2024"/>
    <x v="12"/>
    <s v="Sling Bag"/>
    <x v="2"/>
    <s v="TrendMart Kozhikode Mall Kiosk"/>
    <x v="1"/>
    <s v="Harini Krishnan"/>
    <x v="1"/>
    <s v="Malini Gowda"/>
    <n v="10"/>
    <d v="2024-10-01T00:00:00"/>
    <x v="22"/>
    <n v="0.25548409750328027"/>
    <x v="0"/>
  </r>
  <r>
    <s v="INV102078"/>
    <x v="6"/>
    <s v="CUST0478"/>
    <s v="PRD0025"/>
    <s v="STR001"/>
    <s v="EMP0020"/>
    <n v="3"/>
    <n v="1419.34"/>
    <n v="15"/>
    <n v="638.70000000000005"/>
    <n v="12"/>
    <n v="434.32"/>
    <n v="4053.64"/>
    <n v="3075.72"/>
    <n v="543.60000000000014"/>
    <x v="3"/>
    <x v="3"/>
    <x v="1"/>
    <x v="0"/>
    <s v="20:05"/>
    <s v="Weekday"/>
    <x v="5"/>
    <n v="6"/>
    <n v="2024"/>
    <s v="Jun-2024"/>
    <x v="7"/>
    <s v="Straight Fit"/>
    <x v="23"/>
    <s v="TrendMart Kollam Standard"/>
    <x v="1"/>
    <s v="Nandini Sharma"/>
    <x v="2"/>
    <s v="Eswar Prasad"/>
    <n v="6"/>
    <d v="2024-06-01T00:00:00"/>
    <x v="39"/>
    <n v="0.13410169625324403"/>
    <x v="4"/>
  </r>
  <r>
    <s v="INV102079"/>
    <x v="165"/>
    <s v="CUST0710"/>
    <s v="PRD0101"/>
    <s v="STR024"/>
    <s v="EMP0206"/>
    <n v="1"/>
    <n v="1023.34"/>
    <n v="0"/>
    <n v="0"/>
    <n v="12"/>
    <n v="122.8"/>
    <n v="1146.1400000000001"/>
    <n v="674.29"/>
    <n v="349.05000000000013"/>
    <x v="2"/>
    <x v="2"/>
    <x v="0"/>
    <x v="0"/>
    <s v="21:45"/>
    <s v="Weekday"/>
    <x v="8"/>
    <n v="3"/>
    <n v="2025"/>
    <s v="Mar-2025"/>
    <x v="17"/>
    <s v="Chinos"/>
    <x v="21"/>
    <s v="TrendMart Nellore Standard"/>
    <x v="0"/>
    <s v="Pranav Gopalakrishnan"/>
    <x v="1"/>
    <s v="Arjun Krishnan"/>
    <n v="15"/>
    <d v="2025-03-01T00:00:00"/>
    <x v="233"/>
    <n v="0.3045439475107754"/>
    <x v="2"/>
  </r>
  <r>
    <s v="INV102080"/>
    <x v="153"/>
    <s v="CUST0774"/>
    <s v="PRD0163"/>
    <s v="STR086"/>
    <s v="EMP0086"/>
    <n v="3"/>
    <n v="1209.81"/>
    <n v="25"/>
    <n v="907.36"/>
    <n v="12"/>
    <n v="326.64999999999998"/>
    <n v="3048.72"/>
    <n v="2407.92"/>
    <n v="314.14999999999975"/>
    <x v="5"/>
    <x v="5"/>
    <x v="1"/>
    <x v="0"/>
    <s v="13:19"/>
    <s v="Weekday"/>
    <x v="7"/>
    <n v="9"/>
    <n v="2024"/>
    <s v="Sep-2024"/>
    <x v="15"/>
    <s v="Muffler"/>
    <x v="5"/>
    <s v="TrendMart Thiruvananthapuram Outlet"/>
    <x v="1"/>
    <s v="Easwaran Natarajan"/>
    <x v="3"/>
    <s v="Anil Reddy"/>
    <n v="9"/>
    <d v="2024-09-01T00:00:00"/>
    <x v="44"/>
    <n v="0.10304324437796838"/>
    <x v="1"/>
  </r>
  <r>
    <s v="INV102081"/>
    <x v="295"/>
    <s v="CUST0349"/>
    <s v="PRD0110"/>
    <s v="STR046"/>
    <s v="EMP0269"/>
    <n v="1"/>
    <n v="1681.56"/>
    <n v="0"/>
    <n v="0"/>
    <n v="12"/>
    <n v="201.79"/>
    <n v="1883.35"/>
    <n v="975.36"/>
    <n v="706.19999999999993"/>
    <x v="0"/>
    <x v="0"/>
    <x v="0"/>
    <x v="0"/>
    <s v="12:08"/>
    <s v="Weekend"/>
    <x v="9"/>
    <n v="11"/>
    <n v="2024"/>
    <s v="Nov-2024"/>
    <x v="5"/>
    <s v="Skinny Fit"/>
    <x v="44"/>
    <s v="TrendMart Hyderabad High Street"/>
    <x v="2"/>
    <s v="Rohit Pillai"/>
    <x v="1"/>
    <s v="Ishwarya Shetty"/>
    <n v="11"/>
    <d v="2024-11-01T00:00:00"/>
    <x v="153"/>
    <n v="0.37497013300767246"/>
    <x v="2"/>
  </r>
  <r>
    <s v="INV102082"/>
    <x v="35"/>
    <s v="CUST0223"/>
    <s v="PRD0115"/>
    <s v="STR080"/>
    <s v="EMP0156"/>
    <n v="3"/>
    <n v="1742.57"/>
    <n v="25"/>
    <n v="1306.93"/>
    <n v="12"/>
    <n v="470.49"/>
    <n v="4391.2700000000004"/>
    <n v="3422.7"/>
    <n v="498.08000000000061"/>
    <x v="0"/>
    <x v="0"/>
    <x v="0"/>
    <x v="0"/>
    <s v="11:04"/>
    <s v="Weekday"/>
    <x v="8"/>
    <n v="3"/>
    <n v="2025"/>
    <s v="Mar-2025"/>
    <x v="8"/>
    <s v="Bodycon Dress"/>
    <x v="1"/>
    <s v="TrendMart Kochi High Street"/>
    <x v="1"/>
    <s v="Yogesh Venkatesan"/>
    <x v="0"/>
    <s v="Deepthi Iyengar"/>
    <n v="15"/>
    <d v="2025-03-01T00:00:00"/>
    <x v="57"/>
    <n v="0.11342504560184197"/>
    <x v="1"/>
  </r>
  <r>
    <s v="INV102083"/>
    <x v="178"/>
    <s v="CUST0813"/>
    <s v="PRD0001"/>
    <s v="STR117"/>
    <s v="EMP0258"/>
    <n v="1"/>
    <n v="1842.61"/>
    <n v="25"/>
    <n v="460.65"/>
    <n v="12"/>
    <n v="165.84"/>
    <n v="1547.8"/>
    <n v="1409.12"/>
    <n v="-27.15999999999994"/>
    <x v="4"/>
    <x v="4"/>
    <x v="0"/>
    <x v="0"/>
    <s v="10:40"/>
    <s v="Weekday"/>
    <x v="2"/>
    <n v="5"/>
    <n v="2024"/>
    <s v="May-2024"/>
    <x v="15"/>
    <s v="Sweater"/>
    <x v="40"/>
    <s v="TrendMart Tirunelveli Flagship"/>
    <x v="1"/>
    <s v="Anjali Naicker"/>
    <x v="2"/>
    <s v="Preethi Singh"/>
    <n v="5"/>
    <d v="2024-05-01T00:00:00"/>
    <x v="84"/>
    <n v="-1.7547486755394717E-2"/>
    <x v="1"/>
  </r>
  <r>
    <s v="INV102084"/>
    <x v="128"/>
    <s v="CUST0711"/>
    <s v="PRD0245"/>
    <s v="STR104"/>
    <s v="EMP0008"/>
    <n v="4"/>
    <n v="790.29"/>
    <n v="0"/>
    <n v="0"/>
    <n v="5"/>
    <n v="158.06"/>
    <n v="3319.22"/>
    <n v="1968.44"/>
    <n v="1192.7199999999998"/>
    <x v="0"/>
    <x v="0"/>
    <x v="1"/>
    <x v="0"/>
    <s v="14:25"/>
    <s v="Weekday"/>
    <x v="9"/>
    <n v="11"/>
    <n v="2024"/>
    <s v="Nov-2024"/>
    <x v="1"/>
    <s v="Round Neck"/>
    <x v="1"/>
    <s v="TrendMart Kochi High Street"/>
    <x v="1"/>
    <s v="Deepthi Sundaram"/>
    <x v="1"/>
    <s v="Deepak Kamath"/>
    <n v="11"/>
    <d v="2024-11-01T00:00:00"/>
    <x v="1"/>
    <n v="0.35933743469851348"/>
    <x v="2"/>
  </r>
  <r>
    <s v="INV102085"/>
    <x v="211"/>
    <s v="CUST0349"/>
    <s v="PRD0192"/>
    <s v="STR100"/>
    <s v="EMP0225"/>
    <n v="4"/>
    <n v="425.07"/>
    <n v="0"/>
    <n v="0"/>
    <n v="5"/>
    <n v="85.01"/>
    <n v="1785.29"/>
    <n v="1048.24"/>
    <n v="652.04"/>
    <x v="0"/>
    <x v="0"/>
    <x v="1"/>
    <x v="0"/>
    <s v="19:22"/>
    <s v="Weekday"/>
    <x v="0"/>
    <n v="12"/>
    <n v="2024"/>
    <s v="Dec-2024"/>
    <x v="1"/>
    <s v="Round Neck"/>
    <x v="44"/>
    <s v="TrendMart Hubballi Standard"/>
    <x v="2"/>
    <s v="Rohit Pillai"/>
    <x v="1"/>
    <s v="Swathi Achari"/>
    <n v="12"/>
    <d v="2024-12-01T00:00:00"/>
    <x v="101"/>
    <n v="0.3652291784528004"/>
    <x v="2"/>
  </r>
  <r>
    <s v="INV102086"/>
    <x v="184"/>
    <s v="CUST0236"/>
    <s v="PRD0205"/>
    <s v="STR100"/>
    <s v="EMP0260"/>
    <n v="1"/>
    <n v="871.52"/>
    <n v="5"/>
    <n v="43.58"/>
    <n v="5"/>
    <n v="41.4"/>
    <n v="869.34"/>
    <n v="535.47"/>
    <n v="292.47000000000003"/>
    <x v="4"/>
    <x v="4"/>
    <x v="1"/>
    <x v="0"/>
    <s v="18:55"/>
    <s v="Weekday"/>
    <x v="9"/>
    <n v="11"/>
    <n v="2024"/>
    <s v="Nov-2024"/>
    <x v="6"/>
    <s v="Tie"/>
    <x v="5"/>
    <s v="TrendMart Hubballi Standard"/>
    <x v="2"/>
    <s v="Manju Raman"/>
    <x v="3"/>
    <s v="Malathi Varma"/>
    <n v="11"/>
    <d v="2024-11-01T00:00:00"/>
    <x v="211"/>
    <n v="0.33642763475740217"/>
    <x v="2"/>
  </r>
  <r>
    <s v="INV102087"/>
    <x v="30"/>
    <s v="CUST0366"/>
    <s v="PRD0094"/>
    <s v="STR056"/>
    <s v="EMP0147"/>
    <n v="2"/>
    <n v="1310.45"/>
    <n v="5"/>
    <n v="131.04"/>
    <n v="12"/>
    <n v="298.77999999999997"/>
    <n v="2788.64"/>
    <n v="1787.78"/>
    <n v="702.07999999999993"/>
    <x v="3"/>
    <x v="3"/>
    <x v="0"/>
    <x v="0"/>
    <s v="16:15"/>
    <s v="Weekday"/>
    <x v="1"/>
    <n v="10"/>
    <n v="2024"/>
    <s v="Oct-2024"/>
    <x v="4"/>
    <s v="Track Suit"/>
    <x v="42"/>
    <s v="TrendMart Nizamabad Standard"/>
    <x v="2"/>
    <s v="Siddharth Hegde"/>
    <x v="1"/>
    <s v="Yogesh Chettiar"/>
    <n v="10"/>
    <d v="2024-10-01T00:00:00"/>
    <x v="201"/>
    <n v="0.25176430087784724"/>
    <x v="2"/>
  </r>
  <r>
    <s v="INV102088"/>
    <x v="15"/>
    <s v="CUST0266"/>
    <s v="PRD0045"/>
    <s v="STR055"/>
    <s v="EMP0015"/>
    <n v="1"/>
    <n v="3049.84"/>
    <n v="30"/>
    <n v="914.95"/>
    <n v="12"/>
    <n v="256.19"/>
    <n v="2391.08"/>
    <n v="2078.92"/>
    <n v="55.969999999999857"/>
    <x v="4"/>
    <x v="4"/>
    <x v="1"/>
    <x v="0"/>
    <s v="18:43"/>
    <s v="Weekday"/>
    <x v="5"/>
    <n v="6"/>
    <n v="2024"/>
    <s v="Jun-2024"/>
    <x v="2"/>
    <s v="Georgette Saree"/>
    <x v="6"/>
    <s v="TrendMart Nellore High Street"/>
    <x v="0"/>
    <s v="Chandra Subramaniam"/>
    <x v="1"/>
    <s v="Vikram Bhat"/>
    <n v="6"/>
    <d v="2024-06-01T00:00:00"/>
    <x v="218"/>
    <n v="2.3407832443916497E-2"/>
    <x v="1"/>
  </r>
  <r>
    <s v="INV102089"/>
    <x v="27"/>
    <s v="CUST0696"/>
    <s v="PRD0062"/>
    <s v="STR033"/>
    <s v="EMP0132"/>
    <n v="3"/>
    <n v="660.92"/>
    <n v="10"/>
    <n v="198.28"/>
    <n v="5"/>
    <n v="89.22"/>
    <n v="1873.7"/>
    <n v="1274.28"/>
    <n v="510.20000000000005"/>
    <x v="3"/>
    <x v="3"/>
    <x v="0"/>
    <x v="0"/>
    <s v="20:25"/>
    <s v="Weekend"/>
    <x v="1"/>
    <n v="10"/>
    <n v="2024"/>
    <s v="Oct-2024"/>
    <x v="13"/>
    <s v="Girls Frock"/>
    <x v="25"/>
    <s v="TrendMart Guntur Standard"/>
    <x v="0"/>
    <s v="Malathi Hegde"/>
    <x v="0"/>
    <s v="Vasanthi Gupta"/>
    <n v="10"/>
    <d v="2024-10-01T00:00:00"/>
    <x v="106"/>
    <n v="0.27229545818434114"/>
    <x v="0"/>
  </r>
  <r>
    <s v="INV102090"/>
    <x v="329"/>
    <s v="CUST0717"/>
    <s v="PRD0051"/>
    <s v="STR032"/>
    <s v="EMP0160"/>
    <n v="2"/>
    <n v="1197.77"/>
    <n v="0"/>
    <n v="0"/>
    <n v="3"/>
    <n v="71.87"/>
    <n v="2467.41"/>
    <n v="1908.08"/>
    <n v="487.45999999999992"/>
    <x v="0"/>
    <x v="0"/>
    <x v="1"/>
    <x v="0"/>
    <s v="10:30"/>
    <s v="Weekday"/>
    <x v="0"/>
    <n v="12"/>
    <n v="2024"/>
    <s v="Dec-2024"/>
    <x v="14"/>
    <s v="Necklace"/>
    <x v="46"/>
    <s v="TrendMart Kochi Standard"/>
    <x v="1"/>
    <s v="Eshwari Gopalakrishnan"/>
    <x v="0"/>
    <s v="Ganesh Iyengar"/>
    <n v="12"/>
    <d v="2024-12-01T00:00:00"/>
    <x v="113"/>
    <n v="0.19755938413153873"/>
    <x v="2"/>
  </r>
  <r>
    <s v="INV102091"/>
    <x v="103"/>
    <s v="CUST0133"/>
    <s v="PRD0246"/>
    <s v="STR053"/>
    <s v="EMP0173"/>
    <n v="2"/>
    <n v="1073.52"/>
    <n v="10"/>
    <n v="214.7"/>
    <n v="12"/>
    <n v="231.88"/>
    <n v="2164.2199999999998"/>
    <n v="1488"/>
    <n v="444.3399999999998"/>
    <x v="3"/>
    <x v="3"/>
    <x v="0"/>
    <x v="0"/>
    <s v="14:23"/>
    <s v="Weekday"/>
    <x v="5"/>
    <n v="6"/>
    <n v="2024"/>
    <s v="Jun-2024"/>
    <x v="0"/>
    <s v="Printed Kurti"/>
    <x v="1"/>
    <s v="TrendMart Kochi Standard"/>
    <x v="1"/>
    <s v="Anil Gounder"/>
    <x v="1"/>
    <s v="Logesh Gopalakrishnan"/>
    <n v="6"/>
    <d v="2024-06-01T00:00:00"/>
    <x v="228"/>
    <n v="0.2053118444520427"/>
    <x v="0"/>
  </r>
  <r>
    <s v="INV102092"/>
    <x v="282"/>
    <s v="CUST0797"/>
    <s v="PRD0207"/>
    <s v="STR014"/>
    <s v="EMP0073"/>
    <n v="0"/>
    <n v="4989.92"/>
    <n v="25"/>
    <n v="0"/>
    <n v="12"/>
    <n v="0"/>
    <n v="0"/>
    <n v="0"/>
    <n v="0"/>
    <x v="4"/>
    <x v="4"/>
    <x v="0"/>
    <x v="0"/>
    <s v="13:03"/>
    <s v="Weekend"/>
    <x v="8"/>
    <n v="3"/>
    <n v="2025"/>
    <s v="Mar-2025"/>
    <x v="2"/>
    <s v="Georgette Saree"/>
    <x v="3"/>
    <s v="TrendMart Tirupati Outlet"/>
    <x v="0"/>
    <s v="Feroz Shetty"/>
    <x v="3"/>
    <s v="Sathish Sundaram"/>
    <n v="15"/>
    <d v="2025-03-01T00:00:00"/>
    <x v="193"/>
    <n v="0"/>
    <x v="1"/>
  </r>
  <r>
    <s v="INV102093"/>
    <x v="267"/>
    <s v="CUST0262"/>
    <s v="PRD0148"/>
    <s v="STR049"/>
    <s v="EMP0009"/>
    <n v="1"/>
    <n v="1156.6400000000001"/>
    <n v="10"/>
    <n v="115.66"/>
    <n v="12"/>
    <n v="124.92"/>
    <n v="1165.9000000000001"/>
    <n v="767.11"/>
    <n v="273.87000000000006"/>
    <x v="1"/>
    <x v="1"/>
    <x v="0"/>
    <x v="0"/>
    <s v="11:48"/>
    <s v="Weekend"/>
    <x v="8"/>
    <n v="3"/>
    <n v="2025"/>
    <s v="Mar-2025"/>
    <x v="0"/>
    <s v="Anarkali Kurti"/>
    <x v="31"/>
    <s v="TrendMart Bengaluru Flagship"/>
    <x v="2"/>
    <s v="Pandian Gupta"/>
    <x v="1"/>
    <s v="Vinod Hegde"/>
    <n v="15"/>
    <d v="2025-03-01T00:00:00"/>
    <x v="169"/>
    <n v="0.23490007719358438"/>
    <x v="0"/>
  </r>
  <r>
    <s v="INV102094"/>
    <x v="43"/>
    <s v="CUST0523"/>
    <s v="PRD0028"/>
    <s v="STR102"/>
    <s v="EMP0147"/>
    <n v="1"/>
    <n v="798.07"/>
    <n v="30"/>
    <n v="239.42"/>
    <n v="5"/>
    <n v="27.93"/>
    <n v="586.58000000000004"/>
    <n v="575.72"/>
    <n v="-17.069999999999986"/>
    <x v="0"/>
    <x v="0"/>
    <x v="1"/>
    <x v="0"/>
    <s v="15:21"/>
    <s v="Weekday"/>
    <x v="9"/>
    <n v="11"/>
    <n v="2024"/>
    <s v="Nov-2024"/>
    <x v="17"/>
    <s v="Chinos"/>
    <x v="19"/>
    <s v="TrendMart Tirunelveli High Street"/>
    <x v="1"/>
    <s v="Lavanya Murthy"/>
    <x v="1"/>
    <s v="Yogesh Chettiar"/>
    <n v="11"/>
    <d v="2024-11-01T00:00:00"/>
    <x v="231"/>
    <n v="-2.9100889904190366E-2"/>
    <x v="1"/>
  </r>
  <r>
    <s v="INV102095"/>
    <x v="66"/>
    <s v="CUST0272"/>
    <s v="PRD0069"/>
    <s v="STR050"/>
    <s v="EMP0215"/>
    <n v="4"/>
    <n v="608.65"/>
    <n v="20"/>
    <n v="486.92"/>
    <n v="5"/>
    <n v="97.38"/>
    <n v="2045.06"/>
    <n v="1476"/>
    <n v="471.67999999999995"/>
    <x v="2"/>
    <x v="2"/>
    <x v="1"/>
    <x v="0"/>
    <s v="21:48"/>
    <s v="Weekday"/>
    <x v="10"/>
    <n v="4"/>
    <n v="2024"/>
    <s v="Apr-2024"/>
    <x v="1"/>
    <s v="Round Neck"/>
    <x v="26"/>
    <s v="TrendMart Thrissur High Street"/>
    <x v="1"/>
    <s v="Jyothi Gounder"/>
    <x v="1"/>
    <s v="Praveen Gupta"/>
    <n v="4"/>
    <d v="2024-04-01T00:00:00"/>
    <x v="78"/>
    <n v="0.23064359969878634"/>
    <x v="3"/>
  </r>
  <r>
    <s v="INV102096"/>
    <x v="191"/>
    <s v="CUST0838"/>
    <s v="PRD0104"/>
    <s v="STR061"/>
    <s v="EMP0141"/>
    <n v="1"/>
    <n v="1661.18"/>
    <n v="15"/>
    <n v="249.18"/>
    <n v="12"/>
    <n v="169.44"/>
    <n v="1581.44"/>
    <n v="996.24"/>
    <n v="415.76000000000005"/>
    <x v="1"/>
    <x v="1"/>
    <x v="1"/>
    <x v="0"/>
    <s v="14:37"/>
    <s v="Weekend"/>
    <x v="5"/>
    <n v="6"/>
    <n v="2024"/>
    <s v="Jun-2024"/>
    <x v="17"/>
    <s v="Chinos"/>
    <x v="20"/>
    <s v="TrendMart Hubballi Standard"/>
    <x v="2"/>
    <s v="Siddharth Subramaniam"/>
    <x v="0"/>
    <s v="Dhruv Mishra"/>
    <n v="6"/>
    <d v="2024-06-01T00:00:00"/>
    <x v="223"/>
    <n v="0.26289963577498993"/>
    <x v="4"/>
  </r>
  <r>
    <s v="INV102097"/>
    <x v="196"/>
    <s v="CUST0768"/>
    <s v="PRD0186"/>
    <s v="STR026"/>
    <s v="EMP0147"/>
    <n v="1"/>
    <n v="832.35"/>
    <n v="0"/>
    <n v="0"/>
    <n v="5"/>
    <n v="41.62"/>
    <n v="873.97"/>
    <n v="573.09"/>
    <n v="259.26"/>
    <x v="4"/>
    <x v="4"/>
    <x v="1"/>
    <x v="0"/>
    <s v="12:04"/>
    <s v="Weekday"/>
    <x v="11"/>
    <n v="8"/>
    <n v="2024"/>
    <s v="Aug-2024"/>
    <x v="0"/>
    <s v="Anarkali Kurti"/>
    <x v="8"/>
    <s v="TrendMart Guntur Standard"/>
    <x v="0"/>
    <s v="Vinod Varma"/>
    <x v="2"/>
    <s v="Yogesh Chettiar"/>
    <n v="8"/>
    <d v="2024-08-01T00:00:00"/>
    <x v="48"/>
    <n v="0.29664633797498768"/>
    <x v="2"/>
  </r>
  <r>
    <s v="INV102098"/>
    <x v="83"/>
    <s v="CUST0574"/>
    <s v="PRD0122"/>
    <s v="STR012"/>
    <s v="EMP0009"/>
    <n v="3"/>
    <n v="752.23"/>
    <n v="10"/>
    <n v="225.67"/>
    <n v="3"/>
    <n v="60.93"/>
    <n v="2091.9499999999998"/>
    <n v="1670.97"/>
    <n v="360.04999999999978"/>
    <x v="0"/>
    <x v="0"/>
    <x v="1"/>
    <x v="0"/>
    <s v="19:45"/>
    <s v="Weekday"/>
    <x v="8"/>
    <n v="3"/>
    <n v="2025"/>
    <s v="Mar-2025"/>
    <x v="14"/>
    <s v="Necklace"/>
    <x v="21"/>
    <s v="TrendMart Vijayawada Mall Kiosk"/>
    <x v="0"/>
    <s v="Ashok Chandran"/>
    <x v="0"/>
    <s v="Vinod Hegde"/>
    <n v="15"/>
    <d v="2025-03-01T00:00:00"/>
    <x v="37"/>
    <n v="0.17211214417170573"/>
    <x v="0"/>
  </r>
  <r>
    <s v="INV102099"/>
    <x v="340"/>
    <s v="CUST0730"/>
    <s v="PRD0036"/>
    <s v="STR005"/>
    <s v="EMP0141"/>
    <n v="3"/>
    <n v="5692.67"/>
    <n v="25"/>
    <n v="4269.5"/>
    <n v="12"/>
    <n v="1537.02"/>
    <n v="14345.53"/>
    <n v="11246.13"/>
    <n v="1562.3800000000015"/>
    <x v="3"/>
    <x v="3"/>
    <x v="1"/>
    <x v="0"/>
    <s v="20:25"/>
    <s v="Weekend"/>
    <x v="8"/>
    <n v="3"/>
    <n v="2025"/>
    <s v="Mar-2025"/>
    <x v="9"/>
    <s v="Digital Watch"/>
    <x v="30"/>
    <s v="TrendMart Kochi High Street"/>
    <x v="1"/>
    <s v="Vidya Murthy"/>
    <x v="0"/>
    <s v="Dhruv Mishra"/>
    <n v="15"/>
    <d v="2025-03-01T00:00:00"/>
    <x v="51"/>
    <n v="0.10891058050835357"/>
    <x v="1"/>
  </r>
  <r>
    <s v="INV102100"/>
    <x v="333"/>
    <s v="CUST0460"/>
    <s v="PRD0209"/>
    <s v="STR036"/>
    <s v="EMP0002"/>
    <n v="2"/>
    <n v="1215.9100000000001"/>
    <n v="25"/>
    <n v="607.96"/>
    <n v="12"/>
    <n v="218.86"/>
    <n v="2042.72"/>
    <n v="1742.52"/>
    <n v="81.340000000000032"/>
    <x v="1"/>
    <x v="1"/>
    <x v="0"/>
    <x v="0"/>
    <s v="14:37"/>
    <s v="Weekday"/>
    <x v="5"/>
    <n v="6"/>
    <n v="2024"/>
    <s v="Jun-2024"/>
    <x v="17"/>
    <s v="Formal Trouser"/>
    <x v="11"/>
    <s v="TrendMart Thiruvananthapuram Outlet"/>
    <x v="1"/>
    <s v="Ramesh Singh"/>
    <x v="1"/>
    <s v="Girish Sundaram"/>
    <n v="6"/>
    <d v="2024-06-01T00:00:00"/>
    <x v="245"/>
    <n v="3.981945641105978E-2"/>
    <x v="1"/>
  </r>
  <r>
    <s v="INV102101"/>
    <x v="346"/>
    <s v="CUST0749"/>
    <s v="PRD0007"/>
    <s v="STR014"/>
    <s v="EMP0160"/>
    <n v="1"/>
    <n v="4480.8999999999996"/>
    <n v="15"/>
    <n v="672.13"/>
    <n v="12"/>
    <n v="457.05"/>
    <n v="4265.82"/>
    <n v="3236.57"/>
    <n v="572.19999999999959"/>
    <x v="3"/>
    <x v="3"/>
    <x v="1"/>
    <x v="0"/>
    <s v="13:27"/>
    <s v="Weekend"/>
    <x v="5"/>
    <n v="6"/>
    <n v="2024"/>
    <s v="Jun-2024"/>
    <x v="2"/>
    <s v="Silk Saree"/>
    <x v="0"/>
    <s v="TrendMart Tirupati Outlet"/>
    <x v="0"/>
    <s v="Anusuya Mudaliar"/>
    <x v="1"/>
    <s v="Ganesh Iyengar"/>
    <n v="6"/>
    <d v="2024-06-01T00:00:00"/>
    <x v="185"/>
    <n v="0.13413599261103368"/>
    <x v="4"/>
  </r>
  <r>
    <s v="INV102102"/>
    <x v="141"/>
    <s v="CUST0650"/>
    <s v="PRD0142"/>
    <s v="STR040"/>
    <s v="EMP0132"/>
    <n v="4"/>
    <n v="493.13"/>
    <n v="10"/>
    <n v="197.25"/>
    <n v="5"/>
    <n v="88.76"/>
    <n v="1864.03"/>
    <n v="1199.44"/>
    <n v="575.82999999999993"/>
    <x v="3"/>
    <x v="3"/>
    <x v="0"/>
    <x v="0"/>
    <s v="11:39"/>
    <s v="Weekday"/>
    <x v="7"/>
    <n v="9"/>
    <n v="2024"/>
    <s v="Sep-2024"/>
    <x v="1"/>
    <s v="Round Neck"/>
    <x v="9"/>
    <s v="TrendMart Nizamabad Mall Kiosk"/>
    <x v="2"/>
    <s v="Rani Menon"/>
    <x v="1"/>
    <s v="Vasanthi Gupta"/>
    <n v="9"/>
    <d v="2024-09-01T00:00:00"/>
    <x v="87"/>
    <n v="0.30891670198441007"/>
    <x v="0"/>
  </r>
  <r>
    <s v="INV102103"/>
    <x v="243"/>
    <s v="CUST0185"/>
    <s v="PRD0118"/>
    <s v="STR003"/>
    <s v="EMP0160"/>
    <n v="1"/>
    <n v="2822.86"/>
    <n v="0"/>
    <n v="0"/>
    <n v="12"/>
    <n v="338.74"/>
    <n v="3161.6"/>
    <n v="1940.79"/>
    <n v="882.06999999999994"/>
    <x v="1"/>
    <x v="1"/>
    <x v="0"/>
    <x v="0"/>
    <s v="21:47"/>
    <s v="Weekday"/>
    <x v="4"/>
    <n v="2"/>
    <n v="2025"/>
    <s v="Feb-2025"/>
    <x v="15"/>
    <s v="Hoodie"/>
    <x v="30"/>
    <s v="TrendMart Tumakuru High Street"/>
    <x v="2"/>
    <s v="Jayaram Gupta"/>
    <x v="2"/>
    <s v="Ganesh Iyengar"/>
    <n v="14"/>
    <d v="2025-02-01T00:00:00"/>
    <x v="202"/>
    <n v="0.27899481275303645"/>
    <x v="2"/>
  </r>
  <r>
    <s v="INV102104"/>
    <x v="124"/>
    <s v="CUST0325"/>
    <s v="PRD0092"/>
    <s v="STR001"/>
    <s v="EMP0260"/>
    <n v="2"/>
    <n v="4015.76"/>
    <n v="10"/>
    <n v="803.15"/>
    <n v="12"/>
    <n v="867.4"/>
    <n v="8095.77"/>
    <n v="5464.62"/>
    <n v="1763.7500000000005"/>
    <x v="5"/>
    <x v="5"/>
    <x v="0"/>
    <x v="0"/>
    <s v="12:09"/>
    <s v="Weekend"/>
    <x v="0"/>
    <n v="12"/>
    <n v="2024"/>
    <s v="Dec-2024"/>
    <x v="2"/>
    <s v="Georgette Saree"/>
    <x v="39"/>
    <s v="TrendMart Kollam Standard"/>
    <x v="1"/>
    <s v="Kavya Murthy"/>
    <x v="3"/>
    <s v="Malathi Varma"/>
    <n v="12"/>
    <d v="2024-12-01T00:00:00"/>
    <x v="149"/>
    <n v="0.21786068527144425"/>
    <x v="0"/>
  </r>
  <r>
    <s v="INV102105"/>
    <x v="130"/>
    <s v="CUST0154"/>
    <s v="PRD0187"/>
    <s v="STR096"/>
    <s v="EMP0276"/>
    <n v="2"/>
    <n v="3097"/>
    <n v="20"/>
    <n v="1238.8"/>
    <n v="12"/>
    <n v="594.62"/>
    <n v="5549.82"/>
    <n v="3916.78"/>
    <n v="1038.4199999999996"/>
    <x v="2"/>
    <x v="2"/>
    <x v="0"/>
    <x v="0"/>
    <s v="11:01"/>
    <s v="Weekend"/>
    <x v="1"/>
    <n v="10"/>
    <n v="2024"/>
    <s v="Oct-2024"/>
    <x v="16"/>
    <s v="Sherwani"/>
    <x v="8"/>
    <s v="TrendMart Mangaluru Mall Kiosk"/>
    <x v="2"/>
    <s v="Suresh Gupta"/>
    <x v="0"/>
    <s v="Manoj Ramachandran"/>
    <n v="10"/>
    <d v="2024-10-01T00:00:00"/>
    <x v="219"/>
    <n v="0.18710877109527871"/>
    <x v="3"/>
  </r>
  <r>
    <s v="INV102106"/>
    <x v="47"/>
    <s v="CUST0353"/>
    <s v="PRD0166"/>
    <s v="STR035"/>
    <s v="EMP0086"/>
    <n v="1"/>
    <n v="1409.71"/>
    <n v="10"/>
    <n v="140.97"/>
    <n v="12"/>
    <n v="152.25"/>
    <n v="1420.99"/>
    <n v="1029.24"/>
    <n v="239.5"/>
    <x v="4"/>
    <x v="4"/>
    <x v="0"/>
    <x v="0"/>
    <s v="14:55"/>
    <s v="Weekday"/>
    <x v="9"/>
    <n v="11"/>
    <n v="2024"/>
    <s v="Nov-2024"/>
    <x v="4"/>
    <s v="Joggers"/>
    <x v="9"/>
    <s v="TrendMart Vijayawada Mall Kiosk"/>
    <x v="0"/>
    <s v="Gayathri Gowda"/>
    <x v="1"/>
    <s v="Anil Reddy"/>
    <n v="11"/>
    <d v="2024-11-01T00:00:00"/>
    <x v="242"/>
    <n v="0.1685444654782933"/>
    <x v="0"/>
  </r>
  <r>
    <s v="INV102107"/>
    <x v="288"/>
    <s v="CUST0456"/>
    <s v="PRD0157"/>
    <s v="STR003"/>
    <s v="EMP0207"/>
    <n v="2"/>
    <n v="3195.62"/>
    <n v="0"/>
    <n v="0"/>
    <n v="3"/>
    <n v="191.74"/>
    <n v="6582.98"/>
    <n v="3979.86"/>
    <n v="2411.3799999999992"/>
    <x v="2"/>
    <x v="2"/>
    <x v="1"/>
    <x v="0"/>
    <s v="20:54"/>
    <s v="Weekday"/>
    <x v="2"/>
    <n v="5"/>
    <n v="2024"/>
    <s v="May-2024"/>
    <x v="14"/>
    <s v="Ring"/>
    <x v="11"/>
    <s v="TrendMart Tumakuru High Street"/>
    <x v="2"/>
    <s v="Hemanth Naidu"/>
    <x v="0"/>
    <s v="Chitra Bhat"/>
    <n v="5"/>
    <d v="2024-05-01T00:00:00"/>
    <x v="115"/>
    <n v="0.36630522954649708"/>
    <x v="2"/>
  </r>
  <r>
    <s v="INV102108"/>
    <x v="179"/>
    <s v="CUST0584"/>
    <s v="PRD0129"/>
    <s v="STR074"/>
    <s v="EMP0204"/>
    <n v="2"/>
    <n v="674.83"/>
    <n v="0"/>
    <n v="0"/>
    <n v="5"/>
    <n v="67.48"/>
    <n v="1417.14"/>
    <n v="807.42"/>
    <n v="542.24000000000012"/>
    <x v="0"/>
    <x v="0"/>
    <x v="1"/>
    <x v="0"/>
    <s v="15:37"/>
    <s v="Weekday"/>
    <x v="5"/>
    <n v="6"/>
    <n v="2024"/>
    <s v="Jun-2024"/>
    <x v="6"/>
    <s v="Cap"/>
    <x v="2"/>
    <s v="TrendMart Kurnool High Street"/>
    <x v="0"/>
    <s v="Vinod Naidu"/>
    <x v="0"/>
    <s v="Rahul Krishnan"/>
    <n v="6"/>
    <d v="2024-06-01T00:00:00"/>
    <x v="54"/>
    <n v="0.38262980368912042"/>
    <x v="2"/>
  </r>
  <r>
    <s v="INV102109"/>
    <x v="185"/>
    <s v="CUST0175"/>
    <s v="PRD0065"/>
    <s v="STR107"/>
    <s v="EMP0204"/>
    <n v="2"/>
    <n v="3787.62"/>
    <n v="10"/>
    <n v="757.52"/>
    <n v="12"/>
    <n v="818.13"/>
    <n v="7635.85"/>
    <n v="5267.12"/>
    <n v="1550.6000000000004"/>
    <x v="0"/>
    <x v="0"/>
    <x v="1"/>
    <x v="0"/>
    <s v="11:16"/>
    <s v="Weekday"/>
    <x v="11"/>
    <n v="8"/>
    <n v="2024"/>
    <s v="Aug-2024"/>
    <x v="2"/>
    <s v="Georgette Saree"/>
    <x v="2"/>
    <s v="TrendMart Kochi High Street"/>
    <x v="1"/>
    <s v="Akhila Naicker"/>
    <x v="0"/>
    <s v="Rahul Krishnan"/>
    <n v="8"/>
    <d v="2024-08-01T00:00:00"/>
    <x v="2"/>
    <n v="0.20306842067353342"/>
    <x v="0"/>
  </r>
  <r>
    <s v="INV102110"/>
    <x v="232"/>
    <s v="CUST0835"/>
    <s v="PRD0217"/>
    <s v="STR070"/>
    <s v="EMP0015"/>
    <n v="5"/>
    <n v="1002.25"/>
    <n v="5"/>
    <n v="250.56"/>
    <n v="12"/>
    <n v="571.28"/>
    <n v="5331.97"/>
    <n v="3612"/>
    <n v="1148.6900000000003"/>
    <x v="2"/>
    <x v="2"/>
    <x v="1"/>
    <x v="0"/>
    <s v="20:12"/>
    <s v="Weekday"/>
    <x v="1"/>
    <n v="10"/>
    <n v="2024"/>
    <s v="Oct-2024"/>
    <x v="7"/>
    <s v="Straight Fit"/>
    <x v="47"/>
    <s v="TrendMart Alappuzha Mall Kiosk"/>
    <x v="1"/>
    <s v="Latha Iyer"/>
    <x v="3"/>
    <s v="Vikram Bhat"/>
    <n v="10"/>
    <d v="2024-10-01T00:00:00"/>
    <x v="214"/>
    <n v="0.21543444543011311"/>
    <x v="2"/>
  </r>
  <r>
    <s v="INV102111"/>
    <x v="301"/>
    <s v="CUST0289"/>
    <s v="PRD0169"/>
    <s v="STR081"/>
    <s v="EMP0206"/>
    <n v="2"/>
    <n v="1829"/>
    <n v="10"/>
    <n v="365.8"/>
    <n v="12"/>
    <n v="395.06"/>
    <n v="3687.26"/>
    <n v="2814.66"/>
    <n v="477.54000000000036"/>
    <x v="2"/>
    <x v="2"/>
    <x v="1"/>
    <x v="0"/>
    <s v="19:19"/>
    <s v="Weekday"/>
    <x v="0"/>
    <n v="12"/>
    <n v="2024"/>
    <s v="Dec-2024"/>
    <x v="8"/>
    <s v="Maxi Dress"/>
    <x v="10"/>
    <s v="TrendMart Alappuzha Outlet"/>
    <x v="1"/>
    <s v="Balaji Kumar"/>
    <x v="1"/>
    <s v="Arjun Krishnan"/>
    <n v="12"/>
    <d v="2024-12-01T00:00:00"/>
    <x v="13"/>
    <n v="0.12951080205898155"/>
    <x v="0"/>
  </r>
  <r>
    <s v="INV102112"/>
    <x v="128"/>
    <s v="CUST0830"/>
    <s v="PRD0218"/>
    <s v="STR070"/>
    <s v="EMP0215"/>
    <n v="1"/>
    <n v="748.09"/>
    <n v="20"/>
    <n v="149.62"/>
    <n v="5"/>
    <n v="29.92"/>
    <n v="628.39"/>
    <n v="513.84"/>
    <n v="84.629999999999953"/>
    <x v="2"/>
    <x v="2"/>
    <x v="0"/>
    <x v="0"/>
    <s v="14:06"/>
    <s v="Weekday"/>
    <x v="9"/>
    <n v="11"/>
    <n v="2024"/>
    <s v="Nov-2024"/>
    <x v="18"/>
    <s v="Card Holder"/>
    <x v="10"/>
    <s v="TrendMart Alappuzha Mall Kiosk"/>
    <x v="1"/>
    <s v="Nandakumar Mishra"/>
    <x v="1"/>
    <s v="Praveen Gupta"/>
    <n v="11"/>
    <d v="2024-11-01T00:00:00"/>
    <x v="40"/>
    <n v="0.13467750919015253"/>
    <x v="3"/>
  </r>
  <r>
    <s v="INV102113"/>
    <x v="217"/>
    <s v="CUST0782"/>
    <s v="PRD0145"/>
    <s v="STR116"/>
    <s v="EMP0194"/>
    <n v="2"/>
    <n v="1640.97"/>
    <n v="10"/>
    <n v="328.19"/>
    <n v="12"/>
    <n v="354.45"/>
    <n v="3308.2"/>
    <n v="2266.54"/>
    <n v="687.20999999999981"/>
    <x v="0"/>
    <x v="0"/>
    <x v="1"/>
    <x v="0"/>
    <s v="21:07"/>
    <s v="Weekday"/>
    <x v="3"/>
    <n v="7"/>
    <n v="2024"/>
    <s v="Jul-2024"/>
    <x v="8"/>
    <s v="Shirt Dress"/>
    <x v="42"/>
    <s v="TrendMart Madurai High Street"/>
    <x v="1"/>
    <s v="Rahul Yadav"/>
    <x v="3"/>
    <s v="Pranav Reddy"/>
    <n v="7"/>
    <d v="2024-07-01T00:00:00"/>
    <x v="94"/>
    <n v="0.20772927876186442"/>
    <x v="0"/>
  </r>
  <r>
    <s v="INV102114"/>
    <x v="25"/>
    <s v="CUST0319"/>
    <s v="PRD0027"/>
    <s v="STR009"/>
    <s v="EMP0203"/>
    <n v="1"/>
    <n v="2851.53"/>
    <n v="30"/>
    <n v="855.46"/>
    <n v="12"/>
    <n v="239.53"/>
    <n v="2235.6"/>
    <n v="2198.2199999999998"/>
    <n v="-202.14999999999989"/>
    <x v="3"/>
    <x v="3"/>
    <x v="1"/>
    <x v="0"/>
    <s v="13:17"/>
    <s v="Weekday"/>
    <x v="7"/>
    <n v="9"/>
    <n v="2024"/>
    <s v="Sep-2024"/>
    <x v="12"/>
    <s v="Sling Bag"/>
    <x v="13"/>
    <s v="TrendMart Thrissur High Street"/>
    <x v="1"/>
    <s v="Kalyani Bhat"/>
    <x v="0"/>
    <s v="Rani Mishra"/>
    <n v="9"/>
    <d v="2024-09-01T00:00:00"/>
    <x v="92"/>
    <n v="-9.0423152621220207E-2"/>
    <x v="1"/>
  </r>
  <r>
    <s v="INV102115"/>
    <x v="239"/>
    <s v="CUST0028"/>
    <s v="PRD0010"/>
    <s v="STR021"/>
    <s v="EMP0240"/>
    <n v="2"/>
    <n v="1592.79"/>
    <n v="10"/>
    <n v="318.56"/>
    <n v="12"/>
    <n v="344.04"/>
    <n v="3211.06"/>
    <n v="2123"/>
    <n v="744.02"/>
    <x v="0"/>
    <x v="0"/>
    <x v="0"/>
    <x v="0"/>
    <s v="14:04"/>
    <s v="Weekday"/>
    <x v="5"/>
    <n v="6"/>
    <n v="2024"/>
    <s v="Jun-2024"/>
    <x v="5"/>
    <s v="Skinny Fit"/>
    <x v="26"/>
    <s v="TrendMart Kozhikode Standard"/>
    <x v="1"/>
    <s v="Chitra Reddy"/>
    <x v="0"/>
    <s v="Gopal Prasad"/>
    <n v="6"/>
    <d v="2024-06-01T00:00:00"/>
    <x v="112"/>
    <n v="0.23170541814852416"/>
    <x v="0"/>
  </r>
  <r>
    <s v="INV102116"/>
    <x v="148"/>
    <s v="CUST0832"/>
    <s v="PRD0142"/>
    <s v="STR037"/>
    <s v="EMP0240"/>
    <n v="3"/>
    <n v="532.17999999999995"/>
    <n v="20"/>
    <n v="319.31"/>
    <n v="5"/>
    <n v="63.86"/>
    <n v="1341.09"/>
    <n v="899.58"/>
    <n v="377.64999999999986"/>
    <x v="0"/>
    <x v="0"/>
    <x v="1"/>
    <x v="0"/>
    <s v="14:56"/>
    <s v="Weekend"/>
    <x v="2"/>
    <n v="5"/>
    <n v="2024"/>
    <s v="May-2024"/>
    <x v="1"/>
    <s v="Round Neck"/>
    <x v="9"/>
    <s v="TrendMart Vijayawada High Street"/>
    <x v="0"/>
    <s v="Deepak Iyengar"/>
    <x v="1"/>
    <s v="Gopal Prasad"/>
    <n v="5"/>
    <d v="2024-05-01T00:00:00"/>
    <x v="87"/>
    <n v="0.28159929609496742"/>
    <x v="3"/>
  </r>
  <r>
    <s v="INV102117"/>
    <x v="301"/>
    <s v="CUST0330"/>
    <s v="PRD0119"/>
    <s v="STR097"/>
    <s v="EMP0121"/>
    <n v="3"/>
    <n v="755.29"/>
    <n v="0"/>
    <n v="0"/>
    <n v="5"/>
    <n v="113.29"/>
    <n v="2379.16"/>
    <n v="1284.48"/>
    <n v="981.38999999999987"/>
    <x v="1"/>
    <x v="1"/>
    <x v="0"/>
    <x v="1"/>
    <s v="17:02"/>
    <s v="Weekday"/>
    <x v="0"/>
    <n v="12"/>
    <n v="2024"/>
    <s v="Dec-2024"/>
    <x v="1"/>
    <s v="Round Neck"/>
    <x v="26"/>
    <s v="TrendMart Thiruvananthapuram High Street"/>
    <x v="1"/>
    <s v="Rohit Singh"/>
    <x v="0"/>
    <s v="Yamini Pandian"/>
    <n v="12"/>
    <d v="2024-12-01T00:00:00"/>
    <x v="181"/>
    <n v="0.41249432572840833"/>
    <x v="2"/>
  </r>
  <r>
    <s v="INV102118"/>
    <x v="16"/>
    <s v="CUST0420"/>
    <s v="PRD0137"/>
    <s v="STR083"/>
    <s v="EMP0127"/>
    <n v="1"/>
    <n v="715.42"/>
    <n v="25"/>
    <n v="178.85"/>
    <n v="5"/>
    <n v="26.83"/>
    <n v="563.4"/>
    <n v="522.38"/>
    <n v="14.189999999999984"/>
    <x v="0"/>
    <x v="0"/>
    <x v="1"/>
    <x v="0"/>
    <s v="19:56"/>
    <s v="Weekday"/>
    <x v="1"/>
    <n v="10"/>
    <n v="2024"/>
    <s v="Oct-2024"/>
    <x v="10"/>
    <s v="Crop Top"/>
    <x v="19"/>
    <s v="TrendMart Tumakuru Outlet"/>
    <x v="2"/>
    <s v="Ravi Krishnan"/>
    <x v="2"/>
    <s v="Chandra Reddy"/>
    <n v="10"/>
    <d v="2024-10-01T00:00:00"/>
    <x v="99"/>
    <n v="2.5186368477103274E-2"/>
    <x v="1"/>
  </r>
  <r>
    <s v="INV102119"/>
    <x v="224"/>
    <s v="CUST0622"/>
    <s v="PRD0145"/>
    <s v="STR075"/>
    <s v="EMP0001"/>
    <n v="3"/>
    <n v="1687.94"/>
    <n v="25"/>
    <n v="1265.95"/>
    <n v="12"/>
    <n v="455.74"/>
    <n v="4253.6099999999997"/>
    <n v="3399.81"/>
    <n v="398.05999999999972"/>
    <x v="0"/>
    <x v="0"/>
    <x v="1"/>
    <x v="0"/>
    <s v="13:44"/>
    <s v="Weekday"/>
    <x v="11"/>
    <n v="8"/>
    <n v="2024"/>
    <s v="Aug-2024"/>
    <x v="8"/>
    <s v="Shirt Dress"/>
    <x v="42"/>
    <s v="TrendMart Chennai Standard"/>
    <x v="1"/>
    <s v="Preethi Murthy"/>
    <x v="3"/>
    <s v="Charulatha Kumar"/>
    <n v="8"/>
    <d v="2024-08-01T00:00:00"/>
    <x v="94"/>
    <n v="9.3581687084617476E-2"/>
    <x v="1"/>
  </r>
  <r>
    <s v="INV102120"/>
    <x v="246"/>
    <s v="CUST0709"/>
    <s v="PRD0126"/>
    <s v="STR030"/>
    <s v="EMP0141"/>
    <n v="1"/>
    <n v="1010.32"/>
    <n v="10"/>
    <n v="101.03"/>
    <n v="12"/>
    <n v="109.11"/>
    <n v="1018.4"/>
    <n v="645.59"/>
    <n v="263.69999999999993"/>
    <x v="0"/>
    <x v="0"/>
    <x v="0"/>
    <x v="0"/>
    <s v="10:35"/>
    <s v="Weekday"/>
    <x v="8"/>
    <n v="3"/>
    <n v="2025"/>
    <s v="Mar-2025"/>
    <x v="11"/>
    <s v="Formal Shirt"/>
    <x v="38"/>
    <s v="TrendMart Kochi Standard"/>
    <x v="1"/>
    <s v="Usha Yadav"/>
    <x v="2"/>
    <s v="Dhruv Mishra"/>
    <n v="15"/>
    <d v="2025-03-01T00:00:00"/>
    <x v="76"/>
    <n v="0.25893558523173599"/>
    <x v="0"/>
  </r>
  <r>
    <s v="INV102121"/>
    <x v="228"/>
    <s v="CUST0330"/>
    <s v="PRD0212"/>
    <s v="STR047"/>
    <s v="EMP0215"/>
    <n v="1"/>
    <n v="2911.28"/>
    <n v="0"/>
    <n v="0"/>
    <n v="12"/>
    <n v="349.35"/>
    <n v="3260.63"/>
    <n v="2039.7"/>
    <n v="871.58"/>
    <x v="2"/>
    <x v="2"/>
    <x v="0"/>
    <x v="0"/>
    <s v="18:12"/>
    <s v="Weekend"/>
    <x v="4"/>
    <n v="2"/>
    <n v="2025"/>
    <s v="Feb-2025"/>
    <x v="9"/>
    <s v="Digital Watch"/>
    <x v="36"/>
    <s v="TrendMart Kurnool Standard"/>
    <x v="0"/>
    <s v="Rohit Singh"/>
    <x v="0"/>
    <s v="Praveen Gupta"/>
    <n v="14"/>
    <d v="2025-02-01T00:00:00"/>
    <x v="161"/>
    <n v="0.26730417127978334"/>
    <x v="2"/>
  </r>
  <r>
    <s v="INV102122"/>
    <x v="162"/>
    <s v="CUST0283"/>
    <s v="PRD0240"/>
    <s v="STR074"/>
    <s v="EMP0132"/>
    <n v="1"/>
    <n v="476.09"/>
    <n v="0"/>
    <n v="0"/>
    <n v="5"/>
    <n v="23.8"/>
    <n v="499.89"/>
    <n v="367.86"/>
    <n v="108.22999999999998"/>
    <x v="0"/>
    <x v="0"/>
    <x v="1"/>
    <x v="0"/>
    <s v="11:22"/>
    <s v="Weekday"/>
    <x v="2"/>
    <n v="5"/>
    <n v="2024"/>
    <s v="May-2024"/>
    <x v="18"/>
    <s v="Card Holder"/>
    <x v="29"/>
    <s v="TrendMart Kurnool High Street"/>
    <x v="0"/>
    <s v="Nandini Chetty"/>
    <x v="0"/>
    <s v="Vasanthi Gupta"/>
    <n v="5"/>
    <d v="2024-05-01T00:00:00"/>
    <x v="241"/>
    <n v="0.21650763167896933"/>
    <x v="2"/>
  </r>
  <r>
    <s v="INV102123"/>
    <x v="81"/>
    <s v="CUST0778"/>
    <s v="PRD0008"/>
    <s v="STR052"/>
    <s v="EMP0061"/>
    <n v="2"/>
    <n v="1338.33"/>
    <n v="0"/>
    <n v="0"/>
    <n v="12"/>
    <n v="321.2"/>
    <n v="2997.86"/>
    <n v="1877.22"/>
    <n v="799.44"/>
    <x v="1"/>
    <x v="1"/>
    <x v="1"/>
    <x v="0"/>
    <s v="19:30"/>
    <s v="Weekend"/>
    <x v="1"/>
    <n v="10"/>
    <n v="2024"/>
    <s v="Oct-2024"/>
    <x v="18"/>
    <s v="Zip Wallet"/>
    <x v="21"/>
    <s v="TrendMart Guntur High Street"/>
    <x v="0"/>
    <s v="Deepak Prasad"/>
    <x v="0"/>
    <s v="Ganapathy Naidu"/>
    <n v="10"/>
    <d v="2024-10-01T00:00:00"/>
    <x v="246"/>
    <n v="0.26667022476032903"/>
    <x v="2"/>
  </r>
  <r>
    <s v="INV102124"/>
    <x v="153"/>
    <s v="CUST0433"/>
    <s v="PRD0116"/>
    <s v="STR038"/>
    <s v="EMP0001"/>
    <n v="1"/>
    <n v="1419.26"/>
    <n v="5"/>
    <n v="70.959999999999994"/>
    <n v="12"/>
    <n v="161.80000000000001"/>
    <n v="1510.1"/>
    <n v="1048.71"/>
    <n v="299.58999999999986"/>
    <x v="1"/>
    <x v="1"/>
    <x v="1"/>
    <x v="0"/>
    <s v="11:25"/>
    <s v="Weekday"/>
    <x v="7"/>
    <n v="9"/>
    <n v="2024"/>
    <s v="Sep-2024"/>
    <x v="7"/>
    <s v="Bootcut"/>
    <x v="13"/>
    <s v="TrendMart Tumakuru Standard"/>
    <x v="2"/>
    <s v="Kavya Rao"/>
    <x v="0"/>
    <s v="Charulatha Kumar"/>
    <n v="9"/>
    <d v="2024-09-01T00:00:00"/>
    <x v="56"/>
    <n v="0.19839083504403673"/>
    <x v="2"/>
  </r>
  <r>
    <s v="INV102125"/>
    <x v="239"/>
    <s v="CUST0179"/>
    <s v="PRD0204"/>
    <s v="STR086"/>
    <s v="EMP0072"/>
    <n v="1"/>
    <n v="915.6"/>
    <n v="10"/>
    <n v="91.56"/>
    <n v="5"/>
    <n v="41.2"/>
    <n v="865.24"/>
    <n v="695.67"/>
    <n v="128.37000000000006"/>
    <x v="0"/>
    <x v="0"/>
    <x v="1"/>
    <x v="0"/>
    <s v="16:54"/>
    <s v="Weekday"/>
    <x v="5"/>
    <n v="6"/>
    <n v="2024"/>
    <s v="Jun-2024"/>
    <x v="12"/>
    <s v="Clutch"/>
    <x v="46"/>
    <s v="TrendMart Thiruvananthapuram Outlet"/>
    <x v="1"/>
    <s v="Kavya Venkatesan"/>
    <x v="1"/>
    <s v="Anitha Ramachandran"/>
    <n v="6"/>
    <d v="2024-06-01T00:00:00"/>
    <x v="190"/>
    <n v="0.14836345984929045"/>
    <x v="0"/>
  </r>
  <r>
    <s v="INV102126"/>
    <x v="77"/>
    <s v="CUST0776"/>
    <s v="PRD0106"/>
    <s v="STR066"/>
    <s v="EMP0127"/>
    <n v="3"/>
    <n v="3380.14"/>
    <n v="5"/>
    <n v="507.02"/>
    <n v="12"/>
    <n v="1156.01"/>
    <n v="10789.41"/>
    <n v="6713.46"/>
    <n v="2919.9399999999996"/>
    <x v="1"/>
    <x v="1"/>
    <x v="1"/>
    <x v="0"/>
    <s v="12:11"/>
    <s v="Weekday"/>
    <x v="5"/>
    <n v="6"/>
    <n v="2024"/>
    <s v="Jun-2024"/>
    <x v="3"/>
    <s v="Slippers"/>
    <x v="43"/>
    <s v="TrendMart Dindigul Standard"/>
    <x v="1"/>
    <s v="Vijay Singh"/>
    <x v="3"/>
    <s v="Chandra Reddy"/>
    <n v="6"/>
    <d v="2024-06-01T00:00:00"/>
    <x v="158"/>
    <n v="0.27063018274400541"/>
    <x v="2"/>
  </r>
  <r>
    <s v="INV102127"/>
    <x v="255"/>
    <s v="CUST0617"/>
    <s v="PRD0051"/>
    <s v="STR070"/>
    <s v="EMP0008"/>
    <n v="1"/>
    <n v="1203.1600000000001"/>
    <n v="30"/>
    <n v="360.95"/>
    <n v="3"/>
    <n v="25.27"/>
    <n v="867.48"/>
    <n v="954.04"/>
    <n v="-111.82999999999994"/>
    <x v="1"/>
    <x v="1"/>
    <x v="0"/>
    <x v="0"/>
    <s v="11:15"/>
    <s v="Weekday"/>
    <x v="9"/>
    <n v="11"/>
    <n v="2024"/>
    <s v="Nov-2024"/>
    <x v="14"/>
    <s v="Necklace"/>
    <x v="46"/>
    <s v="TrendMart Alappuzha Mall Kiosk"/>
    <x v="1"/>
    <s v="Kavya Gowda"/>
    <x v="0"/>
    <s v="Deepak Kamath"/>
    <n v="11"/>
    <d v="2024-11-01T00:00:00"/>
    <x v="113"/>
    <n v="-0.12891363489648169"/>
    <x v="1"/>
  </r>
  <r>
    <s v="INV102128"/>
    <x v="157"/>
    <s v="CUST0183"/>
    <s v="PRD0219"/>
    <s v="STR010"/>
    <s v="EMP0156"/>
    <n v="1"/>
    <n v="561.61"/>
    <n v="5"/>
    <n v="28.08"/>
    <n v="5"/>
    <n v="26.68"/>
    <n v="560.21"/>
    <n v="410.37"/>
    <n v="123.16000000000003"/>
    <x v="0"/>
    <x v="0"/>
    <x v="1"/>
    <x v="1"/>
    <s v="10:55"/>
    <s v="Weekday"/>
    <x v="7"/>
    <n v="9"/>
    <n v="2024"/>
    <s v="Sep-2024"/>
    <x v="4"/>
    <s v="Shorts"/>
    <x v="37"/>
    <s v="TrendMart Kochi Mall Kiosk"/>
    <x v="1"/>
    <s v="Lokesh Mudaliar"/>
    <x v="1"/>
    <s v="Deepthi Iyengar"/>
    <n v="9"/>
    <d v="2024-09-01T00:00:00"/>
    <x v="150"/>
    <n v="0.21984612913014764"/>
    <x v="2"/>
  </r>
  <r>
    <s v="INV102129"/>
    <x v="81"/>
    <s v="CUST0822"/>
    <s v="PRD0150"/>
    <s v="STR032"/>
    <s v="EMP0073"/>
    <n v="2"/>
    <n v="793.62"/>
    <n v="10"/>
    <n v="158.72"/>
    <n v="5"/>
    <n v="71.430000000000007"/>
    <n v="1499.95"/>
    <n v="1050.9000000000001"/>
    <n v="377.61999999999995"/>
    <x v="3"/>
    <x v="3"/>
    <x v="1"/>
    <x v="0"/>
    <s v="18:55"/>
    <s v="Weekend"/>
    <x v="1"/>
    <n v="10"/>
    <n v="2024"/>
    <s v="Oct-2024"/>
    <x v="13"/>
    <s v="Girls Frock"/>
    <x v="7"/>
    <s v="TrendMart Kochi Standard"/>
    <x v="1"/>
    <s v="Arun Chandran"/>
    <x v="0"/>
    <s v="Sathish Sundaram"/>
    <n v="10"/>
    <d v="2024-10-01T00:00:00"/>
    <x v="38"/>
    <n v="0.25175505850195001"/>
    <x v="0"/>
  </r>
  <r>
    <s v="INV102130"/>
    <x v="272"/>
    <s v="CUST0276"/>
    <s v="PRD0213"/>
    <s v="STR102"/>
    <s v="EMP0009"/>
    <n v="3"/>
    <n v="7941.96"/>
    <n v="20"/>
    <n v="4765.18"/>
    <n v="3"/>
    <n v="571.82000000000005"/>
    <n v="19632.52"/>
    <n v="14601.63"/>
    <n v="4459.0700000000015"/>
    <x v="0"/>
    <x v="0"/>
    <x v="0"/>
    <x v="0"/>
    <s v="18:15"/>
    <s v="Weekend"/>
    <x v="9"/>
    <n v="11"/>
    <n v="2024"/>
    <s v="Nov-2024"/>
    <x v="14"/>
    <s v="Earrings"/>
    <x v="9"/>
    <s v="TrendMart Tirunelveli High Street"/>
    <x v="1"/>
    <s v="Chandra Mishra"/>
    <x v="0"/>
    <s v="Vinod Hegde"/>
    <n v="11"/>
    <d v="2024-11-01T00:00:00"/>
    <x v="80"/>
    <n v="0.22712672647220028"/>
    <x v="3"/>
  </r>
  <r>
    <s v="INV102131"/>
    <x v="353"/>
    <s v="CUST0391"/>
    <s v="PRD0244"/>
    <s v="STR058"/>
    <s v="EMP0215"/>
    <n v="2"/>
    <n v="1316.2"/>
    <n v="0"/>
    <n v="0"/>
    <n v="12"/>
    <n v="315.89"/>
    <n v="2948.29"/>
    <n v="1621.24"/>
    <n v="1011.16"/>
    <x v="3"/>
    <x v="3"/>
    <x v="0"/>
    <x v="0"/>
    <s v="15:29"/>
    <s v="Weekend"/>
    <x v="8"/>
    <n v="3"/>
    <n v="2025"/>
    <s v="Mar-2025"/>
    <x v="8"/>
    <s v="Shirt Dress"/>
    <x v="32"/>
    <s v="TrendMart Thoothukudi Flagship"/>
    <x v="1"/>
    <s v="Rajesh Mishra"/>
    <x v="0"/>
    <s v="Praveen Gupta"/>
    <n v="15"/>
    <d v="2025-03-01T00:00:00"/>
    <x v="122"/>
    <n v="0.34296490508057215"/>
    <x v="2"/>
  </r>
  <r>
    <s v="INV102132"/>
    <x v="21"/>
    <s v="CUST0785"/>
    <s v="PRD0177"/>
    <s v="STR117"/>
    <s v="EMP0073"/>
    <n v="2"/>
    <n v="840.34"/>
    <n v="10"/>
    <n v="168.07"/>
    <n v="5"/>
    <n v="75.63"/>
    <n v="1588.24"/>
    <n v="1259.44"/>
    <n v="253.16999999999996"/>
    <x v="3"/>
    <x v="3"/>
    <x v="0"/>
    <x v="0"/>
    <s v="16:38"/>
    <s v="Weekday"/>
    <x v="3"/>
    <n v="7"/>
    <n v="2024"/>
    <s v="Jul-2024"/>
    <x v="10"/>
    <s v="Crop Top"/>
    <x v="28"/>
    <s v="TrendMart Tirunelveli Flagship"/>
    <x v="1"/>
    <s v="Bharathi Pandian"/>
    <x v="0"/>
    <s v="Sathish Sundaram"/>
    <n v="7"/>
    <d v="2024-07-01T00:00:00"/>
    <x v="73"/>
    <n v="0.15940286102855988"/>
    <x v="0"/>
  </r>
  <r>
    <s v="INV102133"/>
    <x v="237"/>
    <s v="CUST0173"/>
    <s v="PRD0139"/>
    <s v="STR056"/>
    <s v="EMP0223"/>
    <n v="2"/>
    <n v="1073.6099999999999"/>
    <n v="25"/>
    <n v="536.79999999999995"/>
    <n v="12"/>
    <n v="193.25"/>
    <n v="1803.67"/>
    <n v="1732.12"/>
    <n v="-121.69999999999982"/>
    <x v="0"/>
    <x v="0"/>
    <x v="0"/>
    <x v="0"/>
    <s v="14:34"/>
    <s v="Weekday"/>
    <x v="9"/>
    <n v="11"/>
    <n v="2024"/>
    <s v="Nov-2024"/>
    <x v="5"/>
    <s v="Slim Fit"/>
    <x v="27"/>
    <s v="TrendMart Nizamabad Standard"/>
    <x v="2"/>
    <s v="Bhagya Sharma"/>
    <x v="3"/>
    <s v="Meena Krishnan"/>
    <n v="11"/>
    <d v="2024-11-01T00:00:00"/>
    <x v="46"/>
    <n v="-6.7473540059988693E-2"/>
    <x v="1"/>
  </r>
  <r>
    <s v="INV102134"/>
    <x v="81"/>
    <s v="CUST0773"/>
    <s v="PRD0077"/>
    <s v="STR055"/>
    <s v="EMP0204"/>
    <n v="3"/>
    <n v="1292.8399999999999"/>
    <n v="0"/>
    <n v="0"/>
    <n v="12"/>
    <n v="465.42"/>
    <n v="4343.9399999999996"/>
    <n v="2395.38"/>
    <n v="1483.1399999999994"/>
    <x v="4"/>
    <x v="4"/>
    <x v="1"/>
    <x v="0"/>
    <s v="21:53"/>
    <s v="Weekend"/>
    <x v="1"/>
    <n v="10"/>
    <n v="2024"/>
    <s v="Oct-2024"/>
    <x v="17"/>
    <s v="Formal Trouser"/>
    <x v="6"/>
    <s v="TrendMart Nellore High Street"/>
    <x v="0"/>
    <s v="Jagan Gopalakrishnan"/>
    <x v="1"/>
    <s v="Rahul Krishnan"/>
    <n v="10"/>
    <d v="2024-10-01T00:00:00"/>
    <x v="240"/>
    <n v="0.34142736778132282"/>
    <x v="2"/>
  </r>
  <r>
    <s v="INV102135"/>
    <x v="156"/>
    <s v="CUST0401"/>
    <s v="PRD0224"/>
    <s v="STR055"/>
    <s v="EMP0206"/>
    <n v="1"/>
    <n v="4716.7"/>
    <n v="20"/>
    <n v="943.34"/>
    <n v="12"/>
    <n v="452.8"/>
    <n v="4226.16"/>
    <n v="3370.8"/>
    <n v="402.55999999999966"/>
    <x v="1"/>
    <x v="1"/>
    <x v="0"/>
    <x v="0"/>
    <s v="14:16"/>
    <s v="Weekday"/>
    <x v="10"/>
    <n v="4"/>
    <n v="2024"/>
    <s v="Apr-2024"/>
    <x v="2"/>
    <s v="Printed Saree"/>
    <x v="3"/>
    <s v="TrendMart Nellore High Street"/>
    <x v="0"/>
    <s v="Sunita Gopalakrishnan"/>
    <x v="1"/>
    <s v="Arjun Krishnan"/>
    <n v="4"/>
    <d v="2024-04-01T00:00:00"/>
    <x v="3"/>
    <n v="9.5254320707214041E-2"/>
    <x v="3"/>
  </r>
  <r>
    <s v="INV102136"/>
    <x v="163"/>
    <s v="CUST0727"/>
    <s v="PRD0213"/>
    <s v="STR059"/>
    <s v="EMP0173"/>
    <n v="2"/>
    <n v="6737.28"/>
    <n v="30"/>
    <n v="4042.37"/>
    <n v="3"/>
    <n v="282.97000000000003"/>
    <n v="9715.16"/>
    <n v="9734.42"/>
    <n v="-302.23000000000025"/>
    <x v="5"/>
    <x v="5"/>
    <x v="1"/>
    <x v="1"/>
    <s v="12:18"/>
    <s v="Weekday"/>
    <x v="0"/>
    <n v="12"/>
    <n v="2024"/>
    <s v="Dec-2024"/>
    <x v="14"/>
    <s v="Earrings"/>
    <x v="9"/>
    <s v="TrendMart Bengaluru Mall Kiosk"/>
    <x v="2"/>
    <s v="Venkat Naidu"/>
    <x v="1"/>
    <s v="Logesh Gopalakrishnan"/>
    <n v="12"/>
    <d v="2024-12-01T00:00:00"/>
    <x v="80"/>
    <n v="-3.1109111944630893E-2"/>
    <x v="1"/>
  </r>
  <r>
    <s v="INV102137"/>
    <x v="27"/>
    <s v="CUST0010"/>
    <s v="PRD0060"/>
    <s v="STR068"/>
    <s v="EMP0045"/>
    <n v="2"/>
    <n v="2544.13"/>
    <n v="15"/>
    <n v="763.24"/>
    <n v="12"/>
    <n v="519"/>
    <n v="4844.0200000000004"/>
    <n v="2864.02"/>
    <n v="1461.0000000000005"/>
    <x v="0"/>
    <x v="0"/>
    <x v="0"/>
    <x v="0"/>
    <s v="10:51"/>
    <s v="Weekend"/>
    <x v="1"/>
    <n v="10"/>
    <n v="2024"/>
    <s v="Oct-2024"/>
    <x v="3"/>
    <s v="Formal Shoes"/>
    <x v="29"/>
    <s v="TrendMart Madurai Mall Kiosk"/>
    <x v="1"/>
    <s v="Divya Sharma"/>
    <x v="1"/>
    <s v="Chitra Chettiar"/>
    <n v="10"/>
    <d v="2024-10-01T00:00:00"/>
    <x v="160"/>
    <n v="0.30160899418251791"/>
    <x v="4"/>
  </r>
  <r>
    <s v="INV102138"/>
    <x v="146"/>
    <s v="CUST0195"/>
    <s v="PRD0035"/>
    <s v="STR090"/>
    <s v="EMP0026"/>
    <n v="1"/>
    <n v="952.61"/>
    <n v="0"/>
    <n v="0"/>
    <n v="5"/>
    <n v="47.63"/>
    <n v="1000.24"/>
    <n v="539.76"/>
    <n v="412.85"/>
    <x v="1"/>
    <x v="1"/>
    <x v="1"/>
    <x v="0"/>
    <s v="15:50"/>
    <s v="Weekend"/>
    <x v="9"/>
    <n v="11"/>
    <n v="2024"/>
    <s v="Nov-2024"/>
    <x v="0"/>
    <s v="Printed Kurti"/>
    <x v="1"/>
    <s v="TrendMart Kannur Outlet"/>
    <x v="1"/>
    <s v="Ganapathy Murthy"/>
    <x v="2"/>
    <s v="Sunita Ramachandran"/>
    <n v="11"/>
    <d v="2024-11-01T00:00:00"/>
    <x v="4"/>
    <n v="0.41275093977445415"/>
    <x v="2"/>
  </r>
  <r>
    <s v="INV102139"/>
    <x v="218"/>
    <s v="CUST0790"/>
    <s v="PRD0030"/>
    <s v="STR074"/>
    <s v="EMP0160"/>
    <n v="4"/>
    <n v="646.9"/>
    <n v="25"/>
    <n v="646.9"/>
    <n v="5"/>
    <n v="97.03"/>
    <n v="2037.73"/>
    <n v="1677.6"/>
    <n v="263.10000000000014"/>
    <x v="0"/>
    <x v="0"/>
    <x v="1"/>
    <x v="0"/>
    <s v="20:37"/>
    <s v="Weekday"/>
    <x v="0"/>
    <n v="12"/>
    <n v="2024"/>
    <s v="Dec-2024"/>
    <x v="10"/>
    <s v="Tunic"/>
    <x v="22"/>
    <s v="TrendMart Kurnool High Street"/>
    <x v="0"/>
    <s v="Yamini Gowda"/>
    <x v="0"/>
    <s v="Ganesh Iyengar"/>
    <n v="12"/>
    <d v="2024-12-01T00:00:00"/>
    <x v="173"/>
    <n v="0.12911425949463379"/>
    <x v="1"/>
  </r>
  <r>
    <s v="INV102140"/>
    <x v="337"/>
    <s v="CUST0241"/>
    <s v="PRD0188"/>
    <s v="STR107"/>
    <s v="EMP0255"/>
    <n v="1"/>
    <n v="508.4"/>
    <n v="0"/>
    <n v="0"/>
    <n v="5"/>
    <n v="25.42"/>
    <n v="533.82000000000005"/>
    <n v="337.09"/>
    <n v="171.31000000000006"/>
    <x v="4"/>
    <x v="4"/>
    <x v="0"/>
    <x v="0"/>
    <s v="10:17"/>
    <s v="Weekday"/>
    <x v="6"/>
    <n v="1"/>
    <n v="2025"/>
    <s v="Jan-2025"/>
    <x v="13"/>
    <s v="Girls Frock"/>
    <x v="19"/>
    <s v="TrendMart Kochi High Street"/>
    <x v="1"/>
    <s v="Rajesh Chandran"/>
    <x v="1"/>
    <s v="Venkat Sharma"/>
    <n v="13"/>
    <d v="2025-01-01T00:00:00"/>
    <x v="192"/>
    <n v="0.32091341650743704"/>
    <x v="2"/>
  </r>
  <r>
    <s v="INV102141"/>
    <x v="360"/>
    <s v="CUST0787"/>
    <s v="PRD0014"/>
    <s v="STR028"/>
    <s v="EMP0170"/>
    <n v="4"/>
    <n v="2006.69"/>
    <n v="25"/>
    <n v="2006.69"/>
    <n v="12"/>
    <n v="722.41"/>
    <n v="6742.48"/>
    <n v="4820.5600000000004"/>
    <n v="1199.5099999999993"/>
    <x v="4"/>
    <x v="4"/>
    <x v="1"/>
    <x v="0"/>
    <s v="21:39"/>
    <s v="Weekend"/>
    <x v="6"/>
    <n v="1"/>
    <n v="2025"/>
    <s v="Jan-2025"/>
    <x v="16"/>
    <s v="Nehru Jacket"/>
    <x v="44"/>
    <s v="TrendMart Shivamogga Standard"/>
    <x v="2"/>
    <s v="Chitra Srinivasan"/>
    <x v="3"/>
    <s v="Jyothi Prasad"/>
    <n v="13"/>
    <d v="2025-01-01T00:00:00"/>
    <x v="217"/>
    <n v="0.17790338273157641"/>
    <x v="1"/>
  </r>
  <r>
    <s v="INV102142"/>
    <x v="285"/>
    <s v="CUST0601"/>
    <s v="PRD0156"/>
    <s v="STR008"/>
    <s v="EMP0020"/>
    <n v="2"/>
    <n v="1326.35"/>
    <n v="5"/>
    <n v="132.63"/>
    <n v="12"/>
    <n v="302.41000000000003"/>
    <n v="2822.48"/>
    <n v="1786.74"/>
    <n v="733.32999999999993"/>
    <x v="3"/>
    <x v="3"/>
    <x v="1"/>
    <x v="0"/>
    <s v="13:00"/>
    <s v="Weekend"/>
    <x v="0"/>
    <n v="12"/>
    <n v="2024"/>
    <s v="Dec-2024"/>
    <x v="0"/>
    <s v="A-Line Kurti"/>
    <x v="34"/>
    <s v="TrendMart Kochi Mall Kiosk"/>
    <x v="1"/>
    <s v="Radha Raman"/>
    <x v="3"/>
    <s v="Eswar Prasad"/>
    <n v="12"/>
    <d v="2024-12-01T00:00:00"/>
    <x v="197"/>
    <n v="0.25981760721067992"/>
    <x v="2"/>
  </r>
  <r>
    <s v="INV102143"/>
    <x v="144"/>
    <s v="CUST0516"/>
    <s v="PRD0144"/>
    <s v="STR037"/>
    <s v="EMP0002"/>
    <n v="3"/>
    <n v="1039.49"/>
    <n v="5"/>
    <n v="155.91999999999999"/>
    <n v="12"/>
    <n v="355.51"/>
    <n v="3318.06"/>
    <n v="2099.52"/>
    <n v="863.03"/>
    <x v="0"/>
    <x v="0"/>
    <x v="0"/>
    <x v="0"/>
    <s v="15:10"/>
    <s v="Weekday"/>
    <x v="8"/>
    <n v="3"/>
    <n v="2025"/>
    <s v="Mar-2025"/>
    <x v="10"/>
    <s v="Casual Top"/>
    <x v="18"/>
    <s v="TrendMart Vijayawada High Street"/>
    <x v="0"/>
    <s v="Jaya Sundaram"/>
    <x v="3"/>
    <s v="Girish Sundaram"/>
    <n v="15"/>
    <d v="2025-03-01T00:00:00"/>
    <x v="93"/>
    <n v="0.2601007817821257"/>
    <x v="2"/>
  </r>
  <r>
    <s v="INV102144"/>
    <x v="201"/>
    <s v="CUST0683"/>
    <s v="PRD0227"/>
    <s v="STR019"/>
    <s v="EMP0045"/>
    <n v="1"/>
    <n v="767.28"/>
    <n v="20"/>
    <n v="153.46"/>
    <n v="5"/>
    <n v="30.69"/>
    <n v="644.51"/>
    <n v="443.19"/>
    <n v="170.63"/>
    <x v="2"/>
    <x v="2"/>
    <x v="0"/>
    <x v="0"/>
    <s v="18:10"/>
    <s v="Weekend"/>
    <x v="11"/>
    <n v="8"/>
    <n v="2024"/>
    <s v="Aug-2024"/>
    <x v="6"/>
    <s v="Tie"/>
    <x v="14"/>
    <s v="TrendMart Mangaluru Standard"/>
    <x v="2"/>
    <s v="Rohit Iyengar"/>
    <x v="0"/>
    <s v="Chitra Chettiar"/>
    <n v="8"/>
    <d v="2024-08-01T00:00:00"/>
    <x v="20"/>
    <n v="0.26474375882453338"/>
    <x v="3"/>
  </r>
  <r>
    <s v="INV102145"/>
    <x v="79"/>
    <s v="CUST0452"/>
    <s v="PRD0155"/>
    <s v="STR056"/>
    <s v="EMP0215"/>
    <n v="1"/>
    <n v="1187.8599999999999"/>
    <n v="15"/>
    <n v="178.18"/>
    <n v="12"/>
    <n v="121.16"/>
    <n v="1130.8399999999999"/>
    <n v="865.42"/>
    <n v="144.25999999999996"/>
    <x v="3"/>
    <x v="3"/>
    <x v="1"/>
    <x v="0"/>
    <s v="16:58"/>
    <s v="Weekday"/>
    <x v="7"/>
    <n v="9"/>
    <n v="2024"/>
    <s v="Sep-2024"/>
    <x v="8"/>
    <s v="A-Line Dress"/>
    <x v="12"/>
    <s v="TrendMart Nizamabad Standard"/>
    <x v="2"/>
    <s v="Rohit Mudaliar"/>
    <x v="0"/>
    <s v="Praveen Gupta"/>
    <n v="9"/>
    <d v="2024-09-01T00:00:00"/>
    <x v="85"/>
    <n v="0.127568886845177"/>
    <x v="4"/>
  </r>
  <r>
    <s v="INV102146"/>
    <x v="237"/>
    <s v="CUST0629"/>
    <s v="PRD0001"/>
    <s v="STR046"/>
    <s v="EMP0121"/>
    <n v="2"/>
    <n v="1933.36"/>
    <n v="20"/>
    <n v="773.34"/>
    <n v="12"/>
    <n v="371.21"/>
    <n v="3464.59"/>
    <n v="2818.24"/>
    <n v="275.14000000000038"/>
    <x v="2"/>
    <x v="2"/>
    <x v="0"/>
    <x v="0"/>
    <s v="17:06"/>
    <s v="Weekday"/>
    <x v="9"/>
    <n v="11"/>
    <n v="2024"/>
    <s v="Nov-2024"/>
    <x v="15"/>
    <s v="Sweater"/>
    <x v="40"/>
    <s v="TrendMart Hyderabad High Street"/>
    <x v="2"/>
    <s v="Balaji Mudaliar"/>
    <x v="0"/>
    <s v="Yamini Pandian"/>
    <n v="11"/>
    <d v="2024-11-01T00:00:00"/>
    <x v="84"/>
    <n v="7.9414880260002013E-2"/>
    <x v="3"/>
  </r>
  <r>
    <s v="INV102147"/>
    <x v="22"/>
    <s v="CUST0782"/>
    <s v="PRD0019"/>
    <s v="STR060"/>
    <s v="EMP0170"/>
    <n v="2"/>
    <n v="642.75"/>
    <n v="30"/>
    <n v="385.65"/>
    <n v="5"/>
    <n v="44.99"/>
    <n v="944.84"/>
    <n v="826.78"/>
    <n v="73.07000000000005"/>
    <x v="0"/>
    <x v="0"/>
    <x v="0"/>
    <x v="0"/>
    <s v="10:01"/>
    <s v="Weekend"/>
    <x v="3"/>
    <n v="7"/>
    <n v="2024"/>
    <s v="Jul-2024"/>
    <x v="13"/>
    <s v="Kids T-Shirt"/>
    <x v="22"/>
    <s v="TrendMart Tirunelveli Flagship"/>
    <x v="1"/>
    <s v="Rahul Yadav"/>
    <x v="3"/>
    <s v="Jyothi Prasad"/>
    <n v="7"/>
    <d v="2024-07-01T00:00:00"/>
    <x v="38"/>
    <n v="7.7335845222471583E-2"/>
    <x v="1"/>
  </r>
  <r>
    <s v="INV102148"/>
    <x v="344"/>
    <s v="CUST0531"/>
    <s v="PRD0051"/>
    <s v="STR101"/>
    <s v="EMP0194"/>
    <n v="2"/>
    <n v="1166.5"/>
    <n v="0"/>
    <n v="0"/>
    <n v="3"/>
    <n v="69.989999999999995"/>
    <n v="2402.9899999999998"/>
    <n v="1908.08"/>
    <n v="424.91999999999985"/>
    <x v="0"/>
    <x v="0"/>
    <x v="0"/>
    <x v="0"/>
    <s v="21:03"/>
    <s v="Weekday"/>
    <x v="6"/>
    <n v="1"/>
    <n v="2025"/>
    <s v="Jan-2025"/>
    <x v="14"/>
    <s v="Necklace"/>
    <x v="46"/>
    <s v="TrendMart Thiruvananthapuram Standard"/>
    <x v="1"/>
    <s v="Srinivas Gowda"/>
    <x v="1"/>
    <s v="Pranav Reddy"/>
    <n v="13"/>
    <d v="2025-01-01T00:00:00"/>
    <x v="113"/>
    <n v="0.17682969966583292"/>
    <x v="2"/>
  </r>
  <r>
    <s v="INV102149"/>
    <x v="239"/>
    <s v="CUST0237"/>
    <s v="PRD0137"/>
    <s v="STR075"/>
    <s v="EMP0206"/>
    <n v="2"/>
    <n v="774.14"/>
    <n v="15"/>
    <n v="232.24"/>
    <n v="5"/>
    <n v="65.8"/>
    <n v="1381.84"/>
    <n v="1044.76"/>
    <n v="271.27999999999992"/>
    <x v="3"/>
    <x v="3"/>
    <x v="1"/>
    <x v="0"/>
    <s v="21:18"/>
    <s v="Weekday"/>
    <x v="5"/>
    <n v="6"/>
    <n v="2024"/>
    <s v="Jun-2024"/>
    <x v="10"/>
    <s v="Crop Top"/>
    <x v="19"/>
    <s v="TrendMart Chennai Standard"/>
    <x v="1"/>
    <s v="Ramesh Chandran"/>
    <x v="3"/>
    <s v="Arjun Krishnan"/>
    <n v="6"/>
    <d v="2024-06-01T00:00:00"/>
    <x v="99"/>
    <n v="0.19631795287442824"/>
    <x v="4"/>
  </r>
  <r>
    <s v="INV102150"/>
    <x v="186"/>
    <s v="CUST0615"/>
    <s v="PRD0228"/>
    <s v="STR101"/>
    <s v="EMP0204"/>
    <n v="2"/>
    <n v="1381.12"/>
    <n v="25"/>
    <n v="690.56"/>
    <n v="12"/>
    <n v="248.6"/>
    <n v="2320.2800000000002"/>
    <n v="1806.6"/>
    <n v="265.08000000000027"/>
    <x v="2"/>
    <x v="2"/>
    <x v="0"/>
    <x v="0"/>
    <s v="14:01"/>
    <s v="Weekday"/>
    <x v="4"/>
    <n v="2"/>
    <n v="2025"/>
    <s v="Feb-2025"/>
    <x v="18"/>
    <s v="Bifold Wallet"/>
    <x v="8"/>
    <s v="TrendMart Thiruvananthapuram Standard"/>
    <x v="1"/>
    <s v="Gayathri Menon"/>
    <x v="2"/>
    <s v="Rahul Krishnan"/>
    <n v="14"/>
    <d v="2025-02-01T00:00:00"/>
    <x v="61"/>
    <n v="0.11424483252021318"/>
    <x v="1"/>
  </r>
  <r>
    <s v="INV102151"/>
    <x v="168"/>
    <s v="CUST0268"/>
    <s v="PRD0227"/>
    <s v="STR015"/>
    <s v="EMP0206"/>
    <n v="1"/>
    <n v="764.83"/>
    <n v="25"/>
    <n v="191.21"/>
    <n v="5"/>
    <n v="28.68"/>
    <n v="602.29999999999995"/>
    <n v="443.19"/>
    <n v="130.42999999999995"/>
    <x v="2"/>
    <x v="2"/>
    <x v="0"/>
    <x v="0"/>
    <s v="12:12"/>
    <s v="Weekday"/>
    <x v="7"/>
    <n v="9"/>
    <n v="2024"/>
    <s v="Sep-2024"/>
    <x v="6"/>
    <s v="Tie"/>
    <x v="14"/>
    <s v="TrendMart Madurai Mall Kiosk"/>
    <x v="1"/>
    <s v="Ashok Pillai"/>
    <x v="0"/>
    <s v="Arjun Krishnan"/>
    <n v="9"/>
    <d v="2024-09-01T00:00:00"/>
    <x v="20"/>
    <n v="0.21655321268470856"/>
    <x v="1"/>
  </r>
  <r>
    <s v="INV102152"/>
    <x v="38"/>
    <s v="CUST0210"/>
    <s v="PRD0152"/>
    <s v="STR110"/>
    <s v="EMP0223"/>
    <n v="2"/>
    <n v="6339.42"/>
    <n v="0"/>
    <n v="0"/>
    <n v="3"/>
    <n v="380.37"/>
    <n v="13059.21"/>
    <n v="9430.2000000000007"/>
    <n v="3248.6399999999985"/>
    <x v="4"/>
    <x v="4"/>
    <x v="1"/>
    <x v="0"/>
    <s v="12:05"/>
    <s v="Weekend"/>
    <x v="2"/>
    <n v="5"/>
    <n v="2024"/>
    <s v="May-2024"/>
    <x v="14"/>
    <s v="Earrings"/>
    <x v="8"/>
    <s v="TrendMart Thoothukudi Outlet"/>
    <x v="1"/>
    <s v="Priya Pandian"/>
    <x v="0"/>
    <s v="Meena Krishnan"/>
    <n v="5"/>
    <d v="2024-05-01T00:00:00"/>
    <x v="24"/>
    <n v="0.24876236770830693"/>
    <x v="2"/>
  </r>
  <r>
    <s v="INV102153"/>
    <x v="212"/>
    <s v="CUST0807"/>
    <s v="PRD0228"/>
    <s v="STR067"/>
    <s v="EMP0206"/>
    <n v="1"/>
    <n v="1281.8599999999999"/>
    <n v="20"/>
    <n v="256.37"/>
    <n v="12"/>
    <n v="123.06"/>
    <n v="1148.55"/>
    <n v="903.3"/>
    <n v="122.19"/>
    <x v="1"/>
    <x v="1"/>
    <x v="1"/>
    <x v="0"/>
    <s v="21:06"/>
    <s v="Weekday"/>
    <x v="4"/>
    <n v="2"/>
    <n v="2025"/>
    <s v="Feb-2025"/>
    <x v="18"/>
    <s v="Bifold Wallet"/>
    <x v="8"/>
    <s v="TrendMart Visakhapatnam Standard"/>
    <x v="0"/>
    <s v="Nisha Rao"/>
    <x v="0"/>
    <s v="Arjun Krishnan"/>
    <n v="14"/>
    <d v="2025-02-01T00:00:00"/>
    <x v="61"/>
    <n v="0.10638631317748466"/>
    <x v="3"/>
  </r>
  <r>
    <s v="INV102154"/>
    <x v="6"/>
    <s v="CUST0296"/>
    <s v="PRD0152"/>
    <s v="STR036"/>
    <s v="EMP0073"/>
    <n v="2"/>
    <n v="6274.11"/>
    <n v="10"/>
    <n v="1254.82"/>
    <n v="3"/>
    <n v="338.8"/>
    <n v="11632.2"/>
    <n v="9430.2000000000007"/>
    <n v="1863.2"/>
    <x v="3"/>
    <x v="3"/>
    <x v="1"/>
    <x v="0"/>
    <s v="12:22"/>
    <s v="Weekday"/>
    <x v="5"/>
    <n v="6"/>
    <n v="2024"/>
    <s v="Jun-2024"/>
    <x v="14"/>
    <s v="Earrings"/>
    <x v="8"/>
    <s v="TrendMart Thiruvananthapuram Outlet"/>
    <x v="1"/>
    <s v="Rahul Prasad"/>
    <x v="3"/>
    <s v="Sathish Sundaram"/>
    <n v="6"/>
    <d v="2024-06-01T00:00:00"/>
    <x v="24"/>
    <n v="0.16017606299754131"/>
    <x v="0"/>
  </r>
  <r>
    <s v="INV102155"/>
    <x v="127"/>
    <s v="CUST0072"/>
    <s v="PRD0187"/>
    <s v="STR065"/>
    <s v="EMP0285"/>
    <n v="1"/>
    <n v="2570.9899999999998"/>
    <n v="20"/>
    <n v="514.20000000000005"/>
    <n v="12"/>
    <n v="246.81"/>
    <n v="2303.6"/>
    <n v="1958.39"/>
    <n v="98.399999999999807"/>
    <x v="1"/>
    <x v="1"/>
    <x v="0"/>
    <x v="0"/>
    <s v="20:29"/>
    <s v="Weekday"/>
    <x v="2"/>
    <n v="5"/>
    <n v="2024"/>
    <s v="May-2024"/>
    <x v="16"/>
    <s v="Sherwani"/>
    <x v="8"/>
    <s v="TrendMart Guntur Flagship"/>
    <x v="0"/>
    <s v="Rohit Gupta"/>
    <x v="0"/>
    <s v="Chandran Krishnan"/>
    <n v="5"/>
    <d v="2024-05-01T00:00:00"/>
    <x v="219"/>
    <n v="4.2715749262024573E-2"/>
    <x v="3"/>
  </r>
  <r>
    <s v="INV102156"/>
    <x v="199"/>
    <s v="CUST0052"/>
    <s v="PRD0062"/>
    <s v="STR074"/>
    <s v="EMP0206"/>
    <n v="1"/>
    <n v="605.16999999999996"/>
    <n v="20"/>
    <n v="121.03"/>
    <n v="5"/>
    <n v="24.21"/>
    <n v="508.35"/>
    <n v="424.76"/>
    <n v="59.380000000000031"/>
    <x v="0"/>
    <x v="0"/>
    <x v="0"/>
    <x v="0"/>
    <s v="14:33"/>
    <s v="Weekday"/>
    <x v="10"/>
    <n v="4"/>
    <n v="2024"/>
    <s v="Apr-2024"/>
    <x v="13"/>
    <s v="Girls Frock"/>
    <x v="25"/>
    <s v="TrendMart Kurnool High Street"/>
    <x v="0"/>
    <s v="Dhruv Achari"/>
    <x v="0"/>
    <s v="Arjun Krishnan"/>
    <n v="4"/>
    <d v="2024-04-01T00:00:00"/>
    <x v="106"/>
    <n v="0.11680928494147738"/>
    <x v="3"/>
  </r>
  <r>
    <s v="INV102157"/>
    <x v="324"/>
    <s v="CUST0577"/>
    <s v="PRD0118"/>
    <s v="STR074"/>
    <s v="EMP0026"/>
    <n v="3"/>
    <n v="2890.79"/>
    <n v="0"/>
    <n v="0"/>
    <n v="12"/>
    <n v="1040.68"/>
    <n v="9713.0499999999993"/>
    <n v="5822.37"/>
    <n v="2849.9999999999991"/>
    <x v="5"/>
    <x v="5"/>
    <x v="0"/>
    <x v="1"/>
    <s v="21:17"/>
    <s v="Weekday"/>
    <x v="0"/>
    <n v="12"/>
    <n v="2024"/>
    <s v="Dec-2024"/>
    <x v="15"/>
    <s v="Hoodie"/>
    <x v="30"/>
    <s v="TrendMart Kurnool High Street"/>
    <x v="0"/>
    <s v="Baskar Balasubramaniam"/>
    <x v="1"/>
    <s v="Sunita Ramachandran"/>
    <n v="12"/>
    <d v="2024-12-01T00:00:00"/>
    <x v="202"/>
    <n v="0.29341967765017163"/>
    <x v="2"/>
  </r>
  <r>
    <s v="INV102158"/>
    <x v="280"/>
    <s v="CUST0584"/>
    <s v="PRD0030"/>
    <s v="STR032"/>
    <s v="EMP0173"/>
    <n v="2"/>
    <n v="645.25"/>
    <n v="15"/>
    <n v="193.57"/>
    <n v="5"/>
    <n v="54.85"/>
    <n v="1151.78"/>
    <n v="838.8"/>
    <n v="258.13"/>
    <x v="0"/>
    <x v="0"/>
    <x v="0"/>
    <x v="0"/>
    <s v="13:44"/>
    <s v="Weekday"/>
    <x v="0"/>
    <n v="12"/>
    <n v="2024"/>
    <s v="Dec-2024"/>
    <x v="10"/>
    <s v="Tunic"/>
    <x v="22"/>
    <s v="TrendMart Kochi Standard"/>
    <x v="1"/>
    <s v="Vinod Naidu"/>
    <x v="0"/>
    <s v="Logesh Gopalakrishnan"/>
    <n v="12"/>
    <d v="2024-12-01T00:00:00"/>
    <x v="173"/>
    <n v="0.2241139801003664"/>
    <x v="4"/>
  </r>
  <r>
    <s v="INV102159"/>
    <x v="326"/>
    <s v="CUST0562"/>
    <s v="PRD0071"/>
    <s v="STR055"/>
    <s v="EMP0260"/>
    <n v="1"/>
    <n v="798.46"/>
    <n v="15"/>
    <n v="119.77"/>
    <n v="5"/>
    <n v="33.93"/>
    <n v="712.62"/>
    <n v="534.80999999999995"/>
    <n v="143.88000000000005"/>
    <x v="0"/>
    <x v="0"/>
    <x v="0"/>
    <x v="0"/>
    <s v="21:20"/>
    <s v="Weekday"/>
    <x v="8"/>
    <n v="3"/>
    <n v="2025"/>
    <s v="Mar-2025"/>
    <x v="10"/>
    <s v="Casual Top"/>
    <x v="4"/>
    <s v="TrendMart Nellore High Street"/>
    <x v="0"/>
    <s v="Gauri Varma"/>
    <x v="1"/>
    <s v="Malathi Varma"/>
    <n v="15"/>
    <d v="2025-03-01T00:00:00"/>
    <x v="17"/>
    <n v="0.20190283741685619"/>
    <x v="4"/>
  </r>
  <r>
    <s v="INV102160"/>
    <x v="243"/>
    <s v="CUST0121"/>
    <s v="PRD0229"/>
    <s v="STR080"/>
    <s v="EMP0073"/>
    <n v="1"/>
    <n v="1206.25"/>
    <n v="10"/>
    <n v="120.62"/>
    <n v="12"/>
    <n v="130.28"/>
    <n v="1215.9100000000001"/>
    <n v="917.44"/>
    <n v="168.19000000000003"/>
    <x v="2"/>
    <x v="2"/>
    <x v="0"/>
    <x v="0"/>
    <s v="19:51"/>
    <s v="Weekday"/>
    <x v="4"/>
    <n v="2"/>
    <n v="2025"/>
    <s v="Feb-2025"/>
    <x v="18"/>
    <s v="Leather Wallet"/>
    <x v="1"/>
    <s v="TrendMart Kochi High Street"/>
    <x v="1"/>
    <s v="Srinivas Prasad"/>
    <x v="1"/>
    <s v="Sathish Sundaram"/>
    <n v="14"/>
    <d v="2025-02-01T00:00:00"/>
    <x v="187"/>
    <n v="0.13832438256120932"/>
    <x v="0"/>
  </r>
  <r>
    <s v="INV102161"/>
    <x v="140"/>
    <s v="CUST0325"/>
    <s v="PRD0225"/>
    <s v="STR066"/>
    <s v="EMP0203"/>
    <n v="1"/>
    <n v="1232.1400000000001"/>
    <n v="20"/>
    <n v="246.43"/>
    <n v="12"/>
    <n v="118.29"/>
    <n v="1104"/>
    <n v="861.8"/>
    <n v="123.91000000000004"/>
    <x v="0"/>
    <x v="0"/>
    <x v="0"/>
    <x v="0"/>
    <s v="13:36"/>
    <s v="Weekday"/>
    <x v="11"/>
    <n v="8"/>
    <n v="2024"/>
    <s v="Aug-2024"/>
    <x v="11"/>
    <s v="Formal Shirt"/>
    <x v="44"/>
    <s v="TrendMart Dindigul Standard"/>
    <x v="1"/>
    <s v="Kavya Murthy"/>
    <x v="3"/>
    <s v="Rani Mishra"/>
    <n v="8"/>
    <d v="2024-08-01T00:00:00"/>
    <x v="124"/>
    <n v="0.11223731884057975"/>
    <x v="3"/>
  </r>
  <r>
    <s v="INV102162"/>
    <x v="296"/>
    <s v="CUST0411"/>
    <s v="PRD0014"/>
    <s v="STR052"/>
    <s v="EMP0206"/>
    <n v="1"/>
    <n v="2032.97"/>
    <n v="0"/>
    <n v="0"/>
    <n v="12"/>
    <n v="243.96"/>
    <n v="2276.9299999999998"/>
    <n v="1205.1400000000001"/>
    <n v="827.8299999999997"/>
    <x v="1"/>
    <x v="1"/>
    <x v="0"/>
    <x v="0"/>
    <s v="12:10"/>
    <s v="Weekend"/>
    <x v="7"/>
    <n v="9"/>
    <n v="2024"/>
    <s v="Sep-2024"/>
    <x v="16"/>
    <s v="Nehru Jacket"/>
    <x v="44"/>
    <s v="TrendMart Guntur High Street"/>
    <x v="0"/>
    <s v="Dhruv Yadav"/>
    <x v="1"/>
    <s v="Arjun Krishnan"/>
    <n v="9"/>
    <d v="2024-09-01T00:00:00"/>
    <x v="217"/>
    <n v="0.36357288102840218"/>
    <x v="2"/>
  </r>
  <r>
    <s v="INV102163"/>
    <x v="295"/>
    <s v="CUST0410"/>
    <s v="PRD0097"/>
    <s v="STR009"/>
    <s v="EMP0156"/>
    <n v="1"/>
    <n v="1592.91"/>
    <n v="0"/>
    <n v="0"/>
    <n v="12"/>
    <n v="191.15"/>
    <n v="1784.06"/>
    <n v="971.65"/>
    <n v="621.26"/>
    <x v="0"/>
    <x v="0"/>
    <x v="0"/>
    <x v="0"/>
    <s v="16:21"/>
    <s v="Weekend"/>
    <x v="9"/>
    <n v="11"/>
    <n v="2024"/>
    <s v="Nov-2024"/>
    <x v="7"/>
    <s v="Bootcut"/>
    <x v="15"/>
    <s v="TrendMart Thrissur High Street"/>
    <x v="1"/>
    <s v="Vasanthi Bhat"/>
    <x v="0"/>
    <s v="Deepthi Iyengar"/>
    <n v="11"/>
    <d v="2024-11-01T00:00:00"/>
    <x v="25"/>
    <n v="0.34822819860318599"/>
    <x v="2"/>
  </r>
  <r>
    <s v="INV102164"/>
    <x v="269"/>
    <s v="CUST0655"/>
    <s v="PRD0041"/>
    <s v="STR033"/>
    <s v="EMP0061"/>
    <n v="3"/>
    <n v="822.28"/>
    <n v="20"/>
    <n v="493.37"/>
    <n v="5"/>
    <n v="98.67"/>
    <n v="2072.14"/>
    <n v="1911.81"/>
    <n v="61.659999999999926"/>
    <x v="5"/>
    <x v="5"/>
    <x v="1"/>
    <x v="0"/>
    <s v="19:14"/>
    <s v="Weekday"/>
    <x v="6"/>
    <n v="1"/>
    <n v="2025"/>
    <s v="Jan-2025"/>
    <x v="7"/>
    <s v="Skinny Fit"/>
    <x v="29"/>
    <s v="TrendMart Guntur Standard"/>
    <x v="0"/>
    <s v="Sanjay Bhat"/>
    <x v="0"/>
    <s v="Ganapathy Naidu"/>
    <n v="13"/>
    <d v="2025-01-01T00:00:00"/>
    <x v="163"/>
    <n v="2.9756676672425573E-2"/>
    <x v="3"/>
  </r>
  <r>
    <s v="INV102165"/>
    <x v="277"/>
    <s v="CUST0650"/>
    <s v="PRD0205"/>
    <s v="STR049"/>
    <s v="EMP0100"/>
    <n v="2"/>
    <n v="955.61"/>
    <n v="15"/>
    <n v="286.68"/>
    <n v="5"/>
    <n v="81.23"/>
    <n v="1705.77"/>
    <n v="1070.94"/>
    <n v="553.59999999999991"/>
    <x v="0"/>
    <x v="0"/>
    <x v="0"/>
    <x v="0"/>
    <s v="10:30"/>
    <s v="Weekday"/>
    <x v="4"/>
    <n v="2"/>
    <n v="2025"/>
    <s v="Feb-2025"/>
    <x v="6"/>
    <s v="Tie"/>
    <x v="5"/>
    <s v="TrendMart Bengaluru Flagship"/>
    <x v="2"/>
    <s v="Rani Menon"/>
    <x v="1"/>
    <s v="Priya Balasubramaniam"/>
    <n v="14"/>
    <d v="2025-02-01T00:00:00"/>
    <x v="211"/>
    <n v="0.3245455131700053"/>
    <x v="4"/>
  </r>
  <r>
    <s v="INV102166"/>
    <x v="299"/>
    <s v="CUST0108"/>
    <s v="PRD0224"/>
    <s v="STR059"/>
    <s v="EMP0020"/>
    <n v="1"/>
    <n v="4808.5"/>
    <n v="0"/>
    <n v="0"/>
    <n v="12"/>
    <n v="577.02"/>
    <n v="5385.52"/>
    <n v="3370.8"/>
    <n v="1437.7000000000003"/>
    <x v="0"/>
    <x v="0"/>
    <x v="0"/>
    <x v="0"/>
    <s v="20:52"/>
    <s v="Weekday"/>
    <x v="8"/>
    <n v="3"/>
    <n v="2025"/>
    <s v="Mar-2025"/>
    <x v="2"/>
    <s v="Printed Saree"/>
    <x v="3"/>
    <s v="TrendMart Bengaluru Mall Kiosk"/>
    <x v="2"/>
    <s v="Mahesh Gounder"/>
    <x v="0"/>
    <s v="Eswar Prasad"/>
    <n v="15"/>
    <d v="2025-03-01T00:00:00"/>
    <x v="3"/>
    <n v="0.26695657986601112"/>
    <x v="2"/>
  </r>
  <r>
    <s v="INV102167"/>
    <x v="58"/>
    <s v="CUST0458"/>
    <s v="PRD0067"/>
    <s v="STR082"/>
    <s v="EMP0026"/>
    <n v="1"/>
    <n v="1493.74"/>
    <n v="0"/>
    <n v="0"/>
    <n v="12"/>
    <n v="179.25"/>
    <n v="1672.99"/>
    <n v="1013.26"/>
    <n v="480.48"/>
    <x v="2"/>
    <x v="2"/>
    <x v="0"/>
    <x v="0"/>
    <s v="19:31"/>
    <s v="Weekday"/>
    <x v="7"/>
    <n v="9"/>
    <n v="2024"/>
    <s v="Sep-2024"/>
    <x v="15"/>
    <s v="Jacket"/>
    <x v="24"/>
    <s v="TrendMart Tirupati Standard"/>
    <x v="0"/>
    <s v="Sowmya Ramachandran"/>
    <x v="0"/>
    <s v="Sunita Ramachandran"/>
    <n v="9"/>
    <d v="2024-09-01T00:00:00"/>
    <x v="41"/>
    <n v="0.28719836938654747"/>
    <x v="2"/>
  </r>
  <r>
    <s v="INV102168"/>
    <x v="264"/>
    <s v="CUST0616"/>
    <s v="PRD0181"/>
    <s v="STR080"/>
    <s v="EMP0215"/>
    <n v="1"/>
    <n v="766.96"/>
    <n v="20"/>
    <n v="153.38999999999999"/>
    <n v="5"/>
    <n v="30.68"/>
    <n v="644.25"/>
    <n v="570.17999999999995"/>
    <n v="43.39000000000005"/>
    <x v="0"/>
    <x v="0"/>
    <x v="0"/>
    <x v="0"/>
    <s v="16:21"/>
    <s v="Weekday"/>
    <x v="11"/>
    <n v="8"/>
    <n v="2024"/>
    <s v="Aug-2024"/>
    <x v="18"/>
    <s v="Leather Wallet"/>
    <x v="44"/>
    <s v="TrendMart Kochi High Street"/>
    <x v="1"/>
    <s v="Malini Rao"/>
    <x v="0"/>
    <s v="Praveen Gupta"/>
    <n v="8"/>
    <d v="2024-08-01T00:00:00"/>
    <x v="180"/>
    <n v="6.7349631354288009E-2"/>
    <x v="3"/>
  </r>
  <r>
    <s v="INV102169"/>
    <x v="62"/>
    <s v="CUST0293"/>
    <s v="PRD0216"/>
    <s v="STR078"/>
    <s v="EMP0086"/>
    <n v="1"/>
    <n v="1079.3800000000001"/>
    <n v="25"/>
    <n v="269.85000000000002"/>
    <n v="12"/>
    <n v="97.14"/>
    <n v="906.67"/>
    <n v="828.52"/>
    <n v="-18.990000000000023"/>
    <x v="2"/>
    <x v="2"/>
    <x v="0"/>
    <x v="0"/>
    <s v="14:20"/>
    <s v="Weekday"/>
    <x v="1"/>
    <n v="10"/>
    <n v="2024"/>
    <s v="Oct-2024"/>
    <x v="7"/>
    <s v="Jeggings"/>
    <x v="38"/>
    <s v="TrendMart Vellore Standard"/>
    <x v="1"/>
    <s v="Manju Gowda"/>
    <x v="0"/>
    <s v="Anil Reddy"/>
    <n v="10"/>
    <d v="2024-10-01T00:00:00"/>
    <x v="157"/>
    <n v="-2.0944775938323782E-2"/>
    <x v="1"/>
  </r>
  <r>
    <s v="INV102170"/>
    <x v="193"/>
    <s v="CUST0789"/>
    <s v="PRD0169"/>
    <s v="STR077"/>
    <s v="EMP0149"/>
    <n v="2"/>
    <n v="1860.09"/>
    <n v="15"/>
    <n v="558.03"/>
    <n v="12"/>
    <n v="379.46"/>
    <n v="3541.61"/>
    <n v="2814.66"/>
    <n v="347.49000000000029"/>
    <x v="4"/>
    <x v="4"/>
    <x v="0"/>
    <x v="0"/>
    <s v="21:14"/>
    <s v="Weekend"/>
    <x v="4"/>
    <n v="2"/>
    <n v="2025"/>
    <s v="Feb-2025"/>
    <x v="8"/>
    <s v="Maxi Dress"/>
    <x v="10"/>
    <s v="TrendMart Hyderabad Mall Kiosk"/>
    <x v="2"/>
    <s v="Rohit Gupta"/>
    <x v="3"/>
    <s v="Vasanthi Kamath"/>
    <n v="14"/>
    <d v="2025-02-01T00:00:00"/>
    <x v="13"/>
    <n v="9.8116393391706108E-2"/>
    <x v="4"/>
  </r>
  <r>
    <s v="INV102171"/>
    <x v="91"/>
    <s v="CUST0744"/>
    <s v="PRD0069"/>
    <s v="STR100"/>
    <s v="EMP0063"/>
    <n v="1"/>
    <n v="617.26"/>
    <n v="15"/>
    <n v="92.59"/>
    <n v="5"/>
    <n v="26.23"/>
    <n v="550.9"/>
    <n v="369"/>
    <n v="155.66999999999999"/>
    <x v="2"/>
    <x v="2"/>
    <x v="0"/>
    <x v="0"/>
    <s v="12:24"/>
    <s v="Weekday"/>
    <x v="6"/>
    <n v="1"/>
    <n v="2025"/>
    <s v="Jan-2025"/>
    <x v="1"/>
    <s v="Round Neck"/>
    <x v="26"/>
    <s v="TrendMart Hubballi Standard"/>
    <x v="2"/>
    <s v="Vasanthi Subramaniam"/>
    <x v="3"/>
    <s v="Anusuya Subramaniam"/>
    <n v="13"/>
    <d v="2025-01-01T00:00:00"/>
    <x v="78"/>
    <n v="0.28257396986748956"/>
    <x v="4"/>
  </r>
  <r>
    <s v="INV102172"/>
    <x v="129"/>
    <s v="CUST0129"/>
    <s v="PRD0179"/>
    <s v="STR055"/>
    <s v="EMP0063"/>
    <n v="2"/>
    <n v="1619.67"/>
    <n v="10"/>
    <n v="323.93"/>
    <n v="12"/>
    <n v="349.85"/>
    <n v="3265.26"/>
    <n v="2279.62"/>
    <n v="635.7900000000003"/>
    <x v="3"/>
    <x v="3"/>
    <x v="0"/>
    <x v="0"/>
    <s v="16:46"/>
    <s v="Weekday"/>
    <x v="0"/>
    <n v="12"/>
    <n v="2024"/>
    <s v="Dec-2024"/>
    <x v="7"/>
    <s v="Bootcut"/>
    <x v="47"/>
    <s v="TrendMart Nellore High Street"/>
    <x v="0"/>
    <s v="Gokul Nair"/>
    <x v="1"/>
    <s v="Anusuya Subramaniam"/>
    <n v="12"/>
    <d v="2024-12-01T00:00:00"/>
    <x v="114"/>
    <n v="0.1947134378273094"/>
    <x v="0"/>
  </r>
  <r>
    <s v="INV102173"/>
    <x v="279"/>
    <s v="CUST0650"/>
    <s v="PRD0126"/>
    <s v="STR038"/>
    <s v="EMP0072"/>
    <n v="1"/>
    <n v="959.47"/>
    <n v="30"/>
    <n v="287.83999999999997"/>
    <n v="5"/>
    <n v="33.58"/>
    <n v="705.21"/>
    <n v="645.59"/>
    <n v="26.040000000000006"/>
    <x v="0"/>
    <x v="0"/>
    <x v="1"/>
    <x v="0"/>
    <s v="21:51"/>
    <s v="Weekday"/>
    <x v="3"/>
    <n v="7"/>
    <n v="2024"/>
    <s v="Jul-2024"/>
    <x v="11"/>
    <s v="Formal Shirt"/>
    <x v="38"/>
    <s v="TrendMart Tumakuru Standard"/>
    <x v="2"/>
    <s v="Rani Menon"/>
    <x v="1"/>
    <s v="Anitha Ramachandran"/>
    <n v="7"/>
    <d v="2024-07-01T00:00:00"/>
    <x v="76"/>
    <n v="3.6925171225592385E-2"/>
    <x v="1"/>
  </r>
  <r>
    <s v="INV102174"/>
    <x v="151"/>
    <s v="CUST0293"/>
    <s v="PRD0070"/>
    <s v="STR062"/>
    <s v="EMP0072"/>
    <n v="4"/>
    <n v="902.32"/>
    <n v="0"/>
    <n v="0"/>
    <n v="5"/>
    <n v="180.46"/>
    <n v="3789.74"/>
    <n v="2261.8000000000002"/>
    <n v="1347.4799999999996"/>
    <x v="2"/>
    <x v="2"/>
    <x v="0"/>
    <x v="0"/>
    <s v="16:27"/>
    <s v="Weekend"/>
    <x v="9"/>
    <n v="11"/>
    <n v="2024"/>
    <s v="Nov-2024"/>
    <x v="13"/>
    <s v="Boys Shirt"/>
    <x v="13"/>
    <s v="TrendMart Vijayawada Standard"/>
    <x v="0"/>
    <s v="Manju Gowda"/>
    <x v="0"/>
    <s v="Anitha Ramachandran"/>
    <n v="11"/>
    <d v="2024-11-01T00:00:00"/>
    <x v="145"/>
    <n v="0.3555600120324876"/>
    <x v="2"/>
  </r>
  <r>
    <s v="INV102175"/>
    <x v="187"/>
    <s v="Missing Customer Id"/>
    <s v="PRD0032"/>
    <s v="STR068"/>
    <s v="EMP0206"/>
    <n v="4"/>
    <n v="954.4"/>
    <n v="0"/>
    <n v="0"/>
    <n v="5"/>
    <n v="190.88"/>
    <n v="4008.48"/>
    <n v="2520.4"/>
    <n v="1297.1999999999998"/>
    <x v="2"/>
    <x v="2"/>
    <x v="1"/>
    <x v="0"/>
    <s v="16:25"/>
    <s v="Weekend"/>
    <x v="3"/>
    <n v="7"/>
    <n v="2024"/>
    <s v="Jul-2024"/>
    <x v="4"/>
    <s v="Shorts"/>
    <x v="42"/>
    <s v="TrendMart Madurai Mall Kiosk"/>
    <x v="1"/>
    <s v="Unknown"/>
    <x v="4"/>
    <s v="Arjun Krishnan"/>
    <n v="7"/>
    <d v="2024-07-01T00:00:00"/>
    <x v="209"/>
    <n v="0.32361393845048492"/>
    <x v="2"/>
  </r>
  <r>
    <s v="INV102176"/>
    <x v="38"/>
    <s v="CUST0735"/>
    <s v="PRD0043"/>
    <s v="STR062"/>
    <s v="EMP0121"/>
    <n v="2"/>
    <n v="3334.99"/>
    <n v="0"/>
    <n v="0"/>
    <n v="12"/>
    <n v="800.4"/>
    <n v="7470.38"/>
    <n v="4068.02"/>
    <n v="2601.96"/>
    <x v="2"/>
    <x v="2"/>
    <x v="0"/>
    <x v="0"/>
    <s v="17:44"/>
    <s v="Weekend"/>
    <x v="2"/>
    <n v="5"/>
    <n v="2024"/>
    <s v="May-2024"/>
    <x v="12"/>
    <s v="Sling Bag"/>
    <x v="20"/>
    <s v="TrendMart Vijayawada Standard"/>
    <x v="0"/>
    <s v="Nandini Iyer"/>
    <x v="1"/>
    <s v="Yamini Pandian"/>
    <n v="5"/>
    <d v="2024-05-01T00:00:00"/>
    <x v="63"/>
    <n v="0.34830356688682501"/>
    <x v="2"/>
  </r>
  <r>
    <s v="INV102177"/>
    <x v="194"/>
    <s v="CUST0783"/>
    <s v="PRD0067"/>
    <s v="STR020"/>
    <s v="EMP0020"/>
    <n v="3"/>
    <n v="1525.57"/>
    <n v="15"/>
    <n v="686.51"/>
    <n v="12"/>
    <n v="466.82"/>
    <n v="4357.0200000000004"/>
    <n v="3039.78"/>
    <n v="850.4200000000003"/>
    <x v="5"/>
    <x v="5"/>
    <x v="0"/>
    <x v="0"/>
    <s v="17:20"/>
    <s v="Weekend"/>
    <x v="7"/>
    <n v="9"/>
    <n v="2024"/>
    <s v="Sep-2024"/>
    <x v="15"/>
    <s v="Jacket"/>
    <x v="24"/>
    <s v="TrendMart Guntur Standard"/>
    <x v="0"/>
    <s v="Nithya Srinivasan"/>
    <x v="1"/>
    <s v="Eswar Prasad"/>
    <n v="9"/>
    <d v="2024-09-01T00:00:00"/>
    <x v="41"/>
    <n v="0.19518386420076111"/>
    <x v="4"/>
  </r>
  <r>
    <s v="INV102178"/>
    <x v="249"/>
    <s v="CUST0476"/>
    <s v="PRD0192"/>
    <s v="STR104"/>
    <s v="EMP0045"/>
    <n v="2"/>
    <n v="407.15"/>
    <n v="10"/>
    <n v="81.430000000000007"/>
    <n v="5"/>
    <n v="36.64"/>
    <n v="769.51"/>
    <n v="524.12"/>
    <n v="208.75"/>
    <x v="3"/>
    <x v="3"/>
    <x v="1"/>
    <x v="1"/>
    <s v="20:03"/>
    <s v="Weekday"/>
    <x v="8"/>
    <n v="3"/>
    <n v="2025"/>
    <s v="Mar-2025"/>
    <x v="1"/>
    <s v="Round Neck"/>
    <x v="44"/>
    <s v="TrendMart Kochi High Street"/>
    <x v="1"/>
    <s v="Ashok Srinivasan"/>
    <x v="1"/>
    <s v="Chitra Chettiar"/>
    <n v="15"/>
    <d v="2025-03-01T00:00:00"/>
    <x v="101"/>
    <n v="0.27127652662083662"/>
    <x v="0"/>
  </r>
  <r>
    <s v="INV102179"/>
    <x v="50"/>
    <s v="CUST0316"/>
    <s v="PRD0141"/>
    <s v="STR048"/>
    <s v="EMP0132"/>
    <n v="4"/>
    <n v="760.54"/>
    <n v="0"/>
    <n v="0"/>
    <n v="5"/>
    <n v="152.11000000000001"/>
    <n v="3194.27"/>
    <n v="2190.6799999999998"/>
    <n v="851.48000000000013"/>
    <x v="3"/>
    <x v="3"/>
    <x v="0"/>
    <x v="0"/>
    <s v="17:35"/>
    <s v="Weekday"/>
    <x v="1"/>
    <n v="10"/>
    <n v="2024"/>
    <s v="Oct-2024"/>
    <x v="10"/>
    <s v="Formal Top"/>
    <x v="12"/>
    <s v="TrendMart Guntur High Street"/>
    <x v="0"/>
    <s v="Hariharan Kamath"/>
    <x v="3"/>
    <s v="Vasanthi Gupta"/>
    <n v="10"/>
    <d v="2024-10-01T00:00:00"/>
    <x v="62"/>
    <n v="0.26656481762656259"/>
    <x v="2"/>
  </r>
  <r>
    <s v="INV102180"/>
    <x v="318"/>
    <s v="CUST0119"/>
    <s v="PRD0081"/>
    <s v="STR104"/>
    <s v="EMP0091"/>
    <n v="2"/>
    <n v="6098.59"/>
    <n v="5"/>
    <n v="609.86"/>
    <n v="3"/>
    <n v="347.62"/>
    <n v="11934.94"/>
    <n v="9525.52"/>
    <n v="2061.8000000000002"/>
    <x v="0"/>
    <x v="0"/>
    <x v="1"/>
    <x v="0"/>
    <s v="11:40"/>
    <s v="Weekday"/>
    <x v="4"/>
    <n v="2"/>
    <n v="2025"/>
    <s v="Feb-2025"/>
    <x v="14"/>
    <s v="Earrings"/>
    <x v="21"/>
    <s v="TrendMart Kochi High Street"/>
    <x v="1"/>
    <s v="Meena Gounder"/>
    <x v="2"/>
    <s v="Hari Nair"/>
    <n v="14"/>
    <d v="2025-02-01T00:00:00"/>
    <x v="118"/>
    <n v="0.17275327735204368"/>
    <x v="2"/>
  </r>
  <r>
    <s v="INV102181"/>
    <x v="205"/>
    <s v="CUST0110"/>
    <s v="PRD0065"/>
    <s v="STR046"/>
    <s v="EMP0194"/>
    <n v="3"/>
    <n v="4176.08"/>
    <n v="10"/>
    <n v="1252.82"/>
    <n v="12"/>
    <n v="1353.05"/>
    <n v="12628.47"/>
    <n v="7900.68"/>
    <n v="3374.7399999999989"/>
    <x v="0"/>
    <x v="0"/>
    <x v="0"/>
    <x v="0"/>
    <s v="13:41"/>
    <s v="Weekend"/>
    <x v="0"/>
    <n v="12"/>
    <n v="2024"/>
    <s v="Dec-2024"/>
    <x v="2"/>
    <s v="Georgette Saree"/>
    <x v="2"/>
    <s v="TrendMart Hyderabad High Street"/>
    <x v="2"/>
    <s v="Pandian Iyer"/>
    <x v="3"/>
    <s v="Pranav Reddy"/>
    <n v="12"/>
    <d v="2024-12-01T00:00:00"/>
    <x v="2"/>
    <n v="0.26723268931232358"/>
    <x v="0"/>
  </r>
  <r>
    <s v="INV102182"/>
    <x v="112"/>
    <s v="CUST0221"/>
    <s v="PRD0214"/>
    <s v="STR107"/>
    <s v="EMP0156"/>
    <n v="4"/>
    <n v="1051.69"/>
    <n v="5"/>
    <n v="210.34"/>
    <n v="12"/>
    <n v="479.57"/>
    <n v="4475.99"/>
    <n v="2882.12"/>
    <n v="1114.3"/>
    <x v="0"/>
    <x v="0"/>
    <x v="1"/>
    <x v="0"/>
    <s v="19:51"/>
    <s v="Weekday"/>
    <x v="1"/>
    <n v="10"/>
    <n v="2024"/>
    <s v="Oct-2024"/>
    <x v="7"/>
    <s v="Straight Fit"/>
    <x v="7"/>
    <s v="TrendMart Kochi High Street"/>
    <x v="1"/>
    <s v="Kiran Kamath"/>
    <x v="3"/>
    <s v="Deepthi Iyengar"/>
    <n v="10"/>
    <d v="2024-10-01T00:00:00"/>
    <x v="71"/>
    <n v="0.24895051150695155"/>
    <x v="2"/>
  </r>
  <r>
    <s v="INV102183"/>
    <x v="271"/>
    <s v="CUST0196"/>
    <s v="PRD0092"/>
    <s v="STR107"/>
    <s v="EMP0160"/>
    <n v="0"/>
    <n v="3489.68"/>
    <n v="20"/>
    <n v="0"/>
    <n v="12"/>
    <n v="0"/>
    <n v="0"/>
    <n v="0"/>
    <n v="0"/>
    <x v="2"/>
    <x v="2"/>
    <x v="0"/>
    <x v="0"/>
    <s v="17:03"/>
    <s v="Weekday"/>
    <x v="8"/>
    <n v="3"/>
    <n v="2025"/>
    <s v="Mar-2025"/>
    <x v="2"/>
    <s v="Georgette Saree"/>
    <x v="39"/>
    <s v="TrendMart Kochi High Street"/>
    <x v="1"/>
    <s v="Rahul Achari"/>
    <x v="0"/>
    <s v="Ganesh Iyengar"/>
    <n v="15"/>
    <d v="2025-03-01T00:00:00"/>
    <x v="149"/>
    <n v="0"/>
    <x v="3"/>
  </r>
  <r>
    <s v="INV102184"/>
    <x v="299"/>
    <s v="CUST0267"/>
    <s v="PRD0091"/>
    <s v="STR038"/>
    <s v="EMP0015"/>
    <n v="1"/>
    <n v="1106.4000000000001"/>
    <n v="10"/>
    <n v="110.64"/>
    <n v="12"/>
    <n v="119.49"/>
    <n v="1115.25"/>
    <n v="808.99"/>
    <n v="186.76999999999998"/>
    <x v="2"/>
    <x v="2"/>
    <x v="0"/>
    <x v="0"/>
    <s v="10:40"/>
    <s v="Weekday"/>
    <x v="8"/>
    <n v="3"/>
    <n v="2025"/>
    <s v="Mar-2025"/>
    <x v="0"/>
    <s v="Anarkali Kurti"/>
    <x v="34"/>
    <s v="TrendMart Tumakuru Standard"/>
    <x v="2"/>
    <s v="Prakash Natarajan"/>
    <x v="1"/>
    <s v="Vikram Bhat"/>
    <n v="15"/>
    <d v="2025-03-01T00:00:00"/>
    <x v="191"/>
    <n v="0.16746917731450345"/>
    <x v="0"/>
  </r>
  <r>
    <s v="INV102185"/>
    <x v="242"/>
    <s v="CUST0135"/>
    <s v="PRD0111"/>
    <s v="STR008"/>
    <s v="EMP0026"/>
    <n v="0"/>
    <n v="884.69"/>
    <n v="10"/>
    <n v="0"/>
    <n v="5"/>
    <n v="0"/>
    <n v="0"/>
    <n v="0"/>
    <n v="0"/>
    <x v="0"/>
    <x v="0"/>
    <x v="0"/>
    <x v="0"/>
    <s v="17:22"/>
    <s v="Weekday"/>
    <x v="3"/>
    <n v="7"/>
    <n v="2024"/>
    <s v="Jul-2024"/>
    <x v="11"/>
    <s v="Casual Shirt"/>
    <x v="18"/>
    <s v="TrendMart Kochi Mall Kiosk"/>
    <x v="1"/>
    <s v="Naresh Murthy"/>
    <x v="1"/>
    <s v="Sunita Ramachandran"/>
    <n v="7"/>
    <d v="2024-07-01T00:00:00"/>
    <x v="75"/>
    <n v="0"/>
    <x v="0"/>
  </r>
  <r>
    <s v="INV102186"/>
    <x v="123"/>
    <s v="CUST0307"/>
    <s v="PRD0160"/>
    <s v="STR022"/>
    <s v="EMP0149"/>
    <n v="4"/>
    <n v="1117.6300000000001"/>
    <n v="30"/>
    <n v="1341.16"/>
    <n v="12"/>
    <n v="375.52"/>
    <n v="3504.88"/>
    <n v="3036"/>
    <n v="93.360000000000127"/>
    <x v="0"/>
    <x v="0"/>
    <x v="0"/>
    <x v="0"/>
    <s v="12:39"/>
    <s v="Weekday"/>
    <x v="10"/>
    <n v="4"/>
    <n v="2024"/>
    <s v="Apr-2024"/>
    <x v="7"/>
    <s v="Jeggings"/>
    <x v="18"/>
    <s v="TrendMart Shivamogga Outlet"/>
    <x v="2"/>
    <s v="Hariharan Mishra"/>
    <x v="1"/>
    <s v="Vasanthi Kamath"/>
    <n v="4"/>
    <d v="2024-04-01T00:00:00"/>
    <x v="30"/>
    <n v="2.6637145922257004E-2"/>
    <x v="1"/>
  </r>
  <r>
    <s v="INV102187"/>
    <x v="34"/>
    <s v="CUST0472"/>
    <s v="PRD0091"/>
    <s v="STR011"/>
    <s v="EMP0170"/>
    <n v="2"/>
    <n v="1163.83"/>
    <n v="5"/>
    <n v="116.38"/>
    <n v="12"/>
    <n v="265.35000000000002"/>
    <n v="2476.63"/>
    <n v="1617.98"/>
    <n v="593.30000000000007"/>
    <x v="3"/>
    <x v="3"/>
    <x v="0"/>
    <x v="0"/>
    <s v="20:26"/>
    <s v="Weekday"/>
    <x v="0"/>
    <n v="12"/>
    <n v="2024"/>
    <s v="Dec-2024"/>
    <x v="0"/>
    <s v="Anarkali Kurti"/>
    <x v="34"/>
    <s v="TrendMart Tirupati Standard"/>
    <x v="0"/>
    <s v="Vidya Kumar"/>
    <x v="0"/>
    <s v="Jyothi Prasad"/>
    <n v="12"/>
    <d v="2024-12-01T00:00:00"/>
    <x v="191"/>
    <n v="0.23955940128319533"/>
    <x v="2"/>
  </r>
  <r>
    <s v="INV102188"/>
    <x v="118"/>
    <s v="CUST0696"/>
    <s v="PRD0037"/>
    <s v="STR062"/>
    <s v="EMP0100"/>
    <n v="2"/>
    <n v="884.18"/>
    <n v="10"/>
    <n v="176.84"/>
    <n v="5"/>
    <n v="79.58"/>
    <n v="1671.1"/>
    <n v="1342.38"/>
    <n v="249.13999999999982"/>
    <x v="3"/>
    <x v="3"/>
    <x v="0"/>
    <x v="0"/>
    <s v="19:42"/>
    <s v="Weekday"/>
    <x v="6"/>
    <n v="1"/>
    <n v="2025"/>
    <s v="Jan-2025"/>
    <x v="12"/>
    <s v="Sling Bag"/>
    <x v="10"/>
    <s v="TrendMart Vijayawada Standard"/>
    <x v="0"/>
    <s v="Malathi Hegde"/>
    <x v="0"/>
    <s v="Priya Balasubramaniam"/>
    <n v="13"/>
    <d v="2025-01-01T00:00:00"/>
    <x v="167"/>
    <n v="0.14908742744300152"/>
    <x v="0"/>
  </r>
  <r>
    <s v="INV102189"/>
    <x v="277"/>
    <s v="CUST0056"/>
    <s v="PRD0033"/>
    <s v="STR037"/>
    <s v="EMP0008"/>
    <n v="1"/>
    <n v="3431.35"/>
    <n v="0"/>
    <n v="0"/>
    <n v="12"/>
    <n v="411.76"/>
    <n v="3843.11"/>
    <n v="2710.05"/>
    <n v="721.3"/>
    <x v="9"/>
    <x v="3"/>
    <x v="0"/>
    <x v="0"/>
    <s v="12:29"/>
    <s v="Weekday"/>
    <x v="4"/>
    <n v="2"/>
    <n v="2025"/>
    <s v="Feb-2025"/>
    <x v="2"/>
    <s v="Cotton Saree"/>
    <x v="30"/>
    <s v="TrendMart Vijayawada High Street"/>
    <x v="0"/>
    <s v="Uma Nair"/>
    <x v="1"/>
    <s v="Deepak Kamath"/>
    <n v="14"/>
    <d v="2025-02-01T00:00:00"/>
    <x v="103"/>
    <n v="0.18768653512389705"/>
    <x v="2"/>
  </r>
  <r>
    <s v="INV102190"/>
    <x v="233"/>
    <s v="CUST0748"/>
    <s v="PRD0216"/>
    <s v="STR038"/>
    <s v="EMP0063"/>
    <n v="1"/>
    <n v="1069.48"/>
    <n v="5"/>
    <n v="53.47"/>
    <n v="12"/>
    <n v="121.92"/>
    <n v="1137.93"/>
    <n v="828.52"/>
    <n v="187.49000000000007"/>
    <x v="3"/>
    <x v="3"/>
    <x v="0"/>
    <x v="0"/>
    <s v="16:55"/>
    <s v="Weekday"/>
    <x v="4"/>
    <n v="2"/>
    <n v="2025"/>
    <s v="Feb-2025"/>
    <x v="7"/>
    <s v="Jeggings"/>
    <x v="38"/>
    <s v="TrendMart Tumakuru Standard"/>
    <x v="2"/>
    <s v="Dinesh Bhat"/>
    <x v="0"/>
    <s v="Anusuya Subramaniam"/>
    <n v="14"/>
    <d v="2025-02-01T00:00:00"/>
    <x v="157"/>
    <n v="0.16476408917947505"/>
    <x v="2"/>
  </r>
  <r>
    <s v="INV102191"/>
    <x v="207"/>
    <s v="CUST0758"/>
    <s v="PRD0218"/>
    <s v="STR017"/>
    <s v="EMP0001"/>
    <n v="3"/>
    <n v="730.48"/>
    <n v="20"/>
    <n v="438.29"/>
    <n v="5"/>
    <n v="87.66"/>
    <n v="1840.81"/>
    <n v="1541.52"/>
    <n v="211.62999999999997"/>
    <x v="1"/>
    <x v="1"/>
    <x v="1"/>
    <x v="0"/>
    <s v="10:15"/>
    <s v="Weekday"/>
    <x v="11"/>
    <n v="8"/>
    <n v="2024"/>
    <s v="Aug-2024"/>
    <x v="18"/>
    <s v="Card Holder"/>
    <x v="10"/>
    <s v="TrendMart Kurnool Standard"/>
    <x v="0"/>
    <s v="Sowmya Ramachandran"/>
    <x v="1"/>
    <s v="Charulatha Kumar"/>
    <n v="8"/>
    <d v="2024-08-01T00:00:00"/>
    <x v="40"/>
    <n v="0.11496569444972592"/>
    <x v="3"/>
  </r>
  <r>
    <s v="INV102192"/>
    <x v="34"/>
    <s v="CUST0555"/>
    <s v="PRD0038"/>
    <s v="STR039"/>
    <s v="EMP0090"/>
    <n v="1"/>
    <n v="821.22"/>
    <n v="0"/>
    <n v="0"/>
    <n v="5"/>
    <n v="41.06"/>
    <n v="862.28"/>
    <n v="545.54999999999995"/>
    <n v="275.67"/>
    <x v="3"/>
    <x v="3"/>
    <x v="0"/>
    <x v="0"/>
    <s v="10:17"/>
    <s v="Weekday"/>
    <x v="0"/>
    <n v="12"/>
    <n v="2024"/>
    <s v="Dec-2024"/>
    <x v="18"/>
    <s v="Leather Wallet"/>
    <x v="0"/>
    <s v="TrendMart Bengaluru High Street"/>
    <x v="2"/>
    <s v="Harish Prasad"/>
    <x v="0"/>
    <s v="Padma Gounder"/>
    <n v="12"/>
    <d v="2024-12-01T00:00:00"/>
    <x v="227"/>
    <n v="0.31969893770005103"/>
    <x v="2"/>
  </r>
  <r>
    <s v="INV102193"/>
    <x v="100"/>
    <s v="CUST0055"/>
    <s v="PRD0154"/>
    <s v="STR099"/>
    <s v="EMP0100"/>
    <n v="2"/>
    <n v="705.06"/>
    <n v="0"/>
    <n v="0"/>
    <n v="5"/>
    <n v="70.510000000000005"/>
    <n v="1480.63"/>
    <n v="746.54"/>
    <n v="663.58000000000015"/>
    <x v="4"/>
    <x v="4"/>
    <x v="1"/>
    <x v="0"/>
    <s v="17:56"/>
    <s v="Weekend"/>
    <x v="5"/>
    <n v="6"/>
    <n v="2024"/>
    <s v="Jun-2024"/>
    <x v="1"/>
    <s v="Graphic Tee"/>
    <x v="12"/>
    <s v="TrendMart Khammam Standard"/>
    <x v="2"/>
    <s v="Jaya Gopalakrishnan"/>
    <x v="3"/>
    <s v="Priya Balasubramaniam"/>
    <n v="6"/>
    <d v="2024-06-01T00:00:00"/>
    <x v="225"/>
    <n v="0.4481740880571109"/>
    <x v="2"/>
  </r>
  <r>
    <s v="INV102194"/>
    <x v="50"/>
    <s v="CUST0687"/>
    <s v="PRD0169"/>
    <s v="STR037"/>
    <s v="EMP0073"/>
    <n v="1"/>
    <n v="1829.49"/>
    <n v="30"/>
    <n v="548.85"/>
    <n v="12"/>
    <n v="153.68"/>
    <n v="1434.32"/>
    <n v="1407.33"/>
    <n v="-126.69"/>
    <x v="3"/>
    <x v="3"/>
    <x v="0"/>
    <x v="0"/>
    <s v="21:27"/>
    <s v="Weekday"/>
    <x v="1"/>
    <n v="10"/>
    <n v="2024"/>
    <s v="Oct-2024"/>
    <x v="8"/>
    <s v="Maxi Dress"/>
    <x v="10"/>
    <s v="TrendMart Vijayawada High Street"/>
    <x v="0"/>
    <s v="Sanjay Gopalakrishnan"/>
    <x v="0"/>
    <s v="Sathish Sundaram"/>
    <n v="10"/>
    <d v="2024-10-01T00:00:00"/>
    <x v="13"/>
    <n v="-8.8327569858887844E-2"/>
    <x v="1"/>
  </r>
  <r>
    <s v="INV102195"/>
    <x v="358"/>
    <s v="CUST0506"/>
    <s v="PRD0217"/>
    <s v="STR042"/>
    <s v="EMP0090"/>
    <n v="2"/>
    <n v="984.21"/>
    <n v="20"/>
    <n v="393.68"/>
    <n v="5"/>
    <n v="78.739999999999995"/>
    <n v="1653.48"/>
    <n v="1444.8"/>
    <n v="129.94000000000005"/>
    <x v="3"/>
    <x v="3"/>
    <x v="0"/>
    <x v="0"/>
    <s v="14:08"/>
    <s v="Weekday"/>
    <x v="4"/>
    <n v="2"/>
    <n v="2025"/>
    <s v="Feb-2025"/>
    <x v="7"/>
    <s v="Straight Fit"/>
    <x v="47"/>
    <s v="TrendMart Thrissur Standard"/>
    <x v="1"/>
    <s v="Deepthi Gopalakrishnan"/>
    <x v="3"/>
    <s v="Padma Gounder"/>
    <n v="14"/>
    <d v="2025-02-01T00:00:00"/>
    <x v="214"/>
    <n v="7.8585770617122713E-2"/>
    <x v="3"/>
  </r>
  <r>
    <s v="INV102196"/>
    <x v="211"/>
    <s v="CUST0364"/>
    <s v="PRD0233"/>
    <s v="STR022"/>
    <s v="EMP0026"/>
    <n v="2"/>
    <n v="1305.75"/>
    <n v="25"/>
    <n v="652.88"/>
    <n v="12"/>
    <n v="235.03"/>
    <n v="2193.65"/>
    <n v="1730.96"/>
    <n v="227.66000000000005"/>
    <x v="3"/>
    <x v="3"/>
    <x v="1"/>
    <x v="0"/>
    <s v="21:01"/>
    <s v="Weekday"/>
    <x v="0"/>
    <n v="12"/>
    <n v="2024"/>
    <s v="Dec-2024"/>
    <x v="8"/>
    <s v="A-Line Dress"/>
    <x v="10"/>
    <s v="TrendMart Shivamogga Outlet"/>
    <x v="2"/>
    <s v="Anitha Bhat"/>
    <x v="1"/>
    <s v="Sunita Ramachandran"/>
    <n v="12"/>
    <d v="2024-12-01T00:00:00"/>
    <x v="16"/>
    <n v="0.10378136895129125"/>
    <x v="1"/>
  </r>
  <r>
    <s v="INV102197"/>
    <x v="111"/>
    <s v="CUST0638"/>
    <s v="PRD0223"/>
    <s v="STR027"/>
    <s v="EMP0009"/>
    <n v="1"/>
    <n v="966.98"/>
    <n v="20"/>
    <n v="193.4"/>
    <n v="5"/>
    <n v="38.68"/>
    <n v="812.26"/>
    <n v="761.07"/>
    <n v="12.509999999999941"/>
    <x v="0"/>
    <x v="0"/>
    <x v="0"/>
    <x v="0"/>
    <s v="12:48"/>
    <s v="Weekday"/>
    <x v="9"/>
    <n v="11"/>
    <n v="2024"/>
    <s v="Nov-2024"/>
    <x v="19"/>
    <s v="Casual Belt"/>
    <x v="4"/>
    <s v="TrendMart Hyderabad Standard"/>
    <x v="2"/>
    <s v="Chitra Pillai"/>
    <x v="0"/>
    <s v="Vinod Hegde"/>
    <n v="11"/>
    <d v="2024-11-01T00:00:00"/>
    <x v="208"/>
    <n v="1.5401472434934555E-2"/>
    <x v="3"/>
  </r>
  <r>
    <s v="INV102198"/>
    <x v="319"/>
    <s v="CUST0749"/>
    <s v="PRD0045"/>
    <s v="STR057"/>
    <s v="EMP0206"/>
    <n v="2"/>
    <n v="3059.66"/>
    <n v="10"/>
    <n v="611.92999999999995"/>
    <n v="12"/>
    <n v="660.89"/>
    <n v="6168.28"/>
    <n v="4157.84"/>
    <n v="1349.5499999999997"/>
    <x v="5"/>
    <x v="5"/>
    <x v="1"/>
    <x v="0"/>
    <s v="16:20"/>
    <s v="Weekday"/>
    <x v="10"/>
    <n v="4"/>
    <n v="2024"/>
    <s v="Apr-2024"/>
    <x v="2"/>
    <s v="Georgette Saree"/>
    <x v="6"/>
    <s v="TrendMart Vellore Standard"/>
    <x v="1"/>
    <s v="Anusuya Mudaliar"/>
    <x v="1"/>
    <s v="Arjun Krishnan"/>
    <n v="4"/>
    <d v="2024-04-01T00:00:00"/>
    <x v="218"/>
    <n v="0.2187887060898662"/>
    <x v="0"/>
  </r>
  <r>
    <s v="INV102199"/>
    <x v="261"/>
    <s v="CUST0308"/>
    <s v="PRD0043"/>
    <s v="STR111"/>
    <s v="EMP0170"/>
    <n v="3"/>
    <n v="3184.92"/>
    <n v="0"/>
    <n v="0"/>
    <n v="12"/>
    <n v="1146.57"/>
    <n v="10701.33"/>
    <n v="6102.03"/>
    <n v="3452.7300000000005"/>
    <x v="2"/>
    <x v="2"/>
    <x v="1"/>
    <x v="0"/>
    <s v="18:36"/>
    <s v="Weekday"/>
    <x v="11"/>
    <n v="8"/>
    <n v="2024"/>
    <s v="Aug-2024"/>
    <x v="12"/>
    <s v="Sling Bag"/>
    <x v="20"/>
    <s v="TrendMart Kurnool Outlet"/>
    <x v="0"/>
    <s v="Kalpana Kamath"/>
    <x v="1"/>
    <s v="Jyothi Prasad"/>
    <n v="8"/>
    <d v="2024-08-01T00:00:00"/>
    <x v="63"/>
    <n v="0.32264494226418589"/>
    <x v="2"/>
  </r>
  <r>
    <s v="INV102200"/>
    <x v="138"/>
    <s v="CUST0541"/>
    <s v="PRD0160"/>
    <s v="STR112"/>
    <s v="EMP0285"/>
    <n v="4"/>
    <n v="1074.31"/>
    <n v="30"/>
    <n v="1289.17"/>
    <n v="12"/>
    <n v="360.97"/>
    <n v="3369.04"/>
    <n v="3036"/>
    <n v="-27.930000000000064"/>
    <x v="2"/>
    <x v="2"/>
    <x v="0"/>
    <x v="0"/>
    <s v="18:29"/>
    <s v="Weekday"/>
    <x v="9"/>
    <n v="11"/>
    <n v="2024"/>
    <s v="Nov-2024"/>
    <x v="7"/>
    <s v="Jeggings"/>
    <x v="18"/>
    <s v="TrendMart Guntur Outlet"/>
    <x v="0"/>
    <s v="Rani Nair"/>
    <x v="3"/>
    <s v="Chandran Krishnan"/>
    <n v="11"/>
    <d v="2024-11-01T00:00:00"/>
    <x v="30"/>
    <n v="-8.290195426590383E-3"/>
    <x v="1"/>
  </r>
  <r>
    <s v="INV102201"/>
    <x v="237"/>
    <s v="CUST0102"/>
    <s v="PRD0009"/>
    <s v="STR112"/>
    <s v="EMP0156"/>
    <n v="1"/>
    <n v="3141.23"/>
    <n v="25"/>
    <n v="785.31"/>
    <n v="12"/>
    <n v="282.70999999999998"/>
    <n v="2638.63"/>
    <n v="2340.46"/>
    <n v="15.460000000000093"/>
    <x v="0"/>
    <x v="0"/>
    <x v="0"/>
    <x v="0"/>
    <s v="20:34"/>
    <s v="Weekday"/>
    <x v="9"/>
    <n v="11"/>
    <n v="2024"/>
    <s v="Nov-2024"/>
    <x v="2"/>
    <s v="Cotton Saree"/>
    <x v="46"/>
    <s v="TrendMart Guntur Outlet"/>
    <x v="0"/>
    <s v="Naveen Gowda"/>
    <x v="0"/>
    <s v="Deepthi Iyengar"/>
    <n v="11"/>
    <d v="2024-11-01T00:00:00"/>
    <x v="140"/>
    <n v="5.8591011244471915E-3"/>
    <x v="1"/>
  </r>
  <r>
    <s v="INV102202"/>
    <x v="130"/>
    <s v="CUST0089"/>
    <s v="PRD0034"/>
    <s v="STR045"/>
    <s v="EMP0002"/>
    <n v="1"/>
    <n v="437.28"/>
    <n v="5"/>
    <n v="21.86"/>
    <n v="5"/>
    <n v="20.77"/>
    <n v="436.19"/>
    <n v="315.13"/>
    <n v="100.29"/>
    <x v="0"/>
    <x v="0"/>
    <x v="0"/>
    <x v="0"/>
    <s v="11:46"/>
    <s v="Weekend"/>
    <x v="1"/>
    <n v="10"/>
    <n v="2024"/>
    <s v="Oct-2024"/>
    <x v="19"/>
    <s v="Casual Belt"/>
    <x v="8"/>
    <s v="TrendMart Khammam Standard"/>
    <x v="2"/>
    <s v="Janani Murthy"/>
    <x v="0"/>
    <s v="Girish Sundaram"/>
    <n v="10"/>
    <d v="2024-10-01T00:00:00"/>
    <x v="58"/>
    <n v="0.22992274009032762"/>
    <x v="2"/>
  </r>
  <r>
    <s v="INV102203"/>
    <x v="298"/>
    <s v="CUST0173"/>
    <s v="PRD0102"/>
    <s v="STR078"/>
    <s v="EMP0009"/>
    <n v="1"/>
    <n v="1899.74"/>
    <n v="20"/>
    <n v="379.95"/>
    <n v="12"/>
    <n v="182.37"/>
    <n v="1702.16"/>
    <n v="1331.55"/>
    <n v="188.24000000000012"/>
    <x v="0"/>
    <x v="0"/>
    <x v="0"/>
    <x v="0"/>
    <s v="16:39"/>
    <s v="Weekend"/>
    <x v="7"/>
    <n v="9"/>
    <n v="2024"/>
    <s v="Sep-2024"/>
    <x v="2"/>
    <s v="Printed Saree"/>
    <x v="7"/>
    <s v="TrendMart Vellore Standard"/>
    <x v="1"/>
    <s v="Bhagya Sharma"/>
    <x v="3"/>
    <s v="Vinod Hegde"/>
    <n v="9"/>
    <d v="2024-09-01T00:00:00"/>
    <x v="207"/>
    <n v="0.11058889881092265"/>
    <x v="3"/>
  </r>
  <r>
    <s v="INV102204"/>
    <x v="21"/>
    <s v="CUST0807"/>
    <s v="PRD0247"/>
    <s v="STR015"/>
    <s v="EMP0015"/>
    <n v="3"/>
    <n v="1172.3399999999999"/>
    <n v="25"/>
    <n v="879.25"/>
    <n v="12"/>
    <n v="316.52999999999997"/>
    <n v="2954.3"/>
    <n v="2295.69"/>
    <n v="342.08000000000015"/>
    <x v="1"/>
    <x v="1"/>
    <x v="1"/>
    <x v="0"/>
    <s v="21:08"/>
    <s v="Weekday"/>
    <x v="3"/>
    <n v="7"/>
    <n v="2024"/>
    <s v="Jul-2024"/>
    <x v="19"/>
    <s v="Braided Belt"/>
    <x v="42"/>
    <s v="TrendMart Madurai Mall Kiosk"/>
    <x v="1"/>
    <s v="Nisha Rao"/>
    <x v="0"/>
    <s v="Vikram Bhat"/>
    <n v="7"/>
    <d v="2024-07-01T00:00:00"/>
    <x v="176"/>
    <n v="0.11579054259892364"/>
    <x v="1"/>
  </r>
  <r>
    <s v="INV102205"/>
    <x v="306"/>
    <s v="CUST0486"/>
    <s v="PRD0212"/>
    <s v="STR094"/>
    <s v="EMP0204"/>
    <n v="3"/>
    <n v="2929.85"/>
    <n v="5"/>
    <n v="439.48"/>
    <n v="12"/>
    <n v="1002.01"/>
    <n v="9352.08"/>
    <n v="6119.1"/>
    <n v="2230.9699999999993"/>
    <x v="0"/>
    <x v="0"/>
    <x v="1"/>
    <x v="0"/>
    <s v="13:55"/>
    <s v="Weekend"/>
    <x v="5"/>
    <n v="6"/>
    <n v="2024"/>
    <s v="Jun-2024"/>
    <x v="9"/>
    <s v="Digital Watch"/>
    <x v="36"/>
    <s v="TrendMart Kollam Flagship"/>
    <x v="1"/>
    <s v="Anil Gopalakrishnan"/>
    <x v="0"/>
    <s v="Rahul Krishnan"/>
    <n v="6"/>
    <d v="2024-06-01T00:00:00"/>
    <x v="161"/>
    <n v="0.23855334855989249"/>
    <x v="2"/>
  </r>
  <r>
    <s v="INV102206"/>
    <x v="232"/>
    <s v="CUST0730"/>
    <s v="PRD0140"/>
    <s v="STR031"/>
    <s v="EMP0020"/>
    <n v="4"/>
    <n v="539.52"/>
    <n v="0"/>
    <n v="0"/>
    <n v="5"/>
    <n v="107.9"/>
    <n v="2265.98"/>
    <n v="1395"/>
    <n v="763.08"/>
    <x v="5"/>
    <x v="5"/>
    <x v="0"/>
    <x v="0"/>
    <s v="14:53"/>
    <s v="Weekday"/>
    <x v="1"/>
    <n v="10"/>
    <n v="2024"/>
    <s v="Oct-2024"/>
    <x v="1"/>
    <s v="Polo"/>
    <x v="5"/>
    <s v="TrendMart Kozhikode Mall Kiosk"/>
    <x v="1"/>
    <s v="Vidya Murthy"/>
    <x v="0"/>
    <s v="Eswar Prasad"/>
    <n v="10"/>
    <d v="2024-10-01T00:00:00"/>
    <x v="166"/>
    <n v="0.33675495811966566"/>
    <x v="2"/>
  </r>
  <r>
    <s v="INV102207"/>
    <x v="308"/>
    <s v="Missing Customer Id"/>
    <s v="PRD0236"/>
    <s v="STR092"/>
    <s v="EMP0002"/>
    <n v="3"/>
    <n v="678.89"/>
    <n v="25"/>
    <n v="509.17"/>
    <n v="5"/>
    <n v="76.38"/>
    <n v="1603.88"/>
    <n v="1253.76"/>
    <n v="273.74000000000012"/>
    <x v="1"/>
    <x v="1"/>
    <x v="0"/>
    <x v="0"/>
    <s v="15:01"/>
    <s v="Weekday"/>
    <x v="5"/>
    <n v="6"/>
    <n v="2024"/>
    <s v="Jun-2024"/>
    <x v="1"/>
    <s v="Graphic Tee"/>
    <x v="1"/>
    <s v="TrendMart Kochi Standard"/>
    <x v="1"/>
    <s v="Unknown"/>
    <x v="4"/>
    <s v="Girish Sundaram"/>
    <n v="6"/>
    <d v="2024-06-01T00:00:00"/>
    <x v="81"/>
    <n v="0.17067361648003598"/>
    <x v="1"/>
  </r>
  <r>
    <s v="INV102208"/>
    <x v="208"/>
    <s v="CUST0110"/>
    <s v="PRD0185"/>
    <s v="STR028"/>
    <s v="EMP0156"/>
    <n v="2"/>
    <n v="1560.78"/>
    <n v="10"/>
    <n v="312.16000000000003"/>
    <n v="12"/>
    <n v="337.13"/>
    <n v="3146.53"/>
    <n v="1943.74"/>
    <n v="865.6600000000002"/>
    <x v="3"/>
    <x v="3"/>
    <x v="1"/>
    <x v="0"/>
    <s v="15:41"/>
    <s v="Weekend"/>
    <x v="11"/>
    <n v="8"/>
    <n v="2024"/>
    <s v="Aug-2024"/>
    <x v="16"/>
    <s v="Nehru Jacket"/>
    <x v="3"/>
    <s v="TrendMart Shivamogga Standard"/>
    <x v="2"/>
    <s v="Pandian Iyer"/>
    <x v="3"/>
    <s v="Deepthi Iyengar"/>
    <n v="8"/>
    <d v="2024-08-01T00:00:00"/>
    <x v="235"/>
    <n v="0.27511576244307223"/>
    <x v="0"/>
  </r>
  <r>
    <s v="INV102209"/>
    <x v="268"/>
    <s v="CUST0261"/>
    <s v="PRD0126"/>
    <s v="STR090"/>
    <s v="EMP0285"/>
    <n v="3"/>
    <n v="990.78"/>
    <n v="5"/>
    <n v="148.62"/>
    <n v="5"/>
    <n v="141.19"/>
    <n v="2964.91"/>
    <n v="1936.77"/>
    <n v="886.94999999999982"/>
    <x v="1"/>
    <x v="1"/>
    <x v="0"/>
    <x v="0"/>
    <s v="16:35"/>
    <s v="Weekday"/>
    <x v="10"/>
    <n v="4"/>
    <n v="2024"/>
    <s v="Apr-2024"/>
    <x v="11"/>
    <s v="Formal Shirt"/>
    <x v="38"/>
    <s v="TrendMart Kannur Outlet"/>
    <x v="1"/>
    <s v="Tejaswini Kamath"/>
    <x v="3"/>
    <s v="Chandran Krishnan"/>
    <n v="4"/>
    <d v="2024-04-01T00:00:00"/>
    <x v="76"/>
    <n v="0.29914904668269859"/>
    <x v="2"/>
  </r>
  <r>
    <s v="INV102210"/>
    <x v="160"/>
    <s v="CUST0772"/>
    <s v="PRD0057"/>
    <s v="STR074"/>
    <s v="EMP0001"/>
    <n v="3"/>
    <n v="1332.94"/>
    <n v="0"/>
    <n v="0"/>
    <n v="12"/>
    <n v="479.86"/>
    <n v="4478.68"/>
    <n v="2718.9"/>
    <n v="1279.92"/>
    <x v="0"/>
    <x v="0"/>
    <x v="0"/>
    <x v="0"/>
    <s v="18:54"/>
    <s v="Weekday"/>
    <x v="5"/>
    <n v="6"/>
    <n v="2024"/>
    <s v="Jun-2024"/>
    <x v="18"/>
    <s v="Card Holder"/>
    <x v="31"/>
    <s v="TrendMart Kurnool High Street"/>
    <x v="0"/>
    <s v="Vinod Hegde"/>
    <x v="1"/>
    <s v="Charulatha Kumar"/>
    <n v="6"/>
    <d v="2024-06-01T00:00:00"/>
    <x v="206"/>
    <n v="0.28578063179329621"/>
    <x v="2"/>
  </r>
  <r>
    <s v="INV102211"/>
    <x v="193"/>
    <s v="CUST0309"/>
    <s v="PRD0246"/>
    <s v="STR007"/>
    <s v="EMP0204"/>
    <n v="4"/>
    <n v="1258.42"/>
    <n v="5"/>
    <n v="251.68"/>
    <n v="12"/>
    <n v="573.84"/>
    <n v="5355.84"/>
    <n v="2976"/>
    <n v="1806"/>
    <x v="2"/>
    <x v="2"/>
    <x v="1"/>
    <x v="0"/>
    <s v="16:48"/>
    <s v="Weekend"/>
    <x v="4"/>
    <n v="2"/>
    <n v="2025"/>
    <s v="Feb-2025"/>
    <x v="0"/>
    <s v="Printed Kurti"/>
    <x v="1"/>
    <s v="TrendMart Thoothukudi Mall Kiosk"/>
    <x v="1"/>
    <s v="Srinivas Gopalakrishnan"/>
    <x v="1"/>
    <s v="Rahul Krishnan"/>
    <n v="14"/>
    <d v="2025-02-01T00:00:00"/>
    <x v="228"/>
    <n v="0.33720200752823087"/>
    <x v="2"/>
  </r>
  <r>
    <s v="INV102212"/>
    <x v="219"/>
    <s v="CUST0261"/>
    <s v="PRD0062"/>
    <s v="STR109"/>
    <s v="EMP0045"/>
    <n v="3"/>
    <n v="627.4"/>
    <n v="25"/>
    <n v="470.55"/>
    <n v="5"/>
    <n v="70.58"/>
    <n v="1482.23"/>
    <n v="1274.28"/>
    <n v="137.37000000000006"/>
    <x v="3"/>
    <x v="3"/>
    <x v="0"/>
    <x v="0"/>
    <s v="11:46"/>
    <s v="Weekday"/>
    <x v="1"/>
    <n v="10"/>
    <n v="2024"/>
    <s v="Oct-2024"/>
    <x v="13"/>
    <s v="Girls Frock"/>
    <x v="25"/>
    <s v="TrendMart Warangal Outlet"/>
    <x v="2"/>
    <s v="Tejaswini Kamath"/>
    <x v="3"/>
    <s v="Chitra Chettiar"/>
    <n v="10"/>
    <d v="2024-10-01T00:00:00"/>
    <x v="106"/>
    <n v="9.2677924478657192E-2"/>
    <x v="1"/>
  </r>
  <r>
    <s v="INV102213"/>
    <x v="155"/>
    <s v="CUST0742"/>
    <s v="PRD0074"/>
    <s v="STR034"/>
    <s v="EMP0207"/>
    <n v="2"/>
    <n v="943.72"/>
    <n v="30"/>
    <n v="566.23"/>
    <n v="5"/>
    <n v="66.06"/>
    <n v="1387.27"/>
    <n v="1442.44"/>
    <n v="-121.23000000000008"/>
    <x v="5"/>
    <x v="5"/>
    <x v="1"/>
    <x v="0"/>
    <s v="21:22"/>
    <s v="Weekday"/>
    <x v="6"/>
    <n v="1"/>
    <n v="2025"/>
    <s v="Jan-2025"/>
    <x v="11"/>
    <s v="Denim Shirt"/>
    <x v="12"/>
    <s v="TrendMart Warangal Standard"/>
    <x v="2"/>
    <s v="Padma Gopalakrishnan"/>
    <x v="0"/>
    <s v="Chitra Bhat"/>
    <n v="13"/>
    <d v="2025-01-01T00:00:00"/>
    <x v="18"/>
    <n v="-8.7387458822002981E-2"/>
    <x v="1"/>
  </r>
  <r>
    <s v="INV102214"/>
    <x v="20"/>
    <s v="CUST0705"/>
    <s v="PRD0148"/>
    <s v="STR032"/>
    <s v="EMP0061"/>
    <n v="4"/>
    <n v="1104.2"/>
    <n v="30"/>
    <n v="1325.04"/>
    <n v="12"/>
    <n v="371.01"/>
    <n v="3462.77"/>
    <n v="3068.44"/>
    <n v="23.319999999999936"/>
    <x v="0"/>
    <x v="0"/>
    <x v="0"/>
    <x v="0"/>
    <s v="21:57"/>
    <s v="Weekend"/>
    <x v="5"/>
    <n v="6"/>
    <n v="2024"/>
    <s v="Jun-2024"/>
    <x v="0"/>
    <s v="Anarkali Kurti"/>
    <x v="31"/>
    <s v="TrendMart Kochi Standard"/>
    <x v="1"/>
    <s v="Chitra Bhat"/>
    <x v="2"/>
    <s v="Ganapathy Naidu"/>
    <n v="6"/>
    <d v="2024-06-01T00:00:00"/>
    <x v="169"/>
    <n v="6.7344929059683246E-3"/>
    <x v="1"/>
  </r>
  <r>
    <s v="INV102215"/>
    <x v="239"/>
    <s v="CUST0345"/>
    <s v="PRD0085"/>
    <s v="STR004"/>
    <s v="EMP0073"/>
    <n v="1"/>
    <n v="1277.7"/>
    <n v="20"/>
    <n v="255.54"/>
    <n v="12"/>
    <n v="122.66"/>
    <n v="1144.82"/>
    <n v="879.48"/>
    <n v="142.67999999999992"/>
    <x v="0"/>
    <x v="0"/>
    <x v="0"/>
    <x v="1"/>
    <s v="13:33"/>
    <s v="Weekday"/>
    <x v="5"/>
    <n v="6"/>
    <n v="2024"/>
    <s v="Jun-2024"/>
    <x v="19"/>
    <s v="Braided Belt"/>
    <x v="30"/>
    <s v="TrendMart Kalaburagi Mall Kiosk"/>
    <x v="2"/>
    <s v="Sunita Subramaniam"/>
    <x v="0"/>
    <s v="Sathish Sundaram"/>
    <n v="6"/>
    <d v="2024-06-01T00:00:00"/>
    <x v="195"/>
    <n v="0.12463094634964443"/>
    <x v="3"/>
  </r>
  <r>
    <s v="INV102216"/>
    <x v="293"/>
    <s v="CUST0541"/>
    <s v="PRD0066"/>
    <s v="STR106"/>
    <s v="EMP0207"/>
    <n v="1"/>
    <n v="1532.87"/>
    <n v="5"/>
    <n v="76.64"/>
    <n v="12"/>
    <n v="174.75"/>
    <n v="1630.98"/>
    <n v="949.97"/>
    <n v="506.26"/>
    <x v="2"/>
    <x v="2"/>
    <x v="0"/>
    <x v="0"/>
    <s v="10:46"/>
    <s v="Weekend"/>
    <x v="4"/>
    <n v="2"/>
    <n v="2025"/>
    <s v="Feb-2025"/>
    <x v="18"/>
    <s v="Leather Wallet"/>
    <x v="38"/>
    <s v="TrendMart Vijayawada Outlet"/>
    <x v="0"/>
    <s v="Rani Nair"/>
    <x v="3"/>
    <s v="Chitra Bhat"/>
    <n v="14"/>
    <d v="2025-02-01T00:00:00"/>
    <x v="179"/>
    <n v="0.31040233479257867"/>
    <x v="2"/>
  </r>
  <r>
    <s v="INV102217"/>
    <x v="43"/>
    <s v="CUST0193"/>
    <s v="PRD0072"/>
    <s v="STR028"/>
    <s v="EMP0206"/>
    <n v="3"/>
    <n v="897.39"/>
    <n v="10"/>
    <n v="269.22000000000003"/>
    <n v="5"/>
    <n v="121.15"/>
    <n v="2544.1"/>
    <n v="1797.84"/>
    <n v="625.11"/>
    <x v="0"/>
    <x v="0"/>
    <x v="0"/>
    <x v="0"/>
    <s v="10:08"/>
    <s v="Weekday"/>
    <x v="9"/>
    <n v="11"/>
    <n v="2024"/>
    <s v="Nov-2024"/>
    <x v="0"/>
    <s v="Straight Kurti"/>
    <x v="5"/>
    <s v="TrendMart Shivamogga Standard"/>
    <x v="2"/>
    <s v="Dhruv Pillai"/>
    <x v="3"/>
    <s v="Arjun Krishnan"/>
    <n v="11"/>
    <d v="2024-11-01T00:00:00"/>
    <x v="142"/>
    <n v="0.24570968122322237"/>
    <x v="0"/>
  </r>
  <r>
    <s v="INV102218"/>
    <x v="255"/>
    <s v="CUST0426"/>
    <s v="PRD0172"/>
    <s v="STR068"/>
    <s v="EMP0086"/>
    <n v="2"/>
    <n v="2368.3000000000002"/>
    <n v="10"/>
    <n v="473.66"/>
    <n v="12"/>
    <n v="511.55"/>
    <n v="4774.49"/>
    <n v="3608.74"/>
    <n v="654.20000000000005"/>
    <x v="1"/>
    <x v="1"/>
    <x v="0"/>
    <x v="0"/>
    <s v="17:34"/>
    <s v="Weekday"/>
    <x v="9"/>
    <n v="11"/>
    <n v="2024"/>
    <s v="Nov-2024"/>
    <x v="16"/>
    <s v="Kurta"/>
    <x v="4"/>
    <s v="TrendMart Madurai Mall Kiosk"/>
    <x v="1"/>
    <s v="Uday Pillai"/>
    <x v="3"/>
    <s v="Anil Reddy"/>
    <n v="11"/>
    <d v="2024-11-01T00:00:00"/>
    <x v="35"/>
    <n v="0.13701987018508785"/>
    <x v="0"/>
  </r>
  <r>
    <s v="INV102219"/>
    <x v="200"/>
    <s v="CUST0318"/>
    <s v="PRD0193"/>
    <s v="STR036"/>
    <s v="EMP0147"/>
    <n v="1"/>
    <n v="2251.02"/>
    <n v="20"/>
    <n v="450.2"/>
    <n v="12"/>
    <n v="216.1"/>
    <n v="2016.92"/>
    <n v="1594"/>
    <n v="206.82000000000008"/>
    <x v="2"/>
    <x v="2"/>
    <x v="0"/>
    <x v="0"/>
    <s v="15:37"/>
    <s v="Weekday"/>
    <x v="11"/>
    <n v="8"/>
    <n v="2024"/>
    <s v="Aug-2024"/>
    <x v="16"/>
    <s v="Nehru Jacket"/>
    <x v="16"/>
    <s v="TrendMart Thiruvananthapuram Outlet"/>
    <x v="1"/>
    <s v="Priya Mudaliar"/>
    <x v="0"/>
    <s v="Yogesh Chettiar"/>
    <n v="8"/>
    <d v="2024-08-01T00:00:00"/>
    <x v="70"/>
    <n v="0.10254249053011526"/>
    <x v="3"/>
  </r>
  <r>
    <s v="INV102220"/>
    <x v="223"/>
    <s v="CUST0112"/>
    <s v="PRD0158"/>
    <s v="STR048"/>
    <s v="EMP0091"/>
    <n v="2"/>
    <n v="630.27"/>
    <n v="0"/>
    <n v="0"/>
    <n v="5"/>
    <n v="63.03"/>
    <n v="1323.57"/>
    <n v="914.32"/>
    <n v="346.21999999999991"/>
    <x v="0"/>
    <x v="0"/>
    <x v="0"/>
    <x v="0"/>
    <s v="14:46"/>
    <s v="Weekday"/>
    <x v="4"/>
    <n v="2"/>
    <n v="2025"/>
    <s v="Feb-2025"/>
    <x v="10"/>
    <s v="Formal Top"/>
    <x v="21"/>
    <s v="TrendMart Guntur High Street"/>
    <x v="0"/>
    <s v="Bhavani Sharma"/>
    <x v="3"/>
    <s v="Hari Nair"/>
    <n v="14"/>
    <d v="2025-02-01T00:00:00"/>
    <x v="68"/>
    <n v="0.26158042264481662"/>
    <x v="2"/>
  </r>
  <r>
    <s v="INV102221"/>
    <x v="53"/>
    <s v="CUST0775"/>
    <s v="PRD0013"/>
    <s v="STR043"/>
    <s v="EMP0255"/>
    <n v="4"/>
    <n v="758.43"/>
    <n v="10"/>
    <n v="303.37"/>
    <n v="5"/>
    <n v="136.52000000000001"/>
    <n v="2866.87"/>
    <n v="2200.04"/>
    <n v="530.30999999999995"/>
    <x v="1"/>
    <x v="1"/>
    <x v="0"/>
    <x v="0"/>
    <s v="16:23"/>
    <s v="Weekday"/>
    <x v="1"/>
    <n v="10"/>
    <n v="2024"/>
    <s v="Oct-2024"/>
    <x v="10"/>
    <s v="Crop Top"/>
    <x v="8"/>
    <s v="TrendMart Mangaluru Standard"/>
    <x v="2"/>
    <s v="Arjun Iyengar"/>
    <x v="2"/>
    <s v="Venkat Sharma"/>
    <n v="10"/>
    <d v="2024-10-01T00:00:00"/>
    <x v="15"/>
    <n v="0.18497873988007826"/>
    <x v="0"/>
  </r>
  <r>
    <s v="INV102222"/>
    <x v="161"/>
    <s v="CUST0495"/>
    <s v="PRD0136"/>
    <s v="STR082"/>
    <s v="EMP0127"/>
    <n v="3"/>
    <n v="1263.28"/>
    <n v="25"/>
    <n v="947.46"/>
    <n v="3"/>
    <n v="85.27"/>
    <n v="2927.65"/>
    <n v="2731.38"/>
    <n v="110.99999999999999"/>
    <x v="1"/>
    <x v="1"/>
    <x v="0"/>
    <x v="0"/>
    <s v="11:12"/>
    <s v="Weekday"/>
    <x v="8"/>
    <n v="3"/>
    <n v="2025"/>
    <s v="Mar-2025"/>
    <x v="14"/>
    <s v="Necklace"/>
    <x v="41"/>
    <s v="TrendMart Tirupati Standard"/>
    <x v="0"/>
    <s v="Gopal Mudaliar"/>
    <x v="1"/>
    <s v="Chandra Reddy"/>
    <n v="15"/>
    <d v="2025-03-01T00:00:00"/>
    <x v="203"/>
    <n v="3.7914368179256391E-2"/>
    <x v="1"/>
  </r>
  <r>
    <s v="INV102223"/>
    <x v="331"/>
    <s v="CUST0227"/>
    <s v="PRD0031"/>
    <s v="STR037"/>
    <s v="EMP0203"/>
    <n v="1"/>
    <n v="3656.24"/>
    <n v="30"/>
    <n v="1096.8699999999999"/>
    <n v="12"/>
    <n v="307.12"/>
    <n v="2866.49"/>
    <n v="2374.0300000000002"/>
    <n v="185.33999999999958"/>
    <x v="0"/>
    <x v="0"/>
    <x v="1"/>
    <x v="0"/>
    <s v="13:54"/>
    <s v="Weekday"/>
    <x v="3"/>
    <n v="7"/>
    <n v="2024"/>
    <s v="Jul-2024"/>
    <x v="12"/>
    <s v="Clutch"/>
    <x v="18"/>
    <s v="TrendMart Vijayawada High Street"/>
    <x v="0"/>
    <s v="Janani Nair"/>
    <x v="1"/>
    <s v="Rani Mishra"/>
    <n v="7"/>
    <d v="2024-07-01T00:00:00"/>
    <x v="146"/>
    <n v="6.4657473076829008E-2"/>
    <x v="1"/>
  </r>
  <r>
    <s v="INV102224"/>
    <x v="122"/>
    <s v="CUST0438"/>
    <s v="PRD0225"/>
    <s v="STR054"/>
    <s v="EMP0160"/>
    <n v="1"/>
    <n v="1256.93"/>
    <n v="5"/>
    <n v="62.85"/>
    <n v="12"/>
    <n v="143.29"/>
    <n v="1337.37"/>
    <n v="861.8"/>
    <n v="332.28"/>
    <x v="0"/>
    <x v="0"/>
    <x v="1"/>
    <x v="0"/>
    <s v="20:13"/>
    <s v="Weekday"/>
    <x v="0"/>
    <n v="12"/>
    <n v="2024"/>
    <s v="Dec-2024"/>
    <x v="11"/>
    <s v="Formal Shirt"/>
    <x v="44"/>
    <s v="TrendMart Thoothukudi Mall Kiosk"/>
    <x v="1"/>
    <s v="Arjun Subramaniam"/>
    <x v="1"/>
    <s v="Ganesh Iyengar"/>
    <n v="12"/>
    <d v="2024-12-01T00:00:00"/>
    <x v="124"/>
    <n v="0.24845779402857848"/>
    <x v="2"/>
  </r>
  <r>
    <s v="INV102225"/>
    <x v="281"/>
    <s v="CUST0394"/>
    <s v="PRD0233"/>
    <s v="STR070"/>
    <s v="EMP0090"/>
    <n v="1"/>
    <n v="1373.44"/>
    <n v="0"/>
    <n v="0"/>
    <n v="12"/>
    <n v="164.81"/>
    <n v="1538.25"/>
    <n v="865.48"/>
    <n v="507.96"/>
    <x v="2"/>
    <x v="2"/>
    <x v="0"/>
    <x v="0"/>
    <s v="13:59"/>
    <s v="Weekend"/>
    <x v="4"/>
    <n v="2"/>
    <n v="2025"/>
    <s v="Feb-2025"/>
    <x v="8"/>
    <s v="A-Line Dress"/>
    <x v="10"/>
    <s v="TrendMart Alappuzha Mall Kiosk"/>
    <x v="1"/>
    <s v="Anand Nair"/>
    <x v="1"/>
    <s v="Padma Gounder"/>
    <n v="14"/>
    <d v="2025-02-01T00:00:00"/>
    <x v="16"/>
    <n v="0.33021940516821063"/>
    <x v="2"/>
  </r>
  <r>
    <s v="INV102226"/>
    <x v="239"/>
    <s v="CUST0049"/>
    <s v="PRD0173"/>
    <s v="STR063"/>
    <s v="EMP0020"/>
    <n v="3"/>
    <n v="2512.81"/>
    <n v="20"/>
    <n v="1507.69"/>
    <n v="12"/>
    <n v="723.69"/>
    <n v="6754.43"/>
    <n v="5587.05"/>
    <n v="443.69000000000005"/>
    <x v="3"/>
    <x v="3"/>
    <x v="0"/>
    <x v="0"/>
    <s v="14:49"/>
    <s v="Weekday"/>
    <x v="5"/>
    <n v="6"/>
    <n v="2024"/>
    <s v="Jun-2024"/>
    <x v="3"/>
    <s v="Slippers"/>
    <x v="23"/>
    <s v="TrendMart Shivamogga Mall Kiosk"/>
    <x v="2"/>
    <s v="Anand Pandian"/>
    <x v="3"/>
    <s v="Eswar Prasad"/>
    <n v="6"/>
    <d v="2024-06-01T00:00:00"/>
    <x v="189"/>
    <n v="6.5688740574704307E-2"/>
    <x v="3"/>
  </r>
  <r>
    <s v="INV102227"/>
    <x v="30"/>
    <s v="CUST0135"/>
    <s v="PRD0057"/>
    <s v="STR001"/>
    <s v="EMP0020"/>
    <n v="1"/>
    <n v="1358.48"/>
    <n v="10"/>
    <n v="135.85"/>
    <n v="12"/>
    <n v="146.72"/>
    <n v="1369.35"/>
    <n v="906.3"/>
    <n v="316.32999999999993"/>
    <x v="2"/>
    <x v="2"/>
    <x v="1"/>
    <x v="0"/>
    <s v="18:09"/>
    <s v="Weekday"/>
    <x v="1"/>
    <n v="10"/>
    <n v="2024"/>
    <s v="Oct-2024"/>
    <x v="18"/>
    <s v="Card Holder"/>
    <x v="31"/>
    <s v="TrendMart Kollam Standard"/>
    <x v="1"/>
    <s v="Naresh Murthy"/>
    <x v="1"/>
    <s v="Eswar Prasad"/>
    <n v="10"/>
    <d v="2024-10-01T00:00:00"/>
    <x v="206"/>
    <n v="0.23100741227589727"/>
    <x v="0"/>
  </r>
  <r>
    <s v="INV102228"/>
    <x v="62"/>
    <s v="CUST0781"/>
    <s v="PRD0236"/>
    <s v="STR057"/>
    <s v="EMP0045"/>
    <n v="5"/>
    <n v="658.22"/>
    <n v="25"/>
    <n v="822.77"/>
    <n v="5"/>
    <n v="123.42"/>
    <n v="2591.75"/>
    <n v="2089.6"/>
    <n v="378.73000000000008"/>
    <x v="0"/>
    <x v="0"/>
    <x v="1"/>
    <x v="0"/>
    <s v="15:48"/>
    <s v="Weekday"/>
    <x v="1"/>
    <n v="10"/>
    <n v="2024"/>
    <s v="Oct-2024"/>
    <x v="1"/>
    <s v="Graphic Tee"/>
    <x v="1"/>
    <s v="TrendMart Vellore Standard"/>
    <x v="1"/>
    <s v="Pooja Sharma"/>
    <x v="3"/>
    <s v="Chitra Chettiar"/>
    <n v="10"/>
    <d v="2024-10-01T00:00:00"/>
    <x v="81"/>
    <n v="0.14612906337416806"/>
    <x v="1"/>
  </r>
  <r>
    <s v="INV102229"/>
    <x v="80"/>
    <s v="CUST0307"/>
    <s v="PRD0163"/>
    <s v="STR086"/>
    <s v="EMP0225"/>
    <n v="2"/>
    <n v="1259.42"/>
    <n v="0"/>
    <n v="0"/>
    <n v="12"/>
    <n v="302.26"/>
    <n v="2821.1"/>
    <n v="1605.28"/>
    <n v="913.56"/>
    <x v="2"/>
    <x v="2"/>
    <x v="0"/>
    <x v="0"/>
    <s v="16:05"/>
    <s v="Weekend"/>
    <x v="1"/>
    <n v="10"/>
    <n v="2024"/>
    <s v="Oct-2024"/>
    <x v="15"/>
    <s v="Muffler"/>
    <x v="5"/>
    <s v="TrendMart Thiruvananthapuram Outlet"/>
    <x v="1"/>
    <s v="Hariharan Mishra"/>
    <x v="1"/>
    <s v="Swathi Achari"/>
    <n v="10"/>
    <d v="2024-10-01T00:00:00"/>
    <x v="44"/>
    <n v="0.32383112970118039"/>
    <x v="2"/>
  </r>
  <r>
    <s v="INV102230"/>
    <x v="361"/>
    <s v="CUST0172"/>
    <s v="PRD0083"/>
    <s v="STR101"/>
    <s v="EMP0149"/>
    <n v="3"/>
    <n v="896.19"/>
    <n v="30"/>
    <n v="806.57"/>
    <n v="5"/>
    <n v="94.1"/>
    <n v="1976.1"/>
    <n v="1941.9"/>
    <n v="-59.900000000000176"/>
    <x v="2"/>
    <x v="2"/>
    <x v="0"/>
    <x v="0"/>
    <s v="13:41"/>
    <s v="Weekday"/>
    <x v="2"/>
    <n v="5"/>
    <n v="2024"/>
    <s v="May-2024"/>
    <x v="0"/>
    <s v="A-Line Kurti"/>
    <x v="36"/>
    <s v="TrendMart Thiruvananthapuram Standard"/>
    <x v="1"/>
    <s v="Deepak Nair"/>
    <x v="0"/>
    <s v="Vasanthi Kamath"/>
    <n v="5"/>
    <d v="2024-05-01T00:00:00"/>
    <x v="67"/>
    <n v="-3.0312231162390658E-2"/>
    <x v="1"/>
  </r>
  <r>
    <s v="INV102231"/>
    <x v="112"/>
    <s v="CUST0283"/>
    <s v="PRD0210"/>
    <s v="STR028"/>
    <s v="EMP0255"/>
    <n v="1"/>
    <n v="1540.77"/>
    <n v="10"/>
    <n v="154.08000000000001"/>
    <n v="12"/>
    <n v="166.4"/>
    <n v="1553.09"/>
    <n v="1020.9"/>
    <n v="365.78999999999996"/>
    <x v="2"/>
    <x v="2"/>
    <x v="0"/>
    <x v="0"/>
    <s v="12:16"/>
    <s v="Weekday"/>
    <x v="1"/>
    <n v="10"/>
    <n v="2024"/>
    <s v="Oct-2024"/>
    <x v="2"/>
    <s v="Georgette Saree"/>
    <x v="22"/>
    <s v="TrendMart Shivamogga Standard"/>
    <x v="2"/>
    <s v="Nandini Chetty"/>
    <x v="0"/>
    <s v="Venkat Sharma"/>
    <n v="10"/>
    <d v="2024-10-01T00:00:00"/>
    <x v="123"/>
    <n v="0.23552401985718791"/>
    <x v="0"/>
  </r>
  <r>
    <s v="INV102232"/>
    <x v="355"/>
    <s v="CUST0642"/>
    <s v="PRD0152"/>
    <s v="STR044"/>
    <s v="EMP0255"/>
    <n v="3"/>
    <n v="6727.5"/>
    <n v="5"/>
    <n v="1009.12"/>
    <n v="3"/>
    <n v="575.20000000000005"/>
    <n v="19748.580000000002"/>
    <n v="14145.3"/>
    <n v="5028.0800000000027"/>
    <x v="2"/>
    <x v="2"/>
    <x v="0"/>
    <x v="0"/>
    <s v="11:41"/>
    <s v="Weekend"/>
    <x v="6"/>
    <n v="1"/>
    <n v="2025"/>
    <s v="Jan-2025"/>
    <x v="14"/>
    <s v="Earrings"/>
    <x v="8"/>
    <s v="TrendMart Warangal High Street"/>
    <x v="2"/>
    <s v="Chandra Shetty"/>
    <x v="0"/>
    <s v="Venkat Sharma"/>
    <n v="13"/>
    <d v="2025-01-01T00:00:00"/>
    <x v="24"/>
    <n v="0.2546046348648866"/>
    <x v="2"/>
  </r>
  <r>
    <s v="INV102233"/>
    <x v="253"/>
    <s v="CUST0275"/>
    <s v="PRD0013"/>
    <s v="STR112"/>
    <s v="EMP0258"/>
    <n v="2"/>
    <n v="777.78"/>
    <n v="0"/>
    <n v="0"/>
    <n v="5"/>
    <n v="77.78"/>
    <n v="1633.34"/>
    <n v="1100.02"/>
    <n v="455.53999999999996"/>
    <x v="3"/>
    <x v="3"/>
    <x v="0"/>
    <x v="0"/>
    <s v="20:02"/>
    <s v="Weekday"/>
    <x v="1"/>
    <n v="10"/>
    <n v="2024"/>
    <s v="Oct-2024"/>
    <x v="10"/>
    <s v="Crop Top"/>
    <x v="8"/>
    <s v="TrendMart Guntur Outlet"/>
    <x v="0"/>
    <s v="Harish Achari"/>
    <x v="1"/>
    <s v="Preethi Singh"/>
    <n v="10"/>
    <d v="2024-10-01T00:00:00"/>
    <x v="15"/>
    <n v="0.27890090244529614"/>
    <x v="2"/>
  </r>
  <r>
    <s v="INV102234"/>
    <x v="88"/>
    <s v="CUST0369"/>
    <s v="PRD0099"/>
    <s v="STR069"/>
    <s v="EMP0225"/>
    <n v="2"/>
    <n v="972.6"/>
    <n v="0"/>
    <n v="0"/>
    <n v="5"/>
    <n v="97.26"/>
    <n v="2042.46"/>
    <n v="1401.86"/>
    <n v="543.34000000000015"/>
    <x v="4"/>
    <x v="4"/>
    <x v="0"/>
    <x v="0"/>
    <s v="14:48"/>
    <s v="Weekday"/>
    <x v="7"/>
    <n v="9"/>
    <n v="2024"/>
    <s v="Sep-2024"/>
    <x v="7"/>
    <s v="Skinny Fit"/>
    <x v="9"/>
    <s v="TrendMart Erode Mall Kiosk"/>
    <x v="1"/>
    <s v="Naresh Iyer"/>
    <x v="0"/>
    <s v="Swathi Achari"/>
    <n v="9"/>
    <d v="2024-09-01T00:00:00"/>
    <x v="199"/>
    <n v="0.26602234560285154"/>
    <x v="2"/>
  </r>
  <r>
    <s v="INV102235"/>
    <x v="321"/>
    <s v="CUST0244"/>
    <s v="PRD0108"/>
    <s v="STR035"/>
    <s v="EMP0156"/>
    <n v="2"/>
    <n v="2619.71"/>
    <n v="0"/>
    <n v="0"/>
    <n v="12"/>
    <n v="628.73"/>
    <n v="5868.15"/>
    <n v="3102.84"/>
    <n v="2136.5799999999995"/>
    <x v="2"/>
    <x v="2"/>
    <x v="0"/>
    <x v="0"/>
    <s v="12:14"/>
    <s v="Weekend"/>
    <x v="9"/>
    <n v="11"/>
    <n v="2024"/>
    <s v="Nov-2024"/>
    <x v="16"/>
    <s v="Sherwani"/>
    <x v="3"/>
    <s v="TrendMart Vijayawada Mall Kiosk"/>
    <x v="0"/>
    <s v="Jyothi Balasubramaniam"/>
    <x v="2"/>
    <s v="Deepthi Iyengar"/>
    <n v="11"/>
    <d v="2024-11-01T00:00:00"/>
    <x v="96"/>
    <n v="0.36409771393028462"/>
    <x v="2"/>
  </r>
  <r>
    <s v="INV102236"/>
    <x v="158"/>
    <s v="CUST0114"/>
    <s v="PRD0029"/>
    <s v="STR030"/>
    <s v="EMP0223"/>
    <n v="2"/>
    <n v="1979.66"/>
    <n v="0"/>
    <n v="0"/>
    <n v="12"/>
    <n v="475.12"/>
    <n v="4434.4399999999996"/>
    <n v="2861.14"/>
    <n v="1098.1799999999998"/>
    <x v="3"/>
    <x v="3"/>
    <x v="0"/>
    <x v="0"/>
    <s v="16:10"/>
    <s v="Weekday"/>
    <x v="7"/>
    <n v="9"/>
    <n v="2024"/>
    <s v="Sep-2024"/>
    <x v="16"/>
    <s v="Nehru Jacket"/>
    <x v="34"/>
    <s v="TrendMart Kochi Standard"/>
    <x v="1"/>
    <s v="Manikandan Gupta"/>
    <x v="0"/>
    <s v="Meena Krishnan"/>
    <n v="9"/>
    <d v="2024-09-01T00:00:00"/>
    <x v="130"/>
    <n v="0.24764795554793839"/>
    <x v="2"/>
  </r>
  <r>
    <s v="INV102237"/>
    <x v="176"/>
    <s v="CUST0505"/>
    <s v="PRD0178"/>
    <s v="STR116"/>
    <s v="EMP0009"/>
    <n v="1"/>
    <n v="556.6"/>
    <n v="0"/>
    <n v="0"/>
    <n v="5"/>
    <n v="27.83"/>
    <n v="584.42999999999995"/>
    <n v="357.45"/>
    <n v="199.14999999999998"/>
    <x v="0"/>
    <x v="0"/>
    <x v="1"/>
    <x v="0"/>
    <s v="14:32"/>
    <s v="Weekday"/>
    <x v="1"/>
    <n v="10"/>
    <n v="2024"/>
    <s v="Oct-2024"/>
    <x v="18"/>
    <s v="Zip Wallet"/>
    <x v="21"/>
    <s v="TrendMart Madurai High Street"/>
    <x v="1"/>
    <s v="Kannan Achari"/>
    <x v="0"/>
    <s v="Vinod Hegde"/>
    <n v="10"/>
    <d v="2024-10-01T00:00:00"/>
    <x v="64"/>
    <n v="0.34075937237992571"/>
    <x v="2"/>
  </r>
  <r>
    <s v="INV102238"/>
    <x v="352"/>
    <s v="CUST0740"/>
    <s v="PRD0124"/>
    <s v="STR006"/>
    <s v="EMP0203"/>
    <n v="2"/>
    <n v="710.74"/>
    <n v="20"/>
    <n v="284.3"/>
    <n v="5"/>
    <n v="56.86"/>
    <n v="1194.04"/>
    <n v="998.62"/>
    <n v="138.55999999999995"/>
    <x v="2"/>
    <x v="2"/>
    <x v="0"/>
    <x v="0"/>
    <s v="18:38"/>
    <s v="Weekday"/>
    <x v="0"/>
    <n v="12"/>
    <n v="2024"/>
    <s v="Dec-2024"/>
    <x v="13"/>
    <s v="Kids Shorts"/>
    <x v="9"/>
    <s v="TrendMart Vellore Standard"/>
    <x v="1"/>
    <s v="Vasanthi Sharma"/>
    <x v="0"/>
    <s v="Rani Mishra"/>
    <n v="12"/>
    <d v="2024-12-01T00:00:00"/>
    <x v="23"/>
    <n v="0.11604301363438406"/>
    <x v="3"/>
  </r>
  <r>
    <s v="INV102239"/>
    <x v="321"/>
    <s v="CUST0628"/>
    <s v="PRD0056"/>
    <s v="STR026"/>
    <s v="EMP0173"/>
    <n v="3"/>
    <n v="1508.07"/>
    <n v="10"/>
    <n v="452.42"/>
    <n v="12"/>
    <n v="488.61"/>
    <n v="4560.3999999999996"/>
    <n v="3047.16"/>
    <n v="1024.6299999999997"/>
    <x v="1"/>
    <x v="1"/>
    <x v="1"/>
    <x v="0"/>
    <s v="13:50"/>
    <s v="Weekend"/>
    <x v="9"/>
    <n v="11"/>
    <n v="2024"/>
    <s v="Nov-2024"/>
    <x v="15"/>
    <s v="Muffler"/>
    <x v="34"/>
    <s v="TrendMart Guntur Standard"/>
    <x v="0"/>
    <s v="Nisha Srinivasan"/>
    <x v="0"/>
    <s v="Logesh Gopalakrishnan"/>
    <n v="11"/>
    <d v="2024-11-01T00:00:00"/>
    <x v="116"/>
    <n v="0.22467985264450482"/>
    <x v="0"/>
  </r>
  <r>
    <s v="INV102240"/>
    <x v="144"/>
    <s v="CUST0739"/>
    <s v="PRD0078"/>
    <s v="STR053"/>
    <s v="EMP0132"/>
    <n v="3"/>
    <n v="1121.8800000000001"/>
    <n v="10"/>
    <n v="336.56"/>
    <n v="12"/>
    <n v="363.49"/>
    <n v="3392.57"/>
    <n v="2485.3200000000002"/>
    <n v="543.76"/>
    <x v="1"/>
    <x v="1"/>
    <x v="0"/>
    <x v="0"/>
    <s v="17:47"/>
    <s v="Weekday"/>
    <x v="8"/>
    <n v="3"/>
    <n v="2025"/>
    <s v="Mar-2025"/>
    <x v="5"/>
    <s v="Regular Fit"/>
    <x v="5"/>
    <s v="TrendMart Kochi Standard"/>
    <x v="1"/>
    <s v="Akhila Chettiar"/>
    <x v="0"/>
    <s v="Vasanthi Gupta"/>
    <n v="15"/>
    <d v="2025-03-01T00:00:00"/>
    <x v="11"/>
    <n v="0.16027966998470186"/>
    <x v="0"/>
  </r>
  <r>
    <s v="INV102241"/>
    <x v="237"/>
    <s v="CUST0330"/>
    <s v="PRD0140"/>
    <s v="STR065"/>
    <s v="EMP0205"/>
    <n v="3"/>
    <n v="530.95000000000005"/>
    <n v="0"/>
    <n v="0"/>
    <n v="5"/>
    <n v="79.64"/>
    <n v="1672.49"/>
    <n v="1046.25"/>
    <n v="546.6"/>
    <x v="2"/>
    <x v="2"/>
    <x v="0"/>
    <x v="0"/>
    <s v="16:21"/>
    <s v="Weekday"/>
    <x v="9"/>
    <n v="11"/>
    <n v="2024"/>
    <s v="Nov-2024"/>
    <x v="1"/>
    <s v="Polo"/>
    <x v="5"/>
    <s v="TrendMart Guntur Flagship"/>
    <x v="0"/>
    <s v="Rohit Singh"/>
    <x v="0"/>
    <s v="Malini Gowda"/>
    <n v="11"/>
    <d v="2024-11-01T00:00:00"/>
    <x v="166"/>
    <n v="0.32681809756710056"/>
    <x v="2"/>
  </r>
  <r>
    <s v="INV102242"/>
    <x v="202"/>
    <s v="CUST0772"/>
    <s v="PRD0221"/>
    <s v="STR026"/>
    <s v="EMP0240"/>
    <n v="1"/>
    <n v="830.79"/>
    <n v="5"/>
    <n v="41.54"/>
    <n v="5"/>
    <n v="39.46"/>
    <n v="828.71"/>
    <n v="504.05"/>
    <n v="285.20000000000005"/>
    <x v="3"/>
    <x v="3"/>
    <x v="0"/>
    <x v="0"/>
    <s v="12:13"/>
    <s v="Weekend"/>
    <x v="7"/>
    <n v="9"/>
    <n v="2024"/>
    <s v="Sep-2024"/>
    <x v="4"/>
    <s v="Track Suit"/>
    <x v="40"/>
    <s v="TrendMart Guntur Standard"/>
    <x v="0"/>
    <s v="Vinod Hegde"/>
    <x v="1"/>
    <s v="Gopal Prasad"/>
    <n v="9"/>
    <d v="2024-09-01T00:00:00"/>
    <x v="226"/>
    <n v="0.34414934054132329"/>
    <x v="2"/>
  </r>
  <r>
    <s v="INV102243"/>
    <x v="107"/>
    <s v="CUST0609"/>
    <s v="PRD0142"/>
    <s v="STR090"/>
    <s v="EMP0240"/>
    <n v="5"/>
    <n v="534.16"/>
    <n v="10"/>
    <n v="267.08"/>
    <n v="5"/>
    <n v="120.19"/>
    <n v="2523.91"/>
    <n v="1499.3"/>
    <n v="904.41999999999985"/>
    <x v="0"/>
    <x v="0"/>
    <x v="0"/>
    <x v="0"/>
    <s v="21:47"/>
    <s v="Weekday"/>
    <x v="4"/>
    <n v="2"/>
    <n v="2025"/>
    <s v="Feb-2025"/>
    <x v="1"/>
    <s v="Round Neck"/>
    <x v="9"/>
    <s v="TrendMart Kannur Outlet"/>
    <x v="1"/>
    <s v="Kannan Reddy"/>
    <x v="1"/>
    <s v="Gopal Prasad"/>
    <n v="14"/>
    <d v="2025-02-01T00:00:00"/>
    <x v="87"/>
    <n v="0.35834082831796693"/>
    <x v="0"/>
  </r>
  <r>
    <s v="INV102244"/>
    <x v="147"/>
    <s v="CUST0344"/>
    <s v="PRD0101"/>
    <s v="STR093"/>
    <s v="EMP0255"/>
    <n v="2"/>
    <n v="1154.93"/>
    <n v="25"/>
    <n v="577.47"/>
    <n v="12"/>
    <n v="207.89"/>
    <n v="1940.28"/>
    <n v="1348.58"/>
    <n v="383.81000000000006"/>
    <x v="0"/>
    <x v="0"/>
    <x v="0"/>
    <x v="0"/>
    <s v="10:05"/>
    <s v="Weekend"/>
    <x v="9"/>
    <n v="11"/>
    <n v="2024"/>
    <s v="Nov-2024"/>
    <x v="17"/>
    <s v="Chinos"/>
    <x v="21"/>
    <s v="TrendMart Thiruvananthapuram High Street"/>
    <x v="1"/>
    <s v="Uday Mudaliar"/>
    <x v="1"/>
    <s v="Venkat Sharma"/>
    <n v="11"/>
    <d v="2024-11-01T00:00:00"/>
    <x v="233"/>
    <n v="0.19781165604964235"/>
    <x v="1"/>
  </r>
  <r>
    <s v="INV102245"/>
    <x v="288"/>
    <s v="CUST0025"/>
    <s v="PRD0044"/>
    <s v="STR009"/>
    <s v="EMP0001"/>
    <n v="1"/>
    <n v="1042.5899999999999"/>
    <n v="25"/>
    <n v="260.64999999999998"/>
    <n v="12"/>
    <n v="93.83"/>
    <n v="875.77"/>
    <n v="721.29"/>
    <n v="60.65000000000002"/>
    <x v="3"/>
    <x v="3"/>
    <x v="0"/>
    <x v="0"/>
    <s v="20:35"/>
    <s v="Weekday"/>
    <x v="2"/>
    <n v="5"/>
    <n v="2024"/>
    <s v="May-2024"/>
    <x v="5"/>
    <s v="Slim Fit"/>
    <x v="31"/>
    <s v="TrendMart Thrissur High Street"/>
    <x v="1"/>
    <s v="Divya Achari"/>
    <x v="0"/>
    <s v="Charulatha Kumar"/>
    <n v="5"/>
    <d v="2024-05-01T00:00:00"/>
    <x v="129"/>
    <n v="6.9253342772645804E-2"/>
    <x v="1"/>
  </r>
  <r>
    <s v="INV102246"/>
    <x v="266"/>
    <s v="CUST0654"/>
    <s v="PRD0203"/>
    <s v="STR010"/>
    <s v="EMP0091"/>
    <n v="2"/>
    <n v="1198.8"/>
    <n v="10"/>
    <n v="239.76"/>
    <n v="12"/>
    <n v="258.94"/>
    <n v="2416.7800000000002"/>
    <n v="1829.44"/>
    <n v="328.40000000000015"/>
    <x v="2"/>
    <x v="2"/>
    <x v="0"/>
    <x v="0"/>
    <s v="16:47"/>
    <s v="Weekday"/>
    <x v="10"/>
    <n v="4"/>
    <n v="2024"/>
    <s v="Apr-2024"/>
    <x v="4"/>
    <s v="Sports T-Shirt"/>
    <x v="34"/>
    <s v="TrendMart Kochi Mall Kiosk"/>
    <x v="1"/>
    <s v="Lakshmi Nair"/>
    <x v="0"/>
    <s v="Hari Nair"/>
    <n v="4"/>
    <d v="2024-04-01T00:00:00"/>
    <x v="60"/>
    <n v="0.13588328271501754"/>
    <x v="0"/>
  </r>
  <r>
    <s v="INV102247"/>
    <x v="236"/>
    <s v="CUST0090"/>
    <s v="PRD0115"/>
    <s v="STR029"/>
    <s v="EMP0206"/>
    <n v="2"/>
    <n v="1817.01"/>
    <n v="30"/>
    <n v="1090.21"/>
    <n v="12"/>
    <n v="305.26"/>
    <n v="2849.07"/>
    <n v="2281.8000000000002"/>
    <n v="262.01"/>
    <x v="2"/>
    <x v="2"/>
    <x v="1"/>
    <x v="0"/>
    <s v="16:47"/>
    <s v="Weekend"/>
    <x v="3"/>
    <n v="7"/>
    <n v="2024"/>
    <s v="Jul-2024"/>
    <x v="8"/>
    <s v="Bodycon Dress"/>
    <x v="1"/>
    <s v="TrendMart Davanagere High Street"/>
    <x v="2"/>
    <s v="Revathi Pillai"/>
    <x v="0"/>
    <s v="Arjun Krishnan"/>
    <n v="7"/>
    <d v="2024-07-01T00:00:00"/>
    <x v="57"/>
    <n v="9.1963342424019059E-2"/>
    <x v="1"/>
  </r>
  <r>
    <s v="INV102248"/>
    <x v="67"/>
    <s v="CUST0737"/>
    <s v="PRD0117"/>
    <s v="STR114"/>
    <s v="EMP0194"/>
    <n v="1"/>
    <n v="1772.53"/>
    <n v="20"/>
    <n v="354.51"/>
    <n v="12"/>
    <n v="170.16"/>
    <n v="1588.18"/>
    <n v="1399.85"/>
    <n v="18.170000000000158"/>
    <x v="0"/>
    <x v="0"/>
    <x v="1"/>
    <x v="0"/>
    <s v="15:34"/>
    <s v="Weekend"/>
    <x v="0"/>
    <n v="12"/>
    <n v="2024"/>
    <s v="Dec-2024"/>
    <x v="8"/>
    <s v="Shirt Dress"/>
    <x v="8"/>
    <s v="TrendMart Thiruvananthapuram High Street"/>
    <x v="1"/>
    <s v="Chandrika Mishra"/>
    <x v="1"/>
    <s v="Pranav Reddy"/>
    <n v="12"/>
    <d v="2024-12-01T00:00:00"/>
    <x v="10"/>
    <n v="1.1440768678613355E-2"/>
    <x v="3"/>
  </r>
  <r>
    <s v="INV102249"/>
    <x v="256"/>
    <s v="CUST0717"/>
    <s v="PRD0043"/>
    <s v="STR115"/>
    <s v="EMP0063"/>
    <n v="3"/>
    <n v="3167.17"/>
    <n v="5"/>
    <n v="475.08"/>
    <n v="12"/>
    <n v="1083.17"/>
    <n v="10109.6"/>
    <n v="6102.03"/>
    <n v="2924.4000000000005"/>
    <x v="2"/>
    <x v="2"/>
    <x v="1"/>
    <x v="1"/>
    <s v="21:39"/>
    <s v="Weekday"/>
    <x v="2"/>
    <n v="5"/>
    <n v="2024"/>
    <s v="May-2024"/>
    <x v="12"/>
    <s v="Sling Bag"/>
    <x v="20"/>
    <s v="TrendMart Bengaluru Standard"/>
    <x v="2"/>
    <s v="Eshwari Gopalakrishnan"/>
    <x v="0"/>
    <s v="Anusuya Subramaniam"/>
    <n v="5"/>
    <d v="2024-05-01T00:00:00"/>
    <x v="63"/>
    <n v="0.28926960512779937"/>
    <x v="2"/>
  </r>
  <r>
    <s v="INV102250"/>
    <x v="93"/>
    <s v="CUST0536"/>
    <s v="PRD0210"/>
    <s v="STR119"/>
    <s v="EMP0285"/>
    <n v="1"/>
    <n v="1418.2"/>
    <n v="0"/>
    <n v="0"/>
    <n v="12"/>
    <n v="170.18"/>
    <n v="1588.38"/>
    <n v="1020.9"/>
    <n v="397.30000000000013"/>
    <x v="0"/>
    <x v="0"/>
    <x v="0"/>
    <x v="0"/>
    <s v="18:44"/>
    <s v="Weekday"/>
    <x v="1"/>
    <n v="10"/>
    <n v="2024"/>
    <s v="Oct-2024"/>
    <x v="2"/>
    <s v="Georgette Saree"/>
    <x v="22"/>
    <s v="TrendMart Vijayawada Standard"/>
    <x v="0"/>
    <s v="Varsha Prasad"/>
    <x v="0"/>
    <s v="Chandran Krishnan"/>
    <n v="10"/>
    <d v="2024-10-01T00:00:00"/>
    <x v="123"/>
    <n v="0.25012906231506321"/>
    <x v="2"/>
  </r>
  <r>
    <s v="INV102251"/>
    <x v="28"/>
    <s v="CUST0670"/>
    <s v="PRD0026"/>
    <s v="STR108"/>
    <s v="EMP0207"/>
    <n v="2"/>
    <n v="1597.13"/>
    <n v="0"/>
    <n v="0"/>
    <n v="12"/>
    <n v="383.31"/>
    <n v="3577.57"/>
    <n v="2090.38"/>
    <n v="1103.8800000000001"/>
    <x v="0"/>
    <x v="0"/>
    <x v="1"/>
    <x v="0"/>
    <s v="14:17"/>
    <s v="Weekend"/>
    <x v="10"/>
    <n v="4"/>
    <n v="2024"/>
    <s v="Apr-2024"/>
    <x v="15"/>
    <s v="Hoodie"/>
    <x v="36"/>
    <s v="TrendMart Kozhikode High Street"/>
    <x v="1"/>
    <s v="Sanjay Mishra"/>
    <x v="0"/>
    <s v="Chitra Bhat"/>
    <n v="4"/>
    <d v="2024-04-01T00:00:00"/>
    <x v="215"/>
    <n v="0.30855580743353733"/>
    <x v="2"/>
  </r>
  <r>
    <s v="INV102252"/>
    <x v="9"/>
    <s v="CUST0257"/>
    <s v="PRD0067"/>
    <s v="STR019"/>
    <s v="EMP0132"/>
    <n v="2"/>
    <n v="1402.4"/>
    <n v="10"/>
    <n v="280.48"/>
    <n v="12"/>
    <n v="302.92"/>
    <n v="2827.24"/>
    <n v="2026.52"/>
    <n v="497.79999999999978"/>
    <x v="0"/>
    <x v="0"/>
    <x v="1"/>
    <x v="0"/>
    <s v="15:35"/>
    <s v="Weekday"/>
    <x v="1"/>
    <n v="10"/>
    <n v="2024"/>
    <s v="Oct-2024"/>
    <x v="15"/>
    <s v="Jacket"/>
    <x v="24"/>
    <s v="TrendMart Mangaluru Standard"/>
    <x v="2"/>
    <s v="Bindu Achari"/>
    <x v="0"/>
    <s v="Vasanthi Gupta"/>
    <n v="10"/>
    <d v="2024-10-01T00:00:00"/>
    <x v="41"/>
    <n v="0.17607277769131727"/>
    <x v="0"/>
  </r>
  <r>
    <s v="INV102253"/>
    <x v="301"/>
    <s v="CUST0084"/>
    <s v="PRD0097"/>
    <s v="STR007"/>
    <s v="EMP0204"/>
    <n v="2"/>
    <n v="1527.41"/>
    <n v="0"/>
    <n v="0"/>
    <n v="12"/>
    <n v="366.58"/>
    <n v="3421.4"/>
    <n v="1943.3"/>
    <n v="1111.5200000000002"/>
    <x v="2"/>
    <x v="2"/>
    <x v="1"/>
    <x v="0"/>
    <s v="21:37"/>
    <s v="Weekday"/>
    <x v="0"/>
    <n v="12"/>
    <n v="2024"/>
    <s v="Dec-2024"/>
    <x v="7"/>
    <s v="Bootcut"/>
    <x v="15"/>
    <s v="TrendMart Thoothukudi Mall Kiosk"/>
    <x v="1"/>
    <s v="Hari Kamath"/>
    <x v="2"/>
    <s v="Rahul Krishnan"/>
    <n v="12"/>
    <d v="2024-12-01T00:00:00"/>
    <x v="25"/>
    <n v="0.3248728590635413"/>
    <x v="2"/>
  </r>
  <r>
    <s v="INV102254"/>
    <x v="130"/>
    <s v="CUST0093"/>
    <s v="PRD0100"/>
    <s v="STR004"/>
    <s v="EMP0063"/>
    <n v="1"/>
    <n v="6187.39"/>
    <n v="15"/>
    <n v="928.11"/>
    <n v="12"/>
    <n v="631.11"/>
    <n v="5890.39"/>
    <n v="3970.86"/>
    <n v="1288.42"/>
    <x v="4"/>
    <x v="4"/>
    <x v="0"/>
    <x v="0"/>
    <s v="11:03"/>
    <s v="Weekend"/>
    <x v="1"/>
    <n v="10"/>
    <n v="2024"/>
    <s v="Oct-2024"/>
    <x v="9"/>
    <s v="Analog Watch"/>
    <x v="9"/>
    <s v="TrendMart Kalaburagi Mall Kiosk"/>
    <x v="2"/>
    <s v="Deepak Yadav"/>
    <x v="1"/>
    <s v="Anusuya Subramaniam"/>
    <n v="10"/>
    <d v="2024-10-01T00:00:00"/>
    <x v="12"/>
    <n v="0.21873254572277898"/>
    <x v="4"/>
  </r>
  <r>
    <s v="INV102255"/>
    <x v="149"/>
    <s v="CUST0562"/>
    <s v="PRD0083"/>
    <s v="STR057"/>
    <s v="EMP0203"/>
    <n v="4"/>
    <n v="976.6"/>
    <n v="0"/>
    <n v="0"/>
    <n v="5"/>
    <n v="195.32"/>
    <n v="4101.72"/>
    <n v="2589.1999999999998"/>
    <n v="1317.2000000000005"/>
    <x v="2"/>
    <x v="2"/>
    <x v="0"/>
    <x v="0"/>
    <s v="20:34"/>
    <s v="Weekend"/>
    <x v="0"/>
    <n v="12"/>
    <n v="2024"/>
    <s v="Dec-2024"/>
    <x v="0"/>
    <s v="A-Line Kurti"/>
    <x v="36"/>
    <s v="TrendMart Vellore Standard"/>
    <x v="1"/>
    <s v="Gauri Varma"/>
    <x v="1"/>
    <s v="Rani Mishra"/>
    <n v="12"/>
    <d v="2024-12-01T00:00:00"/>
    <x v="67"/>
    <n v="0.3211335732326927"/>
    <x v="2"/>
  </r>
  <r>
    <s v="INV102256"/>
    <x v="6"/>
    <s v="CUST0175"/>
    <s v="PRD0123"/>
    <s v="STR092"/>
    <s v="EMP0225"/>
    <n v="1"/>
    <n v="1129.21"/>
    <n v="0"/>
    <n v="0"/>
    <n v="12"/>
    <n v="135.51"/>
    <n v="1264.72"/>
    <n v="737.35"/>
    <n v="391.86"/>
    <x v="3"/>
    <x v="3"/>
    <x v="0"/>
    <x v="0"/>
    <s v="11:03"/>
    <s v="Weekday"/>
    <x v="5"/>
    <n v="6"/>
    <n v="2024"/>
    <s v="Jun-2024"/>
    <x v="19"/>
    <s v="Formal Belt"/>
    <x v="11"/>
    <s v="TrendMart Kochi Standard"/>
    <x v="1"/>
    <s v="Akhila Naicker"/>
    <x v="0"/>
    <s v="Swathi Achari"/>
    <n v="6"/>
    <d v="2024-06-01T00:00:00"/>
    <x v="105"/>
    <n v="0.30983933202606112"/>
    <x v="2"/>
  </r>
  <r>
    <s v="INV102257"/>
    <x v="62"/>
    <s v="CUST0184"/>
    <s v="PRD0218"/>
    <s v="STR026"/>
    <s v="EMP0026"/>
    <n v="1"/>
    <n v="733.88"/>
    <n v="5"/>
    <n v="36.69"/>
    <n v="5"/>
    <n v="34.86"/>
    <n v="732.05"/>
    <n v="513.84"/>
    <n v="183.34999999999991"/>
    <x v="3"/>
    <x v="3"/>
    <x v="0"/>
    <x v="0"/>
    <s v="11:20"/>
    <s v="Weekday"/>
    <x v="1"/>
    <n v="10"/>
    <n v="2024"/>
    <s v="Oct-2024"/>
    <x v="18"/>
    <s v="Card Holder"/>
    <x v="10"/>
    <s v="TrendMart Guntur Standard"/>
    <x v="0"/>
    <s v="Tara Ramachandran"/>
    <x v="2"/>
    <s v="Sunita Ramachandran"/>
    <n v="10"/>
    <d v="2024-10-01T00:00:00"/>
    <x v="40"/>
    <n v="0.2504610340823713"/>
    <x v="2"/>
  </r>
  <r>
    <s v="INV102258"/>
    <x v="183"/>
    <s v="CUST0318"/>
    <s v="PRD0039"/>
    <s v="STR073"/>
    <s v="EMP0002"/>
    <n v="1"/>
    <n v="887.06"/>
    <n v="0"/>
    <n v="0"/>
    <n v="5"/>
    <n v="44.35"/>
    <n v="931.41"/>
    <n v="570.20000000000005"/>
    <n v="316.8599999999999"/>
    <x v="1"/>
    <x v="1"/>
    <x v="0"/>
    <x v="0"/>
    <s v="14:41"/>
    <s v="Weekday"/>
    <x v="4"/>
    <n v="2"/>
    <n v="2025"/>
    <s v="Feb-2025"/>
    <x v="11"/>
    <s v="Denim Shirt"/>
    <x v="45"/>
    <s v="TrendMart Thiruvananthapuram High Street"/>
    <x v="1"/>
    <s v="Priya Mudaliar"/>
    <x v="0"/>
    <s v="Girish Sundaram"/>
    <n v="14"/>
    <d v="2025-02-01T00:00:00"/>
    <x v="111"/>
    <n v="0.34019389957161711"/>
    <x v="2"/>
  </r>
  <r>
    <s v="INV102259"/>
    <x v="225"/>
    <s v="CUST0266"/>
    <s v="PRD0013"/>
    <s v="STR015"/>
    <s v="EMP0206"/>
    <n v="1"/>
    <n v="774.3"/>
    <n v="30"/>
    <n v="232.29"/>
    <n v="5"/>
    <n v="27.1"/>
    <n v="569.11"/>
    <n v="550.01"/>
    <n v="-7.9999999999999787"/>
    <x v="4"/>
    <x v="4"/>
    <x v="0"/>
    <x v="0"/>
    <s v="17:21"/>
    <s v="Weekend"/>
    <x v="0"/>
    <n v="12"/>
    <n v="2024"/>
    <s v="Dec-2024"/>
    <x v="10"/>
    <s v="Crop Top"/>
    <x v="8"/>
    <s v="TrendMart Madurai Mall Kiosk"/>
    <x v="1"/>
    <s v="Chandra Subramaniam"/>
    <x v="1"/>
    <s v="Arjun Krishnan"/>
    <n v="12"/>
    <d v="2024-12-01T00:00:00"/>
    <x v="15"/>
    <n v="-1.4057036425295599E-2"/>
    <x v="1"/>
  </r>
  <r>
    <s v="INV102260"/>
    <x v="8"/>
    <s v="CUST0303"/>
    <s v="PRD0067"/>
    <s v="STR014"/>
    <s v="EMP0086"/>
    <n v="2"/>
    <n v="1429.01"/>
    <n v="0"/>
    <n v="0"/>
    <n v="12"/>
    <n v="342.96"/>
    <n v="3200.98"/>
    <n v="2026.52"/>
    <n v="831.5"/>
    <x v="0"/>
    <x v="0"/>
    <x v="1"/>
    <x v="0"/>
    <s v="17:00"/>
    <s v="Weekday"/>
    <x v="7"/>
    <n v="9"/>
    <n v="2024"/>
    <s v="Sep-2024"/>
    <x v="15"/>
    <s v="Jacket"/>
    <x v="24"/>
    <s v="TrendMart Tirupati Outlet"/>
    <x v="0"/>
    <s v="Malathi Balasubramaniam"/>
    <x v="3"/>
    <s v="Anil Reddy"/>
    <n v="9"/>
    <d v="2024-09-01T00:00:00"/>
    <x v="41"/>
    <n v="0.25976419721460303"/>
    <x v="2"/>
  </r>
  <r>
    <s v="INV102261"/>
    <x v="286"/>
    <s v="CUST0824"/>
    <s v="PRD0078"/>
    <s v="STR104"/>
    <s v="EMP0206"/>
    <n v="1"/>
    <n v="1048.01"/>
    <n v="15"/>
    <n v="157.19999999999999"/>
    <n v="12"/>
    <n v="106.9"/>
    <n v="997.71"/>
    <n v="828.44"/>
    <n v="62.369999999999976"/>
    <x v="3"/>
    <x v="3"/>
    <x v="0"/>
    <x v="0"/>
    <s v="18:54"/>
    <s v="Weekend"/>
    <x v="3"/>
    <n v="7"/>
    <n v="2024"/>
    <s v="Jul-2024"/>
    <x v="5"/>
    <s v="Regular Fit"/>
    <x v="5"/>
    <s v="TrendMart Kochi High Street"/>
    <x v="1"/>
    <s v="Vasanthi Iyengar"/>
    <x v="0"/>
    <s v="Arjun Krishnan"/>
    <n v="7"/>
    <d v="2024-07-01T00:00:00"/>
    <x v="11"/>
    <n v="6.2513155125236766E-2"/>
    <x v="4"/>
  </r>
  <r>
    <s v="INV102262"/>
    <x v="97"/>
    <s v="CUST0271"/>
    <s v="PRD0004"/>
    <s v="STR012"/>
    <s v="EMP0091"/>
    <n v="1"/>
    <n v="1836.2"/>
    <n v="10"/>
    <n v="183.62"/>
    <n v="12"/>
    <n v="198.31"/>
    <n v="1850.89"/>
    <n v="1144.5899999999999"/>
    <n v="507.99000000000018"/>
    <x v="1"/>
    <x v="1"/>
    <x v="0"/>
    <x v="0"/>
    <s v="20:45"/>
    <s v="Weekend"/>
    <x v="1"/>
    <n v="10"/>
    <n v="2024"/>
    <s v="Oct-2024"/>
    <x v="8"/>
    <s v="Bodycon Dress"/>
    <x v="2"/>
    <s v="TrendMart Vijayawada Mall Kiosk"/>
    <x v="0"/>
    <s v="Swathi Chettiar"/>
    <x v="0"/>
    <s v="Hari Nair"/>
    <n v="10"/>
    <d v="2024-10-01T00:00:00"/>
    <x v="183"/>
    <n v="0.27445715304529178"/>
    <x v="0"/>
  </r>
  <r>
    <s v="INV102263"/>
    <x v="160"/>
    <s v="CUST0747"/>
    <s v="PRD0143"/>
    <s v="STR035"/>
    <s v="EMP0132"/>
    <n v="1"/>
    <n v="2102.2600000000002"/>
    <n v="10"/>
    <n v="210.23"/>
    <n v="12"/>
    <n v="227.04"/>
    <n v="2119.0700000000002"/>
    <n v="1504.79"/>
    <n v="387.24000000000024"/>
    <x v="3"/>
    <x v="3"/>
    <x v="1"/>
    <x v="0"/>
    <s v="13:57"/>
    <s v="Weekday"/>
    <x v="5"/>
    <n v="6"/>
    <n v="2024"/>
    <s v="Jun-2024"/>
    <x v="3"/>
    <s v="Slippers"/>
    <x v="30"/>
    <s v="TrendMart Vijayawada Mall Kiosk"/>
    <x v="0"/>
    <s v="Rajesh Bhat"/>
    <x v="0"/>
    <s v="Vasanthi Gupta"/>
    <n v="6"/>
    <d v="2024-06-01T00:00:00"/>
    <x v="216"/>
    <n v="0.18274054184146829"/>
    <x v="0"/>
  </r>
  <r>
    <s v="INV102264"/>
    <x v="126"/>
    <s v="CUST0084"/>
    <s v="PRD0235"/>
    <s v="STR061"/>
    <s v="EMP0215"/>
    <n v="1"/>
    <n v="2074.11"/>
    <n v="0"/>
    <n v="0"/>
    <n v="12"/>
    <n v="248.89"/>
    <n v="2323"/>
    <n v="1378.38"/>
    <n v="695.7299999999999"/>
    <x v="2"/>
    <x v="2"/>
    <x v="0"/>
    <x v="0"/>
    <s v="19:09"/>
    <s v="Weekday"/>
    <x v="9"/>
    <n v="11"/>
    <n v="2024"/>
    <s v="Nov-2024"/>
    <x v="2"/>
    <s v="Georgette Saree"/>
    <x v="1"/>
    <s v="TrendMart Hubballi Standard"/>
    <x v="2"/>
    <s v="Hari Kamath"/>
    <x v="2"/>
    <s v="Praveen Gupta"/>
    <n v="11"/>
    <d v="2024-11-01T00:00:00"/>
    <x v="89"/>
    <n v="0.29949634093844163"/>
    <x v="2"/>
  </r>
  <r>
    <s v="INV102265"/>
    <x v="354"/>
    <s v="CUST0283"/>
    <s v="PRD0163"/>
    <s v="STR074"/>
    <s v="EMP0285"/>
    <n v="1"/>
    <n v="1263.71"/>
    <n v="10"/>
    <n v="126.37"/>
    <n v="12"/>
    <n v="136.47999999999999"/>
    <n v="1273.82"/>
    <n v="802.64"/>
    <n v="334.69999999999993"/>
    <x v="0"/>
    <x v="0"/>
    <x v="0"/>
    <x v="0"/>
    <s v="13:04"/>
    <s v="Weekday"/>
    <x v="6"/>
    <n v="1"/>
    <n v="2025"/>
    <s v="Jan-2025"/>
    <x v="15"/>
    <s v="Muffler"/>
    <x v="5"/>
    <s v="TrendMart Kurnool High Street"/>
    <x v="0"/>
    <s v="Nandini Chetty"/>
    <x v="0"/>
    <s v="Chandran Krishnan"/>
    <n v="13"/>
    <d v="2025-01-01T00:00:00"/>
    <x v="44"/>
    <n v="0.26275297922783436"/>
    <x v="0"/>
  </r>
  <r>
    <s v="INV102266"/>
    <x v="11"/>
    <s v="CUST0759"/>
    <s v="PRD0094"/>
    <s v="STR104"/>
    <s v="EMP0173"/>
    <n v="1"/>
    <n v="1372.41"/>
    <n v="0"/>
    <n v="0"/>
    <n v="12"/>
    <n v="164.69"/>
    <n v="1537.1"/>
    <n v="893.89"/>
    <n v="478.51999999999992"/>
    <x v="1"/>
    <x v="1"/>
    <x v="0"/>
    <x v="0"/>
    <s v="10:40"/>
    <s v="Weekday"/>
    <x v="8"/>
    <n v="3"/>
    <n v="2025"/>
    <s v="Mar-2025"/>
    <x v="4"/>
    <s v="Track Suit"/>
    <x v="42"/>
    <s v="TrendMart Kochi High Street"/>
    <x v="1"/>
    <s v="Chandran Yadav"/>
    <x v="2"/>
    <s v="Logesh Gopalakrishnan"/>
    <n v="15"/>
    <d v="2025-03-01T00:00:00"/>
    <x v="201"/>
    <n v="0.31131351245852579"/>
    <x v="2"/>
  </r>
  <r>
    <s v="INV102267"/>
    <x v="82"/>
    <s v="CUST0692"/>
    <s v="PRD0171"/>
    <s v="STR070"/>
    <s v="EMP0204"/>
    <n v="1"/>
    <n v="2505.69"/>
    <n v="5"/>
    <n v="125.28"/>
    <n v="12"/>
    <n v="285.64999999999998"/>
    <n v="2666.06"/>
    <n v="1767.32"/>
    <n v="613.09"/>
    <x v="0"/>
    <x v="0"/>
    <x v="0"/>
    <x v="0"/>
    <s v="16:20"/>
    <s v="Weekday"/>
    <x v="7"/>
    <n v="9"/>
    <n v="2024"/>
    <s v="Sep-2024"/>
    <x v="15"/>
    <s v="Muffler"/>
    <x v="20"/>
    <s v="TrendMart Alappuzha Mall Kiosk"/>
    <x v="1"/>
    <s v="Girish Chettiar"/>
    <x v="0"/>
    <s v="Rahul Krishnan"/>
    <n v="9"/>
    <d v="2024-09-01T00:00:00"/>
    <x v="32"/>
    <n v="0.22996106614254744"/>
    <x v="2"/>
  </r>
  <r>
    <s v="INV102268"/>
    <x v="24"/>
    <s v="CUST0446"/>
    <s v="PRD0062"/>
    <s v="STR014"/>
    <s v="EMP0045"/>
    <n v="1"/>
    <n v="628.51"/>
    <n v="25"/>
    <n v="157.13"/>
    <n v="5"/>
    <n v="23.57"/>
    <n v="494.95"/>
    <n v="424.76"/>
    <n v="46.62"/>
    <x v="0"/>
    <x v="0"/>
    <x v="0"/>
    <x v="0"/>
    <s v="13:17"/>
    <s v="Weekday"/>
    <x v="5"/>
    <n v="6"/>
    <n v="2024"/>
    <s v="Jun-2024"/>
    <x v="13"/>
    <s v="Girls Frock"/>
    <x v="25"/>
    <s v="TrendMart Tirupati Outlet"/>
    <x v="0"/>
    <s v="Sandeep Sundaram"/>
    <x v="0"/>
    <s v="Chitra Chettiar"/>
    <n v="6"/>
    <d v="2024-06-01T00:00:00"/>
    <x v="106"/>
    <n v="9.4191332457824017E-2"/>
    <x v="1"/>
  </r>
  <r>
    <s v="INV102269"/>
    <x v="86"/>
    <s v="CUST0432"/>
    <s v="PRD0168"/>
    <s v="STR076"/>
    <s v="EMP0002"/>
    <n v="3"/>
    <n v="2037.64"/>
    <n v="0"/>
    <n v="0"/>
    <n v="12"/>
    <n v="733.55"/>
    <n v="6846.47"/>
    <n v="4096.95"/>
    <n v="2015.9700000000005"/>
    <x v="3"/>
    <x v="3"/>
    <x v="0"/>
    <x v="0"/>
    <s v="13:19"/>
    <s v="Weekend"/>
    <x v="7"/>
    <n v="9"/>
    <n v="2024"/>
    <s v="Sep-2024"/>
    <x v="12"/>
    <s v="Backpack"/>
    <x v="14"/>
    <s v="TrendMart Chennai Standard"/>
    <x v="1"/>
    <s v="Siddharth Singh"/>
    <x v="0"/>
    <s v="Girish Sundaram"/>
    <n v="9"/>
    <d v="2024-09-01T00:00:00"/>
    <x v="229"/>
    <n v="0.2944539302735571"/>
    <x v="2"/>
  </r>
  <r>
    <s v="INV102270"/>
    <x v="255"/>
    <s v="CUST0227"/>
    <s v="PRD0132"/>
    <s v="STR078"/>
    <s v="EMP0269"/>
    <n v="5"/>
    <n v="637.41"/>
    <n v="15"/>
    <n v="478.06"/>
    <n v="5"/>
    <n v="135.44999999999999"/>
    <n v="2844.44"/>
    <n v="1823.05"/>
    <n v="885.94"/>
    <x v="3"/>
    <x v="3"/>
    <x v="1"/>
    <x v="0"/>
    <s v="15:08"/>
    <s v="Weekday"/>
    <x v="9"/>
    <n v="11"/>
    <n v="2024"/>
    <s v="Nov-2024"/>
    <x v="1"/>
    <s v="Polo"/>
    <x v="13"/>
    <s v="TrendMart Vellore Standard"/>
    <x v="1"/>
    <s v="Janani Nair"/>
    <x v="1"/>
    <s v="Ishwarya Shetty"/>
    <n v="11"/>
    <d v="2024-11-01T00:00:00"/>
    <x v="107"/>
    <n v="0.31146376791213737"/>
    <x v="4"/>
  </r>
  <r>
    <s v="INV102271"/>
    <x v="345"/>
    <s v="CUST0163"/>
    <s v="PRD0211"/>
    <s v="STR031"/>
    <s v="EMP0206"/>
    <n v="2"/>
    <n v="869.91"/>
    <n v="0"/>
    <n v="0"/>
    <n v="5"/>
    <n v="86.99"/>
    <n v="1826.81"/>
    <n v="962.6"/>
    <n v="777.21999999999991"/>
    <x v="3"/>
    <x v="3"/>
    <x v="1"/>
    <x v="0"/>
    <s v="17:53"/>
    <s v="Weekday"/>
    <x v="8"/>
    <n v="3"/>
    <n v="2025"/>
    <s v="Mar-2025"/>
    <x v="6"/>
    <s v="Sunglasses"/>
    <x v="15"/>
    <s v="TrendMart Kozhikode Mall Kiosk"/>
    <x v="1"/>
    <s v="Pooja Ramachandran"/>
    <x v="2"/>
    <s v="Arjun Krishnan"/>
    <n v="15"/>
    <d v="2025-03-01T00:00:00"/>
    <x v="198"/>
    <n v="0.42545201745118538"/>
    <x v="2"/>
  </r>
  <r>
    <s v="INV102272"/>
    <x v="277"/>
    <s v="CUST0047"/>
    <s v="PRD0210"/>
    <s v="STR023"/>
    <s v="EMP0127"/>
    <n v="2"/>
    <n v="1398.45"/>
    <n v="25"/>
    <n v="699.23"/>
    <n v="12"/>
    <n v="251.72"/>
    <n v="2349.39"/>
    <n v="2041.8"/>
    <n v="55.869999999999919"/>
    <x v="3"/>
    <x v="3"/>
    <x v="0"/>
    <x v="0"/>
    <s v="21:33"/>
    <s v="Weekday"/>
    <x v="4"/>
    <n v="2"/>
    <n v="2025"/>
    <s v="Feb-2025"/>
    <x v="2"/>
    <s v="Georgette Saree"/>
    <x v="22"/>
    <s v="TrendMart Thoothukudi High Street"/>
    <x v="1"/>
    <s v="Chidambaram Naidu"/>
    <x v="2"/>
    <s v="Chandra Reddy"/>
    <n v="14"/>
    <d v="2025-02-01T00:00:00"/>
    <x v="123"/>
    <n v="2.3780640932327082E-2"/>
    <x v="1"/>
  </r>
  <r>
    <s v="INV102273"/>
    <x v="293"/>
    <s v="CUST0725"/>
    <s v="PRD0017"/>
    <s v="STR101"/>
    <s v="EMP0141"/>
    <n v="2"/>
    <n v="802.94"/>
    <n v="30"/>
    <n v="481.76"/>
    <n v="5"/>
    <n v="56.21"/>
    <n v="1180.33"/>
    <n v="1182.76"/>
    <n v="-58.640000000000065"/>
    <x v="0"/>
    <x v="0"/>
    <x v="0"/>
    <x v="0"/>
    <s v="16:46"/>
    <s v="Weekend"/>
    <x v="4"/>
    <n v="2"/>
    <n v="2025"/>
    <s v="Feb-2025"/>
    <x v="13"/>
    <s v="Girls Frock"/>
    <x v="33"/>
    <s v="TrendMart Thiruvananthapuram Standard"/>
    <x v="1"/>
    <s v="Padma Gopalakrishnan"/>
    <x v="1"/>
    <s v="Dhruv Mishra"/>
    <n v="14"/>
    <d v="2025-02-01T00:00:00"/>
    <x v="91"/>
    <n v="-4.9681021409266959E-2"/>
    <x v="1"/>
  </r>
  <r>
    <s v="INV102274"/>
    <x v="281"/>
    <s v="CUST0497"/>
    <s v="PRD0071"/>
    <s v="STR077"/>
    <s v="EMP0086"/>
    <n v="3"/>
    <n v="816.55"/>
    <n v="15"/>
    <n v="367.45"/>
    <n v="5"/>
    <n v="104.11"/>
    <n v="2186.31"/>
    <n v="1604.43"/>
    <n v="477.76999999999987"/>
    <x v="1"/>
    <x v="1"/>
    <x v="0"/>
    <x v="0"/>
    <s v="15:47"/>
    <s v="Weekend"/>
    <x v="4"/>
    <n v="2"/>
    <n v="2025"/>
    <s v="Feb-2025"/>
    <x v="10"/>
    <s v="Casual Top"/>
    <x v="4"/>
    <s v="TrendMart Hyderabad Mall Kiosk"/>
    <x v="2"/>
    <s v="Naveen Subramaniam"/>
    <x v="0"/>
    <s v="Anil Reddy"/>
    <n v="14"/>
    <d v="2025-02-01T00:00:00"/>
    <x v="17"/>
    <n v="0.21852802210116584"/>
    <x v="4"/>
  </r>
  <r>
    <s v="INV102275"/>
    <x v="177"/>
    <s v="CUST0755"/>
    <s v="PRD0085"/>
    <s v="STR089"/>
    <s v="EMP0206"/>
    <n v="2"/>
    <n v="1248.3900000000001"/>
    <n v="30"/>
    <n v="749.03"/>
    <n v="12"/>
    <n v="209.73"/>
    <n v="1957.48"/>
    <n v="1758.96"/>
    <n v="-11.210000000000008"/>
    <x v="1"/>
    <x v="1"/>
    <x v="1"/>
    <x v="0"/>
    <s v="18:58"/>
    <s v="Weekday"/>
    <x v="10"/>
    <n v="4"/>
    <n v="2024"/>
    <s v="Apr-2024"/>
    <x v="19"/>
    <s v="Braided Belt"/>
    <x v="30"/>
    <s v="TrendMart Kurnool Outlet"/>
    <x v="0"/>
    <s v="Kannan Yadav"/>
    <x v="0"/>
    <s v="Arjun Krishnan"/>
    <n v="4"/>
    <d v="2024-04-01T00:00:00"/>
    <x v="195"/>
    <n v="-5.7267507203138772E-3"/>
    <x v="1"/>
  </r>
  <r>
    <s v="INV102276"/>
    <x v="162"/>
    <s v="CUST0245"/>
    <s v="PRD0153"/>
    <s v="STR081"/>
    <s v="EMP0090"/>
    <n v="1"/>
    <n v="725"/>
    <n v="0"/>
    <n v="0"/>
    <n v="5"/>
    <n v="36.25"/>
    <n v="761.25"/>
    <n v="569.35"/>
    <n v="155.64999999999998"/>
    <x v="1"/>
    <x v="1"/>
    <x v="1"/>
    <x v="1"/>
    <s v="10:03"/>
    <s v="Weekday"/>
    <x v="2"/>
    <n v="5"/>
    <n v="2024"/>
    <s v="May-2024"/>
    <x v="0"/>
    <s v="A-Line Kurti"/>
    <x v="7"/>
    <s v="TrendMart Alappuzha Outlet"/>
    <x v="1"/>
    <s v="Ishwarya Kamath"/>
    <x v="2"/>
    <s v="Padma Gounder"/>
    <n v="5"/>
    <d v="2024-05-01T00:00:00"/>
    <x v="125"/>
    <n v="0.20446633825944169"/>
    <x v="2"/>
  </r>
  <r>
    <s v="INV102277"/>
    <x v="163"/>
    <s v="CUST0622"/>
    <s v="PRD0043"/>
    <s v="STR011"/>
    <s v="EMP0141"/>
    <n v="2"/>
    <n v="2925.37"/>
    <n v="25"/>
    <n v="1462.68"/>
    <n v="12"/>
    <n v="526.57000000000005"/>
    <n v="4914.63"/>
    <n v="4068.02"/>
    <n v="320.04000000000008"/>
    <x v="2"/>
    <x v="2"/>
    <x v="0"/>
    <x v="1"/>
    <s v="11:54"/>
    <s v="Weekday"/>
    <x v="0"/>
    <n v="12"/>
    <n v="2024"/>
    <s v="Dec-2024"/>
    <x v="12"/>
    <s v="Sling Bag"/>
    <x v="20"/>
    <s v="TrendMart Tirupati Standard"/>
    <x v="0"/>
    <s v="Preethi Murthy"/>
    <x v="3"/>
    <s v="Dhruv Mishra"/>
    <n v="12"/>
    <d v="2024-12-01T00:00:00"/>
    <x v="63"/>
    <n v="6.5119856428663012E-2"/>
    <x v="1"/>
  </r>
  <r>
    <s v="INV102278"/>
    <x v="77"/>
    <s v="CUST0240"/>
    <s v="PRD0067"/>
    <s v="STR113"/>
    <s v="EMP0141"/>
    <n v="5"/>
    <n v="1517.03"/>
    <n v="25"/>
    <n v="1896.29"/>
    <n v="12"/>
    <n v="682.66"/>
    <n v="6371.52"/>
    <n v="5066.3"/>
    <n v="622.56000000000029"/>
    <x v="1"/>
    <x v="1"/>
    <x v="0"/>
    <x v="0"/>
    <s v="10:50"/>
    <s v="Weekday"/>
    <x v="5"/>
    <n v="6"/>
    <n v="2024"/>
    <s v="Jun-2024"/>
    <x v="15"/>
    <s v="Jacket"/>
    <x v="24"/>
    <s v="TrendMart Mangaluru High Street"/>
    <x v="2"/>
    <s v="Jyothi Gounder"/>
    <x v="3"/>
    <s v="Dhruv Mishra"/>
    <n v="6"/>
    <d v="2024-06-01T00:00:00"/>
    <x v="41"/>
    <n v="9.7709808648485802E-2"/>
    <x v="1"/>
  </r>
  <r>
    <s v="INV102279"/>
    <x v="223"/>
    <s v="CUST0100"/>
    <s v="PRD0188"/>
    <s v="STR112"/>
    <s v="EMP0205"/>
    <n v="2"/>
    <n v="499.02"/>
    <n v="15"/>
    <n v="149.71"/>
    <n v="5"/>
    <n v="42.42"/>
    <n v="890.75"/>
    <n v="674.18"/>
    <n v="174.15000000000003"/>
    <x v="0"/>
    <x v="0"/>
    <x v="0"/>
    <x v="0"/>
    <s v="10:31"/>
    <s v="Weekday"/>
    <x v="4"/>
    <n v="2"/>
    <n v="2025"/>
    <s v="Feb-2025"/>
    <x v="13"/>
    <s v="Girls Frock"/>
    <x v="19"/>
    <s v="TrendMart Guntur Outlet"/>
    <x v="0"/>
    <s v="Chidambaram Rao"/>
    <x v="2"/>
    <s v="Malini Gowda"/>
    <n v="14"/>
    <d v="2025-02-01T00:00:00"/>
    <x v="192"/>
    <n v="0.19550940218916646"/>
    <x v="4"/>
  </r>
  <r>
    <s v="INV102280"/>
    <x v="234"/>
    <s v="CUST0229"/>
    <s v="PRD0095"/>
    <s v="STR043"/>
    <s v="EMP0225"/>
    <n v="3"/>
    <n v="1004.67"/>
    <n v="10"/>
    <n v="301.39999999999998"/>
    <n v="12"/>
    <n v="325.51"/>
    <n v="3038.12"/>
    <n v="2010.51"/>
    <n v="702.09999999999991"/>
    <x v="0"/>
    <x v="0"/>
    <x v="0"/>
    <x v="0"/>
    <s v="18:28"/>
    <s v="Weekend"/>
    <x v="6"/>
    <n v="1"/>
    <n v="2025"/>
    <s v="Jan-2025"/>
    <x v="5"/>
    <s v="Regular Fit"/>
    <x v="33"/>
    <s v="TrendMart Mangaluru Standard"/>
    <x v="2"/>
    <s v="Venkat Mudaliar"/>
    <x v="1"/>
    <s v="Swathi Achari"/>
    <n v="13"/>
    <d v="2025-01-01T00:00:00"/>
    <x v="213"/>
    <n v="0.2310968625334088"/>
    <x v="0"/>
  </r>
  <r>
    <s v="INV102281"/>
    <x v="287"/>
    <s v="CUST0771"/>
    <s v="PRD0075"/>
    <s v="STR016"/>
    <s v="EMP0269"/>
    <n v="3"/>
    <n v="989.36"/>
    <n v="25"/>
    <n v="742.02"/>
    <n v="5"/>
    <n v="111.3"/>
    <n v="2337.36"/>
    <n v="2077.59"/>
    <n v="148.46999999999997"/>
    <x v="2"/>
    <x v="2"/>
    <x v="0"/>
    <x v="0"/>
    <s v="12:24"/>
    <s v="Weekday"/>
    <x v="5"/>
    <n v="6"/>
    <n v="2024"/>
    <s v="Jun-2024"/>
    <x v="7"/>
    <s v="Bootcut"/>
    <x v="7"/>
    <s v="TrendMart Visakhapatnam Flagship"/>
    <x v="0"/>
    <s v="Kiran Prasad"/>
    <x v="3"/>
    <s v="Ishwarya Shetty"/>
    <n v="6"/>
    <d v="2024-06-01T00:00:00"/>
    <x v="9"/>
    <n v="6.3520381969401365E-2"/>
    <x v="1"/>
  </r>
  <r>
    <s v="INV102282"/>
    <x v="81"/>
    <s v="CUST0170"/>
    <s v="PRD0004"/>
    <s v="STR029"/>
    <s v="EMP0045"/>
    <n v="1"/>
    <n v="1669.82"/>
    <n v="10"/>
    <n v="166.98"/>
    <n v="12"/>
    <n v="180.34"/>
    <n v="1683.18"/>
    <n v="1144.5899999999999"/>
    <n v="358.25000000000011"/>
    <x v="1"/>
    <x v="1"/>
    <x v="0"/>
    <x v="0"/>
    <s v="15:47"/>
    <s v="Weekend"/>
    <x v="1"/>
    <n v="10"/>
    <n v="2024"/>
    <s v="Oct-2024"/>
    <x v="8"/>
    <s v="Bodycon Dress"/>
    <x v="2"/>
    <s v="TrendMart Davanagere High Street"/>
    <x v="2"/>
    <s v="Eswar Varma"/>
    <x v="1"/>
    <s v="Chitra Chettiar"/>
    <n v="10"/>
    <d v="2024-10-01T00:00:00"/>
    <x v="183"/>
    <n v="0.21284116969070455"/>
    <x v="0"/>
  </r>
  <r>
    <s v="INV102283"/>
    <x v="131"/>
    <s v="CUST0486"/>
    <s v="PRD0084"/>
    <s v="STR028"/>
    <s v="EMP0127"/>
    <n v="1"/>
    <n v="1420.74"/>
    <n v="10"/>
    <n v="142.07"/>
    <n v="12"/>
    <n v="153.44"/>
    <n v="1432.11"/>
    <n v="1073.45"/>
    <n v="205.21999999999986"/>
    <x v="3"/>
    <x v="3"/>
    <x v="0"/>
    <x v="0"/>
    <s v="11:34"/>
    <s v="Weekday"/>
    <x v="2"/>
    <n v="5"/>
    <n v="2024"/>
    <s v="May-2024"/>
    <x v="7"/>
    <s v="Bootcut"/>
    <x v="29"/>
    <s v="TrendMart Shivamogga Standard"/>
    <x v="2"/>
    <s v="Anil Gopalakrishnan"/>
    <x v="0"/>
    <s v="Chandra Reddy"/>
    <n v="5"/>
    <d v="2024-05-01T00:00:00"/>
    <x v="50"/>
    <n v="0.14329904825746617"/>
    <x v="0"/>
  </r>
  <r>
    <s v="INV102284"/>
    <x v="107"/>
    <s v="CUST0847"/>
    <s v="PRD0085"/>
    <s v="STR105"/>
    <s v="EMP0008"/>
    <n v="3"/>
    <n v="1272.45"/>
    <n v="10"/>
    <n v="381.74"/>
    <n v="12"/>
    <n v="412.27"/>
    <n v="3847.88"/>
    <n v="2638.44"/>
    <n v="797.17000000000007"/>
    <x v="0"/>
    <x v="0"/>
    <x v="0"/>
    <x v="0"/>
    <s v="13:22"/>
    <s v="Weekday"/>
    <x v="4"/>
    <n v="2"/>
    <n v="2025"/>
    <s v="Feb-2025"/>
    <x v="19"/>
    <s v="Braided Belt"/>
    <x v="30"/>
    <s v="TrendMart Coimbatore Mall Kiosk"/>
    <x v="1"/>
    <s v="Kiran Sharma"/>
    <x v="1"/>
    <s v="Deepak Kamath"/>
    <n v="14"/>
    <d v="2025-02-01T00:00:00"/>
    <x v="195"/>
    <n v="0.20717122155576578"/>
    <x v="0"/>
  </r>
  <r>
    <s v="INV102285"/>
    <x v="33"/>
    <s v="CUST0330"/>
    <s v="PRD0245"/>
    <s v="STR039"/>
    <s v="EMP0173"/>
    <n v="4"/>
    <n v="799.63"/>
    <n v="0"/>
    <n v="0"/>
    <n v="5"/>
    <n v="159.93"/>
    <n v="3358.45"/>
    <n v="1968.44"/>
    <n v="1230.0799999999997"/>
    <x v="2"/>
    <x v="2"/>
    <x v="0"/>
    <x v="0"/>
    <s v="20:22"/>
    <s v="Weekday"/>
    <x v="5"/>
    <n v="6"/>
    <n v="2024"/>
    <s v="Jun-2024"/>
    <x v="1"/>
    <s v="Round Neck"/>
    <x v="1"/>
    <s v="TrendMart Bengaluru High Street"/>
    <x v="2"/>
    <s v="Rohit Singh"/>
    <x v="0"/>
    <s v="Logesh Gopalakrishnan"/>
    <n v="6"/>
    <d v="2024-06-01T00:00:00"/>
    <x v="1"/>
    <n v="0.3662641992585865"/>
    <x v="2"/>
  </r>
  <r>
    <s v="INV102286"/>
    <x v="101"/>
    <s v="CUST0258"/>
    <s v="PRD0142"/>
    <s v="STR068"/>
    <s v="EMP0285"/>
    <n v="5"/>
    <n v="540.07000000000005"/>
    <n v="20"/>
    <n v="540.07000000000005"/>
    <n v="5"/>
    <n v="108.01"/>
    <n v="2268.29"/>
    <n v="1499.3"/>
    <n v="660.98"/>
    <x v="3"/>
    <x v="3"/>
    <x v="0"/>
    <x v="0"/>
    <s v="20:23"/>
    <s v="Weekday"/>
    <x v="1"/>
    <n v="10"/>
    <n v="2024"/>
    <s v="Oct-2024"/>
    <x v="1"/>
    <s v="Round Neck"/>
    <x v="9"/>
    <s v="TrendMart Madurai Mall Kiosk"/>
    <x v="1"/>
    <s v="Vidya Mudaliar"/>
    <x v="1"/>
    <s v="Chandran Krishnan"/>
    <n v="10"/>
    <d v="2024-10-01T00:00:00"/>
    <x v="87"/>
    <n v="0.29140012961305656"/>
    <x v="3"/>
  </r>
  <r>
    <s v="INV102287"/>
    <x v="128"/>
    <s v="CUST0786"/>
    <s v="PRD0084"/>
    <s v="STR118"/>
    <s v="EMP0204"/>
    <n v="1"/>
    <n v="1334.92"/>
    <n v="5"/>
    <n v="66.75"/>
    <n v="12"/>
    <n v="152.18"/>
    <n v="1420.35"/>
    <n v="1073.45"/>
    <n v="194.71999999999986"/>
    <x v="0"/>
    <x v="0"/>
    <x v="0"/>
    <x v="1"/>
    <s v="16:55"/>
    <s v="Weekday"/>
    <x v="9"/>
    <n v="11"/>
    <n v="2024"/>
    <s v="Nov-2024"/>
    <x v="7"/>
    <s v="Bootcut"/>
    <x v="29"/>
    <s v="TrendMart Nellore Mall Kiosk"/>
    <x v="0"/>
    <s v="Baskar Bhat"/>
    <x v="0"/>
    <s v="Rahul Krishnan"/>
    <n v="11"/>
    <d v="2024-11-01T00:00:00"/>
    <x v="50"/>
    <n v="0.13709297004259505"/>
    <x v="2"/>
  </r>
  <r>
    <s v="INV102288"/>
    <x v="236"/>
    <s v="CUST0793"/>
    <s v="PRD0161"/>
    <s v="STR025"/>
    <s v="EMP0091"/>
    <n v="1"/>
    <n v="890.4"/>
    <n v="10"/>
    <n v="89.04"/>
    <n v="5"/>
    <n v="40.07"/>
    <n v="841.43"/>
    <n v="568.53"/>
    <n v="232.82999999999998"/>
    <x v="5"/>
    <x v="5"/>
    <x v="1"/>
    <x v="0"/>
    <s v="10:38"/>
    <s v="Weekend"/>
    <x v="3"/>
    <n v="7"/>
    <n v="2024"/>
    <s v="Jul-2024"/>
    <x v="0"/>
    <s v="Printed Kurti"/>
    <x v="14"/>
    <s v="TrendMart Vellore High Street"/>
    <x v="1"/>
    <s v="Hari Raman"/>
    <x v="1"/>
    <s v="Hari Nair"/>
    <n v="7"/>
    <d v="2024-07-01T00:00:00"/>
    <x v="33"/>
    <n v="0.27670750983444847"/>
    <x v="0"/>
  </r>
  <r>
    <s v="INV102289"/>
    <x v="130"/>
    <s v="CUST0223"/>
    <s v="PRD0206"/>
    <s v="STR019"/>
    <s v="EMP0073"/>
    <n v="2"/>
    <n v="722.02"/>
    <n v="25"/>
    <n v="361.01"/>
    <n v="5"/>
    <n v="54.15"/>
    <n v="1137.18"/>
    <n v="1000.16"/>
    <n v="82.87000000000009"/>
    <x v="0"/>
    <x v="0"/>
    <x v="1"/>
    <x v="0"/>
    <s v="14:38"/>
    <s v="Weekend"/>
    <x v="1"/>
    <n v="10"/>
    <n v="2024"/>
    <s v="Oct-2024"/>
    <x v="17"/>
    <s v="Track Pant"/>
    <x v="37"/>
    <s v="TrendMart Mangaluru Standard"/>
    <x v="2"/>
    <s v="Yogesh Venkatesan"/>
    <x v="0"/>
    <s v="Sathish Sundaram"/>
    <n v="10"/>
    <d v="2024-10-01T00:00:00"/>
    <x v="234"/>
    <n v="7.287324785873836E-2"/>
    <x v="1"/>
  </r>
  <r>
    <s v="INV102290"/>
    <x v="44"/>
    <s v="CUST0017"/>
    <s v="PRD0095"/>
    <s v="STR063"/>
    <s v="EMP0072"/>
    <n v="2"/>
    <n v="1015.36"/>
    <n v="10"/>
    <n v="203.07"/>
    <n v="12"/>
    <n v="219.32"/>
    <n v="2046.97"/>
    <n v="1340.34"/>
    <n v="487.31000000000012"/>
    <x v="0"/>
    <x v="0"/>
    <x v="0"/>
    <x v="0"/>
    <s v="20:37"/>
    <s v="Weekend"/>
    <x v="7"/>
    <n v="9"/>
    <n v="2024"/>
    <s v="Sep-2024"/>
    <x v="5"/>
    <s v="Regular Fit"/>
    <x v="33"/>
    <s v="TrendMart Shivamogga Mall Kiosk"/>
    <x v="2"/>
    <s v="Varsha Subramaniam"/>
    <x v="1"/>
    <s v="Anitha Ramachandran"/>
    <n v="9"/>
    <d v="2024-09-01T00:00:00"/>
    <x v="213"/>
    <n v="0.23806406542352848"/>
    <x v="0"/>
  </r>
  <r>
    <s v="INV102291"/>
    <x v="316"/>
    <s v="CUST0487"/>
    <s v="PRD0052"/>
    <s v="STR097"/>
    <s v="EMP0086"/>
    <n v="2"/>
    <n v="781.98"/>
    <n v="15"/>
    <n v="234.59"/>
    <n v="5"/>
    <n v="66.47"/>
    <n v="1395.84"/>
    <n v="1024.22"/>
    <n v="305.14999999999986"/>
    <x v="2"/>
    <x v="2"/>
    <x v="0"/>
    <x v="0"/>
    <s v="11:47"/>
    <s v="Weekday"/>
    <x v="4"/>
    <n v="2"/>
    <n v="2025"/>
    <s v="Feb-2025"/>
    <x v="4"/>
    <s v="Shorts"/>
    <x v="32"/>
    <s v="TrendMart Thiruvananthapuram High Street"/>
    <x v="1"/>
    <s v="Malathi Krishnan"/>
    <x v="0"/>
    <s v="Anil Reddy"/>
    <n v="14"/>
    <d v="2025-02-01T00:00:00"/>
    <x v="83"/>
    <n v="0.21861388124713427"/>
    <x v="4"/>
  </r>
  <r>
    <s v="INV102292"/>
    <x v="294"/>
    <s v="CUST0084"/>
    <s v="PRD0063"/>
    <s v="STR115"/>
    <s v="EMP0285"/>
    <n v="4"/>
    <n v="1412.54"/>
    <n v="0"/>
    <n v="0"/>
    <n v="12"/>
    <n v="678.02"/>
    <n v="6328.18"/>
    <n v="3463.68"/>
    <n v="2186.4800000000005"/>
    <x v="2"/>
    <x v="2"/>
    <x v="1"/>
    <x v="0"/>
    <s v="19:05"/>
    <s v="Weekend"/>
    <x v="2"/>
    <n v="5"/>
    <n v="2024"/>
    <s v="May-2024"/>
    <x v="12"/>
    <s v="Backpack"/>
    <x v="11"/>
    <s v="TrendMart Bengaluru Standard"/>
    <x v="2"/>
    <s v="Hari Kamath"/>
    <x v="2"/>
    <s v="Chandran Krishnan"/>
    <n v="5"/>
    <d v="2024-05-01T00:00:00"/>
    <x v="27"/>
    <n v="0.34551482416745422"/>
    <x v="2"/>
  </r>
  <r>
    <s v="INV102293"/>
    <x v="8"/>
    <s v="CUST0659"/>
    <s v="PRD0159"/>
    <s v="STR055"/>
    <s v="EMP0204"/>
    <n v="2"/>
    <n v="905.74"/>
    <n v="10"/>
    <n v="181.15"/>
    <n v="5"/>
    <n v="81.52"/>
    <n v="1711.85"/>
    <n v="1316.38"/>
    <n v="313.94999999999982"/>
    <x v="3"/>
    <x v="3"/>
    <x v="1"/>
    <x v="0"/>
    <s v="12:01"/>
    <s v="Weekday"/>
    <x v="7"/>
    <n v="9"/>
    <n v="2024"/>
    <s v="Sep-2024"/>
    <x v="5"/>
    <s v="Skinny Fit"/>
    <x v="44"/>
    <s v="TrendMart Nellore High Street"/>
    <x v="0"/>
    <s v="Nandini Natarajan"/>
    <x v="3"/>
    <s v="Rahul Krishnan"/>
    <n v="9"/>
    <d v="2024-09-01T00:00:00"/>
    <x v="212"/>
    <n v="0.18339807810263739"/>
    <x v="0"/>
  </r>
  <r>
    <s v="INV102294"/>
    <x v="334"/>
    <s v="CUST0805"/>
    <s v="PRD0212"/>
    <s v="STR047"/>
    <s v="EMP0205"/>
    <n v="2"/>
    <n v="2945.76"/>
    <n v="25"/>
    <n v="1472.88"/>
    <n v="12"/>
    <n v="530.24"/>
    <n v="4948.88"/>
    <n v="4079.4"/>
    <n v="339.24"/>
    <x v="1"/>
    <x v="1"/>
    <x v="0"/>
    <x v="0"/>
    <s v="14:15"/>
    <s v="Weekday"/>
    <x v="11"/>
    <n v="8"/>
    <n v="2024"/>
    <s v="Aug-2024"/>
    <x v="9"/>
    <s v="Digital Watch"/>
    <x v="36"/>
    <s v="TrendMart Kurnool Standard"/>
    <x v="0"/>
    <s v="Dinesh Achari"/>
    <x v="3"/>
    <s v="Malini Gowda"/>
    <n v="8"/>
    <d v="2024-08-01T00:00:00"/>
    <x v="161"/>
    <n v="6.8548843374662549E-2"/>
    <x v="1"/>
  </r>
  <r>
    <s v="INV102295"/>
    <x v="146"/>
    <s v="CUST0477"/>
    <s v="PRD0072"/>
    <s v="STR071"/>
    <s v="EMP0073"/>
    <n v="1"/>
    <n v="958.49"/>
    <n v="30"/>
    <n v="287.55"/>
    <n v="5"/>
    <n v="33.549999999999997"/>
    <n v="704.49"/>
    <n v="599.28"/>
    <n v="71.660000000000039"/>
    <x v="3"/>
    <x v="3"/>
    <x v="0"/>
    <x v="0"/>
    <s v="18:31"/>
    <s v="Weekend"/>
    <x v="9"/>
    <n v="11"/>
    <n v="2024"/>
    <s v="Nov-2024"/>
    <x v="0"/>
    <s v="Straight Kurti"/>
    <x v="5"/>
    <s v="TrendMart Kannur Standard"/>
    <x v="1"/>
    <s v="Bhavani Sundaram"/>
    <x v="0"/>
    <s v="Sathish Sundaram"/>
    <n v="11"/>
    <d v="2024-11-01T00:00:00"/>
    <x v="142"/>
    <n v="0.10171897400956725"/>
    <x v="1"/>
  </r>
  <r>
    <s v="INV102296"/>
    <x v="181"/>
    <s v="CUST0077"/>
    <s v="PRD0128"/>
    <s v="STR013"/>
    <s v="EMP0240"/>
    <n v="1"/>
    <n v="1325.99"/>
    <n v="20"/>
    <n v="265.2"/>
    <n v="12"/>
    <n v="127.29"/>
    <n v="1188.08"/>
    <n v="844.65"/>
    <n v="216.13999999999993"/>
    <x v="2"/>
    <x v="2"/>
    <x v="1"/>
    <x v="0"/>
    <s v="19:33"/>
    <s v="Weekday"/>
    <x v="9"/>
    <n v="11"/>
    <n v="2024"/>
    <s v="Nov-2024"/>
    <x v="0"/>
    <s v="Straight Kurti"/>
    <x v="13"/>
    <s v="TrendMart Nizamabad Standard"/>
    <x v="2"/>
    <s v="Selvam Hegde"/>
    <x v="1"/>
    <s v="Gopal Prasad"/>
    <n v="11"/>
    <d v="2024-11-01T00:00:00"/>
    <x v="19"/>
    <n v="0.1819237761766884"/>
    <x v="3"/>
  </r>
  <r>
    <s v="INV102297"/>
    <x v="33"/>
    <s v="CUST0703"/>
    <s v="PRD0121"/>
    <s v="STR096"/>
    <s v="EMP0205"/>
    <n v="1"/>
    <n v="4942.9399999999996"/>
    <n v="20"/>
    <n v="988.59"/>
    <n v="12"/>
    <n v="474.52"/>
    <n v="4428.87"/>
    <n v="3850.97"/>
    <n v="103.38000000000011"/>
    <x v="1"/>
    <x v="1"/>
    <x v="0"/>
    <x v="0"/>
    <s v="10:02"/>
    <s v="Weekday"/>
    <x v="5"/>
    <n v="6"/>
    <n v="2024"/>
    <s v="Jun-2024"/>
    <x v="9"/>
    <s v="Analog Watch"/>
    <x v="21"/>
    <s v="TrendMart Mangaluru Mall Kiosk"/>
    <x v="2"/>
    <s v="Baskar Sundaram"/>
    <x v="0"/>
    <s v="Malini Gowda"/>
    <n v="6"/>
    <d v="2024-06-01T00:00:00"/>
    <x v="164"/>
    <n v="2.3342297245121241E-2"/>
    <x v="3"/>
  </r>
  <r>
    <s v="INV102298"/>
    <x v="204"/>
    <s v="CUST0168"/>
    <s v="PRD0163"/>
    <s v="STR071"/>
    <s v="EMP0173"/>
    <n v="4"/>
    <n v="1376.81"/>
    <n v="20"/>
    <n v="1101.45"/>
    <n v="12"/>
    <n v="528.69000000000005"/>
    <n v="4934.4799999999996"/>
    <n v="3210.56"/>
    <n v="1195.2299999999996"/>
    <x v="5"/>
    <x v="5"/>
    <x v="0"/>
    <x v="0"/>
    <s v="21:44"/>
    <s v="Weekend"/>
    <x v="7"/>
    <n v="9"/>
    <n v="2024"/>
    <s v="Sep-2024"/>
    <x v="15"/>
    <s v="Muffler"/>
    <x v="5"/>
    <s v="TrendMart Kannur Standard"/>
    <x v="1"/>
    <s v="Devi Naidu"/>
    <x v="0"/>
    <s v="Logesh Gopalakrishnan"/>
    <n v="9"/>
    <d v="2024-09-01T00:00:00"/>
    <x v="44"/>
    <n v="0.24222005155558432"/>
    <x v="3"/>
  </r>
  <r>
    <s v="INV102299"/>
    <x v="345"/>
    <s v="CUST0584"/>
    <s v="PRD0054"/>
    <s v="STR048"/>
    <s v="EMP0170"/>
    <n v="3"/>
    <n v="1307.46"/>
    <n v="20"/>
    <n v="784.48"/>
    <n v="12"/>
    <n v="376.55"/>
    <n v="3514.45"/>
    <n v="2712.63"/>
    <n v="425.2699999999997"/>
    <x v="1"/>
    <x v="1"/>
    <x v="0"/>
    <x v="0"/>
    <s v="16:14"/>
    <s v="Weekday"/>
    <x v="8"/>
    <n v="3"/>
    <n v="2025"/>
    <s v="Mar-2025"/>
    <x v="18"/>
    <s v="Leather Wallet"/>
    <x v="31"/>
    <s v="TrendMart Guntur High Street"/>
    <x v="0"/>
    <s v="Vinod Naidu"/>
    <x v="0"/>
    <s v="Jyothi Prasad"/>
    <n v="15"/>
    <d v="2025-03-01T00:00:00"/>
    <x v="88"/>
    <n v="0.1210061318271706"/>
    <x v="3"/>
  </r>
  <r>
    <s v="INV102300"/>
    <x v="142"/>
    <s v="CUST0012"/>
    <s v="PRD0158"/>
    <s v="STR003"/>
    <s v="EMP0160"/>
    <n v="1"/>
    <n v="700.63"/>
    <n v="10"/>
    <n v="70.06"/>
    <n v="5"/>
    <n v="31.53"/>
    <n v="662.1"/>
    <n v="457.16"/>
    <n v="173.41"/>
    <x v="3"/>
    <x v="3"/>
    <x v="1"/>
    <x v="0"/>
    <s v="18:14"/>
    <s v="Weekend"/>
    <x v="7"/>
    <n v="9"/>
    <n v="2024"/>
    <s v="Sep-2024"/>
    <x v="10"/>
    <s v="Formal Top"/>
    <x v="21"/>
    <s v="TrendMart Tumakuru High Street"/>
    <x v="2"/>
    <s v="Anil Iyengar"/>
    <x v="0"/>
    <s v="Ganesh Iyengar"/>
    <n v="9"/>
    <d v="2024-09-01T00:00:00"/>
    <x v="68"/>
    <n v="0.2619090771786739"/>
    <x v="0"/>
  </r>
  <r>
    <s v="INV102301"/>
    <x v="101"/>
    <s v="CUST0813"/>
    <s v="PRD0033"/>
    <s v="STR066"/>
    <s v="EMP0285"/>
    <n v="0"/>
    <n v="3488.37"/>
    <n v="25"/>
    <n v="0"/>
    <n v="12"/>
    <n v="0"/>
    <n v="0"/>
    <n v="0"/>
    <n v="0"/>
    <x v="1"/>
    <x v="1"/>
    <x v="0"/>
    <x v="0"/>
    <s v="19:42"/>
    <s v="Weekday"/>
    <x v="1"/>
    <n v="10"/>
    <n v="2024"/>
    <s v="Oct-2024"/>
    <x v="2"/>
    <s v="Cotton Saree"/>
    <x v="30"/>
    <s v="TrendMart Dindigul Standard"/>
    <x v="1"/>
    <s v="Anjali Naicker"/>
    <x v="2"/>
    <s v="Chandran Krishnan"/>
    <n v="10"/>
    <d v="2024-10-01T00:00:00"/>
    <x v="103"/>
    <n v="0"/>
    <x v="1"/>
  </r>
  <r>
    <s v="INV102302"/>
    <x v="111"/>
    <s v="CUST0383"/>
    <s v="PRD0054"/>
    <s v="STR050"/>
    <s v="EMP0203"/>
    <n v="3"/>
    <n v="1311.31"/>
    <n v="30"/>
    <n v="1180.18"/>
    <n v="12"/>
    <n v="330.45"/>
    <n v="3084.2"/>
    <n v="2712.63"/>
    <n v="41.11999999999972"/>
    <x v="0"/>
    <x v="0"/>
    <x v="0"/>
    <x v="0"/>
    <s v="18:01"/>
    <s v="Weekday"/>
    <x v="9"/>
    <n v="11"/>
    <n v="2024"/>
    <s v="Nov-2024"/>
    <x v="18"/>
    <s v="Leather Wallet"/>
    <x v="31"/>
    <s v="TrendMart Thrissur High Street"/>
    <x v="1"/>
    <s v="Venkat Hegde"/>
    <x v="2"/>
    <s v="Rani Mishra"/>
    <n v="11"/>
    <d v="2024-11-01T00:00:00"/>
    <x v="88"/>
    <n v="1.3332468711497219E-2"/>
    <x v="1"/>
  </r>
  <r>
    <s v="INV102303"/>
    <x v="186"/>
    <s v="CUST0444"/>
    <s v="PRD0186"/>
    <s v="STR010"/>
    <s v="EMP0147"/>
    <n v="2"/>
    <n v="812.7"/>
    <n v="15"/>
    <n v="243.81"/>
    <n v="5"/>
    <n v="69.08"/>
    <n v="1450.67"/>
    <n v="1146.18"/>
    <n v="235.41000000000003"/>
    <x v="2"/>
    <x v="2"/>
    <x v="0"/>
    <x v="0"/>
    <s v="12:54"/>
    <s v="Weekday"/>
    <x v="4"/>
    <n v="2"/>
    <n v="2025"/>
    <s v="Feb-2025"/>
    <x v="0"/>
    <s v="Anarkali Kurti"/>
    <x v="8"/>
    <s v="TrendMart Kochi Mall Kiosk"/>
    <x v="1"/>
    <s v="Vinod Shetty"/>
    <x v="0"/>
    <s v="Yogesh Chettiar"/>
    <n v="14"/>
    <d v="2025-02-01T00:00:00"/>
    <x v="48"/>
    <n v="0.16227674109204712"/>
    <x v="4"/>
  </r>
  <r>
    <s v="INV102304"/>
    <x v="29"/>
    <s v="CUST0832"/>
    <s v="PRD0178"/>
    <s v="STR064"/>
    <s v="EMP0255"/>
    <n v="4"/>
    <n v="534.87"/>
    <n v="30"/>
    <n v="641.84"/>
    <n v="5"/>
    <n v="74.88"/>
    <n v="1572.52"/>
    <n v="1429.8"/>
    <n v="67.840000000000032"/>
    <x v="0"/>
    <x v="0"/>
    <x v="1"/>
    <x v="0"/>
    <s v="21:07"/>
    <s v="Weekday"/>
    <x v="8"/>
    <n v="3"/>
    <n v="2025"/>
    <s v="Mar-2025"/>
    <x v="18"/>
    <s v="Zip Wallet"/>
    <x v="21"/>
    <s v="TrendMart Karimnagar Standard"/>
    <x v="2"/>
    <s v="Deepak Iyengar"/>
    <x v="1"/>
    <s v="Venkat Sharma"/>
    <n v="15"/>
    <d v="2025-03-01T00:00:00"/>
    <x v="64"/>
    <n v="4.3140945743138426E-2"/>
    <x v="1"/>
  </r>
  <r>
    <s v="INV102305"/>
    <x v="12"/>
    <s v="CUST0590"/>
    <s v="PRD0117"/>
    <s v="STR067"/>
    <s v="EMP0132"/>
    <n v="1"/>
    <n v="1696.53"/>
    <n v="15"/>
    <n v="254.48"/>
    <n v="12"/>
    <n v="173.05"/>
    <n v="1615.1"/>
    <n v="1399.85"/>
    <n v="42.199999999999989"/>
    <x v="1"/>
    <x v="1"/>
    <x v="0"/>
    <x v="0"/>
    <s v="10:43"/>
    <s v="Weekday"/>
    <x v="7"/>
    <n v="9"/>
    <n v="2024"/>
    <s v="Sep-2024"/>
    <x v="8"/>
    <s v="Shirt Dress"/>
    <x v="8"/>
    <s v="TrendMart Visakhapatnam Standard"/>
    <x v="0"/>
    <s v="Vani Iyer"/>
    <x v="2"/>
    <s v="Vasanthi Gupta"/>
    <n v="9"/>
    <d v="2024-09-01T00:00:00"/>
    <x v="10"/>
    <n v="2.6128413101355948E-2"/>
    <x v="4"/>
  </r>
  <r>
    <s v="INV102306"/>
    <x v="48"/>
    <s v="CUST0308"/>
    <s v="PRD0043"/>
    <s v="STR057"/>
    <s v="EMP0206"/>
    <n v="1"/>
    <n v="3508.23"/>
    <n v="20"/>
    <n v="701.65"/>
    <n v="12"/>
    <n v="336.79"/>
    <n v="3143.37"/>
    <n v="2034.01"/>
    <n v="772.56999999999994"/>
    <x v="2"/>
    <x v="2"/>
    <x v="0"/>
    <x v="0"/>
    <s v="19:26"/>
    <s v="Weekend"/>
    <x v="4"/>
    <n v="2"/>
    <n v="2025"/>
    <s v="Feb-2025"/>
    <x v="12"/>
    <s v="Sling Bag"/>
    <x v="20"/>
    <s v="TrendMart Vellore Standard"/>
    <x v="1"/>
    <s v="Kalpana Kamath"/>
    <x v="1"/>
    <s v="Arjun Krishnan"/>
    <n v="14"/>
    <d v="2025-02-01T00:00:00"/>
    <x v="63"/>
    <n v="0.24577762083369123"/>
    <x v="3"/>
  </r>
  <r>
    <s v="INV102307"/>
    <x v="55"/>
    <s v="CUST0080"/>
    <s v="PRD0139"/>
    <s v="STR084"/>
    <s v="EMP0008"/>
    <n v="3"/>
    <n v="1114.94"/>
    <n v="0"/>
    <n v="0"/>
    <n v="12"/>
    <n v="401.38"/>
    <n v="3746.2"/>
    <n v="2598.1799999999998"/>
    <n v="746.64"/>
    <x v="2"/>
    <x v="2"/>
    <x v="0"/>
    <x v="0"/>
    <s v="11:58"/>
    <s v="Weekday"/>
    <x v="1"/>
    <n v="10"/>
    <n v="2024"/>
    <s v="Oct-2024"/>
    <x v="5"/>
    <s v="Slim Fit"/>
    <x v="27"/>
    <s v="TrendMart Tirupati High Street"/>
    <x v="0"/>
    <s v="Arun Chettiar"/>
    <x v="1"/>
    <s v="Deepak Kamath"/>
    <n v="10"/>
    <d v="2024-10-01T00:00:00"/>
    <x v="46"/>
    <n v="0.19930596337622125"/>
    <x v="2"/>
  </r>
  <r>
    <s v="INV102308"/>
    <x v="1"/>
    <s v="CUST0184"/>
    <s v="PRD0060"/>
    <s v="STR020"/>
    <s v="EMP0206"/>
    <n v="2"/>
    <n v="2367.98"/>
    <n v="5"/>
    <n v="236.8"/>
    <n v="12"/>
    <n v="539.9"/>
    <n v="5039.0600000000004"/>
    <n v="2864.02"/>
    <n v="1635.1400000000003"/>
    <x v="2"/>
    <x v="2"/>
    <x v="1"/>
    <x v="0"/>
    <s v="13:21"/>
    <s v="Weekend"/>
    <x v="1"/>
    <n v="10"/>
    <n v="2024"/>
    <s v="Oct-2024"/>
    <x v="3"/>
    <s v="Formal Shoes"/>
    <x v="29"/>
    <s v="TrendMart Guntur Standard"/>
    <x v="0"/>
    <s v="Tara Ramachandran"/>
    <x v="2"/>
    <s v="Arjun Krishnan"/>
    <n v="10"/>
    <d v="2024-10-01T00:00:00"/>
    <x v="160"/>
    <n v="0.3244930602136113"/>
    <x v="2"/>
  </r>
  <r>
    <s v="INV102309"/>
    <x v="178"/>
    <s v="CUST0345"/>
    <s v="PRD0138"/>
    <s v="STR079"/>
    <s v="EMP0276"/>
    <n v="1"/>
    <n v="1257.24"/>
    <n v="0"/>
    <n v="0"/>
    <n v="12"/>
    <n v="150.87"/>
    <n v="1408.11"/>
    <n v="911.84"/>
    <n v="345.39999999999986"/>
    <x v="0"/>
    <x v="0"/>
    <x v="1"/>
    <x v="0"/>
    <s v="20:52"/>
    <s v="Weekday"/>
    <x v="2"/>
    <n v="5"/>
    <n v="2024"/>
    <s v="May-2024"/>
    <x v="17"/>
    <s v="Formal Trouser"/>
    <x v="31"/>
    <s v="TrendMart Dindigul High Street"/>
    <x v="1"/>
    <s v="Sunita Subramaniam"/>
    <x v="0"/>
    <s v="Manoj Ramachandran"/>
    <n v="5"/>
    <d v="2024-05-01T00:00:00"/>
    <x v="52"/>
    <n v="0.24529333645808912"/>
    <x v="2"/>
  </r>
  <r>
    <s v="INV102310"/>
    <x v="227"/>
    <s v="CUST0342"/>
    <s v="PRD0197"/>
    <s v="STR032"/>
    <s v="EMP0147"/>
    <n v="3"/>
    <n v="1624.96"/>
    <n v="15"/>
    <n v="731.23"/>
    <n v="12"/>
    <n v="497.24"/>
    <n v="4640.8900000000003"/>
    <n v="3373.44"/>
    <n v="770.21000000000026"/>
    <x v="2"/>
    <x v="2"/>
    <x v="0"/>
    <x v="0"/>
    <s v="13:26"/>
    <s v="Weekday"/>
    <x v="3"/>
    <n v="7"/>
    <n v="2024"/>
    <s v="Jul-2024"/>
    <x v="7"/>
    <s v="Straight Fit"/>
    <x v="28"/>
    <s v="TrendMart Kochi Standard"/>
    <x v="1"/>
    <s v="Tejaswini Chandran"/>
    <x v="1"/>
    <s v="Yogesh Chettiar"/>
    <n v="7"/>
    <d v="2024-07-01T00:00:00"/>
    <x v="49"/>
    <n v="0.16596170131160193"/>
    <x v="4"/>
  </r>
  <r>
    <s v="INV102311"/>
    <x v="219"/>
    <s v="CUST0418"/>
    <s v="PRD0053"/>
    <s v="STR019"/>
    <s v="EMP0206"/>
    <n v="4"/>
    <n v="433.04"/>
    <n v="0"/>
    <n v="0"/>
    <n v="5"/>
    <n v="86.61"/>
    <n v="1818.77"/>
    <n v="1309.44"/>
    <n v="422.71999999999991"/>
    <x v="3"/>
    <x v="3"/>
    <x v="0"/>
    <x v="0"/>
    <s v="13:45"/>
    <s v="Weekday"/>
    <x v="1"/>
    <n v="10"/>
    <n v="2024"/>
    <s v="Oct-2024"/>
    <x v="13"/>
    <s v="Girls Frock"/>
    <x v="21"/>
    <s v="TrendMart Mangaluru Standard"/>
    <x v="2"/>
    <s v="Deepthi Gupta"/>
    <x v="3"/>
    <s v="Arjun Krishnan"/>
    <n v="10"/>
    <d v="2024-10-01T00:00:00"/>
    <x v="200"/>
    <n v="0.23242081186736085"/>
    <x v="2"/>
  </r>
  <r>
    <s v="INV102312"/>
    <x v="286"/>
    <s v="CUST0243"/>
    <s v="PRD0117"/>
    <s v="STR098"/>
    <s v="EMP0160"/>
    <n v="2"/>
    <n v="1912.02"/>
    <n v="0"/>
    <n v="0"/>
    <n v="12"/>
    <n v="458.88"/>
    <n v="4282.92"/>
    <n v="2799.7"/>
    <n v="1024.3400000000001"/>
    <x v="1"/>
    <x v="1"/>
    <x v="0"/>
    <x v="0"/>
    <s v="10:26"/>
    <s v="Weekend"/>
    <x v="3"/>
    <n v="7"/>
    <n v="2024"/>
    <s v="Jul-2024"/>
    <x v="8"/>
    <s v="Shirt Dress"/>
    <x v="8"/>
    <s v="TrendMart Guntur High Street"/>
    <x v="0"/>
    <s v="Swathi Yadav"/>
    <x v="0"/>
    <s v="Ganesh Iyengar"/>
    <n v="7"/>
    <d v="2024-07-01T00:00:00"/>
    <x v="10"/>
    <n v="0.23916860459686384"/>
    <x v="2"/>
  </r>
  <r>
    <s v="INV102313"/>
    <x v="39"/>
    <s v="CUST0808"/>
    <s v="PRD0061"/>
    <s v="STR102"/>
    <s v="EMP0121"/>
    <n v="1"/>
    <n v="626.71"/>
    <n v="0"/>
    <n v="0"/>
    <n v="5"/>
    <n v="31.34"/>
    <n v="658.05"/>
    <n v="509.44"/>
    <n v="117.26999999999995"/>
    <x v="4"/>
    <x v="4"/>
    <x v="1"/>
    <x v="0"/>
    <s v="16:34"/>
    <s v="Weekday"/>
    <x v="9"/>
    <n v="11"/>
    <n v="2024"/>
    <s v="Nov-2024"/>
    <x v="13"/>
    <s v="Kids Shorts"/>
    <x v="14"/>
    <s v="TrendMart Tirunelveli High Street"/>
    <x v="1"/>
    <s v="Devraj Iyengar"/>
    <x v="3"/>
    <s v="Yamini Pandian"/>
    <n v="11"/>
    <d v="2024-11-01T00:00:00"/>
    <x v="152"/>
    <n v="0.1782083428310918"/>
    <x v="2"/>
  </r>
  <r>
    <s v="INV102314"/>
    <x v="188"/>
    <s v="CUST0528"/>
    <s v="PRD0120"/>
    <s v="STR038"/>
    <s v="EMP0086"/>
    <n v="2"/>
    <n v="640.33000000000004"/>
    <n v="25"/>
    <n v="320.17"/>
    <n v="5"/>
    <n v="48.02"/>
    <n v="1008.51"/>
    <n v="742.24"/>
    <n v="218.24999999999997"/>
    <x v="1"/>
    <x v="1"/>
    <x v="0"/>
    <x v="0"/>
    <s v="13:42"/>
    <s v="Weekend"/>
    <x v="10"/>
    <n v="4"/>
    <n v="2024"/>
    <s v="Apr-2024"/>
    <x v="18"/>
    <s v="Card Holder"/>
    <x v="9"/>
    <s v="TrendMart Tumakuru Standard"/>
    <x v="2"/>
    <s v="Hari Bhat"/>
    <x v="3"/>
    <s v="Anil Reddy"/>
    <n v="4"/>
    <d v="2024-04-01T00:00:00"/>
    <x v="120"/>
    <n v="0.21640836481542075"/>
    <x v="1"/>
  </r>
  <r>
    <s v="INV102315"/>
    <x v="197"/>
    <s v="CUST0218"/>
    <s v="PRD0160"/>
    <s v="STR088"/>
    <s v="EMP0073"/>
    <n v="3"/>
    <n v="1148.54"/>
    <n v="0"/>
    <n v="0"/>
    <n v="12"/>
    <n v="413.47"/>
    <n v="3859.09"/>
    <n v="2277"/>
    <n v="1168.6200000000001"/>
    <x v="3"/>
    <x v="3"/>
    <x v="1"/>
    <x v="0"/>
    <s v="17:46"/>
    <s v="Weekday"/>
    <x v="1"/>
    <n v="10"/>
    <n v="2024"/>
    <s v="Oct-2024"/>
    <x v="7"/>
    <s v="Jeggings"/>
    <x v="18"/>
    <s v="TrendMart Warangal High Street"/>
    <x v="2"/>
    <s v="Gopal Kamath"/>
    <x v="3"/>
    <s v="Sathish Sundaram"/>
    <n v="10"/>
    <d v="2024-10-01T00:00:00"/>
    <x v="30"/>
    <n v="0.30282268617731123"/>
    <x v="2"/>
  </r>
  <r>
    <s v="INV102316"/>
    <x v="59"/>
    <s v="CUST0259"/>
    <s v="PRD0039"/>
    <s v="STR109"/>
    <s v="EMP0086"/>
    <n v="3"/>
    <n v="830.42"/>
    <n v="20"/>
    <n v="498.25"/>
    <n v="5"/>
    <n v="99.65"/>
    <n v="2092.66"/>
    <n v="1710.6"/>
    <n v="282.40999999999997"/>
    <x v="2"/>
    <x v="2"/>
    <x v="0"/>
    <x v="0"/>
    <s v="19:56"/>
    <s v="Weekday"/>
    <x v="1"/>
    <n v="10"/>
    <n v="2024"/>
    <s v="Oct-2024"/>
    <x v="11"/>
    <s v="Denim Shirt"/>
    <x v="45"/>
    <s v="TrendMart Warangal Outlet"/>
    <x v="2"/>
    <s v="Vikram Achari"/>
    <x v="2"/>
    <s v="Anil Reddy"/>
    <n v="10"/>
    <d v="2024-10-01T00:00:00"/>
    <x v="111"/>
    <n v="0.13495264400332591"/>
    <x v="3"/>
  </r>
  <r>
    <s v="INV102317"/>
    <x v="224"/>
    <s v="CUST0271"/>
    <s v="PRD0043"/>
    <s v="STR092"/>
    <s v="EMP0063"/>
    <n v="1"/>
    <n v="3208.08"/>
    <n v="30"/>
    <n v="962.42"/>
    <n v="12"/>
    <n v="269.48"/>
    <n v="2515.14"/>
    <n v="2034.01"/>
    <n v="211.64999999999986"/>
    <x v="1"/>
    <x v="1"/>
    <x v="0"/>
    <x v="1"/>
    <s v="16:11"/>
    <s v="Weekday"/>
    <x v="11"/>
    <n v="8"/>
    <n v="2024"/>
    <s v="Aug-2024"/>
    <x v="12"/>
    <s v="Sling Bag"/>
    <x v="20"/>
    <s v="TrendMart Kochi Standard"/>
    <x v="1"/>
    <s v="Swathi Chettiar"/>
    <x v="0"/>
    <s v="Anusuya Subramaniam"/>
    <n v="8"/>
    <d v="2024-08-01T00:00:00"/>
    <x v="63"/>
    <n v="8.4150385266824057E-2"/>
    <x v="1"/>
  </r>
  <r>
    <s v="INV102318"/>
    <x v="74"/>
    <s v="CUST0631"/>
    <s v="PRD0030"/>
    <s v="STR028"/>
    <s v="EMP0020"/>
    <n v="1"/>
    <n v="614.66"/>
    <n v="10"/>
    <n v="61.47"/>
    <n v="5"/>
    <n v="27.66"/>
    <n v="580.85"/>
    <n v="419.4"/>
    <n v="133.79000000000005"/>
    <x v="0"/>
    <x v="0"/>
    <x v="0"/>
    <x v="0"/>
    <s v="17:14"/>
    <s v="Weekday"/>
    <x v="9"/>
    <n v="11"/>
    <n v="2024"/>
    <s v="Nov-2024"/>
    <x v="10"/>
    <s v="Tunic"/>
    <x v="22"/>
    <s v="TrendMart Shivamogga Standard"/>
    <x v="2"/>
    <s v="Akhila Prasad"/>
    <x v="1"/>
    <s v="Eswar Prasad"/>
    <n v="11"/>
    <d v="2024-11-01T00:00:00"/>
    <x v="173"/>
    <n v="0.23033485409313945"/>
    <x v="0"/>
  </r>
  <r>
    <s v="INV102319"/>
    <x v="200"/>
    <s v="CUST0430"/>
    <s v="PRD0248"/>
    <s v="STR009"/>
    <s v="EMP0020"/>
    <n v="1"/>
    <n v="1158.92"/>
    <n v="0"/>
    <n v="0"/>
    <n v="12"/>
    <n v="139.07"/>
    <n v="1297.99"/>
    <n v="817.33"/>
    <n v="341.59"/>
    <x v="5"/>
    <x v="5"/>
    <x v="0"/>
    <x v="0"/>
    <s v="12:16"/>
    <s v="Weekday"/>
    <x v="11"/>
    <n v="8"/>
    <n v="2024"/>
    <s v="Aug-2024"/>
    <x v="5"/>
    <s v="Skinny Fit"/>
    <x v="41"/>
    <s v="TrendMart Thrissur High Street"/>
    <x v="1"/>
    <s v="Jayaram Srinivasan"/>
    <x v="1"/>
    <s v="Eswar Prasad"/>
    <n v="8"/>
    <d v="2024-08-01T00:00:00"/>
    <x v="178"/>
    <n v="0.26316843735313827"/>
    <x v="2"/>
  </r>
  <r>
    <s v="INV102320"/>
    <x v="263"/>
    <s v="CUST0050"/>
    <s v="PRD0076"/>
    <s v="STR028"/>
    <s v="EMP0090"/>
    <n v="2"/>
    <n v="861.53"/>
    <n v="20"/>
    <n v="344.61"/>
    <n v="5"/>
    <n v="68.92"/>
    <n v="1447.37"/>
    <n v="1322.68"/>
    <n v="55.769999999999825"/>
    <x v="2"/>
    <x v="2"/>
    <x v="0"/>
    <x v="0"/>
    <s v="17:09"/>
    <s v="Weekday"/>
    <x v="0"/>
    <n v="12"/>
    <n v="2024"/>
    <s v="Dec-2024"/>
    <x v="5"/>
    <s v="Slim Fit"/>
    <x v="21"/>
    <s v="TrendMart Shivamogga Standard"/>
    <x v="2"/>
    <s v="Haritha Shetty"/>
    <x v="3"/>
    <s v="Padma Gounder"/>
    <n v="12"/>
    <d v="2024-12-01T00:00:00"/>
    <x v="196"/>
    <n v="3.853195796513665E-2"/>
    <x v="3"/>
  </r>
  <r>
    <s v="INV102321"/>
    <x v="22"/>
    <s v="CUST0338"/>
    <s v="PRD0229"/>
    <s v="STR032"/>
    <s v="EMP0073"/>
    <n v="2"/>
    <n v="1140.9100000000001"/>
    <n v="0"/>
    <n v="0"/>
    <n v="12"/>
    <n v="273.82"/>
    <n v="2555.64"/>
    <n v="1834.88"/>
    <n v="446.93999999999977"/>
    <x v="5"/>
    <x v="5"/>
    <x v="0"/>
    <x v="0"/>
    <s v="10:58"/>
    <s v="Weekend"/>
    <x v="3"/>
    <n v="7"/>
    <n v="2024"/>
    <s v="Jul-2024"/>
    <x v="18"/>
    <s v="Leather Wallet"/>
    <x v="1"/>
    <s v="TrendMart Kochi Standard"/>
    <x v="1"/>
    <s v="Vijay Prasad"/>
    <x v="1"/>
    <s v="Sathish Sundaram"/>
    <n v="7"/>
    <d v="2024-07-01T00:00:00"/>
    <x v="187"/>
    <n v="0.17488378644879551"/>
    <x v="2"/>
  </r>
  <r>
    <s v="INV102322"/>
    <x v="165"/>
    <s v="CUST0207"/>
    <s v="PRD0133"/>
    <s v="STR006"/>
    <s v="EMP0015"/>
    <n v="2"/>
    <n v="1044.17"/>
    <n v="0"/>
    <n v="0"/>
    <n v="12"/>
    <n v="250.6"/>
    <n v="2338.94"/>
    <n v="1513.18"/>
    <n v="575.16"/>
    <x v="0"/>
    <x v="0"/>
    <x v="1"/>
    <x v="0"/>
    <s v="21:02"/>
    <s v="Weekday"/>
    <x v="8"/>
    <n v="3"/>
    <n v="2025"/>
    <s v="Mar-2025"/>
    <x v="5"/>
    <s v="Slim Fit"/>
    <x v="40"/>
    <s v="TrendMart Vellore Standard"/>
    <x v="1"/>
    <s v="Anusuya Chetty"/>
    <x v="3"/>
    <s v="Vikram Bhat"/>
    <n v="15"/>
    <d v="2025-03-01T00:00:00"/>
    <x v="204"/>
    <n v="0.24590626523125858"/>
    <x v="2"/>
  </r>
  <r>
    <s v="INV102323"/>
    <x v="209"/>
    <s v="CUST0199"/>
    <s v="PRD0141"/>
    <s v="STR005"/>
    <s v="EMP0205"/>
    <n v="1"/>
    <n v="702.33"/>
    <n v="0"/>
    <n v="0"/>
    <n v="5"/>
    <n v="35.119999999999997"/>
    <n v="737.45"/>
    <n v="547.66999999999996"/>
    <n v="154.66000000000008"/>
    <x v="2"/>
    <x v="2"/>
    <x v="1"/>
    <x v="0"/>
    <s v="11:39"/>
    <s v="Weekday"/>
    <x v="8"/>
    <n v="3"/>
    <n v="2025"/>
    <s v="Mar-2025"/>
    <x v="10"/>
    <s v="Formal Top"/>
    <x v="12"/>
    <s v="TrendMart Kochi High Street"/>
    <x v="1"/>
    <s v="Hariharan Iyengar"/>
    <x v="1"/>
    <s v="Malini Gowda"/>
    <n v="15"/>
    <d v="2025-03-01T00:00:00"/>
    <x v="62"/>
    <n v="0.20972269306393665"/>
    <x v="2"/>
  </r>
  <r>
    <s v="INV102324"/>
    <x v="203"/>
    <s v="CUST0393"/>
    <s v="PRD0191"/>
    <s v="STR060"/>
    <s v="EMP0045"/>
    <n v="3"/>
    <n v="2645.8"/>
    <n v="5"/>
    <n v="396.87"/>
    <n v="12"/>
    <n v="904.86"/>
    <n v="8445.39"/>
    <n v="5559.42"/>
    <n v="1981.1099999999992"/>
    <x v="0"/>
    <x v="0"/>
    <x v="0"/>
    <x v="0"/>
    <s v="21:45"/>
    <s v="Weekday"/>
    <x v="9"/>
    <n v="11"/>
    <n v="2024"/>
    <s v="Nov-2024"/>
    <x v="2"/>
    <s v="Silk Saree"/>
    <x v="39"/>
    <s v="TrendMart Tirunelveli Flagship"/>
    <x v="1"/>
    <s v="Gayathri Gupta"/>
    <x v="1"/>
    <s v="Chitra Chettiar"/>
    <n v="11"/>
    <d v="2024-11-01T00:00:00"/>
    <x v="79"/>
    <n v="0.23457886491920438"/>
    <x v="2"/>
  </r>
  <r>
    <s v="INV102325"/>
    <x v="29"/>
    <s v="CUST0764"/>
    <s v="PRD0202"/>
    <s v="STR012"/>
    <s v="EMP0009"/>
    <n v="4"/>
    <n v="903.94"/>
    <n v="15"/>
    <n v="542.36"/>
    <n v="5"/>
    <n v="153.66999999999999"/>
    <n v="3227.07"/>
    <n v="2360.08"/>
    <n v="713.32000000000028"/>
    <x v="0"/>
    <x v="0"/>
    <x v="0"/>
    <x v="0"/>
    <s v="12:56"/>
    <s v="Weekday"/>
    <x v="8"/>
    <n v="3"/>
    <n v="2025"/>
    <s v="Mar-2025"/>
    <x v="19"/>
    <s v="Casual Belt"/>
    <x v="44"/>
    <s v="TrendMart Vijayawada Mall Kiosk"/>
    <x v="0"/>
    <s v="Ramesh Ramachandran"/>
    <x v="1"/>
    <s v="Vinod Hegde"/>
    <n v="15"/>
    <d v="2025-03-01T00:00:00"/>
    <x v="133"/>
    <n v="0.22104261760668353"/>
    <x v="4"/>
  </r>
  <r>
    <s v="INV102326"/>
    <x v="323"/>
    <s v="CUST0408"/>
    <s v="PRD0009"/>
    <s v="STR103"/>
    <s v="EMP0173"/>
    <n v="2"/>
    <n v="3336.4"/>
    <n v="25"/>
    <n v="1668.2"/>
    <n v="12"/>
    <n v="600.54999999999995"/>
    <n v="5605.15"/>
    <n v="4680.92"/>
    <n v="323.67999999999961"/>
    <x v="5"/>
    <x v="5"/>
    <x v="0"/>
    <x v="0"/>
    <s v="11:07"/>
    <s v="Weekend"/>
    <x v="10"/>
    <n v="4"/>
    <n v="2024"/>
    <s v="Apr-2024"/>
    <x v="2"/>
    <s v="Cotton Saree"/>
    <x v="46"/>
    <s v="TrendMart Alappuzha Outlet"/>
    <x v="1"/>
    <s v="Padma Pillai"/>
    <x v="1"/>
    <s v="Logesh Gopalakrishnan"/>
    <n v="4"/>
    <d v="2024-04-01T00:00:00"/>
    <x v="140"/>
    <n v="5.7746893481887128E-2"/>
    <x v="1"/>
  </r>
  <r>
    <s v="INV102327"/>
    <x v="10"/>
    <s v="CUST0009"/>
    <s v="PRD0041"/>
    <s v="STR033"/>
    <s v="EMP0240"/>
    <n v="1"/>
    <n v="829.83"/>
    <n v="5"/>
    <n v="41.49"/>
    <n v="5"/>
    <n v="39.42"/>
    <n v="827.76"/>
    <n v="637.27"/>
    <n v="151.07"/>
    <x v="3"/>
    <x v="3"/>
    <x v="1"/>
    <x v="0"/>
    <s v="15:44"/>
    <s v="Weekday"/>
    <x v="6"/>
    <n v="1"/>
    <n v="2025"/>
    <s v="Jan-2025"/>
    <x v="7"/>
    <s v="Skinny Fit"/>
    <x v="29"/>
    <s v="TrendMart Guntur Standard"/>
    <x v="0"/>
    <s v="Rajesh Srinivasan"/>
    <x v="0"/>
    <s v="Gopal Prasad"/>
    <n v="13"/>
    <d v="2025-01-01T00:00:00"/>
    <x v="163"/>
    <n v="0.18250459070261912"/>
    <x v="2"/>
  </r>
  <r>
    <s v="INV102328"/>
    <x v="331"/>
    <s v="CUST0268"/>
    <s v="PRD0144"/>
    <s v="STR065"/>
    <s v="EMP0260"/>
    <n v="3"/>
    <n v="1080.83"/>
    <n v="0"/>
    <n v="0"/>
    <n v="12"/>
    <n v="389.1"/>
    <n v="3631.59"/>
    <n v="2099.52"/>
    <n v="1142.9700000000003"/>
    <x v="3"/>
    <x v="3"/>
    <x v="0"/>
    <x v="0"/>
    <s v="13:37"/>
    <s v="Weekday"/>
    <x v="3"/>
    <n v="7"/>
    <n v="2024"/>
    <s v="Jul-2024"/>
    <x v="10"/>
    <s v="Casual Top"/>
    <x v="18"/>
    <s v="TrendMart Guntur Flagship"/>
    <x v="0"/>
    <s v="Ashok Pillai"/>
    <x v="0"/>
    <s v="Malathi Varma"/>
    <n v="7"/>
    <d v="2024-07-01T00:00:00"/>
    <x v="93"/>
    <n v="0.31472991169157316"/>
    <x v="2"/>
  </r>
  <r>
    <s v="INV102329"/>
    <x v="258"/>
    <s v="CUST0637"/>
    <s v="PRD0062"/>
    <s v="STR077"/>
    <s v="EMP0141"/>
    <n v="3"/>
    <n v="630.79999999999995"/>
    <n v="20"/>
    <n v="378.48"/>
    <n v="5"/>
    <n v="75.7"/>
    <n v="1589.62"/>
    <n v="1274.28"/>
    <n v="239.63999999999993"/>
    <x v="4"/>
    <x v="4"/>
    <x v="1"/>
    <x v="0"/>
    <s v="19:48"/>
    <s v="Weekday"/>
    <x v="1"/>
    <n v="10"/>
    <n v="2024"/>
    <s v="Oct-2024"/>
    <x v="13"/>
    <s v="Girls Frock"/>
    <x v="25"/>
    <s v="TrendMart Hyderabad Mall Kiosk"/>
    <x v="2"/>
    <s v="Anand Balasubramaniam"/>
    <x v="1"/>
    <s v="Dhruv Mishra"/>
    <n v="10"/>
    <d v="2024-10-01T00:00:00"/>
    <x v="106"/>
    <n v="0.15075301015336995"/>
    <x v="3"/>
  </r>
  <r>
    <s v="INV102330"/>
    <x v="125"/>
    <s v="CUST0660"/>
    <s v="PRD0222"/>
    <s v="STR016"/>
    <s v="EMP0223"/>
    <n v="1"/>
    <n v="766.18"/>
    <n v="25"/>
    <n v="191.54"/>
    <n v="5"/>
    <n v="28.73"/>
    <n v="603.37"/>
    <n v="403.9"/>
    <n v="170.74000000000004"/>
    <x v="1"/>
    <x v="1"/>
    <x v="0"/>
    <x v="0"/>
    <s v="18:57"/>
    <s v="Weekend"/>
    <x v="1"/>
    <n v="10"/>
    <n v="2024"/>
    <s v="Oct-2024"/>
    <x v="1"/>
    <s v="Polo"/>
    <x v="33"/>
    <s v="TrendMart Visakhapatnam Flagship"/>
    <x v="0"/>
    <s v="Bharathi Singh"/>
    <x v="3"/>
    <s v="Meena Krishnan"/>
    <n v="10"/>
    <d v="2024-10-01T00:00:00"/>
    <x v="239"/>
    <n v="0.28297727762401187"/>
    <x v="1"/>
  </r>
  <r>
    <s v="INV102331"/>
    <x v="131"/>
    <s v="CUST0594"/>
    <s v="PRD0043"/>
    <s v="STR027"/>
    <s v="EMP0170"/>
    <n v="3"/>
    <n v="3166.8"/>
    <n v="0"/>
    <n v="0"/>
    <n v="12"/>
    <n v="1140.05"/>
    <n v="10640.45"/>
    <n v="6102.03"/>
    <n v="3398.3700000000008"/>
    <x v="2"/>
    <x v="2"/>
    <x v="1"/>
    <x v="1"/>
    <s v="19:08"/>
    <s v="Weekday"/>
    <x v="2"/>
    <n v="5"/>
    <n v="2024"/>
    <s v="May-2024"/>
    <x v="12"/>
    <s v="Sling Bag"/>
    <x v="20"/>
    <s v="TrendMart Hyderabad Standard"/>
    <x v="2"/>
    <s v="Sandeep Iyer"/>
    <x v="0"/>
    <s v="Jyothi Prasad"/>
    <n v="5"/>
    <d v="2024-05-01T00:00:00"/>
    <x v="63"/>
    <n v="0.31938216898721394"/>
    <x v="2"/>
  </r>
  <r>
    <s v="INV102332"/>
    <x v="101"/>
    <s v="CUST0603"/>
    <s v="PRD0232"/>
    <s v="STR076"/>
    <s v="EMP0063"/>
    <n v="4"/>
    <n v="966.73"/>
    <n v="15"/>
    <n v="580.04"/>
    <n v="5"/>
    <n v="164.34"/>
    <n v="3451.22"/>
    <n v="2563.04"/>
    <n v="723.8399999999998"/>
    <x v="1"/>
    <x v="1"/>
    <x v="0"/>
    <x v="0"/>
    <s v="14:49"/>
    <s v="Weekday"/>
    <x v="1"/>
    <n v="10"/>
    <n v="2024"/>
    <s v="Oct-2024"/>
    <x v="17"/>
    <s v="Cargo"/>
    <x v="17"/>
    <s v="TrendMart Chennai Standard"/>
    <x v="1"/>
    <s v="Dhruv Subramaniam"/>
    <x v="3"/>
    <s v="Anusuya Subramaniam"/>
    <n v="10"/>
    <d v="2024-10-01T00:00:00"/>
    <x v="222"/>
    <n v="0.20973452865943054"/>
    <x v="4"/>
  </r>
  <r>
    <s v="INV102333"/>
    <x v="332"/>
    <s v="CUST0498"/>
    <s v="PRD0073"/>
    <s v="STR034"/>
    <s v="EMP0061"/>
    <n v="3"/>
    <n v="654.04"/>
    <n v="15"/>
    <n v="294.32"/>
    <n v="5"/>
    <n v="83.39"/>
    <n v="1751.19"/>
    <n v="1005.45"/>
    <n v="662.35"/>
    <x v="1"/>
    <x v="1"/>
    <x v="1"/>
    <x v="0"/>
    <s v="20:58"/>
    <s v="Weekend"/>
    <x v="8"/>
    <n v="3"/>
    <n v="2025"/>
    <s v="Mar-2025"/>
    <x v="1"/>
    <s v="Round Neck"/>
    <x v="40"/>
    <s v="TrendMart Warangal Standard"/>
    <x v="2"/>
    <s v="Baskar Ramachandran"/>
    <x v="3"/>
    <s v="Ganapathy Naidu"/>
    <n v="15"/>
    <d v="2025-03-01T00:00:00"/>
    <x v="135"/>
    <n v="0.37822851889286713"/>
    <x v="4"/>
  </r>
  <r>
    <s v="INV102334"/>
    <x v="261"/>
    <s v="CUST0075"/>
    <s v="PRD0190"/>
    <s v="STR003"/>
    <s v="EMP0170"/>
    <n v="1"/>
    <n v="1437.9"/>
    <n v="0"/>
    <n v="0"/>
    <n v="12"/>
    <n v="172.55"/>
    <n v="1610.45"/>
    <n v="914.35"/>
    <n v="523.54999999999995"/>
    <x v="1"/>
    <x v="1"/>
    <x v="0"/>
    <x v="0"/>
    <s v="17:31"/>
    <s v="Weekday"/>
    <x v="11"/>
    <n v="8"/>
    <n v="2024"/>
    <s v="Aug-2024"/>
    <x v="15"/>
    <s v="Jacket"/>
    <x v="3"/>
    <s v="TrendMart Tumakuru High Street"/>
    <x v="2"/>
    <s v="Elango Sharma"/>
    <x v="1"/>
    <s v="Jyothi Prasad"/>
    <n v="8"/>
    <d v="2024-08-01T00:00:00"/>
    <x v="141"/>
    <n v="0.32509547021018964"/>
    <x v="2"/>
  </r>
  <r>
    <s v="INV102335"/>
    <x v="344"/>
    <s v="CUST0646"/>
    <s v="PRD0189"/>
    <s v="STR041"/>
    <s v="EMP0141"/>
    <n v="3"/>
    <n v="1471.63"/>
    <n v="0"/>
    <n v="0"/>
    <n v="12"/>
    <n v="529.79"/>
    <n v="4944.68"/>
    <n v="2838.9"/>
    <n v="1575.9900000000002"/>
    <x v="2"/>
    <x v="2"/>
    <x v="0"/>
    <x v="0"/>
    <s v="12:03"/>
    <s v="Weekday"/>
    <x v="6"/>
    <n v="1"/>
    <n v="2025"/>
    <s v="Jan-2025"/>
    <x v="9"/>
    <s v="Smart Watch"/>
    <x v="11"/>
    <s v="TrendMart Thiruvananthapuram Standard"/>
    <x v="1"/>
    <s v="Pranav Sundaram"/>
    <x v="0"/>
    <s v="Dhruv Mishra"/>
    <n v="13"/>
    <d v="2025-01-01T00:00:00"/>
    <x v="14"/>
    <n v="0.31872436638973606"/>
    <x v="2"/>
  </r>
  <r>
    <s v="INV102336"/>
    <x v="348"/>
    <s v="CUST0291"/>
    <s v="PRD0011"/>
    <s v="STR037"/>
    <s v="EMP0206"/>
    <n v="1"/>
    <n v="754.22"/>
    <n v="20"/>
    <n v="150.84"/>
    <n v="5"/>
    <n v="30.17"/>
    <n v="633.54999999999995"/>
    <n v="414.5"/>
    <n v="188.87999999999994"/>
    <x v="1"/>
    <x v="1"/>
    <x v="0"/>
    <x v="0"/>
    <s v="13:57"/>
    <s v="Weekend"/>
    <x v="3"/>
    <n v="7"/>
    <n v="2024"/>
    <s v="Jul-2024"/>
    <x v="6"/>
    <s v="Scarf"/>
    <x v="0"/>
    <s v="TrendMart Vijayawada High Street"/>
    <x v="0"/>
    <s v="Tarun Shetty"/>
    <x v="0"/>
    <s v="Arjun Krishnan"/>
    <n v="7"/>
    <d v="2024-07-01T00:00:00"/>
    <x v="159"/>
    <n v="0.29812958724646826"/>
    <x v="3"/>
  </r>
  <r>
    <s v="INV102337"/>
    <x v="121"/>
    <s v="CUST0087"/>
    <s v="PRD0007"/>
    <s v="STR020"/>
    <s v="EMP0206"/>
    <n v="3"/>
    <n v="4360.95"/>
    <n v="30"/>
    <n v="3924.86"/>
    <n v="12"/>
    <n v="1098.96"/>
    <n v="10256.950000000001"/>
    <n v="9709.7099999999991"/>
    <n v="-551.71999999999844"/>
    <x v="2"/>
    <x v="2"/>
    <x v="0"/>
    <x v="0"/>
    <s v="16:27"/>
    <s v="Weekday"/>
    <x v="11"/>
    <n v="8"/>
    <n v="2024"/>
    <s v="Aug-2024"/>
    <x v="2"/>
    <s v="Silk Saree"/>
    <x v="0"/>
    <s v="TrendMart Guntur Standard"/>
    <x v="0"/>
    <s v="Gauri Gowda"/>
    <x v="1"/>
    <s v="Arjun Krishnan"/>
    <n v="8"/>
    <d v="2024-08-01T00:00:00"/>
    <x v="185"/>
    <n v="-5.3789869308127507E-2"/>
    <x v="1"/>
  </r>
  <r>
    <s v="INV102338"/>
    <x v="208"/>
    <s v="CUST0791"/>
    <s v="PRD0188"/>
    <s v="STR081"/>
    <s v="EMP0090"/>
    <n v="1"/>
    <n v="547.49"/>
    <n v="30"/>
    <n v="164.25"/>
    <n v="5"/>
    <n v="19.16"/>
    <n v="402.4"/>
    <n v="337.09"/>
    <n v="46.150000000000006"/>
    <x v="0"/>
    <x v="0"/>
    <x v="0"/>
    <x v="0"/>
    <s v="15:12"/>
    <s v="Weekend"/>
    <x v="11"/>
    <n v="8"/>
    <n v="2024"/>
    <s v="Aug-2024"/>
    <x v="13"/>
    <s v="Girls Frock"/>
    <x v="19"/>
    <s v="TrendMart Alappuzha Outlet"/>
    <x v="1"/>
    <s v="Uma Murthy"/>
    <x v="2"/>
    <s v="Padma Gounder"/>
    <n v="8"/>
    <d v="2024-08-01T00:00:00"/>
    <x v="192"/>
    <n v="0.11468687872763421"/>
    <x v="1"/>
  </r>
  <r>
    <s v="INV102339"/>
    <x v="80"/>
    <s v="CUST0484"/>
    <s v="PRD0225"/>
    <s v="STR114"/>
    <s v="EMP0015"/>
    <n v="1"/>
    <n v="1444.03"/>
    <n v="25"/>
    <n v="361.01"/>
    <n v="12"/>
    <n v="129.96"/>
    <n v="1212.98"/>
    <n v="861.8"/>
    <n v="221.22000000000006"/>
    <x v="0"/>
    <x v="0"/>
    <x v="0"/>
    <x v="0"/>
    <s v="20:45"/>
    <s v="Weekend"/>
    <x v="1"/>
    <n v="10"/>
    <n v="2024"/>
    <s v="Oct-2024"/>
    <x v="11"/>
    <s v="Formal Shirt"/>
    <x v="44"/>
    <s v="TrendMart Thiruvananthapuram High Street"/>
    <x v="1"/>
    <s v="Uma Naidu"/>
    <x v="0"/>
    <s v="Vikram Bhat"/>
    <n v="10"/>
    <d v="2024-10-01T00:00:00"/>
    <x v="124"/>
    <n v="0.1823772856930865"/>
    <x v="1"/>
  </r>
  <r>
    <s v="INV102340"/>
    <x v="74"/>
    <s v="CUST0400"/>
    <s v="PRD0165"/>
    <s v="STR056"/>
    <s v="EMP0020"/>
    <n v="2"/>
    <n v="1127.2"/>
    <n v="20"/>
    <n v="450.88"/>
    <n v="12"/>
    <n v="216.42"/>
    <n v="2019.94"/>
    <n v="1509.46"/>
    <n v="294.06000000000006"/>
    <x v="3"/>
    <x v="3"/>
    <x v="1"/>
    <x v="0"/>
    <s v="10:32"/>
    <s v="Weekday"/>
    <x v="9"/>
    <n v="11"/>
    <n v="2024"/>
    <s v="Nov-2024"/>
    <x v="5"/>
    <s v="Straight Fit"/>
    <x v="22"/>
    <s v="TrendMart Nizamabad Standard"/>
    <x v="2"/>
    <s v="Selvam Iyengar"/>
    <x v="2"/>
    <s v="Eswar Prasad"/>
    <n v="11"/>
    <d v="2024-11-01T00:00:00"/>
    <x v="165"/>
    <n v="0.14557858154202602"/>
    <x v="3"/>
  </r>
  <r>
    <s v="INV102341"/>
    <x v="74"/>
    <s v="CUST0640"/>
    <s v="PRD0148"/>
    <s v="STR050"/>
    <s v="EMP0276"/>
    <n v="4"/>
    <n v="1013.55"/>
    <n v="25"/>
    <n v="1013.55"/>
    <n v="12"/>
    <n v="364.88"/>
    <n v="3405.53"/>
    <n v="3068.44"/>
    <n v="-27.78999999999985"/>
    <x v="2"/>
    <x v="2"/>
    <x v="0"/>
    <x v="0"/>
    <s v="12:15"/>
    <s v="Weekday"/>
    <x v="9"/>
    <n v="11"/>
    <n v="2024"/>
    <s v="Nov-2024"/>
    <x v="0"/>
    <s v="Anarkali Kurti"/>
    <x v="31"/>
    <s v="TrendMart Thrissur High Street"/>
    <x v="1"/>
    <s v="Tanvi Sundaram"/>
    <x v="0"/>
    <s v="Manoj Ramachandran"/>
    <n v="11"/>
    <d v="2024-11-01T00:00:00"/>
    <x v="169"/>
    <n v="-8.1602569937718507E-3"/>
    <x v="1"/>
  </r>
  <r>
    <s v="INV102342"/>
    <x v="245"/>
    <s v="CUST0170"/>
    <s v="PRD0203"/>
    <s v="STR078"/>
    <s v="EMP0061"/>
    <n v="0"/>
    <n v="1163.42"/>
    <n v="20"/>
    <n v="0"/>
    <n v="12"/>
    <n v="0"/>
    <n v="0"/>
    <n v="0"/>
    <n v="0"/>
    <x v="0"/>
    <x v="0"/>
    <x v="1"/>
    <x v="0"/>
    <s v="19:41"/>
    <s v="Weekday"/>
    <x v="3"/>
    <n v="7"/>
    <n v="2024"/>
    <s v="Jul-2024"/>
    <x v="4"/>
    <s v="Sports T-Shirt"/>
    <x v="34"/>
    <s v="TrendMart Vellore Standard"/>
    <x v="1"/>
    <s v="Eswar Varma"/>
    <x v="1"/>
    <s v="Ganapathy Naidu"/>
    <n v="7"/>
    <d v="2024-07-01T00:00:00"/>
    <x v="60"/>
    <n v="0"/>
    <x v="3"/>
  </r>
  <r>
    <s v="INV102343"/>
    <x v="188"/>
    <s v="CUST0459"/>
    <s v="PRD0240"/>
    <s v="STR031"/>
    <s v="EMP0160"/>
    <n v="1"/>
    <n v="497.5"/>
    <n v="30"/>
    <n v="149.25"/>
    <n v="5"/>
    <n v="17.41"/>
    <n v="365.66"/>
    <n v="367.86"/>
    <n v="-19.609999999999989"/>
    <x v="1"/>
    <x v="1"/>
    <x v="1"/>
    <x v="0"/>
    <s v="16:47"/>
    <s v="Weekend"/>
    <x v="10"/>
    <n v="4"/>
    <n v="2024"/>
    <s v="Apr-2024"/>
    <x v="18"/>
    <s v="Card Holder"/>
    <x v="29"/>
    <s v="TrendMart Kozhikode Mall Kiosk"/>
    <x v="1"/>
    <s v="Lokesh Srinivasan"/>
    <x v="2"/>
    <s v="Ganesh Iyengar"/>
    <n v="4"/>
    <d v="2024-04-01T00:00:00"/>
    <x v="241"/>
    <n v="-5.3629054312749516E-2"/>
    <x v="1"/>
  </r>
  <r>
    <s v="INV102344"/>
    <x v="20"/>
    <s v="CUST0160"/>
    <s v="PRD0041"/>
    <s v="STR092"/>
    <s v="EMP0009"/>
    <n v="3"/>
    <n v="813.56"/>
    <n v="25"/>
    <n v="610.16999999999996"/>
    <n v="5"/>
    <n v="91.53"/>
    <n v="1922.04"/>
    <n v="1911.81"/>
    <n v="-81.299999999999983"/>
    <x v="0"/>
    <x v="0"/>
    <x v="1"/>
    <x v="0"/>
    <s v="14:46"/>
    <s v="Weekend"/>
    <x v="5"/>
    <n v="6"/>
    <n v="2024"/>
    <s v="Jun-2024"/>
    <x v="7"/>
    <s v="Skinny Fit"/>
    <x v="29"/>
    <s v="TrendMart Kochi Standard"/>
    <x v="1"/>
    <s v="Gauri Pillai"/>
    <x v="1"/>
    <s v="Vinod Hegde"/>
    <n v="6"/>
    <d v="2024-06-01T00:00:00"/>
    <x v="163"/>
    <n v="-4.2298807517013162E-2"/>
    <x v="1"/>
  </r>
  <r>
    <s v="INV102345"/>
    <x v="231"/>
    <s v="CUST0323"/>
    <s v="PRD0209"/>
    <s v="STR046"/>
    <s v="EMP0173"/>
    <n v="1"/>
    <n v="1142.78"/>
    <n v="0"/>
    <n v="0"/>
    <n v="12"/>
    <n v="137.13"/>
    <n v="1279.9100000000001"/>
    <n v="871.26"/>
    <n v="271.5200000000001"/>
    <x v="2"/>
    <x v="2"/>
    <x v="0"/>
    <x v="1"/>
    <s v="12:19"/>
    <s v="Weekday"/>
    <x v="11"/>
    <n v="8"/>
    <n v="2024"/>
    <s v="Aug-2024"/>
    <x v="17"/>
    <s v="Formal Trouser"/>
    <x v="11"/>
    <s v="TrendMart Hyderabad High Street"/>
    <x v="2"/>
    <s v="Gopal Krishnan"/>
    <x v="3"/>
    <s v="Logesh Gopalakrishnan"/>
    <n v="8"/>
    <d v="2024-08-01T00:00:00"/>
    <x v="245"/>
    <n v="0.21213991608784999"/>
    <x v="2"/>
  </r>
  <r>
    <s v="INV102346"/>
    <x v="168"/>
    <s v="CUST0794"/>
    <s v="PRD0111"/>
    <s v="STR086"/>
    <s v="EMP0090"/>
    <n v="2"/>
    <n v="868.57"/>
    <n v="30"/>
    <n v="521.14"/>
    <n v="5"/>
    <n v="60.8"/>
    <n v="1276.8"/>
    <n v="1180.96"/>
    <n v="35.039999999999921"/>
    <x v="3"/>
    <x v="3"/>
    <x v="1"/>
    <x v="0"/>
    <s v="16:24"/>
    <s v="Weekday"/>
    <x v="7"/>
    <n v="9"/>
    <n v="2024"/>
    <s v="Sep-2024"/>
    <x v="11"/>
    <s v="Casual Shirt"/>
    <x v="18"/>
    <s v="TrendMart Thiruvananthapuram Outlet"/>
    <x v="1"/>
    <s v="Rahul Gupta"/>
    <x v="1"/>
    <s v="Padma Gounder"/>
    <n v="9"/>
    <d v="2024-09-01T00:00:00"/>
    <x v="75"/>
    <n v="2.7443609022556329E-2"/>
    <x v="1"/>
  </r>
  <r>
    <s v="INV102347"/>
    <x v="59"/>
    <s v="CUST0808"/>
    <s v="PRD0241"/>
    <s v="STR023"/>
    <s v="EMP0073"/>
    <n v="2"/>
    <n v="1636.67"/>
    <n v="10"/>
    <n v="327.33"/>
    <n v="12"/>
    <n v="353.52"/>
    <n v="3299.53"/>
    <n v="2230.38"/>
    <n v="715.63000000000011"/>
    <x v="2"/>
    <x v="2"/>
    <x v="0"/>
    <x v="0"/>
    <s v="18:42"/>
    <s v="Weekday"/>
    <x v="1"/>
    <n v="10"/>
    <n v="2024"/>
    <s v="Oct-2024"/>
    <x v="4"/>
    <s v="Sports T-Shirt"/>
    <x v="14"/>
    <s v="TrendMart Thoothukudi High Street"/>
    <x v="1"/>
    <s v="Devraj Iyengar"/>
    <x v="3"/>
    <s v="Sathish Sundaram"/>
    <n v="10"/>
    <d v="2024-10-01T00:00:00"/>
    <x v="102"/>
    <n v="0.21688846593302685"/>
    <x v="0"/>
  </r>
  <r>
    <s v="INV102348"/>
    <x v="58"/>
    <s v="CUST0754"/>
    <s v="PRD0165"/>
    <s v="STR061"/>
    <s v="EMP0026"/>
    <n v="3"/>
    <n v="1110.49"/>
    <n v="30"/>
    <n v="999.44"/>
    <n v="12"/>
    <n v="279.83999999999997"/>
    <n v="2611.87"/>
    <n v="2264.19"/>
    <n v="67.839999999999861"/>
    <x v="0"/>
    <x v="0"/>
    <x v="0"/>
    <x v="0"/>
    <s v="19:54"/>
    <s v="Weekday"/>
    <x v="7"/>
    <n v="9"/>
    <n v="2024"/>
    <s v="Sep-2024"/>
    <x v="5"/>
    <s v="Straight Fit"/>
    <x v="22"/>
    <s v="TrendMart Hubballi Standard"/>
    <x v="2"/>
    <s v="Gayathri Murthy"/>
    <x v="0"/>
    <s v="Sunita Ramachandran"/>
    <n v="9"/>
    <d v="2024-09-01T00:00:00"/>
    <x v="165"/>
    <n v="2.5973727635755173E-2"/>
    <x v="1"/>
  </r>
  <r>
    <s v="INV102349"/>
    <x v="29"/>
    <s v="CUST0417"/>
    <s v="PRD0025"/>
    <s v="STR085"/>
    <s v="EMP0205"/>
    <n v="4"/>
    <n v="1352.74"/>
    <n v="0"/>
    <n v="0"/>
    <n v="12"/>
    <n v="649.32000000000005"/>
    <n v="6060.28"/>
    <n v="4100.96"/>
    <n v="1309.9999999999995"/>
    <x v="3"/>
    <x v="3"/>
    <x v="1"/>
    <x v="0"/>
    <s v="16:30"/>
    <s v="Weekday"/>
    <x v="8"/>
    <n v="3"/>
    <n v="2025"/>
    <s v="Mar-2025"/>
    <x v="7"/>
    <s v="Straight Fit"/>
    <x v="23"/>
    <s v="TrendMart Nizamabad Outlet"/>
    <x v="2"/>
    <s v="Sathish Gupta"/>
    <x v="0"/>
    <s v="Malini Gowda"/>
    <n v="15"/>
    <d v="2025-03-01T00:00:00"/>
    <x v="39"/>
    <n v="0.21616162949566681"/>
    <x v="2"/>
  </r>
  <r>
    <s v="INV102350"/>
    <x v="239"/>
    <s v="CUST0273"/>
    <s v="PRD0174"/>
    <s v="STR063"/>
    <s v="EMP0206"/>
    <n v="1"/>
    <n v="5590.31"/>
    <n v="20"/>
    <n v="1118.06"/>
    <n v="12"/>
    <n v="536.66999999999996"/>
    <n v="5008.92"/>
    <n v="3662.37"/>
    <n v="809.88000000000022"/>
    <x v="3"/>
    <x v="3"/>
    <x v="1"/>
    <x v="0"/>
    <s v="13:40"/>
    <s v="Weekday"/>
    <x v="5"/>
    <n v="6"/>
    <n v="2024"/>
    <s v="Jun-2024"/>
    <x v="9"/>
    <s v="Smart Watch"/>
    <x v="42"/>
    <s v="TrendMart Shivamogga Mall Kiosk"/>
    <x v="2"/>
    <s v="Devraj Iyengar"/>
    <x v="3"/>
    <s v="Arjun Krishnan"/>
    <n v="6"/>
    <d v="2024-06-01T00:00:00"/>
    <x v="131"/>
    <n v="0.16168754941184929"/>
    <x v="3"/>
  </r>
  <r>
    <s v="INV102351"/>
    <x v="63"/>
    <s v="CUST0072"/>
    <s v="PRD0134"/>
    <s v="STR112"/>
    <s v="EMP0206"/>
    <n v="1"/>
    <n v="873.51"/>
    <n v="5"/>
    <n v="43.68"/>
    <n v="5"/>
    <n v="41.49"/>
    <n v="871.32"/>
    <n v="698.08"/>
    <n v="131.75"/>
    <x v="3"/>
    <x v="3"/>
    <x v="0"/>
    <x v="0"/>
    <s v="18:26"/>
    <s v="Weekday"/>
    <x v="9"/>
    <n v="11"/>
    <n v="2024"/>
    <s v="Nov-2024"/>
    <x v="8"/>
    <s v="Maxi Dress"/>
    <x v="22"/>
    <s v="TrendMart Guntur Outlet"/>
    <x v="0"/>
    <s v="Rohit Gupta"/>
    <x v="0"/>
    <s v="Arjun Krishnan"/>
    <n v="11"/>
    <d v="2024-11-01T00:00:00"/>
    <x v="55"/>
    <n v="0.15120736354037551"/>
    <x v="2"/>
  </r>
  <r>
    <s v="INV102352"/>
    <x v="87"/>
    <s v="CUST0385"/>
    <s v="PRD0139"/>
    <s v="STR120"/>
    <s v="EMP0063"/>
    <n v="1"/>
    <n v="1155.6300000000001"/>
    <n v="0"/>
    <n v="0"/>
    <n v="12"/>
    <n v="138.68"/>
    <n v="1294.31"/>
    <n v="866.06"/>
    <n v="289.57"/>
    <x v="0"/>
    <x v="0"/>
    <x v="0"/>
    <x v="0"/>
    <s v="20:35"/>
    <s v="Weekend"/>
    <x v="11"/>
    <n v="8"/>
    <n v="2024"/>
    <s v="Aug-2024"/>
    <x v="5"/>
    <s v="Slim Fit"/>
    <x v="27"/>
    <s v="TrendMart Karimnagar Standard"/>
    <x v="2"/>
    <s v="Selvam Varma"/>
    <x v="1"/>
    <s v="Anusuya Subramaniam"/>
    <n v="8"/>
    <d v="2024-08-01T00:00:00"/>
    <x v="46"/>
    <n v="0.22372538263630815"/>
    <x v="2"/>
  </r>
  <r>
    <s v="INV102353"/>
    <x v="195"/>
    <s v="CUST0141"/>
    <s v="PRD0212"/>
    <s v="STR113"/>
    <s v="EMP0091"/>
    <n v="4"/>
    <n v="2877.85"/>
    <n v="0"/>
    <n v="0"/>
    <n v="12"/>
    <n v="1381.37"/>
    <n v="12892.77"/>
    <n v="8158.8"/>
    <n v="3352.6000000000004"/>
    <x v="2"/>
    <x v="2"/>
    <x v="1"/>
    <x v="0"/>
    <s v="19:51"/>
    <s v="Weekday"/>
    <x v="0"/>
    <n v="12"/>
    <n v="2024"/>
    <s v="Dec-2024"/>
    <x v="9"/>
    <s v="Digital Watch"/>
    <x v="36"/>
    <s v="TrendMart Mangaluru High Street"/>
    <x v="2"/>
    <s v="Pallavi Mishra"/>
    <x v="3"/>
    <s v="Hari Nair"/>
    <n v="12"/>
    <d v="2024-12-01T00:00:00"/>
    <x v="161"/>
    <n v="0.26003721465596613"/>
    <x v="2"/>
  </r>
  <r>
    <s v="INV102354"/>
    <x v="181"/>
    <s v="CUST0298"/>
    <s v="PRD0036"/>
    <s v="STR099"/>
    <s v="EMP0206"/>
    <n v="1"/>
    <n v="5336.17"/>
    <n v="15"/>
    <n v="800.43"/>
    <n v="12"/>
    <n v="544.29"/>
    <n v="5080.03"/>
    <n v="3748.71"/>
    <n v="787.02999999999975"/>
    <x v="2"/>
    <x v="2"/>
    <x v="0"/>
    <x v="0"/>
    <s v="10:46"/>
    <s v="Weekday"/>
    <x v="9"/>
    <n v="11"/>
    <n v="2024"/>
    <s v="Nov-2024"/>
    <x v="9"/>
    <s v="Digital Watch"/>
    <x v="30"/>
    <s v="TrendMart Khammam Standard"/>
    <x v="2"/>
    <s v="Anand Subramaniam"/>
    <x v="1"/>
    <s v="Arjun Krishnan"/>
    <n v="11"/>
    <d v="2024-11-01T00:00:00"/>
    <x v="51"/>
    <n v="0.15492625043552888"/>
    <x v="4"/>
  </r>
  <r>
    <s v="INV102355"/>
    <x v="202"/>
    <s v="CUST0570"/>
    <s v="PRD0043"/>
    <s v="STR062"/>
    <s v="EMP0255"/>
    <n v="2"/>
    <n v="3254.58"/>
    <n v="30"/>
    <n v="1952.75"/>
    <n v="12"/>
    <n v="546.77"/>
    <n v="5103.18"/>
    <n v="4068.02"/>
    <n v="488.39000000000033"/>
    <x v="0"/>
    <x v="0"/>
    <x v="1"/>
    <x v="0"/>
    <s v="20:32"/>
    <s v="Weekend"/>
    <x v="7"/>
    <n v="9"/>
    <n v="2024"/>
    <s v="Sep-2024"/>
    <x v="12"/>
    <s v="Sling Bag"/>
    <x v="20"/>
    <s v="TrendMart Vijayawada Standard"/>
    <x v="0"/>
    <s v="Karthik Shetty"/>
    <x v="3"/>
    <s v="Venkat Sharma"/>
    <n v="9"/>
    <d v="2024-09-01T00:00:00"/>
    <x v="63"/>
    <n v="9.5703071418213798E-2"/>
    <x v="1"/>
  </r>
  <r>
    <s v="INV102356"/>
    <x v="24"/>
    <s v="CUST0110"/>
    <s v="PRD0069"/>
    <s v="STR050"/>
    <s v="EMP0173"/>
    <n v="4"/>
    <n v="648.08000000000004"/>
    <n v="30"/>
    <n v="777.7"/>
    <n v="5"/>
    <n v="90.73"/>
    <n v="1905.35"/>
    <n v="1476"/>
    <n v="338.61999999999989"/>
    <x v="3"/>
    <x v="3"/>
    <x v="0"/>
    <x v="0"/>
    <s v="12:33"/>
    <s v="Weekday"/>
    <x v="5"/>
    <n v="6"/>
    <n v="2024"/>
    <s v="Jun-2024"/>
    <x v="1"/>
    <s v="Round Neck"/>
    <x v="26"/>
    <s v="TrendMart Thrissur High Street"/>
    <x v="1"/>
    <s v="Pandian Iyer"/>
    <x v="3"/>
    <s v="Logesh Gopalakrishnan"/>
    <n v="6"/>
    <d v="2024-06-01T00:00:00"/>
    <x v="78"/>
    <n v="0.17772062875587158"/>
    <x v="1"/>
  </r>
  <r>
    <s v="INV102357"/>
    <x v="178"/>
    <s v="CUST0445"/>
    <s v="PRD0134"/>
    <s v="STR104"/>
    <s v="EMP0026"/>
    <n v="2"/>
    <n v="923.95"/>
    <n v="15"/>
    <n v="277.19"/>
    <n v="5"/>
    <n v="78.540000000000006"/>
    <n v="1649.25"/>
    <n v="1396.16"/>
    <n v="174.5499999999999"/>
    <x v="0"/>
    <x v="0"/>
    <x v="0"/>
    <x v="0"/>
    <s v="18:44"/>
    <s v="Weekday"/>
    <x v="2"/>
    <n v="5"/>
    <n v="2024"/>
    <s v="May-2024"/>
    <x v="8"/>
    <s v="Maxi Dress"/>
    <x v="22"/>
    <s v="TrendMart Kochi High Street"/>
    <x v="1"/>
    <s v="Malathi Kumar"/>
    <x v="3"/>
    <s v="Sunita Ramachandran"/>
    <n v="5"/>
    <d v="2024-05-01T00:00:00"/>
    <x v="55"/>
    <n v="0.10583598605426703"/>
    <x v="4"/>
  </r>
  <r>
    <s v="INV102358"/>
    <x v="300"/>
    <s v="CUST0572"/>
    <s v="PRD0090"/>
    <s v="STR027"/>
    <s v="EMP0170"/>
    <n v="4"/>
    <n v="681.05"/>
    <n v="10"/>
    <n v="272.42"/>
    <n v="5"/>
    <n v="122.59"/>
    <n v="2574.37"/>
    <n v="1677.12"/>
    <n v="774.66"/>
    <x v="0"/>
    <x v="0"/>
    <x v="1"/>
    <x v="0"/>
    <s v="17:44"/>
    <s v="Weekday"/>
    <x v="7"/>
    <n v="9"/>
    <n v="2024"/>
    <s v="Sep-2024"/>
    <x v="1"/>
    <s v="Round Neck"/>
    <x v="19"/>
    <s v="TrendMart Hyderabad Standard"/>
    <x v="2"/>
    <s v="Deepak Rao"/>
    <x v="1"/>
    <s v="Jyothi Prasad"/>
    <n v="9"/>
    <d v="2024-09-01T00:00:00"/>
    <x v="31"/>
    <n v="0.30091245625143237"/>
    <x v="0"/>
  </r>
  <r>
    <s v="INV102359"/>
    <x v="116"/>
    <s v="CUST0561"/>
    <s v="PRD0155"/>
    <s v="STR090"/>
    <s v="EMP0149"/>
    <n v="1"/>
    <n v="1199.6099999999999"/>
    <n v="0"/>
    <n v="0"/>
    <n v="12"/>
    <n v="143.94999999999999"/>
    <n v="1343.56"/>
    <n v="865.42"/>
    <n v="334.19"/>
    <x v="1"/>
    <x v="1"/>
    <x v="0"/>
    <x v="0"/>
    <s v="16:35"/>
    <s v="Weekday"/>
    <x v="10"/>
    <n v="4"/>
    <n v="2024"/>
    <s v="Apr-2024"/>
    <x v="8"/>
    <s v="A-Line Dress"/>
    <x v="12"/>
    <s v="TrendMart Kannur Outlet"/>
    <x v="1"/>
    <s v="Indira Naidu"/>
    <x v="3"/>
    <s v="Vasanthi Kamath"/>
    <n v="4"/>
    <d v="2024-04-01T00:00:00"/>
    <x v="85"/>
    <n v="0.24873470481407606"/>
    <x v="2"/>
  </r>
  <r>
    <s v="INV102360"/>
    <x v="228"/>
    <s v="CUST0059"/>
    <s v="PRD0244"/>
    <s v="STR045"/>
    <s v="EMP0203"/>
    <n v="2"/>
    <n v="1294.22"/>
    <n v="0"/>
    <n v="0"/>
    <n v="12"/>
    <n v="310.61"/>
    <n v="2899.05"/>
    <n v="1621.24"/>
    <n v="967.20000000000016"/>
    <x v="2"/>
    <x v="2"/>
    <x v="0"/>
    <x v="0"/>
    <s v="20:39"/>
    <s v="Weekend"/>
    <x v="4"/>
    <n v="2"/>
    <n v="2025"/>
    <s v="Feb-2025"/>
    <x v="8"/>
    <s v="Shirt Dress"/>
    <x v="32"/>
    <s v="TrendMart Khammam Standard"/>
    <x v="2"/>
    <s v="Sathish Gounder"/>
    <x v="1"/>
    <s v="Rani Mishra"/>
    <n v="14"/>
    <d v="2025-02-01T00:00:00"/>
    <x v="122"/>
    <n v="0.3336265328297201"/>
    <x v="2"/>
  </r>
  <r>
    <s v="INV102361"/>
    <x v="244"/>
    <s v="CUST0018"/>
    <s v="PRD0061"/>
    <s v="STR055"/>
    <s v="EMP0002"/>
    <n v="3"/>
    <n v="616.87"/>
    <n v="5"/>
    <n v="92.53"/>
    <n v="5"/>
    <n v="87.9"/>
    <n v="1845.98"/>
    <n v="1528.32"/>
    <n v="229.76000000000008"/>
    <x v="0"/>
    <x v="0"/>
    <x v="0"/>
    <x v="0"/>
    <s v="13:00"/>
    <s v="Weekday"/>
    <x v="2"/>
    <n v="5"/>
    <n v="2024"/>
    <s v="May-2024"/>
    <x v="13"/>
    <s v="Kids Shorts"/>
    <x v="14"/>
    <s v="TrendMart Nellore High Street"/>
    <x v="0"/>
    <s v="Sandeep Chetty"/>
    <x v="3"/>
    <s v="Girish Sundaram"/>
    <n v="5"/>
    <d v="2024-05-01T00:00:00"/>
    <x v="152"/>
    <n v="0.12446505379256551"/>
    <x v="2"/>
  </r>
  <r>
    <s v="INV102362"/>
    <x v="81"/>
    <s v="CUST0313"/>
    <s v="PRD0208"/>
    <s v="STR048"/>
    <s v="EMP0063"/>
    <n v="2"/>
    <n v="578.71"/>
    <n v="15"/>
    <n v="173.61"/>
    <n v="5"/>
    <n v="49.19"/>
    <n v="1033"/>
    <n v="607.22"/>
    <n v="376.59"/>
    <x v="0"/>
    <x v="0"/>
    <x v="0"/>
    <x v="0"/>
    <s v="18:34"/>
    <s v="Weekend"/>
    <x v="1"/>
    <n v="10"/>
    <n v="2024"/>
    <s v="Oct-2024"/>
    <x v="6"/>
    <s v="Cap"/>
    <x v="24"/>
    <s v="TrendMart Guntur High Street"/>
    <x v="0"/>
    <s v="Bhagya Ramachandran"/>
    <x v="3"/>
    <s v="Anusuya Subramaniam"/>
    <n v="10"/>
    <d v="2024-10-01T00:00:00"/>
    <x v="128"/>
    <n v="0.36455953533397867"/>
    <x v="4"/>
  </r>
  <r>
    <s v="INV102363"/>
    <x v="149"/>
    <s v="CUST0706"/>
    <s v="PRD0031"/>
    <s v="STR067"/>
    <s v="EMP0223"/>
    <n v="3"/>
    <n v="3647.73"/>
    <n v="15"/>
    <n v="1641.48"/>
    <n v="12"/>
    <n v="1116.21"/>
    <n v="10417.92"/>
    <n v="7122.09"/>
    <n v="2179.62"/>
    <x v="3"/>
    <x v="3"/>
    <x v="0"/>
    <x v="0"/>
    <s v="21:51"/>
    <s v="Weekend"/>
    <x v="0"/>
    <n v="12"/>
    <n v="2024"/>
    <s v="Dec-2024"/>
    <x v="12"/>
    <s v="Clutch"/>
    <x v="18"/>
    <s v="TrendMart Visakhapatnam Standard"/>
    <x v="0"/>
    <s v="Charulatha Bhat"/>
    <x v="0"/>
    <s v="Meena Krishnan"/>
    <n v="12"/>
    <d v="2024-12-01T00:00:00"/>
    <x v="146"/>
    <n v="0.20921834684850718"/>
    <x v="4"/>
  </r>
  <r>
    <s v="INV102364"/>
    <x v="287"/>
    <s v="CUST0592"/>
    <s v="PRD0150"/>
    <s v="STR113"/>
    <s v="EMP0285"/>
    <n v="1"/>
    <n v="666.47"/>
    <n v="20"/>
    <n v="133.29"/>
    <n v="5"/>
    <n v="26.66"/>
    <n v="559.84"/>
    <n v="525.45000000000005"/>
    <n v="7.7299999999999862"/>
    <x v="1"/>
    <x v="1"/>
    <x v="1"/>
    <x v="0"/>
    <s v="12:50"/>
    <s v="Weekday"/>
    <x v="5"/>
    <n v="6"/>
    <n v="2024"/>
    <s v="Jun-2024"/>
    <x v="13"/>
    <s v="Girls Frock"/>
    <x v="7"/>
    <s v="TrendMart Mangaluru High Street"/>
    <x v="2"/>
    <s v="Kiran Chandran"/>
    <x v="1"/>
    <s v="Chandran Krishnan"/>
    <n v="6"/>
    <d v="2024-06-01T00:00:00"/>
    <x v="38"/>
    <n v="1.3807516433266623E-2"/>
    <x v="3"/>
  </r>
  <r>
    <s v="INV102365"/>
    <x v="56"/>
    <s v="CUST0610"/>
    <s v="PRD0081"/>
    <s v="STR108"/>
    <s v="EMP0276"/>
    <n v="1"/>
    <n v="6413.15"/>
    <n v="25"/>
    <n v="1603.29"/>
    <n v="3"/>
    <n v="144.30000000000001"/>
    <n v="4954.16"/>
    <n v="4762.76"/>
    <n v="47.099999999999625"/>
    <x v="2"/>
    <x v="2"/>
    <x v="1"/>
    <x v="0"/>
    <s v="19:28"/>
    <s v="Weekday"/>
    <x v="4"/>
    <n v="2"/>
    <n v="2025"/>
    <s v="Feb-2025"/>
    <x v="14"/>
    <s v="Earrings"/>
    <x v="21"/>
    <s v="TrendMart Kozhikode High Street"/>
    <x v="1"/>
    <s v="Priya Varma"/>
    <x v="2"/>
    <s v="Manoj Ramachandran"/>
    <n v="14"/>
    <d v="2025-02-01T00:00:00"/>
    <x v="118"/>
    <n v="9.5071616580812146E-3"/>
    <x v="1"/>
  </r>
  <r>
    <s v="INV102366"/>
    <x v="93"/>
    <s v="CUST0303"/>
    <s v="PRD0124"/>
    <s v="STR119"/>
    <s v="EMP0225"/>
    <n v="2"/>
    <n v="731.14"/>
    <n v="15"/>
    <n v="219.34"/>
    <n v="5"/>
    <n v="62.15"/>
    <n v="1305.0899999999999"/>
    <n v="998.62"/>
    <n v="244.31999999999991"/>
    <x v="0"/>
    <x v="0"/>
    <x v="0"/>
    <x v="0"/>
    <s v="19:27"/>
    <s v="Weekday"/>
    <x v="1"/>
    <n v="10"/>
    <n v="2024"/>
    <s v="Oct-2024"/>
    <x v="13"/>
    <s v="Kids Shorts"/>
    <x v="9"/>
    <s v="TrendMart Vijayawada Standard"/>
    <x v="0"/>
    <s v="Malathi Balasubramaniam"/>
    <x v="3"/>
    <s v="Swathi Achari"/>
    <n v="10"/>
    <d v="2024-10-01T00:00:00"/>
    <x v="23"/>
    <n v="0.18720548008183338"/>
    <x v="4"/>
  </r>
  <r>
    <s v="INV102367"/>
    <x v="19"/>
    <s v="CUST0117"/>
    <s v="PRD0144"/>
    <s v="STR011"/>
    <s v="EMP0194"/>
    <n v="3"/>
    <n v="1127.92"/>
    <n v="10"/>
    <n v="338.38"/>
    <n v="12"/>
    <n v="365.45"/>
    <n v="3410.83"/>
    <n v="2099.52"/>
    <n v="945.8599999999999"/>
    <x v="0"/>
    <x v="0"/>
    <x v="0"/>
    <x v="0"/>
    <s v="10:09"/>
    <s v="Weekday"/>
    <x v="9"/>
    <n v="11"/>
    <n v="2024"/>
    <s v="Nov-2024"/>
    <x v="10"/>
    <s v="Casual Top"/>
    <x v="18"/>
    <s v="TrendMart Tirupati Standard"/>
    <x v="0"/>
    <s v="Jyothi Achari"/>
    <x v="1"/>
    <s v="Pranav Reddy"/>
    <n v="11"/>
    <d v="2024-11-01T00:00:00"/>
    <x v="93"/>
    <n v="0.27731080118328966"/>
    <x v="0"/>
  </r>
  <r>
    <s v="INV102368"/>
    <x v="84"/>
    <s v="CUST0444"/>
    <s v="PRD0020"/>
    <s v="STR074"/>
    <s v="EMP0194"/>
    <n v="1"/>
    <n v="299.29000000000002"/>
    <n v="25"/>
    <n v="74.819999999999993"/>
    <n v="5"/>
    <n v="11.22"/>
    <n v="235.69"/>
    <n v="171.9"/>
    <n v="52.569999999999993"/>
    <x v="0"/>
    <x v="0"/>
    <x v="0"/>
    <x v="0"/>
    <s v="13:13"/>
    <s v="Weekday"/>
    <x v="1"/>
    <n v="10"/>
    <n v="2024"/>
    <s v="Oct-2024"/>
    <x v="6"/>
    <s v="Sunglasses"/>
    <x v="41"/>
    <s v="TrendMart Kurnool High Street"/>
    <x v="0"/>
    <s v="Vinod Shetty"/>
    <x v="0"/>
    <s v="Pranav Reddy"/>
    <n v="10"/>
    <d v="2024-10-01T00:00:00"/>
    <x v="86"/>
    <n v="0.22304722304722302"/>
    <x v="1"/>
  </r>
  <r>
    <s v="INV102369"/>
    <x v="339"/>
    <s v="CUST0067"/>
    <s v="PRD0081"/>
    <s v="STR068"/>
    <s v="EMP0073"/>
    <n v="1"/>
    <n v="6118.48"/>
    <n v="30"/>
    <n v="1835.54"/>
    <n v="3"/>
    <n v="128.49"/>
    <n v="4411.43"/>
    <n v="4762.76"/>
    <n v="-479.81999999999994"/>
    <x v="2"/>
    <x v="2"/>
    <x v="0"/>
    <x v="0"/>
    <s v="10:02"/>
    <s v="Weekday"/>
    <x v="0"/>
    <n v="12"/>
    <n v="2024"/>
    <s v="Dec-2024"/>
    <x v="14"/>
    <s v="Earrings"/>
    <x v="21"/>
    <s v="TrendMart Madurai Mall Kiosk"/>
    <x v="1"/>
    <s v="Uday Kamath"/>
    <x v="1"/>
    <s v="Sathish Sundaram"/>
    <n v="12"/>
    <d v="2024-12-01T00:00:00"/>
    <x v="118"/>
    <n v="-0.10876745182401169"/>
    <x v="1"/>
  </r>
  <r>
    <s v="INV102370"/>
    <x v="81"/>
    <s v="CUST0380"/>
    <s v="PRD0030"/>
    <s v="STR116"/>
    <s v="EMP0276"/>
    <n v="2"/>
    <n v="706.11"/>
    <n v="0"/>
    <n v="0"/>
    <n v="5"/>
    <n v="70.61"/>
    <n v="1482.83"/>
    <n v="838.8"/>
    <n v="573.41999999999996"/>
    <x v="4"/>
    <x v="4"/>
    <x v="1"/>
    <x v="0"/>
    <s v="18:13"/>
    <s v="Weekend"/>
    <x v="1"/>
    <n v="10"/>
    <n v="2024"/>
    <s v="Oct-2024"/>
    <x v="10"/>
    <s v="Tunic"/>
    <x v="22"/>
    <s v="TrendMart Madurai High Street"/>
    <x v="1"/>
    <s v="Sathish Gopalakrishnan"/>
    <x v="1"/>
    <s v="Manoj Ramachandran"/>
    <n v="10"/>
    <d v="2024-10-01T00:00:00"/>
    <x v="173"/>
    <n v="0.38670650040800358"/>
    <x v="2"/>
  </r>
  <r>
    <s v="INV102371"/>
    <x v="329"/>
    <s v="CUST0081"/>
    <s v="PRD0052"/>
    <s v="STR106"/>
    <s v="EMP0170"/>
    <n v="2"/>
    <n v="755.29"/>
    <n v="15"/>
    <n v="226.59"/>
    <n v="5"/>
    <n v="64.2"/>
    <n v="1348.19"/>
    <n v="1024.22"/>
    <n v="259.77000000000004"/>
    <x v="2"/>
    <x v="2"/>
    <x v="1"/>
    <x v="0"/>
    <s v="21:43"/>
    <s v="Weekday"/>
    <x v="0"/>
    <n v="12"/>
    <n v="2024"/>
    <s v="Dec-2024"/>
    <x v="4"/>
    <s v="Shorts"/>
    <x v="32"/>
    <s v="TrendMart Vijayawada Outlet"/>
    <x v="0"/>
    <s v="Padma Singh"/>
    <x v="2"/>
    <s v="Jyothi Prasad"/>
    <n v="12"/>
    <d v="2024-12-01T00:00:00"/>
    <x v="83"/>
    <n v="0.19268055689479971"/>
    <x v="4"/>
  </r>
  <r>
    <s v="INV102372"/>
    <x v="223"/>
    <s v="CUST0267"/>
    <s v="PRD0014"/>
    <s v="STR040"/>
    <s v="EMP0285"/>
    <n v="1"/>
    <n v="1842.15"/>
    <n v="15"/>
    <n v="276.32"/>
    <n v="12"/>
    <n v="187.9"/>
    <n v="1753.73"/>
    <n v="1205.1400000000001"/>
    <n v="360.68999999999994"/>
    <x v="3"/>
    <x v="3"/>
    <x v="0"/>
    <x v="0"/>
    <s v="12:55"/>
    <s v="Weekday"/>
    <x v="4"/>
    <n v="2"/>
    <n v="2025"/>
    <s v="Feb-2025"/>
    <x v="16"/>
    <s v="Nehru Jacket"/>
    <x v="44"/>
    <s v="TrendMart Nizamabad Mall Kiosk"/>
    <x v="2"/>
    <s v="Prakash Natarajan"/>
    <x v="1"/>
    <s v="Chandran Krishnan"/>
    <n v="14"/>
    <d v="2025-02-01T00:00:00"/>
    <x v="217"/>
    <n v="0.20567020008781281"/>
    <x v="4"/>
  </r>
  <r>
    <s v="INV102373"/>
    <x v="182"/>
    <s v="CUST0696"/>
    <s v="PRD0227"/>
    <s v="STR075"/>
    <s v="EMP0204"/>
    <n v="1"/>
    <n v="730.13"/>
    <n v="10"/>
    <n v="73.010000000000005"/>
    <n v="5"/>
    <n v="32.86"/>
    <n v="689.98"/>
    <n v="443.19"/>
    <n v="213.93"/>
    <x v="4"/>
    <x v="4"/>
    <x v="1"/>
    <x v="0"/>
    <s v="18:42"/>
    <s v="Weekday"/>
    <x v="10"/>
    <n v="4"/>
    <n v="2024"/>
    <s v="Apr-2024"/>
    <x v="6"/>
    <s v="Tie"/>
    <x v="14"/>
    <s v="TrendMart Chennai Standard"/>
    <x v="1"/>
    <s v="Malathi Hegde"/>
    <x v="0"/>
    <s v="Rahul Krishnan"/>
    <n v="4"/>
    <d v="2024-04-01T00:00:00"/>
    <x v="20"/>
    <n v="0.31005246528884894"/>
    <x v="0"/>
  </r>
  <r>
    <s v="INV102374"/>
    <x v="160"/>
    <s v="CUST0752"/>
    <s v="PRD0126"/>
    <s v="STR112"/>
    <s v="EMP0073"/>
    <n v="2"/>
    <n v="942.62"/>
    <n v="10"/>
    <n v="188.52"/>
    <n v="5"/>
    <n v="84.84"/>
    <n v="1781.56"/>
    <n v="1291.18"/>
    <n v="405.53999999999985"/>
    <x v="1"/>
    <x v="1"/>
    <x v="0"/>
    <x v="0"/>
    <s v="18:30"/>
    <s v="Weekday"/>
    <x v="5"/>
    <n v="6"/>
    <n v="2024"/>
    <s v="Jun-2024"/>
    <x v="11"/>
    <s v="Formal Shirt"/>
    <x v="38"/>
    <s v="TrendMart Guntur Outlet"/>
    <x v="0"/>
    <s v="Hariharan Iyer"/>
    <x v="1"/>
    <s v="Sathish Sundaram"/>
    <n v="6"/>
    <d v="2024-06-01T00:00:00"/>
    <x v="76"/>
    <n v="0.22763196299872016"/>
    <x v="0"/>
  </r>
  <r>
    <s v="INV102375"/>
    <x v="41"/>
    <s v="CUST0124"/>
    <s v="PRD0178"/>
    <s v="STR097"/>
    <s v="EMP0063"/>
    <n v="5"/>
    <n v="532.04"/>
    <n v="0"/>
    <n v="0"/>
    <n v="5"/>
    <n v="133.01"/>
    <n v="2793.21"/>
    <n v="1787.25"/>
    <n v="872.95"/>
    <x v="2"/>
    <x v="2"/>
    <x v="1"/>
    <x v="0"/>
    <s v="16:44"/>
    <s v="Weekday"/>
    <x v="10"/>
    <n v="4"/>
    <n v="2024"/>
    <s v="Apr-2024"/>
    <x v="18"/>
    <s v="Zip Wallet"/>
    <x v="21"/>
    <s v="TrendMart Thiruvananthapuram High Street"/>
    <x v="1"/>
    <s v="Kalyani Shetty"/>
    <x v="3"/>
    <s v="Anusuya Subramaniam"/>
    <n v="4"/>
    <d v="2024-04-01T00:00:00"/>
    <x v="64"/>
    <n v="0.31252573204306155"/>
    <x v="2"/>
  </r>
  <r>
    <s v="INV102376"/>
    <x v="245"/>
    <s v="CUST0553"/>
    <s v="PRD0207"/>
    <s v="STR001"/>
    <s v="EMP0276"/>
    <n v="2"/>
    <n v="4645.45"/>
    <n v="15"/>
    <n v="1393.63"/>
    <n v="12"/>
    <n v="947.67"/>
    <n v="8844.94"/>
    <n v="6046.26"/>
    <n v="1851.0100000000002"/>
    <x v="3"/>
    <x v="3"/>
    <x v="0"/>
    <x v="0"/>
    <s v="13:27"/>
    <s v="Weekday"/>
    <x v="3"/>
    <n v="7"/>
    <n v="2024"/>
    <s v="Jul-2024"/>
    <x v="2"/>
    <s v="Georgette Saree"/>
    <x v="3"/>
    <s v="TrendMart Kollam Standard"/>
    <x v="1"/>
    <s v="Jyothi Sundaram"/>
    <x v="3"/>
    <s v="Manoj Ramachandran"/>
    <n v="7"/>
    <d v="2024-07-01T00:00:00"/>
    <x v="193"/>
    <n v="0.20927332463532825"/>
    <x v="4"/>
  </r>
  <r>
    <s v="INV102377"/>
    <x v="184"/>
    <s v="CUST0557"/>
    <s v="PRD0021"/>
    <s v="STR046"/>
    <s v="EMP0002"/>
    <n v="1"/>
    <n v="1155.98"/>
    <n v="0"/>
    <n v="0"/>
    <n v="12"/>
    <n v="138.72"/>
    <n v="1294.7"/>
    <n v="881.93"/>
    <n v="274.05000000000007"/>
    <x v="2"/>
    <x v="2"/>
    <x v="0"/>
    <x v="0"/>
    <s v="19:59"/>
    <s v="Weekday"/>
    <x v="9"/>
    <n v="11"/>
    <n v="2024"/>
    <s v="Nov-2024"/>
    <x v="17"/>
    <s v="Track Pant"/>
    <x v="0"/>
    <s v="TrendMart Hyderabad High Street"/>
    <x v="2"/>
    <s v="Chandra Rao"/>
    <x v="1"/>
    <s v="Girish Sundaram"/>
    <n v="11"/>
    <d v="2024-11-01T00:00:00"/>
    <x v="127"/>
    <n v="0.21167065729512632"/>
    <x v="2"/>
  </r>
  <r>
    <s v="INV102378"/>
    <x v="73"/>
    <s v="CUST0543"/>
    <s v="PRD0151"/>
    <s v="STR066"/>
    <s v="EMP0173"/>
    <n v="2"/>
    <n v="1228.94"/>
    <n v="30"/>
    <n v="737.36"/>
    <n v="12"/>
    <n v="206.46"/>
    <n v="1926.98"/>
    <n v="1669.92"/>
    <n v="50.599999999999937"/>
    <x v="5"/>
    <x v="5"/>
    <x v="1"/>
    <x v="0"/>
    <s v="14:00"/>
    <s v="Weekday"/>
    <x v="3"/>
    <n v="7"/>
    <n v="2024"/>
    <s v="Jul-2024"/>
    <x v="7"/>
    <s v="Bootcut"/>
    <x v="4"/>
    <s v="TrendMart Dindigul Standard"/>
    <x v="1"/>
    <s v="Manoj Raman"/>
    <x v="0"/>
    <s v="Logesh Gopalakrishnan"/>
    <n v="7"/>
    <d v="2024-07-01T00:00:00"/>
    <x v="65"/>
    <n v="2.6258705331658833E-2"/>
    <x v="1"/>
  </r>
  <r>
    <s v="INV102379"/>
    <x v="93"/>
    <s v="CUST0320"/>
    <s v="PRD0100"/>
    <s v="STR035"/>
    <s v="EMP0205"/>
    <n v="1"/>
    <n v="5790.3"/>
    <n v="20"/>
    <n v="1158.06"/>
    <n v="12"/>
    <n v="555.87"/>
    <n v="5188.1099999999997"/>
    <n v="3970.86"/>
    <n v="661.37999999999954"/>
    <x v="0"/>
    <x v="0"/>
    <x v="1"/>
    <x v="0"/>
    <s v="16:11"/>
    <s v="Weekday"/>
    <x v="1"/>
    <n v="10"/>
    <n v="2024"/>
    <s v="Oct-2024"/>
    <x v="9"/>
    <s v="Analog Watch"/>
    <x v="9"/>
    <s v="TrendMart Vijayawada Mall Kiosk"/>
    <x v="0"/>
    <s v="Arun Pillai"/>
    <x v="1"/>
    <s v="Malini Gowda"/>
    <n v="10"/>
    <d v="2024-10-01T00:00:00"/>
    <x v="12"/>
    <n v="0.12747994934571541"/>
    <x v="3"/>
  </r>
  <r>
    <s v="INV102380"/>
    <x v="20"/>
    <s v="CUST0011"/>
    <s v="PRD0198"/>
    <s v="STR014"/>
    <s v="EMP0258"/>
    <n v="1"/>
    <n v="883.9"/>
    <n v="5"/>
    <n v="44.2"/>
    <n v="5"/>
    <n v="41.98"/>
    <n v="881.68"/>
    <n v="585.26"/>
    <n v="254.43999999999997"/>
    <x v="0"/>
    <x v="0"/>
    <x v="0"/>
    <x v="0"/>
    <s v="18:45"/>
    <s v="Weekend"/>
    <x v="5"/>
    <n v="6"/>
    <n v="2024"/>
    <s v="Jun-2024"/>
    <x v="17"/>
    <s v="Formal Trouser"/>
    <x v="38"/>
    <s v="TrendMart Tirupati Outlet"/>
    <x v="0"/>
    <s v="Chandrika Natarajan"/>
    <x v="3"/>
    <s v="Preethi Singh"/>
    <n v="6"/>
    <d v="2024-06-01T00:00:00"/>
    <x v="182"/>
    <n v="0.2885854278196171"/>
    <x v="2"/>
  </r>
  <r>
    <s v="INV102381"/>
    <x v="27"/>
    <s v="CUST0712"/>
    <s v="PRD0013"/>
    <s v="STR041"/>
    <s v="EMP0045"/>
    <n v="4"/>
    <n v="823.99"/>
    <n v="0"/>
    <n v="0"/>
    <n v="5"/>
    <n v="164.8"/>
    <n v="3460.76"/>
    <n v="2200.04"/>
    <n v="1095.9200000000003"/>
    <x v="0"/>
    <x v="0"/>
    <x v="0"/>
    <x v="0"/>
    <s v="20:32"/>
    <s v="Weekend"/>
    <x v="1"/>
    <n v="10"/>
    <n v="2024"/>
    <s v="Oct-2024"/>
    <x v="10"/>
    <s v="Crop Top"/>
    <x v="8"/>
    <s v="TrendMart Thiruvananthapuram Standard"/>
    <x v="1"/>
    <s v="Hema Rao"/>
    <x v="3"/>
    <s v="Chitra Chettiar"/>
    <n v="10"/>
    <d v="2024-10-01T00:00:00"/>
    <x v="15"/>
    <n v="0.31667032674903783"/>
    <x v="2"/>
  </r>
  <r>
    <s v="INV102382"/>
    <x v="295"/>
    <s v="CUST0616"/>
    <s v="PRD0019"/>
    <s v="STR114"/>
    <s v="EMP0206"/>
    <n v="4"/>
    <n v="610.46"/>
    <n v="30"/>
    <n v="732.55"/>
    <n v="5"/>
    <n v="85.46"/>
    <n v="1794.75"/>
    <n v="1653.56"/>
    <n v="55.730000000000061"/>
    <x v="2"/>
    <x v="2"/>
    <x v="0"/>
    <x v="0"/>
    <s v="15:10"/>
    <s v="Weekend"/>
    <x v="9"/>
    <n v="11"/>
    <n v="2024"/>
    <s v="Nov-2024"/>
    <x v="13"/>
    <s v="Kids T-Shirt"/>
    <x v="22"/>
    <s v="TrendMart Thiruvananthapuram High Street"/>
    <x v="1"/>
    <s v="Malini Rao"/>
    <x v="0"/>
    <s v="Arjun Krishnan"/>
    <n v="11"/>
    <d v="2024-11-01T00:00:00"/>
    <x v="38"/>
    <n v="3.1051678506755848E-2"/>
    <x v="1"/>
  </r>
  <r>
    <s v="INV102383"/>
    <x v="3"/>
    <s v="CUST0421"/>
    <s v="PRD0194"/>
    <s v="STR059"/>
    <s v="EMP0127"/>
    <n v="2"/>
    <n v="457.08"/>
    <n v="0"/>
    <n v="0"/>
    <n v="5"/>
    <n v="45.71"/>
    <n v="959.87"/>
    <n v="638.14"/>
    <n v="276.02000000000004"/>
    <x v="0"/>
    <x v="0"/>
    <x v="0"/>
    <x v="0"/>
    <s v="18:19"/>
    <s v="Weekend"/>
    <x v="2"/>
    <n v="5"/>
    <n v="2024"/>
    <s v="May-2024"/>
    <x v="19"/>
    <s v="Leather Belt"/>
    <x v="45"/>
    <s v="TrendMart Bengaluru Mall Kiosk"/>
    <x v="2"/>
    <s v="Srinivas Nair"/>
    <x v="0"/>
    <s v="Chandra Reddy"/>
    <n v="5"/>
    <d v="2024-05-01T00:00:00"/>
    <x v="238"/>
    <n v="0.28755977371935787"/>
    <x v="2"/>
  </r>
  <r>
    <s v="INV102384"/>
    <x v="175"/>
    <s v="CUST0619"/>
    <s v="PRD0125"/>
    <s v="STR076"/>
    <s v="EMP0073"/>
    <n v="2"/>
    <n v="3067.86"/>
    <n v="10"/>
    <n v="613.57000000000005"/>
    <n v="12"/>
    <n v="662.66"/>
    <n v="6184.81"/>
    <n v="4138.66"/>
    <n v="1383.4900000000007"/>
    <x v="2"/>
    <x v="2"/>
    <x v="0"/>
    <x v="0"/>
    <s v="21:47"/>
    <s v="Weekday"/>
    <x v="2"/>
    <n v="5"/>
    <n v="2024"/>
    <s v="May-2024"/>
    <x v="12"/>
    <s v="Sling Bag"/>
    <x v="2"/>
    <s v="TrendMart Chennai Standard"/>
    <x v="1"/>
    <s v="Latha Venkatesan"/>
    <x v="3"/>
    <s v="Sathish Sundaram"/>
    <n v="5"/>
    <d v="2024-05-01T00:00:00"/>
    <x v="22"/>
    <n v="0.22369159278943099"/>
    <x v="0"/>
  </r>
  <r>
    <s v="INV102385"/>
    <x v="304"/>
    <s v="CUST0182"/>
    <s v="PRD0210"/>
    <s v="STR083"/>
    <s v="EMP0258"/>
    <n v="2"/>
    <n v="1529.82"/>
    <n v="30"/>
    <n v="917.89"/>
    <n v="12"/>
    <n v="257.01"/>
    <n v="2398.7600000000002"/>
    <n v="2041.8"/>
    <n v="99.950000000000273"/>
    <x v="0"/>
    <x v="0"/>
    <x v="0"/>
    <x v="0"/>
    <s v="21:35"/>
    <s v="Weekend"/>
    <x v="8"/>
    <n v="3"/>
    <n v="2025"/>
    <s v="Mar-2025"/>
    <x v="2"/>
    <s v="Georgette Saree"/>
    <x v="22"/>
    <s v="TrendMart Tumakuru Outlet"/>
    <x v="2"/>
    <s v="Saranya Prasad"/>
    <x v="3"/>
    <s v="Preethi Singh"/>
    <n v="15"/>
    <d v="2025-03-01T00:00:00"/>
    <x v="123"/>
    <n v="4.1667361470092992E-2"/>
    <x v="1"/>
  </r>
  <r>
    <s v="INV102386"/>
    <x v="34"/>
    <s v="CUST0181"/>
    <s v="PRD0068"/>
    <s v="STR097"/>
    <s v="EMP0206"/>
    <n v="1"/>
    <n v="1521.73"/>
    <n v="0"/>
    <n v="0"/>
    <n v="12"/>
    <n v="182.61"/>
    <n v="1704.34"/>
    <n v="1194.1400000000001"/>
    <n v="327.5899999999998"/>
    <x v="1"/>
    <x v="1"/>
    <x v="0"/>
    <x v="0"/>
    <s v="12:03"/>
    <s v="Weekday"/>
    <x v="0"/>
    <n v="12"/>
    <n v="2024"/>
    <s v="Dec-2024"/>
    <x v="5"/>
    <s v="Skinny Fit"/>
    <x v="26"/>
    <s v="TrendMart Thiruvananthapuram High Street"/>
    <x v="1"/>
    <s v="Gopal Mishra"/>
    <x v="1"/>
    <s v="Arjun Krishnan"/>
    <n v="12"/>
    <d v="2024-12-01T00:00:00"/>
    <x v="162"/>
    <n v="0.19220930096107575"/>
    <x v="2"/>
  </r>
  <r>
    <s v="INV102387"/>
    <x v="68"/>
    <s v="CUST0003"/>
    <s v="PRD0174"/>
    <s v="STR064"/>
    <s v="EMP0086"/>
    <n v="4"/>
    <n v="5887.26"/>
    <n v="25"/>
    <n v="5887.26"/>
    <n v="12"/>
    <n v="2119.41"/>
    <n v="19781.189999999999"/>
    <n v="14649.48"/>
    <n v="3012.2999999999993"/>
    <x v="4"/>
    <x v="4"/>
    <x v="0"/>
    <x v="0"/>
    <s v="14:09"/>
    <s v="Weekend"/>
    <x v="10"/>
    <n v="4"/>
    <n v="2024"/>
    <s v="Apr-2024"/>
    <x v="9"/>
    <s v="Smart Watch"/>
    <x v="42"/>
    <s v="TrendMart Karimnagar Standard"/>
    <x v="2"/>
    <s v="Swathi Bhat"/>
    <x v="0"/>
    <s v="Anil Reddy"/>
    <n v="4"/>
    <d v="2024-04-01T00:00:00"/>
    <x v="131"/>
    <n v="0.15228103061544829"/>
    <x v="1"/>
  </r>
  <r>
    <s v="INV102388"/>
    <x v="164"/>
    <s v="CUST0442"/>
    <s v="PRD0137"/>
    <s v="STR044"/>
    <s v="EMP0258"/>
    <n v="2"/>
    <n v="768.94"/>
    <n v="5"/>
    <n v="76.89"/>
    <n v="5"/>
    <n v="73.05"/>
    <n v="1534.04"/>
    <n v="1044.76"/>
    <n v="416.22999999999996"/>
    <x v="1"/>
    <x v="1"/>
    <x v="0"/>
    <x v="0"/>
    <s v="20:47"/>
    <s v="Weekend"/>
    <x v="4"/>
    <n v="2"/>
    <n v="2025"/>
    <s v="Feb-2025"/>
    <x v="10"/>
    <s v="Crop Top"/>
    <x v="19"/>
    <s v="TrendMart Warangal High Street"/>
    <x v="2"/>
    <s v="Deepthi Pandian"/>
    <x v="1"/>
    <s v="Preethi Singh"/>
    <n v="14"/>
    <d v="2025-02-01T00:00:00"/>
    <x v="99"/>
    <n v="0.27132930040937653"/>
    <x v="2"/>
  </r>
  <r>
    <s v="INV102389"/>
    <x v="93"/>
    <s v="CUST0072"/>
    <s v="PRD0030"/>
    <s v="STR088"/>
    <s v="EMP0020"/>
    <n v="1"/>
    <n v="652.30999999999995"/>
    <n v="0"/>
    <n v="0"/>
    <n v="5"/>
    <n v="32.619999999999997"/>
    <n v="684.93"/>
    <n v="419.4"/>
    <n v="232.90999999999997"/>
    <x v="2"/>
    <x v="2"/>
    <x v="1"/>
    <x v="0"/>
    <s v="11:24"/>
    <s v="Weekday"/>
    <x v="1"/>
    <n v="10"/>
    <n v="2024"/>
    <s v="Oct-2024"/>
    <x v="10"/>
    <s v="Tunic"/>
    <x v="22"/>
    <s v="TrendMart Warangal High Street"/>
    <x v="2"/>
    <s v="Rohit Gupta"/>
    <x v="0"/>
    <s v="Eswar Prasad"/>
    <n v="10"/>
    <d v="2024-10-01T00:00:00"/>
    <x v="173"/>
    <n v="0.3400493481085658"/>
    <x v="2"/>
  </r>
  <r>
    <s v="INV102390"/>
    <x v="158"/>
    <s v="CUST0155"/>
    <s v="PRD0016"/>
    <s v="STR018"/>
    <s v="EMP0008"/>
    <n v="1"/>
    <n v="2189.9699999999998"/>
    <n v="0"/>
    <n v="0"/>
    <n v="12"/>
    <n v="262.8"/>
    <n v="2452.77"/>
    <n v="1461.73"/>
    <n v="728.24"/>
    <x v="0"/>
    <x v="0"/>
    <x v="0"/>
    <x v="1"/>
    <s v="13:53"/>
    <s v="Weekday"/>
    <x v="7"/>
    <n v="9"/>
    <n v="2024"/>
    <s v="Sep-2024"/>
    <x v="12"/>
    <s v="Sling Bag"/>
    <x v="17"/>
    <s v="TrendMart Visakhapatnam High Street"/>
    <x v="0"/>
    <s v="Karthik Kamath"/>
    <x v="3"/>
    <s v="Deepak Kamath"/>
    <n v="9"/>
    <d v="2024-09-01T00:00:00"/>
    <x v="28"/>
    <n v="0.29690513174900213"/>
    <x v="2"/>
  </r>
  <r>
    <s v="INV102391"/>
    <x v="2"/>
    <s v="CUST0232"/>
    <s v="PRD0236"/>
    <s v="STR077"/>
    <s v="EMP0100"/>
    <n v="5"/>
    <n v="671.13"/>
    <n v="0"/>
    <n v="0"/>
    <n v="5"/>
    <n v="167.78"/>
    <n v="3523.43"/>
    <n v="2089.6"/>
    <n v="1266.05"/>
    <x v="1"/>
    <x v="1"/>
    <x v="0"/>
    <x v="0"/>
    <s v="13:05"/>
    <s v="Weekday"/>
    <x v="0"/>
    <n v="12"/>
    <n v="2024"/>
    <s v="Dec-2024"/>
    <x v="1"/>
    <s v="Graphic Tee"/>
    <x v="1"/>
    <s v="TrendMart Hyderabad Mall Kiosk"/>
    <x v="2"/>
    <s v="Siddharth Pandian"/>
    <x v="3"/>
    <s v="Priya Balasubramaniam"/>
    <n v="12"/>
    <d v="2024-12-01T00:00:00"/>
    <x v="81"/>
    <n v="0.35932315953488503"/>
    <x v="2"/>
  </r>
  <r>
    <s v="INV102392"/>
    <x v="272"/>
    <s v="CUST0842"/>
    <s v="PRD0230"/>
    <s v="STR029"/>
    <s v="EMP0205"/>
    <n v="2"/>
    <n v="1218.46"/>
    <n v="5"/>
    <n v="121.85"/>
    <n v="12"/>
    <n v="277.81"/>
    <n v="2592.88"/>
    <n v="1719.88"/>
    <n v="595.19000000000005"/>
    <x v="4"/>
    <x v="4"/>
    <x v="0"/>
    <x v="0"/>
    <s v="11:13"/>
    <s v="Weekend"/>
    <x v="9"/>
    <n v="11"/>
    <n v="2024"/>
    <s v="Nov-2024"/>
    <x v="0"/>
    <s v="Anarkali Kurti"/>
    <x v="34"/>
    <s v="TrendMart Davanagere High Street"/>
    <x v="2"/>
    <s v="Charulatha Murthy"/>
    <x v="1"/>
    <s v="Malini Gowda"/>
    <n v="11"/>
    <d v="2024-11-01T00:00:00"/>
    <x v="237"/>
    <n v="0.22954783869673878"/>
    <x v="2"/>
  </r>
  <r>
    <s v="INV102393"/>
    <x v="356"/>
    <s v="CUST0481"/>
    <s v="PRD0247"/>
    <s v="STR081"/>
    <s v="EMP0002"/>
    <n v="0"/>
    <n v="1320.34"/>
    <n v="25"/>
    <n v="0"/>
    <n v="12"/>
    <n v="0"/>
    <n v="0"/>
    <n v="0"/>
    <n v="0"/>
    <x v="0"/>
    <x v="0"/>
    <x v="0"/>
    <x v="0"/>
    <s v="19:27"/>
    <s v="Weekend"/>
    <x v="8"/>
    <n v="3"/>
    <n v="2025"/>
    <s v="Mar-2025"/>
    <x v="19"/>
    <s v="Braided Belt"/>
    <x v="42"/>
    <s v="TrendMart Alappuzha Outlet"/>
    <x v="1"/>
    <s v="Devi Menon"/>
    <x v="1"/>
    <s v="Girish Sundaram"/>
    <n v="15"/>
    <d v="2025-03-01T00:00:00"/>
    <x v="176"/>
    <n v="0"/>
    <x v="1"/>
  </r>
  <r>
    <s v="INV102394"/>
    <x v="19"/>
    <s v="CUST0543"/>
    <s v="PRD0126"/>
    <s v="STR094"/>
    <s v="EMP0100"/>
    <n v="2"/>
    <n v="1018.92"/>
    <n v="0"/>
    <n v="0"/>
    <n v="12"/>
    <n v="244.54"/>
    <n v="2282.38"/>
    <n v="1291.18"/>
    <n v="746.66000000000008"/>
    <x v="0"/>
    <x v="0"/>
    <x v="1"/>
    <x v="0"/>
    <s v="14:04"/>
    <s v="Weekday"/>
    <x v="9"/>
    <n v="11"/>
    <n v="2024"/>
    <s v="Nov-2024"/>
    <x v="11"/>
    <s v="Formal Shirt"/>
    <x v="38"/>
    <s v="TrendMart Kollam Flagship"/>
    <x v="1"/>
    <s v="Manoj Raman"/>
    <x v="0"/>
    <s v="Priya Balasubramaniam"/>
    <n v="11"/>
    <d v="2024-11-01T00:00:00"/>
    <x v="76"/>
    <n v="0.32714096688544414"/>
    <x v="2"/>
  </r>
  <r>
    <s v="INV102395"/>
    <x v="48"/>
    <s v="CUST0689"/>
    <s v="PRD0246"/>
    <s v="STR078"/>
    <s v="EMP0045"/>
    <n v="1"/>
    <n v="1197.9100000000001"/>
    <n v="5"/>
    <n v="59.9"/>
    <n v="12"/>
    <n v="136.56"/>
    <n v="1274.57"/>
    <n v="744"/>
    <n v="394.00999999999993"/>
    <x v="0"/>
    <x v="0"/>
    <x v="0"/>
    <x v="0"/>
    <s v="14:02"/>
    <s v="Weekend"/>
    <x v="4"/>
    <n v="2"/>
    <n v="2025"/>
    <s v="Feb-2025"/>
    <x v="0"/>
    <s v="Printed Kurti"/>
    <x v="1"/>
    <s v="TrendMart Vellore Standard"/>
    <x v="1"/>
    <s v="Manju Pillai"/>
    <x v="0"/>
    <s v="Chitra Chettiar"/>
    <n v="14"/>
    <d v="2025-02-01T00:00:00"/>
    <x v="228"/>
    <n v="0.30913170716398469"/>
    <x v="2"/>
  </r>
  <r>
    <s v="INV102396"/>
    <x v="138"/>
    <s v="CUST0066"/>
    <s v="PRD0134"/>
    <s v="STR002"/>
    <s v="EMP0063"/>
    <n v="1"/>
    <n v="906.67"/>
    <n v="0"/>
    <n v="0"/>
    <n v="5"/>
    <n v="45.33"/>
    <n v="952"/>
    <n v="698.08"/>
    <n v="208.58999999999997"/>
    <x v="0"/>
    <x v="0"/>
    <x v="0"/>
    <x v="0"/>
    <s v="20:28"/>
    <s v="Weekday"/>
    <x v="9"/>
    <n v="11"/>
    <n v="2024"/>
    <s v="Nov-2024"/>
    <x v="8"/>
    <s v="Maxi Dress"/>
    <x v="22"/>
    <s v="TrendMart Thrissur Standard"/>
    <x v="1"/>
    <s v="Chandrika Bhat"/>
    <x v="0"/>
    <s v="Anusuya Subramaniam"/>
    <n v="11"/>
    <d v="2024-11-01T00:00:00"/>
    <x v="55"/>
    <n v="0.21910714285714283"/>
    <x v="2"/>
  </r>
  <r>
    <s v="INV102397"/>
    <x v="60"/>
    <s v="CUST0806"/>
    <s v="PRD0204"/>
    <s v="STR105"/>
    <s v="EMP0132"/>
    <n v="1"/>
    <n v="1010.2"/>
    <n v="25"/>
    <n v="252.55"/>
    <n v="12"/>
    <n v="90.92"/>
    <n v="848.57"/>
    <n v="695.67"/>
    <n v="61.980000000000089"/>
    <x v="2"/>
    <x v="2"/>
    <x v="0"/>
    <x v="0"/>
    <s v="15:16"/>
    <s v="Weekend"/>
    <x v="11"/>
    <n v="8"/>
    <n v="2024"/>
    <s v="Aug-2024"/>
    <x v="12"/>
    <s v="Clutch"/>
    <x v="46"/>
    <s v="TrendMart Coimbatore Mall Kiosk"/>
    <x v="1"/>
    <s v="Hema Sharma"/>
    <x v="3"/>
    <s v="Vasanthi Gupta"/>
    <n v="8"/>
    <d v="2024-08-01T00:00:00"/>
    <x v="190"/>
    <n v="7.3040527004254313E-2"/>
    <x v="1"/>
  </r>
  <r>
    <s v="INV102398"/>
    <x v="176"/>
    <s v="CUST0561"/>
    <s v="PRD0238"/>
    <s v="STR015"/>
    <s v="EMP0203"/>
    <n v="1"/>
    <n v="1083.53"/>
    <n v="10"/>
    <n v="108.35"/>
    <n v="12"/>
    <n v="117.02"/>
    <n v="1092.2"/>
    <n v="815.46"/>
    <n v="159.72000000000003"/>
    <x v="0"/>
    <x v="0"/>
    <x v="0"/>
    <x v="0"/>
    <s v="21:07"/>
    <s v="Weekday"/>
    <x v="1"/>
    <n v="10"/>
    <n v="2024"/>
    <s v="Oct-2024"/>
    <x v="9"/>
    <s v="Smart Watch"/>
    <x v="33"/>
    <s v="TrendMart Madurai Mall Kiosk"/>
    <x v="1"/>
    <s v="Indira Naidu"/>
    <x v="3"/>
    <s v="Rani Mishra"/>
    <n v="10"/>
    <d v="2024-10-01T00:00:00"/>
    <x v="100"/>
    <n v="0.14623695293902217"/>
    <x v="0"/>
  </r>
  <r>
    <s v="INV102399"/>
    <x v="318"/>
    <s v="CUST0262"/>
    <s v="PRD0249"/>
    <s v="STR094"/>
    <s v="EMP0258"/>
    <n v="1"/>
    <n v="1179.51"/>
    <n v="20"/>
    <n v="235.9"/>
    <n v="12"/>
    <n v="113.23"/>
    <n v="1056.8399999999999"/>
    <n v="795.4"/>
    <n v="148.20999999999992"/>
    <x v="1"/>
    <x v="1"/>
    <x v="0"/>
    <x v="0"/>
    <s v="21:22"/>
    <s v="Weekday"/>
    <x v="4"/>
    <n v="2"/>
    <n v="2025"/>
    <s v="Feb-2025"/>
    <x v="17"/>
    <s v="Track Pant"/>
    <x v="17"/>
    <s v="TrendMart Kollam Flagship"/>
    <x v="1"/>
    <s v="Pandian Gupta"/>
    <x v="1"/>
    <s v="Preethi Singh"/>
    <n v="14"/>
    <d v="2025-02-01T00:00:00"/>
    <x v="232"/>
    <n v="0.14023882517694253"/>
    <x v="3"/>
  </r>
  <r>
    <s v="INV102400"/>
    <x v="303"/>
    <s v="CUST0506"/>
    <s v="PRD0023"/>
    <s v="STR006"/>
    <s v="EMP0127"/>
    <n v="3"/>
    <n v="772.02"/>
    <n v="10"/>
    <n v="231.61"/>
    <n v="5"/>
    <n v="104.22"/>
    <n v="2188.67"/>
    <n v="1677.75"/>
    <n v="406.70000000000005"/>
    <x v="0"/>
    <x v="0"/>
    <x v="0"/>
    <x v="0"/>
    <s v="13:47"/>
    <s v="Weekday"/>
    <x v="2"/>
    <n v="5"/>
    <n v="2024"/>
    <s v="May-2024"/>
    <x v="4"/>
    <s v="Joggers"/>
    <x v="3"/>
    <s v="TrendMart Vellore Standard"/>
    <x v="1"/>
    <s v="Deepthi Gopalakrishnan"/>
    <x v="3"/>
    <s v="Chandra Reddy"/>
    <n v="5"/>
    <d v="2024-05-01T00:00:00"/>
    <x v="110"/>
    <n v="0.18582061251810461"/>
    <x v="0"/>
  </r>
  <r>
    <s v="INV102401"/>
    <x v="255"/>
    <s v="CUST0015"/>
    <s v="PRD0208"/>
    <s v="STR014"/>
    <s v="EMP0223"/>
    <n v="3"/>
    <n v="573.91"/>
    <n v="10"/>
    <n v="172.17"/>
    <n v="5"/>
    <n v="77.48"/>
    <n v="1627.04"/>
    <n v="910.83"/>
    <n v="638.7299999999999"/>
    <x v="2"/>
    <x v="2"/>
    <x v="1"/>
    <x v="0"/>
    <s v="14:54"/>
    <s v="Weekday"/>
    <x v="9"/>
    <n v="11"/>
    <n v="2024"/>
    <s v="Nov-2024"/>
    <x v="6"/>
    <s v="Cap"/>
    <x v="24"/>
    <s v="TrendMart Tirupati Outlet"/>
    <x v="0"/>
    <s v="Sunita Chettiar"/>
    <x v="0"/>
    <s v="Meena Krishnan"/>
    <n v="11"/>
    <d v="2024-11-01T00:00:00"/>
    <x v="128"/>
    <n v="0.39257178680302879"/>
    <x v="0"/>
  </r>
  <r>
    <s v="INV102402"/>
    <x v="48"/>
    <s v="CUST0732"/>
    <s v="PRD0172"/>
    <s v="STR110"/>
    <s v="EMP0132"/>
    <n v="2"/>
    <n v="2722.76"/>
    <n v="0"/>
    <n v="0"/>
    <n v="12"/>
    <n v="653.46"/>
    <n v="6098.98"/>
    <n v="3608.74"/>
    <n v="1836.7799999999997"/>
    <x v="1"/>
    <x v="1"/>
    <x v="0"/>
    <x v="0"/>
    <s v="13:21"/>
    <s v="Weekend"/>
    <x v="4"/>
    <n v="2"/>
    <n v="2025"/>
    <s v="Feb-2025"/>
    <x v="16"/>
    <s v="Kurta"/>
    <x v="4"/>
    <s v="TrendMart Thoothukudi Outlet"/>
    <x v="1"/>
    <s v="Harish Varma"/>
    <x v="3"/>
    <s v="Vasanthi Gupta"/>
    <n v="14"/>
    <d v="2025-02-01T00:00:00"/>
    <x v="35"/>
    <n v="0.30116183361808035"/>
    <x v="2"/>
  </r>
  <r>
    <s v="INV102403"/>
    <x v="172"/>
    <s v="CUST0338"/>
    <s v="PRD0148"/>
    <s v="STR080"/>
    <s v="EMP0160"/>
    <n v="4"/>
    <n v="1032.71"/>
    <n v="0"/>
    <n v="0"/>
    <n v="12"/>
    <n v="495.7"/>
    <n v="4626.54"/>
    <n v="3068.44"/>
    <n v="1062.3999999999999"/>
    <x v="2"/>
    <x v="2"/>
    <x v="1"/>
    <x v="0"/>
    <s v="21:59"/>
    <s v="Weekday"/>
    <x v="1"/>
    <n v="10"/>
    <n v="2024"/>
    <s v="Oct-2024"/>
    <x v="0"/>
    <s v="Anarkali Kurti"/>
    <x v="31"/>
    <s v="TrendMart Kochi High Street"/>
    <x v="1"/>
    <s v="Vijay Prasad"/>
    <x v="1"/>
    <s v="Ganesh Iyengar"/>
    <n v="10"/>
    <d v="2024-10-01T00:00:00"/>
    <x v="169"/>
    <n v="0.22963164697592583"/>
    <x v="2"/>
  </r>
  <r>
    <s v="INV102404"/>
    <x v="222"/>
    <s v="CUST0283"/>
    <s v="PRD0044"/>
    <s v="STR050"/>
    <s v="EMP0156"/>
    <n v="2"/>
    <n v="979.4"/>
    <n v="30"/>
    <n v="587.64"/>
    <n v="5"/>
    <n v="68.56"/>
    <n v="1439.72"/>
    <n v="1442.58"/>
    <n v="-71.419999999999902"/>
    <x v="3"/>
    <x v="3"/>
    <x v="0"/>
    <x v="0"/>
    <s v="17:51"/>
    <s v="Weekday"/>
    <x v="1"/>
    <n v="10"/>
    <n v="2024"/>
    <s v="Oct-2024"/>
    <x v="5"/>
    <s v="Slim Fit"/>
    <x v="31"/>
    <s v="TrendMart Thrissur High Street"/>
    <x v="1"/>
    <s v="Nandini Chetty"/>
    <x v="0"/>
    <s v="Deepthi Iyengar"/>
    <n v="10"/>
    <d v="2024-10-01T00:00:00"/>
    <x v="129"/>
    <n v="-4.9606868002111455E-2"/>
    <x v="1"/>
  </r>
  <r>
    <s v="INV102405"/>
    <x v="97"/>
    <s v="CUST0510"/>
    <s v="PRD0207"/>
    <s v="STR103"/>
    <s v="EMP0240"/>
    <n v="1"/>
    <n v="5212.91"/>
    <n v="20"/>
    <n v="1042.58"/>
    <n v="12"/>
    <n v="500.44"/>
    <n v="4670.7700000000004"/>
    <n v="3023.13"/>
    <n v="1147.2000000000003"/>
    <x v="4"/>
    <x v="4"/>
    <x v="0"/>
    <x v="0"/>
    <s v="16:18"/>
    <s v="Weekend"/>
    <x v="1"/>
    <n v="10"/>
    <n v="2024"/>
    <s v="Oct-2024"/>
    <x v="2"/>
    <s v="Georgette Saree"/>
    <x v="3"/>
    <s v="TrendMart Alappuzha Outlet"/>
    <x v="1"/>
    <s v="Dhruv Yadav"/>
    <x v="1"/>
    <s v="Gopal Prasad"/>
    <n v="10"/>
    <d v="2024-10-01T00:00:00"/>
    <x v="193"/>
    <n v="0.24561260777130969"/>
    <x v="3"/>
  </r>
  <r>
    <s v="INV102406"/>
    <x v="207"/>
    <s v="CUST0534"/>
    <s v="PRD0064"/>
    <s v="STR032"/>
    <s v="EMP0127"/>
    <n v="4"/>
    <n v="327.74"/>
    <n v="20"/>
    <n v="262.19"/>
    <n v="5"/>
    <n v="52.44"/>
    <n v="1101.21"/>
    <n v="1016.6"/>
    <n v="32.170000000000016"/>
    <x v="3"/>
    <x v="3"/>
    <x v="1"/>
    <x v="0"/>
    <s v="14:59"/>
    <s v="Weekday"/>
    <x v="11"/>
    <n v="8"/>
    <n v="2024"/>
    <s v="Aug-2024"/>
    <x v="19"/>
    <s v="Leather Belt"/>
    <x v="27"/>
    <s v="TrendMart Kochi Standard"/>
    <x v="1"/>
    <s v="Kavitha Pillai"/>
    <x v="1"/>
    <s v="Chandra Reddy"/>
    <n v="8"/>
    <d v="2024-08-01T00:00:00"/>
    <x v="47"/>
    <n v="2.9213319893571631E-2"/>
    <x v="3"/>
  </r>
  <r>
    <s v="INV102407"/>
    <x v="188"/>
    <s v="CUST0154"/>
    <s v="PRD0062"/>
    <s v="STR042"/>
    <s v="EMP0086"/>
    <n v="1"/>
    <n v="687.24"/>
    <n v="30"/>
    <n v="206.17"/>
    <n v="5"/>
    <n v="24.05"/>
    <n v="505.12"/>
    <n v="424.76"/>
    <n v="56.310000000000016"/>
    <x v="1"/>
    <x v="1"/>
    <x v="1"/>
    <x v="0"/>
    <s v="20:53"/>
    <s v="Weekend"/>
    <x v="10"/>
    <n v="4"/>
    <n v="2024"/>
    <s v="Apr-2024"/>
    <x v="13"/>
    <s v="Girls Frock"/>
    <x v="25"/>
    <s v="TrendMart Thrissur Standard"/>
    <x v="1"/>
    <s v="Suresh Gupta"/>
    <x v="0"/>
    <s v="Anil Reddy"/>
    <n v="4"/>
    <d v="2024-04-01T00:00:00"/>
    <x v="106"/>
    <n v="0.11147846056382645"/>
    <x v="1"/>
  </r>
  <r>
    <s v="INV102408"/>
    <x v="15"/>
    <s v="CUST0747"/>
    <s v="PRD0097"/>
    <s v="STR003"/>
    <s v="EMP0002"/>
    <n v="4"/>
    <n v="1512.38"/>
    <n v="15"/>
    <n v="907.43"/>
    <n v="12"/>
    <n v="617.04999999999995"/>
    <n v="5759.14"/>
    <n v="3886.6"/>
    <n v="1255.4900000000005"/>
    <x v="1"/>
    <x v="1"/>
    <x v="0"/>
    <x v="0"/>
    <s v="20:12"/>
    <s v="Weekday"/>
    <x v="5"/>
    <n v="6"/>
    <n v="2024"/>
    <s v="Jun-2024"/>
    <x v="7"/>
    <s v="Bootcut"/>
    <x v="15"/>
    <s v="TrendMart Tumakuru High Street"/>
    <x v="2"/>
    <s v="Rajesh Bhat"/>
    <x v="0"/>
    <s v="Girish Sundaram"/>
    <n v="6"/>
    <d v="2024-06-01T00:00:00"/>
    <x v="25"/>
    <n v="0.21799956243466914"/>
    <x v="4"/>
  </r>
  <r>
    <s v="INV102409"/>
    <x v="255"/>
    <s v="CUST0072"/>
    <s v="PRD0140"/>
    <s v="STR070"/>
    <s v="EMP0100"/>
    <n v="4"/>
    <n v="566.63"/>
    <n v="20"/>
    <n v="453.3"/>
    <n v="5"/>
    <n v="90.66"/>
    <n v="1903.88"/>
    <n v="1395"/>
    <n v="418.22000000000014"/>
    <x v="1"/>
    <x v="1"/>
    <x v="0"/>
    <x v="0"/>
    <s v="21:26"/>
    <s v="Weekday"/>
    <x v="9"/>
    <n v="11"/>
    <n v="2024"/>
    <s v="Nov-2024"/>
    <x v="1"/>
    <s v="Polo"/>
    <x v="5"/>
    <s v="TrendMart Alappuzha Mall Kiosk"/>
    <x v="1"/>
    <s v="Rohit Gupta"/>
    <x v="0"/>
    <s v="Priya Balasubramaniam"/>
    <n v="11"/>
    <d v="2024-11-01T00:00:00"/>
    <x v="166"/>
    <n v="0.21966720591633931"/>
    <x v="3"/>
  </r>
  <r>
    <s v="INV102410"/>
    <x v="356"/>
    <s v="CUST0525"/>
    <s v="PRD0009"/>
    <s v="STR099"/>
    <s v="EMP0206"/>
    <n v="3"/>
    <n v="3347.41"/>
    <n v="0"/>
    <n v="0"/>
    <n v="12"/>
    <n v="1205.07"/>
    <n v="11247.3"/>
    <n v="7021.38"/>
    <n v="3020.8499999999995"/>
    <x v="1"/>
    <x v="1"/>
    <x v="1"/>
    <x v="0"/>
    <s v="18:19"/>
    <s v="Weekend"/>
    <x v="8"/>
    <n v="3"/>
    <n v="2025"/>
    <s v="Mar-2025"/>
    <x v="2"/>
    <s v="Cotton Saree"/>
    <x v="46"/>
    <s v="TrendMart Khammam Standard"/>
    <x v="2"/>
    <s v="Kannan Yadav"/>
    <x v="1"/>
    <s v="Arjun Krishnan"/>
    <n v="15"/>
    <d v="2025-03-01T00:00:00"/>
    <x v="140"/>
    <n v="0.2685844602704649"/>
    <x v="2"/>
  </r>
  <r>
    <s v="INV102411"/>
    <x v="310"/>
    <s v="CUST0364"/>
    <s v="PRD0170"/>
    <s v="STR049"/>
    <s v="Missing Employee ID"/>
    <n v="1"/>
    <n v="1232.55"/>
    <n v="20"/>
    <n v="246.51"/>
    <n v="12"/>
    <n v="118.32"/>
    <n v="1104.3599999999999"/>
    <n v="887.02"/>
    <n v="99.019999999999925"/>
    <x v="3"/>
    <x v="3"/>
    <x v="0"/>
    <x v="0"/>
    <s v="10:52"/>
    <s v="Weekday"/>
    <x v="6"/>
    <n v="1"/>
    <n v="2025"/>
    <s v="Jan-2025"/>
    <x v="17"/>
    <s v="Chinos"/>
    <x v="0"/>
    <s v="TrendMart Bengaluru Flagship"/>
    <x v="2"/>
    <s v="Anitha Bhat"/>
    <x v="1"/>
    <s v="Unknown"/>
    <n v="13"/>
    <d v="2025-01-01T00:00:00"/>
    <x v="36"/>
    <n v="8.9662791118838001E-2"/>
    <x v="3"/>
  </r>
  <r>
    <s v="INV102412"/>
    <x v="109"/>
    <s v="CUST0510"/>
    <s v="PRD0002"/>
    <s v="STR076"/>
    <s v="EMP0026"/>
    <n v="2"/>
    <n v="1097.29"/>
    <n v="30"/>
    <n v="658.37"/>
    <n v="12"/>
    <n v="184.35"/>
    <n v="1720.56"/>
    <n v="1510.12"/>
    <n v="26.09000000000006"/>
    <x v="0"/>
    <x v="0"/>
    <x v="0"/>
    <x v="0"/>
    <s v="21:20"/>
    <s v="Weekday"/>
    <x v="5"/>
    <n v="6"/>
    <n v="2024"/>
    <s v="Jun-2024"/>
    <x v="15"/>
    <s v="Jacket"/>
    <x v="16"/>
    <s v="TrendMart Chennai Standard"/>
    <x v="1"/>
    <s v="Dhruv Yadav"/>
    <x v="1"/>
    <s v="Sunita Ramachandran"/>
    <n v="6"/>
    <d v="2024-06-01T00:00:00"/>
    <x v="26"/>
    <n v="1.5163667643092982E-2"/>
    <x v="1"/>
  </r>
  <r>
    <s v="INV102413"/>
    <x v="251"/>
    <s v="CUST0534"/>
    <s v="PRD0210"/>
    <s v="STR011"/>
    <s v="EMP0276"/>
    <n v="2"/>
    <n v="1481.08"/>
    <n v="15"/>
    <n v="444.32"/>
    <n v="12"/>
    <n v="302.14"/>
    <n v="2819.98"/>
    <n v="2041.8"/>
    <n v="476.04000000000008"/>
    <x v="1"/>
    <x v="1"/>
    <x v="0"/>
    <x v="0"/>
    <s v="13:02"/>
    <s v="Weekday"/>
    <x v="5"/>
    <n v="6"/>
    <n v="2024"/>
    <s v="Jun-2024"/>
    <x v="2"/>
    <s v="Georgette Saree"/>
    <x v="22"/>
    <s v="TrendMart Tirupati Standard"/>
    <x v="0"/>
    <s v="Kavitha Pillai"/>
    <x v="1"/>
    <s v="Manoj Ramachandran"/>
    <n v="6"/>
    <d v="2024-06-01T00:00:00"/>
    <x v="123"/>
    <n v="0.16880970787026861"/>
    <x v="4"/>
  </r>
  <r>
    <s v="INV102414"/>
    <x v="213"/>
    <s v="CUST0528"/>
    <s v="PRD0136"/>
    <s v="STR064"/>
    <s v="EMP0086"/>
    <n v="3"/>
    <n v="1177.06"/>
    <n v="15"/>
    <n v="529.67999999999995"/>
    <n v="3"/>
    <n v="90.05"/>
    <n v="3091.55"/>
    <n v="2731.38"/>
    <n v="270.12000000000006"/>
    <x v="3"/>
    <x v="3"/>
    <x v="0"/>
    <x v="0"/>
    <s v="14:25"/>
    <s v="Weekday"/>
    <x v="1"/>
    <n v="10"/>
    <n v="2024"/>
    <s v="Oct-2024"/>
    <x v="14"/>
    <s v="Necklace"/>
    <x v="41"/>
    <s v="TrendMart Karimnagar Standard"/>
    <x v="2"/>
    <s v="Hari Bhat"/>
    <x v="3"/>
    <s v="Anil Reddy"/>
    <n v="10"/>
    <d v="2024-10-01T00:00:00"/>
    <x v="203"/>
    <n v="8.7373647523087142E-2"/>
    <x v="4"/>
  </r>
  <r>
    <s v="INV102415"/>
    <x v="299"/>
    <s v="CUST0043"/>
    <s v="PRD0035"/>
    <s v="STR028"/>
    <s v="EMP0206"/>
    <n v="1"/>
    <n v="827.15"/>
    <n v="20"/>
    <n v="165.43"/>
    <n v="5"/>
    <n v="33.090000000000003"/>
    <n v="694.81"/>
    <n v="539.76"/>
    <n v="121.95999999999995"/>
    <x v="0"/>
    <x v="0"/>
    <x v="0"/>
    <x v="0"/>
    <s v="14:41"/>
    <s v="Weekday"/>
    <x v="8"/>
    <n v="3"/>
    <n v="2025"/>
    <s v="Mar-2025"/>
    <x v="0"/>
    <s v="Printed Kurti"/>
    <x v="1"/>
    <s v="TrendMart Shivamogga Standard"/>
    <x v="2"/>
    <s v="Suresh Shetty"/>
    <x v="0"/>
    <s v="Arjun Krishnan"/>
    <n v="15"/>
    <d v="2025-03-01T00:00:00"/>
    <x v="4"/>
    <n v="0.1755300010074696"/>
    <x v="3"/>
  </r>
  <r>
    <s v="INV102416"/>
    <x v="170"/>
    <s v="CUST0649"/>
    <s v="PRD0081"/>
    <s v="STR064"/>
    <s v="EMP0020"/>
    <n v="0"/>
    <n v="6302.13"/>
    <n v="0"/>
    <n v="0"/>
    <n v="3"/>
    <n v="0"/>
    <n v="0"/>
    <n v="0"/>
    <n v="0"/>
    <x v="1"/>
    <x v="1"/>
    <x v="1"/>
    <x v="0"/>
    <s v="10:31"/>
    <s v="Weekend"/>
    <x v="3"/>
    <n v="7"/>
    <n v="2024"/>
    <s v="Jul-2024"/>
    <x v="14"/>
    <s v="Earrings"/>
    <x v="21"/>
    <s v="TrendMart Karimnagar Standard"/>
    <x v="2"/>
    <s v="Bala Mishra"/>
    <x v="3"/>
    <s v="Eswar Prasad"/>
    <n v="7"/>
    <d v="2024-07-01T00:00:00"/>
    <x v="118"/>
    <n v="0"/>
    <x v="2"/>
  </r>
  <r>
    <s v="INV102417"/>
    <x v="9"/>
    <s v="CUST0311"/>
    <s v="PRD0086"/>
    <s v="STR047"/>
    <s v="EMP0194"/>
    <n v="1"/>
    <n v="3639.73"/>
    <n v="25"/>
    <n v="909.93"/>
    <n v="12"/>
    <n v="327.58"/>
    <n v="3057.38"/>
    <n v="2467.2199999999998"/>
    <n v="262.58000000000033"/>
    <x v="1"/>
    <x v="1"/>
    <x v="1"/>
    <x v="0"/>
    <s v="21:15"/>
    <s v="Weekday"/>
    <x v="1"/>
    <n v="10"/>
    <n v="2024"/>
    <s v="Oct-2024"/>
    <x v="3"/>
    <s v="Sandals"/>
    <x v="1"/>
    <s v="TrendMart Kurnool Standard"/>
    <x v="0"/>
    <s v="Baskar Kamath"/>
    <x v="1"/>
    <s v="Pranav Reddy"/>
    <n v="10"/>
    <d v="2024-10-01T00:00:00"/>
    <x v="143"/>
    <n v="8.5883992176307919E-2"/>
    <x v="1"/>
  </r>
  <r>
    <s v="INV102418"/>
    <x v="232"/>
    <s v="CUST0262"/>
    <s v="PRD0032"/>
    <s v="STR029"/>
    <s v="EMP0147"/>
    <n v="1"/>
    <n v="908.92"/>
    <n v="5"/>
    <n v="45.45"/>
    <n v="5"/>
    <n v="43.17"/>
    <n v="906.64"/>
    <n v="630.1"/>
    <n v="233.36999999999995"/>
    <x v="2"/>
    <x v="2"/>
    <x v="1"/>
    <x v="0"/>
    <s v="21:19"/>
    <s v="Weekday"/>
    <x v="1"/>
    <n v="10"/>
    <n v="2024"/>
    <s v="Oct-2024"/>
    <x v="4"/>
    <s v="Shorts"/>
    <x v="42"/>
    <s v="TrendMart Davanagere High Street"/>
    <x v="2"/>
    <s v="Pandian Gupta"/>
    <x v="1"/>
    <s v="Yogesh Chettiar"/>
    <n v="10"/>
    <d v="2024-10-01T00:00:00"/>
    <x v="209"/>
    <n v="0.2574009529692049"/>
    <x v="2"/>
  </r>
  <r>
    <s v="INV102419"/>
    <x v="161"/>
    <s v="CUST0802"/>
    <s v="PRD0062"/>
    <s v="STR109"/>
    <s v="EMP0001"/>
    <n v="3"/>
    <n v="619.01"/>
    <n v="0"/>
    <n v="0"/>
    <n v="5"/>
    <n v="92.85"/>
    <n v="1949.88"/>
    <n v="1274.28"/>
    <n v="582.75000000000011"/>
    <x v="2"/>
    <x v="2"/>
    <x v="0"/>
    <x v="0"/>
    <s v="19:14"/>
    <s v="Weekday"/>
    <x v="8"/>
    <n v="3"/>
    <n v="2025"/>
    <s v="Mar-2025"/>
    <x v="13"/>
    <s v="Girls Frock"/>
    <x v="25"/>
    <s v="TrendMart Warangal Outlet"/>
    <x v="2"/>
    <s v="Geetha Reddy"/>
    <x v="0"/>
    <s v="Charulatha Kumar"/>
    <n v="15"/>
    <d v="2025-03-01T00:00:00"/>
    <x v="106"/>
    <n v="0.29886454551049302"/>
    <x v="2"/>
  </r>
  <r>
    <s v="INV102420"/>
    <x v="238"/>
    <s v="CUST0638"/>
    <s v="PRD0179"/>
    <s v="STR100"/>
    <s v="EMP0009"/>
    <n v="2"/>
    <n v="1819.49"/>
    <n v="20"/>
    <n v="727.8"/>
    <n v="12"/>
    <n v="349.34"/>
    <n v="3260.52"/>
    <n v="2279.62"/>
    <n v="631.56000000000017"/>
    <x v="1"/>
    <x v="1"/>
    <x v="1"/>
    <x v="1"/>
    <s v="14:24"/>
    <s v="Weekend"/>
    <x v="2"/>
    <n v="5"/>
    <n v="2024"/>
    <s v="May-2024"/>
    <x v="7"/>
    <s v="Bootcut"/>
    <x v="47"/>
    <s v="TrendMart Hubballi Standard"/>
    <x v="2"/>
    <s v="Chitra Pillai"/>
    <x v="0"/>
    <s v="Vinod Hegde"/>
    <n v="5"/>
    <d v="2024-05-01T00:00:00"/>
    <x v="114"/>
    <n v="0.19369916455043987"/>
    <x v="3"/>
  </r>
  <r>
    <s v="INV102421"/>
    <x v="113"/>
    <s v="CUST0763"/>
    <s v="PRD0102"/>
    <s v="STR084"/>
    <s v="EMP0205"/>
    <n v="1"/>
    <n v="1798.76"/>
    <n v="20"/>
    <n v="359.75"/>
    <n v="12"/>
    <n v="172.68"/>
    <n v="1611.69"/>
    <n v="1331.55"/>
    <n v="107.46000000000009"/>
    <x v="0"/>
    <x v="0"/>
    <x v="0"/>
    <x v="0"/>
    <s v="12:15"/>
    <s v="Weekday"/>
    <x v="3"/>
    <n v="7"/>
    <n v="2024"/>
    <s v="Jul-2024"/>
    <x v="2"/>
    <s v="Printed Saree"/>
    <x v="7"/>
    <s v="TrendMart Tirupati High Street"/>
    <x v="0"/>
    <s v="Thiru Srinivasan"/>
    <x v="1"/>
    <s v="Malini Gowda"/>
    <n v="7"/>
    <d v="2024-07-01T00:00:00"/>
    <x v="207"/>
    <n v="6.6675353200677606E-2"/>
    <x v="3"/>
  </r>
  <r>
    <s v="INV102422"/>
    <x v="114"/>
    <s v="CUST0628"/>
    <s v="PRD0033"/>
    <s v="STR004"/>
    <s v="EMP0276"/>
    <n v="1"/>
    <n v="3355.53"/>
    <n v="20"/>
    <n v="671.11"/>
    <n v="12"/>
    <n v="322.13"/>
    <n v="3006.55"/>
    <n v="2710.05"/>
    <n v="-25.629999999999995"/>
    <x v="0"/>
    <x v="0"/>
    <x v="1"/>
    <x v="0"/>
    <s v="14:10"/>
    <s v="Weekday"/>
    <x v="10"/>
    <n v="4"/>
    <n v="2024"/>
    <s v="Apr-2024"/>
    <x v="2"/>
    <s v="Cotton Saree"/>
    <x v="30"/>
    <s v="TrendMart Kalaburagi Mall Kiosk"/>
    <x v="2"/>
    <s v="Nisha Srinivasan"/>
    <x v="0"/>
    <s v="Manoj Ramachandran"/>
    <n v="4"/>
    <d v="2024-04-01T00:00:00"/>
    <x v="103"/>
    <n v="-8.5247210257604206E-3"/>
    <x v="3"/>
  </r>
  <r>
    <s v="INV102423"/>
    <x v="238"/>
    <s v="CUST0607"/>
    <s v="PRD0011"/>
    <s v="STR037"/>
    <s v="EMP0073"/>
    <n v="5"/>
    <n v="809.84"/>
    <n v="0"/>
    <n v="0"/>
    <n v="5"/>
    <n v="202.46"/>
    <n v="4251.66"/>
    <n v="2072.5"/>
    <n v="1976.6999999999998"/>
    <x v="2"/>
    <x v="2"/>
    <x v="0"/>
    <x v="0"/>
    <s v="15:29"/>
    <s v="Weekend"/>
    <x v="2"/>
    <n v="5"/>
    <n v="2024"/>
    <s v="May-2024"/>
    <x v="6"/>
    <s v="Scarf"/>
    <x v="0"/>
    <s v="TrendMart Vijayawada High Street"/>
    <x v="0"/>
    <s v="Jagan Iyer"/>
    <x v="3"/>
    <s v="Sathish Sundaram"/>
    <n v="5"/>
    <d v="2024-05-01T00:00:00"/>
    <x v="159"/>
    <n v="0.46492428839559136"/>
    <x v="2"/>
  </r>
  <r>
    <s v="INV102424"/>
    <x v="172"/>
    <s v="CUST0457"/>
    <s v="PRD0103"/>
    <s v="STR019"/>
    <s v="EMP0206"/>
    <n v="1"/>
    <n v="3355"/>
    <n v="25"/>
    <n v="838.75"/>
    <n v="12"/>
    <n v="301.95"/>
    <n v="2818.2"/>
    <n v="2458"/>
    <n v="58.249999999999829"/>
    <x v="1"/>
    <x v="1"/>
    <x v="1"/>
    <x v="0"/>
    <s v="21:04"/>
    <s v="Weekday"/>
    <x v="1"/>
    <n v="10"/>
    <n v="2024"/>
    <s v="Oct-2024"/>
    <x v="3"/>
    <s v="Formal Shoes"/>
    <x v="15"/>
    <s v="TrendMart Mangaluru Standard"/>
    <x v="2"/>
    <s v="Deepthi Shetty"/>
    <x v="0"/>
    <s v="Arjun Krishnan"/>
    <n v="10"/>
    <d v="2024-10-01T00:00:00"/>
    <x v="174"/>
    <n v="2.0669221488893563E-2"/>
    <x v="1"/>
  </r>
  <r>
    <s v="INV102425"/>
    <x v="80"/>
    <s v="CUST0369"/>
    <s v="PRD0181"/>
    <s v="STR026"/>
    <s v="EMP0160"/>
    <n v="1"/>
    <n v="833.82"/>
    <n v="10"/>
    <n v="83.38"/>
    <n v="5"/>
    <n v="37.520000000000003"/>
    <n v="787.96"/>
    <n v="570.17999999999995"/>
    <n v="180.26000000000008"/>
    <x v="1"/>
    <x v="1"/>
    <x v="0"/>
    <x v="0"/>
    <s v="21:39"/>
    <s v="Weekend"/>
    <x v="1"/>
    <n v="10"/>
    <n v="2024"/>
    <s v="Oct-2024"/>
    <x v="18"/>
    <s v="Leather Wallet"/>
    <x v="44"/>
    <s v="TrendMart Guntur Standard"/>
    <x v="0"/>
    <s v="Naresh Iyer"/>
    <x v="0"/>
    <s v="Ganesh Iyengar"/>
    <n v="10"/>
    <d v="2024-10-01T00:00:00"/>
    <x v="180"/>
    <n v="0.2287679577643536"/>
    <x v="0"/>
  </r>
  <r>
    <s v="INV102426"/>
    <x v="302"/>
    <s v="CUST0056"/>
    <s v="PRD0200"/>
    <s v="STR035"/>
    <s v="EMP0061"/>
    <n v="1"/>
    <n v="786.11"/>
    <n v="30"/>
    <n v="235.83"/>
    <n v="5"/>
    <n v="27.51"/>
    <n v="577.79"/>
    <n v="496.67"/>
    <n v="53.609999999999943"/>
    <x v="0"/>
    <x v="0"/>
    <x v="0"/>
    <x v="0"/>
    <s v="16:46"/>
    <s v="Weekday"/>
    <x v="2"/>
    <n v="5"/>
    <n v="2024"/>
    <s v="May-2024"/>
    <x v="0"/>
    <s v="A-Line Kurti"/>
    <x v="0"/>
    <s v="TrendMart Vijayawada Mall Kiosk"/>
    <x v="0"/>
    <s v="Uma Nair"/>
    <x v="1"/>
    <s v="Ganapathy Naidu"/>
    <n v="5"/>
    <d v="2024-05-01T00:00:00"/>
    <x v="0"/>
    <n v="9.2784575710898334E-2"/>
    <x v="1"/>
  </r>
  <r>
    <s v="INV102427"/>
    <x v="7"/>
    <s v="CUST0756"/>
    <s v="PRD0100"/>
    <s v="STR019"/>
    <s v="EMP0009"/>
    <n v="2"/>
    <n v="5647.31"/>
    <n v="10"/>
    <n v="1129.46"/>
    <n v="12"/>
    <n v="1219.82"/>
    <n v="11384.98"/>
    <n v="7941.72"/>
    <n v="2223.4399999999996"/>
    <x v="1"/>
    <x v="1"/>
    <x v="1"/>
    <x v="0"/>
    <s v="21:31"/>
    <s v="Weekday"/>
    <x v="6"/>
    <n v="1"/>
    <n v="2025"/>
    <s v="Jan-2025"/>
    <x v="9"/>
    <s v="Analog Watch"/>
    <x v="9"/>
    <s v="TrendMart Mangaluru Standard"/>
    <x v="2"/>
    <s v="Kavitha Venkatesan"/>
    <x v="1"/>
    <s v="Vinod Hegde"/>
    <n v="13"/>
    <d v="2025-01-01T00:00:00"/>
    <x v="12"/>
    <n v="0.19529590741485708"/>
    <x v="0"/>
  </r>
  <r>
    <s v="INV102428"/>
    <x v="268"/>
    <s v="CUST0559"/>
    <s v="PRD0174"/>
    <s v="STR001"/>
    <s v="EMP0255"/>
    <n v="1"/>
    <n v="5314.31"/>
    <n v="10"/>
    <n v="531.42999999999995"/>
    <n v="12"/>
    <n v="573.95000000000005"/>
    <n v="5356.83"/>
    <n v="3662.37"/>
    <n v="1120.51"/>
    <x v="1"/>
    <x v="1"/>
    <x v="1"/>
    <x v="0"/>
    <s v="21:42"/>
    <s v="Weekday"/>
    <x v="10"/>
    <n v="4"/>
    <n v="2024"/>
    <s v="Apr-2024"/>
    <x v="9"/>
    <s v="Smart Watch"/>
    <x v="42"/>
    <s v="TrendMart Kollam Standard"/>
    <x v="1"/>
    <s v="Pranav Singh"/>
    <x v="1"/>
    <s v="Venkat Sharma"/>
    <n v="4"/>
    <d v="2024-04-01T00:00:00"/>
    <x v="131"/>
    <n v="0.20917408243308075"/>
    <x v="0"/>
  </r>
  <r>
    <s v="INV102429"/>
    <x v="11"/>
    <s v="CUST0261"/>
    <s v="PRD0072"/>
    <s v="STR057"/>
    <s v="EMP0009"/>
    <n v="2"/>
    <n v="894.53"/>
    <n v="30"/>
    <n v="536.72"/>
    <n v="5"/>
    <n v="62.62"/>
    <n v="1314.96"/>
    <n v="1198.56"/>
    <n v="53.780000000000094"/>
    <x v="3"/>
    <x v="3"/>
    <x v="1"/>
    <x v="0"/>
    <s v="15:06"/>
    <s v="Weekday"/>
    <x v="8"/>
    <n v="3"/>
    <n v="2025"/>
    <s v="Mar-2025"/>
    <x v="0"/>
    <s v="Straight Kurti"/>
    <x v="5"/>
    <s v="TrendMart Vellore Standard"/>
    <x v="1"/>
    <s v="Tejaswini Kamath"/>
    <x v="3"/>
    <s v="Vinod Hegde"/>
    <n v="15"/>
    <d v="2025-03-01T00:00:00"/>
    <x v="142"/>
    <n v="4.0898582466386883E-2"/>
    <x v="1"/>
  </r>
  <r>
    <s v="INV102430"/>
    <x v="307"/>
    <s v="CUST0372"/>
    <s v="PRD0198"/>
    <s v="STR032"/>
    <s v="EMP0009"/>
    <n v="1"/>
    <n v="764.52"/>
    <n v="15"/>
    <n v="114.68"/>
    <n v="5"/>
    <n v="32.49"/>
    <n v="682.33"/>
    <n v="585.26"/>
    <n v="64.580000000000041"/>
    <x v="0"/>
    <x v="0"/>
    <x v="1"/>
    <x v="0"/>
    <s v="16:36"/>
    <s v="Weekday"/>
    <x v="3"/>
    <n v="7"/>
    <n v="2024"/>
    <s v="Jul-2024"/>
    <x v="17"/>
    <s v="Formal Trouser"/>
    <x v="38"/>
    <s v="TrendMart Kochi Standard"/>
    <x v="1"/>
    <s v="Indira Prasad"/>
    <x v="1"/>
    <s v="Vinod Hegde"/>
    <n v="7"/>
    <d v="2024-07-01T00:00:00"/>
    <x v="182"/>
    <n v="9.4646285521668455E-2"/>
    <x v="4"/>
  </r>
  <r>
    <s v="INV102431"/>
    <x v="53"/>
    <s v="CUST0030"/>
    <s v="PRD0034"/>
    <s v="STR033"/>
    <s v="EMP0255"/>
    <n v="2"/>
    <n v="425.97"/>
    <n v="10"/>
    <n v="85.19"/>
    <n v="5"/>
    <n v="38.340000000000003"/>
    <n v="805.09"/>
    <n v="630.26"/>
    <n v="136.49000000000004"/>
    <x v="2"/>
    <x v="2"/>
    <x v="0"/>
    <x v="0"/>
    <s v="13:58"/>
    <s v="Weekday"/>
    <x v="1"/>
    <n v="10"/>
    <n v="2024"/>
    <s v="Oct-2024"/>
    <x v="19"/>
    <s v="Casual Belt"/>
    <x v="8"/>
    <s v="TrendMart Guntur Standard"/>
    <x v="0"/>
    <s v="Revathi Iyengar"/>
    <x v="0"/>
    <s v="Venkat Sharma"/>
    <n v="10"/>
    <d v="2024-10-01T00:00:00"/>
    <x v="58"/>
    <n v="0.16953384093703813"/>
    <x v="0"/>
  </r>
  <r>
    <s v="INV102432"/>
    <x v="253"/>
    <s v="CUST0203"/>
    <s v="PRD0145"/>
    <s v="STR038"/>
    <s v="EMP0170"/>
    <n v="1"/>
    <n v="1752.56"/>
    <n v="15"/>
    <n v="262.88"/>
    <n v="12"/>
    <n v="178.76"/>
    <n v="1668.44"/>
    <n v="1133.27"/>
    <n v="356.41000000000008"/>
    <x v="0"/>
    <x v="0"/>
    <x v="0"/>
    <x v="0"/>
    <s v="21:36"/>
    <s v="Weekday"/>
    <x v="1"/>
    <n v="10"/>
    <n v="2024"/>
    <s v="Oct-2024"/>
    <x v="8"/>
    <s v="Shirt Dress"/>
    <x v="42"/>
    <s v="TrendMart Tumakuru Standard"/>
    <x v="2"/>
    <s v="Selvam Natarajan"/>
    <x v="1"/>
    <s v="Jyothi Prasad"/>
    <n v="10"/>
    <d v="2024-10-01T00:00:00"/>
    <x v="94"/>
    <n v="0.21361870969288682"/>
    <x v="4"/>
  </r>
  <r>
    <s v="INV102433"/>
    <x v="196"/>
    <s v="CUST0825"/>
    <s v="PRD0105"/>
    <s v="STR028"/>
    <s v="EMP0276"/>
    <n v="1"/>
    <n v="1213.49"/>
    <n v="5"/>
    <n v="60.67"/>
    <n v="12"/>
    <n v="138.34"/>
    <n v="1291.1600000000001"/>
    <n v="841.85"/>
    <n v="310.97000000000003"/>
    <x v="0"/>
    <x v="0"/>
    <x v="0"/>
    <x v="0"/>
    <s v="18:07"/>
    <s v="Weekday"/>
    <x v="11"/>
    <n v="8"/>
    <n v="2024"/>
    <s v="Aug-2024"/>
    <x v="8"/>
    <s v="Shirt Dress"/>
    <x v="43"/>
    <s v="TrendMart Shivamogga Standard"/>
    <x v="2"/>
    <s v="Vani Prasad"/>
    <x v="1"/>
    <s v="Manoj Ramachandran"/>
    <n v="8"/>
    <d v="2024-08-01T00:00:00"/>
    <x v="97"/>
    <n v="0.24084544130859073"/>
    <x v="2"/>
  </r>
  <r>
    <s v="INV102434"/>
    <x v="356"/>
    <s v="CUST0745"/>
    <s v="PRD0137"/>
    <s v="STR117"/>
    <s v="EMP0002"/>
    <n v="4"/>
    <n v="853.2"/>
    <n v="30"/>
    <n v="1023.84"/>
    <n v="5"/>
    <n v="119.45"/>
    <n v="2508.41"/>
    <n v="2089.52"/>
    <n v="299.43999999999988"/>
    <x v="1"/>
    <x v="1"/>
    <x v="0"/>
    <x v="0"/>
    <s v="11:54"/>
    <s v="Weekend"/>
    <x v="8"/>
    <n v="3"/>
    <n v="2025"/>
    <s v="Mar-2025"/>
    <x v="10"/>
    <s v="Crop Top"/>
    <x v="19"/>
    <s v="TrendMart Tirunelveli Flagship"/>
    <x v="1"/>
    <s v="Lavanya Hegde"/>
    <x v="0"/>
    <s v="Girish Sundaram"/>
    <n v="15"/>
    <d v="2025-03-01T00:00:00"/>
    <x v="99"/>
    <n v="0.1193744244361966"/>
    <x v="1"/>
  </r>
  <r>
    <s v="INV102435"/>
    <x v="157"/>
    <s v="CUST0427"/>
    <s v="PRD0228"/>
    <s v="STR104"/>
    <s v="EMP0215"/>
    <n v="1"/>
    <n v="1360.29"/>
    <n v="10"/>
    <n v="136.03"/>
    <n v="12"/>
    <n v="146.91"/>
    <n v="1371.17"/>
    <n v="903.3"/>
    <n v="320.96000000000015"/>
    <x v="0"/>
    <x v="0"/>
    <x v="0"/>
    <x v="0"/>
    <s v="16:20"/>
    <s v="Weekday"/>
    <x v="7"/>
    <n v="9"/>
    <n v="2024"/>
    <s v="Sep-2024"/>
    <x v="18"/>
    <s v="Bifold Wallet"/>
    <x v="8"/>
    <s v="TrendMart Kochi High Street"/>
    <x v="1"/>
    <s v="Jaya Naicker"/>
    <x v="0"/>
    <s v="Praveen Gupta"/>
    <n v="9"/>
    <d v="2024-09-01T00:00:00"/>
    <x v="61"/>
    <n v="0.23407746668903209"/>
    <x v="0"/>
  </r>
  <r>
    <s v="INV102436"/>
    <x v="59"/>
    <s v="CUST0503"/>
    <s v="PRD0073"/>
    <s v="STR018"/>
    <s v="EMP0008"/>
    <n v="5"/>
    <n v="548.65"/>
    <n v="0"/>
    <n v="0"/>
    <n v="5"/>
    <n v="137.16"/>
    <n v="2880.41"/>
    <n v="1675.75"/>
    <n v="1067.4999999999998"/>
    <x v="0"/>
    <x v="0"/>
    <x v="0"/>
    <x v="0"/>
    <s v="19:14"/>
    <s v="Weekday"/>
    <x v="1"/>
    <n v="10"/>
    <n v="2024"/>
    <s v="Oct-2024"/>
    <x v="1"/>
    <s v="Round Neck"/>
    <x v="40"/>
    <s v="TrendMart Visakhapatnam High Street"/>
    <x v="0"/>
    <s v="Karunakaran Menon"/>
    <x v="0"/>
    <s v="Deepak Kamath"/>
    <n v="10"/>
    <d v="2024-10-01T00:00:00"/>
    <x v="135"/>
    <n v="0.37060696220329736"/>
    <x v="2"/>
  </r>
  <r>
    <s v="INV102437"/>
    <x v="274"/>
    <s v="CUST0528"/>
    <s v="PRD0153"/>
    <s v="STR106"/>
    <s v="EMP0147"/>
    <n v="3"/>
    <n v="778.13"/>
    <n v="15"/>
    <n v="350.16"/>
    <n v="5"/>
    <n v="99.21"/>
    <n v="2083.44"/>
    <n v="1708.05"/>
    <n v="276.18000000000012"/>
    <x v="0"/>
    <x v="0"/>
    <x v="0"/>
    <x v="1"/>
    <s v="15:49"/>
    <s v="Weekday"/>
    <x v="8"/>
    <n v="3"/>
    <n v="2025"/>
    <s v="Mar-2025"/>
    <x v="0"/>
    <s v="A-Line Kurti"/>
    <x v="7"/>
    <s v="TrendMart Vijayawada Outlet"/>
    <x v="0"/>
    <s v="Hari Bhat"/>
    <x v="3"/>
    <s v="Yogesh Chettiar"/>
    <n v="15"/>
    <d v="2025-03-01T00:00:00"/>
    <x v="125"/>
    <n v="0.13255961294781712"/>
    <x v="4"/>
  </r>
  <r>
    <s v="INV102438"/>
    <x v="274"/>
    <s v="CUST0037"/>
    <s v="PRD0004"/>
    <s v="STR025"/>
    <s v="EMP0008"/>
    <n v="1"/>
    <n v="1607.74"/>
    <n v="5"/>
    <n v="80.39"/>
    <n v="12"/>
    <n v="183.28"/>
    <n v="1710.63"/>
    <n v="1144.5899999999999"/>
    <n v="382.76000000000022"/>
    <x v="3"/>
    <x v="3"/>
    <x v="0"/>
    <x v="0"/>
    <s v="16:03"/>
    <s v="Weekday"/>
    <x v="8"/>
    <n v="3"/>
    <n v="2025"/>
    <s v="Mar-2025"/>
    <x v="8"/>
    <s v="Bodycon Dress"/>
    <x v="2"/>
    <s v="TrendMart Vellore High Street"/>
    <x v="1"/>
    <s v="Malathi Naicker"/>
    <x v="2"/>
    <s v="Deepak Kamath"/>
    <n v="15"/>
    <d v="2025-03-01T00:00:00"/>
    <x v="183"/>
    <n v="0.22375382169142374"/>
    <x v="2"/>
  </r>
  <r>
    <s v="INV102439"/>
    <x v="258"/>
    <s v="CUST0363"/>
    <s v="PRD0107"/>
    <s v="STR006"/>
    <s v="EMP0225"/>
    <n v="2"/>
    <n v="2883.51"/>
    <n v="25"/>
    <n v="1441.76"/>
    <n v="12"/>
    <n v="519.03"/>
    <n v="4844.29"/>
    <n v="4299.3999999999996"/>
    <n v="25.860000000000355"/>
    <x v="0"/>
    <x v="0"/>
    <x v="0"/>
    <x v="0"/>
    <s v="11:19"/>
    <s v="Weekday"/>
    <x v="1"/>
    <n v="10"/>
    <n v="2024"/>
    <s v="Oct-2024"/>
    <x v="3"/>
    <s v="Sneakers"/>
    <x v="30"/>
    <s v="TrendMart Vellore Standard"/>
    <x v="1"/>
    <s v="Yashoda Sundaram"/>
    <x v="1"/>
    <s v="Swathi Achari"/>
    <n v="10"/>
    <d v="2024-10-01T00:00:00"/>
    <x v="243"/>
    <n v="5.3382435816188454E-3"/>
    <x v="1"/>
  </r>
  <r>
    <s v="INV102440"/>
    <x v="189"/>
    <s v="CUST0489"/>
    <s v="PRD0230"/>
    <s v="STR092"/>
    <s v="EMP0206"/>
    <n v="2"/>
    <n v="1151.44"/>
    <n v="0"/>
    <n v="0"/>
    <n v="12"/>
    <n v="276.35000000000002"/>
    <n v="2579.23"/>
    <n v="1719.88"/>
    <n v="582.99999999999989"/>
    <x v="3"/>
    <x v="3"/>
    <x v="1"/>
    <x v="0"/>
    <s v="10:40"/>
    <s v="Weekday"/>
    <x v="0"/>
    <n v="12"/>
    <n v="2024"/>
    <s v="Dec-2024"/>
    <x v="0"/>
    <s v="Anarkali Kurti"/>
    <x v="34"/>
    <s v="TrendMart Kochi Standard"/>
    <x v="1"/>
    <s v="Jayaram Murthy"/>
    <x v="1"/>
    <s v="Arjun Krishnan"/>
    <n v="12"/>
    <d v="2024-12-01T00:00:00"/>
    <x v="237"/>
    <n v="0.22603645273977113"/>
    <x v="2"/>
  </r>
  <r>
    <s v="INV102441"/>
    <x v="230"/>
    <s v="CUST0330"/>
    <s v="PRD0061"/>
    <s v="STR079"/>
    <s v="EMP0223"/>
    <n v="4"/>
    <n v="645.20000000000005"/>
    <n v="10"/>
    <n v="258.08"/>
    <n v="5"/>
    <n v="116.14"/>
    <n v="2438.86"/>
    <n v="2037.76"/>
    <n v="284.96000000000015"/>
    <x v="0"/>
    <x v="0"/>
    <x v="1"/>
    <x v="0"/>
    <s v="15:47"/>
    <s v="Weekday"/>
    <x v="9"/>
    <n v="11"/>
    <n v="2024"/>
    <s v="Nov-2024"/>
    <x v="13"/>
    <s v="Kids Shorts"/>
    <x v="14"/>
    <s v="TrendMart Dindigul High Street"/>
    <x v="1"/>
    <s v="Rohit Singh"/>
    <x v="0"/>
    <s v="Meena Krishnan"/>
    <n v="11"/>
    <d v="2024-11-01T00:00:00"/>
    <x v="152"/>
    <n v="0.11684147511542284"/>
    <x v="0"/>
  </r>
  <r>
    <s v="INV102442"/>
    <x v="157"/>
    <s v="CUST0795"/>
    <s v="PRD0132"/>
    <s v="STR029"/>
    <s v="EMP0156"/>
    <n v="3"/>
    <n v="614.11"/>
    <n v="10"/>
    <n v="184.23"/>
    <n v="5"/>
    <n v="82.91"/>
    <n v="1741.01"/>
    <n v="1093.83"/>
    <n v="564.2700000000001"/>
    <x v="2"/>
    <x v="2"/>
    <x v="0"/>
    <x v="0"/>
    <s v="13:54"/>
    <s v="Weekday"/>
    <x v="7"/>
    <n v="9"/>
    <n v="2024"/>
    <s v="Sep-2024"/>
    <x v="1"/>
    <s v="Polo"/>
    <x v="13"/>
    <s v="TrendMart Davanagere High Street"/>
    <x v="2"/>
    <s v="Deepa Iyer"/>
    <x v="0"/>
    <s v="Deepthi Iyengar"/>
    <n v="9"/>
    <d v="2024-09-01T00:00:00"/>
    <x v="107"/>
    <n v="0.32410497354983608"/>
    <x v="0"/>
  </r>
  <r>
    <s v="INV102443"/>
    <x v="197"/>
    <s v="CUST0026"/>
    <s v="PRD0039"/>
    <s v="STR021"/>
    <s v="EMP0015"/>
    <n v="1"/>
    <n v="885.29"/>
    <n v="20"/>
    <n v="177.06"/>
    <n v="5"/>
    <n v="35.409999999999997"/>
    <n v="743.64"/>
    <n v="570.20000000000005"/>
    <n v="138.02999999999994"/>
    <x v="0"/>
    <x v="0"/>
    <x v="0"/>
    <x v="0"/>
    <s v="16:56"/>
    <s v="Weekday"/>
    <x v="1"/>
    <n v="10"/>
    <n v="2024"/>
    <s v="Oct-2024"/>
    <x v="11"/>
    <s v="Denim Shirt"/>
    <x v="45"/>
    <s v="TrendMart Kozhikode Standard"/>
    <x v="1"/>
    <s v="Vikram Nair"/>
    <x v="0"/>
    <s v="Vikram Bhat"/>
    <n v="10"/>
    <d v="2024-10-01T00:00:00"/>
    <x v="111"/>
    <n v="0.18561400677747289"/>
    <x v="3"/>
  </r>
  <r>
    <s v="INV102444"/>
    <x v="181"/>
    <s v="CUST0303"/>
    <s v="PRD0177"/>
    <s v="STR037"/>
    <s v="EMP0215"/>
    <n v="1"/>
    <n v="845.85"/>
    <n v="25"/>
    <n v="211.46"/>
    <n v="5"/>
    <n v="31.72"/>
    <n v="666.11"/>
    <n v="629.72"/>
    <n v="4.6699999999999875"/>
    <x v="3"/>
    <x v="3"/>
    <x v="0"/>
    <x v="0"/>
    <s v="17:16"/>
    <s v="Weekday"/>
    <x v="9"/>
    <n v="11"/>
    <n v="2024"/>
    <s v="Nov-2024"/>
    <x v="10"/>
    <s v="Crop Top"/>
    <x v="28"/>
    <s v="TrendMart Vijayawada High Street"/>
    <x v="0"/>
    <s v="Malathi Balasubramaniam"/>
    <x v="3"/>
    <s v="Praveen Gupta"/>
    <n v="11"/>
    <d v="2024-11-01T00:00:00"/>
    <x v="73"/>
    <n v="7.010854063142705E-3"/>
    <x v="1"/>
  </r>
  <r>
    <s v="INV102445"/>
    <x v="349"/>
    <s v="CUST0057"/>
    <s v="PRD0052"/>
    <s v="STR079"/>
    <s v="EMP0206"/>
    <n v="3"/>
    <n v="797.29"/>
    <n v="0"/>
    <n v="0"/>
    <n v="5"/>
    <n v="119.59"/>
    <n v="2511.46"/>
    <n v="1536.33"/>
    <n v="855.54000000000008"/>
    <x v="1"/>
    <x v="1"/>
    <x v="1"/>
    <x v="0"/>
    <s v="16:04"/>
    <s v="Weekday"/>
    <x v="8"/>
    <n v="3"/>
    <n v="2025"/>
    <s v="Mar-2025"/>
    <x v="4"/>
    <s v="Shorts"/>
    <x v="32"/>
    <s v="TrendMart Dindigul High Street"/>
    <x v="1"/>
    <s v="Bharathi Natarajan"/>
    <x v="3"/>
    <s v="Arjun Krishnan"/>
    <n v="15"/>
    <d v="2025-03-01T00:00:00"/>
    <x v="83"/>
    <n v="0.34065444004682538"/>
    <x v="2"/>
  </r>
  <r>
    <s v="INV102446"/>
    <x v="53"/>
    <s v="CUST0644"/>
    <s v="PRD0149"/>
    <s v="STR090"/>
    <s v="EMP0285"/>
    <n v="1"/>
    <n v="1691.75"/>
    <n v="10"/>
    <n v="169.18"/>
    <n v="12"/>
    <n v="182.71"/>
    <n v="1705.28"/>
    <n v="1145.21"/>
    <n v="377.3599999999999"/>
    <x v="3"/>
    <x v="3"/>
    <x v="0"/>
    <x v="0"/>
    <s v="12:28"/>
    <s v="Weekday"/>
    <x v="1"/>
    <n v="10"/>
    <n v="2024"/>
    <s v="Oct-2024"/>
    <x v="3"/>
    <s v="Slippers"/>
    <x v="39"/>
    <s v="TrendMart Kannur Outlet"/>
    <x v="1"/>
    <s v="Sangeeta Chandran"/>
    <x v="1"/>
    <s v="Chandran Krishnan"/>
    <n v="10"/>
    <d v="2024-10-01T00:00:00"/>
    <x v="154"/>
    <n v="0.2212891724526177"/>
    <x v="0"/>
  </r>
  <r>
    <s v="INV102447"/>
    <x v="208"/>
    <s v="CUST0004"/>
    <s v="PRD0066"/>
    <s v="STR071"/>
    <s v="EMP0090"/>
    <n v="1"/>
    <n v="1479.13"/>
    <n v="25"/>
    <n v="369.78"/>
    <n v="12"/>
    <n v="133.12"/>
    <n v="1242.47"/>
    <n v="949.97"/>
    <n v="159.38"/>
    <x v="3"/>
    <x v="3"/>
    <x v="1"/>
    <x v="0"/>
    <s v="18:10"/>
    <s v="Weekend"/>
    <x v="11"/>
    <n v="8"/>
    <n v="2024"/>
    <s v="Aug-2024"/>
    <x v="18"/>
    <s v="Leather Wallet"/>
    <x v="38"/>
    <s v="TrendMart Kannur Standard"/>
    <x v="1"/>
    <s v="Bindu Varma"/>
    <x v="1"/>
    <s v="Padma Gounder"/>
    <n v="8"/>
    <d v="2024-08-01T00:00:00"/>
    <x v="179"/>
    <n v="0.128276739076195"/>
    <x v="1"/>
  </r>
  <r>
    <s v="INV102448"/>
    <x v="95"/>
    <s v="CUST0509"/>
    <s v="PRD0033"/>
    <s v="STR008"/>
    <s v="EMP0276"/>
    <n v="1"/>
    <n v="3556.99"/>
    <n v="10"/>
    <n v="355.7"/>
    <n v="12"/>
    <n v="384.15"/>
    <n v="3585.44"/>
    <n v="2710.05"/>
    <n v="491.2399999999999"/>
    <x v="1"/>
    <x v="1"/>
    <x v="0"/>
    <x v="0"/>
    <s v="13:51"/>
    <s v="Weekday"/>
    <x v="6"/>
    <n v="1"/>
    <n v="2025"/>
    <s v="Jan-2025"/>
    <x v="2"/>
    <s v="Cotton Saree"/>
    <x v="30"/>
    <s v="TrendMart Kochi Mall Kiosk"/>
    <x v="1"/>
    <s v="Deepthi Iyengar"/>
    <x v="0"/>
    <s v="Manoj Ramachandran"/>
    <n v="13"/>
    <d v="2025-01-01T00:00:00"/>
    <x v="103"/>
    <n v="0.1370096836092641"/>
    <x v="0"/>
  </r>
  <r>
    <s v="INV102449"/>
    <x v="153"/>
    <s v="CUST0582"/>
    <s v="PRD0134"/>
    <s v="STR015"/>
    <s v="EMP0001"/>
    <n v="3"/>
    <n v="856.29"/>
    <n v="5"/>
    <n v="128.44"/>
    <n v="5"/>
    <n v="122.02"/>
    <n v="2562.4499999999998"/>
    <n v="2094.2399999999998"/>
    <n v="346.19000000000005"/>
    <x v="0"/>
    <x v="0"/>
    <x v="0"/>
    <x v="0"/>
    <s v="20:33"/>
    <s v="Weekday"/>
    <x v="7"/>
    <n v="9"/>
    <n v="2024"/>
    <s v="Sep-2024"/>
    <x v="8"/>
    <s v="Maxi Dress"/>
    <x v="22"/>
    <s v="TrendMart Madurai Mall Kiosk"/>
    <x v="1"/>
    <s v="Praveen Kamath"/>
    <x v="3"/>
    <s v="Charulatha Kumar"/>
    <n v="9"/>
    <d v="2024-09-01T00:00:00"/>
    <x v="55"/>
    <n v="0.13510117270580893"/>
    <x v="2"/>
  </r>
  <r>
    <s v="INV102450"/>
    <x v="150"/>
    <s v="CUST0168"/>
    <s v="PRD0041"/>
    <s v="STR024"/>
    <s v="EMP0240"/>
    <n v="1"/>
    <n v="821.38"/>
    <n v="30"/>
    <n v="246.41"/>
    <n v="5"/>
    <n v="28.75"/>
    <n v="603.72"/>
    <n v="637.27"/>
    <n v="-62.299999999999955"/>
    <x v="0"/>
    <x v="0"/>
    <x v="0"/>
    <x v="0"/>
    <s v="13:09"/>
    <s v="Weekday"/>
    <x v="4"/>
    <n v="2"/>
    <n v="2025"/>
    <s v="Feb-2025"/>
    <x v="7"/>
    <s v="Skinny Fit"/>
    <x v="29"/>
    <s v="TrendMart Nellore Standard"/>
    <x v="0"/>
    <s v="Devi Naidu"/>
    <x v="0"/>
    <s v="Gopal Prasad"/>
    <n v="14"/>
    <d v="2025-02-01T00:00:00"/>
    <x v="163"/>
    <n v="-0.10319353342609149"/>
    <x v="1"/>
  </r>
  <r>
    <s v="INV102451"/>
    <x v="300"/>
    <s v="CUST0177"/>
    <s v="PRD0084"/>
    <s v="STR039"/>
    <s v="EMP0132"/>
    <n v="0"/>
    <n v="1346.73"/>
    <n v="0"/>
    <n v="0"/>
    <n v="12"/>
    <n v="0"/>
    <n v="0"/>
    <n v="0"/>
    <n v="0"/>
    <x v="3"/>
    <x v="3"/>
    <x v="0"/>
    <x v="0"/>
    <s v="11:03"/>
    <s v="Weekday"/>
    <x v="7"/>
    <n v="9"/>
    <n v="2024"/>
    <s v="Sep-2024"/>
    <x v="7"/>
    <s v="Bootcut"/>
    <x v="29"/>
    <s v="TrendMart Bengaluru High Street"/>
    <x v="2"/>
    <s v="Revathi Yadav"/>
    <x v="2"/>
    <s v="Vasanthi Gupta"/>
    <n v="9"/>
    <d v="2024-09-01T00:00:00"/>
    <x v="50"/>
    <n v="0"/>
    <x v="2"/>
  </r>
  <r>
    <s v="INV102452"/>
    <x v="54"/>
    <s v="CUST0482"/>
    <s v="PRD0037"/>
    <s v="STR007"/>
    <s v="EMP0009"/>
    <n v="1"/>
    <n v="900.07"/>
    <n v="10"/>
    <n v="90.01"/>
    <n v="5"/>
    <n v="40.5"/>
    <n v="850.56"/>
    <n v="671.19"/>
    <n v="138.86999999999989"/>
    <x v="4"/>
    <x v="4"/>
    <x v="1"/>
    <x v="0"/>
    <s v="15:28"/>
    <s v="Weekday"/>
    <x v="0"/>
    <n v="12"/>
    <n v="2024"/>
    <s v="Dec-2024"/>
    <x v="12"/>
    <s v="Sling Bag"/>
    <x v="10"/>
    <s v="TrendMart Thoothukudi Mall Kiosk"/>
    <x v="1"/>
    <s v="Suresh Mishra"/>
    <x v="1"/>
    <s v="Vinod Hegde"/>
    <n v="12"/>
    <d v="2024-12-01T00:00:00"/>
    <x v="167"/>
    <n v="0.16326890519187348"/>
    <x v="0"/>
  </r>
  <r>
    <s v="INV102453"/>
    <x v="111"/>
    <s v="CUST0666"/>
    <s v="PRD0043"/>
    <s v="STR015"/>
    <s v="EMP0091"/>
    <n v="1"/>
    <n v="3154.54"/>
    <n v="20"/>
    <n v="630.91"/>
    <n v="12"/>
    <n v="302.83999999999997"/>
    <n v="2826.47"/>
    <n v="2034.01"/>
    <n v="489.61999999999983"/>
    <x v="2"/>
    <x v="2"/>
    <x v="1"/>
    <x v="0"/>
    <s v="18:29"/>
    <s v="Weekday"/>
    <x v="9"/>
    <n v="11"/>
    <n v="2024"/>
    <s v="Nov-2024"/>
    <x v="12"/>
    <s v="Sling Bag"/>
    <x v="20"/>
    <s v="TrendMart Madurai Mall Kiosk"/>
    <x v="1"/>
    <s v="Arjun Chetty"/>
    <x v="3"/>
    <s v="Hari Nair"/>
    <n v="11"/>
    <d v="2024-11-01T00:00:00"/>
    <x v="63"/>
    <n v="0.17322667496913105"/>
    <x v="3"/>
  </r>
  <r>
    <s v="INV102454"/>
    <x v="300"/>
    <s v="CUST0076"/>
    <s v="PRD0233"/>
    <s v="STR051"/>
    <s v="EMP0156"/>
    <n v="2"/>
    <n v="1226.01"/>
    <n v="0"/>
    <n v="0"/>
    <n v="12"/>
    <n v="294.24"/>
    <n v="2746.26"/>
    <n v="1730.96"/>
    <n v="721.06000000000017"/>
    <x v="0"/>
    <x v="0"/>
    <x v="0"/>
    <x v="0"/>
    <s v="18:24"/>
    <s v="Weekday"/>
    <x v="7"/>
    <n v="9"/>
    <n v="2024"/>
    <s v="Sep-2024"/>
    <x v="8"/>
    <s v="A-Line Dress"/>
    <x v="10"/>
    <s v="TrendMart Kozhikode Outlet"/>
    <x v="1"/>
    <s v="Devraj Reddy"/>
    <x v="2"/>
    <s v="Deepthi Iyengar"/>
    <n v="9"/>
    <d v="2024-09-01T00:00:00"/>
    <x v="16"/>
    <n v="0.26256071894139671"/>
    <x v="2"/>
  </r>
  <r>
    <s v="INV102455"/>
    <x v="174"/>
    <s v="CUST0096"/>
    <s v="PRD0120"/>
    <s v="STR037"/>
    <s v="EMP0072"/>
    <n v="1"/>
    <n v="587.95000000000005"/>
    <n v="5"/>
    <n v="29.4"/>
    <n v="5"/>
    <n v="27.93"/>
    <n v="586.48"/>
    <n v="371.12"/>
    <n v="187.43"/>
    <x v="0"/>
    <x v="0"/>
    <x v="0"/>
    <x v="0"/>
    <s v="21:51"/>
    <s v="Weekday"/>
    <x v="2"/>
    <n v="5"/>
    <n v="2024"/>
    <s v="May-2024"/>
    <x v="18"/>
    <s v="Card Holder"/>
    <x v="9"/>
    <s v="TrendMart Vijayawada High Street"/>
    <x v="0"/>
    <s v="Tara Gopalakrishnan"/>
    <x v="0"/>
    <s v="Anitha Ramachandran"/>
    <n v="5"/>
    <d v="2024-05-01T00:00:00"/>
    <x v="120"/>
    <n v="0.31958464056745328"/>
    <x v="2"/>
  </r>
  <r>
    <s v="INV102457"/>
    <x v="130"/>
    <s v="CUST0280"/>
    <s v="PRD0173"/>
    <s v="STR092"/>
    <s v="EMP0206"/>
    <n v="2"/>
    <n v="2736.17"/>
    <n v="0"/>
    <n v="0"/>
    <n v="12"/>
    <n v="656.68"/>
    <n v="6129.02"/>
    <n v="3724.7"/>
    <n v="1747.6400000000008"/>
    <x v="2"/>
    <x v="2"/>
    <x v="0"/>
    <x v="0"/>
    <s v="20:39"/>
    <s v="Weekend"/>
    <x v="1"/>
    <n v="10"/>
    <n v="2024"/>
    <s v="Oct-2024"/>
    <x v="3"/>
    <s v="Slippers"/>
    <x v="23"/>
    <s v="TrendMart Kochi Standard"/>
    <x v="1"/>
    <s v="Yamini Shetty"/>
    <x v="3"/>
    <s v="Arjun Krishnan"/>
    <n v="10"/>
    <d v="2024-10-01T00:00:00"/>
    <x v="189"/>
    <n v="0.28514183344156174"/>
    <x v="2"/>
  </r>
  <r>
    <s v="INV102458"/>
    <x v="80"/>
    <s v="CUST0082"/>
    <s v="PRD0190"/>
    <s v="STR028"/>
    <s v="EMP0207"/>
    <n v="4"/>
    <n v="1416.47"/>
    <n v="0"/>
    <n v="0"/>
    <n v="12"/>
    <n v="679.91"/>
    <n v="6345.79"/>
    <n v="3657.4"/>
    <n v="2008.48"/>
    <x v="4"/>
    <x v="4"/>
    <x v="1"/>
    <x v="0"/>
    <s v="21:37"/>
    <s v="Weekend"/>
    <x v="1"/>
    <n v="10"/>
    <n v="2024"/>
    <s v="Oct-2024"/>
    <x v="15"/>
    <s v="Jacket"/>
    <x v="3"/>
    <s v="TrendMart Shivamogga Standard"/>
    <x v="2"/>
    <s v="Saranya Gounder"/>
    <x v="3"/>
    <s v="Chitra Bhat"/>
    <n v="10"/>
    <d v="2024-10-01T00:00:00"/>
    <x v="141"/>
    <n v="0.31650590391424865"/>
    <x v="2"/>
  </r>
  <r>
    <s v="INV102459"/>
    <x v="244"/>
    <s v="CUST0444"/>
    <s v="PRD0134"/>
    <s v="STR057"/>
    <s v="EMP0223"/>
    <n v="1"/>
    <n v="930.46"/>
    <n v="30"/>
    <n v="279.14"/>
    <n v="5"/>
    <n v="32.57"/>
    <n v="683.89"/>
    <n v="698.08"/>
    <n v="-46.760000000000055"/>
    <x v="0"/>
    <x v="0"/>
    <x v="0"/>
    <x v="0"/>
    <s v="16:35"/>
    <s v="Weekday"/>
    <x v="2"/>
    <n v="5"/>
    <n v="2024"/>
    <s v="May-2024"/>
    <x v="8"/>
    <s v="Maxi Dress"/>
    <x v="22"/>
    <s v="TrendMart Vellore Standard"/>
    <x v="1"/>
    <s v="Vinod Shetty"/>
    <x v="0"/>
    <s v="Meena Krishnan"/>
    <n v="5"/>
    <d v="2024-05-01T00:00:00"/>
    <x v="55"/>
    <n v="-6.837356884879156E-2"/>
    <x v="1"/>
  </r>
  <r>
    <s v="INV102460"/>
    <x v="333"/>
    <s v="CUST0671"/>
    <s v="PRD0027"/>
    <s v="STR062"/>
    <s v="EMP0141"/>
    <n v="1"/>
    <n v="2932.95"/>
    <n v="15"/>
    <n v="439.94"/>
    <n v="12"/>
    <n v="299.16000000000003"/>
    <n v="2792.17"/>
    <n v="2198.2199999999998"/>
    <n v="294.79000000000025"/>
    <x v="1"/>
    <x v="1"/>
    <x v="0"/>
    <x v="0"/>
    <s v="21:05"/>
    <s v="Weekday"/>
    <x v="5"/>
    <n v="6"/>
    <n v="2024"/>
    <s v="Jun-2024"/>
    <x v="12"/>
    <s v="Sling Bag"/>
    <x v="13"/>
    <s v="TrendMart Vijayawada Standard"/>
    <x v="0"/>
    <s v="Rajesh Sundaram"/>
    <x v="0"/>
    <s v="Dhruv Mishra"/>
    <n v="6"/>
    <d v="2024-06-01T00:00:00"/>
    <x v="92"/>
    <n v="0.10557738246596741"/>
    <x v="4"/>
  </r>
  <r>
    <s v="INV102461"/>
    <x v="161"/>
    <s v="CUST0092"/>
    <s v="PRD0160"/>
    <s v="STR013"/>
    <s v="EMP0020"/>
    <n v="2"/>
    <n v="1048.97"/>
    <n v="25"/>
    <n v="524.49"/>
    <n v="12"/>
    <n v="188.81"/>
    <n v="1762.26"/>
    <n v="1518"/>
    <n v="55.449999999999989"/>
    <x v="1"/>
    <x v="1"/>
    <x v="0"/>
    <x v="0"/>
    <s v="13:17"/>
    <s v="Weekday"/>
    <x v="8"/>
    <n v="3"/>
    <n v="2025"/>
    <s v="Mar-2025"/>
    <x v="7"/>
    <s v="Jeggings"/>
    <x v="18"/>
    <s v="TrendMart Nizamabad Standard"/>
    <x v="2"/>
    <s v="Jayaram Kumar"/>
    <x v="1"/>
    <s v="Eswar Prasad"/>
    <n v="15"/>
    <d v="2025-03-01T00:00:00"/>
    <x v="30"/>
    <n v="3.146527754133896E-2"/>
    <x v="1"/>
  </r>
  <r>
    <s v="INV102462"/>
    <x v="182"/>
    <s v="CUST0414"/>
    <s v="PRD0203"/>
    <s v="STR104"/>
    <s v="EMP0205"/>
    <n v="2"/>
    <n v="1205.31"/>
    <n v="20"/>
    <n v="482.12"/>
    <n v="12"/>
    <n v="231.42"/>
    <n v="2159.92"/>
    <n v="1829.44"/>
    <n v="99.060000000000031"/>
    <x v="0"/>
    <x v="0"/>
    <x v="0"/>
    <x v="0"/>
    <s v="12:12"/>
    <s v="Weekday"/>
    <x v="10"/>
    <n v="4"/>
    <n v="2024"/>
    <s v="Apr-2024"/>
    <x v="4"/>
    <s v="Sports T-Shirt"/>
    <x v="34"/>
    <s v="TrendMart Kochi High Street"/>
    <x v="1"/>
    <s v="Eswar Achari"/>
    <x v="1"/>
    <s v="Malini Gowda"/>
    <n v="4"/>
    <d v="2024-04-01T00:00:00"/>
    <x v="60"/>
    <n v="4.5862809733693853E-2"/>
    <x v="3"/>
  </r>
  <r>
    <s v="INV102463"/>
    <x v="67"/>
    <s v="CUST0703"/>
    <s v="PRD0128"/>
    <s v="STR047"/>
    <s v="EMP0285"/>
    <n v="1"/>
    <n v="1432.5"/>
    <n v="25"/>
    <n v="358.12"/>
    <n v="12"/>
    <n v="128.93"/>
    <n v="1203.31"/>
    <n v="844.65"/>
    <n v="229.72999999999996"/>
    <x v="1"/>
    <x v="1"/>
    <x v="1"/>
    <x v="0"/>
    <s v="20:40"/>
    <s v="Weekend"/>
    <x v="0"/>
    <n v="12"/>
    <n v="2024"/>
    <s v="Dec-2024"/>
    <x v="0"/>
    <s v="Straight Kurti"/>
    <x v="13"/>
    <s v="TrendMart Kurnool Standard"/>
    <x v="0"/>
    <s v="Baskar Sundaram"/>
    <x v="0"/>
    <s v="Chandran Krishnan"/>
    <n v="12"/>
    <d v="2024-12-01T00:00:00"/>
    <x v="19"/>
    <n v="0.19091505929477853"/>
    <x v="1"/>
  </r>
  <r>
    <s v="INV102464"/>
    <x v="140"/>
    <s v="CUST0356"/>
    <s v="PRD0117"/>
    <s v="STR008"/>
    <s v="EMP0127"/>
    <n v="4"/>
    <n v="1822.36"/>
    <n v="10"/>
    <n v="728.94"/>
    <n v="12"/>
    <n v="787.26"/>
    <n v="7347.76"/>
    <n v="5599.4"/>
    <n v="961.10000000000059"/>
    <x v="1"/>
    <x v="1"/>
    <x v="0"/>
    <x v="0"/>
    <s v="18:39"/>
    <s v="Weekday"/>
    <x v="11"/>
    <n v="8"/>
    <n v="2024"/>
    <s v="Aug-2024"/>
    <x v="8"/>
    <s v="Shirt Dress"/>
    <x v="8"/>
    <s v="TrendMart Kochi Mall Kiosk"/>
    <x v="1"/>
    <s v="Pranav Chettiar"/>
    <x v="3"/>
    <s v="Chandra Reddy"/>
    <n v="8"/>
    <d v="2024-08-01T00:00:00"/>
    <x v="10"/>
    <n v="0.13080176815791486"/>
    <x v="0"/>
  </r>
  <r>
    <s v="INV102465"/>
    <x v="276"/>
    <s v="CUST0477"/>
    <s v="PRD0228"/>
    <s v="STR048"/>
    <s v="EMP0127"/>
    <n v="1"/>
    <n v="1272.17"/>
    <n v="5"/>
    <n v="63.61"/>
    <n v="12"/>
    <n v="145.03"/>
    <n v="1353.59"/>
    <n v="903.3"/>
    <n v="305.26"/>
    <x v="0"/>
    <x v="0"/>
    <x v="0"/>
    <x v="0"/>
    <s v="19:10"/>
    <s v="Weekday"/>
    <x v="5"/>
    <n v="6"/>
    <n v="2024"/>
    <s v="Jun-2024"/>
    <x v="18"/>
    <s v="Bifold Wallet"/>
    <x v="8"/>
    <s v="TrendMart Guntur High Street"/>
    <x v="0"/>
    <s v="Bhavani Sundaram"/>
    <x v="0"/>
    <s v="Chandra Reddy"/>
    <n v="6"/>
    <d v="2024-06-01T00:00:00"/>
    <x v="61"/>
    <n v="0.22551880554673129"/>
    <x v="2"/>
  </r>
  <r>
    <s v="INV102466"/>
    <x v="129"/>
    <s v="CUST0453"/>
    <s v="PRD0049"/>
    <s v="STR052"/>
    <s v="EMP0001"/>
    <n v="2"/>
    <n v="1585.96"/>
    <n v="15"/>
    <n v="475.79"/>
    <n v="12"/>
    <n v="323.54000000000002"/>
    <n v="3019.67"/>
    <n v="2009.88"/>
    <n v="686.25"/>
    <x v="3"/>
    <x v="3"/>
    <x v="1"/>
    <x v="0"/>
    <s v="12:28"/>
    <s v="Weekday"/>
    <x v="0"/>
    <n v="12"/>
    <n v="2024"/>
    <s v="Dec-2024"/>
    <x v="4"/>
    <s v="Sports T-Shirt"/>
    <x v="36"/>
    <s v="TrendMart Guntur High Street"/>
    <x v="0"/>
    <s v="Thiru Iyer"/>
    <x v="1"/>
    <s v="Charulatha Kumar"/>
    <n v="12"/>
    <d v="2024-12-01T00:00:00"/>
    <x v="77"/>
    <n v="0.22725993237671666"/>
    <x v="4"/>
  </r>
  <r>
    <s v="INV102467"/>
    <x v="301"/>
    <s v="CUST0596"/>
    <s v="PRD0141"/>
    <s v="STR078"/>
    <s v="EMP0255"/>
    <n v="4"/>
    <n v="724.81"/>
    <n v="10"/>
    <n v="289.92"/>
    <n v="5"/>
    <n v="130.47"/>
    <n v="2739.79"/>
    <n v="2190.6799999999998"/>
    <n v="418.6400000000001"/>
    <x v="0"/>
    <x v="0"/>
    <x v="0"/>
    <x v="0"/>
    <s v="17:49"/>
    <s v="Weekday"/>
    <x v="0"/>
    <n v="12"/>
    <n v="2024"/>
    <s v="Dec-2024"/>
    <x v="10"/>
    <s v="Formal Top"/>
    <x v="12"/>
    <s v="TrendMart Vellore Standard"/>
    <x v="1"/>
    <s v="Sangeeta Mishra"/>
    <x v="1"/>
    <s v="Venkat Sharma"/>
    <n v="12"/>
    <d v="2024-12-01T00:00:00"/>
    <x v="62"/>
    <n v="0.15280003211925006"/>
    <x v="0"/>
  </r>
  <r>
    <s v="INV102468"/>
    <x v="29"/>
    <s v="CUST0787"/>
    <s v="PRD0154"/>
    <s v="STR085"/>
    <s v="EMP0173"/>
    <n v="3"/>
    <n v="610.52"/>
    <n v="30"/>
    <n v="549.47"/>
    <n v="5"/>
    <n v="64.099999999999994"/>
    <n v="1346.19"/>
    <n v="1119.81"/>
    <n v="162.28000000000011"/>
    <x v="4"/>
    <x v="4"/>
    <x v="1"/>
    <x v="0"/>
    <s v="10:17"/>
    <s v="Weekday"/>
    <x v="8"/>
    <n v="3"/>
    <n v="2025"/>
    <s v="Mar-2025"/>
    <x v="1"/>
    <s v="Graphic Tee"/>
    <x v="12"/>
    <s v="TrendMart Nizamabad Outlet"/>
    <x v="2"/>
    <s v="Chitra Srinivasan"/>
    <x v="3"/>
    <s v="Logesh Gopalakrishnan"/>
    <n v="15"/>
    <d v="2025-03-01T00:00:00"/>
    <x v="225"/>
    <n v="0.12054761957821712"/>
    <x v="1"/>
  </r>
  <r>
    <s v="INV102469"/>
    <x v="295"/>
    <s v="CUST0738"/>
    <s v="PRD0130"/>
    <s v="STR075"/>
    <s v="EMP0258"/>
    <n v="1"/>
    <n v="1619.97"/>
    <n v="10"/>
    <n v="162"/>
    <n v="12"/>
    <n v="174.96"/>
    <n v="1632.93"/>
    <n v="962.17"/>
    <n v="495.80000000000007"/>
    <x v="0"/>
    <x v="0"/>
    <x v="0"/>
    <x v="0"/>
    <s v="10:02"/>
    <s v="Weekend"/>
    <x v="9"/>
    <n v="11"/>
    <n v="2024"/>
    <s v="Nov-2024"/>
    <x v="2"/>
    <s v="Cotton Saree"/>
    <x v="47"/>
    <s v="TrendMart Chennai Standard"/>
    <x v="1"/>
    <s v="Anjali Nair"/>
    <x v="2"/>
    <s v="Preethi Singh"/>
    <n v="11"/>
    <d v="2024-11-01T00:00:00"/>
    <x v="132"/>
    <n v="0.30362599744018426"/>
    <x v="0"/>
  </r>
  <r>
    <s v="INV102470"/>
    <x v="65"/>
    <s v="CUST0710"/>
    <s v="PRD0043"/>
    <s v="STR088"/>
    <s v="EMP0240"/>
    <n v="4"/>
    <n v="3140.01"/>
    <n v="25"/>
    <n v="3140.01"/>
    <n v="12"/>
    <n v="1130.4000000000001"/>
    <n v="10550.43"/>
    <n v="8136.04"/>
    <n v="1283.9900000000002"/>
    <x v="3"/>
    <x v="3"/>
    <x v="0"/>
    <x v="0"/>
    <s v="17:00"/>
    <s v="Weekday"/>
    <x v="4"/>
    <n v="2"/>
    <n v="2025"/>
    <s v="Feb-2025"/>
    <x v="12"/>
    <s v="Sling Bag"/>
    <x v="20"/>
    <s v="TrendMart Warangal High Street"/>
    <x v="2"/>
    <s v="Pranav Gopalakrishnan"/>
    <x v="1"/>
    <s v="Gopal Prasad"/>
    <n v="14"/>
    <d v="2025-02-01T00:00:00"/>
    <x v="63"/>
    <n v="0.12170025297547116"/>
    <x v="1"/>
  </r>
  <r>
    <s v="INV102471"/>
    <x v="267"/>
    <s v="CUST0684"/>
    <s v="PRD0194"/>
    <s v="STR021"/>
    <s v="EMP0073"/>
    <n v="1"/>
    <n v="441.02"/>
    <n v="5"/>
    <n v="22.05"/>
    <n v="5"/>
    <n v="20.95"/>
    <n v="439.92"/>
    <n v="319.07"/>
    <n v="99.90000000000002"/>
    <x v="0"/>
    <x v="0"/>
    <x v="0"/>
    <x v="0"/>
    <s v="12:06"/>
    <s v="Weekend"/>
    <x v="8"/>
    <n v="3"/>
    <n v="2025"/>
    <s v="Mar-2025"/>
    <x v="19"/>
    <s v="Leather Belt"/>
    <x v="45"/>
    <s v="TrendMart Kozhikode Standard"/>
    <x v="1"/>
    <s v="Meena Gowda"/>
    <x v="3"/>
    <s v="Sathish Sundaram"/>
    <n v="15"/>
    <d v="2025-03-01T00:00:00"/>
    <x v="238"/>
    <n v="0.22708674304418988"/>
    <x v="2"/>
  </r>
  <r>
    <s v="INV102472"/>
    <x v="45"/>
    <s v="CUST0037"/>
    <s v="PRD0006"/>
    <s v="STR071"/>
    <s v="EMP0149"/>
    <n v="2"/>
    <n v="1136.93"/>
    <n v="10"/>
    <n v="227.39"/>
    <n v="12"/>
    <n v="245.58"/>
    <n v="2292.0500000000002"/>
    <n v="1507.46"/>
    <n v="539.0100000000001"/>
    <x v="0"/>
    <x v="0"/>
    <x v="1"/>
    <x v="1"/>
    <s v="19:32"/>
    <s v="Weekday"/>
    <x v="5"/>
    <n v="6"/>
    <n v="2024"/>
    <s v="Jun-2024"/>
    <x v="19"/>
    <s v="Braided Belt"/>
    <x v="34"/>
    <s v="TrendMart Kannur Standard"/>
    <x v="1"/>
    <s v="Malathi Naicker"/>
    <x v="2"/>
    <s v="Vasanthi Kamath"/>
    <n v="6"/>
    <d v="2024-06-01T00:00:00"/>
    <x v="224"/>
    <n v="0.2351650269409481"/>
    <x v="0"/>
  </r>
  <r>
    <s v="INV102473"/>
    <x v="272"/>
    <s v="CUST0243"/>
    <s v="PRD0005"/>
    <s v="STR093"/>
    <s v="EMP0205"/>
    <n v="3"/>
    <n v="2584.81"/>
    <n v="10"/>
    <n v="775.44"/>
    <n v="12"/>
    <n v="837.48"/>
    <n v="7816.47"/>
    <n v="5418.09"/>
    <n v="1560.9"/>
    <x v="2"/>
    <x v="2"/>
    <x v="0"/>
    <x v="0"/>
    <s v="21:19"/>
    <s v="Weekend"/>
    <x v="9"/>
    <n v="11"/>
    <n v="2024"/>
    <s v="Nov-2024"/>
    <x v="9"/>
    <s v="Digital Watch"/>
    <x v="13"/>
    <s v="TrendMart Thiruvananthapuram High Street"/>
    <x v="1"/>
    <s v="Swathi Yadav"/>
    <x v="0"/>
    <s v="Malini Gowda"/>
    <n v="11"/>
    <d v="2024-11-01T00:00:00"/>
    <x v="184"/>
    <n v="0.19969372363739643"/>
    <x v="0"/>
  </r>
  <r>
    <s v="INV102474"/>
    <x v="163"/>
    <s v="CUST0367"/>
    <s v="PRD0189"/>
    <s v="STR083"/>
    <s v="EMP0173"/>
    <n v="4"/>
    <n v="1454.81"/>
    <n v="0"/>
    <n v="0"/>
    <n v="12"/>
    <n v="698.31"/>
    <n v="6517.55"/>
    <n v="3785.2"/>
    <n v="2034.0400000000004"/>
    <x v="1"/>
    <x v="1"/>
    <x v="0"/>
    <x v="0"/>
    <s v="18:35"/>
    <s v="Weekday"/>
    <x v="0"/>
    <n v="12"/>
    <n v="2024"/>
    <s v="Dec-2024"/>
    <x v="9"/>
    <s v="Smart Watch"/>
    <x v="11"/>
    <s v="TrendMart Tumakuru Outlet"/>
    <x v="2"/>
    <s v="Sandeep Reddy"/>
    <x v="0"/>
    <s v="Logesh Gopalakrishnan"/>
    <n v="12"/>
    <d v="2024-12-01T00:00:00"/>
    <x v="14"/>
    <n v="0.31208659695744573"/>
    <x v="2"/>
  </r>
  <r>
    <s v="INV102475"/>
    <x v="149"/>
    <s v="CUST0175"/>
    <s v="PRD0093"/>
    <s v="STR024"/>
    <s v="EMP0173"/>
    <n v="1"/>
    <n v="1007.33"/>
    <n v="0"/>
    <n v="0"/>
    <n v="12"/>
    <n v="120.88"/>
    <n v="1128.21"/>
    <n v="568.05999999999995"/>
    <n v="439.2700000000001"/>
    <x v="4"/>
    <x v="4"/>
    <x v="1"/>
    <x v="0"/>
    <s v="17:05"/>
    <s v="Weekend"/>
    <x v="0"/>
    <n v="12"/>
    <n v="2024"/>
    <s v="Dec-2024"/>
    <x v="0"/>
    <s v="Anarkali Kurti"/>
    <x v="33"/>
    <s v="TrendMart Nellore Standard"/>
    <x v="0"/>
    <s v="Akhila Naicker"/>
    <x v="0"/>
    <s v="Logesh Gopalakrishnan"/>
    <n v="12"/>
    <d v="2024-12-01T00:00:00"/>
    <x v="54"/>
    <n v="0.38935127325586555"/>
    <x v="2"/>
  </r>
  <r>
    <s v="INV102476"/>
    <x v="144"/>
    <s v="CUST0397"/>
    <s v="PRD0071"/>
    <s v="STR044"/>
    <s v="EMP0225"/>
    <n v="1"/>
    <n v="820.61"/>
    <n v="0"/>
    <n v="0"/>
    <n v="5"/>
    <n v="41.03"/>
    <n v="861.64"/>
    <n v="534.80999999999995"/>
    <n v="285.80000000000007"/>
    <x v="0"/>
    <x v="0"/>
    <x v="0"/>
    <x v="0"/>
    <s v="11:58"/>
    <s v="Weekday"/>
    <x v="8"/>
    <n v="3"/>
    <n v="2025"/>
    <s v="Mar-2025"/>
    <x v="10"/>
    <s v="Casual Top"/>
    <x v="4"/>
    <s v="TrendMart Warangal High Street"/>
    <x v="2"/>
    <s v="Kalpana Achari"/>
    <x v="1"/>
    <s v="Swathi Achari"/>
    <n v="15"/>
    <d v="2025-03-01T00:00:00"/>
    <x v="17"/>
    <n v="0.33169305046190994"/>
    <x v="2"/>
  </r>
  <r>
    <s v="INV102477"/>
    <x v="60"/>
    <s v="CUST0103"/>
    <s v="PRD0199"/>
    <s v="STR020"/>
    <s v="EMP0045"/>
    <n v="1"/>
    <n v="3681.94"/>
    <n v="0"/>
    <n v="0"/>
    <n v="12"/>
    <n v="441.83"/>
    <n v="4123.7700000000004"/>
    <n v="2424.62"/>
    <n v="1257.3200000000006"/>
    <x v="1"/>
    <x v="1"/>
    <x v="0"/>
    <x v="0"/>
    <s v="11:01"/>
    <s v="Weekend"/>
    <x v="11"/>
    <n v="8"/>
    <n v="2024"/>
    <s v="Aug-2024"/>
    <x v="3"/>
    <s v="Formal Shoes"/>
    <x v="4"/>
    <s v="TrendMart Guntur Standard"/>
    <x v="0"/>
    <s v="Yogesh Venkatesan"/>
    <x v="0"/>
    <s v="Chitra Chettiar"/>
    <n v="8"/>
    <d v="2024-08-01T00:00:00"/>
    <x v="5"/>
    <n v="0.30489576285777348"/>
    <x v="2"/>
  </r>
  <r>
    <s v="INV102478"/>
    <x v="137"/>
    <s v="CUST0752"/>
    <s v="PRD0109"/>
    <s v="STR023"/>
    <s v="EMP0127"/>
    <n v="2"/>
    <n v="1646.98"/>
    <n v="5"/>
    <n v="164.7"/>
    <n v="12"/>
    <n v="375.51"/>
    <n v="3504.77"/>
    <n v="2184.86"/>
    <n v="944.39999999999986"/>
    <x v="3"/>
    <x v="3"/>
    <x v="1"/>
    <x v="0"/>
    <s v="14:04"/>
    <s v="Weekday"/>
    <x v="0"/>
    <n v="12"/>
    <n v="2024"/>
    <s v="Dec-2024"/>
    <x v="15"/>
    <s v="Jacket"/>
    <x v="16"/>
    <s v="TrendMart Thoothukudi High Street"/>
    <x v="1"/>
    <s v="Hariharan Iyer"/>
    <x v="1"/>
    <s v="Chandra Reddy"/>
    <n v="12"/>
    <d v="2024-12-01T00:00:00"/>
    <x v="171"/>
    <n v="0.2694613341246358"/>
    <x v="2"/>
  </r>
  <r>
    <s v="INV102479"/>
    <x v="65"/>
    <s v="CUST0366"/>
    <s v="PRD0187"/>
    <s v="STR090"/>
    <s v="EMP0001"/>
    <n v="3"/>
    <n v="2717.14"/>
    <n v="30"/>
    <n v="2445.4299999999998"/>
    <n v="12"/>
    <n v="684.72"/>
    <n v="6390.71"/>
    <n v="5875.17"/>
    <n v="-169.18000000000006"/>
    <x v="2"/>
    <x v="2"/>
    <x v="0"/>
    <x v="0"/>
    <s v="19:51"/>
    <s v="Weekday"/>
    <x v="4"/>
    <n v="2"/>
    <n v="2025"/>
    <s v="Feb-2025"/>
    <x v="16"/>
    <s v="Sherwani"/>
    <x v="8"/>
    <s v="TrendMart Kannur Outlet"/>
    <x v="1"/>
    <s v="Siddharth Hegde"/>
    <x v="1"/>
    <s v="Charulatha Kumar"/>
    <n v="14"/>
    <d v="2025-02-01T00:00:00"/>
    <x v="219"/>
    <n v="-2.6472801926546514E-2"/>
    <x v="1"/>
  </r>
  <r>
    <s v="INV102480"/>
    <x v="317"/>
    <s v="CUST0801"/>
    <s v="PRD0129"/>
    <s v="STR018"/>
    <s v="EMP0090"/>
    <n v="4"/>
    <n v="647.4"/>
    <n v="25"/>
    <n v="647.4"/>
    <n v="5"/>
    <n v="97.11"/>
    <n v="2039.31"/>
    <n v="1614.84"/>
    <n v="327.36"/>
    <x v="2"/>
    <x v="2"/>
    <x v="1"/>
    <x v="0"/>
    <s v="14:17"/>
    <s v="Weekday"/>
    <x v="2"/>
    <n v="5"/>
    <n v="2024"/>
    <s v="May-2024"/>
    <x v="6"/>
    <s v="Cap"/>
    <x v="2"/>
    <s v="TrendMart Visakhapatnam High Street"/>
    <x v="0"/>
    <s v="Anusuya Yadav"/>
    <x v="3"/>
    <s v="Padma Gounder"/>
    <n v="5"/>
    <d v="2024-05-01T00:00:00"/>
    <x v="54"/>
    <n v="0.16052488341644969"/>
    <x v="1"/>
  </r>
  <r>
    <s v="INV102481"/>
    <x v="156"/>
    <s v="CUST0487"/>
    <s v="PRD0176"/>
    <s v="STR009"/>
    <s v="EMP0203"/>
    <n v="1"/>
    <n v="1147.7"/>
    <n v="5"/>
    <n v="57.38"/>
    <n v="12"/>
    <n v="130.84"/>
    <n v="1221.1600000000001"/>
    <n v="770.73"/>
    <n v="319.59000000000003"/>
    <x v="0"/>
    <x v="0"/>
    <x v="0"/>
    <x v="0"/>
    <s v="12:05"/>
    <s v="Weekday"/>
    <x v="10"/>
    <n v="4"/>
    <n v="2024"/>
    <s v="Apr-2024"/>
    <x v="0"/>
    <s v="A-Line Kurti"/>
    <x v="32"/>
    <s v="TrendMart Thrissur High Street"/>
    <x v="1"/>
    <s v="Malathi Krishnan"/>
    <x v="0"/>
    <s v="Rani Mishra"/>
    <n v="4"/>
    <d v="2024-04-01T00:00:00"/>
    <x v="168"/>
    <n v="0.26171017720855583"/>
    <x v="2"/>
  </r>
  <r>
    <s v="INV102482"/>
    <x v="99"/>
    <s v="CUST0448"/>
    <s v="PRD0090"/>
    <s v="STR080"/>
    <s v="EMP0260"/>
    <n v="3"/>
    <n v="686.67"/>
    <n v="10"/>
    <n v="206"/>
    <n v="5"/>
    <n v="92.7"/>
    <n v="1946.71"/>
    <n v="1257.8399999999999"/>
    <n v="596.17000000000007"/>
    <x v="0"/>
    <x v="0"/>
    <x v="0"/>
    <x v="0"/>
    <s v="19:18"/>
    <s v="Weekend"/>
    <x v="10"/>
    <n v="4"/>
    <n v="2024"/>
    <s v="Apr-2024"/>
    <x v="1"/>
    <s v="Round Neck"/>
    <x v="19"/>
    <s v="TrendMart Kochi High Street"/>
    <x v="1"/>
    <s v="Anusuya Kumar"/>
    <x v="0"/>
    <s v="Malathi Varma"/>
    <n v="4"/>
    <d v="2024-04-01T00:00:00"/>
    <x v="31"/>
    <n v="0.30624489523349657"/>
    <x v="0"/>
  </r>
  <r>
    <s v="INV102483"/>
    <x v="13"/>
    <s v="CUST0502"/>
    <s v="PRD0161"/>
    <s v="STR007"/>
    <s v="EMP0141"/>
    <n v="2"/>
    <n v="867.55"/>
    <n v="5"/>
    <n v="86.75"/>
    <n v="5"/>
    <n v="82.42"/>
    <n v="1730.77"/>
    <n v="1137.06"/>
    <n v="511.29"/>
    <x v="3"/>
    <x v="3"/>
    <x v="1"/>
    <x v="0"/>
    <s v="11:26"/>
    <s v="Weekday"/>
    <x v="2"/>
    <n v="5"/>
    <n v="2024"/>
    <s v="May-2024"/>
    <x v="0"/>
    <s v="Printed Kurti"/>
    <x v="14"/>
    <s v="TrendMart Thoothukudi Mall Kiosk"/>
    <x v="1"/>
    <s v="Naresh Pillai"/>
    <x v="3"/>
    <s v="Dhruv Mishra"/>
    <n v="5"/>
    <d v="2024-05-01T00:00:00"/>
    <x v="33"/>
    <n v="0.29541186870583613"/>
    <x v="2"/>
  </r>
  <r>
    <s v="INV102484"/>
    <x v="119"/>
    <s v="CUST0843"/>
    <s v="PRD0194"/>
    <s v="STR021"/>
    <s v="EMP0091"/>
    <n v="3"/>
    <n v="423.58"/>
    <n v="15"/>
    <n v="190.61"/>
    <n v="5"/>
    <n v="54.01"/>
    <n v="1134.1400000000001"/>
    <n v="957.21"/>
    <n v="122.92000000000007"/>
    <x v="1"/>
    <x v="1"/>
    <x v="0"/>
    <x v="0"/>
    <s v="16:13"/>
    <s v="Weekday"/>
    <x v="3"/>
    <n v="7"/>
    <n v="2024"/>
    <s v="Jul-2024"/>
    <x v="19"/>
    <s v="Leather Belt"/>
    <x v="45"/>
    <s v="TrendMart Kozhikode Standard"/>
    <x v="1"/>
    <s v="Ramesh Subramaniam"/>
    <x v="1"/>
    <s v="Hari Nair"/>
    <n v="7"/>
    <d v="2024-07-01T00:00:00"/>
    <x v="238"/>
    <n v="0.10838168127391686"/>
    <x v="4"/>
  </r>
  <r>
    <s v="INV102485"/>
    <x v="152"/>
    <s v="CUST0046"/>
    <s v="PRD0236"/>
    <s v="STR047"/>
    <s v="EMP0207"/>
    <n v="3"/>
    <n v="659.15"/>
    <n v="25"/>
    <n v="494.36"/>
    <n v="5"/>
    <n v="74.150000000000006"/>
    <n v="1557.24"/>
    <n v="1253.76"/>
    <n v="229.33"/>
    <x v="2"/>
    <x v="2"/>
    <x v="0"/>
    <x v="0"/>
    <s v="15:57"/>
    <s v="Weekday"/>
    <x v="2"/>
    <n v="5"/>
    <n v="2024"/>
    <s v="May-2024"/>
    <x v="1"/>
    <s v="Graphic Tee"/>
    <x v="1"/>
    <s v="TrendMart Kurnool Standard"/>
    <x v="0"/>
    <s v="Saranya Rao"/>
    <x v="0"/>
    <s v="Chitra Bhat"/>
    <n v="5"/>
    <d v="2024-05-01T00:00:00"/>
    <x v="81"/>
    <n v="0.14726695949243535"/>
    <x v="1"/>
  </r>
  <r>
    <s v="INV102486"/>
    <x v="231"/>
    <s v="CUST0407"/>
    <s v="PRD0145"/>
    <s v="STR113"/>
    <s v="EMP0255"/>
    <n v="2"/>
    <n v="1726.93"/>
    <n v="30"/>
    <n v="1036.1600000000001"/>
    <n v="12"/>
    <n v="290.12"/>
    <n v="2707.82"/>
    <n v="2266.54"/>
    <n v="151.1600000000002"/>
    <x v="4"/>
    <x v="4"/>
    <x v="1"/>
    <x v="0"/>
    <s v="21:17"/>
    <s v="Weekday"/>
    <x v="11"/>
    <n v="8"/>
    <n v="2024"/>
    <s v="Aug-2024"/>
    <x v="8"/>
    <s v="Shirt Dress"/>
    <x v="42"/>
    <s v="TrendMart Mangaluru High Street"/>
    <x v="2"/>
    <s v="Chandrika Yadav"/>
    <x v="3"/>
    <s v="Venkat Sharma"/>
    <n v="8"/>
    <d v="2024-08-01T00:00:00"/>
    <x v="94"/>
    <n v="5.5823503777946905E-2"/>
    <x v="1"/>
  </r>
  <r>
    <s v="INV102487"/>
    <x v="160"/>
    <s v="CUST0719"/>
    <s v="PRD0209"/>
    <s v="STR032"/>
    <s v="EMP0061"/>
    <n v="1"/>
    <n v="1240.55"/>
    <n v="10"/>
    <n v="124.06"/>
    <n v="12"/>
    <n v="133.97999999999999"/>
    <n v="1250.47"/>
    <n v="871.26"/>
    <n v="245.23000000000005"/>
    <x v="0"/>
    <x v="0"/>
    <x v="0"/>
    <x v="0"/>
    <s v="14:25"/>
    <s v="Weekday"/>
    <x v="5"/>
    <n v="6"/>
    <n v="2024"/>
    <s v="Jun-2024"/>
    <x v="17"/>
    <s v="Formal Trouser"/>
    <x v="11"/>
    <s v="TrendMart Kochi Standard"/>
    <x v="1"/>
    <s v="Preethi Bhat"/>
    <x v="0"/>
    <s v="Ganapathy Naidu"/>
    <n v="6"/>
    <d v="2024-06-01T00:00:00"/>
    <x v="245"/>
    <n v="0.1961102625412845"/>
    <x v="0"/>
  </r>
  <r>
    <s v="INV102488"/>
    <x v="198"/>
    <s v="CUST0044"/>
    <s v="PRD0207"/>
    <s v="STR101"/>
    <s v="EMP0215"/>
    <n v="2"/>
    <n v="4362.9799999999996"/>
    <n v="30"/>
    <n v="2617.79"/>
    <n v="12"/>
    <n v="732.98"/>
    <n v="6841.15"/>
    <n v="6046.26"/>
    <n v="61.9099999999994"/>
    <x v="1"/>
    <x v="1"/>
    <x v="1"/>
    <x v="0"/>
    <s v="14:25"/>
    <s v="Weekday"/>
    <x v="10"/>
    <n v="4"/>
    <n v="2024"/>
    <s v="Apr-2024"/>
    <x v="2"/>
    <s v="Georgette Saree"/>
    <x v="3"/>
    <s v="TrendMart Thiruvananthapuram Standard"/>
    <x v="1"/>
    <s v="Thiru Natarajan"/>
    <x v="2"/>
    <s v="Praveen Gupta"/>
    <n v="4"/>
    <d v="2024-04-01T00:00:00"/>
    <x v="193"/>
    <n v="9.0496480854826162E-3"/>
    <x v="1"/>
  </r>
  <r>
    <s v="INV102489"/>
    <x v="347"/>
    <s v="CUST0423"/>
    <s v="PRD0120"/>
    <s v="STR043"/>
    <s v="EMP0255"/>
    <n v="1"/>
    <n v="580.69000000000005"/>
    <n v="25"/>
    <n v="145.16999999999999"/>
    <n v="5"/>
    <n v="21.78"/>
    <n v="457.3"/>
    <n v="371.12"/>
    <n v="64.400000000000006"/>
    <x v="0"/>
    <x v="0"/>
    <x v="0"/>
    <x v="0"/>
    <s v="14:05"/>
    <s v="Weekday"/>
    <x v="11"/>
    <n v="8"/>
    <n v="2024"/>
    <s v="Aug-2024"/>
    <x v="18"/>
    <s v="Card Holder"/>
    <x v="9"/>
    <s v="TrendMart Mangaluru Standard"/>
    <x v="2"/>
    <s v="Dhruv Rao"/>
    <x v="0"/>
    <s v="Venkat Sharma"/>
    <n v="8"/>
    <d v="2024-08-01T00:00:00"/>
    <x v="120"/>
    <n v="0.14082659085939209"/>
    <x v="1"/>
  </r>
  <r>
    <s v="INV102490"/>
    <x v="167"/>
    <s v="CUST0061"/>
    <s v="PRD0066"/>
    <s v="STR079"/>
    <s v="EMP0147"/>
    <n v="4"/>
    <n v="1309.6400000000001"/>
    <n v="10"/>
    <n v="523.86"/>
    <n v="12"/>
    <n v="565.76"/>
    <n v="5280.46"/>
    <n v="3799.88"/>
    <n v="914.81999999999994"/>
    <x v="3"/>
    <x v="3"/>
    <x v="0"/>
    <x v="0"/>
    <s v="10:08"/>
    <s v="Weekday"/>
    <x v="10"/>
    <n v="4"/>
    <n v="2024"/>
    <s v="Apr-2024"/>
    <x v="18"/>
    <s v="Leather Wallet"/>
    <x v="38"/>
    <s v="TrendMart Dindigul High Street"/>
    <x v="1"/>
    <s v="Dhruv Gowda"/>
    <x v="3"/>
    <s v="Yogesh Chettiar"/>
    <n v="4"/>
    <d v="2024-04-01T00:00:00"/>
    <x v="179"/>
    <n v="0.17324627021130734"/>
    <x v="0"/>
  </r>
  <r>
    <s v="INV102491"/>
    <x v="53"/>
    <s v="CUST0838"/>
    <s v="PRD0221"/>
    <s v="STR006"/>
    <s v="EMP0149"/>
    <n v="0"/>
    <n v="724.53"/>
    <n v="10"/>
    <n v="0"/>
    <n v="5"/>
    <n v="0"/>
    <n v="0"/>
    <n v="0"/>
    <n v="0"/>
    <x v="0"/>
    <x v="0"/>
    <x v="0"/>
    <x v="0"/>
    <s v="21:53"/>
    <s v="Weekday"/>
    <x v="1"/>
    <n v="10"/>
    <n v="2024"/>
    <s v="Oct-2024"/>
    <x v="4"/>
    <s v="Track Suit"/>
    <x v="40"/>
    <s v="TrendMart Vellore Standard"/>
    <x v="1"/>
    <s v="Siddharth Subramaniam"/>
    <x v="0"/>
    <s v="Vasanthi Kamath"/>
    <n v="10"/>
    <d v="2024-10-01T00:00:00"/>
    <x v="226"/>
    <n v="0"/>
    <x v="0"/>
  </r>
  <r>
    <s v="INV102492"/>
    <x v="289"/>
    <s v="CUST0585"/>
    <s v="PRD0070"/>
    <s v="STR093"/>
    <s v="EMP0015"/>
    <n v="1"/>
    <n v="833.12"/>
    <n v="20"/>
    <n v="166.62"/>
    <n v="5"/>
    <n v="33.33"/>
    <n v="699.83"/>
    <n v="565.45000000000005"/>
    <n v="101.05"/>
    <x v="3"/>
    <x v="3"/>
    <x v="0"/>
    <x v="0"/>
    <s v="13:24"/>
    <s v="Weekday"/>
    <x v="11"/>
    <n v="8"/>
    <n v="2024"/>
    <s v="Aug-2024"/>
    <x v="13"/>
    <s v="Boys Shirt"/>
    <x v="13"/>
    <s v="TrendMart Thiruvananthapuram High Street"/>
    <x v="1"/>
    <s v="Preethi Gowda"/>
    <x v="1"/>
    <s v="Vikram Bhat"/>
    <n v="8"/>
    <d v="2024-08-01T00:00:00"/>
    <x v="145"/>
    <n v="0.14439220953660173"/>
    <x v="3"/>
  </r>
  <r>
    <s v="INV102493"/>
    <x v="256"/>
    <s v="CUST0210"/>
    <s v="PRD0013"/>
    <s v="STR016"/>
    <s v="EMP0206"/>
    <n v="2"/>
    <n v="769.09"/>
    <n v="10"/>
    <n v="153.82"/>
    <n v="5"/>
    <n v="69.22"/>
    <n v="1453.58"/>
    <n v="1100.02"/>
    <n v="284.33999999999992"/>
    <x v="5"/>
    <x v="5"/>
    <x v="0"/>
    <x v="0"/>
    <s v="14:17"/>
    <s v="Weekday"/>
    <x v="2"/>
    <n v="5"/>
    <n v="2024"/>
    <s v="May-2024"/>
    <x v="10"/>
    <s v="Crop Top"/>
    <x v="8"/>
    <s v="TrendMart Visakhapatnam Flagship"/>
    <x v="0"/>
    <s v="Priya Pandian"/>
    <x v="0"/>
    <s v="Arjun Krishnan"/>
    <n v="5"/>
    <d v="2024-05-01T00:00:00"/>
    <x v="15"/>
    <n v="0.19561358851937968"/>
    <x v="0"/>
  </r>
  <r>
    <s v="INV102494"/>
    <x v="210"/>
    <s v="CUST0671"/>
    <s v="PRD0019"/>
    <s v="STR051"/>
    <s v="EMP0225"/>
    <n v="1"/>
    <n v="602.02"/>
    <n v="10"/>
    <n v="60.2"/>
    <n v="5"/>
    <n v="27.09"/>
    <n v="568.91"/>
    <n v="413.39"/>
    <n v="128.42999999999998"/>
    <x v="2"/>
    <x v="2"/>
    <x v="0"/>
    <x v="0"/>
    <s v="17:11"/>
    <s v="Weekday"/>
    <x v="9"/>
    <n v="11"/>
    <n v="2024"/>
    <s v="Nov-2024"/>
    <x v="13"/>
    <s v="Kids T-Shirt"/>
    <x v="22"/>
    <s v="TrendMart Kozhikode Outlet"/>
    <x v="1"/>
    <s v="Rajesh Sundaram"/>
    <x v="0"/>
    <s v="Swathi Achari"/>
    <n v="11"/>
    <d v="2024-11-01T00:00:00"/>
    <x v="38"/>
    <n v="0.22574748202703412"/>
    <x v="0"/>
  </r>
  <r>
    <s v="INV102495"/>
    <x v="131"/>
    <s v="CUST0214"/>
    <s v="PRD0198"/>
    <s v="STR066"/>
    <s v="EMP0121"/>
    <n v="3"/>
    <n v="782.44"/>
    <n v="15"/>
    <n v="352.1"/>
    <n v="5"/>
    <n v="99.76"/>
    <n v="2094.98"/>
    <n v="1755.78"/>
    <n v="239.44000000000005"/>
    <x v="2"/>
    <x v="2"/>
    <x v="1"/>
    <x v="0"/>
    <s v="16:59"/>
    <s v="Weekday"/>
    <x v="2"/>
    <n v="5"/>
    <n v="2024"/>
    <s v="May-2024"/>
    <x v="17"/>
    <s v="Formal Trouser"/>
    <x v="38"/>
    <s v="TrendMart Dindigul Standard"/>
    <x v="1"/>
    <s v="Bhavani Mudaliar"/>
    <x v="0"/>
    <s v="Yamini Pandian"/>
    <n v="5"/>
    <d v="2024-05-01T00:00:00"/>
    <x v="182"/>
    <n v="0.11429226054664009"/>
    <x v="4"/>
  </r>
  <r>
    <s v="INV102496"/>
    <x v="175"/>
    <s v="CUST0828"/>
    <s v="PRD0165"/>
    <s v="STR094"/>
    <s v="EMP0073"/>
    <n v="1"/>
    <n v="1127.83"/>
    <n v="20"/>
    <n v="225.57"/>
    <n v="12"/>
    <n v="108.27"/>
    <n v="1010.53"/>
    <n v="754.73"/>
    <n v="147.52999999999997"/>
    <x v="4"/>
    <x v="4"/>
    <x v="0"/>
    <x v="0"/>
    <s v="19:07"/>
    <s v="Weekday"/>
    <x v="2"/>
    <n v="5"/>
    <n v="2024"/>
    <s v="May-2024"/>
    <x v="5"/>
    <s v="Straight Fit"/>
    <x v="22"/>
    <s v="TrendMart Kollam Flagship"/>
    <x v="1"/>
    <s v="Dinesh Sundaram"/>
    <x v="1"/>
    <s v="Sathish Sundaram"/>
    <n v="5"/>
    <d v="2024-05-01T00:00:00"/>
    <x v="165"/>
    <n v="0.14599269690162586"/>
    <x v="3"/>
  </r>
  <r>
    <s v="INV102497"/>
    <x v="83"/>
    <s v="CUST0233"/>
    <s v="PRD0170"/>
    <s v="STR071"/>
    <s v="EMP0121"/>
    <n v="1"/>
    <n v="1136.18"/>
    <n v="0"/>
    <n v="0"/>
    <n v="12"/>
    <n v="136.34"/>
    <n v="1272.52"/>
    <n v="887.02"/>
    <n v="249.16"/>
    <x v="1"/>
    <x v="1"/>
    <x v="0"/>
    <x v="0"/>
    <s v="21:07"/>
    <s v="Weekday"/>
    <x v="8"/>
    <n v="3"/>
    <n v="2025"/>
    <s v="Mar-2025"/>
    <x v="17"/>
    <s v="Chinos"/>
    <x v="0"/>
    <s v="TrendMart Kannur Standard"/>
    <x v="1"/>
    <s v="Easwaran Rao"/>
    <x v="0"/>
    <s v="Yamini Pandian"/>
    <n v="15"/>
    <d v="2025-03-01T00:00:00"/>
    <x v="36"/>
    <n v="0.19580045893188319"/>
    <x v="2"/>
  </r>
  <r>
    <s v="INV102498"/>
    <x v="120"/>
    <s v="CUST0289"/>
    <s v="PRD0246"/>
    <s v="STR032"/>
    <s v="EMP0091"/>
    <n v="1"/>
    <n v="1129.78"/>
    <n v="0"/>
    <n v="0"/>
    <n v="12"/>
    <n v="135.57"/>
    <n v="1265.3499999999999"/>
    <n v="744"/>
    <n v="385.77999999999992"/>
    <x v="0"/>
    <x v="0"/>
    <x v="1"/>
    <x v="0"/>
    <s v="11:58"/>
    <s v="Weekday"/>
    <x v="10"/>
    <n v="4"/>
    <n v="2024"/>
    <s v="Apr-2024"/>
    <x v="0"/>
    <s v="Printed Kurti"/>
    <x v="1"/>
    <s v="TrendMart Kochi Standard"/>
    <x v="1"/>
    <s v="Balaji Kumar"/>
    <x v="1"/>
    <s v="Hari Nair"/>
    <n v="4"/>
    <d v="2024-04-01T00:00:00"/>
    <x v="228"/>
    <n v="0.30488007270715606"/>
    <x v="2"/>
  </r>
  <r>
    <s v="INV102499"/>
    <x v="181"/>
    <s v="CUST0439"/>
    <s v="PRD0096"/>
    <s v="STR110"/>
    <s v="EMP0204"/>
    <n v="2"/>
    <n v="4069.58"/>
    <n v="0"/>
    <n v="0"/>
    <n v="12"/>
    <n v="976.7"/>
    <n v="9115.86"/>
    <n v="5667.22"/>
    <n v="2471.9400000000005"/>
    <x v="0"/>
    <x v="0"/>
    <x v="0"/>
    <x v="0"/>
    <s v="15:34"/>
    <s v="Weekday"/>
    <x v="9"/>
    <n v="11"/>
    <n v="2024"/>
    <s v="Nov-2024"/>
    <x v="9"/>
    <s v="Chronograph"/>
    <x v="40"/>
    <s v="TrendMart Thoothukudi Outlet"/>
    <x v="1"/>
    <s v="Ramesh Subramaniam"/>
    <x v="0"/>
    <s v="Rahul Krishnan"/>
    <n v="11"/>
    <d v="2024-11-01T00:00:00"/>
    <x v="104"/>
    <n v="0.27116914915323409"/>
    <x v="2"/>
  </r>
  <r>
    <s v="INV102500"/>
    <x v="247"/>
    <s v="CUST0572"/>
    <s v="PRD0200"/>
    <s v="STR090"/>
    <s v="EMP0170"/>
    <n v="1"/>
    <n v="834.1"/>
    <n v="15"/>
    <n v="125.11"/>
    <n v="5"/>
    <n v="35.450000000000003"/>
    <n v="744.44"/>
    <n v="496.67"/>
    <n v="212.32000000000005"/>
    <x v="2"/>
    <x v="2"/>
    <x v="0"/>
    <x v="0"/>
    <s v="10:59"/>
    <s v="Weekend"/>
    <x v="8"/>
    <n v="3"/>
    <n v="2025"/>
    <s v="Mar-2025"/>
    <x v="0"/>
    <s v="A-Line Kurti"/>
    <x v="0"/>
    <s v="TrendMart Kannur Outlet"/>
    <x v="1"/>
    <s v="Deepak Rao"/>
    <x v="1"/>
    <s v="Jyothi Prasad"/>
    <n v="15"/>
    <d v="2025-03-01T00:00:00"/>
    <x v="0"/>
    <n v="0.28520767288162918"/>
    <x v="4"/>
  </r>
  <r>
    <s v="INV102501"/>
    <x v="172"/>
    <s v="CUST0493"/>
    <s v="PRD0001"/>
    <s v="STR105"/>
    <s v="EMP0223"/>
    <n v="4"/>
    <n v="1861.86"/>
    <n v="10"/>
    <n v="744.74"/>
    <n v="12"/>
    <n v="804.32"/>
    <n v="7507.02"/>
    <n v="5636.48"/>
    <n v="1066.2200000000007"/>
    <x v="4"/>
    <x v="4"/>
    <x v="0"/>
    <x v="0"/>
    <s v="13:06"/>
    <s v="Weekday"/>
    <x v="1"/>
    <n v="10"/>
    <n v="2024"/>
    <s v="Oct-2024"/>
    <x v="15"/>
    <s v="Sweater"/>
    <x v="40"/>
    <s v="TrendMart Coimbatore Mall Kiosk"/>
    <x v="1"/>
    <s v="Jyothi Krishnan"/>
    <x v="0"/>
    <s v="Meena Krishnan"/>
    <n v="10"/>
    <d v="2024-10-01T00:00:00"/>
    <x v="84"/>
    <n v="0.14202972684234233"/>
    <x v="0"/>
  </r>
  <r>
    <s v="INV102502"/>
    <x v="179"/>
    <s v="CUST0532"/>
    <s v="PRD0190"/>
    <s v="STR048"/>
    <s v="EMP0255"/>
    <n v="1"/>
    <n v="1385.98"/>
    <n v="0"/>
    <n v="0"/>
    <n v="12"/>
    <n v="166.32"/>
    <n v="1552.3"/>
    <n v="914.35"/>
    <n v="471.62999999999994"/>
    <x v="0"/>
    <x v="0"/>
    <x v="1"/>
    <x v="0"/>
    <s v="11:18"/>
    <s v="Weekday"/>
    <x v="5"/>
    <n v="6"/>
    <n v="2024"/>
    <s v="Jun-2024"/>
    <x v="15"/>
    <s v="Jacket"/>
    <x v="3"/>
    <s v="TrendMart Guntur High Street"/>
    <x v="0"/>
    <s v="Ravi Subramaniam"/>
    <x v="0"/>
    <s v="Venkat Sharma"/>
    <n v="6"/>
    <d v="2024-06-01T00:00:00"/>
    <x v="141"/>
    <n v="0.30382657991367645"/>
    <x v="2"/>
  </r>
  <r>
    <s v="INV102503"/>
    <x v="210"/>
    <s v="CUST0233"/>
    <s v="PRD0163"/>
    <s v="STR069"/>
    <s v="EMP0204"/>
    <n v="2"/>
    <n v="1279.96"/>
    <n v="5"/>
    <n v="128"/>
    <n v="12"/>
    <n v="291.83"/>
    <n v="2723.75"/>
    <n v="1605.28"/>
    <n v="826.6400000000001"/>
    <x v="3"/>
    <x v="3"/>
    <x v="0"/>
    <x v="0"/>
    <s v="18:07"/>
    <s v="Weekday"/>
    <x v="9"/>
    <n v="11"/>
    <n v="2024"/>
    <s v="Nov-2024"/>
    <x v="15"/>
    <s v="Muffler"/>
    <x v="5"/>
    <s v="TrendMart Erode Mall Kiosk"/>
    <x v="1"/>
    <s v="Easwaran Rao"/>
    <x v="0"/>
    <s v="Rahul Krishnan"/>
    <n v="11"/>
    <d v="2024-11-01T00:00:00"/>
    <x v="44"/>
    <n v="0.30349334557136304"/>
    <x v="2"/>
  </r>
  <r>
    <s v="INV102504"/>
    <x v="233"/>
    <s v="CUST0015"/>
    <s v="PRD0114"/>
    <s v="STR036"/>
    <s v="EMP0205"/>
    <n v="1"/>
    <n v="835.13"/>
    <n v="0"/>
    <n v="0"/>
    <n v="5"/>
    <n v="41.76"/>
    <n v="876.89"/>
    <n v="488.6"/>
    <n v="346.53"/>
    <x v="2"/>
    <x v="2"/>
    <x v="0"/>
    <x v="0"/>
    <s v="13:15"/>
    <s v="Weekday"/>
    <x v="4"/>
    <n v="2"/>
    <n v="2025"/>
    <s v="Feb-2025"/>
    <x v="6"/>
    <s v="Sunglasses"/>
    <x v="6"/>
    <s v="TrendMart Thiruvananthapuram Outlet"/>
    <x v="1"/>
    <s v="Sunita Chettiar"/>
    <x v="0"/>
    <s v="Malini Gowda"/>
    <n v="14"/>
    <d v="2025-02-01T00:00:00"/>
    <x v="8"/>
    <n v="0.39518069541219536"/>
    <x v="2"/>
  </r>
  <r>
    <s v="INV102505"/>
    <x v="222"/>
    <s v="CUST0159"/>
    <s v="PRD0204"/>
    <s v="STR033"/>
    <s v="EMP0061"/>
    <n v="1"/>
    <n v="891.5"/>
    <n v="0"/>
    <n v="0"/>
    <n v="5"/>
    <n v="44.58"/>
    <n v="936.08"/>
    <n v="695.67"/>
    <n v="195.8300000000001"/>
    <x v="1"/>
    <x v="1"/>
    <x v="0"/>
    <x v="0"/>
    <s v="13:48"/>
    <s v="Weekday"/>
    <x v="1"/>
    <n v="10"/>
    <n v="2024"/>
    <s v="Oct-2024"/>
    <x v="12"/>
    <s v="Clutch"/>
    <x v="46"/>
    <s v="TrendMart Guntur Standard"/>
    <x v="0"/>
    <s v="Ramya Mishra"/>
    <x v="1"/>
    <s v="Ganapathy Naidu"/>
    <n v="10"/>
    <d v="2024-10-01T00:00:00"/>
    <x v="190"/>
    <n v="0.20920220493974884"/>
    <x v="2"/>
  </r>
  <r>
    <s v="INV102506"/>
    <x v="59"/>
    <s v="CUST0637"/>
    <s v="PRD0204"/>
    <s v="STR047"/>
    <s v="EMP0063"/>
    <n v="1"/>
    <n v="950.16"/>
    <n v="5"/>
    <n v="47.51"/>
    <n v="5"/>
    <n v="45.13"/>
    <n v="947.78"/>
    <n v="695.67"/>
    <n v="206.98000000000002"/>
    <x v="0"/>
    <x v="0"/>
    <x v="1"/>
    <x v="0"/>
    <s v="12:37"/>
    <s v="Weekday"/>
    <x v="1"/>
    <n v="10"/>
    <n v="2024"/>
    <s v="Oct-2024"/>
    <x v="12"/>
    <s v="Clutch"/>
    <x v="46"/>
    <s v="TrendMart Kurnool Standard"/>
    <x v="0"/>
    <s v="Anand Balasubramaniam"/>
    <x v="1"/>
    <s v="Anusuya Subramaniam"/>
    <n v="10"/>
    <d v="2024-10-01T00:00:00"/>
    <x v="190"/>
    <n v="0.21838401316761277"/>
    <x v="2"/>
  </r>
  <r>
    <s v="INV102507"/>
    <x v="144"/>
    <s v="CUST0364"/>
    <s v="PRD0106"/>
    <s v="STR096"/>
    <s v="EMP0194"/>
    <n v="2"/>
    <n v="3438.94"/>
    <n v="0"/>
    <n v="0"/>
    <n v="12"/>
    <n v="825.35"/>
    <n v="7703.23"/>
    <n v="4475.6400000000003"/>
    <n v="2402.2399999999993"/>
    <x v="3"/>
    <x v="3"/>
    <x v="0"/>
    <x v="0"/>
    <s v="20:40"/>
    <s v="Weekday"/>
    <x v="8"/>
    <n v="3"/>
    <n v="2025"/>
    <s v="Mar-2025"/>
    <x v="3"/>
    <s v="Slippers"/>
    <x v="43"/>
    <s v="TrendMart Mangaluru Mall Kiosk"/>
    <x v="2"/>
    <s v="Anitha Bhat"/>
    <x v="1"/>
    <s v="Pranav Reddy"/>
    <n v="15"/>
    <d v="2025-03-01T00:00:00"/>
    <x v="158"/>
    <n v="0.31184840644768486"/>
    <x v="2"/>
  </r>
  <r>
    <s v="INV102508"/>
    <x v="258"/>
    <s v="CUST0188"/>
    <s v="PRD0233"/>
    <s v="STR058"/>
    <s v="EMP0141"/>
    <n v="1"/>
    <n v="1299.5999999999999"/>
    <n v="5"/>
    <n v="64.98"/>
    <n v="12"/>
    <n v="148.15"/>
    <n v="1382.77"/>
    <n v="865.48"/>
    <n v="369.14"/>
    <x v="0"/>
    <x v="0"/>
    <x v="0"/>
    <x v="0"/>
    <s v="15:58"/>
    <s v="Weekday"/>
    <x v="1"/>
    <n v="10"/>
    <n v="2024"/>
    <s v="Oct-2024"/>
    <x v="8"/>
    <s v="A-Line Dress"/>
    <x v="10"/>
    <s v="TrendMart Thoothukudi Flagship"/>
    <x v="1"/>
    <s v="Vasanthi Srinivasan"/>
    <x v="1"/>
    <s v="Dhruv Mishra"/>
    <n v="10"/>
    <d v="2024-10-01T00:00:00"/>
    <x v="16"/>
    <n v="0.26695690534217548"/>
    <x v="2"/>
  </r>
  <r>
    <s v="INV102509"/>
    <x v="14"/>
    <s v="CUST0619"/>
    <s v="PRD0144"/>
    <s v="STR010"/>
    <s v="EMP0269"/>
    <n v="2"/>
    <n v="1106.17"/>
    <n v="10"/>
    <n v="221.23"/>
    <n v="12"/>
    <n v="238.93"/>
    <n v="2230.04"/>
    <n v="1399.68"/>
    <n v="591.42999999999984"/>
    <x v="0"/>
    <x v="0"/>
    <x v="0"/>
    <x v="0"/>
    <s v="17:30"/>
    <s v="Weekday"/>
    <x v="6"/>
    <n v="1"/>
    <n v="2025"/>
    <s v="Jan-2025"/>
    <x v="10"/>
    <s v="Casual Top"/>
    <x v="18"/>
    <s v="TrendMart Kochi Mall Kiosk"/>
    <x v="1"/>
    <s v="Latha Venkatesan"/>
    <x v="3"/>
    <s v="Ishwarya Shetty"/>
    <n v="13"/>
    <d v="2025-01-01T00:00:00"/>
    <x v="93"/>
    <n v="0.26521048949794618"/>
    <x v="0"/>
  </r>
  <r>
    <s v="INV102510"/>
    <x v="38"/>
    <s v="CUST0045"/>
    <s v="PRD0161"/>
    <s v="STR088"/>
    <s v="EMP0121"/>
    <n v="2"/>
    <n v="919.8"/>
    <n v="10"/>
    <n v="183.96"/>
    <n v="5"/>
    <n v="82.78"/>
    <n v="1738.42"/>
    <n v="1137.06"/>
    <n v="518.58000000000015"/>
    <x v="2"/>
    <x v="2"/>
    <x v="1"/>
    <x v="0"/>
    <s v="16:07"/>
    <s v="Weekend"/>
    <x v="2"/>
    <n v="5"/>
    <n v="2024"/>
    <s v="May-2024"/>
    <x v="0"/>
    <s v="Printed Kurti"/>
    <x v="14"/>
    <s v="TrendMart Warangal High Street"/>
    <x v="2"/>
    <s v="Yamini Prasad"/>
    <x v="0"/>
    <s v="Yamini Pandian"/>
    <n v="5"/>
    <d v="2024-05-01T00:00:00"/>
    <x v="33"/>
    <n v="0.29830535773863631"/>
    <x v="0"/>
  </r>
  <r>
    <s v="INV102511"/>
    <x v="152"/>
    <s v="CUST0529"/>
    <s v="PRD0147"/>
    <s v="STR032"/>
    <s v="EMP0072"/>
    <n v="4"/>
    <n v="1196.8699999999999"/>
    <n v="30"/>
    <n v="1436.24"/>
    <n v="12"/>
    <n v="402.15"/>
    <n v="3753.39"/>
    <n v="3663.48"/>
    <n v="-312.24000000000012"/>
    <x v="4"/>
    <x v="4"/>
    <x v="0"/>
    <x v="0"/>
    <s v="15:39"/>
    <s v="Weekday"/>
    <x v="2"/>
    <n v="5"/>
    <n v="2024"/>
    <s v="May-2024"/>
    <x v="5"/>
    <s v="Slim Fit"/>
    <x v="32"/>
    <s v="TrendMart Kochi Standard"/>
    <x v="1"/>
    <s v="Yogesh Yadav"/>
    <x v="1"/>
    <s v="Anitha Ramachandran"/>
    <n v="5"/>
    <d v="2024-05-01T00:00:00"/>
    <x v="186"/>
    <n v="-8.3188797327216235E-2"/>
    <x v="1"/>
  </r>
  <r>
    <s v="INV102512"/>
    <x v="282"/>
    <s v="CUST0382"/>
    <s v="PRD0184"/>
    <s v="STR014"/>
    <s v="Missing Employee ID"/>
    <n v="2"/>
    <n v="1961.66"/>
    <n v="10"/>
    <n v="392.33"/>
    <n v="12"/>
    <n v="423.72"/>
    <n v="3954.71"/>
    <n v="2366.8200000000002"/>
    <n v="1164.1699999999998"/>
    <x v="3"/>
    <x v="3"/>
    <x v="0"/>
    <x v="0"/>
    <s v="16:48"/>
    <s v="Weekend"/>
    <x v="8"/>
    <n v="3"/>
    <n v="2025"/>
    <s v="Mar-2025"/>
    <x v="9"/>
    <s v="Analog Watch"/>
    <x v="18"/>
    <s v="TrendMart Tirupati Outlet"/>
    <x v="0"/>
    <s v="Selvam Nair"/>
    <x v="0"/>
    <s v="Unknown"/>
    <n v="15"/>
    <d v="2025-03-01T00:00:00"/>
    <x v="220"/>
    <n v="0.29437556736144999"/>
    <x v="0"/>
  </r>
  <r>
    <s v="INV102513"/>
    <x v="21"/>
    <s v="CUST0025"/>
    <s v="PRD0177"/>
    <s v="STR037"/>
    <s v="EMP0206"/>
    <n v="3"/>
    <n v="833.21"/>
    <n v="0"/>
    <n v="0"/>
    <n v="5"/>
    <n v="124.98"/>
    <n v="2624.61"/>
    <n v="1889.16"/>
    <n v="610.47"/>
    <x v="3"/>
    <x v="3"/>
    <x v="0"/>
    <x v="0"/>
    <s v="10:24"/>
    <s v="Weekday"/>
    <x v="3"/>
    <n v="7"/>
    <n v="2024"/>
    <s v="Jul-2024"/>
    <x v="10"/>
    <s v="Crop Top"/>
    <x v="28"/>
    <s v="TrendMart Vijayawada High Street"/>
    <x v="0"/>
    <s v="Divya Achari"/>
    <x v="0"/>
    <s v="Arjun Krishnan"/>
    <n v="7"/>
    <d v="2024-07-01T00:00:00"/>
    <x v="73"/>
    <n v="0.23259455690559741"/>
    <x v="2"/>
  </r>
  <r>
    <s v="INV102514"/>
    <x v="33"/>
    <s v="CUST0377"/>
    <s v="PRD0074"/>
    <s v="STR062"/>
    <s v="EMP0269"/>
    <n v="1"/>
    <n v="995.49"/>
    <n v="15"/>
    <n v="149.32"/>
    <n v="5"/>
    <n v="42.31"/>
    <n v="888.48"/>
    <n v="721.22"/>
    <n v="124.94999999999999"/>
    <x v="1"/>
    <x v="1"/>
    <x v="1"/>
    <x v="0"/>
    <s v="20:27"/>
    <s v="Weekday"/>
    <x v="5"/>
    <n v="6"/>
    <n v="2024"/>
    <s v="Jun-2024"/>
    <x v="11"/>
    <s v="Denim Shirt"/>
    <x v="12"/>
    <s v="TrendMart Vijayawada Standard"/>
    <x v="0"/>
    <s v="Swathi Iyengar"/>
    <x v="0"/>
    <s v="Ishwarya Shetty"/>
    <n v="6"/>
    <d v="2024-06-01T00:00:00"/>
    <x v="18"/>
    <n v="0.14063344138303618"/>
    <x v="4"/>
  </r>
  <r>
    <s v="INV102515"/>
    <x v="181"/>
    <s v="CUST0519"/>
    <s v="PRD0111"/>
    <s v="STR068"/>
    <s v="EMP0160"/>
    <n v="3"/>
    <n v="866.74"/>
    <n v="30"/>
    <n v="780.07"/>
    <n v="5"/>
    <n v="91.01"/>
    <n v="1911.16"/>
    <n v="1771.44"/>
    <n v="48.710000000000022"/>
    <x v="3"/>
    <x v="3"/>
    <x v="0"/>
    <x v="0"/>
    <s v="15:10"/>
    <s v="Weekday"/>
    <x v="9"/>
    <n v="11"/>
    <n v="2024"/>
    <s v="Nov-2024"/>
    <x v="11"/>
    <s v="Casual Shirt"/>
    <x v="18"/>
    <s v="TrendMart Madurai Mall Kiosk"/>
    <x v="1"/>
    <s v="Pranav Rao"/>
    <x v="1"/>
    <s v="Ganesh Iyengar"/>
    <n v="11"/>
    <d v="2024-11-01T00:00:00"/>
    <x v="75"/>
    <n v="2.5487138701103005E-2"/>
    <x v="1"/>
  </r>
  <r>
    <s v="INV102516"/>
    <x v="81"/>
    <s v="CUST0374"/>
    <s v="PRD0020"/>
    <s v="STR076"/>
    <s v="EMP0132"/>
    <n v="3"/>
    <n v="321.73"/>
    <n v="10"/>
    <n v="96.52"/>
    <n v="5"/>
    <n v="43.43"/>
    <n v="912.1"/>
    <n v="515.70000000000005"/>
    <n v="352.96999999999997"/>
    <x v="3"/>
    <x v="3"/>
    <x v="1"/>
    <x v="0"/>
    <s v="15:18"/>
    <s v="Weekend"/>
    <x v="1"/>
    <n v="10"/>
    <n v="2024"/>
    <s v="Oct-2024"/>
    <x v="6"/>
    <s v="Sunglasses"/>
    <x v="41"/>
    <s v="TrendMart Chennai Standard"/>
    <x v="1"/>
    <s v="Varsha Rao"/>
    <x v="0"/>
    <s v="Vasanthi Gupta"/>
    <n v="10"/>
    <d v="2024-10-01T00:00:00"/>
    <x v="86"/>
    <n v="0.38698607608814817"/>
    <x v="0"/>
  </r>
  <r>
    <s v="INV102517"/>
    <x v="84"/>
    <s v="CUST0816"/>
    <s v="PRD0239"/>
    <s v="STR070"/>
    <s v="EMP0215"/>
    <n v="3"/>
    <n v="2452.73"/>
    <n v="20"/>
    <n v="1471.64"/>
    <n v="12"/>
    <n v="706.39"/>
    <n v="6592.94"/>
    <n v="5189.16"/>
    <n v="697.38999999999976"/>
    <x v="3"/>
    <x v="3"/>
    <x v="0"/>
    <x v="0"/>
    <s v="15:43"/>
    <s v="Weekday"/>
    <x v="1"/>
    <n v="10"/>
    <n v="2024"/>
    <s v="Oct-2024"/>
    <x v="16"/>
    <s v="Dhoti"/>
    <x v="18"/>
    <s v="TrendMart Alappuzha Mall Kiosk"/>
    <x v="1"/>
    <s v="Gokul Chetty"/>
    <x v="1"/>
    <s v="Praveen Gupta"/>
    <n v="10"/>
    <d v="2024-10-01T00:00:00"/>
    <x v="170"/>
    <n v="0.10577830224452214"/>
    <x v="3"/>
  </r>
  <r>
    <s v="INV102518"/>
    <x v="46"/>
    <s v="CUST0150"/>
    <s v="PRD0115"/>
    <s v="STR026"/>
    <s v="EMP0206"/>
    <n v="2"/>
    <n v="1601.74"/>
    <n v="15"/>
    <n v="480.52"/>
    <n v="12"/>
    <n v="326.76"/>
    <n v="3049.72"/>
    <n v="2281.8000000000002"/>
    <n v="441.15999999999963"/>
    <x v="2"/>
    <x v="2"/>
    <x v="0"/>
    <x v="0"/>
    <s v="17:50"/>
    <s v="Weekday"/>
    <x v="3"/>
    <n v="7"/>
    <n v="2024"/>
    <s v="Jul-2024"/>
    <x v="8"/>
    <s v="Bodycon Dress"/>
    <x v="1"/>
    <s v="TrendMart Guntur Standard"/>
    <x v="0"/>
    <s v="Sowmya Srinivasan"/>
    <x v="3"/>
    <s v="Arjun Krishnan"/>
    <n v="7"/>
    <d v="2024-07-01T00:00:00"/>
    <x v="57"/>
    <n v="0.14465590283698165"/>
    <x v="4"/>
  </r>
  <r>
    <s v="INV102519"/>
    <x v="94"/>
    <s v="CUST0424"/>
    <s v="PRD0059"/>
    <s v="STR015"/>
    <s v="EMP0203"/>
    <n v="3"/>
    <n v="1527.5"/>
    <n v="10"/>
    <n v="458.25"/>
    <n v="12"/>
    <n v="494.91"/>
    <n v="4619.16"/>
    <n v="2965.71"/>
    <n v="1158.5399999999997"/>
    <x v="0"/>
    <x v="0"/>
    <x v="0"/>
    <x v="0"/>
    <s v="13:31"/>
    <s v="Weekday"/>
    <x v="2"/>
    <n v="5"/>
    <n v="2024"/>
    <s v="May-2024"/>
    <x v="12"/>
    <s v="Sling Bag"/>
    <x v="16"/>
    <s v="TrendMart Madurai Mall Kiosk"/>
    <x v="1"/>
    <s v="Usha Pandian"/>
    <x v="1"/>
    <s v="Rani Mishra"/>
    <n v="5"/>
    <d v="2024-05-01T00:00:00"/>
    <x v="126"/>
    <n v="0.25081183591821887"/>
    <x v="0"/>
  </r>
  <r>
    <s v="INV102520"/>
    <x v="59"/>
    <s v="CUST0250"/>
    <s v="PRD0172"/>
    <s v="STR115"/>
    <s v="EMP0009"/>
    <n v="2"/>
    <n v="2301.46"/>
    <n v="25"/>
    <n v="1150.73"/>
    <n v="12"/>
    <n v="414.26"/>
    <n v="3866.45"/>
    <n v="3608.74"/>
    <n v="-156.54999999999995"/>
    <x v="1"/>
    <x v="1"/>
    <x v="0"/>
    <x v="0"/>
    <s v="15:59"/>
    <s v="Weekday"/>
    <x v="1"/>
    <n v="10"/>
    <n v="2024"/>
    <s v="Oct-2024"/>
    <x v="16"/>
    <s v="Kurta"/>
    <x v="4"/>
    <s v="TrendMart Bengaluru Standard"/>
    <x v="2"/>
    <s v="Pooja Iyer"/>
    <x v="0"/>
    <s v="Vinod Hegde"/>
    <n v="10"/>
    <d v="2024-10-01T00:00:00"/>
    <x v="35"/>
    <n v="-4.0489337764616114E-2"/>
    <x v="1"/>
  </r>
  <r>
    <s v="INV102521"/>
    <x v="228"/>
    <s v="CUST0545"/>
    <s v="PRD0051"/>
    <s v="STR076"/>
    <s v="EMP0225"/>
    <n v="2"/>
    <n v="1294.3800000000001"/>
    <n v="20"/>
    <n v="517.75"/>
    <n v="3"/>
    <n v="62.13"/>
    <n v="2133.14"/>
    <n v="1908.08"/>
    <n v="162.92999999999995"/>
    <x v="3"/>
    <x v="3"/>
    <x v="0"/>
    <x v="0"/>
    <s v="17:17"/>
    <s v="Weekend"/>
    <x v="4"/>
    <n v="2"/>
    <n v="2025"/>
    <s v="Feb-2025"/>
    <x v="14"/>
    <s v="Necklace"/>
    <x v="46"/>
    <s v="TrendMart Chennai Standard"/>
    <x v="1"/>
    <s v="Haritha Naidu"/>
    <x v="3"/>
    <s v="Swathi Achari"/>
    <n v="14"/>
    <d v="2025-02-01T00:00:00"/>
    <x v="113"/>
    <n v="7.6380359470076958E-2"/>
    <x v="3"/>
  </r>
  <r>
    <s v="INV102522"/>
    <x v="52"/>
    <s v="CUST0383"/>
    <s v="PRD0245"/>
    <s v="STR105"/>
    <s v="EMP0240"/>
    <n v="3"/>
    <n v="798.11"/>
    <n v="0"/>
    <n v="0"/>
    <n v="5"/>
    <n v="119.72"/>
    <n v="2514.0500000000002"/>
    <n v="1476.33"/>
    <n v="918.00000000000023"/>
    <x v="1"/>
    <x v="1"/>
    <x v="0"/>
    <x v="0"/>
    <s v="17:05"/>
    <s v="Weekday"/>
    <x v="10"/>
    <n v="4"/>
    <n v="2024"/>
    <s v="Apr-2024"/>
    <x v="1"/>
    <s v="Round Neck"/>
    <x v="1"/>
    <s v="TrendMart Coimbatore Mall Kiosk"/>
    <x v="1"/>
    <s v="Venkat Hegde"/>
    <x v="2"/>
    <s v="Gopal Prasad"/>
    <n v="4"/>
    <d v="2024-04-01T00:00:00"/>
    <x v="1"/>
    <n v="0.36514786897635299"/>
    <x v="2"/>
  </r>
  <r>
    <s v="INV102523"/>
    <x v="242"/>
    <s v="CUST0016"/>
    <s v="PRD0144"/>
    <s v="STR102"/>
    <s v="EMP0260"/>
    <n v="1"/>
    <n v="1076.78"/>
    <n v="10"/>
    <n v="107.68"/>
    <n v="12"/>
    <n v="116.29"/>
    <n v="1085.3900000000001"/>
    <n v="699.84"/>
    <n v="269.26000000000005"/>
    <x v="5"/>
    <x v="5"/>
    <x v="1"/>
    <x v="0"/>
    <s v="17:42"/>
    <s v="Weekday"/>
    <x v="3"/>
    <n v="7"/>
    <n v="2024"/>
    <s v="Jul-2024"/>
    <x v="10"/>
    <s v="Casual Top"/>
    <x v="18"/>
    <s v="TrendMart Tirunelveli High Street"/>
    <x v="1"/>
    <s v="Uma Sundaram"/>
    <x v="0"/>
    <s v="Malathi Varma"/>
    <n v="7"/>
    <d v="2024-07-01T00:00:00"/>
    <x v="93"/>
    <n v="0.24807672818065399"/>
    <x v="0"/>
  </r>
  <r>
    <s v="INV102524"/>
    <x v="111"/>
    <s v="CUST0109"/>
    <s v="PRD0114"/>
    <s v="STR012"/>
    <s v="EMP0149"/>
    <n v="1"/>
    <n v="864.53"/>
    <n v="10"/>
    <n v="86.45"/>
    <n v="5"/>
    <n v="38.9"/>
    <n v="816.98"/>
    <n v="488.6"/>
    <n v="289.48"/>
    <x v="3"/>
    <x v="3"/>
    <x v="0"/>
    <x v="0"/>
    <s v="17:35"/>
    <s v="Weekday"/>
    <x v="9"/>
    <n v="11"/>
    <n v="2024"/>
    <s v="Nov-2024"/>
    <x v="6"/>
    <s v="Sunglasses"/>
    <x v="6"/>
    <s v="TrendMart Vijayawada Mall Kiosk"/>
    <x v="0"/>
    <s v="Jayaram Varma"/>
    <x v="0"/>
    <s v="Vasanthi Kamath"/>
    <n v="11"/>
    <d v="2024-11-01T00:00:00"/>
    <x v="8"/>
    <n v="0.35432935934784204"/>
    <x v="0"/>
  </r>
  <r>
    <s v="INV102525"/>
    <x v="146"/>
    <s v="CUST0235"/>
    <s v="PRD0046"/>
    <s v="STR112"/>
    <s v="EMP0285"/>
    <n v="2"/>
    <n v="1594.18"/>
    <n v="0"/>
    <n v="0"/>
    <n v="12"/>
    <n v="382.6"/>
    <n v="3570.96"/>
    <n v="2094.96"/>
    <n v="1093.4000000000001"/>
    <x v="1"/>
    <x v="1"/>
    <x v="0"/>
    <x v="0"/>
    <s v="15:40"/>
    <s v="Weekend"/>
    <x v="9"/>
    <n v="11"/>
    <n v="2024"/>
    <s v="Nov-2024"/>
    <x v="7"/>
    <s v="Skinny Fit"/>
    <x v="26"/>
    <s v="TrendMart Guntur Outlet"/>
    <x v="0"/>
    <s v="Charulatha Natarajan"/>
    <x v="1"/>
    <s v="Chandran Krishnan"/>
    <n v="11"/>
    <d v="2024-11-01T00:00:00"/>
    <x v="45"/>
    <n v="0.3061921724130206"/>
    <x v="2"/>
  </r>
  <r>
    <s v="INV102526"/>
    <x v="280"/>
    <s v="CUST0270"/>
    <s v="PRD0101"/>
    <s v="STR040"/>
    <s v="EMP0240"/>
    <n v="2"/>
    <n v="1014.61"/>
    <n v="0"/>
    <n v="0"/>
    <n v="12"/>
    <n v="243.51"/>
    <n v="2272.73"/>
    <n v="1348.58"/>
    <n v="680.6400000000001"/>
    <x v="4"/>
    <x v="4"/>
    <x v="0"/>
    <x v="0"/>
    <s v="17:54"/>
    <s v="Weekday"/>
    <x v="0"/>
    <n v="12"/>
    <n v="2024"/>
    <s v="Dec-2024"/>
    <x v="17"/>
    <s v="Chinos"/>
    <x v="21"/>
    <s v="TrendMart Nizamabad Mall Kiosk"/>
    <x v="2"/>
    <s v="Karthik Chetty"/>
    <x v="3"/>
    <s v="Gopal Prasad"/>
    <n v="12"/>
    <d v="2024-12-01T00:00:00"/>
    <x v="233"/>
    <n v="0.2994812406225113"/>
    <x v="2"/>
  </r>
  <r>
    <s v="INV102527"/>
    <x v="215"/>
    <s v="CUST0064"/>
    <s v="PRD0149"/>
    <s v="STR047"/>
    <s v="EMP0206"/>
    <n v="1"/>
    <n v="1687.8"/>
    <n v="20"/>
    <n v="337.56"/>
    <n v="12"/>
    <n v="162.03"/>
    <n v="1512.27"/>
    <n v="1145.21"/>
    <n v="205.02999999999994"/>
    <x v="0"/>
    <x v="0"/>
    <x v="1"/>
    <x v="0"/>
    <s v="11:34"/>
    <s v="Weekday"/>
    <x v="7"/>
    <n v="9"/>
    <n v="2024"/>
    <s v="Sep-2024"/>
    <x v="3"/>
    <s v="Slippers"/>
    <x v="39"/>
    <s v="TrendMart Kurnool Standard"/>
    <x v="0"/>
    <s v="Priya Gopalakrishnan"/>
    <x v="3"/>
    <s v="Arjun Krishnan"/>
    <n v="9"/>
    <d v="2024-09-01T00:00:00"/>
    <x v="154"/>
    <n v="0.13557764155871632"/>
    <x v="3"/>
  </r>
  <r>
    <s v="INV102528"/>
    <x v="55"/>
    <s v="CUST0676"/>
    <s v="PRD0032"/>
    <s v="STR036"/>
    <s v="EMP0205"/>
    <n v="1"/>
    <n v="933.72"/>
    <n v="30"/>
    <n v="280.12"/>
    <n v="5"/>
    <n v="32.68"/>
    <n v="686.28"/>
    <n v="630.1"/>
    <n v="23.49999999999995"/>
    <x v="0"/>
    <x v="0"/>
    <x v="0"/>
    <x v="0"/>
    <s v="13:20"/>
    <s v="Weekday"/>
    <x v="1"/>
    <n v="10"/>
    <n v="2024"/>
    <s v="Oct-2024"/>
    <x v="4"/>
    <s v="Shorts"/>
    <x v="42"/>
    <s v="TrendMart Thiruvananthapuram Outlet"/>
    <x v="1"/>
    <s v="Dinesh Chandran"/>
    <x v="2"/>
    <s v="Malini Gowda"/>
    <n v="10"/>
    <d v="2024-10-01T00:00:00"/>
    <x v="209"/>
    <n v="3.4242583202191451E-2"/>
    <x v="1"/>
  </r>
  <r>
    <s v="INV102529"/>
    <x v="213"/>
    <s v="CUST0360"/>
    <s v="PRD0009"/>
    <s v="STR109"/>
    <s v="EMP0063"/>
    <n v="2"/>
    <n v="3117.82"/>
    <n v="10"/>
    <n v="623.55999999999995"/>
    <n v="12"/>
    <n v="673.45"/>
    <n v="6285.53"/>
    <n v="4680.92"/>
    <n v="931.15999999999963"/>
    <x v="4"/>
    <x v="4"/>
    <x v="0"/>
    <x v="0"/>
    <s v="18:52"/>
    <s v="Weekday"/>
    <x v="1"/>
    <n v="10"/>
    <n v="2024"/>
    <s v="Oct-2024"/>
    <x v="2"/>
    <s v="Cotton Saree"/>
    <x v="46"/>
    <s v="TrendMart Warangal Outlet"/>
    <x v="2"/>
    <s v="Balaji Gowda"/>
    <x v="3"/>
    <s v="Anusuya Subramaniam"/>
    <n v="10"/>
    <d v="2024-10-01T00:00:00"/>
    <x v="140"/>
    <n v="0.14814343420523005"/>
    <x v="0"/>
  </r>
  <r>
    <s v="INV102530"/>
    <x v="13"/>
    <s v="CUST0394"/>
    <s v="PRD0196"/>
    <s v="STR045"/>
    <s v="EMP0147"/>
    <n v="1"/>
    <n v="1419.31"/>
    <n v="10"/>
    <n v="141.93"/>
    <n v="12"/>
    <n v="153.29"/>
    <n v="1430.67"/>
    <n v="1067.72"/>
    <n v="209.66000000000005"/>
    <x v="4"/>
    <x v="4"/>
    <x v="0"/>
    <x v="0"/>
    <s v="21:41"/>
    <s v="Weekday"/>
    <x v="2"/>
    <n v="5"/>
    <n v="2024"/>
    <s v="May-2024"/>
    <x v="5"/>
    <s v="Slim Fit"/>
    <x v="5"/>
    <s v="TrendMart Khammam Standard"/>
    <x v="2"/>
    <s v="Anand Nair"/>
    <x v="1"/>
    <s v="Yogesh Chettiar"/>
    <n v="5"/>
    <d v="2024-05-01T00:00:00"/>
    <x v="7"/>
    <n v="0.14654672286411266"/>
    <x v="0"/>
  </r>
  <r>
    <s v="INV102531"/>
    <x v="25"/>
    <s v="CUST0626"/>
    <s v="PRD0145"/>
    <s v="STR033"/>
    <s v="EMP0215"/>
    <n v="1"/>
    <n v="1712.55"/>
    <n v="0"/>
    <n v="0"/>
    <n v="12"/>
    <n v="205.51"/>
    <n v="1918.06"/>
    <n v="1133.27"/>
    <n v="579.28"/>
    <x v="2"/>
    <x v="2"/>
    <x v="0"/>
    <x v="0"/>
    <s v="11:39"/>
    <s v="Weekday"/>
    <x v="7"/>
    <n v="9"/>
    <n v="2024"/>
    <s v="Sep-2024"/>
    <x v="8"/>
    <s v="Shirt Dress"/>
    <x v="42"/>
    <s v="TrendMart Guntur Standard"/>
    <x v="0"/>
    <s v="Venkat Prasad"/>
    <x v="0"/>
    <s v="Praveen Gupta"/>
    <n v="9"/>
    <d v="2024-09-01T00:00:00"/>
    <x v="94"/>
    <n v="0.30201349280001666"/>
    <x v="2"/>
  </r>
  <r>
    <s v="INV102532"/>
    <x v="80"/>
    <s v="CUST0648"/>
    <s v="PRD0053"/>
    <s v="STR030"/>
    <s v="EMP0121"/>
    <n v="4"/>
    <n v="505.26"/>
    <n v="10"/>
    <n v="202.1"/>
    <n v="5"/>
    <n v="90.95"/>
    <n v="1909.89"/>
    <n v="1309.44"/>
    <n v="509.50000000000006"/>
    <x v="1"/>
    <x v="1"/>
    <x v="0"/>
    <x v="1"/>
    <s v="20:44"/>
    <s v="Weekend"/>
    <x v="1"/>
    <n v="10"/>
    <n v="2024"/>
    <s v="Oct-2024"/>
    <x v="13"/>
    <s v="Girls Frock"/>
    <x v="21"/>
    <s v="TrendMart Kochi Standard"/>
    <x v="1"/>
    <s v="Latha Sundaram"/>
    <x v="0"/>
    <s v="Yamini Pandian"/>
    <n v="10"/>
    <d v="2024-10-01T00:00:00"/>
    <x v="200"/>
    <n v="0.26676929037797992"/>
    <x v="0"/>
  </r>
  <r>
    <s v="INV102533"/>
    <x v="322"/>
    <s v="CUST0753"/>
    <s v="PRD0072"/>
    <s v="STR097"/>
    <s v="EMP0091"/>
    <n v="3"/>
    <n v="845.87"/>
    <n v="25"/>
    <n v="634.4"/>
    <n v="5"/>
    <n v="95.16"/>
    <n v="1998.37"/>
    <n v="1797.84"/>
    <n v="105.36999999999998"/>
    <x v="2"/>
    <x v="2"/>
    <x v="1"/>
    <x v="0"/>
    <s v="14:41"/>
    <s v="Weekday"/>
    <x v="11"/>
    <n v="8"/>
    <n v="2024"/>
    <s v="Aug-2024"/>
    <x v="0"/>
    <s v="Straight Kurti"/>
    <x v="5"/>
    <s v="TrendMart Thiruvananthapuram High Street"/>
    <x v="1"/>
    <s v="Balaji Mishra"/>
    <x v="2"/>
    <s v="Hari Nair"/>
    <n v="8"/>
    <d v="2024-08-01T00:00:00"/>
    <x v="142"/>
    <n v="5.2727973298238057E-2"/>
    <x v="1"/>
  </r>
  <r>
    <s v="INV102534"/>
    <x v="347"/>
    <s v="CUST0570"/>
    <s v="PRD0081"/>
    <s v="STR051"/>
    <s v="EMP0015"/>
    <n v="2"/>
    <n v="6245.21"/>
    <n v="0"/>
    <n v="0"/>
    <n v="3"/>
    <n v="374.71"/>
    <n v="12865.13"/>
    <n v="9525.52"/>
    <n v="2964.8999999999987"/>
    <x v="1"/>
    <x v="1"/>
    <x v="1"/>
    <x v="0"/>
    <s v="18:45"/>
    <s v="Weekday"/>
    <x v="11"/>
    <n v="8"/>
    <n v="2024"/>
    <s v="Aug-2024"/>
    <x v="14"/>
    <s v="Earrings"/>
    <x v="21"/>
    <s v="TrendMart Kozhikode Outlet"/>
    <x v="1"/>
    <s v="Karthik Shetty"/>
    <x v="3"/>
    <s v="Vikram Bhat"/>
    <n v="8"/>
    <d v="2024-08-01T00:00:00"/>
    <x v="118"/>
    <n v="0.23046016635665548"/>
    <x v="2"/>
  </r>
  <r>
    <s v="INV102535"/>
    <x v="133"/>
    <s v="CUST0116"/>
    <s v="PRD0013"/>
    <s v="STR014"/>
    <s v="EMP0001"/>
    <n v="2"/>
    <n v="789.58"/>
    <n v="10"/>
    <n v="157.91999999999999"/>
    <n v="5"/>
    <n v="71.06"/>
    <n v="1492.3"/>
    <n v="1100.02"/>
    <n v="321.21999999999997"/>
    <x v="3"/>
    <x v="3"/>
    <x v="0"/>
    <x v="0"/>
    <s v="15:54"/>
    <s v="Weekday"/>
    <x v="2"/>
    <n v="5"/>
    <n v="2024"/>
    <s v="May-2024"/>
    <x v="10"/>
    <s v="Crop Top"/>
    <x v="8"/>
    <s v="TrendMart Tirupati Outlet"/>
    <x v="0"/>
    <s v="Lavanya Krishnan"/>
    <x v="1"/>
    <s v="Charulatha Kumar"/>
    <n v="5"/>
    <d v="2024-05-01T00:00:00"/>
    <x v="15"/>
    <n v="0.21525162500837633"/>
    <x v="0"/>
  </r>
  <r>
    <s v="INV102536"/>
    <x v="96"/>
    <s v="CUST0138"/>
    <s v="PRD0130"/>
    <s v="STR011"/>
    <s v="EMP0015"/>
    <n v="3"/>
    <n v="1367.57"/>
    <n v="0"/>
    <n v="0"/>
    <n v="12"/>
    <n v="492.33"/>
    <n v="4595.04"/>
    <n v="2886.51"/>
    <n v="1216.1999999999998"/>
    <x v="2"/>
    <x v="2"/>
    <x v="0"/>
    <x v="0"/>
    <s v="19:17"/>
    <s v="Weekday"/>
    <x v="0"/>
    <n v="12"/>
    <n v="2024"/>
    <s v="Dec-2024"/>
    <x v="2"/>
    <s v="Cotton Saree"/>
    <x v="47"/>
    <s v="TrendMart Tirupati Standard"/>
    <x v="0"/>
    <s v="Vani Menon"/>
    <x v="1"/>
    <s v="Vikram Bhat"/>
    <n v="12"/>
    <d v="2024-12-01T00:00:00"/>
    <x v="132"/>
    <n v="0.26467669487099127"/>
    <x v="2"/>
  </r>
  <r>
    <s v="INV102537"/>
    <x v="63"/>
    <s v="CUST0656"/>
    <s v="PRD0169"/>
    <s v="STR113"/>
    <s v="EMP0149"/>
    <n v="1"/>
    <n v="1742.37"/>
    <n v="20"/>
    <n v="348.47"/>
    <n v="12"/>
    <n v="167.27"/>
    <n v="1561.17"/>
    <n v="1407.33"/>
    <n v="-13.429999999999865"/>
    <x v="0"/>
    <x v="0"/>
    <x v="1"/>
    <x v="0"/>
    <s v="10:54"/>
    <s v="Weekday"/>
    <x v="9"/>
    <n v="11"/>
    <n v="2024"/>
    <s v="Nov-2024"/>
    <x v="8"/>
    <s v="Maxi Dress"/>
    <x v="10"/>
    <s v="TrendMart Mangaluru High Street"/>
    <x v="2"/>
    <s v="Chandrika Kamath"/>
    <x v="2"/>
    <s v="Vasanthi Kamath"/>
    <n v="11"/>
    <d v="2024-11-01T00:00:00"/>
    <x v="13"/>
    <n v="-8.6025224671239294E-3"/>
    <x v="3"/>
  </r>
  <r>
    <s v="INV102538"/>
    <x v="258"/>
    <s v="CUST0658"/>
    <s v="PRD0217"/>
    <s v="STR051"/>
    <s v="EMP0026"/>
    <n v="2"/>
    <n v="1000.72"/>
    <n v="5"/>
    <n v="100.07"/>
    <n v="12"/>
    <n v="228.16"/>
    <n v="2129.5300000000002"/>
    <n v="1444.8"/>
    <n v="456.57000000000028"/>
    <x v="3"/>
    <x v="3"/>
    <x v="1"/>
    <x v="0"/>
    <s v="15:27"/>
    <s v="Weekday"/>
    <x v="1"/>
    <n v="10"/>
    <n v="2024"/>
    <s v="Oct-2024"/>
    <x v="7"/>
    <s v="Straight Fit"/>
    <x v="47"/>
    <s v="TrendMart Kozhikode Outlet"/>
    <x v="1"/>
    <s v="Kiran Gupta"/>
    <x v="3"/>
    <s v="Sunita Ramachandran"/>
    <n v="10"/>
    <d v="2024-10-01T00:00:00"/>
    <x v="214"/>
    <n v="0.21439942146858706"/>
    <x v="2"/>
  </r>
  <r>
    <s v="INV102539"/>
    <x v="335"/>
    <s v="CUST0578"/>
    <s v="PRD0123"/>
    <s v="STR029"/>
    <s v="EMP0240"/>
    <n v="1"/>
    <n v="1216.25"/>
    <n v="10"/>
    <n v="121.62"/>
    <n v="12"/>
    <n v="131.36000000000001"/>
    <n v="1225.99"/>
    <n v="737.35"/>
    <n v="357.28"/>
    <x v="0"/>
    <x v="0"/>
    <x v="1"/>
    <x v="0"/>
    <s v="21:54"/>
    <s v="Weekend"/>
    <x v="8"/>
    <n v="3"/>
    <n v="2025"/>
    <s v="Mar-2025"/>
    <x v="19"/>
    <s v="Formal Belt"/>
    <x v="11"/>
    <s v="TrendMart Davanagere High Street"/>
    <x v="2"/>
    <s v="Kalyani Subramaniam"/>
    <x v="0"/>
    <s v="Gopal Prasad"/>
    <n v="15"/>
    <d v="2025-03-01T00:00:00"/>
    <x v="105"/>
    <n v="0.29142162660380588"/>
    <x v="0"/>
  </r>
  <r>
    <s v="INV102540"/>
    <x v="210"/>
    <s v="CUST0463"/>
    <s v="PRD0230"/>
    <s v="STR031"/>
    <s v="EMP0072"/>
    <n v="1"/>
    <n v="1217.6300000000001"/>
    <n v="10"/>
    <n v="121.76"/>
    <n v="12"/>
    <n v="131.5"/>
    <n v="1227.3699999999999"/>
    <n v="859.94"/>
    <n v="235.92999999999984"/>
    <x v="4"/>
    <x v="4"/>
    <x v="0"/>
    <x v="0"/>
    <s v="15:54"/>
    <s v="Weekday"/>
    <x v="9"/>
    <n v="11"/>
    <n v="2024"/>
    <s v="Nov-2024"/>
    <x v="0"/>
    <s v="Anarkali Kurti"/>
    <x v="34"/>
    <s v="TrendMart Kozhikode Mall Kiosk"/>
    <x v="1"/>
    <s v="Ashok Menon"/>
    <x v="0"/>
    <s v="Anitha Ramachandran"/>
    <n v="11"/>
    <d v="2024-11-01T00:00:00"/>
    <x v="237"/>
    <n v="0.19222402372552683"/>
    <x v="0"/>
  </r>
  <r>
    <s v="INV102541"/>
    <x v="239"/>
    <s v="CUST0356"/>
    <s v="PRD0224"/>
    <s v="STR080"/>
    <s v="EMP0255"/>
    <n v="3"/>
    <n v="4729.41"/>
    <n v="10"/>
    <n v="1418.82"/>
    <n v="12"/>
    <n v="1532.33"/>
    <n v="14301.74"/>
    <n v="10112.4"/>
    <n v="2657.01"/>
    <x v="0"/>
    <x v="0"/>
    <x v="0"/>
    <x v="0"/>
    <s v="17:08"/>
    <s v="Weekday"/>
    <x v="5"/>
    <n v="6"/>
    <n v="2024"/>
    <s v="Jun-2024"/>
    <x v="2"/>
    <s v="Printed Saree"/>
    <x v="3"/>
    <s v="TrendMart Kochi High Street"/>
    <x v="1"/>
    <s v="Pranav Chettiar"/>
    <x v="3"/>
    <s v="Venkat Sharma"/>
    <n v="6"/>
    <d v="2024-06-01T00:00:00"/>
    <x v="3"/>
    <n v="0.18578228942772002"/>
    <x v="0"/>
  </r>
  <r>
    <s v="INV102542"/>
    <x v="81"/>
    <s v="CUST0550"/>
    <s v="PRD0174"/>
    <s v="STR117"/>
    <s v="EMP0215"/>
    <n v="2"/>
    <n v="5793.61"/>
    <n v="0"/>
    <n v="0"/>
    <n v="12"/>
    <n v="1390.47"/>
    <n v="12977.69"/>
    <n v="7324.74"/>
    <n v="4262.4800000000005"/>
    <x v="2"/>
    <x v="2"/>
    <x v="0"/>
    <x v="0"/>
    <s v="20:02"/>
    <s v="Weekend"/>
    <x v="1"/>
    <n v="10"/>
    <n v="2024"/>
    <s v="Oct-2024"/>
    <x v="9"/>
    <s v="Smart Watch"/>
    <x v="42"/>
    <s v="TrendMart Tirunelveli Flagship"/>
    <x v="1"/>
    <s v="Suresh Rao"/>
    <x v="1"/>
    <s v="Praveen Gupta"/>
    <n v="10"/>
    <d v="2024-10-01T00:00:00"/>
    <x v="131"/>
    <n v="0.32844674206272462"/>
    <x v="2"/>
  </r>
  <r>
    <s v="INV102543"/>
    <x v="271"/>
    <s v="CUST0675"/>
    <s v="PRD0178"/>
    <s v="STR076"/>
    <s v="EMP0008"/>
    <n v="2"/>
    <n v="539.08000000000004"/>
    <n v="25"/>
    <n v="269.54000000000002"/>
    <n v="5"/>
    <n v="40.43"/>
    <n v="849.05"/>
    <n v="714.9"/>
    <n v="93.71999999999997"/>
    <x v="2"/>
    <x v="2"/>
    <x v="0"/>
    <x v="0"/>
    <s v="21:26"/>
    <s v="Weekday"/>
    <x v="8"/>
    <n v="3"/>
    <n v="2025"/>
    <s v="Mar-2025"/>
    <x v="18"/>
    <s v="Zip Wallet"/>
    <x v="21"/>
    <s v="TrendMart Chennai Standard"/>
    <x v="1"/>
    <s v="Nisha Murthy"/>
    <x v="3"/>
    <s v="Deepak Kamath"/>
    <n v="15"/>
    <d v="2025-03-01T00:00:00"/>
    <x v="64"/>
    <n v="0.11038219186149223"/>
    <x v="1"/>
  </r>
  <r>
    <s v="INV102544"/>
    <x v="236"/>
    <s v="CUST0392"/>
    <s v="PRD0186"/>
    <s v="STR004"/>
    <s v="EMP0207"/>
    <n v="1"/>
    <n v="954.26"/>
    <n v="10"/>
    <n v="95.43"/>
    <n v="5"/>
    <n v="42.94"/>
    <n v="901.77"/>
    <n v="573.09"/>
    <n v="285.73999999999995"/>
    <x v="1"/>
    <x v="1"/>
    <x v="0"/>
    <x v="0"/>
    <s v="12:13"/>
    <s v="Weekend"/>
    <x v="3"/>
    <n v="7"/>
    <n v="2024"/>
    <s v="Jul-2024"/>
    <x v="0"/>
    <s v="Anarkali Kurti"/>
    <x v="8"/>
    <s v="TrendMart Kalaburagi Mall Kiosk"/>
    <x v="2"/>
    <s v="Manju Singh"/>
    <x v="2"/>
    <s v="Chitra Bhat"/>
    <n v="7"/>
    <d v="2024-07-01T00:00:00"/>
    <x v="48"/>
    <n v="0.316865719640263"/>
    <x v="0"/>
  </r>
  <r>
    <s v="INV102545"/>
    <x v="98"/>
    <s v="CUST0758"/>
    <s v="PRD0196"/>
    <s v="STR117"/>
    <s v="EMP0203"/>
    <n v="1"/>
    <n v="1492.14"/>
    <n v="30"/>
    <n v="447.64"/>
    <n v="12"/>
    <n v="125.34"/>
    <n v="1169.8399999999999"/>
    <n v="1067.72"/>
    <n v="-23.220000000000113"/>
    <x v="0"/>
    <x v="0"/>
    <x v="0"/>
    <x v="0"/>
    <s v="17:14"/>
    <s v="Weekend"/>
    <x v="11"/>
    <n v="8"/>
    <n v="2024"/>
    <s v="Aug-2024"/>
    <x v="5"/>
    <s v="Slim Fit"/>
    <x v="5"/>
    <s v="TrendMart Tirunelveli Flagship"/>
    <x v="1"/>
    <s v="Sowmya Ramachandran"/>
    <x v="1"/>
    <s v="Rani Mishra"/>
    <n v="8"/>
    <d v="2024-08-01T00:00:00"/>
    <x v="7"/>
    <n v="-1.9848868221295318E-2"/>
    <x v="1"/>
  </r>
  <r>
    <s v="INV102546"/>
    <x v="85"/>
    <s v="CUST0407"/>
    <s v="PRD0020"/>
    <s v="STR066"/>
    <s v="EMP0132"/>
    <n v="4"/>
    <n v="281.12"/>
    <n v="20"/>
    <n v="224.9"/>
    <n v="5"/>
    <n v="44.98"/>
    <n v="944.56"/>
    <n v="687.6"/>
    <n v="211.97999999999993"/>
    <x v="1"/>
    <x v="1"/>
    <x v="0"/>
    <x v="0"/>
    <s v="15:59"/>
    <s v="Weekday"/>
    <x v="1"/>
    <n v="10"/>
    <n v="2024"/>
    <s v="Oct-2024"/>
    <x v="6"/>
    <s v="Sunglasses"/>
    <x v="41"/>
    <s v="TrendMart Dindigul Standard"/>
    <x v="1"/>
    <s v="Chandrika Yadav"/>
    <x v="3"/>
    <s v="Vasanthi Gupta"/>
    <n v="10"/>
    <d v="2024-10-01T00:00:00"/>
    <x v="86"/>
    <n v="0.22442195307868207"/>
    <x v="3"/>
  </r>
  <r>
    <s v="INV102547"/>
    <x v="130"/>
    <s v="CUST0639"/>
    <s v="PRD0051"/>
    <s v="STR010"/>
    <s v="EMP0091"/>
    <n v="1"/>
    <n v="1213.28"/>
    <n v="5"/>
    <n v="60.66"/>
    <n v="3"/>
    <n v="34.58"/>
    <n v="1187.2"/>
    <n v="954.04"/>
    <n v="198.5800000000001"/>
    <x v="4"/>
    <x v="4"/>
    <x v="1"/>
    <x v="0"/>
    <s v="13:19"/>
    <s v="Weekend"/>
    <x v="1"/>
    <n v="10"/>
    <n v="2024"/>
    <s v="Oct-2024"/>
    <x v="14"/>
    <s v="Necklace"/>
    <x v="46"/>
    <s v="TrendMart Kochi Mall Kiosk"/>
    <x v="1"/>
    <s v="Suresh Naicker"/>
    <x v="1"/>
    <s v="Hari Nair"/>
    <n v="10"/>
    <d v="2024-10-01T00:00:00"/>
    <x v="113"/>
    <n v="0.16726752021563349"/>
    <x v="2"/>
  </r>
  <r>
    <s v="INV102548"/>
    <x v="125"/>
    <s v="CUST0291"/>
    <s v="PRD0006"/>
    <s v="STR038"/>
    <s v="EMP0002"/>
    <n v="1"/>
    <n v="1271.6600000000001"/>
    <n v="10"/>
    <n v="127.17"/>
    <n v="12"/>
    <n v="137.34"/>
    <n v="1281.83"/>
    <n v="753.73"/>
    <n v="390.75999999999988"/>
    <x v="2"/>
    <x v="2"/>
    <x v="0"/>
    <x v="0"/>
    <s v="13:05"/>
    <s v="Weekend"/>
    <x v="1"/>
    <n v="10"/>
    <n v="2024"/>
    <s v="Oct-2024"/>
    <x v="19"/>
    <s v="Braided Belt"/>
    <x v="34"/>
    <s v="TrendMart Tumakuru Standard"/>
    <x v="2"/>
    <s v="Tarun Shetty"/>
    <x v="0"/>
    <s v="Girish Sundaram"/>
    <n v="10"/>
    <d v="2024-10-01T00:00:00"/>
    <x v="224"/>
    <n v="0.30484541631885653"/>
    <x v="0"/>
  </r>
  <r>
    <s v="INV102549"/>
    <x v="64"/>
    <s v="CUST0098"/>
    <s v="PRD0067"/>
    <s v="STR059"/>
    <s v="EMP0091"/>
    <n v="2"/>
    <n v="1468.65"/>
    <n v="25"/>
    <n v="734.33"/>
    <n v="12"/>
    <n v="264.36"/>
    <n v="2467.33"/>
    <n v="2026.52"/>
    <n v="176.44999999999993"/>
    <x v="4"/>
    <x v="4"/>
    <x v="1"/>
    <x v="0"/>
    <s v="12:47"/>
    <s v="Weekend"/>
    <x v="9"/>
    <n v="11"/>
    <n v="2024"/>
    <s v="Nov-2024"/>
    <x v="15"/>
    <s v="Jacket"/>
    <x v="24"/>
    <s v="TrendMart Bengaluru Mall Kiosk"/>
    <x v="2"/>
    <s v="Hariharan Rao"/>
    <x v="0"/>
    <s v="Hari Nair"/>
    <n v="11"/>
    <d v="2024-11-01T00:00:00"/>
    <x v="41"/>
    <n v="7.1514552167727841E-2"/>
    <x v="1"/>
  </r>
  <r>
    <s v="INV102550"/>
    <x v="142"/>
    <s v="CUST0027"/>
    <s v="PRD0225"/>
    <s v="STR083"/>
    <s v="EMP0147"/>
    <n v="4"/>
    <n v="1364.28"/>
    <n v="30"/>
    <n v="1637.14"/>
    <n v="12"/>
    <n v="458.4"/>
    <n v="4278.38"/>
    <n v="3447.2"/>
    <n v="372.78000000000031"/>
    <x v="1"/>
    <x v="1"/>
    <x v="0"/>
    <x v="0"/>
    <s v="17:03"/>
    <s v="Weekend"/>
    <x v="7"/>
    <n v="9"/>
    <n v="2024"/>
    <s v="Sep-2024"/>
    <x v="11"/>
    <s v="Formal Shirt"/>
    <x v="44"/>
    <s v="TrendMart Tumakuru Outlet"/>
    <x v="2"/>
    <s v="Hariharan Menon"/>
    <x v="2"/>
    <s v="Yogesh Chettiar"/>
    <n v="9"/>
    <d v="2024-09-01T00:00:00"/>
    <x v="124"/>
    <n v="8.7131110373552673E-2"/>
    <x v="1"/>
  </r>
  <r>
    <s v="INV102551"/>
    <x v="253"/>
    <s v="CUST0064"/>
    <s v="PRD0077"/>
    <s v="STR058"/>
    <s v="EMP0240"/>
    <n v="2"/>
    <n v="1238.22"/>
    <n v="5"/>
    <n v="123.82"/>
    <n v="12"/>
    <n v="282.31"/>
    <n v="2634.93"/>
    <n v="1596.92"/>
    <n v="755.69999999999982"/>
    <x v="5"/>
    <x v="5"/>
    <x v="1"/>
    <x v="0"/>
    <s v="16:49"/>
    <s v="Weekday"/>
    <x v="1"/>
    <n v="10"/>
    <n v="2024"/>
    <s v="Oct-2024"/>
    <x v="17"/>
    <s v="Formal Trouser"/>
    <x v="6"/>
    <s v="TrendMart Thoothukudi Flagship"/>
    <x v="1"/>
    <s v="Priya Gopalakrishnan"/>
    <x v="3"/>
    <s v="Gopal Prasad"/>
    <n v="10"/>
    <d v="2024-10-01T00:00:00"/>
    <x v="240"/>
    <n v="0.28680078787671776"/>
    <x v="2"/>
  </r>
  <r>
    <s v="INV102552"/>
    <x v="86"/>
    <s v="CUST0714"/>
    <s v="PRD0188"/>
    <s v="STR116"/>
    <s v="EMP0009"/>
    <n v="1"/>
    <n v="473.85"/>
    <n v="30"/>
    <n v="142.16"/>
    <n v="5"/>
    <n v="16.579999999999998"/>
    <n v="348.27"/>
    <n v="337.09"/>
    <n v="-5.3999999999999915"/>
    <x v="0"/>
    <x v="0"/>
    <x v="0"/>
    <x v="0"/>
    <s v="14:36"/>
    <s v="Weekend"/>
    <x v="7"/>
    <n v="9"/>
    <n v="2024"/>
    <s v="Sep-2024"/>
    <x v="13"/>
    <s v="Girls Frock"/>
    <x v="19"/>
    <s v="TrendMart Madurai High Street"/>
    <x v="1"/>
    <s v="Yamini Srinivasan"/>
    <x v="1"/>
    <s v="Vinod Hegde"/>
    <n v="9"/>
    <d v="2024-09-01T00:00:00"/>
    <x v="192"/>
    <n v="-1.5505211473856468E-2"/>
    <x v="1"/>
  </r>
  <r>
    <s v="INV102553"/>
    <x v="22"/>
    <s v="CUST0807"/>
    <s v="PRD0155"/>
    <s v="STR102"/>
    <s v="EMP0045"/>
    <n v="1"/>
    <n v="1224.48"/>
    <n v="15"/>
    <n v="183.67"/>
    <n v="12"/>
    <n v="124.9"/>
    <n v="1165.71"/>
    <n v="865.42"/>
    <n v="175.39000000000007"/>
    <x v="2"/>
    <x v="2"/>
    <x v="1"/>
    <x v="0"/>
    <s v="11:32"/>
    <s v="Weekend"/>
    <x v="3"/>
    <n v="7"/>
    <n v="2024"/>
    <s v="Jul-2024"/>
    <x v="8"/>
    <s v="A-Line Dress"/>
    <x v="12"/>
    <s v="TrendMart Tirunelveli High Street"/>
    <x v="1"/>
    <s v="Nisha Rao"/>
    <x v="0"/>
    <s v="Chitra Chettiar"/>
    <n v="7"/>
    <d v="2024-07-01T00:00:00"/>
    <x v="85"/>
    <n v="0.15045766099630273"/>
    <x v="4"/>
  </r>
  <r>
    <s v="INV102554"/>
    <x v="198"/>
    <s v="CUST0144"/>
    <s v="PRD0230"/>
    <s v="STR107"/>
    <s v="EMP0203"/>
    <n v="2"/>
    <n v="1151.21"/>
    <n v="15"/>
    <n v="345.36"/>
    <n v="12"/>
    <n v="234.85"/>
    <n v="2191.91"/>
    <n v="1719.88"/>
    <n v="237.17999999999975"/>
    <x v="0"/>
    <x v="0"/>
    <x v="0"/>
    <x v="0"/>
    <s v="13:14"/>
    <s v="Weekday"/>
    <x v="10"/>
    <n v="4"/>
    <n v="2024"/>
    <s v="Apr-2024"/>
    <x v="0"/>
    <s v="Anarkali Kurti"/>
    <x v="34"/>
    <s v="TrendMart Kochi High Street"/>
    <x v="1"/>
    <s v="Gayathri Singh"/>
    <x v="1"/>
    <s v="Rani Mishra"/>
    <n v="4"/>
    <d v="2024-04-01T00:00:00"/>
    <x v="237"/>
    <n v="0.10820699755008178"/>
    <x v="4"/>
  </r>
  <r>
    <s v="INV102555"/>
    <x v="60"/>
    <s v="CUST0260"/>
    <s v="PRD0049"/>
    <s v="STR067"/>
    <s v="EMP0002"/>
    <n v="1"/>
    <n v="1837.43"/>
    <n v="10"/>
    <n v="183.74"/>
    <n v="12"/>
    <n v="198.44"/>
    <n v="1852.13"/>
    <n v="1004.94"/>
    <n v="648.75"/>
    <x v="4"/>
    <x v="4"/>
    <x v="0"/>
    <x v="0"/>
    <s v="15:41"/>
    <s v="Weekend"/>
    <x v="11"/>
    <n v="8"/>
    <n v="2024"/>
    <s v="Aug-2024"/>
    <x v="4"/>
    <s v="Sports T-Shirt"/>
    <x v="36"/>
    <s v="TrendMart Visakhapatnam Standard"/>
    <x v="0"/>
    <s v="Hariharan Mishra"/>
    <x v="1"/>
    <s v="Girish Sundaram"/>
    <n v="8"/>
    <d v="2024-08-01T00:00:00"/>
    <x v="77"/>
    <n v="0.35027238908715908"/>
    <x v="0"/>
  </r>
  <r>
    <s v="INV102556"/>
    <x v="50"/>
    <s v="CUST0745"/>
    <s v="Missing Product ID"/>
    <s v="STR073"/>
    <s v="EMP0001"/>
    <n v="3"/>
    <n v="1429.42"/>
    <n v="0"/>
    <n v="0"/>
    <n v="12"/>
    <n v="514.59"/>
    <n v="4802.8500000000004"/>
    <n v="2838.9"/>
    <n v="1449.3600000000001"/>
    <x v="4"/>
    <x v="4"/>
    <x v="0"/>
    <x v="0"/>
    <s v="16:10"/>
    <s v="Weekday"/>
    <x v="1"/>
    <n v="10"/>
    <n v="2024"/>
    <s v="Oct-2024"/>
    <x v="8"/>
    <s v="Unknown"/>
    <x v="49"/>
    <s v="TrendMart Thiruvananthapuram High Street"/>
    <x v="1"/>
    <s v="Lavanya Hegde"/>
    <x v="0"/>
    <s v="Charulatha Kumar"/>
    <n v="10"/>
    <d v="2024-10-01T00:00:00"/>
    <x v="177"/>
    <n v="0.30177082357350321"/>
    <x v="2"/>
  </r>
  <r>
    <s v="INV102557"/>
    <x v="106"/>
    <s v="CUST0036"/>
    <s v="PRD0069"/>
    <s v="STR053"/>
    <s v="EMP0015"/>
    <n v="4"/>
    <n v="623.44000000000005"/>
    <n v="0"/>
    <n v="0"/>
    <n v="5"/>
    <n v="124.69"/>
    <n v="2618.4499999999998"/>
    <n v="1476"/>
    <n v="1017.7599999999998"/>
    <x v="3"/>
    <x v="3"/>
    <x v="0"/>
    <x v="0"/>
    <s v="19:12"/>
    <s v="Weekday"/>
    <x v="10"/>
    <n v="4"/>
    <n v="2024"/>
    <s v="Apr-2024"/>
    <x v="1"/>
    <s v="Round Neck"/>
    <x v="26"/>
    <s v="TrendMart Kochi Standard"/>
    <x v="1"/>
    <s v="Harini Gopalakrishnan"/>
    <x v="1"/>
    <s v="Vikram Bhat"/>
    <n v="4"/>
    <d v="2024-04-01T00:00:00"/>
    <x v="78"/>
    <n v="0.38868796425366148"/>
    <x v="2"/>
  </r>
  <r>
    <s v="INV102558"/>
    <x v="9"/>
    <s v="CUST0395"/>
    <s v="PRD0172"/>
    <s v="STR093"/>
    <s v="EMP0002"/>
    <n v="2"/>
    <n v="2431.17"/>
    <n v="30"/>
    <n v="1458.7"/>
    <n v="12"/>
    <n v="408.44"/>
    <n v="3812.08"/>
    <n v="3608.74"/>
    <n v="-205.09999999999985"/>
    <x v="3"/>
    <x v="3"/>
    <x v="0"/>
    <x v="0"/>
    <s v="10:14"/>
    <s v="Weekday"/>
    <x v="1"/>
    <n v="10"/>
    <n v="2024"/>
    <s v="Oct-2024"/>
    <x v="16"/>
    <s v="Kurta"/>
    <x v="4"/>
    <s v="TrendMart Thiruvananthapuram High Street"/>
    <x v="1"/>
    <s v="Gayathri Chettiar"/>
    <x v="1"/>
    <s v="Girish Sundaram"/>
    <n v="10"/>
    <d v="2024-10-01T00:00:00"/>
    <x v="35"/>
    <n v="-5.3802648422908189E-2"/>
    <x v="1"/>
  </r>
  <r>
    <s v="INV102559"/>
    <x v="200"/>
    <s v="CUST0348"/>
    <s v="PRD0089"/>
    <s v="STR008"/>
    <s v="EMP0170"/>
    <n v="4"/>
    <n v="2167.2800000000002"/>
    <n v="30"/>
    <n v="2600.7399999999998"/>
    <n v="12"/>
    <n v="728.21"/>
    <n v="6796.59"/>
    <n v="6168.92"/>
    <n v="-100.53999999999996"/>
    <x v="0"/>
    <x v="0"/>
    <x v="0"/>
    <x v="0"/>
    <s v="12:19"/>
    <s v="Weekday"/>
    <x v="11"/>
    <n v="8"/>
    <n v="2024"/>
    <s v="Aug-2024"/>
    <x v="3"/>
    <s v="Formal Shoes"/>
    <x v="3"/>
    <s v="TrendMart Kochi Mall Kiosk"/>
    <x v="1"/>
    <s v="Karthik Sharma"/>
    <x v="0"/>
    <s v="Jyothi Prasad"/>
    <n v="8"/>
    <d v="2024-08-01T00:00:00"/>
    <x v="139"/>
    <n v="-1.4792712227749498E-2"/>
    <x v="1"/>
  </r>
  <r>
    <s v="INV102560"/>
    <x v="211"/>
    <s v="CUST0810"/>
    <s v="PRD0222"/>
    <s v="STR075"/>
    <s v="EMP0090"/>
    <n v="2"/>
    <n v="682.66"/>
    <n v="20"/>
    <n v="273.06"/>
    <n v="5"/>
    <n v="54.61"/>
    <n v="1146.8699999999999"/>
    <n v="807.8"/>
    <n v="284.45999999999992"/>
    <x v="4"/>
    <x v="4"/>
    <x v="1"/>
    <x v="0"/>
    <s v="12:52"/>
    <s v="Weekday"/>
    <x v="0"/>
    <n v="12"/>
    <n v="2024"/>
    <s v="Dec-2024"/>
    <x v="1"/>
    <s v="Polo"/>
    <x v="33"/>
    <s v="TrendMart Chennai Standard"/>
    <x v="1"/>
    <s v="Latha Ramachandran"/>
    <x v="3"/>
    <s v="Padma Gounder"/>
    <n v="12"/>
    <d v="2024-12-01T00:00:00"/>
    <x v="239"/>
    <n v="0.24803159904784322"/>
    <x v="3"/>
  </r>
  <r>
    <s v="INV102561"/>
    <x v="76"/>
    <s v="CUST0473"/>
    <s v="PRD0122"/>
    <s v="STR028"/>
    <s v="EMP0205"/>
    <n v="4"/>
    <n v="709.64"/>
    <n v="10"/>
    <n v="283.86"/>
    <n v="3"/>
    <n v="76.64"/>
    <n v="2631.34"/>
    <n v="2227.96"/>
    <n v="326.74000000000012"/>
    <x v="2"/>
    <x v="2"/>
    <x v="0"/>
    <x v="1"/>
    <s v="19:54"/>
    <s v="Weekday"/>
    <x v="1"/>
    <n v="10"/>
    <n v="2024"/>
    <s v="Oct-2024"/>
    <x v="14"/>
    <s v="Necklace"/>
    <x v="21"/>
    <s v="TrendMart Shivamogga Standard"/>
    <x v="2"/>
    <s v="Kalyani Balasubramaniam"/>
    <x v="1"/>
    <s v="Malini Gowda"/>
    <n v="10"/>
    <d v="2024-10-01T00:00:00"/>
    <x v="37"/>
    <n v="0.12417247486071739"/>
    <x v="0"/>
  </r>
  <r>
    <s v="INV102562"/>
    <x v="330"/>
    <s v="CUST0280"/>
    <s v="PRD0208"/>
    <s v="STR089"/>
    <s v="EMP0170"/>
    <n v="1"/>
    <n v="535.72"/>
    <n v="10"/>
    <n v="53.57"/>
    <n v="5"/>
    <n v="24.11"/>
    <n v="506.26"/>
    <n v="303.61"/>
    <n v="178.53999999999996"/>
    <x v="3"/>
    <x v="3"/>
    <x v="0"/>
    <x v="0"/>
    <s v="19:32"/>
    <s v="Weekday"/>
    <x v="2"/>
    <n v="5"/>
    <n v="2024"/>
    <s v="May-2024"/>
    <x v="6"/>
    <s v="Cap"/>
    <x v="24"/>
    <s v="TrendMart Kurnool Outlet"/>
    <x v="0"/>
    <s v="Yamini Shetty"/>
    <x v="3"/>
    <s v="Jyothi Prasad"/>
    <n v="5"/>
    <d v="2024-05-01T00:00:00"/>
    <x v="128"/>
    <n v="0.35266463872318565"/>
    <x v="0"/>
  </r>
  <r>
    <s v="INV102563"/>
    <x v="144"/>
    <s v="CUST0843"/>
    <s v="PRD0077"/>
    <s v="STR046"/>
    <s v="EMP0269"/>
    <n v="3"/>
    <n v="1210.46"/>
    <n v="5"/>
    <n v="181.57"/>
    <n v="12"/>
    <n v="413.98"/>
    <n v="3863.79"/>
    <n v="2395.38"/>
    <n v="1054.4299999999998"/>
    <x v="0"/>
    <x v="0"/>
    <x v="0"/>
    <x v="0"/>
    <s v="11:16"/>
    <s v="Weekday"/>
    <x v="8"/>
    <n v="3"/>
    <n v="2025"/>
    <s v="Mar-2025"/>
    <x v="17"/>
    <s v="Formal Trouser"/>
    <x v="6"/>
    <s v="TrendMart Hyderabad High Street"/>
    <x v="2"/>
    <s v="Ramesh Subramaniam"/>
    <x v="1"/>
    <s v="Ishwarya Shetty"/>
    <n v="15"/>
    <d v="2025-03-01T00:00:00"/>
    <x v="240"/>
    <n v="0.27290044231182331"/>
    <x v="2"/>
  </r>
  <r>
    <s v="INV102564"/>
    <x v="22"/>
    <s v="CUST0541"/>
    <s v="PRD0170"/>
    <s v="STR093"/>
    <s v="EMP0100"/>
    <n v="2"/>
    <n v="1196.81"/>
    <n v="15"/>
    <n v="359.04"/>
    <n v="12"/>
    <n v="244.15"/>
    <n v="2278.73"/>
    <n v="1774.04"/>
    <n v="260.54000000000008"/>
    <x v="0"/>
    <x v="0"/>
    <x v="0"/>
    <x v="0"/>
    <s v="20:57"/>
    <s v="Weekend"/>
    <x v="3"/>
    <n v="7"/>
    <n v="2024"/>
    <s v="Jul-2024"/>
    <x v="17"/>
    <s v="Chinos"/>
    <x v="0"/>
    <s v="TrendMart Thiruvananthapuram High Street"/>
    <x v="1"/>
    <s v="Rani Nair"/>
    <x v="3"/>
    <s v="Priya Balasubramaniam"/>
    <n v="7"/>
    <d v="2024-07-01T00:00:00"/>
    <x v="36"/>
    <n v="0.11433561676898978"/>
    <x v="4"/>
  </r>
  <r>
    <s v="INV102565"/>
    <x v="175"/>
    <s v="CUST0212"/>
    <s v="PRD0093"/>
    <s v="STR084"/>
    <s v="EMP0194"/>
    <n v="2"/>
    <n v="854.46"/>
    <n v="0"/>
    <n v="0"/>
    <n v="5"/>
    <n v="85.45"/>
    <n v="1794.37"/>
    <n v="1136.1199999999999"/>
    <n v="572.79999999999995"/>
    <x v="3"/>
    <x v="3"/>
    <x v="0"/>
    <x v="0"/>
    <s v="11:13"/>
    <s v="Weekday"/>
    <x v="2"/>
    <n v="5"/>
    <n v="2024"/>
    <s v="May-2024"/>
    <x v="0"/>
    <s v="Anarkali Kurti"/>
    <x v="33"/>
    <s v="TrendMart Tirupati High Street"/>
    <x v="0"/>
    <s v="Siddharth Gounder"/>
    <x v="1"/>
    <s v="Pranav Reddy"/>
    <n v="5"/>
    <d v="2024-05-01T00:00:00"/>
    <x v="54"/>
    <n v="0.31922067355116279"/>
    <x v="2"/>
  </r>
  <r>
    <s v="INV102566"/>
    <x v="214"/>
    <s v="CUST0834"/>
    <s v="PRD0015"/>
    <s v="STR014"/>
    <s v="EMP0258"/>
    <n v="2"/>
    <n v="3956.61"/>
    <n v="0"/>
    <n v="0"/>
    <n v="12"/>
    <n v="949.59"/>
    <n v="8862.81"/>
    <n v="5261.68"/>
    <n v="2651.5399999999991"/>
    <x v="0"/>
    <x v="0"/>
    <x v="0"/>
    <x v="0"/>
    <s v="13:56"/>
    <s v="Weekend"/>
    <x v="7"/>
    <n v="9"/>
    <n v="2024"/>
    <s v="Sep-2024"/>
    <x v="9"/>
    <s v="Smart Watch"/>
    <x v="1"/>
    <s v="TrendMart Tirupati Outlet"/>
    <x v="0"/>
    <s v="Swathi Mishra"/>
    <x v="3"/>
    <s v="Preethi Singh"/>
    <n v="9"/>
    <d v="2024-09-01T00:00:00"/>
    <x v="230"/>
    <n v="0.29917599497224912"/>
    <x v="2"/>
  </r>
  <r>
    <s v="INV102567"/>
    <x v="99"/>
    <s v="CUST0665"/>
    <s v="PRD0239"/>
    <s v="STR073"/>
    <s v="EMP0260"/>
    <n v="4"/>
    <n v="2583.9699999999998"/>
    <n v="0"/>
    <n v="0"/>
    <n v="12"/>
    <n v="1240.31"/>
    <n v="11576.19"/>
    <n v="6918.88"/>
    <n v="3417.0000000000005"/>
    <x v="1"/>
    <x v="1"/>
    <x v="1"/>
    <x v="0"/>
    <s v="18:09"/>
    <s v="Weekend"/>
    <x v="10"/>
    <n v="4"/>
    <n v="2024"/>
    <s v="Apr-2024"/>
    <x v="16"/>
    <s v="Dhoti"/>
    <x v="18"/>
    <s v="TrendMart Thiruvananthapuram High Street"/>
    <x v="1"/>
    <s v="Preethi Krishnan"/>
    <x v="2"/>
    <s v="Malathi Varma"/>
    <n v="4"/>
    <d v="2024-04-01T00:00:00"/>
    <x v="170"/>
    <n v="0.29517483731694111"/>
    <x v="2"/>
  </r>
  <r>
    <s v="INV102568"/>
    <x v="58"/>
    <s v="CUST0559"/>
    <s v="PRD0030"/>
    <s v="STR015"/>
    <s v="EMP0147"/>
    <n v="2"/>
    <n v="669.89"/>
    <n v="30"/>
    <n v="401.93"/>
    <n v="5"/>
    <n v="46.89"/>
    <n v="984.74"/>
    <n v="838.8"/>
    <n v="99.050000000000054"/>
    <x v="4"/>
    <x v="4"/>
    <x v="0"/>
    <x v="0"/>
    <s v="13:56"/>
    <s v="Weekday"/>
    <x v="7"/>
    <n v="9"/>
    <n v="2024"/>
    <s v="Sep-2024"/>
    <x v="10"/>
    <s v="Tunic"/>
    <x v="22"/>
    <s v="TrendMart Madurai Mall Kiosk"/>
    <x v="1"/>
    <s v="Pranav Singh"/>
    <x v="1"/>
    <s v="Yogesh Chettiar"/>
    <n v="9"/>
    <d v="2024-09-01T00:00:00"/>
    <x v="173"/>
    <n v="0.10058492597030694"/>
    <x v="1"/>
  </r>
  <r>
    <s v="INV102569"/>
    <x v="9"/>
    <s v="CUST0556"/>
    <s v="PRD0043"/>
    <s v="STR063"/>
    <s v="EMP0207"/>
    <n v="3"/>
    <n v="3124.19"/>
    <n v="20"/>
    <n v="1874.51"/>
    <n v="12"/>
    <n v="899.77"/>
    <n v="8397.83"/>
    <n v="6102.03"/>
    <n v="1396.0300000000002"/>
    <x v="1"/>
    <x v="1"/>
    <x v="0"/>
    <x v="1"/>
    <s v="18:31"/>
    <s v="Weekday"/>
    <x v="1"/>
    <n v="10"/>
    <n v="2024"/>
    <s v="Oct-2024"/>
    <x v="12"/>
    <s v="Sling Bag"/>
    <x v="20"/>
    <s v="TrendMart Shivamogga Mall Kiosk"/>
    <x v="2"/>
    <s v="Chandrika Chandran"/>
    <x v="1"/>
    <s v="Chitra Bhat"/>
    <n v="10"/>
    <d v="2024-10-01T00:00:00"/>
    <x v="63"/>
    <n v="0.16623699217535962"/>
    <x v="3"/>
  </r>
  <r>
    <s v="INV102570"/>
    <x v="160"/>
    <s v="CUST0672"/>
    <s v="PRD0148"/>
    <s v="STR042"/>
    <s v="EMP0276"/>
    <n v="1"/>
    <n v="1013.47"/>
    <n v="10"/>
    <n v="101.35"/>
    <n v="12"/>
    <n v="109.45"/>
    <n v="1021.57"/>
    <n v="767.11"/>
    <n v="145.01000000000005"/>
    <x v="1"/>
    <x v="1"/>
    <x v="1"/>
    <x v="0"/>
    <s v="19:11"/>
    <s v="Weekday"/>
    <x v="5"/>
    <n v="6"/>
    <n v="2024"/>
    <s v="Jun-2024"/>
    <x v="0"/>
    <s v="Anarkali Kurti"/>
    <x v="31"/>
    <s v="TrendMart Thrissur Standard"/>
    <x v="1"/>
    <s v="Uday Gopalakrishnan"/>
    <x v="0"/>
    <s v="Manoj Ramachandran"/>
    <n v="6"/>
    <d v="2024-06-01T00:00:00"/>
    <x v="169"/>
    <n v="0.14194817780475155"/>
    <x v="0"/>
  </r>
  <r>
    <s v="INV102571"/>
    <x v="84"/>
    <s v="CUST0382"/>
    <s v="PRD0142"/>
    <s v="STR032"/>
    <s v="EMP0063"/>
    <n v="4"/>
    <n v="539.92999999999995"/>
    <n v="30"/>
    <n v="647.91999999999996"/>
    <n v="5"/>
    <n v="75.59"/>
    <n v="1587.39"/>
    <n v="1199.44"/>
    <n v="312.36"/>
    <x v="2"/>
    <x v="2"/>
    <x v="0"/>
    <x v="0"/>
    <s v="14:29"/>
    <s v="Weekday"/>
    <x v="1"/>
    <n v="10"/>
    <n v="2024"/>
    <s v="Oct-2024"/>
    <x v="1"/>
    <s v="Round Neck"/>
    <x v="9"/>
    <s v="TrendMart Kochi Standard"/>
    <x v="1"/>
    <s v="Selvam Nair"/>
    <x v="0"/>
    <s v="Anusuya Subramaniam"/>
    <n v="10"/>
    <d v="2024-10-01T00:00:00"/>
    <x v="87"/>
    <n v="0.19677583958573508"/>
    <x v="1"/>
  </r>
  <r>
    <s v="INV102572"/>
    <x v="232"/>
    <s v="CUST0195"/>
    <s v="PRD0172"/>
    <s v="STR078"/>
    <s v="EMP0026"/>
    <n v="2"/>
    <n v="2351.27"/>
    <n v="15"/>
    <n v="705.38"/>
    <n v="12"/>
    <n v="479.66"/>
    <n v="4476.82"/>
    <n v="3608.74"/>
    <n v="388.4199999999999"/>
    <x v="3"/>
    <x v="3"/>
    <x v="0"/>
    <x v="0"/>
    <s v="20:33"/>
    <s v="Weekday"/>
    <x v="1"/>
    <n v="10"/>
    <n v="2024"/>
    <s v="Oct-2024"/>
    <x v="16"/>
    <s v="Kurta"/>
    <x v="4"/>
    <s v="TrendMart Vellore Standard"/>
    <x v="1"/>
    <s v="Ganapathy Murthy"/>
    <x v="2"/>
    <s v="Sunita Ramachandran"/>
    <n v="10"/>
    <d v="2024-10-01T00:00:00"/>
    <x v="35"/>
    <n v="8.6762478723736922E-2"/>
    <x v="4"/>
  </r>
  <r>
    <s v="INV102573"/>
    <x v="127"/>
    <s v="CUST0259"/>
    <s v="PRD0082"/>
    <s v="STR107"/>
    <s v="EMP0147"/>
    <n v="1"/>
    <n v="2866.76"/>
    <n v="10"/>
    <n v="286.68"/>
    <n v="12"/>
    <n v="309.61"/>
    <n v="2889.69"/>
    <n v="2151.34"/>
    <n v="428.7399999999999"/>
    <x v="0"/>
    <x v="0"/>
    <x v="0"/>
    <x v="0"/>
    <s v="16:12"/>
    <s v="Weekday"/>
    <x v="2"/>
    <n v="5"/>
    <n v="2024"/>
    <s v="May-2024"/>
    <x v="12"/>
    <s v="Sling Bag"/>
    <x v="33"/>
    <s v="TrendMart Kochi High Street"/>
    <x v="1"/>
    <s v="Vikram Achari"/>
    <x v="2"/>
    <s v="Yogesh Chettiar"/>
    <n v="5"/>
    <d v="2024-05-01T00:00:00"/>
    <x v="59"/>
    <n v="0.14836885617488377"/>
    <x v="0"/>
  </r>
  <r>
    <s v="INV102574"/>
    <x v="362"/>
    <s v="CUST0486"/>
    <s v="PRD0086"/>
    <s v="STR044"/>
    <s v="EMP0258"/>
    <n v="3"/>
    <n v="3541.66"/>
    <n v="10"/>
    <n v="1062.5"/>
    <n v="12"/>
    <n v="1147.5"/>
    <n v="10709.98"/>
    <n v="7401.66"/>
    <n v="2160.8199999999997"/>
    <x v="1"/>
    <x v="1"/>
    <x v="1"/>
    <x v="0"/>
    <s v="15:33"/>
    <s v="Weekday"/>
    <x v="11"/>
    <n v="8"/>
    <n v="2024"/>
    <s v="Aug-2024"/>
    <x v="3"/>
    <s v="Sandals"/>
    <x v="1"/>
    <s v="TrendMart Warangal High Street"/>
    <x v="2"/>
    <s v="Anil Gopalakrishnan"/>
    <x v="0"/>
    <s v="Preethi Singh"/>
    <n v="8"/>
    <d v="2024-08-01T00:00:00"/>
    <x v="143"/>
    <n v="0.20175761299274134"/>
    <x v="0"/>
  </r>
  <r>
    <s v="INV102575"/>
    <x v="356"/>
    <s v="CUST0482"/>
    <s v="PRD0070"/>
    <s v="STR015"/>
    <s v="EMP0170"/>
    <n v="1"/>
    <n v="794.32"/>
    <n v="5"/>
    <n v="39.72"/>
    <n v="5"/>
    <n v="37.729999999999997"/>
    <n v="792.33"/>
    <n v="565.45000000000005"/>
    <n v="189.15"/>
    <x v="3"/>
    <x v="3"/>
    <x v="1"/>
    <x v="0"/>
    <s v="20:21"/>
    <s v="Weekend"/>
    <x v="8"/>
    <n v="3"/>
    <n v="2025"/>
    <s v="Mar-2025"/>
    <x v="13"/>
    <s v="Boys Shirt"/>
    <x v="13"/>
    <s v="TrendMart Madurai Mall Kiosk"/>
    <x v="1"/>
    <s v="Suresh Mishra"/>
    <x v="1"/>
    <s v="Jyothi Prasad"/>
    <n v="15"/>
    <d v="2025-03-01T00:00:00"/>
    <x v="145"/>
    <n v="0.2387262882889705"/>
    <x v="2"/>
  </r>
  <r>
    <s v="INV102576"/>
    <x v="71"/>
    <s v="CUST0360"/>
    <s v="PRD0043"/>
    <s v="STR063"/>
    <s v="EMP0073"/>
    <n v="3"/>
    <n v="2976.2"/>
    <n v="0"/>
    <n v="0"/>
    <n v="12"/>
    <n v="1071.43"/>
    <n v="10000.030000000001"/>
    <n v="6102.03"/>
    <n v="2826.5700000000006"/>
    <x v="0"/>
    <x v="0"/>
    <x v="0"/>
    <x v="1"/>
    <s v="13:27"/>
    <s v="Weekday"/>
    <x v="4"/>
    <n v="2"/>
    <n v="2025"/>
    <s v="Feb-2025"/>
    <x v="12"/>
    <s v="Sling Bag"/>
    <x v="20"/>
    <s v="TrendMart Shivamogga Mall Kiosk"/>
    <x v="2"/>
    <s v="Balaji Gowda"/>
    <x v="3"/>
    <s v="Sathish Sundaram"/>
    <n v="14"/>
    <d v="2025-02-01T00:00:00"/>
    <x v="63"/>
    <n v="0.28265615203154393"/>
    <x v="2"/>
  </r>
  <r>
    <s v="INV102577"/>
    <x v="195"/>
    <s v="CUST0674"/>
    <s v="PRD0152"/>
    <s v="STR085"/>
    <s v="EMP0015"/>
    <n v="2"/>
    <n v="6113"/>
    <n v="15"/>
    <n v="1833.9"/>
    <n v="3"/>
    <n v="311.76"/>
    <n v="10703.86"/>
    <n v="9430.2000000000007"/>
    <n v="961.89999999999986"/>
    <x v="4"/>
    <x v="4"/>
    <x v="0"/>
    <x v="0"/>
    <s v="16:33"/>
    <s v="Weekday"/>
    <x v="0"/>
    <n v="12"/>
    <n v="2024"/>
    <s v="Dec-2024"/>
    <x v="14"/>
    <s v="Earrings"/>
    <x v="8"/>
    <s v="TrendMart Nizamabad Outlet"/>
    <x v="2"/>
    <s v="Vijay Kamath"/>
    <x v="1"/>
    <s v="Vikram Bhat"/>
    <n v="12"/>
    <d v="2024-12-01T00:00:00"/>
    <x v="24"/>
    <n v="8.9864777753072236E-2"/>
    <x v="4"/>
  </r>
  <r>
    <s v="INV102578"/>
    <x v="298"/>
    <s v="CUST0651"/>
    <s v="PRD0017"/>
    <s v="STR005"/>
    <s v="EMP0206"/>
    <n v="4"/>
    <n v="873.63"/>
    <n v="0"/>
    <n v="0"/>
    <n v="5"/>
    <n v="174.73"/>
    <n v="3669.25"/>
    <n v="2365.52"/>
    <n v="1129"/>
    <x v="3"/>
    <x v="3"/>
    <x v="1"/>
    <x v="0"/>
    <s v="19:44"/>
    <s v="Weekend"/>
    <x v="7"/>
    <n v="9"/>
    <n v="2024"/>
    <s v="Sep-2024"/>
    <x v="13"/>
    <s v="Girls Frock"/>
    <x v="33"/>
    <s v="TrendMart Kochi High Street"/>
    <x v="1"/>
    <s v="Sangeeta Raman"/>
    <x v="1"/>
    <s v="Arjun Krishnan"/>
    <n v="9"/>
    <d v="2024-09-01T00:00:00"/>
    <x v="91"/>
    <n v="0.30769230769230771"/>
    <x v="2"/>
  </r>
  <r>
    <s v="INV102579"/>
    <x v="156"/>
    <s v="CUST0221"/>
    <s v="PRD0117"/>
    <s v="STR024"/>
    <s v="EMP0255"/>
    <n v="2"/>
    <n v="1791.18"/>
    <n v="15"/>
    <n v="537.35"/>
    <n v="12"/>
    <n v="365.4"/>
    <n v="3410.41"/>
    <n v="2799.7"/>
    <n v="245.31000000000006"/>
    <x v="3"/>
    <x v="3"/>
    <x v="1"/>
    <x v="1"/>
    <s v="21:43"/>
    <s v="Weekday"/>
    <x v="10"/>
    <n v="4"/>
    <n v="2024"/>
    <s v="Apr-2024"/>
    <x v="8"/>
    <s v="Shirt Dress"/>
    <x v="8"/>
    <s v="TrendMart Nellore Standard"/>
    <x v="0"/>
    <s v="Kiran Kamath"/>
    <x v="3"/>
    <s v="Venkat Sharma"/>
    <n v="4"/>
    <d v="2024-04-01T00:00:00"/>
    <x v="10"/>
    <n v="7.1929767975111511E-2"/>
    <x v="4"/>
  </r>
  <r>
    <s v="INV102580"/>
    <x v="308"/>
    <s v="CUST0765"/>
    <s v="PRD0048"/>
    <s v="STR011"/>
    <s v="EMP0061"/>
    <n v="2"/>
    <n v="1112.28"/>
    <n v="10"/>
    <n v="222.46"/>
    <n v="12"/>
    <n v="240.25"/>
    <n v="2242.35"/>
    <n v="1167.72"/>
    <n v="834.37999999999988"/>
    <x v="1"/>
    <x v="1"/>
    <x v="0"/>
    <x v="0"/>
    <s v="13:06"/>
    <s v="Weekday"/>
    <x v="5"/>
    <n v="6"/>
    <n v="2024"/>
    <s v="Jun-2024"/>
    <x v="6"/>
    <s v="Tie"/>
    <x v="25"/>
    <s v="TrendMart Tirupati Standard"/>
    <x v="0"/>
    <s v="Elango Subramaniam"/>
    <x v="0"/>
    <s v="Ganapathy Naidu"/>
    <n v="6"/>
    <d v="2024-06-01T00:00:00"/>
    <x v="18"/>
    <n v="0.37210069792851247"/>
    <x v="0"/>
  </r>
  <r>
    <s v="INV102581"/>
    <x v="59"/>
    <s v="CUST0401"/>
    <s v="PRD0074"/>
    <s v="STR108"/>
    <s v="EMP0009"/>
    <n v="2"/>
    <n v="945.64"/>
    <n v="15"/>
    <n v="283.69"/>
    <n v="5"/>
    <n v="80.38"/>
    <n v="1687.97"/>
    <n v="1442.44"/>
    <n v="165.14999999999998"/>
    <x v="0"/>
    <x v="0"/>
    <x v="0"/>
    <x v="0"/>
    <s v="13:57"/>
    <s v="Weekday"/>
    <x v="1"/>
    <n v="10"/>
    <n v="2024"/>
    <s v="Oct-2024"/>
    <x v="11"/>
    <s v="Denim Shirt"/>
    <x v="12"/>
    <s v="TrendMart Kozhikode High Street"/>
    <x v="1"/>
    <s v="Sunita Gopalakrishnan"/>
    <x v="1"/>
    <s v="Vinod Hegde"/>
    <n v="10"/>
    <d v="2024-10-01T00:00:00"/>
    <x v="18"/>
    <n v="9.7839416577308824E-2"/>
    <x v="4"/>
  </r>
  <r>
    <s v="INV102582"/>
    <x v="229"/>
    <s v="CUST0724"/>
    <s v="PRD0174"/>
    <s v="STR076"/>
    <s v="EMP0206"/>
    <n v="3"/>
    <n v="5523.02"/>
    <n v="0"/>
    <n v="0"/>
    <n v="12"/>
    <n v="1988.29"/>
    <n v="18557.349999999999"/>
    <n v="10987.11"/>
    <n v="5581.949999999998"/>
    <x v="1"/>
    <x v="1"/>
    <x v="0"/>
    <x v="0"/>
    <s v="10:47"/>
    <s v="Weekend"/>
    <x v="4"/>
    <n v="2"/>
    <n v="2025"/>
    <s v="Feb-2025"/>
    <x v="9"/>
    <s v="Smart Watch"/>
    <x v="42"/>
    <s v="TrendMart Chennai Standard"/>
    <x v="1"/>
    <s v="Manikandan Singh"/>
    <x v="3"/>
    <s v="Arjun Krishnan"/>
    <n v="14"/>
    <d v="2025-02-01T00:00:00"/>
    <x v="131"/>
    <n v="0.30079456387900205"/>
    <x v="2"/>
  </r>
  <r>
    <s v="INV102583"/>
    <x v="17"/>
    <s v="CUST0169"/>
    <s v="PRD0177"/>
    <s v="STR049"/>
    <s v="EMP0008"/>
    <n v="2"/>
    <n v="825.93"/>
    <n v="0"/>
    <n v="0"/>
    <n v="5"/>
    <n v="82.59"/>
    <n v="1734.45"/>
    <n v="1259.44"/>
    <n v="392.41999999999996"/>
    <x v="3"/>
    <x v="3"/>
    <x v="1"/>
    <x v="0"/>
    <s v="21:28"/>
    <s v="Weekday"/>
    <x v="2"/>
    <n v="5"/>
    <n v="2024"/>
    <s v="May-2024"/>
    <x v="10"/>
    <s v="Crop Top"/>
    <x v="28"/>
    <s v="TrendMart Bengaluru Flagship"/>
    <x v="2"/>
    <s v="Girish Prasad"/>
    <x v="0"/>
    <s v="Deepak Kamath"/>
    <n v="5"/>
    <d v="2024-05-01T00:00:00"/>
    <x v="73"/>
    <n v="0.22625039637925565"/>
    <x v="2"/>
  </r>
  <r>
    <s v="INV102584"/>
    <x v="317"/>
    <s v="CUST0475"/>
    <s v="PRD0071"/>
    <s v="STR010"/>
    <s v="EMP0026"/>
    <n v="3"/>
    <n v="810.88"/>
    <n v="10"/>
    <n v="243.26"/>
    <n v="5"/>
    <n v="109.47"/>
    <n v="2298.85"/>
    <n v="1604.43"/>
    <n v="584.94999999999982"/>
    <x v="0"/>
    <x v="0"/>
    <x v="0"/>
    <x v="0"/>
    <s v="18:48"/>
    <s v="Weekday"/>
    <x v="2"/>
    <n v="5"/>
    <n v="2024"/>
    <s v="May-2024"/>
    <x v="10"/>
    <s v="Casual Top"/>
    <x v="4"/>
    <s v="TrendMart Kochi Mall Kiosk"/>
    <x v="1"/>
    <s v="Nandakumar Balasubramaniam"/>
    <x v="3"/>
    <s v="Sunita Ramachandran"/>
    <n v="5"/>
    <d v="2024-05-01T00:00:00"/>
    <x v="17"/>
    <n v="0.25445331361332835"/>
    <x v="0"/>
  </r>
  <r>
    <s v="INV102585"/>
    <x v="44"/>
    <s v="CUST0443"/>
    <s v="PRD0080"/>
    <s v="STR029"/>
    <s v="EMP0026"/>
    <n v="3"/>
    <n v="1032.9100000000001"/>
    <n v="30"/>
    <n v="929.62"/>
    <n v="12"/>
    <n v="260.29000000000002"/>
    <n v="2429.4"/>
    <n v="1730.91"/>
    <n v="438.2"/>
    <x v="4"/>
    <x v="4"/>
    <x v="0"/>
    <x v="0"/>
    <s v="14:30"/>
    <s v="Weekend"/>
    <x v="7"/>
    <n v="9"/>
    <n v="2024"/>
    <s v="Sep-2024"/>
    <x v="6"/>
    <s v="Cap"/>
    <x v="0"/>
    <s v="TrendMart Davanagere High Street"/>
    <x v="2"/>
    <s v="Tarun Nair"/>
    <x v="3"/>
    <s v="Sunita Ramachandran"/>
    <n v="9"/>
    <d v="2024-09-01T00:00:00"/>
    <x v="138"/>
    <n v="0.18037375483658516"/>
    <x v="1"/>
  </r>
  <r>
    <s v="INV102586"/>
    <x v="338"/>
    <s v="CUST0709"/>
    <s v="PRD0196"/>
    <s v="STR118"/>
    <s v="EMP0204"/>
    <n v="2"/>
    <n v="1326.64"/>
    <n v="25"/>
    <n v="663.32"/>
    <n v="12"/>
    <n v="238.8"/>
    <n v="2228.7600000000002"/>
    <n v="2135.44"/>
    <n v="-145.47999999999985"/>
    <x v="3"/>
    <x v="3"/>
    <x v="0"/>
    <x v="0"/>
    <s v="21:41"/>
    <s v="Weekday"/>
    <x v="6"/>
    <n v="1"/>
    <n v="2025"/>
    <s v="Jan-2025"/>
    <x v="5"/>
    <s v="Slim Fit"/>
    <x v="5"/>
    <s v="TrendMart Nellore Mall Kiosk"/>
    <x v="0"/>
    <s v="Usha Yadav"/>
    <x v="2"/>
    <s v="Rahul Krishnan"/>
    <n v="13"/>
    <d v="2025-01-01T00:00:00"/>
    <x v="7"/>
    <n v="-6.5273963997918044E-2"/>
    <x v="1"/>
  </r>
  <r>
    <s v="INV102587"/>
    <x v="76"/>
    <s v="CUST0454"/>
    <s v="PRD0200"/>
    <s v="STR062"/>
    <s v="EMP0026"/>
    <n v="1"/>
    <n v="743.87"/>
    <n v="10"/>
    <n v="74.39"/>
    <n v="5"/>
    <n v="33.47"/>
    <n v="702.95"/>
    <n v="496.67"/>
    <n v="172.81000000000003"/>
    <x v="2"/>
    <x v="2"/>
    <x v="0"/>
    <x v="0"/>
    <s v="19:28"/>
    <s v="Weekday"/>
    <x v="1"/>
    <n v="10"/>
    <n v="2024"/>
    <s v="Oct-2024"/>
    <x v="0"/>
    <s v="A-Line Kurti"/>
    <x v="0"/>
    <s v="TrendMart Vijayawada Standard"/>
    <x v="0"/>
    <s v="Ajay Mudaliar"/>
    <x v="3"/>
    <s v="Sunita Ramachandran"/>
    <n v="10"/>
    <d v="2024-10-01T00:00:00"/>
    <x v="0"/>
    <n v="0.24583540792374994"/>
    <x v="0"/>
  </r>
  <r>
    <s v="INV102588"/>
    <x v="325"/>
    <s v="CUST0718"/>
    <s v="PRD0196"/>
    <s v="STR041"/>
    <s v="EMP0225"/>
    <n v="2"/>
    <n v="1413.52"/>
    <n v="10"/>
    <n v="282.7"/>
    <n v="12"/>
    <n v="305.32"/>
    <n v="2849.66"/>
    <n v="2135.44"/>
    <n v="408.89999999999981"/>
    <x v="3"/>
    <x v="3"/>
    <x v="1"/>
    <x v="0"/>
    <s v="19:48"/>
    <s v="Weekday"/>
    <x v="9"/>
    <n v="11"/>
    <n v="2024"/>
    <s v="Nov-2024"/>
    <x v="5"/>
    <s v="Slim Fit"/>
    <x v="5"/>
    <s v="TrendMart Thiruvananthapuram Standard"/>
    <x v="1"/>
    <s v="Vasu Murthy"/>
    <x v="3"/>
    <s v="Swathi Achari"/>
    <n v="11"/>
    <d v="2024-11-01T00:00:00"/>
    <x v="7"/>
    <n v="0.14349080241151571"/>
    <x v="0"/>
  </r>
  <r>
    <s v="INV102589"/>
    <x v="161"/>
    <s v="CUST0463"/>
    <s v="PRD0120"/>
    <s v="STR039"/>
    <s v="EMP0121"/>
    <n v="2"/>
    <n v="578.87"/>
    <n v="0"/>
    <n v="0"/>
    <n v="5"/>
    <n v="57.89"/>
    <n v="1215.6300000000001"/>
    <n v="742.24"/>
    <n v="415.50000000000011"/>
    <x v="0"/>
    <x v="0"/>
    <x v="0"/>
    <x v="0"/>
    <s v="11:51"/>
    <s v="Weekday"/>
    <x v="8"/>
    <n v="3"/>
    <n v="2025"/>
    <s v="Mar-2025"/>
    <x v="18"/>
    <s v="Card Holder"/>
    <x v="9"/>
    <s v="TrendMart Bengaluru High Street"/>
    <x v="2"/>
    <s v="Ashok Menon"/>
    <x v="0"/>
    <s v="Yamini Pandian"/>
    <n v="15"/>
    <d v="2025-03-01T00:00:00"/>
    <x v="120"/>
    <n v="0.34179808000789719"/>
    <x v="2"/>
  </r>
  <r>
    <s v="INV102590"/>
    <x v="335"/>
    <s v="CUST0471"/>
    <s v="PRD0144"/>
    <s v="STR050"/>
    <s v="EMP0206"/>
    <n v="1"/>
    <n v="1167.44"/>
    <n v="20"/>
    <n v="233.49"/>
    <n v="12"/>
    <n v="112.07"/>
    <n v="1046.02"/>
    <n v="699.84"/>
    <n v="234.10999999999996"/>
    <x v="3"/>
    <x v="3"/>
    <x v="0"/>
    <x v="0"/>
    <s v="19:36"/>
    <s v="Weekend"/>
    <x v="8"/>
    <n v="3"/>
    <n v="2025"/>
    <s v="Mar-2025"/>
    <x v="10"/>
    <s v="Casual Top"/>
    <x v="18"/>
    <s v="TrendMart Thrissur High Street"/>
    <x v="1"/>
    <s v="Mahesh Menon"/>
    <x v="0"/>
    <s v="Arjun Krishnan"/>
    <n v="15"/>
    <d v="2025-03-01T00:00:00"/>
    <x v="93"/>
    <n v="0.22381025219403067"/>
    <x v="3"/>
  </r>
  <r>
    <s v="INV102591"/>
    <x v="9"/>
    <s v="CUST0732"/>
    <s v="PRD0193"/>
    <s v="STR004"/>
    <s v="EMP0207"/>
    <n v="3"/>
    <n v="2328.14"/>
    <n v="25"/>
    <n v="1746.11"/>
    <n v="12"/>
    <n v="628.6"/>
    <n v="5866.91"/>
    <n v="4782"/>
    <n v="456.30999999999983"/>
    <x v="0"/>
    <x v="0"/>
    <x v="0"/>
    <x v="0"/>
    <s v="19:40"/>
    <s v="Weekday"/>
    <x v="1"/>
    <n v="10"/>
    <n v="2024"/>
    <s v="Oct-2024"/>
    <x v="16"/>
    <s v="Nehru Jacket"/>
    <x v="16"/>
    <s v="TrendMart Kalaburagi Mall Kiosk"/>
    <x v="2"/>
    <s v="Harish Varma"/>
    <x v="3"/>
    <s v="Chitra Bhat"/>
    <n v="10"/>
    <d v="2024-10-01T00:00:00"/>
    <x v="70"/>
    <n v="7.7776887663182123E-2"/>
    <x v="1"/>
  </r>
  <r>
    <s v="INV102592"/>
    <x v="41"/>
    <s v="CUST0717"/>
    <s v="PRD0099"/>
    <s v="STR030"/>
    <s v="EMP0001"/>
    <n v="2"/>
    <n v="934.23"/>
    <n v="20"/>
    <n v="373.69"/>
    <n v="5"/>
    <n v="74.739999999999995"/>
    <n v="1569.51"/>
    <n v="1401.86"/>
    <n v="92.910000000000096"/>
    <x v="0"/>
    <x v="0"/>
    <x v="0"/>
    <x v="0"/>
    <s v="18:47"/>
    <s v="Weekday"/>
    <x v="10"/>
    <n v="4"/>
    <n v="2024"/>
    <s v="Apr-2024"/>
    <x v="7"/>
    <s v="Skinny Fit"/>
    <x v="9"/>
    <s v="TrendMart Kochi Standard"/>
    <x v="1"/>
    <s v="Eshwari Gopalakrishnan"/>
    <x v="0"/>
    <s v="Charulatha Kumar"/>
    <n v="4"/>
    <d v="2024-04-01T00:00:00"/>
    <x v="199"/>
    <n v="5.9196819389491048E-2"/>
    <x v="3"/>
  </r>
  <r>
    <s v="INV102593"/>
    <x v="130"/>
    <s v="CUST0388"/>
    <s v="PRD0221"/>
    <s v="STR032"/>
    <s v="EMP0132"/>
    <n v="4"/>
    <n v="791.27"/>
    <n v="10"/>
    <n v="316.51"/>
    <n v="5"/>
    <n v="142.43"/>
    <n v="2991"/>
    <n v="2016.2"/>
    <n v="832.36999999999989"/>
    <x v="1"/>
    <x v="1"/>
    <x v="0"/>
    <x v="0"/>
    <s v="12:59"/>
    <s v="Weekend"/>
    <x v="1"/>
    <n v="10"/>
    <n v="2024"/>
    <s v="Oct-2024"/>
    <x v="4"/>
    <s v="Track Suit"/>
    <x v="40"/>
    <s v="TrendMart Kochi Standard"/>
    <x v="1"/>
    <s v="Eswar Gounder"/>
    <x v="0"/>
    <s v="Vasanthi Gupta"/>
    <n v="10"/>
    <d v="2024-10-01T00:00:00"/>
    <x v="226"/>
    <n v="0.27829154129053824"/>
    <x v="0"/>
  </r>
  <r>
    <s v="INV102594"/>
    <x v="37"/>
    <s v="CUST0755"/>
    <s v="PRD0143"/>
    <s v="STR063"/>
    <s v="EMP0132"/>
    <n v="2"/>
    <n v="2314.69"/>
    <n v="0"/>
    <n v="0"/>
    <n v="12"/>
    <n v="555.53"/>
    <n v="5184.91"/>
    <n v="3009.58"/>
    <n v="1619.8"/>
    <x v="0"/>
    <x v="0"/>
    <x v="0"/>
    <x v="0"/>
    <s v="19:21"/>
    <s v="Weekend"/>
    <x v="0"/>
    <n v="12"/>
    <n v="2024"/>
    <s v="Dec-2024"/>
    <x v="3"/>
    <s v="Slippers"/>
    <x v="30"/>
    <s v="TrendMart Shivamogga Mall Kiosk"/>
    <x v="2"/>
    <s v="Kannan Yadav"/>
    <x v="0"/>
    <s v="Vasanthi Gupta"/>
    <n v="12"/>
    <d v="2024-12-01T00:00:00"/>
    <x v="216"/>
    <n v="0.31240657986348846"/>
    <x v="2"/>
  </r>
  <r>
    <s v="INV102595"/>
    <x v="46"/>
    <s v="CUST0230"/>
    <s v="PRD0075"/>
    <s v="STR037"/>
    <s v="EMP0204"/>
    <n v="1"/>
    <n v="1050.57"/>
    <n v="10"/>
    <n v="105.06"/>
    <n v="12"/>
    <n v="113.46"/>
    <n v="1058.97"/>
    <n v="692.53"/>
    <n v="252.98000000000008"/>
    <x v="1"/>
    <x v="1"/>
    <x v="0"/>
    <x v="0"/>
    <s v="14:12"/>
    <s v="Weekday"/>
    <x v="3"/>
    <n v="7"/>
    <n v="2024"/>
    <s v="Jul-2024"/>
    <x v="7"/>
    <s v="Bootcut"/>
    <x v="7"/>
    <s v="TrendMart Vijayawada High Street"/>
    <x v="0"/>
    <s v="Pallavi Natarajan"/>
    <x v="1"/>
    <s v="Rahul Krishnan"/>
    <n v="7"/>
    <d v="2024-07-01T00:00:00"/>
    <x v="9"/>
    <n v="0.2388925087585107"/>
    <x v="0"/>
  </r>
  <r>
    <s v="INV102596"/>
    <x v="146"/>
    <s v="CUST0183"/>
    <s v="PRD0215"/>
    <s v="STR079"/>
    <s v="EMP0225"/>
    <n v="1"/>
    <n v="1011.75"/>
    <n v="20"/>
    <n v="202.35"/>
    <n v="12"/>
    <n v="97.13"/>
    <n v="906.53"/>
    <n v="703.03"/>
    <n v="106.37"/>
    <x v="1"/>
    <x v="1"/>
    <x v="0"/>
    <x v="0"/>
    <s v="17:14"/>
    <s v="Weekend"/>
    <x v="9"/>
    <n v="11"/>
    <n v="2024"/>
    <s v="Nov-2024"/>
    <x v="0"/>
    <s v="Anarkali Kurti"/>
    <x v="7"/>
    <s v="TrendMart Dindigul High Street"/>
    <x v="1"/>
    <s v="Lokesh Mudaliar"/>
    <x v="1"/>
    <s v="Swathi Achari"/>
    <n v="11"/>
    <d v="2024-11-01T00:00:00"/>
    <x v="236"/>
    <n v="0.11733753984975677"/>
    <x v="3"/>
  </r>
  <r>
    <s v="INV102597"/>
    <x v="293"/>
    <s v="CUST0181"/>
    <s v="PRD0009"/>
    <s v="STR113"/>
    <s v="EMP0206"/>
    <n v="3"/>
    <n v="3215.28"/>
    <n v="30"/>
    <n v="2893.75"/>
    <n v="12"/>
    <n v="810.25"/>
    <n v="7562.34"/>
    <n v="7021.38"/>
    <n v="-269.28999999999996"/>
    <x v="0"/>
    <x v="0"/>
    <x v="0"/>
    <x v="0"/>
    <s v="16:00"/>
    <s v="Weekend"/>
    <x v="4"/>
    <n v="2"/>
    <n v="2025"/>
    <s v="Feb-2025"/>
    <x v="2"/>
    <s v="Cotton Saree"/>
    <x v="46"/>
    <s v="TrendMart Mangaluru High Street"/>
    <x v="2"/>
    <s v="Gopal Mishra"/>
    <x v="1"/>
    <s v="Arjun Krishnan"/>
    <n v="14"/>
    <d v="2025-02-01T00:00:00"/>
    <x v="140"/>
    <n v="-3.5609348429189898E-2"/>
    <x v="1"/>
  </r>
  <r>
    <s v="INV102598"/>
    <x v="260"/>
    <s v="CUST0657"/>
    <s v="PRD0074"/>
    <s v="STR111"/>
    <s v="EMP0100"/>
    <n v="2"/>
    <n v="1039.3499999999999"/>
    <n v="30"/>
    <n v="623.61"/>
    <n v="12"/>
    <n v="174.61"/>
    <n v="1629.7"/>
    <n v="1442.44"/>
    <n v="12.649999999999977"/>
    <x v="2"/>
    <x v="2"/>
    <x v="0"/>
    <x v="1"/>
    <s v="16:34"/>
    <s v="Weekend"/>
    <x v="5"/>
    <n v="6"/>
    <n v="2024"/>
    <s v="Jun-2024"/>
    <x v="11"/>
    <s v="Denim Shirt"/>
    <x v="12"/>
    <s v="TrendMart Kurnool Outlet"/>
    <x v="0"/>
    <s v="Manikandan Achari"/>
    <x v="0"/>
    <s v="Priya Balasubramaniam"/>
    <n v="6"/>
    <d v="2024-06-01T00:00:00"/>
    <x v="18"/>
    <n v="7.7621648156102211E-3"/>
    <x v="1"/>
  </r>
  <r>
    <s v="INV102599"/>
    <x v="30"/>
    <s v="CUST0841"/>
    <s v="PRD0152"/>
    <s v="STR029"/>
    <s v="EMP0160"/>
    <n v="2"/>
    <n v="5987.18"/>
    <n v="10"/>
    <n v="1197.44"/>
    <n v="3"/>
    <n v="323.31"/>
    <n v="11100.23"/>
    <n v="9430.2000000000007"/>
    <n v="1346.7199999999989"/>
    <x v="1"/>
    <x v="1"/>
    <x v="1"/>
    <x v="0"/>
    <s v="10:02"/>
    <s v="Weekday"/>
    <x v="1"/>
    <n v="10"/>
    <n v="2024"/>
    <s v="Oct-2024"/>
    <x v="14"/>
    <s v="Earrings"/>
    <x v="8"/>
    <s v="TrendMart Davanagere High Street"/>
    <x v="2"/>
    <s v="Tanvi Gopalakrishnan"/>
    <x v="3"/>
    <s v="Ganesh Iyengar"/>
    <n v="10"/>
    <d v="2024-10-01T00:00:00"/>
    <x v="24"/>
    <n v="0.12132361221344053"/>
    <x v="0"/>
  </r>
  <r>
    <s v="INV102600"/>
    <x v="203"/>
    <s v="CUST0274"/>
    <s v="PRD0080"/>
    <s v="STR082"/>
    <s v="EMP0045"/>
    <n v="2"/>
    <n v="943.87"/>
    <n v="0"/>
    <n v="0"/>
    <n v="5"/>
    <n v="94.39"/>
    <n v="1982.13"/>
    <n v="1153.94"/>
    <n v="733.80000000000007"/>
    <x v="0"/>
    <x v="0"/>
    <x v="0"/>
    <x v="0"/>
    <s v="17:03"/>
    <s v="Weekday"/>
    <x v="9"/>
    <n v="11"/>
    <n v="2024"/>
    <s v="Nov-2024"/>
    <x v="6"/>
    <s v="Cap"/>
    <x v="0"/>
    <s v="TrendMart Tirupati Standard"/>
    <x v="0"/>
    <s v="Padma Pandian"/>
    <x v="3"/>
    <s v="Chitra Chettiar"/>
    <n v="11"/>
    <d v="2024-11-01T00:00:00"/>
    <x v="138"/>
    <n v="0.37020780675334114"/>
    <x v="2"/>
  </r>
  <r>
    <s v="INV102601"/>
    <x v="30"/>
    <s v="CUST0281"/>
    <s v="PRD0059"/>
    <s v="STR118"/>
    <s v="EMP0026"/>
    <n v="1"/>
    <n v="1577.69"/>
    <n v="5"/>
    <n v="78.88"/>
    <n v="12"/>
    <n v="179.86"/>
    <n v="1678.67"/>
    <n v="988.57"/>
    <n v="510.24"/>
    <x v="3"/>
    <x v="3"/>
    <x v="1"/>
    <x v="0"/>
    <s v="20:45"/>
    <s v="Weekday"/>
    <x v="1"/>
    <n v="10"/>
    <n v="2024"/>
    <s v="Oct-2024"/>
    <x v="12"/>
    <s v="Sling Bag"/>
    <x v="16"/>
    <s v="TrendMart Nellore Mall Kiosk"/>
    <x v="0"/>
    <s v="Lakshmi Singh"/>
    <x v="3"/>
    <s v="Sunita Ramachandran"/>
    <n v="10"/>
    <d v="2024-10-01T00:00:00"/>
    <x v="126"/>
    <n v="0.30395491668999863"/>
    <x v="2"/>
  </r>
  <r>
    <s v="INV102602"/>
    <x v="129"/>
    <s v="CUST0251"/>
    <s v="PRD0073"/>
    <s v="STR022"/>
    <s v="EMP0072"/>
    <n v="4"/>
    <n v="583.66"/>
    <n v="0"/>
    <n v="0"/>
    <n v="5"/>
    <n v="116.73"/>
    <n v="2451.37"/>
    <n v="1340.6"/>
    <n v="994.04"/>
    <x v="4"/>
    <x v="4"/>
    <x v="1"/>
    <x v="0"/>
    <s v="20:08"/>
    <s v="Weekday"/>
    <x v="0"/>
    <n v="12"/>
    <n v="2024"/>
    <s v="Dec-2024"/>
    <x v="1"/>
    <s v="Round Neck"/>
    <x v="40"/>
    <s v="TrendMart Shivamogga Outlet"/>
    <x v="2"/>
    <s v="Nithya Chettiar"/>
    <x v="0"/>
    <s v="Anitha Ramachandran"/>
    <n v="12"/>
    <d v="2024-12-01T00:00:00"/>
    <x v="135"/>
    <n v="0.40550386110623854"/>
    <x v="2"/>
  </r>
  <r>
    <s v="INV102603"/>
    <x v="222"/>
    <s v="CUST0290"/>
    <s v="PRD0046"/>
    <s v="STR118"/>
    <s v="EMP0147"/>
    <n v="2"/>
    <n v="1421.93"/>
    <n v="10"/>
    <n v="284.39"/>
    <n v="12"/>
    <n v="307.14"/>
    <n v="2866.61"/>
    <n v="2094.96"/>
    <n v="464.5100000000001"/>
    <x v="3"/>
    <x v="3"/>
    <x v="0"/>
    <x v="0"/>
    <s v="11:25"/>
    <s v="Weekday"/>
    <x v="1"/>
    <n v="10"/>
    <n v="2024"/>
    <s v="Oct-2024"/>
    <x v="7"/>
    <s v="Skinny Fit"/>
    <x v="26"/>
    <s v="TrendMart Nellore Mall Kiosk"/>
    <x v="0"/>
    <s v="Easwaran Balasubramaniam"/>
    <x v="3"/>
    <s v="Yogesh Chettiar"/>
    <n v="10"/>
    <d v="2024-10-01T00:00:00"/>
    <x v="45"/>
    <n v="0.16204157524044083"/>
    <x v="0"/>
  </r>
  <r>
    <s v="INV102604"/>
    <x v="182"/>
    <s v="CUST0348"/>
    <s v="PRD0125"/>
    <s v="STR028"/>
    <s v="EMP0020"/>
    <n v="2"/>
    <n v="2984.75"/>
    <n v="30"/>
    <n v="1790.85"/>
    <n v="12"/>
    <n v="501.44"/>
    <n v="4680.09"/>
    <n v="4138.66"/>
    <n v="39.990000000000293"/>
    <x v="3"/>
    <x v="3"/>
    <x v="0"/>
    <x v="0"/>
    <s v="12:52"/>
    <s v="Weekday"/>
    <x v="10"/>
    <n v="4"/>
    <n v="2024"/>
    <s v="Apr-2024"/>
    <x v="12"/>
    <s v="Sling Bag"/>
    <x v="2"/>
    <s v="TrendMart Shivamogga Standard"/>
    <x v="2"/>
    <s v="Karthik Sharma"/>
    <x v="0"/>
    <s v="Eswar Prasad"/>
    <n v="4"/>
    <d v="2024-04-01T00:00:00"/>
    <x v="22"/>
    <n v="8.5447074735742878E-3"/>
    <x v="1"/>
  </r>
  <r>
    <s v="INV102605"/>
    <x v="345"/>
    <s v="CUST0652"/>
    <s v="PRD0153"/>
    <s v="STR040"/>
    <s v="EMP0285"/>
    <n v="1"/>
    <n v="763.29"/>
    <n v="0"/>
    <n v="0"/>
    <n v="5"/>
    <n v="38.159999999999997"/>
    <n v="801.45"/>
    <n v="569.35"/>
    <n v="193.94000000000003"/>
    <x v="1"/>
    <x v="1"/>
    <x v="0"/>
    <x v="0"/>
    <s v="19:50"/>
    <s v="Weekday"/>
    <x v="8"/>
    <n v="3"/>
    <n v="2025"/>
    <s v="Mar-2025"/>
    <x v="0"/>
    <s v="A-Line Kurti"/>
    <x v="7"/>
    <s v="TrendMart Nizamabad Mall Kiosk"/>
    <x v="2"/>
    <s v="Baskar Menon"/>
    <x v="2"/>
    <s v="Chandran Krishnan"/>
    <n v="15"/>
    <d v="2025-03-01T00:00:00"/>
    <x v="125"/>
    <n v="0.24198639965063323"/>
    <x v="2"/>
  </r>
  <r>
    <s v="INV102606"/>
    <x v="17"/>
    <s v="CUST0835"/>
    <s v="PRD0173"/>
    <s v="STR079"/>
    <s v="EMP0026"/>
    <n v="1"/>
    <n v="2366.56"/>
    <n v="0"/>
    <n v="0"/>
    <n v="12"/>
    <n v="283.99"/>
    <n v="2650.55"/>
    <n v="1862.35"/>
    <n v="504.21000000000026"/>
    <x v="1"/>
    <x v="1"/>
    <x v="0"/>
    <x v="0"/>
    <s v="10:05"/>
    <s v="Weekday"/>
    <x v="2"/>
    <n v="5"/>
    <n v="2024"/>
    <s v="May-2024"/>
    <x v="3"/>
    <s v="Slippers"/>
    <x v="23"/>
    <s v="TrendMart Dindigul High Street"/>
    <x v="1"/>
    <s v="Latha Iyer"/>
    <x v="3"/>
    <s v="Sunita Ramachandran"/>
    <n v="5"/>
    <d v="2024-05-01T00:00:00"/>
    <x v="189"/>
    <n v="0.19022844315330789"/>
    <x v="2"/>
  </r>
  <r>
    <s v="INV102607"/>
    <x v="317"/>
    <s v="CUST0309"/>
    <s v="PRD0043"/>
    <s v="STR081"/>
    <s v="EMP0240"/>
    <n v="3"/>
    <n v="3082.01"/>
    <n v="20"/>
    <n v="1849.21"/>
    <n v="12"/>
    <n v="887.62"/>
    <n v="8284.44"/>
    <n v="6102.03"/>
    <n v="1294.7900000000009"/>
    <x v="1"/>
    <x v="1"/>
    <x v="1"/>
    <x v="1"/>
    <s v="12:41"/>
    <s v="Weekday"/>
    <x v="2"/>
    <n v="5"/>
    <n v="2024"/>
    <s v="May-2024"/>
    <x v="12"/>
    <s v="Sling Bag"/>
    <x v="20"/>
    <s v="TrendMart Alappuzha Outlet"/>
    <x v="1"/>
    <s v="Srinivas Gopalakrishnan"/>
    <x v="1"/>
    <s v="Gopal Prasad"/>
    <n v="5"/>
    <d v="2024-05-01T00:00:00"/>
    <x v="63"/>
    <n v="0.15629179522092027"/>
    <x v="3"/>
  </r>
  <r>
    <s v="INV102608"/>
    <x v="210"/>
    <s v="CUST0196"/>
    <s v="PRD0150"/>
    <s v="STR053"/>
    <s v="EMP0285"/>
    <n v="2"/>
    <n v="705.12"/>
    <n v="10"/>
    <n v="141.02000000000001"/>
    <n v="5"/>
    <n v="63.46"/>
    <n v="1332.68"/>
    <n v="1050.9000000000001"/>
    <n v="218.31999999999996"/>
    <x v="3"/>
    <x v="3"/>
    <x v="0"/>
    <x v="0"/>
    <s v="20:46"/>
    <s v="Weekday"/>
    <x v="9"/>
    <n v="11"/>
    <n v="2024"/>
    <s v="Nov-2024"/>
    <x v="13"/>
    <s v="Girls Frock"/>
    <x v="7"/>
    <s v="TrendMart Kochi Standard"/>
    <x v="1"/>
    <s v="Rahul Achari"/>
    <x v="0"/>
    <s v="Chandran Krishnan"/>
    <n v="11"/>
    <d v="2024-11-01T00:00:00"/>
    <x v="38"/>
    <n v="0.16382027193324725"/>
    <x v="0"/>
  </r>
  <r>
    <s v="INV102609"/>
    <x v="99"/>
    <s v="CUST0749"/>
    <s v="PRD0224"/>
    <s v="STR056"/>
    <s v="EMP0203"/>
    <n v="3"/>
    <n v="5456.92"/>
    <n v="5"/>
    <n v="818.54"/>
    <n v="12"/>
    <n v="1866.27"/>
    <n v="17418.490000000002"/>
    <n v="10112.4"/>
    <n v="5439.8200000000015"/>
    <x v="3"/>
    <x v="3"/>
    <x v="0"/>
    <x v="0"/>
    <s v="19:19"/>
    <s v="Weekend"/>
    <x v="10"/>
    <n v="4"/>
    <n v="2024"/>
    <s v="Apr-2024"/>
    <x v="2"/>
    <s v="Printed Saree"/>
    <x v="3"/>
    <s v="TrendMart Nizamabad Standard"/>
    <x v="2"/>
    <s v="Anusuya Mudaliar"/>
    <x v="1"/>
    <s v="Rani Mishra"/>
    <n v="4"/>
    <d v="2024-04-01T00:00:00"/>
    <x v="3"/>
    <n v="0.31230146815252074"/>
    <x v="2"/>
  </r>
  <r>
    <s v="INV102610"/>
    <x v="128"/>
    <s v="CUST0462"/>
    <s v="PRD0207"/>
    <s v="STR016"/>
    <s v="EMP0100"/>
    <n v="2"/>
    <n v="4612.2"/>
    <n v="25"/>
    <n v="2306.1"/>
    <n v="12"/>
    <n v="830.2"/>
    <n v="7748.5"/>
    <n v="6046.26"/>
    <n v="872.03999999999974"/>
    <x v="2"/>
    <x v="2"/>
    <x v="0"/>
    <x v="0"/>
    <s v="13:01"/>
    <s v="Weekday"/>
    <x v="9"/>
    <n v="11"/>
    <n v="2024"/>
    <s v="Nov-2024"/>
    <x v="2"/>
    <s v="Georgette Saree"/>
    <x v="3"/>
    <s v="TrendMart Visakhapatnam Flagship"/>
    <x v="0"/>
    <s v="Siddharth Iyengar"/>
    <x v="3"/>
    <s v="Priya Balasubramaniam"/>
    <n v="11"/>
    <d v="2024-11-01T00:00:00"/>
    <x v="193"/>
    <n v="0.11254307285281019"/>
    <x v="1"/>
  </r>
  <r>
    <s v="INV102611"/>
    <x v="82"/>
    <s v="CUST0448"/>
    <s v="PRD0213"/>
    <s v="STR100"/>
    <s v="EMP0009"/>
    <n v="4"/>
    <n v="6888"/>
    <n v="5"/>
    <n v="1377.6"/>
    <n v="3"/>
    <n v="785.23"/>
    <n v="26959.63"/>
    <n v="19468.84"/>
    <n v="6705.5600000000013"/>
    <x v="0"/>
    <x v="0"/>
    <x v="0"/>
    <x v="0"/>
    <s v="21:22"/>
    <s v="Weekday"/>
    <x v="7"/>
    <n v="9"/>
    <n v="2024"/>
    <s v="Sep-2024"/>
    <x v="14"/>
    <s v="Earrings"/>
    <x v="9"/>
    <s v="TrendMart Hubballi Standard"/>
    <x v="2"/>
    <s v="Anusuya Kumar"/>
    <x v="0"/>
    <s v="Vinod Hegde"/>
    <n v="9"/>
    <d v="2024-09-01T00:00:00"/>
    <x v="80"/>
    <n v="0.24872596545278999"/>
    <x v="2"/>
  </r>
  <r>
    <s v="INV102612"/>
    <x v="320"/>
    <s v="CUST0805"/>
    <s v="PRD0140"/>
    <s v="STR118"/>
    <s v="EMP0147"/>
    <n v="3"/>
    <n v="552.71"/>
    <n v="5"/>
    <n v="82.91"/>
    <n v="5"/>
    <n v="78.760000000000005"/>
    <n v="1653.98"/>
    <n v="1046.25"/>
    <n v="528.97"/>
    <x v="0"/>
    <x v="0"/>
    <x v="1"/>
    <x v="0"/>
    <s v="14:33"/>
    <s v="Weekday"/>
    <x v="3"/>
    <n v="7"/>
    <n v="2024"/>
    <s v="Jul-2024"/>
    <x v="1"/>
    <s v="Polo"/>
    <x v="5"/>
    <s v="TrendMart Nellore Mall Kiosk"/>
    <x v="0"/>
    <s v="Dinesh Achari"/>
    <x v="3"/>
    <s v="Yogesh Chettiar"/>
    <n v="7"/>
    <d v="2024-07-01T00:00:00"/>
    <x v="166"/>
    <n v="0.3198164427623067"/>
    <x v="2"/>
  </r>
  <r>
    <s v="INV102613"/>
    <x v="149"/>
    <s v="CUST0341"/>
    <s v="PRD0043"/>
    <s v="STR100"/>
    <s v="EMP0225"/>
    <n v="3"/>
    <n v="3007.71"/>
    <n v="25"/>
    <n v="2255.7800000000002"/>
    <n v="12"/>
    <n v="812.08"/>
    <n v="7579.43"/>
    <n v="6102.03"/>
    <n v="665.3200000000005"/>
    <x v="2"/>
    <x v="2"/>
    <x v="0"/>
    <x v="1"/>
    <s v="21:27"/>
    <s v="Weekend"/>
    <x v="0"/>
    <n v="12"/>
    <n v="2024"/>
    <s v="Dec-2024"/>
    <x v="12"/>
    <s v="Sling Bag"/>
    <x v="20"/>
    <s v="TrendMart Hubballi Standard"/>
    <x v="2"/>
    <s v="Ashok Hegde"/>
    <x v="1"/>
    <s v="Swathi Achari"/>
    <n v="12"/>
    <d v="2024-12-01T00:00:00"/>
    <x v="63"/>
    <n v="8.77796879184847E-2"/>
    <x v="1"/>
  </r>
  <r>
    <s v="INV102614"/>
    <x v="225"/>
    <s v="CUST0175"/>
    <s v="PRD0030"/>
    <s v="STR049"/>
    <s v="EMP0147"/>
    <n v="1"/>
    <n v="758.5"/>
    <n v="15"/>
    <n v="113.78"/>
    <n v="5"/>
    <n v="32.24"/>
    <n v="676.96"/>
    <n v="419.4"/>
    <n v="225.32000000000005"/>
    <x v="1"/>
    <x v="1"/>
    <x v="1"/>
    <x v="0"/>
    <s v="13:01"/>
    <s v="Weekend"/>
    <x v="0"/>
    <n v="12"/>
    <n v="2024"/>
    <s v="Dec-2024"/>
    <x v="10"/>
    <s v="Tunic"/>
    <x v="22"/>
    <s v="TrendMart Bengaluru Flagship"/>
    <x v="2"/>
    <s v="Akhila Naicker"/>
    <x v="0"/>
    <s v="Yogesh Chettiar"/>
    <n v="12"/>
    <d v="2024-12-01T00:00:00"/>
    <x v="173"/>
    <n v="0.33284093594894831"/>
    <x v="4"/>
  </r>
  <r>
    <s v="INV102615"/>
    <x v="178"/>
    <s v="CUST0215"/>
    <s v="PRD0137"/>
    <s v="STR014"/>
    <s v="EMP0073"/>
    <n v="4"/>
    <n v="769.47"/>
    <n v="30"/>
    <n v="923.36"/>
    <n v="5"/>
    <n v="107.73"/>
    <n v="2262.25"/>
    <n v="2089.52"/>
    <n v="65.000000000000014"/>
    <x v="2"/>
    <x v="2"/>
    <x v="1"/>
    <x v="0"/>
    <s v="20:23"/>
    <s v="Weekday"/>
    <x v="2"/>
    <n v="5"/>
    <n v="2024"/>
    <s v="May-2024"/>
    <x v="10"/>
    <s v="Crop Top"/>
    <x v="19"/>
    <s v="TrendMart Tirupati Outlet"/>
    <x v="0"/>
    <s v="Kavitha Sharma"/>
    <x v="2"/>
    <s v="Sathish Sundaram"/>
    <n v="5"/>
    <d v="2024-05-01T00:00:00"/>
    <x v="99"/>
    <n v="2.8732456625041446E-2"/>
    <x v="1"/>
  </r>
  <r>
    <s v="INV102616"/>
    <x v="49"/>
    <s v="CUST0194"/>
    <s v="PRD0043"/>
    <s v="STR032"/>
    <s v="EMP0225"/>
    <n v="1"/>
    <n v="3519.04"/>
    <n v="15"/>
    <n v="527.86"/>
    <n v="12"/>
    <n v="358.94"/>
    <n v="3350.12"/>
    <n v="2034.01"/>
    <n v="957.16999999999985"/>
    <x v="1"/>
    <x v="1"/>
    <x v="1"/>
    <x v="0"/>
    <s v="21:16"/>
    <s v="Weekend"/>
    <x v="11"/>
    <n v="8"/>
    <n v="2024"/>
    <s v="Aug-2024"/>
    <x v="12"/>
    <s v="Sling Bag"/>
    <x v="20"/>
    <s v="TrendMart Kochi Standard"/>
    <x v="1"/>
    <s v="Gopal Sharma"/>
    <x v="1"/>
    <s v="Swathi Achari"/>
    <n v="8"/>
    <d v="2024-08-01T00:00:00"/>
    <x v="63"/>
    <n v="0.28571215359449809"/>
    <x v="4"/>
  </r>
  <r>
    <s v="INV102617"/>
    <x v="54"/>
    <s v="CUST0771"/>
    <s v="PRD0111"/>
    <s v="STR085"/>
    <s v="EMP0141"/>
    <n v="3"/>
    <n v="890.05"/>
    <n v="5"/>
    <n v="133.51"/>
    <n v="5"/>
    <n v="126.83"/>
    <n v="2663.47"/>
    <n v="1771.44"/>
    <n v="765.1999999999997"/>
    <x v="2"/>
    <x v="2"/>
    <x v="0"/>
    <x v="1"/>
    <s v="15:17"/>
    <s v="Weekday"/>
    <x v="0"/>
    <n v="12"/>
    <n v="2024"/>
    <s v="Dec-2024"/>
    <x v="11"/>
    <s v="Casual Shirt"/>
    <x v="18"/>
    <s v="TrendMart Nizamabad Outlet"/>
    <x v="2"/>
    <s v="Kiran Prasad"/>
    <x v="3"/>
    <s v="Dhruv Mishra"/>
    <n v="12"/>
    <d v="2024-12-01T00:00:00"/>
    <x v="75"/>
    <n v="0.28729439415499319"/>
    <x v="2"/>
  </r>
  <r>
    <s v="INV102618"/>
    <x v="187"/>
    <s v="CUST0075"/>
    <s v="PRD0056"/>
    <s v="STR101"/>
    <s v="EMP0255"/>
    <n v="4"/>
    <n v="1499.37"/>
    <n v="10"/>
    <n v="599.75"/>
    <n v="12"/>
    <n v="647.73"/>
    <n v="6045.46"/>
    <n v="4062.88"/>
    <n v="1334.85"/>
    <x v="0"/>
    <x v="0"/>
    <x v="0"/>
    <x v="0"/>
    <s v="18:15"/>
    <s v="Weekend"/>
    <x v="3"/>
    <n v="7"/>
    <n v="2024"/>
    <s v="Jul-2024"/>
    <x v="15"/>
    <s v="Muffler"/>
    <x v="34"/>
    <s v="TrendMart Thiruvananthapuram Standard"/>
    <x v="1"/>
    <s v="Elango Sharma"/>
    <x v="1"/>
    <s v="Venkat Sharma"/>
    <n v="7"/>
    <d v="2024-07-01T00:00:00"/>
    <x v="116"/>
    <n v="0.2208020564191972"/>
    <x v="0"/>
  </r>
  <r>
    <s v="INV102619"/>
    <x v="31"/>
    <s v="CUST0304"/>
    <s v="PRD0234"/>
    <s v="STR020"/>
    <s v="EMP0260"/>
    <n v="1"/>
    <n v="1152.07"/>
    <n v="10"/>
    <n v="115.21"/>
    <n v="12"/>
    <n v="124.42"/>
    <n v="1161.28"/>
    <n v="815.45"/>
    <n v="221.40999999999991"/>
    <x v="1"/>
    <x v="1"/>
    <x v="1"/>
    <x v="0"/>
    <s v="15:52"/>
    <s v="Weekday"/>
    <x v="9"/>
    <n v="11"/>
    <n v="2024"/>
    <s v="Nov-2024"/>
    <x v="18"/>
    <s v="Card Holder"/>
    <x v="48"/>
    <s v="TrendMart Guntur Standard"/>
    <x v="0"/>
    <s v="Ashok Subramaniam"/>
    <x v="2"/>
    <s v="Malathi Varma"/>
    <n v="11"/>
    <d v="2024-11-01T00:00:00"/>
    <x v="155"/>
    <n v="0.19066030586938543"/>
    <x v="0"/>
  </r>
  <r>
    <s v="INV102620"/>
    <x v="166"/>
    <s v="CUST0668"/>
    <s v="PRD0152"/>
    <s v="STR081"/>
    <s v="EMP0015"/>
    <n v="1"/>
    <n v="6325.32"/>
    <n v="30"/>
    <n v="1897.6"/>
    <n v="3"/>
    <n v="132.83000000000001"/>
    <n v="4560.55"/>
    <n v="4715.1000000000004"/>
    <n v="-287.38000000000022"/>
    <x v="5"/>
    <x v="5"/>
    <x v="0"/>
    <x v="0"/>
    <s v="11:00"/>
    <s v="Weekday"/>
    <x v="10"/>
    <n v="4"/>
    <n v="2024"/>
    <s v="Apr-2024"/>
    <x v="14"/>
    <s v="Earrings"/>
    <x v="8"/>
    <s v="TrendMart Alappuzha Outlet"/>
    <x v="1"/>
    <s v="Venkat Chetty"/>
    <x v="0"/>
    <s v="Vikram Bhat"/>
    <n v="4"/>
    <d v="2024-04-01T00:00:00"/>
    <x v="24"/>
    <n v="-6.3014329412022715E-2"/>
    <x v="1"/>
  </r>
  <r>
    <s v="INV102621"/>
    <x v="144"/>
    <s v="CUST0105"/>
    <s v="PRD0088"/>
    <s v="STR021"/>
    <s v="EMP0215"/>
    <n v="3"/>
    <n v="338.83"/>
    <n v="20"/>
    <n v="203.3"/>
    <n v="5"/>
    <n v="40.659999999999997"/>
    <n v="853.85"/>
    <n v="591.15"/>
    <n v="222.04000000000005"/>
    <x v="5"/>
    <x v="5"/>
    <x v="1"/>
    <x v="0"/>
    <s v="11:27"/>
    <s v="Weekday"/>
    <x v="8"/>
    <n v="3"/>
    <n v="2025"/>
    <s v="Mar-2025"/>
    <x v="6"/>
    <s v="Sunglasses"/>
    <x v="42"/>
    <s v="TrendMart Kozhikode Standard"/>
    <x v="1"/>
    <s v="Rohit Chettiar"/>
    <x v="0"/>
    <s v="Praveen Gupta"/>
    <n v="15"/>
    <d v="2025-03-01T00:00:00"/>
    <x v="156"/>
    <n v="0.26004567546993035"/>
    <x v="3"/>
  </r>
  <r>
    <s v="INV102622"/>
    <x v="26"/>
    <s v="CUST0645"/>
    <s v="PRD0045"/>
    <s v="STR052"/>
    <s v="EMP0009"/>
    <n v="1"/>
    <n v="3045.67"/>
    <n v="10"/>
    <n v="304.57"/>
    <n v="12"/>
    <n v="328.93"/>
    <n v="3070.03"/>
    <n v="2078.92"/>
    <n v="662.18000000000006"/>
    <x v="2"/>
    <x v="2"/>
    <x v="1"/>
    <x v="0"/>
    <s v="10:05"/>
    <s v="Weekday"/>
    <x v="7"/>
    <n v="9"/>
    <n v="2024"/>
    <s v="Sep-2024"/>
    <x v="2"/>
    <s v="Georgette Saree"/>
    <x v="6"/>
    <s v="TrendMart Guntur High Street"/>
    <x v="0"/>
    <s v="Ganapathy Hegde"/>
    <x v="1"/>
    <s v="Vinod Hegde"/>
    <n v="9"/>
    <d v="2024-09-01T00:00:00"/>
    <x v="218"/>
    <n v="0.21569170333840387"/>
    <x v="0"/>
  </r>
  <r>
    <s v="INV102623"/>
    <x v="37"/>
    <s v="CUST0775"/>
    <s v="PRD0066"/>
    <s v="STR040"/>
    <s v="EMP0132"/>
    <n v="1"/>
    <n v="1468.07"/>
    <n v="25"/>
    <n v="367.02"/>
    <n v="12"/>
    <n v="132.13"/>
    <n v="1233.18"/>
    <n v="949.97"/>
    <n v="151.08000000000004"/>
    <x v="1"/>
    <x v="1"/>
    <x v="0"/>
    <x v="0"/>
    <s v="12:44"/>
    <s v="Weekend"/>
    <x v="0"/>
    <n v="12"/>
    <n v="2024"/>
    <s v="Dec-2024"/>
    <x v="18"/>
    <s v="Leather Wallet"/>
    <x v="38"/>
    <s v="TrendMart Nizamabad Mall Kiosk"/>
    <x v="2"/>
    <s v="Arjun Iyengar"/>
    <x v="2"/>
    <s v="Vasanthi Gupta"/>
    <n v="12"/>
    <d v="2024-12-01T00:00:00"/>
    <x v="179"/>
    <n v="0.12251252858463488"/>
    <x v="1"/>
  </r>
  <r>
    <s v="INV102624"/>
    <x v="126"/>
    <s v="CUST0773"/>
    <s v="PRD0043"/>
    <s v="STR057"/>
    <s v="EMP0026"/>
    <n v="1"/>
    <n v="3123.5"/>
    <n v="20"/>
    <n v="624.70000000000005"/>
    <n v="12"/>
    <n v="299.86"/>
    <n v="2798.66"/>
    <n v="2034.01"/>
    <n v="464.78999999999985"/>
    <x v="3"/>
    <x v="3"/>
    <x v="0"/>
    <x v="1"/>
    <s v="20:25"/>
    <s v="Weekday"/>
    <x v="9"/>
    <n v="11"/>
    <n v="2024"/>
    <s v="Nov-2024"/>
    <x v="12"/>
    <s v="Sling Bag"/>
    <x v="20"/>
    <s v="TrendMart Vellore Standard"/>
    <x v="1"/>
    <s v="Jagan Gopalakrishnan"/>
    <x v="1"/>
    <s v="Sunita Ramachandran"/>
    <n v="11"/>
    <d v="2024-11-01T00:00:00"/>
    <x v="63"/>
    <n v="0.16607590775585454"/>
    <x v="3"/>
  </r>
  <r>
    <s v="INV102625"/>
    <x v="254"/>
    <s v="CUST0393"/>
    <s v="PRD0115"/>
    <s v="STR044"/>
    <s v="EMP0045"/>
    <n v="1"/>
    <n v="1664.2"/>
    <n v="20"/>
    <n v="332.84"/>
    <n v="12"/>
    <n v="159.76"/>
    <n v="1491.12"/>
    <n v="1140.9000000000001"/>
    <n v="190.45999999999981"/>
    <x v="1"/>
    <x v="1"/>
    <x v="0"/>
    <x v="0"/>
    <s v="19:24"/>
    <s v="Weekday"/>
    <x v="4"/>
    <n v="2"/>
    <n v="2025"/>
    <s v="Feb-2025"/>
    <x v="8"/>
    <s v="Bodycon Dress"/>
    <x v="1"/>
    <s v="TrendMart Warangal High Street"/>
    <x v="2"/>
    <s v="Gayathri Gupta"/>
    <x v="1"/>
    <s v="Chitra Chettiar"/>
    <n v="14"/>
    <d v="2025-02-01T00:00:00"/>
    <x v="57"/>
    <n v="0.12772949192553237"/>
    <x v="3"/>
  </r>
  <r>
    <s v="INV102626"/>
    <x v="97"/>
    <s v="CUST0159"/>
    <s v="PRD0124"/>
    <s v="STR028"/>
    <s v="EMP0203"/>
    <n v="1"/>
    <n v="815.47"/>
    <n v="0"/>
    <n v="0"/>
    <n v="5"/>
    <n v="40.770000000000003"/>
    <n v="856.24"/>
    <n v="499.31"/>
    <n v="316.16000000000003"/>
    <x v="5"/>
    <x v="5"/>
    <x v="1"/>
    <x v="0"/>
    <s v="18:13"/>
    <s v="Weekend"/>
    <x v="1"/>
    <n v="10"/>
    <n v="2024"/>
    <s v="Oct-2024"/>
    <x v="13"/>
    <s v="Kids Shorts"/>
    <x v="9"/>
    <s v="TrendMart Shivamogga Standard"/>
    <x v="2"/>
    <s v="Ramya Mishra"/>
    <x v="1"/>
    <s v="Rani Mishra"/>
    <n v="10"/>
    <d v="2024-10-01T00:00:00"/>
    <x v="23"/>
    <n v="0.36924226852284409"/>
    <x v="2"/>
  </r>
  <r>
    <s v="INV102627"/>
    <x v="53"/>
    <s v="CUST0512"/>
    <s v="PRD0019"/>
    <s v="STR089"/>
    <s v="EMP0100"/>
    <n v="4"/>
    <n v="620.41999999999996"/>
    <n v="0"/>
    <n v="0"/>
    <n v="5"/>
    <n v="124.08"/>
    <n v="2605.7600000000002"/>
    <n v="1653.56"/>
    <n v="828.12000000000023"/>
    <x v="2"/>
    <x v="2"/>
    <x v="0"/>
    <x v="0"/>
    <s v="16:30"/>
    <s v="Weekday"/>
    <x v="1"/>
    <n v="10"/>
    <n v="2024"/>
    <s v="Oct-2024"/>
    <x v="13"/>
    <s v="Kids T-Shirt"/>
    <x v="22"/>
    <s v="TrendMart Kurnool Outlet"/>
    <x v="0"/>
    <s v="Jyothi Gupta"/>
    <x v="3"/>
    <s v="Priya Balasubramaniam"/>
    <n v="10"/>
    <d v="2024-10-01T00:00:00"/>
    <x v="38"/>
    <n v="0.31780363502394698"/>
    <x v="2"/>
  </r>
  <r>
    <s v="INV102628"/>
    <x v="181"/>
    <s v="CUST0038"/>
    <s v="PRD0079"/>
    <s v="STR026"/>
    <s v="EMP0026"/>
    <n v="2"/>
    <n v="1780.22"/>
    <n v="15"/>
    <n v="534.07000000000005"/>
    <n v="12"/>
    <n v="363.16"/>
    <n v="3389.53"/>
    <n v="2338.92"/>
    <n v="687.45"/>
    <x v="4"/>
    <x v="4"/>
    <x v="0"/>
    <x v="0"/>
    <s v="18:40"/>
    <s v="Weekday"/>
    <x v="9"/>
    <n v="11"/>
    <n v="2024"/>
    <s v="Nov-2024"/>
    <x v="15"/>
    <s v="Hoodie"/>
    <x v="37"/>
    <s v="TrendMart Guntur Standard"/>
    <x v="0"/>
    <s v="Revathi Sharma"/>
    <x v="1"/>
    <s v="Sunita Ramachandran"/>
    <n v="11"/>
    <d v="2024-11-01T00:00:00"/>
    <x v="69"/>
    <n v="0.20281572961443031"/>
    <x v="4"/>
  </r>
  <r>
    <s v="INV102629"/>
    <x v="41"/>
    <s v="CUST0392"/>
    <s v="PRD0141"/>
    <s v="STR037"/>
    <s v="EMP0207"/>
    <n v="4"/>
    <n v="716.01"/>
    <n v="15"/>
    <n v="429.61"/>
    <n v="5"/>
    <n v="121.72"/>
    <n v="2556.15"/>
    <n v="2190.6799999999998"/>
    <n v="243.75000000000026"/>
    <x v="3"/>
    <x v="3"/>
    <x v="0"/>
    <x v="0"/>
    <s v="14:27"/>
    <s v="Weekday"/>
    <x v="10"/>
    <n v="4"/>
    <n v="2024"/>
    <s v="Apr-2024"/>
    <x v="10"/>
    <s v="Formal Top"/>
    <x v="12"/>
    <s v="TrendMart Vijayawada High Street"/>
    <x v="0"/>
    <s v="Manju Singh"/>
    <x v="2"/>
    <s v="Chitra Bhat"/>
    <n v="4"/>
    <d v="2024-04-01T00:00:00"/>
    <x v="62"/>
    <n v="9.5358253623613734E-2"/>
    <x v="4"/>
  </r>
  <r>
    <s v="INV102630"/>
    <x v="115"/>
    <s v="CUST0174"/>
    <s v="PRD0218"/>
    <s v="STR106"/>
    <s v="EMP0203"/>
    <n v="1"/>
    <n v="767.1"/>
    <n v="5"/>
    <n v="38.35"/>
    <n v="5"/>
    <n v="36.44"/>
    <n v="765.19"/>
    <n v="513.84"/>
    <n v="214.91000000000003"/>
    <x v="4"/>
    <x v="4"/>
    <x v="1"/>
    <x v="0"/>
    <s v="16:47"/>
    <s v="Weekend"/>
    <x v="10"/>
    <n v="4"/>
    <n v="2024"/>
    <s v="Apr-2024"/>
    <x v="18"/>
    <s v="Card Holder"/>
    <x v="10"/>
    <s v="TrendMart Vijayawada Outlet"/>
    <x v="0"/>
    <s v="Preethi Naicker"/>
    <x v="0"/>
    <s v="Rani Mishra"/>
    <n v="4"/>
    <d v="2024-04-01T00:00:00"/>
    <x v="40"/>
    <n v="0.2808583489068075"/>
    <x v="2"/>
  </r>
  <r>
    <s v="INV102631"/>
    <x v="209"/>
    <s v="CUST0387"/>
    <s v="PRD0051"/>
    <s v="STR110"/>
    <s v="EMP0008"/>
    <n v="3"/>
    <n v="1254.03"/>
    <n v="25"/>
    <n v="940.52"/>
    <n v="3"/>
    <n v="84.65"/>
    <n v="2906.22"/>
    <n v="2862.12"/>
    <n v="-40.550000000000097"/>
    <x v="2"/>
    <x v="2"/>
    <x v="0"/>
    <x v="0"/>
    <s v="20:12"/>
    <s v="Weekday"/>
    <x v="8"/>
    <n v="3"/>
    <n v="2025"/>
    <s v="Mar-2025"/>
    <x v="14"/>
    <s v="Necklace"/>
    <x v="46"/>
    <s v="TrendMart Thoothukudi Outlet"/>
    <x v="1"/>
    <s v="Dhruv Balasubramaniam"/>
    <x v="2"/>
    <s v="Deepak Kamath"/>
    <n v="15"/>
    <d v="2025-03-01T00:00:00"/>
    <x v="113"/>
    <n v="-1.3952832201278671E-2"/>
    <x v="1"/>
  </r>
  <r>
    <s v="INV102632"/>
    <x v="255"/>
    <s v="CUST0422"/>
    <s v="PRD0200"/>
    <s v="STR043"/>
    <s v="EMP0206"/>
    <n v="1"/>
    <n v="766.35"/>
    <n v="0"/>
    <n v="0"/>
    <n v="5"/>
    <n v="38.32"/>
    <n v="804.67"/>
    <n v="496.67"/>
    <n v="269.67999999999995"/>
    <x v="1"/>
    <x v="1"/>
    <x v="0"/>
    <x v="0"/>
    <s v="11:45"/>
    <s v="Weekday"/>
    <x v="9"/>
    <n v="11"/>
    <n v="2024"/>
    <s v="Nov-2024"/>
    <x v="0"/>
    <s v="A-Line Kurti"/>
    <x v="0"/>
    <s v="TrendMart Mangaluru Standard"/>
    <x v="2"/>
    <s v="Malathi Shetty"/>
    <x v="1"/>
    <s v="Arjun Krishnan"/>
    <n v="11"/>
    <d v="2024-11-01T00:00:00"/>
    <x v="0"/>
    <n v="0.3351435992394397"/>
    <x v="2"/>
  </r>
  <r>
    <s v="INV102633"/>
    <x v="29"/>
    <s v="CUST0835"/>
    <s v="PRD0123"/>
    <s v="STR112"/>
    <s v="EMP0073"/>
    <n v="1"/>
    <n v="1088.8900000000001"/>
    <n v="25"/>
    <n v="272.22000000000003"/>
    <n v="12"/>
    <n v="98"/>
    <n v="914.67"/>
    <n v="737.35"/>
    <n v="79.319999999999936"/>
    <x v="0"/>
    <x v="0"/>
    <x v="0"/>
    <x v="0"/>
    <s v="12:27"/>
    <s v="Weekday"/>
    <x v="8"/>
    <n v="3"/>
    <n v="2025"/>
    <s v="Mar-2025"/>
    <x v="19"/>
    <s v="Formal Belt"/>
    <x v="11"/>
    <s v="TrendMart Guntur Outlet"/>
    <x v="0"/>
    <s v="Latha Iyer"/>
    <x v="3"/>
    <s v="Sathish Sundaram"/>
    <n v="15"/>
    <d v="2025-03-01T00:00:00"/>
    <x v="105"/>
    <n v="8.671980058381705E-2"/>
    <x v="1"/>
  </r>
  <r>
    <s v="INV102634"/>
    <x v="205"/>
    <s v="CUST0661"/>
    <s v="PRD0160"/>
    <s v="STR058"/>
    <s v="EMP0240"/>
    <n v="2"/>
    <n v="1188.7"/>
    <n v="25"/>
    <n v="594.35"/>
    <n v="12"/>
    <n v="213.97"/>
    <n v="1997.02"/>
    <n v="1518"/>
    <n v="265.04999999999995"/>
    <x v="0"/>
    <x v="0"/>
    <x v="0"/>
    <x v="0"/>
    <s v="13:47"/>
    <s v="Weekend"/>
    <x v="0"/>
    <n v="12"/>
    <n v="2024"/>
    <s v="Dec-2024"/>
    <x v="7"/>
    <s v="Jeggings"/>
    <x v="18"/>
    <s v="TrendMart Thoothukudi Flagship"/>
    <x v="1"/>
    <s v="Ishwarya Naicker"/>
    <x v="0"/>
    <s v="Gopal Prasad"/>
    <n v="12"/>
    <d v="2024-12-01T00:00:00"/>
    <x v="30"/>
    <n v="0.13272275690779259"/>
    <x v="1"/>
  </r>
  <r>
    <s v="INV102635"/>
    <x v="202"/>
    <s v="CUST0845"/>
    <s v="PRD0074"/>
    <s v="STR031"/>
    <s v="EMP0008"/>
    <n v="1"/>
    <n v="1074.6199999999999"/>
    <n v="10"/>
    <n v="107.46"/>
    <n v="12"/>
    <n v="116.06"/>
    <n v="1083.22"/>
    <n v="721.22"/>
    <n v="245.94"/>
    <x v="2"/>
    <x v="2"/>
    <x v="0"/>
    <x v="0"/>
    <s v="16:36"/>
    <s v="Weekend"/>
    <x v="7"/>
    <n v="9"/>
    <n v="2024"/>
    <s v="Sep-2024"/>
    <x v="11"/>
    <s v="Denim Shirt"/>
    <x v="12"/>
    <s v="TrendMart Kozhikode Mall Kiosk"/>
    <x v="1"/>
    <s v="Kiran Gopalakrishnan"/>
    <x v="0"/>
    <s v="Deepak Kamath"/>
    <n v="9"/>
    <d v="2024-09-01T00:00:00"/>
    <x v="18"/>
    <n v="0.22704529089197023"/>
    <x v="0"/>
  </r>
  <r>
    <s v="INV102636"/>
    <x v="179"/>
    <s v="CUST0760"/>
    <s v="PRD0124"/>
    <s v="STR069"/>
    <s v="EMP0086"/>
    <n v="2"/>
    <n v="675.95"/>
    <n v="25"/>
    <n v="337.98"/>
    <n v="5"/>
    <n v="50.7"/>
    <n v="1064.6199999999999"/>
    <n v="998.62"/>
    <n v="15.299999999999883"/>
    <x v="1"/>
    <x v="1"/>
    <x v="0"/>
    <x v="0"/>
    <s v="13:35"/>
    <s v="Weekday"/>
    <x v="5"/>
    <n v="6"/>
    <n v="2024"/>
    <s v="Jun-2024"/>
    <x v="13"/>
    <s v="Kids Shorts"/>
    <x v="9"/>
    <s v="TrendMart Erode Mall Kiosk"/>
    <x v="1"/>
    <s v="Devraj Naicker"/>
    <x v="1"/>
    <s v="Anil Reddy"/>
    <n v="6"/>
    <d v="2024-06-01T00:00:00"/>
    <x v="23"/>
    <n v="1.4371324979804893E-2"/>
    <x v="1"/>
  </r>
  <r>
    <s v="INV102637"/>
    <x v="290"/>
    <s v="CUST0275"/>
    <s v="PRD0204"/>
    <s v="STR012"/>
    <s v="EMP0173"/>
    <n v="2"/>
    <n v="907.44"/>
    <n v="0"/>
    <n v="0"/>
    <n v="5"/>
    <n v="90.74"/>
    <n v="1905.62"/>
    <n v="1391.34"/>
    <n v="423.53999999999996"/>
    <x v="0"/>
    <x v="0"/>
    <x v="1"/>
    <x v="1"/>
    <s v="13:20"/>
    <s v="Weekday"/>
    <x v="0"/>
    <n v="12"/>
    <n v="2024"/>
    <s v="Dec-2024"/>
    <x v="12"/>
    <s v="Clutch"/>
    <x v="46"/>
    <s v="TrendMart Vijayawada Mall Kiosk"/>
    <x v="0"/>
    <s v="Harish Achari"/>
    <x v="1"/>
    <s v="Logesh Gopalakrishnan"/>
    <n v="12"/>
    <d v="2024-12-01T00:00:00"/>
    <x v="190"/>
    <n v="0.22225837260314227"/>
    <x v="2"/>
  </r>
  <r>
    <s v="INV102638"/>
    <x v="289"/>
    <s v="CUST0771"/>
    <s v="PRD0245"/>
    <s v="STR094"/>
    <s v="EMP0132"/>
    <n v="5"/>
    <n v="848.65"/>
    <n v="30"/>
    <n v="1272.97"/>
    <n v="5"/>
    <n v="148.51"/>
    <n v="3118.79"/>
    <n v="2460.5500000000002"/>
    <n v="509.72999999999979"/>
    <x v="3"/>
    <x v="3"/>
    <x v="0"/>
    <x v="0"/>
    <s v="20:30"/>
    <s v="Weekday"/>
    <x v="11"/>
    <n v="8"/>
    <n v="2024"/>
    <s v="Aug-2024"/>
    <x v="1"/>
    <s v="Round Neck"/>
    <x v="1"/>
    <s v="TrendMart Kollam Flagship"/>
    <x v="1"/>
    <s v="Kiran Prasad"/>
    <x v="3"/>
    <s v="Vasanthi Gupta"/>
    <n v="8"/>
    <d v="2024-08-01T00:00:00"/>
    <x v="1"/>
    <n v="0.16343838475819142"/>
    <x v="1"/>
  </r>
  <r>
    <s v="INV102639"/>
    <x v="335"/>
    <s v="CUST0369"/>
    <s v="PRD0131"/>
    <s v="STR064"/>
    <s v="EMP0009"/>
    <n v="2"/>
    <n v="1134.5899999999999"/>
    <n v="25"/>
    <n v="567.29"/>
    <n v="12"/>
    <n v="204.23"/>
    <n v="1906.12"/>
    <n v="1471.7"/>
    <n v="230.18999999999986"/>
    <x v="3"/>
    <x v="3"/>
    <x v="1"/>
    <x v="0"/>
    <s v="19:38"/>
    <s v="Weekend"/>
    <x v="8"/>
    <n v="3"/>
    <n v="2025"/>
    <s v="Mar-2025"/>
    <x v="4"/>
    <s v="Joggers"/>
    <x v="24"/>
    <s v="TrendMart Karimnagar Standard"/>
    <x v="2"/>
    <s v="Naresh Iyer"/>
    <x v="0"/>
    <s v="Vinod Hegde"/>
    <n v="15"/>
    <d v="2025-03-01T00:00:00"/>
    <x v="134"/>
    <n v="0.12076364552074365"/>
    <x v="1"/>
  </r>
  <r>
    <s v="INV102640"/>
    <x v="93"/>
    <s v="CUST0849"/>
    <s v="PRD0199"/>
    <s v="STR032"/>
    <s v="EMP0225"/>
    <n v="3"/>
    <n v="3359.41"/>
    <n v="0"/>
    <n v="0"/>
    <n v="12"/>
    <n v="1209.3900000000001"/>
    <n v="11287.62"/>
    <n v="7273.86"/>
    <n v="2804.3700000000008"/>
    <x v="0"/>
    <x v="0"/>
    <x v="1"/>
    <x v="0"/>
    <s v="13:41"/>
    <s v="Weekday"/>
    <x v="1"/>
    <n v="10"/>
    <n v="2024"/>
    <s v="Oct-2024"/>
    <x v="3"/>
    <s v="Formal Shoes"/>
    <x v="4"/>
    <s v="TrendMart Kochi Standard"/>
    <x v="1"/>
    <s v="Arun Natarajan"/>
    <x v="2"/>
    <s v="Swathi Achari"/>
    <n v="10"/>
    <d v="2024-10-01T00:00:00"/>
    <x v="5"/>
    <n v="0.24844652814322246"/>
    <x v="2"/>
  </r>
  <r>
    <s v="INV102641"/>
    <x v="13"/>
    <s v="CUST0785"/>
    <s v="PRD0010"/>
    <s v="STR034"/>
    <s v="EMP0204"/>
    <n v="1"/>
    <n v="1611.33"/>
    <n v="10"/>
    <n v="161.13"/>
    <n v="12"/>
    <n v="174.02"/>
    <n v="1624.22"/>
    <n v="1061.5"/>
    <n v="388.70000000000005"/>
    <x v="2"/>
    <x v="2"/>
    <x v="0"/>
    <x v="0"/>
    <s v="16:14"/>
    <s v="Weekday"/>
    <x v="2"/>
    <n v="5"/>
    <n v="2024"/>
    <s v="May-2024"/>
    <x v="5"/>
    <s v="Skinny Fit"/>
    <x v="26"/>
    <s v="TrendMart Warangal Standard"/>
    <x v="2"/>
    <s v="Bharathi Pandian"/>
    <x v="0"/>
    <s v="Rahul Krishnan"/>
    <n v="5"/>
    <d v="2024-05-01T00:00:00"/>
    <x v="112"/>
    <n v="0.23931487113814634"/>
    <x v="0"/>
  </r>
  <r>
    <s v="INV102642"/>
    <x v="199"/>
    <s v="CUST0201"/>
    <s v="PRD0098"/>
    <s v="STR100"/>
    <s v="EMP0203"/>
    <n v="1"/>
    <n v="1263.7"/>
    <n v="25"/>
    <n v="315.93"/>
    <n v="12"/>
    <n v="113.73"/>
    <n v="1061.5"/>
    <n v="939.13"/>
    <n v="8.64"/>
    <x v="1"/>
    <x v="1"/>
    <x v="1"/>
    <x v="0"/>
    <s v="13:55"/>
    <s v="Weekday"/>
    <x v="10"/>
    <n v="4"/>
    <n v="2024"/>
    <s v="Apr-2024"/>
    <x v="18"/>
    <s v="Leather Wallet"/>
    <x v="37"/>
    <s v="TrendMart Hubballi Standard"/>
    <x v="2"/>
    <s v="Muthu Iyengar"/>
    <x v="1"/>
    <s v="Rani Mishra"/>
    <n v="4"/>
    <d v="2024-04-01T00:00:00"/>
    <x v="98"/>
    <n v="8.1394253414978808E-3"/>
    <x v="1"/>
  </r>
  <r>
    <s v="INV102643"/>
    <x v="341"/>
    <s v="CUST0342"/>
    <s v="PRD0244"/>
    <s v="STR054"/>
    <s v="EMP0276"/>
    <n v="3"/>
    <n v="1283.28"/>
    <n v="0"/>
    <n v="0"/>
    <n v="12"/>
    <n v="461.98"/>
    <n v="4311.82"/>
    <n v="2431.86"/>
    <n v="1417.9799999999996"/>
    <x v="5"/>
    <x v="5"/>
    <x v="0"/>
    <x v="0"/>
    <s v="13:07"/>
    <s v="Weekend"/>
    <x v="11"/>
    <n v="8"/>
    <n v="2024"/>
    <s v="Aug-2024"/>
    <x v="8"/>
    <s v="Shirt Dress"/>
    <x v="32"/>
    <s v="TrendMart Thoothukudi Mall Kiosk"/>
    <x v="1"/>
    <s v="Tejaswini Chandran"/>
    <x v="1"/>
    <s v="Manoj Ramachandran"/>
    <n v="8"/>
    <d v="2024-08-01T00:00:00"/>
    <x v="122"/>
    <n v="0.32885881136039996"/>
    <x v="2"/>
  </r>
  <r>
    <s v="INV102644"/>
    <x v="12"/>
    <s v="CUST0189"/>
    <s v="PRD0109"/>
    <s v="STR015"/>
    <s v="EMP0086"/>
    <n v="4"/>
    <n v="1609.04"/>
    <n v="0"/>
    <n v="0"/>
    <n v="12"/>
    <n v="772.34"/>
    <n v="7208.5"/>
    <n v="4369.72"/>
    <n v="2066.4399999999996"/>
    <x v="2"/>
    <x v="2"/>
    <x v="0"/>
    <x v="0"/>
    <s v="15:31"/>
    <s v="Weekday"/>
    <x v="7"/>
    <n v="9"/>
    <n v="2024"/>
    <s v="Sep-2024"/>
    <x v="15"/>
    <s v="Jacket"/>
    <x v="16"/>
    <s v="TrendMart Madurai Mall Kiosk"/>
    <x v="1"/>
    <s v="Haritha Chettiar"/>
    <x v="0"/>
    <s v="Anil Reddy"/>
    <n v="9"/>
    <d v="2024-09-01T00:00:00"/>
    <x v="171"/>
    <n v="0.28666712908372055"/>
    <x v="2"/>
  </r>
  <r>
    <s v="INV102645"/>
    <x v="256"/>
    <s v="CUST0390"/>
    <s v="PRD0022"/>
    <s v="STR061"/>
    <s v="EMP0204"/>
    <n v="3"/>
    <n v="1219.27"/>
    <n v="30"/>
    <n v="1097.3399999999999"/>
    <n v="12"/>
    <n v="307.26"/>
    <n v="2867.73"/>
    <n v="2303.4899999999998"/>
    <n v="256.98000000000025"/>
    <x v="2"/>
    <x v="2"/>
    <x v="0"/>
    <x v="0"/>
    <s v="14:23"/>
    <s v="Weekday"/>
    <x v="2"/>
    <n v="5"/>
    <n v="2024"/>
    <s v="May-2024"/>
    <x v="7"/>
    <s v="Skinny Fit"/>
    <x v="25"/>
    <s v="TrendMart Hubballi Standard"/>
    <x v="2"/>
    <s v="Ramya Pandian"/>
    <x v="0"/>
    <s v="Rahul Krishnan"/>
    <n v="5"/>
    <d v="2024-05-01T00:00:00"/>
    <x v="43"/>
    <n v="8.9610946637235803E-2"/>
    <x v="1"/>
  </r>
  <r>
    <s v="INV102646"/>
    <x v="34"/>
    <s v="CUST0692"/>
    <s v="PRD0091"/>
    <s v="STR102"/>
    <s v="EMP0276"/>
    <n v="1"/>
    <n v="1173.92"/>
    <n v="0"/>
    <n v="0"/>
    <n v="12"/>
    <n v="140.87"/>
    <n v="1314.79"/>
    <n v="808.99"/>
    <n v="364.92999999999995"/>
    <x v="0"/>
    <x v="0"/>
    <x v="1"/>
    <x v="0"/>
    <s v="19:24"/>
    <s v="Weekday"/>
    <x v="0"/>
    <n v="12"/>
    <n v="2024"/>
    <s v="Dec-2024"/>
    <x v="0"/>
    <s v="Anarkali Kurti"/>
    <x v="34"/>
    <s v="TrendMart Tirunelveli High Street"/>
    <x v="1"/>
    <s v="Girish Chettiar"/>
    <x v="0"/>
    <s v="Manoj Ramachandran"/>
    <n v="12"/>
    <d v="2024-12-01T00:00:00"/>
    <x v="191"/>
    <n v="0.27755763277785805"/>
    <x v="2"/>
  </r>
  <r>
    <s v="INV102647"/>
    <x v="76"/>
    <s v="CUST0829"/>
    <s v="PRD0175"/>
    <s v="STR071"/>
    <s v="EMP0160"/>
    <n v="4"/>
    <n v="819.54"/>
    <n v="20"/>
    <n v="655.63"/>
    <n v="5"/>
    <n v="131.13"/>
    <n v="2753.66"/>
    <n v="2284.36"/>
    <n v="338.16999999999973"/>
    <x v="1"/>
    <x v="1"/>
    <x v="0"/>
    <x v="0"/>
    <s v="15:56"/>
    <s v="Weekday"/>
    <x v="1"/>
    <n v="10"/>
    <n v="2024"/>
    <s v="Oct-2024"/>
    <x v="0"/>
    <s v="Straight Kurti"/>
    <x v="32"/>
    <s v="TrendMart Kannur Standard"/>
    <x v="1"/>
    <s v="Nithya Ramachandran"/>
    <x v="3"/>
    <s v="Ganesh Iyengar"/>
    <n v="10"/>
    <d v="2024-10-01T00:00:00"/>
    <x v="53"/>
    <n v="0.12280746352127704"/>
    <x v="3"/>
  </r>
  <r>
    <s v="INV102648"/>
    <x v="357"/>
    <s v="CUST0018"/>
    <s v="PRD0039"/>
    <s v="STR090"/>
    <s v="EMP0100"/>
    <n v="1"/>
    <n v="875.11"/>
    <n v="10"/>
    <n v="87.51"/>
    <n v="5"/>
    <n v="39.380000000000003"/>
    <n v="826.98"/>
    <n v="570.20000000000005"/>
    <n v="217.39999999999998"/>
    <x v="2"/>
    <x v="2"/>
    <x v="1"/>
    <x v="0"/>
    <s v="17:10"/>
    <s v="Weekday"/>
    <x v="6"/>
    <n v="1"/>
    <n v="2025"/>
    <s v="Jan-2025"/>
    <x v="11"/>
    <s v="Denim Shirt"/>
    <x v="45"/>
    <s v="TrendMart Kannur Outlet"/>
    <x v="1"/>
    <s v="Sandeep Chetty"/>
    <x v="3"/>
    <s v="Priya Balasubramaniam"/>
    <n v="13"/>
    <d v="2025-01-01T00:00:00"/>
    <x v="111"/>
    <n v="0.26288422936467626"/>
    <x v="0"/>
  </r>
  <r>
    <s v="INV102649"/>
    <x v="136"/>
    <s v="CUST0421"/>
    <s v="PRD0039"/>
    <s v="STR072"/>
    <s v="EMP0206"/>
    <n v="1"/>
    <n v="845.68"/>
    <n v="10"/>
    <n v="84.57"/>
    <n v="5"/>
    <n v="38.06"/>
    <n v="799.17"/>
    <n v="570.20000000000005"/>
    <n v="190.90999999999991"/>
    <x v="3"/>
    <x v="3"/>
    <x v="0"/>
    <x v="0"/>
    <s v="12:32"/>
    <s v="Weekday"/>
    <x v="3"/>
    <n v="7"/>
    <n v="2024"/>
    <s v="Jul-2024"/>
    <x v="11"/>
    <s v="Denim Shirt"/>
    <x v="45"/>
    <s v="TrendMart Visakhapatnam Standard"/>
    <x v="0"/>
    <s v="Srinivas Nair"/>
    <x v="0"/>
    <s v="Arjun Krishnan"/>
    <n v="7"/>
    <d v="2024-07-01T00:00:00"/>
    <x v="111"/>
    <n v="0.23888534354392674"/>
    <x v="0"/>
  </r>
  <r>
    <s v="INV102650"/>
    <x v="49"/>
    <s v="CUST0568"/>
    <s v="PRD0161"/>
    <s v="STR040"/>
    <s v="EMP0026"/>
    <n v="3"/>
    <n v="957.7"/>
    <n v="10"/>
    <n v="287.31"/>
    <n v="5"/>
    <n v="129.29"/>
    <n v="2715.08"/>
    <n v="1705.59"/>
    <n v="880.2"/>
    <x v="2"/>
    <x v="2"/>
    <x v="0"/>
    <x v="0"/>
    <s v="11:56"/>
    <s v="Weekend"/>
    <x v="11"/>
    <n v="8"/>
    <n v="2024"/>
    <s v="Aug-2024"/>
    <x v="0"/>
    <s v="Printed Kurti"/>
    <x v="14"/>
    <s v="TrendMart Nizamabad Mall Kiosk"/>
    <x v="2"/>
    <s v="Feroz Ramachandran"/>
    <x v="3"/>
    <s v="Sunita Ramachandran"/>
    <n v="8"/>
    <d v="2024-08-01T00:00:00"/>
    <x v="33"/>
    <n v="0.32418934248714587"/>
    <x v="0"/>
  </r>
  <r>
    <s v="INV102651"/>
    <x v="22"/>
    <s v="CUST0240"/>
    <s v="PRD0130"/>
    <s v="STR024"/>
    <s v="EMP0121"/>
    <n v="5"/>
    <n v="1429.99"/>
    <n v="20"/>
    <n v="1429.99"/>
    <n v="12"/>
    <n v="686.4"/>
    <n v="6406.36"/>
    <n v="4810.8500000000004"/>
    <n v="909.10999999999933"/>
    <x v="3"/>
    <x v="3"/>
    <x v="0"/>
    <x v="0"/>
    <s v="10:01"/>
    <s v="Weekend"/>
    <x v="3"/>
    <n v="7"/>
    <n v="2024"/>
    <s v="Jul-2024"/>
    <x v="2"/>
    <s v="Cotton Saree"/>
    <x v="47"/>
    <s v="TrendMart Nellore Standard"/>
    <x v="0"/>
    <s v="Jyothi Gounder"/>
    <x v="3"/>
    <s v="Yamini Pandian"/>
    <n v="7"/>
    <d v="2024-07-01T00:00:00"/>
    <x v="132"/>
    <n v="0.14190741700435183"/>
    <x v="3"/>
  </r>
  <r>
    <s v="INV102652"/>
    <x v="262"/>
    <s v="CUST0815"/>
    <s v="PRD0177"/>
    <s v="STR060"/>
    <s v="EMP0127"/>
    <n v="2"/>
    <n v="841.21"/>
    <n v="30"/>
    <n v="504.73"/>
    <n v="5"/>
    <n v="58.88"/>
    <n v="1236.57"/>
    <n v="1259.44"/>
    <n v="-81.750000000000114"/>
    <x v="0"/>
    <x v="0"/>
    <x v="0"/>
    <x v="0"/>
    <s v="17:01"/>
    <s v="Weekend"/>
    <x v="5"/>
    <n v="6"/>
    <n v="2024"/>
    <s v="Jun-2024"/>
    <x v="10"/>
    <s v="Crop Top"/>
    <x v="28"/>
    <s v="TrendMart Tirunelveli Flagship"/>
    <x v="1"/>
    <s v="Varsha Chandran"/>
    <x v="0"/>
    <s v="Chandra Reddy"/>
    <n v="6"/>
    <d v="2024-06-01T00:00:00"/>
    <x v="73"/>
    <n v="-6.6110288944418935E-2"/>
    <x v="1"/>
  </r>
  <r>
    <s v="INV102653"/>
    <x v="107"/>
    <s v="CUST0572"/>
    <s v="PRD0033"/>
    <s v="STR030"/>
    <s v="EMP0225"/>
    <n v="2"/>
    <n v="3656.72"/>
    <n v="5"/>
    <n v="365.67"/>
    <n v="12"/>
    <n v="833.73"/>
    <n v="7781.5"/>
    <n v="5420.1"/>
    <n v="1527.6699999999996"/>
    <x v="1"/>
    <x v="1"/>
    <x v="1"/>
    <x v="0"/>
    <s v="13:54"/>
    <s v="Weekday"/>
    <x v="4"/>
    <n v="2"/>
    <n v="2025"/>
    <s v="Feb-2025"/>
    <x v="2"/>
    <s v="Cotton Saree"/>
    <x v="30"/>
    <s v="TrendMart Kochi Standard"/>
    <x v="1"/>
    <s v="Deepak Rao"/>
    <x v="1"/>
    <s v="Swathi Achari"/>
    <n v="14"/>
    <d v="2025-02-01T00:00:00"/>
    <x v="103"/>
    <n v="0.19632076077877011"/>
    <x v="2"/>
  </r>
  <r>
    <s v="INV102654"/>
    <x v="208"/>
    <s v="CUST0763"/>
    <s v="PRD0141"/>
    <s v="STR062"/>
    <s v="EMP0001"/>
    <n v="2"/>
    <n v="845.97"/>
    <n v="0"/>
    <n v="0"/>
    <n v="5"/>
    <n v="84.6"/>
    <n v="1776.54"/>
    <n v="1095.3399999999999"/>
    <n v="596.6"/>
    <x v="2"/>
    <x v="2"/>
    <x v="0"/>
    <x v="1"/>
    <s v="21:29"/>
    <s v="Weekend"/>
    <x v="11"/>
    <n v="8"/>
    <n v="2024"/>
    <s v="Aug-2024"/>
    <x v="10"/>
    <s v="Formal Top"/>
    <x v="12"/>
    <s v="TrendMart Vijayawada Standard"/>
    <x v="0"/>
    <s v="Thiru Srinivasan"/>
    <x v="1"/>
    <s v="Charulatha Kumar"/>
    <n v="8"/>
    <d v="2024-08-01T00:00:00"/>
    <x v="62"/>
    <n v="0.33582131559098022"/>
    <x v="2"/>
  </r>
  <r>
    <s v="INV102655"/>
    <x v="74"/>
    <s v="CUST0370"/>
    <s v="PRD0246"/>
    <s v="STR092"/>
    <s v="EMP0203"/>
    <n v="4"/>
    <n v="1148.1300000000001"/>
    <n v="10"/>
    <n v="459.25"/>
    <n v="12"/>
    <n v="495.99"/>
    <n v="4629.26"/>
    <n v="2976"/>
    <n v="1157.2700000000002"/>
    <x v="1"/>
    <x v="1"/>
    <x v="1"/>
    <x v="0"/>
    <s v="18:15"/>
    <s v="Weekday"/>
    <x v="9"/>
    <n v="11"/>
    <n v="2024"/>
    <s v="Nov-2024"/>
    <x v="0"/>
    <s v="Printed Kurti"/>
    <x v="1"/>
    <s v="TrendMart Kochi Standard"/>
    <x v="1"/>
    <s v="Vasanthi Raman"/>
    <x v="1"/>
    <s v="Rani Mishra"/>
    <n v="11"/>
    <d v="2024-11-01T00:00:00"/>
    <x v="228"/>
    <n v="0.24999027922389327"/>
    <x v="0"/>
  </r>
  <r>
    <s v="INV102656"/>
    <x v="92"/>
    <s v="CUST0644"/>
    <s v="PRD0082"/>
    <s v="STR071"/>
    <s v="EMP0276"/>
    <n v="2"/>
    <n v="2853.64"/>
    <n v="30"/>
    <n v="1712.18"/>
    <n v="12"/>
    <n v="479.41"/>
    <n v="4474.51"/>
    <n v="4302.68"/>
    <n v="-307.5800000000001"/>
    <x v="0"/>
    <x v="0"/>
    <x v="0"/>
    <x v="1"/>
    <s v="21:23"/>
    <s v="Weekday"/>
    <x v="7"/>
    <n v="9"/>
    <n v="2024"/>
    <s v="Sep-2024"/>
    <x v="12"/>
    <s v="Sling Bag"/>
    <x v="33"/>
    <s v="TrendMart Kannur Standard"/>
    <x v="1"/>
    <s v="Sangeeta Chandran"/>
    <x v="1"/>
    <s v="Manoj Ramachandran"/>
    <n v="9"/>
    <d v="2024-09-01T00:00:00"/>
    <x v="59"/>
    <n v="-6.8740487785254711E-2"/>
    <x v="1"/>
  </r>
  <r>
    <s v="INV102657"/>
    <x v="293"/>
    <s v="CUST0082"/>
    <s v="PRD0211"/>
    <s v="STR113"/>
    <s v="EMP0207"/>
    <n v="2"/>
    <n v="918.72"/>
    <n v="30"/>
    <n v="551.23"/>
    <n v="5"/>
    <n v="64.31"/>
    <n v="1350.52"/>
    <n v="962.6"/>
    <n v="323.60999999999996"/>
    <x v="0"/>
    <x v="0"/>
    <x v="1"/>
    <x v="0"/>
    <s v="21:19"/>
    <s v="Weekend"/>
    <x v="4"/>
    <n v="2"/>
    <n v="2025"/>
    <s v="Feb-2025"/>
    <x v="6"/>
    <s v="Sunglasses"/>
    <x v="15"/>
    <s v="TrendMart Mangaluru High Street"/>
    <x v="2"/>
    <s v="Saranya Gounder"/>
    <x v="3"/>
    <s v="Chitra Bhat"/>
    <n v="14"/>
    <d v="2025-02-01T00:00:00"/>
    <x v="198"/>
    <n v="0.23961881349406153"/>
    <x v="1"/>
  </r>
  <r>
    <s v="INV102658"/>
    <x v="129"/>
    <s v="CUST0595"/>
    <s v="PRD0141"/>
    <s v="STR013"/>
    <s v="EMP0240"/>
    <n v="1"/>
    <n v="721.21"/>
    <n v="5"/>
    <n v="36.06"/>
    <n v="5"/>
    <n v="34.26"/>
    <n v="719.41"/>
    <n v="547.66999999999996"/>
    <n v="137.48000000000002"/>
    <x v="3"/>
    <x v="3"/>
    <x v="1"/>
    <x v="0"/>
    <s v="13:06"/>
    <s v="Weekday"/>
    <x v="0"/>
    <n v="12"/>
    <n v="2024"/>
    <s v="Dec-2024"/>
    <x v="10"/>
    <s v="Formal Top"/>
    <x v="12"/>
    <s v="TrendMart Nizamabad Standard"/>
    <x v="2"/>
    <s v="Revathi Natarajan"/>
    <x v="1"/>
    <s v="Gopal Prasad"/>
    <n v="12"/>
    <d v="2024-12-01T00:00:00"/>
    <x v="62"/>
    <n v="0.19110104113092677"/>
    <x v="2"/>
  </r>
  <r>
    <s v="INV102659"/>
    <x v="66"/>
    <s v="CUST0410"/>
    <s v="PRD0169"/>
    <s v="STR098"/>
    <s v="EMP0170"/>
    <n v="4"/>
    <n v="1690.9"/>
    <n v="0"/>
    <n v="0"/>
    <n v="12"/>
    <n v="811.63"/>
    <n v="7575.23"/>
    <n v="5629.32"/>
    <n v="1134.2799999999997"/>
    <x v="0"/>
    <x v="0"/>
    <x v="0"/>
    <x v="0"/>
    <s v="11:16"/>
    <s v="Weekday"/>
    <x v="10"/>
    <n v="4"/>
    <n v="2024"/>
    <s v="Apr-2024"/>
    <x v="8"/>
    <s v="Maxi Dress"/>
    <x v="10"/>
    <s v="TrendMart Guntur High Street"/>
    <x v="0"/>
    <s v="Vasanthi Bhat"/>
    <x v="0"/>
    <s v="Jyothi Prasad"/>
    <n v="4"/>
    <d v="2024-04-01T00:00:00"/>
    <x v="13"/>
    <n v="0.14973538757239052"/>
    <x v="2"/>
  </r>
  <r>
    <s v="INV102660"/>
    <x v="9"/>
    <s v="CUST0734"/>
    <s v="PRD0171"/>
    <s v="STR015"/>
    <s v="EMP0194"/>
    <n v="1"/>
    <n v="2406.39"/>
    <n v="5"/>
    <n v="120.32"/>
    <n v="12"/>
    <n v="274.33"/>
    <n v="2560.4"/>
    <n v="1767.32"/>
    <n v="518.75000000000023"/>
    <x v="4"/>
    <x v="4"/>
    <x v="0"/>
    <x v="0"/>
    <s v="10:11"/>
    <s v="Weekday"/>
    <x v="1"/>
    <n v="10"/>
    <n v="2024"/>
    <s v="Oct-2024"/>
    <x v="15"/>
    <s v="Muffler"/>
    <x v="20"/>
    <s v="TrendMart Madurai Mall Kiosk"/>
    <x v="1"/>
    <s v="Pooja Hegde"/>
    <x v="0"/>
    <s v="Pranav Reddy"/>
    <n v="10"/>
    <d v="2024-10-01T00:00:00"/>
    <x v="32"/>
    <n v="0.20260506170910803"/>
    <x v="2"/>
  </r>
  <r>
    <s v="INV102661"/>
    <x v="87"/>
    <s v="CUST0556"/>
    <s v="PRD0143"/>
    <s v="STR089"/>
    <s v="EMP0091"/>
    <n v="2"/>
    <n v="2149.58"/>
    <n v="25"/>
    <n v="1074.79"/>
    <n v="12"/>
    <n v="386.92"/>
    <n v="3611.29"/>
    <n v="3009.58"/>
    <n v="214.79000000000002"/>
    <x v="4"/>
    <x v="4"/>
    <x v="0"/>
    <x v="0"/>
    <s v="10:14"/>
    <s v="Weekend"/>
    <x v="11"/>
    <n v="8"/>
    <n v="2024"/>
    <s v="Aug-2024"/>
    <x v="3"/>
    <s v="Slippers"/>
    <x v="30"/>
    <s v="TrendMart Kurnool Outlet"/>
    <x v="0"/>
    <s v="Chandrika Chandran"/>
    <x v="1"/>
    <s v="Hari Nair"/>
    <n v="8"/>
    <d v="2024-08-01T00:00:00"/>
    <x v="216"/>
    <n v="5.9477361275333748E-2"/>
    <x v="1"/>
  </r>
  <r>
    <s v="INV102662"/>
    <x v="318"/>
    <s v="CUST0330"/>
    <s v="PRD0052"/>
    <s v="STR068"/>
    <s v="EMP0127"/>
    <n v="2"/>
    <n v="791.38"/>
    <n v="30"/>
    <n v="474.83"/>
    <n v="5"/>
    <n v="55.4"/>
    <n v="1163.33"/>
    <n v="1024.22"/>
    <n v="83.709999999999894"/>
    <x v="3"/>
    <x v="3"/>
    <x v="0"/>
    <x v="0"/>
    <s v="14:44"/>
    <s v="Weekday"/>
    <x v="4"/>
    <n v="2"/>
    <n v="2025"/>
    <s v="Feb-2025"/>
    <x v="4"/>
    <s v="Shorts"/>
    <x v="32"/>
    <s v="TrendMart Madurai Mall Kiosk"/>
    <x v="1"/>
    <s v="Rohit Singh"/>
    <x v="0"/>
    <s v="Chandra Reddy"/>
    <n v="14"/>
    <d v="2025-02-01T00:00:00"/>
    <x v="83"/>
    <n v="7.1957226238470506E-2"/>
    <x v="1"/>
  </r>
  <r>
    <s v="INV102663"/>
    <x v="125"/>
    <s v="CUST0209"/>
    <s v="PRD0188"/>
    <s v="STR083"/>
    <s v="EMP0194"/>
    <n v="4"/>
    <n v="558.52"/>
    <n v="0"/>
    <n v="0"/>
    <n v="5"/>
    <n v="111.7"/>
    <n v="2345.7800000000002"/>
    <n v="1348.36"/>
    <n v="885.72000000000025"/>
    <x v="0"/>
    <x v="0"/>
    <x v="0"/>
    <x v="0"/>
    <s v="17:07"/>
    <s v="Weekend"/>
    <x v="1"/>
    <n v="10"/>
    <n v="2024"/>
    <s v="Oct-2024"/>
    <x v="13"/>
    <s v="Girls Frock"/>
    <x v="19"/>
    <s v="TrendMart Tumakuru Outlet"/>
    <x v="2"/>
    <s v="Vasanthi Kumar"/>
    <x v="3"/>
    <s v="Pranav Reddy"/>
    <n v="10"/>
    <d v="2024-10-01T00:00:00"/>
    <x v="192"/>
    <n v="0.37758016523288634"/>
    <x v="2"/>
  </r>
  <r>
    <s v="INV102664"/>
    <x v="253"/>
    <s v="CUST0622"/>
    <s v="PRD0237"/>
    <s v="STR062"/>
    <s v="EMP0100"/>
    <n v="2"/>
    <n v="2441.48"/>
    <n v="5"/>
    <n v="244.15"/>
    <n v="12"/>
    <n v="556.66"/>
    <n v="5195.47"/>
    <n v="3760.28"/>
    <n v="878.53000000000009"/>
    <x v="2"/>
    <x v="2"/>
    <x v="1"/>
    <x v="0"/>
    <s v="17:59"/>
    <s v="Weekday"/>
    <x v="1"/>
    <n v="10"/>
    <n v="2024"/>
    <s v="Oct-2024"/>
    <x v="16"/>
    <s v="Nehru Jacket"/>
    <x v="24"/>
    <s v="TrendMart Vijayawada Standard"/>
    <x v="0"/>
    <s v="Preethi Murthy"/>
    <x v="3"/>
    <s v="Priya Balasubramaniam"/>
    <n v="10"/>
    <d v="2024-10-01T00:00:00"/>
    <x v="136"/>
    <n v="0.16909538501810231"/>
    <x v="2"/>
  </r>
  <r>
    <s v="INV102665"/>
    <x v="93"/>
    <s v="CUST0353"/>
    <s v="PRD0044"/>
    <s v="STR069"/>
    <s v="EMP0269"/>
    <n v="3"/>
    <n v="1052.29"/>
    <n v="25"/>
    <n v="789.22"/>
    <n v="12"/>
    <n v="284.12"/>
    <n v="2651.77"/>
    <n v="2163.87"/>
    <n v="203.78000000000009"/>
    <x v="0"/>
    <x v="0"/>
    <x v="0"/>
    <x v="0"/>
    <s v="11:07"/>
    <s v="Weekday"/>
    <x v="1"/>
    <n v="10"/>
    <n v="2024"/>
    <s v="Oct-2024"/>
    <x v="5"/>
    <s v="Slim Fit"/>
    <x v="31"/>
    <s v="TrendMart Erode Mall Kiosk"/>
    <x v="1"/>
    <s v="Gayathri Gowda"/>
    <x v="1"/>
    <s v="Ishwarya Shetty"/>
    <n v="10"/>
    <d v="2024-10-01T00:00:00"/>
    <x v="129"/>
    <n v="7.6846785354687655E-2"/>
    <x v="1"/>
  </r>
  <r>
    <s v="INV102666"/>
    <x v="48"/>
    <s v="CUST0208"/>
    <s v="PRD0059"/>
    <s v="STR014"/>
    <s v="EMP0086"/>
    <n v="3"/>
    <n v="1542.92"/>
    <n v="25"/>
    <n v="1157.19"/>
    <n v="12"/>
    <n v="416.59"/>
    <n v="3888.16"/>
    <n v="2965.71"/>
    <n v="505.85999999999984"/>
    <x v="1"/>
    <x v="1"/>
    <x v="0"/>
    <x v="0"/>
    <s v="11:05"/>
    <s v="Weekend"/>
    <x v="4"/>
    <n v="2"/>
    <n v="2025"/>
    <s v="Feb-2025"/>
    <x v="12"/>
    <s v="Sling Bag"/>
    <x v="16"/>
    <s v="TrendMart Tirupati Outlet"/>
    <x v="0"/>
    <s v="Gauri Sundaram"/>
    <x v="3"/>
    <s v="Anil Reddy"/>
    <n v="14"/>
    <d v="2025-02-01T00:00:00"/>
    <x v="126"/>
    <n v="0.13010267067198877"/>
    <x v="1"/>
  </r>
  <r>
    <s v="INV102667"/>
    <x v="80"/>
    <s v="CUST0792"/>
    <s v="PRD0156"/>
    <s v="STR093"/>
    <s v="EMP0127"/>
    <n v="2"/>
    <n v="1431.69"/>
    <n v="0"/>
    <n v="0"/>
    <n v="12"/>
    <n v="343.61"/>
    <n v="3206.99"/>
    <n v="1786.74"/>
    <n v="1076.6399999999999"/>
    <x v="1"/>
    <x v="1"/>
    <x v="0"/>
    <x v="0"/>
    <s v="13:21"/>
    <s v="Weekend"/>
    <x v="1"/>
    <n v="10"/>
    <n v="2024"/>
    <s v="Oct-2024"/>
    <x v="0"/>
    <s v="A-Line Kurti"/>
    <x v="34"/>
    <s v="TrendMart Thiruvananthapuram High Street"/>
    <x v="1"/>
    <s v="Varsha Kamath"/>
    <x v="3"/>
    <s v="Chandra Reddy"/>
    <n v="10"/>
    <d v="2024-10-01T00:00:00"/>
    <x v="197"/>
    <n v="0.33571666890136853"/>
    <x v="2"/>
  </r>
  <r>
    <s v="INV102668"/>
    <x v="223"/>
    <s v="CUST0384"/>
    <s v="PRD0137"/>
    <s v="STR078"/>
    <s v="EMP0215"/>
    <n v="3"/>
    <n v="760.94"/>
    <n v="30"/>
    <n v="684.85"/>
    <n v="5"/>
    <n v="79.900000000000006"/>
    <n v="1677.87"/>
    <n v="1567.14"/>
    <n v="30.829999999999785"/>
    <x v="3"/>
    <x v="3"/>
    <x v="1"/>
    <x v="0"/>
    <s v="14:39"/>
    <s v="Weekday"/>
    <x v="4"/>
    <n v="2"/>
    <n v="2025"/>
    <s v="Feb-2025"/>
    <x v="10"/>
    <s v="Crop Top"/>
    <x v="19"/>
    <s v="TrendMart Vellore Standard"/>
    <x v="1"/>
    <s v="Eswar Iyer"/>
    <x v="0"/>
    <s v="Praveen Gupta"/>
    <n v="14"/>
    <d v="2025-02-01T00:00:00"/>
    <x v="99"/>
    <n v="1.8374486700399786E-2"/>
    <x v="1"/>
  </r>
  <r>
    <s v="INV102669"/>
    <x v="147"/>
    <s v="CUST0479"/>
    <s v="PRD0197"/>
    <s v="STR081"/>
    <s v="EMP0147"/>
    <n v="2"/>
    <n v="1748"/>
    <n v="30"/>
    <n v="1048.8"/>
    <n v="12"/>
    <n v="293.66000000000003"/>
    <n v="2740.86"/>
    <n v="2248.96"/>
    <n v="198.24000000000007"/>
    <x v="3"/>
    <x v="3"/>
    <x v="1"/>
    <x v="0"/>
    <s v="20:13"/>
    <s v="Weekend"/>
    <x v="9"/>
    <n v="11"/>
    <n v="2024"/>
    <s v="Nov-2024"/>
    <x v="7"/>
    <s v="Straight Fit"/>
    <x v="28"/>
    <s v="TrendMart Alappuzha Outlet"/>
    <x v="1"/>
    <s v="Chidambaram Balasubramaniam"/>
    <x v="0"/>
    <s v="Yogesh Chettiar"/>
    <n v="11"/>
    <d v="2024-11-01T00:00:00"/>
    <x v="49"/>
    <n v="7.2327663580044235E-2"/>
    <x v="1"/>
  </r>
  <r>
    <s v="INV102670"/>
    <x v="354"/>
    <s v="CUST0205"/>
    <s v="PRD0245"/>
    <s v="STR089"/>
    <s v="EMP0090"/>
    <n v="3"/>
    <n v="799.39"/>
    <n v="10"/>
    <n v="239.82"/>
    <n v="5"/>
    <n v="107.92"/>
    <n v="2266.27"/>
    <n v="1476.33"/>
    <n v="682.0200000000001"/>
    <x v="0"/>
    <x v="0"/>
    <x v="0"/>
    <x v="0"/>
    <s v="19:40"/>
    <s v="Weekday"/>
    <x v="6"/>
    <n v="1"/>
    <n v="2025"/>
    <s v="Jan-2025"/>
    <x v="1"/>
    <s v="Round Neck"/>
    <x v="1"/>
    <s v="TrendMart Kurnool Outlet"/>
    <x v="0"/>
    <s v="Anil Mishra"/>
    <x v="3"/>
    <s v="Padma Gounder"/>
    <n v="13"/>
    <d v="2025-01-01T00:00:00"/>
    <x v="1"/>
    <n v="0.3009438416428758"/>
    <x v="0"/>
  </r>
  <r>
    <s v="INV102671"/>
    <x v="73"/>
    <s v="CUST0025"/>
    <s v="PRD0020"/>
    <s v="STR063"/>
    <s v="EMP0205"/>
    <n v="2"/>
    <n v="279.48"/>
    <n v="0"/>
    <n v="0"/>
    <n v="5"/>
    <n v="27.95"/>
    <n v="586.91"/>
    <n v="343.8"/>
    <n v="215.15999999999997"/>
    <x v="5"/>
    <x v="5"/>
    <x v="0"/>
    <x v="0"/>
    <s v="15:30"/>
    <s v="Weekday"/>
    <x v="3"/>
    <n v="7"/>
    <n v="2024"/>
    <s v="Jul-2024"/>
    <x v="6"/>
    <s v="Sunglasses"/>
    <x v="41"/>
    <s v="TrendMart Shivamogga Mall Kiosk"/>
    <x v="2"/>
    <s v="Divya Achari"/>
    <x v="0"/>
    <s v="Malini Gowda"/>
    <n v="7"/>
    <d v="2024-07-01T00:00:00"/>
    <x v="86"/>
    <n v="0.36659794517046901"/>
    <x v="2"/>
  </r>
  <r>
    <s v="INV102672"/>
    <x v="110"/>
    <s v="CUST0544"/>
    <s v="PRD0221"/>
    <s v="STR100"/>
    <s v="EMP0203"/>
    <n v="2"/>
    <n v="703.45"/>
    <n v="30"/>
    <n v="422.07"/>
    <n v="5"/>
    <n v="49.24"/>
    <n v="1034.07"/>
    <n v="1008.1"/>
    <n v="-23.270000000000088"/>
    <x v="2"/>
    <x v="2"/>
    <x v="0"/>
    <x v="0"/>
    <s v="19:03"/>
    <s v="Weekend"/>
    <x v="1"/>
    <n v="10"/>
    <n v="2024"/>
    <s v="Oct-2024"/>
    <x v="4"/>
    <s v="Track Suit"/>
    <x v="40"/>
    <s v="TrendMart Hubballi Standard"/>
    <x v="2"/>
    <s v="Jagan Hegde"/>
    <x v="3"/>
    <s v="Rani Mishra"/>
    <n v="10"/>
    <d v="2024-10-01T00:00:00"/>
    <x v="226"/>
    <n v="-2.2503312154883218E-2"/>
    <x v="1"/>
  </r>
  <r>
    <s v="INV102673"/>
    <x v="209"/>
    <s v="CUST0644"/>
    <s v="PRD0050"/>
    <s v="STR080"/>
    <s v="EMP0063"/>
    <n v="1"/>
    <n v="1146.97"/>
    <n v="10"/>
    <n v="114.7"/>
    <n v="12"/>
    <n v="123.87"/>
    <n v="1156.1400000000001"/>
    <n v="769.63"/>
    <n v="262.6400000000001"/>
    <x v="1"/>
    <x v="1"/>
    <x v="1"/>
    <x v="0"/>
    <s v="12:53"/>
    <s v="Weekday"/>
    <x v="8"/>
    <n v="3"/>
    <n v="2025"/>
    <s v="Mar-2025"/>
    <x v="8"/>
    <s v="A-Line Dress"/>
    <x v="28"/>
    <s v="TrendMart Kochi High Street"/>
    <x v="1"/>
    <s v="Sangeeta Chandran"/>
    <x v="1"/>
    <s v="Anusuya Subramaniam"/>
    <n v="15"/>
    <d v="2025-03-01T00:00:00"/>
    <x v="144"/>
    <n v="0.22716971993011234"/>
    <x v="0"/>
  </r>
  <r>
    <s v="INV102674"/>
    <x v="40"/>
    <s v="CUST0267"/>
    <s v="PRD0134"/>
    <s v="STR045"/>
    <s v="EMP0285"/>
    <n v="1"/>
    <n v="1002.54"/>
    <n v="10"/>
    <n v="100.25"/>
    <n v="12"/>
    <n v="108.27"/>
    <n v="1010.56"/>
    <n v="698.08"/>
    <n v="204.20999999999992"/>
    <x v="3"/>
    <x v="3"/>
    <x v="0"/>
    <x v="0"/>
    <s v="10:04"/>
    <s v="Weekend"/>
    <x v="5"/>
    <n v="6"/>
    <n v="2024"/>
    <s v="Jun-2024"/>
    <x v="8"/>
    <s v="Maxi Dress"/>
    <x v="22"/>
    <s v="TrendMart Khammam Standard"/>
    <x v="2"/>
    <s v="Prakash Natarajan"/>
    <x v="1"/>
    <s v="Chandran Krishnan"/>
    <n v="6"/>
    <d v="2024-06-01T00:00:00"/>
    <x v="55"/>
    <n v="0.20207607663077889"/>
    <x v="0"/>
  </r>
  <r>
    <s v="INV102675"/>
    <x v="222"/>
    <s v="CUST0374"/>
    <s v="PRD0228"/>
    <s v="STR059"/>
    <s v="EMP0091"/>
    <n v="3"/>
    <n v="1393.45"/>
    <n v="5"/>
    <n v="209.02"/>
    <n v="12"/>
    <n v="476.56"/>
    <n v="4447.8900000000003"/>
    <n v="2709.9"/>
    <n v="1261.4300000000003"/>
    <x v="0"/>
    <x v="0"/>
    <x v="0"/>
    <x v="0"/>
    <s v="17:35"/>
    <s v="Weekday"/>
    <x v="1"/>
    <n v="10"/>
    <n v="2024"/>
    <s v="Oct-2024"/>
    <x v="18"/>
    <s v="Bifold Wallet"/>
    <x v="8"/>
    <s v="TrendMart Bengaluru Mall Kiosk"/>
    <x v="2"/>
    <s v="Varsha Rao"/>
    <x v="0"/>
    <s v="Hari Nair"/>
    <n v="10"/>
    <d v="2024-10-01T00:00:00"/>
    <x v="61"/>
    <n v="0.28360188763660976"/>
    <x v="2"/>
  </r>
  <r>
    <s v="INV102676"/>
    <x v="251"/>
    <s v="CUST0693"/>
    <s v="PRD0030"/>
    <s v="STR083"/>
    <s v="EMP0156"/>
    <n v="2"/>
    <n v="665.44"/>
    <n v="20"/>
    <n v="266.18"/>
    <n v="5"/>
    <n v="53.23"/>
    <n v="1117.93"/>
    <n v="838.8"/>
    <n v="225.90000000000012"/>
    <x v="2"/>
    <x v="2"/>
    <x v="0"/>
    <x v="0"/>
    <s v="21:46"/>
    <s v="Weekday"/>
    <x v="5"/>
    <n v="6"/>
    <n v="2024"/>
    <s v="Jun-2024"/>
    <x v="10"/>
    <s v="Tunic"/>
    <x v="22"/>
    <s v="TrendMart Tumakuru Outlet"/>
    <x v="2"/>
    <s v="Anand Naidu"/>
    <x v="1"/>
    <s v="Deepthi Iyengar"/>
    <n v="6"/>
    <d v="2024-06-01T00:00:00"/>
    <x v="173"/>
    <n v="0.20206989704185424"/>
    <x v="3"/>
  </r>
  <r>
    <s v="INV102677"/>
    <x v="240"/>
    <s v="CUST0816"/>
    <s v="PRD0144"/>
    <s v="STR061"/>
    <s v="EMP0240"/>
    <n v="1"/>
    <n v="1088.96"/>
    <n v="20"/>
    <n v="217.79"/>
    <n v="12"/>
    <n v="104.54"/>
    <n v="975.71"/>
    <n v="699.84"/>
    <n v="171.32999999999998"/>
    <x v="0"/>
    <x v="0"/>
    <x v="1"/>
    <x v="0"/>
    <s v="17:33"/>
    <s v="Weekday"/>
    <x v="0"/>
    <n v="12"/>
    <n v="2024"/>
    <s v="Dec-2024"/>
    <x v="10"/>
    <s v="Casual Top"/>
    <x v="18"/>
    <s v="TrendMart Hubballi Standard"/>
    <x v="2"/>
    <s v="Gokul Chetty"/>
    <x v="1"/>
    <s v="Gopal Prasad"/>
    <n v="12"/>
    <d v="2024-12-01T00:00:00"/>
    <x v="93"/>
    <n v="0.17559520759241987"/>
    <x v="3"/>
  </r>
  <r>
    <s v="INV102678"/>
    <x v="76"/>
    <s v="CUST0353"/>
    <s v="PRD0050"/>
    <s v="STR104"/>
    <s v="EMP0073"/>
    <n v="0"/>
    <n v="1194.56"/>
    <n v="0"/>
    <n v="0"/>
    <n v="12"/>
    <n v="0"/>
    <n v="0"/>
    <n v="0"/>
    <n v="0"/>
    <x v="3"/>
    <x v="3"/>
    <x v="0"/>
    <x v="0"/>
    <s v="17:45"/>
    <s v="Weekday"/>
    <x v="1"/>
    <n v="10"/>
    <n v="2024"/>
    <s v="Oct-2024"/>
    <x v="8"/>
    <s v="A-Line Dress"/>
    <x v="28"/>
    <s v="TrendMart Kochi High Street"/>
    <x v="1"/>
    <s v="Gayathri Gowda"/>
    <x v="1"/>
    <s v="Sathish Sundaram"/>
    <n v="10"/>
    <d v="2024-10-01T00:00:00"/>
    <x v="144"/>
    <n v="0"/>
    <x v="2"/>
  </r>
  <r>
    <s v="INV102679"/>
    <x v="54"/>
    <s v="CUST0444"/>
    <s v="PRD0134"/>
    <s v="STR062"/>
    <s v="EMP0008"/>
    <n v="1"/>
    <n v="922.46"/>
    <n v="25"/>
    <n v="230.62"/>
    <n v="5"/>
    <n v="34.590000000000003"/>
    <n v="726.43"/>
    <n v="698.08"/>
    <n v="-6.2400000000000944"/>
    <x v="0"/>
    <x v="0"/>
    <x v="0"/>
    <x v="0"/>
    <s v="16:56"/>
    <s v="Weekday"/>
    <x v="0"/>
    <n v="12"/>
    <n v="2024"/>
    <s v="Dec-2024"/>
    <x v="8"/>
    <s v="Maxi Dress"/>
    <x v="22"/>
    <s v="TrendMart Vijayawada Standard"/>
    <x v="0"/>
    <s v="Vinod Shetty"/>
    <x v="0"/>
    <s v="Deepak Kamath"/>
    <n v="12"/>
    <d v="2024-12-01T00:00:00"/>
    <x v="55"/>
    <n v="-8.5899536087442625E-3"/>
    <x v="1"/>
  </r>
  <r>
    <s v="INV102680"/>
    <x v="209"/>
    <s v="CUST0146"/>
    <s v="PRD0017"/>
    <s v="STR096"/>
    <s v="EMP0132"/>
    <n v="2"/>
    <n v="737.51"/>
    <n v="30"/>
    <n v="442.51"/>
    <n v="5"/>
    <n v="51.63"/>
    <n v="1084.1400000000001"/>
    <n v="1182.76"/>
    <n v="-150.24999999999989"/>
    <x v="4"/>
    <x v="4"/>
    <x v="1"/>
    <x v="0"/>
    <s v="16:08"/>
    <s v="Weekday"/>
    <x v="8"/>
    <n v="3"/>
    <n v="2025"/>
    <s v="Mar-2025"/>
    <x v="13"/>
    <s v="Girls Frock"/>
    <x v="33"/>
    <s v="TrendMart Mangaluru Mall Kiosk"/>
    <x v="2"/>
    <s v="Janani Sharma"/>
    <x v="1"/>
    <s v="Vasanthi Gupta"/>
    <n v="15"/>
    <d v="2025-03-01T00:00:00"/>
    <x v="91"/>
    <n v="-0.1385891121072923"/>
    <x v="1"/>
  </r>
  <r>
    <s v="INV102681"/>
    <x v="244"/>
    <s v="CUST0150"/>
    <s v="PRD0030"/>
    <s v="STR048"/>
    <s v="EMP0206"/>
    <n v="2"/>
    <n v="634.37"/>
    <n v="5"/>
    <n v="63.44"/>
    <n v="5"/>
    <n v="60.27"/>
    <n v="1265.57"/>
    <n v="838.8"/>
    <n v="366.5"/>
    <x v="0"/>
    <x v="0"/>
    <x v="0"/>
    <x v="0"/>
    <s v="16:37"/>
    <s v="Weekday"/>
    <x v="2"/>
    <n v="5"/>
    <n v="2024"/>
    <s v="May-2024"/>
    <x v="10"/>
    <s v="Tunic"/>
    <x v="22"/>
    <s v="TrendMart Guntur High Street"/>
    <x v="0"/>
    <s v="Sowmya Srinivasan"/>
    <x v="3"/>
    <s v="Arjun Krishnan"/>
    <n v="5"/>
    <d v="2024-05-01T00:00:00"/>
    <x v="173"/>
    <n v="0.28959283168848821"/>
    <x v="2"/>
  </r>
  <r>
    <s v="INV102682"/>
    <x v="320"/>
    <s v="CUST0297"/>
    <s v="PRD0090"/>
    <s v="STR018"/>
    <s v="EMP0215"/>
    <n v="3"/>
    <n v="684.85"/>
    <n v="0"/>
    <n v="0"/>
    <n v="5"/>
    <n v="102.73"/>
    <n v="2157.2800000000002"/>
    <n v="1257.8399999999999"/>
    <n v="796.71000000000026"/>
    <x v="5"/>
    <x v="5"/>
    <x v="1"/>
    <x v="0"/>
    <s v="16:08"/>
    <s v="Weekday"/>
    <x v="3"/>
    <n v="7"/>
    <n v="2024"/>
    <s v="Jul-2024"/>
    <x v="1"/>
    <s v="Round Neck"/>
    <x v="19"/>
    <s v="TrendMart Visakhapatnam High Street"/>
    <x v="0"/>
    <s v="Anjali Bhat"/>
    <x v="2"/>
    <s v="Praveen Gupta"/>
    <n v="7"/>
    <d v="2024-07-01T00:00:00"/>
    <x v="31"/>
    <n v="0.3693122821330565"/>
    <x v="2"/>
  </r>
  <r>
    <s v="INV102683"/>
    <x v="38"/>
    <s v="CUST0123"/>
    <s v="PRD0043"/>
    <s v="STR071"/>
    <s v="EMP0225"/>
    <n v="3"/>
    <n v="3054.25"/>
    <n v="15"/>
    <n v="1374.41"/>
    <n v="12"/>
    <n v="934.6"/>
    <n v="8722.94"/>
    <n v="6102.03"/>
    <n v="1686.3100000000009"/>
    <x v="2"/>
    <x v="2"/>
    <x v="0"/>
    <x v="1"/>
    <s v="16:15"/>
    <s v="Weekend"/>
    <x v="2"/>
    <n v="5"/>
    <n v="2024"/>
    <s v="May-2024"/>
    <x v="12"/>
    <s v="Sling Bag"/>
    <x v="20"/>
    <s v="TrendMart Kannur Standard"/>
    <x v="1"/>
    <s v="Kiran Venkatesan"/>
    <x v="1"/>
    <s v="Swathi Achari"/>
    <n v="5"/>
    <d v="2024-05-01T00:00:00"/>
    <x v="63"/>
    <n v="0.19331899565972033"/>
    <x v="4"/>
  </r>
  <r>
    <s v="INV102684"/>
    <x v="358"/>
    <s v="CUST0717"/>
    <s v="PRD0234"/>
    <s v="STR064"/>
    <s v="EMP0149"/>
    <n v="3"/>
    <n v="1136.42"/>
    <n v="30"/>
    <n v="1022.78"/>
    <n v="12"/>
    <n v="286.38"/>
    <n v="2672.86"/>
    <n v="2446.35"/>
    <n v="-59.869999999999777"/>
    <x v="1"/>
    <x v="1"/>
    <x v="0"/>
    <x v="0"/>
    <s v="13:13"/>
    <s v="Weekday"/>
    <x v="4"/>
    <n v="2"/>
    <n v="2025"/>
    <s v="Feb-2025"/>
    <x v="18"/>
    <s v="Card Holder"/>
    <x v="48"/>
    <s v="TrendMart Karimnagar Standard"/>
    <x v="2"/>
    <s v="Eshwari Gopalakrishnan"/>
    <x v="0"/>
    <s v="Vasanthi Kamath"/>
    <n v="14"/>
    <d v="2025-02-01T00:00:00"/>
    <x v="155"/>
    <n v="-2.239922779344963E-2"/>
    <x v="1"/>
  </r>
  <r>
    <s v="INV102685"/>
    <x v="189"/>
    <s v="CUST0162"/>
    <s v="PRD0133"/>
    <s v="STR077"/>
    <s v="EMP0073"/>
    <n v="3"/>
    <n v="1037.95"/>
    <n v="15"/>
    <n v="467.08"/>
    <n v="12"/>
    <n v="317.61"/>
    <n v="2964.38"/>
    <n v="2269.77"/>
    <n v="377.00000000000011"/>
    <x v="0"/>
    <x v="0"/>
    <x v="1"/>
    <x v="0"/>
    <s v="18:30"/>
    <s v="Weekday"/>
    <x v="0"/>
    <n v="12"/>
    <n v="2024"/>
    <s v="Dec-2024"/>
    <x v="5"/>
    <s v="Slim Fit"/>
    <x v="40"/>
    <s v="TrendMart Hyderabad Mall Kiosk"/>
    <x v="2"/>
    <s v="Tanvi Balasubramaniam"/>
    <x v="1"/>
    <s v="Sathish Sundaram"/>
    <n v="12"/>
    <d v="2024-12-01T00:00:00"/>
    <x v="204"/>
    <n v="0.12717667775386424"/>
    <x v="4"/>
  </r>
  <r>
    <s v="INV102686"/>
    <x v="297"/>
    <s v="CUST0706"/>
    <s v="PRD0111"/>
    <s v="STR036"/>
    <s v="EMP0086"/>
    <n v="4"/>
    <n v="831.32"/>
    <n v="10"/>
    <n v="332.53"/>
    <n v="5"/>
    <n v="149.63999999999999"/>
    <n v="3142.39"/>
    <n v="2361.92"/>
    <n v="630.82999999999981"/>
    <x v="2"/>
    <x v="2"/>
    <x v="0"/>
    <x v="0"/>
    <s v="10:51"/>
    <s v="Weekday"/>
    <x v="8"/>
    <n v="3"/>
    <n v="2025"/>
    <s v="Mar-2025"/>
    <x v="11"/>
    <s v="Casual Shirt"/>
    <x v="18"/>
    <s v="TrendMart Thiruvananthapuram Outlet"/>
    <x v="1"/>
    <s v="Charulatha Bhat"/>
    <x v="0"/>
    <s v="Anil Reddy"/>
    <n v="15"/>
    <d v="2025-03-01T00:00:00"/>
    <x v="75"/>
    <n v="0.20074847488694905"/>
    <x v="0"/>
  </r>
  <r>
    <s v="INV102687"/>
    <x v="211"/>
    <s v="CUST0121"/>
    <s v="PRD0207"/>
    <s v="STR034"/>
    <s v="EMP0206"/>
    <n v="2"/>
    <n v="4710.5200000000004"/>
    <n v="30"/>
    <n v="2826.31"/>
    <n v="12"/>
    <n v="791.37"/>
    <n v="7386.1"/>
    <n v="6046.26"/>
    <n v="548.47000000000014"/>
    <x v="2"/>
    <x v="2"/>
    <x v="0"/>
    <x v="0"/>
    <s v="17:48"/>
    <s v="Weekday"/>
    <x v="0"/>
    <n v="12"/>
    <n v="2024"/>
    <s v="Dec-2024"/>
    <x v="2"/>
    <s v="Georgette Saree"/>
    <x v="3"/>
    <s v="TrendMart Warangal Standard"/>
    <x v="2"/>
    <s v="Srinivas Prasad"/>
    <x v="1"/>
    <s v="Arjun Krishnan"/>
    <n v="12"/>
    <d v="2024-12-01T00:00:00"/>
    <x v="193"/>
    <n v="7.4257050405491409E-2"/>
    <x v="1"/>
  </r>
  <r>
    <s v="INV102688"/>
    <x v="45"/>
    <s v="CUST0769"/>
    <s v="PRD0111"/>
    <s v="STR119"/>
    <s v="EMP0260"/>
    <n v="2"/>
    <n v="839.83"/>
    <n v="15"/>
    <n v="251.95"/>
    <n v="5"/>
    <n v="71.39"/>
    <n v="1499.1"/>
    <n v="1180.96"/>
    <n v="246.74999999999989"/>
    <x v="4"/>
    <x v="4"/>
    <x v="1"/>
    <x v="0"/>
    <s v="13:10"/>
    <s v="Weekday"/>
    <x v="5"/>
    <n v="6"/>
    <n v="2024"/>
    <s v="Jun-2024"/>
    <x v="11"/>
    <s v="Casual Shirt"/>
    <x v="18"/>
    <s v="TrendMart Vijayawada Standard"/>
    <x v="0"/>
    <s v="Rohit Rao"/>
    <x v="0"/>
    <s v="Malathi Varma"/>
    <n v="6"/>
    <d v="2024-06-01T00:00:00"/>
    <x v="75"/>
    <n v="0.16459875925555326"/>
    <x v="4"/>
  </r>
  <r>
    <s v="INV102689"/>
    <x v="91"/>
    <s v="CUST0151"/>
    <s v="PRD0130"/>
    <s v="STR032"/>
    <s v="EMP0206"/>
    <n v="1"/>
    <n v="1389.42"/>
    <n v="5"/>
    <n v="69.47"/>
    <n v="12"/>
    <n v="158.38999999999999"/>
    <n v="1478.34"/>
    <n v="962.17"/>
    <n v="357.78"/>
    <x v="1"/>
    <x v="1"/>
    <x v="0"/>
    <x v="0"/>
    <s v="11:18"/>
    <s v="Weekday"/>
    <x v="6"/>
    <n v="1"/>
    <n v="2025"/>
    <s v="Jan-2025"/>
    <x v="2"/>
    <s v="Cotton Saree"/>
    <x v="47"/>
    <s v="TrendMart Kochi Standard"/>
    <x v="1"/>
    <s v="Chitra Murthy"/>
    <x v="1"/>
    <s v="Arjun Krishnan"/>
    <n v="13"/>
    <d v="2025-01-01T00:00:00"/>
    <x v="132"/>
    <n v="0.24201469215471408"/>
    <x v="2"/>
  </r>
  <r>
    <s v="INV102690"/>
    <x v="74"/>
    <s v="CUST0062"/>
    <s v="PRD0021"/>
    <s v="STR070"/>
    <s v="EMP0156"/>
    <n v="2"/>
    <n v="1225.43"/>
    <n v="10"/>
    <n v="245.09"/>
    <n v="12"/>
    <n v="264.69"/>
    <n v="2470.46"/>
    <n v="1763.86"/>
    <n v="441.91000000000014"/>
    <x v="1"/>
    <x v="1"/>
    <x v="0"/>
    <x v="0"/>
    <s v="10:08"/>
    <s v="Weekday"/>
    <x v="9"/>
    <n v="11"/>
    <n v="2024"/>
    <s v="Nov-2024"/>
    <x v="17"/>
    <s v="Track Pant"/>
    <x v="0"/>
    <s v="TrendMart Alappuzha Mall Kiosk"/>
    <x v="1"/>
    <s v="Kannan Kumar"/>
    <x v="2"/>
    <s v="Deepthi Iyengar"/>
    <n v="11"/>
    <d v="2024-11-01T00:00:00"/>
    <x v="127"/>
    <n v="0.17887761793350232"/>
    <x v="0"/>
  </r>
  <r>
    <s v="INV102691"/>
    <x v="192"/>
    <s v="CUST0804"/>
    <s v="PRD0191"/>
    <s v="STR085"/>
    <s v="EMP0203"/>
    <n v="1"/>
    <n v="2721.88"/>
    <n v="25"/>
    <n v="680.47"/>
    <n v="12"/>
    <n v="244.97"/>
    <n v="2286.38"/>
    <n v="1853.14"/>
    <n v="188.27"/>
    <x v="3"/>
    <x v="3"/>
    <x v="1"/>
    <x v="0"/>
    <s v="17:35"/>
    <s v="Weekday"/>
    <x v="4"/>
    <n v="2"/>
    <n v="2025"/>
    <s v="Feb-2025"/>
    <x v="2"/>
    <s v="Silk Saree"/>
    <x v="39"/>
    <s v="TrendMart Nizamabad Outlet"/>
    <x v="2"/>
    <s v="Haritha Chandran"/>
    <x v="3"/>
    <s v="Rani Mishra"/>
    <n v="14"/>
    <d v="2025-02-01T00:00:00"/>
    <x v="79"/>
    <n v="8.2344142268564277E-2"/>
    <x v="1"/>
  </r>
  <r>
    <s v="INV102692"/>
    <x v="44"/>
    <s v="CUST0270"/>
    <s v="PRD0105"/>
    <s v="STR048"/>
    <s v="EMP0206"/>
    <n v="3"/>
    <n v="1297.05"/>
    <n v="0"/>
    <n v="0"/>
    <n v="12"/>
    <n v="466.94"/>
    <n v="4358.09"/>
    <n v="2525.5500000000002"/>
    <n v="1365.6"/>
    <x v="3"/>
    <x v="3"/>
    <x v="0"/>
    <x v="1"/>
    <s v="20:19"/>
    <s v="Weekend"/>
    <x v="7"/>
    <n v="9"/>
    <n v="2024"/>
    <s v="Sep-2024"/>
    <x v="8"/>
    <s v="Shirt Dress"/>
    <x v="43"/>
    <s v="TrendMart Guntur High Street"/>
    <x v="0"/>
    <s v="Karthik Chetty"/>
    <x v="3"/>
    <s v="Arjun Krishnan"/>
    <n v="9"/>
    <d v="2024-09-01T00:00:00"/>
    <x v="97"/>
    <n v="0.31334827871842935"/>
    <x v="2"/>
  </r>
  <r>
    <s v="INV102693"/>
    <x v="253"/>
    <s v="CUST0336"/>
    <s v="PRD0227"/>
    <s v="STR094"/>
    <s v="EMP0127"/>
    <n v="1"/>
    <n v="752.41"/>
    <n v="0"/>
    <n v="0"/>
    <n v="5"/>
    <n v="37.619999999999997"/>
    <n v="790.03"/>
    <n v="443.19"/>
    <n v="309.21999999999997"/>
    <x v="5"/>
    <x v="5"/>
    <x v="1"/>
    <x v="0"/>
    <s v="20:50"/>
    <s v="Weekday"/>
    <x v="1"/>
    <n v="10"/>
    <n v="2024"/>
    <s v="Oct-2024"/>
    <x v="6"/>
    <s v="Tie"/>
    <x v="14"/>
    <s v="TrendMart Kollam Flagship"/>
    <x v="1"/>
    <s v="Hema Naidu"/>
    <x v="1"/>
    <s v="Chandra Reddy"/>
    <n v="10"/>
    <d v="2024-10-01T00:00:00"/>
    <x v="20"/>
    <n v="0.39140285811931191"/>
    <x v="2"/>
  </r>
  <r>
    <s v="INV102694"/>
    <x v="253"/>
    <s v="CUST0371"/>
    <s v="PRD0222"/>
    <s v="STR005"/>
    <s v="EMP0260"/>
    <n v="5"/>
    <n v="652.27"/>
    <n v="15"/>
    <n v="489.2"/>
    <n v="5"/>
    <n v="138.61000000000001"/>
    <n v="2910.76"/>
    <n v="2019.5"/>
    <n v="752.6500000000002"/>
    <x v="2"/>
    <x v="2"/>
    <x v="1"/>
    <x v="0"/>
    <s v="11:29"/>
    <s v="Weekday"/>
    <x v="1"/>
    <n v="10"/>
    <n v="2024"/>
    <s v="Oct-2024"/>
    <x v="1"/>
    <s v="Polo"/>
    <x v="33"/>
    <s v="TrendMart Kochi High Street"/>
    <x v="1"/>
    <s v="Logesh Reddy"/>
    <x v="3"/>
    <s v="Malathi Varma"/>
    <n v="10"/>
    <d v="2024-10-01T00:00:00"/>
    <x v="239"/>
    <n v="0.25857508004782259"/>
    <x v="4"/>
  </r>
  <r>
    <s v="INV102695"/>
    <x v="37"/>
    <s v="CUST0485"/>
    <s v="PRD0151"/>
    <s v="STR070"/>
    <s v="EMP0090"/>
    <n v="2"/>
    <n v="1259.6199999999999"/>
    <n v="10"/>
    <n v="251.92"/>
    <n v="12"/>
    <n v="272.08"/>
    <n v="2539.4"/>
    <n v="1669.92"/>
    <n v="597.40000000000009"/>
    <x v="0"/>
    <x v="0"/>
    <x v="1"/>
    <x v="0"/>
    <s v="11:26"/>
    <s v="Weekend"/>
    <x v="0"/>
    <n v="12"/>
    <n v="2024"/>
    <s v="Dec-2024"/>
    <x v="7"/>
    <s v="Bootcut"/>
    <x v="4"/>
    <s v="TrendMart Alappuzha Mall Kiosk"/>
    <x v="1"/>
    <s v="Pranav Pillai"/>
    <x v="0"/>
    <s v="Padma Gounder"/>
    <n v="12"/>
    <d v="2024-12-01T00:00:00"/>
    <x v="65"/>
    <n v="0.23525242183192882"/>
    <x v="0"/>
  </r>
  <r>
    <s v="INV102696"/>
    <x v="263"/>
    <s v="CUST0396"/>
    <s v="PRD0099"/>
    <s v="STR102"/>
    <s v="EMP0001"/>
    <n v="1"/>
    <n v="927.65"/>
    <n v="0"/>
    <n v="0"/>
    <n v="5"/>
    <n v="46.38"/>
    <n v="974.03"/>
    <n v="700.93"/>
    <n v="226.72000000000003"/>
    <x v="3"/>
    <x v="3"/>
    <x v="0"/>
    <x v="0"/>
    <s v="16:35"/>
    <s v="Weekday"/>
    <x v="0"/>
    <n v="12"/>
    <n v="2024"/>
    <s v="Dec-2024"/>
    <x v="7"/>
    <s v="Skinny Fit"/>
    <x v="9"/>
    <s v="TrendMart Tirunelveli High Street"/>
    <x v="1"/>
    <s v="Devraj Bhat"/>
    <x v="0"/>
    <s v="Charulatha Kumar"/>
    <n v="12"/>
    <d v="2024-12-01T00:00:00"/>
    <x v="199"/>
    <n v="0.2327649045717278"/>
    <x v="2"/>
  </r>
  <r>
    <s v="INV102697"/>
    <x v="225"/>
    <s v="CUST0748"/>
    <s v="PRD0136"/>
    <s v="STR043"/>
    <s v="EMP0258"/>
    <n v="2"/>
    <n v="1311.48"/>
    <n v="5"/>
    <n v="131.15"/>
    <n v="3"/>
    <n v="74.75"/>
    <n v="2566.56"/>
    <n v="1820.92"/>
    <n v="670.88999999999987"/>
    <x v="2"/>
    <x v="2"/>
    <x v="0"/>
    <x v="0"/>
    <s v="10:43"/>
    <s v="Weekend"/>
    <x v="0"/>
    <n v="12"/>
    <n v="2024"/>
    <s v="Dec-2024"/>
    <x v="14"/>
    <s v="Necklace"/>
    <x v="41"/>
    <s v="TrendMart Mangaluru Standard"/>
    <x v="2"/>
    <s v="Dinesh Bhat"/>
    <x v="0"/>
    <s v="Preethi Singh"/>
    <n v="12"/>
    <d v="2024-12-01T00:00:00"/>
    <x v="203"/>
    <n v="0.2613965775201047"/>
    <x v="2"/>
  </r>
  <r>
    <s v="INV102698"/>
    <x v="181"/>
    <s v="CUST0847"/>
    <s v="PRD0059"/>
    <s v="STR078"/>
    <s v="EMP0240"/>
    <n v="2"/>
    <n v="1469.76"/>
    <n v="10"/>
    <n v="293.95"/>
    <n v="12"/>
    <n v="317.47000000000003"/>
    <n v="2963.04"/>
    <n v="1977.14"/>
    <n v="668.42999999999984"/>
    <x v="4"/>
    <x v="4"/>
    <x v="0"/>
    <x v="0"/>
    <s v="19:13"/>
    <s v="Weekday"/>
    <x v="9"/>
    <n v="11"/>
    <n v="2024"/>
    <s v="Nov-2024"/>
    <x v="12"/>
    <s v="Sling Bag"/>
    <x v="16"/>
    <s v="TrendMart Vellore Standard"/>
    <x v="1"/>
    <s v="Kiran Sharma"/>
    <x v="1"/>
    <s v="Gopal Prasad"/>
    <n v="11"/>
    <d v="2024-11-01T00:00:00"/>
    <x v="126"/>
    <n v="0.22558925967924828"/>
    <x v="0"/>
  </r>
  <r>
    <s v="INV102699"/>
    <x v="6"/>
    <s v="CUST0667"/>
    <s v="PRD0209"/>
    <s v="STR052"/>
    <s v="EMP0215"/>
    <n v="3"/>
    <n v="1164.98"/>
    <n v="10"/>
    <n v="349.49"/>
    <n v="12"/>
    <n v="377.45"/>
    <n v="3522.9"/>
    <n v="2613.7800000000002"/>
    <n v="531.66999999999985"/>
    <x v="3"/>
    <x v="3"/>
    <x v="0"/>
    <x v="0"/>
    <s v="10:11"/>
    <s v="Weekday"/>
    <x v="5"/>
    <n v="6"/>
    <n v="2024"/>
    <s v="Jun-2024"/>
    <x v="17"/>
    <s v="Formal Trouser"/>
    <x v="11"/>
    <s v="TrendMart Guntur High Street"/>
    <x v="0"/>
    <s v="Jyothi Murthy"/>
    <x v="2"/>
    <s v="Praveen Gupta"/>
    <n v="6"/>
    <d v="2024-06-01T00:00:00"/>
    <x v="245"/>
    <n v="0.15091827755542303"/>
    <x v="0"/>
  </r>
  <r>
    <s v="INV102700"/>
    <x v="206"/>
    <s v="CUST0740"/>
    <s v="PRD0061"/>
    <s v="STR090"/>
    <s v="EMP0073"/>
    <n v="2"/>
    <n v="718.25"/>
    <n v="5"/>
    <n v="71.83"/>
    <n v="5"/>
    <n v="68.23"/>
    <n v="1432.9"/>
    <n v="1018.88"/>
    <n v="345.79000000000008"/>
    <x v="0"/>
    <x v="0"/>
    <x v="0"/>
    <x v="0"/>
    <s v="10:14"/>
    <s v="Weekend"/>
    <x v="9"/>
    <n v="11"/>
    <n v="2024"/>
    <s v="Nov-2024"/>
    <x v="13"/>
    <s v="Kids Shorts"/>
    <x v="14"/>
    <s v="TrendMart Kannur Outlet"/>
    <x v="1"/>
    <s v="Vasanthi Sharma"/>
    <x v="0"/>
    <s v="Sathish Sundaram"/>
    <n v="11"/>
    <d v="2024-11-01T00:00:00"/>
    <x v="152"/>
    <n v="0.24132179496126741"/>
    <x v="2"/>
  </r>
  <r>
    <s v="INV102701"/>
    <x v="94"/>
    <s v="CUST0658"/>
    <s v="PRD0079"/>
    <s v="STR094"/>
    <s v="EMP0204"/>
    <n v="3"/>
    <n v="1786.41"/>
    <n v="5"/>
    <n v="267.95999999999998"/>
    <n v="12"/>
    <n v="610.95000000000005"/>
    <n v="5702.22"/>
    <n v="3508.38"/>
    <n v="1582.89"/>
    <x v="5"/>
    <x v="5"/>
    <x v="1"/>
    <x v="0"/>
    <s v="16:14"/>
    <s v="Weekday"/>
    <x v="2"/>
    <n v="5"/>
    <n v="2024"/>
    <s v="May-2024"/>
    <x v="15"/>
    <s v="Hoodie"/>
    <x v="37"/>
    <s v="TrendMart Kollam Flagship"/>
    <x v="1"/>
    <s v="Kiran Gupta"/>
    <x v="3"/>
    <s v="Rahul Krishnan"/>
    <n v="5"/>
    <d v="2024-05-01T00:00:00"/>
    <x v="69"/>
    <n v="0.27759188526573864"/>
    <x v="2"/>
  </r>
  <r>
    <s v="INV102702"/>
    <x v="27"/>
    <s v="CUST0153"/>
    <s v="PRD0045"/>
    <s v="STR102"/>
    <s v="EMP0009"/>
    <n v="2"/>
    <n v="3010.04"/>
    <n v="0"/>
    <n v="0"/>
    <n v="12"/>
    <n v="722.41"/>
    <n v="6742.49"/>
    <n v="4157.84"/>
    <n v="1862.2399999999998"/>
    <x v="0"/>
    <x v="0"/>
    <x v="0"/>
    <x v="0"/>
    <s v="13:58"/>
    <s v="Weekend"/>
    <x v="1"/>
    <n v="10"/>
    <n v="2024"/>
    <s v="Oct-2024"/>
    <x v="2"/>
    <s v="Georgette Saree"/>
    <x v="6"/>
    <s v="TrendMart Tirunelveli High Street"/>
    <x v="1"/>
    <s v="Hema Pandian"/>
    <x v="0"/>
    <s v="Vinod Hegde"/>
    <n v="10"/>
    <d v="2024-10-01T00:00:00"/>
    <x v="218"/>
    <n v="0.27619469958427817"/>
    <x v="2"/>
  </r>
  <r>
    <s v="INV102703"/>
    <x v="77"/>
    <s v="CUST0063"/>
    <s v="PRD0189"/>
    <s v="STR113"/>
    <s v="EMP0063"/>
    <n v="1"/>
    <n v="1403.7"/>
    <n v="10"/>
    <n v="140.37"/>
    <n v="12"/>
    <n v="151.6"/>
    <n v="1414.93"/>
    <n v="946.3"/>
    <n v="317.03000000000009"/>
    <x v="4"/>
    <x v="4"/>
    <x v="0"/>
    <x v="0"/>
    <s v="16:22"/>
    <s v="Weekday"/>
    <x v="5"/>
    <n v="6"/>
    <n v="2024"/>
    <s v="Jun-2024"/>
    <x v="9"/>
    <s v="Smart Watch"/>
    <x v="11"/>
    <s v="TrendMart Mangaluru High Street"/>
    <x v="2"/>
    <s v="Karunakaran Yadav"/>
    <x v="0"/>
    <s v="Anusuya Subramaniam"/>
    <n v="6"/>
    <d v="2024-06-01T00:00:00"/>
    <x v="14"/>
    <n v="0.2240605542323649"/>
    <x v="0"/>
  </r>
  <r>
    <s v="INV102704"/>
    <x v="326"/>
    <s v="CUST0341"/>
    <s v="PRD0111"/>
    <s v="STR022"/>
    <s v="EMP0156"/>
    <n v="1"/>
    <n v="876.05"/>
    <n v="0"/>
    <n v="0"/>
    <n v="5"/>
    <n v="43.8"/>
    <n v="919.85"/>
    <n v="590.48"/>
    <n v="285.57"/>
    <x v="2"/>
    <x v="2"/>
    <x v="1"/>
    <x v="0"/>
    <s v="17:07"/>
    <s v="Weekday"/>
    <x v="8"/>
    <n v="3"/>
    <n v="2025"/>
    <s v="Mar-2025"/>
    <x v="11"/>
    <s v="Casual Shirt"/>
    <x v="18"/>
    <s v="TrendMart Shivamogga Outlet"/>
    <x v="2"/>
    <s v="Ashok Hegde"/>
    <x v="1"/>
    <s v="Deepthi Iyengar"/>
    <n v="15"/>
    <d v="2025-03-01T00:00:00"/>
    <x v="75"/>
    <n v="0.31045279121595909"/>
    <x v="2"/>
  </r>
  <r>
    <s v="INV102705"/>
    <x v="166"/>
    <s v="CUST0065"/>
    <s v="PRD0159"/>
    <s v="STR101"/>
    <s v="EMP0147"/>
    <n v="2"/>
    <n v="822.43"/>
    <n v="5"/>
    <n v="82.24"/>
    <n v="5"/>
    <n v="78.13"/>
    <n v="1640.75"/>
    <n v="1316.38"/>
    <n v="246.2399999999999"/>
    <x v="3"/>
    <x v="3"/>
    <x v="0"/>
    <x v="0"/>
    <s v="15:03"/>
    <s v="Weekday"/>
    <x v="10"/>
    <n v="4"/>
    <n v="2024"/>
    <s v="Apr-2024"/>
    <x v="5"/>
    <s v="Skinny Fit"/>
    <x v="44"/>
    <s v="TrendMart Thiruvananthapuram Standard"/>
    <x v="1"/>
    <s v="Meena Gopalakrishnan"/>
    <x v="3"/>
    <s v="Yogesh Chettiar"/>
    <n v="4"/>
    <d v="2024-04-01T00:00:00"/>
    <x v="212"/>
    <n v="0.15007770836507689"/>
    <x v="2"/>
  </r>
  <r>
    <s v="INV102706"/>
    <x v="109"/>
    <s v="CUST0062"/>
    <s v="PRD0144"/>
    <s v="STR119"/>
    <s v="EMP0205"/>
    <n v="1"/>
    <n v="1111.8900000000001"/>
    <n v="0"/>
    <n v="0"/>
    <n v="12"/>
    <n v="133.43"/>
    <n v="1245.32"/>
    <n v="699.84"/>
    <n v="412.0499999999999"/>
    <x v="1"/>
    <x v="1"/>
    <x v="0"/>
    <x v="0"/>
    <s v="10:28"/>
    <s v="Weekday"/>
    <x v="5"/>
    <n v="6"/>
    <n v="2024"/>
    <s v="Jun-2024"/>
    <x v="10"/>
    <s v="Casual Top"/>
    <x v="18"/>
    <s v="TrendMart Vijayawada Standard"/>
    <x v="0"/>
    <s v="Kannan Kumar"/>
    <x v="2"/>
    <s v="Malini Gowda"/>
    <n v="6"/>
    <d v="2024-06-01T00:00:00"/>
    <x v="93"/>
    <n v="0.33087881026563448"/>
    <x v="2"/>
  </r>
  <r>
    <s v="INV102707"/>
    <x v="178"/>
    <s v="CUST0615"/>
    <s v="PRD0030"/>
    <s v="STR012"/>
    <s v="EMP0045"/>
    <n v="1"/>
    <n v="630.04999999999995"/>
    <n v="30"/>
    <n v="189.01"/>
    <n v="5"/>
    <n v="22.05"/>
    <n v="463.09"/>
    <n v="419.4"/>
    <n v="21.639999999999997"/>
    <x v="3"/>
    <x v="3"/>
    <x v="0"/>
    <x v="0"/>
    <s v="17:20"/>
    <s v="Weekday"/>
    <x v="2"/>
    <n v="5"/>
    <n v="2024"/>
    <s v="May-2024"/>
    <x v="10"/>
    <s v="Tunic"/>
    <x v="22"/>
    <s v="TrendMart Vijayawada Mall Kiosk"/>
    <x v="0"/>
    <s v="Gayathri Menon"/>
    <x v="2"/>
    <s v="Chitra Chettiar"/>
    <n v="5"/>
    <d v="2024-05-01T00:00:00"/>
    <x v="173"/>
    <n v="4.6729577403960353E-2"/>
    <x v="1"/>
  </r>
  <r>
    <s v="INV102708"/>
    <x v="198"/>
    <s v="CUST0553"/>
    <s v="PRD0161"/>
    <s v="STR087"/>
    <s v="EMP0260"/>
    <n v="2"/>
    <n v="816.34"/>
    <n v="10"/>
    <n v="163.27000000000001"/>
    <n v="5"/>
    <n v="73.47"/>
    <n v="1542.88"/>
    <n v="1137.06"/>
    <n v="332.35000000000014"/>
    <x v="3"/>
    <x v="3"/>
    <x v="0"/>
    <x v="0"/>
    <s v="14:59"/>
    <s v="Weekday"/>
    <x v="10"/>
    <n v="4"/>
    <n v="2024"/>
    <s v="Apr-2024"/>
    <x v="0"/>
    <s v="Printed Kurti"/>
    <x v="14"/>
    <s v="TrendMart Salem Outlet"/>
    <x v="1"/>
    <s v="Jyothi Sundaram"/>
    <x v="3"/>
    <s v="Malathi Varma"/>
    <n v="4"/>
    <d v="2024-04-01T00:00:00"/>
    <x v="33"/>
    <n v="0.21540884579487718"/>
    <x v="0"/>
  </r>
  <r>
    <s v="INV102709"/>
    <x v="81"/>
    <s v="CUST0700"/>
    <s v="PRD0115"/>
    <s v="STR024"/>
    <s v="EMP0141"/>
    <n v="0"/>
    <n v="1862.68"/>
    <n v="0"/>
    <n v="0"/>
    <n v="12"/>
    <n v="0"/>
    <n v="0"/>
    <n v="0"/>
    <n v="0"/>
    <x v="2"/>
    <x v="2"/>
    <x v="0"/>
    <x v="0"/>
    <s v="15:46"/>
    <s v="Weekend"/>
    <x v="1"/>
    <n v="10"/>
    <n v="2024"/>
    <s v="Oct-2024"/>
    <x v="8"/>
    <s v="Bodycon Dress"/>
    <x v="1"/>
    <s v="TrendMart Nellore Standard"/>
    <x v="0"/>
    <s v="Hemanth Bhat"/>
    <x v="3"/>
    <s v="Dhruv Mishra"/>
    <n v="10"/>
    <d v="2024-10-01T00:00:00"/>
    <x v="57"/>
    <n v="0"/>
    <x v="2"/>
  </r>
  <r>
    <s v="INV102710"/>
    <x v="254"/>
    <s v="CUST0646"/>
    <s v="PRD0072"/>
    <s v="STR113"/>
    <s v="EMP0223"/>
    <n v="2"/>
    <n v="923.86"/>
    <n v="0"/>
    <n v="0"/>
    <n v="5"/>
    <n v="92.39"/>
    <n v="1940.11"/>
    <n v="1198.56"/>
    <n v="649.16"/>
    <x v="0"/>
    <x v="0"/>
    <x v="1"/>
    <x v="0"/>
    <s v="17:30"/>
    <s v="Weekday"/>
    <x v="4"/>
    <n v="2"/>
    <n v="2025"/>
    <s v="Feb-2025"/>
    <x v="0"/>
    <s v="Straight Kurti"/>
    <x v="5"/>
    <s v="TrendMart Mangaluru High Street"/>
    <x v="2"/>
    <s v="Pranav Sundaram"/>
    <x v="0"/>
    <s v="Meena Krishnan"/>
    <n v="14"/>
    <d v="2025-02-01T00:00:00"/>
    <x v="142"/>
    <n v="0.3345995845596384"/>
    <x v="2"/>
  </r>
  <r>
    <s v="INV102711"/>
    <x v="267"/>
    <s v="CUST0444"/>
    <s v="PRD0102"/>
    <s v="STR110"/>
    <s v="EMP0205"/>
    <n v="3"/>
    <n v="1821.58"/>
    <n v="0"/>
    <n v="0"/>
    <n v="12"/>
    <n v="655.77"/>
    <n v="6120.51"/>
    <n v="3994.65"/>
    <n v="1470.0900000000001"/>
    <x v="0"/>
    <x v="0"/>
    <x v="0"/>
    <x v="0"/>
    <s v="10:15"/>
    <s v="Weekend"/>
    <x v="8"/>
    <n v="3"/>
    <n v="2025"/>
    <s v="Mar-2025"/>
    <x v="2"/>
    <s v="Printed Saree"/>
    <x v="7"/>
    <s v="TrendMart Thoothukudi Outlet"/>
    <x v="1"/>
    <s v="Vinod Shetty"/>
    <x v="0"/>
    <s v="Malini Gowda"/>
    <n v="15"/>
    <d v="2025-03-01T00:00:00"/>
    <x v="207"/>
    <n v="0.24019076841635748"/>
    <x v="2"/>
  </r>
  <r>
    <s v="INV102712"/>
    <x v="306"/>
    <s v="CUST0542"/>
    <s v="PRD0186"/>
    <s v="STR018"/>
    <s v="EMP0147"/>
    <n v="5"/>
    <n v="860.34"/>
    <n v="25"/>
    <n v="1075.42"/>
    <n v="5"/>
    <n v="161.31"/>
    <n v="3387.59"/>
    <n v="2865.45"/>
    <n v="360.83000000000033"/>
    <x v="3"/>
    <x v="3"/>
    <x v="0"/>
    <x v="0"/>
    <s v="18:24"/>
    <s v="Weekend"/>
    <x v="5"/>
    <n v="6"/>
    <n v="2024"/>
    <s v="Jun-2024"/>
    <x v="0"/>
    <s v="Anarkali Kurti"/>
    <x v="8"/>
    <s v="TrendMart Visakhapatnam High Street"/>
    <x v="0"/>
    <s v="Karunakaran Iyengar"/>
    <x v="3"/>
    <s v="Yogesh Chettiar"/>
    <n v="6"/>
    <d v="2024-06-01T00:00:00"/>
    <x v="48"/>
    <n v="0.10651525125531729"/>
    <x v="1"/>
  </r>
  <r>
    <s v="INV102713"/>
    <x v="71"/>
    <s v="CUST0326"/>
    <s v="PRD0154"/>
    <s v="STR030"/>
    <s v="EMP0147"/>
    <n v="4"/>
    <n v="595.59"/>
    <n v="10"/>
    <n v="238.24"/>
    <n v="5"/>
    <n v="107.21"/>
    <n v="2251.33"/>
    <n v="1493.08"/>
    <n v="651.04"/>
    <x v="2"/>
    <x v="2"/>
    <x v="0"/>
    <x v="0"/>
    <s v="14:59"/>
    <s v="Weekday"/>
    <x v="4"/>
    <n v="2"/>
    <n v="2025"/>
    <s v="Feb-2025"/>
    <x v="1"/>
    <s v="Graphic Tee"/>
    <x v="12"/>
    <s v="TrendMart Kochi Standard"/>
    <x v="1"/>
    <s v="Deepa Prasad"/>
    <x v="2"/>
    <s v="Yogesh Chettiar"/>
    <n v="14"/>
    <d v="2025-02-01T00:00:00"/>
    <x v="225"/>
    <n v="0.28918017349744374"/>
    <x v="0"/>
  </r>
  <r>
    <s v="INV102714"/>
    <x v="218"/>
    <s v="CUST0410"/>
    <s v="PRD0026"/>
    <s v="STR049"/>
    <s v="EMP0090"/>
    <n v="1"/>
    <n v="1526.7"/>
    <n v="30"/>
    <n v="458.01"/>
    <n v="12"/>
    <n v="128.24"/>
    <n v="1196.93"/>
    <n v="1045.19"/>
    <n v="23.5"/>
    <x v="4"/>
    <x v="4"/>
    <x v="1"/>
    <x v="0"/>
    <s v="18:56"/>
    <s v="Weekday"/>
    <x v="0"/>
    <n v="12"/>
    <n v="2024"/>
    <s v="Dec-2024"/>
    <x v="15"/>
    <s v="Hoodie"/>
    <x v="36"/>
    <s v="TrendMart Bengaluru Flagship"/>
    <x v="2"/>
    <s v="Vasanthi Bhat"/>
    <x v="0"/>
    <s v="Padma Gounder"/>
    <n v="12"/>
    <d v="2024-12-01T00:00:00"/>
    <x v="215"/>
    <n v="1.9633562530807981E-2"/>
    <x v="1"/>
  </r>
  <r>
    <s v="INV102715"/>
    <x v="40"/>
    <s v="CUST0082"/>
    <s v="PRD0062"/>
    <s v="STR039"/>
    <s v="EMP0073"/>
    <n v="4"/>
    <n v="633.69000000000005"/>
    <n v="25"/>
    <n v="633.69000000000005"/>
    <n v="5"/>
    <n v="95.05"/>
    <n v="1996.12"/>
    <n v="1699.04"/>
    <n v="202.02999999999992"/>
    <x v="2"/>
    <x v="2"/>
    <x v="0"/>
    <x v="0"/>
    <s v="11:12"/>
    <s v="Weekend"/>
    <x v="5"/>
    <n v="6"/>
    <n v="2024"/>
    <s v="Jun-2024"/>
    <x v="13"/>
    <s v="Girls Frock"/>
    <x v="25"/>
    <s v="TrendMart Bengaluru High Street"/>
    <x v="2"/>
    <s v="Saranya Gounder"/>
    <x v="3"/>
    <s v="Sathish Sundaram"/>
    <n v="6"/>
    <d v="2024-06-01T00:00:00"/>
    <x v="106"/>
    <n v="0.10121135001903689"/>
    <x v="1"/>
  </r>
  <r>
    <s v="INV102716"/>
    <x v="62"/>
    <s v="CUST0024"/>
    <s v="PRD0145"/>
    <s v="STR007"/>
    <s v="EMP0045"/>
    <n v="4"/>
    <n v="1647.15"/>
    <n v="25"/>
    <n v="1647.15"/>
    <n v="12"/>
    <n v="592.97"/>
    <n v="5534.42"/>
    <n v="4533.08"/>
    <n v="408.37000000000012"/>
    <x v="1"/>
    <x v="1"/>
    <x v="0"/>
    <x v="0"/>
    <s v="18:30"/>
    <s v="Weekday"/>
    <x v="1"/>
    <n v="10"/>
    <n v="2024"/>
    <s v="Oct-2024"/>
    <x v="8"/>
    <s v="Shirt Dress"/>
    <x v="42"/>
    <s v="TrendMart Thoothukudi Mall Kiosk"/>
    <x v="1"/>
    <s v="Bhagya Chetty"/>
    <x v="0"/>
    <s v="Chitra Chettiar"/>
    <n v="10"/>
    <d v="2024-10-01T00:00:00"/>
    <x v="94"/>
    <n v="7.3787316466766187E-2"/>
    <x v="1"/>
  </r>
  <r>
    <s v="INV102717"/>
    <x v="225"/>
    <s v="CUST0170"/>
    <s v="PRD0173"/>
    <s v="STR069"/>
    <s v="EMP0255"/>
    <n v="3"/>
    <n v="2690.2"/>
    <n v="5"/>
    <n v="403.53"/>
    <n v="12"/>
    <n v="920.05"/>
    <n v="8587.1200000000008"/>
    <n v="5587.05"/>
    <n v="2080.0200000000004"/>
    <x v="3"/>
    <x v="3"/>
    <x v="0"/>
    <x v="0"/>
    <s v="10:52"/>
    <s v="Weekend"/>
    <x v="0"/>
    <n v="12"/>
    <n v="2024"/>
    <s v="Dec-2024"/>
    <x v="3"/>
    <s v="Slippers"/>
    <x v="23"/>
    <s v="TrendMart Erode Mall Kiosk"/>
    <x v="1"/>
    <s v="Eswar Varma"/>
    <x v="1"/>
    <s v="Venkat Sharma"/>
    <n v="12"/>
    <d v="2024-12-01T00:00:00"/>
    <x v="189"/>
    <n v="0.24222556573100182"/>
    <x v="2"/>
  </r>
  <r>
    <s v="INV102718"/>
    <x v="253"/>
    <s v="CUST0340"/>
    <s v="PRD0189"/>
    <s v="STR004"/>
    <s v="EMP0127"/>
    <n v="1"/>
    <n v="1438.81"/>
    <n v="20"/>
    <n v="287.76"/>
    <n v="12"/>
    <n v="138.13"/>
    <n v="1289.18"/>
    <n v="946.3"/>
    <n v="204.75000000000011"/>
    <x v="1"/>
    <x v="1"/>
    <x v="1"/>
    <x v="0"/>
    <s v="10:26"/>
    <s v="Weekday"/>
    <x v="1"/>
    <n v="10"/>
    <n v="2024"/>
    <s v="Oct-2024"/>
    <x v="9"/>
    <s v="Smart Watch"/>
    <x v="11"/>
    <s v="TrendMart Kalaburagi Mall Kiosk"/>
    <x v="2"/>
    <s v="Gopal Prasad"/>
    <x v="0"/>
    <s v="Chandra Reddy"/>
    <n v="10"/>
    <d v="2024-10-01T00:00:00"/>
    <x v="14"/>
    <n v="0.15882188678074444"/>
    <x v="3"/>
  </r>
  <r>
    <s v="INV102719"/>
    <x v="166"/>
    <s v="CUST0379"/>
    <s v="PRD0182"/>
    <s v="STR088"/>
    <s v="EMP0223"/>
    <n v="2"/>
    <n v="3243.41"/>
    <n v="10"/>
    <n v="648.67999999999995"/>
    <n v="12"/>
    <n v="700.58"/>
    <n v="6538.72"/>
    <n v="4271.7"/>
    <n v="1566.4400000000005"/>
    <x v="1"/>
    <x v="1"/>
    <x v="0"/>
    <x v="0"/>
    <s v="10:28"/>
    <s v="Weekday"/>
    <x v="10"/>
    <n v="4"/>
    <n v="2024"/>
    <s v="Apr-2024"/>
    <x v="12"/>
    <s v="Sling Bag"/>
    <x v="10"/>
    <s v="TrendMart Warangal High Street"/>
    <x v="2"/>
    <s v="Neelam Gounder"/>
    <x v="0"/>
    <s v="Meena Krishnan"/>
    <n v="4"/>
    <d v="2024-04-01T00:00:00"/>
    <x v="74"/>
    <n v="0.23956370665818394"/>
    <x v="0"/>
  </r>
  <r>
    <s v="INV102720"/>
    <x v="313"/>
    <s v="CUST0842"/>
    <s v="PRD0138"/>
    <s v="STR015"/>
    <s v="EMP0026"/>
    <n v="4"/>
    <n v="1241.1099999999999"/>
    <n v="10"/>
    <n v="496.44"/>
    <n v="12"/>
    <n v="536.16"/>
    <n v="5004.16"/>
    <n v="3647.36"/>
    <n v="820.63999999999976"/>
    <x v="0"/>
    <x v="0"/>
    <x v="0"/>
    <x v="0"/>
    <s v="17:48"/>
    <s v="Weekday"/>
    <x v="3"/>
    <n v="7"/>
    <n v="2024"/>
    <s v="Jul-2024"/>
    <x v="17"/>
    <s v="Formal Trouser"/>
    <x v="31"/>
    <s v="TrendMart Madurai Mall Kiosk"/>
    <x v="1"/>
    <s v="Charulatha Murthy"/>
    <x v="1"/>
    <s v="Sunita Ramachandran"/>
    <n v="7"/>
    <d v="2024-07-01T00:00:00"/>
    <x v="52"/>
    <n v="0.16399155902289292"/>
    <x v="0"/>
  </r>
  <r>
    <s v="INV102721"/>
    <x v="253"/>
    <s v="CUST0779"/>
    <s v="PRD0148"/>
    <s v="STR007"/>
    <s v="EMP0072"/>
    <n v="3"/>
    <n v="974.61"/>
    <n v="30"/>
    <n v="877.15"/>
    <n v="5"/>
    <n v="102.33"/>
    <n v="2149.0100000000002"/>
    <n v="2301.33"/>
    <n v="-254.64999999999969"/>
    <x v="1"/>
    <x v="1"/>
    <x v="0"/>
    <x v="0"/>
    <s v="10:16"/>
    <s v="Weekday"/>
    <x v="1"/>
    <n v="10"/>
    <n v="2024"/>
    <s v="Oct-2024"/>
    <x v="0"/>
    <s v="Anarkali Kurti"/>
    <x v="31"/>
    <s v="TrendMart Thoothukudi Mall Kiosk"/>
    <x v="1"/>
    <s v="Chandra Prasad"/>
    <x v="1"/>
    <s v="Anitha Ramachandran"/>
    <n v="10"/>
    <d v="2024-10-01T00:00:00"/>
    <x v="169"/>
    <n v="-0.11849642393474188"/>
    <x v="1"/>
  </r>
  <r>
    <s v="INV102722"/>
    <x v="34"/>
    <s v="CUST0799"/>
    <s v="PRD0112"/>
    <s v="STR055"/>
    <s v="EMP0132"/>
    <n v="3"/>
    <n v="2192.65"/>
    <n v="0"/>
    <n v="0"/>
    <n v="12"/>
    <n v="789.35"/>
    <n v="7367.3"/>
    <n v="5030.76"/>
    <n v="1547.19"/>
    <x v="0"/>
    <x v="0"/>
    <x v="0"/>
    <x v="0"/>
    <s v="15:03"/>
    <s v="Weekday"/>
    <x v="0"/>
    <n v="12"/>
    <n v="2024"/>
    <s v="Dec-2024"/>
    <x v="16"/>
    <s v="Sherwani"/>
    <x v="27"/>
    <s v="TrendMart Nellore High Street"/>
    <x v="0"/>
    <s v="Charulatha Hegde"/>
    <x v="1"/>
    <s v="Vasanthi Gupta"/>
    <n v="12"/>
    <d v="2024-12-01T00:00:00"/>
    <x v="147"/>
    <n v="0.21000773689139848"/>
    <x v="2"/>
  </r>
  <r>
    <s v="INV102723"/>
    <x v="219"/>
    <s v="CUST0011"/>
    <s v="PRD0023"/>
    <s v="STR059"/>
    <s v="EMP0091"/>
    <n v="2"/>
    <n v="815.16"/>
    <n v="5"/>
    <n v="81.52"/>
    <n v="5"/>
    <n v="77.44"/>
    <n v="1626.24"/>
    <n v="1118.5"/>
    <n v="430.3"/>
    <x v="3"/>
    <x v="3"/>
    <x v="0"/>
    <x v="0"/>
    <s v="10:09"/>
    <s v="Weekday"/>
    <x v="1"/>
    <n v="10"/>
    <n v="2024"/>
    <s v="Oct-2024"/>
    <x v="4"/>
    <s v="Joggers"/>
    <x v="3"/>
    <s v="TrendMart Bengaluru Mall Kiosk"/>
    <x v="2"/>
    <s v="Chandrika Natarajan"/>
    <x v="3"/>
    <s v="Hari Nair"/>
    <n v="10"/>
    <d v="2024-10-01T00:00:00"/>
    <x v="110"/>
    <n v="0.26459809130263678"/>
    <x v="2"/>
  </r>
  <r>
    <s v="INV102724"/>
    <x v="324"/>
    <s v="CUST0178"/>
    <s v="PRD0059"/>
    <s v="STR006"/>
    <s v="EMP0203"/>
    <n v="2"/>
    <n v="1535.03"/>
    <n v="25"/>
    <n v="767.51"/>
    <n v="12"/>
    <n v="276.31"/>
    <n v="2578.86"/>
    <n v="1977.14"/>
    <n v="325.41000000000003"/>
    <x v="1"/>
    <x v="1"/>
    <x v="1"/>
    <x v="0"/>
    <s v="21:48"/>
    <s v="Weekday"/>
    <x v="0"/>
    <n v="12"/>
    <n v="2024"/>
    <s v="Dec-2024"/>
    <x v="12"/>
    <s v="Sling Bag"/>
    <x v="16"/>
    <s v="TrendMart Vellore Standard"/>
    <x v="1"/>
    <s v="Srinivas Gowda"/>
    <x v="1"/>
    <s v="Rani Mishra"/>
    <n v="12"/>
    <d v="2024-12-01T00:00:00"/>
    <x v="126"/>
    <n v="0.12618366254856797"/>
    <x v="1"/>
  </r>
  <r>
    <s v="INV102725"/>
    <x v="56"/>
    <s v="CUST0827"/>
    <s v="PRD0003"/>
    <s v="STR004"/>
    <s v="EMP0205"/>
    <n v="1"/>
    <n v="1508.08"/>
    <n v="30"/>
    <n v="452.42"/>
    <n v="12"/>
    <n v="126.68"/>
    <n v="1182.3399999999999"/>
    <n v="1007.65"/>
    <n v="48.009999999999934"/>
    <x v="0"/>
    <x v="0"/>
    <x v="0"/>
    <x v="0"/>
    <s v="21:37"/>
    <s v="Weekday"/>
    <x v="4"/>
    <n v="2"/>
    <n v="2025"/>
    <s v="Feb-2025"/>
    <x v="5"/>
    <s v="Straight Fit"/>
    <x v="2"/>
    <s v="TrendMart Kalaburagi Mall Kiosk"/>
    <x v="2"/>
    <s v="Saranya Krishnan"/>
    <x v="1"/>
    <s v="Malini Gowda"/>
    <n v="14"/>
    <d v="2025-02-01T00:00:00"/>
    <x v="131"/>
    <n v="4.0605917079689378E-2"/>
    <x v="1"/>
  </r>
  <r>
    <s v="INV102726"/>
    <x v="171"/>
    <s v="CUST0355"/>
    <s v="PRD0193"/>
    <s v="STR013"/>
    <s v="EMP0206"/>
    <n v="2"/>
    <n v="2407.2600000000002"/>
    <n v="25"/>
    <n v="1203.6300000000001"/>
    <n v="12"/>
    <n v="433.31"/>
    <n v="4044.2"/>
    <n v="3188"/>
    <n v="422.88999999999982"/>
    <x v="3"/>
    <x v="3"/>
    <x v="0"/>
    <x v="0"/>
    <s v="13:21"/>
    <s v="Weekday"/>
    <x v="9"/>
    <n v="11"/>
    <n v="2024"/>
    <s v="Nov-2024"/>
    <x v="16"/>
    <s v="Nehru Jacket"/>
    <x v="16"/>
    <s v="TrendMart Nizamabad Standard"/>
    <x v="2"/>
    <s v="Suresh Iyengar"/>
    <x v="3"/>
    <s v="Arjun Krishnan"/>
    <n v="11"/>
    <d v="2024-11-01T00:00:00"/>
    <x v="70"/>
    <n v="0.10456703427130207"/>
    <x v="1"/>
  </r>
  <r>
    <s v="INV102727"/>
    <x v="226"/>
    <s v="CUST0790"/>
    <s v="PRD0221"/>
    <s v="STR050"/>
    <s v="EMP0206"/>
    <n v="1"/>
    <n v="863.62"/>
    <n v="0"/>
    <n v="0"/>
    <n v="5"/>
    <n v="43.18"/>
    <n v="906.8"/>
    <n v="504.05"/>
    <n v="359.56999999999994"/>
    <x v="2"/>
    <x v="2"/>
    <x v="0"/>
    <x v="0"/>
    <s v="13:51"/>
    <s v="Weekend"/>
    <x v="10"/>
    <n v="4"/>
    <n v="2024"/>
    <s v="Apr-2024"/>
    <x v="4"/>
    <s v="Track Suit"/>
    <x v="40"/>
    <s v="TrendMart Thrissur High Street"/>
    <x v="1"/>
    <s v="Yamini Gowda"/>
    <x v="0"/>
    <s v="Arjun Krishnan"/>
    <n v="4"/>
    <d v="2024-04-01T00:00:00"/>
    <x v="226"/>
    <n v="0.39652624614027343"/>
    <x v="2"/>
  </r>
  <r>
    <s v="INV102728"/>
    <x v="194"/>
    <s v="CUST0080"/>
    <s v="PRD0143"/>
    <s v="STR016"/>
    <s v="EMP0009"/>
    <n v="1"/>
    <n v="2222.08"/>
    <n v="10"/>
    <n v="222.21"/>
    <n v="12"/>
    <n v="239.98"/>
    <n v="2239.85"/>
    <n v="1504.79"/>
    <n v="495.07999999999993"/>
    <x v="0"/>
    <x v="0"/>
    <x v="0"/>
    <x v="0"/>
    <s v="17:34"/>
    <s v="Weekend"/>
    <x v="7"/>
    <n v="9"/>
    <n v="2024"/>
    <s v="Sep-2024"/>
    <x v="3"/>
    <s v="Slippers"/>
    <x v="30"/>
    <s v="TrendMart Visakhapatnam Flagship"/>
    <x v="0"/>
    <s v="Arun Chettiar"/>
    <x v="1"/>
    <s v="Vinod Hegde"/>
    <n v="9"/>
    <d v="2024-09-01T00:00:00"/>
    <x v="216"/>
    <n v="0.22103265843694889"/>
    <x v="0"/>
  </r>
  <r>
    <s v="INV102729"/>
    <x v="283"/>
    <s v="CUST0202"/>
    <s v="PRD0154"/>
    <s v="STR033"/>
    <s v="EMP0141"/>
    <n v="1"/>
    <n v="589.07000000000005"/>
    <n v="30"/>
    <n v="176.72"/>
    <n v="5"/>
    <n v="20.62"/>
    <n v="432.97"/>
    <n v="373.27"/>
    <n v="39.080000000000041"/>
    <x v="1"/>
    <x v="1"/>
    <x v="0"/>
    <x v="0"/>
    <s v="15:37"/>
    <s v="Weekday"/>
    <x v="6"/>
    <n v="1"/>
    <n v="2025"/>
    <s v="Jan-2025"/>
    <x v="1"/>
    <s v="Graphic Tee"/>
    <x v="12"/>
    <s v="TrendMart Guntur Standard"/>
    <x v="0"/>
    <s v="Deepthi Chandran"/>
    <x v="0"/>
    <s v="Dhruv Mishra"/>
    <n v="13"/>
    <d v="2025-01-01T00:00:00"/>
    <x v="225"/>
    <n v="9.0260295170566177E-2"/>
    <x v="1"/>
  </r>
  <r>
    <s v="INV102730"/>
    <x v="152"/>
    <s v="CUST0850"/>
    <s v="PRD0078"/>
    <s v="STR053"/>
    <s v="EMP0100"/>
    <n v="2"/>
    <n v="1050.0999999999999"/>
    <n v="10"/>
    <n v="210.02"/>
    <n v="12"/>
    <n v="226.82"/>
    <n v="2117"/>
    <n v="1656.88"/>
    <n v="233.2999999999999"/>
    <x v="3"/>
    <x v="3"/>
    <x v="0"/>
    <x v="0"/>
    <s v="18:27"/>
    <s v="Weekday"/>
    <x v="2"/>
    <n v="5"/>
    <n v="2024"/>
    <s v="May-2024"/>
    <x v="5"/>
    <s v="Regular Fit"/>
    <x v="5"/>
    <s v="TrendMart Kochi Standard"/>
    <x v="1"/>
    <s v="Chidambaram Krishnan"/>
    <x v="0"/>
    <s v="Priya Balasubramaniam"/>
    <n v="5"/>
    <d v="2024-05-01T00:00:00"/>
    <x v="11"/>
    <n v="0.11020311761927251"/>
    <x v="0"/>
  </r>
  <r>
    <s v="INV102731"/>
    <x v="100"/>
    <s v="CUST0749"/>
    <s v="PRD0043"/>
    <s v="STR025"/>
    <s v="EMP0173"/>
    <n v="1"/>
    <n v="3224.42"/>
    <n v="0"/>
    <n v="0"/>
    <n v="12"/>
    <n v="386.93"/>
    <n v="3611.35"/>
    <n v="2034.01"/>
    <n v="1190.4099999999999"/>
    <x v="0"/>
    <x v="0"/>
    <x v="1"/>
    <x v="0"/>
    <s v="19:37"/>
    <s v="Weekend"/>
    <x v="5"/>
    <n v="6"/>
    <n v="2024"/>
    <s v="Jun-2024"/>
    <x v="12"/>
    <s v="Sling Bag"/>
    <x v="20"/>
    <s v="TrendMart Vellore High Street"/>
    <x v="1"/>
    <s v="Anusuya Mudaliar"/>
    <x v="1"/>
    <s v="Logesh Gopalakrishnan"/>
    <n v="6"/>
    <d v="2024-06-01T00:00:00"/>
    <x v="63"/>
    <n v="0.32963019369487861"/>
    <x v="2"/>
  </r>
  <r>
    <s v="INV102732"/>
    <x v="16"/>
    <s v="CUST0418"/>
    <s v="PRD0215"/>
    <s v="STR011"/>
    <s v="EMP0091"/>
    <n v="3"/>
    <n v="982.71"/>
    <n v="20"/>
    <n v="589.63"/>
    <n v="5"/>
    <n v="117.92"/>
    <n v="2476.42"/>
    <n v="2109.09"/>
    <n v="249.40999999999991"/>
    <x v="1"/>
    <x v="1"/>
    <x v="1"/>
    <x v="0"/>
    <s v="10:45"/>
    <s v="Weekday"/>
    <x v="1"/>
    <n v="10"/>
    <n v="2024"/>
    <s v="Oct-2024"/>
    <x v="0"/>
    <s v="Anarkali Kurti"/>
    <x v="7"/>
    <s v="TrendMart Tirupati Standard"/>
    <x v="0"/>
    <s v="Deepthi Gupta"/>
    <x v="3"/>
    <s v="Hari Nair"/>
    <n v="10"/>
    <d v="2024-10-01T00:00:00"/>
    <x v="236"/>
    <n v="0.10071393382382629"/>
    <x v="3"/>
  </r>
  <r>
    <s v="INV102733"/>
    <x v="349"/>
    <s v="CUST0322"/>
    <s v="PRD0029"/>
    <s v="STR091"/>
    <s v="EMP0061"/>
    <n v="1"/>
    <n v="1975.18"/>
    <n v="25"/>
    <n v="493.8"/>
    <n v="12"/>
    <n v="177.77"/>
    <n v="1659.15"/>
    <n v="1430.57"/>
    <n v="50.810000000000144"/>
    <x v="2"/>
    <x v="2"/>
    <x v="1"/>
    <x v="1"/>
    <s v="18:16"/>
    <s v="Weekday"/>
    <x v="8"/>
    <n v="3"/>
    <n v="2025"/>
    <s v="Mar-2025"/>
    <x v="16"/>
    <s v="Nehru Jacket"/>
    <x v="34"/>
    <s v="TrendMart Nizamabad Standard"/>
    <x v="2"/>
    <s v="Devraj Kamath"/>
    <x v="3"/>
    <s v="Ganapathy Naidu"/>
    <n v="15"/>
    <d v="2025-03-01T00:00:00"/>
    <x v="130"/>
    <n v="3.0624114757556664E-2"/>
    <x v="1"/>
  </r>
  <r>
    <s v="INV102734"/>
    <x v="14"/>
    <s v="CUST0555"/>
    <s v="PRD0194"/>
    <s v="STR031"/>
    <s v="EMP0276"/>
    <n v="4"/>
    <n v="426.79"/>
    <n v="0"/>
    <n v="0"/>
    <n v="5"/>
    <n v="85.36"/>
    <n v="1792.52"/>
    <n v="1276.28"/>
    <n v="430.88"/>
    <x v="1"/>
    <x v="1"/>
    <x v="0"/>
    <x v="0"/>
    <s v="17:17"/>
    <s v="Weekday"/>
    <x v="6"/>
    <n v="1"/>
    <n v="2025"/>
    <s v="Jan-2025"/>
    <x v="19"/>
    <s v="Leather Belt"/>
    <x v="45"/>
    <s v="TrendMart Kozhikode Mall Kiosk"/>
    <x v="1"/>
    <s v="Harish Prasad"/>
    <x v="0"/>
    <s v="Manoj Ramachandran"/>
    <n v="13"/>
    <d v="2025-01-01T00:00:00"/>
    <x v="238"/>
    <n v="0.24037667641086291"/>
    <x v="2"/>
  </r>
  <r>
    <s v="INV102735"/>
    <x v="202"/>
    <s v="CUST0164"/>
    <s v="PRD0050"/>
    <s v="STR100"/>
    <s v="EMP0141"/>
    <n v="2"/>
    <n v="1255.3800000000001"/>
    <n v="10"/>
    <n v="251.08"/>
    <n v="12"/>
    <n v="271.16000000000003"/>
    <n v="2530.84"/>
    <n v="1539.26"/>
    <n v="720.42000000000007"/>
    <x v="1"/>
    <x v="1"/>
    <x v="1"/>
    <x v="0"/>
    <s v="21:52"/>
    <s v="Weekend"/>
    <x v="7"/>
    <n v="9"/>
    <n v="2024"/>
    <s v="Sep-2024"/>
    <x v="8"/>
    <s v="A-Line Dress"/>
    <x v="28"/>
    <s v="TrendMart Hubballi Standard"/>
    <x v="2"/>
    <s v="Lokesh Naicker"/>
    <x v="0"/>
    <s v="Dhruv Mishra"/>
    <n v="9"/>
    <d v="2024-09-01T00:00:00"/>
    <x v="144"/>
    <n v="0.28465647769120134"/>
    <x v="0"/>
  </r>
  <r>
    <s v="INV102736"/>
    <x v="131"/>
    <s v="CUST0637"/>
    <s v="PRD0157"/>
    <s v="STR010"/>
    <s v="EMP0170"/>
    <n v="1"/>
    <n v="3076.93"/>
    <n v="0"/>
    <n v="0"/>
    <n v="3"/>
    <n v="92.31"/>
    <n v="3169.24"/>
    <n v="1989.93"/>
    <n v="1086.9999999999998"/>
    <x v="2"/>
    <x v="2"/>
    <x v="1"/>
    <x v="0"/>
    <s v="12:36"/>
    <s v="Weekday"/>
    <x v="2"/>
    <n v="5"/>
    <n v="2024"/>
    <s v="May-2024"/>
    <x v="14"/>
    <s v="Ring"/>
    <x v="11"/>
    <s v="TrendMart Kochi Mall Kiosk"/>
    <x v="1"/>
    <s v="Anand Balasubramaniam"/>
    <x v="1"/>
    <s v="Jyothi Prasad"/>
    <n v="5"/>
    <d v="2024-05-01T00:00:00"/>
    <x v="115"/>
    <n v="0.34298443790940408"/>
    <x v="2"/>
  </r>
  <r>
    <s v="INV102737"/>
    <x v="97"/>
    <s v="CUST0789"/>
    <s v="PRD0039"/>
    <s v="STR111"/>
    <s v="EMP0160"/>
    <n v="2"/>
    <n v="841.82"/>
    <n v="20"/>
    <n v="336.73"/>
    <n v="5"/>
    <n v="67.349999999999994"/>
    <n v="1414.26"/>
    <n v="1140.4000000000001"/>
    <n v="206.50999999999991"/>
    <x v="1"/>
    <x v="1"/>
    <x v="0"/>
    <x v="0"/>
    <s v="14:52"/>
    <s v="Weekend"/>
    <x v="1"/>
    <n v="10"/>
    <n v="2024"/>
    <s v="Oct-2024"/>
    <x v="11"/>
    <s v="Denim Shirt"/>
    <x v="45"/>
    <s v="TrendMart Kurnool Outlet"/>
    <x v="0"/>
    <s v="Rohit Gupta"/>
    <x v="3"/>
    <s v="Ganesh Iyengar"/>
    <n v="10"/>
    <d v="2024-10-01T00:00:00"/>
    <x v="111"/>
    <n v="0.14601982662311025"/>
    <x v="3"/>
  </r>
  <r>
    <s v="INV102738"/>
    <x v="176"/>
    <s v="CUST0286"/>
    <s v="PRD0177"/>
    <s v="STR036"/>
    <s v="EMP0132"/>
    <n v="1"/>
    <n v="847.67"/>
    <n v="15"/>
    <n v="127.15"/>
    <n v="5"/>
    <n v="36.03"/>
    <n v="756.55"/>
    <n v="629.72"/>
    <n v="90.799999999999926"/>
    <x v="4"/>
    <x v="4"/>
    <x v="0"/>
    <x v="0"/>
    <s v="19:48"/>
    <s v="Weekday"/>
    <x v="1"/>
    <n v="10"/>
    <n v="2024"/>
    <s v="Oct-2024"/>
    <x v="10"/>
    <s v="Crop Top"/>
    <x v="28"/>
    <s v="TrendMart Thiruvananthapuram Outlet"/>
    <x v="1"/>
    <s v="Deepthi Ramachandran"/>
    <x v="0"/>
    <s v="Vasanthi Gupta"/>
    <n v="10"/>
    <d v="2024-10-01T00:00:00"/>
    <x v="73"/>
    <n v="0.12001850505584552"/>
    <x v="4"/>
  </r>
  <r>
    <s v="INV102739"/>
    <x v="176"/>
    <s v="CUST0044"/>
    <s v="PRD0158"/>
    <s v="STR032"/>
    <s v="EMP0073"/>
    <n v="1"/>
    <n v="672.69"/>
    <n v="25"/>
    <n v="168.17"/>
    <n v="5"/>
    <n v="25.23"/>
    <n v="529.75"/>
    <n v="457.16"/>
    <n v="47.359999999999971"/>
    <x v="5"/>
    <x v="5"/>
    <x v="1"/>
    <x v="0"/>
    <s v="19:37"/>
    <s v="Weekday"/>
    <x v="1"/>
    <n v="10"/>
    <n v="2024"/>
    <s v="Oct-2024"/>
    <x v="10"/>
    <s v="Formal Top"/>
    <x v="21"/>
    <s v="TrendMart Kochi Standard"/>
    <x v="1"/>
    <s v="Thiru Natarajan"/>
    <x v="2"/>
    <s v="Sathish Sundaram"/>
    <n v="10"/>
    <d v="2024-10-01T00:00:00"/>
    <x v="68"/>
    <n v="8.9400660689004194E-2"/>
    <x v="1"/>
  </r>
  <r>
    <s v="INV102740"/>
    <x v="328"/>
    <s v="CUST0193"/>
    <s v="PRD0149"/>
    <s v="STR070"/>
    <s v="EMP0073"/>
    <n v="1"/>
    <n v="1726.51"/>
    <n v="10"/>
    <n v="172.65"/>
    <n v="12"/>
    <n v="186.46"/>
    <n v="1740.32"/>
    <n v="1145.21"/>
    <n v="408.64999999999986"/>
    <x v="4"/>
    <x v="4"/>
    <x v="1"/>
    <x v="0"/>
    <s v="15:20"/>
    <s v="Weekday"/>
    <x v="6"/>
    <n v="1"/>
    <n v="2025"/>
    <s v="Jan-2025"/>
    <x v="3"/>
    <s v="Slippers"/>
    <x v="39"/>
    <s v="TrendMart Alappuzha Mall Kiosk"/>
    <x v="1"/>
    <s v="Dhruv Pillai"/>
    <x v="3"/>
    <s v="Sathish Sundaram"/>
    <n v="13"/>
    <d v="2025-01-01T00:00:00"/>
    <x v="154"/>
    <n v="0.23481313781373533"/>
    <x v="0"/>
  </r>
  <r>
    <s v="INV102741"/>
    <x v="151"/>
    <s v="CUST0170"/>
    <s v="PRD0030"/>
    <s v="STR006"/>
    <s v="EMP0020"/>
    <n v="1"/>
    <n v="639.34"/>
    <n v="30"/>
    <n v="191.8"/>
    <n v="5"/>
    <n v="22.38"/>
    <n v="469.92"/>
    <n v="419.4"/>
    <n v="28.14000000000004"/>
    <x v="1"/>
    <x v="1"/>
    <x v="1"/>
    <x v="0"/>
    <s v="19:40"/>
    <s v="Weekend"/>
    <x v="9"/>
    <n v="11"/>
    <n v="2024"/>
    <s v="Nov-2024"/>
    <x v="10"/>
    <s v="Tunic"/>
    <x v="22"/>
    <s v="TrendMart Vellore Standard"/>
    <x v="1"/>
    <s v="Eswar Varma"/>
    <x v="1"/>
    <s v="Eswar Prasad"/>
    <n v="11"/>
    <d v="2024-11-01T00:00:00"/>
    <x v="173"/>
    <n v="5.9882533197140021E-2"/>
    <x v="1"/>
  </r>
  <r>
    <s v="INV102742"/>
    <x v="230"/>
    <s v="CUST0131"/>
    <s v="PRD0081"/>
    <s v="STR113"/>
    <s v="EMP0225"/>
    <n v="1"/>
    <n v="6066.96"/>
    <n v="25"/>
    <n v="1516.74"/>
    <n v="3"/>
    <n v="136.51"/>
    <n v="4686.7299999999996"/>
    <n v="4762.76"/>
    <n v="-212.54000000000065"/>
    <x v="2"/>
    <x v="2"/>
    <x v="0"/>
    <x v="0"/>
    <s v="19:03"/>
    <s v="Weekday"/>
    <x v="9"/>
    <n v="11"/>
    <n v="2024"/>
    <s v="Nov-2024"/>
    <x v="14"/>
    <s v="Earrings"/>
    <x v="21"/>
    <s v="TrendMart Mangaluru High Street"/>
    <x v="2"/>
    <s v="Jyothi Achari"/>
    <x v="0"/>
    <s v="Swathi Achari"/>
    <n v="11"/>
    <d v="2024-11-01T00:00:00"/>
    <x v="118"/>
    <n v="-4.5349316047649572E-2"/>
    <x v="1"/>
  </r>
  <r>
    <s v="INV102743"/>
    <x v="62"/>
    <s v="CUST0318"/>
    <s v="PRD0190"/>
    <s v="STR062"/>
    <s v="EMP0132"/>
    <n v="3"/>
    <n v="1417.12"/>
    <n v="0"/>
    <n v="0"/>
    <n v="12"/>
    <n v="510.16"/>
    <n v="4761.5200000000004"/>
    <n v="2743.05"/>
    <n v="1508.3100000000002"/>
    <x v="0"/>
    <x v="0"/>
    <x v="1"/>
    <x v="0"/>
    <s v="10:53"/>
    <s v="Weekday"/>
    <x v="1"/>
    <n v="10"/>
    <n v="2024"/>
    <s v="Oct-2024"/>
    <x v="15"/>
    <s v="Jacket"/>
    <x v="3"/>
    <s v="TrendMart Vijayawada Standard"/>
    <x v="0"/>
    <s v="Priya Mudaliar"/>
    <x v="0"/>
    <s v="Vasanthi Gupta"/>
    <n v="10"/>
    <d v="2024-10-01T00:00:00"/>
    <x v="141"/>
    <n v="0.31677069507216182"/>
    <x v="2"/>
  </r>
  <r>
    <s v="INV102744"/>
    <x v="217"/>
    <s v="CUST0770"/>
    <s v="PRD0039"/>
    <s v="STR051"/>
    <s v="EMP0121"/>
    <n v="2"/>
    <n v="858.38"/>
    <n v="0"/>
    <n v="0"/>
    <n v="5"/>
    <n v="85.84"/>
    <n v="1802.6"/>
    <n v="1140.4000000000001"/>
    <n v="576.35999999999979"/>
    <x v="0"/>
    <x v="0"/>
    <x v="0"/>
    <x v="0"/>
    <s v="17:54"/>
    <s v="Weekday"/>
    <x v="3"/>
    <n v="7"/>
    <n v="2024"/>
    <s v="Jul-2024"/>
    <x v="11"/>
    <s v="Denim Shirt"/>
    <x v="45"/>
    <s v="TrendMart Kozhikode Outlet"/>
    <x v="1"/>
    <s v="Kannan Gupta"/>
    <x v="1"/>
    <s v="Yamini Pandian"/>
    <n v="7"/>
    <d v="2024-07-01T00:00:00"/>
    <x v="111"/>
    <n v="0.31973815599689326"/>
    <x v="2"/>
  </r>
  <r>
    <s v="INV102745"/>
    <x v="184"/>
    <s v="CUST0131"/>
    <s v="PRD0169"/>
    <s v="STR017"/>
    <s v="EMP0100"/>
    <n v="1"/>
    <n v="1733.53"/>
    <n v="20"/>
    <n v="346.71"/>
    <n v="12"/>
    <n v="166.42"/>
    <n v="1553.24"/>
    <n v="1407.33"/>
    <n v="-20.509999999999906"/>
    <x v="0"/>
    <x v="0"/>
    <x v="1"/>
    <x v="0"/>
    <s v="15:39"/>
    <s v="Weekday"/>
    <x v="9"/>
    <n v="11"/>
    <n v="2024"/>
    <s v="Nov-2024"/>
    <x v="8"/>
    <s v="Maxi Dress"/>
    <x v="10"/>
    <s v="TrendMart Kurnool Standard"/>
    <x v="0"/>
    <s v="Jyothi Achari"/>
    <x v="0"/>
    <s v="Priya Balasubramaniam"/>
    <n v="11"/>
    <d v="2024-11-01T00:00:00"/>
    <x v="13"/>
    <n v="-1.3204656073755443E-2"/>
    <x v="3"/>
  </r>
  <r>
    <s v="INV102746"/>
    <x v="135"/>
    <s v="CUST0716"/>
    <s v="PRD0016"/>
    <s v="STR119"/>
    <s v="EMP0160"/>
    <n v="1"/>
    <n v="2309.31"/>
    <n v="15"/>
    <n v="346.4"/>
    <n v="12"/>
    <n v="235.55"/>
    <n v="2198.46"/>
    <n v="1461.73"/>
    <n v="501.18"/>
    <x v="4"/>
    <x v="4"/>
    <x v="0"/>
    <x v="0"/>
    <s v="11:09"/>
    <s v="Weekend"/>
    <x v="2"/>
    <n v="5"/>
    <n v="2024"/>
    <s v="May-2024"/>
    <x v="12"/>
    <s v="Sling Bag"/>
    <x v="17"/>
    <s v="TrendMart Vijayawada Standard"/>
    <x v="0"/>
    <s v="Indira Krishnan"/>
    <x v="0"/>
    <s v="Ganesh Iyengar"/>
    <n v="5"/>
    <d v="2024-05-01T00:00:00"/>
    <x v="28"/>
    <n v="0.22796866897737508"/>
    <x v="4"/>
  </r>
  <r>
    <s v="INV102747"/>
    <x v="332"/>
    <s v="CUST0246"/>
    <s v="PRD0088"/>
    <s v="STR024"/>
    <s v="EMP0207"/>
    <n v="1"/>
    <n v="366.44"/>
    <n v="5"/>
    <n v="18.32"/>
    <n v="5"/>
    <n v="17.41"/>
    <n v="365.53"/>
    <n v="197.05"/>
    <n v="151.06999999999996"/>
    <x v="1"/>
    <x v="1"/>
    <x v="0"/>
    <x v="0"/>
    <s v="13:32"/>
    <s v="Weekend"/>
    <x v="8"/>
    <n v="3"/>
    <n v="2025"/>
    <s v="Mar-2025"/>
    <x v="6"/>
    <s v="Sunglasses"/>
    <x v="42"/>
    <s v="TrendMart Nellore Standard"/>
    <x v="0"/>
    <s v="Gokul Sharma"/>
    <x v="0"/>
    <s v="Chitra Bhat"/>
    <n v="15"/>
    <d v="2025-03-01T00:00:00"/>
    <x v="156"/>
    <n v="0.4132902908106037"/>
    <x v="2"/>
  </r>
  <r>
    <s v="INV102748"/>
    <x v="284"/>
    <s v="CUST0669"/>
    <s v="PRD0100"/>
    <s v="STR096"/>
    <s v="EMP0207"/>
    <n v="2"/>
    <n v="5787.46"/>
    <n v="30"/>
    <n v="3472.48"/>
    <n v="12"/>
    <n v="972.29"/>
    <n v="9074.73"/>
    <n v="7941.72"/>
    <n v="160.71999999999935"/>
    <x v="4"/>
    <x v="4"/>
    <x v="0"/>
    <x v="0"/>
    <s v="13:10"/>
    <s v="Weekend"/>
    <x v="9"/>
    <n v="11"/>
    <n v="2024"/>
    <s v="Nov-2024"/>
    <x v="9"/>
    <s v="Analog Watch"/>
    <x v="9"/>
    <s v="TrendMart Mangaluru Mall Kiosk"/>
    <x v="2"/>
    <s v="Kalyani Hegde"/>
    <x v="2"/>
    <s v="Chitra Bhat"/>
    <n v="11"/>
    <d v="2024-11-01T00:00:00"/>
    <x v="12"/>
    <n v="1.7710719767970985E-2"/>
    <x v="1"/>
  </r>
  <r>
    <s v="INV102749"/>
    <x v="230"/>
    <s v="CUST0219"/>
    <s v="PRD0231"/>
    <s v="STR039"/>
    <s v="EMP0061"/>
    <n v="1"/>
    <n v="1333.51"/>
    <n v="5"/>
    <n v="66.680000000000007"/>
    <n v="12"/>
    <n v="152.02000000000001"/>
    <n v="1418.85"/>
    <n v="894.68"/>
    <n v="372.15"/>
    <x v="4"/>
    <x v="4"/>
    <x v="1"/>
    <x v="0"/>
    <s v="12:10"/>
    <s v="Weekday"/>
    <x v="9"/>
    <n v="11"/>
    <n v="2024"/>
    <s v="Nov-2024"/>
    <x v="4"/>
    <s v="Track Suit"/>
    <x v="30"/>
    <s v="TrendMart Bengaluru High Street"/>
    <x v="2"/>
    <s v="Lavanya Shetty"/>
    <x v="0"/>
    <s v="Ganapathy Naidu"/>
    <n v="11"/>
    <d v="2024-11-01T00:00:00"/>
    <x v="151"/>
    <n v="0.2622898826514431"/>
    <x v="2"/>
  </r>
  <r>
    <s v="INV102750"/>
    <x v="270"/>
    <s v="CUST0225"/>
    <s v="PRD0085"/>
    <s v="STR037"/>
    <s v="EMP0276"/>
    <n v="4"/>
    <n v="1268.9000000000001"/>
    <n v="10"/>
    <n v="507.56"/>
    <n v="12"/>
    <n v="548.16"/>
    <n v="5116.2"/>
    <n v="3517.92"/>
    <n v="1050.1199999999999"/>
    <x v="2"/>
    <x v="2"/>
    <x v="1"/>
    <x v="0"/>
    <s v="17:21"/>
    <s v="Weekday"/>
    <x v="3"/>
    <n v="7"/>
    <n v="2024"/>
    <s v="Jul-2024"/>
    <x v="19"/>
    <s v="Braided Belt"/>
    <x v="30"/>
    <s v="TrendMart Vijayawada High Street"/>
    <x v="0"/>
    <s v="Vasanthi Prasad"/>
    <x v="3"/>
    <s v="Manoj Ramachandran"/>
    <n v="7"/>
    <d v="2024-07-01T00:00:00"/>
    <x v="195"/>
    <n v="0.20525389937844493"/>
    <x v="0"/>
  </r>
  <r>
    <s v="INV102751"/>
    <x v="84"/>
    <s v="CUST0220"/>
    <s v="PRD0174"/>
    <s v="STR037"/>
    <s v="EMP0015"/>
    <n v="1"/>
    <n v="5573.61"/>
    <n v="30"/>
    <n v="1672.08"/>
    <n v="12"/>
    <n v="468.18"/>
    <n v="4369.71"/>
    <n v="3662.37"/>
    <n v="239.16000000000014"/>
    <x v="1"/>
    <x v="1"/>
    <x v="0"/>
    <x v="0"/>
    <s v="21:50"/>
    <s v="Weekday"/>
    <x v="1"/>
    <n v="10"/>
    <n v="2024"/>
    <s v="Oct-2024"/>
    <x v="9"/>
    <s v="Smart Watch"/>
    <x v="42"/>
    <s v="TrendMart Vijayawada High Street"/>
    <x v="0"/>
    <s v="Jagan Chandran"/>
    <x v="1"/>
    <s v="Vikram Bhat"/>
    <n v="10"/>
    <d v="2024-10-01T00:00:00"/>
    <x v="131"/>
    <n v="5.4731320842801953E-2"/>
    <x v="1"/>
  </r>
  <r>
    <s v="INV102752"/>
    <x v="13"/>
    <s v="CUST0296"/>
    <s v="PRD0081"/>
    <s v="STR088"/>
    <s v="EMP0063"/>
    <n v="3"/>
    <n v="6103.12"/>
    <n v="20"/>
    <n v="3661.87"/>
    <n v="3"/>
    <n v="439.42"/>
    <n v="15086.91"/>
    <n v="14288.28"/>
    <n v="359.20999999999918"/>
    <x v="2"/>
    <x v="2"/>
    <x v="0"/>
    <x v="0"/>
    <s v="19:31"/>
    <s v="Weekday"/>
    <x v="2"/>
    <n v="5"/>
    <n v="2024"/>
    <s v="May-2024"/>
    <x v="14"/>
    <s v="Earrings"/>
    <x v="21"/>
    <s v="TrendMart Warangal High Street"/>
    <x v="2"/>
    <s v="Rahul Prasad"/>
    <x v="3"/>
    <s v="Anusuya Subramaniam"/>
    <n v="5"/>
    <d v="2024-05-01T00:00:00"/>
    <x v="118"/>
    <n v="2.3809381775327033E-2"/>
    <x v="3"/>
  </r>
  <r>
    <s v="INV102753"/>
    <x v="105"/>
    <s v="CUST0603"/>
    <s v="PRD0104"/>
    <s v="STR059"/>
    <s v="EMP0240"/>
    <n v="2"/>
    <n v="1434.65"/>
    <n v="5"/>
    <n v="143.47"/>
    <n v="12"/>
    <n v="327.10000000000002"/>
    <n v="3052.93"/>
    <n v="1992.48"/>
    <n v="733.3499999999998"/>
    <x v="2"/>
    <x v="2"/>
    <x v="0"/>
    <x v="0"/>
    <s v="17:34"/>
    <s v="Weekday"/>
    <x v="2"/>
    <n v="5"/>
    <n v="2024"/>
    <s v="May-2024"/>
    <x v="17"/>
    <s v="Chinos"/>
    <x v="20"/>
    <s v="TrendMart Bengaluru Mall Kiosk"/>
    <x v="2"/>
    <s v="Dhruv Subramaniam"/>
    <x v="3"/>
    <s v="Gopal Prasad"/>
    <n v="5"/>
    <d v="2024-05-01T00:00:00"/>
    <x v="223"/>
    <n v="0.24021186204727912"/>
    <x v="2"/>
  </r>
  <r>
    <s v="INV102754"/>
    <x v="69"/>
    <s v="CUST0291"/>
    <s v="PRD0161"/>
    <s v="STR034"/>
    <s v="EMP0260"/>
    <n v="1"/>
    <n v="887.89"/>
    <n v="10"/>
    <n v="88.79"/>
    <n v="5"/>
    <n v="39.950000000000003"/>
    <n v="839.05"/>
    <n v="568.53"/>
    <n v="230.57"/>
    <x v="3"/>
    <x v="3"/>
    <x v="0"/>
    <x v="0"/>
    <s v="13:10"/>
    <s v="Weekday"/>
    <x v="2"/>
    <n v="5"/>
    <n v="2024"/>
    <s v="May-2024"/>
    <x v="0"/>
    <s v="Printed Kurti"/>
    <x v="14"/>
    <s v="TrendMart Warangal Standard"/>
    <x v="2"/>
    <s v="Tarun Shetty"/>
    <x v="0"/>
    <s v="Malathi Varma"/>
    <n v="5"/>
    <d v="2024-05-01T00:00:00"/>
    <x v="33"/>
    <n v="0.27479887968535843"/>
    <x v="0"/>
  </r>
  <r>
    <s v="INV102755"/>
    <x v="145"/>
    <s v="CUST0690"/>
    <s v="PRD0180"/>
    <s v="STR043"/>
    <s v="EMP0204"/>
    <n v="3"/>
    <n v="2625.27"/>
    <n v="10"/>
    <n v="787.58"/>
    <n v="12"/>
    <n v="850.59"/>
    <n v="7938.82"/>
    <n v="5664.87"/>
    <n v="1423.3599999999997"/>
    <x v="0"/>
    <x v="0"/>
    <x v="0"/>
    <x v="0"/>
    <s v="13:38"/>
    <s v="Weekday"/>
    <x v="5"/>
    <n v="6"/>
    <n v="2024"/>
    <s v="Jun-2024"/>
    <x v="16"/>
    <s v="Kurta"/>
    <x v="1"/>
    <s v="TrendMart Mangaluru Standard"/>
    <x v="2"/>
    <s v="Bharathi Singh"/>
    <x v="2"/>
    <s v="Rahul Krishnan"/>
    <n v="6"/>
    <d v="2024-06-01T00:00:00"/>
    <x v="221"/>
    <n v="0.17929112890832638"/>
    <x v="0"/>
  </r>
  <r>
    <s v="INV102756"/>
    <x v="318"/>
    <s v="CUST0221"/>
    <s v="PRD0122"/>
    <s v="STR014"/>
    <s v="EMP0194"/>
    <n v="5"/>
    <n v="701.35"/>
    <n v="20"/>
    <n v="701.35"/>
    <n v="3"/>
    <n v="84.16"/>
    <n v="2889.56"/>
    <n v="2784.95"/>
    <n v="20.450000000000131"/>
    <x v="2"/>
    <x v="2"/>
    <x v="0"/>
    <x v="0"/>
    <s v="17:02"/>
    <s v="Weekday"/>
    <x v="4"/>
    <n v="2"/>
    <n v="2025"/>
    <s v="Feb-2025"/>
    <x v="14"/>
    <s v="Necklace"/>
    <x v="21"/>
    <s v="TrendMart Tirupati Outlet"/>
    <x v="0"/>
    <s v="Kiran Kamath"/>
    <x v="3"/>
    <s v="Pranav Reddy"/>
    <n v="14"/>
    <d v="2025-02-01T00:00:00"/>
    <x v="37"/>
    <n v="7.0772020653663984E-3"/>
    <x v="3"/>
  </r>
  <r>
    <s v="INV102757"/>
    <x v="244"/>
    <s v="CUST0089"/>
    <s v="PRD0210"/>
    <s v="STR079"/>
    <s v="EMP0091"/>
    <n v="1"/>
    <n v="1512.59"/>
    <n v="15"/>
    <n v="226.89"/>
    <n v="12"/>
    <n v="154.28"/>
    <n v="1439.98"/>
    <n v="1020.9"/>
    <n v="264.80000000000007"/>
    <x v="2"/>
    <x v="2"/>
    <x v="0"/>
    <x v="0"/>
    <s v="20:51"/>
    <s v="Weekday"/>
    <x v="2"/>
    <n v="5"/>
    <n v="2024"/>
    <s v="May-2024"/>
    <x v="2"/>
    <s v="Georgette Saree"/>
    <x v="22"/>
    <s v="TrendMart Dindigul High Street"/>
    <x v="1"/>
    <s v="Janani Murthy"/>
    <x v="0"/>
    <s v="Hari Nair"/>
    <n v="5"/>
    <d v="2024-05-01T00:00:00"/>
    <x v="123"/>
    <n v="0.18389144293670751"/>
    <x v="4"/>
  </r>
  <r>
    <s v="INV102758"/>
    <x v="220"/>
    <s v="CUST0780"/>
    <s v="PRD0046"/>
    <s v="STR093"/>
    <s v="EMP0100"/>
    <n v="1"/>
    <n v="1730.02"/>
    <n v="25"/>
    <n v="432.5"/>
    <n v="12"/>
    <n v="155.69999999999999"/>
    <n v="1453.22"/>
    <n v="1047.48"/>
    <n v="250.04000000000002"/>
    <x v="1"/>
    <x v="1"/>
    <x v="1"/>
    <x v="0"/>
    <s v="10:59"/>
    <s v="Weekend"/>
    <x v="10"/>
    <n v="4"/>
    <n v="2024"/>
    <s v="Apr-2024"/>
    <x v="7"/>
    <s v="Skinny Fit"/>
    <x v="26"/>
    <s v="TrendMart Thiruvananthapuram High Street"/>
    <x v="1"/>
    <s v="Deepthi Reddy"/>
    <x v="0"/>
    <s v="Priya Balasubramaniam"/>
    <n v="4"/>
    <d v="2024-04-01T00:00:00"/>
    <x v="45"/>
    <n v="0.17205928902712597"/>
    <x v="1"/>
  </r>
  <r>
    <s v="INV102759"/>
    <x v="203"/>
    <s v="CUST0234"/>
    <s v="PRD0136"/>
    <s v="STR116"/>
    <s v="EMP0073"/>
    <n v="2"/>
    <n v="1248.08"/>
    <n v="20"/>
    <n v="499.23"/>
    <n v="3"/>
    <n v="59.91"/>
    <n v="2056.84"/>
    <n v="1820.92"/>
    <n v="176.01000000000008"/>
    <x v="3"/>
    <x v="3"/>
    <x v="0"/>
    <x v="0"/>
    <s v="18:44"/>
    <s v="Weekday"/>
    <x v="9"/>
    <n v="11"/>
    <n v="2024"/>
    <s v="Nov-2024"/>
    <x v="14"/>
    <s v="Necklace"/>
    <x v="41"/>
    <s v="TrendMart Madurai High Street"/>
    <x v="1"/>
    <s v="Dhanya Gopalakrishnan"/>
    <x v="3"/>
    <s v="Sathish Sundaram"/>
    <n v="11"/>
    <d v="2024-11-01T00:00:00"/>
    <x v="203"/>
    <n v="8.5573014916084905E-2"/>
    <x v="3"/>
  </r>
  <r>
    <s v="INV102760"/>
    <x v="44"/>
    <s v="CUST0493"/>
    <s v="PRD0043"/>
    <s v="STR002"/>
    <s v="EMP0194"/>
    <n v="2"/>
    <n v="3426.29"/>
    <n v="10"/>
    <n v="685.26"/>
    <n v="3"/>
    <n v="185.02"/>
    <n v="6352.34"/>
    <n v="4068.02"/>
    <n v="2099.3000000000002"/>
    <x v="2"/>
    <x v="2"/>
    <x v="0"/>
    <x v="0"/>
    <s v="18:54"/>
    <s v="Weekend"/>
    <x v="7"/>
    <n v="9"/>
    <n v="2024"/>
    <s v="Sep-2024"/>
    <x v="12"/>
    <s v="Sling Bag"/>
    <x v="20"/>
    <s v="TrendMart Thrissur Standard"/>
    <x v="1"/>
    <s v="Jyothi Krishnan"/>
    <x v="0"/>
    <s v="Pranav Reddy"/>
    <n v="9"/>
    <d v="2024-09-01T00:00:00"/>
    <x v="63"/>
    <n v="0.33047664325272263"/>
    <x v="0"/>
  </r>
  <r>
    <s v="INV102761"/>
    <x v="345"/>
    <s v="CUST0588"/>
    <s v="PRD0160"/>
    <s v="STR094"/>
    <s v="EMP0002"/>
    <n v="4"/>
    <n v="1054.25"/>
    <n v="10"/>
    <n v="421.7"/>
    <n v="12"/>
    <n v="455.44"/>
    <n v="4250.74"/>
    <n v="3036"/>
    <n v="759.29999999999973"/>
    <x v="0"/>
    <x v="0"/>
    <x v="0"/>
    <x v="0"/>
    <s v="13:20"/>
    <s v="Weekday"/>
    <x v="8"/>
    <n v="3"/>
    <n v="2025"/>
    <s v="Mar-2025"/>
    <x v="7"/>
    <s v="Jeggings"/>
    <x v="18"/>
    <s v="TrendMart Kollam Flagship"/>
    <x v="1"/>
    <s v="Nisha Achari"/>
    <x v="1"/>
    <s v="Girish Sundaram"/>
    <n v="15"/>
    <d v="2025-03-01T00:00:00"/>
    <x v="30"/>
    <n v="0.17862772129088106"/>
    <x v="0"/>
  </r>
  <r>
    <s v="INV102762"/>
    <x v="27"/>
    <s v="CUST0633"/>
    <s v="PRD0105"/>
    <s v="STR086"/>
    <s v="EMP0215"/>
    <n v="1"/>
    <n v="1307.3699999999999"/>
    <n v="5"/>
    <n v="65.37"/>
    <n v="12"/>
    <n v="149.04"/>
    <n v="1391.04"/>
    <n v="841.85"/>
    <n v="400.15"/>
    <x v="4"/>
    <x v="4"/>
    <x v="1"/>
    <x v="0"/>
    <s v="13:46"/>
    <s v="Weekend"/>
    <x v="1"/>
    <n v="10"/>
    <n v="2024"/>
    <s v="Oct-2024"/>
    <x v="8"/>
    <s v="Shirt Dress"/>
    <x v="43"/>
    <s v="TrendMart Thiruvananthapuram Outlet"/>
    <x v="1"/>
    <s v="Rani Pillai"/>
    <x v="0"/>
    <s v="Praveen Gupta"/>
    <n v="10"/>
    <d v="2024-10-01T00:00:00"/>
    <x v="97"/>
    <n v="0.28766246836899012"/>
    <x v="2"/>
  </r>
  <r>
    <s v="INV102763"/>
    <x v="188"/>
    <s v="CUST0176"/>
    <s v="PRD0048"/>
    <s v="STR029"/>
    <s v="EMP0173"/>
    <n v="4"/>
    <n v="1117.48"/>
    <n v="0"/>
    <n v="0"/>
    <n v="12"/>
    <n v="536.39"/>
    <n v="5006.3100000000004"/>
    <n v="2335.44"/>
    <n v="2134.4800000000005"/>
    <x v="1"/>
    <x v="1"/>
    <x v="0"/>
    <x v="0"/>
    <s v="14:56"/>
    <s v="Weekend"/>
    <x v="10"/>
    <n v="4"/>
    <n v="2024"/>
    <s v="Apr-2024"/>
    <x v="6"/>
    <s v="Tie"/>
    <x v="25"/>
    <s v="TrendMart Davanagere High Street"/>
    <x v="2"/>
    <s v="Jagan Raman"/>
    <x v="1"/>
    <s v="Logesh Gopalakrishnan"/>
    <n v="4"/>
    <d v="2024-04-01T00:00:00"/>
    <x v="18"/>
    <n v="0.42635793628440916"/>
    <x v="2"/>
  </r>
  <r>
    <s v="INV102764"/>
    <x v="256"/>
    <s v="CUST0301"/>
    <s v="PRD0136"/>
    <s v="STR100"/>
    <s v="EMP0121"/>
    <n v="4"/>
    <n v="1257.04"/>
    <n v="5"/>
    <n v="251.41"/>
    <n v="3"/>
    <n v="143.30000000000001"/>
    <n v="4920.05"/>
    <n v="3641.84"/>
    <n v="1134.9100000000001"/>
    <x v="4"/>
    <x v="4"/>
    <x v="1"/>
    <x v="0"/>
    <s v="15:59"/>
    <s v="Weekday"/>
    <x v="2"/>
    <n v="5"/>
    <n v="2024"/>
    <s v="May-2024"/>
    <x v="14"/>
    <s v="Necklace"/>
    <x v="41"/>
    <s v="TrendMart Hubballi Standard"/>
    <x v="2"/>
    <s v="Dhanya Naicker"/>
    <x v="3"/>
    <s v="Yamini Pandian"/>
    <n v="5"/>
    <d v="2024-05-01T00:00:00"/>
    <x v="203"/>
    <n v="0.23067042001605675"/>
    <x v="2"/>
  </r>
  <r>
    <s v="INV102765"/>
    <x v="27"/>
    <s v="CUST0016"/>
    <s v="PRD0225"/>
    <s v="STR001"/>
    <s v="EMP0086"/>
    <n v="1"/>
    <n v="1330.69"/>
    <n v="30"/>
    <n v="399.21"/>
    <n v="12"/>
    <n v="111.78"/>
    <n v="1043.26"/>
    <n v="861.8"/>
    <n v="69.680000000000035"/>
    <x v="4"/>
    <x v="4"/>
    <x v="0"/>
    <x v="0"/>
    <s v="14:54"/>
    <s v="Weekend"/>
    <x v="1"/>
    <n v="10"/>
    <n v="2024"/>
    <s v="Oct-2024"/>
    <x v="11"/>
    <s v="Formal Shirt"/>
    <x v="44"/>
    <s v="TrendMart Kollam Standard"/>
    <x v="1"/>
    <s v="Uma Sundaram"/>
    <x v="0"/>
    <s v="Anil Reddy"/>
    <n v="10"/>
    <d v="2024-10-01T00:00:00"/>
    <x v="124"/>
    <n v="6.6790637041581238E-2"/>
    <x v="1"/>
  </r>
  <r>
    <s v="INV102766"/>
    <x v="103"/>
    <s v="CUST0635"/>
    <s v="PRD0052"/>
    <s v="STR056"/>
    <s v="EMP0002"/>
    <n v="1"/>
    <n v="829.79"/>
    <n v="30"/>
    <n v="248.94"/>
    <n v="5"/>
    <n v="29.04"/>
    <n v="609.89"/>
    <n v="512.11"/>
    <n v="68.739999999999981"/>
    <x v="3"/>
    <x v="3"/>
    <x v="0"/>
    <x v="0"/>
    <s v="13:06"/>
    <s v="Weekday"/>
    <x v="5"/>
    <n v="6"/>
    <n v="2024"/>
    <s v="Jun-2024"/>
    <x v="4"/>
    <s v="Shorts"/>
    <x v="32"/>
    <s v="TrendMart Nizamabad Standard"/>
    <x v="2"/>
    <s v="Jagan Bhat"/>
    <x v="0"/>
    <s v="Girish Sundaram"/>
    <n v="6"/>
    <d v="2024-06-01T00:00:00"/>
    <x v="83"/>
    <n v="0.11270884913672954"/>
    <x v="1"/>
  </r>
  <r>
    <s v="INV102767"/>
    <x v="325"/>
    <s v="CUST0166"/>
    <s v="PRD0123"/>
    <s v="STR061"/>
    <s v="EMP0063"/>
    <n v="1"/>
    <n v="1085.71"/>
    <n v="20"/>
    <n v="217.14"/>
    <n v="12"/>
    <n v="104.23"/>
    <n v="972.8"/>
    <n v="737.35"/>
    <n v="131.21999999999991"/>
    <x v="4"/>
    <x v="4"/>
    <x v="1"/>
    <x v="0"/>
    <s v="20:39"/>
    <s v="Weekday"/>
    <x v="9"/>
    <n v="11"/>
    <n v="2024"/>
    <s v="Nov-2024"/>
    <x v="19"/>
    <s v="Formal Belt"/>
    <x v="11"/>
    <s v="TrendMart Hubballi Standard"/>
    <x v="2"/>
    <s v="Ramesh Venkatesan"/>
    <x v="0"/>
    <s v="Anusuya Subramaniam"/>
    <n v="11"/>
    <d v="2024-11-01T00:00:00"/>
    <x v="105"/>
    <n v="0.13488898026315782"/>
    <x v="3"/>
  </r>
  <r>
    <s v="INV102768"/>
    <x v="288"/>
    <s v="CUST0730"/>
    <s v="PRD0061"/>
    <s v="STR064"/>
    <s v="EMP0276"/>
    <n v="1"/>
    <n v="613.36"/>
    <n v="15"/>
    <n v="92"/>
    <n v="5"/>
    <n v="26.07"/>
    <n v="547.42999999999995"/>
    <n v="509.44"/>
    <n v="11.919999999999952"/>
    <x v="3"/>
    <x v="3"/>
    <x v="0"/>
    <x v="1"/>
    <s v="16:03"/>
    <s v="Weekday"/>
    <x v="2"/>
    <n v="5"/>
    <n v="2024"/>
    <s v="May-2024"/>
    <x v="13"/>
    <s v="Kids Shorts"/>
    <x v="14"/>
    <s v="TrendMart Karimnagar Standard"/>
    <x v="2"/>
    <s v="Vidya Murthy"/>
    <x v="0"/>
    <s v="Manoj Ramachandran"/>
    <n v="5"/>
    <d v="2024-05-01T00:00:00"/>
    <x v="152"/>
    <n v="2.1774473448660018E-2"/>
    <x v="4"/>
  </r>
  <r>
    <s v="INV102769"/>
    <x v="130"/>
    <s v="CUST0289"/>
    <s v="PRD0017"/>
    <s v="STR113"/>
    <s v="EMP0008"/>
    <n v="2"/>
    <n v="878.31"/>
    <n v="20"/>
    <n v="351.32"/>
    <n v="5"/>
    <n v="70.27"/>
    <n v="1475.57"/>
    <n v="1182.76"/>
    <n v="222.53999999999996"/>
    <x v="5"/>
    <x v="5"/>
    <x v="0"/>
    <x v="0"/>
    <s v="13:06"/>
    <s v="Weekend"/>
    <x v="1"/>
    <n v="10"/>
    <n v="2024"/>
    <s v="Oct-2024"/>
    <x v="13"/>
    <s v="Girls Frock"/>
    <x v="33"/>
    <s v="TrendMart Mangaluru High Street"/>
    <x v="2"/>
    <s v="Balaji Kumar"/>
    <x v="1"/>
    <s v="Deepak Kamath"/>
    <n v="10"/>
    <d v="2024-10-01T00:00:00"/>
    <x v="91"/>
    <n v="0.15081629472000649"/>
    <x v="3"/>
  </r>
  <r>
    <s v="INV102770"/>
    <x v="116"/>
    <s v="CUST0809"/>
    <s v="PRD0236"/>
    <s v="STR109"/>
    <s v="EMP0061"/>
    <n v="3"/>
    <n v="644.29"/>
    <n v="10"/>
    <n v="193.29"/>
    <n v="5"/>
    <n v="86.98"/>
    <n v="1826.56"/>
    <n v="1253.76"/>
    <n v="485.81999999999994"/>
    <x v="1"/>
    <x v="1"/>
    <x v="1"/>
    <x v="0"/>
    <s v="17:49"/>
    <s v="Weekday"/>
    <x v="10"/>
    <n v="4"/>
    <n v="2024"/>
    <s v="Apr-2024"/>
    <x v="1"/>
    <s v="Graphic Tee"/>
    <x v="1"/>
    <s v="TrendMart Warangal Outlet"/>
    <x v="2"/>
    <s v="Ganesh Gupta"/>
    <x v="3"/>
    <s v="Ganapathy Naidu"/>
    <n v="4"/>
    <d v="2024-04-01T00:00:00"/>
    <x v="81"/>
    <n v="0.26597538542396632"/>
    <x v="0"/>
  </r>
  <r>
    <s v="INV102771"/>
    <x v="181"/>
    <s v="CUST0388"/>
    <s v="PRD0043"/>
    <s v="STR098"/>
    <s v="EMP0061"/>
    <n v="3"/>
    <n v="3221.66"/>
    <n v="15"/>
    <n v="1449.75"/>
    <n v="12"/>
    <n v="985.83"/>
    <n v="9201.06"/>
    <n v="6102.03"/>
    <n v="2113.1999999999998"/>
    <x v="3"/>
    <x v="3"/>
    <x v="1"/>
    <x v="0"/>
    <s v="14:52"/>
    <s v="Weekday"/>
    <x v="9"/>
    <n v="11"/>
    <n v="2024"/>
    <s v="Nov-2024"/>
    <x v="12"/>
    <s v="Sling Bag"/>
    <x v="20"/>
    <s v="TrendMart Guntur High Street"/>
    <x v="0"/>
    <s v="Eswar Gounder"/>
    <x v="0"/>
    <s v="Ganapathy Naidu"/>
    <n v="11"/>
    <d v="2024-11-01T00:00:00"/>
    <x v="63"/>
    <n v="0.22966919028894497"/>
    <x v="4"/>
  </r>
  <r>
    <s v="INV102772"/>
    <x v="136"/>
    <s v="CUST0813"/>
    <s v="PRD0238"/>
    <s v="STR114"/>
    <s v="EMP0258"/>
    <n v="1"/>
    <n v="1120.25"/>
    <n v="20"/>
    <n v="224.05"/>
    <n v="12"/>
    <n v="107.54"/>
    <n v="1003.74"/>
    <n v="815.46"/>
    <n v="80.739999999999966"/>
    <x v="2"/>
    <x v="2"/>
    <x v="1"/>
    <x v="0"/>
    <s v="16:05"/>
    <s v="Weekday"/>
    <x v="3"/>
    <n v="7"/>
    <n v="2024"/>
    <s v="Jul-2024"/>
    <x v="9"/>
    <s v="Smart Watch"/>
    <x v="33"/>
    <s v="TrendMart Thiruvananthapuram High Street"/>
    <x v="1"/>
    <s v="Anjali Naicker"/>
    <x v="2"/>
    <s v="Preethi Singh"/>
    <n v="7"/>
    <d v="2024-07-01T00:00:00"/>
    <x v="100"/>
    <n v="8.0439157550760129E-2"/>
    <x v="3"/>
  </r>
  <r>
    <s v="INV102773"/>
    <x v="62"/>
    <s v="CUST0229"/>
    <s v="PRD0059"/>
    <s v="STR088"/>
    <s v="EMP0086"/>
    <n v="1"/>
    <n v="1501.86"/>
    <n v="15"/>
    <n v="225.28"/>
    <n v="12"/>
    <n v="153.19"/>
    <n v="1429.77"/>
    <n v="988.57"/>
    <n v="288.00999999999993"/>
    <x v="2"/>
    <x v="2"/>
    <x v="0"/>
    <x v="0"/>
    <s v="18:15"/>
    <s v="Weekday"/>
    <x v="1"/>
    <n v="10"/>
    <n v="2024"/>
    <s v="Oct-2024"/>
    <x v="12"/>
    <s v="Sling Bag"/>
    <x v="16"/>
    <s v="TrendMart Warangal High Street"/>
    <x v="2"/>
    <s v="Venkat Mudaliar"/>
    <x v="1"/>
    <s v="Anil Reddy"/>
    <n v="10"/>
    <d v="2024-10-01T00:00:00"/>
    <x v="126"/>
    <n v="0.20143799352343381"/>
    <x v="4"/>
  </r>
  <r>
    <s v="INV102774"/>
    <x v="76"/>
    <s v="CUST0807"/>
    <s v="PRD0068"/>
    <s v="STR062"/>
    <s v="EMP0026"/>
    <n v="2"/>
    <n v="1495.84"/>
    <n v="25"/>
    <n v="747.92"/>
    <n v="12"/>
    <n v="269.25"/>
    <n v="2513.0100000000002"/>
    <n v="2388.2800000000002"/>
    <n v="-144.51999999999998"/>
    <x v="4"/>
    <x v="4"/>
    <x v="0"/>
    <x v="0"/>
    <s v="20:13"/>
    <s v="Weekday"/>
    <x v="1"/>
    <n v="10"/>
    <n v="2024"/>
    <s v="Oct-2024"/>
    <x v="5"/>
    <s v="Skinny Fit"/>
    <x v="26"/>
    <s v="TrendMart Vijayawada Standard"/>
    <x v="0"/>
    <s v="Nisha Rao"/>
    <x v="0"/>
    <s v="Sunita Ramachandran"/>
    <n v="10"/>
    <d v="2024-10-01T00:00:00"/>
    <x v="162"/>
    <n v="-5.7508724597196179E-2"/>
    <x v="1"/>
  </r>
  <r>
    <s v="INV102775"/>
    <x v="343"/>
    <s v="CUST0543"/>
    <s v="PRD0121"/>
    <s v="STR052"/>
    <s v="EMP0063"/>
    <n v="1"/>
    <n v="5395.29"/>
    <n v="5"/>
    <n v="269.76"/>
    <n v="12"/>
    <n v="615.05999999999995"/>
    <n v="5740.59"/>
    <n v="3850.97"/>
    <n v="1274.5600000000004"/>
    <x v="0"/>
    <x v="0"/>
    <x v="1"/>
    <x v="0"/>
    <s v="10:07"/>
    <s v="Weekend"/>
    <x v="3"/>
    <n v="7"/>
    <n v="2024"/>
    <s v="Jul-2024"/>
    <x v="9"/>
    <s v="Analog Watch"/>
    <x v="21"/>
    <s v="TrendMart Guntur High Street"/>
    <x v="0"/>
    <s v="Manoj Raman"/>
    <x v="0"/>
    <s v="Anusuya Subramaniam"/>
    <n v="7"/>
    <d v="2024-07-01T00:00:00"/>
    <x v="164"/>
    <n v="0.22202595900421393"/>
    <x v="2"/>
  </r>
  <r>
    <s v="INV102776"/>
    <x v="119"/>
    <s v="CUST0391"/>
    <s v="PRD0066"/>
    <s v="STR099"/>
    <s v="EMP0204"/>
    <n v="0"/>
    <n v="1333.71"/>
    <n v="20"/>
    <n v="0"/>
    <n v="12"/>
    <n v="0"/>
    <n v="0"/>
    <n v="0"/>
    <n v="0"/>
    <x v="2"/>
    <x v="2"/>
    <x v="1"/>
    <x v="0"/>
    <s v="15:07"/>
    <s v="Weekday"/>
    <x v="3"/>
    <n v="7"/>
    <n v="2024"/>
    <s v="Jul-2024"/>
    <x v="18"/>
    <s v="Leather Wallet"/>
    <x v="38"/>
    <s v="TrendMart Khammam Standard"/>
    <x v="2"/>
    <s v="Rajesh Mishra"/>
    <x v="0"/>
    <s v="Rahul Krishnan"/>
    <n v="7"/>
    <d v="2024-07-01T00:00:00"/>
    <x v="179"/>
    <n v="0"/>
    <x v="3"/>
  </r>
  <r>
    <s v="INV102777"/>
    <x v="348"/>
    <s v="CUST0632"/>
    <s v="PRD0099"/>
    <s v="STR065"/>
    <s v="EMP0255"/>
    <n v="2"/>
    <n v="1095.49"/>
    <n v="10"/>
    <n v="219.1"/>
    <n v="12"/>
    <n v="236.63"/>
    <n v="2208.5100000000002"/>
    <n v="1401.86"/>
    <n v="570.02000000000032"/>
    <x v="2"/>
    <x v="2"/>
    <x v="0"/>
    <x v="0"/>
    <s v="16:16"/>
    <s v="Weekend"/>
    <x v="3"/>
    <n v="7"/>
    <n v="2024"/>
    <s v="Jul-2024"/>
    <x v="7"/>
    <s v="Skinny Fit"/>
    <x v="9"/>
    <s v="TrendMart Guntur Flagship"/>
    <x v="0"/>
    <s v="Sangeeta Mishra"/>
    <x v="0"/>
    <s v="Venkat Sharma"/>
    <n v="7"/>
    <d v="2024-07-01T00:00:00"/>
    <x v="199"/>
    <n v="0.25810161602166176"/>
    <x v="0"/>
  </r>
  <r>
    <s v="INV102778"/>
    <x v="332"/>
    <s v="CUST0681"/>
    <s v="PRD0206"/>
    <s v="STR104"/>
    <s v="EMP0132"/>
    <n v="1"/>
    <n v="716.06"/>
    <n v="0"/>
    <n v="0"/>
    <n v="5"/>
    <n v="35.799999999999997"/>
    <n v="751.86"/>
    <n v="500.08"/>
    <n v="215.98000000000002"/>
    <x v="3"/>
    <x v="3"/>
    <x v="0"/>
    <x v="0"/>
    <s v="20:45"/>
    <s v="Weekend"/>
    <x v="8"/>
    <n v="3"/>
    <n v="2025"/>
    <s v="Mar-2025"/>
    <x v="17"/>
    <s v="Track Pant"/>
    <x v="37"/>
    <s v="TrendMart Kochi High Street"/>
    <x v="1"/>
    <s v="Sangeeta Prasad"/>
    <x v="1"/>
    <s v="Vasanthi Gupta"/>
    <n v="15"/>
    <d v="2025-03-01T00:00:00"/>
    <x v="234"/>
    <n v="0.28726092623626742"/>
    <x v="2"/>
  </r>
  <r>
    <s v="INV102779"/>
    <x v="302"/>
    <s v="CUST0385"/>
    <s v="PRD0168"/>
    <s v="STR111"/>
    <s v="EMP0147"/>
    <n v="2"/>
    <n v="2016.32"/>
    <n v="20"/>
    <n v="806.53"/>
    <n v="12"/>
    <n v="387.13"/>
    <n v="3613.24"/>
    <n v="2731.3"/>
    <n v="494.8099999999996"/>
    <x v="4"/>
    <x v="4"/>
    <x v="0"/>
    <x v="0"/>
    <s v="19:10"/>
    <s v="Weekday"/>
    <x v="2"/>
    <n v="5"/>
    <n v="2024"/>
    <s v="May-2024"/>
    <x v="12"/>
    <s v="Backpack"/>
    <x v="14"/>
    <s v="TrendMart Kurnool Outlet"/>
    <x v="0"/>
    <s v="Selvam Varma"/>
    <x v="1"/>
    <s v="Yogesh Chettiar"/>
    <n v="5"/>
    <d v="2024-05-01T00:00:00"/>
    <x v="229"/>
    <n v="0.13694357418826306"/>
    <x v="3"/>
  </r>
  <r>
    <s v="INV102780"/>
    <x v="204"/>
    <s v="CUST0564"/>
    <s v="PRD0081"/>
    <s v="STR115"/>
    <s v="EMP0205"/>
    <n v="2"/>
    <n v="7312.52"/>
    <n v="30"/>
    <n v="4387.51"/>
    <n v="3"/>
    <n v="307.13"/>
    <n v="10544.66"/>
    <n v="9525.52"/>
    <n v="712.00999999999942"/>
    <x v="2"/>
    <x v="2"/>
    <x v="1"/>
    <x v="0"/>
    <s v="15:29"/>
    <s v="Weekend"/>
    <x v="7"/>
    <n v="9"/>
    <n v="2024"/>
    <s v="Sep-2024"/>
    <x v="14"/>
    <s v="Earrings"/>
    <x v="21"/>
    <s v="TrendMart Bengaluru Standard"/>
    <x v="2"/>
    <s v="Kiran Mishra"/>
    <x v="3"/>
    <s v="Malini Gowda"/>
    <n v="9"/>
    <d v="2024-09-01T00:00:00"/>
    <x v="118"/>
    <n v="6.7523277184849906E-2"/>
    <x v="1"/>
  </r>
  <r>
    <s v="INV102781"/>
    <x v="224"/>
    <s v="CUST0042"/>
    <s v="PRD0084"/>
    <s v="STR006"/>
    <s v="EMP0170"/>
    <n v="1"/>
    <n v="1367.23"/>
    <n v="30"/>
    <n v="410.17"/>
    <n v="12"/>
    <n v="114.85"/>
    <n v="1071.9100000000001"/>
    <n v="1073.45"/>
    <n v="-116.38999999999996"/>
    <x v="0"/>
    <x v="0"/>
    <x v="1"/>
    <x v="0"/>
    <s v="20:16"/>
    <s v="Weekday"/>
    <x v="11"/>
    <n v="8"/>
    <n v="2024"/>
    <s v="Aug-2024"/>
    <x v="7"/>
    <s v="Bootcut"/>
    <x v="29"/>
    <s v="TrendMart Vellore Standard"/>
    <x v="1"/>
    <s v="Varsha Nair"/>
    <x v="3"/>
    <s v="Jyothi Prasad"/>
    <n v="8"/>
    <d v="2024-08-01T00:00:00"/>
    <x v="50"/>
    <n v="-0.10858187720984033"/>
    <x v="1"/>
  </r>
  <r>
    <s v="INV102782"/>
    <x v="2"/>
    <s v="CUST0321"/>
    <s v="PRD0056"/>
    <s v="STR020"/>
    <s v="EMP0276"/>
    <n v="1"/>
    <n v="1273.26"/>
    <n v="25"/>
    <n v="318.31"/>
    <n v="12"/>
    <n v="114.59"/>
    <n v="1069.54"/>
    <n v="1015.72"/>
    <n v="-60.770000000000067"/>
    <x v="1"/>
    <x v="1"/>
    <x v="1"/>
    <x v="0"/>
    <s v="17:36"/>
    <s v="Weekday"/>
    <x v="0"/>
    <n v="12"/>
    <n v="2024"/>
    <s v="Dec-2024"/>
    <x v="15"/>
    <s v="Muffler"/>
    <x v="34"/>
    <s v="TrendMart Guntur Standard"/>
    <x v="0"/>
    <s v="Bharathi Rao"/>
    <x v="0"/>
    <s v="Manoj Ramachandran"/>
    <n v="12"/>
    <d v="2024-12-01T00:00:00"/>
    <x v="116"/>
    <n v="-5.6818819305495885E-2"/>
    <x v="1"/>
  </r>
  <r>
    <s v="INV102783"/>
    <x v="56"/>
    <s v="CUST0051"/>
    <s v="PRD0159"/>
    <s v="STR024"/>
    <s v="EMP0086"/>
    <n v="3"/>
    <n v="824.63"/>
    <n v="25"/>
    <n v="618.47"/>
    <n v="5"/>
    <n v="92.77"/>
    <n v="1948.19"/>
    <n v="1974.57"/>
    <n v="-119.14999999999988"/>
    <x v="0"/>
    <x v="0"/>
    <x v="0"/>
    <x v="1"/>
    <s v="10:40"/>
    <s v="Weekday"/>
    <x v="4"/>
    <n v="2"/>
    <n v="2025"/>
    <s v="Feb-2025"/>
    <x v="5"/>
    <s v="Skinny Fit"/>
    <x v="44"/>
    <s v="TrendMart Nellore Standard"/>
    <x v="0"/>
    <s v="Eswar Sharma"/>
    <x v="0"/>
    <s v="Anil Reddy"/>
    <n v="14"/>
    <d v="2025-02-01T00:00:00"/>
    <x v="212"/>
    <n v="-6.1159332508636158E-2"/>
    <x v="1"/>
  </r>
  <r>
    <s v="INV102784"/>
    <x v="183"/>
    <s v="CUST0515"/>
    <s v="PRD0112"/>
    <s v="STR066"/>
    <s v="EMP0255"/>
    <n v="1"/>
    <n v="2171.7199999999998"/>
    <n v="20"/>
    <n v="434.34"/>
    <n v="12"/>
    <n v="208.49"/>
    <n v="1945.87"/>
    <n v="1676.92"/>
    <n v="60.459999999999809"/>
    <x v="0"/>
    <x v="0"/>
    <x v="0"/>
    <x v="0"/>
    <s v="18:07"/>
    <s v="Weekday"/>
    <x v="4"/>
    <n v="2"/>
    <n v="2025"/>
    <s v="Feb-2025"/>
    <x v="16"/>
    <s v="Sherwani"/>
    <x v="27"/>
    <s v="TrendMart Dindigul Standard"/>
    <x v="1"/>
    <s v="Saranya Hegde"/>
    <x v="3"/>
    <s v="Venkat Sharma"/>
    <n v="14"/>
    <d v="2025-02-01T00:00:00"/>
    <x v="147"/>
    <n v="3.1070934851762867E-2"/>
    <x v="3"/>
  </r>
  <r>
    <s v="INV102785"/>
    <x v="179"/>
    <s v="CUST0056"/>
    <s v="PRD0246"/>
    <s v="STR052"/>
    <s v="EMP0170"/>
    <n v="4"/>
    <n v="1090.9000000000001"/>
    <n v="5"/>
    <n v="218.18"/>
    <n v="12"/>
    <n v="497.45"/>
    <n v="4642.87"/>
    <n v="2976"/>
    <n v="1169.4199999999998"/>
    <x v="3"/>
    <x v="3"/>
    <x v="0"/>
    <x v="0"/>
    <s v="10:42"/>
    <s v="Weekday"/>
    <x v="5"/>
    <n v="6"/>
    <n v="2024"/>
    <s v="Jun-2024"/>
    <x v="0"/>
    <s v="Printed Kurti"/>
    <x v="1"/>
    <s v="TrendMart Guntur High Street"/>
    <x v="0"/>
    <s v="Uma Nair"/>
    <x v="1"/>
    <s v="Jyothi Prasad"/>
    <n v="6"/>
    <d v="2024-06-01T00:00:00"/>
    <x v="228"/>
    <n v="0.2518743794247954"/>
    <x v="2"/>
  </r>
  <r>
    <s v="INV102786"/>
    <x v="149"/>
    <s v="CUST0136"/>
    <s v="PRD0050"/>
    <s v="STR120"/>
    <s v="EMP0121"/>
    <n v="4"/>
    <n v="1219.0899999999999"/>
    <n v="5"/>
    <n v="243.82"/>
    <n v="12"/>
    <n v="555.9"/>
    <n v="5188.4399999999996"/>
    <n v="3078.52"/>
    <n v="1554.0199999999995"/>
    <x v="2"/>
    <x v="2"/>
    <x v="0"/>
    <x v="0"/>
    <s v="14:07"/>
    <s v="Weekend"/>
    <x v="0"/>
    <n v="12"/>
    <n v="2024"/>
    <s v="Dec-2024"/>
    <x v="8"/>
    <s v="A-Line Dress"/>
    <x v="28"/>
    <s v="TrendMart Karimnagar Standard"/>
    <x v="2"/>
    <s v="Latha Gounder"/>
    <x v="3"/>
    <s v="Yamini Pandian"/>
    <n v="12"/>
    <d v="2024-12-01T00:00:00"/>
    <x v="144"/>
    <n v="0.29951584676704357"/>
    <x v="2"/>
  </r>
  <r>
    <s v="INV102787"/>
    <x v="217"/>
    <s v="CUST0505"/>
    <s v="PRD0082"/>
    <s v="STR096"/>
    <s v="EMP0001"/>
    <n v="1"/>
    <n v="2962.64"/>
    <n v="15"/>
    <n v="444.4"/>
    <n v="12"/>
    <n v="302.19"/>
    <n v="2820.43"/>
    <n v="2151.34"/>
    <n v="366.89999999999969"/>
    <x v="2"/>
    <x v="2"/>
    <x v="1"/>
    <x v="0"/>
    <s v="13:51"/>
    <s v="Weekday"/>
    <x v="3"/>
    <n v="7"/>
    <n v="2024"/>
    <s v="Jul-2024"/>
    <x v="12"/>
    <s v="Sling Bag"/>
    <x v="33"/>
    <s v="TrendMart Mangaluru Mall Kiosk"/>
    <x v="2"/>
    <s v="Kannan Achari"/>
    <x v="0"/>
    <s v="Charulatha Kumar"/>
    <n v="7"/>
    <d v="2024-07-01T00:00:00"/>
    <x v="59"/>
    <n v="0.13008654708679163"/>
    <x v="4"/>
  </r>
  <r>
    <s v="INV102788"/>
    <x v="59"/>
    <s v="CUST0191"/>
    <s v="PRD0046"/>
    <s v="STR024"/>
    <s v="EMP0141"/>
    <n v="5"/>
    <n v="1557.56"/>
    <n v="10"/>
    <n v="778.78"/>
    <n v="12"/>
    <n v="841.08"/>
    <n v="7850.1"/>
    <n v="5237.3999999999996"/>
    <n v="1771.6200000000008"/>
    <x v="0"/>
    <x v="0"/>
    <x v="0"/>
    <x v="0"/>
    <s v="12:00"/>
    <s v="Weekday"/>
    <x v="1"/>
    <n v="10"/>
    <n v="2024"/>
    <s v="Oct-2024"/>
    <x v="7"/>
    <s v="Skinny Fit"/>
    <x v="26"/>
    <s v="TrendMart Nellore Standard"/>
    <x v="0"/>
    <s v="Prakash Singh"/>
    <x v="3"/>
    <s v="Dhruv Mishra"/>
    <n v="10"/>
    <d v="2024-10-01T00:00:00"/>
    <x v="45"/>
    <n v="0.22568120151335661"/>
    <x v="0"/>
  </r>
  <r>
    <s v="INV102789"/>
    <x v="356"/>
    <s v="CUST0511"/>
    <s v="PRD0168"/>
    <s v="STR004"/>
    <s v="EMP0100"/>
    <n v="1"/>
    <n v="2203.09"/>
    <n v="10"/>
    <n v="220.31"/>
    <n v="12"/>
    <n v="237.93"/>
    <n v="2220.71"/>
    <n v="1365.65"/>
    <n v="617.12999999999988"/>
    <x v="2"/>
    <x v="2"/>
    <x v="1"/>
    <x v="0"/>
    <s v="20:28"/>
    <s v="Weekend"/>
    <x v="8"/>
    <n v="3"/>
    <n v="2025"/>
    <s v="Mar-2025"/>
    <x v="12"/>
    <s v="Backpack"/>
    <x v="14"/>
    <s v="TrendMart Kalaburagi Mall Kiosk"/>
    <x v="2"/>
    <s v="Tarun Hegde"/>
    <x v="0"/>
    <s v="Priya Balasubramaniam"/>
    <n v="15"/>
    <d v="2025-03-01T00:00:00"/>
    <x v="229"/>
    <n v="0.27789760932314433"/>
    <x v="0"/>
  </r>
  <r>
    <s v="INV102790"/>
    <x v="12"/>
    <s v="CUST0394"/>
    <s v="PRD0043"/>
    <s v="STR078"/>
    <s v="EMP0206"/>
    <n v="2"/>
    <n v="3025.06"/>
    <n v="10"/>
    <n v="605.01"/>
    <n v="12"/>
    <n v="653.41"/>
    <n v="6098.52"/>
    <n v="4068.02"/>
    <n v="1377.0900000000006"/>
    <x v="5"/>
    <x v="5"/>
    <x v="0"/>
    <x v="1"/>
    <s v="14:36"/>
    <s v="Weekday"/>
    <x v="7"/>
    <n v="9"/>
    <n v="2024"/>
    <s v="Sep-2024"/>
    <x v="12"/>
    <s v="Sling Bag"/>
    <x v="20"/>
    <s v="TrendMart Vellore Standard"/>
    <x v="1"/>
    <s v="Anand Nair"/>
    <x v="1"/>
    <s v="Arjun Krishnan"/>
    <n v="9"/>
    <d v="2024-09-01T00:00:00"/>
    <x v="63"/>
    <n v="0.22580724503650074"/>
    <x v="0"/>
  </r>
  <r>
    <s v="INV102791"/>
    <x v="247"/>
    <s v="CUST0088"/>
    <s v="PRD0124"/>
    <s v="STR044"/>
    <s v="EMP0206"/>
    <n v="1"/>
    <n v="807.78"/>
    <n v="5"/>
    <n v="40.39"/>
    <n v="5"/>
    <n v="38.369999999999997"/>
    <n v="805.76"/>
    <n v="499.31"/>
    <n v="268.08"/>
    <x v="4"/>
    <x v="4"/>
    <x v="0"/>
    <x v="0"/>
    <s v="15:21"/>
    <s v="Weekend"/>
    <x v="8"/>
    <n v="3"/>
    <n v="2025"/>
    <s v="Mar-2025"/>
    <x v="13"/>
    <s v="Kids Shorts"/>
    <x v="9"/>
    <s v="TrendMart Warangal High Street"/>
    <x v="2"/>
    <s v="Harini Venkatesan"/>
    <x v="1"/>
    <s v="Arjun Krishnan"/>
    <n v="15"/>
    <d v="2025-03-01T00:00:00"/>
    <x v="23"/>
    <n v="0.33270452740270057"/>
    <x v="2"/>
  </r>
  <r>
    <s v="INV102792"/>
    <x v="309"/>
    <s v="CUST0268"/>
    <s v="PRD0248"/>
    <s v="STR086"/>
    <s v="EMP0008"/>
    <n v="4"/>
    <n v="1200.0999999999999"/>
    <n v="0"/>
    <n v="0"/>
    <n v="12"/>
    <n v="576.04999999999995"/>
    <n v="5376.45"/>
    <n v="3269.32"/>
    <n v="1531.0799999999997"/>
    <x v="0"/>
    <x v="0"/>
    <x v="0"/>
    <x v="1"/>
    <s v="16:14"/>
    <s v="Weekday"/>
    <x v="7"/>
    <n v="9"/>
    <n v="2024"/>
    <s v="Sep-2024"/>
    <x v="5"/>
    <s v="Skinny Fit"/>
    <x v="41"/>
    <s v="TrendMart Thiruvananthapuram Outlet"/>
    <x v="1"/>
    <s v="Ashok Pillai"/>
    <x v="0"/>
    <s v="Deepak Kamath"/>
    <n v="9"/>
    <d v="2024-09-01T00:00:00"/>
    <x v="178"/>
    <n v="0.28477526992718238"/>
    <x v="2"/>
  </r>
  <r>
    <s v="INV102793"/>
    <x v="197"/>
    <s v="CUST0427"/>
    <s v="PRD0050"/>
    <s v="STR068"/>
    <s v="EMP0086"/>
    <n v="1"/>
    <n v="1134.82"/>
    <n v="15"/>
    <n v="170.22"/>
    <n v="12"/>
    <n v="115.75"/>
    <n v="1080.3499999999999"/>
    <n v="769.63"/>
    <n v="194.96999999999991"/>
    <x v="1"/>
    <x v="1"/>
    <x v="0"/>
    <x v="0"/>
    <s v="10:17"/>
    <s v="Weekday"/>
    <x v="1"/>
    <n v="10"/>
    <n v="2024"/>
    <s v="Oct-2024"/>
    <x v="8"/>
    <s v="A-Line Dress"/>
    <x v="28"/>
    <s v="TrendMart Madurai Mall Kiosk"/>
    <x v="1"/>
    <s v="Jaya Naicker"/>
    <x v="0"/>
    <s v="Anil Reddy"/>
    <n v="10"/>
    <d v="2024-10-01T00:00:00"/>
    <x v="144"/>
    <n v="0.18046929235895767"/>
    <x v="4"/>
  </r>
  <r>
    <s v="INV102794"/>
    <x v="33"/>
    <s v="CUST0835"/>
    <s v="PRD0156"/>
    <s v="STR046"/>
    <s v="EMP0173"/>
    <n v="5"/>
    <n v="1329.26"/>
    <n v="0"/>
    <n v="0"/>
    <n v="12"/>
    <n v="797.56"/>
    <n v="7443.86"/>
    <n v="4466.8500000000004"/>
    <n v="2179.4499999999994"/>
    <x v="2"/>
    <x v="2"/>
    <x v="0"/>
    <x v="0"/>
    <s v="20:32"/>
    <s v="Weekday"/>
    <x v="5"/>
    <n v="6"/>
    <n v="2024"/>
    <s v="Jun-2024"/>
    <x v="0"/>
    <s v="A-Line Kurti"/>
    <x v="34"/>
    <s v="TrendMart Hyderabad High Street"/>
    <x v="2"/>
    <s v="Latha Iyer"/>
    <x v="3"/>
    <s v="Logesh Gopalakrishnan"/>
    <n v="6"/>
    <d v="2024-06-01T00:00:00"/>
    <x v="197"/>
    <n v="0.29278492610016837"/>
    <x v="2"/>
  </r>
  <r>
    <s v="INV102795"/>
    <x v="317"/>
    <s v="CUST0309"/>
    <s v="PRD0130"/>
    <s v="STR078"/>
    <s v="EMP0206"/>
    <n v="3"/>
    <n v="1357.23"/>
    <n v="10"/>
    <n v="407.17"/>
    <n v="12"/>
    <n v="439.74"/>
    <n v="4104.26"/>
    <n v="2886.51"/>
    <n v="778.01"/>
    <x v="1"/>
    <x v="1"/>
    <x v="0"/>
    <x v="0"/>
    <s v="21:56"/>
    <s v="Weekday"/>
    <x v="2"/>
    <n v="5"/>
    <n v="2024"/>
    <s v="May-2024"/>
    <x v="2"/>
    <s v="Cotton Saree"/>
    <x v="47"/>
    <s v="TrendMart Vellore Standard"/>
    <x v="1"/>
    <s v="Srinivas Gopalakrishnan"/>
    <x v="1"/>
    <s v="Arjun Krishnan"/>
    <n v="5"/>
    <d v="2024-05-01T00:00:00"/>
    <x v="132"/>
    <n v="0.189561577482908"/>
    <x v="0"/>
  </r>
  <r>
    <s v="INV102796"/>
    <x v="255"/>
    <s v="CUST0752"/>
    <s v="PRD0043"/>
    <s v="STR120"/>
    <s v="EMP0026"/>
    <n v="1"/>
    <n v="2964.33"/>
    <n v="0"/>
    <n v="0"/>
    <n v="12"/>
    <n v="355.72"/>
    <n v="3320.05"/>
    <n v="2034.01"/>
    <n v="930.32000000000016"/>
    <x v="3"/>
    <x v="3"/>
    <x v="0"/>
    <x v="1"/>
    <s v="19:33"/>
    <s v="Weekday"/>
    <x v="9"/>
    <n v="11"/>
    <n v="2024"/>
    <s v="Nov-2024"/>
    <x v="12"/>
    <s v="Sling Bag"/>
    <x v="20"/>
    <s v="TrendMart Karimnagar Standard"/>
    <x v="2"/>
    <s v="Hariharan Iyer"/>
    <x v="1"/>
    <s v="Sunita Ramachandran"/>
    <n v="11"/>
    <d v="2024-11-01T00:00:00"/>
    <x v="63"/>
    <n v="0.2802126473998886"/>
    <x v="2"/>
  </r>
  <r>
    <s v="INV102797"/>
    <x v="247"/>
    <s v="CUST0069"/>
    <s v="PRD0216"/>
    <s v="STR038"/>
    <s v="EMP0194"/>
    <n v="2"/>
    <n v="1175.8"/>
    <n v="0"/>
    <n v="0"/>
    <n v="12"/>
    <n v="282.19"/>
    <n v="2633.79"/>
    <n v="1657.04"/>
    <n v="694.56"/>
    <x v="0"/>
    <x v="0"/>
    <x v="0"/>
    <x v="0"/>
    <s v="20:42"/>
    <s v="Weekend"/>
    <x v="8"/>
    <n v="3"/>
    <n v="2025"/>
    <s v="Mar-2025"/>
    <x v="7"/>
    <s v="Jeggings"/>
    <x v="38"/>
    <s v="TrendMart Tumakuru Standard"/>
    <x v="2"/>
    <s v="Karunakaran Nair"/>
    <x v="0"/>
    <s v="Pranav Reddy"/>
    <n v="15"/>
    <d v="2025-03-01T00:00:00"/>
    <x v="157"/>
    <n v="0.26371122982470124"/>
    <x v="2"/>
  </r>
  <r>
    <s v="INV102798"/>
    <x v="354"/>
    <s v="CUST0791"/>
    <s v="PRD0177"/>
    <s v="STR091"/>
    <s v="EMP0285"/>
    <n v="2"/>
    <n v="857.43"/>
    <n v="30"/>
    <n v="514.46"/>
    <n v="5"/>
    <n v="60.02"/>
    <n v="1260.42"/>
    <n v="1259.44"/>
    <n v="-59.039999999999985"/>
    <x v="2"/>
    <x v="2"/>
    <x v="0"/>
    <x v="1"/>
    <s v="16:21"/>
    <s v="Weekday"/>
    <x v="6"/>
    <n v="1"/>
    <n v="2025"/>
    <s v="Jan-2025"/>
    <x v="10"/>
    <s v="Crop Top"/>
    <x v="28"/>
    <s v="TrendMart Nizamabad Standard"/>
    <x v="2"/>
    <s v="Uma Murthy"/>
    <x v="2"/>
    <s v="Chandran Krishnan"/>
    <n v="13"/>
    <d v="2025-01-01T00:00:00"/>
    <x v="73"/>
    <n v="-4.6841529014138128E-2"/>
    <x v="1"/>
  </r>
  <r>
    <s v="INV102799"/>
    <x v="17"/>
    <s v="CUST0356"/>
    <s v="PRD0207"/>
    <s v="STR008"/>
    <s v="EMP0015"/>
    <n v="3"/>
    <n v="4509.2"/>
    <n v="30"/>
    <n v="4058.28"/>
    <n v="12"/>
    <n v="1136.32"/>
    <n v="10605.64"/>
    <n v="9069.39"/>
    <n v="399.93000000000006"/>
    <x v="0"/>
    <x v="0"/>
    <x v="0"/>
    <x v="1"/>
    <s v="16:58"/>
    <s v="Weekday"/>
    <x v="2"/>
    <n v="5"/>
    <n v="2024"/>
    <s v="May-2024"/>
    <x v="2"/>
    <s v="Georgette Saree"/>
    <x v="3"/>
    <s v="TrendMart Kochi Mall Kiosk"/>
    <x v="1"/>
    <s v="Pranav Chettiar"/>
    <x v="3"/>
    <s v="Vikram Bhat"/>
    <n v="5"/>
    <d v="2024-05-01T00:00:00"/>
    <x v="193"/>
    <n v="3.7709181152669718E-2"/>
    <x v="1"/>
  </r>
  <r>
    <s v="INV102800"/>
    <x v="285"/>
    <s v="CUST0539"/>
    <s v="PRD0234"/>
    <s v="STR111"/>
    <s v="EMP0207"/>
    <n v="3"/>
    <n v="1148.28"/>
    <n v="0"/>
    <n v="0"/>
    <n v="12"/>
    <n v="413.38"/>
    <n v="3858.22"/>
    <n v="2446.35"/>
    <n v="998.4899999999999"/>
    <x v="0"/>
    <x v="0"/>
    <x v="1"/>
    <x v="0"/>
    <s v="11:38"/>
    <s v="Weekend"/>
    <x v="0"/>
    <n v="12"/>
    <n v="2024"/>
    <s v="Dec-2024"/>
    <x v="18"/>
    <s v="Card Holder"/>
    <x v="48"/>
    <s v="TrendMart Kurnool Outlet"/>
    <x v="0"/>
    <s v="Baskar Reddy"/>
    <x v="3"/>
    <s v="Chitra Bhat"/>
    <n v="12"/>
    <d v="2024-12-01T00:00:00"/>
    <x v="155"/>
    <n v="0.25879550673626694"/>
    <x v="2"/>
  </r>
  <r>
    <s v="INV102801"/>
    <x v="37"/>
    <s v="CUST0238"/>
    <s v="PRD0186"/>
    <s v="STR110"/>
    <s v="EMP0008"/>
    <n v="2"/>
    <n v="959.33"/>
    <n v="25"/>
    <n v="479.67"/>
    <n v="5"/>
    <n v="71.95"/>
    <n v="1510.94"/>
    <n v="1146.18"/>
    <n v="292.81"/>
    <x v="0"/>
    <x v="0"/>
    <x v="0"/>
    <x v="0"/>
    <s v="11:28"/>
    <s v="Weekend"/>
    <x v="0"/>
    <n v="12"/>
    <n v="2024"/>
    <s v="Dec-2024"/>
    <x v="0"/>
    <s v="Anarkali Kurti"/>
    <x v="8"/>
    <s v="TrendMart Thoothukudi Outlet"/>
    <x v="1"/>
    <s v="Vidya Kumar"/>
    <x v="1"/>
    <s v="Deepak Kamath"/>
    <n v="12"/>
    <d v="2024-12-01T00:00:00"/>
    <x v="48"/>
    <n v="0.19379326776708539"/>
    <x v="1"/>
  </r>
  <r>
    <s v="INV102802"/>
    <x v="148"/>
    <s v="CUST0355"/>
    <s v="PRD0021"/>
    <s v="STR063"/>
    <s v="EMP0215"/>
    <n v="2"/>
    <n v="1342.67"/>
    <n v="5"/>
    <n v="134.27000000000001"/>
    <n v="12"/>
    <n v="306.13"/>
    <n v="2857.2"/>
    <n v="1763.86"/>
    <n v="787.20999999999992"/>
    <x v="0"/>
    <x v="0"/>
    <x v="0"/>
    <x v="1"/>
    <s v="21:13"/>
    <s v="Weekend"/>
    <x v="2"/>
    <n v="5"/>
    <n v="2024"/>
    <s v="May-2024"/>
    <x v="17"/>
    <s v="Track Pant"/>
    <x v="0"/>
    <s v="TrendMart Shivamogga Mall Kiosk"/>
    <x v="2"/>
    <s v="Suresh Iyengar"/>
    <x v="3"/>
    <s v="Praveen Gupta"/>
    <n v="5"/>
    <d v="2024-05-01T00:00:00"/>
    <x v="127"/>
    <n v="0.27551798964020718"/>
    <x v="2"/>
  </r>
  <r>
    <s v="INV102803"/>
    <x v="306"/>
    <s v="Missing Customer Id"/>
    <s v="PRD0035"/>
    <s v="STR062"/>
    <s v="EMP0072"/>
    <n v="4"/>
    <n v="958.34"/>
    <n v="0"/>
    <n v="0"/>
    <n v="5"/>
    <n v="191.67"/>
    <n v="4025.03"/>
    <n v="2159.04"/>
    <n v="1674.3200000000002"/>
    <x v="0"/>
    <x v="0"/>
    <x v="0"/>
    <x v="0"/>
    <s v="18:21"/>
    <s v="Weekend"/>
    <x v="5"/>
    <n v="6"/>
    <n v="2024"/>
    <s v="Jun-2024"/>
    <x v="0"/>
    <s v="Printed Kurti"/>
    <x v="1"/>
    <s v="TrendMart Vijayawada Standard"/>
    <x v="0"/>
    <s v="Unknown"/>
    <x v="4"/>
    <s v="Anitha Ramachandran"/>
    <n v="6"/>
    <d v="2024-06-01T00:00:00"/>
    <x v="4"/>
    <n v="0.41597702377373585"/>
    <x v="2"/>
  </r>
  <r>
    <s v="INV102804"/>
    <x v="179"/>
    <s v="CUST0190"/>
    <s v="PRD0100"/>
    <s v="STR103"/>
    <s v="EMP0160"/>
    <n v="1"/>
    <n v="5818.2"/>
    <n v="25"/>
    <n v="1454.55"/>
    <n v="12"/>
    <n v="523.64"/>
    <n v="4887.29"/>
    <n v="3970.86"/>
    <n v="392.78999999999985"/>
    <x v="3"/>
    <x v="3"/>
    <x v="0"/>
    <x v="0"/>
    <s v="10:16"/>
    <s v="Weekday"/>
    <x v="5"/>
    <n v="6"/>
    <n v="2024"/>
    <s v="Jun-2024"/>
    <x v="9"/>
    <s v="Analog Watch"/>
    <x v="9"/>
    <s v="TrendMart Alappuzha Outlet"/>
    <x v="1"/>
    <s v="Karunakaran Gounder"/>
    <x v="0"/>
    <s v="Ganesh Iyengar"/>
    <n v="6"/>
    <d v="2024-06-01T00:00:00"/>
    <x v="12"/>
    <n v="8.0369693633895234E-2"/>
    <x v="1"/>
  </r>
  <r>
    <s v="INV102805"/>
    <x v="111"/>
    <s v="CUST0081"/>
    <s v="PRD0099"/>
    <s v="STR096"/>
    <s v="EMP0073"/>
    <n v="2"/>
    <n v="925.4"/>
    <n v="15"/>
    <n v="277.62"/>
    <n v="5"/>
    <n v="78.66"/>
    <n v="1651.84"/>
    <n v="1401.86"/>
    <n v="171.32000000000002"/>
    <x v="3"/>
    <x v="3"/>
    <x v="0"/>
    <x v="0"/>
    <s v="14:15"/>
    <s v="Weekday"/>
    <x v="9"/>
    <n v="11"/>
    <n v="2024"/>
    <s v="Nov-2024"/>
    <x v="7"/>
    <s v="Skinny Fit"/>
    <x v="9"/>
    <s v="TrendMart Mangaluru Mall Kiosk"/>
    <x v="2"/>
    <s v="Padma Singh"/>
    <x v="2"/>
    <s v="Sathish Sundaram"/>
    <n v="11"/>
    <d v="2024-11-01T00:00:00"/>
    <x v="199"/>
    <n v="0.10371464548624566"/>
    <x v="4"/>
  </r>
  <r>
    <s v="INV102806"/>
    <x v="77"/>
    <s v="CUST0134"/>
    <s v="PRD0034"/>
    <s v="STR101"/>
    <s v="EMP0255"/>
    <n v="2"/>
    <n v="412.77"/>
    <n v="30"/>
    <n v="247.66"/>
    <n v="5"/>
    <n v="28.89"/>
    <n v="606.77"/>
    <n v="630.26"/>
    <n v="-52.38000000000001"/>
    <x v="1"/>
    <x v="1"/>
    <x v="1"/>
    <x v="0"/>
    <s v="17:18"/>
    <s v="Weekday"/>
    <x v="5"/>
    <n v="6"/>
    <n v="2024"/>
    <s v="Jun-2024"/>
    <x v="19"/>
    <s v="Casual Belt"/>
    <x v="8"/>
    <s v="TrendMart Thiruvananthapuram Standard"/>
    <x v="1"/>
    <s v="Neelam Natarajan"/>
    <x v="3"/>
    <s v="Venkat Sharma"/>
    <n v="6"/>
    <d v="2024-06-01T00:00:00"/>
    <x v="58"/>
    <n v="-8.6325955469123403E-2"/>
    <x v="1"/>
  </r>
  <r>
    <s v="INV102807"/>
    <x v="69"/>
    <s v="CUST0183"/>
    <s v="PRD0141"/>
    <s v="STR054"/>
    <s v="EMP0206"/>
    <n v="1"/>
    <n v="689.16"/>
    <n v="0"/>
    <n v="0"/>
    <n v="5"/>
    <n v="34.46"/>
    <n v="723.62"/>
    <n v="547.66999999999996"/>
    <n v="141.49000000000004"/>
    <x v="3"/>
    <x v="3"/>
    <x v="0"/>
    <x v="0"/>
    <s v="10:56"/>
    <s v="Weekday"/>
    <x v="2"/>
    <n v="5"/>
    <n v="2024"/>
    <s v="May-2024"/>
    <x v="10"/>
    <s v="Formal Top"/>
    <x v="12"/>
    <s v="TrendMart Thoothukudi Mall Kiosk"/>
    <x v="1"/>
    <s v="Lokesh Mudaliar"/>
    <x v="1"/>
    <s v="Arjun Krishnan"/>
    <n v="5"/>
    <d v="2024-05-01T00:00:00"/>
    <x v="62"/>
    <n v="0.19553080346037982"/>
    <x v="2"/>
  </r>
  <r>
    <s v="INV102808"/>
    <x v="210"/>
    <s v="CUST0769"/>
    <s v="PRD0075"/>
    <s v="STR069"/>
    <s v="EMP0009"/>
    <n v="1"/>
    <n v="970.91"/>
    <n v="30"/>
    <n v="291.27"/>
    <n v="5"/>
    <n v="33.979999999999997"/>
    <n v="713.62"/>
    <n v="692.53"/>
    <n v="-12.889999999999965"/>
    <x v="3"/>
    <x v="3"/>
    <x v="0"/>
    <x v="0"/>
    <s v="16:34"/>
    <s v="Weekday"/>
    <x v="9"/>
    <n v="11"/>
    <n v="2024"/>
    <s v="Nov-2024"/>
    <x v="7"/>
    <s v="Bootcut"/>
    <x v="7"/>
    <s v="TrendMart Erode Mall Kiosk"/>
    <x v="1"/>
    <s v="Rohit Rao"/>
    <x v="0"/>
    <s v="Vinod Hegde"/>
    <n v="11"/>
    <d v="2024-11-01T00:00:00"/>
    <x v="9"/>
    <n v="-1.8062834561811559E-2"/>
    <x v="1"/>
  </r>
  <r>
    <s v="INV102809"/>
    <x v="267"/>
    <s v="CUST0835"/>
    <s v="PRD0042"/>
    <s v="STR069"/>
    <s v="EMP0276"/>
    <n v="3"/>
    <n v="1485.47"/>
    <n v="0"/>
    <n v="0"/>
    <n v="12"/>
    <n v="534.77"/>
    <n v="4991.18"/>
    <n v="2936.04"/>
    <n v="1520.3700000000003"/>
    <x v="2"/>
    <x v="2"/>
    <x v="0"/>
    <x v="0"/>
    <s v="19:01"/>
    <s v="Weekend"/>
    <x v="8"/>
    <n v="3"/>
    <n v="2025"/>
    <s v="Mar-2025"/>
    <x v="17"/>
    <s v="Cargo"/>
    <x v="2"/>
    <s v="TrendMart Erode Mall Kiosk"/>
    <x v="1"/>
    <s v="Latha Iyer"/>
    <x v="3"/>
    <s v="Manoj Ramachandran"/>
    <n v="15"/>
    <d v="2025-03-01T00:00:00"/>
    <x v="82"/>
    <n v="0.30461133439387084"/>
    <x v="2"/>
  </r>
  <r>
    <s v="INV102810"/>
    <x v="233"/>
    <s v="CUST0371"/>
    <s v="PRD0135"/>
    <s v="STR107"/>
    <s v="EMP0002"/>
    <n v="2"/>
    <n v="2689.34"/>
    <n v="25"/>
    <n v="1344.67"/>
    <n v="12"/>
    <n v="484.08"/>
    <n v="4518.09"/>
    <n v="4409.92"/>
    <n v="-375.90999999999991"/>
    <x v="2"/>
    <x v="2"/>
    <x v="1"/>
    <x v="0"/>
    <s v="12:51"/>
    <s v="Weekday"/>
    <x v="4"/>
    <n v="2"/>
    <n v="2025"/>
    <s v="Feb-2025"/>
    <x v="3"/>
    <s v="Sandals"/>
    <x v="12"/>
    <s v="TrendMart Kochi High Street"/>
    <x v="1"/>
    <s v="Logesh Reddy"/>
    <x v="3"/>
    <s v="Girish Sundaram"/>
    <n v="14"/>
    <d v="2025-02-01T00:00:00"/>
    <x v="117"/>
    <n v="-8.3201087185071548E-2"/>
    <x v="1"/>
  </r>
  <r>
    <s v="INV102811"/>
    <x v="347"/>
    <s v="CUST0266"/>
    <s v="PRD0160"/>
    <s v="STR106"/>
    <s v="EMP0276"/>
    <n v="1"/>
    <n v="1109.1099999999999"/>
    <n v="0"/>
    <n v="0"/>
    <n v="12"/>
    <n v="133.09"/>
    <n v="1242.2"/>
    <n v="759"/>
    <n v="350.11"/>
    <x v="0"/>
    <x v="0"/>
    <x v="0"/>
    <x v="0"/>
    <s v="11:56"/>
    <s v="Weekday"/>
    <x v="11"/>
    <n v="8"/>
    <n v="2024"/>
    <s v="Aug-2024"/>
    <x v="7"/>
    <s v="Jeggings"/>
    <x v="18"/>
    <s v="TrendMart Vijayawada Outlet"/>
    <x v="0"/>
    <s v="Chandra Subramaniam"/>
    <x v="1"/>
    <s v="Manoj Ramachandran"/>
    <n v="8"/>
    <d v="2024-08-01T00:00:00"/>
    <x v="30"/>
    <n v="0.28184672355498308"/>
    <x v="2"/>
  </r>
  <r>
    <s v="INV102812"/>
    <x v="184"/>
    <s v="CUST0591"/>
    <s v="PRD0078"/>
    <s v="STR023"/>
    <s v="EMP0009"/>
    <n v="4"/>
    <n v="1116.5899999999999"/>
    <n v="10"/>
    <n v="446.64"/>
    <n v="12"/>
    <n v="482.37"/>
    <n v="4502.09"/>
    <n v="3313.76"/>
    <n v="705.95999999999992"/>
    <x v="2"/>
    <x v="2"/>
    <x v="0"/>
    <x v="0"/>
    <s v="19:17"/>
    <s v="Weekday"/>
    <x v="9"/>
    <n v="11"/>
    <n v="2024"/>
    <s v="Nov-2024"/>
    <x v="5"/>
    <s v="Regular Fit"/>
    <x v="5"/>
    <s v="TrendMart Thoothukudi High Street"/>
    <x v="1"/>
    <s v="Feroz Gupta"/>
    <x v="3"/>
    <s v="Vinod Hegde"/>
    <n v="11"/>
    <d v="2024-11-01T00:00:00"/>
    <x v="11"/>
    <n v="0.15680717178021761"/>
    <x v="0"/>
  </r>
  <r>
    <s v="INV102813"/>
    <x v="316"/>
    <s v="CUST0842"/>
    <s v="PRD0124"/>
    <s v="STR050"/>
    <s v="EMP0225"/>
    <n v="1"/>
    <n v="701.44"/>
    <n v="0"/>
    <n v="0"/>
    <n v="5"/>
    <n v="35.07"/>
    <n v="736.51"/>
    <n v="499.31"/>
    <n v="202.13"/>
    <x v="0"/>
    <x v="0"/>
    <x v="1"/>
    <x v="1"/>
    <s v="19:10"/>
    <s v="Weekday"/>
    <x v="4"/>
    <n v="2"/>
    <n v="2025"/>
    <s v="Feb-2025"/>
    <x v="13"/>
    <s v="Kids Shorts"/>
    <x v="9"/>
    <s v="TrendMart Thrissur High Street"/>
    <x v="1"/>
    <s v="Charulatha Murthy"/>
    <x v="1"/>
    <s v="Swathi Achari"/>
    <n v="14"/>
    <d v="2025-02-01T00:00:00"/>
    <x v="23"/>
    <n v="0.27444298108647541"/>
    <x v="2"/>
  </r>
  <r>
    <s v="INV102814"/>
    <x v="344"/>
    <s v="CUST0412"/>
    <s v="PRD0214"/>
    <s v="STR039"/>
    <s v="EMP0206"/>
    <n v="3"/>
    <n v="1076.0999999999999"/>
    <n v="25"/>
    <n v="807.08"/>
    <n v="12"/>
    <n v="290.55"/>
    <n v="2711.77"/>
    <n v="2161.59"/>
    <n v="259.62999999999982"/>
    <x v="1"/>
    <x v="1"/>
    <x v="1"/>
    <x v="0"/>
    <s v="14:04"/>
    <s v="Weekday"/>
    <x v="6"/>
    <n v="1"/>
    <n v="2025"/>
    <s v="Jan-2025"/>
    <x v="7"/>
    <s v="Straight Fit"/>
    <x v="7"/>
    <s v="TrendMart Bengaluru High Street"/>
    <x v="2"/>
    <s v="Akhila Raman"/>
    <x v="3"/>
    <s v="Arjun Krishnan"/>
    <n v="13"/>
    <d v="2025-01-01T00:00:00"/>
    <x v="71"/>
    <n v="9.5741895514737538E-2"/>
    <x v="1"/>
  </r>
  <r>
    <s v="INV102815"/>
    <x v="130"/>
    <s v="CUST0695"/>
    <s v="PRD0177"/>
    <s v="STR110"/>
    <s v="EMP0285"/>
    <n v="2"/>
    <n v="930.93"/>
    <n v="25"/>
    <n v="465.46"/>
    <n v="5"/>
    <n v="69.819999999999993"/>
    <n v="1466.22"/>
    <n v="1259.44"/>
    <n v="136.95999999999998"/>
    <x v="1"/>
    <x v="1"/>
    <x v="1"/>
    <x v="0"/>
    <s v="15:53"/>
    <s v="Weekend"/>
    <x v="1"/>
    <n v="10"/>
    <n v="2024"/>
    <s v="Oct-2024"/>
    <x v="10"/>
    <s v="Crop Top"/>
    <x v="28"/>
    <s v="TrendMart Thoothukudi Outlet"/>
    <x v="1"/>
    <s v="Vidya Achari"/>
    <x v="1"/>
    <s v="Chandran Krishnan"/>
    <n v="10"/>
    <d v="2024-10-01T00:00:00"/>
    <x v="73"/>
    <n v="9.341026585369179E-2"/>
    <x v="1"/>
  </r>
  <r>
    <s v="INV102816"/>
    <x v="230"/>
    <s v="CUST0225"/>
    <s v="PRD0224"/>
    <s v="STR015"/>
    <s v="EMP0160"/>
    <n v="4"/>
    <n v="4632.74"/>
    <n v="0"/>
    <n v="0"/>
    <n v="12"/>
    <n v="2223.7199999999998"/>
    <n v="20754.68"/>
    <n v="13483.2"/>
    <n v="5047.76"/>
    <x v="5"/>
    <x v="5"/>
    <x v="1"/>
    <x v="0"/>
    <s v="18:11"/>
    <s v="Weekday"/>
    <x v="9"/>
    <n v="11"/>
    <n v="2024"/>
    <s v="Nov-2024"/>
    <x v="2"/>
    <s v="Printed Saree"/>
    <x v="3"/>
    <s v="TrendMart Madurai Mall Kiosk"/>
    <x v="1"/>
    <s v="Vasanthi Prasad"/>
    <x v="3"/>
    <s v="Ganesh Iyengar"/>
    <n v="11"/>
    <d v="2024-11-01T00:00:00"/>
    <x v="3"/>
    <n v="0.24321068790268027"/>
    <x v="2"/>
  </r>
  <r>
    <s v="INV102817"/>
    <x v="352"/>
    <s v="CUST0701"/>
    <s v="PRD0115"/>
    <s v="STR010"/>
    <s v="EMP0206"/>
    <n v="3"/>
    <n v="1736.99"/>
    <n v="25"/>
    <n v="1302.74"/>
    <n v="12"/>
    <n v="468.99"/>
    <n v="4377.22"/>
    <n v="3422.7"/>
    <n v="485.53000000000043"/>
    <x v="1"/>
    <x v="1"/>
    <x v="0"/>
    <x v="0"/>
    <s v="10:57"/>
    <s v="Weekday"/>
    <x v="0"/>
    <n v="12"/>
    <n v="2024"/>
    <s v="Dec-2024"/>
    <x v="8"/>
    <s v="Bodycon Dress"/>
    <x v="1"/>
    <s v="TrendMart Kochi Mall Kiosk"/>
    <x v="1"/>
    <s v="Chandra Pillai"/>
    <x v="3"/>
    <s v="Arjun Krishnan"/>
    <n v="12"/>
    <d v="2024-12-01T00:00:00"/>
    <x v="57"/>
    <n v="0.11092200072191949"/>
    <x v="1"/>
  </r>
  <r>
    <s v="INV102818"/>
    <x v="40"/>
    <s v="CUST0595"/>
    <s v="PRD0171"/>
    <s v="STR028"/>
    <s v="EMP0160"/>
    <n v="3"/>
    <n v="2594.4699999999998"/>
    <n v="10"/>
    <n v="778.34"/>
    <n v="12"/>
    <n v="840.61"/>
    <n v="7845.68"/>
    <n v="5301.96"/>
    <n v="1703.1100000000001"/>
    <x v="2"/>
    <x v="2"/>
    <x v="1"/>
    <x v="0"/>
    <s v="14:55"/>
    <s v="Weekend"/>
    <x v="5"/>
    <n v="6"/>
    <n v="2024"/>
    <s v="Jun-2024"/>
    <x v="15"/>
    <s v="Muffler"/>
    <x v="20"/>
    <s v="TrendMart Shivamogga Standard"/>
    <x v="2"/>
    <s v="Revathi Natarajan"/>
    <x v="1"/>
    <s v="Ganesh Iyengar"/>
    <n v="6"/>
    <d v="2024-06-01T00:00:00"/>
    <x v="32"/>
    <n v="0.21707614891252258"/>
    <x v="0"/>
  </r>
  <r>
    <s v="INV102819"/>
    <x v="11"/>
    <s v="CUST0836"/>
    <s v="PRD0101"/>
    <s v="STR087"/>
    <s v="EMP0206"/>
    <n v="2"/>
    <n v="976.88"/>
    <n v="10"/>
    <n v="195.38"/>
    <n v="5"/>
    <n v="87.92"/>
    <n v="1846.3"/>
    <n v="1348.58"/>
    <n v="409.8"/>
    <x v="4"/>
    <x v="4"/>
    <x v="0"/>
    <x v="0"/>
    <s v="15:30"/>
    <s v="Weekday"/>
    <x v="8"/>
    <n v="3"/>
    <n v="2025"/>
    <s v="Mar-2025"/>
    <x v="17"/>
    <s v="Chinos"/>
    <x v="21"/>
    <s v="TrendMart Salem Outlet"/>
    <x v="1"/>
    <s v="Vasu Murthy"/>
    <x v="3"/>
    <s v="Arjun Krishnan"/>
    <n v="15"/>
    <d v="2025-03-01T00:00:00"/>
    <x v="233"/>
    <n v="0.22195742837025403"/>
    <x v="0"/>
  </r>
  <r>
    <s v="INV102820"/>
    <x v="352"/>
    <s v="CUST0849"/>
    <s v="PRD0154"/>
    <s v="STR118"/>
    <s v="EMP0206"/>
    <n v="3"/>
    <n v="620.84"/>
    <n v="30"/>
    <n v="558.76"/>
    <n v="5"/>
    <n v="65.19"/>
    <n v="1368.95"/>
    <n v="1119.81"/>
    <n v="183.9500000000001"/>
    <x v="2"/>
    <x v="2"/>
    <x v="1"/>
    <x v="0"/>
    <s v="18:11"/>
    <s v="Weekday"/>
    <x v="0"/>
    <n v="12"/>
    <n v="2024"/>
    <s v="Dec-2024"/>
    <x v="1"/>
    <s v="Graphic Tee"/>
    <x v="12"/>
    <s v="TrendMart Nellore Mall Kiosk"/>
    <x v="0"/>
    <s v="Arun Natarajan"/>
    <x v="2"/>
    <s v="Arjun Krishnan"/>
    <n v="12"/>
    <d v="2024-12-01T00:00:00"/>
    <x v="225"/>
    <n v="0.13437305964425297"/>
    <x v="1"/>
  </r>
  <r>
    <s v="INV102821"/>
    <x v="236"/>
    <s v="CUST0374"/>
    <s v="PRD0134"/>
    <s v="STR054"/>
    <s v="EMP0015"/>
    <n v="1"/>
    <n v="872.95"/>
    <n v="20"/>
    <n v="174.59"/>
    <n v="5"/>
    <n v="34.92"/>
    <n v="733.28"/>
    <n v="698.08"/>
    <n v="0.27999999999993008"/>
    <x v="2"/>
    <x v="2"/>
    <x v="0"/>
    <x v="0"/>
    <s v="19:45"/>
    <s v="Weekend"/>
    <x v="3"/>
    <n v="7"/>
    <n v="2024"/>
    <s v="Jul-2024"/>
    <x v="8"/>
    <s v="Maxi Dress"/>
    <x v="22"/>
    <s v="TrendMart Thoothukudi Mall Kiosk"/>
    <x v="1"/>
    <s v="Varsha Rao"/>
    <x v="0"/>
    <s v="Vikram Bhat"/>
    <n v="7"/>
    <d v="2024-07-01T00:00:00"/>
    <x v="55"/>
    <n v="3.8184595243280885E-4"/>
    <x v="3"/>
  </r>
  <r>
    <s v="INV102822"/>
    <x v="154"/>
    <s v="CUST0280"/>
    <s v="PRD0030"/>
    <s v="STR063"/>
    <s v="EMP0073"/>
    <n v="2"/>
    <n v="674.8"/>
    <n v="0"/>
    <n v="0"/>
    <n v="5"/>
    <n v="67.48"/>
    <n v="1417.08"/>
    <n v="838.8"/>
    <n v="510.79999999999995"/>
    <x v="2"/>
    <x v="2"/>
    <x v="0"/>
    <x v="0"/>
    <s v="19:52"/>
    <s v="Weekday"/>
    <x v="6"/>
    <n v="1"/>
    <n v="2025"/>
    <s v="Jan-2025"/>
    <x v="10"/>
    <s v="Tunic"/>
    <x v="22"/>
    <s v="TrendMart Shivamogga Mall Kiosk"/>
    <x v="2"/>
    <s v="Yamini Shetty"/>
    <x v="3"/>
    <s v="Sathish Sundaram"/>
    <n v="13"/>
    <d v="2025-01-01T00:00:00"/>
    <x v="173"/>
    <n v="0.3604595365117001"/>
    <x v="2"/>
  </r>
  <r>
    <s v="INV102823"/>
    <x v="217"/>
    <s v="CUST0342"/>
    <s v="PRD0236"/>
    <s v="STR067"/>
    <s v="EMP0194"/>
    <n v="5"/>
    <n v="670.49"/>
    <n v="5"/>
    <n v="167.62"/>
    <n v="5"/>
    <n v="159.24"/>
    <n v="3344.07"/>
    <n v="2089.6"/>
    <n v="1095.2300000000002"/>
    <x v="3"/>
    <x v="3"/>
    <x v="0"/>
    <x v="0"/>
    <s v="14:21"/>
    <s v="Weekday"/>
    <x v="3"/>
    <n v="7"/>
    <n v="2024"/>
    <s v="Jul-2024"/>
    <x v="1"/>
    <s v="Graphic Tee"/>
    <x v="1"/>
    <s v="TrendMart Visakhapatnam Standard"/>
    <x v="0"/>
    <s v="Tejaswini Chandran"/>
    <x v="1"/>
    <s v="Pranav Reddy"/>
    <n v="7"/>
    <d v="2024-07-01T00:00:00"/>
    <x v="81"/>
    <n v="0.32751407715747582"/>
    <x v="2"/>
  </r>
  <r>
    <s v="INV102824"/>
    <x v="77"/>
    <s v="CUST0281"/>
    <s v="PRD0027"/>
    <s v="STR004"/>
    <s v="EMP0086"/>
    <n v="3"/>
    <n v="2712.17"/>
    <n v="0"/>
    <n v="0"/>
    <n v="12"/>
    <n v="976.38"/>
    <n v="9112.89"/>
    <n v="6594.66"/>
    <n v="1541.8499999999995"/>
    <x v="0"/>
    <x v="0"/>
    <x v="1"/>
    <x v="0"/>
    <s v="21:37"/>
    <s v="Weekday"/>
    <x v="5"/>
    <n v="6"/>
    <n v="2024"/>
    <s v="Jun-2024"/>
    <x v="12"/>
    <s v="Sling Bag"/>
    <x v="13"/>
    <s v="TrendMart Kalaburagi Mall Kiosk"/>
    <x v="2"/>
    <s v="Lakshmi Singh"/>
    <x v="3"/>
    <s v="Anil Reddy"/>
    <n v="6"/>
    <d v="2024-06-01T00:00:00"/>
    <x v="92"/>
    <n v="0.16919440484851672"/>
    <x v="2"/>
  </r>
  <r>
    <s v="INV102825"/>
    <x v="101"/>
    <s v="CUST0110"/>
    <s v="PRD0051"/>
    <s v="STR006"/>
    <s v="EMP0100"/>
    <n v="2"/>
    <n v="1210.77"/>
    <n v="5"/>
    <n v="121.08"/>
    <n v="3"/>
    <n v="69.010000000000005"/>
    <n v="2369.4699999999998"/>
    <n v="1908.08"/>
    <n v="392.37999999999988"/>
    <x v="1"/>
    <x v="1"/>
    <x v="0"/>
    <x v="0"/>
    <s v="10:56"/>
    <s v="Weekday"/>
    <x v="1"/>
    <n v="10"/>
    <n v="2024"/>
    <s v="Oct-2024"/>
    <x v="14"/>
    <s v="Necklace"/>
    <x v="46"/>
    <s v="TrendMart Vellore Standard"/>
    <x v="1"/>
    <s v="Pandian Iyer"/>
    <x v="3"/>
    <s v="Priya Balasubramaniam"/>
    <n v="10"/>
    <d v="2024-10-01T00:00:00"/>
    <x v="113"/>
    <n v="0.16559821394657873"/>
    <x v="2"/>
  </r>
  <r>
    <s v="INV102826"/>
    <x v="156"/>
    <s v="CUST0639"/>
    <s v="PRD0037"/>
    <s v="STR076"/>
    <s v="EMP0073"/>
    <n v="1"/>
    <n v="937.45"/>
    <n v="10"/>
    <n v="93.75"/>
    <n v="5"/>
    <n v="42.19"/>
    <n v="885.89"/>
    <n v="671.19"/>
    <n v="172.50999999999993"/>
    <x v="1"/>
    <x v="1"/>
    <x v="0"/>
    <x v="0"/>
    <s v="11:00"/>
    <s v="Weekday"/>
    <x v="10"/>
    <n v="4"/>
    <n v="2024"/>
    <s v="Apr-2024"/>
    <x v="12"/>
    <s v="Sling Bag"/>
    <x v="10"/>
    <s v="TrendMart Chennai Standard"/>
    <x v="1"/>
    <s v="Suresh Naicker"/>
    <x v="1"/>
    <s v="Sathish Sundaram"/>
    <n v="4"/>
    <d v="2024-04-01T00:00:00"/>
    <x v="167"/>
    <n v="0.19473072277596534"/>
    <x v="0"/>
  </r>
  <r>
    <s v="INV102827"/>
    <x v="158"/>
    <s v="CUST0304"/>
    <s v="PRD0071"/>
    <s v="STR075"/>
    <s v="EMP0194"/>
    <n v="2"/>
    <n v="795.35"/>
    <n v="10"/>
    <n v="159.07"/>
    <n v="5"/>
    <n v="71.58"/>
    <n v="1503.21"/>
    <n v="1069.6199999999999"/>
    <n v="362.01000000000016"/>
    <x v="2"/>
    <x v="2"/>
    <x v="0"/>
    <x v="0"/>
    <s v="17:29"/>
    <s v="Weekday"/>
    <x v="7"/>
    <n v="9"/>
    <n v="2024"/>
    <s v="Sep-2024"/>
    <x v="10"/>
    <s v="Casual Top"/>
    <x v="4"/>
    <s v="TrendMart Chennai Standard"/>
    <x v="1"/>
    <s v="Ashok Subramaniam"/>
    <x v="2"/>
    <s v="Pranav Reddy"/>
    <n v="9"/>
    <d v="2024-09-01T00:00:00"/>
    <x v="17"/>
    <n v="0.24082463528049983"/>
    <x v="0"/>
  </r>
  <r>
    <s v="INV102828"/>
    <x v="176"/>
    <s v="CUST0622"/>
    <s v="PRD0120"/>
    <s v="STR026"/>
    <s v="EMP0206"/>
    <n v="2"/>
    <n v="588.57000000000005"/>
    <n v="25"/>
    <n v="294.29000000000002"/>
    <n v="5"/>
    <n v="44.14"/>
    <n v="926.99"/>
    <n v="742.24"/>
    <n v="140.61000000000001"/>
    <x v="3"/>
    <x v="3"/>
    <x v="0"/>
    <x v="0"/>
    <s v="20:37"/>
    <s v="Weekday"/>
    <x v="1"/>
    <n v="10"/>
    <n v="2024"/>
    <s v="Oct-2024"/>
    <x v="18"/>
    <s v="Card Holder"/>
    <x v="9"/>
    <s v="TrendMart Guntur Standard"/>
    <x v="0"/>
    <s v="Preethi Murthy"/>
    <x v="3"/>
    <s v="Arjun Krishnan"/>
    <n v="10"/>
    <d v="2024-10-01T00:00:00"/>
    <x v="120"/>
    <n v="0.15168448419076799"/>
    <x v="1"/>
  </r>
  <r>
    <s v="INV102829"/>
    <x v="353"/>
    <s v="CUST0415"/>
    <s v="PRD0039"/>
    <s v="STR089"/>
    <s v="EMP0173"/>
    <n v="2"/>
    <n v="961.03"/>
    <n v="10"/>
    <n v="192.21"/>
    <n v="5"/>
    <n v="86.49"/>
    <n v="1816.34"/>
    <n v="1140.4000000000001"/>
    <n v="589.44999999999982"/>
    <x v="1"/>
    <x v="1"/>
    <x v="0"/>
    <x v="0"/>
    <s v="16:12"/>
    <s v="Weekend"/>
    <x v="8"/>
    <n v="3"/>
    <n v="2025"/>
    <s v="Mar-2025"/>
    <x v="11"/>
    <s v="Denim Shirt"/>
    <x v="45"/>
    <s v="TrendMart Kurnool Outlet"/>
    <x v="0"/>
    <s v="Mahesh Shetty"/>
    <x v="0"/>
    <s v="Logesh Gopalakrishnan"/>
    <n v="15"/>
    <d v="2025-03-01T00:00:00"/>
    <x v="111"/>
    <n v="0.32452624508627231"/>
    <x v="0"/>
  </r>
  <r>
    <s v="INV102830"/>
    <x v="142"/>
    <s v="CUST0088"/>
    <s v="PRD0029"/>
    <s v="STR105"/>
    <s v="EMP0269"/>
    <n v="2"/>
    <n v="1992.57"/>
    <n v="15"/>
    <n v="597.77"/>
    <n v="12"/>
    <n v="406.48"/>
    <n v="3793.85"/>
    <n v="2861.14"/>
    <n v="526.23"/>
    <x v="5"/>
    <x v="5"/>
    <x v="0"/>
    <x v="0"/>
    <s v="14:19"/>
    <s v="Weekend"/>
    <x v="7"/>
    <n v="9"/>
    <n v="2024"/>
    <s v="Sep-2024"/>
    <x v="16"/>
    <s v="Nehru Jacket"/>
    <x v="34"/>
    <s v="TrendMart Coimbatore Mall Kiosk"/>
    <x v="1"/>
    <s v="Harini Venkatesan"/>
    <x v="1"/>
    <s v="Ishwarya Shetty"/>
    <n v="9"/>
    <d v="2024-09-01T00:00:00"/>
    <x v="130"/>
    <n v="0.13870606376108702"/>
    <x v="4"/>
  </r>
  <r>
    <s v="INV102831"/>
    <x v="273"/>
    <s v="CUST0383"/>
    <s v="PRD0159"/>
    <s v="STR112"/>
    <s v="EMP0194"/>
    <n v="1"/>
    <n v="863.61"/>
    <n v="10"/>
    <n v="86.36"/>
    <n v="5"/>
    <n v="38.86"/>
    <n v="816.11"/>
    <n v="658.19"/>
    <n v="119.05999999999996"/>
    <x v="0"/>
    <x v="0"/>
    <x v="0"/>
    <x v="0"/>
    <s v="19:45"/>
    <s v="Weekday"/>
    <x v="2"/>
    <n v="5"/>
    <n v="2024"/>
    <s v="May-2024"/>
    <x v="5"/>
    <s v="Skinny Fit"/>
    <x v="44"/>
    <s v="TrendMart Guntur Outlet"/>
    <x v="0"/>
    <s v="Venkat Hegde"/>
    <x v="2"/>
    <s v="Pranav Reddy"/>
    <n v="5"/>
    <d v="2024-05-01T00:00:00"/>
    <x v="212"/>
    <n v="0.14588719657889249"/>
    <x v="0"/>
  </r>
  <r>
    <s v="INV102832"/>
    <x v="235"/>
    <s v="CUST0530"/>
    <s v="PRD0043"/>
    <s v="STR117"/>
    <s v="EMP0204"/>
    <n v="1"/>
    <n v="3221.32"/>
    <n v="5"/>
    <n v="161.07"/>
    <n v="12"/>
    <n v="367.23"/>
    <n v="3427.48"/>
    <n v="2034.01"/>
    <n v="1026.24"/>
    <x v="3"/>
    <x v="3"/>
    <x v="1"/>
    <x v="0"/>
    <s v="10:48"/>
    <s v="Weekday"/>
    <x v="11"/>
    <n v="8"/>
    <n v="2024"/>
    <s v="Aug-2024"/>
    <x v="12"/>
    <s v="Sling Bag"/>
    <x v="20"/>
    <s v="TrendMart Tirunelveli Flagship"/>
    <x v="1"/>
    <s v="Chandrika Menon"/>
    <x v="0"/>
    <s v="Rahul Krishnan"/>
    <n v="8"/>
    <d v="2024-08-01T00:00:00"/>
    <x v="63"/>
    <n v="0.29941531387491682"/>
    <x v="2"/>
  </r>
  <r>
    <s v="INV102833"/>
    <x v="81"/>
    <s v="CUST0620"/>
    <s v="PRD0177"/>
    <s v="STR111"/>
    <s v="EMP0121"/>
    <n v="2"/>
    <n v="995.71"/>
    <n v="25"/>
    <n v="497.86"/>
    <n v="5"/>
    <n v="74.680000000000007"/>
    <n v="1568.24"/>
    <n v="1259.44"/>
    <n v="234.11999999999995"/>
    <x v="4"/>
    <x v="4"/>
    <x v="0"/>
    <x v="0"/>
    <s v="15:47"/>
    <s v="Weekend"/>
    <x v="1"/>
    <n v="10"/>
    <n v="2024"/>
    <s v="Oct-2024"/>
    <x v="10"/>
    <s v="Crop Top"/>
    <x v="28"/>
    <s v="TrendMart Kurnool Outlet"/>
    <x v="0"/>
    <s v="Meena Venkatesan"/>
    <x v="3"/>
    <s v="Yamini Pandian"/>
    <n v="10"/>
    <d v="2024-10-01T00:00:00"/>
    <x v="73"/>
    <n v="0.14928837422843438"/>
    <x v="1"/>
  </r>
  <r>
    <s v="INV102834"/>
    <x v="93"/>
    <s v="CUST0650"/>
    <s v="PRD0043"/>
    <s v="STR088"/>
    <s v="EMP0203"/>
    <n v="4"/>
    <n v="2947"/>
    <n v="10"/>
    <n v="1178.8"/>
    <n v="12"/>
    <n v="1273.0999999999999"/>
    <n v="11882.3"/>
    <n v="8136.04"/>
    <n v="2473.1599999999994"/>
    <x v="0"/>
    <x v="0"/>
    <x v="1"/>
    <x v="1"/>
    <s v="16:53"/>
    <s v="Weekday"/>
    <x v="1"/>
    <n v="10"/>
    <n v="2024"/>
    <s v="Oct-2024"/>
    <x v="12"/>
    <s v="Sling Bag"/>
    <x v="20"/>
    <s v="TrendMart Warangal High Street"/>
    <x v="2"/>
    <s v="Rani Menon"/>
    <x v="1"/>
    <s v="Rani Mishra"/>
    <n v="10"/>
    <d v="2024-10-01T00:00:00"/>
    <x v="63"/>
    <n v="0.2081381550709879"/>
    <x v="0"/>
  </r>
  <r>
    <s v="INV102835"/>
    <x v="104"/>
    <s v="CUST0658"/>
    <s v="PRD0042"/>
    <s v="STR102"/>
    <s v="EMP0258"/>
    <n v="2"/>
    <n v="1405.56"/>
    <n v="0"/>
    <n v="0"/>
    <n v="12"/>
    <n v="337.33"/>
    <n v="3148.45"/>
    <n v="1957.36"/>
    <n v="853.76"/>
    <x v="2"/>
    <x v="2"/>
    <x v="0"/>
    <x v="0"/>
    <s v="13:01"/>
    <s v="Weekday"/>
    <x v="5"/>
    <n v="6"/>
    <n v="2024"/>
    <s v="Jun-2024"/>
    <x v="17"/>
    <s v="Cargo"/>
    <x v="2"/>
    <s v="TrendMart Tirunelveli High Street"/>
    <x v="1"/>
    <s v="Kiran Gupta"/>
    <x v="3"/>
    <s v="Preethi Singh"/>
    <n v="6"/>
    <d v="2024-06-01T00:00:00"/>
    <x v="82"/>
    <n v="0.27116835268147821"/>
    <x v="2"/>
  </r>
  <r>
    <s v="INV102836"/>
    <x v="161"/>
    <s v="CUST0722"/>
    <s v="PRD0163"/>
    <s v="STR049"/>
    <s v="EMP0258"/>
    <n v="4"/>
    <n v="1213.31"/>
    <n v="20"/>
    <n v="970.65"/>
    <n v="12"/>
    <n v="465.91"/>
    <n v="4348.5"/>
    <n v="3210.56"/>
    <n v="672.03"/>
    <x v="2"/>
    <x v="2"/>
    <x v="0"/>
    <x v="0"/>
    <s v="18:04"/>
    <s v="Weekday"/>
    <x v="8"/>
    <n v="3"/>
    <n v="2025"/>
    <s v="Mar-2025"/>
    <x v="15"/>
    <s v="Muffler"/>
    <x v="5"/>
    <s v="TrendMart Bengaluru Flagship"/>
    <x v="2"/>
    <s v="Hariharan Yadav"/>
    <x v="0"/>
    <s v="Preethi Singh"/>
    <n v="15"/>
    <d v="2025-03-01T00:00:00"/>
    <x v="44"/>
    <n v="0.15454294584339426"/>
    <x v="3"/>
  </r>
  <r>
    <s v="INV102837"/>
    <x v="153"/>
    <s v="CUST0815"/>
    <s v="PRD0200"/>
    <s v="STR066"/>
    <s v="EMP0160"/>
    <n v="1"/>
    <n v="762.71"/>
    <n v="25"/>
    <n v="190.68"/>
    <n v="5"/>
    <n v="28.6"/>
    <n v="600.63"/>
    <n v="496.67"/>
    <n v="75.359999999999985"/>
    <x v="0"/>
    <x v="0"/>
    <x v="1"/>
    <x v="0"/>
    <s v="11:51"/>
    <s v="Weekday"/>
    <x v="7"/>
    <n v="9"/>
    <n v="2024"/>
    <s v="Sep-2024"/>
    <x v="0"/>
    <s v="A-Line Kurti"/>
    <x v="0"/>
    <s v="TrendMart Dindigul Standard"/>
    <x v="1"/>
    <s v="Varsha Chandran"/>
    <x v="0"/>
    <s v="Ganesh Iyengar"/>
    <n v="9"/>
    <d v="2024-09-01T00:00:00"/>
    <x v="0"/>
    <n v="0.12546825832875477"/>
    <x v="1"/>
  </r>
  <r>
    <s v="INV102838"/>
    <x v="13"/>
    <s v="CUST0127"/>
    <s v="PRD0132"/>
    <s v="STR093"/>
    <s v="EMP0285"/>
    <n v="4"/>
    <n v="648.04999999999995"/>
    <n v="20"/>
    <n v="518.44000000000005"/>
    <n v="5"/>
    <n v="103.69"/>
    <n v="2177.4499999999998"/>
    <n v="1458.44"/>
    <n v="615.31999999999971"/>
    <x v="2"/>
    <x v="2"/>
    <x v="0"/>
    <x v="0"/>
    <s v="11:50"/>
    <s v="Weekday"/>
    <x v="2"/>
    <n v="5"/>
    <n v="2024"/>
    <s v="May-2024"/>
    <x v="1"/>
    <s v="Polo"/>
    <x v="13"/>
    <s v="TrendMart Thiruvananthapuram High Street"/>
    <x v="1"/>
    <s v="Karunakaran Chandran"/>
    <x v="1"/>
    <s v="Chandran Krishnan"/>
    <n v="5"/>
    <d v="2024-05-01T00:00:00"/>
    <x v="107"/>
    <n v="0.28258743025098154"/>
    <x v="3"/>
  </r>
  <r>
    <s v="INV102839"/>
    <x v="260"/>
    <s v="CUST0266"/>
    <s v="PRD0188"/>
    <s v="STR018"/>
    <s v="EMP0194"/>
    <n v="3"/>
    <n v="540.79999999999995"/>
    <n v="10"/>
    <n v="162.24"/>
    <n v="5"/>
    <n v="73.010000000000005"/>
    <n v="1533.17"/>
    <n v="1011.27"/>
    <n v="448.8900000000001"/>
    <x v="5"/>
    <x v="5"/>
    <x v="1"/>
    <x v="0"/>
    <s v="15:59"/>
    <s v="Weekend"/>
    <x v="5"/>
    <n v="6"/>
    <n v="2024"/>
    <s v="Jun-2024"/>
    <x v="13"/>
    <s v="Girls Frock"/>
    <x v="19"/>
    <s v="TrendMart Visakhapatnam High Street"/>
    <x v="0"/>
    <s v="Chandra Subramaniam"/>
    <x v="1"/>
    <s v="Pranav Reddy"/>
    <n v="6"/>
    <d v="2024-06-01T00:00:00"/>
    <x v="192"/>
    <n v="0.29278553585055805"/>
    <x v="0"/>
  </r>
  <r>
    <s v="INV102840"/>
    <x v="143"/>
    <s v="CUST0525"/>
    <s v="PRD0095"/>
    <s v="STR099"/>
    <s v="EMP0206"/>
    <n v="1"/>
    <n v="868.28"/>
    <n v="30"/>
    <n v="260.48"/>
    <n v="5"/>
    <n v="30.39"/>
    <n v="638.19000000000005"/>
    <n v="670.17"/>
    <n v="-62.369999999999905"/>
    <x v="2"/>
    <x v="2"/>
    <x v="0"/>
    <x v="0"/>
    <s v="21:44"/>
    <s v="Weekday"/>
    <x v="2"/>
    <n v="5"/>
    <n v="2024"/>
    <s v="May-2024"/>
    <x v="5"/>
    <s v="Regular Fit"/>
    <x v="33"/>
    <s v="TrendMart Khammam Standard"/>
    <x v="2"/>
    <s v="Kannan Yadav"/>
    <x v="1"/>
    <s v="Arjun Krishnan"/>
    <n v="5"/>
    <d v="2024-05-01T00:00:00"/>
    <x v="213"/>
    <n v="-9.7729516288252563E-2"/>
    <x v="1"/>
  </r>
  <r>
    <s v="INV102841"/>
    <x v="210"/>
    <s v="CUST0505"/>
    <s v="PRD0248"/>
    <s v="STR067"/>
    <s v="EMP0063"/>
    <n v="2"/>
    <n v="1219.98"/>
    <n v="10"/>
    <n v="244"/>
    <n v="12"/>
    <n v="263.52"/>
    <n v="2459.48"/>
    <n v="1634.66"/>
    <n v="561.29999999999995"/>
    <x v="0"/>
    <x v="0"/>
    <x v="1"/>
    <x v="0"/>
    <s v="20:36"/>
    <s v="Weekday"/>
    <x v="9"/>
    <n v="11"/>
    <n v="2024"/>
    <s v="Nov-2024"/>
    <x v="5"/>
    <s v="Skinny Fit"/>
    <x v="41"/>
    <s v="TrendMart Visakhapatnam Standard"/>
    <x v="0"/>
    <s v="Kannan Achari"/>
    <x v="0"/>
    <s v="Anusuya Subramaniam"/>
    <n v="11"/>
    <d v="2024-11-01T00:00:00"/>
    <x v="178"/>
    <n v="0.22821897311626846"/>
    <x v="0"/>
  </r>
  <r>
    <s v="INV102842"/>
    <x v="213"/>
    <s v="CUST0431"/>
    <s v="PRD0243"/>
    <s v="STR109"/>
    <s v="EMP0045"/>
    <n v="2"/>
    <n v="1246.28"/>
    <n v="5"/>
    <n v="124.63"/>
    <n v="12"/>
    <n v="284.14999999999998"/>
    <n v="2652.08"/>
    <n v="1753.84"/>
    <n v="614.09"/>
    <x v="3"/>
    <x v="3"/>
    <x v="0"/>
    <x v="0"/>
    <s v="10:37"/>
    <s v="Weekday"/>
    <x v="1"/>
    <n v="10"/>
    <n v="2024"/>
    <s v="Oct-2024"/>
    <x v="0"/>
    <s v="Straight Kurti"/>
    <x v="12"/>
    <s v="TrendMart Warangal Outlet"/>
    <x v="2"/>
    <s v="Balaji Nair"/>
    <x v="3"/>
    <s v="Chitra Chettiar"/>
    <n v="10"/>
    <d v="2024-10-01T00:00:00"/>
    <x v="21"/>
    <n v="0.2315503303067781"/>
    <x v="2"/>
  </r>
  <r>
    <s v="INV102843"/>
    <x v="272"/>
    <s v="CUST0387"/>
    <s v="PRD0144"/>
    <s v="STR079"/>
    <s v="EMP0260"/>
    <n v="2"/>
    <n v="1121.19"/>
    <n v="25"/>
    <n v="560.6"/>
    <n v="12"/>
    <n v="201.81"/>
    <n v="1883.59"/>
    <n v="1399.68"/>
    <n v="282.09999999999985"/>
    <x v="4"/>
    <x v="4"/>
    <x v="0"/>
    <x v="0"/>
    <s v="17:14"/>
    <s v="Weekend"/>
    <x v="9"/>
    <n v="11"/>
    <n v="2024"/>
    <s v="Nov-2024"/>
    <x v="10"/>
    <s v="Casual Top"/>
    <x v="18"/>
    <s v="TrendMart Dindigul High Street"/>
    <x v="1"/>
    <s v="Dhruv Balasubramaniam"/>
    <x v="2"/>
    <s v="Malathi Varma"/>
    <n v="11"/>
    <d v="2024-11-01T00:00:00"/>
    <x v="93"/>
    <n v="0.14976719986833645"/>
    <x v="1"/>
  </r>
  <r>
    <s v="INV102844"/>
    <x v="248"/>
    <s v="CUST0447"/>
    <s v="PRD0033"/>
    <s v="STR080"/>
    <s v="EMP0204"/>
    <n v="1"/>
    <n v="3398.29"/>
    <n v="5"/>
    <n v="169.91"/>
    <n v="12"/>
    <n v="387.41"/>
    <n v="3615.79"/>
    <n v="2710.05"/>
    <n v="518.3299999999997"/>
    <x v="1"/>
    <x v="1"/>
    <x v="0"/>
    <x v="0"/>
    <s v="12:31"/>
    <s v="Weekday"/>
    <x v="5"/>
    <n v="6"/>
    <n v="2024"/>
    <s v="Jun-2024"/>
    <x v="2"/>
    <s v="Cotton Saree"/>
    <x v="30"/>
    <s v="TrendMart Kochi High Street"/>
    <x v="1"/>
    <s v="Siddharth Gounder"/>
    <x v="0"/>
    <s v="Rahul Krishnan"/>
    <n v="6"/>
    <d v="2024-06-01T00:00:00"/>
    <x v="103"/>
    <n v="0.14335179863874831"/>
    <x v="2"/>
  </r>
  <r>
    <s v="INV102845"/>
    <x v="74"/>
    <s v="CUST0075"/>
    <s v="PRD0136"/>
    <s v="STR084"/>
    <s v="EMP0173"/>
    <n v="2"/>
    <n v="1162.68"/>
    <n v="20"/>
    <n v="465.07"/>
    <n v="3"/>
    <n v="55.81"/>
    <n v="1916.1"/>
    <n v="1820.92"/>
    <n v="39.369999999999834"/>
    <x v="1"/>
    <x v="1"/>
    <x v="0"/>
    <x v="0"/>
    <s v="21:55"/>
    <s v="Weekday"/>
    <x v="9"/>
    <n v="11"/>
    <n v="2024"/>
    <s v="Nov-2024"/>
    <x v="14"/>
    <s v="Necklace"/>
    <x v="41"/>
    <s v="TrendMart Tirupati High Street"/>
    <x v="0"/>
    <s v="Elango Sharma"/>
    <x v="1"/>
    <s v="Logesh Gopalakrishnan"/>
    <n v="11"/>
    <d v="2024-11-01T00:00:00"/>
    <x v="203"/>
    <n v="2.0546944313971003E-2"/>
    <x v="3"/>
  </r>
  <r>
    <s v="INV102846"/>
    <x v="253"/>
    <s v="CUST0235"/>
    <s v="PRD0050"/>
    <s v="STR010"/>
    <s v="EMP0206"/>
    <n v="3"/>
    <n v="1152.68"/>
    <n v="0"/>
    <n v="0"/>
    <n v="12"/>
    <n v="414.96"/>
    <n v="3873"/>
    <n v="2308.89"/>
    <n v="1149.1500000000001"/>
    <x v="1"/>
    <x v="1"/>
    <x v="0"/>
    <x v="0"/>
    <s v="17:09"/>
    <s v="Weekday"/>
    <x v="1"/>
    <n v="10"/>
    <n v="2024"/>
    <s v="Oct-2024"/>
    <x v="8"/>
    <s v="A-Line Dress"/>
    <x v="28"/>
    <s v="TrendMart Kochi Mall Kiosk"/>
    <x v="1"/>
    <s v="Charulatha Natarajan"/>
    <x v="1"/>
    <s v="Arjun Krishnan"/>
    <n v="10"/>
    <d v="2024-10-01T00:00:00"/>
    <x v="144"/>
    <n v="0.29670797831138657"/>
    <x v="2"/>
  </r>
  <r>
    <s v="INV102847"/>
    <x v="207"/>
    <s v="CUST0007"/>
    <s v="PRD0102"/>
    <s v="STR072"/>
    <s v="EMP0121"/>
    <n v="0"/>
    <n v="1770.94"/>
    <n v="30"/>
    <n v="0"/>
    <n v="12"/>
    <n v="0"/>
    <n v="0"/>
    <n v="0"/>
    <n v="0"/>
    <x v="3"/>
    <x v="3"/>
    <x v="1"/>
    <x v="0"/>
    <s v="20:21"/>
    <s v="Weekday"/>
    <x v="11"/>
    <n v="8"/>
    <n v="2024"/>
    <s v="Aug-2024"/>
    <x v="2"/>
    <s v="Printed Saree"/>
    <x v="7"/>
    <s v="TrendMart Visakhapatnam Standard"/>
    <x v="0"/>
    <s v="Sangeeta Gounder"/>
    <x v="1"/>
    <s v="Yamini Pandian"/>
    <n v="8"/>
    <d v="2024-08-01T00:00:00"/>
    <x v="207"/>
    <n v="0"/>
    <x v="1"/>
  </r>
  <r>
    <s v="INV102848"/>
    <x v="336"/>
    <s v="CUST0409"/>
    <s v="PRD0157"/>
    <s v="STR101"/>
    <s v="EMP0063"/>
    <n v="4"/>
    <n v="3264.68"/>
    <n v="0"/>
    <n v="0"/>
    <n v="3"/>
    <n v="391.76"/>
    <n v="13450.48"/>
    <n v="7959.72"/>
    <n v="5098.9999999999991"/>
    <x v="0"/>
    <x v="0"/>
    <x v="1"/>
    <x v="0"/>
    <s v="20:18"/>
    <s v="Weekend"/>
    <x v="6"/>
    <n v="1"/>
    <n v="2025"/>
    <s v="Jan-2025"/>
    <x v="14"/>
    <s v="Ring"/>
    <x v="11"/>
    <s v="TrendMart Thiruvananthapuram Standard"/>
    <x v="1"/>
    <s v="Geetha Ramachandran"/>
    <x v="0"/>
    <s v="Anusuya Subramaniam"/>
    <n v="13"/>
    <d v="2025-01-01T00:00:00"/>
    <x v="115"/>
    <n v="0.37909427767633563"/>
    <x v="2"/>
  </r>
  <r>
    <s v="INV102849"/>
    <x v="144"/>
    <s v="CUST0574"/>
    <s v="PRD0136"/>
    <s v="STR034"/>
    <s v="EMP0073"/>
    <n v="1"/>
    <n v="1179.73"/>
    <n v="30"/>
    <n v="353.92"/>
    <n v="3"/>
    <n v="24.77"/>
    <n v="850.58"/>
    <n v="910.46"/>
    <n v="-84.649999999999991"/>
    <x v="3"/>
    <x v="3"/>
    <x v="1"/>
    <x v="0"/>
    <s v="15:38"/>
    <s v="Weekday"/>
    <x v="8"/>
    <n v="3"/>
    <n v="2025"/>
    <s v="Mar-2025"/>
    <x v="14"/>
    <s v="Necklace"/>
    <x v="41"/>
    <s v="TrendMart Warangal Standard"/>
    <x v="2"/>
    <s v="Ashok Chandran"/>
    <x v="0"/>
    <s v="Sathish Sundaram"/>
    <n v="15"/>
    <d v="2025-03-01T00:00:00"/>
    <x v="203"/>
    <n v="-9.9520327306073492E-2"/>
    <x v="1"/>
  </r>
  <r>
    <s v="INV102850"/>
    <x v="331"/>
    <s v="CUST0817"/>
    <s v="PRD0006"/>
    <s v="STR018"/>
    <s v="EMP0206"/>
    <n v="1"/>
    <n v="1116.5899999999999"/>
    <n v="15"/>
    <n v="167.49"/>
    <n v="12"/>
    <n v="113.89"/>
    <n v="1062.99"/>
    <n v="753.73"/>
    <n v="195.37"/>
    <x v="2"/>
    <x v="2"/>
    <x v="0"/>
    <x v="0"/>
    <s v="10:26"/>
    <s v="Weekday"/>
    <x v="3"/>
    <n v="7"/>
    <n v="2024"/>
    <s v="Jul-2024"/>
    <x v="19"/>
    <s v="Braided Belt"/>
    <x v="34"/>
    <s v="TrendMart Visakhapatnam High Street"/>
    <x v="0"/>
    <s v="Anil Rao"/>
    <x v="0"/>
    <s v="Arjun Krishnan"/>
    <n v="7"/>
    <d v="2024-07-01T00:00:00"/>
    <x v="224"/>
    <n v="0.18379288610429073"/>
    <x v="4"/>
  </r>
  <r>
    <s v="INV102851"/>
    <x v="259"/>
    <s v="CUST0690"/>
    <s v="PRD0144"/>
    <s v="STR016"/>
    <s v="EMP0276"/>
    <n v="2"/>
    <n v="1083.27"/>
    <n v="0"/>
    <n v="0"/>
    <n v="12"/>
    <n v="259.98"/>
    <n v="2426.52"/>
    <n v="1399.68"/>
    <n v="766.8599999999999"/>
    <x v="5"/>
    <x v="5"/>
    <x v="1"/>
    <x v="0"/>
    <s v="20:23"/>
    <s v="Weekday"/>
    <x v="11"/>
    <n v="8"/>
    <n v="2024"/>
    <s v="Aug-2024"/>
    <x v="10"/>
    <s v="Casual Top"/>
    <x v="18"/>
    <s v="TrendMart Visakhapatnam Flagship"/>
    <x v="0"/>
    <s v="Bharathi Singh"/>
    <x v="2"/>
    <s v="Manoj Ramachandran"/>
    <n v="8"/>
    <d v="2024-08-01T00:00:00"/>
    <x v="93"/>
    <n v="0.31603283714949798"/>
    <x v="2"/>
  </r>
  <r>
    <s v="INV102852"/>
    <x v="268"/>
    <s v="CUST0592"/>
    <s v="PRD0117"/>
    <s v="STR046"/>
    <s v="EMP0255"/>
    <n v="1"/>
    <n v="1699.19"/>
    <n v="0"/>
    <n v="0"/>
    <n v="12"/>
    <n v="203.9"/>
    <n v="1903.09"/>
    <n v="1399.85"/>
    <n v="299.34000000000003"/>
    <x v="3"/>
    <x v="3"/>
    <x v="0"/>
    <x v="0"/>
    <s v="14:45"/>
    <s v="Weekday"/>
    <x v="10"/>
    <n v="4"/>
    <n v="2024"/>
    <s v="Apr-2024"/>
    <x v="8"/>
    <s v="Shirt Dress"/>
    <x v="8"/>
    <s v="TrendMart Hyderabad High Street"/>
    <x v="2"/>
    <s v="Kiran Chandran"/>
    <x v="1"/>
    <s v="Venkat Sharma"/>
    <n v="4"/>
    <d v="2024-04-01T00:00:00"/>
    <x v="10"/>
    <n v="0.15729156266913286"/>
    <x v="2"/>
  </r>
  <r>
    <s v="INV102853"/>
    <x v="107"/>
    <s v="CUST0332"/>
    <s v="PRD0224"/>
    <s v="STR010"/>
    <s v="EMP0203"/>
    <n v="2"/>
    <n v="4621.1400000000003"/>
    <n v="5"/>
    <n v="462.11"/>
    <n v="12"/>
    <n v="1053.6199999999999"/>
    <n v="9833.7900000000009"/>
    <n v="6741.6"/>
    <n v="2038.5700000000006"/>
    <x v="3"/>
    <x v="3"/>
    <x v="1"/>
    <x v="0"/>
    <s v="15:58"/>
    <s v="Weekday"/>
    <x v="4"/>
    <n v="2"/>
    <n v="2025"/>
    <s v="Feb-2025"/>
    <x v="2"/>
    <s v="Printed Saree"/>
    <x v="3"/>
    <s v="TrendMart Kochi Mall Kiosk"/>
    <x v="1"/>
    <s v="Feroz Nair"/>
    <x v="1"/>
    <s v="Rani Mishra"/>
    <n v="14"/>
    <d v="2025-02-01T00:00:00"/>
    <x v="3"/>
    <n v="0.20730257611765154"/>
    <x v="2"/>
  </r>
  <r>
    <s v="INV102854"/>
    <x v="81"/>
    <s v="CUST0310"/>
    <s v="PRD0071"/>
    <s v="STR028"/>
    <s v="EMP0026"/>
    <n v="3"/>
    <n v="941.8"/>
    <n v="0"/>
    <n v="0"/>
    <n v="5"/>
    <n v="141.27000000000001"/>
    <n v="2966.67"/>
    <n v="1604.43"/>
    <n v="1220.97"/>
    <x v="1"/>
    <x v="1"/>
    <x v="0"/>
    <x v="0"/>
    <s v="21:02"/>
    <s v="Weekend"/>
    <x v="1"/>
    <n v="10"/>
    <n v="2024"/>
    <s v="Oct-2024"/>
    <x v="10"/>
    <s v="Casual Top"/>
    <x v="4"/>
    <s v="TrendMart Shivamogga Standard"/>
    <x v="2"/>
    <s v="Nithya Yadav"/>
    <x v="1"/>
    <s v="Sunita Ramachandran"/>
    <n v="10"/>
    <d v="2024-10-01T00:00:00"/>
    <x v="17"/>
    <n v="0.41156245891858551"/>
    <x v="2"/>
  </r>
  <r>
    <s v="INV102855"/>
    <x v="230"/>
    <s v="CUST0572"/>
    <s v="PRD0241"/>
    <s v="STR047"/>
    <s v="EMP0269"/>
    <n v="4"/>
    <n v="1519.75"/>
    <n v="0"/>
    <n v="0"/>
    <n v="12"/>
    <n v="729.48"/>
    <n v="6808.48"/>
    <n v="4460.76"/>
    <n v="1618.2399999999993"/>
    <x v="1"/>
    <x v="1"/>
    <x v="0"/>
    <x v="0"/>
    <s v="13:52"/>
    <s v="Weekday"/>
    <x v="9"/>
    <n v="11"/>
    <n v="2024"/>
    <s v="Nov-2024"/>
    <x v="4"/>
    <s v="Sports T-Shirt"/>
    <x v="14"/>
    <s v="TrendMart Kurnool Standard"/>
    <x v="0"/>
    <s v="Deepak Rao"/>
    <x v="1"/>
    <s v="Ishwarya Shetty"/>
    <n v="11"/>
    <d v="2024-11-01T00:00:00"/>
    <x v="102"/>
    <n v="0.23768006956031293"/>
    <x v="2"/>
  </r>
  <r>
    <s v="INV102856"/>
    <x v="232"/>
    <s v="CUST0175"/>
    <s v="PRD0083"/>
    <s v="STR109"/>
    <s v="EMP0206"/>
    <n v="0"/>
    <n v="859.52"/>
    <n v="10"/>
    <n v="0"/>
    <n v="5"/>
    <n v="0"/>
    <n v="0"/>
    <n v="0"/>
    <n v="0"/>
    <x v="2"/>
    <x v="2"/>
    <x v="1"/>
    <x v="0"/>
    <s v="11:34"/>
    <s v="Weekday"/>
    <x v="1"/>
    <n v="10"/>
    <n v="2024"/>
    <s v="Oct-2024"/>
    <x v="0"/>
    <s v="A-Line Kurti"/>
    <x v="36"/>
    <s v="TrendMart Warangal Outlet"/>
    <x v="2"/>
    <s v="Akhila Naicker"/>
    <x v="0"/>
    <s v="Arjun Krishnan"/>
    <n v="10"/>
    <d v="2024-10-01T00:00:00"/>
    <x v="67"/>
    <n v="0"/>
    <x v="0"/>
  </r>
  <r>
    <s v="INV102857"/>
    <x v="60"/>
    <s v="CUST0038"/>
    <s v="PRD0062"/>
    <s v="STR065"/>
    <s v="EMP0194"/>
    <n v="2"/>
    <n v="659.8"/>
    <n v="10"/>
    <n v="131.96"/>
    <n v="5"/>
    <n v="59.38"/>
    <n v="1247.02"/>
    <n v="849.52"/>
    <n v="338.12"/>
    <x v="0"/>
    <x v="0"/>
    <x v="1"/>
    <x v="0"/>
    <s v="20:30"/>
    <s v="Weekend"/>
    <x v="11"/>
    <n v="8"/>
    <n v="2024"/>
    <s v="Aug-2024"/>
    <x v="13"/>
    <s v="Girls Frock"/>
    <x v="25"/>
    <s v="TrendMart Guntur Flagship"/>
    <x v="0"/>
    <s v="Revathi Sharma"/>
    <x v="1"/>
    <s v="Pranav Reddy"/>
    <n v="8"/>
    <d v="2024-08-01T00:00:00"/>
    <x v="106"/>
    <n v="0.27114240348991997"/>
    <x v="0"/>
  </r>
  <r>
    <s v="INV102858"/>
    <x v="100"/>
    <s v="CUST0086"/>
    <s v="PRD0184"/>
    <s v="STR087"/>
    <s v="EMP0015"/>
    <n v="3"/>
    <n v="1806"/>
    <n v="15"/>
    <n v="812.7"/>
    <n v="12"/>
    <n v="552.64"/>
    <n v="5157.9399999999996"/>
    <n v="3550.23"/>
    <n v="1055.0699999999997"/>
    <x v="3"/>
    <x v="3"/>
    <x v="1"/>
    <x v="0"/>
    <s v="20:08"/>
    <s v="Weekend"/>
    <x v="5"/>
    <n v="6"/>
    <n v="2024"/>
    <s v="Jun-2024"/>
    <x v="9"/>
    <s v="Analog Watch"/>
    <x v="18"/>
    <s v="TrendMart Salem Outlet"/>
    <x v="1"/>
    <s v="Manikandan Shetty"/>
    <x v="1"/>
    <s v="Vikram Bhat"/>
    <n v="6"/>
    <d v="2024-06-01T00:00:00"/>
    <x v="220"/>
    <n v="0.20455259270173748"/>
    <x v="4"/>
  </r>
  <r>
    <s v="INV102859"/>
    <x v="348"/>
    <s v="CUST0673"/>
    <s v="PRD0105"/>
    <s v="STR006"/>
    <s v="EMP0147"/>
    <n v="3"/>
    <n v="1301.9100000000001"/>
    <n v="0"/>
    <n v="0"/>
    <n v="12"/>
    <n v="468.69"/>
    <n v="4374.42"/>
    <n v="2525.5500000000002"/>
    <n v="1380.1799999999998"/>
    <x v="0"/>
    <x v="0"/>
    <x v="0"/>
    <x v="0"/>
    <s v="10:45"/>
    <s v="Weekend"/>
    <x v="3"/>
    <n v="7"/>
    <n v="2024"/>
    <s v="Jul-2024"/>
    <x v="8"/>
    <s v="Shirt Dress"/>
    <x v="43"/>
    <s v="TrendMart Vellore Standard"/>
    <x v="1"/>
    <s v="Haritha Murthy"/>
    <x v="1"/>
    <s v="Yogesh Chettiar"/>
    <n v="7"/>
    <d v="2024-07-01T00:00:00"/>
    <x v="97"/>
    <n v="0.31551154210158144"/>
    <x v="2"/>
  </r>
  <r>
    <s v="INV102860"/>
    <x v="130"/>
    <s v="CUST0733"/>
    <s v="PRD0069"/>
    <s v="STR015"/>
    <s v="EMP0020"/>
    <n v="2"/>
    <n v="644.6"/>
    <n v="0"/>
    <n v="0"/>
    <n v="5"/>
    <n v="64.459999999999994"/>
    <n v="1353.66"/>
    <n v="738"/>
    <n v="551.20000000000005"/>
    <x v="0"/>
    <x v="0"/>
    <x v="0"/>
    <x v="0"/>
    <s v="14:46"/>
    <s v="Weekend"/>
    <x v="1"/>
    <n v="10"/>
    <n v="2024"/>
    <s v="Oct-2024"/>
    <x v="1"/>
    <s v="Round Neck"/>
    <x v="26"/>
    <s v="TrendMart Madurai Mall Kiosk"/>
    <x v="1"/>
    <s v="Ganapathy Chettiar"/>
    <x v="1"/>
    <s v="Eswar Prasad"/>
    <n v="10"/>
    <d v="2024-10-01T00:00:00"/>
    <x v="78"/>
    <n v="0.40719235258484404"/>
    <x v="2"/>
  </r>
  <r>
    <s v="INV102861"/>
    <x v="340"/>
    <s v="CUST0280"/>
    <s v="PRD0218"/>
    <s v="STR008"/>
    <s v="EMP0156"/>
    <n v="3"/>
    <n v="780.27"/>
    <n v="20"/>
    <n v="468.16"/>
    <n v="5"/>
    <n v="93.63"/>
    <n v="1966.28"/>
    <n v="1541.52"/>
    <n v="331.13"/>
    <x v="3"/>
    <x v="3"/>
    <x v="0"/>
    <x v="0"/>
    <s v="19:01"/>
    <s v="Weekend"/>
    <x v="8"/>
    <n v="3"/>
    <n v="2025"/>
    <s v="Mar-2025"/>
    <x v="18"/>
    <s v="Card Holder"/>
    <x v="10"/>
    <s v="TrendMart Kochi Mall Kiosk"/>
    <x v="1"/>
    <s v="Yamini Shetty"/>
    <x v="3"/>
    <s v="Deepthi Iyengar"/>
    <n v="15"/>
    <d v="2025-03-01T00:00:00"/>
    <x v="40"/>
    <n v="0.16840429643794372"/>
    <x v="3"/>
  </r>
  <r>
    <s v="INV102862"/>
    <x v="187"/>
    <s v="CUST0344"/>
    <s v="PRD0012"/>
    <s v="STR085"/>
    <s v="EMP0215"/>
    <n v="3"/>
    <n v="1479.83"/>
    <n v="20"/>
    <n v="887.9"/>
    <n v="12"/>
    <n v="426.19"/>
    <n v="3977.78"/>
    <n v="2902.11"/>
    <n v="649.48"/>
    <x v="0"/>
    <x v="0"/>
    <x v="1"/>
    <x v="0"/>
    <s v="13:31"/>
    <s v="Weekend"/>
    <x v="3"/>
    <n v="7"/>
    <n v="2024"/>
    <s v="Jul-2024"/>
    <x v="17"/>
    <s v="Chinos"/>
    <x v="21"/>
    <s v="TrendMart Nizamabad Outlet"/>
    <x v="2"/>
    <s v="Uday Mudaliar"/>
    <x v="1"/>
    <s v="Praveen Gupta"/>
    <n v="7"/>
    <d v="2024-07-01T00:00:00"/>
    <x v="210"/>
    <n v="0.16327700375586382"/>
    <x v="3"/>
  </r>
  <r>
    <s v="INV102863"/>
    <x v="324"/>
    <s v="CUST0311"/>
    <s v="PRD0028"/>
    <s v="STR032"/>
    <s v="EMP0091"/>
    <n v="2"/>
    <n v="831.81"/>
    <n v="5"/>
    <n v="83.18"/>
    <n v="5"/>
    <n v="79.02"/>
    <n v="1659.46"/>
    <n v="1151.44"/>
    <n v="429"/>
    <x v="3"/>
    <x v="3"/>
    <x v="0"/>
    <x v="0"/>
    <s v="18:21"/>
    <s v="Weekday"/>
    <x v="0"/>
    <n v="12"/>
    <n v="2024"/>
    <s v="Dec-2024"/>
    <x v="17"/>
    <s v="Chinos"/>
    <x v="19"/>
    <s v="TrendMart Kochi Standard"/>
    <x v="1"/>
    <s v="Baskar Kamath"/>
    <x v="1"/>
    <s v="Hari Nair"/>
    <n v="12"/>
    <d v="2024-12-01T00:00:00"/>
    <x v="231"/>
    <n v="0.25851783110168369"/>
    <x v="2"/>
  </r>
  <r>
    <s v="INV102864"/>
    <x v="340"/>
    <s v="CUST0611"/>
    <s v="PRD0157"/>
    <s v="STR054"/>
    <s v="EMP0073"/>
    <n v="1"/>
    <n v="3562.74"/>
    <n v="25"/>
    <n v="890.68"/>
    <n v="3"/>
    <n v="80.16"/>
    <n v="2752.22"/>
    <n v="1989.93"/>
    <n v="682.12999999999977"/>
    <x v="1"/>
    <x v="1"/>
    <x v="1"/>
    <x v="0"/>
    <s v="16:08"/>
    <s v="Weekend"/>
    <x v="8"/>
    <n v="3"/>
    <n v="2025"/>
    <s v="Mar-2025"/>
    <x v="14"/>
    <s v="Ring"/>
    <x v="11"/>
    <s v="TrendMart Thoothukudi Mall Kiosk"/>
    <x v="1"/>
    <s v="Eshwari Venkatesan"/>
    <x v="1"/>
    <s v="Sathish Sundaram"/>
    <n v="15"/>
    <d v="2025-03-01T00:00:00"/>
    <x v="115"/>
    <n v="0.24784719244827805"/>
    <x v="1"/>
  </r>
  <r>
    <s v="INV102865"/>
    <x v="343"/>
    <s v="CUST0150"/>
    <s v="PRD0229"/>
    <s v="STR075"/>
    <s v="EMP0206"/>
    <n v="3"/>
    <n v="1219.93"/>
    <n v="0"/>
    <n v="0"/>
    <n v="12"/>
    <n v="439.17"/>
    <n v="4098.96"/>
    <n v="2752.32"/>
    <n v="907.4699999999998"/>
    <x v="1"/>
    <x v="1"/>
    <x v="0"/>
    <x v="0"/>
    <s v="16:11"/>
    <s v="Weekend"/>
    <x v="3"/>
    <n v="7"/>
    <n v="2024"/>
    <s v="Jul-2024"/>
    <x v="18"/>
    <s v="Leather Wallet"/>
    <x v="1"/>
    <s v="TrendMart Chennai Standard"/>
    <x v="1"/>
    <s v="Sowmya Srinivasan"/>
    <x v="3"/>
    <s v="Arjun Krishnan"/>
    <n v="7"/>
    <d v="2024-07-01T00:00:00"/>
    <x v="187"/>
    <n v="0.22139030388196024"/>
    <x v="2"/>
  </r>
  <r>
    <s v="INV102866"/>
    <x v="242"/>
    <s v="CUST0653"/>
    <s v="PRD0227"/>
    <s v="STR053"/>
    <s v="EMP0020"/>
    <n v="1"/>
    <n v="731.5"/>
    <n v="0"/>
    <n v="0"/>
    <n v="5"/>
    <n v="36.58"/>
    <n v="768.08"/>
    <n v="443.19"/>
    <n v="288.31000000000006"/>
    <x v="1"/>
    <x v="1"/>
    <x v="1"/>
    <x v="0"/>
    <s v="20:54"/>
    <s v="Weekday"/>
    <x v="3"/>
    <n v="7"/>
    <n v="2024"/>
    <s v="Jul-2024"/>
    <x v="6"/>
    <s v="Tie"/>
    <x v="14"/>
    <s v="TrendMart Kochi Standard"/>
    <x v="1"/>
    <s v="Raghu Balasubramaniam"/>
    <x v="1"/>
    <s v="Eswar Prasad"/>
    <n v="7"/>
    <d v="2024-07-01T00:00:00"/>
    <x v="20"/>
    <n v="0.37536454535985841"/>
    <x v="2"/>
  </r>
  <r>
    <s v="INV102867"/>
    <x v="294"/>
    <s v="CUST0630"/>
    <s v="PRD0126"/>
    <s v="STR112"/>
    <s v="EMP0008"/>
    <n v="2"/>
    <n v="1006.66"/>
    <n v="15"/>
    <n v="302"/>
    <n v="12"/>
    <n v="205.36"/>
    <n v="1916.68"/>
    <n v="1291.18"/>
    <n v="420.14"/>
    <x v="3"/>
    <x v="3"/>
    <x v="0"/>
    <x v="0"/>
    <s v="15:50"/>
    <s v="Weekend"/>
    <x v="2"/>
    <n v="5"/>
    <n v="2024"/>
    <s v="May-2024"/>
    <x v="11"/>
    <s v="Formal Shirt"/>
    <x v="38"/>
    <s v="TrendMart Guntur Outlet"/>
    <x v="0"/>
    <s v="Manikandan Naidu"/>
    <x v="1"/>
    <s v="Deepak Kamath"/>
    <n v="5"/>
    <d v="2024-05-01T00:00:00"/>
    <x v="76"/>
    <n v="0.21920195337771561"/>
    <x v="4"/>
  </r>
  <r>
    <s v="INV102868"/>
    <x v="158"/>
    <s v="CUST0427"/>
    <s v="PRD0131"/>
    <s v="STR038"/>
    <s v="EMP0269"/>
    <n v="1"/>
    <n v="1082.53"/>
    <n v="15"/>
    <n v="162.38"/>
    <n v="12"/>
    <n v="110.42"/>
    <n v="1030.57"/>
    <n v="735.85"/>
    <n v="184.2999999999999"/>
    <x v="1"/>
    <x v="1"/>
    <x v="0"/>
    <x v="0"/>
    <s v="19:53"/>
    <s v="Weekday"/>
    <x v="7"/>
    <n v="9"/>
    <n v="2024"/>
    <s v="Sep-2024"/>
    <x v="4"/>
    <s v="Joggers"/>
    <x v="24"/>
    <s v="TrendMart Tumakuru Standard"/>
    <x v="2"/>
    <s v="Jaya Naicker"/>
    <x v="0"/>
    <s v="Ishwarya Shetty"/>
    <n v="9"/>
    <d v="2024-09-01T00:00:00"/>
    <x v="134"/>
    <n v="0.1788330729596242"/>
    <x v="4"/>
  </r>
  <r>
    <s v="INV102869"/>
    <x v="144"/>
    <s v="CUST0345"/>
    <s v="PRD0043"/>
    <s v="STR015"/>
    <s v="EMP0002"/>
    <n v="2"/>
    <n v="3101.88"/>
    <n v="0"/>
    <n v="0"/>
    <n v="12"/>
    <n v="744.45"/>
    <n v="6948.21"/>
    <n v="4068.02"/>
    <n v="2135.7399999999998"/>
    <x v="0"/>
    <x v="0"/>
    <x v="0"/>
    <x v="1"/>
    <s v="13:52"/>
    <s v="Weekday"/>
    <x v="8"/>
    <n v="3"/>
    <n v="2025"/>
    <s v="Mar-2025"/>
    <x v="12"/>
    <s v="Sling Bag"/>
    <x v="20"/>
    <s v="TrendMart Madurai Mall Kiosk"/>
    <x v="1"/>
    <s v="Sunita Subramaniam"/>
    <x v="0"/>
    <s v="Girish Sundaram"/>
    <n v="15"/>
    <d v="2025-03-01T00:00:00"/>
    <x v="63"/>
    <n v="0.30737988633043617"/>
    <x v="2"/>
  </r>
  <r>
    <s v="INV102870"/>
    <x v="363"/>
    <s v="Missing Customer Id"/>
    <s v="PRD0182"/>
    <s v="STR042"/>
    <s v="EMP0091"/>
    <n v="3"/>
    <n v="3031.37"/>
    <n v="30"/>
    <n v="2728.23"/>
    <n v="12"/>
    <n v="763.91"/>
    <n v="7129.79"/>
    <n v="6407.55"/>
    <n v="-41.670000000000186"/>
    <x v="3"/>
    <x v="3"/>
    <x v="0"/>
    <x v="0"/>
    <s v="13:00"/>
    <s v="Weekday"/>
    <x v="6"/>
    <n v="1"/>
    <n v="2025"/>
    <s v="Jan-2025"/>
    <x v="12"/>
    <s v="Sling Bag"/>
    <x v="10"/>
    <s v="TrendMart Thrissur Standard"/>
    <x v="1"/>
    <s v="Unknown"/>
    <x v="4"/>
    <s v="Hari Nair"/>
    <n v="13"/>
    <d v="2025-01-01T00:00:00"/>
    <x v="74"/>
    <n v="-5.8444919135065953E-3"/>
    <x v="1"/>
  </r>
  <r>
    <s v="INV102871"/>
    <x v="6"/>
    <s v="CUST0567"/>
    <s v="PRD0158"/>
    <s v="STR079"/>
    <s v="EMP0204"/>
    <n v="1"/>
    <n v="661.83"/>
    <n v="10"/>
    <n v="66.180000000000007"/>
    <n v="5"/>
    <n v="29.78"/>
    <n v="625.42999999999995"/>
    <n v="457.16"/>
    <n v="138.48999999999992"/>
    <x v="4"/>
    <x v="4"/>
    <x v="1"/>
    <x v="0"/>
    <s v="19:42"/>
    <s v="Weekday"/>
    <x v="5"/>
    <n v="6"/>
    <n v="2024"/>
    <s v="Jun-2024"/>
    <x v="10"/>
    <s v="Formal Top"/>
    <x v="21"/>
    <s v="TrendMart Dindigul High Street"/>
    <x v="1"/>
    <s v="Chitra Iyer"/>
    <x v="0"/>
    <s v="Rahul Krishnan"/>
    <n v="6"/>
    <d v="2024-06-01T00:00:00"/>
    <x v="68"/>
    <n v="0.22143165502134521"/>
    <x v="0"/>
  </r>
  <r>
    <s v="INV102872"/>
    <x v="99"/>
    <s v="CUST0508"/>
    <s v="PRD0214"/>
    <s v="STR021"/>
    <s v="EMP0223"/>
    <n v="2"/>
    <n v="1087.3499999999999"/>
    <n v="10"/>
    <n v="217.47"/>
    <n v="12"/>
    <n v="234.87"/>
    <n v="2192.1"/>
    <n v="1441.06"/>
    <n v="516.16999999999996"/>
    <x v="2"/>
    <x v="2"/>
    <x v="1"/>
    <x v="0"/>
    <s v="19:05"/>
    <s v="Weekend"/>
    <x v="10"/>
    <n v="4"/>
    <n v="2024"/>
    <s v="Apr-2024"/>
    <x v="7"/>
    <s v="Straight Fit"/>
    <x v="7"/>
    <s v="TrendMart Kozhikode Standard"/>
    <x v="1"/>
    <s v="Akhila Kamath"/>
    <x v="3"/>
    <s v="Meena Krishnan"/>
    <n v="4"/>
    <d v="2024-04-01T00:00:00"/>
    <x v="71"/>
    <n v="0.23546827243282695"/>
    <x v="0"/>
  </r>
  <r>
    <s v="INV102873"/>
    <x v="193"/>
    <s v="CUST0837"/>
    <s v="PRD0175"/>
    <s v="STR060"/>
    <s v="EMP0149"/>
    <n v="1"/>
    <n v="840.78"/>
    <n v="10"/>
    <n v="84.08"/>
    <n v="5"/>
    <n v="37.840000000000003"/>
    <n v="794.54"/>
    <n v="571.09"/>
    <n v="185.60999999999993"/>
    <x v="2"/>
    <x v="2"/>
    <x v="0"/>
    <x v="0"/>
    <s v="13:40"/>
    <s v="Weekend"/>
    <x v="4"/>
    <n v="2"/>
    <n v="2025"/>
    <s v="Feb-2025"/>
    <x v="0"/>
    <s v="Straight Kurti"/>
    <x v="32"/>
    <s v="TrendMart Tirunelveli Flagship"/>
    <x v="1"/>
    <s v="Deepthi Shetty"/>
    <x v="0"/>
    <s v="Vasanthi Kamath"/>
    <n v="14"/>
    <d v="2025-02-01T00:00:00"/>
    <x v="53"/>
    <n v="0.23360686686636284"/>
    <x v="0"/>
  </r>
  <r>
    <s v="INV102874"/>
    <x v="112"/>
    <s v="CUST0346"/>
    <s v="PRD0169"/>
    <s v="STR026"/>
    <s v="EMP0073"/>
    <n v="2"/>
    <n v="1768.99"/>
    <n v="20"/>
    <n v="707.6"/>
    <n v="12"/>
    <n v="339.65"/>
    <n v="3170.03"/>
    <n v="2814.66"/>
    <n v="15.720000000000368"/>
    <x v="5"/>
    <x v="5"/>
    <x v="0"/>
    <x v="0"/>
    <s v="13:16"/>
    <s v="Weekday"/>
    <x v="1"/>
    <n v="10"/>
    <n v="2024"/>
    <s v="Oct-2024"/>
    <x v="8"/>
    <s v="Maxi Dress"/>
    <x v="10"/>
    <s v="TrendMart Guntur Standard"/>
    <x v="0"/>
    <s v="Malathi Achari"/>
    <x v="0"/>
    <s v="Sathish Sundaram"/>
    <n v="10"/>
    <d v="2024-10-01T00:00:00"/>
    <x v="13"/>
    <n v="4.9589436062120445E-3"/>
    <x v="3"/>
  </r>
  <r>
    <s v="INV102875"/>
    <x v="256"/>
    <s v="CUST0276"/>
    <s v="PRD0095"/>
    <s v="STR096"/>
    <s v="EMP0156"/>
    <n v="1"/>
    <n v="952.76"/>
    <n v="10"/>
    <n v="95.28"/>
    <n v="5"/>
    <n v="42.87"/>
    <n v="900.35"/>
    <n v="670.17"/>
    <n v="187.31000000000006"/>
    <x v="0"/>
    <x v="0"/>
    <x v="1"/>
    <x v="0"/>
    <s v="10:22"/>
    <s v="Weekday"/>
    <x v="2"/>
    <n v="5"/>
    <n v="2024"/>
    <s v="May-2024"/>
    <x v="5"/>
    <s v="Regular Fit"/>
    <x v="33"/>
    <s v="TrendMart Mangaluru Mall Kiosk"/>
    <x v="2"/>
    <s v="Chandra Mishra"/>
    <x v="0"/>
    <s v="Deepthi Iyengar"/>
    <n v="5"/>
    <d v="2024-05-01T00:00:00"/>
    <x v="213"/>
    <n v="0.20804131726550792"/>
    <x v="0"/>
  </r>
  <r>
    <s v="INV102876"/>
    <x v="339"/>
    <s v="CUST0524"/>
    <s v="PRD0065"/>
    <s v="STR018"/>
    <s v="EMP0240"/>
    <n v="1"/>
    <n v="3656.77"/>
    <n v="20"/>
    <n v="731.35"/>
    <n v="12"/>
    <n v="351.05"/>
    <n v="3276.47"/>
    <n v="2633.56"/>
    <n v="291.85999999999984"/>
    <x v="1"/>
    <x v="1"/>
    <x v="0"/>
    <x v="0"/>
    <s v="13:58"/>
    <s v="Weekday"/>
    <x v="0"/>
    <n v="12"/>
    <n v="2024"/>
    <s v="Dec-2024"/>
    <x v="2"/>
    <s v="Georgette Saree"/>
    <x v="2"/>
    <s v="TrendMart Visakhapatnam High Street"/>
    <x v="0"/>
    <s v="Balaji Mishra"/>
    <x v="0"/>
    <s v="Gopal Prasad"/>
    <n v="12"/>
    <d v="2024-12-01T00:00:00"/>
    <x v="2"/>
    <n v="8.9077574340677576E-2"/>
    <x v="3"/>
  </r>
  <r>
    <s v="INV102877"/>
    <x v="198"/>
    <s v="CUST0286"/>
    <s v="PRD0077"/>
    <s v="STR104"/>
    <s v="EMP0206"/>
    <n v="1"/>
    <n v="1182.8599999999999"/>
    <n v="10"/>
    <n v="118.29"/>
    <n v="12"/>
    <n v="127.75"/>
    <n v="1192.32"/>
    <n v="798.46"/>
    <n v="266.1099999999999"/>
    <x v="2"/>
    <x v="2"/>
    <x v="0"/>
    <x v="0"/>
    <s v="11:45"/>
    <s v="Weekday"/>
    <x v="10"/>
    <n v="4"/>
    <n v="2024"/>
    <s v="Apr-2024"/>
    <x v="17"/>
    <s v="Formal Trouser"/>
    <x v="6"/>
    <s v="TrendMart Kochi High Street"/>
    <x v="1"/>
    <s v="Deepthi Ramachandran"/>
    <x v="0"/>
    <s v="Arjun Krishnan"/>
    <n v="4"/>
    <d v="2024-04-01T00:00:00"/>
    <x v="240"/>
    <n v="0.22318672839506165"/>
    <x v="0"/>
  </r>
  <r>
    <s v="INV102878"/>
    <x v="348"/>
    <s v="CUST0105"/>
    <s v="PRD0073"/>
    <s v="STR092"/>
    <s v="EMP0258"/>
    <n v="2"/>
    <n v="633.80999999999995"/>
    <n v="10"/>
    <n v="126.76"/>
    <n v="5"/>
    <n v="57.04"/>
    <n v="1197.9000000000001"/>
    <n v="670.3"/>
    <n v="470.56000000000012"/>
    <x v="2"/>
    <x v="2"/>
    <x v="0"/>
    <x v="0"/>
    <s v="17:02"/>
    <s v="Weekend"/>
    <x v="3"/>
    <n v="7"/>
    <n v="2024"/>
    <s v="Jul-2024"/>
    <x v="1"/>
    <s v="Round Neck"/>
    <x v="40"/>
    <s v="TrendMart Kochi Standard"/>
    <x v="1"/>
    <s v="Rohit Chettiar"/>
    <x v="0"/>
    <s v="Preethi Singh"/>
    <n v="7"/>
    <d v="2024-07-01T00:00:00"/>
    <x v="135"/>
    <n v="0.39282076968027391"/>
    <x v="0"/>
  </r>
  <r>
    <s v="INV102879"/>
    <x v="316"/>
    <s v="CUST0025"/>
    <s v="PRD0069"/>
    <s v="STR097"/>
    <s v="EMP0255"/>
    <n v="4"/>
    <n v="621.33000000000004"/>
    <n v="30"/>
    <n v="745.6"/>
    <n v="5"/>
    <n v="86.99"/>
    <n v="1826.71"/>
    <n v="1476"/>
    <n v="263.72000000000003"/>
    <x v="0"/>
    <x v="0"/>
    <x v="0"/>
    <x v="0"/>
    <s v="15:38"/>
    <s v="Weekday"/>
    <x v="4"/>
    <n v="2"/>
    <n v="2025"/>
    <s v="Feb-2025"/>
    <x v="1"/>
    <s v="Round Neck"/>
    <x v="26"/>
    <s v="TrendMart Thiruvananthapuram High Street"/>
    <x v="1"/>
    <s v="Divya Achari"/>
    <x v="0"/>
    <s v="Venkat Sharma"/>
    <n v="14"/>
    <d v="2025-02-01T00:00:00"/>
    <x v="78"/>
    <n v="0.14436883796552272"/>
    <x v="1"/>
  </r>
  <r>
    <s v="INV102880"/>
    <x v="143"/>
    <s v="CUST0388"/>
    <s v="PRD0144"/>
    <s v="STR091"/>
    <s v="EMP0100"/>
    <n v="2"/>
    <n v="1075.57"/>
    <n v="0"/>
    <n v="0"/>
    <n v="12"/>
    <n v="258.14"/>
    <n v="2409.2800000000002"/>
    <n v="1399.68"/>
    <n v="751.46000000000015"/>
    <x v="2"/>
    <x v="2"/>
    <x v="0"/>
    <x v="0"/>
    <s v="12:08"/>
    <s v="Weekday"/>
    <x v="2"/>
    <n v="5"/>
    <n v="2024"/>
    <s v="May-2024"/>
    <x v="10"/>
    <s v="Casual Top"/>
    <x v="18"/>
    <s v="TrendMart Nizamabad Standard"/>
    <x v="2"/>
    <s v="Eswar Gounder"/>
    <x v="0"/>
    <s v="Priya Balasubramaniam"/>
    <n v="5"/>
    <d v="2024-05-01T00:00:00"/>
    <x v="93"/>
    <n v="0.31190231106388633"/>
    <x v="2"/>
  </r>
  <r>
    <s v="INV102881"/>
    <x v="248"/>
    <s v="CUST0113"/>
    <s v="PRD0115"/>
    <s v="STR020"/>
    <s v="EMP0020"/>
    <n v="1"/>
    <n v="1639.49"/>
    <n v="10"/>
    <n v="163.95"/>
    <n v="12"/>
    <n v="177.06"/>
    <n v="1652.6"/>
    <n v="1140.9000000000001"/>
    <n v="334.63999999999982"/>
    <x v="0"/>
    <x v="0"/>
    <x v="0"/>
    <x v="0"/>
    <s v="15:53"/>
    <s v="Weekday"/>
    <x v="5"/>
    <n v="6"/>
    <n v="2024"/>
    <s v="Jun-2024"/>
    <x v="8"/>
    <s v="Bodycon Dress"/>
    <x v="1"/>
    <s v="TrendMart Guntur Standard"/>
    <x v="0"/>
    <s v="Deepthi Gopalakrishnan"/>
    <x v="2"/>
    <s v="Eswar Prasad"/>
    <n v="6"/>
    <d v="2024-06-01T00:00:00"/>
    <x v="57"/>
    <n v="0.20249304126830439"/>
    <x v="0"/>
  </r>
  <r>
    <s v="INV102882"/>
    <x v="270"/>
    <s v="CUST0444"/>
    <s v="PRD0119"/>
    <s v="STR031"/>
    <s v="EMP0160"/>
    <n v="5"/>
    <n v="734.31"/>
    <n v="25"/>
    <n v="917.89"/>
    <n v="5"/>
    <n v="137.68"/>
    <n v="2891.34"/>
    <n v="2140.8000000000002"/>
    <n v="612.8599999999999"/>
    <x v="2"/>
    <x v="2"/>
    <x v="1"/>
    <x v="0"/>
    <s v="20:00"/>
    <s v="Weekday"/>
    <x v="3"/>
    <n v="7"/>
    <n v="2024"/>
    <s v="Jul-2024"/>
    <x v="1"/>
    <s v="Round Neck"/>
    <x v="26"/>
    <s v="TrendMart Kozhikode Mall Kiosk"/>
    <x v="1"/>
    <s v="Vinod Shetty"/>
    <x v="0"/>
    <s v="Ganesh Iyengar"/>
    <n v="7"/>
    <d v="2024-07-01T00:00:00"/>
    <x v="181"/>
    <n v="0.21196400284988962"/>
    <x v="1"/>
  </r>
  <r>
    <s v="INV102883"/>
    <x v="159"/>
    <s v="CUST0168"/>
    <s v="PRD0135"/>
    <s v="STR073"/>
    <s v="EMP0207"/>
    <n v="1"/>
    <n v="2818.33"/>
    <n v="5"/>
    <n v="140.91999999999999"/>
    <n v="12"/>
    <n v="321.29000000000002"/>
    <n v="2998.7"/>
    <n v="2204.96"/>
    <n v="472.44999999999976"/>
    <x v="1"/>
    <x v="1"/>
    <x v="0"/>
    <x v="0"/>
    <s v="15:12"/>
    <s v="Weekday"/>
    <x v="3"/>
    <n v="7"/>
    <n v="2024"/>
    <s v="Jul-2024"/>
    <x v="3"/>
    <s v="Sandals"/>
    <x v="12"/>
    <s v="TrendMart Thiruvananthapuram High Street"/>
    <x v="1"/>
    <s v="Devi Naidu"/>
    <x v="0"/>
    <s v="Chitra Bhat"/>
    <n v="7"/>
    <d v="2024-07-01T00:00:00"/>
    <x v="117"/>
    <n v="0.15755160569580146"/>
    <x v="2"/>
  </r>
  <r>
    <s v="INV102884"/>
    <x v="54"/>
    <s v="CUST0445"/>
    <s v="PRD0147"/>
    <s v="STR053"/>
    <s v="EMP0127"/>
    <n v="3"/>
    <n v="1167.52"/>
    <n v="30"/>
    <n v="1050.77"/>
    <n v="12"/>
    <n v="294.20999999999998"/>
    <n v="2746"/>
    <n v="2747.61"/>
    <n v="-295.82000000000011"/>
    <x v="3"/>
    <x v="3"/>
    <x v="0"/>
    <x v="0"/>
    <s v="16:34"/>
    <s v="Weekday"/>
    <x v="0"/>
    <n v="12"/>
    <n v="2024"/>
    <s v="Dec-2024"/>
    <x v="5"/>
    <s v="Slim Fit"/>
    <x v="32"/>
    <s v="TrendMart Kochi Standard"/>
    <x v="1"/>
    <s v="Malathi Kumar"/>
    <x v="3"/>
    <s v="Chandra Reddy"/>
    <n v="12"/>
    <d v="2024-12-01T00:00:00"/>
    <x v="186"/>
    <n v="-0.10772760378732706"/>
    <x v="1"/>
  </r>
  <r>
    <s v="INV102885"/>
    <x v="319"/>
    <s v="CUST0089"/>
    <s v="PRD0212"/>
    <s v="STR064"/>
    <s v="EMP0205"/>
    <n v="1"/>
    <n v="3052.12"/>
    <n v="0"/>
    <n v="0"/>
    <n v="12"/>
    <n v="366.25"/>
    <n v="3418.37"/>
    <n v="2039.7"/>
    <n v="1012.4199999999998"/>
    <x v="1"/>
    <x v="1"/>
    <x v="1"/>
    <x v="0"/>
    <s v="20:15"/>
    <s v="Weekday"/>
    <x v="10"/>
    <n v="4"/>
    <n v="2024"/>
    <s v="Apr-2024"/>
    <x v="9"/>
    <s v="Digital Watch"/>
    <x v="36"/>
    <s v="TrendMart Karimnagar Standard"/>
    <x v="2"/>
    <s v="Janani Murthy"/>
    <x v="0"/>
    <s v="Malini Gowda"/>
    <n v="4"/>
    <d v="2024-04-01T00:00:00"/>
    <x v="161"/>
    <n v="0.29617039700207992"/>
    <x v="2"/>
  </r>
  <r>
    <s v="INV102886"/>
    <x v="335"/>
    <s v="CUST0307"/>
    <s v="PRD0209"/>
    <s v="STR070"/>
    <s v="EMP0063"/>
    <n v="1"/>
    <n v="1244.0899999999999"/>
    <n v="15"/>
    <n v="186.61"/>
    <n v="12"/>
    <n v="126.9"/>
    <n v="1184.3800000000001"/>
    <n v="871.26"/>
    <n v="186.22000000000011"/>
    <x v="1"/>
    <x v="1"/>
    <x v="0"/>
    <x v="0"/>
    <s v="13:32"/>
    <s v="Weekend"/>
    <x v="8"/>
    <n v="3"/>
    <n v="2025"/>
    <s v="Mar-2025"/>
    <x v="17"/>
    <s v="Formal Trouser"/>
    <x v="11"/>
    <s v="TrendMart Alappuzha Mall Kiosk"/>
    <x v="1"/>
    <s v="Hariharan Mishra"/>
    <x v="1"/>
    <s v="Anusuya Subramaniam"/>
    <n v="15"/>
    <d v="2025-03-01T00:00:00"/>
    <x v="245"/>
    <n v="0.15722994309258861"/>
    <x v="4"/>
  </r>
  <r>
    <s v="INV102887"/>
    <x v="132"/>
    <s v="CUST0188"/>
    <s v="PRD0175"/>
    <s v="STR085"/>
    <s v="EMP0147"/>
    <n v="2"/>
    <n v="834.08"/>
    <n v="5"/>
    <n v="83.41"/>
    <n v="5"/>
    <n v="79.239999999999995"/>
    <n v="1663.99"/>
    <n v="1142.18"/>
    <n v="442.56999999999994"/>
    <x v="2"/>
    <x v="2"/>
    <x v="1"/>
    <x v="0"/>
    <s v="17:04"/>
    <s v="Weekend"/>
    <x v="5"/>
    <n v="6"/>
    <n v="2024"/>
    <s v="Jun-2024"/>
    <x v="0"/>
    <s v="Straight Kurti"/>
    <x v="32"/>
    <s v="TrendMart Nizamabad Outlet"/>
    <x v="2"/>
    <s v="Vasanthi Srinivasan"/>
    <x v="1"/>
    <s v="Yogesh Chettiar"/>
    <n v="6"/>
    <d v="2024-06-01T00:00:00"/>
    <x v="53"/>
    <n v="0.26596914644919739"/>
    <x v="2"/>
  </r>
  <r>
    <s v="INV102888"/>
    <x v="59"/>
    <s v="CUST0294"/>
    <s v="PRD0078"/>
    <s v="STR087"/>
    <s v="EMP0170"/>
    <n v="1"/>
    <n v="1020.83"/>
    <n v="30"/>
    <n v="306.25"/>
    <n v="12"/>
    <n v="85.75"/>
    <n v="800.33"/>
    <n v="828.44"/>
    <n v="-113.86000000000001"/>
    <x v="1"/>
    <x v="1"/>
    <x v="0"/>
    <x v="0"/>
    <s v="15:34"/>
    <s v="Weekday"/>
    <x v="1"/>
    <n v="10"/>
    <n v="2024"/>
    <s v="Oct-2024"/>
    <x v="5"/>
    <s v="Regular Fit"/>
    <x v="5"/>
    <s v="TrendMart Salem Outlet"/>
    <x v="1"/>
    <s v="Yogesh Mudaliar"/>
    <x v="0"/>
    <s v="Jyothi Prasad"/>
    <n v="10"/>
    <d v="2024-10-01T00:00:00"/>
    <x v="11"/>
    <n v="-0.14226631514500271"/>
    <x v="1"/>
  </r>
  <r>
    <s v="INV102889"/>
    <x v="271"/>
    <s v="CUST0543"/>
    <s v="PRD0218"/>
    <s v="STR068"/>
    <s v="EMP0091"/>
    <n v="2"/>
    <n v="796.09"/>
    <n v="10"/>
    <n v="159.22"/>
    <n v="5"/>
    <n v="71.650000000000006"/>
    <n v="1504.61"/>
    <n v="1027.68"/>
    <n v="405.27999999999986"/>
    <x v="3"/>
    <x v="3"/>
    <x v="1"/>
    <x v="0"/>
    <s v="15:50"/>
    <s v="Weekday"/>
    <x v="8"/>
    <n v="3"/>
    <n v="2025"/>
    <s v="Mar-2025"/>
    <x v="18"/>
    <s v="Card Holder"/>
    <x v="10"/>
    <s v="TrendMart Madurai Mall Kiosk"/>
    <x v="1"/>
    <s v="Manoj Raman"/>
    <x v="0"/>
    <s v="Hari Nair"/>
    <n v="15"/>
    <d v="2025-03-01T00:00:00"/>
    <x v="40"/>
    <n v="0.26935883717375259"/>
    <x v="0"/>
  </r>
  <r>
    <s v="INV102890"/>
    <x v="172"/>
    <s v="CUST0127"/>
    <s v="PRD0002"/>
    <s v="STR091"/>
    <s v="EMP0015"/>
    <n v="1"/>
    <n v="1109.31"/>
    <n v="30"/>
    <n v="332.79"/>
    <n v="12"/>
    <n v="93.18"/>
    <n v="869.7"/>
    <n v="755.06"/>
    <n v="21.460000000000093"/>
    <x v="0"/>
    <x v="0"/>
    <x v="0"/>
    <x v="0"/>
    <s v="11:57"/>
    <s v="Weekday"/>
    <x v="1"/>
    <n v="10"/>
    <n v="2024"/>
    <s v="Oct-2024"/>
    <x v="15"/>
    <s v="Jacket"/>
    <x v="16"/>
    <s v="TrendMart Nizamabad Standard"/>
    <x v="2"/>
    <s v="Karunakaran Chandran"/>
    <x v="1"/>
    <s v="Vikram Bhat"/>
    <n v="10"/>
    <d v="2024-10-01T00:00:00"/>
    <x v="26"/>
    <n v="2.4675175347821193E-2"/>
    <x v="1"/>
  </r>
  <r>
    <s v="INV102891"/>
    <x v="107"/>
    <s v="CUST0780"/>
    <s v="PRD0240"/>
    <s v="STR094"/>
    <s v="EMP0204"/>
    <n v="1"/>
    <n v="458.17"/>
    <n v="0"/>
    <n v="0"/>
    <n v="5"/>
    <n v="22.91"/>
    <n v="481.08"/>
    <n v="367.86"/>
    <n v="90.309999999999974"/>
    <x v="1"/>
    <x v="1"/>
    <x v="0"/>
    <x v="0"/>
    <s v="13:53"/>
    <s v="Weekday"/>
    <x v="4"/>
    <n v="2"/>
    <n v="2025"/>
    <s v="Feb-2025"/>
    <x v="18"/>
    <s v="Card Holder"/>
    <x v="29"/>
    <s v="TrendMart Kollam Flagship"/>
    <x v="1"/>
    <s v="Deepthi Reddy"/>
    <x v="0"/>
    <s v="Rahul Krishnan"/>
    <n v="14"/>
    <d v="2025-02-01T00:00:00"/>
    <x v="241"/>
    <n v="0.18772345555832706"/>
    <x v="2"/>
  </r>
  <r>
    <s v="INV102892"/>
    <x v="203"/>
    <s v="CUST0652"/>
    <s v="PRD0149"/>
    <s v="STR099"/>
    <s v="EMP0026"/>
    <n v="1"/>
    <n v="1703.79"/>
    <n v="5"/>
    <n v="85.19"/>
    <n v="12"/>
    <n v="194.23"/>
    <n v="1812.83"/>
    <n v="1145.21"/>
    <n v="473.38999999999987"/>
    <x v="2"/>
    <x v="2"/>
    <x v="0"/>
    <x v="0"/>
    <s v="10:57"/>
    <s v="Weekday"/>
    <x v="9"/>
    <n v="11"/>
    <n v="2024"/>
    <s v="Nov-2024"/>
    <x v="3"/>
    <s v="Slippers"/>
    <x v="39"/>
    <s v="TrendMart Khammam Standard"/>
    <x v="2"/>
    <s v="Baskar Menon"/>
    <x v="2"/>
    <s v="Sunita Ramachandran"/>
    <n v="11"/>
    <d v="2024-11-01T00:00:00"/>
    <x v="154"/>
    <n v="0.26113314541352467"/>
    <x v="2"/>
  </r>
  <r>
    <s v="INV102893"/>
    <x v="54"/>
    <s v="CUST0078"/>
    <s v="PRD0217"/>
    <s v="STR109"/>
    <s v="EMP0223"/>
    <n v="1"/>
    <n v="999.03"/>
    <n v="10"/>
    <n v="99.9"/>
    <n v="5"/>
    <n v="44.96"/>
    <n v="944.09"/>
    <n v="722.4"/>
    <n v="176.73000000000005"/>
    <x v="1"/>
    <x v="1"/>
    <x v="0"/>
    <x v="0"/>
    <s v="10:03"/>
    <s v="Weekday"/>
    <x v="0"/>
    <n v="12"/>
    <n v="2024"/>
    <s v="Dec-2024"/>
    <x v="7"/>
    <s v="Straight Fit"/>
    <x v="47"/>
    <s v="TrendMart Warangal Outlet"/>
    <x v="2"/>
    <s v="Varsha Iyengar"/>
    <x v="0"/>
    <s v="Meena Krishnan"/>
    <n v="12"/>
    <d v="2024-12-01T00:00:00"/>
    <x v="214"/>
    <n v="0.18719613596161389"/>
    <x v="0"/>
  </r>
  <r>
    <s v="INV102894"/>
    <x v="202"/>
    <s v="CUST0323"/>
    <s v="PRD0015"/>
    <s v="STR103"/>
    <s v="EMP0170"/>
    <n v="3"/>
    <n v="4067.83"/>
    <n v="10"/>
    <n v="1220.3499999999999"/>
    <n v="12"/>
    <n v="1317.98"/>
    <n v="12301.12"/>
    <n v="7892.52"/>
    <n v="3090.6200000000003"/>
    <x v="0"/>
    <x v="0"/>
    <x v="0"/>
    <x v="0"/>
    <s v="19:22"/>
    <s v="Weekend"/>
    <x v="7"/>
    <n v="9"/>
    <n v="2024"/>
    <s v="Sep-2024"/>
    <x v="9"/>
    <s v="Smart Watch"/>
    <x v="1"/>
    <s v="TrendMart Alappuzha Outlet"/>
    <x v="1"/>
    <s v="Gopal Krishnan"/>
    <x v="3"/>
    <s v="Jyothi Prasad"/>
    <n v="9"/>
    <d v="2024-09-01T00:00:00"/>
    <x v="230"/>
    <n v="0.25124704091985123"/>
    <x v="0"/>
  </r>
  <r>
    <s v="INV102895"/>
    <x v="255"/>
    <s v="CUST0577"/>
    <s v="PRD0241"/>
    <s v="STR109"/>
    <s v="EMP0160"/>
    <n v="2"/>
    <n v="1543.14"/>
    <n v="15"/>
    <n v="462.94"/>
    <n v="12"/>
    <n v="314.8"/>
    <n v="2938.14"/>
    <n v="2230.38"/>
    <n v="392.95999999999975"/>
    <x v="2"/>
    <x v="2"/>
    <x v="1"/>
    <x v="0"/>
    <s v="12:23"/>
    <s v="Weekday"/>
    <x v="9"/>
    <n v="11"/>
    <n v="2024"/>
    <s v="Nov-2024"/>
    <x v="4"/>
    <s v="Sports T-Shirt"/>
    <x v="14"/>
    <s v="TrendMart Warangal Outlet"/>
    <x v="2"/>
    <s v="Baskar Balasubramaniam"/>
    <x v="1"/>
    <s v="Ganesh Iyengar"/>
    <n v="11"/>
    <d v="2024-11-01T00:00:00"/>
    <x v="102"/>
    <n v="0.13374447779887949"/>
    <x v="4"/>
  </r>
  <r>
    <s v="INV102896"/>
    <x v="273"/>
    <s v="CUST0493"/>
    <s v="PRD0017"/>
    <s v="STR109"/>
    <s v="EMP0260"/>
    <n v="1"/>
    <n v="734.11"/>
    <n v="5"/>
    <n v="36.71"/>
    <n v="5"/>
    <n v="34.869999999999997"/>
    <n v="732.27"/>
    <n v="591.38"/>
    <n v="106.01999999999998"/>
    <x v="0"/>
    <x v="0"/>
    <x v="1"/>
    <x v="0"/>
    <s v="16:26"/>
    <s v="Weekday"/>
    <x v="2"/>
    <n v="5"/>
    <n v="2024"/>
    <s v="May-2024"/>
    <x v="13"/>
    <s v="Girls Frock"/>
    <x v="33"/>
    <s v="TrendMart Warangal Outlet"/>
    <x v="2"/>
    <s v="Jyothi Krishnan"/>
    <x v="0"/>
    <s v="Malathi Varma"/>
    <n v="5"/>
    <d v="2024-05-01T00:00:00"/>
    <x v="91"/>
    <n v="0.14478266213281984"/>
    <x v="2"/>
  </r>
  <r>
    <s v="INV102897"/>
    <x v="304"/>
    <s v="CUST0012"/>
    <s v="PRD0129"/>
    <s v="STR009"/>
    <s v="EMP0001"/>
    <n v="1"/>
    <n v="750.48"/>
    <n v="30"/>
    <n v="225.14"/>
    <n v="5"/>
    <n v="26.27"/>
    <n v="551.61"/>
    <n v="403.71"/>
    <n v="121.63000000000004"/>
    <x v="1"/>
    <x v="1"/>
    <x v="0"/>
    <x v="0"/>
    <s v="17:08"/>
    <s v="Weekend"/>
    <x v="8"/>
    <n v="3"/>
    <n v="2025"/>
    <s v="Mar-2025"/>
    <x v="6"/>
    <s v="Cap"/>
    <x v="2"/>
    <s v="TrendMart Thrissur High Street"/>
    <x v="1"/>
    <s v="Anil Iyengar"/>
    <x v="0"/>
    <s v="Charulatha Kumar"/>
    <n v="15"/>
    <d v="2025-03-01T00:00:00"/>
    <x v="54"/>
    <n v="0.22049999093562486"/>
    <x v="1"/>
  </r>
  <r>
    <s v="INV102898"/>
    <x v="80"/>
    <s v="CUST0527"/>
    <s v="PRD0223"/>
    <s v="STR106"/>
    <s v="EMP0215"/>
    <n v="4"/>
    <n v="1050.97"/>
    <n v="0"/>
    <n v="0"/>
    <n v="12"/>
    <n v="504.47"/>
    <n v="4708.3500000000004"/>
    <n v="3044.28"/>
    <n v="1159.6000000000001"/>
    <x v="2"/>
    <x v="2"/>
    <x v="0"/>
    <x v="0"/>
    <s v="16:58"/>
    <s v="Weekend"/>
    <x v="1"/>
    <n v="10"/>
    <n v="2024"/>
    <s v="Oct-2024"/>
    <x v="19"/>
    <s v="Casual Belt"/>
    <x v="4"/>
    <s v="TrendMart Vijayawada Outlet"/>
    <x v="0"/>
    <s v="Vani Chetty"/>
    <x v="1"/>
    <s v="Praveen Gupta"/>
    <n v="10"/>
    <d v="2024-10-01T00:00:00"/>
    <x v="208"/>
    <n v="0.2462858538553846"/>
    <x v="2"/>
  </r>
  <r>
    <s v="INV102899"/>
    <x v="237"/>
    <s v="CUST0493"/>
    <s v="PRD0074"/>
    <s v="STR107"/>
    <s v="EMP0204"/>
    <n v="1"/>
    <n v="989.2"/>
    <n v="25"/>
    <n v="247.3"/>
    <n v="5"/>
    <n v="37.090000000000003"/>
    <n v="778.99"/>
    <n v="721.22"/>
    <n v="20.679999999999978"/>
    <x v="2"/>
    <x v="2"/>
    <x v="0"/>
    <x v="0"/>
    <s v="10:12"/>
    <s v="Weekday"/>
    <x v="9"/>
    <n v="11"/>
    <n v="2024"/>
    <s v="Nov-2024"/>
    <x v="11"/>
    <s v="Denim Shirt"/>
    <x v="12"/>
    <s v="TrendMart Kochi High Street"/>
    <x v="1"/>
    <s v="Jyothi Krishnan"/>
    <x v="0"/>
    <s v="Rahul Krishnan"/>
    <n v="11"/>
    <d v="2024-11-01T00:00:00"/>
    <x v="18"/>
    <n v="2.6547195727801357E-2"/>
    <x v="1"/>
  </r>
  <r>
    <s v="INV102900"/>
    <x v="164"/>
    <s v="CUST0257"/>
    <s v="PRD0184"/>
    <s v="STR082"/>
    <s v="EMP0008"/>
    <n v="1"/>
    <n v="1733.36"/>
    <n v="30"/>
    <n v="520.01"/>
    <n v="12"/>
    <n v="145.6"/>
    <n v="1358.95"/>
    <n v="1183.4100000000001"/>
    <n v="29.939999999999969"/>
    <x v="0"/>
    <x v="0"/>
    <x v="1"/>
    <x v="0"/>
    <s v="20:39"/>
    <s v="Weekend"/>
    <x v="4"/>
    <n v="2"/>
    <n v="2025"/>
    <s v="Feb-2025"/>
    <x v="9"/>
    <s v="Analog Watch"/>
    <x v="18"/>
    <s v="TrendMart Tirupati Standard"/>
    <x v="0"/>
    <s v="Bindu Achari"/>
    <x v="0"/>
    <s v="Deepak Kamath"/>
    <n v="14"/>
    <d v="2025-02-01T00:00:00"/>
    <x v="220"/>
    <n v="2.2031715662827894E-2"/>
    <x v="1"/>
  </r>
  <r>
    <s v="INV102901"/>
    <x v="275"/>
    <s v="CUST0226"/>
    <s v="PRD0225"/>
    <s v="STR038"/>
    <s v="EMP0170"/>
    <n v="1"/>
    <n v="1191.52"/>
    <n v="10"/>
    <n v="119.15"/>
    <n v="12"/>
    <n v="128.68"/>
    <n v="1201.05"/>
    <n v="861.8"/>
    <n v="210.57"/>
    <x v="3"/>
    <x v="3"/>
    <x v="0"/>
    <x v="0"/>
    <s v="14:34"/>
    <s v="Weekday"/>
    <x v="4"/>
    <n v="2"/>
    <n v="2025"/>
    <s v="Feb-2025"/>
    <x v="11"/>
    <s v="Formal Shirt"/>
    <x v="44"/>
    <s v="TrendMart Tumakuru Standard"/>
    <x v="2"/>
    <s v="Hariharan Kamath"/>
    <x v="0"/>
    <s v="Jyothi Prasad"/>
    <n v="14"/>
    <d v="2025-02-01T00:00:00"/>
    <x v="124"/>
    <n v="0.1753215936055951"/>
    <x v="0"/>
  </r>
  <r>
    <s v="INV102902"/>
    <x v="252"/>
    <s v="CUST0125"/>
    <s v="PRD0156"/>
    <s v="STR061"/>
    <s v="EMP0215"/>
    <n v="0"/>
    <n v="1512.07"/>
    <n v="30"/>
    <n v="0"/>
    <n v="12"/>
    <n v="0"/>
    <n v="0"/>
    <n v="0"/>
    <n v="0"/>
    <x v="0"/>
    <x v="0"/>
    <x v="0"/>
    <x v="0"/>
    <s v="21:47"/>
    <s v="Weekend"/>
    <x v="0"/>
    <n v="12"/>
    <n v="2024"/>
    <s v="Dec-2024"/>
    <x v="0"/>
    <s v="A-Line Kurti"/>
    <x v="34"/>
    <s v="TrendMart Hubballi Standard"/>
    <x v="2"/>
    <s v="Mahesh Ramachandran"/>
    <x v="1"/>
    <s v="Praveen Gupta"/>
    <n v="12"/>
    <d v="2024-12-01T00:00:00"/>
    <x v="197"/>
    <n v="0"/>
    <x v="1"/>
  </r>
  <r>
    <s v="INV102903"/>
    <x v="211"/>
    <s v="CUST0613"/>
    <s v="PRD0043"/>
    <s v="STR047"/>
    <s v="EMP0223"/>
    <n v="2"/>
    <n v="3156.96"/>
    <n v="15"/>
    <n v="947.09"/>
    <n v="12"/>
    <n v="644.02"/>
    <n v="6010.85"/>
    <n v="4068.02"/>
    <n v="1298.8100000000004"/>
    <x v="1"/>
    <x v="1"/>
    <x v="0"/>
    <x v="0"/>
    <s v="21:14"/>
    <s v="Weekday"/>
    <x v="0"/>
    <n v="12"/>
    <n v="2024"/>
    <s v="Dec-2024"/>
    <x v="12"/>
    <s v="Sling Bag"/>
    <x v="20"/>
    <s v="TrendMart Kurnool Standard"/>
    <x v="0"/>
    <s v="Usha Krishnan"/>
    <x v="3"/>
    <s v="Meena Krishnan"/>
    <n v="12"/>
    <d v="2024-12-01T00:00:00"/>
    <x v="63"/>
    <n v="0.21607759301929017"/>
    <x v="4"/>
  </r>
  <r>
    <s v="INV102904"/>
    <x v="28"/>
    <s v="CUST0142"/>
    <s v="PRD0121"/>
    <s v="STR110"/>
    <s v="EMP0206"/>
    <n v="3"/>
    <n v="4885.8999999999996"/>
    <n v="25"/>
    <n v="3664.43"/>
    <n v="12"/>
    <n v="1319.19"/>
    <n v="12312.46"/>
    <n v="11552.91"/>
    <n v="-559.64000000000078"/>
    <x v="2"/>
    <x v="2"/>
    <x v="0"/>
    <x v="0"/>
    <s v="17:55"/>
    <s v="Weekend"/>
    <x v="10"/>
    <n v="4"/>
    <n v="2024"/>
    <s v="Apr-2024"/>
    <x v="9"/>
    <s v="Analog Watch"/>
    <x v="21"/>
    <s v="TrendMart Thoothukudi Outlet"/>
    <x v="1"/>
    <s v="Nisha Ramachandran"/>
    <x v="1"/>
    <s v="Arjun Krishnan"/>
    <n v="4"/>
    <d v="2024-04-01T00:00:00"/>
    <x v="164"/>
    <n v="-4.5453142588889696E-2"/>
    <x v="1"/>
  </r>
  <r>
    <s v="INV102905"/>
    <x v="295"/>
    <s v="CUST0256"/>
    <s v="PRD0137"/>
    <s v="STR016"/>
    <s v="EMP0285"/>
    <n v="3"/>
    <n v="811.61"/>
    <n v="20"/>
    <n v="486.97"/>
    <n v="5"/>
    <n v="97.39"/>
    <n v="2045.25"/>
    <n v="1567.14"/>
    <n v="380.71999999999991"/>
    <x v="1"/>
    <x v="1"/>
    <x v="1"/>
    <x v="0"/>
    <s v="19:08"/>
    <s v="Weekend"/>
    <x v="9"/>
    <n v="11"/>
    <n v="2024"/>
    <s v="Nov-2024"/>
    <x v="10"/>
    <s v="Crop Top"/>
    <x v="19"/>
    <s v="TrendMart Visakhapatnam Flagship"/>
    <x v="0"/>
    <s v="Chandra Iyer"/>
    <x v="1"/>
    <s v="Chandran Krishnan"/>
    <n v="11"/>
    <d v="2024-11-01T00:00:00"/>
    <x v="99"/>
    <n v="0.18614839261703944"/>
    <x v="3"/>
  </r>
  <r>
    <s v="INV102906"/>
    <x v="36"/>
    <s v="CUST0230"/>
    <s v="PRD0141"/>
    <s v="STR116"/>
    <s v="EMP0132"/>
    <n v="2"/>
    <n v="781.89"/>
    <n v="10"/>
    <n v="156.38"/>
    <n v="5"/>
    <n v="70.37"/>
    <n v="1477.77"/>
    <n v="1095.3399999999999"/>
    <n v="312.06000000000006"/>
    <x v="0"/>
    <x v="0"/>
    <x v="0"/>
    <x v="0"/>
    <s v="20:41"/>
    <s v="Weekend"/>
    <x v="11"/>
    <n v="8"/>
    <n v="2024"/>
    <s v="Aug-2024"/>
    <x v="10"/>
    <s v="Formal Top"/>
    <x v="12"/>
    <s v="TrendMart Madurai High Street"/>
    <x v="1"/>
    <s v="Pallavi Natarajan"/>
    <x v="1"/>
    <s v="Vasanthi Gupta"/>
    <n v="8"/>
    <d v="2024-08-01T00:00:00"/>
    <x v="62"/>
    <n v="0.21116953247122358"/>
    <x v="0"/>
  </r>
  <r>
    <s v="INV102907"/>
    <x v="144"/>
    <s v="CUST0705"/>
    <s v="PRD0039"/>
    <s v="STR071"/>
    <s v="EMP0205"/>
    <n v="1"/>
    <n v="900.17"/>
    <n v="30"/>
    <n v="270.05"/>
    <n v="5"/>
    <n v="31.51"/>
    <n v="661.63"/>
    <n v="570.20000000000005"/>
    <n v="59.919999999999945"/>
    <x v="1"/>
    <x v="1"/>
    <x v="0"/>
    <x v="0"/>
    <s v="16:43"/>
    <s v="Weekday"/>
    <x v="8"/>
    <n v="3"/>
    <n v="2025"/>
    <s v="Mar-2025"/>
    <x v="11"/>
    <s v="Denim Shirt"/>
    <x v="45"/>
    <s v="TrendMart Kannur Standard"/>
    <x v="1"/>
    <s v="Chitra Bhat"/>
    <x v="2"/>
    <s v="Malini Gowda"/>
    <n v="15"/>
    <d v="2025-03-01T00:00:00"/>
    <x v="111"/>
    <n v="9.0564212626392318E-2"/>
    <x v="1"/>
  </r>
  <r>
    <s v="INV102908"/>
    <x v="284"/>
    <s v="CUST0788"/>
    <s v="PRD0091"/>
    <s v="STR034"/>
    <s v="EMP0204"/>
    <n v="3"/>
    <n v="1303.8800000000001"/>
    <n v="20"/>
    <n v="782.33"/>
    <n v="12"/>
    <n v="375.52"/>
    <n v="3504.83"/>
    <n v="2426.9699999999998"/>
    <n v="702.34000000000015"/>
    <x v="0"/>
    <x v="0"/>
    <x v="0"/>
    <x v="0"/>
    <s v="16:47"/>
    <s v="Weekend"/>
    <x v="9"/>
    <n v="11"/>
    <n v="2024"/>
    <s v="Nov-2024"/>
    <x v="0"/>
    <s v="Anarkali Kurti"/>
    <x v="34"/>
    <s v="TrendMart Warangal Standard"/>
    <x v="2"/>
    <s v="Eshwari Singh"/>
    <x v="0"/>
    <s v="Rahul Krishnan"/>
    <n v="11"/>
    <d v="2024-11-01T00:00:00"/>
    <x v="191"/>
    <n v="0.2003920304265828"/>
    <x v="3"/>
  </r>
  <r>
    <s v="INV102909"/>
    <x v="297"/>
    <s v="CUST0467"/>
    <s v="PRD0236"/>
    <s v="STR066"/>
    <s v="EMP0072"/>
    <n v="4"/>
    <n v="665.48"/>
    <n v="10"/>
    <n v="266.19"/>
    <n v="5"/>
    <n v="119.79"/>
    <n v="2515.52"/>
    <n v="1671.68"/>
    <n v="724.05"/>
    <x v="3"/>
    <x v="3"/>
    <x v="0"/>
    <x v="0"/>
    <s v="15:54"/>
    <s v="Weekday"/>
    <x v="8"/>
    <n v="3"/>
    <n v="2025"/>
    <s v="Mar-2025"/>
    <x v="1"/>
    <s v="Graphic Tee"/>
    <x v="1"/>
    <s v="TrendMart Dindigul Standard"/>
    <x v="1"/>
    <s v="Bharathi Shetty"/>
    <x v="1"/>
    <s v="Anitha Ramachandran"/>
    <n v="15"/>
    <d v="2025-03-01T00:00:00"/>
    <x v="81"/>
    <n v="0.28783313191705889"/>
    <x v="0"/>
  </r>
  <r>
    <s v="INV102910"/>
    <x v="304"/>
    <s v="CUST0614"/>
    <s v="PRD0137"/>
    <s v="STR008"/>
    <s v="EMP0206"/>
    <n v="2"/>
    <n v="734.87"/>
    <n v="0"/>
    <n v="0"/>
    <n v="5"/>
    <n v="73.489999999999995"/>
    <n v="1543.23"/>
    <n v="1044.76"/>
    <n v="424.98"/>
    <x v="3"/>
    <x v="3"/>
    <x v="0"/>
    <x v="0"/>
    <s v="15:26"/>
    <s v="Weekend"/>
    <x v="8"/>
    <n v="3"/>
    <n v="2025"/>
    <s v="Mar-2025"/>
    <x v="10"/>
    <s v="Crop Top"/>
    <x v="19"/>
    <s v="TrendMart Kochi Mall Kiosk"/>
    <x v="1"/>
    <s v="Deepthi Gupta"/>
    <x v="0"/>
    <s v="Arjun Krishnan"/>
    <n v="15"/>
    <d v="2025-03-01T00:00:00"/>
    <x v="99"/>
    <n v="0.27538344899982503"/>
    <x v="2"/>
  </r>
  <r>
    <s v="INV102911"/>
    <x v="245"/>
    <s v="CUST0113"/>
    <s v="PRD0085"/>
    <s v="STR049"/>
    <s v="EMP0009"/>
    <n v="1"/>
    <n v="1224.72"/>
    <n v="10"/>
    <n v="122.47"/>
    <n v="12"/>
    <n v="132.27000000000001"/>
    <n v="1234.52"/>
    <n v="879.48"/>
    <n v="222.76999999999995"/>
    <x v="1"/>
    <x v="1"/>
    <x v="0"/>
    <x v="0"/>
    <s v="21:42"/>
    <s v="Weekday"/>
    <x v="3"/>
    <n v="7"/>
    <n v="2024"/>
    <s v="Jul-2024"/>
    <x v="19"/>
    <s v="Braided Belt"/>
    <x v="30"/>
    <s v="TrendMart Bengaluru Flagship"/>
    <x v="2"/>
    <s v="Deepthi Gopalakrishnan"/>
    <x v="2"/>
    <s v="Vinod Hegde"/>
    <n v="7"/>
    <d v="2024-07-01T00:00:00"/>
    <x v="195"/>
    <n v="0.18045070148721767"/>
    <x v="0"/>
  </r>
  <r>
    <s v="INV102912"/>
    <x v="242"/>
    <s v="CUST0201"/>
    <s v="PRD0009"/>
    <s v="STR007"/>
    <s v="EMP0160"/>
    <n v="2"/>
    <n v="3072.23"/>
    <n v="0"/>
    <n v="0"/>
    <n v="12"/>
    <n v="737.34"/>
    <n v="6881.8"/>
    <n v="4680.92"/>
    <n v="1463.54"/>
    <x v="0"/>
    <x v="0"/>
    <x v="1"/>
    <x v="0"/>
    <s v="12:40"/>
    <s v="Weekday"/>
    <x v="3"/>
    <n v="7"/>
    <n v="2024"/>
    <s v="Jul-2024"/>
    <x v="2"/>
    <s v="Cotton Saree"/>
    <x v="46"/>
    <s v="TrendMart Thoothukudi Mall Kiosk"/>
    <x v="1"/>
    <s v="Muthu Iyengar"/>
    <x v="1"/>
    <s v="Ganesh Iyengar"/>
    <n v="7"/>
    <d v="2024-07-01T00:00:00"/>
    <x v="140"/>
    <n v="0.21266819727396902"/>
    <x v="2"/>
  </r>
  <r>
    <s v="INV102913"/>
    <x v="153"/>
    <s v="CUST0202"/>
    <s v="PRD0247"/>
    <s v="STR070"/>
    <s v="EMP0063"/>
    <n v="3"/>
    <n v="1150.4100000000001"/>
    <n v="0"/>
    <n v="0"/>
    <n v="12"/>
    <n v="414.15"/>
    <n v="3865.38"/>
    <n v="2295.69"/>
    <n v="1155.54"/>
    <x v="3"/>
    <x v="3"/>
    <x v="0"/>
    <x v="0"/>
    <s v="17:32"/>
    <s v="Weekday"/>
    <x v="7"/>
    <n v="9"/>
    <n v="2024"/>
    <s v="Sep-2024"/>
    <x v="19"/>
    <s v="Braided Belt"/>
    <x v="42"/>
    <s v="TrendMart Alappuzha Mall Kiosk"/>
    <x v="1"/>
    <s v="Deepthi Chandran"/>
    <x v="0"/>
    <s v="Anusuya Subramaniam"/>
    <n v="9"/>
    <d v="2024-09-01T00:00:00"/>
    <x v="176"/>
    <n v="0.29894602859227293"/>
    <x v="2"/>
  </r>
  <r>
    <s v="INV102914"/>
    <x v="270"/>
    <s v="CUST0267"/>
    <s v="PRD0199"/>
    <s v="STR019"/>
    <s v="EMP0173"/>
    <n v="2"/>
    <n v="3099.68"/>
    <n v="15"/>
    <n v="929.9"/>
    <n v="12"/>
    <n v="632.34"/>
    <n v="5901.8"/>
    <n v="4849.24"/>
    <n v="420.22000000000037"/>
    <x v="1"/>
    <x v="1"/>
    <x v="0"/>
    <x v="0"/>
    <s v="18:42"/>
    <s v="Weekday"/>
    <x v="3"/>
    <n v="7"/>
    <n v="2024"/>
    <s v="Jul-2024"/>
    <x v="3"/>
    <s v="Formal Shoes"/>
    <x v="4"/>
    <s v="TrendMart Mangaluru Standard"/>
    <x v="2"/>
    <s v="Prakash Natarajan"/>
    <x v="1"/>
    <s v="Logesh Gopalakrishnan"/>
    <n v="7"/>
    <d v="2024-07-01T00:00:00"/>
    <x v="5"/>
    <n v="7.1202006167609938E-2"/>
    <x v="4"/>
  </r>
  <r>
    <s v="INV102915"/>
    <x v="154"/>
    <s v="CUST0702"/>
    <s v="PRD0018"/>
    <s v="STR051"/>
    <s v="EMP0206"/>
    <n v="2"/>
    <n v="333.77"/>
    <n v="5"/>
    <n v="33.380000000000003"/>
    <n v="5"/>
    <n v="31.71"/>
    <n v="665.87"/>
    <n v="426.78"/>
    <n v="207.38000000000002"/>
    <x v="3"/>
    <x v="3"/>
    <x v="0"/>
    <x v="0"/>
    <s v="16:15"/>
    <s v="Weekday"/>
    <x v="6"/>
    <n v="1"/>
    <n v="2025"/>
    <s v="Jan-2025"/>
    <x v="6"/>
    <s v="Cap"/>
    <x v="9"/>
    <s v="TrendMart Kozhikode Outlet"/>
    <x v="1"/>
    <s v="Saranya Shetty"/>
    <x v="0"/>
    <s v="Arjun Krishnan"/>
    <n v="13"/>
    <d v="2025-01-01T00:00:00"/>
    <x v="95"/>
    <n v="0.3114421733972097"/>
    <x v="2"/>
  </r>
  <r>
    <s v="INV102916"/>
    <x v="256"/>
    <s v="CUST0745"/>
    <s v="PRD0074"/>
    <s v="STR012"/>
    <s v="EMP0009"/>
    <n v="3"/>
    <n v="1031.23"/>
    <n v="10"/>
    <n v="309.37"/>
    <n v="12"/>
    <n v="334.12"/>
    <n v="3118.44"/>
    <n v="2163.66"/>
    <n v="620.6600000000002"/>
    <x v="2"/>
    <x v="2"/>
    <x v="1"/>
    <x v="0"/>
    <s v="16:04"/>
    <s v="Weekday"/>
    <x v="2"/>
    <n v="5"/>
    <n v="2024"/>
    <s v="May-2024"/>
    <x v="11"/>
    <s v="Denim Shirt"/>
    <x v="12"/>
    <s v="TrendMart Vijayawada Mall Kiosk"/>
    <x v="0"/>
    <s v="Lavanya Hegde"/>
    <x v="0"/>
    <s v="Vinod Hegde"/>
    <n v="5"/>
    <d v="2024-05-01T00:00:00"/>
    <x v="18"/>
    <n v="0.19902900168032739"/>
    <x v="0"/>
  </r>
  <r>
    <s v="INV102917"/>
    <x v="62"/>
    <s v="CUST0604"/>
    <s v="PRD0082"/>
    <s v="STR031"/>
    <s v="EMP0127"/>
    <n v="1"/>
    <n v="3071.49"/>
    <n v="5"/>
    <n v="153.57"/>
    <n v="12"/>
    <n v="350.15"/>
    <n v="3268.07"/>
    <n v="2151.34"/>
    <n v="766.58"/>
    <x v="3"/>
    <x v="3"/>
    <x v="0"/>
    <x v="0"/>
    <s v="20:05"/>
    <s v="Weekday"/>
    <x v="1"/>
    <n v="10"/>
    <n v="2024"/>
    <s v="Oct-2024"/>
    <x v="12"/>
    <s v="Sling Bag"/>
    <x v="33"/>
    <s v="TrendMart Kozhikode Mall Kiosk"/>
    <x v="1"/>
    <s v="Gokul Chetty"/>
    <x v="1"/>
    <s v="Chandra Reddy"/>
    <n v="10"/>
    <d v="2024-10-01T00:00:00"/>
    <x v="59"/>
    <n v="0.23456657905124431"/>
    <x v="2"/>
  </r>
  <r>
    <s v="INV102918"/>
    <x v="272"/>
    <s v="CUST0747"/>
    <s v="PRD0050"/>
    <s v="STR034"/>
    <s v="EMP0194"/>
    <n v="1"/>
    <n v="1223.5999999999999"/>
    <n v="0"/>
    <n v="0"/>
    <n v="12"/>
    <n v="146.83000000000001"/>
    <n v="1370.43"/>
    <n v="769.63"/>
    <n v="453.97"/>
    <x v="3"/>
    <x v="3"/>
    <x v="0"/>
    <x v="0"/>
    <s v="21:16"/>
    <s v="Weekend"/>
    <x v="9"/>
    <n v="11"/>
    <n v="2024"/>
    <s v="Nov-2024"/>
    <x v="8"/>
    <s v="A-Line Dress"/>
    <x v="28"/>
    <s v="TrendMart Warangal Standard"/>
    <x v="2"/>
    <s v="Rajesh Bhat"/>
    <x v="0"/>
    <s v="Pranav Reddy"/>
    <n v="11"/>
    <d v="2024-11-01T00:00:00"/>
    <x v="144"/>
    <n v="0.33126099107579371"/>
    <x v="2"/>
  </r>
  <r>
    <s v="INV102919"/>
    <x v="142"/>
    <s v="CUST0291"/>
    <s v="PRD0032"/>
    <s v="STR023"/>
    <s v="EMP0170"/>
    <n v="1"/>
    <n v="973.58"/>
    <n v="0"/>
    <n v="0"/>
    <n v="5"/>
    <n v="48.68"/>
    <n v="1022.26"/>
    <n v="630.1"/>
    <n v="343.47999999999996"/>
    <x v="2"/>
    <x v="2"/>
    <x v="0"/>
    <x v="0"/>
    <s v="16:18"/>
    <s v="Weekend"/>
    <x v="7"/>
    <n v="9"/>
    <n v="2024"/>
    <s v="Sep-2024"/>
    <x v="4"/>
    <s v="Shorts"/>
    <x v="42"/>
    <s v="TrendMart Thoothukudi High Street"/>
    <x v="1"/>
    <s v="Tarun Shetty"/>
    <x v="0"/>
    <s v="Jyothi Prasad"/>
    <n v="9"/>
    <d v="2024-09-01T00:00:00"/>
    <x v="209"/>
    <n v="0.33600062606381936"/>
    <x v="2"/>
  </r>
  <r>
    <s v="INV102920"/>
    <x v="249"/>
    <s v="CUST0700"/>
    <s v="PRD0043"/>
    <s v="STR069"/>
    <s v="EMP0061"/>
    <n v="1"/>
    <n v="3163.45"/>
    <n v="20"/>
    <n v="632.69000000000005"/>
    <n v="12"/>
    <n v="303.69"/>
    <n v="2834.45"/>
    <n v="2034.01"/>
    <n v="496.74999999999983"/>
    <x v="0"/>
    <x v="0"/>
    <x v="1"/>
    <x v="1"/>
    <s v="16:21"/>
    <s v="Weekday"/>
    <x v="8"/>
    <n v="3"/>
    <n v="2025"/>
    <s v="Mar-2025"/>
    <x v="12"/>
    <s v="Sling Bag"/>
    <x v="20"/>
    <s v="TrendMart Erode Mall Kiosk"/>
    <x v="1"/>
    <s v="Hemanth Bhat"/>
    <x v="3"/>
    <s v="Ganapathy Naidu"/>
    <n v="15"/>
    <d v="2025-03-01T00:00:00"/>
    <x v="63"/>
    <n v="0.1752544585369295"/>
    <x v="3"/>
  </r>
  <r>
    <s v="INV102921"/>
    <x v="81"/>
    <s v="CUST0483"/>
    <s v="PRD0171"/>
    <s v="STR073"/>
    <s v="EMP0100"/>
    <n v="1"/>
    <n v="2643.35"/>
    <n v="10"/>
    <n v="264.33"/>
    <n v="12"/>
    <n v="285.48"/>
    <n v="2664.5"/>
    <n v="1767.32"/>
    <n v="611.70000000000005"/>
    <x v="0"/>
    <x v="0"/>
    <x v="0"/>
    <x v="0"/>
    <s v="17:53"/>
    <s v="Weekend"/>
    <x v="1"/>
    <n v="10"/>
    <n v="2024"/>
    <s v="Oct-2024"/>
    <x v="15"/>
    <s v="Muffler"/>
    <x v="20"/>
    <s v="TrendMart Thiruvananthapuram High Street"/>
    <x v="1"/>
    <s v="Kiran Naicker"/>
    <x v="1"/>
    <s v="Priya Balasubramaniam"/>
    <n v="10"/>
    <d v="2024-10-01T00:00:00"/>
    <x v="32"/>
    <n v="0.22957402889848003"/>
    <x v="0"/>
  </r>
  <r>
    <s v="INV102922"/>
    <x v="110"/>
    <s v="CUST0363"/>
    <s v="PRD0064"/>
    <s v="STR083"/>
    <s v="EMP0009"/>
    <n v="3"/>
    <n v="330.76"/>
    <n v="30"/>
    <n v="297.68"/>
    <n v="5"/>
    <n v="34.729999999999997"/>
    <n v="729.33"/>
    <n v="762.45"/>
    <n v="-67.849999999999994"/>
    <x v="2"/>
    <x v="2"/>
    <x v="0"/>
    <x v="0"/>
    <s v="11:23"/>
    <s v="Weekend"/>
    <x v="1"/>
    <n v="10"/>
    <n v="2024"/>
    <s v="Oct-2024"/>
    <x v="19"/>
    <s v="Leather Belt"/>
    <x v="27"/>
    <s v="TrendMart Tumakuru Outlet"/>
    <x v="2"/>
    <s v="Yashoda Sundaram"/>
    <x v="1"/>
    <s v="Vinod Hegde"/>
    <n v="10"/>
    <d v="2024-10-01T00:00:00"/>
    <x v="47"/>
    <n v="-9.3030589719331425E-2"/>
    <x v="1"/>
  </r>
  <r>
    <s v="INV102923"/>
    <x v="280"/>
    <s v="CUST0002"/>
    <s v="PRD0153"/>
    <s v="STR106"/>
    <s v="EMP0045"/>
    <n v="2"/>
    <n v="731.99"/>
    <n v="20"/>
    <n v="292.8"/>
    <n v="5"/>
    <n v="58.56"/>
    <n v="1229.74"/>
    <n v="1138.7"/>
    <n v="32.479999999999961"/>
    <x v="3"/>
    <x v="3"/>
    <x v="1"/>
    <x v="0"/>
    <s v="10:19"/>
    <s v="Weekday"/>
    <x v="0"/>
    <n v="12"/>
    <n v="2024"/>
    <s v="Dec-2024"/>
    <x v="0"/>
    <s v="A-Line Kurti"/>
    <x v="7"/>
    <s v="TrendMart Vijayawada Outlet"/>
    <x v="0"/>
    <s v="Vasanthi Subramaniam"/>
    <x v="1"/>
    <s v="Chitra Chettiar"/>
    <n v="12"/>
    <d v="2024-12-01T00:00:00"/>
    <x v="125"/>
    <n v="2.6412087107843901E-2"/>
    <x v="3"/>
  </r>
  <r>
    <s v="INV102924"/>
    <x v="240"/>
    <s v="CUST0068"/>
    <s v="PRD0213"/>
    <s v="STR080"/>
    <s v="EMP0009"/>
    <n v="2"/>
    <n v="6806.12"/>
    <n v="0"/>
    <n v="0"/>
    <n v="3"/>
    <n v="408.37"/>
    <n v="14020.61"/>
    <n v="9734.42"/>
    <n v="3877.8200000000006"/>
    <x v="0"/>
    <x v="0"/>
    <x v="0"/>
    <x v="0"/>
    <s v="21:50"/>
    <s v="Weekday"/>
    <x v="0"/>
    <n v="12"/>
    <n v="2024"/>
    <s v="Dec-2024"/>
    <x v="14"/>
    <s v="Earrings"/>
    <x v="9"/>
    <s v="TrendMart Kochi High Street"/>
    <x v="1"/>
    <s v="Eswar Raman"/>
    <x v="0"/>
    <s v="Vinod Hegde"/>
    <n v="12"/>
    <d v="2024-12-01T00:00:00"/>
    <x v="80"/>
    <n v="0.27657997761866282"/>
    <x v="2"/>
  </r>
  <r>
    <s v="INV102925"/>
    <x v="222"/>
    <s v="CUST0722"/>
    <s v="PRD0200"/>
    <s v="STR072"/>
    <s v="EMP0002"/>
    <n v="2"/>
    <n v="733.44"/>
    <n v="10"/>
    <n v="146.69"/>
    <n v="5"/>
    <n v="66.010000000000005"/>
    <n v="1386.2"/>
    <n v="993.34"/>
    <n v="326.85000000000002"/>
    <x v="5"/>
    <x v="5"/>
    <x v="1"/>
    <x v="0"/>
    <s v="21:38"/>
    <s v="Weekday"/>
    <x v="1"/>
    <n v="10"/>
    <n v="2024"/>
    <s v="Oct-2024"/>
    <x v="0"/>
    <s v="A-Line Kurti"/>
    <x v="0"/>
    <s v="TrendMart Visakhapatnam Standard"/>
    <x v="0"/>
    <s v="Hariharan Yadav"/>
    <x v="0"/>
    <s v="Girish Sundaram"/>
    <n v="10"/>
    <d v="2024-10-01T00:00:00"/>
    <x v="0"/>
    <n v="0.23578848650988316"/>
    <x v="0"/>
  </r>
  <r>
    <s v="INV102926"/>
    <x v="321"/>
    <s v="CUST0320"/>
    <s v="PRD0155"/>
    <s v="STR070"/>
    <s v="EMP0204"/>
    <n v="3"/>
    <n v="1155.47"/>
    <n v="25"/>
    <n v="866.6"/>
    <n v="12"/>
    <n v="311.98"/>
    <n v="2911.79"/>
    <n v="2596.2600000000002"/>
    <n v="3.5499999999997272"/>
    <x v="1"/>
    <x v="1"/>
    <x v="1"/>
    <x v="0"/>
    <s v="14:33"/>
    <s v="Weekend"/>
    <x v="9"/>
    <n v="11"/>
    <n v="2024"/>
    <s v="Nov-2024"/>
    <x v="8"/>
    <s v="A-Line Dress"/>
    <x v="12"/>
    <s v="TrendMart Alappuzha Mall Kiosk"/>
    <x v="1"/>
    <s v="Arun Pillai"/>
    <x v="1"/>
    <s v="Rahul Krishnan"/>
    <n v="11"/>
    <d v="2024-11-01T00:00:00"/>
    <x v="85"/>
    <n v="1.2191813283237208E-3"/>
    <x v="1"/>
  </r>
  <r>
    <s v="INV102927"/>
    <x v="44"/>
    <s v="CUST0402"/>
    <s v="PRD0226"/>
    <s v="STR071"/>
    <s v="EMP0225"/>
    <n v="1"/>
    <n v="1133.51"/>
    <n v="20"/>
    <n v="226.7"/>
    <n v="12"/>
    <n v="108.82"/>
    <n v="1015.63"/>
    <n v="626.26"/>
    <n v="280.55"/>
    <x v="1"/>
    <x v="1"/>
    <x v="1"/>
    <x v="0"/>
    <s v="21:41"/>
    <s v="Weekend"/>
    <x v="7"/>
    <n v="9"/>
    <n v="2024"/>
    <s v="Sep-2024"/>
    <x v="4"/>
    <s v="Track Suit"/>
    <x v="25"/>
    <s v="TrendMart Kannur Standard"/>
    <x v="1"/>
    <s v="Balaji Reddy"/>
    <x v="2"/>
    <s v="Swathi Achari"/>
    <n v="9"/>
    <d v="2024-09-01T00:00:00"/>
    <x v="90"/>
    <n v="0.27623248624006774"/>
    <x v="3"/>
  </r>
  <r>
    <s v="INV102928"/>
    <x v="70"/>
    <s v="CUST0162"/>
    <s v="PRD0124"/>
    <s v="STR003"/>
    <s v="EMP0061"/>
    <n v="1"/>
    <n v="692.87"/>
    <n v="15"/>
    <n v="103.93"/>
    <n v="5"/>
    <n v="29.45"/>
    <n v="618.39"/>
    <n v="499.31"/>
    <n v="89.629999999999981"/>
    <x v="0"/>
    <x v="0"/>
    <x v="1"/>
    <x v="0"/>
    <s v="13:34"/>
    <s v="Weekday"/>
    <x v="7"/>
    <n v="9"/>
    <n v="2024"/>
    <s v="Sep-2024"/>
    <x v="13"/>
    <s v="Kids Shorts"/>
    <x v="9"/>
    <s v="TrendMart Tumakuru High Street"/>
    <x v="2"/>
    <s v="Tanvi Balasubramaniam"/>
    <x v="1"/>
    <s v="Ganapathy Naidu"/>
    <n v="9"/>
    <d v="2024-09-01T00:00:00"/>
    <x v="23"/>
    <n v="0.14494089490451006"/>
    <x v="4"/>
  </r>
  <r>
    <s v="INV102929"/>
    <x v="66"/>
    <s v="CUST0760"/>
    <s v="PRD0081"/>
    <s v="STR026"/>
    <s v="EMP0132"/>
    <n v="1"/>
    <n v="6420.87"/>
    <n v="5"/>
    <n v="321.04000000000002"/>
    <n v="3"/>
    <n v="182.99"/>
    <n v="6282.82"/>
    <n v="4762.76"/>
    <n v="1337.0699999999995"/>
    <x v="5"/>
    <x v="5"/>
    <x v="1"/>
    <x v="0"/>
    <s v="19:39"/>
    <s v="Weekday"/>
    <x v="10"/>
    <n v="4"/>
    <n v="2024"/>
    <s v="Apr-2024"/>
    <x v="14"/>
    <s v="Earrings"/>
    <x v="21"/>
    <s v="TrendMart Guntur Standard"/>
    <x v="0"/>
    <s v="Devraj Naicker"/>
    <x v="1"/>
    <s v="Vasanthi Gupta"/>
    <n v="4"/>
    <d v="2024-04-01T00:00:00"/>
    <x v="118"/>
    <n v="0.21281367284117633"/>
    <x v="2"/>
  </r>
  <r>
    <s v="INV102930"/>
    <x v="93"/>
    <s v="CUST0630"/>
    <s v="PRD0137"/>
    <s v="STR008"/>
    <s v="EMP0170"/>
    <n v="3"/>
    <n v="744.29"/>
    <n v="30"/>
    <n v="669.86"/>
    <n v="5"/>
    <n v="78.150000000000006"/>
    <n v="1641.16"/>
    <n v="1567.14"/>
    <n v="-4.1300000000000239"/>
    <x v="1"/>
    <x v="1"/>
    <x v="1"/>
    <x v="0"/>
    <s v="18:23"/>
    <s v="Weekday"/>
    <x v="1"/>
    <n v="10"/>
    <n v="2024"/>
    <s v="Oct-2024"/>
    <x v="10"/>
    <s v="Crop Top"/>
    <x v="19"/>
    <s v="TrendMart Kochi Mall Kiosk"/>
    <x v="1"/>
    <s v="Manikandan Naidu"/>
    <x v="1"/>
    <s v="Jyothi Prasad"/>
    <n v="10"/>
    <d v="2024-10-01T00:00:00"/>
    <x v="99"/>
    <n v="-2.5165127105218404E-3"/>
    <x v="1"/>
  </r>
  <r>
    <s v="INV102931"/>
    <x v="112"/>
    <s v="CUST0235"/>
    <s v="PRD0080"/>
    <s v="STR010"/>
    <s v="EMP0206"/>
    <n v="2"/>
    <n v="1012.94"/>
    <n v="15"/>
    <n v="303.88"/>
    <n v="12"/>
    <n v="206.64"/>
    <n v="1928.64"/>
    <n v="1153.94"/>
    <n v="568.06000000000006"/>
    <x v="1"/>
    <x v="1"/>
    <x v="0"/>
    <x v="0"/>
    <s v="14:25"/>
    <s v="Weekday"/>
    <x v="1"/>
    <n v="10"/>
    <n v="2024"/>
    <s v="Oct-2024"/>
    <x v="6"/>
    <s v="Cap"/>
    <x v="0"/>
    <s v="TrendMart Kochi Mall Kiosk"/>
    <x v="1"/>
    <s v="Charulatha Natarajan"/>
    <x v="1"/>
    <s v="Arjun Krishnan"/>
    <n v="10"/>
    <d v="2024-10-01T00:00:00"/>
    <x v="138"/>
    <n v="0.29453915712626516"/>
    <x v="4"/>
  </r>
  <r>
    <s v="INV102932"/>
    <x v="282"/>
    <s v="CUST0725"/>
    <s v="PRD0202"/>
    <s v="STR056"/>
    <s v="EMP0260"/>
    <n v="1"/>
    <n v="901.77"/>
    <n v="10"/>
    <n v="90.18"/>
    <n v="5"/>
    <n v="40.58"/>
    <n v="852.17"/>
    <n v="590.02"/>
    <n v="221.57"/>
    <x v="1"/>
    <x v="1"/>
    <x v="0"/>
    <x v="0"/>
    <s v="12:42"/>
    <s v="Weekend"/>
    <x v="8"/>
    <n v="3"/>
    <n v="2025"/>
    <s v="Mar-2025"/>
    <x v="19"/>
    <s v="Casual Belt"/>
    <x v="44"/>
    <s v="TrendMart Nizamabad Standard"/>
    <x v="2"/>
    <s v="Padma Gopalakrishnan"/>
    <x v="1"/>
    <s v="Malathi Varma"/>
    <n v="15"/>
    <d v="2025-03-01T00:00:00"/>
    <x v="133"/>
    <n v="0.26000680615370175"/>
    <x v="0"/>
  </r>
  <r>
    <s v="INV102933"/>
    <x v="106"/>
    <s v="CUST0467"/>
    <s v="PRD0130"/>
    <s v="STR106"/>
    <s v="EMP0072"/>
    <n v="3"/>
    <n v="1295.81"/>
    <n v="0"/>
    <n v="0"/>
    <n v="12"/>
    <n v="466.49"/>
    <n v="4353.92"/>
    <n v="2886.51"/>
    <n v="1000.9199999999998"/>
    <x v="1"/>
    <x v="1"/>
    <x v="0"/>
    <x v="0"/>
    <s v="16:49"/>
    <s v="Weekday"/>
    <x v="10"/>
    <n v="4"/>
    <n v="2024"/>
    <s v="Apr-2024"/>
    <x v="2"/>
    <s v="Cotton Saree"/>
    <x v="47"/>
    <s v="TrendMart Vijayawada Outlet"/>
    <x v="0"/>
    <s v="Bharathi Shetty"/>
    <x v="1"/>
    <s v="Anitha Ramachandran"/>
    <n v="4"/>
    <d v="2024-04-01T00:00:00"/>
    <x v="132"/>
    <n v="0.22988938703513151"/>
    <x v="2"/>
  </r>
  <r>
    <s v="INV102934"/>
    <x v="232"/>
    <s v="CUST0280"/>
    <s v="PRD0214"/>
    <s v="STR027"/>
    <s v="EMP0100"/>
    <n v="1"/>
    <n v="1070.99"/>
    <n v="30"/>
    <n v="321.3"/>
    <n v="12"/>
    <n v="89.96"/>
    <n v="839.65"/>
    <n v="720.53"/>
    <n v="29.160000000000011"/>
    <x v="0"/>
    <x v="0"/>
    <x v="0"/>
    <x v="0"/>
    <s v="21:05"/>
    <s v="Weekday"/>
    <x v="1"/>
    <n v="10"/>
    <n v="2024"/>
    <s v="Oct-2024"/>
    <x v="7"/>
    <s v="Straight Fit"/>
    <x v="7"/>
    <s v="TrendMart Hyderabad Standard"/>
    <x v="2"/>
    <s v="Yamini Shetty"/>
    <x v="3"/>
    <s v="Priya Balasubramaniam"/>
    <n v="10"/>
    <d v="2024-10-01T00:00:00"/>
    <x v="71"/>
    <n v="3.4728756029297939E-2"/>
    <x v="1"/>
  </r>
  <r>
    <s v="INV102935"/>
    <x v="218"/>
    <s v="CUST0079"/>
    <s v="PRD0157"/>
    <s v="STR108"/>
    <s v="EMP0276"/>
    <n v="2"/>
    <n v="2916.29"/>
    <n v="5"/>
    <n v="291.63"/>
    <n v="3"/>
    <n v="166.23"/>
    <n v="5707.18"/>
    <n v="3979.86"/>
    <n v="1561.0900000000001"/>
    <x v="3"/>
    <x v="3"/>
    <x v="0"/>
    <x v="0"/>
    <s v="17:12"/>
    <s v="Weekday"/>
    <x v="0"/>
    <n v="12"/>
    <n v="2024"/>
    <s v="Dec-2024"/>
    <x v="14"/>
    <s v="Ring"/>
    <x v="11"/>
    <s v="TrendMart Kozhikode High Street"/>
    <x v="1"/>
    <s v="Dhruv Natarajan"/>
    <x v="2"/>
    <s v="Manoj Ramachandran"/>
    <n v="12"/>
    <d v="2024-12-01T00:00:00"/>
    <x v="115"/>
    <n v="0.27353088565631362"/>
    <x v="2"/>
  </r>
  <r>
    <s v="INV102936"/>
    <x v="250"/>
    <s v="CUST0509"/>
    <s v="PRD0105"/>
    <s v="STR015"/>
    <s v="EMP0127"/>
    <n v="0"/>
    <n v="1151.6400000000001"/>
    <n v="20"/>
    <n v="0"/>
    <n v="12"/>
    <n v="0"/>
    <n v="0"/>
    <n v="0"/>
    <n v="0"/>
    <x v="2"/>
    <x v="2"/>
    <x v="0"/>
    <x v="0"/>
    <s v="17:04"/>
    <s v="Weekday"/>
    <x v="7"/>
    <n v="9"/>
    <n v="2024"/>
    <s v="Sep-2024"/>
    <x v="8"/>
    <s v="Shirt Dress"/>
    <x v="43"/>
    <s v="TrendMart Madurai Mall Kiosk"/>
    <x v="1"/>
    <s v="Deepthi Iyengar"/>
    <x v="0"/>
    <s v="Chandra Reddy"/>
    <n v="9"/>
    <d v="2024-09-01T00:00:00"/>
    <x v="97"/>
    <n v="0"/>
    <x v="3"/>
  </r>
  <r>
    <s v="INV102937"/>
    <x v="320"/>
    <s v="CUST0693"/>
    <s v="PRD0102"/>
    <s v="STR042"/>
    <s v="EMP0149"/>
    <n v="1"/>
    <n v="1753.03"/>
    <n v="15"/>
    <n v="262.95"/>
    <n v="12"/>
    <n v="178.81"/>
    <n v="1668.89"/>
    <n v="1331.55"/>
    <n v="158.53000000000014"/>
    <x v="0"/>
    <x v="0"/>
    <x v="0"/>
    <x v="0"/>
    <s v="20:32"/>
    <s v="Weekday"/>
    <x v="3"/>
    <n v="7"/>
    <n v="2024"/>
    <s v="Jul-2024"/>
    <x v="2"/>
    <s v="Printed Saree"/>
    <x v="7"/>
    <s v="TrendMart Thrissur Standard"/>
    <x v="1"/>
    <s v="Anand Naidu"/>
    <x v="1"/>
    <s v="Vasanthi Kamath"/>
    <n v="7"/>
    <d v="2024-07-01T00:00:00"/>
    <x v="207"/>
    <n v="9.4991281630305249E-2"/>
    <x v="4"/>
  </r>
  <r>
    <s v="INV102938"/>
    <x v="287"/>
    <s v="CUST0430"/>
    <s v="PRD0111"/>
    <s v="STR101"/>
    <s v="EMP0156"/>
    <n v="1"/>
    <n v="896.01"/>
    <n v="10"/>
    <n v="89.6"/>
    <n v="5"/>
    <n v="40.32"/>
    <n v="846.73"/>
    <n v="590.48"/>
    <n v="215.93"/>
    <x v="1"/>
    <x v="1"/>
    <x v="1"/>
    <x v="0"/>
    <s v="14:12"/>
    <s v="Weekday"/>
    <x v="5"/>
    <n v="6"/>
    <n v="2024"/>
    <s v="Jun-2024"/>
    <x v="11"/>
    <s v="Casual Shirt"/>
    <x v="18"/>
    <s v="TrendMart Thiruvananthapuram Standard"/>
    <x v="1"/>
    <s v="Jayaram Srinivasan"/>
    <x v="1"/>
    <s v="Deepthi Iyengar"/>
    <n v="6"/>
    <d v="2024-06-01T00:00:00"/>
    <x v="75"/>
    <n v="0.25501635704415809"/>
    <x v="0"/>
  </r>
  <r>
    <s v="INV102939"/>
    <x v="258"/>
    <s v="CUST0010"/>
    <s v="PRD0120"/>
    <s v="STR058"/>
    <s v="EMP0260"/>
    <n v="1"/>
    <n v="578.76"/>
    <n v="5"/>
    <n v="28.94"/>
    <n v="5"/>
    <n v="27.49"/>
    <n v="577.30999999999995"/>
    <n v="371.12"/>
    <n v="178.69999999999993"/>
    <x v="1"/>
    <x v="1"/>
    <x v="1"/>
    <x v="0"/>
    <s v="14:16"/>
    <s v="Weekday"/>
    <x v="1"/>
    <n v="10"/>
    <n v="2024"/>
    <s v="Oct-2024"/>
    <x v="18"/>
    <s v="Card Holder"/>
    <x v="9"/>
    <s v="TrendMart Thoothukudi Flagship"/>
    <x v="1"/>
    <s v="Divya Sharma"/>
    <x v="1"/>
    <s v="Malathi Varma"/>
    <n v="10"/>
    <d v="2024-10-01T00:00:00"/>
    <x v="120"/>
    <n v="0.3095390691309694"/>
    <x v="2"/>
  </r>
  <r>
    <s v="INV102940"/>
    <x v="102"/>
    <s v="CUST0100"/>
    <s v="PRD0022"/>
    <s v="STR089"/>
    <s v="EMP0173"/>
    <n v="2"/>
    <n v="1165.23"/>
    <n v="0"/>
    <n v="0"/>
    <n v="12"/>
    <n v="279.66000000000003"/>
    <n v="2610.12"/>
    <n v="1535.66"/>
    <n v="794.79999999999973"/>
    <x v="0"/>
    <x v="0"/>
    <x v="0"/>
    <x v="0"/>
    <s v="19:51"/>
    <s v="Weekend"/>
    <x v="8"/>
    <n v="3"/>
    <n v="2025"/>
    <s v="Mar-2025"/>
    <x v="7"/>
    <s v="Skinny Fit"/>
    <x v="25"/>
    <s v="TrendMart Kurnool Outlet"/>
    <x v="0"/>
    <s v="Chidambaram Rao"/>
    <x v="2"/>
    <s v="Logesh Gopalakrishnan"/>
    <n v="15"/>
    <d v="2025-03-01T00:00:00"/>
    <x v="43"/>
    <n v="0.30450707247176367"/>
    <x v="2"/>
  </r>
  <r>
    <s v="INV102941"/>
    <x v="346"/>
    <s v="CUST0788"/>
    <s v="PRD0121"/>
    <s v="STR032"/>
    <s v="EMP0149"/>
    <n v="2"/>
    <n v="5864.07"/>
    <n v="5"/>
    <n v="586.41"/>
    <n v="12"/>
    <n v="1337.01"/>
    <n v="12478.74"/>
    <n v="7701.94"/>
    <n v="3439.79"/>
    <x v="1"/>
    <x v="1"/>
    <x v="0"/>
    <x v="0"/>
    <s v="13:48"/>
    <s v="Weekend"/>
    <x v="5"/>
    <n v="6"/>
    <n v="2024"/>
    <s v="Jun-2024"/>
    <x v="9"/>
    <s v="Analog Watch"/>
    <x v="21"/>
    <s v="TrendMart Kochi Standard"/>
    <x v="1"/>
    <s v="Eshwari Singh"/>
    <x v="0"/>
    <s v="Vasanthi Kamath"/>
    <n v="6"/>
    <d v="2024-06-01T00:00:00"/>
    <x v="164"/>
    <n v="0.27565202897087365"/>
    <x v="2"/>
  </r>
  <r>
    <s v="INV102942"/>
    <x v="285"/>
    <s v="CUST0802"/>
    <s v="PRD0223"/>
    <s v="STR001"/>
    <s v="EMP0020"/>
    <n v="3"/>
    <n v="1075.98"/>
    <n v="25"/>
    <n v="806.99"/>
    <n v="12"/>
    <n v="290.51"/>
    <n v="2711.46"/>
    <n v="2283.21"/>
    <n v="137.74"/>
    <x v="0"/>
    <x v="0"/>
    <x v="1"/>
    <x v="0"/>
    <s v="13:20"/>
    <s v="Weekend"/>
    <x v="0"/>
    <n v="12"/>
    <n v="2024"/>
    <s v="Dec-2024"/>
    <x v="19"/>
    <s v="Casual Belt"/>
    <x v="4"/>
    <s v="TrendMart Kollam Standard"/>
    <x v="1"/>
    <s v="Geetha Reddy"/>
    <x v="0"/>
    <s v="Eswar Prasad"/>
    <n v="12"/>
    <d v="2024-12-01T00:00:00"/>
    <x v="208"/>
    <n v="5.0799200430764239E-2"/>
    <x v="1"/>
  </r>
  <r>
    <s v="INV102943"/>
    <x v="229"/>
    <s v="CUST0253"/>
    <s v="PRD0081"/>
    <s v="STR037"/>
    <s v="EMP0206"/>
    <n v="4"/>
    <n v="6678.57"/>
    <n v="10"/>
    <n v="2671.43"/>
    <n v="3"/>
    <n v="721.29"/>
    <n v="24764.14"/>
    <n v="19051.04"/>
    <n v="4991.8099999999986"/>
    <x v="0"/>
    <x v="0"/>
    <x v="0"/>
    <x v="0"/>
    <s v="19:34"/>
    <s v="Weekend"/>
    <x v="4"/>
    <n v="2"/>
    <n v="2025"/>
    <s v="Feb-2025"/>
    <x v="14"/>
    <s v="Earrings"/>
    <x v="21"/>
    <s v="TrendMart Vijayawada High Street"/>
    <x v="0"/>
    <s v="Gayathri Chandran"/>
    <x v="3"/>
    <s v="Arjun Krishnan"/>
    <n v="14"/>
    <d v="2025-02-01T00:00:00"/>
    <x v="118"/>
    <n v="0.2015741309813302"/>
    <x v="0"/>
  </r>
  <r>
    <s v="INV102944"/>
    <x v="291"/>
    <s v="CUST0685"/>
    <s v="PRD0097"/>
    <s v="STR079"/>
    <s v="EMP0223"/>
    <n v="3"/>
    <n v="1402.17"/>
    <n v="30"/>
    <n v="1261.95"/>
    <n v="12"/>
    <n v="353.35"/>
    <n v="3297.91"/>
    <n v="2914.95"/>
    <n v="29.610000000000014"/>
    <x v="1"/>
    <x v="1"/>
    <x v="1"/>
    <x v="0"/>
    <s v="19:59"/>
    <s v="Weekday"/>
    <x v="8"/>
    <n v="3"/>
    <n v="2025"/>
    <s v="Mar-2025"/>
    <x v="7"/>
    <s v="Bootcut"/>
    <x v="15"/>
    <s v="TrendMart Dindigul High Street"/>
    <x v="1"/>
    <s v="Tanvi Menon"/>
    <x v="2"/>
    <s v="Meena Krishnan"/>
    <n v="15"/>
    <d v="2025-03-01T00:00:00"/>
    <x v="25"/>
    <n v="8.9784136013414603E-3"/>
    <x v="1"/>
  </r>
  <r>
    <s v="INV102945"/>
    <x v="117"/>
    <s v="CUST0550"/>
    <s v="PRD0154"/>
    <s v="STR002"/>
    <s v="EMP0149"/>
    <n v="3"/>
    <n v="580.55999999999995"/>
    <n v="25"/>
    <n v="435.42"/>
    <n v="5"/>
    <n v="65.31"/>
    <n v="1371.57"/>
    <n v="1119.81"/>
    <n v="186.45"/>
    <x v="0"/>
    <x v="0"/>
    <x v="1"/>
    <x v="0"/>
    <s v="12:29"/>
    <s v="Weekday"/>
    <x v="9"/>
    <n v="11"/>
    <n v="2024"/>
    <s v="Nov-2024"/>
    <x v="1"/>
    <s v="Graphic Tee"/>
    <x v="12"/>
    <s v="TrendMart Thrissur Standard"/>
    <x v="1"/>
    <s v="Suresh Rao"/>
    <x v="1"/>
    <s v="Vasanthi Kamath"/>
    <n v="11"/>
    <d v="2024-11-01T00:00:00"/>
    <x v="225"/>
    <n v="0.13593910627966491"/>
    <x v="1"/>
  </r>
  <r>
    <s v="INV102946"/>
    <x v="52"/>
    <s v="CUST0825"/>
    <s v="PRD0141"/>
    <s v="STR063"/>
    <s v="EMP0061"/>
    <n v="2"/>
    <n v="727.18"/>
    <n v="10"/>
    <n v="145.44"/>
    <n v="5"/>
    <n v="65.45"/>
    <n v="1374.37"/>
    <n v="1095.3399999999999"/>
    <n v="213.57999999999998"/>
    <x v="1"/>
    <x v="1"/>
    <x v="0"/>
    <x v="0"/>
    <s v="19:06"/>
    <s v="Weekday"/>
    <x v="10"/>
    <n v="4"/>
    <n v="2024"/>
    <s v="Apr-2024"/>
    <x v="10"/>
    <s v="Formal Top"/>
    <x v="12"/>
    <s v="TrendMart Shivamogga Mall Kiosk"/>
    <x v="2"/>
    <s v="Vani Prasad"/>
    <x v="1"/>
    <s v="Ganapathy Naidu"/>
    <n v="4"/>
    <d v="2024-04-01T00:00:00"/>
    <x v="62"/>
    <n v="0.15540211151291136"/>
    <x v="0"/>
  </r>
  <r>
    <s v="INV102947"/>
    <x v="19"/>
    <s v="CUST0201"/>
    <s v="PRD0137"/>
    <s v="STR077"/>
    <s v="EMP0260"/>
    <n v="1"/>
    <n v="744.53"/>
    <n v="0"/>
    <n v="0"/>
    <n v="5"/>
    <n v="37.229999999999997"/>
    <n v="781.76"/>
    <n v="522.38"/>
    <n v="222.15"/>
    <x v="0"/>
    <x v="0"/>
    <x v="0"/>
    <x v="0"/>
    <s v="10:07"/>
    <s v="Weekday"/>
    <x v="9"/>
    <n v="11"/>
    <n v="2024"/>
    <s v="Nov-2024"/>
    <x v="10"/>
    <s v="Crop Top"/>
    <x v="19"/>
    <s v="TrendMart Hyderabad Mall Kiosk"/>
    <x v="2"/>
    <s v="Muthu Iyengar"/>
    <x v="1"/>
    <s v="Malathi Varma"/>
    <n v="11"/>
    <d v="2024-11-01T00:00:00"/>
    <x v="99"/>
    <n v="0.28416649611133854"/>
    <x v="2"/>
  </r>
  <r>
    <s v="INV102948"/>
    <x v="156"/>
    <s v="CUST0607"/>
    <s v="PRD0111"/>
    <s v="STR013"/>
    <s v="EMP0207"/>
    <n v="2"/>
    <n v="866.69"/>
    <n v="25"/>
    <n v="433.35"/>
    <n v="5"/>
    <n v="65"/>
    <n v="1365.03"/>
    <n v="1180.96"/>
    <n v="119.06999999999994"/>
    <x v="0"/>
    <x v="0"/>
    <x v="0"/>
    <x v="0"/>
    <s v="17:13"/>
    <s v="Weekday"/>
    <x v="10"/>
    <n v="4"/>
    <n v="2024"/>
    <s v="Apr-2024"/>
    <x v="11"/>
    <s v="Casual Shirt"/>
    <x v="18"/>
    <s v="TrendMart Nizamabad Standard"/>
    <x v="2"/>
    <s v="Jagan Iyer"/>
    <x v="3"/>
    <s v="Chitra Bhat"/>
    <n v="4"/>
    <d v="2024-04-01T00:00:00"/>
    <x v="75"/>
    <n v="8.7228852113140326E-2"/>
    <x v="1"/>
  </r>
  <r>
    <s v="INV102949"/>
    <x v="213"/>
    <s v="CUST0433"/>
    <s v="PRD0056"/>
    <s v="STR021"/>
    <s v="EMP0147"/>
    <n v="2"/>
    <n v="1313.96"/>
    <n v="0"/>
    <n v="0"/>
    <n v="12"/>
    <n v="315.35000000000002"/>
    <n v="2943.27"/>
    <n v="2031.44"/>
    <n v="596.4799999999999"/>
    <x v="0"/>
    <x v="0"/>
    <x v="0"/>
    <x v="1"/>
    <s v="12:08"/>
    <s v="Weekday"/>
    <x v="1"/>
    <n v="10"/>
    <n v="2024"/>
    <s v="Oct-2024"/>
    <x v="15"/>
    <s v="Muffler"/>
    <x v="34"/>
    <s v="TrendMart Kozhikode Standard"/>
    <x v="1"/>
    <s v="Kavya Rao"/>
    <x v="0"/>
    <s v="Yogesh Chettiar"/>
    <n v="10"/>
    <d v="2024-10-01T00:00:00"/>
    <x v="116"/>
    <n v="0.20265894736126822"/>
    <x v="2"/>
  </r>
  <r>
    <s v="INV102950"/>
    <x v="288"/>
    <s v="CUST0569"/>
    <s v="PRD0030"/>
    <s v="STR049"/>
    <s v="EMP0206"/>
    <n v="3"/>
    <n v="611.51"/>
    <n v="15"/>
    <n v="275.18"/>
    <n v="5"/>
    <n v="77.97"/>
    <n v="1637.32"/>
    <n v="1258.2"/>
    <n v="301.14999999999986"/>
    <x v="4"/>
    <x v="4"/>
    <x v="0"/>
    <x v="0"/>
    <s v="14:05"/>
    <s v="Weekday"/>
    <x v="2"/>
    <n v="5"/>
    <n v="2024"/>
    <s v="May-2024"/>
    <x v="10"/>
    <s v="Tunic"/>
    <x v="22"/>
    <s v="TrendMart Bengaluru Flagship"/>
    <x v="2"/>
    <s v="Padma Balasubramaniam"/>
    <x v="3"/>
    <s v="Arjun Krishnan"/>
    <n v="5"/>
    <d v="2024-05-01T00:00:00"/>
    <x v="173"/>
    <n v="0.18392861505386843"/>
    <x v="4"/>
  </r>
  <r>
    <s v="INV102951"/>
    <x v="213"/>
    <s v="CUST0359"/>
    <s v="PRD0106"/>
    <s v="STR084"/>
    <s v="EMP0170"/>
    <n v="3"/>
    <n v="3388.42"/>
    <n v="0"/>
    <n v="0"/>
    <n v="12"/>
    <n v="1219.83"/>
    <n v="11385.09"/>
    <n v="6713.46"/>
    <n v="3451.8"/>
    <x v="3"/>
    <x v="3"/>
    <x v="0"/>
    <x v="0"/>
    <s v="15:12"/>
    <s v="Weekday"/>
    <x v="1"/>
    <n v="10"/>
    <n v="2024"/>
    <s v="Oct-2024"/>
    <x v="3"/>
    <s v="Slippers"/>
    <x v="43"/>
    <s v="TrendMart Tirupati High Street"/>
    <x v="0"/>
    <s v="Chandrika Gowda"/>
    <x v="3"/>
    <s v="Jyothi Prasad"/>
    <n v="10"/>
    <d v="2024-10-01T00:00:00"/>
    <x v="158"/>
    <n v="0.30318600906975701"/>
    <x v="2"/>
  </r>
  <r>
    <s v="INV102952"/>
    <x v="259"/>
    <s v="CUST0584"/>
    <s v="PRD0141"/>
    <s v="STR023"/>
    <s v="EMP0090"/>
    <n v="2"/>
    <n v="691.74"/>
    <n v="0"/>
    <n v="0"/>
    <n v="5"/>
    <n v="69.17"/>
    <n v="1452.65"/>
    <n v="1095.3399999999999"/>
    <n v="288.14000000000016"/>
    <x v="2"/>
    <x v="2"/>
    <x v="0"/>
    <x v="0"/>
    <s v="13:17"/>
    <s v="Weekday"/>
    <x v="11"/>
    <n v="8"/>
    <n v="2024"/>
    <s v="Aug-2024"/>
    <x v="10"/>
    <s v="Formal Top"/>
    <x v="12"/>
    <s v="TrendMart Thoothukudi High Street"/>
    <x v="1"/>
    <s v="Vinod Naidu"/>
    <x v="0"/>
    <s v="Padma Gounder"/>
    <n v="8"/>
    <d v="2024-08-01T00:00:00"/>
    <x v="62"/>
    <n v="0.19835473100884599"/>
    <x v="2"/>
  </r>
  <r>
    <s v="INV102953"/>
    <x v="322"/>
    <s v="CUST0481"/>
    <s v="PRD0201"/>
    <s v="STR116"/>
    <s v="EMP0205"/>
    <n v="3"/>
    <n v="1029.82"/>
    <n v="15"/>
    <n v="463.42"/>
    <n v="12"/>
    <n v="315.12"/>
    <n v="2941.16"/>
    <n v="2177.61"/>
    <n v="448.42999999999972"/>
    <x v="0"/>
    <x v="0"/>
    <x v="0"/>
    <x v="0"/>
    <s v="19:24"/>
    <s v="Weekday"/>
    <x v="11"/>
    <n v="8"/>
    <n v="2024"/>
    <s v="Aug-2024"/>
    <x v="3"/>
    <s v="Sneakers"/>
    <x v="17"/>
    <s v="TrendMart Madurai High Street"/>
    <x v="1"/>
    <s v="Devi Menon"/>
    <x v="1"/>
    <s v="Malini Gowda"/>
    <n v="8"/>
    <d v="2024-08-01T00:00:00"/>
    <x v="205"/>
    <n v="0.15246705381550127"/>
    <x v="4"/>
  </r>
  <r>
    <s v="INV102954"/>
    <x v="117"/>
    <s v="CUST0670"/>
    <s v="PRD0013"/>
    <s v="STR086"/>
    <s v="EMP0026"/>
    <n v="3"/>
    <n v="774.49"/>
    <n v="25"/>
    <n v="580.87"/>
    <n v="5"/>
    <n v="87.13"/>
    <n v="1829.73"/>
    <n v="1650.03"/>
    <n v="92.57000000000005"/>
    <x v="3"/>
    <x v="3"/>
    <x v="1"/>
    <x v="0"/>
    <s v="21:10"/>
    <s v="Weekday"/>
    <x v="9"/>
    <n v="11"/>
    <n v="2024"/>
    <s v="Nov-2024"/>
    <x v="10"/>
    <s v="Crop Top"/>
    <x v="8"/>
    <s v="TrendMart Thiruvananthapuram Outlet"/>
    <x v="1"/>
    <s v="Sanjay Mishra"/>
    <x v="0"/>
    <s v="Sunita Ramachandran"/>
    <n v="11"/>
    <d v="2024-11-01T00:00:00"/>
    <x v="15"/>
    <n v="5.0592163871172276E-2"/>
    <x v="1"/>
  </r>
  <r>
    <s v="INV102955"/>
    <x v="212"/>
    <s v="CUST0115"/>
    <s v="PRD0146"/>
    <s v="STR113"/>
    <s v="EMP0170"/>
    <n v="1"/>
    <n v="6037.07"/>
    <n v="30"/>
    <n v="1811.12"/>
    <n v="12"/>
    <n v="507.11"/>
    <n v="4733.0600000000004"/>
    <n v="3961.62"/>
    <n v="264.3300000000005"/>
    <x v="2"/>
    <x v="2"/>
    <x v="0"/>
    <x v="0"/>
    <s v="11:50"/>
    <s v="Weekday"/>
    <x v="4"/>
    <n v="2"/>
    <n v="2025"/>
    <s v="Feb-2025"/>
    <x v="9"/>
    <s v="Digital Watch"/>
    <x v="5"/>
    <s v="TrendMart Mangaluru High Street"/>
    <x v="2"/>
    <s v="Chandrika Iyer"/>
    <x v="1"/>
    <s v="Jyothi Prasad"/>
    <n v="14"/>
    <d v="2025-02-01T00:00:00"/>
    <x v="175"/>
    <n v="5.5847591198928487E-2"/>
    <x v="1"/>
  </r>
  <r>
    <s v="INV102956"/>
    <x v="3"/>
    <s v="CUST0013"/>
    <s v="PRD0175"/>
    <s v="STR023"/>
    <s v="EMP0285"/>
    <n v="1"/>
    <n v="795.22"/>
    <n v="0"/>
    <n v="0"/>
    <n v="5"/>
    <n v="39.76"/>
    <n v="834.98"/>
    <n v="571.09"/>
    <n v="224.13"/>
    <x v="1"/>
    <x v="1"/>
    <x v="0"/>
    <x v="0"/>
    <s v="20:49"/>
    <s v="Weekend"/>
    <x v="2"/>
    <n v="5"/>
    <n v="2024"/>
    <s v="May-2024"/>
    <x v="0"/>
    <s v="Straight Kurti"/>
    <x v="32"/>
    <s v="TrendMart Thoothukudi High Street"/>
    <x v="1"/>
    <s v="Hemanth Sundaram"/>
    <x v="3"/>
    <s v="Chandran Krishnan"/>
    <n v="5"/>
    <d v="2024-05-01T00:00:00"/>
    <x v="53"/>
    <n v="0.26842559103212049"/>
    <x v="2"/>
  </r>
  <r>
    <s v="INV102957"/>
    <x v="130"/>
    <s v="CUST0304"/>
    <s v="PRD0065"/>
    <s v="STR003"/>
    <s v="EMP0258"/>
    <n v="2"/>
    <n v="3977.98"/>
    <n v="0"/>
    <n v="0"/>
    <n v="12"/>
    <n v="954.72"/>
    <n v="8910.68"/>
    <n v="5267.12"/>
    <n v="2688.84"/>
    <x v="4"/>
    <x v="4"/>
    <x v="0"/>
    <x v="0"/>
    <s v="17:45"/>
    <s v="Weekend"/>
    <x v="1"/>
    <n v="10"/>
    <n v="2024"/>
    <s v="Oct-2024"/>
    <x v="2"/>
    <s v="Georgette Saree"/>
    <x v="2"/>
    <s v="TrendMart Tumakuru High Street"/>
    <x v="2"/>
    <s v="Ashok Subramaniam"/>
    <x v="2"/>
    <s v="Preethi Singh"/>
    <n v="10"/>
    <d v="2024-10-01T00:00:00"/>
    <x v="2"/>
    <n v="0.30175474823470261"/>
    <x v="2"/>
  </r>
  <r>
    <s v="INV102958"/>
    <x v="143"/>
    <s v="CUST0350"/>
    <s v="PRD0092"/>
    <s v="STR113"/>
    <s v="EMP0100"/>
    <n v="2"/>
    <n v="3408.34"/>
    <n v="0"/>
    <n v="0"/>
    <n v="12"/>
    <n v="818"/>
    <n v="7634.68"/>
    <n v="5464.62"/>
    <n v="1352.0600000000004"/>
    <x v="0"/>
    <x v="0"/>
    <x v="0"/>
    <x v="0"/>
    <s v="15:41"/>
    <s v="Weekday"/>
    <x v="2"/>
    <n v="5"/>
    <n v="2024"/>
    <s v="May-2024"/>
    <x v="2"/>
    <s v="Georgette Saree"/>
    <x v="39"/>
    <s v="TrendMart Mangaluru High Street"/>
    <x v="2"/>
    <s v="Sanjay Chandran"/>
    <x v="3"/>
    <s v="Priya Balasubramaniam"/>
    <n v="5"/>
    <d v="2024-05-01T00:00:00"/>
    <x v="149"/>
    <n v="0.17709452131589018"/>
    <x v="2"/>
  </r>
  <r>
    <s v="INV102959"/>
    <x v="160"/>
    <s v="CUST0164"/>
    <s v="PRD0111"/>
    <s v="STR019"/>
    <s v="Missing Employee ID"/>
    <n v="2"/>
    <n v="838.08"/>
    <n v="10"/>
    <n v="167.62"/>
    <n v="5"/>
    <n v="75.430000000000007"/>
    <n v="1583.97"/>
    <n v="1180.96"/>
    <n v="327.58"/>
    <x v="2"/>
    <x v="2"/>
    <x v="0"/>
    <x v="0"/>
    <s v="11:12"/>
    <s v="Weekday"/>
    <x v="5"/>
    <n v="6"/>
    <n v="2024"/>
    <s v="Jun-2024"/>
    <x v="11"/>
    <s v="Casual Shirt"/>
    <x v="18"/>
    <s v="TrendMart Mangaluru Standard"/>
    <x v="2"/>
    <s v="Lokesh Naicker"/>
    <x v="0"/>
    <s v="Unknown"/>
    <n v="6"/>
    <d v="2024-06-01T00:00:00"/>
    <x v="75"/>
    <n v="0.20680947240162376"/>
    <x v="0"/>
  </r>
  <r>
    <s v="INV102960"/>
    <x v="42"/>
    <s v="CUST0740"/>
    <s v="PRD0053"/>
    <s v="STR007"/>
    <s v="EMP0206"/>
    <n v="2"/>
    <n v="466.23"/>
    <n v="25"/>
    <n v="233.12"/>
    <n v="5"/>
    <n v="34.97"/>
    <n v="734.31"/>
    <n v="654.72"/>
    <n v="44.619999999999919"/>
    <x v="0"/>
    <x v="0"/>
    <x v="1"/>
    <x v="0"/>
    <s v="19:14"/>
    <s v="Weekend"/>
    <x v="2"/>
    <n v="5"/>
    <n v="2024"/>
    <s v="May-2024"/>
    <x v="13"/>
    <s v="Girls Frock"/>
    <x v="21"/>
    <s v="TrendMart Thoothukudi Mall Kiosk"/>
    <x v="1"/>
    <s v="Vasanthi Sharma"/>
    <x v="0"/>
    <s v="Arjun Krishnan"/>
    <n v="5"/>
    <d v="2024-05-01T00:00:00"/>
    <x v="200"/>
    <n v="6.0764527243262277E-2"/>
    <x v="1"/>
  </r>
  <r>
    <s v="INV102961"/>
    <x v="55"/>
    <s v="CUST0021"/>
    <s v="PRD0009"/>
    <s v="STR015"/>
    <s v="EMP0061"/>
    <n v="2"/>
    <n v="3033.96"/>
    <n v="15"/>
    <n v="910.19"/>
    <n v="12"/>
    <n v="618.92999999999995"/>
    <n v="5776.66"/>
    <n v="4680.92"/>
    <n v="476.80999999999983"/>
    <x v="0"/>
    <x v="0"/>
    <x v="0"/>
    <x v="0"/>
    <s v="15:31"/>
    <s v="Weekday"/>
    <x v="1"/>
    <n v="10"/>
    <n v="2024"/>
    <s v="Oct-2024"/>
    <x v="2"/>
    <s v="Cotton Saree"/>
    <x v="46"/>
    <s v="TrendMart Madurai Mall Kiosk"/>
    <x v="1"/>
    <s v="Preethi Hegde"/>
    <x v="0"/>
    <s v="Ganapathy Naidu"/>
    <n v="10"/>
    <d v="2024-10-01T00:00:00"/>
    <x v="140"/>
    <n v="8.2540776157848966E-2"/>
    <x v="4"/>
  </r>
  <r>
    <s v="INV102962"/>
    <x v="19"/>
    <s v="CUST0140"/>
    <s v="PRD0214"/>
    <s v="STR002"/>
    <s v="EMP0073"/>
    <n v="2"/>
    <n v="1031.1300000000001"/>
    <n v="10"/>
    <n v="206.23"/>
    <n v="12"/>
    <n v="222.72"/>
    <n v="2078.75"/>
    <n v="1441.06"/>
    <n v="414.97"/>
    <x v="1"/>
    <x v="1"/>
    <x v="1"/>
    <x v="0"/>
    <s v="19:16"/>
    <s v="Weekday"/>
    <x v="9"/>
    <n v="11"/>
    <n v="2024"/>
    <s v="Nov-2024"/>
    <x v="7"/>
    <s v="Straight Fit"/>
    <x v="7"/>
    <s v="TrendMart Thrissur Standard"/>
    <x v="1"/>
    <s v="Usha Shetty"/>
    <x v="1"/>
    <s v="Sathish Sundaram"/>
    <n v="11"/>
    <d v="2024-11-01T00:00:00"/>
    <x v="71"/>
    <n v="0.19962477450390861"/>
    <x v="0"/>
  </r>
  <r>
    <s v="INV102963"/>
    <x v="27"/>
    <s v="CUST0459"/>
    <s v="PRD0019"/>
    <s v="STR043"/>
    <s v="EMP0206"/>
    <n v="1"/>
    <n v="648.41"/>
    <n v="10"/>
    <n v="64.84"/>
    <n v="5"/>
    <n v="29.18"/>
    <n v="612.75"/>
    <n v="413.39"/>
    <n v="170.18"/>
    <x v="1"/>
    <x v="1"/>
    <x v="0"/>
    <x v="0"/>
    <s v="20:51"/>
    <s v="Weekend"/>
    <x v="1"/>
    <n v="10"/>
    <n v="2024"/>
    <s v="Oct-2024"/>
    <x v="13"/>
    <s v="Kids T-Shirt"/>
    <x v="22"/>
    <s v="TrendMart Mangaluru Standard"/>
    <x v="2"/>
    <s v="Lokesh Srinivasan"/>
    <x v="2"/>
    <s v="Arjun Krishnan"/>
    <n v="10"/>
    <d v="2024-10-01T00:00:00"/>
    <x v="38"/>
    <n v="0.27773153814769486"/>
    <x v="0"/>
  </r>
  <r>
    <s v="INV102964"/>
    <x v="324"/>
    <s v="CUST0319"/>
    <s v="PRD0172"/>
    <s v="STR087"/>
    <s v="EMP0260"/>
    <n v="2"/>
    <n v="2447.38"/>
    <n v="0"/>
    <n v="0"/>
    <n v="12"/>
    <n v="587.37"/>
    <n v="5482.13"/>
    <n v="3608.74"/>
    <n v="1286.0200000000004"/>
    <x v="4"/>
    <x v="4"/>
    <x v="1"/>
    <x v="1"/>
    <s v="19:01"/>
    <s v="Weekday"/>
    <x v="0"/>
    <n v="12"/>
    <n v="2024"/>
    <s v="Dec-2024"/>
    <x v="16"/>
    <s v="Kurta"/>
    <x v="4"/>
    <s v="TrendMart Salem Outlet"/>
    <x v="1"/>
    <s v="Kalyani Bhat"/>
    <x v="0"/>
    <s v="Malathi Varma"/>
    <n v="12"/>
    <d v="2024-12-01T00:00:00"/>
    <x v="35"/>
    <n v="0.23458400293316656"/>
    <x v="2"/>
  </r>
  <r>
    <s v="INV102965"/>
    <x v="62"/>
    <s v="CUST0688"/>
    <s v="PRD0017"/>
    <s v="STR038"/>
    <s v="EMP0269"/>
    <n v="3"/>
    <n v="749.63"/>
    <n v="10"/>
    <n v="224.89"/>
    <n v="5"/>
    <n v="101.2"/>
    <n v="2125.1999999999998"/>
    <n v="1774.14"/>
    <n v="249.85999999999973"/>
    <x v="2"/>
    <x v="2"/>
    <x v="0"/>
    <x v="0"/>
    <s v="18:32"/>
    <s v="Weekday"/>
    <x v="1"/>
    <n v="10"/>
    <n v="2024"/>
    <s v="Oct-2024"/>
    <x v="13"/>
    <s v="Girls Frock"/>
    <x v="33"/>
    <s v="TrendMart Tumakuru Standard"/>
    <x v="2"/>
    <s v="Bala Bhat"/>
    <x v="0"/>
    <s v="Ishwarya Shetty"/>
    <n v="10"/>
    <d v="2024-10-01T00:00:00"/>
    <x v="91"/>
    <n v="0.1175701110483718"/>
    <x v="0"/>
  </r>
  <r>
    <s v="INV102966"/>
    <x v="166"/>
    <s v="CUST0588"/>
    <s v="PRD0245"/>
    <s v="STR026"/>
    <s v="EMP0020"/>
    <n v="1"/>
    <n v="829.69"/>
    <n v="10"/>
    <n v="82.97"/>
    <n v="5"/>
    <n v="37.340000000000003"/>
    <n v="784.06"/>
    <n v="492.11"/>
    <n v="254.60999999999993"/>
    <x v="3"/>
    <x v="3"/>
    <x v="0"/>
    <x v="0"/>
    <s v="16:01"/>
    <s v="Weekday"/>
    <x v="10"/>
    <n v="4"/>
    <n v="2024"/>
    <s v="Apr-2024"/>
    <x v="1"/>
    <s v="Round Neck"/>
    <x v="1"/>
    <s v="TrendMart Guntur Standard"/>
    <x v="0"/>
    <s v="Nisha Achari"/>
    <x v="1"/>
    <s v="Eswar Prasad"/>
    <n v="4"/>
    <d v="2024-04-01T00:00:00"/>
    <x v="1"/>
    <n v="0.32473280106114322"/>
    <x v="0"/>
  </r>
  <r>
    <s v="INV102967"/>
    <x v="348"/>
    <s v="CUST0238"/>
    <s v="PRD0129"/>
    <s v="STR103"/>
    <s v="EMP0061"/>
    <n v="1"/>
    <n v="692.53"/>
    <n v="10"/>
    <n v="69.25"/>
    <n v="5"/>
    <n v="31.16"/>
    <n v="654.44000000000005"/>
    <n v="403.71"/>
    <n v="219.57000000000008"/>
    <x v="2"/>
    <x v="2"/>
    <x v="0"/>
    <x v="0"/>
    <s v="21:31"/>
    <s v="Weekend"/>
    <x v="3"/>
    <n v="7"/>
    <n v="2024"/>
    <s v="Jul-2024"/>
    <x v="6"/>
    <s v="Cap"/>
    <x v="2"/>
    <s v="TrendMart Alappuzha Outlet"/>
    <x v="1"/>
    <s v="Vidya Kumar"/>
    <x v="1"/>
    <s v="Ganapathy Naidu"/>
    <n v="7"/>
    <d v="2024-07-01T00:00:00"/>
    <x v="54"/>
    <n v="0.33550822076890174"/>
    <x v="0"/>
  </r>
  <r>
    <s v="INV102968"/>
    <x v="16"/>
    <s v="CUST0098"/>
    <s v="PRD0082"/>
    <s v="STR042"/>
    <s v="EMP0141"/>
    <n v="2"/>
    <n v="3064.92"/>
    <n v="15"/>
    <n v="919.48"/>
    <n v="12"/>
    <n v="625.24"/>
    <n v="5835.6"/>
    <n v="4302.68"/>
    <n v="907.68000000000006"/>
    <x v="0"/>
    <x v="0"/>
    <x v="0"/>
    <x v="0"/>
    <s v="15:20"/>
    <s v="Weekday"/>
    <x v="1"/>
    <n v="10"/>
    <n v="2024"/>
    <s v="Oct-2024"/>
    <x v="12"/>
    <s v="Sling Bag"/>
    <x v="33"/>
    <s v="TrendMart Thrissur Standard"/>
    <x v="1"/>
    <s v="Hariharan Rao"/>
    <x v="0"/>
    <s v="Dhruv Mishra"/>
    <n v="10"/>
    <d v="2024-10-01T00:00:00"/>
    <x v="59"/>
    <n v="0.15554184659675097"/>
    <x v="4"/>
  </r>
  <r>
    <s v="INV102969"/>
    <x v="18"/>
    <s v="CUST0712"/>
    <s v="PRD0134"/>
    <s v="STR112"/>
    <s v="EMP0255"/>
    <n v="5"/>
    <n v="922.89"/>
    <n v="10"/>
    <n v="461.44"/>
    <n v="5"/>
    <n v="207.65"/>
    <n v="4360.66"/>
    <n v="3490.4"/>
    <n v="662.60999999999979"/>
    <x v="1"/>
    <x v="1"/>
    <x v="0"/>
    <x v="0"/>
    <s v="19:31"/>
    <s v="Weekday"/>
    <x v="6"/>
    <n v="1"/>
    <n v="2025"/>
    <s v="Jan-2025"/>
    <x v="8"/>
    <s v="Maxi Dress"/>
    <x v="22"/>
    <s v="TrendMart Guntur Outlet"/>
    <x v="0"/>
    <s v="Hema Rao"/>
    <x v="3"/>
    <s v="Venkat Sharma"/>
    <n v="13"/>
    <d v="2025-01-01T00:00:00"/>
    <x v="55"/>
    <n v="0.15195176876894778"/>
    <x v="0"/>
  </r>
  <r>
    <s v="INV102970"/>
    <x v="325"/>
    <s v="CUST0191"/>
    <s v="PRD0026"/>
    <s v="STR015"/>
    <s v="EMP0204"/>
    <n v="0"/>
    <n v="1571.42"/>
    <n v="10"/>
    <n v="0"/>
    <n v="12"/>
    <n v="0"/>
    <n v="0"/>
    <n v="0"/>
    <n v="0"/>
    <x v="1"/>
    <x v="1"/>
    <x v="1"/>
    <x v="0"/>
    <s v="21:08"/>
    <s v="Weekday"/>
    <x v="9"/>
    <n v="11"/>
    <n v="2024"/>
    <s v="Nov-2024"/>
    <x v="15"/>
    <s v="Hoodie"/>
    <x v="36"/>
    <s v="TrendMart Madurai Mall Kiosk"/>
    <x v="1"/>
    <s v="Prakash Singh"/>
    <x v="3"/>
    <s v="Rahul Krishnan"/>
    <n v="11"/>
    <d v="2024-11-01T00:00:00"/>
    <x v="215"/>
    <n v="0"/>
    <x v="0"/>
  </r>
  <r>
    <s v="INV102971"/>
    <x v="11"/>
    <s v="CUST0186"/>
    <s v="PRD0211"/>
    <s v="STR120"/>
    <s v="EMP0002"/>
    <n v="1"/>
    <n v="799.66"/>
    <n v="0"/>
    <n v="0"/>
    <n v="5"/>
    <n v="39.979999999999997"/>
    <n v="839.64"/>
    <n v="481.3"/>
    <n v="318.35999999999996"/>
    <x v="3"/>
    <x v="3"/>
    <x v="0"/>
    <x v="0"/>
    <s v="10:48"/>
    <s v="Weekday"/>
    <x v="8"/>
    <n v="3"/>
    <n v="2025"/>
    <s v="Mar-2025"/>
    <x v="6"/>
    <s v="Sunglasses"/>
    <x v="15"/>
    <s v="TrendMart Karimnagar Standard"/>
    <x v="2"/>
    <s v="Jyothi Iyengar"/>
    <x v="1"/>
    <s v="Girish Sundaram"/>
    <n v="15"/>
    <d v="2025-03-01T00:00:00"/>
    <x v="198"/>
    <n v="0.37916249821352005"/>
    <x v="2"/>
  </r>
  <r>
    <s v="INV102972"/>
    <x v="245"/>
    <s v="CUST0598"/>
    <s v="PRD0204"/>
    <s v="STR110"/>
    <s v="EMP0206"/>
    <n v="1"/>
    <n v="933.2"/>
    <n v="10"/>
    <n v="93.32"/>
    <n v="5"/>
    <n v="41.99"/>
    <n v="881.87"/>
    <n v="695.67"/>
    <n v="144.21000000000004"/>
    <x v="1"/>
    <x v="1"/>
    <x v="0"/>
    <x v="0"/>
    <s v="16:12"/>
    <s v="Weekday"/>
    <x v="3"/>
    <n v="7"/>
    <n v="2024"/>
    <s v="Jul-2024"/>
    <x v="12"/>
    <s v="Clutch"/>
    <x v="46"/>
    <s v="TrendMart Thoothukudi Outlet"/>
    <x v="1"/>
    <s v="Kiran Pillai"/>
    <x v="1"/>
    <s v="Arjun Krishnan"/>
    <n v="7"/>
    <d v="2024-07-01T00:00:00"/>
    <x v="190"/>
    <n v="0.16352750405388553"/>
    <x v="0"/>
  </r>
  <r>
    <s v="INV102973"/>
    <x v="172"/>
    <s v="CUST0120"/>
    <s v="PRD0040"/>
    <s v="STR054"/>
    <s v="EMP0206"/>
    <n v="1"/>
    <n v="1389.35"/>
    <n v="0"/>
    <n v="0"/>
    <n v="12"/>
    <n v="166.72"/>
    <n v="1556.07"/>
    <n v="1148.6600000000001"/>
    <n v="240.68999999999986"/>
    <x v="2"/>
    <x v="2"/>
    <x v="0"/>
    <x v="0"/>
    <s v="21:14"/>
    <s v="Weekday"/>
    <x v="1"/>
    <n v="10"/>
    <n v="2024"/>
    <s v="Oct-2024"/>
    <x v="4"/>
    <s v="Track Suit"/>
    <x v="4"/>
    <s v="TrendMart Thoothukudi Mall Kiosk"/>
    <x v="1"/>
    <s v="Yogesh Bhat"/>
    <x v="0"/>
    <s v="Arjun Krishnan"/>
    <n v="10"/>
    <d v="2024-10-01T00:00:00"/>
    <x v="6"/>
    <n v="0.15467813144652867"/>
    <x v="2"/>
  </r>
  <r>
    <s v="INV102974"/>
    <x v="69"/>
    <s v="CUST0756"/>
    <s v="PRD0036"/>
    <s v="STR026"/>
    <s v="EMP0285"/>
    <n v="2"/>
    <n v="5173.99"/>
    <n v="0"/>
    <n v="0"/>
    <n v="12"/>
    <n v="1241.76"/>
    <n v="11589.74"/>
    <n v="7497.42"/>
    <n v="2850.5599999999995"/>
    <x v="3"/>
    <x v="3"/>
    <x v="0"/>
    <x v="0"/>
    <s v="10:36"/>
    <s v="Weekday"/>
    <x v="2"/>
    <n v="5"/>
    <n v="2024"/>
    <s v="May-2024"/>
    <x v="9"/>
    <s v="Digital Watch"/>
    <x v="30"/>
    <s v="TrendMart Guntur Standard"/>
    <x v="0"/>
    <s v="Kavitha Venkatesan"/>
    <x v="1"/>
    <s v="Chandran Krishnan"/>
    <n v="5"/>
    <d v="2024-05-01T00:00:00"/>
    <x v="51"/>
    <n v="0.24595547441098761"/>
    <x v="2"/>
  </r>
  <r>
    <s v="INV102975"/>
    <x v="330"/>
    <s v="CUST0732"/>
    <s v="PRD0033"/>
    <s v="STR055"/>
    <s v="EMP0086"/>
    <n v="0"/>
    <n v="3497.7"/>
    <n v="0"/>
    <n v="0"/>
    <n v="12"/>
    <n v="0"/>
    <n v="0"/>
    <n v="0"/>
    <n v="0"/>
    <x v="3"/>
    <x v="3"/>
    <x v="1"/>
    <x v="0"/>
    <s v="10:11"/>
    <s v="Weekday"/>
    <x v="2"/>
    <n v="5"/>
    <n v="2024"/>
    <s v="May-2024"/>
    <x v="2"/>
    <s v="Cotton Saree"/>
    <x v="30"/>
    <s v="TrendMart Nellore High Street"/>
    <x v="0"/>
    <s v="Harish Varma"/>
    <x v="3"/>
    <s v="Anil Reddy"/>
    <n v="5"/>
    <d v="2024-05-01T00:00:00"/>
    <x v="103"/>
    <n v="0"/>
    <x v="2"/>
  </r>
  <r>
    <s v="INV102976"/>
    <x v="45"/>
    <s v="CUST0081"/>
    <s v="PRD0151"/>
    <s v="STR009"/>
    <s v="EMP0061"/>
    <n v="2"/>
    <n v="1291.56"/>
    <n v="10"/>
    <n v="258.31"/>
    <n v="12"/>
    <n v="278.98"/>
    <n v="2603.79"/>
    <n v="1669.92"/>
    <n v="654.88999999999987"/>
    <x v="0"/>
    <x v="0"/>
    <x v="0"/>
    <x v="0"/>
    <s v="20:46"/>
    <s v="Weekday"/>
    <x v="5"/>
    <n v="6"/>
    <n v="2024"/>
    <s v="Jun-2024"/>
    <x v="7"/>
    <s v="Bootcut"/>
    <x v="4"/>
    <s v="TrendMart Thrissur High Street"/>
    <x v="1"/>
    <s v="Padma Singh"/>
    <x v="2"/>
    <s v="Ganapathy Naidu"/>
    <n v="6"/>
    <d v="2024-06-01T00:00:00"/>
    <x v="65"/>
    <n v="0.25151413900506564"/>
    <x v="0"/>
  </r>
  <r>
    <s v="INV102977"/>
    <x v="279"/>
    <s v="CUST0265"/>
    <s v="PRD0157"/>
    <s v="STR070"/>
    <s v="EMP0203"/>
    <n v="1"/>
    <n v="3134.15"/>
    <n v="20"/>
    <n v="626.83000000000004"/>
    <n v="3"/>
    <n v="75.22"/>
    <n v="2582.54"/>
    <n v="1989.93"/>
    <n v="517.38999999999987"/>
    <x v="1"/>
    <x v="1"/>
    <x v="0"/>
    <x v="0"/>
    <s v="12:37"/>
    <s v="Weekday"/>
    <x v="3"/>
    <n v="7"/>
    <n v="2024"/>
    <s v="Jul-2024"/>
    <x v="14"/>
    <s v="Ring"/>
    <x v="11"/>
    <s v="TrendMart Alappuzha Mall Kiosk"/>
    <x v="1"/>
    <s v="Gauri Iyer"/>
    <x v="0"/>
    <s v="Rani Mishra"/>
    <n v="7"/>
    <d v="2024-07-01T00:00:00"/>
    <x v="115"/>
    <n v="0.20034152423582979"/>
    <x v="3"/>
  </r>
  <r>
    <s v="INV102978"/>
    <x v="51"/>
    <s v="CUST0358"/>
    <s v="PRD0178"/>
    <s v="STR116"/>
    <s v="EMP0160"/>
    <n v="2"/>
    <n v="567.04"/>
    <n v="10"/>
    <n v="113.41"/>
    <n v="5"/>
    <n v="51.03"/>
    <n v="1071.7"/>
    <n v="714.9"/>
    <n v="305.7700000000001"/>
    <x v="1"/>
    <x v="1"/>
    <x v="0"/>
    <x v="0"/>
    <s v="13:57"/>
    <s v="Weekday"/>
    <x v="10"/>
    <n v="4"/>
    <n v="2024"/>
    <s v="Apr-2024"/>
    <x v="18"/>
    <s v="Zip Wallet"/>
    <x v="21"/>
    <s v="TrendMart Madurai High Street"/>
    <x v="1"/>
    <s v="Rohit Kumar"/>
    <x v="0"/>
    <s v="Ganesh Iyengar"/>
    <n v="4"/>
    <d v="2024-04-01T00:00:00"/>
    <x v="64"/>
    <n v="0.28531305402631341"/>
    <x v="0"/>
  </r>
  <r>
    <s v="INV102979"/>
    <x v="295"/>
    <s v="CUST0298"/>
    <s v="PRD0063"/>
    <s v="STR072"/>
    <s v="EMP0206"/>
    <n v="1"/>
    <n v="1335.82"/>
    <n v="10"/>
    <n v="133.58000000000001"/>
    <n v="12"/>
    <n v="144.27000000000001"/>
    <n v="1346.51"/>
    <n v="865.92"/>
    <n v="336.32000000000005"/>
    <x v="0"/>
    <x v="0"/>
    <x v="1"/>
    <x v="0"/>
    <s v="16:09"/>
    <s v="Weekend"/>
    <x v="9"/>
    <n v="11"/>
    <n v="2024"/>
    <s v="Nov-2024"/>
    <x v="12"/>
    <s v="Backpack"/>
    <x v="11"/>
    <s v="TrendMart Visakhapatnam Standard"/>
    <x v="0"/>
    <s v="Anand Subramaniam"/>
    <x v="1"/>
    <s v="Arjun Krishnan"/>
    <n v="11"/>
    <d v="2024-11-01T00:00:00"/>
    <x v="27"/>
    <n v="0.24977163184825962"/>
    <x v="0"/>
  </r>
  <r>
    <s v="INV102980"/>
    <x v="47"/>
    <s v="CUST0720"/>
    <s v="PRD0021"/>
    <s v="STR102"/>
    <s v="EMP0194"/>
    <n v="2"/>
    <n v="1237.4100000000001"/>
    <n v="0"/>
    <n v="0"/>
    <n v="12"/>
    <n v="296.98"/>
    <n v="2771.8"/>
    <n v="1763.86"/>
    <n v="710.96000000000026"/>
    <x v="2"/>
    <x v="2"/>
    <x v="0"/>
    <x v="0"/>
    <s v="18:49"/>
    <s v="Weekday"/>
    <x v="9"/>
    <n v="11"/>
    <n v="2024"/>
    <s v="Nov-2024"/>
    <x v="17"/>
    <s v="Track Pant"/>
    <x v="0"/>
    <s v="TrendMart Tirunelveli High Street"/>
    <x v="1"/>
    <s v="Yashoda Sundaram"/>
    <x v="0"/>
    <s v="Pranav Reddy"/>
    <n v="11"/>
    <d v="2024-11-01T00:00:00"/>
    <x v="127"/>
    <n v="0.25649758279818174"/>
    <x v="2"/>
  </r>
  <r>
    <s v="INV102981"/>
    <x v="246"/>
    <s v="CUST0379"/>
    <s v="PRD0075"/>
    <s v="STR027"/>
    <s v="EMP0170"/>
    <n v="1"/>
    <n v="984.51"/>
    <n v="30"/>
    <n v="295.35000000000002"/>
    <n v="5"/>
    <n v="34.46"/>
    <n v="723.62"/>
    <n v="692.53"/>
    <n v="-3.369999999999969"/>
    <x v="3"/>
    <x v="3"/>
    <x v="0"/>
    <x v="0"/>
    <s v="14:13"/>
    <s v="Weekday"/>
    <x v="8"/>
    <n v="3"/>
    <n v="2025"/>
    <s v="Mar-2025"/>
    <x v="7"/>
    <s v="Bootcut"/>
    <x v="7"/>
    <s v="TrendMart Hyderabad Standard"/>
    <x v="2"/>
    <s v="Neelam Gounder"/>
    <x v="0"/>
    <s v="Jyothi Prasad"/>
    <n v="15"/>
    <d v="2025-03-01T00:00:00"/>
    <x v="9"/>
    <n v="-4.657140488101447E-3"/>
    <x v="1"/>
  </r>
  <r>
    <s v="INV102982"/>
    <x v="80"/>
    <s v="CUST0146"/>
    <s v="PRD0123"/>
    <s v="STR047"/>
    <s v="EMP0072"/>
    <n v="3"/>
    <n v="1155.67"/>
    <n v="10"/>
    <n v="346.7"/>
    <n v="12"/>
    <n v="374.44"/>
    <n v="3494.75"/>
    <n v="2212.0500000000002"/>
    <n v="908.25999999999976"/>
    <x v="0"/>
    <x v="0"/>
    <x v="0"/>
    <x v="1"/>
    <s v="11:58"/>
    <s v="Weekend"/>
    <x v="1"/>
    <n v="10"/>
    <n v="2024"/>
    <s v="Oct-2024"/>
    <x v="19"/>
    <s v="Formal Belt"/>
    <x v="11"/>
    <s v="TrendMart Kurnool Standard"/>
    <x v="0"/>
    <s v="Janani Sharma"/>
    <x v="1"/>
    <s v="Anitha Ramachandran"/>
    <n v="10"/>
    <d v="2024-10-01T00:00:00"/>
    <x v="105"/>
    <n v="0.25989269618713778"/>
    <x v="0"/>
  </r>
  <r>
    <s v="INV102983"/>
    <x v="309"/>
    <s v="CUST0626"/>
    <s v="PRD0247"/>
    <s v="STR047"/>
    <s v="EMP0091"/>
    <n v="2"/>
    <n v="1176.08"/>
    <n v="5"/>
    <n v="117.61"/>
    <n v="12"/>
    <n v="268.14999999999998"/>
    <n v="2502.6999999999998"/>
    <n v="1530.46"/>
    <n v="704.0899999999998"/>
    <x v="3"/>
    <x v="3"/>
    <x v="0"/>
    <x v="0"/>
    <s v="15:41"/>
    <s v="Weekday"/>
    <x v="7"/>
    <n v="9"/>
    <n v="2024"/>
    <s v="Sep-2024"/>
    <x v="19"/>
    <s v="Braided Belt"/>
    <x v="42"/>
    <s v="TrendMart Kurnool Standard"/>
    <x v="0"/>
    <s v="Venkat Prasad"/>
    <x v="0"/>
    <s v="Hari Nair"/>
    <n v="9"/>
    <d v="2024-09-01T00:00:00"/>
    <x v="176"/>
    <n v="0.28133216126583283"/>
    <x v="2"/>
  </r>
  <r>
    <s v="INV102984"/>
    <x v="82"/>
    <s v="CUST0318"/>
    <s v="PRD0048"/>
    <s v="STR041"/>
    <s v="EMP0205"/>
    <n v="1"/>
    <n v="1097.08"/>
    <n v="0"/>
    <n v="0"/>
    <n v="12"/>
    <n v="131.65"/>
    <n v="1228.73"/>
    <n v="583.86"/>
    <n v="513.22"/>
    <x v="3"/>
    <x v="3"/>
    <x v="0"/>
    <x v="1"/>
    <s v="15:20"/>
    <s v="Weekday"/>
    <x v="7"/>
    <n v="9"/>
    <n v="2024"/>
    <s v="Sep-2024"/>
    <x v="6"/>
    <s v="Tie"/>
    <x v="25"/>
    <s v="TrendMart Thiruvananthapuram Standard"/>
    <x v="1"/>
    <s v="Priya Mudaliar"/>
    <x v="0"/>
    <s v="Malini Gowda"/>
    <n v="9"/>
    <d v="2024-09-01T00:00:00"/>
    <x v="18"/>
    <n v="0.41768329901605722"/>
    <x v="2"/>
  </r>
  <r>
    <s v="INV102985"/>
    <x v="160"/>
    <s v="CUST0268"/>
    <s v="PRD0010"/>
    <s v="STR107"/>
    <s v="EMP0063"/>
    <n v="0"/>
    <n v="1516.95"/>
    <n v="25"/>
    <n v="0"/>
    <n v="12"/>
    <n v="0"/>
    <n v="0"/>
    <n v="0"/>
    <n v="0"/>
    <x v="4"/>
    <x v="4"/>
    <x v="0"/>
    <x v="0"/>
    <s v="19:27"/>
    <s v="Weekday"/>
    <x v="5"/>
    <n v="6"/>
    <n v="2024"/>
    <s v="Jun-2024"/>
    <x v="5"/>
    <s v="Skinny Fit"/>
    <x v="26"/>
    <s v="TrendMart Kochi High Street"/>
    <x v="1"/>
    <s v="Ashok Pillai"/>
    <x v="0"/>
    <s v="Anusuya Subramaniam"/>
    <n v="6"/>
    <d v="2024-06-01T00:00:00"/>
    <x v="112"/>
    <n v="0"/>
    <x v="1"/>
  </r>
  <r>
    <s v="INV102986"/>
    <x v="280"/>
    <s v="CUST0234"/>
    <s v="PRD0052"/>
    <s v="STR092"/>
    <s v="EMP0205"/>
    <n v="2"/>
    <n v="827.49"/>
    <n v="20"/>
    <n v="331"/>
    <n v="5"/>
    <n v="66.2"/>
    <n v="1390.18"/>
    <n v="1024.22"/>
    <n v="299.76000000000005"/>
    <x v="1"/>
    <x v="1"/>
    <x v="0"/>
    <x v="0"/>
    <s v="21:44"/>
    <s v="Weekday"/>
    <x v="0"/>
    <n v="12"/>
    <n v="2024"/>
    <s v="Dec-2024"/>
    <x v="4"/>
    <s v="Shorts"/>
    <x v="32"/>
    <s v="TrendMart Kochi Standard"/>
    <x v="1"/>
    <s v="Dhanya Gopalakrishnan"/>
    <x v="3"/>
    <s v="Malini Gowda"/>
    <n v="12"/>
    <d v="2024-12-01T00:00:00"/>
    <x v="83"/>
    <n v="0.2156267533700672"/>
    <x v="3"/>
  </r>
  <r>
    <s v="INV102987"/>
    <x v="44"/>
    <s v="Missing Customer Id"/>
    <s v="PRD0098"/>
    <s v="STR023"/>
    <s v="EMP0121"/>
    <n v="4"/>
    <n v="1459.14"/>
    <n v="20"/>
    <n v="1167.31"/>
    <n v="12"/>
    <n v="560.30999999999995"/>
    <n v="5229.5600000000004"/>
    <n v="3756.52"/>
    <n v="912.73000000000047"/>
    <x v="0"/>
    <x v="0"/>
    <x v="0"/>
    <x v="0"/>
    <s v="14:03"/>
    <s v="Weekend"/>
    <x v="7"/>
    <n v="9"/>
    <n v="2024"/>
    <s v="Sep-2024"/>
    <x v="18"/>
    <s v="Leather Wallet"/>
    <x v="37"/>
    <s v="TrendMart Thoothukudi High Street"/>
    <x v="1"/>
    <s v="Unknown"/>
    <x v="4"/>
    <s v="Yamini Pandian"/>
    <n v="9"/>
    <d v="2024-09-01T00:00:00"/>
    <x v="98"/>
    <n v="0.17453284788777648"/>
    <x v="3"/>
  </r>
  <r>
    <s v="INV102988"/>
    <x v="224"/>
    <s v="CUST0613"/>
    <s v="PRD0211"/>
    <s v="STR021"/>
    <s v="EMP0260"/>
    <n v="4"/>
    <n v="873.28"/>
    <n v="15"/>
    <n v="523.97"/>
    <n v="5"/>
    <n v="148.46"/>
    <n v="3117.61"/>
    <n v="1925.2"/>
    <n v="1043.95"/>
    <x v="3"/>
    <x v="3"/>
    <x v="0"/>
    <x v="0"/>
    <s v="12:39"/>
    <s v="Weekday"/>
    <x v="11"/>
    <n v="8"/>
    <n v="2024"/>
    <s v="Aug-2024"/>
    <x v="6"/>
    <s v="Sunglasses"/>
    <x v="15"/>
    <s v="TrendMart Kozhikode Standard"/>
    <x v="1"/>
    <s v="Usha Krishnan"/>
    <x v="3"/>
    <s v="Malathi Varma"/>
    <n v="8"/>
    <d v="2024-08-01T00:00:00"/>
    <x v="198"/>
    <n v="0.33485586715464732"/>
    <x v="4"/>
  </r>
  <r>
    <s v="INV102989"/>
    <x v="9"/>
    <s v="CUST0265"/>
    <s v="PRD0108"/>
    <s v="STR082"/>
    <s v="EMP0206"/>
    <n v="1"/>
    <n v="2376.94"/>
    <n v="25"/>
    <n v="594.24"/>
    <n v="12"/>
    <n v="213.92"/>
    <n v="1996.62"/>
    <n v="1551.42"/>
    <n v="231.27999999999983"/>
    <x v="0"/>
    <x v="0"/>
    <x v="0"/>
    <x v="0"/>
    <s v="13:35"/>
    <s v="Weekday"/>
    <x v="1"/>
    <n v="10"/>
    <n v="2024"/>
    <s v="Oct-2024"/>
    <x v="16"/>
    <s v="Sherwani"/>
    <x v="3"/>
    <s v="TrendMart Tirupati Standard"/>
    <x v="0"/>
    <s v="Gauri Iyer"/>
    <x v="0"/>
    <s v="Arjun Krishnan"/>
    <n v="10"/>
    <d v="2024-10-01T00:00:00"/>
    <x v="96"/>
    <n v="0.11583576243852102"/>
    <x v="1"/>
  </r>
  <r>
    <s v="INV102990"/>
    <x v="36"/>
    <s v="CUST0574"/>
    <s v="PRD0150"/>
    <s v="STR047"/>
    <s v="EMP0072"/>
    <n v="1"/>
    <n v="793.5"/>
    <n v="0"/>
    <n v="0"/>
    <n v="5"/>
    <n v="39.67"/>
    <n v="833.17"/>
    <n v="525.45000000000005"/>
    <n v="268.0499999999999"/>
    <x v="4"/>
    <x v="4"/>
    <x v="1"/>
    <x v="0"/>
    <s v="15:47"/>
    <s v="Weekend"/>
    <x v="11"/>
    <n v="8"/>
    <n v="2024"/>
    <s v="Aug-2024"/>
    <x v="13"/>
    <s v="Girls Frock"/>
    <x v="7"/>
    <s v="TrendMart Kurnool Standard"/>
    <x v="0"/>
    <s v="Ashok Chandran"/>
    <x v="0"/>
    <s v="Anitha Ramachandran"/>
    <n v="8"/>
    <d v="2024-08-01T00:00:00"/>
    <x v="38"/>
    <n v="0.32172305771931287"/>
    <x v="2"/>
  </r>
  <r>
    <s v="INV102991"/>
    <x v="308"/>
    <s v="CUST0084"/>
    <s v="PRD0160"/>
    <s v="STR037"/>
    <s v="EMP0002"/>
    <n v="1"/>
    <n v="1132.4100000000001"/>
    <n v="0"/>
    <n v="0"/>
    <n v="12"/>
    <n v="135.88999999999999"/>
    <n v="1268.3"/>
    <n v="759"/>
    <n v="373.40999999999997"/>
    <x v="2"/>
    <x v="2"/>
    <x v="0"/>
    <x v="0"/>
    <s v="13:55"/>
    <s v="Weekday"/>
    <x v="5"/>
    <n v="6"/>
    <n v="2024"/>
    <s v="Jun-2024"/>
    <x v="7"/>
    <s v="Jeggings"/>
    <x v="18"/>
    <s v="TrendMart Vijayawada High Street"/>
    <x v="0"/>
    <s v="Hari Kamath"/>
    <x v="2"/>
    <s v="Girish Sundaram"/>
    <n v="6"/>
    <d v="2024-06-01T00:00:00"/>
    <x v="30"/>
    <n v="0.29441772451312781"/>
    <x v="2"/>
  </r>
  <r>
    <s v="INV102992"/>
    <x v="347"/>
    <s v="CUST0318"/>
    <s v="PRD0189"/>
    <s v="STR112"/>
    <s v="EMP0045"/>
    <n v="1"/>
    <n v="1396.31"/>
    <n v="10"/>
    <n v="139.63"/>
    <n v="12"/>
    <n v="150.80000000000001"/>
    <n v="1407.48"/>
    <n v="946.3"/>
    <n v="310.38000000000005"/>
    <x v="0"/>
    <x v="0"/>
    <x v="0"/>
    <x v="0"/>
    <s v="17:49"/>
    <s v="Weekday"/>
    <x v="11"/>
    <n v="8"/>
    <n v="2024"/>
    <s v="Aug-2024"/>
    <x v="9"/>
    <s v="Smart Watch"/>
    <x v="11"/>
    <s v="TrendMart Guntur Outlet"/>
    <x v="0"/>
    <s v="Priya Mudaliar"/>
    <x v="0"/>
    <s v="Chitra Chettiar"/>
    <n v="8"/>
    <d v="2024-08-01T00:00:00"/>
    <x v="14"/>
    <n v="0.2205217836132663"/>
    <x v="0"/>
  </r>
  <r>
    <s v="INV102993"/>
    <x v="228"/>
    <s v="CUST0114"/>
    <s v="PRD0043"/>
    <s v="STR009"/>
    <s v="EMP0063"/>
    <n v="1"/>
    <n v="3244.56"/>
    <n v="25"/>
    <n v="811.14"/>
    <n v="12"/>
    <n v="292.01"/>
    <n v="2725.43"/>
    <n v="2034.01"/>
    <n v="399.40999999999985"/>
    <x v="3"/>
    <x v="3"/>
    <x v="0"/>
    <x v="1"/>
    <s v="18:24"/>
    <s v="Weekend"/>
    <x v="4"/>
    <n v="2"/>
    <n v="2025"/>
    <s v="Feb-2025"/>
    <x v="12"/>
    <s v="Sling Bag"/>
    <x v="20"/>
    <s v="TrendMart Thrissur High Street"/>
    <x v="1"/>
    <s v="Manikandan Gupta"/>
    <x v="0"/>
    <s v="Anusuya Subramaniam"/>
    <n v="14"/>
    <d v="2025-02-01T00:00:00"/>
    <x v="63"/>
    <n v="0.14654935184539683"/>
    <x v="1"/>
  </r>
  <r>
    <s v="INV102994"/>
    <x v="38"/>
    <s v="CUST0362"/>
    <s v="PRD0122"/>
    <s v="STR025"/>
    <s v="EMP0205"/>
    <n v="1"/>
    <n v="784.02"/>
    <n v="10"/>
    <n v="78.400000000000006"/>
    <n v="3"/>
    <n v="21.17"/>
    <n v="726.79"/>
    <n v="556.99"/>
    <n v="148.62999999999994"/>
    <x v="0"/>
    <x v="0"/>
    <x v="0"/>
    <x v="1"/>
    <s v="13:05"/>
    <s v="Weekend"/>
    <x v="2"/>
    <n v="5"/>
    <n v="2024"/>
    <s v="May-2024"/>
    <x v="14"/>
    <s v="Necklace"/>
    <x v="21"/>
    <s v="TrendMart Vellore High Street"/>
    <x v="1"/>
    <s v="Bala Gupta"/>
    <x v="0"/>
    <s v="Malini Gowda"/>
    <n v="5"/>
    <d v="2024-05-01T00:00:00"/>
    <x v="37"/>
    <n v="0.20450198819466414"/>
    <x v="0"/>
  </r>
  <r>
    <s v="INV102995"/>
    <x v="298"/>
    <s v="CUST0271"/>
    <s v="PRD0200"/>
    <s v="STR010"/>
    <s v="EMP0020"/>
    <n v="3"/>
    <n v="771.75"/>
    <n v="30"/>
    <n v="694.58"/>
    <n v="5"/>
    <n v="81.03"/>
    <n v="1701.7"/>
    <n v="1490.01"/>
    <n v="130.66000000000005"/>
    <x v="1"/>
    <x v="1"/>
    <x v="0"/>
    <x v="0"/>
    <s v="12:03"/>
    <s v="Weekend"/>
    <x v="7"/>
    <n v="9"/>
    <n v="2024"/>
    <s v="Sep-2024"/>
    <x v="0"/>
    <s v="A-Line Kurti"/>
    <x v="0"/>
    <s v="TrendMart Kochi Mall Kiosk"/>
    <x v="1"/>
    <s v="Swathi Chettiar"/>
    <x v="0"/>
    <s v="Eswar Prasad"/>
    <n v="9"/>
    <d v="2024-09-01T00:00:00"/>
    <x v="0"/>
    <n v="7.6782041487923863E-2"/>
    <x v="1"/>
  </r>
  <r>
    <s v="INV102996"/>
    <x v="357"/>
    <s v="CUST0159"/>
    <s v="PRD0038"/>
    <s v="STR001"/>
    <s v="EMP0205"/>
    <n v="1"/>
    <n v="853.98"/>
    <n v="10"/>
    <n v="85.4"/>
    <n v="5"/>
    <n v="38.43"/>
    <n v="807.01"/>
    <n v="545.54999999999995"/>
    <n v="223.03000000000003"/>
    <x v="0"/>
    <x v="0"/>
    <x v="0"/>
    <x v="0"/>
    <s v="21:03"/>
    <s v="Weekday"/>
    <x v="6"/>
    <n v="1"/>
    <n v="2025"/>
    <s v="Jan-2025"/>
    <x v="18"/>
    <s v="Leather Wallet"/>
    <x v="0"/>
    <s v="TrendMart Kollam Standard"/>
    <x v="1"/>
    <s v="Ramya Mishra"/>
    <x v="1"/>
    <s v="Malini Gowda"/>
    <n v="13"/>
    <d v="2025-01-01T00:00:00"/>
    <x v="227"/>
    <n v="0.27636584428941408"/>
    <x v="0"/>
  </r>
  <r>
    <s v="INV102997"/>
    <x v="50"/>
    <s v="CUST0136"/>
    <s v="PRD0069"/>
    <s v="STR095"/>
    <s v="EMP0240"/>
    <n v="2"/>
    <n v="616.39"/>
    <n v="0"/>
    <n v="0"/>
    <n v="5"/>
    <n v="61.64"/>
    <n v="1294.42"/>
    <n v="738"/>
    <n v="494.78000000000009"/>
    <x v="0"/>
    <x v="0"/>
    <x v="0"/>
    <x v="0"/>
    <s v="11:02"/>
    <s v="Weekday"/>
    <x v="1"/>
    <n v="10"/>
    <n v="2024"/>
    <s v="Oct-2024"/>
    <x v="1"/>
    <s v="Round Neck"/>
    <x v="26"/>
    <s v="TrendMart Kurnool Standard"/>
    <x v="0"/>
    <s v="Latha Gounder"/>
    <x v="3"/>
    <s v="Gopal Prasad"/>
    <n v="10"/>
    <d v="2024-10-01T00:00:00"/>
    <x v="78"/>
    <n v="0.38224069467406258"/>
    <x v="2"/>
  </r>
  <r>
    <s v="INV102998"/>
    <x v="112"/>
    <s v="CUST0691"/>
    <s v="PRD0239"/>
    <s v="STR076"/>
    <s v="EMP0204"/>
    <n v="1"/>
    <n v="2529.48"/>
    <n v="15"/>
    <n v="379.42"/>
    <n v="12"/>
    <n v="258.01"/>
    <n v="2408.0700000000002"/>
    <n v="1729.72"/>
    <n v="420.34000000000015"/>
    <x v="0"/>
    <x v="0"/>
    <x v="0"/>
    <x v="0"/>
    <s v="18:26"/>
    <s v="Weekday"/>
    <x v="1"/>
    <n v="10"/>
    <n v="2024"/>
    <s v="Oct-2024"/>
    <x v="16"/>
    <s v="Dhoti"/>
    <x v="18"/>
    <s v="TrendMart Chennai Standard"/>
    <x v="1"/>
    <s v="Tara Singh"/>
    <x v="0"/>
    <s v="Rahul Krishnan"/>
    <n v="10"/>
    <d v="2024-10-01T00:00:00"/>
    <x v="170"/>
    <n v="0.17455472639914957"/>
    <x v="4"/>
  </r>
  <r>
    <s v="INV102999"/>
    <x v="50"/>
    <s v="CUST0144"/>
    <s v="PRD0140"/>
    <s v="STR105"/>
    <s v="EMP0026"/>
    <n v="2"/>
    <n v="559.44000000000005"/>
    <n v="25"/>
    <n v="279.72000000000003"/>
    <n v="5"/>
    <n v="41.96"/>
    <n v="881.12"/>
    <n v="697.5"/>
    <n v="141.66"/>
    <x v="2"/>
    <x v="2"/>
    <x v="1"/>
    <x v="0"/>
    <s v="21:23"/>
    <s v="Weekday"/>
    <x v="1"/>
    <n v="10"/>
    <n v="2024"/>
    <s v="Oct-2024"/>
    <x v="1"/>
    <s v="Polo"/>
    <x v="5"/>
    <s v="TrendMart Coimbatore Mall Kiosk"/>
    <x v="1"/>
    <s v="Gayathri Singh"/>
    <x v="1"/>
    <s v="Sunita Ramachandran"/>
    <n v="10"/>
    <d v="2024-10-01T00:00:00"/>
    <x v="166"/>
    <n v="0.1607726529871073"/>
    <x v="1"/>
  </r>
  <r>
    <s v="INV103000"/>
    <x v="104"/>
    <s v="CUST0203"/>
    <s v="PRD0154"/>
    <s v="STR069"/>
    <s v="EMP0225"/>
    <n v="3"/>
    <n v="630.4"/>
    <n v="30"/>
    <n v="567.36"/>
    <n v="5"/>
    <n v="66.19"/>
    <n v="1390.03"/>
    <n v="1119.81"/>
    <n v="204.03000000000003"/>
    <x v="1"/>
    <x v="1"/>
    <x v="0"/>
    <x v="0"/>
    <s v="16:08"/>
    <s v="Weekday"/>
    <x v="5"/>
    <n v="6"/>
    <n v="2024"/>
    <s v="Jun-2024"/>
    <x v="1"/>
    <s v="Graphic Tee"/>
    <x v="12"/>
    <s v="TrendMart Erode Mall Kiosk"/>
    <x v="1"/>
    <s v="Selvam Natarajan"/>
    <x v="1"/>
    <s v="Swathi Achari"/>
    <n v="6"/>
    <d v="2024-06-01T00:00:00"/>
    <x v="225"/>
    <n v="0.1467810047265167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5683E8-AB70-4205-87F4-3C586F4E6E2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7">
        <item x="3"/>
        <item x="2"/>
        <item x="1"/>
        <item x="5"/>
        <item x="4"/>
        <item x="0"/>
        <item t="default"/>
      </items>
    </pivotField>
    <pivotField showAll="0">
      <items count="3">
        <item x="0"/>
        <item x="1"/>
        <item t="default"/>
      </items>
    </pivotField>
    <pivotField showAll="0"/>
    <pivotField showAll="0"/>
    <pivotField showAll="0"/>
    <pivotField showAll="0">
      <items count="13">
        <item x="6"/>
        <item x="4"/>
        <item x="8"/>
        <item x="10"/>
        <item x="2"/>
        <item x="5"/>
        <item x="3"/>
        <item x="11"/>
        <item x="7"/>
        <item x="1"/>
        <item x="9"/>
        <item x="0"/>
        <item t="default"/>
      </items>
    </pivotField>
    <pivotField showAll="0"/>
    <pivotField showAll="0"/>
    <pivotField showAll="0"/>
    <pivotField axis="axisRow" showAll="0">
      <items count="22">
        <item x="6"/>
        <item x="19"/>
        <item x="3"/>
        <item x="12"/>
        <item x="14"/>
        <item x="13"/>
        <item x="16"/>
        <item x="5"/>
        <item x="11"/>
        <item x="17"/>
        <item x="1"/>
        <item x="4"/>
        <item m="1" x="20"/>
        <item x="18"/>
        <item x="9"/>
        <item x="15"/>
        <item x="8"/>
        <item x="7"/>
        <item x="0"/>
        <item x="2"/>
        <item x="10"/>
        <item t="default"/>
      </items>
    </pivotField>
    <pivotField showAll="0"/>
    <pivotField showAll="0">
      <items count="51">
        <item x="14"/>
        <item x="45"/>
        <item x="6"/>
        <item x="21"/>
        <item x="30"/>
        <item x="25"/>
        <item x="29"/>
        <item x="24"/>
        <item x="32"/>
        <item x="16"/>
        <item x="41"/>
        <item x="36"/>
        <item x="9"/>
        <item x="20"/>
        <item x="12"/>
        <item x="22"/>
        <item x="35"/>
        <item x="43"/>
        <item x="26"/>
        <item x="48"/>
        <item x="33"/>
        <item x="34"/>
        <item x="31"/>
        <item x="3"/>
        <item x="5"/>
        <item x="15"/>
        <item x="40"/>
        <item x="18"/>
        <item x="8"/>
        <item x="37"/>
        <item x="42"/>
        <item x="0"/>
        <item x="19"/>
        <item x="23"/>
        <item x="28"/>
        <item x="27"/>
        <item x="1"/>
        <item x="44"/>
        <item x="7"/>
        <item x="39"/>
        <item x="47"/>
        <item x="10"/>
        <item x="17"/>
        <item x="49"/>
        <item x="4"/>
        <item x="38"/>
        <item x="46"/>
        <item x="2"/>
        <item x="13"/>
        <item x="11"/>
        <item t="default"/>
      </items>
    </pivotField>
    <pivotField showAll="0"/>
    <pivotField showAll="0">
      <items count="4">
        <item x="1"/>
        <item x="2"/>
        <item x="0"/>
        <item t="default"/>
      </items>
    </pivotField>
    <pivotField showAll="0"/>
    <pivotField showAll="0">
      <items count="6">
        <item x="3"/>
        <item x="2"/>
        <item x="0"/>
        <item x="1"/>
        <item x="4"/>
        <item t="default"/>
      </items>
    </pivotField>
    <pivotField showAll="0"/>
    <pivotField showAll="0"/>
    <pivotField numFmtId="166" showAll="0"/>
    <pivotField showAll="0"/>
    <pivotField numFmtId="10"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25"/>
  </rowFields>
  <rowItems count="21">
    <i>
      <x/>
    </i>
    <i>
      <x v="1"/>
    </i>
    <i>
      <x v="2"/>
    </i>
    <i>
      <x v="3"/>
    </i>
    <i>
      <x v="4"/>
    </i>
    <i>
      <x v="5"/>
    </i>
    <i>
      <x v="6"/>
    </i>
    <i>
      <x v="7"/>
    </i>
    <i>
      <x v="8"/>
    </i>
    <i>
      <x v="9"/>
    </i>
    <i>
      <x v="10"/>
    </i>
    <i>
      <x v="11"/>
    </i>
    <i>
      <x v="13"/>
    </i>
    <i>
      <x v="14"/>
    </i>
    <i>
      <x v="15"/>
    </i>
    <i>
      <x v="16"/>
    </i>
    <i>
      <x v="17"/>
    </i>
    <i>
      <x v="18"/>
    </i>
    <i>
      <x v="19"/>
    </i>
    <i>
      <x v="20"/>
    </i>
    <i t="grand">
      <x/>
    </i>
  </rowItems>
  <colItems count="1">
    <i/>
  </colItems>
  <dataFields count="1">
    <dataField name="Sum of Sales 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DC9249-7B8F-44CC-8071-89D002E5674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7">
        <item x="3"/>
        <item x="2"/>
        <item x="1"/>
        <item x="5"/>
        <item x="4"/>
        <item x="0"/>
        <item t="default"/>
      </items>
    </pivotField>
    <pivotField showAll="0">
      <items count="3">
        <item x="0"/>
        <item x="1"/>
        <item t="default"/>
      </items>
    </pivotField>
    <pivotField showAll="0"/>
    <pivotField showAll="0"/>
    <pivotField showAll="0"/>
    <pivotField showAll="0">
      <items count="13">
        <item x="6"/>
        <item x="4"/>
        <item x="8"/>
        <item x="10"/>
        <item x="2"/>
        <item x="5"/>
        <item x="3"/>
        <item x="11"/>
        <item x="7"/>
        <item x="1"/>
        <item x="9"/>
        <item x="0"/>
        <item t="default"/>
      </items>
    </pivotField>
    <pivotField showAll="0"/>
    <pivotField showAll="0"/>
    <pivotField showAll="0"/>
    <pivotField showAll="0">
      <items count="22">
        <item x="6"/>
        <item x="19"/>
        <item x="3"/>
        <item x="12"/>
        <item x="14"/>
        <item x="13"/>
        <item x="16"/>
        <item x="5"/>
        <item x="11"/>
        <item x="17"/>
        <item x="1"/>
        <item x="4"/>
        <item m="1" x="20"/>
        <item x="18"/>
        <item x="9"/>
        <item x="15"/>
        <item x="8"/>
        <item x="7"/>
        <item x="0"/>
        <item x="2"/>
        <item x="10"/>
        <item t="default"/>
      </items>
    </pivotField>
    <pivotField showAll="0"/>
    <pivotField showAll="0"/>
    <pivotField showAll="0"/>
    <pivotField showAll="0">
      <items count="4">
        <item x="1"/>
        <item x="2"/>
        <item x="0"/>
        <item t="default"/>
      </items>
    </pivotField>
    <pivotField showAll="0"/>
    <pivotField showAll="0"/>
    <pivotField showAll="0"/>
    <pivotField showAll="0"/>
    <pivotField numFmtId="166" showAll="0"/>
    <pivotField showAll="0"/>
    <pivotField numFmtId="10"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axis="axisRow" showAll="0">
      <items count="5">
        <item x="1"/>
        <item x="2"/>
        <item x="0"/>
        <item x="3"/>
        <item t="default"/>
      </items>
    </pivotField>
  </pivotFields>
  <rowFields count="2">
    <field x="40"/>
    <field x="38"/>
  </rowFields>
  <rowItems count="15">
    <i>
      <x/>
    </i>
    <i r="1">
      <x v="4"/>
    </i>
    <i r="1">
      <x v="5"/>
    </i>
    <i r="1">
      <x v="6"/>
    </i>
    <i r="1">
      <x v="7"/>
    </i>
    <i r="1">
      <x v="8"/>
    </i>
    <i r="1">
      <x v="9"/>
    </i>
    <i r="1">
      <x v="10"/>
    </i>
    <i r="1">
      <x v="11"/>
    </i>
    <i r="1">
      <x v="12"/>
    </i>
    <i>
      <x v="1"/>
    </i>
    <i r="1">
      <x v="1"/>
    </i>
    <i r="1">
      <x v="2"/>
    </i>
    <i r="1">
      <x v="3"/>
    </i>
    <i t="grand">
      <x/>
    </i>
  </rowItems>
  <colFields count="1">
    <field x="-2"/>
  </colFields>
  <colItems count="2">
    <i>
      <x/>
    </i>
    <i i="1">
      <x v="1"/>
    </i>
  </colItems>
  <dataFields count="2">
    <dataField name="Sum of Sales Amount" fld="12" baseField="0" baseItem="0"/>
    <dataField name="Sum of Profit" fld="14"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5E109B-6E54-4D84-81A3-5933D87069F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4:B55"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1">
        <item x="9"/>
        <item x="8"/>
        <item x="6"/>
        <item x="7"/>
        <item x="3"/>
        <item x="2"/>
        <item x="1"/>
        <item x="5"/>
        <item x="4"/>
        <item x="0"/>
        <item t="default"/>
      </items>
    </pivotField>
    <pivotField showAll="0">
      <items count="7">
        <item x="3"/>
        <item x="2"/>
        <item x="1"/>
        <item x="5"/>
        <item x="4"/>
        <item x="0"/>
        <item t="default"/>
      </items>
    </pivotField>
    <pivotField showAll="0">
      <items count="3">
        <item x="0"/>
        <item x="1"/>
        <item t="default"/>
      </items>
    </pivotField>
    <pivotField showAll="0"/>
    <pivotField showAll="0"/>
    <pivotField showAll="0"/>
    <pivotField showAll="0">
      <items count="13">
        <item x="6"/>
        <item x="4"/>
        <item x="8"/>
        <item x="10"/>
        <item x="2"/>
        <item x="5"/>
        <item x="3"/>
        <item x="11"/>
        <item x="7"/>
        <item x="1"/>
        <item x="9"/>
        <item x="0"/>
        <item t="default"/>
      </items>
    </pivotField>
    <pivotField showAll="0"/>
    <pivotField showAll="0"/>
    <pivotField showAll="0"/>
    <pivotField showAll="0">
      <items count="22">
        <item x="6"/>
        <item x="19"/>
        <item x="3"/>
        <item x="12"/>
        <item x="14"/>
        <item x="13"/>
        <item x="16"/>
        <item x="5"/>
        <item x="11"/>
        <item x="17"/>
        <item x="1"/>
        <item x="4"/>
        <item m="1" x="20"/>
        <item x="18"/>
        <item x="9"/>
        <item x="15"/>
        <item x="8"/>
        <item x="7"/>
        <item x="0"/>
        <item x="2"/>
        <item x="10"/>
        <item t="default"/>
      </items>
    </pivotField>
    <pivotField showAll="0"/>
    <pivotField showAll="0"/>
    <pivotField showAll="0"/>
    <pivotField showAll="0">
      <items count="4">
        <item x="1"/>
        <item x="2"/>
        <item x="0"/>
        <item t="default"/>
      </items>
    </pivotField>
    <pivotField showAll="0"/>
    <pivotField showAll="0"/>
    <pivotField showAll="0"/>
    <pivotField showAll="0"/>
    <pivotField numFmtId="166" showAll="0"/>
    <pivotField showAll="0"/>
    <pivotField numFmtId="10" showAll="0"/>
    <pivotField showAll="0"/>
    <pivotField showAll="0" defaultSubtotal="0"/>
    <pivotField showAll="0" defaultSubtotal="0"/>
    <pivotField showAll="0" defaultSubtotal="0">
      <items count="4">
        <item x="1"/>
        <item x="2"/>
        <item x="0"/>
        <item x="3"/>
      </items>
    </pivotField>
  </pivotFields>
  <rowFields count="1">
    <field x="15"/>
  </rowFields>
  <rowItems count="11">
    <i>
      <x/>
    </i>
    <i>
      <x v="1"/>
    </i>
    <i>
      <x v="2"/>
    </i>
    <i>
      <x v="3"/>
    </i>
    <i>
      <x v="4"/>
    </i>
    <i>
      <x v="5"/>
    </i>
    <i>
      <x v="6"/>
    </i>
    <i>
      <x v="7"/>
    </i>
    <i>
      <x v="8"/>
    </i>
    <i>
      <x v="9"/>
    </i>
    <i t="grand">
      <x/>
    </i>
  </rowItems>
  <colItems count="1">
    <i/>
  </colItems>
  <dataFields count="1">
    <dataField name="Sum of Sales 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85FEB2-18DC-4D4E-A914-3E8636B23DE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2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7">
        <item x="3"/>
        <item x="2"/>
        <item x="1"/>
        <item x="5"/>
        <item x="4"/>
        <item x="0"/>
        <item t="default"/>
      </items>
    </pivotField>
    <pivotField showAll="0">
      <items count="3">
        <item x="0"/>
        <item x="1"/>
        <item t="default"/>
      </items>
    </pivotField>
    <pivotField showAll="0"/>
    <pivotField showAll="0"/>
    <pivotField showAll="0"/>
    <pivotField showAll="0">
      <items count="13">
        <item x="6"/>
        <item x="4"/>
        <item x="8"/>
        <item x="10"/>
        <item x="2"/>
        <item x="5"/>
        <item x="3"/>
        <item x="11"/>
        <item x="7"/>
        <item x="1"/>
        <item x="9"/>
        <item x="0"/>
        <item t="default"/>
      </items>
    </pivotField>
    <pivotField showAll="0"/>
    <pivotField showAll="0"/>
    <pivotField showAll="0"/>
    <pivotField axis="axisRow" showAll="0">
      <items count="22">
        <item x="6"/>
        <item x="19"/>
        <item x="3"/>
        <item x="12"/>
        <item x="14"/>
        <item x="13"/>
        <item x="16"/>
        <item x="5"/>
        <item x="11"/>
        <item x="17"/>
        <item x="1"/>
        <item x="4"/>
        <item m="1" x="20"/>
        <item x="18"/>
        <item x="9"/>
        <item x="15"/>
        <item x="8"/>
        <item x="7"/>
        <item x="0"/>
        <item x="2"/>
        <item x="10"/>
        <item t="default"/>
      </items>
    </pivotField>
    <pivotField showAll="0"/>
    <pivotField showAll="0"/>
    <pivotField showAll="0"/>
    <pivotField showAll="0">
      <items count="4">
        <item x="1"/>
        <item x="2"/>
        <item x="0"/>
        <item t="default"/>
      </items>
    </pivotField>
    <pivotField showAll="0"/>
    <pivotField showAll="0"/>
    <pivotField showAll="0"/>
    <pivotField showAll="0"/>
    <pivotField numFmtId="166" showAll="0"/>
    <pivotField showAll="0"/>
    <pivotField numFmtId="10" showAll="0"/>
    <pivotField showAll="0"/>
    <pivotField showAll="0" defaultSubtotal="0"/>
    <pivotField showAll="0" defaultSubtotal="0"/>
    <pivotField showAll="0" defaultSubtotal="0">
      <items count="4">
        <item x="1"/>
        <item x="2"/>
        <item x="0"/>
        <item x="3"/>
      </items>
    </pivotField>
  </pivotFields>
  <rowFields count="1">
    <field x="25"/>
  </rowFields>
  <rowItems count="21">
    <i>
      <x/>
    </i>
    <i>
      <x v="1"/>
    </i>
    <i>
      <x v="2"/>
    </i>
    <i>
      <x v="3"/>
    </i>
    <i>
      <x v="4"/>
    </i>
    <i>
      <x v="5"/>
    </i>
    <i>
      <x v="6"/>
    </i>
    <i>
      <x v="7"/>
    </i>
    <i>
      <x v="8"/>
    </i>
    <i>
      <x v="9"/>
    </i>
    <i>
      <x v="10"/>
    </i>
    <i>
      <x v="11"/>
    </i>
    <i>
      <x v="13"/>
    </i>
    <i>
      <x v="14"/>
    </i>
    <i>
      <x v="15"/>
    </i>
    <i>
      <x v="16"/>
    </i>
    <i>
      <x v="17"/>
    </i>
    <i>
      <x v="18"/>
    </i>
    <i>
      <x v="19"/>
    </i>
    <i>
      <x v="20"/>
    </i>
    <i t="grand">
      <x/>
    </i>
  </rowItems>
  <colFields count="1">
    <field x="-2"/>
  </colFields>
  <colItems count="2">
    <i>
      <x/>
    </i>
    <i i="1">
      <x v="1"/>
    </i>
  </colItems>
  <dataFields count="2">
    <dataField name="Sum of Sales Amount" fld="12" baseField="0" baseItem="0"/>
    <dataField name="Sum of Profit" fld="14"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6FFEE7-622B-4DC4-A98A-808354B0E02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7">
        <item x="3"/>
        <item x="2"/>
        <item x="1"/>
        <item x="5"/>
        <item x="4"/>
        <item x="0"/>
        <item t="default"/>
      </items>
    </pivotField>
    <pivotField showAll="0">
      <items count="3">
        <item x="0"/>
        <item x="1"/>
        <item t="default"/>
      </items>
    </pivotField>
    <pivotField showAll="0"/>
    <pivotField showAll="0"/>
    <pivotField showAll="0"/>
    <pivotField showAll="0">
      <items count="13">
        <item x="6"/>
        <item x="4"/>
        <item x="8"/>
        <item x="10"/>
        <item x="2"/>
        <item x="5"/>
        <item x="3"/>
        <item x="11"/>
        <item x="7"/>
        <item x="1"/>
        <item x="9"/>
        <item x="0"/>
        <item t="default"/>
      </items>
    </pivotField>
    <pivotField showAll="0"/>
    <pivotField showAll="0"/>
    <pivotField showAll="0"/>
    <pivotField showAll="0">
      <items count="22">
        <item x="6"/>
        <item x="19"/>
        <item x="3"/>
        <item x="12"/>
        <item x="14"/>
        <item x="13"/>
        <item x="16"/>
        <item x="5"/>
        <item x="11"/>
        <item x="17"/>
        <item x="1"/>
        <item x="4"/>
        <item m="1" x="20"/>
        <item x="18"/>
        <item x="9"/>
        <item x="15"/>
        <item x="8"/>
        <item x="7"/>
        <item x="0"/>
        <item x="2"/>
        <item x="10"/>
        <item t="default"/>
      </items>
    </pivotField>
    <pivotField showAll="0"/>
    <pivotField showAll="0"/>
    <pivotField showAll="0"/>
    <pivotField showAll="0">
      <items count="4">
        <item x="1"/>
        <item x="2"/>
        <item x="0"/>
        <item t="default"/>
      </items>
    </pivotField>
    <pivotField showAll="0"/>
    <pivotField showAll="0"/>
    <pivotField showAll="0"/>
    <pivotField showAll="0"/>
    <pivotField numFmtId="166"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177"/>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numFmtId="10" showAll="0"/>
    <pivotField showAll="0"/>
    <pivotField showAll="0" defaultSubtotal="0"/>
    <pivotField showAll="0" defaultSubtotal="0"/>
    <pivotField showAll="0" defaultSubtotal="0">
      <items count="4">
        <item x="1"/>
        <item x="2"/>
        <item x="0"/>
        <item x="3"/>
      </items>
    </pivotField>
  </pivotFields>
  <rowFields count="1">
    <field x="35"/>
  </rowFields>
  <rowItems count="11">
    <i>
      <x v="67"/>
    </i>
    <i>
      <x v="14"/>
    </i>
    <i>
      <x v="60"/>
    </i>
    <i>
      <x v="113"/>
    </i>
    <i>
      <x v="139"/>
    </i>
    <i>
      <x v="234"/>
    </i>
    <i>
      <x v="109"/>
    </i>
    <i>
      <x v="57"/>
    </i>
    <i>
      <x v="245"/>
    </i>
    <i>
      <x v="11"/>
    </i>
    <i t="grand">
      <x/>
    </i>
  </rowItems>
  <colFields count="1">
    <field x="-2"/>
  </colFields>
  <colItems count="2">
    <i>
      <x/>
    </i>
    <i i="1">
      <x v="1"/>
    </i>
  </colItems>
  <dataFields count="2">
    <dataField name="Sum of Sales Amount" fld="12" baseField="0" baseItem="0"/>
    <dataField name="Sum of Profit" fld="14"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31F0A2-6401-4A1A-861C-2383850B28A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5:B32"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7">
        <item x="3"/>
        <item x="2"/>
        <item x="1"/>
        <item x="5"/>
        <item x="4"/>
        <item x="0"/>
        <item t="default"/>
      </items>
    </pivotField>
    <pivotField showAll="0">
      <items count="3">
        <item x="0"/>
        <item x="1"/>
        <item t="default"/>
      </items>
    </pivotField>
    <pivotField showAll="0"/>
    <pivotField showAll="0"/>
    <pivotField showAll="0"/>
    <pivotField showAll="0">
      <items count="13">
        <item x="6"/>
        <item x="4"/>
        <item x="8"/>
        <item x="10"/>
        <item x="2"/>
        <item x="5"/>
        <item x="3"/>
        <item x="11"/>
        <item x="7"/>
        <item x="1"/>
        <item x="9"/>
        <item x="0"/>
        <item t="default"/>
      </items>
    </pivotField>
    <pivotField showAll="0"/>
    <pivotField showAll="0"/>
    <pivotField showAll="0"/>
    <pivotField showAll="0">
      <items count="22">
        <item x="6"/>
        <item x="19"/>
        <item x="3"/>
        <item x="12"/>
        <item x="14"/>
        <item x="13"/>
        <item x="16"/>
        <item x="5"/>
        <item x="11"/>
        <item x="17"/>
        <item x="1"/>
        <item x="4"/>
        <item m="1" x="20"/>
        <item x="18"/>
        <item x="9"/>
        <item x="15"/>
        <item x="8"/>
        <item x="7"/>
        <item x="0"/>
        <item x="2"/>
        <item x="10"/>
        <item t="default"/>
      </items>
    </pivotField>
    <pivotField showAll="0"/>
    <pivotField showAll="0"/>
    <pivotField showAll="0"/>
    <pivotField showAll="0">
      <items count="4">
        <item x="1"/>
        <item x="2"/>
        <item x="0"/>
        <item t="default"/>
      </items>
    </pivotField>
    <pivotField showAll="0"/>
    <pivotField showAll="0"/>
    <pivotField showAll="0"/>
    <pivotField showAll="0"/>
    <pivotField numFmtId="166" showAll="0"/>
    <pivotField showAll="0"/>
    <pivotField numFmtId="10" showAll="0"/>
    <pivotField showAll="0"/>
    <pivotField showAll="0" defaultSubtotal="0"/>
    <pivotField showAll="0" defaultSubtotal="0"/>
    <pivotField showAll="0" defaultSubtotal="0">
      <items count="4">
        <item x="1"/>
        <item x="2"/>
        <item x="0"/>
        <item x="3"/>
      </items>
    </pivotField>
  </pivotFields>
  <rowFields count="1">
    <field x="16"/>
  </rowFields>
  <rowItems count="7">
    <i>
      <x/>
    </i>
    <i>
      <x v="1"/>
    </i>
    <i>
      <x v="2"/>
    </i>
    <i>
      <x v="3"/>
    </i>
    <i>
      <x v="4"/>
    </i>
    <i>
      <x v="5"/>
    </i>
    <i t="grand">
      <x/>
    </i>
  </rowItems>
  <colItems count="1">
    <i/>
  </colItems>
  <dataFields count="1">
    <dataField name="Sum of Sales Amount" fld="12" baseField="0" baseItem="0"/>
  </dataFields>
  <chartFormats count="2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6" count="1" selected="0">
            <x v="0"/>
          </reference>
        </references>
      </pivotArea>
    </chartFormat>
    <chartFormat chart="4" format="2">
      <pivotArea type="data" outline="0" fieldPosition="0">
        <references count="2">
          <reference field="4294967294" count="1" selected="0">
            <x v="0"/>
          </reference>
          <reference field="16" count="1" selected="0">
            <x v="1"/>
          </reference>
        </references>
      </pivotArea>
    </chartFormat>
    <chartFormat chart="4" format="3">
      <pivotArea type="data" outline="0" fieldPosition="0">
        <references count="2">
          <reference field="4294967294" count="1" selected="0">
            <x v="0"/>
          </reference>
          <reference field="16" count="1" selected="0">
            <x v="2"/>
          </reference>
        </references>
      </pivotArea>
    </chartFormat>
    <chartFormat chart="4" format="4">
      <pivotArea type="data" outline="0" fieldPosition="0">
        <references count="2">
          <reference field="4294967294" count="1" selected="0">
            <x v="0"/>
          </reference>
          <reference field="16" count="1" selected="0">
            <x v="4"/>
          </reference>
        </references>
      </pivotArea>
    </chartFormat>
    <chartFormat chart="4" format="5">
      <pivotArea type="data" outline="0" fieldPosition="0">
        <references count="2">
          <reference field="4294967294" count="1" selected="0">
            <x v="0"/>
          </reference>
          <reference field="16" count="1" selected="0">
            <x v="3"/>
          </reference>
        </references>
      </pivotArea>
    </chartFormat>
    <chartFormat chart="4" format="6">
      <pivotArea type="data" outline="0" fieldPosition="0">
        <references count="2">
          <reference field="4294967294" count="1" selected="0">
            <x v="0"/>
          </reference>
          <reference field="16" count="1" selected="0">
            <x v="5"/>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6" count="1" selected="0">
            <x v="0"/>
          </reference>
        </references>
      </pivotArea>
    </chartFormat>
    <chartFormat chart="5" format="9">
      <pivotArea type="data" outline="0" fieldPosition="0">
        <references count="2">
          <reference field="4294967294" count="1" selected="0">
            <x v="0"/>
          </reference>
          <reference field="16" count="1" selected="0">
            <x v="1"/>
          </reference>
        </references>
      </pivotArea>
    </chartFormat>
    <chartFormat chart="5" format="10">
      <pivotArea type="data" outline="0" fieldPosition="0">
        <references count="2">
          <reference field="4294967294" count="1" selected="0">
            <x v="0"/>
          </reference>
          <reference field="16" count="1" selected="0">
            <x v="2"/>
          </reference>
        </references>
      </pivotArea>
    </chartFormat>
    <chartFormat chart="5" format="11">
      <pivotArea type="data" outline="0" fieldPosition="0">
        <references count="2">
          <reference field="4294967294" count="1" selected="0">
            <x v="0"/>
          </reference>
          <reference field="16" count="1" selected="0">
            <x v="3"/>
          </reference>
        </references>
      </pivotArea>
    </chartFormat>
    <chartFormat chart="5" format="12">
      <pivotArea type="data" outline="0" fieldPosition="0">
        <references count="2">
          <reference field="4294967294" count="1" selected="0">
            <x v="0"/>
          </reference>
          <reference field="16" count="1" selected="0">
            <x v="4"/>
          </reference>
        </references>
      </pivotArea>
    </chartFormat>
    <chartFormat chart="5" format="13">
      <pivotArea type="data" outline="0" fieldPosition="0">
        <references count="2">
          <reference field="4294967294" count="1" selected="0">
            <x v="0"/>
          </reference>
          <reference field="16"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6" count="1" selected="0">
            <x v="0"/>
          </reference>
        </references>
      </pivotArea>
    </chartFormat>
    <chartFormat chart="6" format="16">
      <pivotArea type="data" outline="0" fieldPosition="0">
        <references count="2">
          <reference field="4294967294" count="1" selected="0">
            <x v="0"/>
          </reference>
          <reference field="16" count="1" selected="0">
            <x v="1"/>
          </reference>
        </references>
      </pivotArea>
    </chartFormat>
    <chartFormat chart="6" format="17">
      <pivotArea type="data" outline="0" fieldPosition="0">
        <references count="2">
          <reference field="4294967294" count="1" selected="0">
            <x v="0"/>
          </reference>
          <reference field="16" count="1" selected="0">
            <x v="2"/>
          </reference>
        </references>
      </pivotArea>
    </chartFormat>
    <chartFormat chart="6" format="18">
      <pivotArea type="data" outline="0" fieldPosition="0">
        <references count="2">
          <reference field="4294967294" count="1" selected="0">
            <x v="0"/>
          </reference>
          <reference field="16" count="1" selected="0">
            <x v="3"/>
          </reference>
        </references>
      </pivotArea>
    </chartFormat>
    <chartFormat chart="6" format="19">
      <pivotArea type="data" outline="0" fieldPosition="0">
        <references count="2">
          <reference field="4294967294" count="1" selected="0">
            <x v="0"/>
          </reference>
          <reference field="16" count="1" selected="0">
            <x v="4"/>
          </reference>
        </references>
      </pivotArea>
    </chartFormat>
    <chartFormat chart="6" format="20">
      <pivotArea type="data" outline="0" fieldPosition="0">
        <references count="2">
          <reference field="4294967294" count="1" selected="0">
            <x v="0"/>
          </reference>
          <reference field="16"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6" count="1" selected="0">
            <x v="0"/>
          </reference>
        </references>
      </pivotArea>
    </chartFormat>
    <chartFormat chart="7" format="16">
      <pivotArea type="data" outline="0" fieldPosition="0">
        <references count="2">
          <reference field="4294967294" count="1" selected="0">
            <x v="0"/>
          </reference>
          <reference field="16" count="1" selected="0">
            <x v="1"/>
          </reference>
        </references>
      </pivotArea>
    </chartFormat>
    <chartFormat chart="7" format="17">
      <pivotArea type="data" outline="0" fieldPosition="0">
        <references count="2">
          <reference field="4294967294" count="1" selected="0">
            <x v="0"/>
          </reference>
          <reference field="16" count="1" selected="0">
            <x v="2"/>
          </reference>
        </references>
      </pivotArea>
    </chartFormat>
    <chartFormat chart="7" format="18">
      <pivotArea type="data" outline="0" fieldPosition="0">
        <references count="2">
          <reference field="4294967294" count="1" selected="0">
            <x v="0"/>
          </reference>
          <reference field="16" count="1" selected="0">
            <x v="3"/>
          </reference>
        </references>
      </pivotArea>
    </chartFormat>
    <chartFormat chart="7" format="19">
      <pivotArea type="data" outline="0" fieldPosition="0">
        <references count="2">
          <reference field="4294967294" count="1" selected="0">
            <x v="0"/>
          </reference>
          <reference field="16" count="1" selected="0">
            <x v="4"/>
          </reference>
        </references>
      </pivotArea>
    </chartFormat>
    <chartFormat chart="7" format="20">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557D76-7FF3-4818-8AE8-8CA9ADC3BAF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7"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7">
        <item x="3"/>
        <item x="2"/>
        <item x="1"/>
        <item x="5"/>
        <item x="4"/>
        <item x="0"/>
        <item t="default"/>
      </items>
    </pivotField>
    <pivotField showAll="0">
      <items count="3">
        <item x="0"/>
        <item x="1"/>
        <item t="default"/>
      </items>
    </pivotField>
    <pivotField showAll="0"/>
    <pivotField showAll="0"/>
    <pivotField showAll="0"/>
    <pivotField showAll="0">
      <items count="13">
        <item x="6"/>
        <item x="4"/>
        <item x="8"/>
        <item x="10"/>
        <item x="2"/>
        <item x="5"/>
        <item x="3"/>
        <item x="11"/>
        <item x="7"/>
        <item x="1"/>
        <item x="9"/>
        <item x="0"/>
        <item t="default"/>
      </items>
    </pivotField>
    <pivotField showAll="0"/>
    <pivotField showAll="0"/>
    <pivotField showAll="0"/>
    <pivotField showAll="0">
      <items count="22">
        <item x="6"/>
        <item x="19"/>
        <item x="3"/>
        <item x="12"/>
        <item x="14"/>
        <item x="13"/>
        <item x="16"/>
        <item x="5"/>
        <item x="11"/>
        <item x="17"/>
        <item x="1"/>
        <item x="4"/>
        <item m="1" x="20"/>
        <item x="18"/>
        <item x="9"/>
        <item x="15"/>
        <item x="8"/>
        <item x="7"/>
        <item x="0"/>
        <item x="2"/>
        <item x="10"/>
        <item t="default"/>
      </items>
    </pivotField>
    <pivotField showAll="0"/>
    <pivotField showAll="0"/>
    <pivotField showAll="0"/>
    <pivotField axis="axisRow" showAll="0">
      <items count="4">
        <item x="1"/>
        <item x="2"/>
        <item x="0"/>
        <item t="default"/>
      </items>
    </pivotField>
    <pivotField showAll="0"/>
    <pivotField showAll="0"/>
    <pivotField showAll="0"/>
    <pivotField showAll="0"/>
    <pivotField numFmtId="166" showAll="0"/>
    <pivotField showAll="0"/>
    <pivotField numFmtId="10" showAll="0"/>
    <pivotField showAll="0"/>
    <pivotField showAll="0" defaultSubtotal="0"/>
    <pivotField showAll="0" defaultSubtotal="0"/>
    <pivotField showAll="0" defaultSubtotal="0">
      <items count="4">
        <item x="1"/>
        <item x="2"/>
        <item x="0"/>
        <item x="3"/>
      </items>
    </pivotField>
  </pivotFields>
  <rowFields count="1">
    <field x="29"/>
  </rowFields>
  <rowItems count="4">
    <i>
      <x/>
    </i>
    <i>
      <x v="1"/>
    </i>
    <i>
      <x v="2"/>
    </i>
    <i t="grand">
      <x/>
    </i>
  </rowItems>
  <colFields count="1">
    <field x="-2"/>
  </colFields>
  <colItems count="2">
    <i>
      <x/>
    </i>
    <i i="1">
      <x v="1"/>
    </i>
  </colItems>
  <dataFields count="2">
    <dataField name="Sum of Sales Amount" fld="12" baseField="0" baseItem="0"/>
    <dataField name="Sum of Profit" fld="14"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A45C35-E870-4E35-A070-73A2D6FE515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7">
        <item x="3"/>
        <item x="2"/>
        <item x="1"/>
        <item x="5"/>
        <item x="4"/>
        <item x="0"/>
        <item t="default"/>
      </items>
    </pivotField>
    <pivotField axis="axisRow" showAll="0">
      <items count="3">
        <item x="0"/>
        <item x="1"/>
        <item t="default"/>
      </items>
    </pivotField>
    <pivotField showAll="0"/>
    <pivotField showAll="0"/>
    <pivotField showAll="0"/>
    <pivotField showAll="0">
      <items count="13">
        <item x="6"/>
        <item x="4"/>
        <item x="8"/>
        <item x="10"/>
        <item x="2"/>
        <item x="5"/>
        <item x="3"/>
        <item x="11"/>
        <item x="7"/>
        <item x="1"/>
        <item x="9"/>
        <item x="0"/>
        <item t="default"/>
      </items>
    </pivotField>
    <pivotField showAll="0"/>
    <pivotField showAll="0"/>
    <pivotField showAll="0"/>
    <pivotField showAll="0">
      <items count="22">
        <item x="6"/>
        <item x="19"/>
        <item x="3"/>
        <item x="12"/>
        <item x="14"/>
        <item x="13"/>
        <item x="16"/>
        <item x="5"/>
        <item x="11"/>
        <item x="17"/>
        <item x="1"/>
        <item x="4"/>
        <item m="1" x="20"/>
        <item x="18"/>
        <item x="9"/>
        <item x="15"/>
        <item x="8"/>
        <item x="7"/>
        <item x="0"/>
        <item x="2"/>
        <item x="10"/>
        <item t="default"/>
      </items>
    </pivotField>
    <pivotField showAll="0"/>
    <pivotField showAll="0"/>
    <pivotField showAll="0"/>
    <pivotField showAll="0">
      <items count="4">
        <item x="1"/>
        <item x="2"/>
        <item x="0"/>
        <item t="default"/>
      </items>
    </pivotField>
    <pivotField showAll="0"/>
    <pivotField showAll="0"/>
    <pivotField showAll="0"/>
    <pivotField showAll="0"/>
    <pivotField numFmtId="166" showAll="0"/>
    <pivotField showAll="0"/>
    <pivotField numFmtId="10" showAll="0"/>
    <pivotField showAll="0"/>
    <pivotField showAll="0" defaultSubtotal="0"/>
    <pivotField showAll="0" defaultSubtotal="0"/>
    <pivotField showAll="0" defaultSubtotal="0">
      <items count="4">
        <item x="1"/>
        <item x="2"/>
        <item x="0"/>
        <item x="3"/>
      </items>
    </pivotField>
  </pivotFields>
  <rowFields count="1">
    <field x="17"/>
  </rowFields>
  <rowItems count="3">
    <i>
      <x/>
    </i>
    <i>
      <x v="1"/>
    </i>
    <i t="grand">
      <x/>
    </i>
  </rowItems>
  <colItems count="1">
    <i/>
  </colItems>
  <dataFields count="1">
    <dataField name="Sum of Sales Amount" fld="12"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7" count="1" selected="0">
            <x v="0"/>
          </reference>
        </references>
      </pivotArea>
    </chartFormat>
    <chartFormat chart="3" format="6">
      <pivotArea type="data" outline="0" fieldPosition="0">
        <references count="2">
          <reference field="4294967294" count="1" selected="0">
            <x v="0"/>
          </reference>
          <reference field="17" count="1" selected="0">
            <x v="1"/>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C1FB0D-4988-40C6-8C30-33C47B7AA7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9"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7">
        <item x="3"/>
        <item x="2"/>
        <item x="1"/>
        <item x="5"/>
        <item x="4"/>
        <item x="0"/>
        <item t="default"/>
      </items>
    </pivotField>
    <pivotField showAll="0">
      <items count="3">
        <item x="0"/>
        <item x="1"/>
        <item t="default"/>
      </items>
    </pivotField>
    <pivotField showAll="0"/>
    <pivotField showAll="0"/>
    <pivotField showAll="0"/>
    <pivotField showAll="0">
      <items count="13">
        <item x="6"/>
        <item x="4"/>
        <item x="8"/>
        <item x="10"/>
        <item x="2"/>
        <item x="5"/>
        <item x="3"/>
        <item x="11"/>
        <item x="7"/>
        <item x="1"/>
        <item x="9"/>
        <item x="0"/>
        <item t="default"/>
      </items>
    </pivotField>
    <pivotField showAll="0"/>
    <pivotField showAll="0"/>
    <pivotField showAll="0"/>
    <pivotField showAll="0">
      <items count="22">
        <item x="6"/>
        <item x="19"/>
        <item x="3"/>
        <item x="12"/>
        <item x="14"/>
        <item x="13"/>
        <item x="16"/>
        <item x="5"/>
        <item x="11"/>
        <item x="17"/>
        <item x="1"/>
        <item x="4"/>
        <item m="1" x="20"/>
        <item x="18"/>
        <item x="9"/>
        <item x="15"/>
        <item x="8"/>
        <item x="7"/>
        <item x="0"/>
        <item x="2"/>
        <item x="10"/>
        <item t="default"/>
      </items>
    </pivotField>
    <pivotField showAll="0"/>
    <pivotField showAll="0"/>
    <pivotField showAll="0"/>
    <pivotField showAll="0">
      <items count="4">
        <item x="1"/>
        <item x="2"/>
        <item x="0"/>
        <item t="default"/>
      </items>
    </pivotField>
    <pivotField showAll="0"/>
    <pivotField showAll="0"/>
    <pivotField showAll="0"/>
    <pivotField showAll="0"/>
    <pivotField numFmtId="166" showAll="0"/>
    <pivotField showAll="0"/>
    <pivotField dataField="1" numFmtId="10" showAll="0"/>
    <pivotField axis="axisRow" showAll="0">
      <items count="6">
        <item x="2"/>
        <item x="4"/>
        <item x="3"/>
        <item x="1"/>
        <item x="0"/>
        <item t="default"/>
      </items>
    </pivotField>
    <pivotField showAll="0" defaultSubtotal="0"/>
    <pivotField showAll="0" defaultSubtotal="0"/>
    <pivotField showAll="0" defaultSubtotal="0">
      <items count="4">
        <item x="1"/>
        <item x="2"/>
        <item x="0"/>
        <item x="3"/>
      </items>
    </pivotField>
  </pivotFields>
  <rowFields count="1">
    <field x="37"/>
  </rowFields>
  <rowItems count="6">
    <i>
      <x/>
    </i>
    <i>
      <x v="1"/>
    </i>
    <i>
      <x v="2"/>
    </i>
    <i>
      <x v="3"/>
    </i>
    <i>
      <x v="4"/>
    </i>
    <i t="grand">
      <x/>
    </i>
  </rowItems>
  <colFields count="1">
    <field x="-2"/>
  </colFields>
  <colItems count="2">
    <i>
      <x/>
    </i>
    <i i="1">
      <x v="1"/>
    </i>
  </colItems>
  <dataFields count="2">
    <dataField name="Average of Discount %" fld="8" subtotal="average" baseField="0" baseItem="0"/>
    <dataField name="Average of Profit Margin" fld="36" subtotal="average" baseField="0" baseItem="0" numFmtId="10"/>
  </dataFields>
  <chartFormats count="2">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200D85-4EC4-4E0E-ADE5-54CCD4BEAB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3"/>
        <item x="2"/>
        <item x="1"/>
        <item x="5"/>
        <item x="4"/>
        <item x="0"/>
        <item t="default"/>
      </items>
    </pivotField>
    <pivotField showAll="0">
      <items count="3">
        <item x="0"/>
        <item x="1"/>
        <item t="default"/>
      </items>
    </pivotField>
    <pivotField axis="axisRow" showAll="0">
      <items count="3">
        <item x="0"/>
        <item x="1"/>
        <item t="default"/>
      </items>
    </pivotField>
    <pivotField showAll="0"/>
    <pivotField showAll="0"/>
    <pivotField showAll="0">
      <items count="13">
        <item x="6"/>
        <item x="4"/>
        <item x="8"/>
        <item x="10"/>
        <item x="2"/>
        <item x="5"/>
        <item x="3"/>
        <item x="11"/>
        <item x="7"/>
        <item x="1"/>
        <item x="9"/>
        <item x="0"/>
        <item t="default"/>
      </items>
    </pivotField>
    <pivotField showAll="0"/>
    <pivotField showAll="0"/>
    <pivotField showAll="0"/>
    <pivotField showAll="0">
      <items count="22">
        <item x="6"/>
        <item x="19"/>
        <item x="3"/>
        <item x="12"/>
        <item x="14"/>
        <item x="13"/>
        <item x="16"/>
        <item x="5"/>
        <item x="11"/>
        <item x="17"/>
        <item x="1"/>
        <item x="4"/>
        <item m="1" x="20"/>
        <item x="18"/>
        <item x="9"/>
        <item x="15"/>
        <item x="8"/>
        <item x="7"/>
        <item x="0"/>
        <item x="2"/>
        <item x="10"/>
        <item t="default"/>
      </items>
    </pivotField>
    <pivotField showAll="0"/>
    <pivotField showAll="0"/>
    <pivotField showAll="0"/>
    <pivotField showAll="0">
      <items count="4">
        <item x="1"/>
        <item x="2"/>
        <item x="0"/>
        <item t="default"/>
      </items>
    </pivotField>
    <pivotField showAll="0"/>
    <pivotField showAll="0"/>
    <pivotField showAll="0"/>
    <pivotField showAll="0"/>
    <pivotField numFmtId="166" showAll="0"/>
    <pivotField showAll="0"/>
    <pivotField numFmtId="10" showAll="0"/>
    <pivotField showAll="0"/>
    <pivotField showAll="0" defaultSubtotal="0"/>
    <pivotField showAll="0" defaultSubtotal="0"/>
    <pivotField showAll="0" defaultSubtotal="0">
      <items count="4">
        <item x="1"/>
        <item x="2"/>
        <item x="0"/>
        <item x="3"/>
      </items>
    </pivotField>
  </pivotFields>
  <rowFields count="1">
    <field x="18"/>
  </rowFields>
  <rowItems count="3">
    <i>
      <x/>
    </i>
    <i>
      <x v="1"/>
    </i>
    <i t="grand">
      <x/>
    </i>
  </rowItems>
  <colItems count="1">
    <i/>
  </colItems>
  <dataFields count="1">
    <dataField name="Count of Invoice No"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8" count="1" selected="0">
            <x v="0"/>
          </reference>
        </references>
      </pivotArea>
    </chartFormat>
    <chartFormat chart="7" format="8">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DA8FFBA-87D8-43E0-920E-9DFB0BAA8F6C}" sourceName="Month">
  <pivotTables>
    <pivotTable tabId="29" name="PivotTable6"/>
    <pivotTable tabId="34" name="PivotTable11"/>
    <pivotTable tabId="30" name="PivotTable7"/>
    <pivotTable tabId="32" name="PivotTable9"/>
    <pivotTable tabId="33" name="PivotTable10"/>
    <pivotTable tabId="31" name="PivotTable8"/>
    <pivotTable tabId="36" name="PivotTable1"/>
    <pivotTable tabId="38" name="PivotTable3"/>
    <pivotTable tabId="31" name="PivotTable1"/>
    <pivotTable tabId="33" name="PivotTable2"/>
  </pivotTables>
  <data>
    <tabular pivotCacheId="335690176">
      <items count="12">
        <i x="6" s="1"/>
        <i x="4" s="1"/>
        <i x="8" s="1"/>
        <i x="10" s="1"/>
        <i x="2" s="1"/>
        <i x="5" s="1"/>
        <i x="3" s="1"/>
        <i x="11" s="1"/>
        <i x="7" s="1"/>
        <i x="1" s="1"/>
        <i x="9"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7719C809-AC9E-417F-9B62-6647CCE79631}" sourceName="Sales Channel">
  <pivotTables>
    <pivotTable tabId="29" name="PivotTable6"/>
    <pivotTable tabId="34" name="PivotTable11"/>
    <pivotTable tabId="30" name="PivotTable7"/>
    <pivotTable tabId="32" name="PivotTable9"/>
    <pivotTable tabId="33" name="PivotTable10"/>
    <pivotTable tabId="31" name="PivotTable8"/>
    <pivotTable tabId="36" name="PivotTable1"/>
    <pivotTable tabId="38" name="PivotTable3"/>
    <pivotTable tabId="31" name="PivotTable1"/>
    <pivotTable tabId="33" name="PivotTable2"/>
  </pivotTables>
  <data>
    <tabular pivotCacheId="33569017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Payment_Mode" xr10:uid="{A80FBBAD-3990-467E-A5EC-8A87D0989EE1}" sourceName="Clean Payment Mode">
  <pivotTables>
    <pivotTable tabId="29" name="PivotTable6"/>
    <pivotTable tabId="34" name="PivotTable11"/>
    <pivotTable tabId="36" name="PivotTable1"/>
    <pivotTable tabId="30" name="PivotTable7"/>
    <pivotTable tabId="32" name="PivotTable9"/>
    <pivotTable tabId="33" name="PivotTable10"/>
    <pivotTable tabId="38" name="PivotTable3"/>
    <pivotTable tabId="31" name="PivotTable8"/>
    <pivotTable tabId="31" name="PivotTable1"/>
    <pivotTable tabId="33" name="PivotTable2"/>
  </pivotTables>
  <data>
    <tabular pivotCacheId="335690176">
      <items count="6">
        <i x="3" s="1"/>
        <i x="2" s="1"/>
        <i x="1" s="1"/>
        <i x="5"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D407F8-8E39-4ADB-AA6A-0AC37835D443}" sourceName="Category">
  <pivotTables>
    <pivotTable tabId="29" name="PivotTable6"/>
    <pivotTable tabId="34" name="PivotTable11"/>
    <pivotTable tabId="30" name="PivotTable7"/>
    <pivotTable tabId="32" name="PivotTable9"/>
    <pivotTable tabId="33" name="PivotTable10"/>
    <pivotTable tabId="31" name="PivotTable8"/>
    <pivotTable tabId="36" name="PivotTable1"/>
    <pivotTable tabId="38" name="PivotTable3"/>
    <pivotTable tabId="31" name="PivotTable1"/>
    <pivotTable tabId="33" name="PivotTable2"/>
  </pivotTables>
  <data>
    <tabular pivotCacheId="335690176">
      <items count="21">
        <i x="6" s="1"/>
        <i x="19" s="1"/>
        <i x="3" s="1"/>
        <i x="12" s="1"/>
        <i x="14" s="1"/>
        <i x="13" s="1"/>
        <i x="16" s="1"/>
        <i x="5" s="1"/>
        <i x="11" s="1"/>
        <i x="17" s="1"/>
        <i x="1" s="1"/>
        <i x="4" s="1"/>
        <i x="18" s="1"/>
        <i x="9" s="1"/>
        <i x="15" s="1"/>
        <i x="8" s="1"/>
        <i x="7" s="1"/>
        <i x="0" s="1"/>
        <i x="2" s="1"/>
        <i x="10" s="1"/>
        <i x="20"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B6D39E-924F-454A-A749-B9A36550E57C}" sourceName="Region">
  <pivotTables>
    <pivotTable tabId="29" name="PivotTable6"/>
    <pivotTable tabId="34" name="PivotTable11"/>
    <pivotTable tabId="30" name="PivotTable7"/>
    <pivotTable tabId="32" name="PivotTable9"/>
    <pivotTable tabId="33" name="PivotTable10"/>
    <pivotTable tabId="31" name="PivotTable8"/>
    <pivotTable tabId="36" name="PivotTable1"/>
    <pivotTable tabId="38" name="PivotTable3"/>
    <pivotTable tabId="31" name="PivotTable1"/>
    <pivotTable tabId="33" name="PivotTable2"/>
  </pivotTables>
  <data>
    <tabular pivotCacheId="335690176">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 xr10:uid="{322903A5-27CE-4557-BB33-09E4C87DC816}" sourceName="Membership">
  <pivotTables>
    <pivotTable tabId="29" name="PivotTable6"/>
  </pivotTables>
  <data>
    <tabular pivotCacheId="335690176">
      <items count="5">
        <i x="3" s="1"/>
        <i x="2" s="1"/>
        <i x="0" s="1"/>
        <i x="1"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6AD75C0-6261-4627-89B7-EE4959E94790}" sourceName="Brand">
  <pivotTables>
    <pivotTable tabId="29" name="PivotTable6"/>
  </pivotTables>
  <data>
    <tabular pivotCacheId="335690176">
      <items count="50">
        <i x="14" s="1"/>
        <i x="45" s="1"/>
        <i x="6" s="1"/>
        <i x="21" s="1"/>
        <i x="30" s="1"/>
        <i x="25" s="1"/>
        <i x="29" s="1"/>
        <i x="24" s="1"/>
        <i x="32" s="1"/>
        <i x="16" s="1"/>
        <i x="41" s="1"/>
        <i x="36" s="1"/>
        <i x="9" s="1"/>
        <i x="20" s="1"/>
        <i x="12" s="1"/>
        <i x="22" s="1"/>
        <i x="35" s="1"/>
        <i x="43" s="1"/>
        <i x="26" s="1"/>
        <i x="48" s="1"/>
        <i x="33" s="1"/>
        <i x="34" s="1"/>
        <i x="31" s="1"/>
        <i x="3" s="1"/>
        <i x="5" s="1"/>
        <i x="15" s="1"/>
        <i x="40" s="1"/>
        <i x="18" s="1"/>
        <i x="8" s="1"/>
        <i x="37" s="1"/>
        <i x="42" s="1"/>
        <i x="0" s="1"/>
        <i x="19" s="1"/>
        <i x="23" s="1"/>
        <i x="28" s="1"/>
        <i x="27" s="1"/>
        <i x="1" s="1"/>
        <i x="44" s="1"/>
        <i x="7" s="1"/>
        <i x="39" s="1"/>
        <i x="47" s="1"/>
        <i x="10" s="1"/>
        <i x="17" s="1"/>
        <i x="49" s="1"/>
        <i x="4" s="1"/>
        <i x="38" s="1"/>
        <i x="46" s="1"/>
        <i x="2" s="1"/>
        <i x="13"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38C6B42-110E-4FB4-BF82-337F48DC377C}" cache="Slicer_Month" caption="Month" rowHeight="234950"/>
  <slicer name="Sales Channel" xr10:uid="{EA4BC8CF-460C-4F20-A2C1-BB542822632A}" cache="Slicer_Sales_Channel" caption="Sales Channel" rowHeight="234950"/>
  <slicer name="Clean Payment Mode" xr10:uid="{FA1D026A-F487-4A52-82BD-EBF862BFCB3C}" cache="Slicer_Clean_Payment_Mode" caption="Clean Payment Mode" rowHeight="234950"/>
  <slicer name="Category" xr10:uid="{BACD8A52-0559-4FE3-9C95-D6A7571C7D58}" cache="Slicer_Category" caption="Category" startItem="12" rowHeight="234950"/>
  <slicer name="Region" xr10:uid="{D9D89110-6BC0-4265-B0EC-43B85DF5FB4A}" cache="Slicer_Region" caption="Region" rowHeight="234950"/>
  <slicer name="Membership" xr10:uid="{17FB4B32-A295-4AFE-944B-8FB80A81DE19}" cache="Slicer_Membership" caption="Membership" rowHeight="234950"/>
  <slicer name="Brand" xr10:uid="{474CF00E-D7B1-478E-859C-645D64D0F9B2}" cache="Slicer_Brand" caption="Brand" startItem="4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2FC53EDE-F04A-45FF-AA91-6491DFE73FFE}" cache="Slicer_Month" caption="Month" style="SlicerStyleDark1" rowHeight="234950"/>
  <slicer name="Sales Channel 1" xr10:uid="{51796F11-38A2-43A5-96F4-439EB7A81419}" cache="Slicer_Sales_Channel" caption="Sales Channel" style="SlicerStyleDark1" rowHeight="234950"/>
  <slicer name="Payment Mode " xr10:uid="{93832317-1B25-4CA9-A69E-E508C85FB471}" cache="Slicer_Clean_Payment_Mode" caption="Payment Mode" style="SlicerStyleDark1" rowHeight="234950"/>
  <slicer name="Category 1" xr10:uid="{53DCE8AE-3A42-489B-AD30-26C0B064F0DA}" cache="Slicer_Category" caption="Category" startItem="9" style="SlicerStyleDark1" rowHeight="234950"/>
  <slicer name="Region 1" xr10:uid="{CD8EC534-B144-4F4E-B39D-58B6B16AF34B}" cache="Slicer_Region" caption="Region"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lSales" displayName="tblSales" ref="A1:AL3001" totalsRowShown="0">
  <autoFilter ref="A1:AL3001" xr:uid="{00000000-0009-0000-0100-000002000000}"/>
  <tableColumns count="38">
    <tableColumn id="1" xr3:uid="{00000000-0010-0000-0000-000001000000}" name="Invoice No" dataDxfId="54"/>
    <tableColumn id="2" xr3:uid="{00000000-0010-0000-0000-000002000000}" name="Invoice Date" dataDxfId="53"/>
    <tableColumn id="3" xr3:uid="{00000000-0010-0000-0000-000003000000}" name="Customer_ID" dataDxfId="52"/>
    <tableColumn id="4" xr3:uid="{00000000-0010-0000-0000-000004000000}" name="Product_ID" dataDxfId="51"/>
    <tableColumn id="5" xr3:uid="{00000000-0010-0000-0000-000005000000}" name="Store_ID" dataDxfId="50"/>
    <tableColumn id="6" xr3:uid="{00000000-0010-0000-0000-000006000000}" name="Employee_ID" dataDxfId="49"/>
    <tableColumn id="7" xr3:uid="{00000000-0010-0000-0000-000007000000}" name="Quantity" dataDxfId="48"/>
    <tableColumn id="8" xr3:uid="{00000000-0010-0000-0000-000008000000}" name="Unit Price" dataDxfId="47"/>
    <tableColumn id="9" xr3:uid="{00000000-0010-0000-0000-000009000000}" name="Discount %" dataDxfId="46"/>
    <tableColumn id="10" xr3:uid="{00000000-0010-0000-0000-00000A000000}" name="Discount Amount" dataDxfId="45"/>
    <tableColumn id="11" xr3:uid="{00000000-0010-0000-0000-00000B000000}" name="GST %" dataDxfId="44"/>
    <tableColumn id="12" xr3:uid="{00000000-0010-0000-0000-00000C000000}" name="GST Amount" dataDxfId="43"/>
    <tableColumn id="13" xr3:uid="{00000000-0010-0000-0000-00000D000000}" name="Sales Amount" dataDxfId="42"/>
    <tableColumn id="14" xr3:uid="{00000000-0010-0000-0000-00000E000000}" name="Cost Amount" dataDxfId="41"/>
    <tableColumn id="15" xr3:uid="{00000000-0010-0000-0000-00000F000000}" name="Profit" dataDxfId="40">
      <calculatedColumnFormula>(M2-N2-L2)</calculatedColumnFormula>
    </tableColumn>
    <tableColumn id="16" xr3:uid="{00000000-0010-0000-0000-000010000000}" name="Payment Mode" dataDxfId="39"/>
    <tableColumn id="39" xr3:uid="{4E58C293-7B8E-44A0-A7B1-00BCDB324C93}" name="Clean Payment Mode" dataDxfId="38">
      <calculatedColumnFormula>TRIM(CLEAN(P2))</calculatedColumnFormula>
    </tableColumn>
    <tableColumn id="17" xr3:uid="{00000000-0010-0000-0000-000011000000}" name="Sales Channel" dataDxfId="37"/>
    <tableColumn id="18" xr3:uid="{00000000-0010-0000-0000-000012000000}" name="Return Status" dataDxfId="36"/>
    <tableColumn id="19" xr3:uid="{00000000-0010-0000-0000-000013000000}" name="Order Time" dataDxfId="35"/>
    <tableColumn id="20" xr3:uid="{00000000-0010-0000-0000-000014000000}" name="Day Type" dataDxfId="34"/>
    <tableColumn id="21" xr3:uid="{00000000-0010-0000-0000-000015000000}" name="Month" dataDxfId="33">
      <calculatedColumnFormula>TEXT(tblSales[[#This Row],[Invoice Date]],"mmm")</calculatedColumnFormula>
    </tableColumn>
    <tableColumn id="22" xr3:uid="{00000000-0010-0000-0000-000016000000}" name="Month No" dataDxfId="32">
      <calculatedColumnFormula>MONTH(tblSales[[#This Row],[Invoice Date]])</calculatedColumnFormula>
    </tableColumn>
    <tableColumn id="23" xr3:uid="{00000000-0010-0000-0000-000017000000}" name="Year" dataDxfId="31">
      <calculatedColumnFormula>YEAR(tblSales[[#This Row],[Invoice Date]])</calculatedColumnFormula>
    </tableColumn>
    <tableColumn id="24" xr3:uid="{00000000-0010-0000-0000-000018000000}" name="Month Year" dataDxfId="30">
      <calculatedColumnFormula>TEXT(tblSales[[#This Row],[Invoice Date]],"mmm-yyyy")</calculatedColumnFormula>
    </tableColumn>
    <tableColumn id="25" xr3:uid="{00000000-0010-0000-0000-000019000000}" name="Category" dataDxfId="29">
      <calculatedColumnFormula>_xlfn.XLOOKUP(tblSales[[#This Row],[Product_ID]],Products!$A:$A,Products!$C:$C,"Women Dresses")</calculatedColumnFormula>
    </tableColumn>
    <tableColumn id="26" xr3:uid="{00000000-0010-0000-0000-00001A000000}" name="Subcategory" dataDxfId="28">
      <calculatedColumnFormula>_xlfn.XLOOKUP(tblSales[[#This Row],[Product_ID]],Products!$A:$A,Products!$D:$D,"Unknown")</calculatedColumnFormula>
    </tableColumn>
    <tableColumn id="27" xr3:uid="{00000000-0010-0000-0000-00001B000000}" name="Brand" dataDxfId="27">
      <calculatedColumnFormula>_xlfn.XLOOKUP(tblSales[[#This Row],[Product_ID]],Products!$A:$A,Products!$E:$E,"Unknown")</calculatedColumnFormula>
    </tableColumn>
    <tableColumn id="28" xr3:uid="{00000000-0010-0000-0000-00001C000000}" name="Store Name" dataDxfId="26">
      <calculatedColumnFormula>_xlfn.XLOOKUP(tblSales[[#This Row],[Store_ID]],Stores!$A:$A,Stores!$B:$B,"Unknown")</calculatedColumnFormula>
    </tableColumn>
    <tableColumn id="29" xr3:uid="{00000000-0010-0000-0000-00001D000000}" name="Region" dataDxfId="25">
      <calculatedColumnFormula>_xlfn.XLOOKUP(tblSales[[#This Row],[Store_ID]],Stores!$A:$A,Stores!$E:$E,"Unknown")</calculatedColumnFormula>
    </tableColumn>
    <tableColumn id="30" xr3:uid="{00000000-0010-0000-0000-00001E000000}" name="Customer Name" dataDxfId="24">
      <calculatedColumnFormula>_xlfn.XLOOKUP(tblSales[[#This Row],[Customer_ID]],Customers!$A:$A,Customers!$B:$B,"Unknown")</calculatedColumnFormula>
    </tableColumn>
    <tableColumn id="31" xr3:uid="{00000000-0010-0000-0000-00001F000000}" name="Membership" dataDxfId="23">
      <calculatedColumnFormula>_xlfn.XLOOKUP(tblSales[[#This Row],[Customer_ID]],Customers!$A:$A,Customers!$J:$J,"Unknown")</calculatedColumnFormula>
    </tableColumn>
    <tableColumn id="32" xr3:uid="{00000000-0010-0000-0000-000020000000}" name="Employee Name" dataDxfId="22">
      <calculatedColumnFormula>_xlfn.XLOOKUP(tblSales[[#This Row],[Employee_ID]],Employees!$A:$A,Employees!$B:$B,"Unknown")</calculatedColumnFormula>
    </tableColumn>
    <tableColumn id="33" xr3:uid="{00000000-0010-0000-0000-000021000000}" name="Month Sort" dataDxfId="21">
      <calculatedColumnFormula>IF(MONTH(tblSales[[#This Row],[Invoice Date]])&gt;=4,MONTH(tblSales[[#This Row],[Invoice Date]]),MONTH(tblSales[[#This Row],[Invoice Date]])+12)</calculatedColumnFormula>
    </tableColumn>
    <tableColumn id="34" xr3:uid="{00000000-0010-0000-0000-000022000000}" name="Month Start" dataDxfId="20">
      <calculatedColumnFormula>DATE(YEAR(tblSales[[#This Row],[Invoice Date]]),MONTH(tblSales[[#This Row],[Invoice Date]]),1)</calculatedColumnFormula>
    </tableColumn>
    <tableColumn id="35" xr3:uid="{00000000-0010-0000-0000-000023000000}" name="Product Name" dataDxfId="19">
      <calculatedColumnFormula>_xlfn.XLOOKUP(tblSales[[#This Row],[Product_ID]],Products!$A:$A,Products!$B:$B,"Unknown")</calculatedColumnFormula>
    </tableColumn>
    <tableColumn id="36" xr3:uid="{00000000-0010-0000-0000-000024000000}" name="Profit Margin" dataDxfId="18">
      <calculatedColumnFormula>IFERROR(tblSales[[#This Row],[Profit]]/tblSales[[#This Row],[Sales Amount]],0)</calculatedColumnFormula>
    </tableColumn>
    <tableColumn id="37" xr3:uid="{9866A922-2787-4968-968D-FFDE85002125}" name="Discount Band" dataDxfId="17">
      <calculatedColumnFormula>IF(tblSales[[#This Row],[Discount %]]&lt;=5,"0-5%",
IF(tblSales[[#This Row],[Discount %]]&lt;=10,"5-10%",
IF(tblSales[[#This Row],[Discount %]]&lt;=15,"10-15%",
IF(tblSales[[#This Row],[Discount %]]&lt;=20,"15-20%","20%+"))))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934DA-9C70-45F3-87D7-98120BE069AB}">
  <dimension ref="A3:B24"/>
  <sheetViews>
    <sheetView topLeftCell="A4" zoomScale="60" zoomScaleNormal="60" workbookViewId="0">
      <selection activeCell="Q37" sqref="Q37"/>
    </sheetView>
  </sheetViews>
  <sheetFormatPr defaultRowHeight="15"/>
  <cols>
    <col min="1" max="1" width="16.140625" bestFit="1" customWidth="1"/>
    <col min="2" max="2" width="20.5703125" bestFit="1" customWidth="1"/>
  </cols>
  <sheetData>
    <row r="3" spans="1:2">
      <c r="A3" s="21" t="s">
        <v>9235</v>
      </c>
      <c r="B3" t="s">
        <v>4</v>
      </c>
    </row>
    <row r="4" spans="1:2">
      <c r="A4" s="22" t="s">
        <v>8013</v>
      </c>
      <c r="B4">
        <v>166486.52000000002</v>
      </c>
    </row>
    <row r="5" spans="1:2">
      <c r="A5" s="22" t="s">
        <v>7940</v>
      </c>
      <c r="B5">
        <v>179789.99000000005</v>
      </c>
    </row>
    <row r="6" spans="1:2">
      <c r="A6" s="22" t="s">
        <v>10</v>
      </c>
      <c r="B6">
        <v>521388.97000000003</v>
      </c>
    </row>
    <row r="7" spans="1:2">
      <c r="A7" s="22" t="s">
        <v>6</v>
      </c>
      <c r="B7">
        <v>994021.98</v>
      </c>
    </row>
    <row r="8" spans="1:2">
      <c r="A8" s="22" t="s">
        <v>8</v>
      </c>
      <c r="B8">
        <v>850930.2</v>
      </c>
    </row>
    <row r="9" spans="1:2">
      <c r="A9" s="22" t="s">
        <v>8071</v>
      </c>
      <c r="B9">
        <v>184043.76</v>
      </c>
    </row>
    <row r="10" spans="1:2">
      <c r="A10" s="22" t="s">
        <v>11</v>
      </c>
      <c r="B10">
        <v>508021.06000000011</v>
      </c>
    </row>
    <row r="11" spans="1:2">
      <c r="A11" s="22" t="s">
        <v>7868</v>
      </c>
      <c r="B11">
        <v>277306.93</v>
      </c>
    </row>
    <row r="12" spans="1:2">
      <c r="A12" s="22" t="s">
        <v>7958</v>
      </c>
      <c r="B12">
        <v>184667.2300000001</v>
      </c>
    </row>
    <row r="13" spans="1:2">
      <c r="A13" s="22" t="s">
        <v>7882</v>
      </c>
      <c r="B13">
        <v>206033.28999999995</v>
      </c>
    </row>
    <row r="14" spans="1:2">
      <c r="A14" s="22" t="s">
        <v>8068</v>
      </c>
      <c r="B14">
        <v>312534.72000000015</v>
      </c>
    </row>
    <row r="15" spans="1:2">
      <c r="A15" s="22" t="s">
        <v>7873</v>
      </c>
      <c r="B15">
        <v>259644.52000000014</v>
      </c>
    </row>
    <row r="16" spans="1:2">
      <c r="A16" s="22" t="s">
        <v>7886</v>
      </c>
      <c r="B16">
        <v>258906.38999999993</v>
      </c>
    </row>
    <row r="17" spans="1:2">
      <c r="A17" s="22" t="s">
        <v>7</v>
      </c>
      <c r="B17">
        <v>937502.18</v>
      </c>
    </row>
    <row r="18" spans="1:2">
      <c r="A18" s="22" t="s">
        <v>14</v>
      </c>
      <c r="B18">
        <v>390745.41000000003</v>
      </c>
    </row>
    <row r="19" spans="1:2">
      <c r="A19" s="22" t="s">
        <v>9</v>
      </c>
      <c r="B19">
        <v>665552.01000000036</v>
      </c>
    </row>
    <row r="20" spans="1:2">
      <c r="A20" s="22" t="s">
        <v>12</v>
      </c>
      <c r="B20">
        <v>504452.20999999961</v>
      </c>
    </row>
    <row r="21" spans="1:2">
      <c r="A21" s="22" t="s">
        <v>13</v>
      </c>
      <c r="B21">
        <v>408431.13999999972</v>
      </c>
    </row>
    <row r="22" spans="1:2">
      <c r="A22" s="22" t="s">
        <v>5</v>
      </c>
      <c r="B22">
        <v>1103017.8199999996</v>
      </c>
    </row>
    <row r="23" spans="1:2">
      <c r="A23" s="22" t="s">
        <v>8008</v>
      </c>
      <c r="B23">
        <v>313703.63</v>
      </c>
    </row>
    <row r="24" spans="1:2">
      <c r="A24" s="22" t="s">
        <v>2</v>
      </c>
      <c r="B24">
        <v>9227179.9600000009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9C0D8-1A0A-456F-B177-0DC612426E1F}">
  <dimension ref="A1"/>
  <sheetViews>
    <sheetView showGridLines="0" tabSelected="1" zoomScale="50" zoomScaleNormal="50" workbookViewId="0">
      <selection activeCell="AM20" sqref="AM20"/>
    </sheetView>
  </sheetViews>
  <sheetFormatPr defaultRowHeight="15"/>
  <cols>
    <col min="2" max="2" width="16.28515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343A4-B7B6-4C23-BEBD-FADA4A637A73}">
  <dimension ref="A1:B8"/>
  <sheetViews>
    <sheetView workbookViewId="0">
      <selection activeCell="A8" sqref="A8"/>
    </sheetView>
  </sheetViews>
  <sheetFormatPr defaultRowHeight="15"/>
  <cols>
    <col min="1" max="1" width="15.42578125" customWidth="1"/>
    <col min="2" max="2" width="19" customWidth="1"/>
  </cols>
  <sheetData>
    <row r="1" spans="1:2">
      <c r="A1" s="26" t="s">
        <v>9248</v>
      </c>
      <c r="B1" s="26" t="s">
        <v>9249</v>
      </c>
    </row>
    <row r="2" spans="1:2">
      <c r="A2" s="26" t="s">
        <v>9250</v>
      </c>
      <c r="B2" s="24">
        <f>SUM(Sales_Transactions!M:M)</f>
        <v>9227179.9599999841</v>
      </c>
    </row>
    <row r="3" spans="1:2">
      <c r="A3" s="26" t="s">
        <v>9251</v>
      </c>
      <c r="B3" s="24">
        <f>SUM(Sales_Transactions!O:O)</f>
        <v>1804518.5399999996</v>
      </c>
    </row>
    <row r="4" spans="1:2">
      <c r="A4" s="26" t="s">
        <v>9252</v>
      </c>
      <c r="B4">
        <f>SUM(Sales_Transactions!G:G)</f>
        <v>6118</v>
      </c>
    </row>
    <row r="5" spans="1:2">
      <c r="A5" s="26" t="s">
        <v>9253</v>
      </c>
      <c r="B5" s="25">
        <f>SUM(Sales_Transactions!O:O)/SUM(Sales_Transactions!M:M)</f>
        <v>0.19556555175282422</v>
      </c>
    </row>
    <row r="6" spans="1:2">
      <c r="A6" s="26" t="s">
        <v>9254</v>
      </c>
      <c r="B6">
        <f>COUNTA(_xlfn.UNIQUE(Sales_Transactions!B2:B2924))</f>
        <v>364</v>
      </c>
    </row>
    <row r="7" spans="1:2">
      <c r="A7" s="27" t="s">
        <v>9258</v>
      </c>
      <c r="B7" s="24">
        <f>SUM(tblSales[Cost Amount])</f>
        <v>6596441.1199999666</v>
      </c>
    </row>
    <row r="8" spans="1:2">
      <c r="A8" s="27" t="s">
        <v>9259</v>
      </c>
      <c r="B8">
        <f>COUNTA(_xlfn.UNIQUE(tblSales[Invoice No]))</f>
        <v>2995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FE6FD-E306-4056-958A-AB71740F1454}">
  <dimension ref="A3:C18"/>
  <sheetViews>
    <sheetView topLeftCell="A16" workbookViewId="0">
      <selection activeCell="I38" sqref="I38"/>
    </sheetView>
  </sheetViews>
  <sheetFormatPr defaultRowHeight="15"/>
  <cols>
    <col min="1" max="1" width="13.140625" bestFit="1" customWidth="1"/>
    <col min="2" max="2" width="20" bestFit="1" customWidth="1"/>
    <col min="3" max="3" width="12.5703125" bestFit="1" customWidth="1"/>
    <col min="4" max="4" width="11" bestFit="1" customWidth="1"/>
  </cols>
  <sheetData>
    <row r="3" spans="1:3">
      <c r="A3" s="21" t="s">
        <v>9235</v>
      </c>
      <c r="B3" t="s">
        <v>4</v>
      </c>
      <c r="C3" t="s">
        <v>9257</v>
      </c>
    </row>
    <row r="4" spans="1:3">
      <c r="A4" s="22" t="s">
        <v>9255</v>
      </c>
      <c r="B4">
        <v>7613439.2300000004</v>
      </c>
      <c r="C4">
        <v>1489359.7</v>
      </c>
    </row>
    <row r="5" spans="1:3">
      <c r="A5" s="23" t="s">
        <v>9246</v>
      </c>
      <c r="B5">
        <v>683356.92999999959</v>
      </c>
      <c r="C5">
        <v>132559.4599999999</v>
      </c>
    </row>
    <row r="6" spans="1:3">
      <c r="A6" s="23" t="s">
        <v>9238</v>
      </c>
      <c r="B6">
        <v>715370.41999999993</v>
      </c>
      <c r="C6">
        <v>143214.55999999997</v>
      </c>
    </row>
    <row r="7" spans="1:3">
      <c r="A7" s="23" t="s">
        <v>9241</v>
      </c>
      <c r="B7">
        <v>706442.99000000022</v>
      </c>
      <c r="C7">
        <v>126683.88000000002</v>
      </c>
    </row>
    <row r="8" spans="1:3">
      <c r="A8" s="23" t="s">
        <v>9239</v>
      </c>
      <c r="B8">
        <v>575940.09000000008</v>
      </c>
      <c r="C8">
        <v>110065.94999999998</v>
      </c>
    </row>
    <row r="9" spans="1:3">
      <c r="A9" s="23" t="s">
        <v>9247</v>
      </c>
      <c r="B9">
        <v>624765.64</v>
      </c>
      <c r="C9">
        <v>122773.23000000004</v>
      </c>
    </row>
    <row r="10" spans="1:3">
      <c r="A10" s="23" t="s">
        <v>9243</v>
      </c>
      <c r="B10">
        <v>842808.66000000027</v>
      </c>
      <c r="C10">
        <v>177387.37</v>
      </c>
    </row>
    <row r="11" spans="1:3">
      <c r="A11" s="23" t="s">
        <v>9237</v>
      </c>
      <c r="B11">
        <v>1519147.0599999998</v>
      </c>
      <c r="C11">
        <v>301165.33999999991</v>
      </c>
    </row>
    <row r="12" spans="1:3">
      <c r="A12" s="23" t="s">
        <v>9245</v>
      </c>
      <c r="B12">
        <v>1054251.3599999996</v>
      </c>
      <c r="C12">
        <v>194655.84000000005</v>
      </c>
    </row>
    <row r="13" spans="1:3">
      <c r="A13" s="23" t="s">
        <v>9236</v>
      </c>
      <c r="B13">
        <v>891356.08000000089</v>
      </c>
      <c r="C13">
        <v>180854.07000000004</v>
      </c>
    </row>
    <row r="14" spans="1:3">
      <c r="A14" s="22" t="s">
        <v>9256</v>
      </c>
      <c r="B14">
        <v>1613740.7299999997</v>
      </c>
      <c r="C14">
        <v>315158.84000000014</v>
      </c>
    </row>
    <row r="15" spans="1:3">
      <c r="A15" s="23" t="s">
        <v>9242</v>
      </c>
      <c r="B15">
        <v>305174.24</v>
      </c>
      <c r="C15">
        <v>54860.769999999975</v>
      </c>
    </row>
    <row r="16" spans="1:3">
      <c r="A16" s="23" t="s">
        <v>9240</v>
      </c>
      <c r="B16">
        <v>655012.41999999969</v>
      </c>
      <c r="C16">
        <v>118923.49000000011</v>
      </c>
    </row>
    <row r="17" spans="1:3">
      <c r="A17" s="23" t="s">
        <v>9244</v>
      </c>
      <c r="B17">
        <v>653554.07000000007</v>
      </c>
      <c r="C17">
        <v>141374.58000000007</v>
      </c>
    </row>
    <row r="18" spans="1:3">
      <c r="A18" s="22" t="s">
        <v>2</v>
      </c>
      <c r="B18">
        <v>9227179.9600000009</v>
      </c>
      <c r="C18">
        <v>1804518.54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B4C0C-48F4-4B26-A1B7-93F4CEC0A6A4}">
  <dimension ref="A3:C55"/>
  <sheetViews>
    <sheetView workbookViewId="0">
      <selection activeCell="A44" sqref="A44"/>
    </sheetView>
  </sheetViews>
  <sheetFormatPr defaultRowHeight="15"/>
  <cols>
    <col min="1" max="1" width="13.140625" bestFit="1" customWidth="1"/>
    <col min="2" max="2" width="20" bestFit="1" customWidth="1"/>
    <col min="3" max="3" width="12.5703125" bestFit="1" customWidth="1"/>
  </cols>
  <sheetData>
    <row r="3" spans="1:3">
      <c r="A3" s="21" t="s">
        <v>9235</v>
      </c>
      <c r="B3" t="s">
        <v>4</v>
      </c>
      <c r="C3" t="s">
        <v>9257</v>
      </c>
    </row>
    <row r="4" spans="1:3">
      <c r="A4" s="22" t="s">
        <v>8013</v>
      </c>
      <c r="B4">
        <v>166486.52000000002</v>
      </c>
      <c r="C4">
        <v>56077.74</v>
      </c>
    </row>
    <row r="5" spans="1:3">
      <c r="A5" s="22" t="s">
        <v>7940</v>
      </c>
      <c r="B5">
        <v>179789.99000000005</v>
      </c>
      <c r="C5">
        <v>37446.829999999994</v>
      </c>
    </row>
    <row r="6" spans="1:3">
      <c r="A6" s="22" t="s">
        <v>10</v>
      </c>
      <c r="B6">
        <v>521388.97000000003</v>
      </c>
      <c r="C6">
        <v>89384.639999999985</v>
      </c>
    </row>
    <row r="7" spans="1:3">
      <c r="A7" s="22" t="s">
        <v>6</v>
      </c>
      <c r="B7">
        <v>994021.98</v>
      </c>
      <c r="C7">
        <v>213991.74000000002</v>
      </c>
    </row>
    <row r="8" spans="1:3">
      <c r="A8" s="22" t="s">
        <v>8</v>
      </c>
      <c r="B8">
        <v>850930.2</v>
      </c>
      <c r="C8">
        <v>150422.21000000005</v>
      </c>
    </row>
    <row r="9" spans="1:3">
      <c r="A9" s="22" t="s">
        <v>8071</v>
      </c>
      <c r="B9">
        <v>184043.76</v>
      </c>
      <c r="C9">
        <v>33376.600000000013</v>
      </c>
    </row>
    <row r="10" spans="1:3">
      <c r="A10" s="22" t="s">
        <v>11</v>
      </c>
      <c r="B10">
        <v>508021.06000000011</v>
      </c>
      <c r="C10">
        <v>96328.01</v>
      </c>
    </row>
    <row r="11" spans="1:3">
      <c r="A11" s="22" t="s">
        <v>7868</v>
      </c>
      <c r="B11">
        <v>277306.93</v>
      </c>
      <c r="C11">
        <v>41174.839999999967</v>
      </c>
    </row>
    <row r="12" spans="1:3">
      <c r="A12" s="22" t="s">
        <v>7958</v>
      </c>
      <c r="B12">
        <v>184667.2300000001</v>
      </c>
      <c r="C12">
        <v>35427.94</v>
      </c>
    </row>
    <row r="13" spans="1:3">
      <c r="A13" s="22" t="s">
        <v>7882</v>
      </c>
      <c r="B13">
        <v>206033.28999999995</v>
      </c>
      <c r="C13">
        <v>42136.120000000017</v>
      </c>
    </row>
    <row r="14" spans="1:3">
      <c r="A14" s="22" t="s">
        <v>8068</v>
      </c>
      <c r="B14">
        <v>312534.72000000015</v>
      </c>
      <c r="C14">
        <v>94494.790000000023</v>
      </c>
    </row>
    <row r="15" spans="1:3">
      <c r="A15" s="22" t="s">
        <v>7873</v>
      </c>
      <c r="B15">
        <v>259644.52000000014</v>
      </c>
      <c r="C15">
        <v>49595.82</v>
      </c>
    </row>
    <row r="16" spans="1:3">
      <c r="A16" s="22" t="s">
        <v>7886</v>
      </c>
      <c r="B16">
        <v>258906.38999999993</v>
      </c>
      <c r="C16">
        <v>45490.94</v>
      </c>
    </row>
    <row r="17" spans="1:3">
      <c r="A17" s="22" t="s">
        <v>7</v>
      </c>
      <c r="B17">
        <v>937502.18</v>
      </c>
      <c r="C17">
        <v>181304.56000000011</v>
      </c>
    </row>
    <row r="18" spans="1:3">
      <c r="A18" s="22" t="s">
        <v>14</v>
      </c>
      <c r="B18">
        <v>390745.41000000003</v>
      </c>
      <c r="C18">
        <v>82000.539999999979</v>
      </c>
    </row>
    <row r="19" spans="1:3">
      <c r="A19" s="22" t="s">
        <v>9</v>
      </c>
      <c r="B19">
        <v>665552.01000000036</v>
      </c>
      <c r="C19">
        <v>113408.84</v>
      </c>
    </row>
    <row r="20" spans="1:3">
      <c r="A20" s="22" t="s">
        <v>12</v>
      </c>
      <c r="B20">
        <v>504452.20999999961</v>
      </c>
      <c r="C20">
        <v>92155.450000000084</v>
      </c>
    </row>
    <row r="21" spans="1:3">
      <c r="A21" s="22" t="s">
        <v>13</v>
      </c>
      <c r="B21">
        <v>408431.13999999972</v>
      </c>
      <c r="C21">
        <v>82676.47</v>
      </c>
    </row>
    <row r="22" spans="1:3">
      <c r="A22" s="22" t="s">
        <v>5</v>
      </c>
      <c r="B22">
        <v>1103017.8199999996</v>
      </c>
      <c r="C22">
        <v>202347.56999999986</v>
      </c>
    </row>
    <row r="23" spans="1:3">
      <c r="A23" s="22" t="s">
        <v>8008</v>
      </c>
      <c r="B23">
        <v>313703.63</v>
      </c>
      <c r="C23">
        <v>65276.890000000058</v>
      </c>
    </row>
    <row r="24" spans="1:3">
      <c r="A24" s="22" t="s">
        <v>2</v>
      </c>
      <c r="B24">
        <v>9227179.9600000009</v>
      </c>
      <c r="C24">
        <v>1804518.5400000003</v>
      </c>
    </row>
    <row r="44" spans="1:2">
      <c r="A44" s="21" t="s">
        <v>9235</v>
      </c>
      <c r="B44" t="s">
        <v>4</v>
      </c>
    </row>
    <row r="45" spans="1:2">
      <c r="A45" s="22" t="s">
        <v>23</v>
      </c>
      <c r="B45">
        <v>3843.11</v>
      </c>
    </row>
    <row r="46" spans="1:2">
      <c r="A46" s="22" t="s">
        <v>24</v>
      </c>
      <c r="B46">
        <v>3025.98</v>
      </c>
    </row>
    <row r="47" spans="1:2">
      <c r="A47" s="22" t="s">
        <v>25</v>
      </c>
      <c r="B47">
        <v>3864</v>
      </c>
    </row>
    <row r="48" spans="1:2">
      <c r="A48" s="22" t="s">
        <v>26</v>
      </c>
      <c r="B48">
        <v>2027.41</v>
      </c>
    </row>
    <row r="49" spans="1:2">
      <c r="A49" s="22" t="s">
        <v>27</v>
      </c>
      <c r="B49">
        <v>1759609.4200000011</v>
      </c>
    </row>
    <row r="50" spans="1:2">
      <c r="A50" s="22" t="s">
        <v>28</v>
      </c>
      <c r="B50">
        <v>2017983.6999999993</v>
      </c>
    </row>
    <row r="51" spans="1:2">
      <c r="A51" s="22" t="s">
        <v>29</v>
      </c>
      <c r="B51">
        <v>1875839.55</v>
      </c>
    </row>
    <row r="52" spans="1:2">
      <c r="A52" s="22" t="s">
        <v>30</v>
      </c>
      <c r="B52">
        <v>343465.97</v>
      </c>
    </row>
    <row r="53" spans="1:2">
      <c r="A53" s="22" t="s">
        <v>31</v>
      </c>
      <c r="B53">
        <v>600470.11000000034</v>
      </c>
    </row>
    <row r="54" spans="1:2">
      <c r="A54" s="22" t="s">
        <v>32</v>
      </c>
      <c r="B54">
        <v>2617050.7099999995</v>
      </c>
    </row>
    <row r="55" spans="1:2">
      <c r="A55" s="22" t="s">
        <v>2</v>
      </c>
      <c r="B55">
        <v>9227179.959999999</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F7F4F-C7FA-47FC-914F-0B50CCFFC62C}">
  <dimension ref="A3:C14"/>
  <sheetViews>
    <sheetView topLeftCell="A4" workbookViewId="0">
      <selection activeCell="H14" sqref="H14"/>
    </sheetView>
  </sheetViews>
  <sheetFormatPr defaultRowHeight="15"/>
  <cols>
    <col min="1" max="1" width="33.85546875" bestFit="1" customWidth="1"/>
    <col min="2" max="2" width="20" bestFit="1" customWidth="1"/>
    <col min="3" max="3" width="12.5703125" bestFit="1" customWidth="1"/>
  </cols>
  <sheetData>
    <row r="3" spans="1:3">
      <c r="A3" s="21" t="s">
        <v>9235</v>
      </c>
      <c r="B3" t="s">
        <v>4</v>
      </c>
      <c r="C3" t="s">
        <v>9257</v>
      </c>
    </row>
    <row r="4" spans="1:3">
      <c r="A4" s="22" t="s">
        <v>38</v>
      </c>
      <c r="B4">
        <v>483225.46999999991</v>
      </c>
      <c r="C4">
        <v>114878.08000000005</v>
      </c>
    </row>
    <row r="5" spans="1:3">
      <c r="A5" s="22" t="s">
        <v>35</v>
      </c>
      <c r="B5">
        <v>243671.75</v>
      </c>
      <c r="C5">
        <v>31775.82999999998</v>
      </c>
    </row>
    <row r="6" spans="1:3">
      <c r="A6" s="22" t="s">
        <v>37</v>
      </c>
      <c r="B6">
        <v>207013.85000000003</v>
      </c>
      <c r="C6">
        <v>40366.380000000005</v>
      </c>
    </row>
    <row r="7" spans="1:3">
      <c r="A7" s="22" t="s">
        <v>40</v>
      </c>
      <c r="B7">
        <v>197082.8</v>
      </c>
      <c r="C7">
        <v>44505.57</v>
      </c>
    </row>
    <row r="8" spans="1:3">
      <c r="A8" s="22" t="s">
        <v>41</v>
      </c>
      <c r="B8">
        <v>173911.74000000002</v>
      </c>
      <c r="C8">
        <v>32108.44999999999</v>
      </c>
    </row>
    <row r="9" spans="1:3">
      <c r="A9" s="22" t="s">
        <v>42</v>
      </c>
      <c r="B9">
        <v>147220.91</v>
      </c>
      <c r="C9">
        <v>35120.920000000006</v>
      </c>
    </row>
    <row r="10" spans="1:3">
      <c r="A10" s="22" t="s">
        <v>39</v>
      </c>
      <c r="B10">
        <v>138420.26</v>
      </c>
      <c r="C10">
        <v>26849.360000000001</v>
      </c>
    </row>
    <row r="11" spans="1:3">
      <c r="A11" s="22" t="s">
        <v>36</v>
      </c>
      <c r="B11">
        <v>133863.46</v>
      </c>
      <c r="C11">
        <v>24220.300000000003</v>
      </c>
    </row>
    <row r="12" spans="1:3">
      <c r="A12" s="22" t="s">
        <v>43</v>
      </c>
      <c r="B12">
        <v>121803.87999999999</v>
      </c>
      <c r="C12">
        <v>32689.22</v>
      </c>
    </row>
    <row r="13" spans="1:3">
      <c r="A13" s="22" t="s">
        <v>34</v>
      </c>
      <c r="B13">
        <v>111670.80999999998</v>
      </c>
      <c r="C13">
        <v>18835.72</v>
      </c>
    </row>
    <row r="14" spans="1:3">
      <c r="A14" s="22" t="s">
        <v>2</v>
      </c>
      <c r="B14">
        <v>1957884.93</v>
      </c>
      <c r="C14">
        <v>401349.83000000007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7AC83-9B11-4ECA-96D3-23962E8EABE5}">
  <dimension ref="A3:C32"/>
  <sheetViews>
    <sheetView topLeftCell="A10" workbookViewId="0">
      <selection activeCell="A26" sqref="A26:A31"/>
    </sheetView>
  </sheetViews>
  <sheetFormatPr defaultRowHeight="15"/>
  <cols>
    <col min="1" max="1" width="13.140625" bestFit="1" customWidth="1"/>
    <col min="2" max="2" width="20" bestFit="1" customWidth="1"/>
    <col min="3" max="3" width="12.5703125" bestFit="1" customWidth="1"/>
  </cols>
  <sheetData>
    <row r="3" spans="1:3">
      <c r="A3" s="21" t="s">
        <v>9235</v>
      </c>
      <c r="B3" t="s">
        <v>4</v>
      </c>
      <c r="C3" t="s">
        <v>9257</v>
      </c>
    </row>
    <row r="4" spans="1:3">
      <c r="A4" s="22" t="s">
        <v>16</v>
      </c>
      <c r="B4">
        <v>4463451.9400000079</v>
      </c>
      <c r="C4">
        <v>866892.49000000104</v>
      </c>
    </row>
    <row r="5" spans="1:3">
      <c r="A5" s="22" t="s">
        <v>17</v>
      </c>
      <c r="B5">
        <v>2554815.9000000018</v>
      </c>
      <c r="C5">
        <v>493806.97000000015</v>
      </c>
    </row>
    <row r="6" spans="1:3">
      <c r="A6" s="22" t="s">
        <v>18</v>
      </c>
      <c r="B6">
        <v>2208912.1200000015</v>
      </c>
      <c r="C6">
        <v>443819.0799999992</v>
      </c>
    </row>
    <row r="7" spans="1:3">
      <c r="A7" s="22" t="s">
        <v>2</v>
      </c>
      <c r="B7">
        <v>9227179.9600000102</v>
      </c>
      <c r="C7">
        <v>1804518.5400000003</v>
      </c>
    </row>
    <row r="25" spans="1:2">
      <c r="A25" s="21" t="s">
        <v>9235</v>
      </c>
      <c r="B25" t="s">
        <v>4</v>
      </c>
    </row>
    <row r="26" spans="1:2">
      <c r="A26" s="22" t="s">
        <v>27</v>
      </c>
      <c r="B26">
        <v>1763452.5300000012</v>
      </c>
    </row>
    <row r="27" spans="1:2">
      <c r="A27" s="22" t="s">
        <v>28</v>
      </c>
      <c r="B27">
        <v>2021009.6799999992</v>
      </c>
    </row>
    <row r="28" spans="1:2">
      <c r="A28" s="22" t="s">
        <v>29</v>
      </c>
      <c r="B28">
        <v>1879703.55</v>
      </c>
    </row>
    <row r="29" spans="1:2">
      <c r="A29" s="22" t="s">
        <v>30</v>
      </c>
      <c r="B29">
        <v>343465.97</v>
      </c>
    </row>
    <row r="30" spans="1:2">
      <c r="A30" s="22" t="s">
        <v>31</v>
      </c>
      <c r="B30">
        <v>600470.11000000034</v>
      </c>
    </row>
    <row r="31" spans="1:2">
      <c r="A31" s="22" t="s">
        <v>32</v>
      </c>
      <c r="B31">
        <v>2619078.1199999996</v>
      </c>
    </row>
    <row r="32" spans="1:2">
      <c r="A32" s="22" t="s">
        <v>2</v>
      </c>
      <c r="B32">
        <v>9227179.9600000009</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D2F39-B491-4D95-9FE0-CA55F67D316D}">
  <dimension ref="A3:B6"/>
  <sheetViews>
    <sheetView workbookViewId="0">
      <selection activeCell="B25" sqref="B25"/>
    </sheetView>
  </sheetViews>
  <sheetFormatPr defaultRowHeight="15"/>
  <cols>
    <col min="1" max="1" width="13.140625" bestFit="1" customWidth="1"/>
    <col min="2" max="2" width="20" bestFit="1" customWidth="1"/>
  </cols>
  <sheetData>
    <row r="3" spans="1:2">
      <c r="A3" s="21" t="s">
        <v>9235</v>
      </c>
      <c r="B3" t="s">
        <v>4</v>
      </c>
    </row>
    <row r="4" spans="1:2">
      <c r="A4" s="22" t="s">
        <v>20</v>
      </c>
      <c r="B4">
        <v>6048775.939999992</v>
      </c>
    </row>
    <row r="5" spans="1:2">
      <c r="A5" s="22" t="s">
        <v>21</v>
      </c>
      <c r="B5">
        <v>3178404.0200000037</v>
      </c>
    </row>
    <row r="6" spans="1:2">
      <c r="A6" s="22" t="s">
        <v>2</v>
      </c>
      <c r="B6">
        <v>9227179.9599999953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091D4-4865-4CB9-95AB-E1541E53C088}">
  <dimension ref="A3:C9"/>
  <sheetViews>
    <sheetView workbookViewId="0">
      <selection activeCell="E7" sqref="E7"/>
    </sheetView>
  </sheetViews>
  <sheetFormatPr defaultRowHeight="15"/>
  <cols>
    <col min="1" max="1" width="13.140625" bestFit="1" customWidth="1"/>
    <col min="2" max="2" width="21" bestFit="1" customWidth="1"/>
    <col min="3" max="3" width="23.140625" bestFit="1" customWidth="1"/>
  </cols>
  <sheetData>
    <row r="3" spans="1:3">
      <c r="A3" s="21" t="s">
        <v>9235</v>
      </c>
      <c r="B3" t="s">
        <v>9266</v>
      </c>
      <c r="C3" t="s">
        <v>9267</v>
      </c>
    </row>
    <row r="4" spans="1:3">
      <c r="A4" s="22" t="s">
        <v>9261</v>
      </c>
      <c r="B4">
        <v>1.5014164305949009</v>
      </c>
      <c r="C4" s="28">
        <v>0.27543022057514704</v>
      </c>
    </row>
    <row r="5" spans="1:3">
      <c r="A5" s="22" t="s">
        <v>9262</v>
      </c>
      <c r="B5">
        <v>15</v>
      </c>
      <c r="C5" s="28">
        <v>0.17266695719470063</v>
      </c>
    </row>
    <row r="6" spans="1:3">
      <c r="A6" s="22" t="s">
        <v>9263</v>
      </c>
      <c r="B6">
        <v>20</v>
      </c>
      <c r="C6" s="28">
        <v>0.12893568384497056</v>
      </c>
    </row>
    <row r="7" spans="1:3">
      <c r="A7" s="22" t="s">
        <v>9264</v>
      </c>
      <c r="B7">
        <v>27.503617945007235</v>
      </c>
      <c r="C7" s="28">
        <v>5.0592098113235111E-2</v>
      </c>
    </row>
    <row r="8" spans="1:3">
      <c r="A8" s="22" t="s">
        <v>9265</v>
      </c>
      <c r="B8">
        <v>10</v>
      </c>
      <c r="C8" s="28">
        <v>0.21901959950208091</v>
      </c>
    </row>
    <row r="9" spans="1:3">
      <c r="A9" s="22" t="s">
        <v>2</v>
      </c>
      <c r="B9">
        <v>12.57</v>
      </c>
      <c r="C9" s="28">
        <v>0.18614429760475218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B2012-287B-4FA6-8B36-E03468FCC7A5}">
  <dimension ref="A3:B6"/>
  <sheetViews>
    <sheetView workbookViewId="0">
      <selection activeCell="I25" sqref="I25"/>
    </sheetView>
  </sheetViews>
  <sheetFormatPr defaultRowHeight="15"/>
  <cols>
    <col min="1" max="1" width="13.140625" bestFit="1" customWidth="1"/>
    <col min="2" max="2" width="18.7109375" bestFit="1" customWidth="1"/>
  </cols>
  <sheetData>
    <row r="3" spans="1:2">
      <c r="A3" s="21" t="s">
        <v>9235</v>
      </c>
      <c r="B3" t="s">
        <v>9268</v>
      </c>
    </row>
    <row r="4" spans="1:2">
      <c r="A4" s="22" t="s">
        <v>56</v>
      </c>
      <c r="B4">
        <v>2855</v>
      </c>
    </row>
    <row r="5" spans="1:2">
      <c r="A5" s="22" t="s">
        <v>57</v>
      </c>
      <c r="B5">
        <v>145</v>
      </c>
    </row>
    <row r="6" spans="1:2">
      <c r="A6" s="22" t="s">
        <v>2</v>
      </c>
      <c r="B6">
        <v>3000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L3001"/>
  <sheetViews>
    <sheetView topLeftCell="N1" workbookViewId="0">
      <pane ySplit="1" topLeftCell="A2" activePane="bottomLeft" state="frozen"/>
      <selection pane="bottomLeft" activeCell="AB6" sqref="AB6"/>
    </sheetView>
  </sheetViews>
  <sheetFormatPr defaultColWidth="9" defaultRowHeight="15"/>
  <cols>
    <col min="1" max="1" width="15.85546875" customWidth="1"/>
    <col min="2" max="2" width="18.5703125" style="7" customWidth="1"/>
    <col min="3" max="3" width="19.5703125" customWidth="1"/>
    <col min="4" max="4" width="17.28515625" customWidth="1"/>
    <col min="5" max="5" width="11" customWidth="1"/>
    <col min="6" max="6" width="18.7109375" customWidth="1"/>
    <col min="7" max="7" width="11" customWidth="1"/>
    <col min="8" max="9" width="13" customWidth="1"/>
    <col min="10" max="10" width="18" customWidth="1"/>
    <col min="11" max="11" width="10" customWidth="1"/>
    <col min="12" max="12" width="13" customWidth="1"/>
    <col min="13" max="13" width="15" customWidth="1"/>
    <col min="14" max="14" width="14" customWidth="1"/>
    <col min="15" max="15" width="10" customWidth="1"/>
    <col min="16" max="17" width="15" customWidth="1"/>
    <col min="18" max="18" width="16" customWidth="1"/>
    <col min="19" max="19" width="20.28515625" customWidth="1"/>
    <col min="20" max="20" width="13" customWidth="1"/>
    <col min="21" max="21" width="11" customWidth="1"/>
    <col min="23" max="23" width="13" customWidth="1"/>
    <col min="25" max="25" width="13.85546875" customWidth="1"/>
    <col min="26" max="26" width="16.7109375" customWidth="1"/>
    <col min="27" max="27" width="18.85546875" customWidth="1"/>
    <col min="28" max="28" width="13.7109375" customWidth="1"/>
    <col min="29" max="29" width="31.7109375" customWidth="1"/>
    <col min="30" max="30" width="14.42578125" customWidth="1"/>
    <col min="31" max="31" width="21.28515625" customWidth="1"/>
    <col min="32" max="32" width="14.28515625" customWidth="1"/>
    <col min="33" max="33" width="21.140625" customWidth="1"/>
    <col min="34" max="34" width="21.28515625" customWidth="1"/>
    <col min="35" max="35" width="18.140625" style="8" customWidth="1"/>
    <col min="36" max="36" width="29" customWidth="1"/>
    <col min="37" max="37" width="20.28515625" style="9" customWidth="1"/>
    <col min="38" max="38" width="18.42578125" customWidth="1"/>
  </cols>
  <sheetData>
    <row r="1" spans="1:38">
      <c r="A1" s="1" t="s">
        <v>61</v>
      </c>
      <c r="B1" s="10" t="s">
        <v>62</v>
      </c>
      <c r="C1" s="1" t="s">
        <v>63</v>
      </c>
      <c r="D1" s="1" t="s">
        <v>64</v>
      </c>
      <c r="E1" s="1" t="s">
        <v>65</v>
      </c>
      <c r="F1" s="1" t="s">
        <v>66</v>
      </c>
      <c r="G1" s="1" t="s">
        <v>67</v>
      </c>
      <c r="H1" s="1" t="s">
        <v>68</v>
      </c>
      <c r="I1" s="1" t="s">
        <v>69</v>
      </c>
      <c r="J1" s="1" t="s">
        <v>70</v>
      </c>
      <c r="K1" s="1" t="s">
        <v>71</v>
      </c>
      <c r="L1" s="1" t="s">
        <v>72</v>
      </c>
      <c r="M1" s="1" t="s">
        <v>73</v>
      </c>
      <c r="N1" s="1" t="s">
        <v>74</v>
      </c>
      <c r="O1" s="1" t="s">
        <v>75</v>
      </c>
      <c r="P1" s="1" t="s">
        <v>22</v>
      </c>
      <c r="Q1" s="20" t="s">
        <v>9234</v>
      </c>
      <c r="R1" s="1" t="s">
        <v>19</v>
      </c>
      <c r="S1" s="1" t="s">
        <v>55</v>
      </c>
      <c r="T1" s="1" t="s">
        <v>76</v>
      </c>
      <c r="U1" s="1" t="s">
        <v>58</v>
      </c>
      <c r="V1" t="s">
        <v>77</v>
      </c>
      <c r="W1" t="s">
        <v>78</v>
      </c>
      <c r="X1" t="s">
        <v>79</v>
      </c>
      <c r="Y1" t="s">
        <v>80</v>
      </c>
      <c r="Z1" t="s">
        <v>3</v>
      </c>
      <c r="AA1" t="s">
        <v>81</v>
      </c>
      <c r="AB1" t="s">
        <v>82</v>
      </c>
      <c r="AC1" t="s">
        <v>44</v>
      </c>
      <c r="AD1" t="s">
        <v>15</v>
      </c>
      <c r="AE1" t="s">
        <v>83</v>
      </c>
      <c r="AF1" t="s">
        <v>84</v>
      </c>
      <c r="AG1" t="s">
        <v>85</v>
      </c>
      <c r="AH1" t="s">
        <v>86</v>
      </c>
      <c r="AI1" s="8" t="s">
        <v>0</v>
      </c>
      <c r="AJ1" t="s">
        <v>33</v>
      </c>
      <c r="AK1" s="9" t="s">
        <v>87</v>
      </c>
      <c r="AL1" t="s">
        <v>9260</v>
      </c>
    </row>
    <row r="2" spans="1:38">
      <c r="A2" s="2" t="s">
        <v>88</v>
      </c>
      <c r="B2" s="11">
        <v>45642</v>
      </c>
      <c r="C2" s="2" t="s">
        <v>89</v>
      </c>
      <c r="D2" s="2" t="s">
        <v>90</v>
      </c>
      <c r="E2" s="2" t="s">
        <v>91</v>
      </c>
      <c r="F2" s="2" t="s">
        <v>92</v>
      </c>
      <c r="G2" s="2">
        <v>1</v>
      </c>
      <c r="H2" s="2">
        <v>749.84</v>
      </c>
      <c r="I2" s="2">
        <v>10</v>
      </c>
      <c r="J2" s="2">
        <v>74.98</v>
      </c>
      <c r="K2" s="2">
        <v>5</v>
      </c>
      <c r="L2" s="2">
        <v>33.74</v>
      </c>
      <c r="M2" s="2">
        <v>708.6</v>
      </c>
      <c r="N2" s="2">
        <v>496.67</v>
      </c>
      <c r="O2" s="2">
        <f t="shared" ref="O2:O65" si="0">(M2-N2-L2)</f>
        <v>178.19</v>
      </c>
      <c r="P2" s="2" t="s">
        <v>32</v>
      </c>
      <c r="Q2" s="2" t="str">
        <f t="shared" ref="Q2:Q65" si="1">TRIM(CLEAN(P2))</f>
        <v>UPI</v>
      </c>
      <c r="R2" s="2" t="s">
        <v>20</v>
      </c>
      <c r="S2" s="2" t="s">
        <v>56</v>
      </c>
      <c r="T2" s="2" t="s">
        <v>93</v>
      </c>
      <c r="U2" s="2" t="s">
        <v>59</v>
      </c>
      <c r="V2" t="str">
        <f>TEXT(tblSales[[#This Row],[Invoice Date]],"mmm")</f>
        <v>Dec</v>
      </c>
      <c r="W2">
        <f>MONTH(tblSales[[#This Row],[Invoice Date]])</f>
        <v>12</v>
      </c>
      <c r="X2">
        <f>YEAR(tblSales[[#This Row],[Invoice Date]])</f>
        <v>2024</v>
      </c>
      <c r="Y2" t="str">
        <f>TEXT(tblSales[[#This Row],[Invoice Date]],"mmm-yyyy")</f>
        <v>Dec-2024</v>
      </c>
      <c r="Z2" t="str">
        <f>_xlfn.XLOOKUP(tblSales[[#This Row],[Product_ID]],Products!$A:$A,Products!$C:$C,"Women Dresses")</f>
        <v>Women Kurtis</v>
      </c>
      <c r="AA2" t="str">
        <f>_xlfn.XLOOKUP(tblSales[[#This Row],[Product_ID]],Products!$A:$A,Products!$D:$D,"Unknown")</f>
        <v>A-Line Kurti</v>
      </c>
      <c r="AB2" t="str">
        <f>_xlfn.XLOOKUP(tblSales[[#This Row],[Product_ID]],Products!$A:$A,Products!$E:$E,"Unknown")</f>
        <v>Pepe Jeans</v>
      </c>
      <c r="AC2" t="str">
        <f>_xlfn.XLOOKUP(tblSales[[#This Row],[Store_ID]],Stores!$A:$A,Stores!$B:$B,"Unknown")</f>
        <v>TrendMart Vijayawada High Street</v>
      </c>
      <c r="AD2" t="str">
        <f>_xlfn.XLOOKUP(tblSales[[#This Row],[Store_ID]],Stores!$A:$A,Stores!$E:$E,"Unknown")</f>
        <v>South Zone 3</v>
      </c>
      <c r="AE2" t="str">
        <f>_xlfn.XLOOKUP(tblSales[[#This Row],[Customer_ID]],Customers!$A:$A,Customers!$B:$B,"Unknown")</f>
        <v>Dhruv Achari</v>
      </c>
      <c r="AF2" t="str">
        <f>_xlfn.XLOOKUP(tblSales[[#This Row],[Customer_ID]],Customers!$A:$A,Customers!$J:$J,"Unknown")</f>
        <v>Regular</v>
      </c>
      <c r="AG2" t="str">
        <f>_xlfn.XLOOKUP(tblSales[[#This Row],[Employee_ID]],Employees!$A:$A,Employees!$B:$B,"Unknown")</f>
        <v>Manoj Ramachandran</v>
      </c>
      <c r="AH2">
        <f>IF(MONTH(tblSales[[#This Row],[Invoice Date]])&gt;=4,MONTH(tblSales[[#This Row],[Invoice Date]]),MONTH(tblSales[[#This Row],[Invoice Date]])+12)</f>
        <v>12</v>
      </c>
      <c r="AI2" s="8">
        <f>DATE(YEAR(tblSales[[#This Row],[Invoice Date]]),MONTH(tblSales[[#This Row],[Invoice Date]]),1)</f>
        <v>45627</v>
      </c>
      <c r="AJ2" t="str">
        <f>_xlfn.XLOOKUP(tblSales[[#This Row],[Product_ID]],Products!$A:$A,Products!$B:$B,"Unknown")</f>
        <v>Pepe Jeans A-Line Kurti White</v>
      </c>
      <c r="AK2" s="9">
        <f>IFERROR(tblSales[[#This Row],[Profit]]/tblSales[[#This Row],[Sales Amount]],0)</f>
        <v>0.25146768275472764</v>
      </c>
      <c r="AL2" t="str">
        <f>IF(tblSales[[#This Row],[Discount %]]&lt;=5,"0-5%",
IF(tblSales[[#This Row],[Discount %]]&lt;=10,"5-10%",
IF(tblSales[[#This Row],[Discount %]]&lt;=15,"10-15%",
IF(tblSales[[#This Row],[Discount %]]&lt;=20,"15-20%","20%+"))))</f>
        <v>5-10%</v>
      </c>
    </row>
    <row r="3" spans="1:38">
      <c r="A3" s="2" t="s">
        <v>94</v>
      </c>
      <c r="B3" s="11">
        <v>45578</v>
      </c>
      <c r="C3" s="2" t="s">
        <v>95</v>
      </c>
      <c r="D3" s="2" t="s">
        <v>96</v>
      </c>
      <c r="E3" s="2" t="s">
        <v>97</v>
      </c>
      <c r="F3" s="2" t="s">
        <v>98</v>
      </c>
      <c r="G3" s="2">
        <v>2</v>
      </c>
      <c r="H3" s="2">
        <v>909.55</v>
      </c>
      <c r="I3" s="2">
        <v>25</v>
      </c>
      <c r="J3" s="2">
        <v>454.77</v>
      </c>
      <c r="K3" s="2">
        <v>5</v>
      </c>
      <c r="L3" s="2">
        <v>68.22</v>
      </c>
      <c r="M3" s="2">
        <v>1432.55</v>
      </c>
      <c r="N3" s="2">
        <v>984.22</v>
      </c>
      <c r="O3" s="2">
        <f t="shared" si="0"/>
        <v>380.1099999999999</v>
      </c>
      <c r="P3" s="2" t="s">
        <v>29</v>
      </c>
      <c r="Q3" s="2" t="str">
        <f t="shared" si="1"/>
        <v>Debit Card</v>
      </c>
      <c r="R3" s="2" t="s">
        <v>21</v>
      </c>
      <c r="S3" s="2" t="s">
        <v>56</v>
      </c>
      <c r="T3" s="2" t="s">
        <v>99</v>
      </c>
      <c r="U3" s="2" t="s">
        <v>60</v>
      </c>
      <c r="V3" t="str">
        <f>TEXT(tblSales[[#This Row],[Invoice Date]],"mmm")</f>
        <v>Oct</v>
      </c>
      <c r="W3">
        <f>MONTH(tblSales[[#This Row],[Invoice Date]])</f>
        <v>10</v>
      </c>
      <c r="X3">
        <f>YEAR(tblSales[[#This Row],[Invoice Date]])</f>
        <v>2024</v>
      </c>
      <c r="Y3" t="str">
        <f>TEXT(tblSales[[#This Row],[Invoice Date]],"mmm-yyyy")</f>
        <v>Oct-2024</v>
      </c>
      <c r="Z3" t="str">
        <f>_xlfn.XLOOKUP(tblSales[[#This Row],[Product_ID]],Products!$A:$A,Products!$C:$C,"Women Dresses")</f>
        <v>Men T-Shirts</v>
      </c>
      <c r="AA3" t="str">
        <f>_xlfn.XLOOKUP(tblSales[[#This Row],[Product_ID]],Products!$A:$A,Products!$D:$D,"Unknown")</f>
        <v>Round Neck</v>
      </c>
      <c r="AB3" t="str">
        <f>_xlfn.XLOOKUP(tblSales[[#This Row],[Product_ID]],Products!$A:$A,Products!$E:$E,"Unknown")</f>
        <v>Reebok</v>
      </c>
      <c r="AC3" t="str">
        <f>_xlfn.XLOOKUP(tblSales[[#This Row],[Store_ID]],Stores!$A:$A,Stores!$B:$B,"Unknown")</f>
        <v>TrendMart Tirunelveli High Street</v>
      </c>
      <c r="AD3" t="str">
        <f>_xlfn.XLOOKUP(tblSales[[#This Row],[Store_ID]],Stores!$A:$A,Stores!$E:$E,"Unknown")</f>
        <v>South Zone 1</v>
      </c>
      <c r="AE3" t="str">
        <f>_xlfn.XLOOKUP(tblSales[[#This Row],[Customer_ID]],Customers!$A:$A,Customers!$B:$B,"Unknown")</f>
        <v>Ashok Menon</v>
      </c>
      <c r="AF3" t="str">
        <f>_xlfn.XLOOKUP(tblSales[[#This Row],[Customer_ID]],Customers!$A:$A,Customers!$J:$J,"Unknown")</f>
        <v>Regular</v>
      </c>
      <c r="AG3" t="str">
        <f>_xlfn.XLOOKUP(tblSales[[#This Row],[Employee_ID]],Employees!$A:$A,Employees!$B:$B,"Unknown")</f>
        <v>Deepthi Iyengar</v>
      </c>
      <c r="AH3">
        <f>IF(MONTH(tblSales[[#This Row],[Invoice Date]])&gt;=4,MONTH(tblSales[[#This Row],[Invoice Date]]),MONTH(tblSales[[#This Row],[Invoice Date]])+12)</f>
        <v>10</v>
      </c>
      <c r="AI3" s="8">
        <f>DATE(YEAR(tblSales[[#This Row],[Invoice Date]]),MONTH(tblSales[[#This Row],[Invoice Date]]),1)</f>
        <v>45566</v>
      </c>
      <c r="AJ3" t="str">
        <f>_xlfn.XLOOKUP(tblSales[[#This Row],[Product_ID]],Products!$A:$A,Products!$B:$B,"Unknown")</f>
        <v>Reebok Round Neck Sky Blue</v>
      </c>
      <c r="AK3" s="9">
        <f>IFERROR(tblSales[[#This Row],[Profit]]/tblSales[[#This Row],[Sales Amount]],0)</f>
        <v>0.26533803357648944</v>
      </c>
      <c r="AL3" t="str">
        <f>IF(tblSales[[#This Row],[Discount %]]&lt;=5,"0-5%",
IF(tblSales[[#This Row],[Discount %]]&lt;=10,"5-10%",
IF(tblSales[[#This Row],[Discount %]]&lt;=15,"10-15%",
IF(tblSales[[#This Row],[Discount %]]&lt;=20,"15-20%","20%+"))))</f>
        <v>20%+</v>
      </c>
    </row>
    <row r="4" spans="1:38">
      <c r="A4" s="2" t="s">
        <v>100</v>
      </c>
      <c r="B4" s="11">
        <v>45657</v>
      </c>
      <c r="C4" s="2" t="s">
        <v>101</v>
      </c>
      <c r="D4" s="2" t="s">
        <v>102</v>
      </c>
      <c r="E4" s="2" t="s">
        <v>103</v>
      </c>
      <c r="F4" s="2" t="s">
        <v>104</v>
      </c>
      <c r="G4" s="2">
        <v>2</v>
      </c>
      <c r="H4" s="2">
        <v>3872.21</v>
      </c>
      <c r="I4" s="2">
        <v>0</v>
      </c>
      <c r="J4" s="2">
        <v>0</v>
      </c>
      <c r="K4" s="2">
        <v>12</v>
      </c>
      <c r="L4" s="2">
        <v>929.33</v>
      </c>
      <c r="M4" s="2">
        <v>8673.75</v>
      </c>
      <c r="N4" s="2">
        <v>5267.12</v>
      </c>
      <c r="O4" s="2">
        <f t="shared" si="0"/>
        <v>2477.3000000000002</v>
      </c>
      <c r="P4" s="2" t="s">
        <v>29</v>
      </c>
      <c r="Q4" s="2" t="str">
        <f t="shared" si="1"/>
        <v>Debit Card</v>
      </c>
      <c r="R4" s="2" t="s">
        <v>21</v>
      </c>
      <c r="S4" s="2" t="s">
        <v>56</v>
      </c>
      <c r="T4" s="2" t="s">
        <v>105</v>
      </c>
      <c r="U4" s="2" t="s">
        <v>59</v>
      </c>
      <c r="V4" t="str">
        <f>TEXT(tblSales[[#This Row],[Invoice Date]],"mmm")</f>
        <v>Dec</v>
      </c>
      <c r="W4">
        <f>MONTH(tblSales[[#This Row],[Invoice Date]])</f>
        <v>12</v>
      </c>
      <c r="X4">
        <f>YEAR(tblSales[[#This Row],[Invoice Date]])</f>
        <v>2024</v>
      </c>
      <c r="Y4" t="str">
        <f>TEXT(tblSales[[#This Row],[Invoice Date]],"mmm-yyyy")</f>
        <v>Dec-2024</v>
      </c>
      <c r="Z4" t="str">
        <f>_xlfn.XLOOKUP(tblSales[[#This Row],[Product_ID]],Products!$A:$A,Products!$C:$C,"Women Dresses")</f>
        <v>Women Sarees</v>
      </c>
      <c r="AA4" t="str">
        <f>_xlfn.XLOOKUP(tblSales[[#This Row],[Product_ID]],Products!$A:$A,Products!$D:$D,"Unknown")</f>
        <v>Georgette Saree</v>
      </c>
      <c r="AB4" t="str">
        <f>_xlfn.XLOOKUP(tblSales[[#This Row],[Product_ID]],Products!$A:$A,Products!$E:$E,"Unknown")</f>
        <v>Westside</v>
      </c>
      <c r="AC4" t="str">
        <f>_xlfn.XLOOKUP(tblSales[[#This Row],[Store_ID]],Stores!$A:$A,Stores!$B:$B,"Unknown")</f>
        <v>TrendMart Tirupati Standard</v>
      </c>
      <c r="AD4" t="str">
        <f>_xlfn.XLOOKUP(tblSales[[#This Row],[Store_ID]],Stores!$A:$A,Stores!$E:$E,"Unknown")</f>
        <v>South Zone 3</v>
      </c>
      <c r="AE4" t="str">
        <f>_xlfn.XLOOKUP(tblSales[[#This Row],[Customer_ID]],Customers!$A:$A,Customers!$B:$B,"Unknown")</f>
        <v>Deepthi Sundaram</v>
      </c>
      <c r="AF4" t="str">
        <f>_xlfn.XLOOKUP(tblSales[[#This Row],[Customer_ID]],Customers!$A:$A,Customers!$J:$J,"Unknown")</f>
        <v>Silver</v>
      </c>
      <c r="AG4" t="str">
        <f>_xlfn.XLOOKUP(tblSales[[#This Row],[Employee_ID]],Employees!$A:$A,Employees!$B:$B,"Unknown")</f>
        <v>Meena Krishnan</v>
      </c>
      <c r="AH4">
        <f>IF(MONTH(tblSales[[#This Row],[Invoice Date]])&gt;=4,MONTH(tblSales[[#This Row],[Invoice Date]]),MONTH(tblSales[[#This Row],[Invoice Date]])+12)</f>
        <v>12</v>
      </c>
      <c r="AI4" s="8">
        <f>DATE(YEAR(tblSales[[#This Row],[Invoice Date]]),MONTH(tblSales[[#This Row],[Invoice Date]]),1)</f>
        <v>45627</v>
      </c>
      <c r="AJ4" t="str">
        <f>_xlfn.XLOOKUP(tblSales[[#This Row],[Product_ID]],Products!$A:$A,Products!$B:$B,"Unknown")</f>
        <v>Westside Georgette Saree White</v>
      </c>
      <c r="AK4" s="9">
        <f>IFERROR(tblSales[[#This Row],[Profit]]/tblSales[[#This Row],[Sales Amount]],0)</f>
        <v>0.28560887735985013</v>
      </c>
      <c r="AL4" t="str">
        <f>IF(tblSales[[#This Row],[Discount %]]&lt;=5,"0-5%",
IF(tblSales[[#This Row],[Discount %]]&lt;=10,"5-10%",
IF(tblSales[[#This Row],[Discount %]]&lt;=15,"10-15%",
IF(tblSales[[#This Row],[Discount %]]&lt;=20,"15-20%","20%+"))))</f>
        <v>0-5%</v>
      </c>
    </row>
    <row r="5" spans="1:38">
      <c r="A5" s="2" t="s">
        <v>106</v>
      </c>
      <c r="B5" s="11">
        <v>45437</v>
      </c>
      <c r="C5" s="2" t="s">
        <v>107</v>
      </c>
      <c r="D5" s="2" t="s">
        <v>108</v>
      </c>
      <c r="E5" s="2" t="s">
        <v>109</v>
      </c>
      <c r="F5" s="2" t="s">
        <v>110</v>
      </c>
      <c r="G5" s="2">
        <v>4</v>
      </c>
      <c r="H5" s="2">
        <v>4857.75</v>
      </c>
      <c r="I5" s="2">
        <v>20</v>
      </c>
      <c r="J5" s="2">
        <v>3886.2</v>
      </c>
      <c r="K5" s="2">
        <v>12</v>
      </c>
      <c r="L5" s="2">
        <v>1865.38</v>
      </c>
      <c r="M5" s="2">
        <v>17410.18</v>
      </c>
      <c r="N5" s="2">
        <v>13483.2</v>
      </c>
      <c r="O5" s="2">
        <f t="shared" si="0"/>
        <v>2061.5999999999995</v>
      </c>
      <c r="P5" s="2" t="s">
        <v>32</v>
      </c>
      <c r="Q5" s="2" t="str">
        <f t="shared" si="1"/>
        <v>UPI</v>
      </c>
      <c r="R5" s="2" t="s">
        <v>21</v>
      </c>
      <c r="S5" s="2" t="s">
        <v>56</v>
      </c>
      <c r="T5" s="2" t="s">
        <v>111</v>
      </c>
      <c r="U5" s="2" t="s">
        <v>60</v>
      </c>
      <c r="V5" t="str">
        <f>TEXT(tblSales[[#This Row],[Invoice Date]],"mmm")</f>
        <v>May</v>
      </c>
      <c r="W5">
        <f>MONTH(tblSales[[#This Row],[Invoice Date]])</f>
        <v>5</v>
      </c>
      <c r="X5">
        <f>YEAR(tblSales[[#This Row],[Invoice Date]])</f>
        <v>2024</v>
      </c>
      <c r="Y5" t="str">
        <f>TEXT(tblSales[[#This Row],[Invoice Date]],"mmm-yyyy")</f>
        <v>May-2024</v>
      </c>
      <c r="Z5" t="str">
        <f>_xlfn.XLOOKUP(tblSales[[#This Row],[Product_ID]],Products!$A:$A,Products!$C:$C,"Women Dresses")</f>
        <v>Women Sarees</v>
      </c>
      <c r="AA5" t="str">
        <f>_xlfn.XLOOKUP(tblSales[[#This Row],[Product_ID]],Products!$A:$A,Products!$D:$D,"Unknown")</f>
        <v>Printed Saree</v>
      </c>
      <c r="AB5" t="str">
        <f>_xlfn.XLOOKUP(tblSales[[#This Row],[Product_ID]],Products!$A:$A,Products!$E:$E,"Unknown")</f>
        <v>Max Fashion</v>
      </c>
      <c r="AC5" t="str">
        <f>_xlfn.XLOOKUP(tblSales[[#This Row],[Store_ID]],Stores!$A:$A,Stores!$B:$B,"Unknown")</f>
        <v>TrendMart Vellore Standard</v>
      </c>
      <c r="AD5" t="str">
        <f>_xlfn.XLOOKUP(tblSales[[#This Row],[Store_ID]],Stores!$A:$A,Stores!$E:$E,"Unknown")</f>
        <v>South Zone 1</v>
      </c>
      <c r="AE5" t="str">
        <f>_xlfn.XLOOKUP(tblSales[[#This Row],[Customer_ID]],Customers!$A:$A,Customers!$B:$B,"Unknown")</f>
        <v>Manoj Varma</v>
      </c>
      <c r="AF5" t="str">
        <f>_xlfn.XLOOKUP(tblSales[[#This Row],[Customer_ID]],Customers!$A:$A,Customers!$J:$J,"Unknown")</f>
        <v>Regular</v>
      </c>
      <c r="AG5" t="str">
        <f>_xlfn.XLOOKUP(tblSales[[#This Row],[Employee_ID]],Employees!$A:$A,Employees!$B:$B,"Unknown")</f>
        <v>Jyothi Prasad</v>
      </c>
      <c r="AH5">
        <f>IF(MONTH(tblSales[[#This Row],[Invoice Date]])&gt;=4,MONTH(tblSales[[#This Row],[Invoice Date]]),MONTH(tblSales[[#This Row],[Invoice Date]])+12)</f>
        <v>5</v>
      </c>
      <c r="AI5" s="8">
        <f>DATE(YEAR(tblSales[[#This Row],[Invoice Date]]),MONTH(tblSales[[#This Row],[Invoice Date]]),1)</f>
        <v>45413</v>
      </c>
      <c r="AJ5" t="str">
        <f>_xlfn.XLOOKUP(tblSales[[#This Row],[Product_ID]],Products!$A:$A,Products!$B:$B,"Unknown")</f>
        <v>Max Fashion Printed Saree Brown</v>
      </c>
      <c r="AK5" s="9">
        <f>IFERROR(tblSales[[#This Row],[Profit]]/tblSales[[#This Row],[Sales Amount]],0)</f>
        <v>0.11841347992955842</v>
      </c>
      <c r="AL5" t="str">
        <f>IF(tblSales[[#This Row],[Discount %]]&lt;=5,"0-5%",
IF(tblSales[[#This Row],[Discount %]]&lt;=10,"5-10%",
IF(tblSales[[#This Row],[Discount %]]&lt;=15,"10-15%",
IF(tblSales[[#This Row],[Discount %]]&lt;=20,"15-20%","20%+"))))</f>
        <v>15-20%</v>
      </c>
    </row>
    <row r="6" spans="1:38">
      <c r="A6" s="2" t="s">
        <v>112</v>
      </c>
      <c r="B6" s="11">
        <v>45487</v>
      </c>
      <c r="C6" s="2" t="s">
        <v>113</v>
      </c>
      <c r="D6" s="2" t="s">
        <v>114</v>
      </c>
      <c r="E6" s="2" t="s">
        <v>115</v>
      </c>
      <c r="F6" s="2" t="s">
        <v>116</v>
      </c>
      <c r="G6" s="2">
        <v>1</v>
      </c>
      <c r="H6" s="2">
        <v>874.25</v>
      </c>
      <c r="I6" s="2">
        <v>0</v>
      </c>
      <c r="J6" s="2">
        <v>0</v>
      </c>
      <c r="K6" s="2">
        <v>5</v>
      </c>
      <c r="L6" s="2">
        <v>43.71</v>
      </c>
      <c r="M6" s="2">
        <v>917.96</v>
      </c>
      <c r="N6" s="2">
        <v>539.76</v>
      </c>
      <c r="O6" s="2">
        <f t="shared" si="0"/>
        <v>334.49000000000007</v>
      </c>
      <c r="P6" s="2" t="s">
        <v>28</v>
      </c>
      <c r="Q6" s="2" t="str">
        <f t="shared" si="1"/>
        <v>Credit Card</v>
      </c>
      <c r="R6" s="2" t="s">
        <v>20</v>
      </c>
      <c r="S6" s="2" t="s">
        <v>56</v>
      </c>
      <c r="T6" s="2" t="s">
        <v>117</v>
      </c>
      <c r="U6" s="2" t="s">
        <v>60</v>
      </c>
      <c r="V6" t="str">
        <f>TEXT(tblSales[[#This Row],[Invoice Date]],"mmm")</f>
        <v>Jul</v>
      </c>
      <c r="W6">
        <f>MONTH(tblSales[[#This Row],[Invoice Date]])</f>
        <v>7</v>
      </c>
      <c r="X6">
        <f>YEAR(tblSales[[#This Row],[Invoice Date]])</f>
        <v>2024</v>
      </c>
      <c r="Y6" t="str">
        <f>TEXT(tblSales[[#This Row],[Invoice Date]],"mmm-yyyy")</f>
        <v>Jul-2024</v>
      </c>
      <c r="Z6" t="str">
        <f>_xlfn.XLOOKUP(tblSales[[#This Row],[Product_ID]],Products!$A:$A,Products!$C:$C,"Women Dresses")</f>
        <v>Women Kurtis</v>
      </c>
      <c r="AA6" t="str">
        <f>_xlfn.XLOOKUP(tblSales[[#This Row],[Product_ID]],Products!$A:$A,Products!$D:$D,"Unknown")</f>
        <v>Printed Kurti</v>
      </c>
      <c r="AB6" t="str">
        <f>_xlfn.XLOOKUP(tblSales[[#This Row],[Product_ID]],Products!$A:$A,Products!$E:$E,"Unknown")</f>
        <v>Reebok</v>
      </c>
      <c r="AC6" t="str">
        <f>_xlfn.XLOOKUP(tblSales[[#This Row],[Store_ID]],Stores!$A:$A,Stores!$B:$B,"Unknown")</f>
        <v>TrendMart Thoothukudi Flagship</v>
      </c>
      <c r="AD6" t="str">
        <f>_xlfn.XLOOKUP(tblSales[[#This Row],[Store_ID]],Stores!$A:$A,Stores!$E:$E,"Unknown")</f>
        <v>South Zone 1</v>
      </c>
      <c r="AE6" t="str">
        <f>_xlfn.XLOOKUP(tblSales[[#This Row],[Customer_ID]],Customers!$A:$A,Customers!$B:$B,"Unknown")</f>
        <v>Gayathri Srinivasan</v>
      </c>
      <c r="AF6" t="str">
        <f>_xlfn.XLOOKUP(tblSales[[#This Row],[Customer_ID]],Customers!$A:$A,Customers!$J:$J,"Unknown")</f>
        <v>Regular</v>
      </c>
      <c r="AG6" t="str">
        <f>_xlfn.XLOOKUP(tblSales[[#This Row],[Employee_ID]],Employees!$A:$A,Employees!$B:$B,"Unknown")</f>
        <v>Padma Gounder</v>
      </c>
      <c r="AH6">
        <f>IF(MONTH(tblSales[[#This Row],[Invoice Date]])&gt;=4,MONTH(tblSales[[#This Row],[Invoice Date]]),MONTH(tblSales[[#This Row],[Invoice Date]])+12)</f>
        <v>7</v>
      </c>
      <c r="AI6" s="8">
        <f>DATE(YEAR(tblSales[[#This Row],[Invoice Date]]),MONTH(tblSales[[#This Row],[Invoice Date]]),1)</f>
        <v>45474</v>
      </c>
      <c r="AJ6" t="str">
        <f>_xlfn.XLOOKUP(tblSales[[#This Row],[Product_ID]],Products!$A:$A,Products!$B:$B,"Unknown")</f>
        <v>Reebok Printed Kurti Wine</v>
      </c>
      <c r="AK6" s="9">
        <f>IFERROR(tblSales[[#This Row],[Profit]]/tblSales[[#This Row],[Sales Amount]],0)</f>
        <v>0.36438406902261544</v>
      </c>
      <c r="AL6" t="str">
        <f>IF(tblSales[[#This Row],[Discount %]]&lt;=5,"0-5%",
IF(tblSales[[#This Row],[Discount %]]&lt;=10,"5-10%",
IF(tblSales[[#This Row],[Discount %]]&lt;=15,"10-15%",
IF(tblSales[[#This Row],[Discount %]]&lt;=20,"15-20%","20%+"))))</f>
        <v>0-5%</v>
      </c>
    </row>
    <row r="7" spans="1:38">
      <c r="A7" s="2" t="s">
        <v>118</v>
      </c>
      <c r="B7" s="11">
        <v>45704</v>
      </c>
      <c r="C7" s="2" t="s">
        <v>119</v>
      </c>
      <c r="D7" s="2" t="s">
        <v>120</v>
      </c>
      <c r="E7" s="2" t="s">
        <v>121</v>
      </c>
      <c r="F7" s="2" t="s">
        <v>122</v>
      </c>
      <c r="G7" s="2">
        <v>2</v>
      </c>
      <c r="H7" s="2">
        <v>3390.61</v>
      </c>
      <c r="I7" s="2">
        <v>30</v>
      </c>
      <c r="J7" s="2">
        <v>2034.37</v>
      </c>
      <c r="K7" s="2">
        <v>12</v>
      </c>
      <c r="L7" s="2">
        <v>569.62</v>
      </c>
      <c r="M7" s="2">
        <v>5316.47</v>
      </c>
      <c r="N7" s="2">
        <v>4849.24</v>
      </c>
      <c r="O7" s="2">
        <f t="shared" si="0"/>
        <v>-102.38999999999953</v>
      </c>
      <c r="P7" s="2" t="s">
        <v>28</v>
      </c>
      <c r="Q7" s="2" t="str">
        <f t="shared" si="1"/>
        <v>Credit Card</v>
      </c>
      <c r="R7" s="2" t="s">
        <v>20</v>
      </c>
      <c r="S7" s="2" t="s">
        <v>56</v>
      </c>
      <c r="T7" s="2" t="s">
        <v>123</v>
      </c>
      <c r="U7" s="2" t="s">
        <v>60</v>
      </c>
      <c r="V7" t="str">
        <f>TEXT(tblSales[[#This Row],[Invoice Date]],"mmm")</f>
        <v>Feb</v>
      </c>
      <c r="W7">
        <f>MONTH(tblSales[[#This Row],[Invoice Date]])</f>
        <v>2</v>
      </c>
      <c r="X7">
        <f>YEAR(tblSales[[#This Row],[Invoice Date]])</f>
        <v>2025</v>
      </c>
      <c r="Y7" t="str">
        <f>TEXT(tblSales[[#This Row],[Invoice Date]],"mmm-yyyy")</f>
        <v>Feb-2025</v>
      </c>
      <c r="Z7" t="str">
        <f>_xlfn.XLOOKUP(tblSales[[#This Row],[Product_ID]],Products!$A:$A,Products!$C:$C,"Women Dresses")</f>
        <v>Footwear</v>
      </c>
      <c r="AA7" t="str">
        <f>_xlfn.XLOOKUP(tblSales[[#This Row],[Product_ID]],Products!$A:$A,Products!$D:$D,"Unknown")</f>
        <v>Formal Shoes</v>
      </c>
      <c r="AB7" t="str">
        <f>_xlfn.XLOOKUP(tblSales[[#This Row],[Product_ID]],Products!$A:$A,Products!$E:$E,"Unknown")</f>
        <v>US Polo Assn</v>
      </c>
      <c r="AC7" t="str">
        <f>_xlfn.XLOOKUP(tblSales[[#This Row],[Store_ID]],Stores!$A:$A,Stores!$B:$B,"Unknown")</f>
        <v>TrendMart Kurnool High Street</v>
      </c>
      <c r="AD7" t="str">
        <f>_xlfn.XLOOKUP(tblSales[[#This Row],[Store_ID]],Stores!$A:$A,Stores!$E:$E,"Unknown")</f>
        <v>South Zone 3</v>
      </c>
      <c r="AE7" t="str">
        <f>_xlfn.XLOOKUP(tblSales[[#This Row],[Customer_ID]],Customers!$A:$A,Customers!$B:$B,"Unknown")</f>
        <v>Hari Kamath</v>
      </c>
      <c r="AF7" t="str">
        <f>_xlfn.XLOOKUP(tblSales[[#This Row],[Customer_ID]],Customers!$A:$A,Customers!$J:$J,"Unknown")</f>
        <v>Platinum</v>
      </c>
      <c r="AG7" t="str">
        <f>_xlfn.XLOOKUP(tblSales[[#This Row],[Employee_ID]],Employees!$A:$A,Employees!$B:$B,"Unknown")</f>
        <v>Rahul Krishnan</v>
      </c>
      <c r="AH7">
        <f>IF(MONTH(tblSales[[#This Row],[Invoice Date]])&gt;=4,MONTH(tblSales[[#This Row],[Invoice Date]]),MONTH(tblSales[[#This Row],[Invoice Date]])+12)</f>
        <v>14</v>
      </c>
      <c r="AI7" s="8">
        <f>DATE(YEAR(tblSales[[#This Row],[Invoice Date]]),MONTH(tblSales[[#This Row],[Invoice Date]]),1)</f>
        <v>45689</v>
      </c>
      <c r="AJ7" t="str">
        <f>_xlfn.XLOOKUP(tblSales[[#This Row],[Product_ID]],Products!$A:$A,Products!$B:$B,"Unknown")</f>
        <v>US Polo Assn Formal Shoes Red</v>
      </c>
      <c r="AK7" s="9">
        <f>IFERROR(tblSales[[#This Row],[Profit]]/tblSales[[#This Row],[Sales Amount]],0)</f>
        <v>-1.925901961263762E-2</v>
      </c>
      <c r="AL7" t="str">
        <f>IF(tblSales[[#This Row],[Discount %]]&lt;=5,"0-5%",
IF(tblSales[[#This Row],[Discount %]]&lt;=10,"5-10%",
IF(tblSales[[#This Row],[Discount %]]&lt;=15,"10-15%",
IF(tblSales[[#This Row],[Discount %]]&lt;=20,"15-20%","20%+"))))</f>
        <v>20%+</v>
      </c>
    </row>
    <row r="8" spans="1:38">
      <c r="A8" s="2" t="s">
        <v>124</v>
      </c>
      <c r="B8" s="11">
        <v>45457</v>
      </c>
      <c r="C8" s="2" t="s">
        <v>125</v>
      </c>
      <c r="D8" s="2" t="s">
        <v>126</v>
      </c>
      <c r="E8" s="2" t="s">
        <v>127</v>
      </c>
      <c r="F8" s="2" t="s">
        <v>128</v>
      </c>
      <c r="G8" s="2">
        <v>4</v>
      </c>
      <c r="H8" s="2">
        <v>1474.99</v>
      </c>
      <c r="I8" s="2">
        <v>0</v>
      </c>
      <c r="J8" s="2">
        <v>0</v>
      </c>
      <c r="K8" s="2">
        <v>12</v>
      </c>
      <c r="L8" s="2">
        <v>708</v>
      </c>
      <c r="M8" s="2">
        <v>6607.96</v>
      </c>
      <c r="N8" s="2">
        <v>4594.6400000000003</v>
      </c>
      <c r="O8" s="2">
        <f t="shared" si="0"/>
        <v>1305.3199999999997</v>
      </c>
      <c r="P8" s="2" t="s">
        <v>27</v>
      </c>
      <c r="Q8" s="2" t="str">
        <f t="shared" si="1"/>
        <v>Cash</v>
      </c>
      <c r="R8" s="2" t="s">
        <v>20</v>
      </c>
      <c r="S8" s="2" t="s">
        <v>56</v>
      </c>
      <c r="T8" s="2" t="s">
        <v>129</v>
      </c>
      <c r="U8" s="2" t="s">
        <v>59</v>
      </c>
      <c r="V8" t="str">
        <f>TEXT(tblSales[[#This Row],[Invoice Date]],"mmm")</f>
        <v>Jun</v>
      </c>
      <c r="W8">
        <f>MONTH(tblSales[[#This Row],[Invoice Date]])</f>
        <v>6</v>
      </c>
      <c r="X8">
        <f>YEAR(tblSales[[#This Row],[Invoice Date]])</f>
        <v>2024</v>
      </c>
      <c r="Y8" t="str">
        <f>TEXT(tblSales[[#This Row],[Invoice Date]],"mmm-yyyy")</f>
        <v>Jun-2024</v>
      </c>
      <c r="Z8" t="str">
        <f>_xlfn.XLOOKUP(tblSales[[#This Row],[Product_ID]],Products!$A:$A,Products!$C:$C,"Women Dresses")</f>
        <v>Sportswear</v>
      </c>
      <c r="AA8" t="str">
        <f>_xlfn.XLOOKUP(tblSales[[#This Row],[Product_ID]],Products!$A:$A,Products!$D:$D,"Unknown")</f>
        <v>Track Suit</v>
      </c>
      <c r="AB8" t="str">
        <f>_xlfn.XLOOKUP(tblSales[[#This Row],[Product_ID]],Products!$A:$A,Products!$E:$E,"Unknown")</f>
        <v>US Polo Assn</v>
      </c>
      <c r="AC8" t="str">
        <f>_xlfn.XLOOKUP(tblSales[[#This Row],[Store_ID]],Stores!$A:$A,Stores!$B:$B,"Unknown")</f>
        <v>TrendMart Vijayawada Standard</v>
      </c>
      <c r="AD8" t="str">
        <f>_xlfn.XLOOKUP(tblSales[[#This Row],[Store_ID]],Stores!$A:$A,Stores!$E:$E,"Unknown")</f>
        <v>South Zone 3</v>
      </c>
      <c r="AE8" t="str">
        <f>_xlfn.XLOOKUP(tblSales[[#This Row],[Customer_ID]],Customers!$A:$A,Customers!$B:$B,"Unknown")</f>
        <v>Yamini Srinivasan</v>
      </c>
      <c r="AF8" t="str">
        <f>_xlfn.XLOOKUP(tblSales[[#This Row],[Customer_ID]],Customers!$A:$A,Customers!$J:$J,"Unknown")</f>
        <v>Silver</v>
      </c>
      <c r="AG8" t="str">
        <f>_xlfn.XLOOKUP(tblSales[[#This Row],[Employee_ID]],Employees!$A:$A,Employees!$B:$B,"Unknown")</f>
        <v>Praveen Gupta</v>
      </c>
      <c r="AH8">
        <f>IF(MONTH(tblSales[[#This Row],[Invoice Date]])&gt;=4,MONTH(tblSales[[#This Row],[Invoice Date]]),MONTH(tblSales[[#This Row],[Invoice Date]])+12)</f>
        <v>6</v>
      </c>
      <c r="AI8" s="8">
        <f>DATE(YEAR(tblSales[[#This Row],[Invoice Date]]),MONTH(tblSales[[#This Row],[Invoice Date]]),1)</f>
        <v>45444</v>
      </c>
      <c r="AJ8" t="str">
        <f>_xlfn.XLOOKUP(tblSales[[#This Row],[Product_ID]],Products!$A:$A,Products!$B:$B,"Unknown")</f>
        <v>US Polo Assn Track Suit Maroon</v>
      </c>
      <c r="AK8" s="9">
        <f>IFERROR(tblSales[[#This Row],[Profit]]/tblSales[[#This Row],[Sales Amount]],0)</f>
        <v>0.19753751536026243</v>
      </c>
      <c r="AL8" t="str">
        <f>IF(tblSales[[#This Row],[Discount %]]&lt;=5,"0-5%",
IF(tblSales[[#This Row],[Discount %]]&lt;=10,"5-10%",
IF(tblSales[[#This Row],[Discount %]]&lt;=15,"10-15%",
IF(tblSales[[#This Row],[Discount %]]&lt;=20,"15-20%","20%+"))))</f>
        <v>0-5%</v>
      </c>
    </row>
    <row r="9" spans="1:38">
      <c r="A9" s="2" t="s">
        <v>130</v>
      </c>
      <c r="B9" s="11">
        <v>45678</v>
      </c>
      <c r="C9" s="2" t="s">
        <v>131</v>
      </c>
      <c r="D9" s="2" t="s">
        <v>132</v>
      </c>
      <c r="E9" s="2" t="s">
        <v>133</v>
      </c>
      <c r="F9" s="2" t="s">
        <v>134</v>
      </c>
      <c r="G9" s="2">
        <v>1</v>
      </c>
      <c r="H9" s="2">
        <v>1407.12</v>
      </c>
      <c r="I9" s="2">
        <v>0</v>
      </c>
      <c r="J9" s="2">
        <v>0</v>
      </c>
      <c r="K9" s="2">
        <v>12</v>
      </c>
      <c r="L9" s="2">
        <v>168.85</v>
      </c>
      <c r="M9" s="2">
        <v>1575.97</v>
      </c>
      <c r="N9" s="2">
        <v>1067.72</v>
      </c>
      <c r="O9" s="2">
        <f t="shared" si="0"/>
        <v>339.4</v>
      </c>
      <c r="P9" s="2" t="s">
        <v>32</v>
      </c>
      <c r="Q9" s="2" t="str">
        <f t="shared" si="1"/>
        <v>UPI</v>
      </c>
      <c r="R9" s="2" t="s">
        <v>20</v>
      </c>
      <c r="S9" s="2" t="s">
        <v>56</v>
      </c>
      <c r="T9" s="2" t="s">
        <v>135</v>
      </c>
      <c r="U9" s="2" t="s">
        <v>59</v>
      </c>
      <c r="V9" t="str">
        <f>TEXT(tblSales[[#This Row],[Invoice Date]],"mmm")</f>
        <v>Jan</v>
      </c>
      <c r="W9">
        <f>MONTH(tblSales[[#This Row],[Invoice Date]])</f>
        <v>1</v>
      </c>
      <c r="X9">
        <f>YEAR(tblSales[[#This Row],[Invoice Date]])</f>
        <v>2025</v>
      </c>
      <c r="Y9" t="str">
        <f>TEXT(tblSales[[#This Row],[Invoice Date]],"mmm-yyyy")</f>
        <v>Jan-2025</v>
      </c>
      <c r="Z9" t="str">
        <f>_xlfn.XLOOKUP(tblSales[[#This Row],[Product_ID]],Products!$A:$A,Products!$C:$C,"Women Dresses")</f>
        <v>Men Jeans</v>
      </c>
      <c r="AA9" t="str">
        <f>_xlfn.XLOOKUP(tblSales[[#This Row],[Product_ID]],Products!$A:$A,Products!$D:$D,"Unknown")</f>
        <v>Slim Fit</v>
      </c>
      <c r="AB9" t="str">
        <f>_xlfn.XLOOKUP(tblSales[[#This Row],[Product_ID]],Products!$A:$A,Products!$E:$E,"Unknown")</f>
        <v>Metro Shoes</v>
      </c>
      <c r="AC9" t="str">
        <f>_xlfn.XLOOKUP(tblSales[[#This Row],[Store_ID]],Stores!$A:$A,Stores!$B:$B,"Unknown")</f>
        <v>TrendMart Tirupati High Street</v>
      </c>
      <c r="AD9" t="str">
        <f>_xlfn.XLOOKUP(tblSales[[#This Row],[Store_ID]],Stores!$A:$A,Stores!$E:$E,"Unknown")</f>
        <v>South Zone 3</v>
      </c>
      <c r="AE9" t="str">
        <f>_xlfn.XLOOKUP(tblSales[[#This Row],[Customer_ID]],Customers!$A:$A,Customers!$B:$B,"Unknown")</f>
        <v>Srinivas Prasad</v>
      </c>
      <c r="AF9" t="str">
        <f>_xlfn.XLOOKUP(tblSales[[#This Row],[Customer_ID]],Customers!$A:$A,Customers!$J:$J,"Unknown")</f>
        <v>Silver</v>
      </c>
      <c r="AG9" t="str">
        <f>_xlfn.XLOOKUP(tblSales[[#This Row],[Employee_ID]],Employees!$A:$A,Employees!$B:$B,"Unknown")</f>
        <v>Chandran Krishnan</v>
      </c>
      <c r="AH9">
        <f>IF(MONTH(tblSales[[#This Row],[Invoice Date]])&gt;=4,MONTH(tblSales[[#This Row],[Invoice Date]]),MONTH(tblSales[[#This Row],[Invoice Date]])+12)</f>
        <v>13</v>
      </c>
      <c r="AI9" s="8">
        <f>DATE(YEAR(tblSales[[#This Row],[Invoice Date]]),MONTH(tblSales[[#This Row],[Invoice Date]]),1)</f>
        <v>45658</v>
      </c>
      <c r="AJ9" t="str">
        <f>_xlfn.XLOOKUP(tblSales[[#This Row],[Product_ID]],Products!$A:$A,Products!$B:$B,"Unknown")</f>
        <v>Metro Shoes Slim Fit Wine</v>
      </c>
      <c r="AK9" s="9">
        <f>IFERROR(tblSales[[#This Row],[Profit]]/tblSales[[#This Row],[Sales Amount]],0)</f>
        <v>0.21535942943076325</v>
      </c>
      <c r="AL9" t="str">
        <f>IF(tblSales[[#This Row],[Discount %]]&lt;=5,"0-5%",
IF(tblSales[[#This Row],[Discount %]]&lt;=10,"5-10%",
IF(tblSales[[#This Row],[Discount %]]&lt;=15,"10-15%",
IF(tblSales[[#This Row],[Discount %]]&lt;=20,"15-20%","20%+"))))</f>
        <v>0-5%</v>
      </c>
    </row>
    <row r="10" spans="1:38">
      <c r="A10" s="2" t="s">
        <v>136</v>
      </c>
      <c r="B10" s="11">
        <v>45541</v>
      </c>
      <c r="C10" s="2" t="s">
        <v>137</v>
      </c>
      <c r="D10" s="2" t="s">
        <v>138</v>
      </c>
      <c r="E10" s="2" t="s">
        <v>139</v>
      </c>
      <c r="F10" s="2" t="s">
        <v>140</v>
      </c>
      <c r="G10" s="2">
        <v>5</v>
      </c>
      <c r="H10" s="2">
        <v>851.61</v>
      </c>
      <c r="I10" s="2">
        <v>5</v>
      </c>
      <c r="J10" s="2">
        <v>212.9</v>
      </c>
      <c r="K10" s="2">
        <v>5</v>
      </c>
      <c r="L10" s="2">
        <v>202.26</v>
      </c>
      <c r="M10" s="2">
        <v>4247.41</v>
      </c>
      <c r="N10" s="2">
        <v>2443</v>
      </c>
      <c r="O10" s="2">
        <f t="shared" si="0"/>
        <v>1602.1499999999999</v>
      </c>
      <c r="P10" s="2" t="s">
        <v>29</v>
      </c>
      <c r="Q10" s="2" t="str">
        <f t="shared" si="1"/>
        <v>Debit Card</v>
      </c>
      <c r="R10" s="2" t="s">
        <v>20</v>
      </c>
      <c r="S10" s="2" t="s">
        <v>56</v>
      </c>
      <c r="T10" s="2" t="s">
        <v>141</v>
      </c>
      <c r="U10" s="2" t="s">
        <v>59</v>
      </c>
      <c r="V10" t="str">
        <f>TEXT(tblSales[[#This Row],[Invoice Date]],"mmm")</f>
        <v>Sep</v>
      </c>
      <c r="W10">
        <f>MONTH(tblSales[[#This Row],[Invoice Date]])</f>
        <v>9</v>
      </c>
      <c r="X10">
        <f>YEAR(tblSales[[#This Row],[Invoice Date]])</f>
        <v>2024</v>
      </c>
      <c r="Y10" t="str">
        <f>TEXT(tblSales[[#This Row],[Invoice Date]],"mmm-yyyy")</f>
        <v>Sep-2024</v>
      </c>
      <c r="Z10" t="str">
        <f>_xlfn.XLOOKUP(tblSales[[#This Row],[Product_ID]],Products!$A:$A,Products!$C:$C,"Women Dresses")</f>
        <v>Accessories</v>
      </c>
      <c r="AA10" t="str">
        <f>_xlfn.XLOOKUP(tblSales[[#This Row],[Product_ID]],Products!$A:$A,Products!$D:$D,"Unknown")</f>
        <v>Sunglasses</v>
      </c>
      <c r="AB10" t="str">
        <f>_xlfn.XLOOKUP(tblSales[[#This Row],[Product_ID]],Products!$A:$A,Products!$E:$E,"Unknown")</f>
        <v>Arrow</v>
      </c>
      <c r="AC10" t="str">
        <f>_xlfn.XLOOKUP(tblSales[[#This Row],[Store_ID]],Stores!$A:$A,Stores!$B:$B,"Unknown")</f>
        <v>TrendMart Kozhikode Standard</v>
      </c>
      <c r="AD10" t="str">
        <f>_xlfn.XLOOKUP(tblSales[[#This Row],[Store_ID]],Stores!$A:$A,Stores!$E:$E,"Unknown")</f>
        <v>South Zone 1</v>
      </c>
      <c r="AE10" t="str">
        <f>_xlfn.XLOOKUP(tblSales[[#This Row],[Customer_ID]],Customers!$A:$A,Customers!$B:$B,"Unknown")</f>
        <v>Rahul Yadav</v>
      </c>
      <c r="AF10" t="str">
        <f>_xlfn.XLOOKUP(tblSales[[#This Row],[Customer_ID]],Customers!$A:$A,Customers!$J:$J,"Unknown")</f>
        <v>Gold</v>
      </c>
      <c r="AG10" t="str">
        <f>_xlfn.XLOOKUP(tblSales[[#This Row],[Employee_ID]],Employees!$A:$A,Employees!$B:$B,"Unknown")</f>
        <v>Charulatha Kumar</v>
      </c>
      <c r="AH10">
        <f>IF(MONTH(tblSales[[#This Row],[Invoice Date]])&gt;=4,MONTH(tblSales[[#This Row],[Invoice Date]]),MONTH(tblSales[[#This Row],[Invoice Date]])+12)</f>
        <v>9</v>
      </c>
      <c r="AI10" s="8">
        <f>DATE(YEAR(tblSales[[#This Row],[Invoice Date]]),MONTH(tblSales[[#This Row],[Invoice Date]]),1)</f>
        <v>45536</v>
      </c>
      <c r="AJ10" t="str">
        <f>_xlfn.XLOOKUP(tblSales[[#This Row],[Product_ID]],Products!$A:$A,Products!$B:$B,"Unknown")</f>
        <v>Arrow Sunglasses Red</v>
      </c>
      <c r="AK10" s="9">
        <f>IFERROR(tblSales[[#This Row],[Profit]]/tblSales[[#This Row],[Sales Amount]],0)</f>
        <v>0.37720634457233937</v>
      </c>
      <c r="AL10" t="str">
        <f>IF(tblSales[[#This Row],[Discount %]]&lt;=5,"0-5%",
IF(tblSales[[#This Row],[Discount %]]&lt;=10,"5-10%",
IF(tblSales[[#This Row],[Discount %]]&lt;=15,"10-15%",
IF(tblSales[[#This Row],[Discount %]]&lt;=20,"15-20%","20%+"))))</f>
        <v>0-5%</v>
      </c>
    </row>
    <row r="11" spans="1:38">
      <c r="A11" s="2" t="s">
        <v>142</v>
      </c>
      <c r="B11" s="11">
        <v>45583</v>
      </c>
      <c r="C11" s="2" t="s">
        <v>143</v>
      </c>
      <c r="D11" s="2" t="s">
        <v>144</v>
      </c>
      <c r="E11" s="2" t="s">
        <v>145</v>
      </c>
      <c r="F11" s="2" t="s">
        <v>116</v>
      </c>
      <c r="G11" s="2">
        <v>1</v>
      </c>
      <c r="H11" s="2">
        <v>1041.1500000000001</v>
      </c>
      <c r="I11" s="2">
        <v>0</v>
      </c>
      <c r="J11" s="2">
        <v>0</v>
      </c>
      <c r="K11" s="2">
        <v>12</v>
      </c>
      <c r="L11" s="2">
        <v>124.94</v>
      </c>
      <c r="M11" s="2">
        <v>1166.0899999999999</v>
      </c>
      <c r="N11" s="2">
        <v>692.53</v>
      </c>
      <c r="O11" s="2">
        <f t="shared" si="0"/>
        <v>348.61999999999995</v>
      </c>
      <c r="P11" s="2" t="s">
        <v>28</v>
      </c>
      <c r="Q11" s="2" t="str">
        <f t="shared" si="1"/>
        <v>Credit Card</v>
      </c>
      <c r="R11" s="2" t="s">
        <v>20</v>
      </c>
      <c r="S11" s="2" t="s">
        <v>56</v>
      </c>
      <c r="T11" s="2" t="s">
        <v>146</v>
      </c>
      <c r="U11" s="2" t="s">
        <v>59</v>
      </c>
      <c r="V11" t="str">
        <f>TEXT(tblSales[[#This Row],[Invoice Date]],"mmm")</f>
        <v>Oct</v>
      </c>
      <c r="W11">
        <f>MONTH(tblSales[[#This Row],[Invoice Date]])</f>
        <v>10</v>
      </c>
      <c r="X11">
        <f>YEAR(tblSales[[#This Row],[Invoice Date]])</f>
        <v>2024</v>
      </c>
      <c r="Y11" t="str">
        <f>TEXT(tblSales[[#This Row],[Invoice Date]],"mmm-yyyy")</f>
        <v>Oct-2024</v>
      </c>
      <c r="Z11" t="str">
        <f>_xlfn.XLOOKUP(tblSales[[#This Row],[Product_ID]],Products!$A:$A,Products!$C:$C,"Women Dresses")</f>
        <v>Women Jeans</v>
      </c>
      <c r="AA11" t="str">
        <f>_xlfn.XLOOKUP(tblSales[[#This Row],[Product_ID]],Products!$A:$A,Products!$D:$D,"Unknown")</f>
        <v>Bootcut</v>
      </c>
      <c r="AB11" t="str">
        <f>_xlfn.XLOOKUP(tblSales[[#This Row],[Product_ID]],Products!$A:$A,Products!$E:$E,"Unknown")</f>
        <v>Sonata</v>
      </c>
      <c r="AC11" t="str">
        <f>_xlfn.XLOOKUP(tblSales[[#This Row],[Store_ID]],Stores!$A:$A,Stores!$B:$B,"Unknown")</f>
        <v>TrendMart Nizamabad Outlet</v>
      </c>
      <c r="AD11" t="str">
        <f>_xlfn.XLOOKUP(tblSales[[#This Row],[Store_ID]],Stores!$A:$A,Stores!$E:$E,"Unknown")</f>
        <v>South Zone 2</v>
      </c>
      <c r="AE11" t="str">
        <f>_xlfn.XLOOKUP(tblSales[[#This Row],[Customer_ID]],Customers!$A:$A,Customers!$B:$B,"Unknown")</f>
        <v>Nandini Gopalakrishnan</v>
      </c>
      <c r="AF11" t="str">
        <f>_xlfn.XLOOKUP(tblSales[[#This Row],[Customer_ID]],Customers!$A:$A,Customers!$J:$J,"Unknown")</f>
        <v>Regular</v>
      </c>
      <c r="AG11" t="str">
        <f>_xlfn.XLOOKUP(tblSales[[#This Row],[Employee_ID]],Employees!$A:$A,Employees!$B:$B,"Unknown")</f>
        <v>Padma Gounder</v>
      </c>
      <c r="AH11">
        <f>IF(MONTH(tblSales[[#This Row],[Invoice Date]])&gt;=4,MONTH(tblSales[[#This Row],[Invoice Date]]),MONTH(tblSales[[#This Row],[Invoice Date]])+12)</f>
        <v>10</v>
      </c>
      <c r="AI11" s="8">
        <f>DATE(YEAR(tblSales[[#This Row],[Invoice Date]]),MONTH(tblSales[[#This Row],[Invoice Date]]),1)</f>
        <v>45566</v>
      </c>
      <c r="AJ11" t="str">
        <f>_xlfn.XLOOKUP(tblSales[[#This Row],[Product_ID]],Products!$A:$A,Products!$B:$B,"Unknown")</f>
        <v>Sonata Bootcut Navy Blue</v>
      </c>
      <c r="AK11" s="9">
        <f>IFERROR(tblSales[[#This Row],[Profit]]/tblSales[[#This Row],[Sales Amount]],0)</f>
        <v>0.29896491694466121</v>
      </c>
      <c r="AL11" t="str">
        <f>IF(tblSales[[#This Row],[Discount %]]&lt;=5,"0-5%",
IF(tblSales[[#This Row],[Discount %]]&lt;=10,"5-10%",
IF(tblSales[[#This Row],[Discount %]]&lt;=15,"10-15%",
IF(tblSales[[#This Row],[Discount %]]&lt;=20,"15-20%","20%+"))))</f>
        <v>0-5%</v>
      </c>
    </row>
    <row r="12" spans="1:38">
      <c r="A12" s="2" t="s">
        <v>147</v>
      </c>
      <c r="B12" s="11">
        <v>45677</v>
      </c>
      <c r="C12" s="2" t="s">
        <v>148</v>
      </c>
      <c r="D12" s="2" t="s">
        <v>149</v>
      </c>
      <c r="E12" s="2" t="s">
        <v>150</v>
      </c>
      <c r="F12" s="2" t="s">
        <v>151</v>
      </c>
      <c r="G12" s="2">
        <v>4</v>
      </c>
      <c r="H12" s="2">
        <v>1761.12</v>
      </c>
      <c r="I12" s="2">
        <v>10</v>
      </c>
      <c r="J12" s="2">
        <v>704.45</v>
      </c>
      <c r="K12" s="2">
        <v>12</v>
      </c>
      <c r="L12" s="2">
        <v>760.8</v>
      </c>
      <c r="M12" s="2">
        <v>7100.83</v>
      </c>
      <c r="N12" s="2">
        <v>5599.4</v>
      </c>
      <c r="O12" s="2">
        <f t="shared" si="0"/>
        <v>740.63000000000034</v>
      </c>
      <c r="P12" s="2" t="s">
        <v>28</v>
      </c>
      <c r="Q12" s="2" t="str">
        <f t="shared" si="1"/>
        <v>Credit Card</v>
      </c>
      <c r="R12" s="2" t="s">
        <v>20</v>
      </c>
      <c r="S12" s="2" t="s">
        <v>56</v>
      </c>
      <c r="T12" s="2" t="s">
        <v>152</v>
      </c>
      <c r="U12" s="2" t="s">
        <v>59</v>
      </c>
      <c r="V12" t="str">
        <f>TEXT(tblSales[[#This Row],[Invoice Date]],"mmm")</f>
        <v>Jan</v>
      </c>
      <c r="W12">
        <f>MONTH(tblSales[[#This Row],[Invoice Date]])</f>
        <v>1</v>
      </c>
      <c r="X12">
        <f>YEAR(tblSales[[#This Row],[Invoice Date]])</f>
        <v>2025</v>
      </c>
      <c r="Y12" t="str">
        <f>TEXT(tblSales[[#This Row],[Invoice Date]],"mmm-yyyy")</f>
        <v>Jan-2025</v>
      </c>
      <c r="Z12" t="str">
        <f>_xlfn.XLOOKUP(tblSales[[#This Row],[Product_ID]],Products!$A:$A,Products!$C:$C,"Women Dresses")</f>
        <v>Women Dresses</v>
      </c>
      <c r="AA12" t="str">
        <f>_xlfn.XLOOKUP(tblSales[[#This Row],[Product_ID]],Products!$A:$A,Products!$D:$D,"Unknown")</f>
        <v>Shirt Dress</v>
      </c>
      <c r="AB12" t="str">
        <f>_xlfn.XLOOKUP(tblSales[[#This Row],[Product_ID]],Products!$A:$A,Products!$E:$E,"Unknown")</f>
        <v>Nike</v>
      </c>
      <c r="AC12" t="str">
        <f>_xlfn.XLOOKUP(tblSales[[#This Row],[Store_ID]],Stores!$A:$A,Stores!$B:$B,"Unknown")</f>
        <v>TrendMart Kalaburagi Mall Kiosk</v>
      </c>
      <c r="AD12" t="str">
        <f>_xlfn.XLOOKUP(tblSales[[#This Row],[Store_ID]],Stores!$A:$A,Stores!$E:$E,"Unknown")</f>
        <v>South Zone 2</v>
      </c>
      <c r="AE12" t="str">
        <f>_xlfn.XLOOKUP(tblSales[[#This Row],[Customer_ID]],Customers!$A:$A,Customers!$B:$B,"Unknown")</f>
        <v>Tanvi Balasubramaniam</v>
      </c>
      <c r="AF12" t="str">
        <f>_xlfn.XLOOKUP(tblSales[[#This Row],[Customer_ID]],Customers!$A:$A,Customers!$J:$J,"Unknown")</f>
        <v>Silver</v>
      </c>
      <c r="AG12" t="str">
        <f>_xlfn.XLOOKUP(tblSales[[#This Row],[Employee_ID]],Employees!$A:$A,Employees!$B:$B,"Unknown")</f>
        <v>Preethi Singh</v>
      </c>
      <c r="AH12">
        <f>IF(MONTH(tblSales[[#This Row],[Invoice Date]])&gt;=4,MONTH(tblSales[[#This Row],[Invoice Date]]),MONTH(tblSales[[#This Row],[Invoice Date]])+12)</f>
        <v>13</v>
      </c>
      <c r="AI12" s="8">
        <f>DATE(YEAR(tblSales[[#This Row],[Invoice Date]]),MONTH(tblSales[[#This Row],[Invoice Date]]),1)</f>
        <v>45658</v>
      </c>
      <c r="AJ12" t="str">
        <f>_xlfn.XLOOKUP(tblSales[[#This Row],[Product_ID]],Products!$A:$A,Products!$B:$B,"Unknown")</f>
        <v>Nike Shirt Dress Peach</v>
      </c>
      <c r="AK12" s="9">
        <f>IFERROR(tblSales[[#This Row],[Profit]]/tblSales[[#This Row],[Sales Amount]],0)</f>
        <v>0.10430189146902551</v>
      </c>
      <c r="AL12" t="str">
        <f>IF(tblSales[[#This Row],[Discount %]]&lt;=5,"0-5%",
IF(tblSales[[#This Row],[Discount %]]&lt;=10,"5-10%",
IF(tblSales[[#This Row],[Discount %]]&lt;=15,"10-15%",
IF(tblSales[[#This Row],[Discount %]]&lt;=20,"15-20%","20%+"))))</f>
        <v>5-10%</v>
      </c>
    </row>
    <row r="13" spans="1:38">
      <c r="A13" s="2" t="s">
        <v>153</v>
      </c>
      <c r="B13" s="11">
        <v>45736</v>
      </c>
      <c r="C13" s="2" t="s">
        <v>154</v>
      </c>
      <c r="D13" s="2" t="s">
        <v>155</v>
      </c>
      <c r="E13" s="2" t="s">
        <v>156</v>
      </c>
      <c r="F13" s="2" t="s">
        <v>122</v>
      </c>
      <c r="G13" s="2">
        <v>1</v>
      </c>
      <c r="H13" s="2">
        <v>1019.42</v>
      </c>
      <c r="I13" s="2">
        <v>5</v>
      </c>
      <c r="J13" s="2">
        <v>50.97</v>
      </c>
      <c r="K13" s="2">
        <v>12</v>
      </c>
      <c r="L13" s="2">
        <v>116.21</v>
      </c>
      <c r="M13" s="2">
        <v>1084.6600000000001</v>
      </c>
      <c r="N13" s="2">
        <v>828.44</v>
      </c>
      <c r="O13" s="2">
        <f t="shared" si="0"/>
        <v>140.01000000000005</v>
      </c>
      <c r="P13" s="2" t="s">
        <v>32</v>
      </c>
      <c r="Q13" s="2" t="str">
        <f t="shared" si="1"/>
        <v>UPI</v>
      </c>
      <c r="R13" s="2" t="s">
        <v>21</v>
      </c>
      <c r="S13" s="2" t="s">
        <v>56</v>
      </c>
      <c r="T13" s="2" t="s">
        <v>157</v>
      </c>
      <c r="U13" s="2" t="s">
        <v>59</v>
      </c>
      <c r="V13" t="str">
        <f>TEXT(tblSales[[#This Row],[Invoice Date]],"mmm")</f>
        <v>Mar</v>
      </c>
      <c r="W13">
        <f>MONTH(tblSales[[#This Row],[Invoice Date]])</f>
        <v>3</v>
      </c>
      <c r="X13">
        <f>YEAR(tblSales[[#This Row],[Invoice Date]])</f>
        <v>2025</v>
      </c>
      <c r="Y13" t="str">
        <f>TEXT(tblSales[[#This Row],[Invoice Date]],"mmm-yyyy")</f>
        <v>Mar-2025</v>
      </c>
      <c r="Z13" t="str">
        <f>_xlfn.XLOOKUP(tblSales[[#This Row],[Product_ID]],Products!$A:$A,Products!$C:$C,"Women Dresses")</f>
        <v>Men Jeans</v>
      </c>
      <c r="AA13" t="str">
        <f>_xlfn.XLOOKUP(tblSales[[#This Row],[Product_ID]],Products!$A:$A,Products!$D:$D,"Unknown")</f>
        <v>Regular Fit</v>
      </c>
      <c r="AB13" t="str">
        <f>_xlfn.XLOOKUP(tblSales[[#This Row],[Product_ID]],Products!$A:$A,Products!$E:$E,"Unknown")</f>
        <v>Metro Shoes</v>
      </c>
      <c r="AC13" t="str">
        <f>_xlfn.XLOOKUP(tblSales[[#This Row],[Store_ID]],Stores!$A:$A,Stores!$B:$B,"Unknown")</f>
        <v>TrendMart Madurai Mall Kiosk</v>
      </c>
      <c r="AD13" t="str">
        <f>_xlfn.XLOOKUP(tblSales[[#This Row],[Store_ID]],Stores!$A:$A,Stores!$E:$E,"Unknown")</f>
        <v>South Zone 1</v>
      </c>
      <c r="AE13" t="str">
        <f>_xlfn.XLOOKUP(tblSales[[#This Row],[Customer_ID]],Customers!$A:$A,Customers!$B:$B,"Unknown")</f>
        <v>Rahul Gupta</v>
      </c>
      <c r="AF13" t="str">
        <f>_xlfn.XLOOKUP(tblSales[[#This Row],[Customer_ID]],Customers!$A:$A,Customers!$J:$J,"Unknown")</f>
        <v>Silver</v>
      </c>
      <c r="AG13" t="str">
        <f>_xlfn.XLOOKUP(tblSales[[#This Row],[Employee_ID]],Employees!$A:$A,Employees!$B:$B,"Unknown")</f>
        <v>Rahul Krishnan</v>
      </c>
      <c r="AH13">
        <f>IF(MONTH(tblSales[[#This Row],[Invoice Date]])&gt;=4,MONTH(tblSales[[#This Row],[Invoice Date]]),MONTH(tblSales[[#This Row],[Invoice Date]])+12)</f>
        <v>15</v>
      </c>
      <c r="AI13" s="8">
        <f>DATE(YEAR(tblSales[[#This Row],[Invoice Date]]),MONTH(tblSales[[#This Row],[Invoice Date]]),1)</f>
        <v>45717</v>
      </c>
      <c r="AJ13" t="str">
        <f>_xlfn.XLOOKUP(tblSales[[#This Row],[Product_ID]],Products!$A:$A,Products!$B:$B,"Unknown")</f>
        <v>Metro Shoes Regular Fit Charcoal</v>
      </c>
      <c r="AK13" s="9">
        <f>IFERROR(tblSales[[#This Row],[Profit]]/tblSales[[#This Row],[Sales Amount]],0)</f>
        <v>0.12908192428963919</v>
      </c>
      <c r="AL13" t="str">
        <f>IF(tblSales[[#This Row],[Discount %]]&lt;=5,"0-5%",
IF(tblSales[[#This Row],[Discount %]]&lt;=10,"5-10%",
IF(tblSales[[#This Row],[Discount %]]&lt;=15,"10-15%",
IF(tblSales[[#This Row],[Discount %]]&lt;=20,"15-20%","20%+"))))</f>
        <v>0-5%</v>
      </c>
    </row>
    <row r="14" spans="1:38">
      <c r="A14" s="2" t="s">
        <v>158</v>
      </c>
      <c r="B14" s="11">
        <v>45555</v>
      </c>
      <c r="C14" s="2" t="s">
        <v>159</v>
      </c>
      <c r="D14" s="2" t="s">
        <v>160</v>
      </c>
      <c r="E14" s="2" t="s">
        <v>156</v>
      </c>
      <c r="F14" s="2" t="s">
        <v>161</v>
      </c>
      <c r="G14" s="2">
        <v>1</v>
      </c>
      <c r="H14" s="2">
        <v>5698.3</v>
      </c>
      <c r="I14" s="2">
        <v>0</v>
      </c>
      <c r="J14" s="2">
        <v>0</v>
      </c>
      <c r="K14" s="2">
        <v>12</v>
      </c>
      <c r="L14" s="2">
        <v>683.8</v>
      </c>
      <c r="M14" s="2">
        <v>6382.1</v>
      </c>
      <c r="N14" s="2">
        <v>3970.86</v>
      </c>
      <c r="O14" s="2">
        <f t="shared" si="0"/>
        <v>1727.4400000000003</v>
      </c>
      <c r="P14" s="2" t="s">
        <v>27</v>
      </c>
      <c r="Q14" s="2" t="str">
        <f t="shared" si="1"/>
        <v>Cash</v>
      </c>
      <c r="R14" s="2" t="s">
        <v>20</v>
      </c>
      <c r="S14" s="2" t="s">
        <v>56</v>
      </c>
      <c r="T14" s="2" t="s">
        <v>162</v>
      </c>
      <c r="U14" s="2" t="s">
        <v>59</v>
      </c>
      <c r="V14" t="str">
        <f>TEXT(tblSales[[#This Row],[Invoice Date]],"mmm")</f>
        <v>Sep</v>
      </c>
      <c r="W14">
        <f>MONTH(tblSales[[#This Row],[Invoice Date]])</f>
        <v>9</v>
      </c>
      <c r="X14">
        <f>YEAR(tblSales[[#This Row],[Invoice Date]])</f>
        <v>2024</v>
      </c>
      <c r="Y14" t="str">
        <f>TEXT(tblSales[[#This Row],[Invoice Date]],"mmm-yyyy")</f>
        <v>Sep-2024</v>
      </c>
      <c r="Z14" t="str">
        <f>_xlfn.XLOOKUP(tblSales[[#This Row],[Product_ID]],Products!$A:$A,Products!$C:$C,"Women Dresses")</f>
        <v>Watches</v>
      </c>
      <c r="AA14" t="str">
        <f>_xlfn.XLOOKUP(tblSales[[#This Row],[Product_ID]],Products!$A:$A,Products!$D:$D,"Unknown")</f>
        <v>Analog Watch</v>
      </c>
      <c r="AB14" t="str">
        <f>_xlfn.XLOOKUP(tblSales[[#This Row],[Product_ID]],Products!$A:$A,Products!$E:$E,"Unknown")</f>
        <v>Global Desi</v>
      </c>
      <c r="AC14" t="str">
        <f>_xlfn.XLOOKUP(tblSales[[#This Row],[Store_ID]],Stores!$A:$A,Stores!$B:$B,"Unknown")</f>
        <v>TrendMart Madurai Mall Kiosk</v>
      </c>
      <c r="AD14" t="str">
        <f>_xlfn.XLOOKUP(tblSales[[#This Row],[Store_ID]],Stores!$A:$A,Stores!$E:$E,"Unknown")</f>
        <v>South Zone 1</v>
      </c>
      <c r="AE14" t="str">
        <f>_xlfn.XLOOKUP(tblSales[[#This Row],[Customer_ID]],Customers!$A:$A,Customers!$B:$B,"Unknown")</f>
        <v>Vidya Kumar</v>
      </c>
      <c r="AF14" t="str">
        <f>_xlfn.XLOOKUP(tblSales[[#This Row],[Customer_ID]],Customers!$A:$A,Customers!$J:$J,"Unknown")</f>
        <v>Silver</v>
      </c>
      <c r="AG14" t="str">
        <f>_xlfn.XLOOKUP(tblSales[[#This Row],[Employee_ID]],Employees!$A:$A,Employees!$B:$B,"Unknown")</f>
        <v>Chandra Reddy</v>
      </c>
      <c r="AH14">
        <f>IF(MONTH(tblSales[[#This Row],[Invoice Date]])&gt;=4,MONTH(tblSales[[#This Row],[Invoice Date]]),MONTH(tblSales[[#This Row],[Invoice Date]])+12)</f>
        <v>9</v>
      </c>
      <c r="AI14" s="8">
        <f>DATE(YEAR(tblSales[[#This Row],[Invoice Date]]),MONTH(tblSales[[#This Row],[Invoice Date]]),1)</f>
        <v>45536</v>
      </c>
      <c r="AJ14" t="str">
        <f>_xlfn.XLOOKUP(tblSales[[#This Row],[Product_ID]],Products!$A:$A,Products!$B:$B,"Unknown")</f>
        <v>Global Desi Analog Watch Cream</v>
      </c>
      <c r="AK14" s="9">
        <f>IFERROR(tblSales[[#This Row],[Profit]]/tblSales[[#This Row],[Sales Amount]],0)</f>
        <v>0.27066952883847012</v>
      </c>
      <c r="AL14" t="str">
        <f>IF(tblSales[[#This Row],[Discount %]]&lt;=5,"0-5%",
IF(tblSales[[#This Row],[Discount %]]&lt;=10,"5-10%",
IF(tblSales[[#This Row],[Discount %]]&lt;=15,"10-15%",
IF(tblSales[[#This Row],[Discount %]]&lt;=20,"15-20%","20%+"))))</f>
        <v>0-5%</v>
      </c>
    </row>
    <row r="15" spans="1:38">
      <c r="A15" s="2" t="s">
        <v>163</v>
      </c>
      <c r="B15" s="11">
        <v>45436</v>
      </c>
      <c r="C15" s="2" t="s">
        <v>164</v>
      </c>
      <c r="D15" s="2" t="s">
        <v>165</v>
      </c>
      <c r="E15" s="2" t="s">
        <v>166</v>
      </c>
      <c r="F15" s="2" t="s">
        <v>134</v>
      </c>
      <c r="G15" s="2">
        <v>1</v>
      </c>
      <c r="H15" s="2">
        <v>1727.23</v>
      </c>
      <c r="I15" s="2">
        <v>15</v>
      </c>
      <c r="J15" s="2">
        <v>259.08</v>
      </c>
      <c r="K15" s="2">
        <v>12</v>
      </c>
      <c r="L15" s="2">
        <v>176.18</v>
      </c>
      <c r="M15" s="2">
        <v>1644.33</v>
      </c>
      <c r="N15" s="2">
        <v>1407.33</v>
      </c>
      <c r="O15" s="2">
        <f t="shared" si="0"/>
        <v>60.819999999999993</v>
      </c>
      <c r="P15" s="2" t="s">
        <v>28</v>
      </c>
      <c r="Q15" s="2" t="str">
        <f t="shared" si="1"/>
        <v>Credit Card</v>
      </c>
      <c r="R15" s="2" t="s">
        <v>20</v>
      </c>
      <c r="S15" s="2" t="s">
        <v>56</v>
      </c>
      <c r="T15" s="2" t="s">
        <v>167</v>
      </c>
      <c r="U15" s="2" t="s">
        <v>59</v>
      </c>
      <c r="V15" t="str">
        <f>TEXT(tblSales[[#This Row],[Invoice Date]],"mmm")</f>
        <v>May</v>
      </c>
      <c r="W15">
        <f>MONTH(tblSales[[#This Row],[Invoice Date]])</f>
        <v>5</v>
      </c>
      <c r="X15">
        <f>YEAR(tblSales[[#This Row],[Invoice Date]])</f>
        <v>2024</v>
      </c>
      <c r="Y15" t="str">
        <f>TEXT(tblSales[[#This Row],[Invoice Date]],"mmm-yyyy")</f>
        <v>May-2024</v>
      </c>
      <c r="Z15" t="str">
        <f>_xlfn.XLOOKUP(tblSales[[#This Row],[Product_ID]],Products!$A:$A,Products!$C:$C,"Women Dresses")</f>
        <v>Women Dresses</v>
      </c>
      <c r="AA15" t="str">
        <f>_xlfn.XLOOKUP(tblSales[[#This Row],[Product_ID]],Products!$A:$A,Products!$D:$D,"Unknown")</f>
        <v>Maxi Dress</v>
      </c>
      <c r="AB15" t="str">
        <f>_xlfn.XLOOKUP(tblSales[[#This Row],[Product_ID]],Products!$A:$A,Products!$E:$E,"Unknown")</f>
        <v>Tanishq</v>
      </c>
      <c r="AC15" t="str">
        <f>_xlfn.XLOOKUP(tblSales[[#This Row],[Store_ID]],Stores!$A:$A,Stores!$B:$B,"Unknown")</f>
        <v>TrendMart Kurnool Standard</v>
      </c>
      <c r="AD15" t="str">
        <f>_xlfn.XLOOKUP(tblSales[[#This Row],[Store_ID]],Stores!$A:$A,Stores!$E:$E,"Unknown")</f>
        <v>South Zone 3</v>
      </c>
      <c r="AE15" t="str">
        <f>_xlfn.XLOOKUP(tblSales[[#This Row],[Customer_ID]],Customers!$A:$A,Customers!$B:$B,"Unknown")</f>
        <v>Rajesh Gopalakrishnan</v>
      </c>
      <c r="AF15" t="str">
        <f>_xlfn.XLOOKUP(tblSales[[#This Row],[Customer_ID]],Customers!$A:$A,Customers!$J:$J,"Unknown")</f>
        <v>Gold</v>
      </c>
      <c r="AG15" t="str">
        <f>_xlfn.XLOOKUP(tblSales[[#This Row],[Employee_ID]],Employees!$A:$A,Employees!$B:$B,"Unknown")</f>
        <v>Chandran Krishnan</v>
      </c>
      <c r="AH15">
        <f>IF(MONTH(tblSales[[#This Row],[Invoice Date]])&gt;=4,MONTH(tblSales[[#This Row],[Invoice Date]]),MONTH(tblSales[[#This Row],[Invoice Date]])+12)</f>
        <v>5</v>
      </c>
      <c r="AI15" s="8">
        <f>DATE(YEAR(tblSales[[#This Row],[Invoice Date]]),MONTH(tblSales[[#This Row],[Invoice Date]]),1)</f>
        <v>45413</v>
      </c>
      <c r="AJ15" t="str">
        <f>_xlfn.XLOOKUP(tblSales[[#This Row],[Product_ID]],Products!$A:$A,Products!$B:$B,"Unknown")</f>
        <v>Tanishq Maxi Dress Wine</v>
      </c>
      <c r="AK15" s="9">
        <f>IFERROR(tblSales[[#This Row],[Profit]]/tblSales[[#This Row],[Sales Amount]],0)</f>
        <v>3.6987709279767439E-2</v>
      </c>
      <c r="AL15" t="str">
        <f>IF(tblSales[[#This Row],[Discount %]]&lt;=5,"0-5%",
IF(tblSales[[#This Row],[Discount %]]&lt;=10,"5-10%",
IF(tblSales[[#This Row],[Discount %]]&lt;=15,"10-15%",
IF(tblSales[[#This Row],[Discount %]]&lt;=20,"15-20%","20%+"))))</f>
        <v>10-15%</v>
      </c>
    </row>
    <row r="16" spans="1:38">
      <c r="A16" s="2" t="s">
        <v>168</v>
      </c>
      <c r="B16" s="11">
        <v>45686</v>
      </c>
      <c r="C16" s="2" t="s">
        <v>169</v>
      </c>
      <c r="D16" s="2" t="s">
        <v>170</v>
      </c>
      <c r="E16" s="2" t="s">
        <v>171</v>
      </c>
      <c r="F16" s="2" t="s">
        <v>172</v>
      </c>
      <c r="G16" s="2">
        <v>1</v>
      </c>
      <c r="H16" s="2">
        <v>1427.24</v>
      </c>
      <c r="I16" s="2">
        <v>25</v>
      </c>
      <c r="J16" s="2">
        <v>356.81</v>
      </c>
      <c r="K16" s="2">
        <v>12</v>
      </c>
      <c r="L16" s="2">
        <v>128.44999999999999</v>
      </c>
      <c r="M16" s="2">
        <v>1198.8800000000001</v>
      </c>
      <c r="N16" s="2">
        <v>946.3</v>
      </c>
      <c r="O16" s="2">
        <f t="shared" si="0"/>
        <v>124.13000000000017</v>
      </c>
      <c r="P16" s="2" t="s">
        <v>29</v>
      </c>
      <c r="Q16" s="2" t="str">
        <f t="shared" si="1"/>
        <v>Debit Card</v>
      </c>
      <c r="R16" s="2" t="s">
        <v>20</v>
      </c>
      <c r="S16" s="2" t="s">
        <v>56</v>
      </c>
      <c r="T16" s="2" t="s">
        <v>173</v>
      </c>
      <c r="U16" s="2" t="s">
        <v>59</v>
      </c>
      <c r="V16" t="str">
        <f>TEXT(tblSales[[#This Row],[Invoice Date]],"mmm")</f>
        <v>Jan</v>
      </c>
      <c r="W16">
        <f>MONTH(tblSales[[#This Row],[Invoice Date]])</f>
        <v>1</v>
      </c>
      <c r="X16">
        <f>YEAR(tblSales[[#This Row],[Invoice Date]])</f>
        <v>2025</v>
      </c>
      <c r="Y16" t="str">
        <f>TEXT(tblSales[[#This Row],[Invoice Date]],"mmm-yyyy")</f>
        <v>Jan-2025</v>
      </c>
      <c r="Z16" t="str">
        <f>_xlfn.XLOOKUP(tblSales[[#This Row],[Product_ID]],Products!$A:$A,Products!$C:$C,"Women Dresses")</f>
        <v>Watches</v>
      </c>
      <c r="AA16" t="str">
        <f>_xlfn.XLOOKUP(tblSales[[#This Row],[Product_ID]],Products!$A:$A,Products!$D:$D,"Unknown")</f>
        <v>Smart Watch</v>
      </c>
      <c r="AB16" t="str">
        <f>_xlfn.XLOOKUP(tblSales[[#This Row],[Product_ID]],Products!$A:$A,Products!$E:$E,"Unknown")</f>
        <v>Wrangler</v>
      </c>
      <c r="AC16" t="str">
        <f>_xlfn.XLOOKUP(tblSales[[#This Row],[Store_ID]],Stores!$A:$A,Stores!$B:$B,"Unknown")</f>
        <v>TrendMart Warangal Outlet</v>
      </c>
      <c r="AD16" t="str">
        <f>_xlfn.XLOOKUP(tblSales[[#This Row],[Store_ID]],Stores!$A:$A,Stores!$E:$E,"Unknown")</f>
        <v>South Zone 2</v>
      </c>
      <c r="AE16" t="str">
        <f>_xlfn.XLOOKUP(tblSales[[#This Row],[Customer_ID]],Customers!$A:$A,Customers!$B:$B,"Unknown")</f>
        <v>Janani Sharma</v>
      </c>
      <c r="AF16" t="str">
        <f>_xlfn.XLOOKUP(tblSales[[#This Row],[Customer_ID]],Customers!$A:$A,Customers!$J:$J,"Unknown")</f>
        <v>Silver</v>
      </c>
      <c r="AG16" t="str">
        <f>_xlfn.XLOOKUP(tblSales[[#This Row],[Employee_ID]],Employees!$A:$A,Employees!$B:$B,"Unknown")</f>
        <v>Eswar Prasad</v>
      </c>
      <c r="AH16">
        <f>IF(MONTH(tblSales[[#This Row],[Invoice Date]])&gt;=4,MONTH(tblSales[[#This Row],[Invoice Date]]),MONTH(tblSales[[#This Row],[Invoice Date]])+12)</f>
        <v>13</v>
      </c>
      <c r="AI16" s="8">
        <f>DATE(YEAR(tblSales[[#This Row],[Invoice Date]]),MONTH(tblSales[[#This Row],[Invoice Date]]),1)</f>
        <v>45658</v>
      </c>
      <c r="AJ16" t="str">
        <f>_xlfn.XLOOKUP(tblSales[[#This Row],[Product_ID]],Products!$A:$A,Products!$B:$B,"Unknown")</f>
        <v>Wrangler Smart Watch Navy Blue</v>
      </c>
      <c r="AK16" s="9">
        <f>IFERROR(tblSales[[#This Row],[Profit]]/tblSales[[#This Row],[Sales Amount]],0)</f>
        <v>0.10353830241558801</v>
      </c>
      <c r="AL16" t="str">
        <f>IF(tblSales[[#This Row],[Discount %]]&lt;=5,"0-5%",
IF(tblSales[[#This Row],[Discount %]]&lt;=10,"5-10%",
IF(tblSales[[#This Row],[Discount %]]&lt;=15,"10-15%",
IF(tblSales[[#This Row],[Discount %]]&lt;=20,"15-20%","20%+"))))</f>
        <v>20%+</v>
      </c>
    </row>
    <row r="17" spans="1:38">
      <c r="A17" s="2" t="s">
        <v>174</v>
      </c>
      <c r="B17" s="11">
        <v>45464</v>
      </c>
      <c r="C17" s="2" t="s">
        <v>175</v>
      </c>
      <c r="D17" s="2" t="s">
        <v>176</v>
      </c>
      <c r="E17" s="2" t="s">
        <v>150</v>
      </c>
      <c r="F17" s="2" t="s">
        <v>177</v>
      </c>
      <c r="G17" s="2">
        <v>3</v>
      </c>
      <c r="H17" s="2">
        <v>790.29</v>
      </c>
      <c r="I17" s="2">
        <v>25</v>
      </c>
      <c r="J17" s="2">
        <v>592.72</v>
      </c>
      <c r="K17" s="2">
        <v>5</v>
      </c>
      <c r="L17" s="2">
        <v>88.91</v>
      </c>
      <c r="M17" s="2">
        <v>1867.06</v>
      </c>
      <c r="N17" s="2">
        <v>1650.03</v>
      </c>
      <c r="O17" s="2">
        <f t="shared" si="0"/>
        <v>128.11999999999998</v>
      </c>
      <c r="P17" s="2" t="s">
        <v>31</v>
      </c>
      <c r="Q17" s="2" t="str">
        <f t="shared" si="1"/>
        <v>Net Banking</v>
      </c>
      <c r="R17" s="2" t="s">
        <v>21</v>
      </c>
      <c r="S17" s="2" t="s">
        <v>56</v>
      </c>
      <c r="T17" s="2" t="s">
        <v>178</v>
      </c>
      <c r="U17" s="2" t="s">
        <v>59</v>
      </c>
      <c r="V17" t="str">
        <f>TEXT(tblSales[[#This Row],[Invoice Date]],"mmm")</f>
        <v>Jun</v>
      </c>
      <c r="W17">
        <f>MONTH(tblSales[[#This Row],[Invoice Date]])</f>
        <v>6</v>
      </c>
      <c r="X17">
        <f>YEAR(tblSales[[#This Row],[Invoice Date]])</f>
        <v>2024</v>
      </c>
      <c r="Y17" t="str">
        <f>TEXT(tblSales[[#This Row],[Invoice Date]],"mmm-yyyy")</f>
        <v>Jun-2024</v>
      </c>
      <c r="Z17" t="str">
        <f>_xlfn.XLOOKUP(tblSales[[#This Row],[Product_ID]],Products!$A:$A,Products!$C:$C,"Women Dresses")</f>
        <v>Women Tops</v>
      </c>
      <c r="AA17" t="str">
        <f>_xlfn.XLOOKUP(tblSales[[#This Row],[Product_ID]],Products!$A:$A,Products!$D:$D,"Unknown")</f>
        <v>Crop Top</v>
      </c>
      <c r="AB17" t="str">
        <f>_xlfn.XLOOKUP(tblSales[[#This Row],[Product_ID]],Products!$A:$A,Products!$E:$E,"Unknown")</f>
        <v>Nike</v>
      </c>
      <c r="AC17" t="str">
        <f>_xlfn.XLOOKUP(tblSales[[#This Row],[Store_ID]],Stores!$A:$A,Stores!$B:$B,"Unknown")</f>
        <v>TrendMart Kalaburagi Mall Kiosk</v>
      </c>
      <c r="AD17" t="str">
        <f>_xlfn.XLOOKUP(tblSales[[#This Row],[Store_ID]],Stores!$A:$A,Stores!$E:$E,"Unknown")</f>
        <v>South Zone 2</v>
      </c>
      <c r="AE17" t="str">
        <f>_xlfn.XLOOKUP(tblSales[[#This Row],[Customer_ID]],Customers!$A:$A,Customers!$B:$B,"Unknown")</f>
        <v>Vasanthi Kumar</v>
      </c>
      <c r="AF17" t="str">
        <f>_xlfn.XLOOKUP(tblSales[[#This Row],[Customer_ID]],Customers!$A:$A,Customers!$J:$J,"Unknown")</f>
        <v>Gold</v>
      </c>
      <c r="AG17" t="str">
        <f>_xlfn.XLOOKUP(tblSales[[#This Row],[Employee_ID]],Employees!$A:$A,Employees!$B:$B,"Unknown")</f>
        <v>Deepak Kamath</v>
      </c>
      <c r="AH17">
        <f>IF(MONTH(tblSales[[#This Row],[Invoice Date]])&gt;=4,MONTH(tblSales[[#This Row],[Invoice Date]]),MONTH(tblSales[[#This Row],[Invoice Date]])+12)</f>
        <v>6</v>
      </c>
      <c r="AI17" s="8">
        <f>DATE(YEAR(tblSales[[#This Row],[Invoice Date]]),MONTH(tblSales[[#This Row],[Invoice Date]]),1)</f>
        <v>45444</v>
      </c>
      <c r="AJ17" t="str">
        <f>_xlfn.XLOOKUP(tblSales[[#This Row],[Product_ID]],Products!$A:$A,Products!$B:$B,"Unknown")</f>
        <v>Nike Crop Top Cream</v>
      </c>
      <c r="AK17" s="9">
        <f>IFERROR(tblSales[[#This Row],[Profit]]/tblSales[[#This Row],[Sales Amount]],0)</f>
        <v>6.8621254807022788E-2</v>
      </c>
      <c r="AL17" t="str">
        <f>IF(tblSales[[#This Row],[Discount %]]&lt;=5,"0-5%",
IF(tblSales[[#This Row],[Discount %]]&lt;=10,"5-10%",
IF(tblSales[[#This Row],[Discount %]]&lt;=15,"10-15%",
IF(tblSales[[#This Row],[Discount %]]&lt;=20,"15-20%","20%+"))))</f>
        <v>20%+</v>
      </c>
    </row>
    <row r="18" spans="1:38">
      <c r="A18" s="2" t="s">
        <v>179</v>
      </c>
      <c r="B18" s="11">
        <v>45586</v>
      </c>
      <c r="C18" s="2" t="s">
        <v>180</v>
      </c>
      <c r="D18" s="2" t="s">
        <v>102</v>
      </c>
      <c r="E18" s="2" t="s">
        <v>181</v>
      </c>
      <c r="F18" s="2" t="s">
        <v>182</v>
      </c>
      <c r="G18" s="2">
        <v>2</v>
      </c>
      <c r="H18" s="2">
        <v>3763.03</v>
      </c>
      <c r="I18" s="2">
        <v>15</v>
      </c>
      <c r="J18" s="2">
        <v>1128.9100000000001</v>
      </c>
      <c r="K18" s="2">
        <v>12</v>
      </c>
      <c r="L18" s="2">
        <v>767.66</v>
      </c>
      <c r="M18" s="2">
        <v>7164.81</v>
      </c>
      <c r="N18" s="2">
        <v>5267.12</v>
      </c>
      <c r="O18" s="2">
        <f t="shared" si="0"/>
        <v>1130.0300000000007</v>
      </c>
      <c r="P18" s="2" t="s">
        <v>29</v>
      </c>
      <c r="Q18" s="2" t="str">
        <f t="shared" si="1"/>
        <v>Debit Card</v>
      </c>
      <c r="R18" s="2" t="s">
        <v>20</v>
      </c>
      <c r="S18" s="2" t="s">
        <v>56</v>
      </c>
      <c r="T18" s="2" t="s">
        <v>183</v>
      </c>
      <c r="U18" s="2" t="s">
        <v>59</v>
      </c>
      <c r="V18" t="str">
        <f>TEXT(tblSales[[#This Row],[Invoice Date]],"mmm")</f>
        <v>Oct</v>
      </c>
      <c r="W18">
        <f>MONTH(tblSales[[#This Row],[Invoice Date]])</f>
        <v>10</v>
      </c>
      <c r="X18">
        <f>YEAR(tblSales[[#This Row],[Invoice Date]])</f>
        <v>2024</v>
      </c>
      <c r="Y18" t="str">
        <f>TEXT(tblSales[[#This Row],[Invoice Date]],"mmm-yyyy")</f>
        <v>Oct-2024</v>
      </c>
      <c r="Z18" t="str">
        <f>_xlfn.XLOOKUP(tblSales[[#This Row],[Product_ID]],Products!$A:$A,Products!$C:$C,"Women Dresses")</f>
        <v>Women Sarees</v>
      </c>
      <c r="AA18" t="str">
        <f>_xlfn.XLOOKUP(tblSales[[#This Row],[Product_ID]],Products!$A:$A,Products!$D:$D,"Unknown")</f>
        <v>Georgette Saree</v>
      </c>
      <c r="AB18" t="str">
        <f>_xlfn.XLOOKUP(tblSales[[#This Row],[Product_ID]],Products!$A:$A,Products!$E:$E,"Unknown")</f>
        <v>Westside</v>
      </c>
      <c r="AC18" t="str">
        <f>_xlfn.XLOOKUP(tblSales[[#This Row],[Store_ID]],Stores!$A:$A,Stores!$B:$B,"Unknown")</f>
        <v>TrendMart Nizamabad Mall Kiosk</v>
      </c>
      <c r="AD18" t="str">
        <f>_xlfn.XLOOKUP(tblSales[[#This Row],[Store_ID]],Stores!$A:$A,Stores!$E:$E,"Unknown")</f>
        <v>South Zone 2</v>
      </c>
      <c r="AE18" t="str">
        <f>_xlfn.XLOOKUP(tblSales[[#This Row],[Customer_ID]],Customers!$A:$A,Customers!$B:$B,"Unknown")</f>
        <v>Kiran Naidu</v>
      </c>
      <c r="AF18" t="str">
        <f>_xlfn.XLOOKUP(tblSales[[#This Row],[Customer_ID]],Customers!$A:$A,Customers!$J:$J,"Unknown")</f>
        <v>Silver</v>
      </c>
      <c r="AG18" t="str">
        <f>_xlfn.XLOOKUP(tblSales[[#This Row],[Employee_ID]],Employees!$A:$A,Employees!$B:$B,"Unknown")</f>
        <v>Girish Sundaram</v>
      </c>
      <c r="AH18">
        <f>IF(MONTH(tblSales[[#This Row],[Invoice Date]])&gt;=4,MONTH(tblSales[[#This Row],[Invoice Date]]),MONTH(tblSales[[#This Row],[Invoice Date]])+12)</f>
        <v>10</v>
      </c>
      <c r="AI18" s="8">
        <f>DATE(YEAR(tblSales[[#This Row],[Invoice Date]]),MONTH(tblSales[[#This Row],[Invoice Date]]),1)</f>
        <v>45566</v>
      </c>
      <c r="AJ18" t="str">
        <f>_xlfn.XLOOKUP(tblSales[[#This Row],[Product_ID]],Products!$A:$A,Products!$B:$B,"Unknown")</f>
        <v>Westside Georgette Saree White</v>
      </c>
      <c r="AK18" s="9">
        <f>IFERROR(tblSales[[#This Row],[Profit]]/tblSales[[#This Row],[Sales Amount]],0)</f>
        <v>0.15771946499628051</v>
      </c>
      <c r="AL18" t="str">
        <f>IF(tblSales[[#This Row],[Discount %]]&lt;=5,"0-5%",
IF(tblSales[[#This Row],[Discount %]]&lt;=10,"5-10%",
IF(tblSales[[#This Row],[Discount %]]&lt;=15,"10-15%",
IF(tblSales[[#This Row],[Discount %]]&lt;=20,"15-20%","20%+"))))</f>
        <v>10-15%</v>
      </c>
    </row>
    <row r="19" spans="1:38">
      <c r="A19" s="2" t="s">
        <v>184</v>
      </c>
      <c r="B19" s="11">
        <v>45426</v>
      </c>
      <c r="C19" s="2" t="s">
        <v>185</v>
      </c>
      <c r="D19" s="2" t="s">
        <v>186</v>
      </c>
      <c r="E19" s="2" t="s">
        <v>187</v>
      </c>
      <c r="F19" s="2" t="s">
        <v>110</v>
      </c>
      <c r="G19" s="2">
        <v>1</v>
      </c>
      <c r="H19" s="2">
        <v>1291.18</v>
      </c>
      <c r="I19" s="2">
        <v>25</v>
      </c>
      <c r="J19" s="2">
        <v>322.8</v>
      </c>
      <c r="K19" s="2">
        <v>12</v>
      </c>
      <c r="L19" s="2">
        <v>116.21</v>
      </c>
      <c r="M19" s="2">
        <v>1084.5899999999999</v>
      </c>
      <c r="N19" s="2">
        <v>865.48</v>
      </c>
      <c r="O19" s="2">
        <f t="shared" si="0"/>
        <v>102.89999999999991</v>
      </c>
      <c r="P19" s="2" t="s">
        <v>29</v>
      </c>
      <c r="Q19" s="2" t="str">
        <f t="shared" si="1"/>
        <v>Debit Card</v>
      </c>
      <c r="R19" s="2" t="s">
        <v>20</v>
      </c>
      <c r="S19" s="2" t="s">
        <v>56</v>
      </c>
      <c r="T19" s="2" t="s">
        <v>188</v>
      </c>
      <c r="U19" s="2" t="s">
        <v>59</v>
      </c>
      <c r="V19" t="str">
        <f>TEXT(tblSales[[#This Row],[Invoice Date]],"mmm")</f>
        <v>May</v>
      </c>
      <c r="W19">
        <f>MONTH(tblSales[[#This Row],[Invoice Date]])</f>
        <v>5</v>
      </c>
      <c r="X19">
        <f>YEAR(tblSales[[#This Row],[Invoice Date]])</f>
        <v>2024</v>
      </c>
      <c r="Y19" t="str">
        <f>TEXT(tblSales[[#This Row],[Invoice Date]],"mmm-yyyy")</f>
        <v>May-2024</v>
      </c>
      <c r="Z19" t="str">
        <f>_xlfn.XLOOKUP(tblSales[[#This Row],[Product_ID]],Products!$A:$A,Products!$C:$C,"Women Dresses")</f>
        <v>Women Dresses</v>
      </c>
      <c r="AA19" t="str">
        <f>_xlfn.XLOOKUP(tblSales[[#This Row],[Product_ID]],Products!$A:$A,Products!$D:$D,"Unknown")</f>
        <v>A-Line Dress</v>
      </c>
      <c r="AB19" t="str">
        <f>_xlfn.XLOOKUP(tblSales[[#This Row],[Product_ID]],Products!$A:$A,Products!$E:$E,"Unknown")</f>
        <v>Tanishq</v>
      </c>
      <c r="AC19" t="str">
        <f>_xlfn.XLOOKUP(tblSales[[#This Row],[Store_ID]],Stores!$A:$A,Stores!$B:$B,"Unknown")</f>
        <v>TrendMart Tirupati Outlet</v>
      </c>
      <c r="AD19" t="str">
        <f>_xlfn.XLOOKUP(tblSales[[#This Row],[Store_ID]],Stores!$A:$A,Stores!$E:$E,"Unknown")</f>
        <v>South Zone 3</v>
      </c>
      <c r="AE19" t="str">
        <f>_xlfn.XLOOKUP(tblSales[[#This Row],[Customer_ID]],Customers!$A:$A,Customers!$B:$B,"Unknown")</f>
        <v>Saranya Shetty</v>
      </c>
      <c r="AF19" t="str">
        <f>_xlfn.XLOOKUP(tblSales[[#This Row],[Customer_ID]],Customers!$A:$A,Customers!$J:$J,"Unknown")</f>
        <v>Regular</v>
      </c>
      <c r="AG19" t="str">
        <f>_xlfn.XLOOKUP(tblSales[[#This Row],[Employee_ID]],Employees!$A:$A,Employees!$B:$B,"Unknown")</f>
        <v>Jyothi Prasad</v>
      </c>
      <c r="AH19">
        <f>IF(MONTH(tblSales[[#This Row],[Invoice Date]])&gt;=4,MONTH(tblSales[[#This Row],[Invoice Date]]),MONTH(tblSales[[#This Row],[Invoice Date]])+12)</f>
        <v>5</v>
      </c>
      <c r="AI19" s="8">
        <f>DATE(YEAR(tblSales[[#This Row],[Invoice Date]]),MONTH(tblSales[[#This Row],[Invoice Date]]),1)</f>
        <v>45413</v>
      </c>
      <c r="AJ19" t="str">
        <f>_xlfn.XLOOKUP(tblSales[[#This Row],[Product_ID]],Products!$A:$A,Products!$B:$B,"Unknown")</f>
        <v>Tanishq A-Line Dress Green</v>
      </c>
      <c r="AK19" s="9">
        <f>IFERROR(tblSales[[#This Row],[Profit]]/tblSales[[#This Row],[Sales Amount]],0)</f>
        <v>9.4874560893978291E-2</v>
      </c>
      <c r="AL19" t="str">
        <f>IF(tblSales[[#This Row],[Discount %]]&lt;=5,"0-5%",
IF(tblSales[[#This Row],[Discount %]]&lt;=10,"5-10%",
IF(tblSales[[#This Row],[Discount %]]&lt;=15,"10-15%",
IF(tblSales[[#This Row],[Discount %]]&lt;=20,"15-20%","20%+"))))</f>
        <v>20%+</v>
      </c>
    </row>
    <row r="20" spans="1:38">
      <c r="A20" s="2" t="s">
        <v>189</v>
      </c>
      <c r="B20" s="11">
        <v>45665</v>
      </c>
      <c r="C20" s="2" t="s">
        <v>190</v>
      </c>
      <c r="D20" s="2" t="s">
        <v>191</v>
      </c>
      <c r="E20" s="2" t="s">
        <v>192</v>
      </c>
      <c r="F20" s="2" t="s">
        <v>193</v>
      </c>
      <c r="G20" s="2">
        <v>1</v>
      </c>
      <c r="H20" s="2">
        <v>771.9</v>
      </c>
      <c r="I20" s="2">
        <v>20</v>
      </c>
      <c r="J20" s="2">
        <v>154.38</v>
      </c>
      <c r="K20" s="2">
        <v>5</v>
      </c>
      <c r="L20" s="2">
        <v>30.88</v>
      </c>
      <c r="M20" s="2">
        <v>648.4</v>
      </c>
      <c r="N20" s="2">
        <v>534.80999999999995</v>
      </c>
      <c r="O20" s="2">
        <f t="shared" si="0"/>
        <v>82.710000000000036</v>
      </c>
      <c r="P20" s="2" t="s">
        <v>30</v>
      </c>
      <c r="Q20" s="2" t="str">
        <f t="shared" si="1"/>
        <v>EMI</v>
      </c>
      <c r="R20" s="2" t="s">
        <v>20</v>
      </c>
      <c r="S20" s="2" t="s">
        <v>56</v>
      </c>
      <c r="T20" s="2" t="s">
        <v>194</v>
      </c>
      <c r="U20" s="2" t="s">
        <v>59</v>
      </c>
      <c r="V20" t="str">
        <f>TEXT(tblSales[[#This Row],[Invoice Date]],"mmm")</f>
        <v>Jan</v>
      </c>
      <c r="W20">
        <f>MONTH(tblSales[[#This Row],[Invoice Date]])</f>
        <v>1</v>
      </c>
      <c r="X20">
        <f>YEAR(tblSales[[#This Row],[Invoice Date]])</f>
        <v>2025</v>
      </c>
      <c r="Y20" t="str">
        <f>TEXT(tblSales[[#This Row],[Invoice Date]],"mmm-yyyy")</f>
        <v>Jan-2025</v>
      </c>
      <c r="Z20" t="str">
        <f>_xlfn.XLOOKUP(tblSales[[#This Row],[Product_ID]],Products!$A:$A,Products!$C:$C,"Women Dresses")</f>
        <v>Women Tops</v>
      </c>
      <c r="AA20" t="str">
        <f>_xlfn.XLOOKUP(tblSales[[#This Row],[Product_ID]],Products!$A:$A,Products!$D:$D,"Unknown")</f>
        <v>Casual Top</v>
      </c>
      <c r="AB20" t="str">
        <f>_xlfn.XLOOKUP(tblSales[[#This Row],[Product_ID]],Products!$A:$A,Products!$E:$E,"Unknown")</f>
        <v>US Polo Assn</v>
      </c>
      <c r="AC20" t="str">
        <f>_xlfn.XLOOKUP(tblSales[[#This Row],[Store_ID]],Stores!$A:$A,Stores!$B:$B,"Unknown")</f>
        <v>TrendMart Nellore Standard</v>
      </c>
      <c r="AD20" t="str">
        <f>_xlfn.XLOOKUP(tblSales[[#This Row],[Store_ID]],Stores!$A:$A,Stores!$E:$E,"Unknown")</f>
        <v>South Zone 3</v>
      </c>
      <c r="AE20" t="str">
        <f>_xlfn.XLOOKUP(tblSales[[#This Row],[Customer_ID]],Customers!$A:$A,Customers!$B:$B,"Unknown")</f>
        <v>Siddharth Singh</v>
      </c>
      <c r="AF20" t="str">
        <f>_xlfn.XLOOKUP(tblSales[[#This Row],[Customer_ID]],Customers!$A:$A,Customers!$J:$J,"Unknown")</f>
        <v>Regular</v>
      </c>
      <c r="AG20" t="str">
        <f>_xlfn.XLOOKUP(tblSales[[#This Row],[Employee_ID]],Employees!$A:$A,Employees!$B:$B,"Unknown")</f>
        <v>Yamini Pandian</v>
      </c>
      <c r="AH20">
        <f>IF(MONTH(tblSales[[#This Row],[Invoice Date]])&gt;=4,MONTH(tblSales[[#This Row],[Invoice Date]]),MONTH(tblSales[[#This Row],[Invoice Date]])+12)</f>
        <v>13</v>
      </c>
      <c r="AI20" s="8">
        <f>DATE(YEAR(tblSales[[#This Row],[Invoice Date]]),MONTH(tblSales[[#This Row],[Invoice Date]]),1)</f>
        <v>45658</v>
      </c>
      <c r="AJ20" t="str">
        <f>_xlfn.XLOOKUP(tblSales[[#This Row],[Product_ID]],Products!$A:$A,Products!$B:$B,"Unknown")</f>
        <v>US Polo Assn Casual Top Sky Blue</v>
      </c>
      <c r="AK20" s="9">
        <f>IFERROR(tblSales[[#This Row],[Profit]]/tblSales[[#This Row],[Sales Amount]],0)</f>
        <v>0.12756014805675514</v>
      </c>
      <c r="AL20" t="str">
        <f>IF(tblSales[[#This Row],[Discount %]]&lt;=5,"0-5%",
IF(tblSales[[#This Row],[Discount %]]&lt;=10,"5-10%",
IF(tblSales[[#This Row],[Discount %]]&lt;=15,"10-15%",
IF(tblSales[[#This Row],[Discount %]]&lt;=20,"15-20%","20%+"))))</f>
        <v>15-20%</v>
      </c>
    </row>
    <row r="21" spans="1:38">
      <c r="A21" s="2" t="s">
        <v>195</v>
      </c>
      <c r="B21" s="11">
        <v>45625</v>
      </c>
      <c r="C21" s="2" t="s">
        <v>196</v>
      </c>
      <c r="D21" s="2" t="s">
        <v>197</v>
      </c>
      <c r="E21" s="2" t="s">
        <v>198</v>
      </c>
      <c r="F21" s="2" t="s">
        <v>199</v>
      </c>
      <c r="G21" s="2">
        <v>2</v>
      </c>
      <c r="H21" s="2">
        <v>962.92</v>
      </c>
      <c r="I21" s="2">
        <v>15</v>
      </c>
      <c r="J21" s="2">
        <v>288.88</v>
      </c>
      <c r="K21" s="2">
        <v>5</v>
      </c>
      <c r="L21" s="2">
        <v>81.849999999999994</v>
      </c>
      <c r="M21" s="2">
        <v>1718.81</v>
      </c>
      <c r="N21" s="2">
        <v>1442.44</v>
      </c>
      <c r="O21" s="2">
        <f t="shared" si="0"/>
        <v>194.5199999999999</v>
      </c>
      <c r="P21" s="2" t="s">
        <v>31</v>
      </c>
      <c r="Q21" s="2" t="str">
        <f t="shared" si="1"/>
        <v>Net Banking</v>
      </c>
      <c r="R21" s="2" t="s">
        <v>21</v>
      </c>
      <c r="S21" s="2" t="s">
        <v>56</v>
      </c>
      <c r="T21" s="2" t="s">
        <v>141</v>
      </c>
      <c r="U21" s="2" t="s">
        <v>59</v>
      </c>
      <c r="V21" t="str">
        <f>TEXT(tblSales[[#This Row],[Invoice Date]],"mmm")</f>
        <v>Nov</v>
      </c>
      <c r="W21">
        <f>MONTH(tblSales[[#This Row],[Invoice Date]])</f>
        <v>11</v>
      </c>
      <c r="X21">
        <f>YEAR(tblSales[[#This Row],[Invoice Date]])</f>
        <v>2024</v>
      </c>
      <c r="Y21" t="str">
        <f>TEXT(tblSales[[#This Row],[Invoice Date]],"mmm-yyyy")</f>
        <v>Nov-2024</v>
      </c>
      <c r="Z21" t="str">
        <f>_xlfn.XLOOKUP(tblSales[[#This Row],[Product_ID]],Products!$A:$A,Products!$C:$C,"Women Dresses")</f>
        <v>Men Shirts</v>
      </c>
      <c r="AA21" t="str">
        <f>_xlfn.XLOOKUP(tblSales[[#This Row],[Product_ID]],Products!$A:$A,Products!$D:$D,"Unknown")</f>
        <v>Denim Shirt</v>
      </c>
      <c r="AB21" t="str">
        <f>_xlfn.XLOOKUP(tblSales[[#This Row],[Product_ID]],Products!$A:$A,Products!$E:$E,"Unknown")</f>
        <v>Indian Terrain</v>
      </c>
      <c r="AC21" t="str">
        <f>_xlfn.XLOOKUP(tblSales[[#This Row],[Store_ID]],Stores!$A:$A,Stores!$B:$B,"Unknown")</f>
        <v>TrendMart Warangal High Street</v>
      </c>
      <c r="AD21" t="str">
        <f>_xlfn.XLOOKUP(tblSales[[#This Row],[Store_ID]],Stores!$A:$A,Stores!$E:$E,"Unknown")</f>
        <v>South Zone 2</v>
      </c>
      <c r="AE21" t="str">
        <f>_xlfn.XLOOKUP(tblSales[[#This Row],[Customer_ID]],Customers!$A:$A,Customers!$B:$B,"Unknown")</f>
        <v>Anil Iyengar</v>
      </c>
      <c r="AF21" t="str">
        <f>_xlfn.XLOOKUP(tblSales[[#This Row],[Customer_ID]],Customers!$A:$A,Customers!$J:$J,"Unknown")</f>
        <v>Regular</v>
      </c>
      <c r="AG21" t="str">
        <f>_xlfn.XLOOKUP(tblSales[[#This Row],[Employee_ID]],Employees!$A:$A,Employees!$B:$B,"Unknown")</f>
        <v>Anusuya Subramaniam</v>
      </c>
      <c r="AH21">
        <f>IF(MONTH(tblSales[[#This Row],[Invoice Date]])&gt;=4,MONTH(tblSales[[#This Row],[Invoice Date]]),MONTH(tblSales[[#This Row],[Invoice Date]])+12)</f>
        <v>11</v>
      </c>
      <c r="AI21" s="8">
        <f>DATE(YEAR(tblSales[[#This Row],[Invoice Date]]),MONTH(tblSales[[#This Row],[Invoice Date]]),1)</f>
        <v>45597</v>
      </c>
      <c r="AJ21" t="str">
        <f>_xlfn.XLOOKUP(tblSales[[#This Row],[Product_ID]],Products!$A:$A,Products!$B:$B,"Unknown")</f>
        <v>Indian Terrain Denim Shirt Wine</v>
      </c>
      <c r="AK21" s="9">
        <f>IFERROR(tblSales[[#This Row],[Profit]]/tblSales[[#This Row],[Sales Amount]],0)</f>
        <v>0.11317132201930399</v>
      </c>
      <c r="AL21" t="str">
        <f>IF(tblSales[[#This Row],[Discount %]]&lt;=5,"0-5%",
IF(tblSales[[#This Row],[Discount %]]&lt;=10,"5-10%",
IF(tblSales[[#This Row],[Discount %]]&lt;=15,"10-15%",
IF(tblSales[[#This Row],[Discount %]]&lt;=20,"15-20%","20%+"))))</f>
        <v>10-15%</v>
      </c>
    </row>
    <row r="22" spans="1:38">
      <c r="A22" s="2" t="s">
        <v>200</v>
      </c>
      <c r="B22" s="11">
        <v>45451</v>
      </c>
      <c r="C22" s="2" t="s">
        <v>201</v>
      </c>
      <c r="D22" s="2" t="s">
        <v>202</v>
      </c>
      <c r="E22" s="2" t="s">
        <v>203</v>
      </c>
      <c r="F22" s="2" t="s">
        <v>204</v>
      </c>
      <c r="G22" s="2">
        <v>4</v>
      </c>
      <c r="H22" s="2">
        <v>1328.05</v>
      </c>
      <c r="I22" s="2">
        <v>20</v>
      </c>
      <c r="J22" s="2">
        <v>1062.44</v>
      </c>
      <c r="K22" s="2">
        <v>12</v>
      </c>
      <c r="L22" s="2">
        <v>509.97</v>
      </c>
      <c r="M22" s="2">
        <v>4759.7299999999996</v>
      </c>
      <c r="N22" s="2">
        <v>3378.6</v>
      </c>
      <c r="O22" s="2">
        <f t="shared" si="0"/>
        <v>871.15999999999963</v>
      </c>
      <c r="P22" s="2" t="s">
        <v>27</v>
      </c>
      <c r="Q22" s="2" t="str">
        <f t="shared" si="1"/>
        <v>Cash</v>
      </c>
      <c r="R22" s="2" t="s">
        <v>20</v>
      </c>
      <c r="S22" s="2" t="s">
        <v>56</v>
      </c>
      <c r="T22" s="2" t="s">
        <v>205</v>
      </c>
      <c r="U22" s="2" t="s">
        <v>60</v>
      </c>
      <c r="V22" t="str">
        <f>TEXT(tblSales[[#This Row],[Invoice Date]],"mmm")</f>
        <v>Jun</v>
      </c>
      <c r="W22">
        <f>MONTH(tblSales[[#This Row],[Invoice Date]])</f>
        <v>6</v>
      </c>
      <c r="X22">
        <f>YEAR(tblSales[[#This Row],[Invoice Date]])</f>
        <v>2024</v>
      </c>
      <c r="Y22" t="str">
        <f>TEXT(tblSales[[#This Row],[Invoice Date]],"mmm-yyyy")</f>
        <v>Jun-2024</v>
      </c>
      <c r="Z22" t="str">
        <f>_xlfn.XLOOKUP(tblSales[[#This Row],[Product_ID]],Products!$A:$A,Products!$C:$C,"Women Dresses")</f>
        <v>Women Kurtis</v>
      </c>
      <c r="AA22" t="str">
        <f>_xlfn.XLOOKUP(tblSales[[#This Row],[Product_ID]],Products!$A:$A,Products!$D:$D,"Unknown")</f>
        <v>Straight Kurti</v>
      </c>
      <c r="AB22" t="str">
        <f>_xlfn.XLOOKUP(tblSales[[#This Row],[Product_ID]],Products!$A:$A,Products!$E:$E,"Unknown")</f>
        <v>Woodland</v>
      </c>
      <c r="AC22" t="str">
        <f>_xlfn.XLOOKUP(tblSales[[#This Row],[Store_ID]],Stores!$A:$A,Stores!$B:$B,"Unknown")</f>
        <v>TrendMart Thoothukudi Outlet</v>
      </c>
      <c r="AD22" t="str">
        <f>_xlfn.XLOOKUP(tblSales[[#This Row],[Store_ID]],Stores!$A:$A,Stores!$E:$E,"Unknown")</f>
        <v>South Zone 1</v>
      </c>
      <c r="AE22" t="str">
        <f>_xlfn.XLOOKUP(tblSales[[#This Row],[Customer_ID]],Customers!$A:$A,Customers!$B:$B,"Unknown")</f>
        <v>Pranav Mishra</v>
      </c>
      <c r="AF22" t="str">
        <f>_xlfn.XLOOKUP(tblSales[[#This Row],[Customer_ID]],Customers!$A:$A,Customers!$J:$J,"Unknown")</f>
        <v>Silver</v>
      </c>
      <c r="AG22" t="str">
        <f>_xlfn.XLOOKUP(tblSales[[#This Row],[Employee_ID]],Employees!$A:$A,Employees!$B:$B,"Unknown")</f>
        <v>Logesh Gopalakrishnan</v>
      </c>
      <c r="AH22">
        <f>IF(MONTH(tblSales[[#This Row],[Invoice Date]])&gt;=4,MONTH(tblSales[[#This Row],[Invoice Date]]),MONTH(tblSales[[#This Row],[Invoice Date]])+12)</f>
        <v>6</v>
      </c>
      <c r="AI22" s="8">
        <f>DATE(YEAR(tblSales[[#This Row],[Invoice Date]]),MONTH(tblSales[[#This Row],[Invoice Date]]),1)</f>
        <v>45444</v>
      </c>
      <c r="AJ22" t="str">
        <f>_xlfn.XLOOKUP(tblSales[[#This Row],[Product_ID]],Products!$A:$A,Products!$B:$B,"Unknown")</f>
        <v>Woodland Straight Kurti White</v>
      </c>
      <c r="AK22" s="9">
        <f>IFERROR(tblSales[[#This Row],[Profit]]/tblSales[[#This Row],[Sales Amount]],0)</f>
        <v>0.18302718851699565</v>
      </c>
      <c r="AL22" t="str">
        <f>IF(tblSales[[#This Row],[Discount %]]&lt;=5,"0-5%",
IF(tblSales[[#This Row],[Discount %]]&lt;=10,"5-10%",
IF(tblSales[[#This Row],[Discount %]]&lt;=15,"10-15%",
IF(tblSales[[#This Row],[Discount %]]&lt;=20,"15-20%","20%+"))))</f>
        <v>15-20%</v>
      </c>
    </row>
    <row r="23" spans="1:38">
      <c r="A23" s="2" t="s">
        <v>206</v>
      </c>
      <c r="B23" s="11">
        <v>45484</v>
      </c>
      <c r="C23" s="2" t="s">
        <v>207</v>
      </c>
      <c r="D23" s="2" t="s">
        <v>208</v>
      </c>
      <c r="E23" s="2" t="s">
        <v>209</v>
      </c>
      <c r="F23" s="2" t="s">
        <v>210</v>
      </c>
      <c r="G23" s="2">
        <v>3</v>
      </c>
      <c r="H23" s="2">
        <v>726.41</v>
      </c>
      <c r="I23" s="2">
        <v>30</v>
      </c>
      <c r="J23" s="2">
        <v>653.77</v>
      </c>
      <c r="K23" s="2">
        <v>5</v>
      </c>
      <c r="L23" s="2">
        <v>76.27</v>
      </c>
      <c r="M23" s="2">
        <v>1601.73</v>
      </c>
      <c r="N23" s="2">
        <v>1329.57</v>
      </c>
      <c r="O23" s="2">
        <f t="shared" si="0"/>
        <v>195.8900000000001</v>
      </c>
      <c r="P23" s="2" t="s">
        <v>32</v>
      </c>
      <c r="Q23" s="2" t="str">
        <f t="shared" si="1"/>
        <v>UPI</v>
      </c>
      <c r="R23" s="2" t="s">
        <v>20</v>
      </c>
      <c r="S23" s="2" t="s">
        <v>56</v>
      </c>
      <c r="T23" s="2" t="s">
        <v>211</v>
      </c>
      <c r="U23" s="2" t="s">
        <v>59</v>
      </c>
      <c r="V23" t="str">
        <f>TEXT(tblSales[[#This Row],[Invoice Date]],"mmm")</f>
        <v>Jul</v>
      </c>
      <c r="W23">
        <f>MONTH(tblSales[[#This Row],[Invoice Date]])</f>
        <v>7</v>
      </c>
      <c r="X23">
        <f>YEAR(tblSales[[#This Row],[Invoice Date]])</f>
        <v>2024</v>
      </c>
      <c r="Y23" t="str">
        <f>TEXT(tblSales[[#This Row],[Invoice Date]],"mmm-yyyy")</f>
        <v>Jul-2024</v>
      </c>
      <c r="Z23" t="str">
        <f>_xlfn.XLOOKUP(tblSales[[#This Row],[Product_ID]],Products!$A:$A,Products!$C:$C,"Women Dresses")</f>
        <v>Accessories</v>
      </c>
      <c r="AA23" t="str">
        <f>_xlfn.XLOOKUP(tblSales[[#This Row],[Product_ID]],Products!$A:$A,Products!$D:$D,"Unknown")</f>
        <v>Tie</v>
      </c>
      <c r="AB23" t="str">
        <f>_xlfn.XLOOKUP(tblSales[[#This Row],[Product_ID]],Products!$A:$A,Products!$E:$E,"Unknown")</f>
        <v>Allen Solly</v>
      </c>
      <c r="AC23" t="str">
        <f>_xlfn.XLOOKUP(tblSales[[#This Row],[Store_ID]],Stores!$A:$A,Stores!$B:$B,"Unknown")</f>
        <v>TrendMart Kochi High Street</v>
      </c>
      <c r="AD23" t="str">
        <f>_xlfn.XLOOKUP(tblSales[[#This Row],[Store_ID]],Stores!$A:$A,Stores!$E:$E,"Unknown")</f>
        <v>South Zone 1</v>
      </c>
      <c r="AE23" t="str">
        <f>_xlfn.XLOOKUP(tblSales[[#This Row],[Customer_ID]],Customers!$A:$A,Customers!$B:$B,"Unknown")</f>
        <v>Hariharan Kamath</v>
      </c>
      <c r="AF23" t="str">
        <f>_xlfn.XLOOKUP(tblSales[[#This Row],[Customer_ID]],Customers!$A:$A,Customers!$J:$J,"Unknown")</f>
        <v>Gold</v>
      </c>
      <c r="AG23" t="str">
        <f>_xlfn.XLOOKUP(tblSales[[#This Row],[Employee_ID]],Employees!$A:$A,Employees!$B:$B,"Unknown")</f>
        <v>Rani Mishra</v>
      </c>
      <c r="AH23">
        <f>IF(MONTH(tblSales[[#This Row],[Invoice Date]])&gt;=4,MONTH(tblSales[[#This Row],[Invoice Date]]),MONTH(tblSales[[#This Row],[Invoice Date]])+12)</f>
        <v>7</v>
      </c>
      <c r="AI23" s="8">
        <f>DATE(YEAR(tblSales[[#This Row],[Invoice Date]]),MONTH(tblSales[[#This Row],[Invoice Date]]),1)</f>
        <v>45474</v>
      </c>
      <c r="AJ23" t="str">
        <f>_xlfn.XLOOKUP(tblSales[[#This Row],[Product_ID]],Products!$A:$A,Products!$B:$B,"Unknown")</f>
        <v>Allen Solly Tie Pink</v>
      </c>
      <c r="AK23" s="9">
        <f>IFERROR(tblSales[[#This Row],[Profit]]/tblSales[[#This Row],[Sales Amount]],0)</f>
        <v>0.12229901419090615</v>
      </c>
      <c r="AL23" t="str">
        <f>IF(tblSales[[#This Row],[Discount %]]&lt;=5,"0-5%",
IF(tblSales[[#This Row],[Discount %]]&lt;=10,"5-10%",
IF(tblSales[[#This Row],[Discount %]]&lt;=15,"10-15%",
IF(tblSales[[#This Row],[Discount %]]&lt;=20,"15-20%","20%+"))))</f>
        <v>20%+</v>
      </c>
    </row>
    <row r="24" spans="1:38">
      <c r="A24" s="2" t="s">
        <v>212</v>
      </c>
      <c r="B24" s="11">
        <v>45486</v>
      </c>
      <c r="C24" s="2" t="s">
        <v>213</v>
      </c>
      <c r="D24" s="2" t="s">
        <v>214</v>
      </c>
      <c r="E24" s="2" t="s">
        <v>215</v>
      </c>
      <c r="F24" s="2" t="s">
        <v>216</v>
      </c>
      <c r="G24" s="2">
        <v>2</v>
      </c>
      <c r="H24" s="2">
        <v>1361.64</v>
      </c>
      <c r="I24" s="2">
        <v>10</v>
      </c>
      <c r="J24" s="2">
        <v>272.33</v>
      </c>
      <c r="K24" s="2">
        <v>12</v>
      </c>
      <c r="L24" s="2">
        <v>294.11</v>
      </c>
      <c r="M24" s="2">
        <v>2745.06</v>
      </c>
      <c r="N24" s="2">
        <v>1753.84</v>
      </c>
      <c r="O24" s="2">
        <f t="shared" si="0"/>
        <v>697.11</v>
      </c>
      <c r="P24" s="2" t="s">
        <v>31</v>
      </c>
      <c r="Q24" s="2" t="str">
        <f t="shared" si="1"/>
        <v>Net Banking</v>
      </c>
      <c r="R24" s="2" t="s">
        <v>20</v>
      </c>
      <c r="S24" s="2" t="s">
        <v>56</v>
      </c>
      <c r="T24" s="2" t="s">
        <v>217</v>
      </c>
      <c r="U24" s="2" t="s">
        <v>60</v>
      </c>
      <c r="V24" t="str">
        <f>TEXT(tblSales[[#This Row],[Invoice Date]],"mmm")</f>
        <v>Jul</v>
      </c>
      <c r="W24">
        <f>MONTH(tblSales[[#This Row],[Invoice Date]])</f>
        <v>7</v>
      </c>
      <c r="X24">
        <f>YEAR(tblSales[[#This Row],[Invoice Date]])</f>
        <v>2024</v>
      </c>
      <c r="Y24" t="str">
        <f>TEXT(tblSales[[#This Row],[Invoice Date]],"mmm-yyyy")</f>
        <v>Jul-2024</v>
      </c>
      <c r="Z24" t="str">
        <f>_xlfn.XLOOKUP(tblSales[[#This Row],[Product_ID]],Products!$A:$A,Products!$C:$C,"Women Dresses")</f>
        <v>Women Kurtis</v>
      </c>
      <c r="AA24" t="str">
        <f>_xlfn.XLOOKUP(tblSales[[#This Row],[Product_ID]],Products!$A:$A,Products!$D:$D,"Unknown")</f>
        <v>Straight Kurti</v>
      </c>
      <c r="AB24" t="str">
        <f>_xlfn.XLOOKUP(tblSales[[#This Row],[Product_ID]],Products!$A:$A,Products!$E:$E,"Unknown")</f>
        <v>Indian Terrain</v>
      </c>
      <c r="AC24" t="str">
        <f>_xlfn.XLOOKUP(tblSales[[#This Row],[Store_ID]],Stores!$A:$A,Stores!$B:$B,"Unknown")</f>
        <v>TrendMart Mangaluru Standard</v>
      </c>
      <c r="AD24" t="str">
        <f>_xlfn.XLOOKUP(tblSales[[#This Row],[Store_ID]],Stores!$A:$A,Stores!$E:$E,"Unknown")</f>
        <v>South Zone 2</v>
      </c>
      <c r="AE24" t="str">
        <f>_xlfn.XLOOKUP(tblSales[[#This Row],[Customer_ID]],Customers!$A:$A,Customers!$B:$B,"Unknown")</f>
        <v>Leela Gowda</v>
      </c>
      <c r="AF24" t="str">
        <f>_xlfn.XLOOKUP(tblSales[[#This Row],[Customer_ID]],Customers!$A:$A,Customers!$J:$J,"Unknown")</f>
        <v>Regular</v>
      </c>
      <c r="AG24" t="str">
        <f>_xlfn.XLOOKUP(tblSales[[#This Row],[Employee_ID]],Employees!$A:$A,Employees!$B:$B,"Unknown")</f>
        <v>Venkat Sharma</v>
      </c>
      <c r="AH24">
        <f>IF(MONTH(tblSales[[#This Row],[Invoice Date]])&gt;=4,MONTH(tblSales[[#This Row],[Invoice Date]]),MONTH(tblSales[[#This Row],[Invoice Date]])+12)</f>
        <v>7</v>
      </c>
      <c r="AI24" s="8">
        <f>DATE(YEAR(tblSales[[#This Row],[Invoice Date]]),MONTH(tblSales[[#This Row],[Invoice Date]]),1)</f>
        <v>45474</v>
      </c>
      <c r="AJ24" t="str">
        <f>_xlfn.XLOOKUP(tblSales[[#This Row],[Product_ID]],Products!$A:$A,Products!$B:$B,"Unknown")</f>
        <v>Indian Terrain Straight Kurti Grey</v>
      </c>
      <c r="AK24" s="9">
        <f>IFERROR(tblSales[[#This Row],[Profit]]/tblSales[[#This Row],[Sales Amount]],0)</f>
        <v>0.25395073331730456</v>
      </c>
      <c r="AL24" t="str">
        <f>IF(tblSales[[#This Row],[Discount %]]&lt;=5,"0-5%",
IF(tblSales[[#This Row],[Discount %]]&lt;=10,"5-10%",
IF(tblSales[[#This Row],[Discount %]]&lt;=15,"10-15%",
IF(tblSales[[#This Row],[Discount %]]&lt;=20,"15-20%","20%+"))))</f>
        <v>5-10%</v>
      </c>
    </row>
    <row r="25" spans="1:38">
      <c r="A25" s="2" t="s">
        <v>218</v>
      </c>
      <c r="B25" s="11">
        <v>45475</v>
      </c>
      <c r="C25" s="2" t="s">
        <v>219</v>
      </c>
      <c r="D25" s="2" t="s">
        <v>220</v>
      </c>
      <c r="E25" s="2" t="s">
        <v>221</v>
      </c>
      <c r="F25" s="2" t="s">
        <v>222</v>
      </c>
      <c r="G25" s="2">
        <v>1</v>
      </c>
      <c r="H25" s="2">
        <v>3168.62</v>
      </c>
      <c r="I25" s="2">
        <v>10</v>
      </c>
      <c r="J25" s="2">
        <v>316.86</v>
      </c>
      <c r="K25" s="2">
        <v>12</v>
      </c>
      <c r="L25" s="2">
        <v>342.21</v>
      </c>
      <c r="M25" s="2">
        <v>3193.97</v>
      </c>
      <c r="N25" s="2">
        <v>2069.33</v>
      </c>
      <c r="O25" s="2">
        <f t="shared" si="0"/>
        <v>782.42999999999984</v>
      </c>
      <c r="P25" s="2" t="s">
        <v>32</v>
      </c>
      <c r="Q25" s="2" t="str">
        <f t="shared" si="1"/>
        <v>UPI</v>
      </c>
      <c r="R25" s="2" t="s">
        <v>20</v>
      </c>
      <c r="S25" s="2" t="s">
        <v>56</v>
      </c>
      <c r="T25" s="2" t="s">
        <v>223</v>
      </c>
      <c r="U25" s="2" t="s">
        <v>59</v>
      </c>
      <c r="V25" t="str">
        <f>TEXT(tblSales[[#This Row],[Invoice Date]],"mmm")</f>
        <v>Jul</v>
      </c>
      <c r="W25">
        <f>MONTH(tblSales[[#This Row],[Invoice Date]])</f>
        <v>7</v>
      </c>
      <c r="X25">
        <f>YEAR(tblSales[[#This Row],[Invoice Date]])</f>
        <v>2024</v>
      </c>
      <c r="Y25" t="str">
        <f>TEXT(tblSales[[#This Row],[Invoice Date]],"mmm-yyyy")</f>
        <v>Jul-2024</v>
      </c>
      <c r="Z25" t="str">
        <f>_xlfn.XLOOKUP(tblSales[[#This Row],[Product_ID]],Products!$A:$A,Products!$C:$C,"Women Dresses")</f>
        <v>Handbags</v>
      </c>
      <c r="AA25" t="str">
        <f>_xlfn.XLOOKUP(tblSales[[#This Row],[Product_ID]],Products!$A:$A,Products!$D:$D,"Unknown")</f>
        <v>Sling Bag</v>
      </c>
      <c r="AB25" t="str">
        <f>_xlfn.XLOOKUP(tblSales[[#This Row],[Product_ID]],Products!$A:$A,Products!$E:$E,"Unknown")</f>
        <v>Westside</v>
      </c>
      <c r="AC25" t="str">
        <f>_xlfn.XLOOKUP(tblSales[[#This Row],[Store_ID]],Stores!$A:$A,Stores!$B:$B,"Unknown")</f>
        <v>TrendMart Chennai Standard</v>
      </c>
      <c r="AD25" t="str">
        <f>_xlfn.XLOOKUP(tblSales[[#This Row],[Store_ID]],Stores!$A:$A,Stores!$E:$E,"Unknown")</f>
        <v>South Zone 1</v>
      </c>
      <c r="AE25" t="str">
        <f>_xlfn.XLOOKUP(tblSales[[#This Row],[Customer_ID]],Customers!$A:$A,Customers!$B:$B,"Unknown")</f>
        <v>Deepa Iyer</v>
      </c>
      <c r="AF25" t="str">
        <f>_xlfn.XLOOKUP(tblSales[[#This Row],[Customer_ID]],Customers!$A:$A,Customers!$J:$J,"Unknown")</f>
        <v>Regular</v>
      </c>
      <c r="AG25" t="str">
        <f>_xlfn.XLOOKUP(tblSales[[#This Row],[Employee_ID]],Employees!$A:$A,Employees!$B:$B,"Unknown")</f>
        <v>Vasanthi Gupta</v>
      </c>
      <c r="AH25">
        <f>IF(MONTH(tblSales[[#This Row],[Invoice Date]])&gt;=4,MONTH(tblSales[[#This Row],[Invoice Date]]),MONTH(tblSales[[#This Row],[Invoice Date]])+12)</f>
        <v>7</v>
      </c>
      <c r="AI25" s="8">
        <f>DATE(YEAR(tblSales[[#This Row],[Invoice Date]]),MONTH(tblSales[[#This Row],[Invoice Date]]),1)</f>
        <v>45474</v>
      </c>
      <c r="AJ25" t="str">
        <f>_xlfn.XLOOKUP(tblSales[[#This Row],[Product_ID]],Products!$A:$A,Products!$B:$B,"Unknown")</f>
        <v>Westside Sling Bag Grey</v>
      </c>
      <c r="AK25" s="9">
        <f>IFERROR(tblSales[[#This Row],[Profit]]/tblSales[[#This Row],[Sales Amount]],0)</f>
        <v>0.2449709922134522</v>
      </c>
      <c r="AL25" t="str">
        <f>IF(tblSales[[#This Row],[Discount %]]&lt;=5,"0-5%",
IF(tblSales[[#This Row],[Discount %]]&lt;=10,"5-10%",
IF(tblSales[[#This Row],[Discount %]]&lt;=15,"10-15%",
IF(tblSales[[#This Row],[Discount %]]&lt;=20,"15-20%","20%+"))))</f>
        <v>5-10%</v>
      </c>
    </row>
    <row r="26" spans="1:38">
      <c r="A26" s="2" t="s">
        <v>224</v>
      </c>
      <c r="B26" s="11">
        <v>45657</v>
      </c>
      <c r="C26" s="2" t="s">
        <v>225</v>
      </c>
      <c r="D26" s="2" t="s">
        <v>226</v>
      </c>
      <c r="E26" s="2" t="s">
        <v>139</v>
      </c>
      <c r="F26" s="2" t="s">
        <v>227</v>
      </c>
      <c r="G26" s="2">
        <v>1</v>
      </c>
      <c r="H26" s="2">
        <v>684.15</v>
      </c>
      <c r="I26" s="2">
        <v>20</v>
      </c>
      <c r="J26" s="2">
        <v>136.83000000000001</v>
      </c>
      <c r="K26" s="2">
        <v>5</v>
      </c>
      <c r="L26" s="2">
        <v>27.37</v>
      </c>
      <c r="M26" s="2">
        <v>574.69000000000005</v>
      </c>
      <c r="N26" s="2">
        <v>499.31</v>
      </c>
      <c r="O26" s="2">
        <f t="shared" si="0"/>
        <v>48.010000000000048</v>
      </c>
      <c r="P26" s="2" t="s">
        <v>28</v>
      </c>
      <c r="Q26" s="2" t="str">
        <f t="shared" si="1"/>
        <v>Credit Card</v>
      </c>
      <c r="R26" s="2" t="s">
        <v>21</v>
      </c>
      <c r="S26" s="2" t="s">
        <v>56</v>
      </c>
      <c r="T26" s="2" t="s">
        <v>228</v>
      </c>
      <c r="U26" s="2" t="s">
        <v>59</v>
      </c>
      <c r="V26" t="str">
        <f>TEXT(tblSales[[#This Row],[Invoice Date]],"mmm")</f>
        <v>Dec</v>
      </c>
      <c r="W26">
        <f>MONTH(tblSales[[#This Row],[Invoice Date]])</f>
        <v>12</v>
      </c>
      <c r="X26">
        <f>YEAR(tblSales[[#This Row],[Invoice Date]])</f>
        <v>2024</v>
      </c>
      <c r="Y26" t="str">
        <f>TEXT(tblSales[[#This Row],[Invoice Date]],"mmm-yyyy")</f>
        <v>Dec-2024</v>
      </c>
      <c r="Z26" t="str">
        <f>_xlfn.XLOOKUP(tblSales[[#This Row],[Product_ID]],Products!$A:$A,Products!$C:$C,"Women Dresses")</f>
        <v>Kids Wear</v>
      </c>
      <c r="AA26" t="str">
        <f>_xlfn.XLOOKUP(tblSales[[#This Row],[Product_ID]],Products!$A:$A,Products!$D:$D,"Unknown")</f>
        <v>Kids Shorts</v>
      </c>
      <c r="AB26" t="str">
        <f>_xlfn.XLOOKUP(tblSales[[#This Row],[Product_ID]],Products!$A:$A,Products!$E:$E,"Unknown")</f>
        <v>Global Desi</v>
      </c>
      <c r="AC26" t="str">
        <f>_xlfn.XLOOKUP(tblSales[[#This Row],[Store_ID]],Stores!$A:$A,Stores!$B:$B,"Unknown")</f>
        <v>TrendMart Kozhikode Standard</v>
      </c>
      <c r="AD26" t="str">
        <f>_xlfn.XLOOKUP(tblSales[[#This Row],[Store_ID]],Stores!$A:$A,Stores!$E:$E,"Unknown")</f>
        <v>South Zone 1</v>
      </c>
      <c r="AE26" t="str">
        <f>_xlfn.XLOOKUP(tblSales[[#This Row],[Customer_ID]],Customers!$A:$A,Customers!$B:$B,"Unknown")</f>
        <v>Haritha Chettiar</v>
      </c>
      <c r="AF26" t="str">
        <f>_xlfn.XLOOKUP(tblSales[[#This Row],[Customer_ID]],Customers!$A:$A,Customers!$J:$J,"Unknown")</f>
        <v>Regular</v>
      </c>
      <c r="AG26" t="str">
        <f>_xlfn.XLOOKUP(tblSales[[#This Row],[Employee_ID]],Employees!$A:$A,Employees!$B:$B,"Unknown")</f>
        <v>Ishwarya Shetty</v>
      </c>
      <c r="AH26">
        <f>IF(MONTH(tblSales[[#This Row],[Invoice Date]])&gt;=4,MONTH(tblSales[[#This Row],[Invoice Date]]),MONTH(tblSales[[#This Row],[Invoice Date]])+12)</f>
        <v>12</v>
      </c>
      <c r="AI26" s="8">
        <f>DATE(YEAR(tblSales[[#This Row],[Invoice Date]]),MONTH(tblSales[[#This Row],[Invoice Date]]),1)</f>
        <v>45627</v>
      </c>
      <c r="AJ26" t="str">
        <f>_xlfn.XLOOKUP(tblSales[[#This Row],[Product_ID]],Products!$A:$A,Products!$B:$B,"Unknown")</f>
        <v>Global Desi Kids Shorts Charcoal</v>
      </c>
      <c r="AK26" s="9">
        <f>IFERROR(tblSales[[#This Row],[Profit]]/tblSales[[#This Row],[Sales Amount]],0)</f>
        <v>8.3540691503245307E-2</v>
      </c>
      <c r="AL26" t="str">
        <f>IF(tblSales[[#This Row],[Discount %]]&lt;=5,"0-5%",
IF(tblSales[[#This Row],[Discount %]]&lt;=10,"5-10%",
IF(tblSales[[#This Row],[Discount %]]&lt;=15,"10-15%",
IF(tblSales[[#This Row],[Discount %]]&lt;=20,"15-20%","20%+"))))</f>
        <v>15-20%</v>
      </c>
    </row>
    <row r="27" spans="1:38">
      <c r="A27" s="2" t="s">
        <v>229</v>
      </c>
      <c r="B27" s="11">
        <v>45455</v>
      </c>
      <c r="C27" s="2" t="s">
        <v>230</v>
      </c>
      <c r="D27" s="2" t="s">
        <v>231</v>
      </c>
      <c r="E27" s="2" t="s">
        <v>232</v>
      </c>
      <c r="F27" s="2" t="s">
        <v>233</v>
      </c>
      <c r="G27" s="2">
        <v>2</v>
      </c>
      <c r="H27" s="2">
        <v>6270.2</v>
      </c>
      <c r="I27" s="2">
        <v>10</v>
      </c>
      <c r="J27" s="2">
        <v>1254.04</v>
      </c>
      <c r="K27" s="2">
        <v>3</v>
      </c>
      <c r="L27" s="2">
        <v>338.59</v>
      </c>
      <c r="M27" s="2">
        <v>11624.95</v>
      </c>
      <c r="N27" s="2">
        <v>9430.2000000000007</v>
      </c>
      <c r="O27" s="2">
        <f t="shared" si="0"/>
        <v>1856.16</v>
      </c>
      <c r="P27" s="2" t="s">
        <v>27</v>
      </c>
      <c r="Q27" s="2" t="str">
        <f t="shared" si="1"/>
        <v>Cash</v>
      </c>
      <c r="R27" s="2" t="s">
        <v>21</v>
      </c>
      <c r="S27" s="2" t="s">
        <v>56</v>
      </c>
      <c r="T27" s="2" t="s">
        <v>234</v>
      </c>
      <c r="U27" s="2" t="s">
        <v>59</v>
      </c>
      <c r="V27" t="str">
        <f>TEXT(tblSales[[#This Row],[Invoice Date]],"mmm")</f>
        <v>Jun</v>
      </c>
      <c r="W27">
        <f>MONTH(tblSales[[#This Row],[Invoice Date]])</f>
        <v>6</v>
      </c>
      <c r="X27">
        <f>YEAR(tblSales[[#This Row],[Invoice Date]])</f>
        <v>2024</v>
      </c>
      <c r="Y27" t="str">
        <f>TEXT(tblSales[[#This Row],[Invoice Date]],"mmm-yyyy")</f>
        <v>Jun-2024</v>
      </c>
      <c r="Z27" t="str">
        <f>_xlfn.XLOOKUP(tblSales[[#This Row],[Product_ID]],Products!$A:$A,Products!$C:$C,"Women Dresses")</f>
        <v>Jewellery</v>
      </c>
      <c r="AA27" t="str">
        <f>_xlfn.XLOOKUP(tblSales[[#This Row],[Product_ID]],Products!$A:$A,Products!$D:$D,"Unknown")</f>
        <v>Earrings</v>
      </c>
      <c r="AB27" t="str">
        <f>_xlfn.XLOOKUP(tblSales[[#This Row],[Product_ID]],Products!$A:$A,Products!$E:$E,"Unknown")</f>
        <v>Nike</v>
      </c>
      <c r="AC27" t="str">
        <f>_xlfn.XLOOKUP(tblSales[[#This Row],[Store_ID]],Stores!$A:$A,Stores!$B:$B,"Unknown")</f>
        <v>TrendMart Khammam Standard</v>
      </c>
      <c r="AD27" t="str">
        <f>_xlfn.XLOOKUP(tblSales[[#This Row],[Store_ID]],Stores!$A:$A,Stores!$E:$E,"Unknown")</f>
        <v>South Zone 2</v>
      </c>
      <c r="AE27" t="str">
        <f>_xlfn.XLOOKUP(tblSales[[#This Row],[Customer_ID]],Customers!$A:$A,Customers!$B:$B,"Unknown")</f>
        <v>Vijay Kamath</v>
      </c>
      <c r="AF27" t="str">
        <f>_xlfn.XLOOKUP(tblSales[[#This Row],[Customer_ID]],Customers!$A:$A,Customers!$J:$J,"Unknown")</f>
        <v>Silver</v>
      </c>
      <c r="AG27" t="str">
        <f>_xlfn.XLOOKUP(tblSales[[#This Row],[Employee_ID]],Employees!$A:$A,Employees!$B:$B,"Unknown")</f>
        <v>Malathi Varma</v>
      </c>
      <c r="AH27">
        <f>IF(MONTH(tblSales[[#This Row],[Invoice Date]])&gt;=4,MONTH(tblSales[[#This Row],[Invoice Date]]),MONTH(tblSales[[#This Row],[Invoice Date]])+12)</f>
        <v>6</v>
      </c>
      <c r="AI27" s="8">
        <f>DATE(YEAR(tblSales[[#This Row],[Invoice Date]]),MONTH(tblSales[[#This Row],[Invoice Date]]),1)</f>
        <v>45444</v>
      </c>
      <c r="AJ27" t="str">
        <f>_xlfn.XLOOKUP(tblSales[[#This Row],[Product_ID]],Products!$A:$A,Products!$B:$B,"Unknown")</f>
        <v>Nike Earrings Teal</v>
      </c>
      <c r="AK27" s="9">
        <f>IFERROR(tblSales[[#This Row],[Profit]]/tblSales[[#This Row],[Sales Amount]],0)</f>
        <v>0.15967036417360936</v>
      </c>
      <c r="AL27" t="str">
        <f>IF(tblSales[[#This Row],[Discount %]]&lt;=5,"0-5%",
IF(tblSales[[#This Row],[Discount %]]&lt;=10,"5-10%",
IF(tblSales[[#This Row],[Discount %]]&lt;=15,"10-15%",
IF(tblSales[[#This Row],[Discount %]]&lt;=20,"15-20%","20%+"))))</f>
        <v>5-10%</v>
      </c>
    </row>
    <row r="28" spans="1:38">
      <c r="A28" s="2" t="s">
        <v>235</v>
      </c>
      <c r="B28" s="11">
        <v>45552</v>
      </c>
      <c r="C28" s="2" t="s">
        <v>236</v>
      </c>
      <c r="D28" s="2" t="s">
        <v>191</v>
      </c>
      <c r="E28" s="2" t="s">
        <v>237</v>
      </c>
      <c r="F28" s="2" t="s">
        <v>238</v>
      </c>
      <c r="G28" s="2">
        <v>1</v>
      </c>
      <c r="H28" s="2">
        <v>759.33</v>
      </c>
      <c r="I28" s="2">
        <v>5</v>
      </c>
      <c r="J28" s="2">
        <v>37.97</v>
      </c>
      <c r="K28" s="2">
        <v>5</v>
      </c>
      <c r="L28" s="2">
        <v>36.07</v>
      </c>
      <c r="M28" s="2">
        <v>757.43</v>
      </c>
      <c r="N28" s="2">
        <v>534.80999999999995</v>
      </c>
      <c r="O28" s="2">
        <f t="shared" si="0"/>
        <v>186.55</v>
      </c>
      <c r="P28" s="2" t="s">
        <v>29</v>
      </c>
      <c r="Q28" s="2" t="str">
        <f t="shared" si="1"/>
        <v>Debit Card</v>
      </c>
      <c r="R28" s="2" t="s">
        <v>21</v>
      </c>
      <c r="S28" s="2" t="s">
        <v>56</v>
      </c>
      <c r="T28" s="2" t="s">
        <v>239</v>
      </c>
      <c r="U28" s="2" t="s">
        <v>59</v>
      </c>
      <c r="V28" t="str">
        <f>TEXT(tblSales[[#This Row],[Invoice Date]],"mmm")</f>
        <v>Sep</v>
      </c>
      <c r="W28">
        <f>MONTH(tblSales[[#This Row],[Invoice Date]])</f>
        <v>9</v>
      </c>
      <c r="X28">
        <f>YEAR(tblSales[[#This Row],[Invoice Date]])</f>
        <v>2024</v>
      </c>
      <c r="Y28" t="str">
        <f>TEXT(tblSales[[#This Row],[Invoice Date]],"mmm-yyyy")</f>
        <v>Sep-2024</v>
      </c>
      <c r="Z28" t="str">
        <f>_xlfn.XLOOKUP(tblSales[[#This Row],[Product_ID]],Products!$A:$A,Products!$C:$C,"Women Dresses")</f>
        <v>Women Tops</v>
      </c>
      <c r="AA28" t="str">
        <f>_xlfn.XLOOKUP(tblSales[[#This Row],[Product_ID]],Products!$A:$A,Products!$D:$D,"Unknown")</f>
        <v>Casual Top</v>
      </c>
      <c r="AB28" t="str">
        <f>_xlfn.XLOOKUP(tblSales[[#This Row],[Product_ID]],Products!$A:$A,Products!$E:$E,"Unknown")</f>
        <v>US Polo Assn</v>
      </c>
      <c r="AC28" t="str">
        <f>_xlfn.XLOOKUP(tblSales[[#This Row],[Store_ID]],Stores!$A:$A,Stores!$B:$B,"Unknown")</f>
        <v>TrendMart Kurnool Outlet</v>
      </c>
      <c r="AD28" t="str">
        <f>_xlfn.XLOOKUP(tblSales[[#This Row],[Store_ID]],Stores!$A:$A,Stores!$E:$E,"Unknown")</f>
        <v>South Zone 3</v>
      </c>
      <c r="AE28" t="str">
        <f>_xlfn.XLOOKUP(tblSales[[#This Row],[Customer_ID]],Customers!$A:$A,Customers!$B:$B,"Unknown")</f>
        <v>Selvam Nair</v>
      </c>
      <c r="AF28" t="str">
        <f>_xlfn.XLOOKUP(tblSales[[#This Row],[Customer_ID]],Customers!$A:$A,Customers!$J:$J,"Unknown")</f>
        <v>Regular</v>
      </c>
      <c r="AG28" t="str">
        <f>_xlfn.XLOOKUP(tblSales[[#This Row],[Employee_ID]],Employees!$A:$A,Employees!$B:$B,"Unknown")</f>
        <v>Dhruv Mishra</v>
      </c>
      <c r="AH28">
        <f>IF(MONTH(tblSales[[#This Row],[Invoice Date]])&gt;=4,MONTH(tblSales[[#This Row],[Invoice Date]]),MONTH(tblSales[[#This Row],[Invoice Date]])+12)</f>
        <v>9</v>
      </c>
      <c r="AI28" s="8">
        <f>DATE(YEAR(tblSales[[#This Row],[Invoice Date]]),MONTH(tblSales[[#This Row],[Invoice Date]]),1)</f>
        <v>45536</v>
      </c>
      <c r="AJ28" t="str">
        <f>_xlfn.XLOOKUP(tblSales[[#This Row],[Product_ID]],Products!$A:$A,Products!$B:$B,"Unknown")</f>
        <v>US Polo Assn Casual Top Sky Blue</v>
      </c>
      <c r="AK28" s="9">
        <f>IFERROR(tblSales[[#This Row],[Profit]]/tblSales[[#This Row],[Sales Amount]],0)</f>
        <v>0.24629338684762953</v>
      </c>
      <c r="AL28" t="str">
        <f>IF(tblSales[[#This Row],[Discount %]]&lt;=5,"0-5%",
IF(tblSales[[#This Row],[Discount %]]&lt;=10,"5-10%",
IF(tblSales[[#This Row],[Discount %]]&lt;=15,"10-15%",
IF(tblSales[[#This Row],[Discount %]]&lt;=20,"15-20%","20%+"))))</f>
        <v>0-5%</v>
      </c>
    </row>
    <row r="29" spans="1:38">
      <c r="A29" s="2" t="s">
        <v>240</v>
      </c>
      <c r="B29" s="11">
        <v>45484</v>
      </c>
      <c r="C29" s="2" t="s">
        <v>241</v>
      </c>
      <c r="D29" s="2" t="s">
        <v>242</v>
      </c>
      <c r="E29" s="2" t="s">
        <v>243</v>
      </c>
      <c r="F29" s="2" t="s">
        <v>244</v>
      </c>
      <c r="G29" s="2">
        <v>1</v>
      </c>
      <c r="H29" s="2">
        <v>1452.55</v>
      </c>
      <c r="I29" s="2">
        <v>0</v>
      </c>
      <c r="J29" s="2">
        <v>0</v>
      </c>
      <c r="K29" s="2">
        <v>12</v>
      </c>
      <c r="L29" s="2">
        <v>174.31</v>
      </c>
      <c r="M29" s="2">
        <v>1626.86</v>
      </c>
      <c r="N29" s="2">
        <v>971.65</v>
      </c>
      <c r="O29" s="2">
        <f t="shared" si="0"/>
        <v>480.89999999999992</v>
      </c>
      <c r="P29" s="2" t="s">
        <v>28</v>
      </c>
      <c r="Q29" s="2" t="str">
        <f t="shared" si="1"/>
        <v>Credit Card</v>
      </c>
      <c r="R29" s="2" t="s">
        <v>21</v>
      </c>
      <c r="S29" s="2" t="s">
        <v>56</v>
      </c>
      <c r="T29" s="2" t="s">
        <v>245</v>
      </c>
      <c r="U29" s="2" t="s">
        <v>59</v>
      </c>
      <c r="V29" t="str">
        <f>TEXT(tblSales[[#This Row],[Invoice Date]],"mmm")</f>
        <v>Jul</v>
      </c>
      <c r="W29">
        <f>MONTH(tblSales[[#This Row],[Invoice Date]])</f>
        <v>7</v>
      </c>
      <c r="X29">
        <f>YEAR(tblSales[[#This Row],[Invoice Date]])</f>
        <v>2024</v>
      </c>
      <c r="Y29" t="str">
        <f>TEXT(tblSales[[#This Row],[Invoice Date]],"mmm-yyyy")</f>
        <v>Jul-2024</v>
      </c>
      <c r="Z29" t="str">
        <f>_xlfn.XLOOKUP(tblSales[[#This Row],[Product_ID]],Products!$A:$A,Products!$C:$C,"Women Dresses")</f>
        <v>Women Jeans</v>
      </c>
      <c r="AA29" t="str">
        <f>_xlfn.XLOOKUP(tblSales[[#This Row],[Product_ID]],Products!$A:$A,Products!$D:$D,"Unknown")</f>
        <v>Bootcut</v>
      </c>
      <c r="AB29" t="str">
        <f>_xlfn.XLOOKUP(tblSales[[#This Row],[Product_ID]],Products!$A:$A,Products!$E:$E,"Unknown")</f>
        <v>Missing Brand Name</v>
      </c>
      <c r="AC29" t="str">
        <f>_xlfn.XLOOKUP(tblSales[[#This Row],[Store_ID]],Stores!$A:$A,Stores!$B:$B,"Unknown")</f>
        <v>TrendMart Visakhapatnam Standard</v>
      </c>
      <c r="AD29" t="str">
        <f>_xlfn.XLOOKUP(tblSales[[#This Row],[Store_ID]],Stores!$A:$A,Stores!$E:$E,"Unknown")</f>
        <v>South Zone 3</v>
      </c>
      <c r="AE29" t="str">
        <f>_xlfn.XLOOKUP(tblSales[[#This Row],[Customer_ID]],Customers!$A:$A,Customers!$B:$B,"Unknown")</f>
        <v>Nithya Srinivasan</v>
      </c>
      <c r="AF29" t="str">
        <f>_xlfn.XLOOKUP(tblSales[[#This Row],[Customer_ID]],Customers!$A:$A,Customers!$J:$J,"Unknown")</f>
        <v>Silver</v>
      </c>
      <c r="AG29" t="str">
        <f>_xlfn.XLOOKUP(tblSales[[#This Row],[Employee_ID]],Employees!$A:$A,Employees!$B:$B,"Unknown")</f>
        <v>Ganapathy Naidu</v>
      </c>
      <c r="AH29">
        <f>IF(MONTH(tblSales[[#This Row],[Invoice Date]])&gt;=4,MONTH(tblSales[[#This Row],[Invoice Date]]),MONTH(tblSales[[#This Row],[Invoice Date]])+12)</f>
        <v>7</v>
      </c>
      <c r="AI29" s="8">
        <f>DATE(YEAR(tblSales[[#This Row],[Invoice Date]]),MONTH(tblSales[[#This Row],[Invoice Date]]),1)</f>
        <v>45474</v>
      </c>
      <c r="AJ29" t="str">
        <f>_xlfn.XLOOKUP(tblSales[[#This Row],[Product_ID]],Products!$A:$A,Products!$B:$B,"Unknown")</f>
        <v>US Polo Assn Bootcut Sky Blue</v>
      </c>
      <c r="AK29" s="9">
        <f>IFERROR(tblSales[[#This Row],[Profit]]/tblSales[[#This Row],[Sales Amount]],0)</f>
        <v>0.29560011310131168</v>
      </c>
      <c r="AL29" t="str">
        <f>IF(tblSales[[#This Row],[Discount %]]&lt;=5,"0-5%",
IF(tblSales[[#This Row],[Discount %]]&lt;=10,"5-10%",
IF(tblSales[[#This Row],[Discount %]]&lt;=15,"10-15%",
IF(tblSales[[#This Row],[Discount %]]&lt;=20,"15-20%","20%+"))))</f>
        <v>0-5%</v>
      </c>
    </row>
    <row r="30" spans="1:38">
      <c r="A30" s="2" t="s">
        <v>246</v>
      </c>
      <c r="B30" s="11">
        <v>45562</v>
      </c>
      <c r="C30" s="2" t="s">
        <v>247</v>
      </c>
      <c r="D30" s="2" t="s">
        <v>248</v>
      </c>
      <c r="E30" s="2" t="s">
        <v>91</v>
      </c>
      <c r="F30" s="2" t="s">
        <v>249</v>
      </c>
      <c r="G30" s="2">
        <v>4</v>
      </c>
      <c r="H30" s="2">
        <v>1181.1600000000001</v>
      </c>
      <c r="I30" s="2">
        <v>0</v>
      </c>
      <c r="J30" s="2">
        <v>0</v>
      </c>
      <c r="K30" s="2">
        <v>12</v>
      </c>
      <c r="L30" s="2">
        <v>566.96</v>
      </c>
      <c r="M30" s="2">
        <v>5291.6</v>
      </c>
      <c r="N30" s="2">
        <v>3020.24</v>
      </c>
      <c r="O30" s="2">
        <f t="shared" si="0"/>
        <v>1704.4000000000005</v>
      </c>
      <c r="P30" s="2" t="s">
        <v>27</v>
      </c>
      <c r="Q30" s="2" t="str">
        <f t="shared" si="1"/>
        <v>Cash</v>
      </c>
      <c r="R30" s="2" t="s">
        <v>21</v>
      </c>
      <c r="S30" s="2" t="s">
        <v>56</v>
      </c>
      <c r="T30" s="2" t="s">
        <v>250</v>
      </c>
      <c r="U30" s="2" t="s">
        <v>59</v>
      </c>
      <c r="V30" t="str">
        <f>TEXT(tblSales[[#This Row],[Invoice Date]],"mmm")</f>
        <v>Sep</v>
      </c>
      <c r="W30">
        <f>MONTH(tblSales[[#This Row],[Invoice Date]])</f>
        <v>9</v>
      </c>
      <c r="X30">
        <f>YEAR(tblSales[[#This Row],[Invoice Date]])</f>
        <v>2024</v>
      </c>
      <c r="Y30" t="str">
        <f>TEXT(tblSales[[#This Row],[Invoice Date]],"mmm-yyyy")</f>
        <v>Sep-2024</v>
      </c>
      <c r="Z30" t="str">
        <f>_xlfn.XLOOKUP(tblSales[[#This Row],[Product_ID]],Products!$A:$A,Products!$C:$C,"Women Dresses")</f>
        <v>Winter Wear</v>
      </c>
      <c r="AA30" t="str">
        <f>_xlfn.XLOOKUP(tblSales[[#This Row],[Product_ID]],Products!$A:$A,Products!$D:$D,"Unknown")</f>
        <v>Jacket</v>
      </c>
      <c r="AB30" t="str">
        <f>_xlfn.XLOOKUP(tblSales[[#This Row],[Product_ID]],Products!$A:$A,Products!$E:$E,"Unknown")</f>
        <v>Fastrack</v>
      </c>
      <c r="AC30" t="str">
        <f>_xlfn.XLOOKUP(tblSales[[#This Row],[Store_ID]],Stores!$A:$A,Stores!$B:$B,"Unknown")</f>
        <v>TrendMart Vijayawada High Street</v>
      </c>
      <c r="AD30" t="str">
        <f>_xlfn.XLOOKUP(tblSales[[#This Row],[Store_ID]],Stores!$A:$A,Stores!$E:$E,"Unknown")</f>
        <v>South Zone 3</v>
      </c>
      <c r="AE30" t="str">
        <f>_xlfn.XLOOKUP(tblSales[[#This Row],[Customer_ID]],Customers!$A:$A,Customers!$B:$B,"Unknown")</f>
        <v>Padma Krishnan</v>
      </c>
      <c r="AF30" t="str">
        <f>_xlfn.XLOOKUP(tblSales[[#This Row],[Customer_ID]],Customers!$A:$A,Customers!$J:$J,"Unknown")</f>
        <v>Gold</v>
      </c>
      <c r="AG30" t="str">
        <f>_xlfn.XLOOKUP(tblSales[[#This Row],[Employee_ID]],Employees!$A:$A,Employees!$B:$B,"Unknown")</f>
        <v>Hari Nair</v>
      </c>
      <c r="AH30">
        <f>IF(MONTH(tblSales[[#This Row],[Invoice Date]])&gt;=4,MONTH(tblSales[[#This Row],[Invoice Date]]),MONTH(tblSales[[#This Row],[Invoice Date]])+12)</f>
        <v>9</v>
      </c>
      <c r="AI30" s="8">
        <f>DATE(YEAR(tblSales[[#This Row],[Invoice Date]]),MONTH(tblSales[[#This Row],[Invoice Date]]),1)</f>
        <v>45536</v>
      </c>
      <c r="AJ30" t="str">
        <f>_xlfn.XLOOKUP(tblSales[[#This Row],[Product_ID]],Products!$A:$A,Products!$B:$B,"Unknown")</f>
        <v>Fastrack Jacket Orange</v>
      </c>
      <c r="AK30" s="9">
        <f>IFERROR(tblSales[[#This Row],[Profit]]/tblSales[[#This Row],[Sales Amount]],0)</f>
        <v>0.32209539647743601</v>
      </c>
      <c r="AL30" t="str">
        <f>IF(tblSales[[#This Row],[Discount %]]&lt;=5,"0-5%",
IF(tblSales[[#This Row],[Discount %]]&lt;=10,"5-10%",
IF(tblSales[[#This Row],[Discount %]]&lt;=15,"10-15%",
IF(tblSales[[#This Row],[Discount %]]&lt;=20,"15-20%","20%+"))))</f>
        <v>0-5%</v>
      </c>
    </row>
    <row r="31" spans="1:38">
      <c r="A31" s="2" t="s">
        <v>251</v>
      </c>
      <c r="B31" s="11">
        <v>45570</v>
      </c>
      <c r="C31" s="2" t="s">
        <v>252</v>
      </c>
      <c r="D31" s="2" t="s">
        <v>253</v>
      </c>
      <c r="E31" s="2" t="s">
        <v>150</v>
      </c>
      <c r="F31" s="2" t="s">
        <v>210</v>
      </c>
      <c r="G31" s="2">
        <v>4</v>
      </c>
      <c r="H31" s="2">
        <v>1297.42</v>
      </c>
      <c r="I31" s="2">
        <v>5</v>
      </c>
      <c r="J31" s="2">
        <v>259.48</v>
      </c>
      <c r="K31" s="2">
        <v>12</v>
      </c>
      <c r="L31" s="2">
        <v>591.62</v>
      </c>
      <c r="M31" s="2">
        <v>5521.82</v>
      </c>
      <c r="N31" s="2">
        <v>3463.68</v>
      </c>
      <c r="O31" s="2">
        <f t="shared" si="0"/>
        <v>1466.52</v>
      </c>
      <c r="P31" s="2" t="s">
        <v>29</v>
      </c>
      <c r="Q31" s="2" t="str">
        <f t="shared" si="1"/>
        <v>Debit Card</v>
      </c>
      <c r="R31" s="2" t="s">
        <v>21</v>
      </c>
      <c r="S31" s="2" t="s">
        <v>57</v>
      </c>
      <c r="T31" s="2" t="s">
        <v>254</v>
      </c>
      <c r="U31" s="2" t="s">
        <v>60</v>
      </c>
      <c r="V31" t="str">
        <f>TEXT(tblSales[[#This Row],[Invoice Date]],"mmm")</f>
        <v>Oct</v>
      </c>
      <c r="W31">
        <f>MONTH(tblSales[[#This Row],[Invoice Date]])</f>
        <v>10</v>
      </c>
      <c r="X31">
        <f>YEAR(tblSales[[#This Row],[Invoice Date]])</f>
        <v>2024</v>
      </c>
      <c r="Y31" t="str">
        <f>TEXT(tblSales[[#This Row],[Invoice Date]],"mmm-yyyy")</f>
        <v>Oct-2024</v>
      </c>
      <c r="Z31" t="str">
        <f>_xlfn.XLOOKUP(tblSales[[#This Row],[Product_ID]],Products!$A:$A,Products!$C:$C,"Women Dresses")</f>
        <v>Handbags</v>
      </c>
      <c r="AA31" t="str">
        <f>_xlfn.XLOOKUP(tblSales[[#This Row],[Product_ID]],Products!$A:$A,Products!$D:$D,"Unknown")</f>
        <v>Backpack</v>
      </c>
      <c r="AB31" t="str">
        <f>_xlfn.XLOOKUP(tblSales[[#This Row],[Product_ID]],Products!$A:$A,Products!$E:$E,"Unknown")</f>
        <v>Wrangler</v>
      </c>
      <c r="AC31" t="str">
        <f>_xlfn.XLOOKUP(tblSales[[#This Row],[Store_ID]],Stores!$A:$A,Stores!$B:$B,"Unknown")</f>
        <v>TrendMart Kalaburagi Mall Kiosk</v>
      </c>
      <c r="AD31" t="str">
        <f>_xlfn.XLOOKUP(tblSales[[#This Row],[Store_ID]],Stores!$A:$A,Stores!$E:$E,"Unknown")</f>
        <v>South Zone 2</v>
      </c>
      <c r="AE31" t="str">
        <f>_xlfn.XLOOKUP(tblSales[[#This Row],[Customer_ID]],Customers!$A:$A,Customers!$B:$B,"Unknown")</f>
        <v>Latha Gounder</v>
      </c>
      <c r="AF31" t="str">
        <f>_xlfn.XLOOKUP(tblSales[[#This Row],[Customer_ID]],Customers!$A:$A,Customers!$J:$J,"Unknown")</f>
        <v>Gold</v>
      </c>
      <c r="AG31" t="str">
        <f>_xlfn.XLOOKUP(tblSales[[#This Row],[Employee_ID]],Employees!$A:$A,Employees!$B:$B,"Unknown")</f>
        <v>Rani Mishra</v>
      </c>
      <c r="AH31">
        <f>IF(MONTH(tblSales[[#This Row],[Invoice Date]])&gt;=4,MONTH(tblSales[[#This Row],[Invoice Date]]),MONTH(tblSales[[#This Row],[Invoice Date]])+12)</f>
        <v>10</v>
      </c>
      <c r="AI31" s="8">
        <f>DATE(YEAR(tblSales[[#This Row],[Invoice Date]]),MONTH(tblSales[[#This Row],[Invoice Date]]),1)</f>
        <v>45566</v>
      </c>
      <c r="AJ31" t="str">
        <f>_xlfn.XLOOKUP(tblSales[[#This Row],[Product_ID]],Products!$A:$A,Products!$B:$B,"Unknown")</f>
        <v>Wrangler Backpack Brown</v>
      </c>
      <c r="AK31" s="9">
        <f>IFERROR(tblSales[[#This Row],[Profit]]/tblSales[[#This Row],[Sales Amount]],0)</f>
        <v>0.26558634653067287</v>
      </c>
      <c r="AL31" t="str">
        <f>IF(tblSales[[#This Row],[Discount %]]&lt;=5,"0-5%",
IF(tblSales[[#This Row],[Discount %]]&lt;=10,"5-10%",
IF(tblSales[[#This Row],[Discount %]]&lt;=15,"10-15%",
IF(tblSales[[#This Row],[Discount %]]&lt;=20,"15-20%","20%+"))))</f>
        <v>0-5%</v>
      </c>
    </row>
    <row r="32" spans="1:38">
      <c r="A32" s="2" t="s">
        <v>255</v>
      </c>
      <c r="B32" s="11">
        <v>45388</v>
      </c>
      <c r="C32" s="2" t="s">
        <v>256</v>
      </c>
      <c r="D32" s="2" t="s">
        <v>257</v>
      </c>
      <c r="E32" s="2" t="s">
        <v>258</v>
      </c>
      <c r="F32" s="2" t="s">
        <v>210</v>
      </c>
      <c r="G32" s="2">
        <v>3</v>
      </c>
      <c r="H32" s="2">
        <v>2353.19</v>
      </c>
      <c r="I32" s="2">
        <v>10</v>
      </c>
      <c r="J32" s="2">
        <v>705.96</v>
      </c>
      <c r="K32" s="2">
        <v>12</v>
      </c>
      <c r="L32" s="2">
        <v>762.43</v>
      </c>
      <c r="M32" s="2">
        <v>7116.04</v>
      </c>
      <c r="N32" s="2">
        <v>4385.1899999999996</v>
      </c>
      <c r="O32" s="2">
        <f t="shared" si="0"/>
        <v>1968.4200000000005</v>
      </c>
      <c r="P32" s="2" t="s">
        <v>31</v>
      </c>
      <c r="Q32" s="2" t="str">
        <f t="shared" si="1"/>
        <v>Net Banking</v>
      </c>
      <c r="R32" s="2" t="s">
        <v>20</v>
      </c>
      <c r="S32" s="2" t="s">
        <v>56</v>
      </c>
      <c r="T32" s="2" t="s">
        <v>205</v>
      </c>
      <c r="U32" s="2" t="s">
        <v>60</v>
      </c>
      <c r="V32" t="str">
        <f>TEXT(tblSales[[#This Row],[Invoice Date]],"mmm")</f>
        <v>Apr</v>
      </c>
      <c r="W32">
        <f>MONTH(tblSales[[#This Row],[Invoice Date]])</f>
        <v>4</v>
      </c>
      <c r="X32">
        <f>YEAR(tblSales[[#This Row],[Invoice Date]])</f>
        <v>2024</v>
      </c>
      <c r="Y32" t="str">
        <f>TEXT(tblSales[[#This Row],[Invoice Date]],"mmm-yyyy")</f>
        <v>Apr-2024</v>
      </c>
      <c r="Z32" t="str">
        <f>_xlfn.XLOOKUP(tblSales[[#This Row],[Product_ID]],Products!$A:$A,Products!$C:$C,"Women Dresses")</f>
        <v>Handbags</v>
      </c>
      <c r="AA32" t="str">
        <f>_xlfn.XLOOKUP(tblSales[[#This Row],[Product_ID]],Products!$A:$A,Products!$D:$D,"Unknown")</f>
        <v>Sling Bag</v>
      </c>
      <c r="AB32" t="str">
        <f>_xlfn.XLOOKUP(tblSales[[#This Row],[Product_ID]],Products!$A:$A,Products!$E:$E,"Unknown")</f>
        <v>Titan</v>
      </c>
      <c r="AC32" t="str">
        <f>_xlfn.XLOOKUP(tblSales[[#This Row],[Store_ID]],Stores!$A:$A,Stores!$B:$B,"Unknown")</f>
        <v>TrendMart Guntur Outlet</v>
      </c>
      <c r="AD32" t="str">
        <f>_xlfn.XLOOKUP(tblSales[[#This Row],[Store_ID]],Stores!$A:$A,Stores!$E:$E,"Unknown")</f>
        <v>South Zone 3</v>
      </c>
      <c r="AE32" t="str">
        <f>_xlfn.XLOOKUP(tblSales[[#This Row],[Customer_ID]],Customers!$A:$A,Customers!$B:$B,"Unknown")</f>
        <v>Vinod Naidu</v>
      </c>
      <c r="AF32" t="str">
        <f>_xlfn.XLOOKUP(tblSales[[#This Row],[Customer_ID]],Customers!$A:$A,Customers!$J:$J,"Unknown")</f>
        <v>Regular</v>
      </c>
      <c r="AG32" t="str">
        <f>_xlfn.XLOOKUP(tblSales[[#This Row],[Employee_ID]],Employees!$A:$A,Employees!$B:$B,"Unknown")</f>
        <v>Rani Mishra</v>
      </c>
      <c r="AH32">
        <f>IF(MONTH(tblSales[[#This Row],[Invoice Date]])&gt;=4,MONTH(tblSales[[#This Row],[Invoice Date]]),MONTH(tblSales[[#This Row],[Invoice Date]])+12)</f>
        <v>4</v>
      </c>
      <c r="AI32" s="8">
        <f>DATE(YEAR(tblSales[[#This Row],[Invoice Date]]),MONTH(tblSales[[#This Row],[Invoice Date]]),1)</f>
        <v>45383</v>
      </c>
      <c r="AJ32" t="str">
        <f>_xlfn.XLOOKUP(tblSales[[#This Row],[Product_ID]],Products!$A:$A,Products!$B:$B,"Unknown")</f>
        <v>Titan Sling Bag Green</v>
      </c>
      <c r="AK32" s="9">
        <f>IFERROR(tblSales[[#This Row],[Profit]]/tblSales[[#This Row],[Sales Amount]],0)</f>
        <v>0.27661733211168016</v>
      </c>
      <c r="AL32" t="str">
        <f>IF(tblSales[[#This Row],[Discount %]]&lt;=5,"0-5%",
IF(tblSales[[#This Row],[Discount %]]&lt;=10,"5-10%",
IF(tblSales[[#This Row],[Discount %]]&lt;=15,"10-15%",
IF(tblSales[[#This Row],[Discount %]]&lt;=20,"15-20%","20%+"))))</f>
        <v>5-10%</v>
      </c>
    </row>
    <row r="33" spans="1:38">
      <c r="A33" s="2" t="s">
        <v>259</v>
      </c>
      <c r="B33" s="11">
        <v>45743</v>
      </c>
      <c r="C33" s="2" t="s">
        <v>260</v>
      </c>
      <c r="D33" s="2" t="s">
        <v>261</v>
      </c>
      <c r="E33" s="2" t="s">
        <v>109</v>
      </c>
      <c r="F33" s="2" t="s">
        <v>204</v>
      </c>
      <c r="G33" s="2">
        <v>3</v>
      </c>
      <c r="H33" s="2">
        <v>3342.61</v>
      </c>
      <c r="I33" s="2">
        <v>0</v>
      </c>
      <c r="J33" s="2">
        <v>0</v>
      </c>
      <c r="K33" s="2">
        <v>12</v>
      </c>
      <c r="L33" s="2">
        <v>1203.3399999999999</v>
      </c>
      <c r="M33" s="2">
        <v>11231.17</v>
      </c>
      <c r="N33" s="2">
        <v>7299.96</v>
      </c>
      <c r="O33" s="2">
        <f t="shared" si="0"/>
        <v>2727.87</v>
      </c>
      <c r="P33" s="2" t="s">
        <v>32</v>
      </c>
      <c r="Q33" s="2" t="str">
        <f t="shared" si="1"/>
        <v>UPI</v>
      </c>
      <c r="R33" s="2" t="s">
        <v>20</v>
      </c>
      <c r="S33" s="2" t="s">
        <v>56</v>
      </c>
      <c r="T33" s="2" t="s">
        <v>262</v>
      </c>
      <c r="U33" s="2" t="s">
        <v>59</v>
      </c>
      <c r="V33" t="str">
        <f>TEXT(tblSales[[#This Row],[Invoice Date]],"mmm")</f>
        <v>Mar</v>
      </c>
      <c r="W33">
        <f>MONTH(tblSales[[#This Row],[Invoice Date]])</f>
        <v>3</v>
      </c>
      <c r="X33">
        <f>YEAR(tblSales[[#This Row],[Invoice Date]])</f>
        <v>2025</v>
      </c>
      <c r="Y33" t="str">
        <f>TEXT(tblSales[[#This Row],[Invoice Date]],"mmm-yyyy")</f>
        <v>Mar-2025</v>
      </c>
      <c r="Z33" t="str">
        <f>_xlfn.XLOOKUP(tblSales[[#This Row],[Product_ID]],Products!$A:$A,Products!$C:$C,"Women Dresses")</f>
        <v>Watches</v>
      </c>
      <c r="AA33" t="str">
        <f>_xlfn.XLOOKUP(tblSales[[#This Row],[Product_ID]],Products!$A:$A,Products!$D:$D,"Unknown")</f>
        <v>Smart Watch</v>
      </c>
      <c r="AB33" t="str">
        <f>_xlfn.XLOOKUP(tblSales[[#This Row],[Product_ID]],Products!$A:$A,Products!$E:$E,"Unknown")</f>
        <v>Pepe Jeans</v>
      </c>
      <c r="AC33" t="str">
        <f>_xlfn.XLOOKUP(tblSales[[#This Row],[Store_ID]],Stores!$A:$A,Stores!$B:$B,"Unknown")</f>
        <v>TrendMart Vellore Standard</v>
      </c>
      <c r="AD33" t="str">
        <f>_xlfn.XLOOKUP(tblSales[[#This Row],[Store_ID]],Stores!$A:$A,Stores!$E:$E,"Unknown")</f>
        <v>South Zone 1</v>
      </c>
      <c r="AE33" t="str">
        <f>_xlfn.XLOOKUP(tblSales[[#This Row],[Customer_ID]],Customers!$A:$A,Customers!$B:$B,"Unknown")</f>
        <v>Sunita Rao</v>
      </c>
      <c r="AF33" t="str">
        <f>_xlfn.XLOOKUP(tblSales[[#This Row],[Customer_ID]],Customers!$A:$A,Customers!$J:$J,"Unknown")</f>
        <v>Regular</v>
      </c>
      <c r="AG33" t="str">
        <f>_xlfn.XLOOKUP(tblSales[[#This Row],[Employee_ID]],Employees!$A:$A,Employees!$B:$B,"Unknown")</f>
        <v>Logesh Gopalakrishnan</v>
      </c>
      <c r="AH33">
        <f>IF(MONTH(tblSales[[#This Row],[Invoice Date]])&gt;=4,MONTH(tblSales[[#This Row],[Invoice Date]]),MONTH(tblSales[[#This Row],[Invoice Date]])+12)</f>
        <v>15</v>
      </c>
      <c r="AI33" s="8">
        <f>DATE(YEAR(tblSales[[#This Row],[Invoice Date]]),MONTH(tblSales[[#This Row],[Invoice Date]]),1)</f>
        <v>45717</v>
      </c>
      <c r="AJ33" t="str">
        <f>_xlfn.XLOOKUP(tblSales[[#This Row],[Product_ID]],Products!$A:$A,Products!$B:$B,"Unknown")</f>
        <v>Pepe Jeans Smart Watch Orange</v>
      </c>
      <c r="AK33" s="9">
        <f>IFERROR(tblSales[[#This Row],[Profit]]/tblSales[[#This Row],[Sales Amount]],0)</f>
        <v>0.24288386695241901</v>
      </c>
      <c r="AL33" t="str">
        <f>IF(tblSales[[#This Row],[Discount %]]&lt;=5,"0-5%",
IF(tblSales[[#This Row],[Discount %]]&lt;=10,"5-10%",
IF(tblSales[[#This Row],[Discount %]]&lt;=15,"10-15%",
IF(tblSales[[#This Row],[Discount %]]&lt;=20,"15-20%","20%+"))))</f>
        <v>0-5%</v>
      </c>
    </row>
    <row r="34" spans="1:38">
      <c r="A34" s="2" t="s">
        <v>263</v>
      </c>
      <c r="B34" s="11">
        <v>45579</v>
      </c>
      <c r="C34" s="2" t="s">
        <v>264</v>
      </c>
      <c r="D34" s="2" t="s">
        <v>265</v>
      </c>
      <c r="E34" s="2" t="s">
        <v>215</v>
      </c>
      <c r="F34" s="2" t="s">
        <v>134</v>
      </c>
      <c r="G34" s="2">
        <v>1</v>
      </c>
      <c r="H34" s="2">
        <v>1145.6600000000001</v>
      </c>
      <c r="I34" s="2">
        <v>0</v>
      </c>
      <c r="J34" s="2">
        <v>0</v>
      </c>
      <c r="K34" s="2">
        <v>12</v>
      </c>
      <c r="L34" s="2">
        <v>137.47999999999999</v>
      </c>
      <c r="M34" s="2">
        <v>1283.1400000000001</v>
      </c>
      <c r="N34" s="2">
        <v>759</v>
      </c>
      <c r="O34" s="2">
        <f t="shared" si="0"/>
        <v>386.66000000000008</v>
      </c>
      <c r="P34" s="2" t="s">
        <v>32</v>
      </c>
      <c r="Q34" s="2" t="str">
        <f t="shared" si="1"/>
        <v>UPI</v>
      </c>
      <c r="R34" s="2" t="s">
        <v>21</v>
      </c>
      <c r="S34" s="2" t="s">
        <v>56</v>
      </c>
      <c r="T34" s="2" t="s">
        <v>266</v>
      </c>
      <c r="U34" s="2" t="s">
        <v>59</v>
      </c>
      <c r="V34" t="str">
        <f>TEXT(tblSales[[#This Row],[Invoice Date]],"mmm")</f>
        <v>Oct</v>
      </c>
      <c r="W34">
        <f>MONTH(tblSales[[#This Row],[Invoice Date]])</f>
        <v>10</v>
      </c>
      <c r="X34">
        <f>YEAR(tblSales[[#This Row],[Invoice Date]])</f>
        <v>2024</v>
      </c>
      <c r="Y34" t="str">
        <f>TEXT(tblSales[[#This Row],[Invoice Date]],"mmm-yyyy")</f>
        <v>Oct-2024</v>
      </c>
      <c r="Z34" t="str">
        <f>_xlfn.XLOOKUP(tblSales[[#This Row],[Product_ID]],Products!$A:$A,Products!$C:$C,"Women Dresses")</f>
        <v>Women Jeans</v>
      </c>
      <c r="AA34" t="str">
        <f>_xlfn.XLOOKUP(tblSales[[#This Row],[Product_ID]],Products!$A:$A,Products!$D:$D,"Unknown")</f>
        <v>Jeggings</v>
      </c>
      <c r="AB34" t="str">
        <f>_xlfn.XLOOKUP(tblSales[[#This Row],[Product_ID]],Products!$A:$A,Products!$E:$E,"Unknown")</f>
        <v>Nalli Silks</v>
      </c>
      <c r="AC34" t="str">
        <f>_xlfn.XLOOKUP(tblSales[[#This Row],[Store_ID]],Stores!$A:$A,Stores!$B:$B,"Unknown")</f>
        <v>TrendMart Mangaluru Standard</v>
      </c>
      <c r="AD34" t="str">
        <f>_xlfn.XLOOKUP(tblSales[[#This Row],[Store_ID]],Stores!$A:$A,Stores!$E:$E,"Unknown")</f>
        <v>South Zone 2</v>
      </c>
      <c r="AE34" t="str">
        <f>_xlfn.XLOOKUP(tblSales[[#This Row],[Customer_ID]],Customers!$A:$A,Customers!$B:$B,"Unknown")</f>
        <v>Balaji Kumar</v>
      </c>
      <c r="AF34" t="str">
        <f>_xlfn.XLOOKUP(tblSales[[#This Row],[Customer_ID]],Customers!$A:$A,Customers!$J:$J,"Unknown")</f>
        <v>Regular</v>
      </c>
      <c r="AG34" t="str">
        <f>_xlfn.XLOOKUP(tblSales[[#This Row],[Employee_ID]],Employees!$A:$A,Employees!$B:$B,"Unknown")</f>
        <v>Chandran Krishnan</v>
      </c>
      <c r="AH34">
        <f>IF(MONTH(tblSales[[#This Row],[Invoice Date]])&gt;=4,MONTH(tblSales[[#This Row],[Invoice Date]]),MONTH(tblSales[[#This Row],[Invoice Date]])+12)</f>
        <v>10</v>
      </c>
      <c r="AI34" s="8">
        <f>DATE(YEAR(tblSales[[#This Row],[Invoice Date]]),MONTH(tblSales[[#This Row],[Invoice Date]]),1)</f>
        <v>45566</v>
      </c>
      <c r="AJ34" t="str">
        <f>_xlfn.XLOOKUP(tblSales[[#This Row],[Product_ID]],Products!$A:$A,Products!$B:$B,"Unknown")</f>
        <v>Nalli Silks Jeggings Wine</v>
      </c>
      <c r="AK34" s="9">
        <f>IFERROR(tblSales[[#This Row],[Profit]]/tblSales[[#This Row],[Sales Amount]],0)</f>
        <v>0.30133890300356941</v>
      </c>
      <c r="AL34" t="str">
        <f>IF(tblSales[[#This Row],[Discount %]]&lt;=5,"0-5%",
IF(tblSales[[#This Row],[Discount %]]&lt;=10,"5-10%",
IF(tblSales[[#This Row],[Discount %]]&lt;=15,"10-15%",
IF(tblSales[[#This Row],[Discount %]]&lt;=20,"15-20%","20%+"))))</f>
        <v>0-5%</v>
      </c>
    </row>
    <row r="35" spans="1:38">
      <c r="A35" s="2" t="s">
        <v>267</v>
      </c>
      <c r="B35" s="11">
        <v>45607</v>
      </c>
      <c r="C35" s="2" t="s">
        <v>268</v>
      </c>
      <c r="D35" s="2" t="s">
        <v>269</v>
      </c>
      <c r="E35" s="2" t="s">
        <v>270</v>
      </c>
      <c r="F35" s="2" t="s">
        <v>204</v>
      </c>
      <c r="G35" s="2">
        <v>1</v>
      </c>
      <c r="H35" s="2">
        <v>636.91999999999996</v>
      </c>
      <c r="I35" s="2">
        <v>25</v>
      </c>
      <c r="J35" s="2">
        <v>159.22999999999999</v>
      </c>
      <c r="K35" s="2">
        <v>5</v>
      </c>
      <c r="L35" s="2">
        <v>23.88</v>
      </c>
      <c r="M35" s="2">
        <v>501.57</v>
      </c>
      <c r="N35" s="2">
        <v>419.28</v>
      </c>
      <c r="O35" s="2">
        <f t="shared" si="0"/>
        <v>58.410000000000025</v>
      </c>
      <c r="P35" s="2" t="s">
        <v>30</v>
      </c>
      <c r="Q35" s="2" t="str">
        <f t="shared" si="1"/>
        <v>EMI</v>
      </c>
      <c r="R35" s="2" t="s">
        <v>20</v>
      </c>
      <c r="S35" s="2" t="s">
        <v>56</v>
      </c>
      <c r="T35" s="2" t="s">
        <v>271</v>
      </c>
      <c r="U35" s="2" t="s">
        <v>59</v>
      </c>
      <c r="V35" t="str">
        <f>TEXT(tblSales[[#This Row],[Invoice Date]],"mmm")</f>
        <v>Nov</v>
      </c>
      <c r="W35">
        <f>MONTH(tblSales[[#This Row],[Invoice Date]])</f>
        <v>11</v>
      </c>
      <c r="X35">
        <f>YEAR(tblSales[[#This Row],[Invoice Date]])</f>
        <v>2024</v>
      </c>
      <c r="Y35" t="str">
        <f>TEXT(tblSales[[#This Row],[Invoice Date]],"mmm-yyyy")</f>
        <v>Nov-2024</v>
      </c>
      <c r="Z35" t="str">
        <f>_xlfn.XLOOKUP(tblSales[[#This Row],[Product_ID]],Products!$A:$A,Products!$C:$C,"Women Dresses")</f>
        <v>Men T-Shirts</v>
      </c>
      <c r="AA35" t="str">
        <f>_xlfn.XLOOKUP(tblSales[[#This Row],[Product_ID]],Products!$A:$A,Products!$D:$D,"Unknown")</f>
        <v>Round Neck</v>
      </c>
      <c r="AB35" t="str">
        <f>_xlfn.XLOOKUP(tblSales[[#This Row],[Product_ID]],Products!$A:$A,Products!$E:$E,"Unknown")</f>
        <v>Peter England</v>
      </c>
      <c r="AC35" t="str">
        <f>_xlfn.XLOOKUP(tblSales[[#This Row],[Store_ID]],Stores!$A:$A,Stores!$B:$B,"Unknown")</f>
        <v>TrendMart Kochi High Street</v>
      </c>
      <c r="AD35" t="str">
        <f>_xlfn.XLOOKUP(tblSales[[#This Row],[Store_ID]],Stores!$A:$A,Stores!$E:$E,"Unknown")</f>
        <v>South Zone 1</v>
      </c>
      <c r="AE35" t="str">
        <f>_xlfn.XLOOKUP(tblSales[[#This Row],[Customer_ID]],Customers!$A:$A,Customers!$B:$B,"Unknown")</f>
        <v>Hemanth Pillai</v>
      </c>
      <c r="AF35" t="str">
        <f>_xlfn.XLOOKUP(tblSales[[#This Row],[Customer_ID]],Customers!$A:$A,Customers!$J:$J,"Unknown")</f>
        <v>Platinum</v>
      </c>
      <c r="AG35" t="str">
        <f>_xlfn.XLOOKUP(tblSales[[#This Row],[Employee_ID]],Employees!$A:$A,Employees!$B:$B,"Unknown")</f>
        <v>Logesh Gopalakrishnan</v>
      </c>
      <c r="AH35">
        <f>IF(MONTH(tblSales[[#This Row],[Invoice Date]])&gt;=4,MONTH(tblSales[[#This Row],[Invoice Date]]),MONTH(tblSales[[#This Row],[Invoice Date]])+12)</f>
        <v>11</v>
      </c>
      <c r="AI35" s="8">
        <f>DATE(YEAR(tblSales[[#This Row],[Invoice Date]]),MONTH(tblSales[[#This Row],[Invoice Date]]),1)</f>
        <v>45597</v>
      </c>
      <c r="AJ35" t="str">
        <f>_xlfn.XLOOKUP(tblSales[[#This Row],[Product_ID]],Products!$A:$A,Products!$B:$B,"Unknown")</f>
        <v>Peter England Round Neck Sky Blue</v>
      </c>
      <c r="AK35" s="9">
        <f>IFERROR(tblSales[[#This Row],[Profit]]/tblSales[[#This Row],[Sales Amount]],0)</f>
        <v>0.11645433339314558</v>
      </c>
      <c r="AL35" t="str">
        <f>IF(tblSales[[#This Row],[Discount %]]&lt;=5,"0-5%",
IF(tblSales[[#This Row],[Discount %]]&lt;=10,"5-10%",
IF(tblSales[[#This Row],[Discount %]]&lt;=15,"10-15%",
IF(tblSales[[#This Row],[Discount %]]&lt;=20,"15-20%","20%+"))))</f>
        <v>20%+</v>
      </c>
    </row>
    <row r="36" spans="1:38">
      <c r="A36" s="2" t="s">
        <v>272</v>
      </c>
      <c r="B36" s="11">
        <v>45512</v>
      </c>
      <c r="C36" s="2" t="s">
        <v>273</v>
      </c>
      <c r="D36" s="2" t="s">
        <v>274</v>
      </c>
      <c r="E36" s="2" t="s">
        <v>275</v>
      </c>
      <c r="F36" s="2" t="s">
        <v>276</v>
      </c>
      <c r="G36" s="2">
        <v>2</v>
      </c>
      <c r="H36" s="2">
        <v>2565.08</v>
      </c>
      <c r="I36" s="2">
        <v>0</v>
      </c>
      <c r="J36" s="2">
        <v>0</v>
      </c>
      <c r="K36" s="2">
        <v>12</v>
      </c>
      <c r="L36" s="2">
        <v>615.62</v>
      </c>
      <c r="M36" s="2">
        <v>5745.78</v>
      </c>
      <c r="N36" s="2">
        <v>3534.64</v>
      </c>
      <c r="O36" s="2">
        <f t="shared" si="0"/>
        <v>1595.52</v>
      </c>
      <c r="P36" s="2" t="s">
        <v>28</v>
      </c>
      <c r="Q36" s="2" t="str">
        <f t="shared" si="1"/>
        <v>Credit Card</v>
      </c>
      <c r="R36" s="2" t="s">
        <v>20</v>
      </c>
      <c r="S36" s="2" t="s">
        <v>56</v>
      </c>
      <c r="T36" s="2" t="s">
        <v>277</v>
      </c>
      <c r="U36" s="2" t="s">
        <v>59</v>
      </c>
      <c r="V36" t="str">
        <f>TEXT(tblSales[[#This Row],[Invoice Date]],"mmm")</f>
        <v>Aug</v>
      </c>
      <c r="W36">
        <f>MONTH(tblSales[[#This Row],[Invoice Date]])</f>
        <v>8</v>
      </c>
      <c r="X36">
        <f>YEAR(tblSales[[#This Row],[Invoice Date]])</f>
        <v>2024</v>
      </c>
      <c r="Y36" t="str">
        <f>TEXT(tblSales[[#This Row],[Invoice Date]],"mmm-yyyy")</f>
        <v>Aug-2024</v>
      </c>
      <c r="Z36" t="str">
        <f>_xlfn.XLOOKUP(tblSales[[#This Row],[Product_ID]],Products!$A:$A,Products!$C:$C,"Women Dresses")</f>
        <v>Winter Wear</v>
      </c>
      <c r="AA36" t="str">
        <f>_xlfn.XLOOKUP(tblSales[[#This Row],[Product_ID]],Products!$A:$A,Products!$D:$D,"Unknown")</f>
        <v>Muffler</v>
      </c>
      <c r="AB36" t="str">
        <f>_xlfn.XLOOKUP(tblSales[[#This Row],[Product_ID]],Products!$A:$A,Products!$E:$E,"Unknown")</f>
        <v>GRT Jewellers</v>
      </c>
      <c r="AC36" t="str">
        <f>_xlfn.XLOOKUP(tblSales[[#This Row],[Store_ID]],Stores!$A:$A,Stores!$B:$B,"Unknown")</f>
        <v>TrendMart Madurai High Street</v>
      </c>
      <c r="AD36" t="str">
        <f>_xlfn.XLOOKUP(tblSales[[#This Row],[Store_ID]],Stores!$A:$A,Stores!$E:$E,"Unknown")</f>
        <v>South Zone 1</v>
      </c>
      <c r="AE36" t="str">
        <f>_xlfn.XLOOKUP(tblSales[[#This Row],[Customer_ID]],Customers!$A:$A,Customers!$B:$B,"Unknown")</f>
        <v>Tara Ramachandran</v>
      </c>
      <c r="AF36" t="str">
        <f>_xlfn.XLOOKUP(tblSales[[#This Row],[Customer_ID]],Customers!$A:$A,Customers!$J:$J,"Unknown")</f>
        <v>Platinum</v>
      </c>
      <c r="AG36" t="str">
        <f>_xlfn.XLOOKUP(tblSales[[#This Row],[Employee_ID]],Employees!$A:$A,Employees!$B:$B,"Unknown")</f>
        <v>Vasanthi Kamath</v>
      </c>
      <c r="AH36">
        <f>IF(MONTH(tblSales[[#This Row],[Invoice Date]])&gt;=4,MONTH(tblSales[[#This Row],[Invoice Date]]),MONTH(tblSales[[#This Row],[Invoice Date]])+12)</f>
        <v>8</v>
      </c>
      <c r="AI36" s="8">
        <f>DATE(YEAR(tblSales[[#This Row],[Invoice Date]]),MONTH(tblSales[[#This Row],[Invoice Date]]),1)</f>
        <v>45505</v>
      </c>
      <c r="AJ36" t="str">
        <f>_xlfn.XLOOKUP(tblSales[[#This Row],[Product_ID]],Products!$A:$A,Products!$B:$B,"Unknown")</f>
        <v>GRT Jewellers Muffler Charcoal</v>
      </c>
      <c r="AK36" s="9">
        <f>IFERROR(tblSales[[#This Row],[Profit]]/tblSales[[#This Row],[Sales Amount]],0)</f>
        <v>0.27768553616741332</v>
      </c>
      <c r="AL36" t="str">
        <f>IF(tblSales[[#This Row],[Discount %]]&lt;=5,"0-5%",
IF(tblSales[[#This Row],[Discount %]]&lt;=10,"5-10%",
IF(tblSales[[#This Row],[Discount %]]&lt;=15,"10-15%",
IF(tblSales[[#This Row],[Discount %]]&lt;=20,"15-20%","20%+"))))</f>
        <v>0-5%</v>
      </c>
    </row>
    <row r="37" spans="1:38">
      <c r="A37" s="2" t="s">
        <v>278</v>
      </c>
      <c r="B37" s="11">
        <v>45467</v>
      </c>
      <c r="C37" s="2" t="s">
        <v>279</v>
      </c>
      <c r="D37" s="2" t="s">
        <v>280</v>
      </c>
      <c r="E37" s="2" t="s">
        <v>97</v>
      </c>
      <c r="F37" s="2" t="s">
        <v>233</v>
      </c>
      <c r="G37" s="2">
        <v>1</v>
      </c>
      <c r="H37" s="2">
        <v>810.77</v>
      </c>
      <c r="I37" s="2">
        <v>20</v>
      </c>
      <c r="J37" s="2">
        <v>162.15</v>
      </c>
      <c r="K37" s="2">
        <v>5</v>
      </c>
      <c r="L37" s="2">
        <v>32.43</v>
      </c>
      <c r="M37" s="2">
        <v>681.05</v>
      </c>
      <c r="N37" s="2">
        <v>568.53</v>
      </c>
      <c r="O37" s="2">
        <f t="shared" si="0"/>
        <v>80.089999999999975</v>
      </c>
      <c r="P37" s="2" t="s">
        <v>27</v>
      </c>
      <c r="Q37" s="2" t="str">
        <f t="shared" si="1"/>
        <v>Cash</v>
      </c>
      <c r="R37" s="2" t="s">
        <v>21</v>
      </c>
      <c r="S37" s="2" t="s">
        <v>56</v>
      </c>
      <c r="T37" s="2" t="s">
        <v>281</v>
      </c>
      <c r="U37" s="2" t="s">
        <v>59</v>
      </c>
      <c r="V37" t="str">
        <f>TEXT(tblSales[[#This Row],[Invoice Date]],"mmm")</f>
        <v>Jun</v>
      </c>
      <c r="W37">
        <f>MONTH(tblSales[[#This Row],[Invoice Date]])</f>
        <v>6</v>
      </c>
      <c r="X37">
        <f>YEAR(tblSales[[#This Row],[Invoice Date]])</f>
        <v>2024</v>
      </c>
      <c r="Y37" t="str">
        <f>TEXT(tblSales[[#This Row],[Invoice Date]],"mmm-yyyy")</f>
        <v>Jun-2024</v>
      </c>
      <c r="Z37" t="str">
        <f>_xlfn.XLOOKUP(tblSales[[#This Row],[Product_ID]],Products!$A:$A,Products!$C:$C,"Women Dresses")</f>
        <v>Women Kurtis</v>
      </c>
      <c r="AA37" t="str">
        <f>_xlfn.XLOOKUP(tblSales[[#This Row],[Product_ID]],Products!$A:$A,Products!$D:$D,"Unknown")</f>
        <v>Printed Kurti</v>
      </c>
      <c r="AB37" t="str">
        <f>_xlfn.XLOOKUP(tblSales[[#This Row],[Product_ID]],Products!$A:$A,Products!$E:$E,"Unknown")</f>
        <v>Allen Solly</v>
      </c>
      <c r="AC37" t="str">
        <f>_xlfn.XLOOKUP(tblSales[[#This Row],[Store_ID]],Stores!$A:$A,Stores!$B:$B,"Unknown")</f>
        <v>TrendMart Tirunelveli High Street</v>
      </c>
      <c r="AD37" t="str">
        <f>_xlfn.XLOOKUP(tblSales[[#This Row],[Store_ID]],Stores!$A:$A,Stores!$E:$E,"Unknown")</f>
        <v>South Zone 1</v>
      </c>
      <c r="AE37" t="str">
        <f>_xlfn.XLOOKUP(tblSales[[#This Row],[Customer_ID]],Customers!$A:$A,Customers!$B:$B,"Unknown")</f>
        <v>Charulatha Ramachandran</v>
      </c>
      <c r="AF37" t="str">
        <f>_xlfn.XLOOKUP(tblSales[[#This Row],[Customer_ID]],Customers!$A:$A,Customers!$J:$J,"Unknown")</f>
        <v>Platinum</v>
      </c>
      <c r="AG37" t="str">
        <f>_xlfn.XLOOKUP(tblSales[[#This Row],[Employee_ID]],Employees!$A:$A,Employees!$B:$B,"Unknown")</f>
        <v>Malathi Varma</v>
      </c>
      <c r="AH37">
        <f>IF(MONTH(tblSales[[#This Row],[Invoice Date]])&gt;=4,MONTH(tblSales[[#This Row],[Invoice Date]]),MONTH(tblSales[[#This Row],[Invoice Date]])+12)</f>
        <v>6</v>
      </c>
      <c r="AI37" s="8">
        <f>DATE(YEAR(tblSales[[#This Row],[Invoice Date]]),MONTH(tblSales[[#This Row],[Invoice Date]]),1)</f>
        <v>45444</v>
      </c>
      <c r="AJ37" t="str">
        <f>_xlfn.XLOOKUP(tblSales[[#This Row],[Product_ID]],Products!$A:$A,Products!$B:$B,"Unknown")</f>
        <v>Allen Solly Printed Kurti Mustard</v>
      </c>
      <c r="AK37" s="9">
        <f>IFERROR(tblSales[[#This Row],[Profit]]/tblSales[[#This Row],[Sales Amount]],0)</f>
        <v>0.11759782688495703</v>
      </c>
      <c r="AL37" t="str">
        <f>IF(tblSales[[#This Row],[Discount %]]&lt;=5,"0-5%",
IF(tblSales[[#This Row],[Discount %]]&lt;=10,"5-10%",
IF(tblSales[[#This Row],[Discount %]]&lt;=15,"10-15%",
IF(tblSales[[#This Row],[Discount %]]&lt;=20,"15-20%","20%+"))))</f>
        <v>15-20%</v>
      </c>
    </row>
    <row r="38" spans="1:38">
      <c r="A38" s="2" t="s">
        <v>282</v>
      </c>
      <c r="B38" s="11">
        <v>45637</v>
      </c>
      <c r="C38" s="2" t="s">
        <v>164</v>
      </c>
      <c r="D38" s="2" t="s">
        <v>283</v>
      </c>
      <c r="E38" s="2" t="s">
        <v>284</v>
      </c>
      <c r="F38" s="2" t="s">
        <v>285</v>
      </c>
      <c r="G38" s="2">
        <v>2</v>
      </c>
      <c r="H38" s="2">
        <v>4523.83</v>
      </c>
      <c r="I38" s="2">
        <v>25</v>
      </c>
      <c r="J38" s="2">
        <v>2261.91</v>
      </c>
      <c r="K38" s="2">
        <v>12</v>
      </c>
      <c r="L38" s="2">
        <v>814.29</v>
      </c>
      <c r="M38" s="2">
        <v>7600.04</v>
      </c>
      <c r="N38" s="2">
        <v>7301.1</v>
      </c>
      <c r="O38" s="2">
        <f t="shared" si="0"/>
        <v>-515.35000000000036</v>
      </c>
      <c r="P38" s="2" t="s">
        <v>27</v>
      </c>
      <c r="Q38" s="2" t="str">
        <f t="shared" si="1"/>
        <v>Cash</v>
      </c>
      <c r="R38" s="2" t="s">
        <v>20</v>
      </c>
      <c r="S38" s="2" t="s">
        <v>56</v>
      </c>
      <c r="T38" s="2" t="s">
        <v>286</v>
      </c>
      <c r="U38" s="2" t="s">
        <v>59</v>
      </c>
      <c r="V38" t="str">
        <f>TEXT(tblSales[[#This Row],[Invoice Date]],"mmm")</f>
        <v>Dec</v>
      </c>
      <c r="W38">
        <f>MONTH(tblSales[[#This Row],[Invoice Date]])</f>
        <v>12</v>
      </c>
      <c r="X38">
        <f>YEAR(tblSales[[#This Row],[Invoice Date]])</f>
        <v>2024</v>
      </c>
      <c r="Y38" t="str">
        <f>TEXT(tblSales[[#This Row],[Invoice Date]],"mmm-yyyy")</f>
        <v>Dec-2024</v>
      </c>
      <c r="Z38" t="str">
        <f>_xlfn.XLOOKUP(tblSales[[#This Row],[Product_ID]],Products!$A:$A,Products!$C:$C,"Women Dresses")</f>
        <v>Watches</v>
      </c>
      <c r="AA38" t="str">
        <f>_xlfn.XLOOKUP(tblSales[[#This Row],[Product_ID]],Products!$A:$A,Products!$D:$D,"Unknown")</f>
        <v>Digital Watch</v>
      </c>
      <c r="AB38" t="str">
        <f>_xlfn.XLOOKUP(tblSales[[#This Row],[Product_ID]],Products!$A:$A,Products!$E:$E,"Unknown")</f>
        <v>Pepe Jeans</v>
      </c>
      <c r="AC38" t="str">
        <f>_xlfn.XLOOKUP(tblSales[[#This Row],[Store_ID]],Stores!$A:$A,Stores!$B:$B,"Unknown")</f>
        <v>TrendMart Tumakuru Outlet</v>
      </c>
      <c r="AD38" t="str">
        <f>_xlfn.XLOOKUP(tblSales[[#This Row],[Store_ID]],Stores!$A:$A,Stores!$E:$E,"Unknown")</f>
        <v>South Zone 2</v>
      </c>
      <c r="AE38" t="str">
        <f>_xlfn.XLOOKUP(tblSales[[#This Row],[Customer_ID]],Customers!$A:$A,Customers!$B:$B,"Unknown")</f>
        <v>Rajesh Gopalakrishnan</v>
      </c>
      <c r="AF38" t="str">
        <f>_xlfn.XLOOKUP(tblSales[[#This Row],[Customer_ID]],Customers!$A:$A,Customers!$J:$J,"Unknown")</f>
        <v>Gold</v>
      </c>
      <c r="AG38" t="str">
        <f>_xlfn.XLOOKUP(tblSales[[#This Row],[Employee_ID]],Employees!$A:$A,Employees!$B:$B,"Unknown")</f>
        <v>Yogesh Chettiar</v>
      </c>
      <c r="AH38">
        <f>IF(MONTH(tblSales[[#This Row],[Invoice Date]])&gt;=4,MONTH(tblSales[[#This Row],[Invoice Date]]),MONTH(tblSales[[#This Row],[Invoice Date]])+12)</f>
        <v>12</v>
      </c>
      <c r="AI38" s="8">
        <f>DATE(YEAR(tblSales[[#This Row],[Invoice Date]]),MONTH(tblSales[[#This Row],[Invoice Date]]),1)</f>
        <v>45627</v>
      </c>
      <c r="AJ38" t="str">
        <f>_xlfn.XLOOKUP(tblSales[[#This Row],[Product_ID]],Products!$A:$A,Products!$B:$B,"Unknown")</f>
        <v>Pepe Jeans Digital Watch Charcoal</v>
      </c>
      <c r="AK38" s="9">
        <f>IFERROR(tblSales[[#This Row],[Profit]]/tblSales[[#This Row],[Sales Amount]],0)</f>
        <v>-6.7808853637612479E-2</v>
      </c>
      <c r="AL38" t="str">
        <f>IF(tblSales[[#This Row],[Discount %]]&lt;=5,"0-5%",
IF(tblSales[[#This Row],[Discount %]]&lt;=10,"5-10%",
IF(tblSales[[#This Row],[Discount %]]&lt;=15,"10-15%",
IF(tblSales[[#This Row],[Discount %]]&lt;=20,"15-20%","20%+"))))</f>
        <v>20%+</v>
      </c>
    </row>
    <row r="39" spans="1:38">
      <c r="A39" s="2" t="s">
        <v>287</v>
      </c>
      <c r="B39" s="11">
        <v>45719</v>
      </c>
      <c r="C39" s="2" t="s">
        <v>288</v>
      </c>
      <c r="D39" s="2" t="s">
        <v>202</v>
      </c>
      <c r="E39" s="2" t="s">
        <v>243</v>
      </c>
      <c r="F39" s="2" t="s">
        <v>98</v>
      </c>
      <c r="G39" s="2">
        <v>4</v>
      </c>
      <c r="H39" s="2">
        <v>1260.4100000000001</v>
      </c>
      <c r="I39" s="2">
        <v>0</v>
      </c>
      <c r="J39" s="2">
        <v>0</v>
      </c>
      <c r="K39" s="2">
        <v>12</v>
      </c>
      <c r="L39" s="2">
        <v>605</v>
      </c>
      <c r="M39" s="2">
        <v>5646.64</v>
      </c>
      <c r="N39" s="2">
        <v>3378.6</v>
      </c>
      <c r="O39" s="2">
        <f t="shared" si="0"/>
        <v>1663.0400000000004</v>
      </c>
      <c r="P39" s="2" t="s">
        <v>32</v>
      </c>
      <c r="Q39" s="2" t="str">
        <f t="shared" si="1"/>
        <v>UPI</v>
      </c>
      <c r="R39" s="2" t="s">
        <v>20</v>
      </c>
      <c r="S39" s="2" t="s">
        <v>56</v>
      </c>
      <c r="T39" s="2" t="s">
        <v>289</v>
      </c>
      <c r="U39" s="2" t="s">
        <v>59</v>
      </c>
      <c r="V39" t="str">
        <f>TEXT(tblSales[[#This Row],[Invoice Date]],"mmm")</f>
        <v>Mar</v>
      </c>
      <c r="W39">
        <f>MONTH(tblSales[[#This Row],[Invoice Date]])</f>
        <v>3</v>
      </c>
      <c r="X39">
        <f>YEAR(tblSales[[#This Row],[Invoice Date]])</f>
        <v>2025</v>
      </c>
      <c r="Y39" t="str">
        <f>TEXT(tblSales[[#This Row],[Invoice Date]],"mmm-yyyy")</f>
        <v>Mar-2025</v>
      </c>
      <c r="Z39" t="str">
        <f>_xlfn.XLOOKUP(tblSales[[#This Row],[Product_ID]],Products!$A:$A,Products!$C:$C,"Women Dresses")</f>
        <v>Women Kurtis</v>
      </c>
      <c r="AA39" t="str">
        <f>_xlfn.XLOOKUP(tblSales[[#This Row],[Product_ID]],Products!$A:$A,Products!$D:$D,"Unknown")</f>
        <v>Straight Kurti</v>
      </c>
      <c r="AB39" t="str">
        <f>_xlfn.XLOOKUP(tblSales[[#This Row],[Product_ID]],Products!$A:$A,Products!$E:$E,"Unknown")</f>
        <v>Woodland</v>
      </c>
      <c r="AC39" t="str">
        <f>_xlfn.XLOOKUP(tblSales[[#This Row],[Store_ID]],Stores!$A:$A,Stores!$B:$B,"Unknown")</f>
        <v>TrendMart Visakhapatnam Standard</v>
      </c>
      <c r="AD39" t="str">
        <f>_xlfn.XLOOKUP(tblSales[[#This Row],[Store_ID]],Stores!$A:$A,Stores!$E:$E,"Unknown")</f>
        <v>South Zone 3</v>
      </c>
      <c r="AE39" t="str">
        <f>_xlfn.XLOOKUP(tblSales[[#This Row],[Customer_ID]],Customers!$A:$A,Customers!$B:$B,"Unknown")</f>
        <v>Leela Gopalakrishnan</v>
      </c>
      <c r="AF39" t="str">
        <f>_xlfn.XLOOKUP(tblSales[[#This Row],[Customer_ID]],Customers!$A:$A,Customers!$J:$J,"Unknown")</f>
        <v>Silver</v>
      </c>
      <c r="AG39" t="str">
        <f>_xlfn.XLOOKUP(tblSales[[#This Row],[Employee_ID]],Employees!$A:$A,Employees!$B:$B,"Unknown")</f>
        <v>Deepthi Iyengar</v>
      </c>
      <c r="AH39">
        <f>IF(MONTH(tblSales[[#This Row],[Invoice Date]])&gt;=4,MONTH(tblSales[[#This Row],[Invoice Date]]),MONTH(tblSales[[#This Row],[Invoice Date]])+12)</f>
        <v>15</v>
      </c>
      <c r="AI39" s="8">
        <f>DATE(YEAR(tblSales[[#This Row],[Invoice Date]]),MONTH(tblSales[[#This Row],[Invoice Date]]),1)</f>
        <v>45717</v>
      </c>
      <c r="AJ39" t="str">
        <f>_xlfn.XLOOKUP(tblSales[[#This Row],[Product_ID]],Products!$A:$A,Products!$B:$B,"Unknown")</f>
        <v>Woodland Straight Kurti White</v>
      </c>
      <c r="AK39" s="9">
        <f>IFERROR(tblSales[[#This Row],[Profit]]/tblSales[[#This Row],[Sales Amount]],0)</f>
        <v>0.29451851012283414</v>
      </c>
      <c r="AL39" t="str">
        <f>IF(tblSales[[#This Row],[Discount %]]&lt;=5,"0-5%",
IF(tblSales[[#This Row],[Discount %]]&lt;=10,"5-10%",
IF(tblSales[[#This Row],[Discount %]]&lt;=15,"10-15%",
IF(tblSales[[#This Row],[Discount %]]&lt;=20,"15-20%","20%+"))))</f>
        <v>0-5%</v>
      </c>
    </row>
    <row r="40" spans="1:38">
      <c r="A40" s="2" t="s">
        <v>290</v>
      </c>
      <c r="B40" s="11">
        <v>45528</v>
      </c>
      <c r="C40" s="2" t="s">
        <v>291</v>
      </c>
      <c r="D40" s="2" t="s">
        <v>248</v>
      </c>
      <c r="E40" s="2" t="s">
        <v>292</v>
      </c>
      <c r="F40" s="2" t="s">
        <v>161</v>
      </c>
      <c r="G40" s="2">
        <v>2</v>
      </c>
      <c r="H40" s="2">
        <v>1282.81</v>
      </c>
      <c r="I40" s="2">
        <v>10</v>
      </c>
      <c r="J40" s="2">
        <v>256.56</v>
      </c>
      <c r="K40" s="2">
        <v>12</v>
      </c>
      <c r="L40" s="2">
        <v>277.08999999999997</v>
      </c>
      <c r="M40" s="2">
        <v>2586.15</v>
      </c>
      <c r="N40" s="2">
        <v>1510.12</v>
      </c>
      <c r="O40" s="2">
        <f t="shared" si="0"/>
        <v>798.94000000000028</v>
      </c>
      <c r="P40" s="2" t="s">
        <v>29</v>
      </c>
      <c r="Q40" s="2" t="str">
        <f t="shared" si="1"/>
        <v>Debit Card</v>
      </c>
      <c r="R40" s="2" t="s">
        <v>20</v>
      </c>
      <c r="S40" s="2" t="s">
        <v>56</v>
      </c>
      <c r="T40" s="2" t="s">
        <v>293</v>
      </c>
      <c r="U40" s="2" t="s">
        <v>60</v>
      </c>
      <c r="V40" t="str">
        <f>TEXT(tblSales[[#This Row],[Invoice Date]],"mmm")</f>
        <v>Aug</v>
      </c>
      <c r="W40">
        <f>MONTH(tblSales[[#This Row],[Invoice Date]])</f>
        <v>8</v>
      </c>
      <c r="X40">
        <f>YEAR(tblSales[[#This Row],[Invoice Date]])</f>
        <v>2024</v>
      </c>
      <c r="Y40" t="str">
        <f>TEXT(tblSales[[#This Row],[Invoice Date]],"mmm-yyyy")</f>
        <v>Aug-2024</v>
      </c>
      <c r="Z40" t="str">
        <f>_xlfn.XLOOKUP(tblSales[[#This Row],[Product_ID]],Products!$A:$A,Products!$C:$C,"Women Dresses")</f>
        <v>Winter Wear</v>
      </c>
      <c r="AA40" t="str">
        <f>_xlfn.XLOOKUP(tblSales[[#This Row],[Product_ID]],Products!$A:$A,Products!$D:$D,"Unknown")</f>
        <v>Jacket</v>
      </c>
      <c r="AB40" t="str">
        <f>_xlfn.XLOOKUP(tblSales[[#This Row],[Product_ID]],Products!$A:$A,Products!$E:$E,"Unknown")</f>
        <v>Fastrack</v>
      </c>
      <c r="AC40" t="str">
        <f>_xlfn.XLOOKUP(tblSales[[#This Row],[Store_ID]],Stores!$A:$A,Stores!$B:$B,"Unknown")</f>
        <v>TrendMart Kozhikode High Street</v>
      </c>
      <c r="AD40" t="str">
        <f>_xlfn.XLOOKUP(tblSales[[#This Row],[Store_ID]],Stores!$A:$A,Stores!$E:$E,"Unknown")</f>
        <v>South Zone 1</v>
      </c>
      <c r="AE40" t="str">
        <f>_xlfn.XLOOKUP(tblSales[[#This Row],[Customer_ID]],Customers!$A:$A,Customers!$B:$B,"Unknown")</f>
        <v>Raghu Sundaram</v>
      </c>
      <c r="AF40" t="str">
        <f>_xlfn.XLOOKUP(tblSales[[#This Row],[Customer_ID]],Customers!$A:$A,Customers!$J:$J,"Unknown")</f>
        <v>Silver</v>
      </c>
      <c r="AG40" t="str">
        <f>_xlfn.XLOOKUP(tblSales[[#This Row],[Employee_ID]],Employees!$A:$A,Employees!$B:$B,"Unknown")</f>
        <v>Chandra Reddy</v>
      </c>
      <c r="AH40">
        <f>IF(MONTH(tblSales[[#This Row],[Invoice Date]])&gt;=4,MONTH(tblSales[[#This Row],[Invoice Date]]),MONTH(tblSales[[#This Row],[Invoice Date]])+12)</f>
        <v>8</v>
      </c>
      <c r="AI40" s="8">
        <f>DATE(YEAR(tblSales[[#This Row],[Invoice Date]]),MONTH(tblSales[[#This Row],[Invoice Date]]),1)</f>
        <v>45505</v>
      </c>
      <c r="AJ40" t="str">
        <f>_xlfn.XLOOKUP(tblSales[[#This Row],[Product_ID]],Products!$A:$A,Products!$B:$B,"Unknown")</f>
        <v>Fastrack Jacket Orange</v>
      </c>
      <c r="AK40" s="9">
        <f>IFERROR(tblSales[[#This Row],[Profit]]/tblSales[[#This Row],[Sales Amount]],0)</f>
        <v>0.3089302631324557</v>
      </c>
      <c r="AL40" t="str">
        <f>IF(tblSales[[#This Row],[Discount %]]&lt;=5,"0-5%",
IF(tblSales[[#This Row],[Discount %]]&lt;=10,"5-10%",
IF(tblSales[[#This Row],[Discount %]]&lt;=15,"10-15%",
IF(tblSales[[#This Row],[Discount %]]&lt;=20,"15-20%","20%+"))))</f>
        <v>5-10%</v>
      </c>
    </row>
    <row r="41" spans="1:38">
      <c r="A41" s="2" t="s">
        <v>294</v>
      </c>
      <c r="B41" s="11">
        <v>45627</v>
      </c>
      <c r="C41" s="2" t="s">
        <v>295</v>
      </c>
      <c r="D41" s="2" t="s">
        <v>197</v>
      </c>
      <c r="E41" s="2" t="s">
        <v>296</v>
      </c>
      <c r="F41" s="2" t="s">
        <v>285</v>
      </c>
      <c r="G41" s="2">
        <v>1</v>
      </c>
      <c r="H41" s="2">
        <v>1063.68</v>
      </c>
      <c r="I41" s="2">
        <v>0</v>
      </c>
      <c r="J41" s="2">
        <v>0</v>
      </c>
      <c r="K41" s="2">
        <v>12</v>
      </c>
      <c r="L41" s="2">
        <v>127.64</v>
      </c>
      <c r="M41" s="2">
        <v>1191.32</v>
      </c>
      <c r="N41" s="2">
        <v>721.22</v>
      </c>
      <c r="O41" s="2">
        <f t="shared" si="0"/>
        <v>342.45999999999992</v>
      </c>
      <c r="P41" s="2" t="s">
        <v>32</v>
      </c>
      <c r="Q41" s="2" t="str">
        <f t="shared" si="1"/>
        <v>UPI</v>
      </c>
      <c r="R41" s="2" t="s">
        <v>20</v>
      </c>
      <c r="S41" s="2" t="s">
        <v>56</v>
      </c>
      <c r="T41" s="2" t="s">
        <v>297</v>
      </c>
      <c r="U41" s="2" t="s">
        <v>60</v>
      </c>
      <c r="V41" t="str">
        <f>TEXT(tblSales[[#This Row],[Invoice Date]],"mmm")</f>
        <v>Dec</v>
      </c>
      <c r="W41">
        <f>MONTH(tblSales[[#This Row],[Invoice Date]])</f>
        <v>12</v>
      </c>
      <c r="X41">
        <f>YEAR(tblSales[[#This Row],[Invoice Date]])</f>
        <v>2024</v>
      </c>
      <c r="Y41" t="str">
        <f>TEXT(tblSales[[#This Row],[Invoice Date]],"mmm-yyyy")</f>
        <v>Dec-2024</v>
      </c>
      <c r="Z41" t="str">
        <f>_xlfn.XLOOKUP(tblSales[[#This Row],[Product_ID]],Products!$A:$A,Products!$C:$C,"Women Dresses")</f>
        <v>Men Shirts</v>
      </c>
      <c r="AA41" t="str">
        <f>_xlfn.XLOOKUP(tblSales[[#This Row],[Product_ID]],Products!$A:$A,Products!$D:$D,"Unknown")</f>
        <v>Denim Shirt</v>
      </c>
      <c r="AB41" t="str">
        <f>_xlfn.XLOOKUP(tblSales[[#This Row],[Product_ID]],Products!$A:$A,Products!$E:$E,"Unknown")</f>
        <v>Indian Terrain</v>
      </c>
      <c r="AC41" t="str">
        <f>_xlfn.XLOOKUP(tblSales[[#This Row],[Store_ID]],Stores!$A:$A,Stores!$B:$B,"Unknown")</f>
        <v>TrendMart Thiruvananthapuram High Street</v>
      </c>
      <c r="AD41" t="str">
        <f>_xlfn.XLOOKUP(tblSales[[#This Row],[Store_ID]],Stores!$A:$A,Stores!$E:$E,"Unknown")</f>
        <v>South Zone 1</v>
      </c>
      <c r="AE41" t="str">
        <f>_xlfn.XLOOKUP(tblSales[[#This Row],[Customer_ID]],Customers!$A:$A,Customers!$B:$B,"Unknown")</f>
        <v>Arun Natarajan</v>
      </c>
      <c r="AF41" t="str">
        <f>_xlfn.XLOOKUP(tblSales[[#This Row],[Customer_ID]],Customers!$A:$A,Customers!$J:$J,"Unknown")</f>
        <v>Platinum</v>
      </c>
      <c r="AG41" t="str">
        <f>_xlfn.XLOOKUP(tblSales[[#This Row],[Employee_ID]],Employees!$A:$A,Employees!$B:$B,"Unknown")</f>
        <v>Yogesh Chettiar</v>
      </c>
      <c r="AH41">
        <f>IF(MONTH(tblSales[[#This Row],[Invoice Date]])&gt;=4,MONTH(tblSales[[#This Row],[Invoice Date]]),MONTH(tblSales[[#This Row],[Invoice Date]])+12)</f>
        <v>12</v>
      </c>
      <c r="AI41" s="8">
        <f>DATE(YEAR(tblSales[[#This Row],[Invoice Date]]),MONTH(tblSales[[#This Row],[Invoice Date]]),1)</f>
        <v>45627</v>
      </c>
      <c r="AJ41" t="str">
        <f>_xlfn.XLOOKUP(tblSales[[#This Row],[Product_ID]],Products!$A:$A,Products!$B:$B,"Unknown")</f>
        <v>Indian Terrain Denim Shirt Wine</v>
      </c>
      <c r="AK41" s="9">
        <f>IFERROR(tblSales[[#This Row],[Profit]]/tblSales[[#This Row],[Sales Amount]],0)</f>
        <v>0.28746264647617764</v>
      </c>
      <c r="AL41" t="str">
        <f>IF(tblSales[[#This Row],[Discount %]]&lt;=5,"0-5%",
IF(tblSales[[#This Row],[Discount %]]&lt;=10,"5-10%",
IF(tblSales[[#This Row],[Discount %]]&lt;=15,"10-15%",
IF(tblSales[[#This Row],[Discount %]]&lt;=20,"15-20%","20%+"))))</f>
        <v>0-5%</v>
      </c>
    </row>
    <row r="42" spans="1:38">
      <c r="A42" s="2" t="s">
        <v>298</v>
      </c>
      <c r="B42" s="11">
        <v>45430</v>
      </c>
      <c r="C42" s="2" t="s">
        <v>299</v>
      </c>
      <c r="D42" s="2" t="s">
        <v>300</v>
      </c>
      <c r="E42" s="2" t="s">
        <v>301</v>
      </c>
      <c r="F42" s="2" t="s">
        <v>177</v>
      </c>
      <c r="G42" s="2">
        <v>1</v>
      </c>
      <c r="H42" s="2">
        <v>2614.62</v>
      </c>
      <c r="I42" s="2">
        <v>30</v>
      </c>
      <c r="J42" s="2">
        <v>784.39</v>
      </c>
      <c r="K42" s="2">
        <v>12</v>
      </c>
      <c r="L42" s="2">
        <v>219.63</v>
      </c>
      <c r="M42" s="2">
        <v>2049.86</v>
      </c>
      <c r="N42" s="2">
        <v>1804.37</v>
      </c>
      <c r="O42" s="2">
        <f t="shared" si="0"/>
        <v>25.860000000000241</v>
      </c>
      <c r="P42" s="2" t="s">
        <v>27</v>
      </c>
      <c r="Q42" s="2" t="str">
        <f t="shared" si="1"/>
        <v>Cash</v>
      </c>
      <c r="R42" s="2" t="s">
        <v>20</v>
      </c>
      <c r="S42" s="2" t="s">
        <v>56</v>
      </c>
      <c r="T42" s="2" t="s">
        <v>245</v>
      </c>
      <c r="U42" s="2" t="s">
        <v>60</v>
      </c>
      <c r="V42" t="str">
        <f>TEXT(tblSales[[#This Row],[Invoice Date]],"mmm")</f>
        <v>May</v>
      </c>
      <c r="W42">
        <f>MONTH(tblSales[[#This Row],[Invoice Date]])</f>
        <v>5</v>
      </c>
      <c r="X42">
        <f>YEAR(tblSales[[#This Row],[Invoice Date]])</f>
        <v>2024</v>
      </c>
      <c r="Y42" t="str">
        <f>TEXT(tblSales[[#This Row],[Invoice Date]],"mmm-yyyy")</f>
        <v>May-2024</v>
      </c>
      <c r="Z42" t="str">
        <f>_xlfn.XLOOKUP(tblSales[[#This Row],[Product_ID]],Products!$A:$A,Products!$C:$C,"Women Dresses")</f>
        <v>Men Ethnic</v>
      </c>
      <c r="AA42" t="str">
        <f>_xlfn.XLOOKUP(tblSales[[#This Row],[Product_ID]],Products!$A:$A,Products!$D:$D,"Unknown")</f>
        <v>Kurta</v>
      </c>
      <c r="AB42" t="str">
        <f>_xlfn.XLOOKUP(tblSales[[#This Row],[Product_ID]],Products!$A:$A,Products!$E:$E,"Unknown")</f>
        <v>US Polo Assn</v>
      </c>
      <c r="AC42" t="str">
        <f>_xlfn.XLOOKUP(tblSales[[#This Row],[Store_ID]],Stores!$A:$A,Stores!$B:$B,"Unknown")</f>
        <v>TrendMart Kochi Standard</v>
      </c>
      <c r="AD42" t="str">
        <f>_xlfn.XLOOKUP(tblSales[[#This Row],[Store_ID]],Stores!$A:$A,Stores!$E:$E,"Unknown")</f>
        <v>South Zone 1</v>
      </c>
      <c r="AE42" t="str">
        <f>_xlfn.XLOOKUP(tblSales[[#This Row],[Customer_ID]],Customers!$A:$A,Customers!$B:$B,"Unknown")</f>
        <v>Ajay Chandran</v>
      </c>
      <c r="AF42" t="str">
        <f>_xlfn.XLOOKUP(tblSales[[#This Row],[Customer_ID]],Customers!$A:$A,Customers!$J:$J,"Unknown")</f>
        <v>Regular</v>
      </c>
      <c r="AG42" t="str">
        <f>_xlfn.XLOOKUP(tblSales[[#This Row],[Employee_ID]],Employees!$A:$A,Employees!$B:$B,"Unknown")</f>
        <v>Deepak Kamath</v>
      </c>
      <c r="AH42">
        <f>IF(MONTH(tblSales[[#This Row],[Invoice Date]])&gt;=4,MONTH(tblSales[[#This Row],[Invoice Date]]),MONTH(tblSales[[#This Row],[Invoice Date]])+12)</f>
        <v>5</v>
      </c>
      <c r="AI42" s="8">
        <f>DATE(YEAR(tblSales[[#This Row],[Invoice Date]]),MONTH(tblSales[[#This Row],[Invoice Date]]),1)</f>
        <v>45413</v>
      </c>
      <c r="AJ42" t="str">
        <f>_xlfn.XLOOKUP(tblSales[[#This Row],[Product_ID]],Products!$A:$A,Products!$B:$B,"Unknown")</f>
        <v>US Polo Assn Kurta Beige</v>
      </c>
      <c r="AK42" s="9">
        <f>IFERROR(tblSales[[#This Row],[Profit]]/tblSales[[#This Row],[Sales Amount]],0)</f>
        <v>1.2615495692388866E-2</v>
      </c>
      <c r="AL42" t="str">
        <f>IF(tblSales[[#This Row],[Discount %]]&lt;=5,"0-5%",
IF(tblSales[[#This Row],[Discount %]]&lt;=10,"5-10%",
IF(tblSales[[#This Row],[Discount %]]&lt;=15,"10-15%",
IF(tblSales[[#This Row],[Discount %]]&lt;=20,"15-20%","20%+"))))</f>
        <v>20%+</v>
      </c>
    </row>
    <row r="43" spans="1:38">
      <c r="A43" s="2" t="s">
        <v>302</v>
      </c>
      <c r="B43" s="11">
        <v>45614</v>
      </c>
      <c r="C43" s="2" t="s">
        <v>148</v>
      </c>
      <c r="D43" s="2" t="s">
        <v>303</v>
      </c>
      <c r="E43" s="2" t="s">
        <v>304</v>
      </c>
      <c r="F43" s="2" t="s">
        <v>110</v>
      </c>
      <c r="G43" s="2">
        <v>1</v>
      </c>
      <c r="H43" s="2">
        <v>1168.19</v>
      </c>
      <c r="I43" s="2">
        <v>10</v>
      </c>
      <c r="J43" s="2">
        <v>116.82</v>
      </c>
      <c r="K43" s="2">
        <v>12</v>
      </c>
      <c r="L43" s="2">
        <v>126.16</v>
      </c>
      <c r="M43" s="2">
        <v>1177.53</v>
      </c>
      <c r="N43" s="2">
        <v>887.02</v>
      </c>
      <c r="O43" s="2">
        <f t="shared" si="0"/>
        <v>164.35</v>
      </c>
      <c r="P43" s="2" t="s">
        <v>28</v>
      </c>
      <c r="Q43" s="2" t="str">
        <f t="shared" si="1"/>
        <v>Credit Card</v>
      </c>
      <c r="R43" s="2" t="s">
        <v>20</v>
      </c>
      <c r="S43" s="2" t="s">
        <v>56</v>
      </c>
      <c r="T43" s="2" t="s">
        <v>305</v>
      </c>
      <c r="U43" s="2" t="s">
        <v>59</v>
      </c>
      <c r="V43" t="str">
        <f>TEXT(tblSales[[#This Row],[Invoice Date]],"mmm")</f>
        <v>Nov</v>
      </c>
      <c r="W43">
        <f>MONTH(tblSales[[#This Row],[Invoice Date]])</f>
        <v>11</v>
      </c>
      <c r="X43">
        <f>YEAR(tblSales[[#This Row],[Invoice Date]])</f>
        <v>2024</v>
      </c>
      <c r="Y43" t="str">
        <f>TEXT(tblSales[[#This Row],[Invoice Date]],"mmm-yyyy")</f>
        <v>Nov-2024</v>
      </c>
      <c r="Z43" t="str">
        <f>_xlfn.XLOOKUP(tblSales[[#This Row],[Product_ID]],Products!$A:$A,Products!$C:$C,"Women Dresses")</f>
        <v>Men Trousers</v>
      </c>
      <c r="AA43" t="str">
        <f>_xlfn.XLOOKUP(tblSales[[#This Row],[Product_ID]],Products!$A:$A,Products!$D:$D,"Unknown")</f>
        <v>Chinos</v>
      </c>
      <c r="AB43" t="str">
        <f>_xlfn.XLOOKUP(tblSales[[#This Row],[Product_ID]],Products!$A:$A,Products!$E:$E,"Unknown")</f>
        <v>Pepe Jeans</v>
      </c>
      <c r="AC43" t="str">
        <f>_xlfn.XLOOKUP(tblSales[[#This Row],[Store_ID]],Stores!$A:$A,Stores!$B:$B,"Unknown")</f>
        <v>TrendMart Thiruvananthapuram High Street</v>
      </c>
      <c r="AD43" t="str">
        <f>_xlfn.XLOOKUP(tblSales[[#This Row],[Store_ID]],Stores!$A:$A,Stores!$E:$E,"Unknown")</f>
        <v>South Zone 1</v>
      </c>
      <c r="AE43" t="str">
        <f>_xlfn.XLOOKUP(tblSales[[#This Row],[Customer_ID]],Customers!$A:$A,Customers!$B:$B,"Unknown")</f>
        <v>Tanvi Balasubramaniam</v>
      </c>
      <c r="AF43" t="str">
        <f>_xlfn.XLOOKUP(tblSales[[#This Row],[Customer_ID]],Customers!$A:$A,Customers!$J:$J,"Unknown")</f>
        <v>Silver</v>
      </c>
      <c r="AG43" t="str">
        <f>_xlfn.XLOOKUP(tblSales[[#This Row],[Employee_ID]],Employees!$A:$A,Employees!$B:$B,"Unknown")</f>
        <v>Jyothi Prasad</v>
      </c>
      <c r="AH43">
        <f>IF(MONTH(tblSales[[#This Row],[Invoice Date]])&gt;=4,MONTH(tblSales[[#This Row],[Invoice Date]]),MONTH(tblSales[[#This Row],[Invoice Date]])+12)</f>
        <v>11</v>
      </c>
      <c r="AI43" s="8">
        <f>DATE(YEAR(tblSales[[#This Row],[Invoice Date]]),MONTH(tblSales[[#This Row],[Invoice Date]]),1)</f>
        <v>45597</v>
      </c>
      <c r="AJ43" t="str">
        <f>_xlfn.XLOOKUP(tblSales[[#This Row],[Product_ID]],Products!$A:$A,Products!$B:$B,"Unknown")</f>
        <v>Pepe Jeans Chinos Pink</v>
      </c>
      <c r="AK43" s="9">
        <f>IFERROR(tblSales[[#This Row],[Profit]]/tblSales[[#This Row],[Sales Amount]],0)</f>
        <v>0.13957181558007015</v>
      </c>
      <c r="AL43" t="str">
        <f>IF(tblSales[[#This Row],[Discount %]]&lt;=5,"0-5%",
IF(tblSales[[#This Row],[Discount %]]&lt;=10,"5-10%",
IF(tblSales[[#This Row],[Discount %]]&lt;=15,"10-15%",
IF(tblSales[[#This Row],[Discount %]]&lt;=20,"15-20%","20%+"))))</f>
        <v>5-10%</v>
      </c>
    </row>
    <row r="44" spans="1:38">
      <c r="A44" s="2" t="s">
        <v>306</v>
      </c>
      <c r="B44" s="11">
        <v>45473</v>
      </c>
      <c r="C44" s="2" t="s">
        <v>307</v>
      </c>
      <c r="D44" s="2" t="s">
        <v>308</v>
      </c>
      <c r="E44" s="2" t="s">
        <v>309</v>
      </c>
      <c r="F44" s="2" t="s">
        <v>128</v>
      </c>
      <c r="G44" s="2">
        <v>3</v>
      </c>
      <c r="H44" s="2">
        <v>802.62</v>
      </c>
      <c r="I44" s="2">
        <v>30</v>
      </c>
      <c r="J44" s="2">
        <v>722.36</v>
      </c>
      <c r="K44" s="2">
        <v>3</v>
      </c>
      <c r="L44" s="2">
        <v>50.56</v>
      </c>
      <c r="M44" s="2">
        <v>1736.06</v>
      </c>
      <c r="N44" s="2">
        <v>1670.97</v>
      </c>
      <c r="O44" s="2">
        <f t="shared" si="0"/>
        <v>14.529999999999916</v>
      </c>
      <c r="P44" s="2" t="s">
        <v>29</v>
      </c>
      <c r="Q44" s="2" t="str">
        <f t="shared" si="1"/>
        <v>Debit Card</v>
      </c>
      <c r="R44" s="2" t="s">
        <v>20</v>
      </c>
      <c r="S44" s="2" t="s">
        <v>56</v>
      </c>
      <c r="T44" s="2" t="s">
        <v>310</v>
      </c>
      <c r="U44" s="2" t="s">
        <v>60</v>
      </c>
      <c r="V44" t="str">
        <f>TEXT(tblSales[[#This Row],[Invoice Date]],"mmm")</f>
        <v>Jun</v>
      </c>
      <c r="W44">
        <f>MONTH(tblSales[[#This Row],[Invoice Date]])</f>
        <v>6</v>
      </c>
      <c r="X44">
        <f>YEAR(tblSales[[#This Row],[Invoice Date]])</f>
        <v>2024</v>
      </c>
      <c r="Y44" t="str">
        <f>TEXT(tblSales[[#This Row],[Invoice Date]],"mmm-yyyy")</f>
        <v>Jun-2024</v>
      </c>
      <c r="Z44" t="str">
        <f>_xlfn.XLOOKUP(tblSales[[#This Row],[Product_ID]],Products!$A:$A,Products!$C:$C,"Women Dresses")</f>
        <v>Jewellery</v>
      </c>
      <c r="AA44" t="str">
        <f>_xlfn.XLOOKUP(tblSales[[#This Row],[Product_ID]],Products!$A:$A,Products!$D:$D,"Unknown")</f>
        <v>Necklace</v>
      </c>
      <c r="AB44" t="str">
        <f>_xlfn.XLOOKUP(tblSales[[#This Row],[Product_ID]],Products!$A:$A,Products!$E:$E,"Unknown")</f>
        <v>Aurelia</v>
      </c>
      <c r="AC44" t="str">
        <f>_xlfn.XLOOKUP(tblSales[[#This Row],[Store_ID]],Stores!$A:$A,Stores!$B:$B,"Unknown")</f>
        <v>TrendMart Alappuzha Outlet</v>
      </c>
      <c r="AD44" t="str">
        <f>_xlfn.XLOOKUP(tblSales[[#This Row],[Store_ID]],Stores!$A:$A,Stores!$E:$E,"Unknown")</f>
        <v>South Zone 1</v>
      </c>
      <c r="AE44" t="str">
        <f>_xlfn.XLOOKUP(tblSales[[#This Row],[Customer_ID]],Customers!$A:$A,Customers!$B:$B,"Unknown")</f>
        <v>Karthik Chetty</v>
      </c>
      <c r="AF44" t="str">
        <f>_xlfn.XLOOKUP(tblSales[[#This Row],[Customer_ID]],Customers!$A:$A,Customers!$J:$J,"Unknown")</f>
        <v>Gold</v>
      </c>
      <c r="AG44" t="str">
        <f>_xlfn.XLOOKUP(tblSales[[#This Row],[Employee_ID]],Employees!$A:$A,Employees!$B:$B,"Unknown")</f>
        <v>Praveen Gupta</v>
      </c>
      <c r="AH44">
        <f>IF(MONTH(tblSales[[#This Row],[Invoice Date]])&gt;=4,MONTH(tblSales[[#This Row],[Invoice Date]]),MONTH(tblSales[[#This Row],[Invoice Date]])+12)</f>
        <v>6</v>
      </c>
      <c r="AI44" s="8">
        <f>DATE(YEAR(tblSales[[#This Row],[Invoice Date]]),MONTH(tblSales[[#This Row],[Invoice Date]]),1)</f>
        <v>45444</v>
      </c>
      <c r="AJ44" t="str">
        <f>_xlfn.XLOOKUP(tblSales[[#This Row],[Product_ID]],Products!$A:$A,Products!$B:$B,"Unknown")</f>
        <v>Aurelia Necklace Grey</v>
      </c>
      <c r="AK44" s="9">
        <f>IFERROR(tblSales[[#This Row],[Profit]]/tblSales[[#This Row],[Sales Amount]],0)</f>
        <v>8.3695263988571335E-3</v>
      </c>
      <c r="AL44" t="str">
        <f>IF(tblSales[[#This Row],[Discount %]]&lt;=5,"0-5%",
IF(tblSales[[#This Row],[Discount %]]&lt;=10,"5-10%",
IF(tblSales[[#This Row],[Discount %]]&lt;=15,"10-15%",
IF(tblSales[[#This Row],[Discount %]]&lt;=20,"15-20%","20%+"))))</f>
        <v>20%+</v>
      </c>
    </row>
    <row r="45" spans="1:38">
      <c r="A45" s="2" t="s">
        <v>311</v>
      </c>
      <c r="B45" s="11">
        <v>45404</v>
      </c>
      <c r="C45" s="2" t="s">
        <v>312</v>
      </c>
      <c r="D45" s="2" t="s">
        <v>313</v>
      </c>
      <c r="E45" s="2" t="s">
        <v>314</v>
      </c>
      <c r="F45" s="2" t="s">
        <v>92</v>
      </c>
      <c r="G45" s="2">
        <v>1</v>
      </c>
      <c r="H45" s="2">
        <v>649.9</v>
      </c>
      <c r="I45" s="2">
        <v>10</v>
      </c>
      <c r="J45" s="2">
        <v>64.989999999999995</v>
      </c>
      <c r="K45" s="2">
        <v>5</v>
      </c>
      <c r="L45" s="2">
        <v>29.25</v>
      </c>
      <c r="M45" s="2">
        <v>614.16</v>
      </c>
      <c r="N45" s="2">
        <v>413.39</v>
      </c>
      <c r="O45" s="2">
        <f t="shared" si="0"/>
        <v>171.51999999999998</v>
      </c>
      <c r="P45" s="2" t="s">
        <v>28</v>
      </c>
      <c r="Q45" s="2" t="str">
        <f t="shared" si="1"/>
        <v>Credit Card</v>
      </c>
      <c r="R45" s="2" t="s">
        <v>21</v>
      </c>
      <c r="S45" s="2" t="s">
        <v>56</v>
      </c>
      <c r="T45" s="2" t="s">
        <v>315</v>
      </c>
      <c r="U45" s="2" t="s">
        <v>59</v>
      </c>
      <c r="V45" t="str">
        <f>TEXT(tblSales[[#This Row],[Invoice Date]],"mmm")</f>
        <v>Apr</v>
      </c>
      <c r="W45">
        <f>MONTH(tblSales[[#This Row],[Invoice Date]])</f>
        <v>4</v>
      </c>
      <c r="X45">
        <f>YEAR(tblSales[[#This Row],[Invoice Date]])</f>
        <v>2024</v>
      </c>
      <c r="Y45" t="str">
        <f>TEXT(tblSales[[#This Row],[Invoice Date]],"mmm-yyyy")</f>
        <v>Apr-2024</v>
      </c>
      <c r="Z45" t="str">
        <f>_xlfn.XLOOKUP(tblSales[[#This Row],[Product_ID]],Products!$A:$A,Products!$C:$C,"Women Dresses")</f>
        <v>Kids Wear</v>
      </c>
      <c r="AA45" t="str">
        <f>_xlfn.XLOOKUP(tblSales[[#This Row],[Product_ID]],Products!$A:$A,Products!$D:$D,"Unknown")</f>
        <v>Kids T-Shirt</v>
      </c>
      <c r="AB45" t="str">
        <f>_xlfn.XLOOKUP(tblSales[[#This Row],[Product_ID]],Products!$A:$A,Products!$E:$E,"Unknown")</f>
        <v>Jack &amp; Jones</v>
      </c>
      <c r="AC45" t="str">
        <f>_xlfn.XLOOKUP(tblSales[[#This Row],[Store_ID]],Stores!$A:$A,Stores!$B:$B,"Unknown")</f>
        <v>TrendMart Thiruvananthapuram Standard</v>
      </c>
      <c r="AD45" t="str">
        <f>_xlfn.XLOOKUP(tblSales[[#This Row],[Store_ID]],Stores!$A:$A,Stores!$E:$E,"Unknown")</f>
        <v>South Zone 1</v>
      </c>
      <c r="AE45" t="str">
        <f>_xlfn.XLOOKUP(tblSales[[#This Row],[Customer_ID]],Customers!$A:$A,Customers!$B:$B,"Unknown")</f>
        <v>Sathish Mishra</v>
      </c>
      <c r="AF45" t="str">
        <f>_xlfn.XLOOKUP(tblSales[[#This Row],[Customer_ID]],Customers!$A:$A,Customers!$J:$J,"Unknown")</f>
        <v>Silver</v>
      </c>
      <c r="AG45" t="str">
        <f>_xlfn.XLOOKUP(tblSales[[#This Row],[Employee_ID]],Employees!$A:$A,Employees!$B:$B,"Unknown")</f>
        <v>Manoj Ramachandran</v>
      </c>
      <c r="AH45">
        <f>IF(MONTH(tblSales[[#This Row],[Invoice Date]])&gt;=4,MONTH(tblSales[[#This Row],[Invoice Date]]),MONTH(tblSales[[#This Row],[Invoice Date]])+12)</f>
        <v>4</v>
      </c>
      <c r="AI45" s="8">
        <f>DATE(YEAR(tblSales[[#This Row],[Invoice Date]]),MONTH(tblSales[[#This Row],[Invoice Date]]),1)</f>
        <v>45383</v>
      </c>
      <c r="AJ45" t="str">
        <f>_xlfn.XLOOKUP(tblSales[[#This Row],[Product_ID]],Products!$A:$A,Products!$B:$B,"Unknown")</f>
        <v>Sonata Girls Frock Cream</v>
      </c>
      <c r="AK45" s="9">
        <f>IFERROR(tblSales[[#This Row],[Profit]]/tblSales[[#This Row],[Sales Amount]],0)</f>
        <v>0.27927575875993227</v>
      </c>
      <c r="AL45" t="str">
        <f>IF(tblSales[[#This Row],[Discount %]]&lt;=5,"0-5%",
IF(tblSales[[#This Row],[Discount %]]&lt;=10,"5-10%",
IF(tblSales[[#This Row],[Discount %]]&lt;=15,"10-15%",
IF(tblSales[[#This Row],[Discount %]]&lt;=20,"15-20%","20%+"))))</f>
        <v>5-10%</v>
      </c>
    </row>
    <row r="46" spans="1:38">
      <c r="A46" s="2" t="s">
        <v>316</v>
      </c>
      <c r="B46" s="11">
        <v>45423</v>
      </c>
      <c r="C46" s="2" t="s">
        <v>317</v>
      </c>
      <c r="D46" s="2" t="s">
        <v>318</v>
      </c>
      <c r="E46" s="2" t="s">
        <v>139</v>
      </c>
      <c r="F46" s="2" t="s">
        <v>319</v>
      </c>
      <c r="G46" s="2">
        <v>1</v>
      </c>
      <c r="H46" s="2">
        <v>1532.84</v>
      </c>
      <c r="I46" s="2">
        <v>0</v>
      </c>
      <c r="J46" s="2">
        <v>0</v>
      </c>
      <c r="K46" s="2">
        <v>12</v>
      </c>
      <c r="L46" s="2">
        <v>183.94</v>
      </c>
      <c r="M46" s="2">
        <v>1716.78</v>
      </c>
      <c r="N46" s="2">
        <v>1025.24</v>
      </c>
      <c r="O46" s="2">
        <f t="shared" si="0"/>
        <v>507.59999999999997</v>
      </c>
      <c r="P46" s="2" t="s">
        <v>30</v>
      </c>
      <c r="Q46" s="2" t="str">
        <f t="shared" si="1"/>
        <v>EMI</v>
      </c>
      <c r="R46" s="2" t="s">
        <v>21</v>
      </c>
      <c r="S46" s="2" t="s">
        <v>56</v>
      </c>
      <c r="T46" s="2" t="s">
        <v>320</v>
      </c>
      <c r="U46" s="2" t="s">
        <v>60</v>
      </c>
      <c r="V46" t="str">
        <f>TEXT(tblSales[[#This Row],[Invoice Date]],"mmm")</f>
        <v>May</v>
      </c>
      <c r="W46">
        <f>MONTH(tblSales[[#This Row],[Invoice Date]])</f>
        <v>5</v>
      </c>
      <c r="X46">
        <f>YEAR(tblSales[[#This Row],[Invoice Date]])</f>
        <v>2024</v>
      </c>
      <c r="Y46" t="str">
        <f>TEXT(tblSales[[#This Row],[Invoice Date]],"mmm-yyyy")</f>
        <v>May-2024</v>
      </c>
      <c r="Z46" t="str">
        <f>_xlfn.XLOOKUP(tblSales[[#This Row],[Product_ID]],Products!$A:$A,Products!$C:$C,"Women Dresses")</f>
        <v>Women Jeans</v>
      </c>
      <c r="AA46" t="str">
        <f>_xlfn.XLOOKUP(tblSales[[#This Row],[Product_ID]],Products!$A:$A,Products!$D:$D,"Unknown")</f>
        <v>Straight Fit</v>
      </c>
      <c r="AB46" t="str">
        <f>_xlfn.XLOOKUP(tblSales[[#This Row],[Product_ID]],Products!$A:$A,Products!$E:$E,"Unknown")</f>
        <v>Pothys</v>
      </c>
      <c r="AC46" t="str">
        <f>_xlfn.XLOOKUP(tblSales[[#This Row],[Store_ID]],Stores!$A:$A,Stores!$B:$B,"Unknown")</f>
        <v>TrendMart Kozhikode Standard</v>
      </c>
      <c r="AD46" t="str">
        <f>_xlfn.XLOOKUP(tblSales[[#This Row],[Store_ID]],Stores!$A:$A,Stores!$E:$E,"Unknown")</f>
        <v>South Zone 1</v>
      </c>
      <c r="AE46" t="str">
        <f>_xlfn.XLOOKUP(tblSales[[#This Row],[Customer_ID]],Customers!$A:$A,Customers!$B:$B,"Unknown")</f>
        <v>Kavya Subramaniam</v>
      </c>
      <c r="AF46" t="str">
        <f>_xlfn.XLOOKUP(tblSales[[#This Row],[Customer_ID]],Customers!$A:$A,Customers!$J:$J,"Unknown")</f>
        <v>Regular</v>
      </c>
      <c r="AG46" t="str">
        <f>_xlfn.XLOOKUP(tblSales[[#This Row],[Employee_ID]],Employees!$A:$A,Employees!$B:$B,"Unknown")</f>
        <v>Sathish Sundaram</v>
      </c>
      <c r="AH46">
        <f>IF(MONTH(tblSales[[#This Row],[Invoice Date]])&gt;=4,MONTH(tblSales[[#This Row],[Invoice Date]]),MONTH(tblSales[[#This Row],[Invoice Date]])+12)</f>
        <v>5</v>
      </c>
      <c r="AI46" s="8">
        <f>DATE(YEAR(tblSales[[#This Row],[Invoice Date]]),MONTH(tblSales[[#This Row],[Invoice Date]]),1)</f>
        <v>45413</v>
      </c>
      <c r="AJ46" t="str">
        <f>_xlfn.XLOOKUP(tblSales[[#This Row],[Product_ID]],Products!$A:$A,Products!$B:$B,"Unknown")</f>
        <v>Pothys Straight Fit Charcoal</v>
      </c>
      <c r="AK46" s="9">
        <f>IFERROR(tblSales[[#This Row],[Profit]]/tblSales[[#This Row],[Sales Amount]],0)</f>
        <v>0.29566980044035929</v>
      </c>
      <c r="AL46" t="str">
        <f>IF(tblSales[[#This Row],[Discount %]]&lt;=5,"0-5%",
IF(tblSales[[#This Row],[Discount %]]&lt;=10,"5-10%",
IF(tblSales[[#This Row],[Discount %]]&lt;=15,"10-15%",
IF(tblSales[[#This Row],[Discount %]]&lt;=20,"15-20%","20%+"))))</f>
        <v>0-5%</v>
      </c>
    </row>
    <row r="47" spans="1:38">
      <c r="A47" s="2" t="s">
        <v>321</v>
      </c>
      <c r="B47" s="11">
        <v>45423</v>
      </c>
      <c r="C47" s="2" t="s">
        <v>322</v>
      </c>
      <c r="D47" s="2" t="s">
        <v>323</v>
      </c>
      <c r="E47" s="2" t="s">
        <v>115</v>
      </c>
      <c r="F47" s="2" t="s">
        <v>324</v>
      </c>
      <c r="G47" s="2">
        <v>1</v>
      </c>
      <c r="H47" s="2">
        <v>864.24</v>
      </c>
      <c r="I47" s="2">
        <v>0</v>
      </c>
      <c r="J47" s="2">
        <v>0</v>
      </c>
      <c r="K47" s="2">
        <v>5</v>
      </c>
      <c r="L47" s="2">
        <v>43.21</v>
      </c>
      <c r="M47" s="2">
        <v>907.45</v>
      </c>
      <c r="N47" s="2">
        <v>513.84</v>
      </c>
      <c r="O47" s="2">
        <f t="shared" si="0"/>
        <v>350.40000000000003</v>
      </c>
      <c r="P47" s="2" t="s">
        <v>32</v>
      </c>
      <c r="Q47" s="2" t="str">
        <f t="shared" si="1"/>
        <v>UPI</v>
      </c>
      <c r="R47" s="2" t="s">
        <v>20</v>
      </c>
      <c r="S47" s="2" t="s">
        <v>56</v>
      </c>
      <c r="T47" s="2" t="s">
        <v>325</v>
      </c>
      <c r="U47" s="2" t="s">
        <v>60</v>
      </c>
      <c r="V47" t="str">
        <f>TEXT(tblSales[[#This Row],[Invoice Date]],"mmm")</f>
        <v>May</v>
      </c>
      <c r="W47">
        <f>MONTH(tblSales[[#This Row],[Invoice Date]])</f>
        <v>5</v>
      </c>
      <c r="X47">
        <f>YEAR(tblSales[[#This Row],[Invoice Date]])</f>
        <v>2024</v>
      </c>
      <c r="Y47" t="str">
        <f>TEXT(tblSales[[#This Row],[Invoice Date]],"mmm-yyyy")</f>
        <v>May-2024</v>
      </c>
      <c r="Z47" t="str">
        <f>_xlfn.XLOOKUP(tblSales[[#This Row],[Product_ID]],Products!$A:$A,Products!$C:$C,"Women Dresses")</f>
        <v>Wallets</v>
      </c>
      <c r="AA47" t="str">
        <f>_xlfn.XLOOKUP(tblSales[[#This Row],[Product_ID]],Products!$A:$A,Products!$D:$D,"Unknown")</f>
        <v>Card Holder</v>
      </c>
      <c r="AB47" t="str">
        <f>_xlfn.XLOOKUP(tblSales[[#This Row],[Product_ID]],Products!$A:$A,Products!$E:$E,"Unknown")</f>
        <v>Tanishq</v>
      </c>
      <c r="AC47" t="str">
        <f>_xlfn.XLOOKUP(tblSales[[#This Row],[Store_ID]],Stores!$A:$A,Stores!$B:$B,"Unknown")</f>
        <v>TrendMart Thoothukudi Flagship</v>
      </c>
      <c r="AD47" t="str">
        <f>_xlfn.XLOOKUP(tblSales[[#This Row],[Store_ID]],Stores!$A:$A,Stores!$E:$E,"Unknown")</f>
        <v>South Zone 1</v>
      </c>
      <c r="AE47" t="str">
        <f>_xlfn.XLOOKUP(tblSales[[#This Row],[Customer_ID]],Customers!$A:$A,Customers!$B:$B,"Unknown")</f>
        <v>Deepthi Naicker</v>
      </c>
      <c r="AF47" t="str">
        <f>_xlfn.XLOOKUP(tblSales[[#This Row],[Customer_ID]],Customers!$A:$A,Customers!$J:$J,"Unknown")</f>
        <v>Regular</v>
      </c>
      <c r="AG47" t="str">
        <f>_xlfn.XLOOKUP(tblSales[[#This Row],[Employee_ID]],Employees!$A:$A,Employees!$B:$B,"Unknown")</f>
        <v>Ganesh Iyengar</v>
      </c>
      <c r="AH47">
        <f>IF(MONTH(tblSales[[#This Row],[Invoice Date]])&gt;=4,MONTH(tblSales[[#This Row],[Invoice Date]]),MONTH(tblSales[[#This Row],[Invoice Date]])+12)</f>
        <v>5</v>
      </c>
      <c r="AI47" s="8">
        <f>DATE(YEAR(tblSales[[#This Row],[Invoice Date]]),MONTH(tblSales[[#This Row],[Invoice Date]]),1)</f>
        <v>45413</v>
      </c>
      <c r="AJ47" t="str">
        <f>_xlfn.XLOOKUP(tblSales[[#This Row],[Product_ID]],Products!$A:$A,Products!$B:$B,"Unknown")</f>
        <v>Tanishq Card Holder Cream</v>
      </c>
      <c r="AK47" s="9">
        <f>IFERROR(tblSales[[#This Row],[Profit]]/tblSales[[#This Row],[Sales Amount]],0)</f>
        <v>0.38613697724392532</v>
      </c>
      <c r="AL47" t="str">
        <f>IF(tblSales[[#This Row],[Discount %]]&lt;=5,"0-5%",
IF(tblSales[[#This Row],[Discount %]]&lt;=10,"5-10%",
IF(tblSales[[#This Row],[Discount %]]&lt;=15,"10-15%",
IF(tblSales[[#This Row],[Discount %]]&lt;=20,"15-20%","20%+"))))</f>
        <v>0-5%</v>
      </c>
    </row>
    <row r="48" spans="1:38">
      <c r="A48" s="2" t="s">
        <v>326</v>
      </c>
      <c r="B48" s="11">
        <v>45603</v>
      </c>
      <c r="C48" s="2" t="s">
        <v>327</v>
      </c>
      <c r="D48" s="2" t="s">
        <v>328</v>
      </c>
      <c r="E48" s="2" t="s">
        <v>329</v>
      </c>
      <c r="F48" s="2" t="s">
        <v>216</v>
      </c>
      <c r="G48" s="2">
        <v>1</v>
      </c>
      <c r="H48" s="2">
        <v>1431.54</v>
      </c>
      <c r="I48" s="2">
        <v>10</v>
      </c>
      <c r="J48" s="2">
        <v>143.15</v>
      </c>
      <c r="K48" s="2">
        <v>12</v>
      </c>
      <c r="L48" s="2">
        <v>154.61000000000001</v>
      </c>
      <c r="M48" s="2">
        <v>1443</v>
      </c>
      <c r="N48" s="2">
        <v>1013.26</v>
      </c>
      <c r="O48" s="2">
        <f t="shared" si="0"/>
        <v>275.13</v>
      </c>
      <c r="P48" s="2" t="s">
        <v>32</v>
      </c>
      <c r="Q48" s="2" t="str">
        <f t="shared" si="1"/>
        <v>UPI</v>
      </c>
      <c r="R48" s="2" t="s">
        <v>20</v>
      </c>
      <c r="S48" s="2" t="s">
        <v>56</v>
      </c>
      <c r="T48" s="2" t="s">
        <v>330</v>
      </c>
      <c r="U48" s="2" t="s">
        <v>59</v>
      </c>
      <c r="V48" t="str">
        <f>TEXT(tblSales[[#This Row],[Invoice Date]],"mmm")</f>
        <v>Nov</v>
      </c>
      <c r="W48">
        <f>MONTH(tblSales[[#This Row],[Invoice Date]])</f>
        <v>11</v>
      </c>
      <c r="X48">
        <f>YEAR(tblSales[[#This Row],[Invoice Date]])</f>
        <v>2024</v>
      </c>
      <c r="Y48" t="str">
        <f>TEXT(tblSales[[#This Row],[Invoice Date]],"mmm-yyyy")</f>
        <v>Nov-2024</v>
      </c>
      <c r="Z48" t="str">
        <f>_xlfn.XLOOKUP(tblSales[[#This Row],[Product_ID]],Products!$A:$A,Products!$C:$C,"Women Dresses")</f>
        <v>Winter Wear</v>
      </c>
      <c r="AA48" t="str">
        <f>_xlfn.XLOOKUP(tblSales[[#This Row],[Product_ID]],Products!$A:$A,Products!$D:$D,"Unknown")</f>
        <v>Jacket</v>
      </c>
      <c r="AB48" t="str">
        <f>_xlfn.XLOOKUP(tblSales[[#This Row],[Product_ID]],Products!$A:$A,Products!$E:$E,"Unknown")</f>
        <v>Blackberrys</v>
      </c>
      <c r="AC48" t="str">
        <f>_xlfn.XLOOKUP(tblSales[[#This Row],[Store_ID]],Stores!$A:$A,Stores!$B:$B,"Unknown")</f>
        <v>TrendMart Kannur Outlet</v>
      </c>
      <c r="AD48" t="str">
        <f>_xlfn.XLOOKUP(tblSales[[#This Row],[Store_ID]],Stores!$A:$A,Stores!$E:$E,"Unknown")</f>
        <v>South Zone 1</v>
      </c>
      <c r="AE48" t="str">
        <f>_xlfn.XLOOKUP(tblSales[[#This Row],[Customer_ID]],Customers!$A:$A,Customers!$B:$B,"Unknown")</f>
        <v>Selvam Iyengar</v>
      </c>
      <c r="AF48" t="str">
        <f>_xlfn.XLOOKUP(tblSales[[#This Row],[Customer_ID]],Customers!$A:$A,Customers!$J:$J,"Unknown")</f>
        <v>Platinum</v>
      </c>
      <c r="AG48" t="str">
        <f>_xlfn.XLOOKUP(tblSales[[#This Row],[Employee_ID]],Employees!$A:$A,Employees!$B:$B,"Unknown")</f>
        <v>Venkat Sharma</v>
      </c>
      <c r="AH48">
        <f>IF(MONTH(tblSales[[#This Row],[Invoice Date]])&gt;=4,MONTH(tblSales[[#This Row],[Invoice Date]]),MONTH(tblSales[[#This Row],[Invoice Date]])+12)</f>
        <v>11</v>
      </c>
      <c r="AI48" s="8">
        <f>DATE(YEAR(tblSales[[#This Row],[Invoice Date]]),MONTH(tblSales[[#This Row],[Invoice Date]]),1)</f>
        <v>45597</v>
      </c>
      <c r="AJ48" t="str">
        <f>_xlfn.XLOOKUP(tblSales[[#This Row],[Product_ID]],Products!$A:$A,Products!$B:$B,"Unknown")</f>
        <v>Blackberrys Jacket Red</v>
      </c>
      <c r="AK48" s="9">
        <f>IFERROR(tblSales[[#This Row],[Profit]]/tblSales[[#This Row],[Sales Amount]],0)</f>
        <v>0.19066528066528066</v>
      </c>
      <c r="AL48" t="str">
        <f>IF(tblSales[[#This Row],[Discount %]]&lt;=5,"0-5%",
IF(tblSales[[#This Row],[Discount %]]&lt;=10,"5-10%",
IF(tblSales[[#This Row],[Discount %]]&lt;=15,"10-15%",
IF(tblSales[[#This Row],[Discount %]]&lt;=20,"15-20%","20%+"))))</f>
        <v>5-10%</v>
      </c>
    </row>
    <row r="49" spans="1:38">
      <c r="A49" s="2" t="s">
        <v>331</v>
      </c>
      <c r="B49" s="11">
        <v>45543</v>
      </c>
      <c r="C49" s="2" t="s">
        <v>332</v>
      </c>
      <c r="D49" s="2" t="s">
        <v>138</v>
      </c>
      <c r="E49" s="2" t="s">
        <v>333</v>
      </c>
      <c r="F49" s="2" t="s">
        <v>244</v>
      </c>
      <c r="G49" s="2">
        <v>1</v>
      </c>
      <c r="H49" s="2">
        <v>945.21</v>
      </c>
      <c r="I49" s="2">
        <v>0</v>
      </c>
      <c r="J49" s="2">
        <v>0</v>
      </c>
      <c r="K49" s="2">
        <v>5</v>
      </c>
      <c r="L49" s="2">
        <v>47.26</v>
      </c>
      <c r="M49" s="2">
        <v>992.47</v>
      </c>
      <c r="N49" s="2">
        <v>488.6</v>
      </c>
      <c r="O49" s="2">
        <f t="shared" si="0"/>
        <v>456.61</v>
      </c>
      <c r="P49" s="2" t="s">
        <v>28</v>
      </c>
      <c r="Q49" s="2" t="str">
        <f t="shared" si="1"/>
        <v>Credit Card</v>
      </c>
      <c r="R49" s="2" t="s">
        <v>21</v>
      </c>
      <c r="S49" s="2" t="s">
        <v>56</v>
      </c>
      <c r="T49" s="2" t="s">
        <v>334</v>
      </c>
      <c r="U49" s="2" t="s">
        <v>60</v>
      </c>
      <c r="V49" t="str">
        <f>TEXT(tblSales[[#This Row],[Invoice Date]],"mmm")</f>
        <v>Sep</v>
      </c>
      <c r="W49">
        <f>MONTH(tblSales[[#This Row],[Invoice Date]])</f>
        <v>9</v>
      </c>
      <c r="X49">
        <f>YEAR(tblSales[[#This Row],[Invoice Date]])</f>
        <v>2024</v>
      </c>
      <c r="Y49" t="str">
        <f>TEXT(tblSales[[#This Row],[Invoice Date]],"mmm-yyyy")</f>
        <v>Sep-2024</v>
      </c>
      <c r="Z49" t="str">
        <f>_xlfn.XLOOKUP(tblSales[[#This Row],[Product_ID]],Products!$A:$A,Products!$C:$C,"Women Dresses")</f>
        <v>Accessories</v>
      </c>
      <c r="AA49" t="str">
        <f>_xlfn.XLOOKUP(tblSales[[#This Row],[Product_ID]],Products!$A:$A,Products!$D:$D,"Unknown")</f>
        <v>Sunglasses</v>
      </c>
      <c r="AB49" t="str">
        <f>_xlfn.XLOOKUP(tblSales[[#This Row],[Product_ID]],Products!$A:$A,Products!$E:$E,"Unknown")</f>
        <v>Arrow</v>
      </c>
      <c r="AC49" t="str">
        <f>_xlfn.XLOOKUP(tblSales[[#This Row],[Store_ID]],Stores!$A:$A,Stores!$B:$B,"Unknown")</f>
        <v>TrendMart Warangal High Street</v>
      </c>
      <c r="AD49" t="str">
        <f>_xlfn.XLOOKUP(tblSales[[#This Row],[Store_ID]],Stores!$A:$A,Stores!$E:$E,"Unknown")</f>
        <v>South Zone 2</v>
      </c>
      <c r="AE49" t="str">
        <f>_xlfn.XLOOKUP(tblSales[[#This Row],[Customer_ID]],Customers!$A:$A,Customers!$B:$B,"Unknown")</f>
        <v>Swathi Bhat</v>
      </c>
      <c r="AF49" t="str">
        <f>_xlfn.XLOOKUP(tblSales[[#This Row],[Customer_ID]],Customers!$A:$A,Customers!$J:$J,"Unknown")</f>
        <v>Regular</v>
      </c>
      <c r="AG49" t="str">
        <f>_xlfn.XLOOKUP(tblSales[[#This Row],[Employee_ID]],Employees!$A:$A,Employees!$B:$B,"Unknown")</f>
        <v>Ganapathy Naidu</v>
      </c>
      <c r="AH49">
        <f>IF(MONTH(tblSales[[#This Row],[Invoice Date]])&gt;=4,MONTH(tblSales[[#This Row],[Invoice Date]]),MONTH(tblSales[[#This Row],[Invoice Date]])+12)</f>
        <v>9</v>
      </c>
      <c r="AI49" s="8">
        <f>DATE(YEAR(tblSales[[#This Row],[Invoice Date]]),MONTH(tblSales[[#This Row],[Invoice Date]]),1)</f>
        <v>45536</v>
      </c>
      <c r="AJ49" t="str">
        <f>_xlfn.XLOOKUP(tblSales[[#This Row],[Product_ID]],Products!$A:$A,Products!$B:$B,"Unknown")</f>
        <v>Arrow Sunglasses Red</v>
      </c>
      <c r="AK49" s="9">
        <f>IFERROR(tblSales[[#This Row],[Profit]]/tblSales[[#This Row],[Sales Amount]],0)</f>
        <v>0.46007435993027496</v>
      </c>
      <c r="AL49" t="str">
        <f>IF(tblSales[[#This Row],[Discount %]]&lt;=5,"0-5%",
IF(tblSales[[#This Row],[Discount %]]&lt;=10,"5-10%",
IF(tblSales[[#This Row],[Discount %]]&lt;=15,"10-15%",
IF(tblSales[[#This Row],[Discount %]]&lt;=20,"15-20%","20%+"))))</f>
        <v>0-5%</v>
      </c>
    </row>
    <row r="50" spans="1:38">
      <c r="A50" s="2" t="s">
        <v>335</v>
      </c>
      <c r="B50" s="11">
        <v>45456</v>
      </c>
      <c r="C50" s="2" t="s">
        <v>336</v>
      </c>
      <c r="D50" s="2" t="s">
        <v>337</v>
      </c>
      <c r="E50" s="2" t="s">
        <v>338</v>
      </c>
      <c r="F50" s="2" t="s">
        <v>339</v>
      </c>
      <c r="G50" s="2">
        <v>1</v>
      </c>
      <c r="H50" s="2">
        <v>462.17</v>
      </c>
      <c r="I50" s="2">
        <v>5</v>
      </c>
      <c r="J50" s="2">
        <v>23.11</v>
      </c>
      <c r="K50" s="2">
        <v>5</v>
      </c>
      <c r="L50" s="2">
        <v>21.95</v>
      </c>
      <c r="M50" s="2">
        <v>461.01</v>
      </c>
      <c r="N50" s="2">
        <v>295</v>
      </c>
      <c r="O50" s="2">
        <f t="shared" si="0"/>
        <v>144.06</v>
      </c>
      <c r="P50" s="2" t="s">
        <v>29</v>
      </c>
      <c r="Q50" s="2" t="str">
        <f t="shared" si="1"/>
        <v>Debit Card</v>
      </c>
      <c r="R50" s="2" t="s">
        <v>20</v>
      </c>
      <c r="S50" s="2" t="s">
        <v>56</v>
      </c>
      <c r="T50" s="2" t="s">
        <v>340</v>
      </c>
      <c r="U50" s="2" t="s">
        <v>59</v>
      </c>
      <c r="V50" t="str">
        <f>TEXT(tblSales[[#This Row],[Invoice Date]],"mmm")</f>
        <v>Jun</v>
      </c>
      <c r="W50">
        <f>MONTH(tblSales[[#This Row],[Invoice Date]])</f>
        <v>6</v>
      </c>
      <c r="X50">
        <f>YEAR(tblSales[[#This Row],[Invoice Date]])</f>
        <v>2024</v>
      </c>
      <c r="Y50" t="str">
        <f>TEXT(tblSales[[#This Row],[Invoice Date]],"mmm-yyyy")</f>
        <v>Jun-2024</v>
      </c>
      <c r="Z50" t="str">
        <f>_xlfn.XLOOKUP(tblSales[[#This Row],[Product_ID]],Products!$A:$A,Products!$C:$C,"Women Dresses")</f>
        <v>Men T-Shirts</v>
      </c>
      <c r="AA50" t="str">
        <f>_xlfn.XLOOKUP(tblSales[[#This Row],[Product_ID]],Products!$A:$A,Products!$D:$D,"Unknown")</f>
        <v>Round Neck</v>
      </c>
      <c r="AB50" t="str">
        <f>_xlfn.XLOOKUP(tblSales[[#This Row],[Product_ID]],Products!$A:$A,Products!$E:$E,"Unknown")</f>
        <v>Nalli Silks</v>
      </c>
      <c r="AC50" t="str">
        <f>_xlfn.XLOOKUP(tblSales[[#This Row],[Store_ID]],Stores!$A:$A,Stores!$B:$B,"Unknown")</f>
        <v>TrendMart Davanagere High Street</v>
      </c>
      <c r="AD50" t="str">
        <f>_xlfn.XLOOKUP(tblSales[[#This Row],[Store_ID]],Stores!$A:$A,Stores!$E:$E,"Unknown")</f>
        <v>South Zone 2</v>
      </c>
      <c r="AE50" t="str">
        <f>_xlfn.XLOOKUP(tblSales[[#This Row],[Customer_ID]],Customers!$A:$A,Customers!$B:$B,"Unknown")</f>
        <v>Latha Achari</v>
      </c>
      <c r="AF50" t="str">
        <f>_xlfn.XLOOKUP(tblSales[[#This Row],[Customer_ID]],Customers!$A:$A,Customers!$J:$J,"Unknown")</f>
        <v>Gold</v>
      </c>
      <c r="AG50" t="str">
        <f>_xlfn.XLOOKUP(tblSales[[#This Row],[Employee_ID]],Employees!$A:$A,Employees!$B:$B,"Unknown")</f>
        <v>Priya Balasubramaniam</v>
      </c>
      <c r="AH50">
        <f>IF(MONTH(tblSales[[#This Row],[Invoice Date]])&gt;=4,MONTH(tblSales[[#This Row],[Invoice Date]]),MONTH(tblSales[[#This Row],[Invoice Date]])+12)</f>
        <v>6</v>
      </c>
      <c r="AI50" s="8">
        <f>DATE(YEAR(tblSales[[#This Row],[Invoice Date]]),MONTH(tblSales[[#This Row],[Invoice Date]]),1)</f>
        <v>45444</v>
      </c>
      <c r="AJ50" t="str">
        <f>_xlfn.XLOOKUP(tblSales[[#This Row],[Product_ID]],Products!$A:$A,Products!$B:$B,"Unknown")</f>
        <v>Nalli Silks Round Neck White</v>
      </c>
      <c r="AK50" s="9">
        <f>IFERROR(tblSales[[#This Row],[Profit]]/tblSales[[#This Row],[Sales Amount]],0)</f>
        <v>0.31248779852931607</v>
      </c>
      <c r="AL50" t="str">
        <f>IF(tblSales[[#This Row],[Discount %]]&lt;=5,"0-5%",
IF(tblSales[[#This Row],[Discount %]]&lt;=10,"5-10%",
IF(tblSales[[#This Row],[Discount %]]&lt;=15,"10-15%",
IF(tblSales[[#This Row],[Discount %]]&lt;=20,"15-20%","20%+"))))</f>
        <v>0-5%</v>
      </c>
    </row>
    <row r="51" spans="1:38">
      <c r="A51" s="2" t="s">
        <v>341</v>
      </c>
      <c r="B51" s="11">
        <v>45474</v>
      </c>
      <c r="C51" s="2" t="s">
        <v>342</v>
      </c>
      <c r="D51" s="2" t="s">
        <v>343</v>
      </c>
      <c r="E51" s="2" t="s">
        <v>344</v>
      </c>
      <c r="F51" s="2" t="s">
        <v>345</v>
      </c>
      <c r="G51" s="2">
        <v>2</v>
      </c>
      <c r="H51" s="2">
        <v>1135.21</v>
      </c>
      <c r="I51" s="2">
        <v>0</v>
      </c>
      <c r="J51" s="2">
        <v>0</v>
      </c>
      <c r="K51" s="2">
        <v>12</v>
      </c>
      <c r="L51" s="2">
        <v>272.45</v>
      </c>
      <c r="M51" s="2">
        <v>2542.87</v>
      </c>
      <c r="N51" s="2">
        <v>1535.66</v>
      </c>
      <c r="O51" s="2">
        <f t="shared" si="0"/>
        <v>734.75999999999976</v>
      </c>
      <c r="P51" s="2" t="s">
        <v>28</v>
      </c>
      <c r="Q51" s="2" t="str">
        <f t="shared" si="1"/>
        <v>Credit Card</v>
      </c>
      <c r="R51" s="2" t="s">
        <v>21</v>
      </c>
      <c r="S51" s="2" t="s">
        <v>56</v>
      </c>
      <c r="T51" s="2" t="s">
        <v>346</v>
      </c>
      <c r="U51" s="2" t="s">
        <v>59</v>
      </c>
      <c r="V51" t="str">
        <f>TEXT(tblSales[[#This Row],[Invoice Date]],"mmm")</f>
        <v>Jul</v>
      </c>
      <c r="W51">
        <f>MONTH(tblSales[[#This Row],[Invoice Date]])</f>
        <v>7</v>
      </c>
      <c r="X51">
        <f>YEAR(tblSales[[#This Row],[Invoice Date]])</f>
        <v>2024</v>
      </c>
      <c r="Y51" t="str">
        <f>TEXT(tblSales[[#This Row],[Invoice Date]],"mmm-yyyy")</f>
        <v>Jul-2024</v>
      </c>
      <c r="Z51" t="str">
        <f>_xlfn.XLOOKUP(tblSales[[#This Row],[Product_ID]],Products!$A:$A,Products!$C:$C,"Women Dresses")</f>
        <v>Women Jeans</v>
      </c>
      <c r="AA51" t="str">
        <f>_xlfn.XLOOKUP(tblSales[[#This Row],[Product_ID]],Products!$A:$A,Products!$D:$D,"Unknown")</f>
        <v>Skinny Fit</v>
      </c>
      <c r="AB51" t="str">
        <f>_xlfn.XLOOKUP(tblSales[[#This Row],[Product_ID]],Products!$A:$A,Products!$E:$E,"Unknown")</f>
        <v>Being Human</v>
      </c>
      <c r="AC51" t="str">
        <f>_xlfn.XLOOKUP(tblSales[[#This Row],[Store_ID]],Stores!$A:$A,Stores!$B:$B,"Unknown")</f>
        <v>TrendMart Kannur Standard</v>
      </c>
      <c r="AD51" t="str">
        <f>_xlfn.XLOOKUP(tblSales[[#This Row],[Store_ID]],Stores!$A:$A,Stores!$E:$E,"Unknown")</f>
        <v>South Zone 1</v>
      </c>
      <c r="AE51" t="str">
        <f>_xlfn.XLOOKUP(tblSales[[#This Row],[Customer_ID]],Customers!$A:$A,Customers!$B:$B,"Unknown")</f>
        <v>Chandra Chettiar</v>
      </c>
      <c r="AF51" t="str">
        <f>_xlfn.XLOOKUP(tblSales[[#This Row],[Customer_ID]],Customers!$A:$A,Customers!$J:$J,"Unknown")</f>
        <v>Platinum</v>
      </c>
      <c r="AG51" t="str">
        <f>_xlfn.XLOOKUP(tblSales[[#This Row],[Employee_ID]],Employees!$A:$A,Employees!$B:$B,"Unknown")</f>
        <v>Anitha Ramachandran</v>
      </c>
      <c r="AH51">
        <f>IF(MONTH(tblSales[[#This Row],[Invoice Date]])&gt;=4,MONTH(tblSales[[#This Row],[Invoice Date]]),MONTH(tblSales[[#This Row],[Invoice Date]])+12)</f>
        <v>7</v>
      </c>
      <c r="AI51" s="8">
        <f>DATE(YEAR(tblSales[[#This Row],[Invoice Date]]),MONTH(tblSales[[#This Row],[Invoice Date]]),1)</f>
        <v>45474</v>
      </c>
      <c r="AJ51" t="str">
        <f>_xlfn.XLOOKUP(tblSales[[#This Row],[Product_ID]],Products!$A:$A,Products!$B:$B,"Unknown")</f>
        <v>Being Human Skinny Fit Charcoal</v>
      </c>
      <c r="AK51" s="9">
        <f>IFERROR(tblSales[[#This Row],[Profit]]/tblSales[[#This Row],[Sales Amount]],0)</f>
        <v>0.28894910081915309</v>
      </c>
      <c r="AL51" t="str">
        <f>IF(tblSales[[#This Row],[Discount %]]&lt;=5,"0-5%",
IF(tblSales[[#This Row],[Discount %]]&lt;=10,"5-10%",
IF(tblSales[[#This Row],[Discount %]]&lt;=15,"10-15%",
IF(tblSales[[#This Row],[Discount %]]&lt;=20,"15-20%","20%+"))))</f>
        <v>0-5%</v>
      </c>
    </row>
    <row r="52" spans="1:38">
      <c r="A52" s="2" t="s">
        <v>347</v>
      </c>
      <c r="B52" s="11">
        <v>45621</v>
      </c>
      <c r="C52" s="2" t="s">
        <v>348</v>
      </c>
      <c r="D52" s="2" t="s">
        <v>349</v>
      </c>
      <c r="E52" s="2" t="s">
        <v>133</v>
      </c>
      <c r="F52" s="2" t="s">
        <v>350</v>
      </c>
      <c r="G52" s="2">
        <v>3</v>
      </c>
      <c r="H52" s="2">
        <v>1229.77</v>
      </c>
      <c r="I52" s="2">
        <v>20</v>
      </c>
      <c r="J52" s="2">
        <v>737.86</v>
      </c>
      <c r="K52" s="2">
        <v>12</v>
      </c>
      <c r="L52" s="2">
        <v>354.17</v>
      </c>
      <c r="M52" s="2">
        <v>3305.62</v>
      </c>
      <c r="N52" s="2">
        <v>2407.92</v>
      </c>
      <c r="O52" s="2">
        <f t="shared" si="0"/>
        <v>543.52999999999975</v>
      </c>
      <c r="P52" s="2" t="s">
        <v>32</v>
      </c>
      <c r="Q52" s="2" t="str">
        <f t="shared" si="1"/>
        <v>UPI</v>
      </c>
      <c r="R52" s="2" t="s">
        <v>21</v>
      </c>
      <c r="S52" s="2" t="s">
        <v>56</v>
      </c>
      <c r="T52" s="2" t="s">
        <v>351</v>
      </c>
      <c r="U52" s="2" t="s">
        <v>59</v>
      </c>
      <c r="V52" t="str">
        <f>TEXT(tblSales[[#This Row],[Invoice Date]],"mmm")</f>
        <v>Nov</v>
      </c>
      <c r="W52">
        <f>MONTH(tblSales[[#This Row],[Invoice Date]])</f>
        <v>11</v>
      </c>
      <c r="X52">
        <f>YEAR(tblSales[[#This Row],[Invoice Date]])</f>
        <v>2024</v>
      </c>
      <c r="Y52" t="str">
        <f>TEXT(tblSales[[#This Row],[Invoice Date]],"mmm-yyyy")</f>
        <v>Nov-2024</v>
      </c>
      <c r="Z52" t="str">
        <f>_xlfn.XLOOKUP(tblSales[[#This Row],[Product_ID]],Products!$A:$A,Products!$C:$C,"Women Dresses")</f>
        <v>Winter Wear</v>
      </c>
      <c r="AA52" t="str">
        <f>_xlfn.XLOOKUP(tblSales[[#This Row],[Product_ID]],Products!$A:$A,Products!$D:$D,"Unknown")</f>
        <v>Muffler</v>
      </c>
      <c r="AB52" t="str">
        <f>_xlfn.XLOOKUP(tblSales[[#This Row],[Product_ID]],Products!$A:$A,Products!$E:$E,"Unknown")</f>
        <v>Metro Shoes</v>
      </c>
      <c r="AC52" t="str">
        <f>_xlfn.XLOOKUP(tblSales[[#This Row],[Store_ID]],Stores!$A:$A,Stores!$B:$B,"Unknown")</f>
        <v>TrendMart Tirupati High Street</v>
      </c>
      <c r="AD52" t="str">
        <f>_xlfn.XLOOKUP(tblSales[[#This Row],[Store_ID]],Stores!$A:$A,Stores!$E:$E,"Unknown")</f>
        <v>South Zone 3</v>
      </c>
      <c r="AE52" t="str">
        <f>_xlfn.XLOOKUP(tblSales[[#This Row],[Customer_ID]],Customers!$A:$A,Customers!$B:$B,"Unknown")</f>
        <v>Chidambaram Balasubramaniam</v>
      </c>
      <c r="AF52" t="str">
        <f>_xlfn.XLOOKUP(tblSales[[#This Row],[Customer_ID]],Customers!$A:$A,Customers!$J:$J,"Unknown")</f>
        <v>Regular</v>
      </c>
      <c r="AG52" t="str">
        <f>_xlfn.XLOOKUP(tblSales[[#This Row],[Employee_ID]],Employees!$A:$A,Employees!$B:$B,"Unknown")</f>
        <v>Chitra Chettiar</v>
      </c>
      <c r="AH52">
        <f>IF(MONTH(tblSales[[#This Row],[Invoice Date]])&gt;=4,MONTH(tblSales[[#This Row],[Invoice Date]]),MONTH(tblSales[[#This Row],[Invoice Date]])+12)</f>
        <v>11</v>
      </c>
      <c r="AI52" s="8">
        <f>DATE(YEAR(tblSales[[#This Row],[Invoice Date]]),MONTH(tblSales[[#This Row],[Invoice Date]]),1)</f>
        <v>45597</v>
      </c>
      <c r="AJ52" t="str">
        <f>_xlfn.XLOOKUP(tblSales[[#This Row],[Product_ID]],Products!$A:$A,Products!$B:$B,"Unknown")</f>
        <v>Metro Shoes Muffler Olive</v>
      </c>
      <c r="AK52" s="9">
        <f>IFERROR(tblSales[[#This Row],[Profit]]/tblSales[[#This Row],[Sales Amount]],0)</f>
        <v>0.16442603808060205</v>
      </c>
      <c r="AL52" t="str">
        <f>IF(tblSales[[#This Row],[Discount %]]&lt;=5,"0-5%",
IF(tblSales[[#This Row],[Discount %]]&lt;=10,"5-10%",
IF(tblSales[[#This Row],[Discount %]]&lt;=15,"10-15%",
IF(tblSales[[#This Row],[Discount %]]&lt;=20,"15-20%","20%+"))))</f>
        <v>15-20%</v>
      </c>
    </row>
    <row r="53" spans="1:38">
      <c r="A53" s="2" t="s">
        <v>352</v>
      </c>
      <c r="B53" s="11">
        <v>45703</v>
      </c>
      <c r="C53" s="2" t="s">
        <v>353</v>
      </c>
      <c r="D53" s="2" t="s">
        <v>253</v>
      </c>
      <c r="E53" s="2" t="s">
        <v>270</v>
      </c>
      <c r="F53" s="2" t="s">
        <v>161</v>
      </c>
      <c r="G53" s="2">
        <v>2</v>
      </c>
      <c r="H53" s="2">
        <v>1291.77</v>
      </c>
      <c r="I53" s="2">
        <v>10</v>
      </c>
      <c r="J53" s="2">
        <v>258.35000000000002</v>
      </c>
      <c r="K53" s="2">
        <v>12</v>
      </c>
      <c r="L53" s="2">
        <v>279.02</v>
      </c>
      <c r="M53" s="2">
        <v>2604.21</v>
      </c>
      <c r="N53" s="2">
        <v>1731.84</v>
      </c>
      <c r="O53" s="2">
        <f t="shared" si="0"/>
        <v>593.35000000000014</v>
      </c>
      <c r="P53" s="2" t="s">
        <v>32</v>
      </c>
      <c r="Q53" s="2" t="str">
        <f t="shared" si="1"/>
        <v>UPI</v>
      </c>
      <c r="R53" s="2" t="s">
        <v>20</v>
      </c>
      <c r="S53" s="2" t="s">
        <v>56</v>
      </c>
      <c r="T53" s="2" t="s">
        <v>354</v>
      </c>
      <c r="U53" s="2" t="s">
        <v>60</v>
      </c>
      <c r="V53" t="str">
        <f>TEXT(tblSales[[#This Row],[Invoice Date]],"mmm")</f>
        <v>Feb</v>
      </c>
      <c r="W53">
        <f>MONTH(tblSales[[#This Row],[Invoice Date]])</f>
        <v>2</v>
      </c>
      <c r="X53">
        <f>YEAR(tblSales[[#This Row],[Invoice Date]])</f>
        <v>2025</v>
      </c>
      <c r="Y53" t="str">
        <f>TEXT(tblSales[[#This Row],[Invoice Date]],"mmm-yyyy")</f>
        <v>Feb-2025</v>
      </c>
      <c r="Z53" t="str">
        <f>_xlfn.XLOOKUP(tblSales[[#This Row],[Product_ID]],Products!$A:$A,Products!$C:$C,"Women Dresses")</f>
        <v>Handbags</v>
      </c>
      <c r="AA53" t="str">
        <f>_xlfn.XLOOKUP(tblSales[[#This Row],[Product_ID]],Products!$A:$A,Products!$D:$D,"Unknown")</f>
        <v>Backpack</v>
      </c>
      <c r="AB53" t="str">
        <f>_xlfn.XLOOKUP(tblSales[[#This Row],[Product_ID]],Products!$A:$A,Products!$E:$E,"Unknown")</f>
        <v>Wrangler</v>
      </c>
      <c r="AC53" t="str">
        <f>_xlfn.XLOOKUP(tblSales[[#This Row],[Store_ID]],Stores!$A:$A,Stores!$B:$B,"Unknown")</f>
        <v>TrendMart Kochi High Street</v>
      </c>
      <c r="AD53" t="str">
        <f>_xlfn.XLOOKUP(tblSales[[#This Row],[Store_ID]],Stores!$A:$A,Stores!$E:$E,"Unknown")</f>
        <v>South Zone 1</v>
      </c>
      <c r="AE53" t="str">
        <f>_xlfn.XLOOKUP(tblSales[[#This Row],[Customer_ID]],Customers!$A:$A,Customers!$B:$B,"Unknown")</f>
        <v>Malathi Balasubramaniam</v>
      </c>
      <c r="AF53" t="str">
        <f>_xlfn.XLOOKUP(tblSales[[#This Row],[Customer_ID]],Customers!$A:$A,Customers!$J:$J,"Unknown")</f>
        <v>Gold</v>
      </c>
      <c r="AG53" t="str">
        <f>_xlfn.XLOOKUP(tblSales[[#This Row],[Employee_ID]],Employees!$A:$A,Employees!$B:$B,"Unknown")</f>
        <v>Chandra Reddy</v>
      </c>
      <c r="AH53">
        <f>IF(MONTH(tblSales[[#This Row],[Invoice Date]])&gt;=4,MONTH(tblSales[[#This Row],[Invoice Date]]),MONTH(tblSales[[#This Row],[Invoice Date]])+12)</f>
        <v>14</v>
      </c>
      <c r="AI53" s="8">
        <f>DATE(YEAR(tblSales[[#This Row],[Invoice Date]]),MONTH(tblSales[[#This Row],[Invoice Date]]),1)</f>
        <v>45689</v>
      </c>
      <c r="AJ53" t="str">
        <f>_xlfn.XLOOKUP(tblSales[[#This Row],[Product_ID]],Products!$A:$A,Products!$B:$B,"Unknown")</f>
        <v>Wrangler Backpack Brown</v>
      </c>
      <c r="AK53" s="9">
        <f>IFERROR(tblSales[[#This Row],[Profit]]/tblSales[[#This Row],[Sales Amount]],0)</f>
        <v>0.22784260869899131</v>
      </c>
      <c r="AL53" t="str">
        <f>IF(tblSales[[#This Row],[Discount %]]&lt;=5,"0-5%",
IF(tblSales[[#This Row],[Discount %]]&lt;=10,"5-10%",
IF(tblSales[[#This Row],[Discount %]]&lt;=15,"10-15%",
IF(tblSales[[#This Row],[Discount %]]&lt;=20,"15-20%","20%+"))))</f>
        <v>5-10%</v>
      </c>
    </row>
    <row r="54" spans="1:38">
      <c r="A54" s="2" t="s">
        <v>355</v>
      </c>
      <c r="B54" s="11">
        <v>45521</v>
      </c>
      <c r="C54" s="2" t="s">
        <v>356</v>
      </c>
      <c r="D54" s="2" t="s">
        <v>357</v>
      </c>
      <c r="E54" s="2" t="s">
        <v>358</v>
      </c>
      <c r="F54" s="2" t="s">
        <v>92</v>
      </c>
      <c r="G54" s="2">
        <v>1</v>
      </c>
      <c r="H54" s="2">
        <v>1664.04</v>
      </c>
      <c r="I54" s="2">
        <v>10</v>
      </c>
      <c r="J54" s="2">
        <v>166.4</v>
      </c>
      <c r="K54" s="2">
        <v>12</v>
      </c>
      <c r="L54" s="2">
        <v>179.72</v>
      </c>
      <c r="M54" s="2">
        <v>1677.36</v>
      </c>
      <c r="N54" s="2">
        <v>1047.48</v>
      </c>
      <c r="O54" s="2">
        <f t="shared" si="0"/>
        <v>450.15999999999985</v>
      </c>
      <c r="P54" s="2" t="s">
        <v>27</v>
      </c>
      <c r="Q54" s="2" t="str">
        <f t="shared" si="1"/>
        <v>Cash</v>
      </c>
      <c r="R54" s="2" t="s">
        <v>20</v>
      </c>
      <c r="S54" s="2" t="s">
        <v>56</v>
      </c>
      <c r="T54" s="2" t="s">
        <v>359</v>
      </c>
      <c r="U54" s="2" t="s">
        <v>60</v>
      </c>
      <c r="V54" t="str">
        <f>TEXT(tblSales[[#This Row],[Invoice Date]],"mmm")</f>
        <v>Aug</v>
      </c>
      <c r="W54">
        <f>MONTH(tblSales[[#This Row],[Invoice Date]])</f>
        <v>8</v>
      </c>
      <c r="X54">
        <f>YEAR(tblSales[[#This Row],[Invoice Date]])</f>
        <v>2024</v>
      </c>
      <c r="Y54" t="str">
        <f>TEXT(tblSales[[#This Row],[Invoice Date]],"mmm-yyyy")</f>
        <v>Aug-2024</v>
      </c>
      <c r="Z54" t="str">
        <f>_xlfn.XLOOKUP(tblSales[[#This Row],[Product_ID]],Products!$A:$A,Products!$C:$C,"Women Dresses")</f>
        <v>Women Jeans</v>
      </c>
      <c r="AA54" t="str">
        <f>_xlfn.XLOOKUP(tblSales[[#This Row],[Product_ID]],Products!$A:$A,Products!$D:$D,"Unknown")</f>
        <v>Skinny Fit</v>
      </c>
      <c r="AB54" t="str">
        <f>_xlfn.XLOOKUP(tblSales[[#This Row],[Product_ID]],Products!$A:$A,Products!$E:$E,"Unknown")</f>
        <v>Killer Jeans</v>
      </c>
      <c r="AC54" t="str">
        <f>_xlfn.XLOOKUP(tblSales[[#This Row],[Store_ID]],Stores!$A:$A,Stores!$B:$B,"Unknown")</f>
        <v>TrendMart Dindigul Standard</v>
      </c>
      <c r="AD54" t="str">
        <f>_xlfn.XLOOKUP(tblSales[[#This Row],[Store_ID]],Stores!$A:$A,Stores!$E:$E,"Unknown")</f>
        <v>South Zone 1</v>
      </c>
      <c r="AE54" t="str">
        <f>_xlfn.XLOOKUP(tblSales[[#This Row],[Customer_ID]],Customers!$A:$A,Customers!$B:$B,"Unknown")</f>
        <v>Yashoda Menon</v>
      </c>
      <c r="AF54" t="str">
        <f>_xlfn.XLOOKUP(tblSales[[#This Row],[Customer_ID]],Customers!$A:$A,Customers!$J:$J,"Unknown")</f>
        <v>Regular</v>
      </c>
      <c r="AG54" t="str">
        <f>_xlfn.XLOOKUP(tblSales[[#This Row],[Employee_ID]],Employees!$A:$A,Employees!$B:$B,"Unknown")</f>
        <v>Manoj Ramachandran</v>
      </c>
      <c r="AH54">
        <f>IF(MONTH(tblSales[[#This Row],[Invoice Date]])&gt;=4,MONTH(tblSales[[#This Row],[Invoice Date]]),MONTH(tblSales[[#This Row],[Invoice Date]])+12)</f>
        <v>8</v>
      </c>
      <c r="AI54" s="8">
        <f>DATE(YEAR(tblSales[[#This Row],[Invoice Date]]),MONTH(tblSales[[#This Row],[Invoice Date]]),1)</f>
        <v>45505</v>
      </c>
      <c r="AJ54" t="str">
        <f>_xlfn.XLOOKUP(tblSales[[#This Row],[Product_ID]],Products!$A:$A,Products!$B:$B,"Unknown")</f>
        <v>Killer Jeans Skinny Fit Mustard</v>
      </c>
      <c r="AK54" s="9">
        <f>IFERROR(tblSales[[#This Row],[Profit]]/tblSales[[#This Row],[Sales Amount]],0)</f>
        <v>0.268374111699337</v>
      </c>
      <c r="AL54" t="str">
        <f>IF(tblSales[[#This Row],[Discount %]]&lt;=5,"0-5%",
IF(tblSales[[#This Row],[Discount %]]&lt;=10,"5-10%",
IF(tblSales[[#This Row],[Discount %]]&lt;=15,"10-15%",
IF(tblSales[[#This Row],[Discount %]]&lt;=20,"15-20%","20%+"))))</f>
        <v>5-10%</v>
      </c>
    </row>
    <row r="55" spans="1:38">
      <c r="A55" s="2" t="s">
        <v>360</v>
      </c>
      <c r="B55" s="11">
        <v>45587</v>
      </c>
      <c r="C55" s="2" t="s">
        <v>361</v>
      </c>
      <c r="D55" s="2" t="s">
        <v>362</v>
      </c>
      <c r="E55" s="2" t="s">
        <v>363</v>
      </c>
      <c r="F55" s="2" t="s">
        <v>110</v>
      </c>
      <c r="G55" s="2">
        <v>4</v>
      </c>
      <c r="H55" s="2">
        <v>1061.5899999999999</v>
      </c>
      <c r="I55" s="2">
        <v>20</v>
      </c>
      <c r="J55" s="2">
        <v>849.27</v>
      </c>
      <c r="K55" s="2">
        <v>12</v>
      </c>
      <c r="L55" s="2">
        <v>407.65</v>
      </c>
      <c r="M55" s="2">
        <v>3804.74</v>
      </c>
      <c r="N55" s="2">
        <v>3464.24</v>
      </c>
      <c r="O55" s="2">
        <f t="shared" si="0"/>
        <v>-67.149999999999977</v>
      </c>
      <c r="P55" s="2" t="s">
        <v>29</v>
      </c>
      <c r="Q55" s="2" t="str">
        <f t="shared" si="1"/>
        <v>Debit Card</v>
      </c>
      <c r="R55" s="2" t="s">
        <v>21</v>
      </c>
      <c r="S55" s="2" t="s">
        <v>56</v>
      </c>
      <c r="T55" s="2" t="s">
        <v>364</v>
      </c>
      <c r="U55" s="2" t="s">
        <v>59</v>
      </c>
      <c r="V55" t="str">
        <f>TEXT(tblSales[[#This Row],[Invoice Date]],"mmm")</f>
        <v>Oct</v>
      </c>
      <c r="W55">
        <f>MONTH(tblSales[[#This Row],[Invoice Date]])</f>
        <v>10</v>
      </c>
      <c r="X55">
        <f>YEAR(tblSales[[#This Row],[Invoice Date]])</f>
        <v>2024</v>
      </c>
      <c r="Y55" t="str">
        <f>TEXT(tblSales[[#This Row],[Invoice Date]],"mmm-yyyy")</f>
        <v>Oct-2024</v>
      </c>
      <c r="Z55" t="str">
        <f>_xlfn.XLOOKUP(tblSales[[#This Row],[Product_ID]],Products!$A:$A,Products!$C:$C,"Women Dresses")</f>
        <v>Men Jeans</v>
      </c>
      <c r="AA55" t="str">
        <f>_xlfn.XLOOKUP(tblSales[[#This Row],[Product_ID]],Products!$A:$A,Products!$D:$D,"Unknown")</f>
        <v>Slim Fit</v>
      </c>
      <c r="AB55" t="str">
        <f>_xlfn.XLOOKUP(tblSales[[#This Row],[Product_ID]],Products!$A:$A,Products!$E:$E,"Unknown")</f>
        <v>Raymond</v>
      </c>
      <c r="AC55" t="str">
        <f>_xlfn.XLOOKUP(tblSales[[#This Row],[Store_ID]],Stores!$A:$A,Stores!$B:$B,"Unknown")</f>
        <v>TrendMart Thoothukudi Mall Kiosk</v>
      </c>
      <c r="AD55" t="str">
        <f>_xlfn.XLOOKUP(tblSales[[#This Row],[Store_ID]],Stores!$A:$A,Stores!$E:$E,"Unknown")</f>
        <v>South Zone 1</v>
      </c>
      <c r="AE55" t="str">
        <f>_xlfn.XLOOKUP(tblSales[[#This Row],[Customer_ID]],Customers!$A:$A,Customers!$B:$B,"Unknown")</f>
        <v>Ravi Kamath</v>
      </c>
      <c r="AF55" t="str">
        <f>_xlfn.XLOOKUP(tblSales[[#This Row],[Customer_ID]],Customers!$A:$A,Customers!$J:$J,"Unknown")</f>
        <v>Regular</v>
      </c>
      <c r="AG55" t="str">
        <f>_xlfn.XLOOKUP(tblSales[[#This Row],[Employee_ID]],Employees!$A:$A,Employees!$B:$B,"Unknown")</f>
        <v>Jyothi Prasad</v>
      </c>
      <c r="AH55">
        <f>IF(MONTH(tblSales[[#This Row],[Invoice Date]])&gt;=4,MONTH(tblSales[[#This Row],[Invoice Date]]),MONTH(tblSales[[#This Row],[Invoice Date]])+12)</f>
        <v>10</v>
      </c>
      <c r="AI55" s="8">
        <f>DATE(YEAR(tblSales[[#This Row],[Invoice Date]]),MONTH(tblSales[[#This Row],[Invoice Date]]),1)</f>
        <v>45566</v>
      </c>
      <c r="AJ55" t="str">
        <f>_xlfn.XLOOKUP(tblSales[[#This Row],[Product_ID]],Products!$A:$A,Products!$B:$B,"Unknown")</f>
        <v>Raymond Slim Fit Beige</v>
      </c>
      <c r="AK55" s="9">
        <f>IFERROR(tblSales[[#This Row],[Profit]]/tblSales[[#This Row],[Sales Amount]],0)</f>
        <v>-1.7649037779191214E-2</v>
      </c>
      <c r="AL55" t="str">
        <f>IF(tblSales[[#This Row],[Discount %]]&lt;=5,"0-5%",
IF(tblSales[[#This Row],[Discount %]]&lt;=10,"5-10%",
IF(tblSales[[#This Row],[Discount %]]&lt;=15,"10-15%",
IF(tblSales[[#This Row],[Discount %]]&lt;=20,"15-20%","20%+"))))</f>
        <v>15-20%</v>
      </c>
    </row>
    <row r="56" spans="1:38">
      <c r="A56" s="2" t="s">
        <v>365</v>
      </c>
      <c r="B56" s="11">
        <v>45383</v>
      </c>
      <c r="C56" s="2" t="s">
        <v>366</v>
      </c>
      <c r="D56" s="2" t="s">
        <v>367</v>
      </c>
      <c r="E56" s="2" t="s">
        <v>368</v>
      </c>
      <c r="F56" s="2" t="s">
        <v>182</v>
      </c>
      <c r="G56" s="2">
        <v>1</v>
      </c>
      <c r="H56" s="2">
        <v>316.06</v>
      </c>
      <c r="I56" s="2">
        <v>15</v>
      </c>
      <c r="J56" s="2">
        <v>47.41</v>
      </c>
      <c r="K56" s="2">
        <v>5</v>
      </c>
      <c r="L56" s="2">
        <v>13.43</v>
      </c>
      <c r="M56" s="2">
        <v>282.08</v>
      </c>
      <c r="N56" s="2">
        <v>254.15</v>
      </c>
      <c r="O56" s="2">
        <f t="shared" si="0"/>
        <v>14.499999999999979</v>
      </c>
      <c r="P56" s="2" t="s">
        <v>29</v>
      </c>
      <c r="Q56" s="2" t="str">
        <f t="shared" si="1"/>
        <v>Debit Card</v>
      </c>
      <c r="R56" s="2" t="s">
        <v>20</v>
      </c>
      <c r="S56" s="2" t="s">
        <v>57</v>
      </c>
      <c r="T56" s="2" t="s">
        <v>369</v>
      </c>
      <c r="U56" s="2" t="s">
        <v>59</v>
      </c>
      <c r="V56" t="str">
        <f>TEXT(tblSales[[#This Row],[Invoice Date]],"mmm")</f>
        <v>Apr</v>
      </c>
      <c r="W56">
        <f>MONTH(tblSales[[#This Row],[Invoice Date]])</f>
        <v>4</v>
      </c>
      <c r="X56">
        <f>YEAR(tblSales[[#This Row],[Invoice Date]])</f>
        <v>2024</v>
      </c>
      <c r="Y56" t="str">
        <f>TEXT(tblSales[[#This Row],[Invoice Date]],"mmm-yyyy")</f>
        <v>Apr-2024</v>
      </c>
      <c r="Z56" t="str">
        <f>_xlfn.XLOOKUP(tblSales[[#This Row],[Product_ID]],Products!$A:$A,Products!$C:$C,"Women Dresses")</f>
        <v>Belts</v>
      </c>
      <c r="AA56" t="str">
        <f>_xlfn.XLOOKUP(tblSales[[#This Row],[Product_ID]],Products!$A:$A,Products!$D:$D,"Unknown")</f>
        <v>Leather Belt</v>
      </c>
      <c r="AB56" t="str">
        <f>_xlfn.XLOOKUP(tblSales[[#This Row],[Product_ID]],Products!$A:$A,Products!$E:$E,"Unknown")</f>
        <v>Raymond</v>
      </c>
      <c r="AC56" t="str">
        <f>_xlfn.XLOOKUP(tblSales[[#This Row],[Store_ID]],Stores!$A:$A,Stores!$B:$B,"Unknown")</f>
        <v>TrendMart Kozhikode Outlet</v>
      </c>
      <c r="AD56" t="str">
        <f>_xlfn.XLOOKUP(tblSales[[#This Row],[Store_ID]],Stores!$A:$A,Stores!$E:$E,"Unknown")</f>
        <v>South Zone 1</v>
      </c>
      <c r="AE56" t="str">
        <f>_xlfn.XLOOKUP(tblSales[[#This Row],[Customer_ID]],Customers!$A:$A,Customers!$B:$B,"Unknown")</f>
        <v>Vijay Singh</v>
      </c>
      <c r="AF56" t="str">
        <f>_xlfn.XLOOKUP(tblSales[[#This Row],[Customer_ID]],Customers!$A:$A,Customers!$J:$J,"Unknown")</f>
        <v>Gold</v>
      </c>
      <c r="AG56" t="str">
        <f>_xlfn.XLOOKUP(tblSales[[#This Row],[Employee_ID]],Employees!$A:$A,Employees!$B:$B,"Unknown")</f>
        <v>Girish Sundaram</v>
      </c>
      <c r="AH56">
        <f>IF(MONTH(tblSales[[#This Row],[Invoice Date]])&gt;=4,MONTH(tblSales[[#This Row],[Invoice Date]]),MONTH(tblSales[[#This Row],[Invoice Date]])+12)</f>
        <v>4</v>
      </c>
      <c r="AI56" s="8">
        <f>DATE(YEAR(tblSales[[#This Row],[Invoice Date]]),MONTH(tblSales[[#This Row],[Invoice Date]]),1)</f>
        <v>45383</v>
      </c>
      <c r="AJ56" t="str">
        <f>_xlfn.XLOOKUP(tblSales[[#This Row],[Product_ID]],Products!$A:$A,Products!$B:$B,"Unknown")</f>
        <v>Raymond Leather Belt White</v>
      </c>
      <c r="AK56" s="9">
        <f>IFERROR(tblSales[[#This Row],[Profit]]/tblSales[[#This Row],[Sales Amount]],0)</f>
        <v>5.1403857061826361E-2</v>
      </c>
      <c r="AL56" t="str">
        <f>IF(tblSales[[#This Row],[Discount %]]&lt;=5,"0-5%",
IF(tblSales[[#This Row],[Discount %]]&lt;=10,"5-10%",
IF(tblSales[[#This Row],[Discount %]]&lt;=15,"10-15%",
IF(tblSales[[#This Row],[Discount %]]&lt;=20,"15-20%","20%+"))))</f>
        <v>10-15%</v>
      </c>
    </row>
    <row r="57" spans="1:38">
      <c r="A57" s="2" t="s">
        <v>370</v>
      </c>
      <c r="B57" s="11">
        <v>45390</v>
      </c>
      <c r="C57" s="2" t="s">
        <v>371</v>
      </c>
      <c r="D57" s="2" t="s">
        <v>313</v>
      </c>
      <c r="E57" s="2" t="s">
        <v>372</v>
      </c>
      <c r="F57" s="2" t="s">
        <v>210</v>
      </c>
      <c r="G57" s="2">
        <v>2</v>
      </c>
      <c r="H57" s="2">
        <v>597.85</v>
      </c>
      <c r="I57" s="2">
        <v>0</v>
      </c>
      <c r="J57" s="2">
        <v>0</v>
      </c>
      <c r="K57" s="2">
        <v>5</v>
      </c>
      <c r="L57" s="2">
        <v>59.78</v>
      </c>
      <c r="M57" s="2">
        <v>1255.48</v>
      </c>
      <c r="N57" s="2">
        <v>826.78</v>
      </c>
      <c r="O57" s="2">
        <f t="shared" si="0"/>
        <v>368.92000000000007</v>
      </c>
      <c r="P57" s="2" t="s">
        <v>32</v>
      </c>
      <c r="Q57" s="2" t="str">
        <f t="shared" si="1"/>
        <v>UPI</v>
      </c>
      <c r="R57" s="2" t="s">
        <v>20</v>
      </c>
      <c r="S57" s="2" t="s">
        <v>56</v>
      </c>
      <c r="T57" s="2" t="s">
        <v>373</v>
      </c>
      <c r="U57" s="2" t="s">
        <v>59</v>
      </c>
      <c r="V57" t="str">
        <f>TEXT(tblSales[[#This Row],[Invoice Date]],"mmm")</f>
        <v>Apr</v>
      </c>
      <c r="W57">
        <f>MONTH(tblSales[[#This Row],[Invoice Date]])</f>
        <v>4</v>
      </c>
      <c r="X57">
        <f>YEAR(tblSales[[#This Row],[Invoice Date]])</f>
        <v>2024</v>
      </c>
      <c r="Y57" t="str">
        <f>TEXT(tblSales[[#This Row],[Invoice Date]],"mmm-yyyy")</f>
        <v>Apr-2024</v>
      </c>
      <c r="Z57" t="str">
        <f>_xlfn.XLOOKUP(tblSales[[#This Row],[Product_ID]],Products!$A:$A,Products!$C:$C,"Women Dresses")</f>
        <v>Kids Wear</v>
      </c>
      <c r="AA57" t="str">
        <f>_xlfn.XLOOKUP(tblSales[[#This Row],[Product_ID]],Products!$A:$A,Products!$D:$D,"Unknown")</f>
        <v>Kids T-Shirt</v>
      </c>
      <c r="AB57" t="str">
        <f>_xlfn.XLOOKUP(tblSales[[#This Row],[Product_ID]],Products!$A:$A,Products!$E:$E,"Unknown")</f>
        <v>Jack &amp; Jones</v>
      </c>
      <c r="AC57" t="str">
        <f>_xlfn.XLOOKUP(tblSales[[#This Row],[Store_ID]],Stores!$A:$A,Stores!$B:$B,"Unknown")</f>
        <v>TrendMart Tirunelveli Flagship</v>
      </c>
      <c r="AD57" t="str">
        <f>_xlfn.XLOOKUP(tblSales[[#This Row],[Store_ID]],Stores!$A:$A,Stores!$E:$E,"Unknown")</f>
        <v>South Zone 1</v>
      </c>
      <c r="AE57" t="str">
        <f>_xlfn.XLOOKUP(tblSales[[#This Row],[Customer_ID]],Customers!$A:$A,Customers!$B:$B,"Unknown")</f>
        <v>Radha Gowda</v>
      </c>
      <c r="AF57" t="str">
        <f>_xlfn.XLOOKUP(tblSales[[#This Row],[Customer_ID]],Customers!$A:$A,Customers!$J:$J,"Unknown")</f>
        <v>Regular</v>
      </c>
      <c r="AG57" t="str">
        <f>_xlfn.XLOOKUP(tblSales[[#This Row],[Employee_ID]],Employees!$A:$A,Employees!$B:$B,"Unknown")</f>
        <v>Rani Mishra</v>
      </c>
      <c r="AH57">
        <f>IF(MONTH(tblSales[[#This Row],[Invoice Date]])&gt;=4,MONTH(tblSales[[#This Row],[Invoice Date]]),MONTH(tblSales[[#This Row],[Invoice Date]])+12)</f>
        <v>4</v>
      </c>
      <c r="AI57" s="8">
        <f>DATE(YEAR(tblSales[[#This Row],[Invoice Date]]),MONTH(tblSales[[#This Row],[Invoice Date]]),1)</f>
        <v>45383</v>
      </c>
      <c r="AJ57" t="str">
        <f>_xlfn.XLOOKUP(tblSales[[#This Row],[Product_ID]],Products!$A:$A,Products!$B:$B,"Unknown")</f>
        <v>Sonata Girls Frock Cream</v>
      </c>
      <c r="AK57" s="9">
        <f>IFERROR(tblSales[[#This Row],[Profit]]/tblSales[[#This Row],[Sales Amount]],0)</f>
        <v>0.29384777137031259</v>
      </c>
      <c r="AL57" t="str">
        <f>IF(tblSales[[#This Row],[Discount %]]&lt;=5,"0-5%",
IF(tblSales[[#This Row],[Discount %]]&lt;=10,"5-10%",
IF(tblSales[[#This Row],[Discount %]]&lt;=15,"10-15%",
IF(tblSales[[#This Row],[Discount %]]&lt;=20,"15-20%","20%+"))))</f>
        <v>0-5%</v>
      </c>
    </row>
    <row r="58" spans="1:38">
      <c r="A58" s="2" t="s">
        <v>374</v>
      </c>
      <c r="B58" s="11">
        <v>45575</v>
      </c>
      <c r="C58" s="2" t="s">
        <v>375</v>
      </c>
      <c r="D58" s="2" t="s">
        <v>376</v>
      </c>
      <c r="E58" s="2" t="s">
        <v>198</v>
      </c>
      <c r="F58" s="2" t="s">
        <v>377</v>
      </c>
      <c r="G58" s="2">
        <v>1</v>
      </c>
      <c r="H58" s="2">
        <v>862.48</v>
      </c>
      <c r="I58" s="2">
        <v>25</v>
      </c>
      <c r="J58" s="2">
        <v>215.62</v>
      </c>
      <c r="K58" s="2">
        <v>5</v>
      </c>
      <c r="L58" s="2">
        <v>32.340000000000003</v>
      </c>
      <c r="M58" s="2">
        <v>679.2</v>
      </c>
      <c r="N58" s="2">
        <v>573.09</v>
      </c>
      <c r="O58" s="2">
        <f t="shared" si="0"/>
        <v>73.77000000000001</v>
      </c>
      <c r="P58" s="2" t="s">
        <v>29</v>
      </c>
      <c r="Q58" s="2" t="str">
        <f t="shared" si="1"/>
        <v>Debit Card</v>
      </c>
      <c r="R58" s="2" t="s">
        <v>20</v>
      </c>
      <c r="S58" s="2" t="s">
        <v>56</v>
      </c>
      <c r="T58" s="2" t="s">
        <v>378</v>
      </c>
      <c r="U58" s="2" t="s">
        <v>59</v>
      </c>
      <c r="V58" t="str">
        <f>TEXT(tblSales[[#This Row],[Invoice Date]],"mmm")</f>
        <v>Oct</v>
      </c>
      <c r="W58">
        <f>MONTH(tblSales[[#This Row],[Invoice Date]])</f>
        <v>10</v>
      </c>
      <c r="X58">
        <f>YEAR(tblSales[[#This Row],[Invoice Date]])</f>
        <v>2024</v>
      </c>
      <c r="Y58" t="str">
        <f>TEXT(tblSales[[#This Row],[Invoice Date]],"mmm-yyyy")</f>
        <v>Oct-2024</v>
      </c>
      <c r="Z58" t="str">
        <f>_xlfn.XLOOKUP(tblSales[[#This Row],[Product_ID]],Products!$A:$A,Products!$C:$C,"Women Dresses")</f>
        <v>Women Kurtis</v>
      </c>
      <c r="AA58" t="str">
        <f>_xlfn.XLOOKUP(tblSales[[#This Row],[Product_ID]],Products!$A:$A,Products!$D:$D,"Unknown")</f>
        <v>Anarkali Kurti</v>
      </c>
      <c r="AB58" t="str">
        <f>_xlfn.XLOOKUP(tblSales[[#This Row],[Product_ID]],Products!$A:$A,Products!$E:$E,"Unknown")</f>
        <v>Nike</v>
      </c>
      <c r="AC58" t="str">
        <f>_xlfn.XLOOKUP(tblSales[[#This Row],[Store_ID]],Stores!$A:$A,Stores!$B:$B,"Unknown")</f>
        <v>TrendMart Warangal High Street</v>
      </c>
      <c r="AD58" t="str">
        <f>_xlfn.XLOOKUP(tblSales[[#This Row],[Store_ID]],Stores!$A:$A,Stores!$E:$E,"Unknown")</f>
        <v>South Zone 2</v>
      </c>
      <c r="AE58" t="str">
        <f>_xlfn.XLOOKUP(tblSales[[#This Row],[Customer_ID]],Customers!$A:$A,Customers!$B:$B,"Unknown")</f>
        <v>Swathi Chettiar</v>
      </c>
      <c r="AF58" t="str">
        <f>_xlfn.XLOOKUP(tblSales[[#This Row],[Customer_ID]],Customers!$A:$A,Customers!$J:$J,"Unknown")</f>
        <v>Regular</v>
      </c>
      <c r="AG58" t="str">
        <f>_xlfn.XLOOKUP(tblSales[[#This Row],[Employee_ID]],Employees!$A:$A,Employees!$B:$B,"Unknown")</f>
        <v>Sunita Ramachandran</v>
      </c>
      <c r="AH58">
        <f>IF(MONTH(tblSales[[#This Row],[Invoice Date]])&gt;=4,MONTH(tblSales[[#This Row],[Invoice Date]]),MONTH(tblSales[[#This Row],[Invoice Date]])+12)</f>
        <v>10</v>
      </c>
      <c r="AI58" s="8">
        <f>DATE(YEAR(tblSales[[#This Row],[Invoice Date]]),MONTH(tblSales[[#This Row],[Invoice Date]]),1)</f>
        <v>45566</v>
      </c>
      <c r="AJ58" t="str">
        <f>_xlfn.XLOOKUP(tblSales[[#This Row],[Product_ID]],Products!$A:$A,Products!$B:$B,"Unknown")</f>
        <v>Nike Anarkali Kurti White</v>
      </c>
      <c r="AK58" s="9">
        <f>IFERROR(tblSales[[#This Row],[Profit]]/tblSales[[#This Row],[Sales Amount]],0)</f>
        <v>0.10861307420494701</v>
      </c>
      <c r="AL58" t="str">
        <f>IF(tblSales[[#This Row],[Discount %]]&lt;=5,"0-5%",
IF(tblSales[[#This Row],[Discount %]]&lt;=10,"5-10%",
IF(tblSales[[#This Row],[Discount %]]&lt;=15,"10-15%",
IF(tblSales[[#This Row],[Discount %]]&lt;=20,"15-20%","20%+"))))</f>
        <v>20%+</v>
      </c>
    </row>
    <row r="59" spans="1:38">
      <c r="A59" s="2" t="s">
        <v>379</v>
      </c>
      <c r="B59" s="11">
        <v>45651</v>
      </c>
      <c r="C59" s="2" t="s">
        <v>380</v>
      </c>
      <c r="D59" s="2" t="s">
        <v>381</v>
      </c>
      <c r="E59" s="2" t="s">
        <v>275</v>
      </c>
      <c r="F59" s="2" t="s">
        <v>204</v>
      </c>
      <c r="G59" s="2">
        <v>1</v>
      </c>
      <c r="H59" s="2">
        <v>1706.77</v>
      </c>
      <c r="I59" s="2">
        <v>20</v>
      </c>
      <c r="J59" s="2">
        <v>341.35</v>
      </c>
      <c r="K59" s="2">
        <v>12</v>
      </c>
      <c r="L59" s="2">
        <v>163.85</v>
      </c>
      <c r="M59" s="2">
        <v>1529.27</v>
      </c>
      <c r="N59" s="2">
        <v>1124.48</v>
      </c>
      <c r="O59" s="2">
        <f t="shared" si="0"/>
        <v>240.93999999999997</v>
      </c>
      <c r="P59" s="2" t="s">
        <v>28</v>
      </c>
      <c r="Q59" s="2" t="str">
        <f t="shared" si="1"/>
        <v>Credit Card</v>
      </c>
      <c r="R59" s="2" t="s">
        <v>20</v>
      </c>
      <c r="S59" s="2" t="s">
        <v>56</v>
      </c>
      <c r="T59" s="2" t="s">
        <v>382</v>
      </c>
      <c r="U59" s="2" t="s">
        <v>59</v>
      </c>
      <c r="V59" t="str">
        <f>TEXT(tblSales[[#This Row],[Invoice Date]],"mmm")</f>
        <v>Dec</v>
      </c>
      <c r="W59">
        <f>MONTH(tblSales[[#This Row],[Invoice Date]])</f>
        <v>12</v>
      </c>
      <c r="X59">
        <f>YEAR(tblSales[[#This Row],[Invoice Date]])</f>
        <v>2024</v>
      </c>
      <c r="Y59" t="str">
        <f>TEXT(tblSales[[#This Row],[Invoice Date]],"mmm-yyyy")</f>
        <v>Dec-2024</v>
      </c>
      <c r="Z59" t="str">
        <f>_xlfn.XLOOKUP(tblSales[[#This Row],[Product_ID]],Products!$A:$A,Products!$C:$C,"Women Dresses")</f>
        <v>Women Jeans</v>
      </c>
      <c r="AA59" t="str">
        <f>_xlfn.XLOOKUP(tblSales[[#This Row],[Product_ID]],Products!$A:$A,Products!$D:$D,"Unknown")</f>
        <v>Straight Fit</v>
      </c>
      <c r="AB59" t="str">
        <f>_xlfn.XLOOKUP(tblSales[[#This Row],[Product_ID]],Products!$A:$A,Products!$E:$E,"Unknown")</f>
        <v>Ramraj Cotton</v>
      </c>
      <c r="AC59" t="str">
        <f>_xlfn.XLOOKUP(tblSales[[#This Row],[Store_ID]],Stores!$A:$A,Stores!$B:$B,"Unknown")</f>
        <v>TrendMart Madurai High Street</v>
      </c>
      <c r="AD59" t="str">
        <f>_xlfn.XLOOKUP(tblSales[[#This Row],[Store_ID]],Stores!$A:$A,Stores!$E:$E,"Unknown")</f>
        <v>South Zone 1</v>
      </c>
      <c r="AE59" t="str">
        <f>_xlfn.XLOOKUP(tblSales[[#This Row],[Customer_ID]],Customers!$A:$A,Customers!$B:$B,"Unknown")</f>
        <v>Sandeep Sundaram</v>
      </c>
      <c r="AF59" t="str">
        <f>_xlfn.XLOOKUP(tblSales[[#This Row],[Customer_ID]],Customers!$A:$A,Customers!$J:$J,"Unknown")</f>
        <v>Regular</v>
      </c>
      <c r="AG59" t="str">
        <f>_xlfn.XLOOKUP(tblSales[[#This Row],[Employee_ID]],Employees!$A:$A,Employees!$B:$B,"Unknown")</f>
        <v>Logesh Gopalakrishnan</v>
      </c>
      <c r="AH59">
        <f>IF(MONTH(tblSales[[#This Row],[Invoice Date]])&gt;=4,MONTH(tblSales[[#This Row],[Invoice Date]]),MONTH(tblSales[[#This Row],[Invoice Date]])+12)</f>
        <v>12</v>
      </c>
      <c r="AI59" s="8">
        <f>DATE(YEAR(tblSales[[#This Row],[Invoice Date]]),MONTH(tblSales[[#This Row],[Invoice Date]]),1)</f>
        <v>45627</v>
      </c>
      <c r="AJ59" t="str">
        <f>_xlfn.XLOOKUP(tblSales[[#This Row],[Product_ID]],Products!$A:$A,Products!$B:$B,"Unknown")</f>
        <v>Ramraj Cotton Straight Fit White</v>
      </c>
      <c r="AK59" s="9">
        <f>IFERROR(tblSales[[#This Row],[Profit]]/tblSales[[#This Row],[Sales Amount]],0)</f>
        <v>0.15755229619360869</v>
      </c>
      <c r="AL59" t="str">
        <f>IF(tblSales[[#This Row],[Discount %]]&lt;=5,"0-5%",
IF(tblSales[[#This Row],[Discount %]]&lt;=10,"5-10%",
IF(tblSales[[#This Row],[Discount %]]&lt;=15,"10-15%",
IF(tblSales[[#This Row],[Discount %]]&lt;=20,"15-20%","20%+"))))</f>
        <v>15-20%</v>
      </c>
    </row>
    <row r="60" spans="1:38">
      <c r="A60" s="2" t="s">
        <v>383</v>
      </c>
      <c r="B60" s="11">
        <v>45574</v>
      </c>
      <c r="C60" s="2" t="s">
        <v>384</v>
      </c>
      <c r="D60" s="2" t="s">
        <v>226</v>
      </c>
      <c r="E60" s="2" t="s">
        <v>385</v>
      </c>
      <c r="F60" s="2" t="s">
        <v>386</v>
      </c>
      <c r="G60" s="2">
        <v>1</v>
      </c>
      <c r="H60" s="2">
        <v>678.49</v>
      </c>
      <c r="I60" s="2">
        <v>25</v>
      </c>
      <c r="J60" s="2">
        <v>169.62</v>
      </c>
      <c r="K60" s="2">
        <v>5</v>
      </c>
      <c r="L60" s="2">
        <v>25.44</v>
      </c>
      <c r="M60" s="2">
        <v>534.30999999999995</v>
      </c>
      <c r="N60" s="2">
        <v>499.31</v>
      </c>
      <c r="O60" s="2">
        <f t="shared" si="0"/>
        <v>9.5599999999999419</v>
      </c>
      <c r="P60" s="2" t="s">
        <v>32</v>
      </c>
      <c r="Q60" s="2" t="str">
        <f t="shared" si="1"/>
        <v>UPI</v>
      </c>
      <c r="R60" s="2" t="s">
        <v>20</v>
      </c>
      <c r="S60" s="2" t="s">
        <v>56</v>
      </c>
      <c r="T60" s="2" t="s">
        <v>387</v>
      </c>
      <c r="U60" s="2" t="s">
        <v>59</v>
      </c>
      <c r="V60" t="str">
        <f>TEXT(tblSales[[#This Row],[Invoice Date]],"mmm")</f>
        <v>Oct</v>
      </c>
      <c r="W60">
        <f>MONTH(tblSales[[#This Row],[Invoice Date]])</f>
        <v>10</v>
      </c>
      <c r="X60">
        <f>YEAR(tblSales[[#This Row],[Invoice Date]])</f>
        <v>2024</v>
      </c>
      <c r="Y60" t="str">
        <f>TEXT(tblSales[[#This Row],[Invoice Date]],"mmm-yyyy")</f>
        <v>Oct-2024</v>
      </c>
      <c r="Z60" t="str">
        <f>_xlfn.XLOOKUP(tblSales[[#This Row],[Product_ID]],Products!$A:$A,Products!$C:$C,"Women Dresses")</f>
        <v>Kids Wear</v>
      </c>
      <c r="AA60" t="str">
        <f>_xlfn.XLOOKUP(tblSales[[#This Row],[Product_ID]],Products!$A:$A,Products!$D:$D,"Unknown")</f>
        <v>Kids Shorts</v>
      </c>
      <c r="AB60" t="str">
        <f>_xlfn.XLOOKUP(tblSales[[#This Row],[Product_ID]],Products!$A:$A,Products!$E:$E,"Unknown")</f>
        <v>Global Desi</v>
      </c>
      <c r="AC60" t="str">
        <f>_xlfn.XLOOKUP(tblSales[[#This Row],[Store_ID]],Stores!$A:$A,Stores!$B:$B,"Unknown")</f>
        <v>TrendMart Bengaluru Standard</v>
      </c>
      <c r="AD60" t="str">
        <f>_xlfn.XLOOKUP(tblSales[[#This Row],[Store_ID]],Stores!$A:$A,Stores!$E:$E,"Unknown")</f>
        <v>South Zone 2</v>
      </c>
      <c r="AE60" t="str">
        <f>_xlfn.XLOOKUP(tblSales[[#This Row],[Customer_ID]],Customers!$A:$A,Customers!$B:$B,"Unknown")</f>
        <v>Indira Naidu</v>
      </c>
      <c r="AF60" t="str">
        <f>_xlfn.XLOOKUP(tblSales[[#This Row],[Customer_ID]],Customers!$A:$A,Customers!$J:$J,"Unknown")</f>
        <v>Gold</v>
      </c>
      <c r="AG60" t="str">
        <f>_xlfn.XLOOKUP(tblSales[[#This Row],[Employee_ID]],Employees!$A:$A,Employees!$B:$B,"Unknown")</f>
        <v>Malini Gowda</v>
      </c>
      <c r="AH60">
        <f>IF(MONTH(tblSales[[#This Row],[Invoice Date]])&gt;=4,MONTH(tblSales[[#This Row],[Invoice Date]]),MONTH(tblSales[[#This Row],[Invoice Date]])+12)</f>
        <v>10</v>
      </c>
      <c r="AI60" s="8">
        <f>DATE(YEAR(tblSales[[#This Row],[Invoice Date]]),MONTH(tblSales[[#This Row],[Invoice Date]]),1)</f>
        <v>45566</v>
      </c>
      <c r="AJ60" t="str">
        <f>_xlfn.XLOOKUP(tblSales[[#This Row],[Product_ID]],Products!$A:$A,Products!$B:$B,"Unknown")</f>
        <v>Global Desi Kids Shorts Charcoal</v>
      </c>
      <c r="AK60" s="9">
        <f>IFERROR(tblSales[[#This Row],[Profit]]/tblSales[[#This Row],[Sales Amount]],0)</f>
        <v>1.7892234844940097E-2</v>
      </c>
      <c r="AL60" t="str">
        <f>IF(tblSales[[#This Row],[Discount %]]&lt;=5,"0-5%",
IF(tblSales[[#This Row],[Discount %]]&lt;=10,"5-10%",
IF(tblSales[[#This Row],[Discount %]]&lt;=15,"10-15%",
IF(tblSales[[#This Row],[Discount %]]&lt;=20,"15-20%","20%+"))))</f>
        <v>20%+</v>
      </c>
    </row>
    <row r="61" spans="1:38">
      <c r="A61" s="2" t="s">
        <v>388</v>
      </c>
      <c r="B61" s="11">
        <v>45714</v>
      </c>
      <c r="C61" s="2" t="s">
        <v>389</v>
      </c>
      <c r="D61" s="2" t="s">
        <v>390</v>
      </c>
      <c r="E61" s="2" t="s">
        <v>304</v>
      </c>
      <c r="F61" s="2" t="s">
        <v>339</v>
      </c>
      <c r="G61" s="2">
        <v>3</v>
      </c>
      <c r="H61" s="2">
        <v>1326.98</v>
      </c>
      <c r="I61" s="2">
        <v>5</v>
      </c>
      <c r="J61" s="2">
        <v>199.05</v>
      </c>
      <c r="K61" s="2">
        <v>12</v>
      </c>
      <c r="L61" s="2">
        <v>453.83</v>
      </c>
      <c r="M61" s="2">
        <v>4235.72</v>
      </c>
      <c r="N61" s="2">
        <v>3220.35</v>
      </c>
      <c r="O61" s="2">
        <f t="shared" si="0"/>
        <v>561.54000000000042</v>
      </c>
      <c r="P61" s="2" t="s">
        <v>27</v>
      </c>
      <c r="Q61" s="2" t="str">
        <f t="shared" si="1"/>
        <v>Cash</v>
      </c>
      <c r="R61" s="2" t="s">
        <v>20</v>
      </c>
      <c r="S61" s="2" t="s">
        <v>56</v>
      </c>
      <c r="T61" s="2" t="s">
        <v>391</v>
      </c>
      <c r="U61" s="2" t="s">
        <v>59</v>
      </c>
      <c r="V61" t="str">
        <f>TEXT(tblSales[[#This Row],[Invoice Date]],"mmm")</f>
        <v>Feb</v>
      </c>
      <c r="W61">
        <f>MONTH(tblSales[[#This Row],[Invoice Date]])</f>
        <v>2</v>
      </c>
      <c r="X61">
        <f>YEAR(tblSales[[#This Row],[Invoice Date]])</f>
        <v>2025</v>
      </c>
      <c r="Y61" t="str">
        <f>TEXT(tblSales[[#This Row],[Invoice Date]],"mmm-yyyy")</f>
        <v>Feb-2025</v>
      </c>
      <c r="Z61" t="str">
        <f>_xlfn.XLOOKUP(tblSales[[#This Row],[Product_ID]],Products!$A:$A,Products!$C:$C,"Women Dresses")</f>
        <v>Women Jeans</v>
      </c>
      <c r="AA61" t="str">
        <f>_xlfn.XLOOKUP(tblSales[[#This Row],[Product_ID]],Products!$A:$A,Products!$D:$D,"Unknown")</f>
        <v>Bootcut</v>
      </c>
      <c r="AB61" t="str">
        <f>_xlfn.XLOOKUP(tblSales[[#This Row],[Product_ID]],Products!$A:$A,Products!$E:$E,"Unknown")</f>
        <v>Biba</v>
      </c>
      <c r="AC61" t="str">
        <f>_xlfn.XLOOKUP(tblSales[[#This Row],[Store_ID]],Stores!$A:$A,Stores!$B:$B,"Unknown")</f>
        <v>TrendMart Thiruvananthapuram High Street</v>
      </c>
      <c r="AD61" t="str">
        <f>_xlfn.XLOOKUP(tblSales[[#This Row],[Store_ID]],Stores!$A:$A,Stores!$E:$E,"Unknown")</f>
        <v>South Zone 1</v>
      </c>
      <c r="AE61" t="str">
        <f>_xlfn.XLOOKUP(tblSales[[#This Row],[Customer_ID]],Customers!$A:$A,Customers!$B:$B,"Unknown")</f>
        <v>Hariharan Menon</v>
      </c>
      <c r="AF61" t="str">
        <f>_xlfn.XLOOKUP(tblSales[[#This Row],[Customer_ID]],Customers!$A:$A,Customers!$J:$J,"Unknown")</f>
        <v>Platinum</v>
      </c>
      <c r="AG61" t="str">
        <f>_xlfn.XLOOKUP(tblSales[[#This Row],[Employee_ID]],Employees!$A:$A,Employees!$B:$B,"Unknown")</f>
        <v>Priya Balasubramaniam</v>
      </c>
      <c r="AH61">
        <f>IF(MONTH(tblSales[[#This Row],[Invoice Date]])&gt;=4,MONTH(tblSales[[#This Row],[Invoice Date]]),MONTH(tblSales[[#This Row],[Invoice Date]])+12)</f>
        <v>14</v>
      </c>
      <c r="AI61" s="8">
        <f>DATE(YEAR(tblSales[[#This Row],[Invoice Date]]),MONTH(tblSales[[#This Row],[Invoice Date]]),1)</f>
        <v>45689</v>
      </c>
      <c r="AJ61" t="str">
        <f>_xlfn.XLOOKUP(tblSales[[#This Row],[Product_ID]],Products!$A:$A,Products!$B:$B,"Unknown")</f>
        <v>Biba Bootcut Maroon</v>
      </c>
      <c r="AK61" s="9">
        <f>IFERROR(tblSales[[#This Row],[Profit]]/tblSales[[#This Row],[Sales Amount]],0)</f>
        <v>0.13257250243170002</v>
      </c>
      <c r="AL61" t="str">
        <f>IF(tblSales[[#This Row],[Discount %]]&lt;=5,"0-5%",
IF(tblSales[[#This Row],[Discount %]]&lt;=10,"5-10%",
IF(tblSales[[#This Row],[Discount %]]&lt;=15,"10-15%",
IF(tblSales[[#This Row],[Discount %]]&lt;=20,"15-20%","20%+"))))</f>
        <v>0-5%</v>
      </c>
    </row>
    <row r="62" spans="1:38">
      <c r="A62" s="2" t="s">
        <v>392</v>
      </c>
      <c r="B62" s="11">
        <v>45431</v>
      </c>
      <c r="C62" s="2" t="s">
        <v>393</v>
      </c>
      <c r="D62" s="2" t="s">
        <v>149</v>
      </c>
      <c r="E62" s="2" t="s">
        <v>394</v>
      </c>
      <c r="F62" s="2" t="s">
        <v>244</v>
      </c>
      <c r="G62" s="2">
        <v>2</v>
      </c>
      <c r="H62" s="2">
        <v>1934.51</v>
      </c>
      <c r="I62" s="2">
        <v>25</v>
      </c>
      <c r="J62" s="2">
        <v>967.25</v>
      </c>
      <c r="K62" s="2">
        <v>12</v>
      </c>
      <c r="L62" s="2">
        <v>348.21</v>
      </c>
      <c r="M62" s="2">
        <v>3249.98</v>
      </c>
      <c r="N62" s="2">
        <v>2799.7</v>
      </c>
      <c r="O62" s="2">
        <f t="shared" si="0"/>
        <v>102.07000000000022</v>
      </c>
      <c r="P62" s="2" t="s">
        <v>32</v>
      </c>
      <c r="Q62" s="2" t="str">
        <f t="shared" si="1"/>
        <v>UPI</v>
      </c>
      <c r="R62" s="2" t="s">
        <v>20</v>
      </c>
      <c r="S62" s="2" t="s">
        <v>56</v>
      </c>
      <c r="T62" s="2" t="s">
        <v>395</v>
      </c>
      <c r="U62" s="2" t="s">
        <v>60</v>
      </c>
      <c r="V62" t="str">
        <f>TEXT(tblSales[[#This Row],[Invoice Date]],"mmm")</f>
        <v>May</v>
      </c>
      <c r="W62">
        <f>MONTH(tblSales[[#This Row],[Invoice Date]])</f>
        <v>5</v>
      </c>
      <c r="X62">
        <f>YEAR(tblSales[[#This Row],[Invoice Date]])</f>
        <v>2024</v>
      </c>
      <c r="Y62" t="str">
        <f>TEXT(tblSales[[#This Row],[Invoice Date]],"mmm-yyyy")</f>
        <v>May-2024</v>
      </c>
      <c r="Z62" t="str">
        <f>_xlfn.XLOOKUP(tblSales[[#This Row],[Product_ID]],Products!$A:$A,Products!$C:$C,"Women Dresses")</f>
        <v>Women Dresses</v>
      </c>
      <c r="AA62" t="str">
        <f>_xlfn.XLOOKUP(tblSales[[#This Row],[Product_ID]],Products!$A:$A,Products!$D:$D,"Unknown")</f>
        <v>Shirt Dress</v>
      </c>
      <c r="AB62" t="str">
        <f>_xlfn.XLOOKUP(tblSales[[#This Row],[Product_ID]],Products!$A:$A,Products!$E:$E,"Unknown")</f>
        <v>Nike</v>
      </c>
      <c r="AC62" t="str">
        <f>_xlfn.XLOOKUP(tblSales[[#This Row],[Store_ID]],Stores!$A:$A,Stores!$B:$B,"Unknown")</f>
        <v>TrendMart Thoothukudi High Street</v>
      </c>
      <c r="AD62" t="str">
        <f>_xlfn.XLOOKUP(tblSales[[#This Row],[Store_ID]],Stores!$A:$A,Stores!$E:$E,"Unknown")</f>
        <v>South Zone 1</v>
      </c>
      <c r="AE62" t="str">
        <f>_xlfn.XLOOKUP(tblSales[[#This Row],[Customer_ID]],Customers!$A:$A,Customers!$B:$B,"Unknown")</f>
        <v>Lakshmi Subramaniam</v>
      </c>
      <c r="AF62" t="str">
        <f>_xlfn.XLOOKUP(tblSales[[#This Row],[Customer_ID]],Customers!$A:$A,Customers!$J:$J,"Unknown")</f>
        <v>Platinum</v>
      </c>
      <c r="AG62" t="str">
        <f>_xlfn.XLOOKUP(tblSales[[#This Row],[Employee_ID]],Employees!$A:$A,Employees!$B:$B,"Unknown")</f>
        <v>Ganapathy Naidu</v>
      </c>
      <c r="AH62">
        <f>IF(MONTH(tblSales[[#This Row],[Invoice Date]])&gt;=4,MONTH(tblSales[[#This Row],[Invoice Date]]),MONTH(tblSales[[#This Row],[Invoice Date]])+12)</f>
        <v>5</v>
      </c>
      <c r="AI62" s="8">
        <f>DATE(YEAR(tblSales[[#This Row],[Invoice Date]]),MONTH(tblSales[[#This Row],[Invoice Date]]),1)</f>
        <v>45413</v>
      </c>
      <c r="AJ62" t="str">
        <f>_xlfn.XLOOKUP(tblSales[[#This Row],[Product_ID]],Products!$A:$A,Products!$B:$B,"Unknown")</f>
        <v>Nike Shirt Dress Peach</v>
      </c>
      <c r="AK62" s="9">
        <f>IFERROR(tblSales[[#This Row],[Profit]]/tblSales[[#This Row],[Sales Amount]],0)</f>
        <v>3.1406347115982322E-2</v>
      </c>
      <c r="AL62" t="str">
        <f>IF(tblSales[[#This Row],[Discount %]]&lt;=5,"0-5%",
IF(tblSales[[#This Row],[Discount %]]&lt;=10,"5-10%",
IF(tblSales[[#This Row],[Discount %]]&lt;=15,"10-15%",
IF(tblSales[[#This Row],[Discount %]]&lt;=20,"15-20%","20%+"))))</f>
        <v>20%+</v>
      </c>
    </row>
    <row r="63" spans="1:38">
      <c r="A63" s="2" t="s">
        <v>396</v>
      </c>
      <c r="B63" s="11">
        <v>45565</v>
      </c>
      <c r="C63" s="2" t="s">
        <v>397</v>
      </c>
      <c r="D63" s="2" t="s">
        <v>398</v>
      </c>
      <c r="E63" s="2" t="s">
        <v>399</v>
      </c>
      <c r="F63" s="2" t="s">
        <v>134</v>
      </c>
      <c r="G63" s="2">
        <v>1</v>
      </c>
      <c r="H63" s="2">
        <v>4970.6000000000004</v>
      </c>
      <c r="I63" s="2">
        <v>5</v>
      </c>
      <c r="J63" s="2">
        <v>248.53</v>
      </c>
      <c r="K63" s="2">
        <v>12</v>
      </c>
      <c r="L63" s="2">
        <v>566.65</v>
      </c>
      <c r="M63" s="2">
        <v>5288.72</v>
      </c>
      <c r="N63" s="2">
        <v>3748.71</v>
      </c>
      <c r="O63" s="2">
        <f t="shared" si="0"/>
        <v>973.36000000000024</v>
      </c>
      <c r="P63" s="2" t="s">
        <v>32</v>
      </c>
      <c r="Q63" s="2" t="str">
        <f t="shared" si="1"/>
        <v>UPI</v>
      </c>
      <c r="R63" s="2" t="s">
        <v>21</v>
      </c>
      <c r="S63" s="2" t="s">
        <v>56</v>
      </c>
      <c r="T63" s="2" t="s">
        <v>400</v>
      </c>
      <c r="U63" s="2" t="s">
        <v>59</v>
      </c>
      <c r="V63" t="str">
        <f>TEXT(tblSales[[#This Row],[Invoice Date]],"mmm")</f>
        <v>Sep</v>
      </c>
      <c r="W63">
        <f>MONTH(tblSales[[#This Row],[Invoice Date]])</f>
        <v>9</v>
      </c>
      <c r="X63">
        <f>YEAR(tblSales[[#This Row],[Invoice Date]])</f>
        <v>2024</v>
      </c>
      <c r="Y63" t="str">
        <f>TEXT(tblSales[[#This Row],[Invoice Date]],"mmm-yyyy")</f>
        <v>Sep-2024</v>
      </c>
      <c r="Z63" t="str">
        <f>_xlfn.XLOOKUP(tblSales[[#This Row],[Product_ID]],Products!$A:$A,Products!$C:$C,"Women Dresses")</f>
        <v>Watches</v>
      </c>
      <c r="AA63" t="str">
        <f>_xlfn.XLOOKUP(tblSales[[#This Row],[Product_ID]],Products!$A:$A,Products!$D:$D,"Unknown")</f>
        <v>Digital Watch</v>
      </c>
      <c r="AB63" t="str">
        <f>_xlfn.XLOOKUP(tblSales[[#This Row],[Product_ID]],Products!$A:$A,Products!$E:$E,"Unknown")</f>
        <v>Bata</v>
      </c>
      <c r="AC63" t="str">
        <f>_xlfn.XLOOKUP(tblSales[[#This Row],[Store_ID]],Stores!$A:$A,Stores!$B:$B,"Unknown")</f>
        <v>TrendMart Salem Outlet</v>
      </c>
      <c r="AD63" t="str">
        <f>_xlfn.XLOOKUP(tblSales[[#This Row],[Store_ID]],Stores!$A:$A,Stores!$E:$E,"Unknown")</f>
        <v>South Zone 1</v>
      </c>
      <c r="AE63" t="str">
        <f>_xlfn.XLOOKUP(tblSales[[#This Row],[Customer_ID]],Customers!$A:$A,Customers!$B:$B,"Unknown")</f>
        <v>Pallavi Natarajan</v>
      </c>
      <c r="AF63" t="str">
        <f>_xlfn.XLOOKUP(tblSales[[#This Row],[Customer_ID]],Customers!$A:$A,Customers!$J:$J,"Unknown")</f>
        <v>Silver</v>
      </c>
      <c r="AG63" t="str">
        <f>_xlfn.XLOOKUP(tblSales[[#This Row],[Employee_ID]],Employees!$A:$A,Employees!$B:$B,"Unknown")</f>
        <v>Chandran Krishnan</v>
      </c>
      <c r="AH63">
        <f>IF(MONTH(tblSales[[#This Row],[Invoice Date]])&gt;=4,MONTH(tblSales[[#This Row],[Invoice Date]]),MONTH(tblSales[[#This Row],[Invoice Date]])+12)</f>
        <v>9</v>
      </c>
      <c r="AI63" s="8">
        <f>DATE(YEAR(tblSales[[#This Row],[Invoice Date]]),MONTH(tblSales[[#This Row],[Invoice Date]]),1)</f>
        <v>45536</v>
      </c>
      <c r="AJ63" t="str">
        <f>_xlfn.XLOOKUP(tblSales[[#This Row],[Product_ID]],Products!$A:$A,Products!$B:$B,"Unknown")</f>
        <v>Bata Digital Watch White</v>
      </c>
      <c r="AK63" s="9">
        <f>IFERROR(tblSales[[#This Row],[Profit]]/tblSales[[#This Row],[Sales Amount]],0)</f>
        <v>0.18404453251448369</v>
      </c>
      <c r="AL63" t="str">
        <f>IF(tblSales[[#This Row],[Discount %]]&lt;=5,"0-5%",
IF(tblSales[[#This Row],[Discount %]]&lt;=10,"5-10%",
IF(tblSales[[#This Row],[Discount %]]&lt;=15,"10-15%",
IF(tblSales[[#This Row],[Discount %]]&lt;=20,"15-20%","20%+"))))</f>
        <v>0-5%</v>
      </c>
    </row>
    <row r="64" spans="1:38">
      <c r="A64" s="2" t="s">
        <v>401</v>
      </c>
      <c r="B64" s="11">
        <v>45573</v>
      </c>
      <c r="C64" s="2" t="s">
        <v>402</v>
      </c>
      <c r="D64" s="2" t="s">
        <v>403</v>
      </c>
      <c r="E64" s="2" t="s">
        <v>404</v>
      </c>
      <c r="F64" s="2" t="s">
        <v>405</v>
      </c>
      <c r="G64" s="2">
        <v>3</v>
      </c>
      <c r="H64" s="2">
        <v>1261.48</v>
      </c>
      <c r="I64" s="2">
        <v>5</v>
      </c>
      <c r="J64" s="2">
        <v>189.22</v>
      </c>
      <c r="K64" s="2">
        <v>12</v>
      </c>
      <c r="L64" s="2">
        <v>431.43</v>
      </c>
      <c r="M64" s="2">
        <v>4026.65</v>
      </c>
      <c r="N64" s="2">
        <v>2735.52</v>
      </c>
      <c r="O64" s="2">
        <f t="shared" si="0"/>
        <v>859.7</v>
      </c>
      <c r="P64" s="2" t="s">
        <v>28</v>
      </c>
      <c r="Q64" s="2" t="str">
        <f t="shared" si="1"/>
        <v>Credit Card</v>
      </c>
      <c r="R64" s="2" t="s">
        <v>20</v>
      </c>
      <c r="S64" s="2" t="s">
        <v>57</v>
      </c>
      <c r="T64" s="2" t="s">
        <v>406</v>
      </c>
      <c r="U64" s="2" t="s">
        <v>59</v>
      </c>
      <c r="V64" t="str">
        <f>TEXT(tblSales[[#This Row],[Invoice Date]],"mmm")</f>
        <v>Oct</v>
      </c>
      <c r="W64">
        <f>MONTH(tblSales[[#This Row],[Invoice Date]])</f>
        <v>10</v>
      </c>
      <c r="X64">
        <f>YEAR(tblSales[[#This Row],[Invoice Date]])</f>
        <v>2024</v>
      </c>
      <c r="Y64" t="str">
        <f>TEXT(tblSales[[#This Row],[Invoice Date]],"mmm-yyyy")</f>
        <v>Oct-2024</v>
      </c>
      <c r="Z64" t="str">
        <f>_xlfn.XLOOKUP(tblSales[[#This Row],[Product_ID]],Products!$A:$A,Products!$C:$C,"Women Dresses")</f>
        <v>Men Trousers</v>
      </c>
      <c r="AA64" t="str">
        <f>_xlfn.XLOOKUP(tblSales[[#This Row],[Product_ID]],Products!$A:$A,Products!$D:$D,"Unknown")</f>
        <v>Formal Trouser</v>
      </c>
      <c r="AB64" t="str">
        <f>_xlfn.XLOOKUP(tblSales[[#This Row],[Product_ID]],Products!$A:$A,Products!$E:$E,"Unknown")</f>
        <v>Louis Philippe</v>
      </c>
      <c r="AC64" t="str">
        <f>_xlfn.XLOOKUP(tblSales[[#This Row],[Store_ID]],Stores!$A:$A,Stores!$B:$B,"Unknown")</f>
        <v>TrendMart Visakhapatnam High Street</v>
      </c>
      <c r="AD64" t="str">
        <f>_xlfn.XLOOKUP(tblSales[[#This Row],[Store_ID]],Stores!$A:$A,Stores!$E:$E,"Unknown")</f>
        <v>South Zone 3</v>
      </c>
      <c r="AE64" t="str">
        <f>_xlfn.XLOOKUP(tblSales[[#This Row],[Customer_ID]],Customers!$A:$A,Customers!$B:$B,"Unknown")</f>
        <v>Dhanya Naicker</v>
      </c>
      <c r="AF64" t="str">
        <f>_xlfn.XLOOKUP(tblSales[[#This Row],[Customer_ID]],Customers!$A:$A,Customers!$J:$J,"Unknown")</f>
        <v>Gold</v>
      </c>
      <c r="AG64" t="str">
        <f>_xlfn.XLOOKUP(tblSales[[#This Row],[Employee_ID]],Employees!$A:$A,Employees!$B:$B,"Unknown")</f>
        <v>Chitra Bhat</v>
      </c>
      <c r="AH64">
        <f>IF(MONTH(tblSales[[#This Row],[Invoice Date]])&gt;=4,MONTH(tblSales[[#This Row],[Invoice Date]]),MONTH(tblSales[[#This Row],[Invoice Date]])+12)</f>
        <v>10</v>
      </c>
      <c r="AI64" s="8">
        <f>DATE(YEAR(tblSales[[#This Row],[Invoice Date]]),MONTH(tblSales[[#This Row],[Invoice Date]]),1)</f>
        <v>45566</v>
      </c>
      <c r="AJ64" t="str">
        <f>_xlfn.XLOOKUP(tblSales[[#This Row],[Product_ID]],Products!$A:$A,Products!$B:$B,"Unknown")</f>
        <v>Louis Philippe Formal Trouser Olive</v>
      </c>
      <c r="AK64" s="9">
        <f>IFERROR(tblSales[[#This Row],[Profit]]/tblSales[[#This Row],[Sales Amount]],0)</f>
        <v>0.21350253933170255</v>
      </c>
      <c r="AL64" t="str">
        <f>IF(tblSales[[#This Row],[Discount %]]&lt;=5,"0-5%",
IF(tblSales[[#This Row],[Discount %]]&lt;=10,"5-10%",
IF(tblSales[[#This Row],[Discount %]]&lt;=15,"10-15%",
IF(tblSales[[#This Row],[Discount %]]&lt;=20,"15-20%","20%+"))))</f>
        <v>0-5%</v>
      </c>
    </row>
    <row r="65" spans="1:38">
      <c r="A65" s="2" t="s">
        <v>407</v>
      </c>
      <c r="B65" s="11">
        <v>45507</v>
      </c>
      <c r="C65" s="2" t="s">
        <v>408</v>
      </c>
      <c r="D65" s="2" t="s">
        <v>409</v>
      </c>
      <c r="E65" s="2" t="s">
        <v>292</v>
      </c>
      <c r="F65" s="2" t="s">
        <v>122</v>
      </c>
      <c r="G65" s="2">
        <v>2</v>
      </c>
      <c r="H65" s="2">
        <v>840.59</v>
      </c>
      <c r="I65" s="2">
        <v>0</v>
      </c>
      <c r="J65" s="2">
        <v>0</v>
      </c>
      <c r="K65" s="2">
        <v>5</v>
      </c>
      <c r="L65" s="2">
        <v>84.06</v>
      </c>
      <c r="M65" s="2">
        <v>1765.24</v>
      </c>
      <c r="N65" s="2">
        <v>1142.18</v>
      </c>
      <c r="O65" s="2">
        <f t="shared" si="0"/>
        <v>539</v>
      </c>
      <c r="P65" s="2" t="s">
        <v>32</v>
      </c>
      <c r="Q65" s="2" t="str">
        <f t="shared" si="1"/>
        <v>UPI</v>
      </c>
      <c r="R65" s="2" t="s">
        <v>21</v>
      </c>
      <c r="S65" s="2" t="s">
        <v>56</v>
      </c>
      <c r="T65" s="2" t="s">
        <v>410</v>
      </c>
      <c r="U65" s="2" t="s">
        <v>60</v>
      </c>
      <c r="V65" t="str">
        <f>TEXT(tblSales[[#This Row],[Invoice Date]],"mmm")</f>
        <v>Aug</v>
      </c>
      <c r="W65">
        <f>MONTH(tblSales[[#This Row],[Invoice Date]])</f>
        <v>8</v>
      </c>
      <c r="X65">
        <f>YEAR(tblSales[[#This Row],[Invoice Date]])</f>
        <v>2024</v>
      </c>
      <c r="Y65" t="str">
        <f>TEXT(tblSales[[#This Row],[Invoice Date]],"mmm-yyyy")</f>
        <v>Aug-2024</v>
      </c>
      <c r="Z65" t="str">
        <f>_xlfn.XLOOKUP(tblSales[[#This Row],[Product_ID]],Products!$A:$A,Products!$C:$C,"Women Dresses")</f>
        <v>Women Kurtis</v>
      </c>
      <c r="AA65" t="str">
        <f>_xlfn.XLOOKUP(tblSales[[#This Row],[Product_ID]],Products!$A:$A,Products!$D:$D,"Unknown")</f>
        <v>Straight Kurti</v>
      </c>
      <c r="AB65" t="str">
        <f>_xlfn.XLOOKUP(tblSales[[#This Row],[Product_ID]],Products!$A:$A,Products!$E:$E,"Unknown")</f>
        <v>Fabindia</v>
      </c>
      <c r="AC65" t="str">
        <f>_xlfn.XLOOKUP(tblSales[[#This Row],[Store_ID]],Stores!$A:$A,Stores!$B:$B,"Unknown")</f>
        <v>TrendMart Kozhikode High Street</v>
      </c>
      <c r="AD65" t="str">
        <f>_xlfn.XLOOKUP(tblSales[[#This Row],[Store_ID]],Stores!$A:$A,Stores!$E:$E,"Unknown")</f>
        <v>South Zone 1</v>
      </c>
      <c r="AE65" t="str">
        <f>_xlfn.XLOOKUP(tblSales[[#This Row],[Customer_ID]],Customers!$A:$A,Customers!$B:$B,"Unknown")</f>
        <v>Tejaswini Murthy</v>
      </c>
      <c r="AF65" t="str">
        <f>_xlfn.XLOOKUP(tblSales[[#This Row],[Customer_ID]],Customers!$A:$A,Customers!$J:$J,"Unknown")</f>
        <v>Regular</v>
      </c>
      <c r="AG65" t="str">
        <f>_xlfn.XLOOKUP(tblSales[[#This Row],[Employee_ID]],Employees!$A:$A,Employees!$B:$B,"Unknown")</f>
        <v>Rahul Krishnan</v>
      </c>
      <c r="AH65">
        <f>IF(MONTH(tblSales[[#This Row],[Invoice Date]])&gt;=4,MONTH(tblSales[[#This Row],[Invoice Date]]),MONTH(tblSales[[#This Row],[Invoice Date]])+12)</f>
        <v>8</v>
      </c>
      <c r="AI65" s="8">
        <f>DATE(YEAR(tblSales[[#This Row],[Invoice Date]]),MONTH(tblSales[[#This Row],[Invoice Date]]),1)</f>
        <v>45505</v>
      </c>
      <c r="AJ65" t="str">
        <f>_xlfn.XLOOKUP(tblSales[[#This Row],[Product_ID]],Products!$A:$A,Products!$B:$B,"Unknown")</f>
        <v>Fabindia Straight Kurti Olive</v>
      </c>
      <c r="AK65" s="9">
        <f>IFERROR(tblSales[[#This Row],[Profit]]/tblSales[[#This Row],[Sales Amount]],0)</f>
        <v>0.30534091681584374</v>
      </c>
      <c r="AL65" t="str">
        <f>IF(tblSales[[#This Row],[Discount %]]&lt;=5,"0-5%",
IF(tblSales[[#This Row],[Discount %]]&lt;=10,"5-10%",
IF(tblSales[[#This Row],[Discount %]]&lt;=15,"10-15%",
IF(tblSales[[#This Row],[Discount %]]&lt;=20,"15-20%","20%+"))))</f>
        <v>0-5%</v>
      </c>
    </row>
    <row r="66" spans="1:38">
      <c r="A66" s="2" t="s">
        <v>411</v>
      </c>
      <c r="B66" s="11">
        <v>45683</v>
      </c>
      <c r="C66" s="2" t="s">
        <v>225</v>
      </c>
      <c r="D66" s="2" t="s">
        <v>412</v>
      </c>
      <c r="E66" s="2" t="s">
        <v>413</v>
      </c>
      <c r="F66" s="2" t="s">
        <v>92</v>
      </c>
      <c r="G66" s="2">
        <v>1</v>
      </c>
      <c r="H66" s="2">
        <v>893.2</v>
      </c>
      <c r="I66" s="2">
        <v>25</v>
      </c>
      <c r="J66" s="2">
        <v>223.3</v>
      </c>
      <c r="K66" s="2">
        <v>5</v>
      </c>
      <c r="L66" s="2">
        <v>33.49</v>
      </c>
      <c r="M66" s="2">
        <v>703.39</v>
      </c>
      <c r="N66" s="2">
        <v>568.05999999999995</v>
      </c>
      <c r="O66" s="2">
        <f>(M66-N66-L66)</f>
        <v>101.84000000000003</v>
      </c>
      <c r="P66" s="2" t="s">
        <v>27</v>
      </c>
      <c r="Q66" s="2" t="str">
        <f t="shared" ref="Q66:Q129" si="2">TRIM(CLEAN(P66))</f>
        <v>Cash</v>
      </c>
      <c r="R66" s="2" t="s">
        <v>20</v>
      </c>
      <c r="S66" s="2" t="s">
        <v>56</v>
      </c>
      <c r="T66" s="2" t="s">
        <v>414</v>
      </c>
      <c r="U66" s="2" t="s">
        <v>60</v>
      </c>
      <c r="V66" t="str">
        <f>TEXT(tblSales[[#This Row],[Invoice Date]],"mmm")</f>
        <v>Jan</v>
      </c>
      <c r="W66">
        <f>MONTH(tblSales[[#This Row],[Invoice Date]])</f>
        <v>1</v>
      </c>
      <c r="X66">
        <f>YEAR(tblSales[[#This Row],[Invoice Date]])</f>
        <v>2025</v>
      </c>
      <c r="Y66" t="str">
        <f>TEXT(tblSales[[#This Row],[Invoice Date]],"mmm-yyyy")</f>
        <v>Jan-2025</v>
      </c>
      <c r="Z66" t="str">
        <f>_xlfn.XLOOKUP(tblSales[[#This Row],[Product_ID]],Products!$A:$A,Products!$C:$C,"Women Dresses")</f>
        <v>Women Kurtis</v>
      </c>
      <c r="AA66" t="str">
        <f>_xlfn.XLOOKUP(tblSales[[#This Row],[Product_ID]],Products!$A:$A,Products!$D:$D,"Unknown")</f>
        <v>Anarkali Kurti</v>
      </c>
      <c r="AB66" t="str">
        <f>_xlfn.XLOOKUP(tblSales[[#This Row],[Product_ID]],Products!$A:$A,Products!$E:$E,"Unknown")</f>
        <v>Libas</v>
      </c>
      <c r="AC66" t="str">
        <f>_xlfn.XLOOKUP(tblSales[[#This Row],[Store_ID]],Stores!$A:$A,Stores!$B:$B,"Unknown")</f>
        <v>TrendMart Thiruvananthapuram High Street</v>
      </c>
      <c r="AD66" t="str">
        <f>_xlfn.XLOOKUP(tblSales[[#This Row],[Store_ID]],Stores!$A:$A,Stores!$E:$E,"Unknown")</f>
        <v>South Zone 1</v>
      </c>
      <c r="AE66" t="str">
        <f>_xlfn.XLOOKUP(tblSales[[#This Row],[Customer_ID]],Customers!$A:$A,Customers!$B:$B,"Unknown")</f>
        <v>Haritha Chettiar</v>
      </c>
      <c r="AF66" t="str">
        <f>_xlfn.XLOOKUP(tblSales[[#This Row],[Customer_ID]],Customers!$A:$A,Customers!$J:$J,"Unknown")</f>
        <v>Regular</v>
      </c>
      <c r="AG66" t="str">
        <f>_xlfn.XLOOKUP(tblSales[[#This Row],[Employee_ID]],Employees!$A:$A,Employees!$B:$B,"Unknown")</f>
        <v>Manoj Ramachandran</v>
      </c>
      <c r="AH66">
        <f>IF(MONTH(tblSales[[#This Row],[Invoice Date]])&gt;=4,MONTH(tblSales[[#This Row],[Invoice Date]]),MONTH(tblSales[[#This Row],[Invoice Date]])+12)</f>
        <v>13</v>
      </c>
      <c r="AI66" s="8">
        <f>DATE(YEAR(tblSales[[#This Row],[Invoice Date]]),MONTH(tblSales[[#This Row],[Invoice Date]]),1)</f>
        <v>45658</v>
      </c>
      <c r="AJ66" t="str">
        <f>_xlfn.XLOOKUP(tblSales[[#This Row],[Product_ID]],Products!$A:$A,Products!$B:$B,"Unknown")</f>
        <v>Westside Cap Beige</v>
      </c>
      <c r="AK66" s="9">
        <f>IFERROR(tblSales[[#This Row],[Profit]]/tblSales[[#This Row],[Sales Amount]],0)</f>
        <v>0.14478454342541128</v>
      </c>
      <c r="AL66" t="str">
        <f>IF(tblSales[[#This Row],[Discount %]]&lt;=5,"0-5%",
IF(tblSales[[#This Row],[Discount %]]&lt;=10,"5-10%",
IF(tblSales[[#This Row],[Discount %]]&lt;=15,"10-15%",
IF(tblSales[[#This Row],[Discount %]]&lt;=20,"15-20%","20%+"))))</f>
        <v>20%+</v>
      </c>
    </row>
    <row r="67" spans="1:38">
      <c r="A67" s="2" t="s">
        <v>415</v>
      </c>
      <c r="B67" s="11">
        <v>45596</v>
      </c>
      <c r="C67" s="2" t="s">
        <v>416</v>
      </c>
      <c r="D67" s="2" t="s">
        <v>149</v>
      </c>
      <c r="E67" s="2" t="s">
        <v>115</v>
      </c>
      <c r="F67" s="2" t="s">
        <v>122</v>
      </c>
      <c r="G67" s="2">
        <v>2</v>
      </c>
      <c r="H67" s="2">
        <v>1667.74</v>
      </c>
      <c r="I67" s="2">
        <v>0</v>
      </c>
      <c r="J67" s="2">
        <v>0</v>
      </c>
      <c r="K67" s="2">
        <v>12</v>
      </c>
      <c r="L67" s="2">
        <v>400.26</v>
      </c>
      <c r="M67" s="2">
        <v>3735.74</v>
      </c>
      <c r="N67" s="2">
        <v>2799.7</v>
      </c>
      <c r="O67" s="2">
        <f>(M67-N67-L67)</f>
        <v>535.78</v>
      </c>
      <c r="P67" s="2" t="s">
        <v>28</v>
      </c>
      <c r="Q67" s="2" t="str">
        <f t="shared" si="2"/>
        <v>Credit Card</v>
      </c>
      <c r="R67" s="2" t="s">
        <v>21</v>
      </c>
      <c r="S67" s="2" t="s">
        <v>56</v>
      </c>
      <c r="T67" s="2" t="s">
        <v>417</v>
      </c>
      <c r="U67" s="2" t="s">
        <v>59</v>
      </c>
      <c r="V67" t="str">
        <f>TEXT(tblSales[[#This Row],[Invoice Date]],"mmm")</f>
        <v>Oct</v>
      </c>
      <c r="W67">
        <f>MONTH(tblSales[[#This Row],[Invoice Date]])</f>
        <v>10</v>
      </c>
      <c r="X67">
        <f>YEAR(tblSales[[#This Row],[Invoice Date]])</f>
        <v>2024</v>
      </c>
      <c r="Y67" t="str">
        <f>TEXT(tblSales[[#This Row],[Invoice Date]],"mmm-yyyy")</f>
        <v>Oct-2024</v>
      </c>
      <c r="Z67" t="str">
        <f>_xlfn.XLOOKUP(tblSales[[#This Row],[Product_ID]],Products!$A:$A,Products!$C:$C,"Women Dresses")</f>
        <v>Women Dresses</v>
      </c>
      <c r="AA67" t="str">
        <f>_xlfn.XLOOKUP(tblSales[[#This Row],[Product_ID]],Products!$A:$A,Products!$D:$D,"Unknown")</f>
        <v>Shirt Dress</v>
      </c>
      <c r="AB67" t="str">
        <f>_xlfn.XLOOKUP(tblSales[[#This Row],[Product_ID]],Products!$A:$A,Products!$E:$E,"Unknown")</f>
        <v>Nike</v>
      </c>
      <c r="AC67" t="str">
        <f>_xlfn.XLOOKUP(tblSales[[#This Row],[Store_ID]],Stores!$A:$A,Stores!$B:$B,"Unknown")</f>
        <v>TrendMart Thoothukudi Flagship</v>
      </c>
      <c r="AD67" t="str">
        <f>_xlfn.XLOOKUP(tblSales[[#This Row],[Store_ID]],Stores!$A:$A,Stores!$E:$E,"Unknown")</f>
        <v>South Zone 1</v>
      </c>
      <c r="AE67" t="str">
        <f>_xlfn.XLOOKUP(tblSales[[#This Row],[Customer_ID]],Customers!$A:$A,Customers!$B:$B,"Unknown")</f>
        <v>Dinesh Bhat</v>
      </c>
      <c r="AF67" t="str">
        <f>_xlfn.XLOOKUP(tblSales[[#This Row],[Customer_ID]],Customers!$A:$A,Customers!$J:$J,"Unknown")</f>
        <v>Regular</v>
      </c>
      <c r="AG67" t="str">
        <f>_xlfn.XLOOKUP(tblSales[[#This Row],[Employee_ID]],Employees!$A:$A,Employees!$B:$B,"Unknown")</f>
        <v>Rahul Krishnan</v>
      </c>
      <c r="AH67">
        <f>IF(MONTH(tblSales[[#This Row],[Invoice Date]])&gt;=4,MONTH(tblSales[[#This Row],[Invoice Date]]),MONTH(tblSales[[#This Row],[Invoice Date]])+12)</f>
        <v>10</v>
      </c>
      <c r="AI67" s="8">
        <f>DATE(YEAR(tblSales[[#This Row],[Invoice Date]]),MONTH(tblSales[[#This Row],[Invoice Date]]),1)</f>
        <v>45566</v>
      </c>
      <c r="AJ67" t="str">
        <f>_xlfn.XLOOKUP(tblSales[[#This Row],[Product_ID]],Products!$A:$A,Products!$B:$B,"Unknown")</f>
        <v>Nike Shirt Dress Peach</v>
      </c>
      <c r="AK67" s="9">
        <f>IFERROR(tblSales[[#This Row],[Profit]]/tblSales[[#This Row],[Sales Amount]],0)</f>
        <v>0.14342004529223126</v>
      </c>
      <c r="AL67" t="str">
        <f>IF(tblSales[[#This Row],[Discount %]]&lt;=5,"0-5%",
IF(tblSales[[#This Row],[Discount %]]&lt;=10,"5-10%",
IF(tblSales[[#This Row],[Discount %]]&lt;=15,"10-15%",
IF(tblSales[[#This Row],[Discount %]]&lt;=20,"15-20%","20%+"))))</f>
        <v>0-5%</v>
      </c>
    </row>
    <row r="68" spans="1:38">
      <c r="A68" s="2" t="s">
        <v>418</v>
      </c>
      <c r="B68" s="11">
        <v>45622</v>
      </c>
      <c r="C68" s="2" t="s">
        <v>419</v>
      </c>
      <c r="D68" s="2" t="s">
        <v>313</v>
      </c>
      <c r="E68" s="2" t="s">
        <v>420</v>
      </c>
      <c r="F68" s="2" t="s">
        <v>238</v>
      </c>
      <c r="G68" s="2">
        <v>1</v>
      </c>
      <c r="H68" s="2">
        <v>640.02</v>
      </c>
      <c r="I68" s="2">
        <v>25</v>
      </c>
      <c r="J68" s="2">
        <v>160</v>
      </c>
      <c r="K68" s="2">
        <v>5</v>
      </c>
      <c r="L68" s="2">
        <v>24</v>
      </c>
      <c r="M68" s="2">
        <v>504.02</v>
      </c>
      <c r="N68" s="2">
        <v>413.39</v>
      </c>
      <c r="O68" s="2">
        <f>(M68-N68-L68)</f>
        <v>66.63</v>
      </c>
      <c r="P68" s="2" t="s">
        <v>27</v>
      </c>
      <c r="Q68" s="2" t="str">
        <f t="shared" si="2"/>
        <v>Cash</v>
      </c>
      <c r="R68" s="2" t="s">
        <v>21</v>
      </c>
      <c r="S68" s="2" t="s">
        <v>56</v>
      </c>
      <c r="T68" s="2" t="s">
        <v>421</v>
      </c>
      <c r="U68" s="2" t="s">
        <v>59</v>
      </c>
      <c r="V68" t="str">
        <f>TEXT(tblSales[[#This Row],[Invoice Date]],"mmm")</f>
        <v>Nov</v>
      </c>
      <c r="W68">
        <f>MONTH(tblSales[[#This Row],[Invoice Date]])</f>
        <v>11</v>
      </c>
      <c r="X68">
        <f>YEAR(tblSales[[#This Row],[Invoice Date]])</f>
        <v>2024</v>
      </c>
      <c r="Y68" t="str">
        <f>TEXT(tblSales[[#This Row],[Invoice Date]],"mmm-yyyy")</f>
        <v>Nov-2024</v>
      </c>
      <c r="Z68" t="str">
        <f>_xlfn.XLOOKUP(tblSales[[#This Row],[Product_ID]],Products!$A:$A,Products!$C:$C,"Women Dresses")</f>
        <v>Kids Wear</v>
      </c>
      <c r="AA68" t="str">
        <f>_xlfn.XLOOKUP(tblSales[[#This Row],[Product_ID]],Products!$A:$A,Products!$D:$D,"Unknown")</f>
        <v>Kids T-Shirt</v>
      </c>
      <c r="AB68" t="str">
        <f>_xlfn.XLOOKUP(tblSales[[#This Row],[Product_ID]],Products!$A:$A,Products!$E:$E,"Unknown")</f>
        <v>Jack &amp; Jones</v>
      </c>
      <c r="AC68" t="str">
        <f>_xlfn.XLOOKUP(tblSales[[#This Row],[Store_ID]],Stores!$A:$A,Stores!$B:$B,"Unknown")</f>
        <v>TrendMart Hubballi Standard</v>
      </c>
      <c r="AD68" t="str">
        <f>_xlfn.XLOOKUP(tblSales[[#This Row],[Store_ID]],Stores!$A:$A,Stores!$E:$E,"Unknown")</f>
        <v>South Zone 2</v>
      </c>
      <c r="AE68" t="str">
        <f>_xlfn.XLOOKUP(tblSales[[#This Row],[Customer_ID]],Customers!$A:$A,Customers!$B:$B,"Unknown")</f>
        <v>Pandian Venkatesan</v>
      </c>
      <c r="AF68" t="str">
        <f>_xlfn.XLOOKUP(tblSales[[#This Row],[Customer_ID]],Customers!$A:$A,Customers!$J:$J,"Unknown")</f>
        <v>Silver</v>
      </c>
      <c r="AG68" t="str">
        <f>_xlfn.XLOOKUP(tblSales[[#This Row],[Employee_ID]],Employees!$A:$A,Employees!$B:$B,"Unknown")</f>
        <v>Dhruv Mishra</v>
      </c>
      <c r="AH68">
        <f>IF(MONTH(tblSales[[#This Row],[Invoice Date]])&gt;=4,MONTH(tblSales[[#This Row],[Invoice Date]]),MONTH(tblSales[[#This Row],[Invoice Date]])+12)</f>
        <v>11</v>
      </c>
      <c r="AI68" s="8">
        <f>DATE(YEAR(tblSales[[#This Row],[Invoice Date]]),MONTH(tblSales[[#This Row],[Invoice Date]]),1)</f>
        <v>45597</v>
      </c>
      <c r="AJ68" t="str">
        <f>_xlfn.XLOOKUP(tblSales[[#This Row],[Product_ID]],Products!$A:$A,Products!$B:$B,"Unknown")</f>
        <v>Sonata Girls Frock Cream</v>
      </c>
      <c r="AK68" s="9">
        <f>IFERROR(tblSales[[#This Row],[Profit]]/tblSales[[#This Row],[Sales Amount]],0)</f>
        <v>0.13219713503432404</v>
      </c>
      <c r="AL68" t="str">
        <f>IF(tblSales[[#This Row],[Discount %]]&lt;=5,"0-5%",
IF(tblSales[[#This Row],[Discount %]]&lt;=10,"5-10%",
IF(tblSales[[#This Row],[Discount %]]&lt;=15,"10-15%",
IF(tblSales[[#This Row],[Discount %]]&lt;=20,"15-20%","20%+"))))</f>
        <v>20%+</v>
      </c>
    </row>
    <row r="69" spans="1:38">
      <c r="A69" s="12" t="s">
        <v>422</v>
      </c>
      <c r="B69" s="13">
        <v>45541</v>
      </c>
      <c r="C69" s="12" t="s">
        <v>423</v>
      </c>
      <c r="D69" s="12" t="s">
        <v>424</v>
      </c>
      <c r="E69" s="12" t="s">
        <v>258</v>
      </c>
      <c r="F69" s="12" t="s">
        <v>210</v>
      </c>
      <c r="G69" s="12">
        <v>0</v>
      </c>
      <c r="H69" s="12">
        <v>924.29</v>
      </c>
      <c r="I69" s="12">
        <v>0</v>
      </c>
      <c r="J69" s="12">
        <v>0</v>
      </c>
      <c r="K69" s="12">
        <v>5</v>
      </c>
      <c r="L69" s="12">
        <v>0</v>
      </c>
      <c r="M69" s="12">
        <v>0</v>
      </c>
      <c r="N69" s="12">
        <v>0</v>
      </c>
      <c r="O69" s="12">
        <v>0</v>
      </c>
      <c r="P69" s="12" t="s">
        <v>30</v>
      </c>
      <c r="Q69" s="12" t="str">
        <f t="shared" si="2"/>
        <v>EMI</v>
      </c>
      <c r="R69" s="12" t="s">
        <v>21</v>
      </c>
      <c r="S69" s="12" t="s">
        <v>56</v>
      </c>
      <c r="T69" s="12" t="s">
        <v>425</v>
      </c>
      <c r="U69" s="12" t="s">
        <v>59</v>
      </c>
      <c r="V69" t="str">
        <f>TEXT(tblSales[[#This Row],[Invoice Date]],"mmm")</f>
        <v>Sep</v>
      </c>
      <c r="W69">
        <f>MONTH(tblSales[[#This Row],[Invoice Date]])</f>
        <v>9</v>
      </c>
      <c r="X69">
        <f>YEAR(tblSales[[#This Row],[Invoice Date]])</f>
        <v>2024</v>
      </c>
      <c r="Y69" t="str">
        <f>TEXT(tblSales[[#This Row],[Invoice Date]],"mmm-yyyy")</f>
        <v>Sep-2024</v>
      </c>
      <c r="Z69" t="str">
        <f>_xlfn.XLOOKUP(tblSales[[#This Row],[Product_ID]],Products!$A:$A,Products!$C:$C,"Women Dresses")</f>
        <v>Women Dresses</v>
      </c>
      <c r="AA69" t="str">
        <f>_xlfn.XLOOKUP(tblSales[[#This Row],[Product_ID]],Products!$A:$A,Products!$D:$D,"Unknown")</f>
        <v>Maxi Dress</v>
      </c>
      <c r="AB69" t="str">
        <f>_xlfn.XLOOKUP(tblSales[[#This Row],[Product_ID]],Products!$A:$A,Products!$E:$E,"Unknown")</f>
        <v>Jack &amp; Jones</v>
      </c>
      <c r="AC69" t="str">
        <f>_xlfn.XLOOKUP(tblSales[[#This Row],[Store_ID]],Stores!$A:$A,Stores!$B:$B,"Unknown")</f>
        <v>TrendMart Guntur Outlet</v>
      </c>
      <c r="AD69" t="str">
        <f>_xlfn.XLOOKUP(tblSales[[#This Row],[Store_ID]],Stores!$A:$A,Stores!$E:$E,"Unknown")</f>
        <v>South Zone 3</v>
      </c>
      <c r="AE69" t="str">
        <f>_xlfn.XLOOKUP(tblSales[[#This Row],[Customer_ID]],Customers!$A:$A,Customers!$B:$B,"Unknown")</f>
        <v>Feroz Naicker</v>
      </c>
      <c r="AF69" t="str">
        <f>_xlfn.XLOOKUP(tblSales[[#This Row],[Customer_ID]],Customers!$A:$A,Customers!$J:$J,"Unknown")</f>
        <v>Silver</v>
      </c>
      <c r="AG69" t="str">
        <f>_xlfn.XLOOKUP(tblSales[[#This Row],[Employee_ID]],Employees!$A:$A,Employees!$B:$B,"Unknown")</f>
        <v>Rani Mishra</v>
      </c>
      <c r="AH69">
        <f>IF(MONTH(tblSales[[#This Row],[Invoice Date]])&gt;=4,MONTH(tblSales[[#This Row],[Invoice Date]]),MONTH(tblSales[[#This Row],[Invoice Date]])+12)</f>
        <v>9</v>
      </c>
      <c r="AI69" s="8">
        <f>DATE(YEAR(tblSales[[#This Row],[Invoice Date]]),MONTH(tblSales[[#This Row],[Invoice Date]]),1)</f>
        <v>45536</v>
      </c>
      <c r="AJ69" t="str">
        <f>_xlfn.XLOOKUP(tblSales[[#This Row],[Product_ID]],Products!$A:$A,Products!$B:$B,"Unknown")</f>
        <v>Jack &amp; Jones Maxi Dress Maroon</v>
      </c>
      <c r="AK69" s="9">
        <f>IFERROR(tblSales[[#This Row],[Profit]]/tblSales[[#This Row],[Sales Amount]],0)</f>
        <v>0</v>
      </c>
      <c r="AL69" t="str">
        <f>IF(tblSales[[#This Row],[Discount %]]&lt;=5,"0-5%",
IF(tblSales[[#This Row],[Discount %]]&lt;=10,"5-10%",
IF(tblSales[[#This Row],[Discount %]]&lt;=15,"10-15%",
IF(tblSales[[#This Row],[Discount %]]&lt;=20,"15-20%","20%+"))))</f>
        <v>0-5%</v>
      </c>
    </row>
    <row r="70" spans="1:38">
      <c r="A70" s="2" t="s">
        <v>426</v>
      </c>
      <c r="B70" s="11">
        <v>45622</v>
      </c>
      <c r="C70" s="2" t="s">
        <v>427</v>
      </c>
      <c r="D70" s="2" t="s">
        <v>149</v>
      </c>
      <c r="E70" s="2" t="s">
        <v>198</v>
      </c>
      <c r="F70" s="2" t="s">
        <v>122</v>
      </c>
      <c r="G70" s="2">
        <v>2</v>
      </c>
      <c r="H70" s="2">
        <v>1714.04</v>
      </c>
      <c r="I70" s="2">
        <v>10</v>
      </c>
      <c r="J70" s="2">
        <v>342.81</v>
      </c>
      <c r="K70" s="2">
        <v>12</v>
      </c>
      <c r="L70" s="2">
        <v>370.23</v>
      </c>
      <c r="M70" s="2">
        <v>3455.5</v>
      </c>
      <c r="N70" s="2">
        <v>2799.7</v>
      </c>
      <c r="O70" s="2">
        <f>(M70-N70-L70)</f>
        <v>285.57000000000016</v>
      </c>
      <c r="P70" s="2" t="s">
        <v>27</v>
      </c>
      <c r="Q70" s="2" t="str">
        <f t="shared" si="2"/>
        <v>Cash</v>
      </c>
      <c r="R70" s="2" t="s">
        <v>21</v>
      </c>
      <c r="S70" s="2" t="s">
        <v>56</v>
      </c>
      <c r="T70" s="2" t="s">
        <v>428</v>
      </c>
      <c r="U70" s="2" t="s">
        <v>59</v>
      </c>
      <c r="V70" t="str">
        <f>TEXT(tblSales[[#This Row],[Invoice Date]],"mmm")</f>
        <v>Nov</v>
      </c>
      <c r="W70">
        <f>MONTH(tblSales[[#This Row],[Invoice Date]])</f>
        <v>11</v>
      </c>
      <c r="X70">
        <f>YEAR(tblSales[[#This Row],[Invoice Date]])</f>
        <v>2024</v>
      </c>
      <c r="Y70" t="str">
        <f>TEXT(tblSales[[#This Row],[Invoice Date]],"mmm-yyyy")</f>
        <v>Nov-2024</v>
      </c>
      <c r="Z70" t="str">
        <f>_xlfn.XLOOKUP(tblSales[[#This Row],[Product_ID]],Products!$A:$A,Products!$C:$C,"Women Dresses")</f>
        <v>Women Dresses</v>
      </c>
      <c r="AA70" t="str">
        <f>_xlfn.XLOOKUP(tblSales[[#This Row],[Product_ID]],Products!$A:$A,Products!$D:$D,"Unknown")</f>
        <v>Shirt Dress</v>
      </c>
      <c r="AB70" t="str">
        <f>_xlfn.XLOOKUP(tblSales[[#This Row],[Product_ID]],Products!$A:$A,Products!$E:$E,"Unknown")</f>
        <v>Nike</v>
      </c>
      <c r="AC70" t="str">
        <f>_xlfn.XLOOKUP(tblSales[[#This Row],[Store_ID]],Stores!$A:$A,Stores!$B:$B,"Unknown")</f>
        <v>TrendMart Warangal High Street</v>
      </c>
      <c r="AD70" t="str">
        <f>_xlfn.XLOOKUP(tblSales[[#This Row],[Store_ID]],Stores!$A:$A,Stores!$E:$E,"Unknown")</f>
        <v>South Zone 2</v>
      </c>
      <c r="AE70" t="str">
        <f>_xlfn.XLOOKUP(tblSales[[#This Row],[Customer_ID]],Customers!$A:$A,Customers!$B:$B,"Unknown")</f>
        <v>Malathi Shetty</v>
      </c>
      <c r="AF70" t="str">
        <f>_xlfn.XLOOKUP(tblSales[[#This Row],[Customer_ID]],Customers!$A:$A,Customers!$J:$J,"Unknown")</f>
        <v>Silver</v>
      </c>
      <c r="AG70" t="str">
        <f>_xlfn.XLOOKUP(tblSales[[#This Row],[Employee_ID]],Employees!$A:$A,Employees!$B:$B,"Unknown")</f>
        <v>Rahul Krishnan</v>
      </c>
      <c r="AH70">
        <f>IF(MONTH(tblSales[[#This Row],[Invoice Date]])&gt;=4,MONTH(tblSales[[#This Row],[Invoice Date]]),MONTH(tblSales[[#This Row],[Invoice Date]])+12)</f>
        <v>11</v>
      </c>
      <c r="AI70" s="8">
        <f>DATE(YEAR(tblSales[[#This Row],[Invoice Date]]),MONTH(tblSales[[#This Row],[Invoice Date]]),1)</f>
        <v>45597</v>
      </c>
      <c r="AJ70" t="str">
        <f>_xlfn.XLOOKUP(tblSales[[#This Row],[Product_ID]],Products!$A:$A,Products!$B:$B,"Unknown")</f>
        <v>Nike Shirt Dress Peach</v>
      </c>
      <c r="AK70" s="9">
        <f>IFERROR(tblSales[[#This Row],[Profit]]/tblSales[[#This Row],[Sales Amount]],0)</f>
        <v>8.2642164665026815E-2</v>
      </c>
      <c r="AL70" t="str">
        <f>IF(tblSales[[#This Row],[Discount %]]&lt;=5,"0-5%",
IF(tblSales[[#This Row],[Discount %]]&lt;=10,"5-10%",
IF(tblSales[[#This Row],[Discount %]]&lt;=15,"10-15%",
IF(tblSales[[#This Row],[Discount %]]&lt;=20,"15-20%","20%+"))))</f>
        <v>5-10%</v>
      </c>
    </row>
    <row r="71" spans="1:38">
      <c r="A71" s="2" t="s">
        <v>429</v>
      </c>
      <c r="B71" s="11">
        <v>45620</v>
      </c>
      <c r="C71" s="2" t="s">
        <v>430</v>
      </c>
      <c r="D71" s="2" t="s">
        <v>431</v>
      </c>
      <c r="E71" s="2" t="s">
        <v>432</v>
      </c>
      <c r="F71" s="2" t="s">
        <v>128</v>
      </c>
      <c r="G71" s="2">
        <v>3</v>
      </c>
      <c r="H71" s="2">
        <v>1579.45</v>
      </c>
      <c r="I71" s="2">
        <v>15</v>
      </c>
      <c r="J71" s="2">
        <v>710.75</v>
      </c>
      <c r="K71" s="2">
        <v>12</v>
      </c>
      <c r="L71" s="2">
        <v>483.31</v>
      </c>
      <c r="M71" s="2">
        <v>4510.91</v>
      </c>
      <c r="N71" s="2">
        <v>3146.13</v>
      </c>
      <c r="O71" s="2">
        <f>(M71-N71-L71)</f>
        <v>881.4699999999998</v>
      </c>
      <c r="P71" s="2" t="s">
        <v>29</v>
      </c>
      <c r="Q71" s="2" t="str">
        <f t="shared" si="2"/>
        <v>Debit Card</v>
      </c>
      <c r="R71" s="2" t="s">
        <v>21</v>
      </c>
      <c r="S71" s="2" t="s">
        <v>56</v>
      </c>
      <c r="T71" s="2" t="s">
        <v>433</v>
      </c>
      <c r="U71" s="2" t="s">
        <v>60</v>
      </c>
      <c r="V71" t="str">
        <f>TEXT(tblSales[[#This Row],[Invoice Date]],"mmm")</f>
        <v>Nov</v>
      </c>
      <c r="W71">
        <f>MONTH(tblSales[[#This Row],[Invoice Date]])</f>
        <v>11</v>
      </c>
      <c r="X71">
        <f>YEAR(tblSales[[#This Row],[Invoice Date]])</f>
        <v>2024</v>
      </c>
      <c r="Y71" t="str">
        <f>TEXT(tblSales[[#This Row],[Invoice Date]],"mmm-yyyy")</f>
        <v>Nov-2024</v>
      </c>
      <c r="Z71" t="str">
        <f>_xlfn.XLOOKUP(tblSales[[#This Row],[Product_ID]],Products!$A:$A,Products!$C:$C,"Women Dresses")</f>
        <v>Women Jeans</v>
      </c>
      <c r="AA71" t="str">
        <f>_xlfn.XLOOKUP(tblSales[[#This Row],[Product_ID]],Products!$A:$A,Products!$D:$D,"Unknown")</f>
        <v>Bootcut</v>
      </c>
      <c r="AB71" t="str">
        <f>_xlfn.XLOOKUP(tblSales[[#This Row],[Product_ID]],Products!$A:$A,Products!$E:$E,"Unknown")</f>
        <v>Woodland</v>
      </c>
      <c r="AC71" t="str">
        <f>_xlfn.XLOOKUP(tblSales[[#This Row],[Store_ID]],Stores!$A:$A,Stores!$B:$B,"Unknown")</f>
        <v>TrendMart Mangaluru Mall Kiosk</v>
      </c>
      <c r="AD71" t="str">
        <f>_xlfn.XLOOKUP(tblSales[[#This Row],[Store_ID]],Stores!$A:$A,Stores!$E:$E,"Unknown")</f>
        <v>South Zone 2</v>
      </c>
      <c r="AE71" t="str">
        <f>_xlfn.XLOOKUP(tblSales[[#This Row],[Customer_ID]],Customers!$A:$A,Customers!$B:$B,"Unknown")</f>
        <v>Usha Krishnan</v>
      </c>
      <c r="AF71" t="str">
        <f>_xlfn.XLOOKUP(tblSales[[#This Row],[Customer_ID]],Customers!$A:$A,Customers!$J:$J,"Unknown")</f>
        <v>Gold</v>
      </c>
      <c r="AG71" t="str">
        <f>_xlfn.XLOOKUP(tblSales[[#This Row],[Employee_ID]],Employees!$A:$A,Employees!$B:$B,"Unknown")</f>
        <v>Praveen Gupta</v>
      </c>
      <c r="AH71">
        <f>IF(MONTH(tblSales[[#This Row],[Invoice Date]])&gt;=4,MONTH(tblSales[[#This Row],[Invoice Date]]),MONTH(tblSales[[#This Row],[Invoice Date]])+12)</f>
        <v>11</v>
      </c>
      <c r="AI71" s="8">
        <f>DATE(YEAR(tblSales[[#This Row],[Invoice Date]]),MONTH(tblSales[[#This Row],[Invoice Date]]),1)</f>
        <v>45597</v>
      </c>
      <c r="AJ71" t="str">
        <f>_xlfn.XLOOKUP(tblSales[[#This Row],[Product_ID]],Products!$A:$A,Products!$B:$B,"Unknown")</f>
        <v>Woodland Bootcut Peach</v>
      </c>
      <c r="AK71" s="9">
        <f>IFERROR(tblSales[[#This Row],[Profit]]/tblSales[[#This Row],[Sales Amount]],0)</f>
        <v>0.19540846525423913</v>
      </c>
      <c r="AL71" t="str">
        <f>IF(tblSales[[#This Row],[Discount %]]&lt;=5,"0-5%",
IF(tblSales[[#This Row],[Discount %]]&lt;=10,"5-10%",
IF(tblSales[[#This Row],[Discount %]]&lt;=15,"10-15%",
IF(tblSales[[#This Row],[Discount %]]&lt;=20,"15-20%","20%+"))))</f>
        <v>10-15%</v>
      </c>
    </row>
    <row r="72" spans="1:38">
      <c r="A72" s="2" t="s">
        <v>434</v>
      </c>
      <c r="B72" s="11">
        <v>45426</v>
      </c>
      <c r="C72" s="2" t="s">
        <v>435</v>
      </c>
      <c r="D72" s="2" t="s">
        <v>436</v>
      </c>
      <c r="E72" s="2" t="s">
        <v>437</v>
      </c>
      <c r="F72" s="2" t="s">
        <v>151</v>
      </c>
      <c r="G72" s="2">
        <v>1</v>
      </c>
      <c r="H72" s="2">
        <v>1632.35</v>
      </c>
      <c r="I72" s="2">
        <v>5</v>
      </c>
      <c r="J72" s="2">
        <v>81.62</v>
      </c>
      <c r="K72" s="2">
        <v>12</v>
      </c>
      <c r="L72" s="2">
        <v>186.09</v>
      </c>
      <c r="M72" s="2">
        <v>1736.82</v>
      </c>
      <c r="N72" s="2">
        <v>1140.9000000000001</v>
      </c>
      <c r="O72" s="2">
        <f>(M72-N72-L72)</f>
        <v>409.82999999999981</v>
      </c>
      <c r="P72" s="2" t="s">
        <v>31</v>
      </c>
      <c r="Q72" s="2" t="str">
        <f t="shared" si="2"/>
        <v>Net Banking</v>
      </c>
      <c r="R72" s="2" t="s">
        <v>21</v>
      </c>
      <c r="S72" s="2" t="s">
        <v>56</v>
      </c>
      <c r="T72" s="2" t="s">
        <v>254</v>
      </c>
      <c r="U72" s="2" t="s">
        <v>59</v>
      </c>
      <c r="V72" t="str">
        <f>TEXT(tblSales[[#This Row],[Invoice Date]],"mmm")</f>
        <v>May</v>
      </c>
      <c r="W72">
        <f>MONTH(tblSales[[#This Row],[Invoice Date]])</f>
        <v>5</v>
      </c>
      <c r="X72">
        <f>YEAR(tblSales[[#This Row],[Invoice Date]])</f>
        <v>2024</v>
      </c>
      <c r="Y72" t="str">
        <f>TEXT(tblSales[[#This Row],[Invoice Date]],"mmm-yyyy")</f>
        <v>May-2024</v>
      </c>
      <c r="Z72" t="str">
        <f>_xlfn.XLOOKUP(tblSales[[#This Row],[Product_ID]],Products!$A:$A,Products!$C:$C,"Women Dresses")</f>
        <v>Women Dresses</v>
      </c>
      <c r="AA72" t="str">
        <f>_xlfn.XLOOKUP(tblSales[[#This Row],[Product_ID]],Products!$A:$A,Products!$D:$D,"Unknown")</f>
        <v>Bodycon Dress</v>
      </c>
      <c r="AB72" t="str">
        <f>_xlfn.XLOOKUP(tblSales[[#This Row],[Product_ID]],Products!$A:$A,Products!$E:$E,"Unknown")</f>
        <v>Reebok</v>
      </c>
      <c r="AC72" t="str">
        <f>_xlfn.XLOOKUP(tblSales[[#This Row],[Store_ID]],Stores!$A:$A,Stores!$B:$B,"Unknown")</f>
        <v>TrendMart Visakhapatnam Flagship</v>
      </c>
      <c r="AD72" t="str">
        <f>_xlfn.XLOOKUP(tblSales[[#This Row],[Store_ID]],Stores!$A:$A,Stores!$E:$E,"Unknown")</f>
        <v>South Zone 3</v>
      </c>
      <c r="AE72" t="str">
        <f>_xlfn.XLOOKUP(tblSales[[#This Row],[Customer_ID]],Customers!$A:$A,Customers!$B:$B,"Unknown")</f>
        <v>Jyothi Achari</v>
      </c>
      <c r="AF72" t="str">
        <f>_xlfn.XLOOKUP(tblSales[[#This Row],[Customer_ID]],Customers!$A:$A,Customers!$J:$J,"Unknown")</f>
        <v>Regular</v>
      </c>
      <c r="AG72" t="str">
        <f>_xlfn.XLOOKUP(tblSales[[#This Row],[Employee_ID]],Employees!$A:$A,Employees!$B:$B,"Unknown")</f>
        <v>Preethi Singh</v>
      </c>
      <c r="AH72">
        <f>IF(MONTH(tblSales[[#This Row],[Invoice Date]])&gt;=4,MONTH(tblSales[[#This Row],[Invoice Date]]),MONTH(tblSales[[#This Row],[Invoice Date]])+12)</f>
        <v>5</v>
      </c>
      <c r="AI72" s="8">
        <f>DATE(YEAR(tblSales[[#This Row],[Invoice Date]]),MONTH(tblSales[[#This Row],[Invoice Date]]),1)</f>
        <v>45413</v>
      </c>
      <c r="AJ72" t="str">
        <f>_xlfn.XLOOKUP(tblSales[[#This Row],[Product_ID]],Products!$A:$A,Products!$B:$B,"Unknown")</f>
        <v>Reebok Bodycon Dress Navy Blue</v>
      </c>
      <c r="AK72" s="9">
        <f>IFERROR(tblSales[[#This Row],[Profit]]/tblSales[[#This Row],[Sales Amount]],0)</f>
        <v>0.23596573047293321</v>
      </c>
      <c r="AL72" t="str">
        <f>IF(tblSales[[#This Row],[Discount %]]&lt;=5,"0-5%",
IF(tblSales[[#This Row],[Discount %]]&lt;=10,"5-10%",
IF(tblSales[[#This Row],[Discount %]]&lt;=15,"10-15%",
IF(tblSales[[#This Row],[Discount %]]&lt;=20,"15-20%","20%+"))))</f>
        <v>0-5%</v>
      </c>
    </row>
    <row r="73" spans="1:38">
      <c r="A73" s="12" t="s">
        <v>438</v>
      </c>
      <c r="B73" s="13">
        <v>45586</v>
      </c>
      <c r="C73" s="12" t="s">
        <v>439</v>
      </c>
      <c r="D73" s="12" t="s">
        <v>440</v>
      </c>
      <c r="E73" s="12" t="s">
        <v>121</v>
      </c>
      <c r="F73" s="12" t="s">
        <v>276</v>
      </c>
      <c r="G73" s="12">
        <v>0</v>
      </c>
      <c r="H73" s="12">
        <v>413.58</v>
      </c>
      <c r="I73" s="12">
        <v>0</v>
      </c>
      <c r="J73" s="12">
        <v>0</v>
      </c>
      <c r="K73" s="12">
        <v>5</v>
      </c>
      <c r="L73" s="12">
        <v>0</v>
      </c>
      <c r="M73" s="12">
        <v>0</v>
      </c>
      <c r="N73" s="12">
        <v>0</v>
      </c>
      <c r="O73" s="12">
        <v>0</v>
      </c>
      <c r="P73" s="12" t="s">
        <v>30</v>
      </c>
      <c r="Q73" s="12" t="str">
        <f t="shared" si="2"/>
        <v>EMI</v>
      </c>
      <c r="R73" s="12" t="s">
        <v>21</v>
      </c>
      <c r="S73" s="12" t="s">
        <v>56</v>
      </c>
      <c r="T73" s="12" t="s">
        <v>441</v>
      </c>
      <c r="U73" s="12" t="s">
        <v>59</v>
      </c>
      <c r="V73" t="str">
        <f>TEXT(tblSales[[#This Row],[Invoice Date]],"mmm")</f>
        <v>Oct</v>
      </c>
      <c r="W73">
        <f>MONTH(tblSales[[#This Row],[Invoice Date]])</f>
        <v>10</v>
      </c>
      <c r="X73">
        <f>YEAR(tblSales[[#This Row],[Invoice Date]])</f>
        <v>2024</v>
      </c>
      <c r="Y73" t="str">
        <f>TEXT(tblSales[[#This Row],[Invoice Date]],"mmm-yyyy")</f>
        <v>Oct-2024</v>
      </c>
      <c r="Z73" t="str">
        <f>_xlfn.XLOOKUP(tblSales[[#This Row],[Product_ID]],Products!$A:$A,Products!$C:$C,"Women Dresses")</f>
        <v>Belts</v>
      </c>
      <c r="AA73" t="str">
        <f>_xlfn.XLOOKUP(tblSales[[#This Row],[Product_ID]],Products!$A:$A,Products!$D:$D,"Unknown")</f>
        <v>Casual Belt</v>
      </c>
      <c r="AB73" t="str">
        <f>_xlfn.XLOOKUP(tblSales[[#This Row],[Product_ID]],Products!$A:$A,Products!$E:$E,"Unknown")</f>
        <v>Nike</v>
      </c>
      <c r="AC73" t="str">
        <f>_xlfn.XLOOKUP(tblSales[[#This Row],[Store_ID]],Stores!$A:$A,Stores!$B:$B,"Unknown")</f>
        <v>TrendMart Kurnool High Street</v>
      </c>
      <c r="AD73" t="str">
        <f>_xlfn.XLOOKUP(tblSales[[#This Row],[Store_ID]],Stores!$A:$A,Stores!$E:$E,"Unknown")</f>
        <v>South Zone 3</v>
      </c>
      <c r="AE73" t="str">
        <f>_xlfn.XLOOKUP(tblSales[[#This Row],[Customer_ID]],Customers!$A:$A,Customers!$B:$B,"Unknown")</f>
        <v>Vijay Prasad</v>
      </c>
      <c r="AF73" t="str">
        <f>_xlfn.XLOOKUP(tblSales[[#This Row],[Customer_ID]],Customers!$A:$A,Customers!$J:$J,"Unknown")</f>
        <v>Silver</v>
      </c>
      <c r="AG73" t="str">
        <f>_xlfn.XLOOKUP(tblSales[[#This Row],[Employee_ID]],Employees!$A:$A,Employees!$B:$B,"Unknown")</f>
        <v>Vasanthi Kamath</v>
      </c>
      <c r="AH73">
        <f>IF(MONTH(tblSales[[#This Row],[Invoice Date]])&gt;=4,MONTH(tblSales[[#This Row],[Invoice Date]]),MONTH(tblSales[[#This Row],[Invoice Date]])+12)</f>
        <v>10</v>
      </c>
      <c r="AI73" s="8">
        <f>DATE(YEAR(tblSales[[#This Row],[Invoice Date]]),MONTH(tblSales[[#This Row],[Invoice Date]]),1)</f>
        <v>45566</v>
      </c>
      <c r="AJ73" t="str">
        <f>_xlfn.XLOOKUP(tblSales[[#This Row],[Product_ID]],Products!$A:$A,Products!$B:$B,"Unknown")</f>
        <v>Nike Casual Belt Olive</v>
      </c>
      <c r="AK73" s="9">
        <f>IFERROR(tblSales[[#This Row],[Profit]]/tblSales[[#This Row],[Sales Amount]],0)</f>
        <v>0</v>
      </c>
      <c r="AL73" t="str">
        <f>IF(tblSales[[#This Row],[Discount %]]&lt;=5,"0-5%",
IF(tblSales[[#This Row],[Discount %]]&lt;=10,"5-10%",
IF(tblSales[[#This Row],[Discount %]]&lt;=15,"10-15%",
IF(tblSales[[#This Row],[Discount %]]&lt;=20,"15-20%","20%+"))))</f>
        <v>0-5%</v>
      </c>
    </row>
    <row r="74" spans="1:38">
      <c r="A74" s="2" t="s">
        <v>442</v>
      </c>
      <c r="B74" s="11">
        <v>45693</v>
      </c>
      <c r="C74" s="2" t="s">
        <v>443</v>
      </c>
      <c r="D74" s="2" t="s">
        <v>444</v>
      </c>
      <c r="E74" s="2" t="s">
        <v>203</v>
      </c>
      <c r="F74" s="2" t="s">
        <v>238</v>
      </c>
      <c r="G74" s="2">
        <v>3</v>
      </c>
      <c r="H74" s="2">
        <v>2846.44</v>
      </c>
      <c r="I74" s="2">
        <v>5</v>
      </c>
      <c r="J74" s="2">
        <v>426.97</v>
      </c>
      <c r="K74" s="2">
        <v>12</v>
      </c>
      <c r="L74" s="2">
        <v>973.48</v>
      </c>
      <c r="M74" s="2">
        <v>9085.83</v>
      </c>
      <c r="N74" s="2">
        <v>6454.02</v>
      </c>
      <c r="O74" s="2">
        <f t="shared" ref="O74:O137" si="3">(M74-N74-L74)</f>
        <v>1658.3299999999995</v>
      </c>
      <c r="P74" s="2" t="s">
        <v>29</v>
      </c>
      <c r="Q74" s="2" t="str">
        <f t="shared" si="2"/>
        <v>Debit Card</v>
      </c>
      <c r="R74" s="2" t="s">
        <v>21</v>
      </c>
      <c r="S74" s="2" t="s">
        <v>56</v>
      </c>
      <c r="T74" s="2" t="s">
        <v>445</v>
      </c>
      <c r="U74" s="2" t="s">
        <v>59</v>
      </c>
      <c r="V74" t="str">
        <f>TEXT(tblSales[[#This Row],[Invoice Date]],"mmm")</f>
        <v>Feb</v>
      </c>
      <c r="W74">
        <f>MONTH(tblSales[[#This Row],[Invoice Date]])</f>
        <v>2</v>
      </c>
      <c r="X74">
        <f>YEAR(tblSales[[#This Row],[Invoice Date]])</f>
        <v>2025</v>
      </c>
      <c r="Y74" t="str">
        <f>TEXT(tblSales[[#This Row],[Invoice Date]],"mmm-yyyy")</f>
        <v>Feb-2025</v>
      </c>
      <c r="Z74" t="str">
        <f>_xlfn.XLOOKUP(tblSales[[#This Row],[Product_ID]],Products!$A:$A,Products!$C:$C,"Women Dresses")</f>
        <v>Handbags</v>
      </c>
      <c r="AA74" t="str">
        <f>_xlfn.XLOOKUP(tblSales[[#This Row],[Product_ID]],Products!$A:$A,Products!$D:$D,"Unknown")</f>
        <v>Sling Bag</v>
      </c>
      <c r="AB74" t="str">
        <f>_xlfn.XLOOKUP(tblSales[[#This Row],[Product_ID]],Products!$A:$A,Products!$E:$E,"Unknown")</f>
        <v>Libas</v>
      </c>
      <c r="AC74" t="str">
        <f>_xlfn.XLOOKUP(tblSales[[#This Row],[Store_ID]],Stores!$A:$A,Stores!$B:$B,"Unknown")</f>
        <v>TrendMart Thoothukudi Outlet</v>
      </c>
      <c r="AD74" t="str">
        <f>_xlfn.XLOOKUP(tblSales[[#This Row],[Store_ID]],Stores!$A:$A,Stores!$E:$E,"Unknown")</f>
        <v>South Zone 1</v>
      </c>
      <c r="AE74" t="str">
        <f>_xlfn.XLOOKUP(tblSales[[#This Row],[Customer_ID]],Customers!$A:$A,Customers!$B:$B,"Unknown")</f>
        <v>Kavya Singh</v>
      </c>
      <c r="AF74" t="str">
        <f>_xlfn.XLOOKUP(tblSales[[#This Row],[Customer_ID]],Customers!$A:$A,Customers!$J:$J,"Unknown")</f>
        <v>Regular</v>
      </c>
      <c r="AG74" t="str">
        <f>_xlfn.XLOOKUP(tblSales[[#This Row],[Employee_ID]],Employees!$A:$A,Employees!$B:$B,"Unknown")</f>
        <v>Dhruv Mishra</v>
      </c>
      <c r="AH74">
        <f>IF(MONTH(tblSales[[#This Row],[Invoice Date]])&gt;=4,MONTH(tblSales[[#This Row],[Invoice Date]]),MONTH(tblSales[[#This Row],[Invoice Date]])+12)</f>
        <v>14</v>
      </c>
      <c r="AI74" s="8">
        <f>DATE(YEAR(tblSales[[#This Row],[Invoice Date]]),MONTH(tblSales[[#This Row],[Invoice Date]]),1)</f>
        <v>45689</v>
      </c>
      <c r="AJ74" t="str">
        <f>_xlfn.XLOOKUP(tblSales[[#This Row],[Product_ID]],Products!$A:$A,Products!$B:$B,"Unknown")</f>
        <v>Libas Sling Bag Green</v>
      </c>
      <c r="AK74" s="9">
        <f>IFERROR(tblSales[[#This Row],[Profit]]/tblSales[[#This Row],[Sales Amount]],0)</f>
        <v>0.1825182729591022</v>
      </c>
      <c r="AL74" t="str">
        <f>IF(tblSales[[#This Row],[Discount %]]&lt;=5,"0-5%",
IF(tblSales[[#This Row],[Discount %]]&lt;=10,"5-10%",
IF(tblSales[[#This Row],[Discount %]]&lt;=15,"10-15%",
IF(tblSales[[#This Row],[Discount %]]&lt;=20,"15-20%","20%+"))))</f>
        <v>0-5%</v>
      </c>
    </row>
    <row r="75" spans="1:38">
      <c r="A75" s="2" t="s">
        <v>446</v>
      </c>
      <c r="B75" s="11">
        <v>45399</v>
      </c>
      <c r="C75" s="2" t="s">
        <v>447</v>
      </c>
      <c r="D75" s="2" t="s">
        <v>144</v>
      </c>
      <c r="E75" s="2" t="s">
        <v>448</v>
      </c>
      <c r="F75" s="2" t="s">
        <v>134</v>
      </c>
      <c r="G75" s="2">
        <v>1</v>
      </c>
      <c r="H75" s="2">
        <v>1011.81</v>
      </c>
      <c r="I75" s="2">
        <v>30</v>
      </c>
      <c r="J75" s="2">
        <v>303.54000000000002</v>
      </c>
      <c r="K75" s="2">
        <v>12</v>
      </c>
      <c r="L75" s="2">
        <v>84.99</v>
      </c>
      <c r="M75" s="2">
        <v>793.26</v>
      </c>
      <c r="N75" s="2">
        <v>692.53</v>
      </c>
      <c r="O75" s="2">
        <f t="shared" si="3"/>
        <v>15.740000000000023</v>
      </c>
      <c r="P75" s="2" t="s">
        <v>32</v>
      </c>
      <c r="Q75" s="2" t="str">
        <f t="shared" si="2"/>
        <v>UPI</v>
      </c>
      <c r="R75" s="2" t="s">
        <v>20</v>
      </c>
      <c r="S75" s="2" t="s">
        <v>56</v>
      </c>
      <c r="T75" s="2" t="s">
        <v>449</v>
      </c>
      <c r="U75" s="2" t="s">
        <v>59</v>
      </c>
      <c r="V75" t="str">
        <f>TEXT(tblSales[[#This Row],[Invoice Date]],"mmm")</f>
        <v>Apr</v>
      </c>
      <c r="W75">
        <f>MONTH(tblSales[[#This Row],[Invoice Date]])</f>
        <v>4</v>
      </c>
      <c r="X75">
        <f>YEAR(tblSales[[#This Row],[Invoice Date]])</f>
        <v>2024</v>
      </c>
      <c r="Y75" t="str">
        <f>TEXT(tblSales[[#This Row],[Invoice Date]],"mmm-yyyy")</f>
        <v>Apr-2024</v>
      </c>
      <c r="Z75" t="str">
        <f>_xlfn.XLOOKUP(tblSales[[#This Row],[Product_ID]],Products!$A:$A,Products!$C:$C,"Women Dresses")</f>
        <v>Women Jeans</v>
      </c>
      <c r="AA75" t="str">
        <f>_xlfn.XLOOKUP(tblSales[[#This Row],[Product_ID]],Products!$A:$A,Products!$D:$D,"Unknown")</f>
        <v>Bootcut</v>
      </c>
      <c r="AB75" t="str">
        <f>_xlfn.XLOOKUP(tblSales[[#This Row],[Product_ID]],Products!$A:$A,Products!$E:$E,"Unknown")</f>
        <v>Sonata</v>
      </c>
      <c r="AC75" t="str">
        <f>_xlfn.XLOOKUP(tblSales[[#This Row],[Store_ID]],Stores!$A:$A,Stores!$B:$B,"Unknown")</f>
        <v>TrendMart Nellore High Street</v>
      </c>
      <c r="AD75" t="str">
        <f>_xlfn.XLOOKUP(tblSales[[#This Row],[Store_ID]],Stores!$A:$A,Stores!$E:$E,"Unknown")</f>
        <v>South Zone 3</v>
      </c>
      <c r="AE75" t="str">
        <f>_xlfn.XLOOKUP(tblSales[[#This Row],[Customer_ID]],Customers!$A:$A,Customers!$B:$B,"Unknown")</f>
        <v>Priya Pandian</v>
      </c>
      <c r="AF75" t="str">
        <f>_xlfn.XLOOKUP(tblSales[[#This Row],[Customer_ID]],Customers!$A:$A,Customers!$J:$J,"Unknown")</f>
        <v>Regular</v>
      </c>
      <c r="AG75" t="str">
        <f>_xlfn.XLOOKUP(tblSales[[#This Row],[Employee_ID]],Employees!$A:$A,Employees!$B:$B,"Unknown")</f>
        <v>Chandran Krishnan</v>
      </c>
      <c r="AH75">
        <f>IF(MONTH(tblSales[[#This Row],[Invoice Date]])&gt;=4,MONTH(tblSales[[#This Row],[Invoice Date]]),MONTH(tblSales[[#This Row],[Invoice Date]])+12)</f>
        <v>4</v>
      </c>
      <c r="AI75" s="8">
        <f>DATE(YEAR(tblSales[[#This Row],[Invoice Date]]),MONTH(tblSales[[#This Row],[Invoice Date]]),1)</f>
        <v>45383</v>
      </c>
      <c r="AJ75" t="str">
        <f>_xlfn.XLOOKUP(tblSales[[#This Row],[Product_ID]],Products!$A:$A,Products!$B:$B,"Unknown")</f>
        <v>Sonata Bootcut Navy Blue</v>
      </c>
      <c r="AK75" s="9">
        <f>IFERROR(tblSales[[#This Row],[Profit]]/tblSales[[#This Row],[Sales Amount]],0)</f>
        <v>1.984217028464819E-2</v>
      </c>
      <c r="AL75" t="str">
        <f>IF(tblSales[[#This Row],[Discount %]]&lt;=5,"0-5%",
IF(tblSales[[#This Row],[Discount %]]&lt;=10,"5-10%",
IF(tblSales[[#This Row],[Discount %]]&lt;=15,"10-15%",
IF(tblSales[[#This Row],[Discount %]]&lt;=20,"15-20%","20%+"))))</f>
        <v>20%+</v>
      </c>
    </row>
    <row r="76" spans="1:38">
      <c r="A76" s="2" t="s">
        <v>450</v>
      </c>
      <c r="B76" s="11">
        <v>45620</v>
      </c>
      <c r="C76" s="2" t="s">
        <v>451</v>
      </c>
      <c r="D76" s="2" t="s">
        <v>452</v>
      </c>
      <c r="E76" s="2" t="s">
        <v>453</v>
      </c>
      <c r="F76" s="2" t="s">
        <v>216</v>
      </c>
      <c r="G76" s="2">
        <v>5</v>
      </c>
      <c r="H76" s="2">
        <v>1268.6099999999999</v>
      </c>
      <c r="I76" s="2">
        <v>15</v>
      </c>
      <c r="J76" s="2">
        <v>951.46</v>
      </c>
      <c r="K76" s="2">
        <v>12</v>
      </c>
      <c r="L76" s="2">
        <v>646.99</v>
      </c>
      <c r="M76" s="2">
        <v>6038.58</v>
      </c>
      <c r="N76" s="2">
        <v>4573.6000000000004</v>
      </c>
      <c r="O76" s="2">
        <f t="shared" si="3"/>
        <v>817.98999999999955</v>
      </c>
      <c r="P76" s="2" t="s">
        <v>29</v>
      </c>
      <c r="Q76" s="2" t="str">
        <f t="shared" si="2"/>
        <v>Debit Card</v>
      </c>
      <c r="R76" s="2" t="s">
        <v>20</v>
      </c>
      <c r="S76" s="2" t="s">
        <v>56</v>
      </c>
      <c r="T76" s="2" t="s">
        <v>454</v>
      </c>
      <c r="U76" s="2" t="s">
        <v>60</v>
      </c>
      <c r="V76" t="str">
        <f>TEXT(tblSales[[#This Row],[Invoice Date]],"mmm")</f>
        <v>Nov</v>
      </c>
      <c r="W76">
        <f>MONTH(tblSales[[#This Row],[Invoice Date]])</f>
        <v>11</v>
      </c>
      <c r="X76">
        <f>YEAR(tblSales[[#This Row],[Invoice Date]])</f>
        <v>2024</v>
      </c>
      <c r="Y76" t="str">
        <f>TEXT(tblSales[[#This Row],[Invoice Date]],"mmm-yyyy")</f>
        <v>Nov-2024</v>
      </c>
      <c r="Z76" t="str">
        <f>_xlfn.XLOOKUP(tblSales[[#This Row],[Product_ID]],Products!$A:$A,Products!$C:$C,"Women Dresses")</f>
        <v>Sportswear</v>
      </c>
      <c r="AA76" t="str">
        <f>_xlfn.XLOOKUP(tblSales[[#This Row],[Product_ID]],Products!$A:$A,Products!$D:$D,"Unknown")</f>
        <v>Sports T-Shirt</v>
      </c>
      <c r="AB76" t="str">
        <f>_xlfn.XLOOKUP(tblSales[[#This Row],[Product_ID]],Products!$A:$A,Products!$E:$E,"Unknown")</f>
        <v>Liberty</v>
      </c>
      <c r="AC76" t="str">
        <f>_xlfn.XLOOKUP(tblSales[[#This Row],[Store_ID]],Stores!$A:$A,Stores!$B:$B,"Unknown")</f>
        <v>TrendMart Khammam Standard</v>
      </c>
      <c r="AD76" t="str">
        <f>_xlfn.XLOOKUP(tblSales[[#This Row],[Store_ID]],Stores!$A:$A,Stores!$E:$E,"Unknown")</f>
        <v>South Zone 2</v>
      </c>
      <c r="AE76" t="str">
        <f>_xlfn.XLOOKUP(tblSales[[#This Row],[Customer_ID]],Customers!$A:$A,Customers!$B:$B,"Unknown")</f>
        <v>Kiran Gupta</v>
      </c>
      <c r="AF76" t="str">
        <f>_xlfn.XLOOKUP(tblSales[[#This Row],[Customer_ID]],Customers!$A:$A,Customers!$J:$J,"Unknown")</f>
        <v>Gold</v>
      </c>
      <c r="AG76" t="str">
        <f>_xlfn.XLOOKUP(tblSales[[#This Row],[Employee_ID]],Employees!$A:$A,Employees!$B:$B,"Unknown")</f>
        <v>Venkat Sharma</v>
      </c>
      <c r="AH76">
        <f>IF(MONTH(tblSales[[#This Row],[Invoice Date]])&gt;=4,MONTH(tblSales[[#This Row],[Invoice Date]]),MONTH(tblSales[[#This Row],[Invoice Date]])+12)</f>
        <v>11</v>
      </c>
      <c r="AI76" s="8">
        <f>DATE(YEAR(tblSales[[#This Row],[Invoice Date]]),MONTH(tblSales[[#This Row],[Invoice Date]]),1)</f>
        <v>45597</v>
      </c>
      <c r="AJ76" t="str">
        <f>_xlfn.XLOOKUP(tblSales[[#This Row],[Product_ID]],Products!$A:$A,Products!$B:$B,"Unknown")</f>
        <v>Liberty Sports T-Shirt Peach</v>
      </c>
      <c r="AK76" s="9">
        <f>IFERROR(tblSales[[#This Row],[Profit]]/tblSales[[#This Row],[Sales Amount]],0)</f>
        <v>0.13546065465722065</v>
      </c>
      <c r="AL76" t="str">
        <f>IF(tblSales[[#This Row],[Discount %]]&lt;=5,"0-5%",
IF(tblSales[[#This Row],[Discount %]]&lt;=10,"5-10%",
IF(tblSales[[#This Row],[Discount %]]&lt;=15,"10-15%",
IF(tblSales[[#This Row],[Discount %]]&lt;=20,"15-20%","20%+"))))</f>
        <v>10-15%</v>
      </c>
    </row>
    <row r="77" spans="1:38">
      <c r="A77" s="2" t="s">
        <v>455</v>
      </c>
      <c r="B77" s="11">
        <v>45633</v>
      </c>
      <c r="C77" s="2" t="s">
        <v>456</v>
      </c>
      <c r="D77" s="2" t="s">
        <v>343</v>
      </c>
      <c r="E77" s="2" t="s">
        <v>457</v>
      </c>
      <c r="F77" s="2" t="s">
        <v>458</v>
      </c>
      <c r="G77" s="2">
        <v>1</v>
      </c>
      <c r="H77" s="2">
        <v>1323.12</v>
      </c>
      <c r="I77" s="2">
        <v>0</v>
      </c>
      <c r="J77" s="2">
        <v>0</v>
      </c>
      <c r="K77" s="2">
        <v>12</v>
      </c>
      <c r="L77" s="2">
        <v>158.77000000000001</v>
      </c>
      <c r="M77" s="2">
        <v>1481.89</v>
      </c>
      <c r="N77" s="2">
        <v>767.83</v>
      </c>
      <c r="O77" s="2">
        <f t="shared" si="3"/>
        <v>555.29000000000008</v>
      </c>
      <c r="P77" s="2" t="s">
        <v>28</v>
      </c>
      <c r="Q77" s="2" t="str">
        <f t="shared" si="2"/>
        <v>Credit Card</v>
      </c>
      <c r="R77" s="2" t="s">
        <v>20</v>
      </c>
      <c r="S77" s="2" t="s">
        <v>56</v>
      </c>
      <c r="T77" s="2" t="s">
        <v>459</v>
      </c>
      <c r="U77" s="2" t="s">
        <v>60</v>
      </c>
      <c r="V77" t="str">
        <f>TEXT(tblSales[[#This Row],[Invoice Date]],"mmm")</f>
        <v>Dec</v>
      </c>
      <c r="W77">
        <f>MONTH(tblSales[[#This Row],[Invoice Date]])</f>
        <v>12</v>
      </c>
      <c r="X77">
        <f>YEAR(tblSales[[#This Row],[Invoice Date]])</f>
        <v>2024</v>
      </c>
      <c r="Y77" t="str">
        <f>TEXT(tblSales[[#This Row],[Invoice Date]],"mmm-yyyy")</f>
        <v>Dec-2024</v>
      </c>
      <c r="Z77" t="str">
        <f>_xlfn.XLOOKUP(tblSales[[#This Row],[Product_ID]],Products!$A:$A,Products!$C:$C,"Women Dresses")</f>
        <v>Women Jeans</v>
      </c>
      <c r="AA77" t="str">
        <f>_xlfn.XLOOKUP(tblSales[[#This Row],[Product_ID]],Products!$A:$A,Products!$D:$D,"Unknown")</f>
        <v>Skinny Fit</v>
      </c>
      <c r="AB77" t="str">
        <f>_xlfn.XLOOKUP(tblSales[[#This Row],[Product_ID]],Products!$A:$A,Products!$E:$E,"Unknown")</f>
        <v>Being Human</v>
      </c>
      <c r="AC77" t="str">
        <f>_xlfn.XLOOKUP(tblSales[[#This Row],[Store_ID]],Stores!$A:$A,Stores!$B:$B,"Unknown")</f>
        <v>TrendMart Kochi High Street</v>
      </c>
      <c r="AD77" t="str">
        <f>_xlfn.XLOOKUP(tblSales[[#This Row],[Store_ID]],Stores!$A:$A,Stores!$E:$E,"Unknown")</f>
        <v>South Zone 1</v>
      </c>
      <c r="AE77" t="str">
        <f>_xlfn.XLOOKUP(tblSales[[#This Row],[Customer_ID]],Customers!$A:$A,Customers!$B:$B,"Unknown")</f>
        <v>Gayathri Gowda</v>
      </c>
      <c r="AF77" t="str">
        <f>_xlfn.XLOOKUP(tblSales[[#This Row],[Customer_ID]],Customers!$A:$A,Customers!$J:$J,"Unknown")</f>
        <v>Regular</v>
      </c>
      <c r="AG77" t="str">
        <f>_xlfn.XLOOKUP(tblSales[[#This Row],[Employee_ID]],Employees!$A:$A,Employees!$B:$B,"Unknown")</f>
        <v>Anil Reddy</v>
      </c>
      <c r="AH77">
        <f>IF(MONTH(tblSales[[#This Row],[Invoice Date]])&gt;=4,MONTH(tblSales[[#This Row],[Invoice Date]]),MONTH(tblSales[[#This Row],[Invoice Date]])+12)</f>
        <v>12</v>
      </c>
      <c r="AI77" s="8">
        <f>DATE(YEAR(tblSales[[#This Row],[Invoice Date]]),MONTH(tblSales[[#This Row],[Invoice Date]]),1)</f>
        <v>45627</v>
      </c>
      <c r="AJ77" t="str">
        <f>_xlfn.XLOOKUP(tblSales[[#This Row],[Product_ID]],Products!$A:$A,Products!$B:$B,"Unknown")</f>
        <v>Being Human Skinny Fit Charcoal</v>
      </c>
      <c r="AK77" s="9">
        <f>IFERROR(tblSales[[#This Row],[Profit]]/tblSales[[#This Row],[Sales Amount]],0)</f>
        <v>0.37471742167097427</v>
      </c>
      <c r="AL77" t="str">
        <f>IF(tblSales[[#This Row],[Discount %]]&lt;=5,"0-5%",
IF(tblSales[[#This Row],[Discount %]]&lt;=10,"5-10%",
IF(tblSales[[#This Row],[Discount %]]&lt;=15,"10-15%",
IF(tblSales[[#This Row],[Discount %]]&lt;=20,"15-20%","20%+"))))</f>
        <v>0-5%</v>
      </c>
    </row>
    <row r="78" spans="1:38">
      <c r="A78" s="2" t="s">
        <v>460</v>
      </c>
      <c r="B78" s="11">
        <v>45396</v>
      </c>
      <c r="C78" s="2" t="s">
        <v>461</v>
      </c>
      <c r="D78" s="2" t="s">
        <v>462</v>
      </c>
      <c r="E78" s="2" t="s">
        <v>463</v>
      </c>
      <c r="F78" s="2" t="s">
        <v>161</v>
      </c>
      <c r="G78" s="2">
        <v>2</v>
      </c>
      <c r="H78" s="2">
        <v>1419.26</v>
      </c>
      <c r="I78" s="2">
        <v>20</v>
      </c>
      <c r="J78" s="2">
        <v>567.70000000000005</v>
      </c>
      <c r="K78" s="2">
        <v>12</v>
      </c>
      <c r="L78" s="2">
        <v>272.5</v>
      </c>
      <c r="M78" s="2">
        <v>2543.3200000000002</v>
      </c>
      <c r="N78" s="2">
        <v>1806.6</v>
      </c>
      <c r="O78" s="2">
        <f t="shared" si="3"/>
        <v>464.22000000000025</v>
      </c>
      <c r="P78" s="2" t="s">
        <v>28</v>
      </c>
      <c r="Q78" s="2" t="str">
        <f t="shared" si="2"/>
        <v>Credit Card</v>
      </c>
      <c r="R78" s="2" t="s">
        <v>21</v>
      </c>
      <c r="S78" s="2" t="s">
        <v>56</v>
      </c>
      <c r="T78" s="2" t="s">
        <v>464</v>
      </c>
      <c r="U78" s="2" t="s">
        <v>60</v>
      </c>
      <c r="V78" t="str">
        <f>TEXT(tblSales[[#This Row],[Invoice Date]],"mmm")</f>
        <v>Apr</v>
      </c>
      <c r="W78">
        <f>MONTH(tblSales[[#This Row],[Invoice Date]])</f>
        <v>4</v>
      </c>
      <c r="X78">
        <f>YEAR(tblSales[[#This Row],[Invoice Date]])</f>
        <v>2024</v>
      </c>
      <c r="Y78" t="str">
        <f>TEXT(tblSales[[#This Row],[Invoice Date]],"mmm-yyyy")</f>
        <v>Apr-2024</v>
      </c>
      <c r="Z78" t="str">
        <f>_xlfn.XLOOKUP(tblSales[[#This Row],[Product_ID]],Products!$A:$A,Products!$C:$C,"Women Dresses")</f>
        <v>Wallets</v>
      </c>
      <c r="AA78" t="str">
        <f>_xlfn.XLOOKUP(tblSales[[#This Row],[Product_ID]],Products!$A:$A,Products!$D:$D,"Unknown")</f>
        <v>Bifold Wallet</v>
      </c>
      <c r="AB78" t="str">
        <f>_xlfn.XLOOKUP(tblSales[[#This Row],[Product_ID]],Products!$A:$A,Products!$E:$E,"Unknown")</f>
        <v>Nike</v>
      </c>
      <c r="AC78" t="str">
        <f>_xlfn.XLOOKUP(tblSales[[#This Row],[Store_ID]],Stores!$A:$A,Stores!$B:$B,"Unknown")</f>
        <v>TrendMart Tirupati Standard</v>
      </c>
      <c r="AD78" t="str">
        <f>_xlfn.XLOOKUP(tblSales[[#This Row],[Store_ID]],Stores!$A:$A,Stores!$E:$E,"Unknown")</f>
        <v>South Zone 3</v>
      </c>
      <c r="AE78" t="str">
        <f>_xlfn.XLOOKUP(tblSales[[#This Row],[Customer_ID]],Customers!$A:$A,Customers!$B:$B,"Unknown")</f>
        <v>Bindu Mishra</v>
      </c>
      <c r="AF78" t="str">
        <f>_xlfn.XLOOKUP(tblSales[[#This Row],[Customer_ID]],Customers!$A:$A,Customers!$J:$J,"Unknown")</f>
        <v>Regular</v>
      </c>
      <c r="AG78" t="str">
        <f>_xlfn.XLOOKUP(tblSales[[#This Row],[Employee_ID]],Employees!$A:$A,Employees!$B:$B,"Unknown")</f>
        <v>Chandra Reddy</v>
      </c>
      <c r="AH78">
        <f>IF(MONTH(tblSales[[#This Row],[Invoice Date]])&gt;=4,MONTH(tblSales[[#This Row],[Invoice Date]]),MONTH(tblSales[[#This Row],[Invoice Date]])+12)</f>
        <v>4</v>
      </c>
      <c r="AI78" s="8">
        <f>DATE(YEAR(tblSales[[#This Row],[Invoice Date]]),MONTH(tblSales[[#This Row],[Invoice Date]]),1)</f>
        <v>45383</v>
      </c>
      <c r="AJ78" t="str">
        <f>_xlfn.XLOOKUP(tblSales[[#This Row],[Product_ID]],Products!$A:$A,Products!$B:$B,"Unknown")</f>
        <v>Nike Bifold Wallet Navy Blue</v>
      </c>
      <c r="AK78" s="9">
        <f>IFERROR(tblSales[[#This Row],[Profit]]/tblSales[[#This Row],[Sales Amount]],0)</f>
        <v>0.18252520327760574</v>
      </c>
      <c r="AL78" t="str">
        <f>IF(tblSales[[#This Row],[Discount %]]&lt;=5,"0-5%",
IF(tblSales[[#This Row],[Discount %]]&lt;=10,"5-10%",
IF(tblSales[[#This Row],[Discount %]]&lt;=15,"10-15%",
IF(tblSales[[#This Row],[Discount %]]&lt;=20,"15-20%","20%+"))))</f>
        <v>15-20%</v>
      </c>
    </row>
    <row r="79" spans="1:38">
      <c r="A79" s="2" t="s">
        <v>465</v>
      </c>
      <c r="B79" s="11">
        <v>45443</v>
      </c>
      <c r="C79" s="2" t="s">
        <v>164</v>
      </c>
      <c r="D79" s="2" t="s">
        <v>466</v>
      </c>
      <c r="E79" s="2" t="s">
        <v>467</v>
      </c>
      <c r="F79" s="2" t="s">
        <v>122</v>
      </c>
      <c r="G79" s="2">
        <v>4</v>
      </c>
      <c r="H79" s="2">
        <v>713.19</v>
      </c>
      <c r="I79" s="2">
        <v>30</v>
      </c>
      <c r="J79" s="2">
        <v>855.83</v>
      </c>
      <c r="K79" s="2">
        <v>5</v>
      </c>
      <c r="L79" s="2">
        <v>99.85</v>
      </c>
      <c r="M79" s="2">
        <v>2096.7800000000002</v>
      </c>
      <c r="N79" s="2">
        <v>2190.6799999999998</v>
      </c>
      <c r="O79" s="2">
        <f t="shared" si="3"/>
        <v>-193.74999999999963</v>
      </c>
      <c r="P79" s="2" t="s">
        <v>32</v>
      </c>
      <c r="Q79" s="2" t="str">
        <f t="shared" si="2"/>
        <v>UPI</v>
      </c>
      <c r="R79" s="2" t="s">
        <v>20</v>
      </c>
      <c r="S79" s="2" t="s">
        <v>56</v>
      </c>
      <c r="T79" s="2" t="s">
        <v>468</v>
      </c>
      <c r="U79" s="2" t="s">
        <v>59</v>
      </c>
      <c r="V79" t="str">
        <f>TEXT(tblSales[[#This Row],[Invoice Date]],"mmm")</f>
        <v>May</v>
      </c>
      <c r="W79">
        <f>MONTH(tblSales[[#This Row],[Invoice Date]])</f>
        <v>5</v>
      </c>
      <c r="X79">
        <f>YEAR(tblSales[[#This Row],[Invoice Date]])</f>
        <v>2024</v>
      </c>
      <c r="Y79" t="str">
        <f>TEXT(tblSales[[#This Row],[Invoice Date]],"mmm-yyyy")</f>
        <v>May-2024</v>
      </c>
      <c r="Z79" t="str">
        <f>_xlfn.XLOOKUP(tblSales[[#This Row],[Product_ID]],Products!$A:$A,Products!$C:$C,"Women Dresses")</f>
        <v>Women Tops</v>
      </c>
      <c r="AA79" t="str">
        <f>_xlfn.XLOOKUP(tblSales[[#This Row],[Product_ID]],Products!$A:$A,Products!$D:$D,"Unknown")</f>
        <v>Formal Top</v>
      </c>
      <c r="AB79" t="str">
        <f>_xlfn.XLOOKUP(tblSales[[#This Row],[Product_ID]],Products!$A:$A,Products!$E:$E,"Unknown")</f>
        <v>Indian Terrain</v>
      </c>
      <c r="AC79" t="str">
        <f>_xlfn.XLOOKUP(tblSales[[#This Row],[Store_ID]],Stores!$A:$A,Stores!$B:$B,"Unknown")</f>
        <v>TrendMart Kollam Standard</v>
      </c>
      <c r="AD79" t="str">
        <f>_xlfn.XLOOKUP(tblSales[[#This Row],[Store_ID]],Stores!$A:$A,Stores!$E:$E,"Unknown")</f>
        <v>South Zone 1</v>
      </c>
      <c r="AE79" t="str">
        <f>_xlfn.XLOOKUP(tblSales[[#This Row],[Customer_ID]],Customers!$A:$A,Customers!$B:$B,"Unknown")</f>
        <v>Rajesh Gopalakrishnan</v>
      </c>
      <c r="AF79" t="str">
        <f>_xlfn.XLOOKUP(tblSales[[#This Row],[Customer_ID]],Customers!$A:$A,Customers!$J:$J,"Unknown")</f>
        <v>Gold</v>
      </c>
      <c r="AG79" t="str">
        <f>_xlfn.XLOOKUP(tblSales[[#This Row],[Employee_ID]],Employees!$A:$A,Employees!$B:$B,"Unknown")</f>
        <v>Rahul Krishnan</v>
      </c>
      <c r="AH79">
        <f>IF(MONTH(tblSales[[#This Row],[Invoice Date]])&gt;=4,MONTH(tblSales[[#This Row],[Invoice Date]]),MONTH(tblSales[[#This Row],[Invoice Date]])+12)</f>
        <v>5</v>
      </c>
      <c r="AI79" s="8">
        <f>DATE(YEAR(tblSales[[#This Row],[Invoice Date]]),MONTH(tblSales[[#This Row],[Invoice Date]]),1)</f>
        <v>45413</v>
      </c>
      <c r="AJ79" t="str">
        <f>_xlfn.XLOOKUP(tblSales[[#This Row],[Product_ID]],Products!$A:$A,Products!$B:$B,"Unknown")</f>
        <v>Indian Terrain Formal Top Maroon</v>
      </c>
      <c r="AK79" s="9">
        <f>IFERROR(tblSales[[#This Row],[Profit]]/tblSales[[#This Row],[Sales Amount]],0)</f>
        <v>-9.2403590266980612E-2</v>
      </c>
      <c r="AL79" t="str">
        <f>IF(tblSales[[#This Row],[Discount %]]&lt;=5,"0-5%",
IF(tblSales[[#This Row],[Discount %]]&lt;=10,"5-10%",
IF(tblSales[[#This Row],[Discount %]]&lt;=15,"10-15%",
IF(tblSales[[#This Row],[Discount %]]&lt;=20,"15-20%","20%+"))))</f>
        <v>20%+</v>
      </c>
    </row>
    <row r="80" spans="1:38">
      <c r="A80" s="2" t="s">
        <v>469</v>
      </c>
      <c r="B80" s="11">
        <v>45544</v>
      </c>
      <c r="C80" s="2" t="s">
        <v>470</v>
      </c>
      <c r="D80" s="2" t="s">
        <v>403</v>
      </c>
      <c r="E80" s="2" t="s">
        <v>471</v>
      </c>
      <c r="F80" s="2" t="s">
        <v>151</v>
      </c>
      <c r="G80" s="2">
        <v>4</v>
      </c>
      <c r="H80" s="2">
        <v>1255.49</v>
      </c>
      <c r="I80" s="2">
        <v>0</v>
      </c>
      <c r="J80" s="2">
        <v>0</v>
      </c>
      <c r="K80" s="2">
        <v>12</v>
      </c>
      <c r="L80" s="2">
        <v>602.64</v>
      </c>
      <c r="M80" s="2">
        <v>5624.6</v>
      </c>
      <c r="N80" s="2">
        <v>3647.36</v>
      </c>
      <c r="O80" s="2">
        <f t="shared" si="3"/>
        <v>1374.6000000000004</v>
      </c>
      <c r="P80" s="2" t="s">
        <v>29</v>
      </c>
      <c r="Q80" s="2" t="str">
        <f t="shared" si="2"/>
        <v>Debit Card</v>
      </c>
      <c r="R80" s="2" t="s">
        <v>21</v>
      </c>
      <c r="S80" s="2" t="s">
        <v>56</v>
      </c>
      <c r="T80" s="2" t="s">
        <v>472</v>
      </c>
      <c r="U80" s="2" t="s">
        <v>59</v>
      </c>
      <c r="V80" t="str">
        <f>TEXT(tblSales[[#This Row],[Invoice Date]],"mmm")</f>
        <v>Sep</v>
      </c>
      <c r="W80">
        <f>MONTH(tblSales[[#This Row],[Invoice Date]])</f>
        <v>9</v>
      </c>
      <c r="X80">
        <f>YEAR(tblSales[[#This Row],[Invoice Date]])</f>
        <v>2024</v>
      </c>
      <c r="Y80" t="str">
        <f>TEXT(tblSales[[#This Row],[Invoice Date]],"mmm-yyyy")</f>
        <v>Sep-2024</v>
      </c>
      <c r="Z80" t="str">
        <f>_xlfn.XLOOKUP(tblSales[[#This Row],[Product_ID]],Products!$A:$A,Products!$C:$C,"Women Dresses")</f>
        <v>Men Trousers</v>
      </c>
      <c r="AA80" t="str">
        <f>_xlfn.XLOOKUP(tblSales[[#This Row],[Product_ID]],Products!$A:$A,Products!$D:$D,"Unknown")</f>
        <v>Formal Trouser</v>
      </c>
      <c r="AB80" t="str">
        <f>_xlfn.XLOOKUP(tblSales[[#This Row],[Product_ID]],Products!$A:$A,Products!$E:$E,"Unknown")</f>
        <v>Louis Philippe</v>
      </c>
      <c r="AC80" t="str">
        <f>_xlfn.XLOOKUP(tblSales[[#This Row],[Store_ID]],Stores!$A:$A,Stores!$B:$B,"Unknown")</f>
        <v>TrendMart Kochi Standard</v>
      </c>
      <c r="AD80" t="str">
        <f>_xlfn.XLOOKUP(tblSales[[#This Row],[Store_ID]],Stores!$A:$A,Stores!$E:$E,"Unknown")</f>
        <v>South Zone 1</v>
      </c>
      <c r="AE80" t="str">
        <f>_xlfn.XLOOKUP(tblSales[[#This Row],[Customer_ID]],Customers!$A:$A,Customers!$B:$B,"Unknown")</f>
        <v>Nithya Yadav</v>
      </c>
      <c r="AF80" t="str">
        <f>_xlfn.XLOOKUP(tblSales[[#This Row],[Customer_ID]],Customers!$A:$A,Customers!$J:$J,"Unknown")</f>
        <v>Silver</v>
      </c>
      <c r="AG80" t="str">
        <f>_xlfn.XLOOKUP(tblSales[[#This Row],[Employee_ID]],Employees!$A:$A,Employees!$B:$B,"Unknown")</f>
        <v>Preethi Singh</v>
      </c>
      <c r="AH80">
        <f>IF(MONTH(tblSales[[#This Row],[Invoice Date]])&gt;=4,MONTH(tblSales[[#This Row],[Invoice Date]]),MONTH(tblSales[[#This Row],[Invoice Date]])+12)</f>
        <v>9</v>
      </c>
      <c r="AI80" s="8">
        <f>DATE(YEAR(tblSales[[#This Row],[Invoice Date]]),MONTH(tblSales[[#This Row],[Invoice Date]]),1)</f>
        <v>45536</v>
      </c>
      <c r="AJ80" t="str">
        <f>_xlfn.XLOOKUP(tblSales[[#This Row],[Product_ID]],Products!$A:$A,Products!$B:$B,"Unknown")</f>
        <v>Louis Philippe Formal Trouser Olive</v>
      </c>
      <c r="AK80" s="9">
        <f>IFERROR(tblSales[[#This Row],[Profit]]/tblSales[[#This Row],[Sales Amount]],0)</f>
        <v>0.24439071222842518</v>
      </c>
      <c r="AL80" t="str">
        <f>IF(tblSales[[#This Row],[Discount %]]&lt;=5,"0-5%",
IF(tblSales[[#This Row],[Discount %]]&lt;=10,"5-10%",
IF(tblSales[[#This Row],[Discount %]]&lt;=15,"10-15%",
IF(tblSales[[#This Row],[Discount %]]&lt;=20,"15-20%","20%+"))))</f>
        <v>0-5%</v>
      </c>
    </row>
    <row r="81" spans="1:38">
      <c r="A81" s="2" t="s">
        <v>473</v>
      </c>
      <c r="B81" s="11">
        <v>45702</v>
      </c>
      <c r="C81" s="2" t="s">
        <v>219</v>
      </c>
      <c r="D81" s="2" t="s">
        <v>474</v>
      </c>
      <c r="E81" s="2" t="s">
        <v>338</v>
      </c>
      <c r="F81" s="2" t="s">
        <v>475</v>
      </c>
      <c r="G81" s="2">
        <v>2</v>
      </c>
      <c r="H81" s="2">
        <v>3188.24</v>
      </c>
      <c r="I81" s="2">
        <v>25</v>
      </c>
      <c r="J81" s="2">
        <v>1594.12</v>
      </c>
      <c r="K81" s="2">
        <v>12</v>
      </c>
      <c r="L81" s="2">
        <v>573.88</v>
      </c>
      <c r="M81" s="2">
        <v>5356.24</v>
      </c>
      <c r="N81" s="2">
        <v>4068.02</v>
      </c>
      <c r="O81" s="2">
        <f t="shared" si="3"/>
        <v>714.3399999999998</v>
      </c>
      <c r="P81" s="2" t="s">
        <v>27</v>
      </c>
      <c r="Q81" s="2" t="str">
        <f t="shared" si="2"/>
        <v>Cash</v>
      </c>
      <c r="R81" s="2" t="s">
        <v>21</v>
      </c>
      <c r="S81" s="2" t="s">
        <v>57</v>
      </c>
      <c r="T81" s="2" t="s">
        <v>476</v>
      </c>
      <c r="U81" s="2" t="s">
        <v>59</v>
      </c>
      <c r="V81" t="str">
        <f>TEXT(tblSales[[#This Row],[Invoice Date]],"mmm")</f>
        <v>Feb</v>
      </c>
      <c r="W81">
        <f>MONTH(tblSales[[#This Row],[Invoice Date]])</f>
        <v>2</v>
      </c>
      <c r="X81">
        <f>YEAR(tblSales[[#This Row],[Invoice Date]])</f>
        <v>2025</v>
      </c>
      <c r="Y81" t="str">
        <f>TEXT(tblSales[[#This Row],[Invoice Date]],"mmm-yyyy")</f>
        <v>Feb-2025</v>
      </c>
      <c r="Z81" t="str">
        <f>_xlfn.XLOOKUP(tblSales[[#This Row],[Product_ID]],Products!$A:$A,Products!$C:$C,"Women Dresses")</f>
        <v>Handbags</v>
      </c>
      <c r="AA81" t="str">
        <f>_xlfn.XLOOKUP(tblSales[[#This Row],[Product_ID]],Products!$A:$A,Products!$D:$D,"Unknown")</f>
        <v>Sling Bag</v>
      </c>
      <c r="AB81" t="str">
        <f>_xlfn.XLOOKUP(tblSales[[#This Row],[Product_ID]],Products!$A:$A,Products!$E:$E,"Unknown")</f>
        <v>GRT Jewellers</v>
      </c>
      <c r="AC81" t="str">
        <f>_xlfn.XLOOKUP(tblSales[[#This Row],[Store_ID]],Stores!$A:$A,Stores!$B:$B,"Unknown")</f>
        <v>TrendMart Davanagere High Street</v>
      </c>
      <c r="AD81" t="str">
        <f>_xlfn.XLOOKUP(tblSales[[#This Row],[Store_ID]],Stores!$A:$A,Stores!$E:$E,"Unknown")</f>
        <v>South Zone 2</v>
      </c>
      <c r="AE81" t="str">
        <f>_xlfn.XLOOKUP(tblSales[[#This Row],[Customer_ID]],Customers!$A:$A,Customers!$B:$B,"Unknown")</f>
        <v>Deepa Iyer</v>
      </c>
      <c r="AF81" t="str">
        <f>_xlfn.XLOOKUP(tblSales[[#This Row],[Customer_ID]],Customers!$A:$A,Customers!$J:$J,"Unknown")</f>
        <v>Regular</v>
      </c>
      <c r="AG81" t="str">
        <f>_xlfn.XLOOKUP(tblSales[[#This Row],[Employee_ID]],Employees!$A:$A,Employees!$B:$B,"Unknown")</f>
        <v>Arjun Krishnan</v>
      </c>
      <c r="AH81">
        <f>IF(MONTH(tblSales[[#This Row],[Invoice Date]])&gt;=4,MONTH(tblSales[[#This Row],[Invoice Date]]),MONTH(tblSales[[#This Row],[Invoice Date]])+12)</f>
        <v>14</v>
      </c>
      <c r="AI81" s="8">
        <f>DATE(YEAR(tblSales[[#This Row],[Invoice Date]]),MONTH(tblSales[[#This Row],[Invoice Date]]),1)</f>
        <v>45689</v>
      </c>
      <c r="AJ81" t="str">
        <f>_xlfn.XLOOKUP(tblSales[[#This Row],[Product_ID]],Products!$A:$A,Products!$B:$B,"Unknown")</f>
        <v>GRT Jewellers Sling Bag Olive</v>
      </c>
      <c r="AK81" s="9">
        <f>IFERROR(tblSales[[#This Row],[Profit]]/tblSales[[#This Row],[Sales Amount]],0)</f>
        <v>0.13336594327363968</v>
      </c>
      <c r="AL81" t="str">
        <f>IF(tblSales[[#This Row],[Discount %]]&lt;=5,"0-5%",
IF(tblSales[[#This Row],[Discount %]]&lt;=10,"5-10%",
IF(tblSales[[#This Row],[Discount %]]&lt;=15,"10-15%",
IF(tblSales[[#This Row],[Discount %]]&lt;=20,"15-20%","20%+"))))</f>
        <v>20%+</v>
      </c>
    </row>
    <row r="82" spans="1:38">
      <c r="A82" s="2" t="s">
        <v>477</v>
      </c>
      <c r="B82" s="11">
        <v>45534</v>
      </c>
      <c r="C82" s="2" t="s">
        <v>478</v>
      </c>
      <c r="D82" s="2" t="s">
        <v>479</v>
      </c>
      <c r="E82" s="2" t="s">
        <v>480</v>
      </c>
      <c r="F82" s="2" t="s">
        <v>276</v>
      </c>
      <c r="G82" s="2">
        <v>3</v>
      </c>
      <c r="H82" s="2">
        <v>565.59</v>
      </c>
      <c r="I82" s="2">
        <v>30</v>
      </c>
      <c r="J82" s="2">
        <v>509.03</v>
      </c>
      <c r="K82" s="2">
        <v>5</v>
      </c>
      <c r="L82" s="2">
        <v>59.39</v>
      </c>
      <c r="M82" s="2">
        <v>1247.1300000000001</v>
      </c>
      <c r="N82" s="2">
        <v>1072.3499999999999</v>
      </c>
      <c r="O82" s="2">
        <f t="shared" si="3"/>
        <v>115.3900000000002</v>
      </c>
      <c r="P82" s="2" t="s">
        <v>32</v>
      </c>
      <c r="Q82" s="2" t="str">
        <f t="shared" si="2"/>
        <v>UPI</v>
      </c>
      <c r="R82" s="2" t="s">
        <v>21</v>
      </c>
      <c r="S82" s="2" t="s">
        <v>56</v>
      </c>
      <c r="T82" s="2" t="s">
        <v>481</v>
      </c>
      <c r="U82" s="2" t="s">
        <v>59</v>
      </c>
      <c r="V82" t="str">
        <f>TEXT(tblSales[[#This Row],[Invoice Date]],"mmm")</f>
        <v>Aug</v>
      </c>
      <c r="W82">
        <f>MONTH(tblSales[[#This Row],[Invoice Date]])</f>
        <v>8</v>
      </c>
      <c r="X82">
        <f>YEAR(tblSales[[#This Row],[Invoice Date]])</f>
        <v>2024</v>
      </c>
      <c r="Y82" t="str">
        <f>TEXT(tblSales[[#This Row],[Invoice Date]],"mmm-yyyy")</f>
        <v>Aug-2024</v>
      </c>
      <c r="Z82" t="str">
        <f>_xlfn.XLOOKUP(tblSales[[#This Row],[Product_ID]],Products!$A:$A,Products!$C:$C,"Women Dresses")</f>
        <v>Wallets</v>
      </c>
      <c r="AA82" t="str">
        <f>_xlfn.XLOOKUP(tblSales[[#This Row],[Product_ID]],Products!$A:$A,Products!$D:$D,"Unknown")</f>
        <v>Zip Wallet</v>
      </c>
      <c r="AB82" t="str">
        <f>_xlfn.XLOOKUP(tblSales[[#This Row],[Product_ID]],Products!$A:$A,Products!$E:$E,"Unknown")</f>
        <v>Aurelia</v>
      </c>
      <c r="AC82" t="str">
        <f>_xlfn.XLOOKUP(tblSales[[#This Row],[Store_ID]],Stores!$A:$A,Stores!$B:$B,"Unknown")</f>
        <v>TrendMart Thrissur High Street</v>
      </c>
      <c r="AD82" t="str">
        <f>_xlfn.XLOOKUP(tblSales[[#This Row],[Store_ID]],Stores!$A:$A,Stores!$E:$E,"Unknown")</f>
        <v>South Zone 1</v>
      </c>
      <c r="AE82" t="str">
        <f>_xlfn.XLOOKUP(tblSales[[#This Row],[Customer_ID]],Customers!$A:$A,Customers!$B:$B,"Unknown")</f>
        <v>Nandini Natarajan</v>
      </c>
      <c r="AF82" t="str">
        <f>_xlfn.XLOOKUP(tblSales[[#This Row],[Customer_ID]],Customers!$A:$A,Customers!$J:$J,"Unknown")</f>
        <v>Gold</v>
      </c>
      <c r="AG82" t="str">
        <f>_xlfn.XLOOKUP(tblSales[[#This Row],[Employee_ID]],Employees!$A:$A,Employees!$B:$B,"Unknown")</f>
        <v>Vasanthi Kamath</v>
      </c>
      <c r="AH82">
        <f>IF(MONTH(tblSales[[#This Row],[Invoice Date]])&gt;=4,MONTH(tblSales[[#This Row],[Invoice Date]]),MONTH(tblSales[[#This Row],[Invoice Date]])+12)</f>
        <v>8</v>
      </c>
      <c r="AI82" s="8">
        <f>DATE(YEAR(tblSales[[#This Row],[Invoice Date]]),MONTH(tblSales[[#This Row],[Invoice Date]]),1)</f>
        <v>45505</v>
      </c>
      <c r="AJ82" t="str">
        <f>_xlfn.XLOOKUP(tblSales[[#This Row],[Product_ID]],Products!$A:$A,Products!$B:$B,"Unknown")</f>
        <v>Aurelia Zip Wallet Red</v>
      </c>
      <c r="AK82" s="9">
        <f>IFERROR(tblSales[[#This Row],[Profit]]/tblSales[[#This Row],[Sales Amount]],0)</f>
        <v>9.2524436105297911E-2</v>
      </c>
      <c r="AL82" t="str">
        <f>IF(tblSales[[#This Row],[Discount %]]&lt;=5,"0-5%",
IF(tblSales[[#This Row],[Discount %]]&lt;=10,"5-10%",
IF(tblSales[[#This Row],[Discount %]]&lt;=15,"10-15%",
IF(tblSales[[#This Row],[Discount %]]&lt;=20,"15-20%","20%+"))))</f>
        <v>20%+</v>
      </c>
    </row>
    <row r="83" spans="1:38">
      <c r="A83" s="2" t="s">
        <v>482</v>
      </c>
      <c r="B83" s="11">
        <v>45492</v>
      </c>
      <c r="C83" s="2" t="s">
        <v>483</v>
      </c>
      <c r="D83" s="2" t="s">
        <v>474</v>
      </c>
      <c r="E83" s="2" t="s">
        <v>484</v>
      </c>
      <c r="F83" s="2" t="s">
        <v>233</v>
      </c>
      <c r="G83" s="2">
        <v>3</v>
      </c>
      <c r="H83" s="2">
        <v>3067.81</v>
      </c>
      <c r="I83" s="2">
        <v>25</v>
      </c>
      <c r="J83" s="2">
        <v>2300.86</v>
      </c>
      <c r="K83" s="2">
        <v>12</v>
      </c>
      <c r="L83" s="2">
        <v>828.31</v>
      </c>
      <c r="M83" s="2">
        <v>7730.88</v>
      </c>
      <c r="N83" s="2">
        <v>6102.03</v>
      </c>
      <c r="O83" s="2">
        <f t="shared" si="3"/>
        <v>800.54000000000042</v>
      </c>
      <c r="P83" s="2" t="s">
        <v>32</v>
      </c>
      <c r="Q83" s="2" t="str">
        <f t="shared" si="2"/>
        <v>UPI</v>
      </c>
      <c r="R83" s="2" t="s">
        <v>21</v>
      </c>
      <c r="S83" s="2" t="s">
        <v>57</v>
      </c>
      <c r="T83" s="2" t="s">
        <v>485</v>
      </c>
      <c r="U83" s="2" t="s">
        <v>59</v>
      </c>
      <c r="V83" t="str">
        <f>TEXT(tblSales[[#This Row],[Invoice Date]],"mmm")</f>
        <v>Jul</v>
      </c>
      <c r="W83">
        <f>MONTH(tblSales[[#This Row],[Invoice Date]])</f>
        <v>7</v>
      </c>
      <c r="X83">
        <f>YEAR(tblSales[[#This Row],[Invoice Date]])</f>
        <v>2024</v>
      </c>
      <c r="Y83" t="str">
        <f>TEXT(tblSales[[#This Row],[Invoice Date]],"mmm-yyyy")</f>
        <v>Jul-2024</v>
      </c>
      <c r="Z83" t="str">
        <f>_xlfn.XLOOKUP(tblSales[[#This Row],[Product_ID]],Products!$A:$A,Products!$C:$C,"Women Dresses")</f>
        <v>Handbags</v>
      </c>
      <c r="AA83" t="str">
        <f>_xlfn.XLOOKUP(tblSales[[#This Row],[Product_ID]],Products!$A:$A,Products!$D:$D,"Unknown")</f>
        <v>Sling Bag</v>
      </c>
      <c r="AB83" t="str">
        <f>_xlfn.XLOOKUP(tblSales[[#This Row],[Product_ID]],Products!$A:$A,Products!$E:$E,"Unknown")</f>
        <v>GRT Jewellers</v>
      </c>
      <c r="AC83" t="str">
        <f>_xlfn.XLOOKUP(tblSales[[#This Row],[Store_ID]],Stores!$A:$A,Stores!$B:$B,"Unknown")</f>
        <v>TrendMart Kochi Standard</v>
      </c>
      <c r="AD83" t="str">
        <f>_xlfn.XLOOKUP(tblSales[[#This Row],[Store_ID]],Stores!$A:$A,Stores!$E:$E,"Unknown")</f>
        <v>South Zone 1</v>
      </c>
      <c r="AE83" t="str">
        <f>_xlfn.XLOOKUP(tblSales[[#This Row],[Customer_ID]],Customers!$A:$A,Customers!$B:$B,"Unknown")</f>
        <v>Rohit Gupta</v>
      </c>
      <c r="AF83" t="str">
        <f>_xlfn.XLOOKUP(tblSales[[#This Row],[Customer_ID]],Customers!$A:$A,Customers!$J:$J,"Unknown")</f>
        <v>Gold</v>
      </c>
      <c r="AG83" t="str">
        <f>_xlfn.XLOOKUP(tblSales[[#This Row],[Employee_ID]],Employees!$A:$A,Employees!$B:$B,"Unknown")</f>
        <v>Malathi Varma</v>
      </c>
      <c r="AH83">
        <f>IF(MONTH(tblSales[[#This Row],[Invoice Date]])&gt;=4,MONTH(tblSales[[#This Row],[Invoice Date]]),MONTH(tblSales[[#This Row],[Invoice Date]])+12)</f>
        <v>7</v>
      </c>
      <c r="AI83" s="8">
        <f>DATE(YEAR(tblSales[[#This Row],[Invoice Date]]),MONTH(tblSales[[#This Row],[Invoice Date]]),1)</f>
        <v>45474</v>
      </c>
      <c r="AJ83" t="str">
        <f>_xlfn.XLOOKUP(tblSales[[#This Row],[Product_ID]],Products!$A:$A,Products!$B:$B,"Unknown")</f>
        <v>GRT Jewellers Sling Bag Olive</v>
      </c>
      <c r="AK83" s="9">
        <f>IFERROR(tblSales[[#This Row],[Profit]]/tblSales[[#This Row],[Sales Amount]],0)</f>
        <v>0.10355095409578216</v>
      </c>
      <c r="AL83" t="str">
        <f>IF(tblSales[[#This Row],[Discount %]]&lt;=5,"0-5%",
IF(tblSales[[#This Row],[Discount %]]&lt;=10,"5-10%",
IF(tblSales[[#This Row],[Discount %]]&lt;=15,"10-15%",
IF(tblSales[[#This Row],[Discount %]]&lt;=20,"15-20%","20%+"))))</f>
        <v>20%+</v>
      </c>
    </row>
    <row r="84" spans="1:38">
      <c r="A84" s="2" t="s">
        <v>486</v>
      </c>
      <c r="B84" s="11">
        <v>45456</v>
      </c>
      <c r="C84" s="2" t="s">
        <v>487</v>
      </c>
      <c r="D84" s="2" t="s">
        <v>488</v>
      </c>
      <c r="E84" s="2" t="s">
        <v>203</v>
      </c>
      <c r="F84" s="2" t="s">
        <v>98</v>
      </c>
      <c r="G84" s="2">
        <v>1</v>
      </c>
      <c r="H84" s="2">
        <v>1325.53</v>
      </c>
      <c r="I84" s="2">
        <v>25</v>
      </c>
      <c r="J84" s="2">
        <v>331.38</v>
      </c>
      <c r="K84" s="2">
        <v>12</v>
      </c>
      <c r="L84" s="2">
        <v>119.3</v>
      </c>
      <c r="M84" s="2">
        <v>1113.45</v>
      </c>
      <c r="N84" s="2">
        <v>834.96</v>
      </c>
      <c r="O84" s="2">
        <f t="shared" si="3"/>
        <v>159.19</v>
      </c>
      <c r="P84" s="2" t="s">
        <v>28</v>
      </c>
      <c r="Q84" s="2" t="str">
        <f t="shared" si="2"/>
        <v>Credit Card</v>
      </c>
      <c r="R84" s="2" t="s">
        <v>21</v>
      </c>
      <c r="S84" s="2" t="s">
        <v>56</v>
      </c>
      <c r="T84" s="2" t="s">
        <v>489</v>
      </c>
      <c r="U84" s="2" t="s">
        <v>59</v>
      </c>
      <c r="V84" t="str">
        <f>TEXT(tblSales[[#This Row],[Invoice Date]],"mmm")</f>
        <v>Jun</v>
      </c>
      <c r="W84">
        <f>MONTH(tblSales[[#This Row],[Invoice Date]])</f>
        <v>6</v>
      </c>
      <c r="X84">
        <f>YEAR(tblSales[[#This Row],[Invoice Date]])</f>
        <v>2024</v>
      </c>
      <c r="Y84" t="str">
        <f>TEXT(tblSales[[#This Row],[Invoice Date]],"mmm-yyyy")</f>
        <v>Jun-2024</v>
      </c>
      <c r="Z84" t="str">
        <f>_xlfn.XLOOKUP(tblSales[[#This Row],[Product_ID]],Products!$A:$A,Products!$C:$C,"Women Dresses")</f>
        <v>Women Jeans</v>
      </c>
      <c r="AA84" t="str">
        <f>_xlfn.XLOOKUP(tblSales[[#This Row],[Product_ID]],Products!$A:$A,Products!$D:$D,"Unknown")</f>
        <v>Bootcut</v>
      </c>
      <c r="AB84" t="str">
        <f>_xlfn.XLOOKUP(tblSales[[#This Row],[Product_ID]],Products!$A:$A,Products!$E:$E,"Unknown")</f>
        <v>US Polo Assn</v>
      </c>
      <c r="AC84" t="str">
        <f>_xlfn.XLOOKUP(tblSales[[#This Row],[Store_ID]],Stores!$A:$A,Stores!$B:$B,"Unknown")</f>
        <v>TrendMart Thoothukudi Outlet</v>
      </c>
      <c r="AD84" t="str">
        <f>_xlfn.XLOOKUP(tblSales[[#This Row],[Store_ID]],Stores!$A:$A,Stores!$E:$E,"Unknown")</f>
        <v>South Zone 1</v>
      </c>
      <c r="AE84" t="str">
        <f>_xlfn.XLOOKUP(tblSales[[#This Row],[Customer_ID]],Customers!$A:$A,Customers!$B:$B,"Unknown")</f>
        <v>Deepa Prasad</v>
      </c>
      <c r="AF84" t="str">
        <f>_xlfn.XLOOKUP(tblSales[[#This Row],[Customer_ID]],Customers!$A:$A,Customers!$J:$J,"Unknown")</f>
        <v>Platinum</v>
      </c>
      <c r="AG84" t="str">
        <f>_xlfn.XLOOKUP(tblSales[[#This Row],[Employee_ID]],Employees!$A:$A,Employees!$B:$B,"Unknown")</f>
        <v>Deepthi Iyengar</v>
      </c>
      <c r="AH84">
        <f>IF(MONTH(tblSales[[#This Row],[Invoice Date]])&gt;=4,MONTH(tblSales[[#This Row],[Invoice Date]]),MONTH(tblSales[[#This Row],[Invoice Date]])+12)</f>
        <v>6</v>
      </c>
      <c r="AI84" s="8">
        <f>DATE(YEAR(tblSales[[#This Row],[Invoice Date]]),MONTH(tblSales[[#This Row],[Invoice Date]]),1)</f>
        <v>45444</v>
      </c>
      <c r="AJ84" t="str">
        <f>_xlfn.XLOOKUP(tblSales[[#This Row],[Product_ID]],Products!$A:$A,Products!$B:$B,"Unknown")</f>
        <v>US Polo Assn Bootcut Black</v>
      </c>
      <c r="AK84" s="9">
        <f>IFERROR(tblSales[[#This Row],[Profit]]/tblSales[[#This Row],[Sales Amount]],0)</f>
        <v>0.14297004804885716</v>
      </c>
      <c r="AL84" t="str">
        <f>IF(tblSales[[#This Row],[Discount %]]&lt;=5,"0-5%",
IF(tblSales[[#This Row],[Discount %]]&lt;=10,"5-10%",
IF(tblSales[[#This Row],[Discount %]]&lt;=15,"10-15%",
IF(tblSales[[#This Row],[Discount %]]&lt;=20,"15-20%","20%+"))))</f>
        <v>20%+</v>
      </c>
    </row>
    <row r="85" spans="1:38">
      <c r="A85" s="2" t="s">
        <v>490</v>
      </c>
      <c r="B85" s="11">
        <v>45604</v>
      </c>
      <c r="C85" s="2" t="s">
        <v>491</v>
      </c>
      <c r="D85" s="2" t="s">
        <v>492</v>
      </c>
      <c r="E85" s="2" t="s">
        <v>344</v>
      </c>
      <c r="F85" s="2" t="s">
        <v>493</v>
      </c>
      <c r="G85" s="2">
        <v>2</v>
      </c>
      <c r="H85" s="2">
        <v>1187.06</v>
      </c>
      <c r="I85" s="2">
        <v>20</v>
      </c>
      <c r="J85" s="2">
        <v>474.82</v>
      </c>
      <c r="K85" s="2">
        <v>12</v>
      </c>
      <c r="L85" s="2">
        <v>227.92</v>
      </c>
      <c r="M85" s="2">
        <v>2127.2199999999998</v>
      </c>
      <c r="N85" s="2">
        <v>1709.7</v>
      </c>
      <c r="O85" s="2">
        <f t="shared" si="3"/>
        <v>189.59999999999977</v>
      </c>
      <c r="P85" s="2" t="s">
        <v>32</v>
      </c>
      <c r="Q85" s="2" t="str">
        <f t="shared" si="2"/>
        <v>UPI</v>
      </c>
      <c r="R85" s="2" t="s">
        <v>21</v>
      </c>
      <c r="S85" s="2" t="s">
        <v>56</v>
      </c>
      <c r="T85" s="2" t="s">
        <v>494</v>
      </c>
      <c r="U85" s="2" t="s">
        <v>59</v>
      </c>
      <c r="V85" t="str">
        <f>TEXT(tblSales[[#This Row],[Invoice Date]],"mmm")</f>
        <v>Nov</v>
      </c>
      <c r="W85">
        <f>MONTH(tblSales[[#This Row],[Invoice Date]])</f>
        <v>11</v>
      </c>
      <c r="X85">
        <f>YEAR(tblSales[[#This Row],[Invoice Date]])</f>
        <v>2024</v>
      </c>
      <c r="Y85" t="str">
        <f>TEXT(tblSales[[#This Row],[Invoice Date]],"mmm-yyyy")</f>
        <v>Nov-2024</v>
      </c>
      <c r="Z85" t="str">
        <f>_xlfn.XLOOKUP(tblSales[[#This Row],[Product_ID]],Products!$A:$A,Products!$C:$C,"Women Dresses")</f>
        <v>Footwear</v>
      </c>
      <c r="AA85" t="str">
        <f>_xlfn.XLOOKUP(tblSales[[#This Row],[Product_ID]],Products!$A:$A,Products!$D:$D,"Unknown")</f>
        <v>Sandals</v>
      </c>
      <c r="AB85" t="str">
        <f>_xlfn.XLOOKUP(tblSales[[#This Row],[Product_ID]],Products!$A:$A,Products!$E:$E,"Unknown")</f>
        <v>Joyalukkas</v>
      </c>
      <c r="AC85" t="str">
        <f>_xlfn.XLOOKUP(tblSales[[#This Row],[Store_ID]],Stores!$A:$A,Stores!$B:$B,"Unknown")</f>
        <v>TrendMart Kannur Standard</v>
      </c>
      <c r="AD85" t="str">
        <f>_xlfn.XLOOKUP(tblSales[[#This Row],[Store_ID]],Stores!$A:$A,Stores!$E:$E,"Unknown")</f>
        <v>South Zone 1</v>
      </c>
      <c r="AE85" t="str">
        <f>_xlfn.XLOOKUP(tblSales[[#This Row],[Customer_ID]],Customers!$A:$A,Customers!$B:$B,"Unknown")</f>
        <v>Sunita Subramaniam</v>
      </c>
      <c r="AF85" t="str">
        <f>_xlfn.XLOOKUP(tblSales[[#This Row],[Customer_ID]],Customers!$A:$A,Customers!$J:$J,"Unknown")</f>
        <v>Regular</v>
      </c>
      <c r="AG85" t="str">
        <f>_xlfn.XLOOKUP(tblSales[[#This Row],[Employee_ID]],Employees!$A:$A,Employees!$B:$B,"Unknown")</f>
        <v>Gopal Prasad</v>
      </c>
      <c r="AH85">
        <f>IF(MONTH(tblSales[[#This Row],[Invoice Date]])&gt;=4,MONTH(tblSales[[#This Row],[Invoice Date]]),MONTH(tblSales[[#This Row],[Invoice Date]])+12)</f>
        <v>11</v>
      </c>
      <c r="AI85" s="8">
        <f>DATE(YEAR(tblSales[[#This Row],[Invoice Date]]),MONTH(tblSales[[#This Row],[Invoice Date]]),1)</f>
        <v>45597</v>
      </c>
      <c r="AJ85" t="str">
        <f>_xlfn.XLOOKUP(tblSales[[#This Row],[Product_ID]],Products!$A:$A,Products!$B:$B,"Unknown")</f>
        <v>Joyalukkas Sandals Beige</v>
      </c>
      <c r="AK85" s="9">
        <f>IFERROR(tblSales[[#This Row],[Profit]]/tblSales[[#This Row],[Sales Amount]],0)</f>
        <v>8.913041434360329E-2</v>
      </c>
      <c r="AL85" t="str">
        <f>IF(tblSales[[#This Row],[Discount %]]&lt;=5,"0-5%",
IF(tblSales[[#This Row],[Discount %]]&lt;=10,"5-10%",
IF(tblSales[[#This Row],[Discount %]]&lt;=15,"10-15%",
IF(tblSales[[#This Row],[Discount %]]&lt;=20,"15-20%","20%+"))))</f>
        <v>15-20%</v>
      </c>
    </row>
    <row r="86" spans="1:38">
      <c r="A86" s="2" t="s">
        <v>495</v>
      </c>
      <c r="B86" s="11">
        <v>45716</v>
      </c>
      <c r="C86" s="2" t="s">
        <v>496</v>
      </c>
      <c r="D86" s="2" t="s">
        <v>497</v>
      </c>
      <c r="E86" s="2" t="s">
        <v>203</v>
      </c>
      <c r="F86" s="2" t="s">
        <v>244</v>
      </c>
      <c r="G86" s="2">
        <v>1</v>
      </c>
      <c r="H86" s="2">
        <v>851.17</v>
      </c>
      <c r="I86" s="2">
        <v>0</v>
      </c>
      <c r="J86" s="2">
        <v>0</v>
      </c>
      <c r="K86" s="2">
        <v>5</v>
      </c>
      <c r="L86" s="2">
        <v>42.56</v>
      </c>
      <c r="M86" s="2">
        <v>893.73</v>
      </c>
      <c r="N86" s="2">
        <v>647.29999999999995</v>
      </c>
      <c r="O86" s="2">
        <f t="shared" si="3"/>
        <v>203.87000000000006</v>
      </c>
      <c r="P86" s="2" t="s">
        <v>32</v>
      </c>
      <c r="Q86" s="2" t="str">
        <f t="shared" si="2"/>
        <v>UPI</v>
      </c>
      <c r="R86" s="2" t="s">
        <v>20</v>
      </c>
      <c r="S86" s="2" t="s">
        <v>56</v>
      </c>
      <c r="T86" s="2" t="s">
        <v>498</v>
      </c>
      <c r="U86" s="2" t="s">
        <v>59</v>
      </c>
      <c r="V86" t="str">
        <f>TEXT(tblSales[[#This Row],[Invoice Date]],"mmm")</f>
        <v>Feb</v>
      </c>
      <c r="W86">
        <f>MONTH(tblSales[[#This Row],[Invoice Date]])</f>
        <v>2</v>
      </c>
      <c r="X86">
        <f>YEAR(tblSales[[#This Row],[Invoice Date]])</f>
        <v>2025</v>
      </c>
      <c r="Y86" t="str">
        <f>TEXT(tblSales[[#This Row],[Invoice Date]],"mmm-yyyy")</f>
        <v>Feb-2025</v>
      </c>
      <c r="Z86" t="str">
        <f>_xlfn.XLOOKUP(tblSales[[#This Row],[Product_ID]],Products!$A:$A,Products!$C:$C,"Women Dresses")</f>
        <v>Women Kurtis</v>
      </c>
      <c r="AA86" t="str">
        <f>_xlfn.XLOOKUP(tblSales[[#This Row],[Product_ID]],Products!$A:$A,Products!$D:$D,"Unknown")</f>
        <v>A-Line Kurti</v>
      </c>
      <c r="AB86" t="str">
        <f>_xlfn.XLOOKUP(tblSales[[#This Row],[Product_ID]],Products!$A:$A,Products!$E:$E,"Unknown")</f>
        <v>Fossil</v>
      </c>
      <c r="AC86" t="str">
        <f>_xlfn.XLOOKUP(tblSales[[#This Row],[Store_ID]],Stores!$A:$A,Stores!$B:$B,"Unknown")</f>
        <v>TrendMart Thoothukudi Outlet</v>
      </c>
      <c r="AD86" t="str">
        <f>_xlfn.XLOOKUP(tblSales[[#This Row],[Store_ID]],Stores!$A:$A,Stores!$E:$E,"Unknown")</f>
        <v>South Zone 1</v>
      </c>
      <c r="AE86" t="str">
        <f>_xlfn.XLOOKUP(tblSales[[#This Row],[Customer_ID]],Customers!$A:$A,Customers!$B:$B,"Unknown")</f>
        <v>Yashoda Sundaram</v>
      </c>
      <c r="AF86" t="str">
        <f>_xlfn.XLOOKUP(tblSales[[#This Row],[Customer_ID]],Customers!$A:$A,Customers!$J:$J,"Unknown")</f>
        <v>Silver</v>
      </c>
      <c r="AG86" t="str">
        <f>_xlfn.XLOOKUP(tblSales[[#This Row],[Employee_ID]],Employees!$A:$A,Employees!$B:$B,"Unknown")</f>
        <v>Ganapathy Naidu</v>
      </c>
      <c r="AH86">
        <f>IF(MONTH(tblSales[[#This Row],[Invoice Date]])&gt;=4,MONTH(tblSales[[#This Row],[Invoice Date]]),MONTH(tblSales[[#This Row],[Invoice Date]])+12)</f>
        <v>14</v>
      </c>
      <c r="AI86" s="8">
        <f>DATE(YEAR(tblSales[[#This Row],[Invoice Date]]),MONTH(tblSales[[#This Row],[Invoice Date]]),1)</f>
        <v>45689</v>
      </c>
      <c r="AJ86" t="str">
        <f>_xlfn.XLOOKUP(tblSales[[#This Row],[Product_ID]],Products!$A:$A,Products!$B:$B,"Unknown")</f>
        <v>Fossil A-Line Kurti Orange</v>
      </c>
      <c r="AK86" s="9">
        <f>IFERROR(tblSales[[#This Row],[Profit]]/tblSales[[#This Row],[Sales Amount]],0)</f>
        <v>0.2281113982970249</v>
      </c>
      <c r="AL86" t="str">
        <f>IF(tblSales[[#This Row],[Discount %]]&lt;=5,"0-5%",
IF(tblSales[[#This Row],[Discount %]]&lt;=10,"5-10%",
IF(tblSales[[#This Row],[Discount %]]&lt;=15,"10-15%",
IF(tblSales[[#This Row],[Discount %]]&lt;=20,"15-20%","20%+"))))</f>
        <v>0-5%</v>
      </c>
    </row>
    <row r="87" spans="1:38">
      <c r="A87" s="2" t="s">
        <v>499</v>
      </c>
      <c r="B87" s="11">
        <v>45580</v>
      </c>
      <c r="C87" s="2" t="s">
        <v>500</v>
      </c>
      <c r="D87" s="2" t="s">
        <v>501</v>
      </c>
      <c r="E87" s="2" t="s">
        <v>333</v>
      </c>
      <c r="F87" s="2" t="s">
        <v>350</v>
      </c>
      <c r="G87" s="2">
        <v>1</v>
      </c>
      <c r="H87" s="2">
        <v>656.95</v>
      </c>
      <c r="I87" s="2">
        <v>20</v>
      </c>
      <c r="J87" s="2">
        <v>131.38999999999999</v>
      </c>
      <c r="K87" s="2">
        <v>5</v>
      </c>
      <c r="L87" s="2">
        <v>26.28</v>
      </c>
      <c r="M87" s="2">
        <v>551.84</v>
      </c>
      <c r="N87" s="2">
        <v>457.16</v>
      </c>
      <c r="O87" s="2">
        <f t="shared" si="3"/>
        <v>68.400000000000006</v>
      </c>
      <c r="P87" s="2" t="s">
        <v>27</v>
      </c>
      <c r="Q87" s="2" t="str">
        <f t="shared" si="2"/>
        <v>Cash</v>
      </c>
      <c r="R87" s="2" t="s">
        <v>20</v>
      </c>
      <c r="S87" s="2" t="s">
        <v>56</v>
      </c>
      <c r="T87" s="2" t="s">
        <v>502</v>
      </c>
      <c r="U87" s="2" t="s">
        <v>59</v>
      </c>
      <c r="V87" t="str">
        <f>TEXT(tblSales[[#This Row],[Invoice Date]],"mmm")</f>
        <v>Oct</v>
      </c>
      <c r="W87">
        <f>MONTH(tblSales[[#This Row],[Invoice Date]])</f>
        <v>10</v>
      </c>
      <c r="X87">
        <f>YEAR(tblSales[[#This Row],[Invoice Date]])</f>
        <v>2024</v>
      </c>
      <c r="Y87" t="str">
        <f>TEXT(tblSales[[#This Row],[Invoice Date]],"mmm-yyyy")</f>
        <v>Oct-2024</v>
      </c>
      <c r="Z87" t="str">
        <f>_xlfn.XLOOKUP(tblSales[[#This Row],[Product_ID]],Products!$A:$A,Products!$C:$C,"Women Dresses")</f>
        <v>Women Tops</v>
      </c>
      <c r="AA87" t="str">
        <f>_xlfn.XLOOKUP(tblSales[[#This Row],[Product_ID]],Products!$A:$A,Products!$D:$D,"Unknown")</f>
        <v>Formal Top</v>
      </c>
      <c r="AB87" t="str">
        <f>_xlfn.XLOOKUP(tblSales[[#This Row],[Product_ID]],Products!$A:$A,Products!$E:$E,"Unknown")</f>
        <v>Aurelia</v>
      </c>
      <c r="AC87" t="str">
        <f>_xlfn.XLOOKUP(tblSales[[#This Row],[Store_ID]],Stores!$A:$A,Stores!$B:$B,"Unknown")</f>
        <v>TrendMart Warangal High Street</v>
      </c>
      <c r="AD87" t="str">
        <f>_xlfn.XLOOKUP(tblSales[[#This Row],[Store_ID]],Stores!$A:$A,Stores!$E:$E,"Unknown")</f>
        <v>South Zone 2</v>
      </c>
      <c r="AE87" t="str">
        <f>_xlfn.XLOOKUP(tblSales[[#This Row],[Customer_ID]],Customers!$A:$A,Customers!$B:$B,"Unknown")</f>
        <v>Vidya Kumar</v>
      </c>
      <c r="AF87" t="str">
        <f>_xlfn.XLOOKUP(tblSales[[#This Row],[Customer_ID]],Customers!$A:$A,Customers!$J:$J,"Unknown")</f>
        <v>Regular</v>
      </c>
      <c r="AG87" t="str">
        <f>_xlfn.XLOOKUP(tblSales[[#This Row],[Employee_ID]],Employees!$A:$A,Employees!$B:$B,"Unknown")</f>
        <v>Chitra Chettiar</v>
      </c>
      <c r="AH87">
        <f>IF(MONTH(tblSales[[#This Row],[Invoice Date]])&gt;=4,MONTH(tblSales[[#This Row],[Invoice Date]]),MONTH(tblSales[[#This Row],[Invoice Date]])+12)</f>
        <v>10</v>
      </c>
      <c r="AI87" s="8">
        <f>DATE(YEAR(tblSales[[#This Row],[Invoice Date]]),MONTH(tblSales[[#This Row],[Invoice Date]]),1)</f>
        <v>45566</v>
      </c>
      <c r="AJ87" t="str">
        <f>_xlfn.XLOOKUP(tblSales[[#This Row],[Product_ID]],Products!$A:$A,Products!$B:$B,"Unknown")</f>
        <v>Aurelia Formal Top Olive</v>
      </c>
      <c r="AK87" s="9">
        <f>IFERROR(tblSales[[#This Row],[Profit]]/tblSales[[#This Row],[Sales Amount]],0)</f>
        <v>0.12394897071614962</v>
      </c>
      <c r="AL87" t="str">
        <f>IF(tblSales[[#This Row],[Discount %]]&lt;=5,"0-5%",
IF(tblSales[[#This Row],[Discount %]]&lt;=10,"5-10%",
IF(tblSales[[#This Row],[Discount %]]&lt;=15,"10-15%",
IF(tblSales[[#This Row],[Discount %]]&lt;=20,"15-20%","20%+"))))</f>
        <v>15-20%</v>
      </c>
    </row>
    <row r="88" spans="1:38">
      <c r="A88" s="2" t="s">
        <v>503</v>
      </c>
      <c r="B88" s="11">
        <v>45460</v>
      </c>
      <c r="C88" s="2" t="s">
        <v>504</v>
      </c>
      <c r="D88" s="2" t="s">
        <v>349</v>
      </c>
      <c r="E88" s="2" t="s">
        <v>505</v>
      </c>
      <c r="F88" s="2" t="s">
        <v>204</v>
      </c>
      <c r="G88" s="2">
        <v>3</v>
      </c>
      <c r="H88" s="2">
        <v>1244.6500000000001</v>
      </c>
      <c r="I88" s="2">
        <v>10</v>
      </c>
      <c r="J88" s="2">
        <v>373.39</v>
      </c>
      <c r="K88" s="2">
        <v>12</v>
      </c>
      <c r="L88" s="2">
        <v>403.27</v>
      </c>
      <c r="M88" s="2">
        <v>3763.83</v>
      </c>
      <c r="N88" s="2">
        <v>2407.92</v>
      </c>
      <c r="O88" s="2">
        <f t="shared" si="3"/>
        <v>952.63999999999987</v>
      </c>
      <c r="P88" s="2" t="s">
        <v>27</v>
      </c>
      <c r="Q88" s="2" t="str">
        <f t="shared" si="2"/>
        <v>Cash</v>
      </c>
      <c r="R88" s="2" t="s">
        <v>21</v>
      </c>
      <c r="S88" s="2" t="s">
        <v>56</v>
      </c>
      <c r="T88" s="2" t="s">
        <v>506</v>
      </c>
      <c r="U88" s="2" t="s">
        <v>59</v>
      </c>
      <c r="V88" t="str">
        <f>TEXT(tblSales[[#This Row],[Invoice Date]],"mmm")</f>
        <v>Jun</v>
      </c>
      <c r="W88">
        <f>MONTH(tblSales[[#This Row],[Invoice Date]])</f>
        <v>6</v>
      </c>
      <c r="X88">
        <f>YEAR(tblSales[[#This Row],[Invoice Date]])</f>
        <v>2024</v>
      </c>
      <c r="Y88" t="str">
        <f>TEXT(tblSales[[#This Row],[Invoice Date]],"mmm-yyyy")</f>
        <v>Jun-2024</v>
      </c>
      <c r="Z88" t="str">
        <f>_xlfn.XLOOKUP(tblSales[[#This Row],[Product_ID]],Products!$A:$A,Products!$C:$C,"Women Dresses")</f>
        <v>Winter Wear</v>
      </c>
      <c r="AA88" t="str">
        <f>_xlfn.XLOOKUP(tblSales[[#This Row],[Product_ID]],Products!$A:$A,Products!$D:$D,"Unknown")</f>
        <v>Muffler</v>
      </c>
      <c r="AB88" t="str">
        <f>_xlfn.XLOOKUP(tblSales[[#This Row],[Product_ID]],Products!$A:$A,Products!$E:$E,"Unknown")</f>
        <v>Metro Shoes</v>
      </c>
      <c r="AC88" t="str">
        <f>_xlfn.XLOOKUP(tblSales[[#This Row],[Store_ID]],Stores!$A:$A,Stores!$B:$B,"Unknown")</f>
        <v>TrendMart Kurnool Standard</v>
      </c>
      <c r="AD88" t="str">
        <f>_xlfn.XLOOKUP(tblSales[[#This Row],[Store_ID]],Stores!$A:$A,Stores!$E:$E,"Unknown")</f>
        <v>South Zone 3</v>
      </c>
      <c r="AE88" t="str">
        <f>_xlfn.XLOOKUP(tblSales[[#This Row],[Customer_ID]],Customers!$A:$A,Customers!$B:$B,"Unknown")</f>
        <v>Pranav Balasubramaniam</v>
      </c>
      <c r="AF88" t="str">
        <f>_xlfn.XLOOKUP(tblSales[[#This Row],[Customer_ID]],Customers!$A:$A,Customers!$J:$J,"Unknown")</f>
        <v>Silver</v>
      </c>
      <c r="AG88" t="str">
        <f>_xlfn.XLOOKUP(tblSales[[#This Row],[Employee_ID]],Employees!$A:$A,Employees!$B:$B,"Unknown")</f>
        <v>Logesh Gopalakrishnan</v>
      </c>
      <c r="AH88">
        <f>IF(MONTH(tblSales[[#This Row],[Invoice Date]])&gt;=4,MONTH(tblSales[[#This Row],[Invoice Date]]),MONTH(tblSales[[#This Row],[Invoice Date]])+12)</f>
        <v>6</v>
      </c>
      <c r="AI88" s="8">
        <f>DATE(YEAR(tblSales[[#This Row],[Invoice Date]]),MONTH(tblSales[[#This Row],[Invoice Date]]),1)</f>
        <v>45444</v>
      </c>
      <c r="AJ88" t="str">
        <f>_xlfn.XLOOKUP(tblSales[[#This Row],[Product_ID]],Products!$A:$A,Products!$B:$B,"Unknown")</f>
        <v>Metro Shoes Muffler Olive</v>
      </c>
      <c r="AK88" s="9">
        <f>IFERROR(tblSales[[#This Row],[Profit]]/tblSales[[#This Row],[Sales Amount]],0)</f>
        <v>0.25310388620102392</v>
      </c>
      <c r="AL88" t="str">
        <f>IF(tblSales[[#This Row],[Discount %]]&lt;=5,"0-5%",
IF(tblSales[[#This Row],[Discount %]]&lt;=10,"5-10%",
IF(tblSales[[#This Row],[Discount %]]&lt;=15,"10-15%",
IF(tblSales[[#This Row],[Discount %]]&lt;=20,"15-20%","20%+"))))</f>
        <v>5-10%</v>
      </c>
    </row>
    <row r="89" spans="1:38">
      <c r="A89" s="2" t="s">
        <v>507</v>
      </c>
      <c r="B89" s="11">
        <v>45472</v>
      </c>
      <c r="C89" s="2" t="s">
        <v>508</v>
      </c>
      <c r="D89" s="2" t="s">
        <v>509</v>
      </c>
      <c r="E89" s="2" t="s">
        <v>358</v>
      </c>
      <c r="F89" s="2" t="s">
        <v>161</v>
      </c>
      <c r="G89" s="2">
        <v>1</v>
      </c>
      <c r="H89" s="2">
        <v>1858.09</v>
      </c>
      <c r="I89" s="2">
        <v>30</v>
      </c>
      <c r="J89" s="2">
        <v>557.42999999999995</v>
      </c>
      <c r="K89" s="2">
        <v>12</v>
      </c>
      <c r="L89" s="2">
        <v>156.08000000000001</v>
      </c>
      <c r="M89" s="2">
        <v>1456.74</v>
      </c>
      <c r="N89" s="2">
        <v>1169.46</v>
      </c>
      <c r="O89" s="2">
        <f t="shared" si="3"/>
        <v>131.19999999999996</v>
      </c>
      <c r="P89" s="2" t="s">
        <v>29</v>
      </c>
      <c r="Q89" s="2" t="str">
        <f t="shared" si="2"/>
        <v>Debit Card</v>
      </c>
      <c r="R89" s="2" t="s">
        <v>21</v>
      </c>
      <c r="S89" s="2" t="s">
        <v>56</v>
      </c>
      <c r="T89" s="2" t="s">
        <v>510</v>
      </c>
      <c r="U89" s="2" t="s">
        <v>60</v>
      </c>
      <c r="V89" t="str">
        <f>TEXT(tblSales[[#This Row],[Invoice Date]],"mmm")</f>
        <v>Jun</v>
      </c>
      <c r="W89">
        <f>MONTH(tblSales[[#This Row],[Invoice Date]])</f>
        <v>6</v>
      </c>
      <c r="X89">
        <f>YEAR(tblSales[[#This Row],[Invoice Date]])</f>
        <v>2024</v>
      </c>
      <c r="Y89" t="str">
        <f>TEXT(tblSales[[#This Row],[Invoice Date]],"mmm-yyyy")</f>
        <v>Jun-2024</v>
      </c>
      <c r="Z89" t="str">
        <f>_xlfn.XLOOKUP(tblSales[[#This Row],[Product_ID]],Products!$A:$A,Products!$C:$C,"Women Dresses")</f>
        <v>Winter Wear</v>
      </c>
      <c r="AA89" t="str">
        <f>_xlfn.XLOOKUP(tblSales[[#This Row],[Product_ID]],Products!$A:$A,Products!$D:$D,"Unknown")</f>
        <v>Hoodie</v>
      </c>
      <c r="AB89" t="str">
        <f>_xlfn.XLOOKUP(tblSales[[#This Row],[Product_ID]],Products!$A:$A,Products!$E:$E,"Unknown")</f>
        <v>Numero Uno</v>
      </c>
      <c r="AC89" t="str">
        <f>_xlfn.XLOOKUP(tblSales[[#This Row],[Store_ID]],Stores!$A:$A,Stores!$B:$B,"Unknown")</f>
        <v>TrendMart Dindigul Standard</v>
      </c>
      <c r="AD89" t="str">
        <f>_xlfn.XLOOKUP(tblSales[[#This Row],[Store_ID]],Stores!$A:$A,Stores!$E:$E,"Unknown")</f>
        <v>South Zone 1</v>
      </c>
      <c r="AE89" t="str">
        <f>_xlfn.XLOOKUP(tblSales[[#This Row],[Customer_ID]],Customers!$A:$A,Customers!$B:$B,"Unknown")</f>
        <v>Vasanthi Sharma</v>
      </c>
      <c r="AF89" t="str">
        <f>_xlfn.XLOOKUP(tblSales[[#This Row],[Customer_ID]],Customers!$A:$A,Customers!$J:$J,"Unknown")</f>
        <v>Regular</v>
      </c>
      <c r="AG89" t="str">
        <f>_xlfn.XLOOKUP(tblSales[[#This Row],[Employee_ID]],Employees!$A:$A,Employees!$B:$B,"Unknown")</f>
        <v>Chandra Reddy</v>
      </c>
      <c r="AH89">
        <f>IF(MONTH(tblSales[[#This Row],[Invoice Date]])&gt;=4,MONTH(tblSales[[#This Row],[Invoice Date]]),MONTH(tblSales[[#This Row],[Invoice Date]])+12)</f>
        <v>6</v>
      </c>
      <c r="AI89" s="8">
        <f>DATE(YEAR(tblSales[[#This Row],[Invoice Date]]),MONTH(tblSales[[#This Row],[Invoice Date]]),1)</f>
        <v>45444</v>
      </c>
      <c r="AJ89" t="str">
        <f>_xlfn.XLOOKUP(tblSales[[#This Row],[Product_ID]],Products!$A:$A,Products!$B:$B,"Unknown")</f>
        <v>Numero Uno Hoodie Pink</v>
      </c>
      <c r="AK89" s="9">
        <f>IFERROR(tblSales[[#This Row],[Profit]]/tblSales[[#This Row],[Sales Amount]],0)</f>
        <v>9.0064115765339015E-2</v>
      </c>
      <c r="AL89" t="str">
        <f>IF(tblSales[[#This Row],[Discount %]]&lt;=5,"0-5%",
IF(tblSales[[#This Row],[Discount %]]&lt;=10,"5-10%",
IF(tblSales[[#This Row],[Discount %]]&lt;=15,"10-15%",
IF(tblSales[[#This Row],[Discount %]]&lt;=20,"15-20%","20%+"))))</f>
        <v>20%+</v>
      </c>
    </row>
    <row r="90" spans="1:38">
      <c r="A90" s="2" t="s">
        <v>511</v>
      </c>
      <c r="B90" s="11">
        <v>45541</v>
      </c>
      <c r="C90" s="2" t="s">
        <v>512</v>
      </c>
      <c r="D90" s="2" t="s">
        <v>513</v>
      </c>
      <c r="E90" s="2" t="s">
        <v>103</v>
      </c>
      <c r="F90" s="2" t="s">
        <v>104</v>
      </c>
      <c r="G90" s="2">
        <v>3</v>
      </c>
      <c r="H90" s="2">
        <v>2407.06</v>
      </c>
      <c r="I90" s="2">
        <v>0</v>
      </c>
      <c r="J90" s="2">
        <v>0</v>
      </c>
      <c r="K90" s="2">
        <v>12</v>
      </c>
      <c r="L90" s="2">
        <v>866.54</v>
      </c>
      <c r="M90" s="2">
        <v>8087.72</v>
      </c>
      <c r="N90" s="2">
        <v>4782</v>
      </c>
      <c r="O90" s="2">
        <f t="shared" si="3"/>
        <v>2439.1800000000003</v>
      </c>
      <c r="P90" s="2" t="s">
        <v>32</v>
      </c>
      <c r="Q90" s="2" t="str">
        <f t="shared" si="2"/>
        <v>UPI</v>
      </c>
      <c r="R90" s="2" t="s">
        <v>20</v>
      </c>
      <c r="S90" s="2" t="s">
        <v>56</v>
      </c>
      <c r="T90" s="2" t="s">
        <v>514</v>
      </c>
      <c r="U90" s="2" t="s">
        <v>59</v>
      </c>
      <c r="V90" t="str">
        <f>TEXT(tblSales[[#This Row],[Invoice Date]],"mmm")</f>
        <v>Sep</v>
      </c>
      <c r="W90">
        <f>MONTH(tblSales[[#This Row],[Invoice Date]])</f>
        <v>9</v>
      </c>
      <c r="X90">
        <f>YEAR(tblSales[[#This Row],[Invoice Date]])</f>
        <v>2024</v>
      </c>
      <c r="Y90" t="str">
        <f>TEXT(tblSales[[#This Row],[Invoice Date]],"mmm-yyyy")</f>
        <v>Sep-2024</v>
      </c>
      <c r="Z90" t="str">
        <f>_xlfn.XLOOKUP(tblSales[[#This Row],[Product_ID]],Products!$A:$A,Products!$C:$C,"Women Dresses")</f>
        <v>Men Ethnic</v>
      </c>
      <c r="AA90" t="str">
        <f>_xlfn.XLOOKUP(tblSales[[#This Row],[Product_ID]],Products!$A:$A,Products!$D:$D,"Unknown")</f>
        <v>Nehru Jacket</v>
      </c>
      <c r="AB90" t="str">
        <f>_xlfn.XLOOKUP(tblSales[[#This Row],[Product_ID]],Products!$A:$A,Products!$E:$E,"Unknown")</f>
        <v>Fastrack</v>
      </c>
      <c r="AC90" t="str">
        <f>_xlfn.XLOOKUP(tblSales[[#This Row],[Store_ID]],Stores!$A:$A,Stores!$B:$B,"Unknown")</f>
        <v>TrendMart Tirupati Standard</v>
      </c>
      <c r="AD90" t="str">
        <f>_xlfn.XLOOKUP(tblSales[[#This Row],[Store_ID]],Stores!$A:$A,Stores!$E:$E,"Unknown")</f>
        <v>South Zone 3</v>
      </c>
      <c r="AE90" t="str">
        <f>_xlfn.XLOOKUP(tblSales[[#This Row],[Customer_ID]],Customers!$A:$A,Customers!$B:$B,"Unknown")</f>
        <v>Venkat Sundaram</v>
      </c>
      <c r="AF90" t="str">
        <f>_xlfn.XLOOKUP(tblSales[[#This Row],[Customer_ID]],Customers!$A:$A,Customers!$J:$J,"Unknown")</f>
        <v>Regular</v>
      </c>
      <c r="AG90" t="str">
        <f>_xlfn.XLOOKUP(tblSales[[#This Row],[Employee_ID]],Employees!$A:$A,Employees!$B:$B,"Unknown")</f>
        <v>Meena Krishnan</v>
      </c>
      <c r="AH90">
        <f>IF(MONTH(tblSales[[#This Row],[Invoice Date]])&gt;=4,MONTH(tblSales[[#This Row],[Invoice Date]]),MONTH(tblSales[[#This Row],[Invoice Date]])+12)</f>
        <v>9</v>
      </c>
      <c r="AI90" s="8">
        <f>DATE(YEAR(tblSales[[#This Row],[Invoice Date]]),MONTH(tblSales[[#This Row],[Invoice Date]]),1)</f>
        <v>45536</v>
      </c>
      <c r="AJ90" t="str">
        <f>_xlfn.XLOOKUP(tblSales[[#This Row],[Product_ID]],Products!$A:$A,Products!$B:$B,"Unknown")</f>
        <v>Fastrack Nehru Jacket Black</v>
      </c>
      <c r="AK90" s="9">
        <f>IFERROR(tblSales[[#This Row],[Profit]]/tblSales[[#This Row],[Sales Amount]],0)</f>
        <v>0.30159055951491892</v>
      </c>
      <c r="AL90" t="str">
        <f>IF(tblSales[[#This Row],[Discount %]]&lt;=5,"0-5%",
IF(tblSales[[#This Row],[Discount %]]&lt;=10,"5-10%",
IF(tblSales[[#This Row],[Discount %]]&lt;=15,"10-15%",
IF(tblSales[[#This Row],[Discount %]]&lt;=20,"15-20%","20%+"))))</f>
        <v>0-5%</v>
      </c>
    </row>
    <row r="91" spans="1:38">
      <c r="A91" s="2" t="s">
        <v>515</v>
      </c>
      <c r="B91" s="11">
        <v>45547</v>
      </c>
      <c r="C91" s="2" t="s">
        <v>516</v>
      </c>
      <c r="D91" s="2" t="s">
        <v>517</v>
      </c>
      <c r="E91" s="2" t="s">
        <v>358</v>
      </c>
      <c r="F91" s="2" t="s">
        <v>518</v>
      </c>
      <c r="G91" s="2">
        <v>1</v>
      </c>
      <c r="H91" s="2">
        <v>1079.8900000000001</v>
      </c>
      <c r="I91" s="2">
        <v>25</v>
      </c>
      <c r="J91" s="2">
        <v>269.97000000000003</v>
      </c>
      <c r="K91" s="2">
        <v>12</v>
      </c>
      <c r="L91" s="2">
        <v>97.19</v>
      </c>
      <c r="M91" s="2">
        <v>907.11</v>
      </c>
      <c r="N91" s="2">
        <v>720.53</v>
      </c>
      <c r="O91" s="2">
        <f t="shared" si="3"/>
        <v>89.390000000000043</v>
      </c>
      <c r="P91" s="2" t="s">
        <v>28</v>
      </c>
      <c r="Q91" s="2" t="str">
        <f t="shared" si="2"/>
        <v>Credit Card</v>
      </c>
      <c r="R91" s="2" t="s">
        <v>20</v>
      </c>
      <c r="S91" s="2" t="s">
        <v>56</v>
      </c>
      <c r="T91" s="2" t="s">
        <v>378</v>
      </c>
      <c r="U91" s="2" t="s">
        <v>59</v>
      </c>
      <c r="V91" t="str">
        <f>TEXT(tblSales[[#This Row],[Invoice Date]],"mmm")</f>
        <v>Sep</v>
      </c>
      <c r="W91">
        <f>MONTH(tblSales[[#This Row],[Invoice Date]])</f>
        <v>9</v>
      </c>
      <c r="X91">
        <f>YEAR(tblSales[[#This Row],[Invoice Date]])</f>
        <v>2024</v>
      </c>
      <c r="Y91" t="str">
        <f>TEXT(tblSales[[#This Row],[Invoice Date]],"mmm-yyyy")</f>
        <v>Sep-2024</v>
      </c>
      <c r="Z91" t="str">
        <f>_xlfn.XLOOKUP(tblSales[[#This Row],[Product_ID]],Products!$A:$A,Products!$C:$C,"Women Dresses")</f>
        <v>Women Jeans</v>
      </c>
      <c r="AA91" t="str">
        <f>_xlfn.XLOOKUP(tblSales[[#This Row],[Product_ID]],Products!$A:$A,Products!$D:$D,"Unknown")</f>
        <v>Straight Fit</v>
      </c>
      <c r="AB91" t="str">
        <f>_xlfn.XLOOKUP(tblSales[[#This Row],[Product_ID]],Products!$A:$A,Products!$E:$E,"Unknown")</f>
        <v>Sonata</v>
      </c>
      <c r="AC91" t="str">
        <f>_xlfn.XLOOKUP(tblSales[[#This Row],[Store_ID]],Stores!$A:$A,Stores!$B:$B,"Unknown")</f>
        <v>TrendMart Dindigul Standard</v>
      </c>
      <c r="AD91" t="str">
        <f>_xlfn.XLOOKUP(tblSales[[#This Row],[Store_ID]],Stores!$A:$A,Stores!$E:$E,"Unknown")</f>
        <v>South Zone 1</v>
      </c>
      <c r="AE91" t="str">
        <f>_xlfn.XLOOKUP(tblSales[[#This Row],[Customer_ID]],Customers!$A:$A,Customers!$B:$B,"Unknown")</f>
        <v>Chitra Pillai</v>
      </c>
      <c r="AF91" t="str">
        <f>_xlfn.XLOOKUP(tblSales[[#This Row],[Customer_ID]],Customers!$A:$A,Customers!$J:$J,"Unknown")</f>
        <v>Regular</v>
      </c>
      <c r="AG91" t="str">
        <f>_xlfn.XLOOKUP(tblSales[[#This Row],[Employee_ID]],Employees!$A:$A,Employees!$B:$B,"Unknown")</f>
        <v>Pranav Reddy</v>
      </c>
      <c r="AH91">
        <f>IF(MONTH(tblSales[[#This Row],[Invoice Date]])&gt;=4,MONTH(tblSales[[#This Row],[Invoice Date]]),MONTH(tblSales[[#This Row],[Invoice Date]])+12)</f>
        <v>9</v>
      </c>
      <c r="AI91" s="8">
        <f>DATE(YEAR(tblSales[[#This Row],[Invoice Date]]),MONTH(tblSales[[#This Row],[Invoice Date]]),1)</f>
        <v>45536</v>
      </c>
      <c r="AJ91" t="str">
        <f>_xlfn.XLOOKUP(tblSales[[#This Row],[Product_ID]],Products!$A:$A,Products!$B:$B,"Unknown")</f>
        <v>Sonata Straight Fit Cream</v>
      </c>
      <c r="AK91" s="9">
        <f>IFERROR(tblSales[[#This Row],[Profit]]/tblSales[[#This Row],[Sales Amount]],0)</f>
        <v>9.8543726780655094E-2</v>
      </c>
      <c r="AL91" t="str">
        <f>IF(tblSales[[#This Row],[Discount %]]&lt;=5,"0-5%",
IF(tblSales[[#This Row],[Discount %]]&lt;=10,"5-10%",
IF(tblSales[[#This Row],[Discount %]]&lt;=15,"10-15%",
IF(tblSales[[#This Row],[Discount %]]&lt;=20,"15-20%","20%+"))))</f>
        <v>20%+</v>
      </c>
    </row>
    <row r="92" spans="1:38">
      <c r="A92" s="2" t="s">
        <v>519</v>
      </c>
      <c r="B92" s="11">
        <v>45584</v>
      </c>
      <c r="C92" s="2" t="s">
        <v>520</v>
      </c>
      <c r="D92" s="2" t="s">
        <v>521</v>
      </c>
      <c r="E92" s="2" t="s">
        <v>522</v>
      </c>
      <c r="F92" s="2" t="s">
        <v>523</v>
      </c>
      <c r="G92" s="2">
        <v>4</v>
      </c>
      <c r="H92" s="2">
        <v>1236.57</v>
      </c>
      <c r="I92" s="2">
        <v>10</v>
      </c>
      <c r="J92" s="2">
        <v>494.63</v>
      </c>
      <c r="K92" s="2">
        <v>12</v>
      </c>
      <c r="L92" s="2">
        <v>534.20000000000005</v>
      </c>
      <c r="M92" s="2">
        <v>4985.8500000000004</v>
      </c>
      <c r="N92" s="2">
        <v>3493.72</v>
      </c>
      <c r="O92" s="2">
        <f t="shared" si="3"/>
        <v>957.93000000000052</v>
      </c>
      <c r="P92" s="2" t="s">
        <v>28</v>
      </c>
      <c r="Q92" s="2" t="str">
        <f t="shared" si="2"/>
        <v>Credit Card</v>
      </c>
      <c r="R92" s="2" t="s">
        <v>20</v>
      </c>
      <c r="S92" s="2" t="s">
        <v>56</v>
      </c>
      <c r="T92" s="2" t="s">
        <v>524</v>
      </c>
      <c r="U92" s="2" t="s">
        <v>60</v>
      </c>
      <c r="V92" t="str">
        <f>TEXT(tblSales[[#This Row],[Invoice Date]],"mmm")</f>
        <v>Oct</v>
      </c>
      <c r="W92">
        <f>MONTH(tblSales[[#This Row],[Invoice Date]])</f>
        <v>10</v>
      </c>
      <c r="X92">
        <f>YEAR(tblSales[[#This Row],[Invoice Date]])</f>
        <v>2024</v>
      </c>
      <c r="Y92" t="str">
        <f>TEXT(tblSales[[#This Row],[Invoice Date]],"mmm-yyyy")</f>
        <v>Oct-2024</v>
      </c>
      <c r="Z92" t="str">
        <f>_xlfn.XLOOKUP(tblSales[[#This Row],[Product_ID]],Products!$A:$A,Products!$C:$C,"Women Dresses")</f>
        <v>Men Trousers</v>
      </c>
      <c r="AA92" t="str">
        <f>_xlfn.XLOOKUP(tblSales[[#This Row],[Product_ID]],Products!$A:$A,Products!$D:$D,"Unknown")</f>
        <v>Formal Trouser</v>
      </c>
      <c r="AB92" t="str">
        <f>_xlfn.XLOOKUP(tblSales[[#This Row],[Product_ID]],Products!$A:$A,Products!$E:$E,"Unknown")</f>
        <v>Missing Brand Name</v>
      </c>
      <c r="AC92" t="str">
        <f>_xlfn.XLOOKUP(tblSales[[#This Row],[Store_ID]],Stores!$A:$A,Stores!$B:$B,"Unknown")</f>
        <v>TrendMart Vellore Standard</v>
      </c>
      <c r="AD92" t="str">
        <f>_xlfn.XLOOKUP(tblSales[[#This Row],[Store_ID]],Stores!$A:$A,Stores!$E:$E,"Unknown")</f>
        <v>South Zone 1</v>
      </c>
      <c r="AE92" t="str">
        <f>_xlfn.XLOOKUP(tblSales[[#This Row],[Customer_ID]],Customers!$A:$A,Customers!$B:$B,"Unknown")</f>
        <v>Dhanya Gopalakrishnan</v>
      </c>
      <c r="AF92" t="str">
        <f>_xlfn.XLOOKUP(tblSales[[#This Row],[Customer_ID]],Customers!$A:$A,Customers!$J:$J,"Unknown")</f>
        <v>Gold</v>
      </c>
      <c r="AG92" t="str">
        <f>_xlfn.XLOOKUP(tblSales[[#This Row],[Employee_ID]],Employees!$A:$A,Employees!$B:$B,"Unknown")</f>
        <v>Vinod Hegde</v>
      </c>
      <c r="AH92">
        <f>IF(MONTH(tblSales[[#This Row],[Invoice Date]])&gt;=4,MONTH(tblSales[[#This Row],[Invoice Date]]),MONTH(tblSales[[#This Row],[Invoice Date]])+12)</f>
        <v>10</v>
      </c>
      <c r="AI92" s="8">
        <f>DATE(YEAR(tblSales[[#This Row],[Invoice Date]]),MONTH(tblSales[[#This Row],[Invoice Date]]),1)</f>
        <v>45566</v>
      </c>
      <c r="AJ92" t="str">
        <f>_xlfn.XLOOKUP(tblSales[[#This Row],[Product_ID]],Products!$A:$A,Products!$B:$B,"Unknown")</f>
        <v>Blackberrys Formal Trouser Mustard</v>
      </c>
      <c r="AK92" s="9">
        <f>IFERROR(tblSales[[#This Row],[Profit]]/tblSales[[#This Row],[Sales Amount]],0)</f>
        <v>0.19212972712777168</v>
      </c>
      <c r="AL92" t="str">
        <f>IF(tblSales[[#This Row],[Discount %]]&lt;=5,"0-5%",
IF(tblSales[[#This Row],[Discount %]]&lt;=10,"5-10%",
IF(tblSales[[#This Row],[Discount %]]&lt;=15,"10-15%",
IF(tblSales[[#This Row],[Discount %]]&lt;=20,"15-20%","20%+"))))</f>
        <v>5-10%</v>
      </c>
    </row>
    <row r="93" spans="1:38">
      <c r="A93" s="2" t="s">
        <v>525</v>
      </c>
      <c r="B93" s="11">
        <v>45614</v>
      </c>
      <c r="C93" s="2" t="s">
        <v>526</v>
      </c>
      <c r="D93" s="2" t="s">
        <v>527</v>
      </c>
      <c r="E93" s="2" t="s">
        <v>181</v>
      </c>
      <c r="F93" s="2" t="s">
        <v>92</v>
      </c>
      <c r="G93" s="2">
        <v>1</v>
      </c>
      <c r="H93" s="2">
        <v>887.27</v>
      </c>
      <c r="I93" s="2">
        <v>15</v>
      </c>
      <c r="J93" s="2">
        <v>133.09</v>
      </c>
      <c r="K93" s="2">
        <v>5</v>
      </c>
      <c r="L93" s="2">
        <v>37.71</v>
      </c>
      <c r="M93" s="2">
        <v>791.89</v>
      </c>
      <c r="N93" s="2">
        <v>629.72</v>
      </c>
      <c r="O93" s="2">
        <f t="shared" si="3"/>
        <v>124.45999999999995</v>
      </c>
      <c r="P93" s="2" t="s">
        <v>27</v>
      </c>
      <c r="Q93" s="2" t="str">
        <f t="shared" si="2"/>
        <v>Cash</v>
      </c>
      <c r="R93" s="2" t="s">
        <v>21</v>
      </c>
      <c r="S93" s="2" t="s">
        <v>56</v>
      </c>
      <c r="T93" s="2" t="s">
        <v>528</v>
      </c>
      <c r="U93" s="2" t="s">
        <v>59</v>
      </c>
      <c r="V93" t="str">
        <f>TEXT(tblSales[[#This Row],[Invoice Date]],"mmm")</f>
        <v>Nov</v>
      </c>
      <c r="W93">
        <f>MONTH(tblSales[[#This Row],[Invoice Date]])</f>
        <v>11</v>
      </c>
      <c r="X93">
        <f>YEAR(tblSales[[#This Row],[Invoice Date]])</f>
        <v>2024</v>
      </c>
      <c r="Y93" t="str">
        <f>TEXT(tblSales[[#This Row],[Invoice Date]],"mmm-yyyy")</f>
        <v>Nov-2024</v>
      </c>
      <c r="Z93" t="str">
        <f>_xlfn.XLOOKUP(tblSales[[#This Row],[Product_ID]],Products!$A:$A,Products!$C:$C,"Women Dresses")</f>
        <v>Women Tops</v>
      </c>
      <c r="AA93" t="str">
        <f>_xlfn.XLOOKUP(tblSales[[#This Row],[Product_ID]],Products!$A:$A,Products!$D:$D,"Unknown")</f>
        <v>Crop Top</v>
      </c>
      <c r="AB93" t="str">
        <f>_xlfn.XLOOKUP(tblSales[[#This Row],[Product_ID]],Products!$A:$A,Products!$E:$E,"Unknown")</f>
        <v>Ramraj Cotton</v>
      </c>
      <c r="AC93" t="str">
        <f>_xlfn.XLOOKUP(tblSales[[#This Row],[Store_ID]],Stores!$A:$A,Stores!$B:$B,"Unknown")</f>
        <v>TrendMart Nizamabad Mall Kiosk</v>
      </c>
      <c r="AD93" t="str">
        <f>_xlfn.XLOOKUP(tblSales[[#This Row],[Store_ID]],Stores!$A:$A,Stores!$E:$E,"Unknown")</f>
        <v>South Zone 2</v>
      </c>
      <c r="AE93" t="str">
        <f>_xlfn.XLOOKUP(tblSales[[#This Row],[Customer_ID]],Customers!$A:$A,Customers!$B:$B,"Unknown")</f>
        <v>Revathi Natarajan</v>
      </c>
      <c r="AF93" t="str">
        <f>_xlfn.XLOOKUP(tblSales[[#This Row],[Customer_ID]],Customers!$A:$A,Customers!$J:$J,"Unknown")</f>
        <v>Silver</v>
      </c>
      <c r="AG93" t="str">
        <f>_xlfn.XLOOKUP(tblSales[[#This Row],[Employee_ID]],Employees!$A:$A,Employees!$B:$B,"Unknown")</f>
        <v>Manoj Ramachandran</v>
      </c>
      <c r="AH93">
        <f>IF(MONTH(tblSales[[#This Row],[Invoice Date]])&gt;=4,MONTH(tblSales[[#This Row],[Invoice Date]]),MONTH(tblSales[[#This Row],[Invoice Date]])+12)</f>
        <v>11</v>
      </c>
      <c r="AI93" s="8">
        <f>DATE(YEAR(tblSales[[#This Row],[Invoice Date]]),MONTH(tblSales[[#This Row],[Invoice Date]]),1)</f>
        <v>45597</v>
      </c>
      <c r="AJ93" t="str">
        <f>_xlfn.XLOOKUP(tblSales[[#This Row],[Product_ID]],Products!$A:$A,Products!$B:$B,"Unknown")</f>
        <v>Ramraj Cotton Crop Top Pink</v>
      </c>
      <c r="AK93" s="9">
        <f>IFERROR(tblSales[[#This Row],[Profit]]/tblSales[[#This Row],[Sales Amount]],0)</f>
        <v>0.15716829357612794</v>
      </c>
      <c r="AL93" t="str">
        <f>IF(tblSales[[#This Row],[Discount %]]&lt;=5,"0-5%",
IF(tblSales[[#This Row],[Discount %]]&lt;=10,"5-10%",
IF(tblSales[[#This Row],[Discount %]]&lt;=15,"10-15%",
IF(tblSales[[#This Row],[Discount %]]&lt;=20,"15-20%","20%+"))))</f>
        <v>10-15%</v>
      </c>
    </row>
    <row r="94" spans="1:38">
      <c r="A94" s="2" t="s">
        <v>529</v>
      </c>
      <c r="B94" s="11">
        <v>45585</v>
      </c>
      <c r="C94" s="2" t="s">
        <v>530</v>
      </c>
      <c r="D94" s="2" t="s">
        <v>531</v>
      </c>
      <c r="E94" s="2" t="s">
        <v>532</v>
      </c>
      <c r="F94" s="2" t="s">
        <v>151</v>
      </c>
      <c r="G94" s="2">
        <v>2</v>
      </c>
      <c r="H94" s="2">
        <v>3274</v>
      </c>
      <c r="I94" s="2">
        <v>10</v>
      </c>
      <c r="J94" s="2">
        <v>654.79999999999995</v>
      </c>
      <c r="K94" s="2">
        <v>12</v>
      </c>
      <c r="L94" s="2">
        <v>707.18</v>
      </c>
      <c r="M94" s="2">
        <v>6600.38</v>
      </c>
      <c r="N94" s="2">
        <v>4271.7</v>
      </c>
      <c r="O94" s="2">
        <f t="shared" si="3"/>
        <v>1621.5000000000005</v>
      </c>
      <c r="P94" s="2" t="s">
        <v>28</v>
      </c>
      <c r="Q94" s="2" t="str">
        <f t="shared" si="2"/>
        <v>Credit Card</v>
      </c>
      <c r="R94" s="2" t="s">
        <v>20</v>
      </c>
      <c r="S94" s="2" t="s">
        <v>56</v>
      </c>
      <c r="T94" s="2" t="s">
        <v>533</v>
      </c>
      <c r="U94" s="2" t="s">
        <v>60</v>
      </c>
      <c r="V94" t="str">
        <f>TEXT(tblSales[[#This Row],[Invoice Date]],"mmm")</f>
        <v>Oct</v>
      </c>
      <c r="W94">
        <f>MONTH(tblSales[[#This Row],[Invoice Date]])</f>
        <v>10</v>
      </c>
      <c r="X94">
        <f>YEAR(tblSales[[#This Row],[Invoice Date]])</f>
        <v>2024</v>
      </c>
      <c r="Y94" t="str">
        <f>TEXT(tblSales[[#This Row],[Invoice Date]],"mmm-yyyy")</f>
        <v>Oct-2024</v>
      </c>
      <c r="Z94" t="str">
        <f>_xlfn.XLOOKUP(tblSales[[#This Row],[Product_ID]],Products!$A:$A,Products!$C:$C,"Women Dresses")</f>
        <v>Handbags</v>
      </c>
      <c r="AA94" t="str">
        <f>_xlfn.XLOOKUP(tblSales[[#This Row],[Product_ID]],Products!$A:$A,Products!$D:$D,"Unknown")</f>
        <v>Sling Bag</v>
      </c>
      <c r="AB94" t="str">
        <f>_xlfn.XLOOKUP(tblSales[[#This Row],[Product_ID]],Products!$A:$A,Products!$E:$E,"Unknown")</f>
        <v>Tanishq</v>
      </c>
      <c r="AC94" t="str">
        <f>_xlfn.XLOOKUP(tblSales[[#This Row],[Store_ID]],Stores!$A:$A,Stores!$B:$B,"Unknown")</f>
        <v>TrendMart Nizamabad Standard</v>
      </c>
      <c r="AD94" t="str">
        <f>_xlfn.XLOOKUP(tblSales[[#This Row],[Store_ID]],Stores!$A:$A,Stores!$E:$E,"Unknown")</f>
        <v>South Zone 2</v>
      </c>
      <c r="AE94" t="str">
        <f>_xlfn.XLOOKUP(tblSales[[#This Row],[Customer_ID]],Customers!$A:$A,Customers!$B:$B,"Unknown")</f>
        <v>Srinivas Iyer</v>
      </c>
      <c r="AF94" t="str">
        <f>_xlfn.XLOOKUP(tblSales[[#This Row],[Customer_ID]],Customers!$A:$A,Customers!$J:$J,"Unknown")</f>
        <v>Gold</v>
      </c>
      <c r="AG94" t="str">
        <f>_xlfn.XLOOKUP(tblSales[[#This Row],[Employee_ID]],Employees!$A:$A,Employees!$B:$B,"Unknown")</f>
        <v>Preethi Singh</v>
      </c>
      <c r="AH94">
        <f>IF(MONTH(tblSales[[#This Row],[Invoice Date]])&gt;=4,MONTH(tblSales[[#This Row],[Invoice Date]]),MONTH(tblSales[[#This Row],[Invoice Date]])+12)</f>
        <v>10</v>
      </c>
      <c r="AI94" s="8">
        <f>DATE(YEAR(tblSales[[#This Row],[Invoice Date]]),MONTH(tblSales[[#This Row],[Invoice Date]]),1)</f>
        <v>45566</v>
      </c>
      <c r="AJ94" t="str">
        <f>_xlfn.XLOOKUP(tblSales[[#This Row],[Product_ID]],Products!$A:$A,Products!$B:$B,"Unknown")</f>
        <v>Tanishq Sling Bag Mustard</v>
      </c>
      <c r="AK94" s="9">
        <f>IFERROR(tblSales[[#This Row],[Profit]]/tblSales[[#This Row],[Sales Amount]],0)</f>
        <v>0.24566767367939429</v>
      </c>
      <c r="AL94" t="str">
        <f>IF(tblSales[[#This Row],[Discount %]]&lt;=5,"0-5%",
IF(tblSales[[#This Row],[Discount %]]&lt;=10,"5-10%",
IF(tblSales[[#This Row],[Discount %]]&lt;=15,"10-15%",
IF(tblSales[[#This Row],[Discount %]]&lt;=20,"15-20%","20%+"))))</f>
        <v>5-10%</v>
      </c>
    </row>
    <row r="95" spans="1:38">
      <c r="A95" s="2" t="s">
        <v>534</v>
      </c>
      <c r="B95" s="11">
        <v>45553</v>
      </c>
      <c r="C95" s="2" t="s">
        <v>535</v>
      </c>
      <c r="D95" s="2" t="s">
        <v>214</v>
      </c>
      <c r="E95" s="2" t="s">
        <v>480</v>
      </c>
      <c r="F95" s="2" t="s">
        <v>199</v>
      </c>
      <c r="G95" s="2">
        <v>3</v>
      </c>
      <c r="H95" s="2">
        <v>1327.97</v>
      </c>
      <c r="I95" s="2">
        <v>0</v>
      </c>
      <c r="J95" s="2">
        <v>0</v>
      </c>
      <c r="K95" s="2">
        <v>12</v>
      </c>
      <c r="L95" s="2">
        <v>478.07</v>
      </c>
      <c r="M95" s="2">
        <v>4461.9799999999996</v>
      </c>
      <c r="N95" s="2">
        <v>2630.76</v>
      </c>
      <c r="O95" s="2">
        <f t="shared" si="3"/>
        <v>1353.1499999999994</v>
      </c>
      <c r="P95" s="2" t="s">
        <v>32</v>
      </c>
      <c r="Q95" s="2" t="str">
        <f t="shared" si="2"/>
        <v>UPI</v>
      </c>
      <c r="R95" s="2" t="s">
        <v>21</v>
      </c>
      <c r="S95" s="2" t="s">
        <v>56</v>
      </c>
      <c r="T95" s="2" t="s">
        <v>536</v>
      </c>
      <c r="U95" s="2" t="s">
        <v>59</v>
      </c>
      <c r="V95" t="str">
        <f>TEXT(tblSales[[#This Row],[Invoice Date]],"mmm")</f>
        <v>Sep</v>
      </c>
      <c r="W95">
        <f>MONTH(tblSales[[#This Row],[Invoice Date]])</f>
        <v>9</v>
      </c>
      <c r="X95">
        <f>YEAR(tblSales[[#This Row],[Invoice Date]])</f>
        <v>2024</v>
      </c>
      <c r="Y95" t="str">
        <f>TEXT(tblSales[[#This Row],[Invoice Date]],"mmm-yyyy")</f>
        <v>Sep-2024</v>
      </c>
      <c r="Z95" t="str">
        <f>_xlfn.XLOOKUP(tblSales[[#This Row],[Product_ID]],Products!$A:$A,Products!$C:$C,"Women Dresses")</f>
        <v>Women Kurtis</v>
      </c>
      <c r="AA95" t="str">
        <f>_xlfn.XLOOKUP(tblSales[[#This Row],[Product_ID]],Products!$A:$A,Products!$D:$D,"Unknown")</f>
        <v>Straight Kurti</v>
      </c>
      <c r="AB95" t="str">
        <f>_xlfn.XLOOKUP(tblSales[[#This Row],[Product_ID]],Products!$A:$A,Products!$E:$E,"Unknown")</f>
        <v>Indian Terrain</v>
      </c>
      <c r="AC95" t="str">
        <f>_xlfn.XLOOKUP(tblSales[[#This Row],[Store_ID]],Stores!$A:$A,Stores!$B:$B,"Unknown")</f>
        <v>TrendMart Thrissur High Street</v>
      </c>
      <c r="AD95" t="str">
        <f>_xlfn.XLOOKUP(tblSales[[#This Row],[Store_ID]],Stores!$A:$A,Stores!$E:$E,"Unknown")</f>
        <v>South Zone 1</v>
      </c>
      <c r="AE95" t="str">
        <f>_xlfn.XLOOKUP(tblSales[[#This Row],[Customer_ID]],Customers!$A:$A,Customers!$B:$B,"Unknown")</f>
        <v>Ajay Mudaliar</v>
      </c>
      <c r="AF95" t="str">
        <f>_xlfn.XLOOKUP(tblSales[[#This Row],[Customer_ID]],Customers!$A:$A,Customers!$J:$J,"Unknown")</f>
        <v>Gold</v>
      </c>
      <c r="AG95" t="str">
        <f>_xlfn.XLOOKUP(tblSales[[#This Row],[Employee_ID]],Employees!$A:$A,Employees!$B:$B,"Unknown")</f>
        <v>Anusuya Subramaniam</v>
      </c>
      <c r="AH95">
        <f>IF(MONTH(tblSales[[#This Row],[Invoice Date]])&gt;=4,MONTH(tblSales[[#This Row],[Invoice Date]]),MONTH(tblSales[[#This Row],[Invoice Date]])+12)</f>
        <v>9</v>
      </c>
      <c r="AI95" s="8">
        <f>DATE(YEAR(tblSales[[#This Row],[Invoice Date]]),MONTH(tblSales[[#This Row],[Invoice Date]]),1)</f>
        <v>45536</v>
      </c>
      <c r="AJ95" t="str">
        <f>_xlfn.XLOOKUP(tblSales[[#This Row],[Product_ID]],Products!$A:$A,Products!$B:$B,"Unknown")</f>
        <v>Indian Terrain Straight Kurti Grey</v>
      </c>
      <c r="AK95" s="9">
        <f>IFERROR(tblSales[[#This Row],[Profit]]/tblSales[[#This Row],[Sales Amount]],0)</f>
        <v>0.30326222887596976</v>
      </c>
      <c r="AL95" t="str">
        <f>IF(tblSales[[#This Row],[Discount %]]&lt;=5,"0-5%",
IF(tblSales[[#This Row],[Discount %]]&lt;=10,"5-10%",
IF(tblSales[[#This Row],[Discount %]]&lt;=15,"10-15%",
IF(tblSales[[#This Row],[Discount %]]&lt;=20,"15-20%","20%+"))))</f>
        <v>0-5%</v>
      </c>
    </row>
    <row r="96" spans="1:38">
      <c r="A96" s="2" t="s">
        <v>537</v>
      </c>
      <c r="B96" s="11">
        <v>45742</v>
      </c>
      <c r="C96" s="2" t="s">
        <v>538</v>
      </c>
      <c r="D96" s="2" t="s">
        <v>539</v>
      </c>
      <c r="E96" s="2" t="s">
        <v>103</v>
      </c>
      <c r="F96" s="2" t="s">
        <v>540</v>
      </c>
      <c r="G96" s="2">
        <v>4</v>
      </c>
      <c r="H96" s="2">
        <v>824.19</v>
      </c>
      <c r="I96" s="2">
        <v>30</v>
      </c>
      <c r="J96" s="2">
        <v>989.03</v>
      </c>
      <c r="K96" s="2">
        <v>5</v>
      </c>
      <c r="L96" s="2">
        <v>115.39</v>
      </c>
      <c r="M96" s="2">
        <v>2423.12</v>
      </c>
      <c r="N96" s="2">
        <v>2361.92</v>
      </c>
      <c r="O96" s="2">
        <f t="shared" si="3"/>
        <v>-54.190000000000182</v>
      </c>
      <c r="P96" s="2" t="s">
        <v>27</v>
      </c>
      <c r="Q96" s="2" t="str">
        <f t="shared" si="2"/>
        <v>Cash</v>
      </c>
      <c r="R96" s="2" t="s">
        <v>20</v>
      </c>
      <c r="S96" s="2" t="s">
        <v>56</v>
      </c>
      <c r="T96" s="2" t="s">
        <v>541</v>
      </c>
      <c r="U96" s="2" t="s">
        <v>59</v>
      </c>
      <c r="V96" t="str">
        <f>TEXT(tblSales[[#This Row],[Invoice Date]],"mmm")</f>
        <v>Mar</v>
      </c>
      <c r="W96">
        <f>MONTH(tblSales[[#This Row],[Invoice Date]])</f>
        <v>3</v>
      </c>
      <c r="X96">
        <f>YEAR(tblSales[[#This Row],[Invoice Date]])</f>
        <v>2025</v>
      </c>
      <c r="Y96" t="str">
        <f>TEXT(tblSales[[#This Row],[Invoice Date]],"mmm-yyyy")</f>
        <v>Mar-2025</v>
      </c>
      <c r="Z96" t="str">
        <f>_xlfn.XLOOKUP(tblSales[[#This Row],[Product_ID]],Products!$A:$A,Products!$C:$C,"Women Dresses")</f>
        <v>Men Shirts</v>
      </c>
      <c r="AA96" t="str">
        <f>_xlfn.XLOOKUP(tblSales[[#This Row],[Product_ID]],Products!$A:$A,Products!$D:$D,"Unknown")</f>
        <v>Casual Shirt</v>
      </c>
      <c r="AB96" t="str">
        <f>_xlfn.XLOOKUP(tblSales[[#This Row],[Product_ID]],Products!$A:$A,Products!$E:$E,"Unknown")</f>
        <v>Nalli Silks</v>
      </c>
      <c r="AC96" t="str">
        <f>_xlfn.XLOOKUP(tblSales[[#This Row],[Store_ID]],Stores!$A:$A,Stores!$B:$B,"Unknown")</f>
        <v>TrendMart Tirupati Standard</v>
      </c>
      <c r="AD96" t="str">
        <f>_xlfn.XLOOKUP(tblSales[[#This Row],[Store_ID]],Stores!$A:$A,Stores!$E:$E,"Unknown")</f>
        <v>South Zone 3</v>
      </c>
      <c r="AE96" t="str">
        <f>_xlfn.XLOOKUP(tblSales[[#This Row],[Customer_ID]],Customers!$A:$A,Customers!$B:$B,"Unknown")</f>
        <v>Kavitha Venkatesan</v>
      </c>
      <c r="AF96" t="str">
        <f>_xlfn.XLOOKUP(tblSales[[#This Row],[Customer_ID]],Customers!$A:$A,Customers!$J:$J,"Unknown")</f>
        <v>Silver</v>
      </c>
      <c r="AG96" t="str">
        <f>_xlfn.XLOOKUP(tblSales[[#This Row],[Employee_ID]],Employees!$A:$A,Employees!$B:$B,"Unknown")</f>
        <v>Swathi Achari</v>
      </c>
      <c r="AH96">
        <f>IF(MONTH(tblSales[[#This Row],[Invoice Date]])&gt;=4,MONTH(tblSales[[#This Row],[Invoice Date]]),MONTH(tblSales[[#This Row],[Invoice Date]])+12)</f>
        <v>15</v>
      </c>
      <c r="AI96" s="8">
        <f>DATE(YEAR(tblSales[[#This Row],[Invoice Date]]),MONTH(tblSales[[#This Row],[Invoice Date]]),1)</f>
        <v>45717</v>
      </c>
      <c r="AJ96" t="str">
        <f>_xlfn.XLOOKUP(tblSales[[#This Row],[Product_ID]],Products!$A:$A,Products!$B:$B,"Unknown")</f>
        <v>Nalli Silks Casual Shirt Navy Blue</v>
      </c>
      <c r="AK96" s="9">
        <f>IFERROR(tblSales[[#This Row],[Profit]]/tblSales[[#This Row],[Sales Amount]],0)</f>
        <v>-2.2363729406715386E-2</v>
      </c>
      <c r="AL96" t="str">
        <f>IF(tblSales[[#This Row],[Discount %]]&lt;=5,"0-5%",
IF(tblSales[[#This Row],[Discount %]]&lt;=10,"5-10%",
IF(tblSales[[#This Row],[Discount %]]&lt;=15,"10-15%",
IF(tblSales[[#This Row],[Discount %]]&lt;=20,"15-20%","20%+"))))</f>
        <v>20%+</v>
      </c>
    </row>
    <row r="97" spans="1:38">
      <c r="A97" s="2" t="s">
        <v>542</v>
      </c>
      <c r="B97" s="11">
        <v>45570</v>
      </c>
      <c r="C97" s="2" t="s">
        <v>322</v>
      </c>
      <c r="D97" s="2" t="s">
        <v>543</v>
      </c>
      <c r="E97" s="2" t="s">
        <v>203</v>
      </c>
      <c r="F97" s="2" t="s">
        <v>233</v>
      </c>
      <c r="G97" s="2">
        <v>1</v>
      </c>
      <c r="H97" s="2">
        <v>1003.64</v>
      </c>
      <c r="I97" s="2">
        <v>5</v>
      </c>
      <c r="J97" s="2">
        <v>50.18</v>
      </c>
      <c r="K97" s="2">
        <v>12</v>
      </c>
      <c r="L97" s="2">
        <v>114.42</v>
      </c>
      <c r="M97" s="2">
        <v>1067.8800000000001</v>
      </c>
      <c r="N97" s="2">
        <v>645.59</v>
      </c>
      <c r="O97" s="2">
        <f t="shared" si="3"/>
        <v>307.87000000000006</v>
      </c>
      <c r="P97" s="2" t="s">
        <v>32</v>
      </c>
      <c r="Q97" s="2" t="str">
        <f t="shared" si="2"/>
        <v>UPI</v>
      </c>
      <c r="R97" s="2" t="s">
        <v>21</v>
      </c>
      <c r="S97" s="2" t="s">
        <v>56</v>
      </c>
      <c r="T97" s="2" t="s">
        <v>544</v>
      </c>
      <c r="U97" s="2" t="s">
        <v>60</v>
      </c>
      <c r="V97" t="str">
        <f>TEXT(tblSales[[#This Row],[Invoice Date]],"mmm")</f>
        <v>Oct</v>
      </c>
      <c r="W97">
        <f>MONTH(tblSales[[#This Row],[Invoice Date]])</f>
        <v>10</v>
      </c>
      <c r="X97">
        <f>YEAR(tblSales[[#This Row],[Invoice Date]])</f>
        <v>2024</v>
      </c>
      <c r="Y97" t="str">
        <f>TEXT(tblSales[[#This Row],[Invoice Date]],"mmm-yyyy")</f>
        <v>Oct-2024</v>
      </c>
      <c r="Z97" t="str">
        <f>_xlfn.XLOOKUP(tblSales[[#This Row],[Product_ID]],Products!$A:$A,Products!$C:$C,"Women Dresses")</f>
        <v>Men Shirts</v>
      </c>
      <c r="AA97" t="str">
        <f>_xlfn.XLOOKUP(tblSales[[#This Row],[Product_ID]],Products!$A:$A,Products!$D:$D,"Unknown")</f>
        <v>Formal Shirt</v>
      </c>
      <c r="AB97" t="str">
        <f>_xlfn.XLOOKUP(tblSales[[#This Row],[Product_ID]],Products!$A:$A,Products!$E:$E,"Unknown")</f>
        <v>Van Heusen</v>
      </c>
      <c r="AC97" t="str">
        <f>_xlfn.XLOOKUP(tblSales[[#This Row],[Store_ID]],Stores!$A:$A,Stores!$B:$B,"Unknown")</f>
        <v>TrendMart Thoothukudi Outlet</v>
      </c>
      <c r="AD97" t="str">
        <f>_xlfn.XLOOKUP(tblSales[[#This Row],[Store_ID]],Stores!$A:$A,Stores!$E:$E,"Unknown")</f>
        <v>South Zone 1</v>
      </c>
      <c r="AE97" t="str">
        <f>_xlfn.XLOOKUP(tblSales[[#This Row],[Customer_ID]],Customers!$A:$A,Customers!$B:$B,"Unknown")</f>
        <v>Deepthi Naicker</v>
      </c>
      <c r="AF97" t="str">
        <f>_xlfn.XLOOKUP(tblSales[[#This Row],[Customer_ID]],Customers!$A:$A,Customers!$J:$J,"Unknown")</f>
        <v>Regular</v>
      </c>
      <c r="AG97" t="str">
        <f>_xlfn.XLOOKUP(tblSales[[#This Row],[Employee_ID]],Employees!$A:$A,Employees!$B:$B,"Unknown")</f>
        <v>Malathi Varma</v>
      </c>
      <c r="AH97">
        <f>IF(MONTH(tblSales[[#This Row],[Invoice Date]])&gt;=4,MONTH(tblSales[[#This Row],[Invoice Date]]),MONTH(tblSales[[#This Row],[Invoice Date]])+12)</f>
        <v>10</v>
      </c>
      <c r="AI97" s="8">
        <f>DATE(YEAR(tblSales[[#This Row],[Invoice Date]]),MONTH(tblSales[[#This Row],[Invoice Date]]),1)</f>
        <v>45566</v>
      </c>
      <c r="AJ97" t="str">
        <f>_xlfn.XLOOKUP(tblSales[[#This Row],[Product_ID]],Products!$A:$A,Products!$B:$B,"Unknown")</f>
        <v>Van Heusen Formal Shirt Olive</v>
      </c>
      <c r="AK97" s="9">
        <f>IFERROR(tblSales[[#This Row],[Profit]]/tblSales[[#This Row],[Sales Amount]],0)</f>
        <v>0.28830018354122189</v>
      </c>
      <c r="AL97" t="str">
        <f>IF(tblSales[[#This Row],[Discount %]]&lt;=5,"0-5%",
IF(tblSales[[#This Row],[Discount %]]&lt;=10,"5-10%",
IF(tblSales[[#This Row],[Discount %]]&lt;=15,"10-15%",
IF(tblSales[[#This Row],[Discount %]]&lt;=20,"15-20%","20%+"))))</f>
        <v>0-5%</v>
      </c>
    </row>
    <row r="98" spans="1:38">
      <c r="A98" s="2" t="s">
        <v>545</v>
      </c>
      <c r="B98" s="11">
        <v>45594</v>
      </c>
      <c r="C98" s="2" t="s">
        <v>546</v>
      </c>
      <c r="D98" s="2" t="s">
        <v>214</v>
      </c>
      <c r="E98" s="2" t="s">
        <v>258</v>
      </c>
      <c r="F98" s="2" t="s">
        <v>238</v>
      </c>
      <c r="G98" s="2">
        <v>1</v>
      </c>
      <c r="H98" s="2">
        <v>1283.27</v>
      </c>
      <c r="I98" s="2">
        <v>10</v>
      </c>
      <c r="J98" s="2">
        <v>128.33000000000001</v>
      </c>
      <c r="K98" s="2">
        <v>12</v>
      </c>
      <c r="L98" s="2">
        <v>138.59</v>
      </c>
      <c r="M98" s="2">
        <v>1293.53</v>
      </c>
      <c r="N98" s="2">
        <v>876.92</v>
      </c>
      <c r="O98" s="2">
        <f t="shared" si="3"/>
        <v>278.02</v>
      </c>
      <c r="P98" s="2" t="s">
        <v>28</v>
      </c>
      <c r="Q98" s="2" t="str">
        <f t="shared" si="2"/>
        <v>Credit Card</v>
      </c>
      <c r="R98" s="2" t="s">
        <v>20</v>
      </c>
      <c r="S98" s="2" t="s">
        <v>56</v>
      </c>
      <c r="T98" s="2" t="s">
        <v>547</v>
      </c>
      <c r="U98" s="2" t="s">
        <v>59</v>
      </c>
      <c r="V98" t="str">
        <f>TEXT(tblSales[[#This Row],[Invoice Date]],"mmm")</f>
        <v>Oct</v>
      </c>
      <c r="W98">
        <f>MONTH(tblSales[[#This Row],[Invoice Date]])</f>
        <v>10</v>
      </c>
      <c r="X98">
        <f>YEAR(tblSales[[#This Row],[Invoice Date]])</f>
        <v>2024</v>
      </c>
      <c r="Y98" t="str">
        <f>TEXT(tblSales[[#This Row],[Invoice Date]],"mmm-yyyy")</f>
        <v>Oct-2024</v>
      </c>
      <c r="Z98" t="str">
        <f>_xlfn.XLOOKUP(tblSales[[#This Row],[Product_ID]],Products!$A:$A,Products!$C:$C,"Women Dresses")</f>
        <v>Women Kurtis</v>
      </c>
      <c r="AA98" t="str">
        <f>_xlfn.XLOOKUP(tblSales[[#This Row],[Product_ID]],Products!$A:$A,Products!$D:$D,"Unknown")</f>
        <v>Straight Kurti</v>
      </c>
      <c r="AB98" t="str">
        <f>_xlfn.XLOOKUP(tblSales[[#This Row],[Product_ID]],Products!$A:$A,Products!$E:$E,"Unknown")</f>
        <v>Indian Terrain</v>
      </c>
      <c r="AC98" t="str">
        <f>_xlfn.XLOOKUP(tblSales[[#This Row],[Store_ID]],Stores!$A:$A,Stores!$B:$B,"Unknown")</f>
        <v>TrendMart Guntur Outlet</v>
      </c>
      <c r="AD98" t="str">
        <f>_xlfn.XLOOKUP(tblSales[[#This Row],[Store_ID]],Stores!$A:$A,Stores!$E:$E,"Unknown")</f>
        <v>South Zone 3</v>
      </c>
      <c r="AE98" t="str">
        <f>_xlfn.XLOOKUP(tblSales[[#This Row],[Customer_ID]],Customers!$A:$A,Customers!$B:$B,"Unknown")</f>
        <v>Vijay Nair</v>
      </c>
      <c r="AF98" t="str">
        <f>_xlfn.XLOOKUP(tblSales[[#This Row],[Customer_ID]],Customers!$A:$A,Customers!$J:$J,"Unknown")</f>
        <v>Gold</v>
      </c>
      <c r="AG98" t="str">
        <f>_xlfn.XLOOKUP(tblSales[[#This Row],[Employee_ID]],Employees!$A:$A,Employees!$B:$B,"Unknown")</f>
        <v>Dhruv Mishra</v>
      </c>
      <c r="AH98">
        <f>IF(MONTH(tblSales[[#This Row],[Invoice Date]])&gt;=4,MONTH(tblSales[[#This Row],[Invoice Date]]),MONTH(tblSales[[#This Row],[Invoice Date]])+12)</f>
        <v>10</v>
      </c>
      <c r="AI98" s="8">
        <f>DATE(YEAR(tblSales[[#This Row],[Invoice Date]]),MONTH(tblSales[[#This Row],[Invoice Date]]),1)</f>
        <v>45566</v>
      </c>
      <c r="AJ98" t="str">
        <f>_xlfn.XLOOKUP(tblSales[[#This Row],[Product_ID]],Products!$A:$A,Products!$B:$B,"Unknown")</f>
        <v>Indian Terrain Straight Kurti Grey</v>
      </c>
      <c r="AK98" s="9">
        <f>IFERROR(tblSales[[#This Row],[Profit]]/tblSales[[#This Row],[Sales Amount]],0)</f>
        <v>0.21493123468338576</v>
      </c>
      <c r="AL98" t="str">
        <f>IF(tblSales[[#This Row],[Discount %]]&lt;=5,"0-5%",
IF(tblSales[[#This Row],[Discount %]]&lt;=10,"5-10%",
IF(tblSales[[#This Row],[Discount %]]&lt;=15,"10-15%",
IF(tblSales[[#This Row],[Discount %]]&lt;=20,"15-20%","20%+"))))</f>
        <v>5-10%</v>
      </c>
    </row>
    <row r="99" spans="1:38">
      <c r="A99" s="2" t="s">
        <v>548</v>
      </c>
      <c r="B99" s="11">
        <v>45593</v>
      </c>
      <c r="C99" s="2" t="s">
        <v>549</v>
      </c>
      <c r="D99" s="2" t="s">
        <v>550</v>
      </c>
      <c r="E99" s="2" t="s">
        <v>551</v>
      </c>
      <c r="F99" s="2" t="s">
        <v>140</v>
      </c>
      <c r="G99" s="2">
        <v>1</v>
      </c>
      <c r="H99" s="2">
        <v>1597.76</v>
      </c>
      <c r="I99" s="2">
        <v>0</v>
      </c>
      <c r="J99" s="2">
        <v>0</v>
      </c>
      <c r="K99" s="2">
        <v>12</v>
      </c>
      <c r="L99" s="2">
        <v>191.73</v>
      </c>
      <c r="M99" s="2">
        <v>1789.49</v>
      </c>
      <c r="N99" s="2">
        <v>1004.94</v>
      </c>
      <c r="O99" s="2">
        <f t="shared" si="3"/>
        <v>592.81999999999994</v>
      </c>
      <c r="P99" s="2" t="s">
        <v>27</v>
      </c>
      <c r="Q99" s="2" t="str">
        <f t="shared" si="2"/>
        <v>Cash</v>
      </c>
      <c r="R99" s="2" t="s">
        <v>20</v>
      </c>
      <c r="S99" s="2" t="s">
        <v>56</v>
      </c>
      <c r="T99" s="2" t="s">
        <v>223</v>
      </c>
      <c r="U99" s="2" t="s">
        <v>59</v>
      </c>
      <c r="V99" t="str">
        <f>TEXT(tblSales[[#This Row],[Invoice Date]],"mmm")</f>
        <v>Oct</v>
      </c>
      <c r="W99">
        <f>MONTH(tblSales[[#This Row],[Invoice Date]])</f>
        <v>10</v>
      </c>
      <c r="X99">
        <f>YEAR(tblSales[[#This Row],[Invoice Date]])</f>
        <v>2024</v>
      </c>
      <c r="Y99" t="str">
        <f>TEXT(tblSales[[#This Row],[Invoice Date]],"mmm-yyyy")</f>
        <v>Oct-2024</v>
      </c>
      <c r="Z99" t="str">
        <f>_xlfn.XLOOKUP(tblSales[[#This Row],[Product_ID]],Products!$A:$A,Products!$C:$C,"Women Dresses")</f>
        <v>Sportswear</v>
      </c>
      <c r="AA99" t="str">
        <f>_xlfn.XLOOKUP(tblSales[[#This Row],[Product_ID]],Products!$A:$A,Products!$D:$D,"Unknown")</f>
        <v>Sports T-Shirt</v>
      </c>
      <c r="AB99" t="str">
        <f>_xlfn.XLOOKUP(tblSales[[#This Row],[Product_ID]],Products!$A:$A,Products!$E:$E,"Unknown")</f>
        <v>Fossil</v>
      </c>
      <c r="AC99" t="str">
        <f>_xlfn.XLOOKUP(tblSales[[#This Row],[Store_ID]],Stores!$A:$A,Stores!$B:$B,"Unknown")</f>
        <v>TrendMart Thiruvananthapuram Standard</v>
      </c>
      <c r="AD99" t="str">
        <f>_xlfn.XLOOKUP(tblSales[[#This Row],[Store_ID]],Stores!$A:$A,Stores!$E:$E,"Unknown")</f>
        <v>South Zone 1</v>
      </c>
      <c r="AE99" t="str">
        <f>_xlfn.XLOOKUP(tblSales[[#This Row],[Customer_ID]],Customers!$A:$A,Customers!$B:$B,"Unknown")</f>
        <v>Rahul Achari</v>
      </c>
      <c r="AF99" t="str">
        <f>_xlfn.XLOOKUP(tblSales[[#This Row],[Customer_ID]],Customers!$A:$A,Customers!$J:$J,"Unknown")</f>
        <v>Regular</v>
      </c>
      <c r="AG99" t="str">
        <f>_xlfn.XLOOKUP(tblSales[[#This Row],[Employee_ID]],Employees!$A:$A,Employees!$B:$B,"Unknown")</f>
        <v>Charulatha Kumar</v>
      </c>
      <c r="AH99">
        <f>IF(MONTH(tblSales[[#This Row],[Invoice Date]])&gt;=4,MONTH(tblSales[[#This Row],[Invoice Date]]),MONTH(tblSales[[#This Row],[Invoice Date]])+12)</f>
        <v>10</v>
      </c>
      <c r="AI99" s="8">
        <f>DATE(YEAR(tblSales[[#This Row],[Invoice Date]]),MONTH(tblSales[[#This Row],[Invoice Date]]),1)</f>
        <v>45566</v>
      </c>
      <c r="AJ99" t="str">
        <f>_xlfn.XLOOKUP(tblSales[[#This Row],[Product_ID]],Products!$A:$A,Products!$B:$B,"Unknown")</f>
        <v>Fossil Sports T-Shirt Olive</v>
      </c>
      <c r="AK99" s="9">
        <f>IFERROR(tblSales[[#This Row],[Profit]]/tblSales[[#This Row],[Sales Amount]],0)</f>
        <v>0.33127874422321441</v>
      </c>
      <c r="AL99" t="str">
        <f>IF(tblSales[[#This Row],[Discount %]]&lt;=5,"0-5%",
IF(tblSales[[#This Row],[Discount %]]&lt;=10,"5-10%",
IF(tblSales[[#This Row],[Discount %]]&lt;=15,"10-15%",
IF(tblSales[[#This Row],[Discount %]]&lt;=20,"15-20%","20%+"))))</f>
        <v>0-5%</v>
      </c>
    </row>
    <row r="100" spans="1:38">
      <c r="A100" s="2" t="s">
        <v>552</v>
      </c>
      <c r="B100" s="11">
        <v>45423</v>
      </c>
      <c r="C100" s="2" t="s">
        <v>487</v>
      </c>
      <c r="D100" s="2" t="s">
        <v>96</v>
      </c>
      <c r="E100" s="2" t="s">
        <v>484</v>
      </c>
      <c r="F100" s="2" t="s">
        <v>98</v>
      </c>
      <c r="G100" s="2">
        <v>1</v>
      </c>
      <c r="H100" s="2">
        <v>851.36</v>
      </c>
      <c r="I100" s="2">
        <v>10</v>
      </c>
      <c r="J100" s="2">
        <v>85.14</v>
      </c>
      <c r="K100" s="2">
        <v>5</v>
      </c>
      <c r="L100" s="2">
        <v>38.31</v>
      </c>
      <c r="M100" s="2">
        <v>804.53</v>
      </c>
      <c r="N100" s="2">
        <v>492.11</v>
      </c>
      <c r="O100" s="2">
        <f t="shared" si="3"/>
        <v>274.10999999999996</v>
      </c>
      <c r="P100" s="2" t="s">
        <v>32</v>
      </c>
      <c r="Q100" s="2" t="str">
        <f t="shared" si="2"/>
        <v>UPI</v>
      </c>
      <c r="R100" s="2" t="s">
        <v>20</v>
      </c>
      <c r="S100" s="2" t="s">
        <v>56</v>
      </c>
      <c r="T100" s="2" t="s">
        <v>553</v>
      </c>
      <c r="U100" s="2" t="s">
        <v>60</v>
      </c>
      <c r="V100" t="str">
        <f>TEXT(tblSales[[#This Row],[Invoice Date]],"mmm")</f>
        <v>May</v>
      </c>
      <c r="W100">
        <f>MONTH(tblSales[[#This Row],[Invoice Date]])</f>
        <v>5</v>
      </c>
      <c r="X100">
        <f>YEAR(tblSales[[#This Row],[Invoice Date]])</f>
        <v>2024</v>
      </c>
      <c r="Y100" t="str">
        <f>TEXT(tblSales[[#This Row],[Invoice Date]],"mmm-yyyy")</f>
        <v>May-2024</v>
      </c>
      <c r="Z100" t="str">
        <f>_xlfn.XLOOKUP(tblSales[[#This Row],[Product_ID]],Products!$A:$A,Products!$C:$C,"Women Dresses")</f>
        <v>Men T-Shirts</v>
      </c>
      <c r="AA100" t="str">
        <f>_xlfn.XLOOKUP(tblSales[[#This Row],[Product_ID]],Products!$A:$A,Products!$D:$D,"Unknown")</f>
        <v>Round Neck</v>
      </c>
      <c r="AB100" t="str">
        <f>_xlfn.XLOOKUP(tblSales[[#This Row],[Product_ID]],Products!$A:$A,Products!$E:$E,"Unknown")</f>
        <v>Reebok</v>
      </c>
      <c r="AC100" t="str">
        <f>_xlfn.XLOOKUP(tblSales[[#This Row],[Store_ID]],Stores!$A:$A,Stores!$B:$B,"Unknown")</f>
        <v>TrendMart Kochi Standard</v>
      </c>
      <c r="AD100" t="str">
        <f>_xlfn.XLOOKUP(tblSales[[#This Row],[Store_ID]],Stores!$A:$A,Stores!$E:$E,"Unknown")</f>
        <v>South Zone 1</v>
      </c>
      <c r="AE100" t="str">
        <f>_xlfn.XLOOKUP(tblSales[[#This Row],[Customer_ID]],Customers!$A:$A,Customers!$B:$B,"Unknown")</f>
        <v>Deepa Prasad</v>
      </c>
      <c r="AF100" t="str">
        <f>_xlfn.XLOOKUP(tblSales[[#This Row],[Customer_ID]],Customers!$A:$A,Customers!$J:$J,"Unknown")</f>
        <v>Platinum</v>
      </c>
      <c r="AG100" t="str">
        <f>_xlfn.XLOOKUP(tblSales[[#This Row],[Employee_ID]],Employees!$A:$A,Employees!$B:$B,"Unknown")</f>
        <v>Deepthi Iyengar</v>
      </c>
      <c r="AH100">
        <f>IF(MONTH(tblSales[[#This Row],[Invoice Date]])&gt;=4,MONTH(tblSales[[#This Row],[Invoice Date]]),MONTH(tblSales[[#This Row],[Invoice Date]])+12)</f>
        <v>5</v>
      </c>
      <c r="AI100" s="8">
        <f>DATE(YEAR(tblSales[[#This Row],[Invoice Date]]),MONTH(tblSales[[#This Row],[Invoice Date]]),1)</f>
        <v>45413</v>
      </c>
      <c r="AJ100" t="str">
        <f>_xlfn.XLOOKUP(tblSales[[#This Row],[Product_ID]],Products!$A:$A,Products!$B:$B,"Unknown")</f>
        <v>Reebok Round Neck Sky Blue</v>
      </c>
      <c r="AK100" s="9">
        <f>IFERROR(tblSales[[#This Row],[Profit]]/tblSales[[#This Row],[Sales Amount]],0)</f>
        <v>0.34070823959330288</v>
      </c>
      <c r="AL100" t="str">
        <f>IF(tblSales[[#This Row],[Discount %]]&lt;=5,"0-5%",
IF(tblSales[[#This Row],[Discount %]]&lt;=10,"5-10%",
IF(tblSales[[#This Row],[Discount %]]&lt;=15,"10-15%",
IF(tblSales[[#This Row],[Discount %]]&lt;=20,"15-20%","20%+"))))</f>
        <v>5-10%</v>
      </c>
    </row>
    <row r="101" spans="1:38">
      <c r="A101" s="2" t="s">
        <v>554</v>
      </c>
      <c r="B101" s="11">
        <v>45552</v>
      </c>
      <c r="C101" s="2" t="s">
        <v>555</v>
      </c>
      <c r="D101" s="2" t="s">
        <v>556</v>
      </c>
      <c r="E101" s="2" t="s">
        <v>557</v>
      </c>
      <c r="F101" s="2" t="s">
        <v>523</v>
      </c>
      <c r="G101" s="2">
        <v>4</v>
      </c>
      <c r="H101" s="2">
        <v>628.30999999999995</v>
      </c>
      <c r="I101" s="2">
        <v>5</v>
      </c>
      <c r="J101" s="2">
        <v>125.66</v>
      </c>
      <c r="K101" s="2">
        <v>5</v>
      </c>
      <c r="L101" s="2">
        <v>119.38</v>
      </c>
      <c r="M101" s="2">
        <v>2506.96</v>
      </c>
      <c r="N101" s="2">
        <v>1476</v>
      </c>
      <c r="O101" s="2">
        <f t="shared" si="3"/>
        <v>911.58</v>
      </c>
      <c r="P101" s="2" t="s">
        <v>32</v>
      </c>
      <c r="Q101" s="2" t="str">
        <f t="shared" si="2"/>
        <v>UPI</v>
      </c>
      <c r="R101" s="2" t="s">
        <v>20</v>
      </c>
      <c r="S101" s="2" t="s">
        <v>56</v>
      </c>
      <c r="T101" s="2" t="s">
        <v>558</v>
      </c>
      <c r="U101" s="2" t="s">
        <v>59</v>
      </c>
      <c r="V101" t="str">
        <f>TEXT(tblSales[[#This Row],[Invoice Date]],"mmm")</f>
        <v>Sep</v>
      </c>
      <c r="W101">
        <f>MONTH(tblSales[[#This Row],[Invoice Date]])</f>
        <v>9</v>
      </c>
      <c r="X101">
        <f>YEAR(tblSales[[#This Row],[Invoice Date]])</f>
        <v>2024</v>
      </c>
      <c r="Y101" t="str">
        <f>TEXT(tblSales[[#This Row],[Invoice Date]],"mmm-yyyy")</f>
        <v>Sep-2024</v>
      </c>
      <c r="Z101" t="str">
        <f>_xlfn.XLOOKUP(tblSales[[#This Row],[Product_ID]],Products!$A:$A,Products!$C:$C,"Women Dresses")</f>
        <v>Men T-Shirts</v>
      </c>
      <c r="AA101" t="str">
        <f>_xlfn.XLOOKUP(tblSales[[#This Row],[Product_ID]],Products!$A:$A,Products!$D:$D,"Unknown")</f>
        <v>Round Neck</v>
      </c>
      <c r="AB101" t="str">
        <f>_xlfn.XLOOKUP(tblSales[[#This Row],[Product_ID]],Products!$A:$A,Products!$E:$E,"Unknown")</f>
        <v>Killer Jeans</v>
      </c>
      <c r="AC101" t="str">
        <f>_xlfn.XLOOKUP(tblSales[[#This Row],[Store_ID]],Stores!$A:$A,Stores!$B:$B,"Unknown")</f>
        <v>TrendMart Kochi Mall Kiosk</v>
      </c>
      <c r="AD101" t="str">
        <f>_xlfn.XLOOKUP(tblSales[[#This Row],[Store_ID]],Stores!$A:$A,Stores!$E:$E,"Unknown")</f>
        <v>South Zone 1</v>
      </c>
      <c r="AE101" t="str">
        <f>_xlfn.XLOOKUP(tblSales[[#This Row],[Customer_ID]],Customers!$A:$A,Customers!$B:$B,"Unknown")</f>
        <v>Kalyani Bhat</v>
      </c>
      <c r="AF101" t="str">
        <f>_xlfn.XLOOKUP(tblSales[[#This Row],[Customer_ID]],Customers!$A:$A,Customers!$J:$J,"Unknown")</f>
        <v>Regular</v>
      </c>
      <c r="AG101" t="str">
        <f>_xlfn.XLOOKUP(tblSales[[#This Row],[Employee_ID]],Employees!$A:$A,Employees!$B:$B,"Unknown")</f>
        <v>Vinod Hegde</v>
      </c>
      <c r="AH101">
        <f>IF(MONTH(tblSales[[#This Row],[Invoice Date]])&gt;=4,MONTH(tblSales[[#This Row],[Invoice Date]]),MONTH(tblSales[[#This Row],[Invoice Date]])+12)</f>
        <v>9</v>
      </c>
      <c r="AI101" s="8">
        <f>DATE(YEAR(tblSales[[#This Row],[Invoice Date]]),MONTH(tblSales[[#This Row],[Invoice Date]]),1)</f>
        <v>45536</v>
      </c>
      <c r="AJ101" t="str">
        <f>_xlfn.XLOOKUP(tblSales[[#This Row],[Product_ID]],Products!$A:$A,Products!$B:$B,"Unknown")</f>
        <v>Killer Jeans Round Neck Green</v>
      </c>
      <c r="AK101" s="9">
        <f>IFERROR(tblSales[[#This Row],[Profit]]/tblSales[[#This Row],[Sales Amount]],0)</f>
        <v>0.36361968280307627</v>
      </c>
      <c r="AL101" t="str">
        <f>IF(tblSales[[#This Row],[Discount %]]&lt;=5,"0-5%",
IF(tblSales[[#This Row],[Discount %]]&lt;=10,"5-10%",
IF(tblSales[[#This Row],[Discount %]]&lt;=15,"10-15%",
IF(tblSales[[#This Row],[Discount %]]&lt;=20,"15-20%","20%+"))))</f>
        <v>0-5%</v>
      </c>
    </row>
    <row r="102" spans="1:38">
      <c r="A102" s="2" t="s">
        <v>559</v>
      </c>
      <c r="B102" s="11">
        <v>45550</v>
      </c>
      <c r="C102" s="2" t="s">
        <v>560</v>
      </c>
      <c r="D102" s="2" t="s">
        <v>226</v>
      </c>
      <c r="E102" s="2" t="s">
        <v>561</v>
      </c>
      <c r="F102" s="2" t="s">
        <v>562</v>
      </c>
      <c r="G102" s="2">
        <v>2</v>
      </c>
      <c r="H102" s="2">
        <v>775.64</v>
      </c>
      <c r="I102" s="2">
        <v>25</v>
      </c>
      <c r="J102" s="2">
        <v>387.82</v>
      </c>
      <c r="K102" s="2">
        <v>5</v>
      </c>
      <c r="L102" s="2">
        <v>58.17</v>
      </c>
      <c r="M102" s="2">
        <v>1221.6300000000001</v>
      </c>
      <c r="N102" s="2">
        <v>998.62</v>
      </c>
      <c r="O102" s="2">
        <f t="shared" si="3"/>
        <v>164.84000000000009</v>
      </c>
      <c r="P102" s="2" t="s">
        <v>29</v>
      </c>
      <c r="Q102" s="2" t="str">
        <f t="shared" si="2"/>
        <v>Debit Card</v>
      </c>
      <c r="R102" s="2" t="s">
        <v>20</v>
      </c>
      <c r="S102" s="2" t="s">
        <v>56</v>
      </c>
      <c r="T102" s="2" t="s">
        <v>563</v>
      </c>
      <c r="U102" s="2" t="s">
        <v>60</v>
      </c>
      <c r="V102" t="str">
        <f>TEXT(tblSales[[#This Row],[Invoice Date]],"mmm")</f>
        <v>Sep</v>
      </c>
      <c r="W102">
        <f>MONTH(tblSales[[#This Row],[Invoice Date]])</f>
        <v>9</v>
      </c>
      <c r="X102">
        <f>YEAR(tblSales[[#This Row],[Invoice Date]])</f>
        <v>2024</v>
      </c>
      <c r="Y102" t="str">
        <f>TEXT(tblSales[[#This Row],[Invoice Date]],"mmm-yyyy")</f>
        <v>Sep-2024</v>
      </c>
      <c r="Z102" t="str">
        <f>_xlfn.XLOOKUP(tblSales[[#This Row],[Product_ID]],Products!$A:$A,Products!$C:$C,"Women Dresses")</f>
        <v>Kids Wear</v>
      </c>
      <c r="AA102" t="str">
        <f>_xlfn.XLOOKUP(tblSales[[#This Row],[Product_ID]],Products!$A:$A,Products!$D:$D,"Unknown")</f>
        <v>Kids Shorts</v>
      </c>
      <c r="AB102" t="str">
        <f>_xlfn.XLOOKUP(tblSales[[#This Row],[Product_ID]],Products!$A:$A,Products!$E:$E,"Unknown")</f>
        <v>Global Desi</v>
      </c>
      <c r="AC102" t="str">
        <f>_xlfn.XLOOKUP(tblSales[[#This Row],[Store_ID]],Stores!$A:$A,Stores!$B:$B,"Unknown")</f>
        <v>TrendMart Mangaluru High Street</v>
      </c>
      <c r="AD102" t="str">
        <f>_xlfn.XLOOKUP(tblSales[[#This Row],[Store_ID]],Stores!$A:$A,Stores!$E:$E,"Unknown")</f>
        <v>South Zone 2</v>
      </c>
      <c r="AE102" t="str">
        <f>_xlfn.XLOOKUP(tblSales[[#This Row],[Customer_ID]],Customers!$A:$A,Customers!$B:$B,"Unknown")</f>
        <v>Dhanya Shetty</v>
      </c>
      <c r="AF102" t="str">
        <f>_xlfn.XLOOKUP(tblSales[[#This Row],[Customer_ID]],Customers!$A:$A,Customers!$J:$J,"Unknown")</f>
        <v>Silver</v>
      </c>
      <c r="AG102" t="str">
        <f>_xlfn.XLOOKUP(tblSales[[#This Row],[Employee_ID]],Employees!$A:$A,Employees!$B:$B,"Unknown")</f>
        <v>Vikram Bhat</v>
      </c>
      <c r="AH102">
        <f>IF(MONTH(tblSales[[#This Row],[Invoice Date]])&gt;=4,MONTH(tblSales[[#This Row],[Invoice Date]]),MONTH(tblSales[[#This Row],[Invoice Date]])+12)</f>
        <v>9</v>
      </c>
      <c r="AI102" s="8">
        <f>DATE(YEAR(tblSales[[#This Row],[Invoice Date]]),MONTH(tblSales[[#This Row],[Invoice Date]]),1)</f>
        <v>45536</v>
      </c>
      <c r="AJ102" t="str">
        <f>_xlfn.XLOOKUP(tblSales[[#This Row],[Product_ID]],Products!$A:$A,Products!$B:$B,"Unknown")</f>
        <v>Global Desi Kids Shorts Charcoal</v>
      </c>
      <c r="AK102" s="9">
        <f>IFERROR(tblSales[[#This Row],[Profit]]/tblSales[[#This Row],[Sales Amount]],0)</f>
        <v>0.13493447279454504</v>
      </c>
      <c r="AL102" t="str">
        <f>IF(tblSales[[#This Row],[Discount %]]&lt;=5,"0-5%",
IF(tblSales[[#This Row],[Discount %]]&lt;=10,"5-10%",
IF(tblSales[[#This Row],[Discount %]]&lt;=15,"10-15%",
IF(tblSales[[#This Row],[Discount %]]&lt;=20,"15-20%","20%+"))))</f>
        <v>20%+</v>
      </c>
    </row>
    <row r="103" spans="1:38">
      <c r="A103" s="2" t="s">
        <v>564</v>
      </c>
      <c r="B103" s="11">
        <v>45529</v>
      </c>
      <c r="C103" s="2" t="s">
        <v>565</v>
      </c>
      <c r="D103" s="2" t="s">
        <v>566</v>
      </c>
      <c r="E103" s="2" t="s">
        <v>471</v>
      </c>
      <c r="F103" s="2" t="s">
        <v>216</v>
      </c>
      <c r="G103" s="2">
        <v>1</v>
      </c>
      <c r="H103" s="2">
        <v>3100.55</v>
      </c>
      <c r="I103" s="2">
        <v>20</v>
      </c>
      <c r="J103" s="2">
        <v>620.11</v>
      </c>
      <c r="K103" s="2">
        <v>12</v>
      </c>
      <c r="L103" s="2">
        <v>297.64999999999998</v>
      </c>
      <c r="M103" s="2">
        <v>2778.09</v>
      </c>
      <c r="N103" s="2">
        <v>1853.14</v>
      </c>
      <c r="O103" s="2">
        <f t="shared" si="3"/>
        <v>627.30000000000007</v>
      </c>
      <c r="P103" s="2" t="s">
        <v>32</v>
      </c>
      <c r="Q103" s="2" t="str">
        <f t="shared" si="2"/>
        <v>UPI</v>
      </c>
      <c r="R103" s="2" t="s">
        <v>20</v>
      </c>
      <c r="S103" s="2" t="s">
        <v>56</v>
      </c>
      <c r="T103" s="2" t="s">
        <v>567</v>
      </c>
      <c r="U103" s="2" t="s">
        <v>60</v>
      </c>
      <c r="V103" t="str">
        <f>TEXT(tblSales[[#This Row],[Invoice Date]],"mmm")</f>
        <v>Aug</v>
      </c>
      <c r="W103">
        <f>MONTH(tblSales[[#This Row],[Invoice Date]])</f>
        <v>8</v>
      </c>
      <c r="X103">
        <f>YEAR(tblSales[[#This Row],[Invoice Date]])</f>
        <v>2024</v>
      </c>
      <c r="Y103" t="str">
        <f>TEXT(tblSales[[#This Row],[Invoice Date]],"mmm-yyyy")</f>
        <v>Aug-2024</v>
      </c>
      <c r="Z103" t="str">
        <f>_xlfn.XLOOKUP(tblSales[[#This Row],[Product_ID]],Products!$A:$A,Products!$C:$C,"Women Dresses")</f>
        <v>Women Sarees</v>
      </c>
      <c r="AA103" t="str">
        <f>_xlfn.XLOOKUP(tblSales[[#This Row],[Product_ID]],Products!$A:$A,Products!$D:$D,"Unknown")</f>
        <v>Silk Saree</v>
      </c>
      <c r="AB103" t="str">
        <f>_xlfn.XLOOKUP(tblSales[[#This Row],[Product_ID]],Products!$A:$A,Products!$E:$E,"Unknown")</f>
        <v>Sparx</v>
      </c>
      <c r="AC103" t="str">
        <f>_xlfn.XLOOKUP(tblSales[[#This Row],[Store_ID]],Stores!$A:$A,Stores!$B:$B,"Unknown")</f>
        <v>TrendMart Kochi Standard</v>
      </c>
      <c r="AD103" t="str">
        <f>_xlfn.XLOOKUP(tblSales[[#This Row],[Store_ID]],Stores!$A:$A,Stores!$E:$E,"Unknown")</f>
        <v>South Zone 1</v>
      </c>
      <c r="AE103" t="str">
        <f>_xlfn.XLOOKUP(tblSales[[#This Row],[Customer_ID]],Customers!$A:$A,Customers!$B:$B,"Unknown")</f>
        <v>Nandakumar Rao</v>
      </c>
      <c r="AF103" t="str">
        <f>_xlfn.XLOOKUP(tblSales[[#This Row],[Customer_ID]],Customers!$A:$A,Customers!$J:$J,"Unknown")</f>
        <v>Gold</v>
      </c>
      <c r="AG103" t="str">
        <f>_xlfn.XLOOKUP(tblSales[[#This Row],[Employee_ID]],Employees!$A:$A,Employees!$B:$B,"Unknown")</f>
        <v>Venkat Sharma</v>
      </c>
      <c r="AH103">
        <f>IF(MONTH(tblSales[[#This Row],[Invoice Date]])&gt;=4,MONTH(tblSales[[#This Row],[Invoice Date]]),MONTH(tblSales[[#This Row],[Invoice Date]])+12)</f>
        <v>8</v>
      </c>
      <c r="AI103" s="8">
        <f>DATE(YEAR(tblSales[[#This Row],[Invoice Date]]),MONTH(tblSales[[#This Row],[Invoice Date]]),1)</f>
        <v>45505</v>
      </c>
      <c r="AJ103" t="str">
        <f>_xlfn.XLOOKUP(tblSales[[#This Row],[Product_ID]],Products!$A:$A,Products!$B:$B,"Unknown")</f>
        <v>Sparx Silk Saree Charcoal</v>
      </c>
      <c r="AK103" s="9">
        <f>IFERROR(tblSales[[#This Row],[Profit]]/tblSales[[#This Row],[Sales Amount]],0)</f>
        <v>0.22580261978553612</v>
      </c>
      <c r="AL103" t="str">
        <f>IF(tblSales[[#This Row],[Discount %]]&lt;=5,"0-5%",
IF(tblSales[[#This Row],[Discount %]]&lt;=10,"5-10%",
IF(tblSales[[#This Row],[Discount %]]&lt;=15,"10-15%",
IF(tblSales[[#This Row],[Discount %]]&lt;=20,"15-20%","20%+"))))</f>
        <v>15-20%</v>
      </c>
    </row>
    <row r="104" spans="1:38">
      <c r="A104" s="2" t="s">
        <v>568</v>
      </c>
      <c r="B104" s="11">
        <v>45540</v>
      </c>
      <c r="C104" s="2" t="s">
        <v>569</v>
      </c>
      <c r="D104" s="2" t="s">
        <v>527</v>
      </c>
      <c r="E104" s="2" t="s">
        <v>270</v>
      </c>
      <c r="F104" s="2" t="s">
        <v>98</v>
      </c>
      <c r="G104" s="2">
        <v>2</v>
      </c>
      <c r="H104" s="2">
        <v>869.28</v>
      </c>
      <c r="I104" s="2">
        <v>25</v>
      </c>
      <c r="J104" s="2">
        <v>434.64</v>
      </c>
      <c r="K104" s="2">
        <v>5</v>
      </c>
      <c r="L104" s="2">
        <v>65.2</v>
      </c>
      <c r="M104" s="2">
        <v>1369.12</v>
      </c>
      <c r="N104" s="2">
        <v>1259.44</v>
      </c>
      <c r="O104" s="2">
        <f t="shared" si="3"/>
        <v>44.479999999999833</v>
      </c>
      <c r="P104" s="2" t="s">
        <v>32</v>
      </c>
      <c r="Q104" s="2" t="str">
        <f t="shared" si="2"/>
        <v>UPI</v>
      </c>
      <c r="R104" s="2" t="s">
        <v>20</v>
      </c>
      <c r="S104" s="2" t="s">
        <v>56</v>
      </c>
      <c r="T104" s="2" t="s">
        <v>570</v>
      </c>
      <c r="U104" s="2" t="s">
        <v>59</v>
      </c>
      <c r="V104" t="str">
        <f>TEXT(tblSales[[#This Row],[Invoice Date]],"mmm")</f>
        <v>Sep</v>
      </c>
      <c r="W104">
        <f>MONTH(tblSales[[#This Row],[Invoice Date]])</f>
        <v>9</v>
      </c>
      <c r="X104">
        <f>YEAR(tblSales[[#This Row],[Invoice Date]])</f>
        <v>2024</v>
      </c>
      <c r="Y104" t="str">
        <f>TEXT(tblSales[[#This Row],[Invoice Date]],"mmm-yyyy")</f>
        <v>Sep-2024</v>
      </c>
      <c r="Z104" t="str">
        <f>_xlfn.XLOOKUP(tblSales[[#This Row],[Product_ID]],Products!$A:$A,Products!$C:$C,"Women Dresses")</f>
        <v>Women Tops</v>
      </c>
      <c r="AA104" t="str">
        <f>_xlfn.XLOOKUP(tblSales[[#This Row],[Product_ID]],Products!$A:$A,Products!$D:$D,"Unknown")</f>
        <v>Crop Top</v>
      </c>
      <c r="AB104" t="str">
        <f>_xlfn.XLOOKUP(tblSales[[#This Row],[Product_ID]],Products!$A:$A,Products!$E:$E,"Unknown")</f>
        <v>Ramraj Cotton</v>
      </c>
      <c r="AC104" t="str">
        <f>_xlfn.XLOOKUP(tblSales[[#This Row],[Store_ID]],Stores!$A:$A,Stores!$B:$B,"Unknown")</f>
        <v>TrendMart Kochi High Street</v>
      </c>
      <c r="AD104" t="str">
        <f>_xlfn.XLOOKUP(tblSales[[#This Row],[Store_ID]],Stores!$A:$A,Stores!$E:$E,"Unknown")</f>
        <v>South Zone 1</v>
      </c>
      <c r="AE104" t="str">
        <f>_xlfn.XLOOKUP(tblSales[[#This Row],[Customer_ID]],Customers!$A:$A,Customers!$B:$B,"Unknown")</f>
        <v>Pranav Rao</v>
      </c>
      <c r="AF104" t="str">
        <f>_xlfn.XLOOKUP(tblSales[[#This Row],[Customer_ID]],Customers!$A:$A,Customers!$J:$J,"Unknown")</f>
        <v>Silver</v>
      </c>
      <c r="AG104" t="str">
        <f>_xlfn.XLOOKUP(tblSales[[#This Row],[Employee_ID]],Employees!$A:$A,Employees!$B:$B,"Unknown")</f>
        <v>Deepthi Iyengar</v>
      </c>
      <c r="AH104">
        <f>IF(MONTH(tblSales[[#This Row],[Invoice Date]])&gt;=4,MONTH(tblSales[[#This Row],[Invoice Date]]),MONTH(tblSales[[#This Row],[Invoice Date]])+12)</f>
        <v>9</v>
      </c>
      <c r="AI104" s="8">
        <f>DATE(YEAR(tblSales[[#This Row],[Invoice Date]]),MONTH(tblSales[[#This Row],[Invoice Date]]),1)</f>
        <v>45536</v>
      </c>
      <c r="AJ104" t="str">
        <f>_xlfn.XLOOKUP(tblSales[[#This Row],[Product_ID]],Products!$A:$A,Products!$B:$B,"Unknown")</f>
        <v>Ramraj Cotton Crop Top Pink</v>
      </c>
      <c r="AK104" s="9">
        <f>IFERROR(tblSales[[#This Row],[Profit]]/tblSales[[#This Row],[Sales Amount]],0)</f>
        <v>3.2488021502863035E-2</v>
      </c>
      <c r="AL104" t="str">
        <f>IF(tblSales[[#This Row],[Discount %]]&lt;=5,"0-5%",
IF(tblSales[[#This Row],[Discount %]]&lt;=10,"5-10%",
IF(tblSales[[#This Row],[Discount %]]&lt;=15,"10-15%",
IF(tblSales[[#This Row],[Discount %]]&lt;=20,"15-20%","20%+"))))</f>
        <v>20%+</v>
      </c>
    </row>
    <row r="105" spans="1:38">
      <c r="A105" s="2" t="s">
        <v>571</v>
      </c>
      <c r="B105" s="11">
        <v>45539</v>
      </c>
      <c r="C105" s="2" t="s">
        <v>572</v>
      </c>
      <c r="D105" s="2" t="s">
        <v>573</v>
      </c>
      <c r="E105" s="2" t="s">
        <v>574</v>
      </c>
      <c r="F105" s="2" t="s">
        <v>475</v>
      </c>
      <c r="G105" s="2">
        <v>1</v>
      </c>
      <c r="H105" s="2">
        <v>6789.04</v>
      </c>
      <c r="I105" s="2">
        <v>30</v>
      </c>
      <c r="J105" s="2">
        <v>2036.71</v>
      </c>
      <c r="K105" s="2">
        <v>3</v>
      </c>
      <c r="L105" s="2">
        <v>142.57</v>
      </c>
      <c r="M105" s="2">
        <v>4894.8999999999996</v>
      </c>
      <c r="N105" s="2">
        <v>4867.21</v>
      </c>
      <c r="O105" s="2">
        <f t="shared" si="3"/>
        <v>-114.88000000000039</v>
      </c>
      <c r="P105" s="2" t="s">
        <v>32</v>
      </c>
      <c r="Q105" s="2" t="str">
        <f t="shared" si="2"/>
        <v>UPI</v>
      </c>
      <c r="R105" s="2" t="s">
        <v>20</v>
      </c>
      <c r="S105" s="2" t="s">
        <v>56</v>
      </c>
      <c r="T105" s="2" t="s">
        <v>575</v>
      </c>
      <c r="U105" s="2" t="s">
        <v>59</v>
      </c>
      <c r="V105" t="str">
        <f>TEXT(tblSales[[#This Row],[Invoice Date]],"mmm")</f>
        <v>Sep</v>
      </c>
      <c r="W105">
        <f>MONTH(tblSales[[#This Row],[Invoice Date]])</f>
        <v>9</v>
      </c>
      <c r="X105">
        <f>YEAR(tblSales[[#This Row],[Invoice Date]])</f>
        <v>2024</v>
      </c>
      <c r="Y105" t="str">
        <f>TEXT(tblSales[[#This Row],[Invoice Date]],"mmm-yyyy")</f>
        <v>Sep-2024</v>
      </c>
      <c r="Z105" t="str">
        <f>_xlfn.XLOOKUP(tblSales[[#This Row],[Product_ID]],Products!$A:$A,Products!$C:$C,"Women Dresses")</f>
        <v>Jewellery</v>
      </c>
      <c r="AA105" t="str">
        <f>_xlfn.XLOOKUP(tblSales[[#This Row],[Product_ID]],Products!$A:$A,Products!$D:$D,"Unknown")</f>
        <v>Earrings</v>
      </c>
      <c r="AB105" t="str">
        <f>_xlfn.XLOOKUP(tblSales[[#This Row],[Product_ID]],Products!$A:$A,Products!$E:$E,"Unknown")</f>
        <v>Global Desi</v>
      </c>
      <c r="AC105" t="str">
        <f>_xlfn.XLOOKUP(tblSales[[#This Row],[Store_ID]],Stores!$A:$A,Stores!$B:$B,"Unknown")</f>
        <v>TrendMart Guntur Standard</v>
      </c>
      <c r="AD105" t="str">
        <f>_xlfn.XLOOKUP(tblSales[[#This Row],[Store_ID]],Stores!$A:$A,Stores!$E:$E,"Unknown")</f>
        <v>South Zone 3</v>
      </c>
      <c r="AE105" t="str">
        <f>_xlfn.XLOOKUP(tblSales[[#This Row],[Customer_ID]],Customers!$A:$A,Customers!$B:$B,"Unknown")</f>
        <v>Rohit Singh</v>
      </c>
      <c r="AF105" t="str">
        <f>_xlfn.XLOOKUP(tblSales[[#This Row],[Customer_ID]],Customers!$A:$A,Customers!$J:$J,"Unknown")</f>
        <v>Silver</v>
      </c>
      <c r="AG105" t="str">
        <f>_xlfn.XLOOKUP(tblSales[[#This Row],[Employee_ID]],Employees!$A:$A,Employees!$B:$B,"Unknown")</f>
        <v>Arjun Krishnan</v>
      </c>
      <c r="AH105">
        <f>IF(MONTH(tblSales[[#This Row],[Invoice Date]])&gt;=4,MONTH(tblSales[[#This Row],[Invoice Date]]),MONTH(tblSales[[#This Row],[Invoice Date]])+12)</f>
        <v>9</v>
      </c>
      <c r="AI105" s="8">
        <f>DATE(YEAR(tblSales[[#This Row],[Invoice Date]]),MONTH(tblSales[[#This Row],[Invoice Date]]),1)</f>
        <v>45536</v>
      </c>
      <c r="AJ105" t="str">
        <f>_xlfn.XLOOKUP(tblSales[[#This Row],[Product_ID]],Products!$A:$A,Products!$B:$B,"Unknown")</f>
        <v>Global Desi Earrings Green</v>
      </c>
      <c r="AK105" s="9">
        <f>IFERROR(tblSales[[#This Row],[Profit]]/tblSales[[#This Row],[Sales Amount]],0)</f>
        <v>-2.3469325216041267E-2</v>
      </c>
      <c r="AL105" t="str">
        <f>IF(tblSales[[#This Row],[Discount %]]&lt;=5,"0-5%",
IF(tblSales[[#This Row],[Discount %]]&lt;=10,"5-10%",
IF(tblSales[[#This Row],[Discount %]]&lt;=15,"10-15%",
IF(tblSales[[#This Row],[Discount %]]&lt;=20,"15-20%","20%+"))))</f>
        <v>20%+</v>
      </c>
    </row>
    <row r="106" spans="1:38">
      <c r="A106" s="2" t="s">
        <v>576</v>
      </c>
      <c r="B106" s="11">
        <v>45634</v>
      </c>
      <c r="C106" s="2" t="s">
        <v>236</v>
      </c>
      <c r="D106" s="2" t="s">
        <v>577</v>
      </c>
      <c r="E106" s="2" t="s">
        <v>578</v>
      </c>
      <c r="F106" s="2" t="s">
        <v>193</v>
      </c>
      <c r="G106" s="2">
        <v>3</v>
      </c>
      <c r="H106" s="2">
        <v>751.5</v>
      </c>
      <c r="I106" s="2">
        <v>0</v>
      </c>
      <c r="J106" s="2">
        <v>0</v>
      </c>
      <c r="K106" s="2">
        <v>5</v>
      </c>
      <c r="L106" s="2">
        <v>112.72</v>
      </c>
      <c r="M106" s="2">
        <v>2367.2199999999998</v>
      </c>
      <c r="N106" s="2">
        <v>1253.76</v>
      </c>
      <c r="O106" s="2">
        <f t="shared" si="3"/>
        <v>1000.7399999999998</v>
      </c>
      <c r="P106" s="2" t="s">
        <v>27</v>
      </c>
      <c r="Q106" s="2" t="str">
        <f t="shared" si="2"/>
        <v>Cash</v>
      </c>
      <c r="R106" s="2" t="s">
        <v>20</v>
      </c>
      <c r="S106" s="2" t="s">
        <v>56</v>
      </c>
      <c r="T106" s="2" t="s">
        <v>579</v>
      </c>
      <c r="U106" s="2" t="s">
        <v>60</v>
      </c>
      <c r="V106" t="str">
        <f>TEXT(tblSales[[#This Row],[Invoice Date]],"mmm")</f>
        <v>Dec</v>
      </c>
      <c r="W106">
        <f>MONTH(tblSales[[#This Row],[Invoice Date]])</f>
        <v>12</v>
      </c>
      <c r="X106">
        <f>YEAR(tblSales[[#This Row],[Invoice Date]])</f>
        <v>2024</v>
      </c>
      <c r="Y106" t="str">
        <f>TEXT(tblSales[[#This Row],[Invoice Date]],"mmm-yyyy")</f>
        <v>Dec-2024</v>
      </c>
      <c r="Z106" t="str">
        <f>_xlfn.XLOOKUP(tblSales[[#This Row],[Product_ID]],Products!$A:$A,Products!$C:$C,"Women Dresses")</f>
        <v>Men T-Shirts</v>
      </c>
      <c r="AA106" t="str">
        <f>_xlfn.XLOOKUP(tblSales[[#This Row],[Product_ID]],Products!$A:$A,Products!$D:$D,"Unknown")</f>
        <v>Graphic Tee</v>
      </c>
      <c r="AB106" t="str">
        <f>_xlfn.XLOOKUP(tblSales[[#This Row],[Product_ID]],Products!$A:$A,Products!$E:$E,"Unknown")</f>
        <v>Reebok</v>
      </c>
      <c r="AC106" t="str">
        <f>_xlfn.XLOOKUP(tblSales[[#This Row],[Store_ID]],Stores!$A:$A,Stores!$B:$B,"Unknown")</f>
        <v>TrendMart Thrissur High Street</v>
      </c>
      <c r="AD106" t="str">
        <f>_xlfn.XLOOKUP(tblSales[[#This Row],[Store_ID]],Stores!$A:$A,Stores!$E:$E,"Unknown")</f>
        <v>South Zone 1</v>
      </c>
      <c r="AE106" t="str">
        <f>_xlfn.XLOOKUP(tblSales[[#This Row],[Customer_ID]],Customers!$A:$A,Customers!$B:$B,"Unknown")</f>
        <v>Selvam Nair</v>
      </c>
      <c r="AF106" t="str">
        <f>_xlfn.XLOOKUP(tblSales[[#This Row],[Customer_ID]],Customers!$A:$A,Customers!$J:$J,"Unknown")</f>
        <v>Regular</v>
      </c>
      <c r="AG106" t="str">
        <f>_xlfn.XLOOKUP(tblSales[[#This Row],[Employee_ID]],Employees!$A:$A,Employees!$B:$B,"Unknown")</f>
        <v>Yamini Pandian</v>
      </c>
      <c r="AH106">
        <f>IF(MONTH(tblSales[[#This Row],[Invoice Date]])&gt;=4,MONTH(tblSales[[#This Row],[Invoice Date]]),MONTH(tblSales[[#This Row],[Invoice Date]])+12)</f>
        <v>12</v>
      </c>
      <c r="AI106" s="8">
        <f>DATE(YEAR(tblSales[[#This Row],[Invoice Date]]),MONTH(tblSales[[#This Row],[Invoice Date]]),1)</f>
        <v>45627</v>
      </c>
      <c r="AJ106" t="str">
        <f>_xlfn.XLOOKUP(tblSales[[#This Row],[Product_ID]],Products!$A:$A,Products!$B:$B,"Unknown")</f>
        <v>Reebok Graphic Tee Cream</v>
      </c>
      <c r="AK106" s="9">
        <f>IFERROR(tblSales[[#This Row],[Profit]]/tblSales[[#This Row],[Sales Amount]],0)</f>
        <v>0.42274904740581776</v>
      </c>
      <c r="AL106" t="str">
        <f>IF(tblSales[[#This Row],[Discount %]]&lt;=5,"0-5%",
IF(tblSales[[#This Row],[Discount %]]&lt;=10,"5-10%",
IF(tblSales[[#This Row],[Discount %]]&lt;=15,"10-15%",
IF(tblSales[[#This Row],[Discount %]]&lt;=20,"15-20%","20%+"))))</f>
        <v>0-5%</v>
      </c>
    </row>
    <row r="107" spans="1:38">
      <c r="A107" s="2" t="s">
        <v>580</v>
      </c>
      <c r="B107" s="11">
        <v>45680</v>
      </c>
      <c r="C107" s="2" t="s">
        <v>581</v>
      </c>
      <c r="D107" s="2" t="s">
        <v>582</v>
      </c>
      <c r="E107" s="2" t="s">
        <v>583</v>
      </c>
      <c r="F107" s="2" t="s">
        <v>540</v>
      </c>
      <c r="G107" s="2">
        <v>1</v>
      </c>
      <c r="H107" s="2">
        <v>1334.22</v>
      </c>
      <c r="I107" s="2">
        <v>25</v>
      </c>
      <c r="J107" s="2">
        <v>333.56</v>
      </c>
      <c r="K107" s="2">
        <v>12</v>
      </c>
      <c r="L107" s="2">
        <v>120.08</v>
      </c>
      <c r="M107" s="2">
        <v>1120.74</v>
      </c>
      <c r="N107" s="2">
        <v>978.68</v>
      </c>
      <c r="O107" s="2">
        <f t="shared" si="3"/>
        <v>21.980000000000061</v>
      </c>
      <c r="P107" s="2" t="s">
        <v>28</v>
      </c>
      <c r="Q107" s="2" t="str">
        <f t="shared" si="2"/>
        <v>Credit Card</v>
      </c>
      <c r="R107" s="2" t="s">
        <v>21</v>
      </c>
      <c r="S107" s="2" t="s">
        <v>56</v>
      </c>
      <c r="T107" s="2" t="s">
        <v>584</v>
      </c>
      <c r="U107" s="2" t="s">
        <v>59</v>
      </c>
      <c r="V107" t="str">
        <f>TEXT(tblSales[[#This Row],[Invoice Date]],"mmm")</f>
        <v>Jan</v>
      </c>
      <c r="W107">
        <f>MONTH(tblSales[[#This Row],[Invoice Date]])</f>
        <v>1</v>
      </c>
      <c r="X107">
        <f>YEAR(tblSales[[#This Row],[Invoice Date]])</f>
        <v>2025</v>
      </c>
      <c r="Y107" t="str">
        <f>TEXT(tblSales[[#This Row],[Invoice Date]],"mmm-yyyy")</f>
        <v>Jan-2025</v>
      </c>
      <c r="Z107" t="str">
        <f>_xlfn.XLOOKUP(tblSales[[#This Row],[Product_ID]],Products!$A:$A,Products!$C:$C,"Women Dresses")</f>
        <v>Men Trousers</v>
      </c>
      <c r="AA107" t="str">
        <f>_xlfn.XLOOKUP(tblSales[[#This Row],[Product_ID]],Products!$A:$A,Products!$D:$D,"Unknown")</f>
        <v>Cargo</v>
      </c>
      <c r="AB107" t="str">
        <f>_xlfn.XLOOKUP(tblSales[[#This Row],[Product_ID]],Products!$A:$A,Products!$E:$E,"Unknown")</f>
        <v>Westside</v>
      </c>
      <c r="AC107" t="str">
        <f>_xlfn.XLOOKUP(tblSales[[#This Row],[Store_ID]],Stores!$A:$A,Stores!$B:$B,"Unknown")</f>
        <v>TrendMart Kurnool Outlet</v>
      </c>
      <c r="AD107" t="str">
        <f>_xlfn.XLOOKUP(tblSales[[#This Row],[Store_ID]],Stores!$A:$A,Stores!$E:$E,"Unknown")</f>
        <v>South Zone 3</v>
      </c>
      <c r="AE107" t="str">
        <f>_xlfn.XLOOKUP(tblSales[[#This Row],[Customer_ID]],Customers!$A:$A,Customers!$B:$B,"Unknown")</f>
        <v>Charulatha Hegde</v>
      </c>
      <c r="AF107" t="str">
        <f>_xlfn.XLOOKUP(tblSales[[#This Row],[Customer_ID]],Customers!$A:$A,Customers!$J:$J,"Unknown")</f>
        <v>Silver</v>
      </c>
      <c r="AG107" t="str">
        <f>_xlfn.XLOOKUP(tblSales[[#This Row],[Employee_ID]],Employees!$A:$A,Employees!$B:$B,"Unknown")</f>
        <v>Swathi Achari</v>
      </c>
      <c r="AH107">
        <f>IF(MONTH(tblSales[[#This Row],[Invoice Date]])&gt;=4,MONTH(tblSales[[#This Row],[Invoice Date]]),MONTH(tblSales[[#This Row],[Invoice Date]])+12)</f>
        <v>13</v>
      </c>
      <c r="AI107" s="8">
        <f>DATE(YEAR(tblSales[[#This Row],[Invoice Date]]),MONTH(tblSales[[#This Row],[Invoice Date]]),1)</f>
        <v>45658</v>
      </c>
      <c r="AJ107" t="str">
        <f>_xlfn.XLOOKUP(tblSales[[#This Row],[Product_ID]],Products!$A:$A,Products!$B:$B,"Unknown")</f>
        <v>Westside Cargo Peach</v>
      </c>
      <c r="AK107" s="9">
        <f>IFERROR(tblSales[[#This Row],[Profit]]/tblSales[[#This Row],[Sales Amount]],0)</f>
        <v>1.9612042043649785E-2</v>
      </c>
      <c r="AL107" t="str">
        <f>IF(tblSales[[#This Row],[Discount %]]&lt;=5,"0-5%",
IF(tblSales[[#This Row],[Discount %]]&lt;=10,"5-10%",
IF(tblSales[[#This Row],[Discount %]]&lt;=15,"10-15%",
IF(tblSales[[#This Row],[Discount %]]&lt;=20,"15-20%","20%+"))))</f>
        <v>20%+</v>
      </c>
    </row>
    <row r="108" spans="1:38">
      <c r="A108" s="2" t="s">
        <v>585</v>
      </c>
      <c r="B108" s="11">
        <v>45546</v>
      </c>
      <c r="C108" s="2" t="s">
        <v>586</v>
      </c>
      <c r="D108" s="2" t="s">
        <v>474</v>
      </c>
      <c r="E108" s="2" t="s">
        <v>292</v>
      </c>
      <c r="F108" s="2" t="s">
        <v>377</v>
      </c>
      <c r="G108" s="2">
        <v>2</v>
      </c>
      <c r="H108" s="2">
        <v>3045.93</v>
      </c>
      <c r="I108" s="2">
        <v>10</v>
      </c>
      <c r="J108" s="2">
        <v>609.19000000000005</v>
      </c>
      <c r="K108" s="2">
        <v>12</v>
      </c>
      <c r="L108" s="2">
        <v>657.92</v>
      </c>
      <c r="M108" s="2">
        <v>6140.59</v>
      </c>
      <c r="N108" s="2">
        <v>4068.02</v>
      </c>
      <c r="O108" s="2">
        <f t="shared" si="3"/>
        <v>1414.65</v>
      </c>
      <c r="P108" s="2" t="s">
        <v>32</v>
      </c>
      <c r="Q108" s="2" t="str">
        <f t="shared" si="2"/>
        <v>UPI</v>
      </c>
      <c r="R108" s="2" t="s">
        <v>20</v>
      </c>
      <c r="S108" s="2" t="s">
        <v>57</v>
      </c>
      <c r="T108" s="2" t="s">
        <v>587</v>
      </c>
      <c r="U108" s="2" t="s">
        <v>59</v>
      </c>
      <c r="V108" t="str">
        <f>TEXT(tblSales[[#This Row],[Invoice Date]],"mmm")</f>
        <v>Sep</v>
      </c>
      <c r="W108">
        <f>MONTH(tblSales[[#This Row],[Invoice Date]])</f>
        <v>9</v>
      </c>
      <c r="X108">
        <f>YEAR(tblSales[[#This Row],[Invoice Date]])</f>
        <v>2024</v>
      </c>
      <c r="Y108" t="str">
        <f>TEXT(tblSales[[#This Row],[Invoice Date]],"mmm-yyyy")</f>
        <v>Sep-2024</v>
      </c>
      <c r="Z108" t="str">
        <f>_xlfn.XLOOKUP(tblSales[[#This Row],[Product_ID]],Products!$A:$A,Products!$C:$C,"Women Dresses")</f>
        <v>Handbags</v>
      </c>
      <c r="AA108" t="str">
        <f>_xlfn.XLOOKUP(tblSales[[#This Row],[Product_ID]],Products!$A:$A,Products!$D:$D,"Unknown")</f>
        <v>Sling Bag</v>
      </c>
      <c r="AB108" t="str">
        <f>_xlfn.XLOOKUP(tblSales[[#This Row],[Product_ID]],Products!$A:$A,Products!$E:$E,"Unknown")</f>
        <v>GRT Jewellers</v>
      </c>
      <c r="AC108" t="str">
        <f>_xlfn.XLOOKUP(tblSales[[#This Row],[Store_ID]],Stores!$A:$A,Stores!$B:$B,"Unknown")</f>
        <v>TrendMart Kozhikode High Street</v>
      </c>
      <c r="AD108" t="str">
        <f>_xlfn.XLOOKUP(tblSales[[#This Row],[Store_ID]],Stores!$A:$A,Stores!$E:$E,"Unknown")</f>
        <v>South Zone 1</v>
      </c>
      <c r="AE108" t="str">
        <f>_xlfn.XLOOKUP(tblSales[[#This Row],[Customer_ID]],Customers!$A:$A,Customers!$B:$B,"Unknown")</f>
        <v>Ramesh Venkatesan</v>
      </c>
      <c r="AF108" t="str">
        <f>_xlfn.XLOOKUP(tblSales[[#This Row],[Customer_ID]],Customers!$A:$A,Customers!$J:$J,"Unknown")</f>
        <v>Regular</v>
      </c>
      <c r="AG108" t="str">
        <f>_xlfn.XLOOKUP(tblSales[[#This Row],[Employee_ID]],Employees!$A:$A,Employees!$B:$B,"Unknown")</f>
        <v>Sunita Ramachandran</v>
      </c>
      <c r="AH108">
        <f>IF(MONTH(tblSales[[#This Row],[Invoice Date]])&gt;=4,MONTH(tblSales[[#This Row],[Invoice Date]]),MONTH(tblSales[[#This Row],[Invoice Date]])+12)</f>
        <v>9</v>
      </c>
      <c r="AI108" s="8">
        <f>DATE(YEAR(tblSales[[#This Row],[Invoice Date]]),MONTH(tblSales[[#This Row],[Invoice Date]]),1)</f>
        <v>45536</v>
      </c>
      <c r="AJ108" t="str">
        <f>_xlfn.XLOOKUP(tblSales[[#This Row],[Product_ID]],Products!$A:$A,Products!$B:$B,"Unknown")</f>
        <v>GRT Jewellers Sling Bag Olive</v>
      </c>
      <c r="AK108" s="9">
        <f>IFERROR(tblSales[[#This Row],[Profit]]/tblSales[[#This Row],[Sales Amount]],0)</f>
        <v>0.23037688560871186</v>
      </c>
      <c r="AL108" t="str">
        <f>IF(tblSales[[#This Row],[Discount %]]&lt;=5,"0-5%",
IF(tblSales[[#This Row],[Discount %]]&lt;=10,"5-10%",
IF(tblSales[[#This Row],[Discount %]]&lt;=15,"10-15%",
IF(tblSales[[#This Row],[Discount %]]&lt;=20,"15-20%","20%+"))))</f>
        <v>5-10%</v>
      </c>
    </row>
    <row r="109" spans="1:38">
      <c r="A109" s="2" t="s">
        <v>588</v>
      </c>
      <c r="B109" s="11">
        <v>45588</v>
      </c>
      <c r="C109" s="2" t="s">
        <v>589</v>
      </c>
      <c r="D109" s="2" t="s">
        <v>590</v>
      </c>
      <c r="E109" s="2" t="s">
        <v>156</v>
      </c>
      <c r="F109" s="2" t="s">
        <v>122</v>
      </c>
      <c r="G109" s="2">
        <v>2</v>
      </c>
      <c r="H109" s="2">
        <v>775.95</v>
      </c>
      <c r="I109" s="2">
        <v>5</v>
      </c>
      <c r="J109" s="2">
        <v>77.59</v>
      </c>
      <c r="K109" s="2">
        <v>5</v>
      </c>
      <c r="L109" s="2">
        <v>73.72</v>
      </c>
      <c r="M109" s="2">
        <v>1548.03</v>
      </c>
      <c r="N109" s="2">
        <v>1024.22</v>
      </c>
      <c r="O109" s="2">
        <f t="shared" si="3"/>
        <v>450.08999999999992</v>
      </c>
      <c r="P109" s="2" t="s">
        <v>28</v>
      </c>
      <c r="Q109" s="2" t="str">
        <f t="shared" si="2"/>
        <v>Credit Card</v>
      </c>
      <c r="R109" s="2" t="s">
        <v>20</v>
      </c>
      <c r="S109" s="2" t="s">
        <v>56</v>
      </c>
      <c r="T109" s="2" t="s">
        <v>591</v>
      </c>
      <c r="U109" s="2" t="s">
        <v>59</v>
      </c>
      <c r="V109" t="str">
        <f>TEXT(tblSales[[#This Row],[Invoice Date]],"mmm")</f>
        <v>Oct</v>
      </c>
      <c r="W109">
        <f>MONTH(tblSales[[#This Row],[Invoice Date]])</f>
        <v>10</v>
      </c>
      <c r="X109">
        <f>YEAR(tblSales[[#This Row],[Invoice Date]])</f>
        <v>2024</v>
      </c>
      <c r="Y109" t="str">
        <f>TEXT(tblSales[[#This Row],[Invoice Date]],"mmm-yyyy")</f>
        <v>Oct-2024</v>
      </c>
      <c r="Z109" t="str">
        <f>_xlfn.XLOOKUP(tblSales[[#This Row],[Product_ID]],Products!$A:$A,Products!$C:$C,"Women Dresses")</f>
        <v>Sportswear</v>
      </c>
      <c r="AA109" t="str">
        <f>_xlfn.XLOOKUP(tblSales[[#This Row],[Product_ID]],Products!$A:$A,Products!$D:$D,"Unknown")</f>
        <v>Shorts</v>
      </c>
      <c r="AB109" t="str">
        <f>_xlfn.XLOOKUP(tblSales[[#This Row],[Product_ID]],Products!$A:$A,Products!$E:$E,"Unknown")</f>
        <v>Fabindia</v>
      </c>
      <c r="AC109" t="str">
        <f>_xlfn.XLOOKUP(tblSales[[#This Row],[Store_ID]],Stores!$A:$A,Stores!$B:$B,"Unknown")</f>
        <v>TrendMart Madurai Mall Kiosk</v>
      </c>
      <c r="AD109" t="str">
        <f>_xlfn.XLOOKUP(tblSales[[#This Row],[Store_ID]],Stores!$A:$A,Stores!$E:$E,"Unknown")</f>
        <v>South Zone 1</v>
      </c>
      <c r="AE109" t="str">
        <f>_xlfn.XLOOKUP(tblSales[[#This Row],[Customer_ID]],Customers!$A:$A,Customers!$B:$B,"Unknown")</f>
        <v>Deepthi Shetty</v>
      </c>
      <c r="AF109" t="str">
        <f>_xlfn.XLOOKUP(tblSales[[#This Row],[Customer_ID]],Customers!$A:$A,Customers!$J:$J,"Unknown")</f>
        <v>Regular</v>
      </c>
      <c r="AG109" t="str">
        <f>_xlfn.XLOOKUP(tblSales[[#This Row],[Employee_ID]],Employees!$A:$A,Employees!$B:$B,"Unknown")</f>
        <v>Rahul Krishnan</v>
      </c>
      <c r="AH109">
        <f>IF(MONTH(tblSales[[#This Row],[Invoice Date]])&gt;=4,MONTH(tblSales[[#This Row],[Invoice Date]]),MONTH(tblSales[[#This Row],[Invoice Date]])+12)</f>
        <v>10</v>
      </c>
      <c r="AI109" s="8">
        <f>DATE(YEAR(tblSales[[#This Row],[Invoice Date]]),MONTH(tblSales[[#This Row],[Invoice Date]]),1)</f>
        <v>45566</v>
      </c>
      <c r="AJ109" t="str">
        <f>_xlfn.XLOOKUP(tblSales[[#This Row],[Product_ID]],Products!$A:$A,Products!$B:$B,"Unknown")</f>
        <v>Fabindia Shorts Cream</v>
      </c>
      <c r="AK109" s="9">
        <f>IFERROR(tblSales[[#This Row],[Profit]]/tblSales[[#This Row],[Sales Amount]],0)</f>
        <v>0.29075017926009183</v>
      </c>
      <c r="AL109" t="str">
        <f>IF(tblSales[[#This Row],[Discount %]]&lt;=5,"0-5%",
IF(tblSales[[#This Row],[Discount %]]&lt;=10,"5-10%",
IF(tblSales[[#This Row],[Discount %]]&lt;=15,"10-15%",
IF(tblSales[[#This Row],[Discount %]]&lt;=20,"15-20%","20%+"))))</f>
        <v>0-5%</v>
      </c>
    </row>
    <row r="110" spans="1:38">
      <c r="A110" s="2" t="s">
        <v>592</v>
      </c>
      <c r="B110" s="11">
        <v>45604</v>
      </c>
      <c r="C110" s="2" t="s">
        <v>593</v>
      </c>
      <c r="D110" s="2" t="s">
        <v>594</v>
      </c>
      <c r="E110" s="2" t="s">
        <v>215</v>
      </c>
      <c r="F110" s="2" t="s">
        <v>92</v>
      </c>
      <c r="G110" s="2">
        <v>4</v>
      </c>
      <c r="H110" s="2">
        <v>1868.33</v>
      </c>
      <c r="I110" s="2">
        <v>0</v>
      </c>
      <c r="J110" s="2">
        <v>0</v>
      </c>
      <c r="K110" s="2">
        <v>12</v>
      </c>
      <c r="L110" s="2">
        <v>896.8</v>
      </c>
      <c r="M110" s="2">
        <v>8370.1200000000008</v>
      </c>
      <c r="N110" s="2">
        <v>5636.48</v>
      </c>
      <c r="O110" s="2">
        <f t="shared" si="3"/>
        <v>1836.8400000000013</v>
      </c>
      <c r="P110" s="2" t="s">
        <v>27</v>
      </c>
      <c r="Q110" s="2" t="str">
        <f t="shared" si="2"/>
        <v>Cash</v>
      </c>
      <c r="R110" s="2" t="s">
        <v>20</v>
      </c>
      <c r="S110" s="2" t="s">
        <v>56</v>
      </c>
      <c r="T110" s="2" t="s">
        <v>595</v>
      </c>
      <c r="U110" s="2" t="s">
        <v>59</v>
      </c>
      <c r="V110" t="str">
        <f>TEXT(tblSales[[#This Row],[Invoice Date]],"mmm")</f>
        <v>Nov</v>
      </c>
      <c r="W110">
        <f>MONTH(tblSales[[#This Row],[Invoice Date]])</f>
        <v>11</v>
      </c>
      <c r="X110">
        <f>YEAR(tblSales[[#This Row],[Invoice Date]])</f>
        <v>2024</v>
      </c>
      <c r="Y110" t="str">
        <f>TEXT(tblSales[[#This Row],[Invoice Date]],"mmm-yyyy")</f>
        <v>Nov-2024</v>
      </c>
      <c r="Z110" t="str">
        <f>_xlfn.XLOOKUP(tblSales[[#This Row],[Product_ID]],Products!$A:$A,Products!$C:$C,"Women Dresses")</f>
        <v>Winter Wear</v>
      </c>
      <c r="AA110" t="str">
        <f>_xlfn.XLOOKUP(tblSales[[#This Row],[Product_ID]],Products!$A:$A,Products!$D:$D,"Unknown")</f>
        <v>Sweater</v>
      </c>
      <c r="AB110" t="str">
        <f>_xlfn.XLOOKUP(tblSales[[#This Row],[Product_ID]],Products!$A:$A,Products!$E:$E,"Unknown")</f>
        <v>Mufti</v>
      </c>
      <c r="AC110" t="str">
        <f>_xlfn.XLOOKUP(tblSales[[#This Row],[Store_ID]],Stores!$A:$A,Stores!$B:$B,"Unknown")</f>
        <v>TrendMart Mangaluru Standard</v>
      </c>
      <c r="AD110" t="str">
        <f>_xlfn.XLOOKUP(tblSales[[#This Row],[Store_ID]],Stores!$A:$A,Stores!$E:$E,"Unknown")</f>
        <v>South Zone 2</v>
      </c>
      <c r="AE110" t="str">
        <f>_xlfn.XLOOKUP(tblSales[[#This Row],[Customer_ID]],Customers!$A:$A,Customers!$B:$B,"Unknown")</f>
        <v>Deepak Iyengar</v>
      </c>
      <c r="AF110" t="str">
        <f>_xlfn.XLOOKUP(tblSales[[#This Row],[Customer_ID]],Customers!$A:$A,Customers!$J:$J,"Unknown")</f>
        <v>Silver</v>
      </c>
      <c r="AG110" t="str">
        <f>_xlfn.XLOOKUP(tblSales[[#This Row],[Employee_ID]],Employees!$A:$A,Employees!$B:$B,"Unknown")</f>
        <v>Manoj Ramachandran</v>
      </c>
      <c r="AH110">
        <f>IF(MONTH(tblSales[[#This Row],[Invoice Date]])&gt;=4,MONTH(tblSales[[#This Row],[Invoice Date]]),MONTH(tblSales[[#This Row],[Invoice Date]])+12)</f>
        <v>11</v>
      </c>
      <c r="AI110" s="8">
        <f>DATE(YEAR(tblSales[[#This Row],[Invoice Date]]),MONTH(tblSales[[#This Row],[Invoice Date]]),1)</f>
        <v>45597</v>
      </c>
      <c r="AJ110" t="str">
        <f>_xlfn.XLOOKUP(tblSales[[#This Row],[Product_ID]],Products!$A:$A,Products!$B:$B,"Unknown")</f>
        <v>Mufti Sweater Peach</v>
      </c>
      <c r="AK110" s="9">
        <f>IFERROR(tblSales[[#This Row],[Profit]]/tblSales[[#This Row],[Sales Amount]],0)</f>
        <v>0.21945205086665437</v>
      </c>
      <c r="AL110" t="str">
        <f>IF(tblSales[[#This Row],[Discount %]]&lt;=5,"0-5%",
IF(tblSales[[#This Row],[Discount %]]&lt;=10,"5-10%",
IF(tblSales[[#This Row],[Discount %]]&lt;=15,"10-15%",
IF(tblSales[[#This Row],[Discount %]]&lt;=20,"15-20%","20%+"))))</f>
        <v>0-5%</v>
      </c>
    </row>
    <row r="111" spans="1:38">
      <c r="A111" s="2" t="s">
        <v>596</v>
      </c>
      <c r="B111" s="11">
        <v>45441</v>
      </c>
      <c r="C111" s="2" t="s">
        <v>597</v>
      </c>
      <c r="D111" s="2" t="s">
        <v>598</v>
      </c>
      <c r="E111" s="2" t="s">
        <v>243</v>
      </c>
      <c r="F111" s="2" t="s">
        <v>518</v>
      </c>
      <c r="G111" s="2">
        <v>4</v>
      </c>
      <c r="H111" s="2">
        <v>1154.49</v>
      </c>
      <c r="I111" s="2">
        <v>0</v>
      </c>
      <c r="J111" s="2">
        <v>0</v>
      </c>
      <c r="K111" s="2">
        <v>12</v>
      </c>
      <c r="L111" s="2">
        <v>554.16</v>
      </c>
      <c r="M111" s="2">
        <v>5172.12</v>
      </c>
      <c r="N111" s="2">
        <v>3461.68</v>
      </c>
      <c r="O111" s="2">
        <f t="shared" si="3"/>
        <v>1156.2800000000002</v>
      </c>
      <c r="P111" s="2" t="s">
        <v>32</v>
      </c>
      <c r="Q111" s="2" t="str">
        <f t="shared" si="2"/>
        <v>UPI</v>
      </c>
      <c r="R111" s="2" t="s">
        <v>21</v>
      </c>
      <c r="S111" s="2" t="s">
        <v>56</v>
      </c>
      <c r="T111" s="2" t="s">
        <v>599</v>
      </c>
      <c r="U111" s="2" t="s">
        <v>59</v>
      </c>
      <c r="V111" t="str">
        <f>TEXT(tblSales[[#This Row],[Invoice Date]],"mmm")</f>
        <v>May</v>
      </c>
      <c r="W111">
        <f>MONTH(tblSales[[#This Row],[Invoice Date]])</f>
        <v>5</v>
      </c>
      <c r="X111">
        <f>YEAR(tblSales[[#This Row],[Invoice Date]])</f>
        <v>2024</v>
      </c>
      <c r="Y111" t="str">
        <f>TEXT(tblSales[[#This Row],[Invoice Date]],"mmm-yyyy")</f>
        <v>May-2024</v>
      </c>
      <c r="Z111" t="str">
        <f>_xlfn.XLOOKUP(tblSales[[#This Row],[Product_ID]],Products!$A:$A,Products!$C:$C,"Women Dresses")</f>
        <v>Women Dresses</v>
      </c>
      <c r="AA111" t="str">
        <f>_xlfn.XLOOKUP(tblSales[[#This Row],[Product_ID]],Products!$A:$A,Products!$D:$D,"Unknown")</f>
        <v>A-Line Dress</v>
      </c>
      <c r="AB111" t="str">
        <f>_xlfn.XLOOKUP(tblSales[[#This Row],[Product_ID]],Products!$A:$A,Products!$E:$E,"Unknown")</f>
        <v>Indian Terrain</v>
      </c>
      <c r="AC111" t="str">
        <f>_xlfn.XLOOKUP(tblSales[[#This Row],[Store_ID]],Stores!$A:$A,Stores!$B:$B,"Unknown")</f>
        <v>TrendMart Visakhapatnam Standard</v>
      </c>
      <c r="AD111" t="str">
        <f>_xlfn.XLOOKUP(tblSales[[#This Row],[Store_ID]],Stores!$A:$A,Stores!$E:$E,"Unknown")</f>
        <v>South Zone 3</v>
      </c>
      <c r="AE111" t="str">
        <f>_xlfn.XLOOKUP(tblSales[[#This Row],[Customer_ID]],Customers!$A:$A,Customers!$B:$B,"Unknown")</f>
        <v>Karunakaran Chandran</v>
      </c>
      <c r="AF111" t="str">
        <f>_xlfn.XLOOKUP(tblSales[[#This Row],[Customer_ID]],Customers!$A:$A,Customers!$J:$J,"Unknown")</f>
        <v>Silver</v>
      </c>
      <c r="AG111" t="str">
        <f>_xlfn.XLOOKUP(tblSales[[#This Row],[Employee_ID]],Employees!$A:$A,Employees!$B:$B,"Unknown")</f>
        <v>Pranav Reddy</v>
      </c>
      <c r="AH111">
        <f>IF(MONTH(tblSales[[#This Row],[Invoice Date]])&gt;=4,MONTH(tblSales[[#This Row],[Invoice Date]]),MONTH(tblSales[[#This Row],[Invoice Date]])+12)</f>
        <v>5</v>
      </c>
      <c r="AI111" s="8">
        <f>DATE(YEAR(tblSales[[#This Row],[Invoice Date]]),MONTH(tblSales[[#This Row],[Invoice Date]]),1)</f>
        <v>45413</v>
      </c>
      <c r="AJ111" t="str">
        <f>_xlfn.XLOOKUP(tblSales[[#This Row],[Product_ID]],Products!$A:$A,Products!$B:$B,"Unknown")</f>
        <v>Indian Terrain A-Line Dress Navy Blue</v>
      </c>
      <c r="AK111" s="9">
        <f>IFERROR(tblSales[[#This Row],[Profit]]/tblSales[[#This Row],[Sales Amount]],0)</f>
        <v>0.22356016488403213</v>
      </c>
      <c r="AL111" t="str">
        <f>IF(tblSales[[#This Row],[Discount %]]&lt;=5,"0-5%",
IF(tblSales[[#This Row],[Discount %]]&lt;=10,"5-10%",
IF(tblSales[[#This Row],[Discount %]]&lt;=15,"10-15%",
IF(tblSales[[#This Row],[Discount %]]&lt;=20,"15-20%","20%+"))))</f>
        <v>0-5%</v>
      </c>
    </row>
    <row r="112" spans="1:38">
      <c r="A112" s="2" t="s">
        <v>600</v>
      </c>
      <c r="B112" s="11">
        <v>45473</v>
      </c>
      <c r="C112" s="2" t="s">
        <v>601</v>
      </c>
      <c r="D112" s="2" t="s">
        <v>602</v>
      </c>
      <c r="E112" s="2" t="s">
        <v>463</v>
      </c>
      <c r="F112" s="2" t="s">
        <v>161</v>
      </c>
      <c r="G112" s="2">
        <v>2</v>
      </c>
      <c r="H112" s="2">
        <v>293.55</v>
      </c>
      <c r="I112" s="2">
        <v>10</v>
      </c>
      <c r="J112" s="2">
        <v>58.71</v>
      </c>
      <c r="K112" s="2">
        <v>5</v>
      </c>
      <c r="L112" s="2">
        <v>26.42</v>
      </c>
      <c r="M112" s="2">
        <v>554.80999999999995</v>
      </c>
      <c r="N112" s="2">
        <v>343.8</v>
      </c>
      <c r="O112" s="2">
        <f t="shared" si="3"/>
        <v>184.58999999999992</v>
      </c>
      <c r="P112" s="2" t="s">
        <v>27</v>
      </c>
      <c r="Q112" s="2" t="str">
        <f t="shared" si="2"/>
        <v>Cash</v>
      </c>
      <c r="R112" s="2" t="s">
        <v>20</v>
      </c>
      <c r="S112" s="2" t="s">
        <v>56</v>
      </c>
      <c r="T112" s="2" t="s">
        <v>603</v>
      </c>
      <c r="U112" s="2" t="s">
        <v>60</v>
      </c>
      <c r="V112" t="str">
        <f>TEXT(tblSales[[#This Row],[Invoice Date]],"mmm")</f>
        <v>Jun</v>
      </c>
      <c r="W112">
        <f>MONTH(tblSales[[#This Row],[Invoice Date]])</f>
        <v>6</v>
      </c>
      <c r="X112">
        <f>YEAR(tblSales[[#This Row],[Invoice Date]])</f>
        <v>2024</v>
      </c>
      <c r="Y112" t="str">
        <f>TEXT(tblSales[[#This Row],[Invoice Date]],"mmm-yyyy")</f>
        <v>Jun-2024</v>
      </c>
      <c r="Z112" t="str">
        <f>_xlfn.XLOOKUP(tblSales[[#This Row],[Product_ID]],Products!$A:$A,Products!$C:$C,"Women Dresses")</f>
        <v>Accessories</v>
      </c>
      <c r="AA112" t="str">
        <f>_xlfn.XLOOKUP(tblSales[[#This Row],[Product_ID]],Products!$A:$A,Products!$D:$D,"Unknown")</f>
        <v>Sunglasses</v>
      </c>
      <c r="AB112" t="str">
        <f>_xlfn.XLOOKUP(tblSales[[#This Row],[Product_ID]],Products!$A:$A,Products!$E:$E,"Unknown")</f>
        <v>Flying Machine</v>
      </c>
      <c r="AC112" t="str">
        <f>_xlfn.XLOOKUP(tblSales[[#This Row],[Store_ID]],Stores!$A:$A,Stores!$B:$B,"Unknown")</f>
        <v>TrendMart Tirupati Standard</v>
      </c>
      <c r="AD112" t="str">
        <f>_xlfn.XLOOKUP(tblSales[[#This Row],[Store_ID]],Stores!$A:$A,Stores!$E:$E,"Unknown")</f>
        <v>South Zone 3</v>
      </c>
      <c r="AE112" t="str">
        <f>_xlfn.XLOOKUP(tblSales[[#This Row],[Customer_ID]],Customers!$A:$A,Customers!$B:$B,"Unknown")</f>
        <v>Meena Ramachandran</v>
      </c>
      <c r="AF112" t="str">
        <f>_xlfn.XLOOKUP(tblSales[[#This Row],[Customer_ID]],Customers!$A:$A,Customers!$J:$J,"Unknown")</f>
        <v>Silver</v>
      </c>
      <c r="AG112" t="str">
        <f>_xlfn.XLOOKUP(tblSales[[#This Row],[Employee_ID]],Employees!$A:$A,Employees!$B:$B,"Unknown")</f>
        <v>Chandra Reddy</v>
      </c>
      <c r="AH112">
        <f>IF(MONTH(tblSales[[#This Row],[Invoice Date]])&gt;=4,MONTH(tblSales[[#This Row],[Invoice Date]]),MONTH(tblSales[[#This Row],[Invoice Date]])+12)</f>
        <v>6</v>
      </c>
      <c r="AI112" s="8">
        <f>DATE(YEAR(tblSales[[#This Row],[Invoice Date]]),MONTH(tblSales[[#This Row],[Invoice Date]]),1)</f>
        <v>45444</v>
      </c>
      <c r="AJ112" t="str">
        <f>_xlfn.XLOOKUP(tblSales[[#This Row],[Product_ID]],Products!$A:$A,Products!$B:$B,"Unknown")</f>
        <v>Flying Machine Sunglasses Teal</v>
      </c>
      <c r="AK112" s="9">
        <f>IFERROR(tblSales[[#This Row],[Profit]]/tblSales[[#This Row],[Sales Amount]],0)</f>
        <v>0.33270849480002151</v>
      </c>
      <c r="AL112" t="str">
        <f>IF(tblSales[[#This Row],[Discount %]]&lt;=5,"0-5%",
IF(tblSales[[#This Row],[Discount %]]&lt;=10,"5-10%",
IF(tblSales[[#This Row],[Discount %]]&lt;=15,"10-15%",
IF(tblSales[[#This Row],[Discount %]]&lt;=20,"15-20%","20%+"))))</f>
        <v>5-10%</v>
      </c>
    </row>
    <row r="113" spans="1:38">
      <c r="A113" s="2" t="s">
        <v>604</v>
      </c>
      <c r="B113" s="11">
        <v>45585</v>
      </c>
      <c r="C113" s="2" t="s">
        <v>605</v>
      </c>
      <c r="D113" s="2" t="s">
        <v>606</v>
      </c>
      <c r="E113" s="2" t="s">
        <v>578</v>
      </c>
      <c r="F113" s="2" t="s">
        <v>238</v>
      </c>
      <c r="G113" s="2">
        <v>3</v>
      </c>
      <c r="H113" s="2">
        <v>527.07000000000005</v>
      </c>
      <c r="I113" s="2">
        <v>0</v>
      </c>
      <c r="J113" s="2">
        <v>0</v>
      </c>
      <c r="K113" s="2">
        <v>5</v>
      </c>
      <c r="L113" s="2">
        <v>79.06</v>
      </c>
      <c r="M113" s="2">
        <v>1660.27</v>
      </c>
      <c r="N113" s="2">
        <v>899.58</v>
      </c>
      <c r="O113" s="2">
        <f t="shared" si="3"/>
        <v>681.62999999999988</v>
      </c>
      <c r="P113" s="2" t="s">
        <v>28</v>
      </c>
      <c r="Q113" s="2" t="str">
        <f t="shared" si="2"/>
        <v>Credit Card</v>
      </c>
      <c r="R113" s="2" t="s">
        <v>20</v>
      </c>
      <c r="S113" s="2" t="s">
        <v>56</v>
      </c>
      <c r="T113" s="2" t="s">
        <v>607</v>
      </c>
      <c r="U113" s="2" t="s">
        <v>60</v>
      </c>
      <c r="V113" t="str">
        <f>TEXT(tblSales[[#This Row],[Invoice Date]],"mmm")</f>
        <v>Oct</v>
      </c>
      <c r="W113">
        <f>MONTH(tblSales[[#This Row],[Invoice Date]])</f>
        <v>10</v>
      </c>
      <c r="X113">
        <f>YEAR(tblSales[[#This Row],[Invoice Date]])</f>
        <v>2024</v>
      </c>
      <c r="Y113" t="str">
        <f>TEXT(tblSales[[#This Row],[Invoice Date]],"mmm-yyyy")</f>
        <v>Oct-2024</v>
      </c>
      <c r="Z113" t="str">
        <f>_xlfn.XLOOKUP(tblSales[[#This Row],[Product_ID]],Products!$A:$A,Products!$C:$C,"Women Dresses")</f>
        <v>Men T-Shirts</v>
      </c>
      <c r="AA113" t="str">
        <f>_xlfn.XLOOKUP(tblSales[[#This Row],[Product_ID]],Products!$A:$A,Products!$D:$D,"Unknown")</f>
        <v>Round Neck</v>
      </c>
      <c r="AB113" t="str">
        <f>_xlfn.XLOOKUP(tblSales[[#This Row],[Product_ID]],Products!$A:$A,Products!$E:$E,"Unknown")</f>
        <v>Global Desi</v>
      </c>
      <c r="AC113" t="str">
        <f>_xlfn.XLOOKUP(tblSales[[#This Row],[Store_ID]],Stores!$A:$A,Stores!$B:$B,"Unknown")</f>
        <v>TrendMart Thrissur High Street</v>
      </c>
      <c r="AD113" t="str">
        <f>_xlfn.XLOOKUP(tblSales[[#This Row],[Store_ID]],Stores!$A:$A,Stores!$E:$E,"Unknown")</f>
        <v>South Zone 1</v>
      </c>
      <c r="AE113" t="str">
        <f>_xlfn.XLOOKUP(tblSales[[#This Row],[Customer_ID]],Customers!$A:$A,Customers!$B:$B,"Unknown")</f>
        <v>Manikandan Naidu</v>
      </c>
      <c r="AF113" t="str">
        <f>_xlfn.XLOOKUP(tblSales[[#This Row],[Customer_ID]],Customers!$A:$A,Customers!$J:$J,"Unknown")</f>
        <v>Silver</v>
      </c>
      <c r="AG113" t="str">
        <f>_xlfn.XLOOKUP(tblSales[[#This Row],[Employee_ID]],Employees!$A:$A,Employees!$B:$B,"Unknown")</f>
        <v>Dhruv Mishra</v>
      </c>
      <c r="AH113">
        <f>IF(MONTH(tblSales[[#This Row],[Invoice Date]])&gt;=4,MONTH(tblSales[[#This Row],[Invoice Date]]),MONTH(tblSales[[#This Row],[Invoice Date]])+12)</f>
        <v>10</v>
      </c>
      <c r="AI113" s="8">
        <f>DATE(YEAR(tblSales[[#This Row],[Invoice Date]]),MONTH(tblSales[[#This Row],[Invoice Date]]),1)</f>
        <v>45566</v>
      </c>
      <c r="AJ113" t="str">
        <f>_xlfn.XLOOKUP(tblSales[[#This Row],[Product_ID]],Products!$A:$A,Products!$B:$B,"Unknown")</f>
        <v>Global Desi Round Neck Green</v>
      </c>
      <c r="AK113" s="9">
        <f>IFERROR(tblSales[[#This Row],[Profit]]/tblSales[[#This Row],[Sales Amount]],0)</f>
        <v>0.41055370512025147</v>
      </c>
      <c r="AL113" t="str">
        <f>IF(tblSales[[#This Row],[Discount %]]&lt;=5,"0-5%",
IF(tblSales[[#This Row],[Discount %]]&lt;=10,"5-10%",
IF(tblSales[[#This Row],[Discount %]]&lt;=15,"10-15%",
IF(tblSales[[#This Row],[Discount %]]&lt;=20,"15-20%","20%+"))))</f>
        <v>0-5%</v>
      </c>
    </row>
    <row r="114" spans="1:38">
      <c r="A114" s="2" t="s">
        <v>608</v>
      </c>
      <c r="B114" s="11">
        <v>45687</v>
      </c>
      <c r="C114" s="2" t="s">
        <v>609</v>
      </c>
      <c r="D114" s="2" t="s">
        <v>610</v>
      </c>
      <c r="E114" s="2" t="s">
        <v>611</v>
      </c>
      <c r="F114" s="2" t="s">
        <v>493</v>
      </c>
      <c r="G114" s="2">
        <v>2</v>
      </c>
      <c r="H114" s="2">
        <v>1327.8</v>
      </c>
      <c r="I114" s="2">
        <v>20</v>
      </c>
      <c r="J114" s="2">
        <v>531.12</v>
      </c>
      <c r="K114" s="2">
        <v>12</v>
      </c>
      <c r="L114" s="2">
        <v>254.94</v>
      </c>
      <c r="M114" s="2">
        <v>2379.42</v>
      </c>
      <c r="N114" s="2">
        <v>1808.42</v>
      </c>
      <c r="O114" s="2">
        <f t="shared" si="3"/>
        <v>316.06</v>
      </c>
      <c r="P114" s="2" t="s">
        <v>31</v>
      </c>
      <c r="Q114" s="2" t="str">
        <f t="shared" si="2"/>
        <v>Net Banking</v>
      </c>
      <c r="R114" s="2" t="s">
        <v>21</v>
      </c>
      <c r="S114" s="2" t="s">
        <v>56</v>
      </c>
      <c r="T114" s="2" t="s">
        <v>612</v>
      </c>
      <c r="U114" s="2" t="s">
        <v>59</v>
      </c>
      <c r="V114" t="str">
        <f>TEXT(tblSales[[#This Row],[Invoice Date]],"mmm")</f>
        <v>Jan</v>
      </c>
      <c r="W114">
        <f>MONTH(tblSales[[#This Row],[Invoice Date]])</f>
        <v>1</v>
      </c>
      <c r="X114">
        <f>YEAR(tblSales[[#This Row],[Invoice Date]])</f>
        <v>2025</v>
      </c>
      <c r="Y114" t="str">
        <f>TEXT(tblSales[[#This Row],[Invoice Date]],"mmm-yyyy")</f>
        <v>Jan-2025</v>
      </c>
      <c r="Z114" t="str">
        <f>_xlfn.XLOOKUP(tblSales[[#This Row],[Product_ID]],Products!$A:$A,Products!$C:$C,"Women Dresses")</f>
        <v>Wallets</v>
      </c>
      <c r="AA114" t="str">
        <f>_xlfn.XLOOKUP(tblSales[[#This Row],[Product_ID]],Products!$A:$A,Products!$D:$D,"Unknown")</f>
        <v>Leather Wallet</v>
      </c>
      <c r="AB114" t="str">
        <f>_xlfn.XLOOKUP(tblSales[[#This Row],[Product_ID]],Products!$A:$A,Products!$E:$E,"Unknown")</f>
        <v>Louis Philippe</v>
      </c>
      <c r="AC114" t="str">
        <f>_xlfn.XLOOKUP(tblSales[[#This Row],[Store_ID]],Stores!$A:$A,Stores!$B:$B,"Unknown")</f>
        <v>TrendMart Hyderabad High Street</v>
      </c>
      <c r="AD114" t="str">
        <f>_xlfn.XLOOKUP(tblSales[[#This Row],[Store_ID]],Stores!$A:$A,Stores!$E:$E,"Unknown")</f>
        <v>South Zone 2</v>
      </c>
      <c r="AE114" t="str">
        <f>_xlfn.XLOOKUP(tblSales[[#This Row],[Customer_ID]],Customers!$A:$A,Customers!$B:$B,"Unknown")</f>
        <v>Nithya Ramachandran</v>
      </c>
      <c r="AF114" t="str">
        <f>_xlfn.XLOOKUP(tblSales[[#This Row],[Customer_ID]],Customers!$A:$A,Customers!$J:$J,"Unknown")</f>
        <v>Gold</v>
      </c>
      <c r="AG114" t="str">
        <f>_xlfn.XLOOKUP(tblSales[[#This Row],[Employee_ID]],Employees!$A:$A,Employees!$B:$B,"Unknown")</f>
        <v>Gopal Prasad</v>
      </c>
      <c r="AH114">
        <f>IF(MONTH(tblSales[[#This Row],[Invoice Date]])&gt;=4,MONTH(tblSales[[#This Row],[Invoice Date]]),MONTH(tblSales[[#This Row],[Invoice Date]])+12)</f>
        <v>13</v>
      </c>
      <c r="AI114" s="8">
        <f>DATE(YEAR(tblSales[[#This Row],[Invoice Date]]),MONTH(tblSales[[#This Row],[Invoice Date]]),1)</f>
        <v>45658</v>
      </c>
      <c r="AJ114" t="str">
        <f>_xlfn.XLOOKUP(tblSales[[#This Row],[Product_ID]],Products!$A:$A,Products!$B:$B,"Unknown")</f>
        <v>Louis Philippe Leather Wallet Brown</v>
      </c>
      <c r="AK114" s="9">
        <f>IFERROR(tblSales[[#This Row],[Profit]]/tblSales[[#This Row],[Sales Amount]],0)</f>
        <v>0.13283068983197585</v>
      </c>
      <c r="AL114" t="str">
        <f>IF(tblSales[[#This Row],[Discount %]]&lt;=5,"0-5%",
IF(tblSales[[#This Row],[Discount %]]&lt;=10,"5-10%",
IF(tblSales[[#This Row],[Discount %]]&lt;=15,"10-15%",
IF(tblSales[[#This Row],[Discount %]]&lt;=20,"15-20%","20%+"))))</f>
        <v>15-20%</v>
      </c>
    </row>
    <row r="115" spans="1:38">
      <c r="A115" s="2" t="s">
        <v>613</v>
      </c>
      <c r="B115" s="11">
        <v>45555</v>
      </c>
      <c r="C115" s="2" t="s">
        <v>148</v>
      </c>
      <c r="D115" s="2" t="s">
        <v>614</v>
      </c>
      <c r="E115" s="2" t="s">
        <v>615</v>
      </c>
      <c r="F115" s="2" t="s">
        <v>122</v>
      </c>
      <c r="G115" s="2">
        <v>3</v>
      </c>
      <c r="H115" s="2">
        <v>1953.47</v>
      </c>
      <c r="I115" s="2">
        <v>0</v>
      </c>
      <c r="J115" s="2">
        <v>0</v>
      </c>
      <c r="K115" s="2">
        <v>12</v>
      </c>
      <c r="L115" s="2">
        <v>703.25</v>
      </c>
      <c r="M115" s="2">
        <v>6563.66</v>
      </c>
      <c r="N115" s="2">
        <v>4135.1400000000003</v>
      </c>
      <c r="O115" s="2">
        <f t="shared" si="3"/>
        <v>1725.2699999999995</v>
      </c>
      <c r="P115" s="2" t="s">
        <v>27</v>
      </c>
      <c r="Q115" s="2" t="str">
        <f t="shared" si="2"/>
        <v>Cash</v>
      </c>
      <c r="R115" s="2" t="s">
        <v>21</v>
      </c>
      <c r="S115" s="2" t="s">
        <v>56</v>
      </c>
      <c r="T115" s="2" t="s">
        <v>616</v>
      </c>
      <c r="U115" s="2" t="s">
        <v>59</v>
      </c>
      <c r="V115" t="str">
        <f>TEXT(tblSales[[#This Row],[Invoice Date]],"mmm")</f>
        <v>Sep</v>
      </c>
      <c r="W115">
        <f>MONTH(tblSales[[#This Row],[Invoice Date]])</f>
        <v>9</v>
      </c>
      <c r="X115">
        <f>YEAR(tblSales[[#This Row],[Invoice Date]])</f>
        <v>2024</v>
      </c>
      <c r="Y115" t="str">
        <f>TEXT(tblSales[[#This Row],[Invoice Date]],"mmm-yyyy")</f>
        <v>Sep-2024</v>
      </c>
      <c r="Z115" t="str">
        <f>_xlfn.XLOOKUP(tblSales[[#This Row],[Product_ID]],Products!$A:$A,Products!$C:$C,"Women Dresses")</f>
        <v>Women Sarees</v>
      </c>
      <c r="AA115" t="str">
        <f>_xlfn.XLOOKUP(tblSales[[#This Row],[Product_ID]],Products!$A:$A,Products!$D:$D,"Unknown")</f>
        <v>Georgette Saree</v>
      </c>
      <c r="AB115" t="str">
        <f>_xlfn.XLOOKUP(tblSales[[#This Row],[Product_ID]],Products!$A:$A,Products!$E:$E,"Unknown")</f>
        <v>Reebok</v>
      </c>
      <c r="AC115" t="str">
        <f>_xlfn.XLOOKUP(tblSales[[#This Row],[Store_ID]],Stores!$A:$A,Stores!$B:$B,"Unknown")</f>
        <v>TrendMart Hyderabad Mall Kiosk</v>
      </c>
      <c r="AD115" t="str">
        <f>_xlfn.XLOOKUP(tblSales[[#This Row],[Store_ID]],Stores!$A:$A,Stores!$E:$E,"Unknown")</f>
        <v>South Zone 2</v>
      </c>
      <c r="AE115" t="str">
        <f>_xlfn.XLOOKUP(tblSales[[#This Row],[Customer_ID]],Customers!$A:$A,Customers!$B:$B,"Unknown")</f>
        <v>Tanvi Balasubramaniam</v>
      </c>
      <c r="AF115" t="str">
        <f>_xlfn.XLOOKUP(tblSales[[#This Row],[Customer_ID]],Customers!$A:$A,Customers!$J:$J,"Unknown")</f>
        <v>Silver</v>
      </c>
      <c r="AG115" t="str">
        <f>_xlfn.XLOOKUP(tblSales[[#This Row],[Employee_ID]],Employees!$A:$A,Employees!$B:$B,"Unknown")</f>
        <v>Rahul Krishnan</v>
      </c>
      <c r="AH115">
        <f>IF(MONTH(tblSales[[#This Row],[Invoice Date]])&gt;=4,MONTH(tblSales[[#This Row],[Invoice Date]]),MONTH(tblSales[[#This Row],[Invoice Date]])+12)</f>
        <v>9</v>
      </c>
      <c r="AI115" s="8">
        <f>DATE(YEAR(tblSales[[#This Row],[Invoice Date]]),MONTH(tblSales[[#This Row],[Invoice Date]]),1)</f>
        <v>45536</v>
      </c>
      <c r="AJ115" t="str">
        <f>_xlfn.XLOOKUP(tblSales[[#This Row],[Product_ID]],Products!$A:$A,Products!$B:$B,"Unknown")</f>
        <v>Reebok Georgette Saree Charcoal</v>
      </c>
      <c r="AK115" s="9">
        <f>IFERROR(tblSales[[#This Row],[Profit]]/tblSales[[#This Row],[Sales Amount]],0)</f>
        <v>0.26285182352528919</v>
      </c>
      <c r="AL115" t="str">
        <f>IF(tblSales[[#This Row],[Discount %]]&lt;=5,"0-5%",
IF(tblSales[[#This Row],[Discount %]]&lt;=10,"5-10%",
IF(tblSales[[#This Row],[Discount %]]&lt;=15,"10-15%",
IF(tblSales[[#This Row],[Discount %]]&lt;=20,"15-20%","20%+"))))</f>
        <v>0-5%</v>
      </c>
    </row>
    <row r="116" spans="1:38">
      <c r="A116" s="2" t="s">
        <v>617</v>
      </c>
      <c r="B116" s="11">
        <v>45653</v>
      </c>
      <c r="C116" s="2" t="s">
        <v>572</v>
      </c>
      <c r="D116" s="2" t="s">
        <v>197</v>
      </c>
      <c r="E116" s="2" t="s">
        <v>296</v>
      </c>
      <c r="F116" s="2" t="s">
        <v>116</v>
      </c>
      <c r="G116" s="2">
        <v>3</v>
      </c>
      <c r="H116" s="2">
        <v>1015.35</v>
      </c>
      <c r="I116" s="2">
        <v>10</v>
      </c>
      <c r="J116" s="2">
        <v>304.61</v>
      </c>
      <c r="K116" s="2">
        <v>12</v>
      </c>
      <c r="L116" s="2">
        <v>328.97</v>
      </c>
      <c r="M116" s="2">
        <v>3070.41</v>
      </c>
      <c r="N116" s="2">
        <v>2163.66</v>
      </c>
      <c r="O116" s="2">
        <f t="shared" si="3"/>
        <v>577.78</v>
      </c>
      <c r="P116" s="2" t="s">
        <v>29</v>
      </c>
      <c r="Q116" s="2" t="str">
        <f t="shared" si="2"/>
        <v>Debit Card</v>
      </c>
      <c r="R116" s="2" t="s">
        <v>20</v>
      </c>
      <c r="S116" s="2" t="s">
        <v>56</v>
      </c>
      <c r="T116" s="2" t="s">
        <v>618</v>
      </c>
      <c r="U116" s="2" t="s">
        <v>59</v>
      </c>
      <c r="V116" t="str">
        <f>TEXT(tblSales[[#This Row],[Invoice Date]],"mmm")</f>
        <v>Dec</v>
      </c>
      <c r="W116">
        <f>MONTH(tblSales[[#This Row],[Invoice Date]])</f>
        <v>12</v>
      </c>
      <c r="X116">
        <f>YEAR(tblSales[[#This Row],[Invoice Date]])</f>
        <v>2024</v>
      </c>
      <c r="Y116" t="str">
        <f>TEXT(tblSales[[#This Row],[Invoice Date]],"mmm-yyyy")</f>
        <v>Dec-2024</v>
      </c>
      <c r="Z116" t="str">
        <f>_xlfn.XLOOKUP(tblSales[[#This Row],[Product_ID]],Products!$A:$A,Products!$C:$C,"Women Dresses")</f>
        <v>Men Shirts</v>
      </c>
      <c r="AA116" t="str">
        <f>_xlfn.XLOOKUP(tblSales[[#This Row],[Product_ID]],Products!$A:$A,Products!$D:$D,"Unknown")</f>
        <v>Denim Shirt</v>
      </c>
      <c r="AB116" t="str">
        <f>_xlfn.XLOOKUP(tblSales[[#This Row],[Product_ID]],Products!$A:$A,Products!$E:$E,"Unknown")</f>
        <v>Indian Terrain</v>
      </c>
      <c r="AC116" t="str">
        <f>_xlfn.XLOOKUP(tblSales[[#This Row],[Store_ID]],Stores!$A:$A,Stores!$B:$B,"Unknown")</f>
        <v>TrendMart Thiruvananthapuram High Street</v>
      </c>
      <c r="AD116" t="str">
        <f>_xlfn.XLOOKUP(tblSales[[#This Row],[Store_ID]],Stores!$A:$A,Stores!$E:$E,"Unknown")</f>
        <v>South Zone 1</v>
      </c>
      <c r="AE116" t="str">
        <f>_xlfn.XLOOKUP(tblSales[[#This Row],[Customer_ID]],Customers!$A:$A,Customers!$B:$B,"Unknown")</f>
        <v>Rohit Singh</v>
      </c>
      <c r="AF116" t="str">
        <f>_xlfn.XLOOKUP(tblSales[[#This Row],[Customer_ID]],Customers!$A:$A,Customers!$J:$J,"Unknown")</f>
        <v>Silver</v>
      </c>
      <c r="AG116" t="str">
        <f>_xlfn.XLOOKUP(tblSales[[#This Row],[Employee_ID]],Employees!$A:$A,Employees!$B:$B,"Unknown")</f>
        <v>Padma Gounder</v>
      </c>
      <c r="AH116">
        <f>IF(MONTH(tblSales[[#This Row],[Invoice Date]])&gt;=4,MONTH(tblSales[[#This Row],[Invoice Date]]),MONTH(tblSales[[#This Row],[Invoice Date]])+12)</f>
        <v>12</v>
      </c>
      <c r="AI116" s="8">
        <f>DATE(YEAR(tblSales[[#This Row],[Invoice Date]]),MONTH(tblSales[[#This Row],[Invoice Date]]),1)</f>
        <v>45627</v>
      </c>
      <c r="AJ116" t="str">
        <f>_xlfn.XLOOKUP(tblSales[[#This Row],[Product_ID]],Products!$A:$A,Products!$B:$B,"Unknown")</f>
        <v>Indian Terrain Denim Shirt Wine</v>
      </c>
      <c r="AK116" s="9">
        <f>IFERROR(tblSales[[#This Row],[Profit]]/tblSales[[#This Row],[Sales Amount]],0)</f>
        <v>0.1881768232907006</v>
      </c>
      <c r="AL116" t="str">
        <f>IF(tblSales[[#This Row],[Discount %]]&lt;=5,"0-5%",
IF(tblSales[[#This Row],[Discount %]]&lt;=10,"5-10%",
IF(tblSales[[#This Row],[Discount %]]&lt;=15,"10-15%",
IF(tblSales[[#This Row],[Discount %]]&lt;=20,"15-20%","20%+"))))</f>
        <v>5-10%</v>
      </c>
    </row>
    <row r="117" spans="1:38">
      <c r="A117" s="2" t="s">
        <v>619</v>
      </c>
      <c r="B117" s="11">
        <v>45571</v>
      </c>
      <c r="C117" s="2" t="s">
        <v>620</v>
      </c>
      <c r="D117" s="2" t="s">
        <v>343</v>
      </c>
      <c r="E117" s="2" t="s">
        <v>522</v>
      </c>
      <c r="F117" s="2" t="s">
        <v>249</v>
      </c>
      <c r="G117" s="2">
        <v>4</v>
      </c>
      <c r="H117" s="2">
        <v>1183.1199999999999</v>
      </c>
      <c r="I117" s="2">
        <v>0</v>
      </c>
      <c r="J117" s="2">
        <v>0</v>
      </c>
      <c r="K117" s="2">
        <v>12</v>
      </c>
      <c r="L117" s="2">
        <v>567.9</v>
      </c>
      <c r="M117" s="2">
        <v>5300.38</v>
      </c>
      <c r="N117" s="2">
        <v>3071.32</v>
      </c>
      <c r="O117" s="2">
        <f t="shared" si="3"/>
        <v>1661.1599999999999</v>
      </c>
      <c r="P117" s="2" t="s">
        <v>32</v>
      </c>
      <c r="Q117" s="2" t="str">
        <f t="shared" si="2"/>
        <v>UPI</v>
      </c>
      <c r="R117" s="2" t="s">
        <v>20</v>
      </c>
      <c r="S117" s="2" t="s">
        <v>56</v>
      </c>
      <c r="T117" s="2" t="s">
        <v>621</v>
      </c>
      <c r="U117" s="2" t="s">
        <v>60</v>
      </c>
      <c r="V117" t="str">
        <f>TEXT(tblSales[[#This Row],[Invoice Date]],"mmm")</f>
        <v>Oct</v>
      </c>
      <c r="W117">
        <f>MONTH(tblSales[[#This Row],[Invoice Date]])</f>
        <v>10</v>
      </c>
      <c r="X117">
        <f>YEAR(tblSales[[#This Row],[Invoice Date]])</f>
        <v>2024</v>
      </c>
      <c r="Y117" t="str">
        <f>TEXT(tblSales[[#This Row],[Invoice Date]],"mmm-yyyy")</f>
        <v>Oct-2024</v>
      </c>
      <c r="Z117" t="str">
        <f>_xlfn.XLOOKUP(tblSales[[#This Row],[Product_ID]],Products!$A:$A,Products!$C:$C,"Women Dresses")</f>
        <v>Women Jeans</v>
      </c>
      <c r="AA117" t="str">
        <f>_xlfn.XLOOKUP(tblSales[[#This Row],[Product_ID]],Products!$A:$A,Products!$D:$D,"Unknown")</f>
        <v>Skinny Fit</v>
      </c>
      <c r="AB117" t="str">
        <f>_xlfn.XLOOKUP(tblSales[[#This Row],[Product_ID]],Products!$A:$A,Products!$E:$E,"Unknown")</f>
        <v>Being Human</v>
      </c>
      <c r="AC117" t="str">
        <f>_xlfn.XLOOKUP(tblSales[[#This Row],[Store_ID]],Stores!$A:$A,Stores!$B:$B,"Unknown")</f>
        <v>TrendMart Vellore Standard</v>
      </c>
      <c r="AD117" t="str">
        <f>_xlfn.XLOOKUP(tblSales[[#This Row],[Store_ID]],Stores!$A:$A,Stores!$E:$E,"Unknown")</f>
        <v>South Zone 1</v>
      </c>
      <c r="AE117" t="str">
        <f>_xlfn.XLOOKUP(tblSales[[#This Row],[Customer_ID]],Customers!$A:$A,Customers!$B:$B,"Unknown")</f>
        <v>Kalpana Kamath</v>
      </c>
      <c r="AF117" t="str">
        <f>_xlfn.XLOOKUP(tblSales[[#This Row],[Customer_ID]],Customers!$A:$A,Customers!$J:$J,"Unknown")</f>
        <v>Silver</v>
      </c>
      <c r="AG117" t="str">
        <f>_xlfn.XLOOKUP(tblSales[[#This Row],[Employee_ID]],Employees!$A:$A,Employees!$B:$B,"Unknown")</f>
        <v>Hari Nair</v>
      </c>
      <c r="AH117">
        <f>IF(MONTH(tblSales[[#This Row],[Invoice Date]])&gt;=4,MONTH(tblSales[[#This Row],[Invoice Date]]),MONTH(tblSales[[#This Row],[Invoice Date]])+12)</f>
        <v>10</v>
      </c>
      <c r="AI117" s="8">
        <f>DATE(YEAR(tblSales[[#This Row],[Invoice Date]]),MONTH(tblSales[[#This Row],[Invoice Date]]),1)</f>
        <v>45566</v>
      </c>
      <c r="AJ117" t="str">
        <f>_xlfn.XLOOKUP(tblSales[[#This Row],[Product_ID]],Products!$A:$A,Products!$B:$B,"Unknown")</f>
        <v>Being Human Skinny Fit Charcoal</v>
      </c>
      <c r="AK117" s="9">
        <f>IFERROR(tblSales[[#This Row],[Profit]]/tblSales[[#This Row],[Sales Amount]],0)</f>
        <v>0.31340394462283833</v>
      </c>
      <c r="AL117" t="str">
        <f>IF(tblSales[[#This Row],[Discount %]]&lt;=5,"0-5%",
IF(tblSales[[#This Row],[Discount %]]&lt;=10,"5-10%",
IF(tblSales[[#This Row],[Discount %]]&lt;=15,"10-15%",
IF(tblSales[[#This Row],[Discount %]]&lt;=20,"15-20%","20%+"))))</f>
        <v>0-5%</v>
      </c>
    </row>
    <row r="118" spans="1:38">
      <c r="A118" s="2" t="s">
        <v>622</v>
      </c>
      <c r="B118" s="11">
        <v>45508</v>
      </c>
      <c r="C118" s="2" t="s">
        <v>623</v>
      </c>
      <c r="D118" s="2" t="s">
        <v>624</v>
      </c>
      <c r="E118" s="2" t="s">
        <v>625</v>
      </c>
      <c r="F118" s="2" t="s">
        <v>285</v>
      </c>
      <c r="G118" s="2">
        <v>2</v>
      </c>
      <c r="H118" s="2">
        <v>658.04</v>
      </c>
      <c r="I118" s="2">
        <v>0</v>
      </c>
      <c r="J118" s="2">
        <v>0</v>
      </c>
      <c r="K118" s="2">
        <v>5</v>
      </c>
      <c r="L118" s="2">
        <v>65.8</v>
      </c>
      <c r="M118" s="2">
        <v>1381.88</v>
      </c>
      <c r="N118" s="2">
        <v>807.42</v>
      </c>
      <c r="O118" s="2">
        <f t="shared" si="3"/>
        <v>508.66000000000014</v>
      </c>
      <c r="P118" s="2" t="s">
        <v>29</v>
      </c>
      <c r="Q118" s="2" t="str">
        <f t="shared" si="2"/>
        <v>Debit Card</v>
      </c>
      <c r="R118" s="2" t="s">
        <v>20</v>
      </c>
      <c r="S118" s="2" t="s">
        <v>56</v>
      </c>
      <c r="T118" s="2" t="s">
        <v>626</v>
      </c>
      <c r="U118" s="2" t="s">
        <v>60</v>
      </c>
      <c r="V118" t="str">
        <f>TEXT(tblSales[[#This Row],[Invoice Date]],"mmm")</f>
        <v>Aug</v>
      </c>
      <c r="W118">
        <f>MONTH(tblSales[[#This Row],[Invoice Date]])</f>
        <v>8</v>
      </c>
      <c r="X118">
        <f>YEAR(tblSales[[#This Row],[Invoice Date]])</f>
        <v>2024</v>
      </c>
      <c r="Y118" t="str">
        <f>TEXT(tblSales[[#This Row],[Invoice Date]],"mmm-yyyy")</f>
        <v>Aug-2024</v>
      </c>
      <c r="Z118" t="str">
        <f>_xlfn.XLOOKUP(tblSales[[#This Row],[Product_ID]],Products!$A:$A,Products!$C:$C,"Women Dresses")</f>
        <v>Accessories</v>
      </c>
      <c r="AA118" t="str">
        <f>_xlfn.XLOOKUP(tblSales[[#This Row],[Product_ID]],Products!$A:$A,Products!$D:$D,"Unknown")</f>
        <v>Cap</v>
      </c>
      <c r="AB118" t="str">
        <f>_xlfn.XLOOKUP(tblSales[[#This Row],[Product_ID]],Products!$A:$A,Products!$E:$E,"Unknown")</f>
        <v>Westside</v>
      </c>
      <c r="AC118" t="str">
        <f>_xlfn.XLOOKUP(tblSales[[#This Row],[Store_ID]],Stores!$A:$A,Stores!$B:$B,"Unknown")</f>
        <v>TrendMart Shivamogga Mall Kiosk</v>
      </c>
      <c r="AD118" t="str">
        <f>_xlfn.XLOOKUP(tblSales[[#This Row],[Store_ID]],Stores!$A:$A,Stores!$E:$E,"Unknown")</f>
        <v>South Zone 2</v>
      </c>
      <c r="AE118" t="str">
        <f>_xlfn.XLOOKUP(tblSales[[#This Row],[Customer_ID]],Customers!$A:$A,Customers!$B:$B,"Unknown")</f>
        <v>Baskar Reddy</v>
      </c>
      <c r="AF118" t="str">
        <f>_xlfn.XLOOKUP(tblSales[[#This Row],[Customer_ID]],Customers!$A:$A,Customers!$J:$J,"Unknown")</f>
        <v>Gold</v>
      </c>
      <c r="AG118" t="str">
        <f>_xlfn.XLOOKUP(tblSales[[#This Row],[Employee_ID]],Employees!$A:$A,Employees!$B:$B,"Unknown")</f>
        <v>Yogesh Chettiar</v>
      </c>
      <c r="AH118">
        <f>IF(MONTH(tblSales[[#This Row],[Invoice Date]])&gt;=4,MONTH(tblSales[[#This Row],[Invoice Date]]),MONTH(tblSales[[#This Row],[Invoice Date]])+12)</f>
        <v>8</v>
      </c>
      <c r="AI118" s="8">
        <f>DATE(YEAR(tblSales[[#This Row],[Invoice Date]]),MONTH(tblSales[[#This Row],[Invoice Date]]),1)</f>
        <v>45505</v>
      </c>
      <c r="AJ118" t="str">
        <f>_xlfn.XLOOKUP(tblSales[[#This Row],[Product_ID]],Products!$A:$A,Products!$B:$B,"Unknown")</f>
        <v>Westside Cap Beige</v>
      </c>
      <c r="AK118" s="9">
        <f>IFERROR(tblSales[[#This Row],[Profit]]/tblSales[[#This Row],[Sales Amount]],0)</f>
        <v>0.36809274321938235</v>
      </c>
      <c r="AL118" t="str">
        <f>IF(tblSales[[#This Row],[Discount %]]&lt;=5,"0-5%",
IF(tblSales[[#This Row],[Discount %]]&lt;=10,"5-10%",
IF(tblSales[[#This Row],[Discount %]]&lt;=15,"10-15%",
IF(tblSales[[#This Row],[Discount %]]&lt;=20,"15-20%","20%+"))))</f>
        <v>0-5%</v>
      </c>
    </row>
    <row r="119" spans="1:38">
      <c r="A119" s="2" t="s">
        <v>627</v>
      </c>
      <c r="B119" s="11">
        <v>45552</v>
      </c>
      <c r="C119" s="2" t="s">
        <v>628</v>
      </c>
      <c r="D119" s="2" t="s">
        <v>629</v>
      </c>
      <c r="E119" s="2" t="s">
        <v>630</v>
      </c>
      <c r="F119" s="2" t="s">
        <v>540</v>
      </c>
      <c r="G119" s="2">
        <v>1</v>
      </c>
      <c r="H119" s="2">
        <v>952.17</v>
      </c>
      <c r="I119" s="2">
        <v>10</v>
      </c>
      <c r="J119" s="2">
        <v>95.22</v>
      </c>
      <c r="K119" s="2">
        <v>5</v>
      </c>
      <c r="L119" s="2">
        <v>42.85</v>
      </c>
      <c r="M119" s="2">
        <v>899.8</v>
      </c>
      <c r="N119" s="2">
        <v>626.26</v>
      </c>
      <c r="O119" s="2">
        <f t="shared" si="3"/>
        <v>230.68999999999997</v>
      </c>
      <c r="P119" s="2" t="s">
        <v>32</v>
      </c>
      <c r="Q119" s="2" t="str">
        <f t="shared" si="2"/>
        <v>UPI</v>
      </c>
      <c r="R119" s="2" t="s">
        <v>21</v>
      </c>
      <c r="S119" s="2" t="s">
        <v>56</v>
      </c>
      <c r="T119" s="2" t="s">
        <v>631</v>
      </c>
      <c r="U119" s="2" t="s">
        <v>59</v>
      </c>
      <c r="V119" t="str">
        <f>TEXT(tblSales[[#This Row],[Invoice Date]],"mmm")</f>
        <v>Sep</v>
      </c>
      <c r="W119">
        <f>MONTH(tblSales[[#This Row],[Invoice Date]])</f>
        <v>9</v>
      </c>
      <c r="X119">
        <f>YEAR(tblSales[[#This Row],[Invoice Date]])</f>
        <v>2024</v>
      </c>
      <c r="Y119" t="str">
        <f>TEXT(tblSales[[#This Row],[Invoice Date]],"mmm-yyyy")</f>
        <v>Sep-2024</v>
      </c>
      <c r="Z119" t="str">
        <f>_xlfn.XLOOKUP(tblSales[[#This Row],[Product_ID]],Products!$A:$A,Products!$C:$C,"Women Dresses")</f>
        <v>Sportswear</v>
      </c>
      <c r="AA119" t="str">
        <f>_xlfn.XLOOKUP(tblSales[[#This Row],[Product_ID]],Products!$A:$A,Products!$D:$D,"Unknown")</f>
        <v>Track Suit</v>
      </c>
      <c r="AB119" t="str">
        <f>_xlfn.XLOOKUP(tblSales[[#This Row],[Product_ID]],Products!$A:$A,Products!$E:$E,"Unknown")</f>
        <v>Being Human</v>
      </c>
      <c r="AC119" t="str">
        <f>_xlfn.XLOOKUP(tblSales[[#This Row],[Store_ID]],Stores!$A:$A,Stores!$B:$B,"Unknown")</f>
        <v>TrendMart Hubballi Standard</v>
      </c>
      <c r="AD119" t="str">
        <f>_xlfn.XLOOKUP(tblSales[[#This Row],[Store_ID]],Stores!$A:$A,Stores!$E:$E,"Unknown")</f>
        <v>South Zone 2</v>
      </c>
      <c r="AE119" t="str">
        <f>_xlfn.XLOOKUP(tblSales[[#This Row],[Customer_ID]],Customers!$A:$A,Customers!$B:$B,"Unknown")</f>
        <v>Venkat Hegde</v>
      </c>
      <c r="AF119" t="str">
        <f>_xlfn.XLOOKUP(tblSales[[#This Row],[Customer_ID]],Customers!$A:$A,Customers!$J:$J,"Unknown")</f>
        <v>Platinum</v>
      </c>
      <c r="AG119" t="str">
        <f>_xlfn.XLOOKUP(tblSales[[#This Row],[Employee_ID]],Employees!$A:$A,Employees!$B:$B,"Unknown")</f>
        <v>Swathi Achari</v>
      </c>
      <c r="AH119">
        <f>IF(MONTH(tblSales[[#This Row],[Invoice Date]])&gt;=4,MONTH(tblSales[[#This Row],[Invoice Date]]),MONTH(tblSales[[#This Row],[Invoice Date]])+12)</f>
        <v>9</v>
      </c>
      <c r="AI119" s="8">
        <f>DATE(YEAR(tblSales[[#This Row],[Invoice Date]]),MONTH(tblSales[[#This Row],[Invoice Date]]),1)</f>
        <v>45536</v>
      </c>
      <c r="AJ119" t="str">
        <f>_xlfn.XLOOKUP(tblSales[[#This Row],[Product_ID]],Products!$A:$A,Products!$B:$B,"Unknown")</f>
        <v>Being Human Track Suit Mustard</v>
      </c>
      <c r="AK119" s="9">
        <f>IFERROR(tblSales[[#This Row],[Profit]]/tblSales[[#This Row],[Sales Amount]],0)</f>
        <v>0.25637919537675036</v>
      </c>
      <c r="AL119" t="str">
        <f>IF(tblSales[[#This Row],[Discount %]]&lt;=5,"0-5%",
IF(tblSales[[#This Row],[Discount %]]&lt;=10,"5-10%",
IF(tblSales[[#This Row],[Discount %]]&lt;=15,"10-15%",
IF(tblSales[[#This Row],[Discount %]]&lt;=20,"15-20%","20%+"))))</f>
        <v>5-10%</v>
      </c>
    </row>
    <row r="120" spans="1:38">
      <c r="A120" s="2" t="s">
        <v>632</v>
      </c>
      <c r="B120" s="11">
        <v>45553</v>
      </c>
      <c r="C120" s="2" t="s">
        <v>633</v>
      </c>
      <c r="D120" s="2" t="s">
        <v>634</v>
      </c>
      <c r="E120" s="2" t="s">
        <v>296</v>
      </c>
      <c r="F120" s="2" t="s">
        <v>386</v>
      </c>
      <c r="G120" s="2">
        <v>3</v>
      </c>
      <c r="H120" s="2">
        <v>731.72</v>
      </c>
      <c r="I120" s="2">
        <v>30</v>
      </c>
      <c r="J120" s="2">
        <v>658.55</v>
      </c>
      <c r="K120" s="2">
        <v>5</v>
      </c>
      <c r="L120" s="2">
        <v>76.83</v>
      </c>
      <c r="M120" s="2">
        <v>1613.44</v>
      </c>
      <c r="N120" s="2">
        <v>1774.14</v>
      </c>
      <c r="O120" s="2">
        <f t="shared" si="3"/>
        <v>-237.53000000000003</v>
      </c>
      <c r="P120" s="2" t="s">
        <v>28</v>
      </c>
      <c r="Q120" s="2" t="str">
        <f t="shared" si="2"/>
        <v>Credit Card</v>
      </c>
      <c r="R120" s="2" t="s">
        <v>21</v>
      </c>
      <c r="S120" s="2" t="s">
        <v>56</v>
      </c>
      <c r="T120" s="2" t="s">
        <v>635</v>
      </c>
      <c r="U120" s="2" t="s">
        <v>59</v>
      </c>
      <c r="V120" t="str">
        <f>TEXT(tblSales[[#This Row],[Invoice Date]],"mmm")</f>
        <v>Sep</v>
      </c>
      <c r="W120">
        <f>MONTH(tblSales[[#This Row],[Invoice Date]])</f>
        <v>9</v>
      </c>
      <c r="X120">
        <f>YEAR(tblSales[[#This Row],[Invoice Date]])</f>
        <v>2024</v>
      </c>
      <c r="Y120" t="str">
        <f>TEXT(tblSales[[#This Row],[Invoice Date]],"mmm-yyyy")</f>
        <v>Sep-2024</v>
      </c>
      <c r="Z120" t="str">
        <f>_xlfn.XLOOKUP(tblSales[[#This Row],[Product_ID]],Products!$A:$A,Products!$C:$C,"Women Dresses")</f>
        <v>Kids Wear</v>
      </c>
      <c r="AA120" t="str">
        <f>_xlfn.XLOOKUP(tblSales[[#This Row],[Product_ID]],Products!$A:$A,Products!$D:$D,"Unknown")</f>
        <v>Girls Frock</v>
      </c>
      <c r="AB120" t="str">
        <f>_xlfn.XLOOKUP(tblSales[[#This Row],[Product_ID]],Products!$A:$A,Products!$E:$E,"Unknown")</f>
        <v>Libas</v>
      </c>
      <c r="AC120" t="str">
        <f>_xlfn.XLOOKUP(tblSales[[#This Row],[Store_ID]],Stores!$A:$A,Stores!$B:$B,"Unknown")</f>
        <v>TrendMart Thiruvananthapuram High Street</v>
      </c>
      <c r="AD120" t="str">
        <f>_xlfn.XLOOKUP(tblSales[[#This Row],[Store_ID]],Stores!$A:$A,Stores!$E:$E,"Unknown")</f>
        <v>South Zone 1</v>
      </c>
      <c r="AE120" t="str">
        <f>_xlfn.XLOOKUP(tblSales[[#This Row],[Customer_ID]],Customers!$A:$A,Customers!$B:$B,"Unknown")</f>
        <v>Baskar Ramachandran</v>
      </c>
      <c r="AF120" t="str">
        <f>_xlfn.XLOOKUP(tblSales[[#This Row],[Customer_ID]],Customers!$A:$A,Customers!$J:$J,"Unknown")</f>
        <v>Gold</v>
      </c>
      <c r="AG120" t="str">
        <f>_xlfn.XLOOKUP(tblSales[[#This Row],[Employee_ID]],Employees!$A:$A,Employees!$B:$B,"Unknown")</f>
        <v>Malini Gowda</v>
      </c>
      <c r="AH120">
        <f>IF(MONTH(tblSales[[#This Row],[Invoice Date]])&gt;=4,MONTH(tblSales[[#This Row],[Invoice Date]]),MONTH(tblSales[[#This Row],[Invoice Date]])+12)</f>
        <v>9</v>
      </c>
      <c r="AI120" s="8">
        <f>DATE(YEAR(tblSales[[#This Row],[Invoice Date]]),MONTH(tblSales[[#This Row],[Invoice Date]]),1)</f>
        <v>45536</v>
      </c>
      <c r="AJ120" t="str">
        <f>_xlfn.XLOOKUP(tblSales[[#This Row],[Product_ID]],Products!$A:$A,Products!$B:$B,"Unknown")</f>
        <v>Libas Girls Frock Sky Blue</v>
      </c>
      <c r="AK120" s="9">
        <f>IFERROR(tblSales[[#This Row],[Profit]]/tblSales[[#This Row],[Sales Amount]],0)</f>
        <v>-0.14721960531535105</v>
      </c>
      <c r="AL120" t="str">
        <f>IF(tblSales[[#This Row],[Discount %]]&lt;=5,"0-5%",
IF(tblSales[[#This Row],[Discount %]]&lt;=10,"5-10%",
IF(tblSales[[#This Row],[Discount %]]&lt;=15,"10-15%",
IF(tblSales[[#This Row],[Discount %]]&lt;=20,"15-20%","20%+"))))</f>
        <v>20%+</v>
      </c>
    </row>
    <row r="121" spans="1:38">
      <c r="A121" s="2" t="s">
        <v>636</v>
      </c>
      <c r="B121" s="11">
        <v>45403</v>
      </c>
      <c r="C121" s="2" t="s">
        <v>637</v>
      </c>
      <c r="D121" s="2" t="s">
        <v>638</v>
      </c>
      <c r="E121" s="2" t="s">
        <v>232</v>
      </c>
      <c r="F121" s="2" t="s">
        <v>339</v>
      </c>
      <c r="G121" s="2">
        <v>2</v>
      </c>
      <c r="H121" s="2">
        <v>3131.64</v>
      </c>
      <c r="I121" s="2">
        <v>10</v>
      </c>
      <c r="J121" s="2">
        <v>626.33000000000004</v>
      </c>
      <c r="K121" s="2">
        <v>12</v>
      </c>
      <c r="L121" s="2">
        <v>676.43</v>
      </c>
      <c r="M121" s="2">
        <v>6313.38</v>
      </c>
      <c r="N121" s="2">
        <v>4396.4399999999996</v>
      </c>
      <c r="O121" s="2">
        <f t="shared" si="3"/>
        <v>1240.5100000000007</v>
      </c>
      <c r="P121" s="2" t="s">
        <v>32</v>
      </c>
      <c r="Q121" s="2" t="str">
        <f t="shared" si="2"/>
        <v>UPI</v>
      </c>
      <c r="R121" s="2" t="s">
        <v>21</v>
      </c>
      <c r="S121" s="2" t="s">
        <v>56</v>
      </c>
      <c r="T121" s="2" t="s">
        <v>639</v>
      </c>
      <c r="U121" s="2" t="s">
        <v>60</v>
      </c>
      <c r="V121" t="str">
        <f>TEXT(tblSales[[#This Row],[Invoice Date]],"mmm")</f>
        <v>Apr</v>
      </c>
      <c r="W121">
        <f>MONTH(tblSales[[#This Row],[Invoice Date]])</f>
        <v>4</v>
      </c>
      <c r="X121">
        <f>YEAR(tblSales[[#This Row],[Invoice Date]])</f>
        <v>2024</v>
      </c>
      <c r="Y121" t="str">
        <f>TEXT(tblSales[[#This Row],[Invoice Date]],"mmm-yyyy")</f>
        <v>Apr-2024</v>
      </c>
      <c r="Z121" t="str">
        <f>_xlfn.XLOOKUP(tblSales[[#This Row],[Product_ID]],Products!$A:$A,Products!$C:$C,"Women Dresses")</f>
        <v>Handbags</v>
      </c>
      <c r="AA121" t="str">
        <f>_xlfn.XLOOKUP(tblSales[[#This Row],[Product_ID]],Products!$A:$A,Products!$D:$D,"Unknown")</f>
        <v>Sling Bag</v>
      </c>
      <c r="AB121" t="str">
        <f>_xlfn.XLOOKUP(tblSales[[#This Row],[Product_ID]],Products!$A:$A,Products!$E:$E,"Unknown")</f>
        <v>Woodland</v>
      </c>
      <c r="AC121" t="str">
        <f>_xlfn.XLOOKUP(tblSales[[#This Row],[Store_ID]],Stores!$A:$A,Stores!$B:$B,"Unknown")</f>
        <v>TrendMart Khammam Standard</v>
      </c>
      <c r="AD121" t="str">
        <f>_xlfn.XLOOKUP(tblSales[[#This Row],[Store_ID]],Stores!$A:$A,Stores!$E:$E,"Unknown")</f>
        <v>South Zone 2</v>
      </c>
      <c r="AE121" t="str">
        <f>_xlfn.XLOOKUP(tblSales[[#This Row],[Customer_ID]],Customers!$A:$A,Customers!$B:$B,"Unknown")</f>
        <v>Ramesh Subramaniam</v>
      </c>
      <c r="AF121" t="str">
        <f>_xlfn.XLOOKUP(tblSales[[#This Row],[Customer_ID]],Customers!$A:$A,Customers!$J:$J,"Unknown")</f>
        <v>Regular</v>
      </c>
      <c r="AG121" t="str">
        <f>_xlfn.XLOOKUP(tblSales[[#This Row],[Employee_ID]],Employees!$A:$A,Employees!$B:$B,"Unknown")</f>
        <v>Priya Balasubramaniam</v>
      </c>
      <c r="AH121">
        <f>IF(MONTH(tblSales[[#This Row],[Invoice Date]])&gt;=4,MONTH(tblSales[[#This Row],[Invoice Date]]),MONTH(tblSales[[#This Row],[Invoice Date]])+12)</f>
        <v>4</v>
      </c>
      <c r="AI121" s="8">
        <f>DATE(YEAR(tblSales[[#This Row],[Invoice Date]]),MONTH(tblSales[[#This Row],[Invoice Date]]),1)</f>
        <v>45383</v>
      </c>
      <c r="AJ121" t="str">
        <f>_xlfn.XLOOKUP(tblSales[[#This Row],[Product_ID]],Products!$A:$A,Products!$B:$B,"Unknown")</f>
        <v>Woodland Sling Bag Peach</v>
      </c>
      <c r="AK121" s="9">
        <f>IFERROR(tblSales[[#This Row],[Profit]]/tblSales[[#This Row],[Sales Amount]],0)</f>
        <v>0.19648904390358266</v>
      </c>
      <c r="AL121" t="str">
        <f>IF(tblSales[[#This Row],[Discount %]]&lt;=5,"0-5%",
IF(tblSales[[#This Row],[Discount %]]&lt;=10,"5-10%",
IF(tblSales[[#This Row],[Discount %]]&lt;=15,"10-15%",
IF(tblSales[[#This Row],[Discount %]]&lt;=20,"15-20%","20%+"))))</f>
        <v>5-10%</v>
      </c>
    </row>
    <row r="122" spans="1:38">
      <c r="A122" s="2" t="s">
        <v>640</v>
      </c>
      <c r="B122" s="11">
        <v>45445</v>
      </c>
      <c r="C122" s="2" t="s">
        <v>641</v>
      </c>
      <c r="D122" s="2" t="s">
        <v>642</v>
      </c>
      <c r="E122" s="2" t="s">
        <v>284</v>
      </c>
      <c r="F122" s="2" t="s">
        <v>182</v>
      </c>
      <c r="G122" s="2">
        <v>3</v>
      </c>
      <c r="H122" s="2">
        <v>1120.96</v>
      </c>
      <c r="I122" s="2">
        <v>10</v>
      </c>
      <c r="J122" s="2">
        <v>336.29</v>
      </c>
      <c r="K122" s="2">
        <v>12</v>
      </c>
      <c r="L122" s="2">
        <v>363.19</v>
      </c>
      <c r="M122" s="2">
        <v>3389.78</v>
      </c>
      <c r="N122" s="2">
        <v>2099.52</v>
      </c>
      <c r="O122" s="2">
        <f t="shared" si="3"/>
        <v>927.07000000000016</v>
      </c>
      <c r="P122" s="2" t="s">
        <v>28</v>
      </c>
      <c r="Q122" s="2" t="str">
        <f t="shared" si="2"/>
        <v>Credit Card</v>
      </c>
      <c r="R122" s="2" t="s">
        <v>20</v>
      </c>
      <c r="S122" s="2" t="s">
        <v>56</v>
      </c>
      <c r="T122" s="2" t="s">
        <v>643</v>
      </c>
      <c r="U122" s="2" t="s">
        <v>60</v>
      </c>
      <c r="V122" t="str">
        <f>TEXT(tblSales[[#This Row],[Invoice Date]],"mmm")</f>
        <v>Jun</v>
      </c>
      <c r="W122">
        <f>MONTH(tblSales[[#This Row],[Invoice Date]])</f>
        <v>6</v>
      </c>
      <c r="X122">
        <f>YEAR(tblSales[[#This Row],[Invoice Date]])</f>
        <v>2024</v>
      </c>
      <c r="Y122" t="str">
        <f>TEXT(tblSales[[#This Row],[Invoice Date]],"mmm-yyyy")</f>
        <v>Jun-2024</v>
      </c>
      <c r="Z122" t="str">
        <f>_xlfn.XLOOKUP(tblSales[[#This Row],[Product_ID]],Products!$A:$A,Products!$C:$C,"Women Dresses")</f>
        <v>Women Tops</v>
      </c>
      <c r="AA122" t="str">
        <f>_xlfn.XLOOKUP(tblSales[[#This Row],[Product_ID]],Products!$A:$A,Products!$D:$D,"Unknown")</f>
        <v>Casual Top</v>
      </c>
      <c r="AB122" t="str">
        <f>_xlfn.XLOOKUP(tblSales[[#This Row],[Product_ID]],Products!$A:$A,Products!$E:$E,"Unknown")</f>
        <v>Nalli Silks</v>
      </c>
      <c r="AC122" t="str">
        <f>_xlfn.XLOOKUP(tblSales[[#This Row],[Store_ID]],Stores!$A:$A,Stores!$B:$B,"Unknown")</f>
        <v>TrendMart Tumakuru Outlet</v>
      </c>
      <c r="AD122" t="str">
        <f>_xlfn.XLOOKUP(tblSales[[#This Row],[Store_ID]],Stores!$A:$A,Stores!$E:$E,"Unknown")</f>
        <v>South Zone 2</v>
      </c>
      <c r="AE122" t="str">
        <f>_xlfn.XLOOKUP(tblSales[[#This Row],[Customer_ID]],Customers!$A:$A,Customers!$B:$B,"Unknown")</f>
        <v>Nandakumar Naidu</v>
      </c>
      <c r="AF122" t="str">
        <f>_xlfn.XLOOKUP(tblSales[[#This Row],[Customer_ID]],Customers!$A:$A,Customers!$J:$J,"Unknown")</f>
        <v>Silver</v>
      </c>
      <c r="AG122" t="str">
        <f>_xlfn.XLOOKUP(tblSales[[#This Row],[Employee_ID]],Employees!$A:$A,Employees!$B:$B,"Unknown")</f>
        <v>Girish Sundaram</v>
      </c>
      <c r="AH122">
        <f>IF(MONTH(tblSales[[#This Row],[Invoice Date]])&gt;=4,MONTH(tblSales[[#This Row],[Invoice Date]]),MONTH(tblSales[[#This Row],[Invoice Date]])+12)</f>
        <v>6</v>
      </c>
      <c r="AI122" s="8">
        <f>DATE(YEAR(tblSales[[#This Row],[Invoice Date]]),MONTH(tblSales[[#This Row],[Invoice Date]]),1)</f>
        <v>45444</v>
      </c>
      <c r="AJ122" t="str">
        <f>_xlfn.XLOOKUP(tblSales[[#This Row],[Product_ID]],Products!$A:$A,Products!$B:$B,"Unknown")</f>
        <v>Nalli Silks Casual Top Charcoal</v>
      </c>
      <c r="AK122" s="9">
        <f>IFERROR(tblSales[[#This Row],[Profit]]/tblSales[[#This Row],[Sales Amount]],0)</f>
        <v>0.27348972499690249</v>
      </c>
      <c r="AL122" t="str">
        <f>IF(tblSales[[#This Row],[Discount %]]&lt;=5,"0-5%",
IF(tblSales[[#This Row],[Discount %]]&lt;=10,"5-10%",
IF(tblSales[[#This Row],[Discount %]]&lt;=15,"10-15%",
IF(tblSales[[#This Row],[Discount %]]&lt;=20,"15-20%","20%+"))))</f>
        <v>5-10%</v>
      </c>
    </row>
    <row r="123" spans="1:38">
      <c r="A123" s="2" t="s">
        <v>644</v>
      </c>
      <c r="B123" s="11">
        <v>45569</v>
      </c>
      <c r="C123" s="2" t="s">
        <v>645</v>
      </c>
      <c r="D123" s="2" t="s">
        <v>412</v>
      </c>
      <c r="E123" s="2" t="s">
        <v>646</v>
      </c>
      <c r="F123" s="2" t="s">
        <v>210</v>
      </c>
      <c r="G123" s="2">
        <v>1</v>
      </c>
      <c r="H123" s="2">
        <v>890.75</v>
      </c>
      <c r="I123" s="2">
        <v>30</v>
      </c>
      <c r="J123" s="2">
        <v>267.23</v>
      </c>
      <c r="K123" s="2">
        <v>5</v>
      </c>
      <c r="L123" s="2">
        <v>31.18</v>
      </c>
      <c r="M123" s="2">
        <v>654.70000000000005</v>
      </c>
      <c r="N123" s="2">
        <v>568.05999999999995</v>
      </c>
      <c r="O123" s="2">
        <f t="shared" si="3"/>
        <v>55.4600000000001</v>
      </c>
      <c r="P123" s="2" t="s">
        <v>32</v>
      </c>
      <c r="Q123" s="2" t="str">
        <f t="shared" si="2"/>
        <v>UPI</v>
      </c>
      <c r="R123" s="2" t="s">
        <v>21</v>
      </c>
      <c r="S123" s="2" t="s">
        <v>56</v>
      </c>
      <c r="T123" s="2" t="s">
        <v>647</v>
      </c>
      <c r="U123" s="2" t="s">
        <v>59</v>
      </c>
      <c r="V123" t="str">
        <f>TEXT(tblSales[[#This Row],[Invoice Date]],"mmm")</f>
        <v>Oct</v>
      </c>
      <c r="W123">
        <f>MONTH(tblSales[[#This Row],[Invoice Date]])</f>
        <v>10</v>
      </c>
      <c r="X123">
        <f>YEAR(tblSales[[#This Row],[Invoice Date]])</f>
        <v>2024</v>
      </c>
      <c r="Y123" t="str">
        <f>TEXT(tblSales[[#This Row],[Invoice Date]],"mmm-yyyy")</f>
        <v>Oct-2024</v>
      </c>
      <c r="Z123" t="str">
        <f>_xlfn.XLOOKUP(tblSales[[#This Row],[Product_ID]],Products!$A:$A,Products!$C:$C,"Women Dresses")</f>
        <v>Women Kurtis</v>
      </c>
      <c r="AA123" t="str">
        <f>_xlfn.XLOOKUP(tblSales[[#This Row],[Product_ID]],Products!$A:$A,Products!$D:$D,"Unknown")</f>
        <v>Anarkali Kurti</v>
      </c>
      <c r="AB123" t="str">
        <f>_xlfn.XLOOKUP(tblSales[[#This Row],[Product_ID]],Products!$A:$A,Products!$E:$E,"Unknown")</f>
        <v>Libas</v>
      </c>
      <c r="AC123" t="str">
        <f>_xlfn.XLOOKUP(tblSales[[#This Row],[Store_ID]],Stores!$A:$A,Stores!$B:$B,"Unknown")</f>
        <v>TrendMart Vijayawada Mall Kiosk</v>
      </c>
      <c r="AD123" t="str">
        <f>_xlfn.XLOOKUP(tblSales[[#This Row],[Store_ID]],Stores!$A:$A,Stores!$E:$E,"Unknown")</f>
        <v>South Zone 3</v>
      </c>
      <c r="AE123" t="str">
        <f>_xlfn.XLOOKUP(tblSales[[#This Row],[Customer_ID]],Customers!$A:$A,Customers!$B:$B,"Unknown")</f>
        <v>Akhila Rao</v>
      </c>
      <c r="AF123" t="str">
        <f>_xlfn.XLOOKUP(tblSales[[#This Row],[Customer_ID]],Customers!$A:$A,Customers!$J:$J,"Unknown")</f>
        <v>Silver</v>
      </c>
      <c r="AG123" t="str">
        <f>_xlfn.XLOOKUP(tblSales[[#This Row],[Employee_ID]],Employees!$A:$A,Employees!$B:$B,"Unknown")</f>
        <v>Rani Mishra</v>
      </c>
      <c r="AH123">
        <f>IF(MONTH(tblSales[[#This Row],[Invoice Date]])&gt;=4,MONTH(tblSales[[#This Row],[Invoice Date]]),MONTH(tblSales[[#This Row],[Invoice Date]])+12)</f>
        <v>10</v>
      </c>
      <c r="AI123" s="8">
        <f>DATE(YEAR(tblSales[[#This Row],[Invoice Date]]),MONTH(tblSales[[#This Row],[Invoice Date]]),1)</f>
        <v>45566</v>
      </c>
      <c r="AJ123" t="str">
        <f>_xlfn.XLOOKUP(tblSales[[#This Row],[Product_ID]],Products!$A:$A,Products!$B:$B,"Unknown")</f>
        <v>Westside Cap Beige</v>
      </c>
      <c r="AK123" s="9">
        <f>IFERROR(tblSales[[#This Row],[Profit]]/tblSales[[#This Row],[Sales Amount]],0)</f>
        <v>8.4710554452421108E-2</v>
      </c>
      <c r="AL123" t="str">
        <f>IF(tblSales[[#This Row],[Discount %]]&lt;=5,"0-5%",
IF(tblSales[[#This Row],[Discount %]]&lt;=10,"5-10%",
IF(tblSales[[#This Row],[Discount %]]&lt;=15,"10-15%",
IF(tblSales[[#This Row],[Discount %]]&lt;=20,"15-20%","20%+"))))</f>
        <v>20%+</v>
      </c>
    </row>
    <row r="124" spans="1:38">
      <c r="A124" s="2" t="s">
        <v>648</v>
      </c>
      <c r="B124" s="11">
        <v>45724</v>
      </c>
      <c r="C124" s="2" t="s">
        <v>649</v>
      </c>
      <c r="D124" s="2" t="s">
        <v>390</v>
      </c>
      <c r="E124" s="2" t="s">
        <v>650</v>
      </c>
      <c r="F124" s="2" t="s">
        <v>244</v>
      </c>
      <c r="G124" s="2">
        <v>1</v>
      </c>
      <c r="H124" s="2">
        <v>1524.77</v>
      </c>
      <c r="I124" s="2">
        <v>0</v>
      </c>
      <c r="J124" s="2">
        <v>0</v>
      </c>
      <c r="K124" s="2">
        <v>12</v>
      </c>
      <c r="L124" s="2">
        <v>182.97</v>
      </c>
      <c r="M124" s="2">
        <v>1707.74</v>
      </c>
      <c r="N124" s="2">
        <v>1073.45</v>
      </c>
      <c r="O124" s="2">
        <f t="shared" si="3"/>
        <v>451.31999999999994</v>
      </c>
      <c r="P124" s="2" t="s">
        <v>29</v>
      </c>
      <c r="Q124" s="2" t="str">
        <f t="shared" si="2"/>
        <v>Debit Card</v>
      </c>
      <c r="R124" s="2" t="s">
        <v>20</v>
      </c>
      <c r="S124" s="2" t="s">
        <v>56</v>
      </c>
      <c r="T124" s="2" t="s">
        <v>651</v>
      </c>
      <c r="U124" s="2" t="s">
        <v>60</v>
      </c>
      <c r="V124" t="str">
        <f>TEXT(tblSales[[#This Row],[Invoice Date]],"mmm")</f>
        <v>Mar</v>
      </c>
      <c r="W124">
        <f>MONTH(tblSales[[#This Row],[Invoice Date]])</f>
        <v>3</v>
      </c>
      <c r="X124">
        <f>YEAR(tblSales[[#This Row],[Invoice Date]])</f>
        <v>2025</v>
      </c>
      <c r="Y124" t="str">
        <f>TEXT(tblSales[[#This Row],[Invoice Date]],"mmm-yyyy")</f>
        <v>Mar-2025</v>
      </c>
      <c r="Z124" t="str">
        <f>_xlfn.XLOOKUP(tblSales[[#This Row],[Product_ID]],Products!$A:$A,Products!$C:$C,"Women Dresses")</f>
        <v>Women Jeans</v>
      </c>
      <c r="AA124" t="str">
        <f>_xlfn.XLOOKUP(tblSales[[#This Row],[Product_ID]],Products!$A:$A,Products!$D:$D,"Unknown")</f>
        <v>Bootcut</v>
      </c>
      <c r="AB124" t="str">
        <f>_xlfn.XLOOKUP(tblSales[[#This Row],[Product_ID]],Products!$A:$A,Products!$E:$E,"Unknown")</f>
        <v>Biba</v>
      </c>
      <c r="AC124" t="str">
        <f>_xlfn.XLOOKUP(tblSales[[#This Row],[Store_ID]],Stores!$A:$A,Stores!$B:$B,"Unknown")</f>
        <v>TrendMart Shivamogga Outlet</v>
      </c>
      <c r="AD124" t="str">
        <f>_xlfn.XLOOKUP(tblSales[[#This Row],[Store_ID]],Stores!$A:$A,Stores!$E:$E,"Unknown")</f>
        <v>South Zone 2</v>
      </c>
      <c r="AE124" t="str">
        <f>_xlfn.XLOOKUP(tblSales[[#This Row],[Customer_ID]],Customers!$A:$A,Customers!$B:$B,"Unknown")</f>
        <v>Sangeeta Prasad</v>
      </c>
      <c r="AF124" t="str">
        <f>_xlfn.XLOOKUP(tblSales[[#This Row],[Customer_ID]],Customers!$A:$A,Customers!$J:$J,"Unknown")</f>
        <v>Silver</v>
      </c>
      <c r="AG124" t="str">
        <f>_xlfn.XLOOKUP(tblSales[[#This Row],[Employee_ID]],Employees!$A:$A,Employees!$B:$B,"Unknown")</f>
        <v>Ganapathy Naidu</v>
      </c>
      <c r="AH124">
        <f>IF(MONTH(tblSales[[#This Row],[Invoice Date]])&gt;=4,MONTH(tblSales[[#This Row],[Invoice Date]]),MONTH(tblSales[[#This Row],[Invoice Date]])+12)</f>
        <v>15</v>
      </c>
      <c r="AI124" s="8">
        <f>DATE(YEAR(tblSales[[#This Row],[Invoice Date]]),MONTH(tblSales[[#This Row],[Invoice Date]]),1)</f>
        <v>45717</v>
      </c>
      <c r="AJ124" t="str">
        <f>_xlfn.XLOOKUP(tblSales[[#This Row],[Product_ID]],Products!$A:$A,Products!$B:$B,"Unknown")</f>
        <v>Biba Bootcut Maroon</v>
      </c>
      <c r="AK124" s="9">
        <f>IFERROR(tblSales[[#This Row],[Profit]]/tblSales[[#This Row],[Sales Amount]],0)</f>
        <v>0.26427910571866908</v>
      </c>
      <c r="AL124" t="str">
        <f>IF(tblSales[[#This Row],[Discount %]]&lt;=5,"0-5%",
IF(tblSales[[#This Row],[Discount %]]&lt;=10,"5-10%",
IF(tblSales[[#This Row],[Discount %]]&lt;=15,"10-15%",
IF(tblSales[[#This Row],[Discount %]]&lt;=20,"15-20%","20%+"))))</f>
        <v>0-5%</v>
      </c>
    </row>
    <row r="125" spans="1:38">
      <c r="A125" s="2" t="s">
        <v>652</v>
      </c>
      <c r="B125" s="11">
        <v>45462</v>
      </c>
      <c r="C125" s="2" t="s">
        <v>653</v>
      </c>
      <c r="D125" s="2" t="s">
        <v>202</v>
      </c>
      <c r="E125" s="2" t="s">
        <v>394</v>
      </c>
      <c r="F125" s="2" t="s">
        <v>350</v>
      </c>
      <c r="G125" s="2">
        <v>2</v>
      </c>
      <c r="H125" s="2">
        <v>1313.09</v>
      </c>
      <c r="I125" s="2">
        <v>10</v>
      </c>
      <c r="J125" s="2">
        <v>262.62</v>
      </c>
      <c r="K125" s="2">
        <v>12</v>
      </c>
      <c r="L125" s="2">
        <v>283.63</v>
      </c>
      <c r="M125" s="2">
        <v>2647.19</v>
      </c>
      <c r="N125" s="2">
        <v>1689.3</v>
      </c>
      <c r="O125" s="2">
        <f t="shared" si="3"/>
        <v>674.2600000000001</v>
      </c>
      <c r="P125" s="2" t="s">
        <v>28</v>
      </c>
      <c r="Q125" s="2" t="str">
        <f t="shared" si="2"/>
        <v>Credit Card</v>
      </c>
      <c r="R125" s="2" t="s">
        <v>21</v>
      </c>
      <c r="S125" s="2" t="s">
        <v>56</v>
      </c>
      <c r="T125" s="2" t="s">
        <v>654</v>
      </c>
      <c r="U125" s="2" t="s">
        <v>59</v>
      </c>
      <c r="V125" t="str">
        <f>TEXT(tblSales[[#This Row],[Invoice Date]],"mmm")</f>
        <v>Jun</v>
      </c>
      <c r="W125">
        <f>MONTH(tblSales[[#This Row],[Invoice Date]])</f>
        <v>6</v>
      </c>
      <c r="X125">
        <f>YEAR(tblSales[[#This Row],[Invoice Date]])</f>
        <v>2024</v>
      </c>
      <c r="Y125" t="str">
        <f>TEXT(tblSales[[#This Row],[Invoice Date]],"mmm-yyyy")</f>
        <v>Jun-2024</v>
      </c>
      <c r="Z125" t="str">
        <f>_xlfn.XLOOKUP(tblSales[[#This Row],[Product_ID]],Products!$A:$A,Products!$C:$C,"Women Dresses")</f>
        <v>Women Kurtis</v>
      </c>
      <c r="AA125" t="str">
        <f>_xlfn.XLOOKUP(tblSales[[#This Row],[Product_ID]],Products!$A:$A,Products!$D:$D,"Unknown")</f>
        <v>Straight Kurti</v>
      </c>
      <c r="AB125" t="str">
        <f>_xlfn.XLOOKUP(tblSales[[#This Row],[Product_ID]],Products!$A:$A,Products!$E:$E,"Unknown")</f>
        <v>Woodland</v>
      </c>
      <c r="AC125" t="str">
        <f>_xlfn.XLOOKUP(tblSales[[#This Row],[Store_ID]],Stores!$A:$A,Stores!$B:$B,"Unknown")</f>
        <v>TrendMart Thoothukudi High Street</v>
      </c>
      <c r="AD125" t="str">
        <f>_xlfn.XLOOKUP(tblSales[[#This Row],[Store_ID]],Stores!$A:$A,Stores!$E:$E,"Unknown")</f>
        <v>South Zone 1</v>
      </c>
      <c r="AE125" t="str">
        <f>_xlfn.XLOOKUP(tblSales[[#This Row],[Customer_ID]],Customers!$A:$A,Customers!$B:$B,"Unknown")</f>
        <v>Nisha Sharma</v>
      </c>
      <c r="AF125" t="str">
        <f>_xlfn.XLOOKUP(tblSales[[#This Row],[Customer_ID]],Customers!$A:$A,Customers!$J:$J,"Unknown")</f>
        <v>Gold</v>
      </c>
      <c r="AG125" t="str">
        <f>_xlfn.XLOOKUP(tblSales[[#This Row],[Employee_ID]],Employees!$A:$A,Employees!$B:$B,"Unknown")</f>
        <v>Chitra Chettiar</v>
      </c>
      <c r="AH125">
        <f>IF(MONTH(tblSales[[#This Row],[Invoice Date]])&gt;=4,MONTH(tblSales[[#This Row],[Invoice Date]]),MONTH(tblSales[[#This Row],[Invoice Date]])+12)</f>
        <v>6</v>
      </c>
      <c r="AI125" s="8">
        <f>DATE(YEAR(tblSales[[#This Row],[Invoice Date]]),MONTH(tblSales[[#This Row],[Invoice Date]]),1)</f>
        <v>45444</v>
      </c>
      <c r="AJ125" t="str">
        <f>_xlfn.XLOOKUP(tblSales[[#This Row],[Product_ID]],Products!$A:$A,Products!$B:$B,"Unknown")</f>
        <v>Woodland Straight Kurti White</v>
      </c>
      <c r="AK125" s="9">
        <f>IFERROR(tblSales[[#This Row],[Profit]]/tblSales[[#This Row],[Sales Amount]],0)</f>
        <v>0.25470782225680821</v>
      </c>
      <c r="AL125" t="str">
        <f>IF(tblSales[[#This Row],[Discount %]]&lt;=5,"0-5%",
IF(tblSales[[#This Row],[Discount %]]&lt;=10,"5-10%",
IF(tblSales[[#This Row],[Discount %]]&lt;=15,"10-15%",
IF(tblSales[[#This Row],[Discount %]]&lt;=20,"15-20%","20%+"))))</f>
        <v>5-10%</v>
      </c>
    </row>
    <row r="126" spans="1:38">
      <c r="A126" s="2" t="s">
        <v>655</v>
      </c>
      <c r="B126" s="11">
        <v>45449</v>
      </c>
      <c r="C126" s="2" t="s">
        <v>656</v>
      </c>
      <c r="D126" s="2" t="s">
        <v>614</v>
      </c>
      <c r="E126" s="2" t="s">
        <v>304</v>
      </c>
      <c r="F126" s="2" t="s">
        <v>140</v>
      </c>
      <c r="G126" s="2">
        <v>3</v>
      </c>
      <c r="H126" s="2">
        <v>1913.44</v>
      </c>
      <c r="I126" s="2">
        <v>20</v>
      </c>
      <c r="J126" s="2">
        <v>1148.06</v>
      </c>
      <c r="K126" s="2">
        <v>12</v>
      </c>
      <c r="L126" s="2">
        <v>551.07000000000005</v>
      </c>
      <c r="M126" s="2">
        <v>5143.33</v>
      </c>
      <c r="N126" s="2">
        <v>4135.1400000000003</v>
      </c>
      <c r="O126" s="2">
        <f t="shared" si="3"/>
        <v>457.11999999999955</v>
      </c>
      <c r="P126" s="2" t="s">
        <v>27</v>
      </c>
      <c r="Q126" s="2" t="str">
        <f t="shared" si="2"/>
        <v>Cash</v>
      </c>
      <c r="R126" s="2" t="s">
        <v>21</v>
      </c>
      <c r="S126" s="2" t="s">
        <v>56</v>
      </c>
      <c r="T126" s="2" t="s">
        <v>657</v>
      </c>
      <c r="U126" s="2" t="s">
        <v>59</v>
      </c>
      <c r="V126" t="str">
        <f>TEXT(tblSales[[#This Row],[Invoice Date]],"mmm")</f>
        <v>Jun</v>
      </c>
      <c r="W126">
        <f>MONTH(tblSales[[#This Row],[Invoice Date]])</f>
        <v>6</v>
      </c>
      <c r="X126">
        <f>YEAR(tblSales[[#This Row],[Invoice Date]])</f>
        <v>2024</v>
      </c>
      <c r="Y126" t="str">
        <f>TEXT(tblSales[[#This Row],[Invoice Date]],"mmm-yyyy")</f>
        <v>Jun-2024</v>
      </c>
      <c r="Z126" t="str">
        <f>_xlfn.XLOOKUP(tblSales[[#This Row],[Product_ID]],Products!$A:$A,Products!$C:$C,"Women Dresses")</f>
        <v>Women Sarees</v>
      </c>
      <c r="AA126" t="str">
        <f>_xlfn.XLOOKUP(tblSales[[#This Row],[Product_ID]],Products!$A:$A,Products!$D:$D,"Unknown")</f>
        <v>Georgette Saree</v>
      </c>
      <c r="AB126" t="str">
        <f>_xlfn.XLOOKUP(tblSales[[#This Row],[Product_ID]],Products!$A:$A,Products!$E:$E,"Unknown")</f>
        <v>Reebok</v>
      </c>
      <c r="AC126" t="str">
        <f>_xlfn.XLOOKUP(tblSales[[#This Row],[Store_ID]],Stores!$A:$A,Stores!$B:$B,"Unknown")</f>
        <v>TrendMart Thiruvananthapuram High Street</v>
      </c>
      <c r="AD126" t="str">
        <f>_xlfn.XLOOKUP(tblSales[[#This Row],[Store_ID]],Stores!$A:$A,Stores!$E:$E,"Unknown")</f>
        <v>South Zone 1</v>
      </c>
      <c r="AE126" t="str">
        <f>_xlfn.XLOOKUP(tblSales[[#This Row],[Customer_ID]],Customers!$A:$A,Customers!$B:$B,"Unknown")</f>
        <v>Jagan Prasad</v>
      </c>
      <c r="AF126" t="str">
        <f>_xlfn.XLOOKUP(tblSales[[#This Row],[Customer_ID]],Customers!$A:$A,Customers!$J:$J,"Unknown")</f>
        <v>Gold</v>
      </c>
      <c r="AG126" t="str">
        <f>_xlfn.XLOOKUP(tblSales[[#This Row],[Employee_ID]],Employees!$A:$A,Employees!$B:$B,"Unknown")</f>
        <v>Charulatha Kumar</v>
      </c>
      <c r="AH126">
        <f>IF(MONTH(tblSales[[#This Row],[Invoice Date]])&gt;=4,MONTH(tblSales[[#This Row],[Invoice Date]]),MONTH(tblSales[[#This Row],[Invoice Date]])+12)</f>
        <v>6</v>
      </c>
      <c r="AI126" s="8">
        <f>DATE(YEAR(tblSales[[#This Row],[Invoice Date]]),MONTH(tblSales[[#This Row],[Invoice Date]]),1)</f>
        <v>45444</v>
      </c>
      <c r="AJ126" t="str">
        <f>_xlfn.XLOOKUP(tblSales[[#This Row],[Product_ID]],Products!$A:$A,Products!$B:$B,"Unknown")</f>
        <v>Reebok Georgette Saree Charcoal</v>
      </c>
      <c r="AK126" s="9">
        <f>IFERROR(tblSales[[#This Row],[Profit]]/tblSales[[#This Row],[Sales Amount]],0)</f>
        <v>8.8876272764920689E-2</v>
      </c>
      <c r="AL126" t="str">
        <f>IF(tblSales[[#This Row],[Discount %]]&lt;=5,"0-5%",
IF(tblSales[[#This Row],[Discount %]]&lt;=10,"5-10%",
IF(tblSales[[#This Row],[Discount %]]&lt;=15,"10-15%",
IF(tblSales[[#This Row],[Discount %]]&lt;=20,"15-20%","20%+"))))</f>
        <v>15-20%</v>
      </c>
    </row>
    <row r="127" spans="1:38">
      <c r="A127" s="2" t="s">
        <v>658</v>
      </c>
      <c r="B127" s="11">
        <v>45724</v>
      </c>
      <c r="C127" s="2" t="s">
        <v>659</v>
      </c>
      <c r="D127" s="2" t="s">
        <v>527</v>
      </c>
      <c r="E127" s="2" t="s">
        <v>171</v>
      </c>
      <c r="F127" s="2" t="s">
        <v>161</v>
      </c>
      <c r="G127" s="2">
        <v>2</v>
      </c>
      <c r="H127" s="2">
        <v>958.29</v>
      </c>
      <c r="I127" s="2">
        <v>5</v>
      </c>
      <c r="J127" s="2">
        <v>95.83</v>
      </c>
      <c r="K127" s="2">
        <v>5</v>
      </c>
      <c r="L127" s="2">
        <v>91.04</v>
      </c>
      <c r="M127" s="2">
        <v>1911.79</v>
      </c>
      <c r="N127" s="2">
        <v>1259.44</v>
      </c>
      <c r="O127" s="2">
        <f t="shared" si="3"/>
        <v>561.30999999999995</v>
      </c>
      <c r="P127" s="2" t="s">
        <v>27</v>
      </c>
      <c r="Q127" s="2" t="str">
        <f t="shared" si="2"/>
        <v>Cash</v>
      </c>
      <c r="R127" s="2" t="s">
        <v>20</v>
      </c>
      <c r="S127" s="2" t="s">
        <v>56</v>
      </c>
      <c r="T127" s="2" t="s">
        <v>660</v>
      </c>
      <c r="U127" s="2" t="s">
        <v>60</v>
      </c>
      <c r="V127" t="str">
        <f>TEXT(tblSales[[#This Row],[Invoice Date]],"mmm")</f>
        <v>Mar</v>
      </c>
      <c r="W127">
        <f>MONTH(tblSales[[#This Row],[Invoice Date]])</f>
        <v>3</v>
      </c>
      <c r="X127">
        <f>YEAR(tblSales[[#This Row],[Invoice Date]])</f>
        <v>2025</v>
      </c>
      <c r="Y127" t="str">
        <f>TEXT(tblSales[[#This Row],[Invoice Date]],"mmm-yyyy")</f>
        <v>Mar-2025</v>
      </c>
      <c r="Z127" t="str">
        <f>_xlfn.XLOOKUP(tblSales[[#This Row],[Product_ID]],Products!$A:$A,Products!$C:$C,"Women Dresses")</f>
        <v>Women Tops</v>
      </c>
      <c r="AA127" t="str">
        <f>_xlfn.XLOOKUP(tblSales[[#This Row],[Product_ID]],Products!$A:$A,Products!$D:$D,"Unknown")</f>
        <v>Crop Top</v>
      </c>
      <c r="AB127" t="str">
        <f>_xlfn.XLOOKUP(tblSales[[#This Row],[Product_ID]],Products!$A:$A,Products!$E:$E,"Unknown")</f>
        <v>Ramraj Cotton</v>
      </c>
      <c r="AC127" t="str">
        <f>_xlfn.XLOOKUP(tblSales[[#This Row],[Store_ID]],Stores!$A:$A,Stores!$B:$B,"Unknown")</f>
        <v>TrendMart Warangal Outlet</v>
      </c>
      <c r="AD127" t="str">
        <f>_xlfn.XLOOKUP(tblSales[[#This Row],[Store_ID]],Stores!$A:$A,Stores!$E:$E,"Unknown")</f>
        <v>South Zone 2</v>
      </c>
      <c r="AE127" t="str">
        <f>_xlfn.XLOOKUP(tblSales[[#This Row],[Customer_ID]],Customers!$A:$A,Customers!$B:$B,"Unknown")</f>
        <v>Muthu Mishra</v>
      </c>
      <c r="AF127" t="str">
        <f>_xlfn.XLOOKUP(tblSales[[#This Row],[Customer_ID]],Customers!$A:$A,Customers!$J:$J,"Unknown")</f>
        <v>Regular</v>
      </c>
      <c r="AG127" t="str">
        <f>_xlfn.XLOOKUP(tblSales[[#This Row],[Employee_ID]],Employees!$A:$A,Employees!$B:$B,"Unknown")</f>
        <v>Chandra Reddy</v>
      </c>
      <c r="AH127">
        <f>IF(MONTH(tblSales[[#This Row],[Invoice Date]])&gt;=4,MONTH(tblSales[[#This Row],[Invoice Date]]),MONTH(tblSales[[#This Row],[Invoice Date]])+12)</f>
        <v>15</v>
      </c>
      <c r="AI127" s="8">
        <f>DATE(YEAR(tblSales[[#This Row],[Invoice Date]]),MONTH(tblSales[[#This Row],[Invoice Date]]),1)</f>
        <v>45717</v>
      </c>
      <c r="AJ127" t="str">
        <f>_xlfn.XLOOKUP(tblSales[[#This Row],[Product_ID]],Products!$A:$A,Products!$B:$B,"Unknown")</f>
        <v>Ramraj Cotton Crop Top Pink</v>
      </c>
      <c r="AK127" s="9">
        <f>IFERROR(tblSales[[#This Row],[Profit]]/tblSales[[#This Row],[Sales Amount]],0)</f>
        <v>0.29360442307994078</v>
      </c>
      <c r="AL127" t="str">
        <f>IF(tblSales[[#This Row],[Discount %]]&lt;=5,"0-5%",
IF(tblSales[[#This Row],[Discount %]]&lt;=10,"5-10%",
IF(tblSales[[#This Row],[Discount %]]&lt;=15,"10-15%",
IF(tblSales[[#This Row],[Discount %]]&lt;=20,"15-20%","20%+"))))</f>
        <v>0-5%</v>
      </c>
    </row>
    <row r="128" spans="1:38">
      <c r="A128" s="2" t="s">
        <v>661</v>
      </c>
      <c r="B128" s="11">
        <v>45435</v>
      </c>
      <c r="C128" s="2" t="s">
        <v>662</v>
      </c>
      <c r="D128" s="2" t="s">
        <v>663</v>
      </c>
      <c r="E128" s="2" t="s">
        <v>664</v>
      </c>
      <c r="F128" s="2" t="s">
        <v>562</v>
      </c>
      <c r="G128" s="2">
        <v>2</v>
      </c>
      <c r="H128" s="2">
        <v>1651.37</v>
      </c>
      <c r="I128" s="2">
        <v>20</v>
      </c>
      <c r="J128" s="2">
        <v>660.55</v>
      </c>
      <c r="K128" s="2">
        <v>12</v>
      </c>
      <c r="L128" s="2">
        <v>317.06</v>
      </c>
      <c r="M128" s="2">
        <v>2959.25</v>
      </c>
      <c r="N128" s="2">
        <v>2266.54</v>
      </c>
      <c r="O128" s="2">
        <f t="shared" si="3"/>
        <v>375.65000000000003</v>
      </c>
      <c r="P128" s="2" t="s">
        <v>29</v>
      </c>
      <c r="Q128" s="2" t="str">
        <f t="shared" si="2"/>
        <v>Debit Card</v>
      </c>
      <c r="R128" s="2" t="s">
        <v>20</v>
      </c>
      <c r="S128" s="2" t="s">
        <v>56</v>
      </c>
      <c r="T128" s="2" t="s">
        <v>665</v>
      </c>
      <c r="U128" s="2" t="s">
        <v>59</v>
      </c>
      <c r="V128" t="str">
        <f>TEXT(tblSales[[#This Row],[Invoice Date]],"mmm")</f>
        <v>May</v>
      </c>
      <c r="W128">
        <f>MONTH(tblSales[[#This Row],[Invoice Date]])</f>
        <v>5</v>
      </c>
      <c r="X128">
        <f>YEAR(tblSales[[#This Row],[Invoice Date]])</f>
        <v>2024</v>
      </c>
      <c r="Y128" t="str">
        <f>TEXT(tblSales[[#This Row],[Invoice Date]],"mmm-yyyy")</f>
        <v>May-2024</v>
      </c>
      <c r="Z128" t="str">
        <f>_xlfn.XLOOKUP(tblSales[[#This Row],[Product_ID]],Products!$A:$A,Products!$C:$C,"Women Dresses")</f>
        <v>Women Dresses</v>
      </c>
      <c r="AA128" t="str">
        <f>_xlfn.XLOOKUP(tblSales[[#This Row],[Product_ID]],Products!$A:$A,Products!$D:$D,"Unknown")</f>
        <v>Shirt Dress</v>
      </c>
      <c r="AB128" t="str">
        <f>_xlfn.XLOOKUP(tblSales[[#This Row],[Product_ID]],Products!$A:$A,Products!$E:$E,"Unknown")</f>
        <v>Pantaloons</v>
      </c>
      <c r="AC128" t="str">
        <f>_xlfn.XLOOKUP(tblSales[[#This Row],[Store_ID]],Stores!$A:$A,Stores!$B:$B,"Unknown")</f>
        <v>TrendMart Guntur High Street</v>
      </c>
      <c r="AD128" t="str">
        <f>_xlfn.XLOOKUP(tblSales[[#This Row],[Store_ID]],Stores!$A:$A,Stores!$E:$E,"Unknown")</f>
        <v>South Zone 3</v>
      </c>
      <c r="AE128" t="str">
        <f>_xlfn.XLOOKUP(tblSales[[#This Row],[Customer_ID]],Customers!$A:$A,Customers!$B:$B,"Unknown")</f>
        <v>Sathish Gopalakrishnan</v>
      </c>
      <c r="AF128" t="str">
        <f>_xlfn.XLOOKUP(tblSales[[#This Row],[Customer_ID]],Customers!$A:$A,Customers!$J:$J,"Unknown")</f>
        <v>Silver</v>
      </c>
      <c r="AG128" t="str">
        <f>_xlfn.XLOOKUP(tblSales[[#This Row],[Employee_ID]],Employees!$A:$A,Employees!$B:$B,"Unknown")</f>
        <v>Vikram Bhat</v>
      </c>
      <c r="AH128">
        <f>IF(MONTH(tblSales[[#This Row],[Invoice Date]])&gt;=4,MONTH(tblSales[[#This Row],[Invoice Date]]),MONTH(tblSales[[#This Row],[Invoice Date]])+12)</f>
        <v>5</v>
      </c>
      <c r="AI128" s="8">
        <f>DATE(YEAR(tblSales[[#This Row],[Invoice Date]]),MONTH(tblSales[[#This Row],[Invoice Date]]),1)</f>
        <v>45413</v>
      </c>
      <c r="AJ128" t="str">
        <f>_xlfn.XLOOKUP(tblSales[[#This Row],[Product_ID]],Products!$A:$A,Products!$B:$B,"Unknown")</f>
        <v>Pantaloons Shirt Dress Grey</v>
      </c>
      <c r="AK128" s="9">
        <f>IFERROR(tblSales[[#This Row],[Profit]]/tblSales[[#This Row],[Sales Amount]],0)</f>
        <v>0.12694094787530624</v>
      </c>
      <c r="AL128" t="str">
        <f>IF(tblSales[[#This Row],[Discount %]]&lt;=5,"0-5%",
IF(tblSales[[#This Row],[Discount %]]&lt;=10,"5-10%",
IF(tblSales[[#This Row],[Discount %]]&lt;=15,"10-15%",
IF(tblSales[[#This Row],[Discount %]]&lt;=20,"15-20%","20%+"))))</f>
        <v>15-20%</v>
      </c>
    </row>
    <row r="129" spans="1:38">
      <c r="A129" s="2" t="s">
        <v>666</v>
      </c>
      <c r="B129" s="11">
        <v>45412</v>
      </c>
      <c r="C129" s="2" t="s">
        <v>667</v>
      </c>
      <c r="D129" s="2" t="s">
        <v>102</v>
      </c>
      <c r="E129" s="2" t="s">
        <v>668</v>
      </c>
      <c r="F129" s="2" t="s">
        <v>339</v>
      </c>
      <c r="G129" s="2">
        <v>2</v>
      </c>
      <c r="H129" s="2">
        <v>3742.88</v>
      </c>
      <c r="I129" s="2">
        <v>15</v>
      </c>
      <c r="J129" s="2">
        <v>1122.8599999999999</v>
      </c>
      <c r="K129" s="2">
        <v>12</v>
      </c>
      <c r="L129" s="2">
        <v>763.55</v>
      </c>
      <c r="M129" s="2">
        <v>7126.45</v>
      </c>
      <c r="N129" s="2">
        <v>5267.12</v>
      </c>
      <c r="O129" s="2">
        <f t="shared" si="3"/>
        <v>1095.78</v>
      </c>
      <c r="P129" s="2" t="s">
        <v>27</v>
      </c>
      <c r="Q129" s="2" t="str">
        <f t="shared" si="2"/>
        <v>Cash</v>
      </c>
      <c r="R129" s="2" t="s">
        <v>21</v>
      </c>
      <c r="S129" s="2" t="s">
        <v>56</v>
      </c>
      <c r="T129" s="2" t="s">
        <v>669</v>
      </c>
      <c r="U129" s="2" t="s">
        <v>59</v>
      </c>
      <c r="V129" t="str">
        <f>TEXT(tblSales[[#This Row],[Invoice Date]],"mmm")</f>
        <v>Apr</v>
      </c>
      <c r="W129">
        <f>MONTH(tblSales[[#This Row],[Invoice Date]])</f>
        <v>4</v>
      </c>
      <c r="X129">
        <f>YEAR(tblSales[[#This Row],[Invoice Date]])</f>
        <v>2024</v>
      </c>
      <c r="Y129" t="str">
        <f>TEXT(tblSales[[#This Row],[Invoice Date]],"mmm-yyyy")</f>
        <v>Apr-2024</v>
      </c>
      <c r="Z129" t="str">
        <f>_xlfn.XLOOKUP(tblSales[[#This Row],[Product_ID]],Products!$A:$A,Products!$C:$C,"Women Dresses")</f>
        <v>Women Sarees</v>
      </c>
      <c r="AA129" t="str">
        <f>_xlfn.XLOOKUP(tblSales[[#This Row],[Product_ID]],Products!$A:$A,Products!$D:$D,"Unknown")</f>
        <v>Georgette Saree</v>
      </c>
      <c r="AB129" t="str">
        <f>_xlfn.XLOOKUP(tblSales[[#This Row],[Product_ID]],Products!$A:$A,Products!$E:$E,"Unknown")</f>
        <v>Westside</v>
      </c>
      <c r="AC129" t="str">
        <f>_xlfn.XLOOKUP(tblSales[[#This Row],[Store_ID]],Stores!$A:$A,Stores!$B:$B,"Unknown")</f>
        <v>TrendMart Kollam Flagship</v>
      </c>
      <c r="AD129" t="str">
        <f>_xlfn.XLOOKUP(tblSales[[#This Row],[Store_ID]],Stores!$A:$A,Stores!$E:$E,"Unknown")</f>
        <v>South Zone 1</v>
      </c>
      <c r="AE129" t="str">
        <f>_xlfn.XLOOKUP(tblSales[[#This Row],[Customer_ID]],Customers!$A:$A,Customers!$B:$B,"Unknown")</f>
        <v>Pranav Pillai</v>
      </c>
      <c r="AF129" t="str">
        <f>_xlfn.XLOOKUP(tblSales[[#This Row],[Customer_ID]],Customers!$A:$A,Customers!$J:$J,"Unknown")</f>
        <v>Regular</v>
      </c>
      <c r="AG129" t="str">
        <f>_xlfn.XLOOKUP(tblSales[[#This Row],[Employee_ID]],Employees!$A:$A,Employees!$B:$B,"Unknown")</f>
        <v>Priya Balasubramaniam</v>
      </c>
      <c r="AH129">
        <f>IF(MONTH(tblSales[[#This Row],[Invoice Date]])&gt;=4,MONTH(tblSales[[#This Row],[Invoice Date]]),MONTH(tblSales[[#This Row],[Invoice Date]])+12)</f>
        <v>4</v>
      </c>
      <c r="AI129" s="8">
        <f>DATE(YEAR(tblSales[[#This Row],[Invoice Date]]),MONTH(tblSales[[#This Row],[Invoice Date]]),1)</f>
        <v>45383</v>
      </c>
      <c r="AJ129" t="str">
        <f>_xlfn.XLOOKUP(tblSales[[#This Row],[Product_ID]],Products!$A:$A,Products!$B:$B,"Unknown")</f>
        <v>Westside Georgette Saree White</v>
      </c>
      <c r="AK129" s="9">
        <f>IFERROR(tblSales[[#This Row],[Profit]]/tblSales[[#This Row],[Sales Amount]],0)</f>
        <v>0.15376239221491766</v>
      </c>
      <c r="AL129" t="str">
        <f>IF(tblSales[[#This Row],[Discount %]]&lt;=5,"0-5%",
IF(tblSales[[#This Row],[Discount %]]&lt;=10,"5-10%",
IF(tblSales[[#This Row],[Discount %]]&lt;=15,"10-15%",
IF(tblSales[[#This Row],[Discount %]]&lt;=20,"15-20%","20%+"))))</f>
        <v>10-15%</v>
      </c>
    </row>
    <row r="130" spans="1:38">
      <c r="A130" s="2" t="s">
        <v>670</v>
      </c>
      <c r="B130" s="11">
        <v>45546</v>
      </c>
      <c r="C130" s="2" t="s">
        <v>526</v>
      </c>
      <c r="D130" s="2" t="s">
        <v>566</v>
      </c>
      <c r="E130" s="2" t="s">
        <v>133</v>
      </c>
      <c r="F130" s="2" t="s">
        <v>518</v>
      </c>
      <c r="G130" s="2">
        <v>2</v>
      </c>
      <c r="H130" s="2">
        <v>2578.27</v>
      </c>
      <c r="I130" s="2">
        <v>30</v>
      </c>
      <c r="J130" s="2">
        <v>1546.96</v>
      </c>
      <c r="K130" s="2">
        <v>12</v>
      </c>
      <c r="L130" s="2">
        <v>433.15</v>
      </c>
      <c r="M130" s="2">
        <v>4042.73</v>
      </c>
      <c r="N130" s="2">
        <v>3706.28</v>
      </c>
      <c r="O130" s="2">
        <f t="shared" si="3"/>
        <v>-96.700000000000159</v>
      </c>
      <c r="P130" s="2" t="s">
        <v>32</v>
      </c>
      <c r="Q130" s="2" t="str">
        <f t="shared" ref="Q130:Q193" si="4">TRIM(CLEAN(P130))</f>
        <v>UPI</v>
      </c>
      <c r="R130" s="2" t="s">
        <v>20</v>
      </c>
      <c r="S130" s="2" t="s">
        <v>56</v>
      </c>
      <c r="T130" s="2" t="s">
        <v>671</v>
      </c>
      <c r="U130" s="2" t="s">
        <v>59</v>
      </c>
      <c r="V130" t="str">
        <f>TEXT(tblSales[[#This Row],[Invoice Date]],"mmm")</f>
        <v>Sep</v>
      </c>
      <c r="W130">
        <f>MONTH(tblSales[[#This Row],[Invoice Date]])</f>
        <v>9</v>
      </c>
      <c r="X130">
        <f>YEAR(tblSales[[#This Row],[Invoice Date]])</f>
        <v>2024</v>
      </c>
      <c r="Y130" t="str">
        <f>TEXT(tblSales[[#This Row],[Invoice Date]],"mmm-yyyy")</f>
        <v>Sep-2024</v>
      </c>
      <c r="Z130" t="str">
        <f>_xlfn.XLOOKUP(tblSales[[#This Row],[Product_ID]],Products!$A:$A,Products!$C:$C,"Women Dresses")</f>
        <v>Women Sarees</v>
      </c>
      <c r="AA130" t="str">
        <f>_xlfn.XLOOKUP(tblSales[[#This Row],[Product_ID]],Products!$A:$A,Products!$D:$D,"Unknown")</f>
        <v>Silk Saree</v>
      </c>
      <c r="AB130" t="str">
        <f>_xlfn.XLOOKUP(tblSales[[#This Row],[Product_ID]],Products!$A:$A,Products!$E:$E,"Unknown")</f>
        <v>Sparx</v>
      </c>
      <c r="AC130" t="str">
        <f>_xlfn.XLOOKUP(tblSales[[#This Row],[Store_ID]],Stores!$A:$A,Stores!$B:$B,"Unknown")</f>
        <v>TrendMart Tirupati High Street</v>
      </c>
      <c r="AD130" t="str">
        <f>_xlfn.XLOOKUP(tblSales[[#This Row],[Store_ID]],Stores!$A:$A,Stores!$E:$E,"Unknown")</f>
        <v>South Zone 3</v>
      </c>
      <c r="AE130" t="str">
        <f>_xlfn.XLOOKUP(tblSales[[#This Row],[Customer_ID]],Customers!$A:$A,Customers!$B:$B,"Unknown")</f>
        <v>Revathi Natarajan</v>
      </c>
      <c r="AF130" t="str">
        <f>_xlfn.XLOOKUP(tblSales[[#This Row],[Customer_ID]],Customers!$A:$A,Customers!$J:$J,"Unknown")</f>
        <v>Silver</v>
      </c>
      <c r="AG130" t="str">
        <f>_xlfn.XLOOKUP(tblSales[[#This Row],[Employee_ID]],Employees!$A:$A,Employees!$B:$B,"Unknown")</f>
        <v>Pranav Reddy</v>
      </c>
      <c r="AH130">
        <f>IF(MONTH(tblSales[[#This Row],[Invoice Date]])&gt;=4,MONTH(tblSales[[#This Row],[Invoice Date]]),MONTH(tblSales[[#This Row],[Invoice Date]])+12)</f>
        <v>9</v>
      </c>
      <c r="AI130" s="8">
        <f>DATE(YEAR(tblSales[[#This Row],[Invoice Date]]),MONTH(tblSales[[#This Row],[Invoice Date]]),1)</f>
        <v>45536</v>
      </c>
      <c r="AJ130" t="str">
        <f>_xlfn.XLOOKUP(tblSales[[#This Row],[Product_ID]],Products!$A:$A,Products!$B:$B,"Unknown")</f>
        <v>Sparx Silk Saree Charcoal</v>
      </c>
      <c r="AK130" s="9">
        <f>IFERROR(tblSales[[#This Row],[Profit]]/tblSales[[#This Row],[Sales Amount]],0)</f>
        <v>-2.3919480153262809E-2</v>
      </c>
      <c r="AL130" t="str">
        <f>IF(tblSales[[#This Row],[Discount %]]&lt;=5,"0-5%",
IF(tblSales[[#This Row],[Discount %]]&lt;=10,"5-10%",
IF(tblSales[[#This Row],[Discount %]]&lt;=15,"10-15%",
IF(tblSales[[#This Row],[Discount %]]&lt;=20,"15-20%","20%+"))))</f>
        <v>20%+</v>
      </c>
    </row>
    <row r="131" spans="1:38">
      <c r="A131" s="2" t="s">
        <v>672</v>
      </c>
      <c r="B131" s="11">
        <v>45713</v>
      </c>
      <c r="C131" s="2" t="s">
        <v>673</v>
      </c>
      <c r="D131" s="2" t="s">
        <v>191</v>
      </c>
      <c r="E131" s="2" t="s">
        <v>674</v>
      </c>
      <c r="F131" s="2" t="s">
        <v>345</v>
      </c>
      <c r="G131" s="2">
        <v>3</v>
      </c>
      <c r="H131" s="2">
        <v>800.33</v>
      </c>
      <c r="I131" s="2">
        <v>20</v>
      </c>
      <c r="J131" s="2">
        <v>480.2</v>
      </c>
      <c r="K131" s="2">
        <v>5</v>
      </c>
      <c r="L131" s="2">
        <v>96.04</v>
      </c>
      <c r="M131" s="2">
        <v>2016.83</v>
      </c>
      <c r="N131" s="2">
        <v>1604.43</v>
      </c>
      <c r="O131" s="2">
        <f t="shared" si="3"/>
        <v>316.35999999999984</v>
      </c>
      <c r="P131" s="2" t="s">
        <v>32</v>
      </c>
      <c r="Q131" s="2" t="str">
        <f t="shared" si="4"/>
        <v>UPI</v>
      </c>
      <c r="R131" s="2" t="s">
        <v>20</v>
      </c>
      <c r="S131" s="2" t="s">
        <v>56</v>
      </c>
      <c r="T131" s="2" t="s">
        <v>675</v>
      </c>
      <c r="U131" s="2" t="s">
        <v>59</v>
      </c>
      <c r="V131" t="str">
        <f>TEXT(tblSales[[#This Row],[Invoice Date]],"mmm")</f>
        <v>Feb</v>
      </c>
      <c r="W131">
        <f>MONTH(tblSales[[#This Row],[Invoice Date]])</f>
        <v>2</v>
      </c>
      <c r="X131">
        <f>YEAR(tblSales[[#This Row],[Invoice Date]])</f>
        <v>2025</v>
      </c>
      <c r="Y131" t="str">
        <f>TEXT(tblSales[[#This Row],[Invoice Date]],"mmm-yyyy")</f>
        <v>Feb-2025</v>
      </c>
      <c r="Z131" t="str">
        <f>_xlfn.XLOOKUP(tblSales[[#This Row],[Product_ID]],Products!$A:$A,Products!$C:$C,"Women Dresses")</f>
        <v>Women Tops</v>
      </c>
      <c r="AA131" t="str">
        <f>_xlfn.XLOOKUP(tblSales[[#This Row],[Product_ID]],Products!$A:$A,Products!$D:$D,"Unknown")</f>
        <v>Casual Top</v>
      </c>
      <c r="AB131" t="str">
        <f>_xlfn.XLOOKUP(tblSales[[#This Row],[Product_ID]],Products!$A:$A,Products!$E:$E,"Unknown")</f>
        <v>US Polo Assn</v>
      </c>
      <c r="AC131" t="str">
        <f>_xlfn.XLOOKUP(tblSales[[#This Row],[Store_ID]],Stores!$A:$A,Stores!$B:$B,"Unknown")</f>
        <v>TrendMart Nizamabad Standard</v>
      </c>
      <c r="AD131" t="str">
        <f>_xlfn.XLOOKUP(tblSales[[#This Row],[Store_ID]],Stores!$A:$A,Stores!$E:$E,"Unknown")</f>
        <v>South Zone 2</v>
      </c>
      <c r="AE131" t="str">
        <f>_xlfn.XLOOKUP(tblSales[[#This Row],[Customer_ID]],Customers!$A:$A,Customers!$B:$B,"Unknown")</f>
        <v>Anand Srinivasan</v>
      </c>
      <c r="AF131" t="str">
        <f>_xlfn.XLOOKUP(tblSales[[#This Row],[Customer_ID]],Customers!$A:$A,Customers!$J:$J,"Unknown")</f>
        <v>Platinum</v>
      </c>
      <c r="AG131" t="str">
        <f>_xlfn.XLOOKUP(tblSales[[#This Row],[Employee_ID]],Employees!$A:$A,Employees!$B:$B,"Unknown")</f>
        <v>Anitha Ramachandran</v>
      </c>
      <c r="AH131">
        <f>IF(MONTH(tblSales[[#This Row],[Invoice Date]])&gt;=4,MONTH(tblSales[[#This Row],[Invoice Date]]),MONTH(tblSales[[#This Row],[Invoice Date]])+12)</f>
        <v>14</v>
      </c>
      <c r="AI131" s="8">
        <f>DATE(YEAR(tblSales[[#This Row],[Invoice Date]]),MONTH(tblSales[[#This Row],[Invoice Date]]),1)</f>
        <v>45689</v>
      </c>
      <c r="AJ131" t="str">
        <f>_xlfn.XLOOKUP(tblSales[[#This Row],[Product_ID]],Products!$A:$A,Products!$B:$B,"Unknown")</f>
        <v>US Polo Assn Casual Top Sky Blue</v>
      </c>
      <c r="AK131" s="9">
        <f>IFERROR(tblSales[[#This Row],[Profit]]/tblSales[[#This Row],[Sales Amount]],0)</f>
        <v>0.15686002290723555</v>
      </c>
      <c r="AL131" t="str">
        <f>IF(tblSales[[#This Row],[Discount %]]&lt;=5,"0-5%",
IF(tblSales[[#This Row],[Discount %]]&lt;=10,"5-10%",
IF(tblSales[[#This Row],[Discount %]]&lt;=15,"10-15%",
IF(tblSales[[#This Row],[Discount %]]&lt;=20,"15-20%","20%+"))))</f>
        <v>15-20%</v>
      </c>
    </row>
    <row r="132" spans="1:38">
      <c r="A132" s="2" t="s">
        <v>676</v>
      </c>
      <c r="B132" s="11">
        <v>45504</v>
      </c>
      <c r="C132" s="2" t="s">
        <v>677</v>
      </c>
      <c r="D132" s="2" t="s">
        <v>424</v>
      </c>
      <c r="E132" s="2" t="s">
        <v>329</v>
      </c>
      <c r="F132" s="2" t="s">
        <v>216</v>
      </c>
      <c r="G132" s="2">
        <v>4</v>
      </c>
      <c r="H132" s="2">
        <v>852.33</v>
      </c>
      <c r="I132" s="2">
        <v>30</v>
      </c>
      <c r="J132" s="2">
        <v>1022.8</v>
      </c>
      <c r="K132" s="2">
        <v>5</v>
      </c>
      <c r="L132" s="2">
        <v>119.33</v>
      </c>
      <c r="M132" s="2">
        <v>2505.85</v>
      </c>
      <c r="N132" s="2">
        <v>2792.32</v>
      </c>
      <c r="O132" s="2">
        <f t="shared" si="3"/>
        <v>-405.80000000000024</v>
      </c>
      <c r="P132" s="2" t="s">
        <v>32</v>
      </c>
      <c r="Q132" s="2" t="str">
        <f t="shared" si="4"/>
        <v>UPI</v>
      </c>
      <c r="R132" s="2" t="s">
        <v>21</v>
      </c>
      <c r="S132" s="2" t="s">
        <v>56</v>
      </c>
      <c r="T132" s="2" t="s">
        <v>678</v>
      </c>
      <c r="U132" s="2" t="s">
        <v>59</v>
      </c>
      <c r="V132" t="str">
        <f>TEXT(tblSales[[#This Row],[Invoice Date]],"mmm")</f>
        <v>Jul</v>
      </c>
      <c r="W132">
        <f>MONTH(tblSales[[#This Row],[Invoice Date]])</f>
        <v>7</v>
      </c>
      <c r="X132">
        <f>YEAR(tblSales[[#This Row],[Invoice Date]])</f>
        <v>2024</v>
      </c>
      <c r="Y132" t="str">
        <f>TEXT(tblSales[[#This Row],[Invoice Date]],"mmm-yyyy")</f>
        <v>Jul-2024</v>
      </c>
      <c r="Z132" t="str">
        <f>_xlfn.XLOOKUP(tblSales[[#This Row],[Product_ID]],Products!$A:$A,Products!$C:$C,"Women Dresses")</f>
        <v>Women Dresses</v>
      </c>
      <c r="AA132" t="str">
        <f>_xlfn.XLOOKUP(tblSales[[#This Row],[Product_ID]],Products!$A:$A,Products!$D:$D,"Unknown")</f>
        <v>Maxi Dress</v>
      </c>
      <c r="AB132" t="str">
        <f>_xlfn.XLOOKUP(tblSales[[#This Row],[Product_ID]],Products!$A:$A,Products!$E:$E,"Unknown")</f>
        <v>Jack &amp; Jones</v>
      </c>
      <c r="AC132" t="str">
        <f>_xlfn.XLOOKUP(tblSales[[#This Row],[Store_ID]],Stores!$A:$A,Stores!$B:$B,"Unknown")</f>
        <v>TrendMart Kannur Outlet</v>
      </c>
      <c r="AD132" t="str">
        <f>_xlfn.XLOOKUP(tblSales[[#This Row],[Store_ID]],Stores!$A:$A,Stores!$E:$E,"Unknown")</f>
        <v>South Zone 1</v>
      </c>
      <c r="AE132" t="str">
        <f>_xlfn.XLOOKUP(tblSales[[#This Row],[Customer_ID]],Customers!$A:$A,Customers!$B:$B,"Unknown")</f>
        <v>Harish Iyengar</v>
      </c>
      <c r="AF132" t="str">
        <f>_xlfn.XLOOKUP(tblSales[[#This Row],[Customer_ID]],Customers!$A:$A,Customers!$J:$J,"Unknown")</f>
        <v>Gold</v>
      </c>
      <c r="AG132" t="str">
        <f>_xlfn.XLOOKUP(tblSales[[#This Row],[Employee_ID]],Employees!$A:$A,Employees!$B:$B,"Unknown")</f>
        <v>Venkat Sharma</v>
      </c>
      <c r="AH132">
        <f>IF(MONTH(tblSales[[#This Row],[Invoice Date]])&gt;=4,MONTH(tblSales[[#This Row],[Invoice Date]]),MONTH(tblSales[[#This Row],[Invoice Date]])+12)</f>
        <v>7</v>
      </c>
      <c r="AI132" s="8">
        <f>DATE(YEAR(tblSales[[#This Row],[Invoice Date]]),MONTH(tblSales[[#This Row],[Invoice Date]]),1)</f>
        <v>45474</v>
      </c>
      <c r="AJ132" t="str">
        <f>_xlfn.XLOOKUP(tblSales[[#This Row],[Product_ID]],Products!$A:$A,Products!$B:$B,"Unknown")</f>
        <v>Jack &amp; Jones Maxi Dress Maroon</v>
      </c>
      <c r="AK132" s="9">
        <f>IFERROR(tblSales[[#This Row],[Profit]]/tblSales[[#This Row],[Sales Amount]],0)</f>
        <v>-0.16194105792445687</v>
      </c>
      <c r="AL132" t="str">
        <f>IF(tblSales[[#This Row],[Discount %]]&lt;=5,"0-5%",
IF(tblSales[[#This Row],[Discount %]]&lt;=10,"5-10%",
IF(tblSales[[#This Row],[Discount %]]&lt;=15,"10-15%",
IF(tblSales[[#This Row],[Discount %]]&lt;=20,"15-20%","20%+"))))</f>
        <v>20%+</v>
      </c>
    </row>
    <row r="133" spans="1:38">
      <c r="A133" s="2" t="s">
        <v>679</v>
      </c>
      <c r="B133" s="11">
        <v>45594</v>
      </c>
      <c r="C133" s="2" t="s">
        <v>680</v>
      </c>
      <c r="D133" s="2" t="s">
        <v>681</v>
      </c>
      <c r="E133" s="2" t="s">
        <v>646</v>
      </c>
      <c r="F133" s="2" t="s">
        <v>128</v>
      </c>
      <c r="G133" s="2">
        <v>2</v>
      </c>
      <c r="H133" s="2">
        <v>329.78</v>
      </c>
      <c r="I133" s="2">
        <v>10</v>
      </c>
      <c r="J133" s="2">
        <v>65.959999999999994</v>
      </c>
      <c r="K133" s="2">
        <v>5</v>
      </c>
      <c r="L133" s="2">
        <v>29.68</v>
      </c>
      <c r="M133" s="2">
        <v>623.28</v>
      </c>
      <c r="N133" s="2">
        <v>426.78</v>
      </c>
      <c r="O133" s="2">
        <f t="shared" si="3"/>
        <v>166.82</v>
      </c>
      <c r="P133" s="2" t="s">
        <v>28</v>
      </c>
      <c r="Q133" s="2" t="str">
        <f t="shared" si="4"/>
        <v>Credit Card</v>
      </c>
      <c r="R133" s="2" t="s">
        <v>20</v>
      </c>
      <c r="S133" s="2" t="s">
        <v>56</v>
      </c>
      <c r="T133" s="2" t="s">
        <v>682</v>
      </c>
      <c r="U133" s="2" t="s">
        <v>59</v>
      </c>
      <c r="V133" t="str">
        <f>TEXT(tblSales[[#This Row],[Invoice Date]],"mmm")</f>
        <v>Oct</v>
      </c>
      <c r="W133">
        <f>MONTH(tblSales[[#This Row],[Invoice Date]])</f>
        <v>10</v>
      </c>
      <c r="X133">
        <f>YEAR(tblSales[[#This Row],[Invoice Date]])</f>
        <v>2024</v>
      </c>
      <c r="Y133" t="str">
        <f>TEXT(tblSales[[#This Row],[Invoice Date]],"mmm-yyyy")</f>
        <v>Oct-2024</v>
      </c>
      <c r="Z133" t="str">
        <f>_xlfn.XLOOKUP(tblSales[[#This Row],[Product_ID]],Products!$A:$A,Products!$C:$C,"Women Dresses")</f>
        <v>Accessories</v>
      </c>
      <c r="AA133" t="str">
        <f>_xlfn.XLOOKUP(tblSales[[#This Row],[Product_ID]],Products!$A:$A,Products!$D:$D,"Unknown")</f>
        <v>Cap</v>
      </c>
      <c r="AB133" t="str">
        <f>_xlfn.XLOOKUP(tblSales[[#This Row],[Product_ID]],Products!$A:$A,Products!$E:$E,"Unknown")</f>
        <v>Global Desi</v>
      </c>
      <c r="AC133" t="str">
        <f>_xlfn.XLOOKUP(tblSales[[#This Row],[Store_ID]],Stores!$A:$A,Stores!$B:$B,"Unknown")</f>
        <v>TrendMart Vijayawada Mall Kiosk</v>
      </c>
      <c r="AD133" t="str">
        <f>_xlfn.XLOOKUP(tblSales[[#This Row],[Store_ID]],Stores!$A:$A,Stores!$E:$E,"Unknown")</f>
        <v>South Zone 3</v>
      </c>
      <c r="AE133" t="str">
        <f>_xlfn.XLOOKUP(tblSales[[#This Row],[Customer_ID]],Customers!$A:$A,Customers!$B:$B,"Unknown")</f>
        <v>Uday Pillai</v>
      </c>
      <c r="AF133" t="str">
        <f>_xlfn.XLOOKUP(tblSales[[#This Row],[Customer_ID]],Customers!$A:$A,Customers!$J:$J,"Unknown")</f>
        <v>Gold</v>
      </c>
      <c r="AG133" t="str">
        <f>_xlfn.XLOOKUP(tblSales[[#This Row],[Employee_ID]],Employees!$A:$A,Employees!$B:$B,"Unknown")</f>
        <v>Praveen Gupta</v>
      </c>
      <c r="AH133">
        <f>IF(MONTH(tblSales[[#This Row],[Invoice Date]])&gt;=4,MONTH(tblSales[[#This Row],[Invoice Date]]),MONTH(tblSales[[#This Row],[Invoice Date]])+12)</f>
        <v>10</v>
      </c>
      <c r="AI133" s="8">
        <f>DATE(YEAR(tblSales[[#This Row],[Invoice Date]]),MONTH(tblSales[[#This Row],[Invoice Date]]),1)</f>
        <v>45566</v>
      </c>
      <c r="AJ133" t="str">
        <f>_xlfn.XLOOKUP(tblSales[[#This Row],[Product_ID]],Products!$A:$A,Products!$B:$B,"Unknown")</f>
        <v>Global Desi Cap Orange</v>
      </c>
      <c r="AK133" s="9">
        <f>IFERROR(tblSales[[#This Row],[Profit]]/tblSales[[#This Row],[Sales Amount]],0)</f>
        <v>0.26764856886150684</v>
      </c>
      <c r="AL133" t="str">
        <f>IF(tblSales[[#This Row],[Discount %]]&lt;=5,"0-5%",
IF(tblSales[[#This Row],[Discount %]]&lt;=10,"5-10%",
IF(tblSales[[#This Row],[Discount %]]&lt;=15,"10-15%",
IF(tblSales[[#This Row],[Discount %]]&lt;=20,"15-20%","20%+"))))</f>
        <v>5-10%</v>
      </c>
    </row>
    <row r="134" spans="1:38">
      <c r="A134" s="2" t="s">
        <v>683</v>
      </c>
      <c r="B134" s="11">
        <v>45448</v>
      </c>
      <c r="C134" s="2" t="s">
        <v>154</v>
      </c>
      <c r="D134" s="2" t="s">
        <v>191</v>
      </c>
      <c r="E134" s="2" t="s">
        <v>420</v>
      </c>
      <c r="F134" s="2" t="s">
        <v>475</v>
      </c>
      <c r="G134" s="2">
        <v>2</v>
      </c>
      <c r="H134" s="2">
        <v>757.28</v>
      </c>
      <c r="I134" s="2">
        <v>20</v>
      </c>
      <c r="J134" s="2">
        <v>302.91000000000003</v>
      </c>
      <c r="K134" s="2">
        <v>5</v>
      </c>
      <c r="L134" s="2">
        <v>60.58</v>
      </c>
      <c r="M134" s="2">
        <v>1272.23</v>
      </c>
      <c r="N134" s="2">
        <v>1069.6199999999999</v>
      </c>
      <c r="O134" s="2">
        <f t="shared" si="3"/>
        <v>142.03000000000014</v>
      </c>
      <c r="P134" s="2" t="s">
        <v>29</v>
      </c>
      <c r="Q134" s="2" t="str">
        <f t="shared" si="4"/>
        <v>Debit Card</v>
      </c>
      <c r="R134" s="2" t="s">
        <v>20</v>
      </c>
      <c r="S134" s="2" t="s">
        <v>56</v>
      </c>
      <c r="T134" s="2" t="s">
        <v>684</v>
      </c>
      <c r="U134" s="2" t="s">
        <v>59</v>
      </c>
      <c r="V134" t="str">
        <f>TEXT(tblSales[[#This Row],[Invoice Date]],"mmm")</f>
        <v>Jun</v>
      </c>
      <c r="W134">
        <f>MONTH(tblSales[[#This Row],[Invoice Date]])</f>
        <v>6</v>
      </c>
      <c r="X134">
        <f>YEAR(tblSales[[#This Row],[Invoice Date]])</f>
        <v>2024</v>
      </c>
      <c r="Y134" t="str">
        <f>TEXT(tblSales[[#This Row],[Invoice Date]],"mmm-yyyy")</f>
        <v>Jun-2024</v>
      </c>
      <c r="Z134" t="str">
        <f>_xlfn.XLOOKUP(tblSales[[#This Row],[Product_ID]],Products!$A:$A,Products!$C:$C,"Women Dresses")</f>
        <v>Women Tops</v>
      </c>
      <c r="AA134" t="str">
        <f>_xlfn.XLOOKUP(tblSales[[#This Row],[Product_ID]],Products!$A:$A,Products!$D:$D,"Unknown")</f>
        <v>Casual Top</v>
      </c>
      <c r="AB134" t="str">
        <f>_xlfn.XLOOKUP(tblSales[[#This Row],[Product_ID]],Products!$A:$A,Products!$E:$E,"Unknown")</f>
        <v>US Polo Assn</v>
      </c>
      <c r="AC134" t="str">
        <f>_xlfn.XLOOKUP(tblSales[[#This Row],[Store_ID]],Stores!$A:$A,Stores!$B:$B,"Unknown")</f>
        <v>TrendMart Hubballi Standard</v>
      </c>
      <c r="AD134" t="str">
        <f>_xlfn.XLOOKUP(tblSales[[#This Row],[Store_ID]],Stores!$A:$A,Stores!$E:$E,"Unknown")</f>
        <v>South Zone 2</v>
      </c>
      <c r="AE134" t="str">
        <f>_xlfn.XLOOKUP(tblSales[[#This Row],[Customer_ID]],Customers!$A:$A,Customers!$B:$B,"Unknown")</f>
        <v>Rahul Gupta</v>
      </c>
      <c r="AF134" t="str">
        <f>_xlfn.XLOOKUP(tblSales[[#This Row],[Customer_ID]],Customers!$A:$A,Customers!$J:$J,"Unknown")</f>
        <v>Silver</v>
      </c>
      <c r="AG134" t="str">
        <f>_xlfn.XLOOKUP(tblSales[[#This Row],[Employee_ID]],Employees!$A:$A,Employees!$B:$B,"Unknown")</f>
        <v>Arjun Krishnan</v>
      </c>
      <c r="AH134">
        <f>IF(MONTH(tblSales[[#This Row],[Invoice Date]])&gt;=4,MONTH(tblSales[[#This Row],[Invoice Date]]),MONTH(tblSales[[#This Row],[Invoice Date]])+12)</f>
        <v>6</v>
      </c>
      <c r="AI134" s="8">
        <f>DATE(YEAR(tblSales[[#This Row],[Invoice Date]]),MONTH(tblSales[[#This Row],[Invoice Date]]),1)</f>
        <v>45444</v>
      </c>
      <c r="AJ134" t="str">
        <f>_xlfn.XLOOKUP(tblSales[[#This Row],[Product_ID]],Products!$A:$A,Products!$B:$B,"Unknown")</f>
        <v>US Polo Assn Casual Top Sky Blue</v>
      </c>
      <c r="AK134" s="9">
        <f>IFERROR(tblSales[[#This Row],[Profit]]/tblSales[[#This Row],[Sales Amount]],0)</f>
        <v>0.11163861880320393</v>
      </c>
      <c r="AL134" t="str">
        <f>IF(tblSales[[#This Row],[Discount %]]&lt;=5,"0-5%",
IF(tblSales[[#This Row],[Discount %]]&lt;=10,"5-10%",
IF(tblSales[[#This Row],[Discount %]]&lt;=15,"10-15%",
IF(tblSales[[#This Row],[Discount %]]&lt;=20,"15-20%","20%+"))))</f>
        <v>15-20%</v>
      </c>
    </row>
    <row r="135" spans="1:38">
      <c r="A135" s="2" t="s">
        <v>685</v>
      </c>
      <c r="B135" s="11">
        <v>45436</v>
      </c>
      <c r="C135" s="2" t="s">
        <v>686</v>
      </c>
      <c r="D135" s="2" t="s">
        <v>687</v>
      </c>
      <c r="E135" s="2" t="s">
        <v>688</v>
      </c>
      <c r="F135" s="2" t="s">
        <v>458</v>
      </c>
      <c r="G135" s="2">
        <v>1</v>
      </c>
      <c r="H135" s="2">
        <v>2350.16</v>
      </c>
      <c r="I135" s="2">
        <v>25</v>
      </c>
      <c r="J135" s="2">
        <v>587.54</v>
      </c>
      <c r="K135" s="2">
        <v>12</v>
      </c>
      <c r="L135" s="2">
        <v>211.51</v>
      </c>
      <c r="M135" s="2">
        <v>1974.13</v>
      </c>
      <c r="N135" s="2">
        <v>1551.42</v>
      </c>
      <c r="O135" s="2">
        <f t="shared" si="3"/>
        <v>211.20000000000005</v>
      </c>
      <c r="P135" s="2" t="s">
        <v>32</v>
      </c>
      <c r="Q135" s="2" t="str">
        <f t="shared" si="4"/>
        <v>UPI</v>
      </c>
      <c r="R135" s="2" t="s">
        <v>20</v>
      </c>
      <c r="S135" s="2" t="s">
        <v>56</v>
      </c>
      <c r="T135" s="2" t="s">
        <v>587</v>
      </c>
      <c r="U135" s="2" t="s">
        <v>59</v>
      </c>
      <c r="V135" t="str">
        <f>TEXT(tblSales[[#This Row],[Invoice Date]],"mmm")</f>
        <v>May</v>
      </c>
      <c r="W135">
        <f>MONTH(tblSales[[#This Row],[Invoice Date]])</f>
        <v>5</v>
      </c>
      <c r="X135">
        <f>YEAR(tblSales[[#This Row],[Invoice Date]])</f>
        <v>2024</v>
      </c>
      <c r="Y135" t="str">
        <f>TEXT(tblSales[[#This Row],[Invoice Date]],"mmm-yyyy")</f>
        <v>May-2024</v>
      </c>
      <c r="Z135" t="str">
        <f>_xlfn.XLOOKUP(tblSales[[#This Row],[Product_ID]],Products!$A:$A,Products!$C:$C,"Women Dresses")</f>
        <v>Men Ethnic</v>
      </c>
      <c r="AA135" t="str">
        <f>_xlfn.XLOOKUP(tblSales[[#This Row],[Product_ID]],Products!$A:$A,Products!$D:$D,"Unknown")</f>
        <v>Sherwani</v>
      </c>
      <c r="AB135" t="str">
        <f>_xlfn.XLOOKUP(tblSales[[#This Row],[Product_ID]],Products!$A:$A,Products!$E:$E,"Unknown")</f>
        <v>Max Fashion</v>
      </c>
      <c r="AC135" t="str">
        <f>_xlfn.XLOOKUP(tblSales[[#This Row],[Store_ID]],Stores!$A:$A,Stores!$B:$B,"Unknown")</f>
        <v>TrendMart Nellore Mall Kiosk</v>
      </c>
      <c r="AD135" t="str">
        <f>_xlfn.XLOOKUP(tblSales[[#This Row],[Store_ID]],Stores!$A:$A,Stores!$E:$E,"Unknown")</f>
        <v>South Zone 3</v>
      </c>
      <c r="AE135" t="str">
        <f>_xlfn.XLOOKUP(tblSales[[#This Row],[Customer_ID]],Customers!$A:$A,Customers!$B:$B,"Unknown")</f>
        <v>Naveen Bhat</v>
      </c>
      <c r="AF135" t="str">
        <f>_xlfn.XLOOKUP(tblSales[[#This Row],[Customer_ID]],Customers!$A:$A,Customers!$J:$J,"Unknown")</f>
        <v>Silver</v>
      </c>
      <c r="AG135" t="str">
        <f>_xlfn.XLOOKUP(tblSales[[#This Row],[Employee_ID]],Employees!$A:$A,Employees!$B:$B,"Unknown")</f>
        <v>Anil Reddy</v>
      </c>
      <c r="AH135">
        <f>IF(MONTH(tblSales[[#This Row],[Invoice Date]])&gt;=4,MONTH(tblSales[[#This Row],[Invoice Date]]),MONTH(tblSales[[#This Row],[Invoice Date]])+12)</f>
        <v>5</v>
      </c>
      <c r="AI135" s="8">
        <f>DATE(YEAR(tblSales[[#This Row],[Invoice Date]]),MONTH(tblSales[[#This Row],[Invoice Date]]),1)</f>
        <v>45413</v>
      </c>
      <c r="AJ135" t="str">
        <f>_xlfn.XLOOKUP(tblSales[[#This Row],[Product_ID]],Products!$A:$A,Products!$B:$B,"Unknown")</f>
        <v>Max Fashion Sherwani White</v>
      </c>
      <c r="AK135" s="9">
        <f>IFERROR(tblSales[[#This Row],[Profit]]/tblSales[[#This Row],[Sales Amount]],0)</f>
        <v>0.1069838359175941</v>
      </c>
      <c r="AL135" t="str">
        <f>IF(tblSales[[#This Row],[Discount %]]&lt;=5,"0-5%",
IF(tblSales[[#This Row],[Discount %]]&lt;=10,"5-10%",
IF(tblSales[[#This Row],[Discount %]]&lt;=15,"10-15%",
IF(tblSales[[#This Row],[Discount %]]&lt;=20,"15-20%","20%+"))))</f>
        <v>20%+</v>
      </c>
    </row>
    <row r="136" spans="1:38">
      <c r="A136" s="2" t="s">
        <v>689</v>
      </c>
      <c r="B136" s="11">
        <v>45592</v>
      </c>
      <c r="C136" s="2" t="s">
        <v>690</v>
      </c>
      <c r="D136" s="2" t="s">
        <v>149</v>
      </c>
      <c r="E136" s="2" t="s">
        <v>329</v>
      </c>
      <c r="F136" s="2" t="s">
        <v>458</v>
      </c>
      <c r="G136" s="2">
        <v>1</v>
      </c>
      <c r="H136" s="2">
        <v>1970.89</v>
      </c>
      <c r="I136" s="2">
        <v>10</v>
      </c>
      <c r="J136" s="2">
        <v>197.09</v>
      </c>
      <c r="K136" s="2">
        <v>12</v>
      </c>
      <c r="L136" s="2">
        <v>212.86</v>
      </c>
      <c r="M136" s="2">
        <v>1986.66</v>
      </c>
      <c r="N136" s="2">
        <v>1399.85</v>
      </c>
      <c r="O136" s="2">
        <f t="shared" si="3"/>
        <v>373.95000000000016</v>
      </c>
      <c r="P136" s="2" t="s">
        <v>29</v>
      </c>
      <c r="Q136" s="2" t="str">
        <f t="shared" si="4"/>
        <v>Debit Card</v>
      </c>
      <c r="R136" s="2" t="s">
        <v>21</v>
      </c>
      <c r="S136" s="2" t="s">
        <v>56</v>
      </c>
      <c r="T136" s="2" t="s">
        <v>346</v>
      </c>
      <c r="U136" s="2" t="s">
        <v>60</v>
      </c>
      <c r="V136" t="str">
        <f>TEXT(tblSales[[#This Row],[Invoice Date]],"mmm")</f>
        <v>Oct</v>
      </c>
      <c r="W136">
        <f>MONTH(tblSales[[#This Row],[Invoice Date]])</f>
        <v>10</v>
      </c>
      <c r="X136">
        <f>YEAR(tblSales[[#This Row],[Invoice Date]])</f>
        <v>2024</v>
      </c>
      <c r="Y136" t="str">
        <f>TEXT(tblSales[[#This Row],[Invoice Date]],"mmm-yyyy")</f>
        <v>Oct-2024</v>
      </c>
      <c r="Z136" t="str">
        <f>_xlfn.XLOOKUP(tblSales[[#This Row],[Product_ID]],Products!$A:$A,Products!$C:$C,"Women Dresses")</f>
        <v>Women Dresses</v>
      </c>
      <c r="AA136" t="str">
        <f>_xlfn.XLOOKUP(tblSales[[#This Row],[Product_ID]],Products!$A:$A,Products!$D:$D,"Unknown")</f>
        <v>Shirt Dress</v>
      </c>
      <c r="AB136" t="str">
        <f>_xlfn.XLOOKUP(tblSales[[#This Row],[Product_ID]],Products!$A:$A,Products!$E:$E,"Unknown")</f>
        <v>Nike</v>
      </c>
      <c r="AC136" t="str">
        <f>_xlfn.XLOOKUP(tblSales[[#This Row],[Store_ID]],Stores!$A:$A,Stores!$B:$B,"Unknown")</f>
        <v>TrendMart Kannur Outlet</v>
      </c>
      <c r="AD136" t="str">
        <f>_xlfn.XLOOKUP(tblSales[[#This Row],[Store_ID]],Stores!$A:$A,Stores!$E:$E,"Unknown")</f>
        <v>South Zone 1</v>
      </c>
      <c r="AE136" t="str">
        <f>_xlfn.XLOOKUP(tblSales[[#This Row],[Customer_ID]],Customers!$A:$A,Customers!$B:$B,"Unknown")</f>
        <v>Gayathri Gowda</v>
      </c>
      <c r="AF136" t="str">
        <f>_xlfn.XLOOKUP(tblSales[[#This Row],[Customer_ID]],Customers!$A:$A,Customers!$J:$J,"Unknown")</f>
        <v>Silver</v>
      </c>
      <c r="AG136" t="str">
        <f>_xlfn.XLOOKUP(tblSales[[#This Row],[Employee_ID]],Employees!$A:$A,Employees!$B:$B,"Unknown")</f>
        <v>Anil Reddy</v>
      </c>
      <c r="AH136">
        <f>IF(MONTH(tblSales[[#This Row],[Invoice Date]])&gt;=4,MONTH(tblSales[[#This Row],[Invoice Date]]),MONTH(tblSales[[#This Row],[Invoice Date]])+12)</f>
        <v>10</v>
      </c>
      <c r="AI136" s="8">
        <f>DATE(YEAR(tblSales[[#This Row],[Invoice Date]]),MONTH(tblSales[[#This Row],[Invoice Date]]),1)</f>
        <v>45566</v>
      </c>
      <c r="AJ136" t="str">
        <f>_xlfn.XLOOKUP(tblSales[[#This Row],[Product_ID]],Products!$A:$A,Products!$B:$B,"Unknown")</f>
        <v>Nike Shirt Dress Peach</v>
      </c>
      <c r="AK136" s="9">
        <f>IFERROR(tblSales[[#This Row],[Profit]]/tblSales[[#This Row],[Sales Amount]],0)</f>
        <v>0.18823049741777664</v>
      </c>
      <c r="AL136" t="str">
        <f>IF(tblSales[[#This Row],[Discount %]]&lt;=5,"0-5%",
IF(tblSales[[#This Row],[Discount %]]&lt;=10,"5-10%",
IF(tblSales[[#This Row],[Discount %]]&lt;=15,"10-15%",
IF(tblSales[[#This Row],[Discount %]]&lt;=20,"15-20%","20%+"))))</f>
        <v>5-10%</v>
      </c>
    </row>
    <row r="137" spans="1:38">
      <c r="A137" s="2" t="s">
        <v>691</v>
      </c>
      <c r="B137" s="11">
        <v>45618</v>
      </c>
      <c r="C137" s="2" t="s">
        <v>356</v>
      </c>
      <c r="D137" s="2" t="s">
        <v>226</v>
      </c>
      <c r="E137" s="2" t="s">
        <v>692</v>
      </c>
      <c r="F137" s="2" t="s">
        <v>227</v>
      </c>
      <c r="G137" s="2">
        <v>4</v>
      </c>
      <c r="H137" s="2">
        <v>704.13</v>
      </c>
      <c r="I137" s="2">
        <v>0</v>
      </c>
      <c r="J137" s="2">
        <v>0</v>
      </c>
      <c r="K137" s="2">
        <v>5</v>
      </c>
      <c r="L137" s="2">
        <v>140.83000000000001</v>
      </c>
      <c r="M137" s="2">
        <v>2957.35</v>
      </c>
      <c r="N137" s="2">
        <v>1997.24</v>
      </c>
      <c r="O137" s="2">
        <f t="shared" si="3"/>
        <v>819.27999999999986</v>
      </c>
      <c r="P137" s="2" t="s">
        <v>28</v>
      </c>
      <c r="Q137" s="2" t="str">
        <f t="shared" si="4"/>
        <v>Credit Card</v>
      </c>
      <c r="R137" s="2" t="s">
        <v>20</v>
      </c>
      <c r="S137" s="2" t="s">
        <v>56</v>
      </c>
      <c r="T137" s="2" t="s">
        <v>277</v>
      </c>
      <c r="U137" s="2" t="s">
        <v>59</v>
      </c>
      <c r="V137" t="str">
        <f>TEXT(tblSales[[#This Row],[Invoice Date]],"mmm")</f>
        <v>Nov</v>
      </c>
      <c r="W137">
        <f>MONTH(tblSales[[#This Row],[Invoice Date]])</f>
        <v>11</v>
      </c>
      <c r="X137">
        <f>YEAR(tblSales[[#This Row],[Invoice Date]])</f>
        <v>2024</v>
      </c>
      <c r="Y137" t="str">
        <f>TEXT(tblSales[[#This Row],[Invoice Date]],"mmm-yyyy")</f>
        <v>Nov-2024</v>
      </c>
      <c r="Z137" t="str">
        <f>_xlfn.XLOOKUP(tblSales[[#This Row],[Product_ID]],Products!$A:$A,Products!$C:$C,"Women Dresses")</f>
        <v>Kids Wear</v>
      </c>
      <c r="AA137" t="str">
        <f>_xlfn.XLOOKUP(tblSales[[#This Row],[Product_ID]],Products!$A:$A,Products!$D:$D,"Unknown")</f>
        <v>Kids Shorts</v>
      </c>
      <c r="AB137" t="str">
        <f>_xlfn.XLOOKUP(tblSales[[#This Row],[Product_ID]],Products!$A:$A,Products!$E:$E,"Unknown")</f>
        <v>Global Desi</v>
      </c>
      <c r="AC137" t="str">
        <f>_xlfn.XLOOKUP(tblSales[[#This Row],[Store_ID]],Stores!$A:$A,Stores!$B:$B,"Unknown")</f>
        <v>TrendMart Thiruvananthapuram Outlet</v>
      </c>
      <c r="AD137" t="str">
        <f>_xlfn.XLOOKUP(tblSales[[#This Row],[Store_ID]],Stores!$A:$A,Stores!$E:$E,"Unknown")</f>
        <v>South Zone 1</v>
      </c>
      <c r="AE137" t="str">
        <f>_xlfn.XLOOKUP(tblSales[[#This Row],[Customer_ID]],Customers!$A:$A,Customers!$B:$B,"Unknown")</f>
        <v>Yashoda Menon</v>
      </c>
      <c r="AF137" t="str">
        <f>_xlfn.XLOOKUP(tblSales[[#This Row],[Customer_ID]],Customers!$A:$A,Customers!$J:$J,"Unknown")</f>
        <v>Regular</v>
      </c>
      <c r="AG137" t="str">
        <f>_xlfn.XLOOKUP(tblSales[[#This Row],[Employee_ID]],Employees!$A:$A,Employees!$B:$B,"Unknown")</f>
        <v>Ishwarya Shetty</v>
      </c>
      <c r="AH137">
        <f>IF(MONTH(tblSales[[#This Row],[Invoice Date]])&gt;=4,MONTH(tblSales[[#This Row],[Invoice Date]]),MONTH(tblSales[[#This Row],[Invoice Date]])+12)</f>
        <v>11</v>
      </c>
      <c r="AI137" s="8">
        <f>DATE(YEAR(tblSales[[#This Row],[Invoice Date]]),MONTH(tblSales[[#This Row],[Invoice Date]]),1)</f>
        <v>45597</v>
      </c>
      <c r="AJ137" t="str">
        <f>_xlfn.XLOOKUP(tblSales[[#This Row],[Product_ID]],Products!$A:$A,Products!$B:$B,"Unknown")</f>
        <v>Global Desi Kids Shorts Charcoal</v>
      </c>
      <c r="AK137" s="9">
        <f>IFERROR(tblSales[[#This Row],[Profit]]/tblSales[[#This Row],[Sales Amount]],0)</f>
        <v>0.27703180212014128</v>
      </c>
      <c r="AL137" t="str">
        <f>IF(tblSales[[#This Row],[Discount %]]&lt;=5,"0-5%",
IF(tblSales[[#This Row],[Discount %]]&lt;=10,"5-10%",
IF(tblSales[[#This Row],[Discount %]]&lt;=15,"10-15%",
IF(tblSales[[#This Row],[Discount %]]&lt;=20,"15-20%","20%+"))))</f>
        <v>0-5%</v>
      </c>
    </row>
    <row r="138" spans="1:38">
      <c r="A138" s="2" t="s">
        <v>693</v>
      </c>
      <c r="B138" s="11">
        <v>45567</v>
      </c>
      <c r="C138" s="2" t="s">
        <v>694</v>
      </c>
      <c r="D138" s="2" t="s">
        <v>695</v>
      </c>
      <c r="E138" s="2" t="s">
        <v>668</v>
      </c>
      <c r="F138" s="2" t="s">
        <v>350</v>
      </c>
      <c r="G138" s="2">
        <v>3</v>
      </c>
      <c r="H138" s="2">
        <v>1145.52</v>
      </c>
      <c r="I138" s="2">
        <v>10</v>
      </c>
      <c r="J138" s="2">
        <v>343.66</v>
      </c>
      <c r="K138" s="2">
        <v>12</v>
      </c>
      <c r="L138" s="2">
        <v>371.15</v>
      </c>
      <c r="M138" s="2">
        <v>3464.05</v>
      </c>
      <c r="N138" s="2">
        <v>2525.5500000000002</v>
      </c>
      <c r="O138" s="2">
        <f t="shared" ref="O138:O143" si="5">(M138-N138-L138)</f>
        <v>567.35</v>
      </c>
      <c r="P138" s="2" t="s">
        <v>32</v>
      </c>
      <c r="Q138" s="2" t="str">
        <f t="shared" si="4"/>
        <v>UPI</v>
      </c>
      <c r="R138" s="2" t="s">
        <v>20</v>
      </c>
      <c r="S138" s="2" t="s">
        <v>56</v>
      </c>
      <c r="T138" s="2" t="s">
        <v>696</v>
      </c>
      <c r="U138" s="2" t="s">
        <v>59</v>
      </c>
      <c r="V138" t="str">
        <f>TEXT(tblSales[[#This Row],[Invoice Date]],"mmm")</f>
        <v>Oct</v>
      </c>
      <c r="W138">
        <f>MONTH(tblSales[[#This Row],[Invoice Date]])</f>
        <v>10</v>
      </c>
      <c r="X138">
        <f>YEAR(tblSales[[#This Row],[Invoice Date]])</f>
        <v>2024</v>
      </c>
      <c r="Y138" t="str">
        <f>TEXT(tblSales[[#This Row],[Invoice Date]],"mmm-yyyy")</f>
        <v>Oct-2024</v>
      </c>
      <c r="Z138" t="str">
        <f>_xlfn.XLOOKUP(tblSales[[#This Row],[Product_ID]],Products!$A:$A,Products!$C:$C,"Women Dresses")</f>
        <v>Women Dresses</v>
      </c>
      <c r="AA138" t="str">
        <f>_xlfn.XLOOKUP(tblSales[[#This Row],[Product_ID]],Products!$A:$A,Products!$D:$D,"Unknown")</f>
        <v>Shirt Dress</v>
      </c>
      <c r="AB138" t="str">
        <f>_xlfn.XLOOKUP(tblSales[[#This Row],[Product_ID]],Products!$A:$A,Products!$E:$E,"Unknown")</f>
        <v>Kalyan Silks</v>
      </c>
      <c r="AC138" t="str">
        <f>_xlfn.XLOOKUP(tblSales[[#This Row],[Store_ID]],Stores!$A:$A,Stores!$B:$B,"Unknown")</f>
        <v>TrendMart Kollam Flagship</v>
      </c>
      <c r="AD138" t="str">
        <f>_xlfn.XLOOKUP(tblSales[[#This Row],[Store_ID]],Stores!$A:$A,Stores!$E:$E,"Unknown")</f>
        <v>South Zone 1</v>
      </c>
      <c r="AE138" t="str">
        <f>_xlfn.XLOOKUP(tblSales[[#This Row],[Customer_ID]],Customers!$A:$A,Customers!$B:$B,"Unknown")</f>
        <v>Chandrika Gowda</v>
      </c>
      <c r="AF138" t="str">
        <f>_xlfn.XLOOKUP(tblSales[[#This Row],[Customer_ID]],Customers!$A:$A,Customers!$J:$J,"Unknown")</f>
        <v>Gold</v>
      </c>
      <c r="AG138" t="str">
        <f>_xlfn.XLOOKUP(tblSales[[#This Row],[Employee_ID]],Employees!$A:$A,Employees!$B:$B,"Unknown")</f>
        <v>Chitra Chettiar</v>
      </c>
      <c r="AH138">
        <f>IF(MONTH(tblSales[[#This Row],[Invoice Date]])&gt;=4,MONTH(tblSales[[#This Row],[Invoice Date]]),MONTH(tblSales[[#This Row],[Invoice Date]])+12)</f>
        <v>10</v>
      </c>
      <c r="AI138" s="8">
        <f>DATE(YEAR(tblSales[[#This Row],[Invoice Date]]),MONTH(tblSales[[#This Row],[Invoice Date]]),1)</f>
        <v>45566</v>
      </c>
      <c r="AJ138" t="str">
        <f>_xlfn.XLOOKUP(tblSales[[#This Row],[Product_ID]],Products!$A:$A,Products!$B:$B,"Unknown")</f>
        <v>Kalyan Silks Shirt Dress Maroon</v>
      </c>
      <c r="AK138" s="9">
        <f>IFERROR(tblSales[[#This Row],[Profit]]/tblSales[[#This Row],[Sales Amount]],0)</f>
        <v>0.16378227796942885</v>
      </c>
      <c r="AL138" t="str">
        <f>IF(tblSales[[#This Row],[Discount %]]&lt;=5,"0-5%",
IF(tblSales[[#This Row],[Discount %]]&lt;=10,"5-10%",
IF(tblSales[[#This Row],[Discount %]]&lt;=15,"10-15%",
IF(tblSales[[#This Row],[Discount %]]&lt;=20,"15-20%","20%+"))))</f>
        <v>5-10%</v>
      </c>
    </row>
    <row r="139" spans="1:38">
      <c r="A139" s="2" t="s">
        <v>697</v>
      </c>
      <c r="B139" s="11">
        <v>45482</v>
      </c>
      <c r="C139" s="2" t="s">
        <v>268</v>
      </c>
      <c r="D139" s="2" t="s">
        <v>698</v>
      </c>
      <c r="E139" s="2" t="s">
        <v>699</v>
      </c>
      <c r="F139" s="2" t="s">
        <v>161</v>
      </c>
      <c r="G139" s="2">
        <v>1</v>
      </c>
      <c r="H139" s="2">
        <v>1303.31</v>
      </c>
      <c r="I139" s="2">
        <v>0</v>
      </c>
      <c r="J139" s="2">
        <v>0</v>
      </c>
      <c r="K139" s="2">
        <v>12</v>
      </c>
      <c r="L139" s="2">
        <v>156.4</v>
      </c>
      <c r="M139" s="2">
        <v>1459.71</v>
      </c>
      <c r="N139" s="2">
        <v>939.13</v>
      </c>
      <c r="O139" s="2">
        <f t="shared" si="5"/>
        <v>364.18000000000006</v>
      </c>
      <c r="P139" s="2" t="s">
        <v>32</v>
      </c>
      <c r="Q139" s="2" t="str">
        <f t="shared" si="4"/>
        <v>UPI</v>
      </c>
      <c r="R139" s="2" t="s">
        <v>20</v>
      </c>
      <c r="S139" s="2" t="s">
        <v>56</v>
      </c>
      <c r="T139" s="2" t="s">
        <v>700</v>
      </c>
      <c r="U139" s="2" t="s">
        <v>59</v>
      </c>
      <c r="V139" t="str">
        <f>TEXT(tblSales[[#This Row],[Invoice Date]],"mmm")</f>
        <v>Jul</v>
      </c>
      <c r="W139">
        <f>MONTH(tblSales[[#This Row],[Invoice Date]])</f>
        <v>7</v>
      </c>
      <c r="X139">
        <f>YEAR(tblSales[[#This Row],[Invoice Date]])</f>
        <v>2024</v>
      </c>
      <c r="Y139" t="str">
        <f>TEXT(tblSales[[#This Row],[Invoice Date]],"mmm-yyyy")</f>
        <v>Jul-2024</v>
      </c>
      <c r="Z139" t="str">
        <f>_xlfn.XLOOKUP(tblSales[[#This Row],[Product_ID]],Products!$A:$A,Products!$C:$C,"Women Dresses")</f>
        <v>Wallets</v>
      </c>
      <c r="AA139" t="str">
        <f>_xlfn.XLOOKUP(tblSales[[#This Row],[Product_ID]],Products!$A:$A,Products!$D:$D,"Unknown")</f>
        <v>Leather Wallet</v>
      </c>
      <c r="AB139" t="str">
        <f>_xlfn.XLOOKUP(tblSales[[#This Row],[Product_ID]],Products!$A:$A,Products!$E:$E,"Unknown")</f>
        <v>Numero Uno</v>
      </c>
      <c r="AC139" t="str">
        <f>_xlfn.XLOOKUP(tblSales[[#This Row],[Store_ID]],Stores!$A:$A,Stores!$B:$B,"Unknown")</f>
        <v>TrendMart Dindigul High Street</v>
      </c>
      <c r="AD139" t="str">
        <f>_xlfn.XLOOKUP(tblSales[[#This Row],[Store_ID]],Stores!$A:$A,Stores!$E:$E,"Unknown")</f>
        <v>South Zone 1</v>
      </c>
      <c r="AE139" t="str">
        <f>_xlfn.XLOOKUP(tblSales[[#This Row],[Customer_ID]],Customers!$A:$A,Customers!$B:$B,"Unknown")</f>
        <v>Hemanth Pillai</v>
      </c>
      <c r="AF139" t="str">
        <f>_xlfn.XLOOKUP(tblSales[[#This Row],[Customer_ID]],Customers!$A:$A,Customers!$J:$J,"Unknown")</f>
        <v>Platinum</v>
      </c>
      <c r="AG139" t="str">
        <f>_xlfn.XLOOKUP(tblSales[[#This Row],[Employee_ID]],Employees!$A:$A,Employees!$B:$B,"Unknown")</f>
        <v>Chandra Reddy</v>
      </c>
      <c r="AH139">
        <f>IF(MONTH(tblSales[[#This Row],[Invoice Date]])&gt;=4,MONTH(tblSales[[#This Row],[Invoice Date]]),MONTH(tblSales[[#This Row],[Invoice Date]])+12)</f>
        <v>7</v>
      </c>
      <c r="AI139" s="8">
        <f>DATE(YEAR(tblSales[[#This Row],[Invoice Date]]),MONTH(tblSales[[#This Row],[Invoice Date]]),1)</f>
        <v>45474</v>
      </c>
      <c r="AJ139" t="str">
        <f>_xlfn.XLOOKUP(tblSales[[#This Row],[Product_ID]],Products!$A:$A,Products!$B:$B,"Unknown")</f>
        <v>Numero Uno Leather Wallet Wine</v>
      </c>
      <c r="AK139" s="9">
        <f>IFERROR(tblSales[[#This Row],[Profit]]/tblSales[[#This Row],[Sales Amount]],0)</f>
        <v>0.2494879119825171</v>
      </c>
      <c r="AL139" t="str">
        <f>IF(tblSales[[#This Row],[Discount %]]&lt;=5,"0-5%",
IF(tblSales[[#This Row],[Discount %]]&lt;=10,"5-10%",
IF(tblSales[[#This Row],[Discount %]]&lt;=15,"10-15%",
IF(tblSales[[#This Row],[Discount %]]&lt;=20,"15-20%","20%+"))))</f>
        <v>0-5%</v>
      </c>
    </row>
    <row r="140" spans="1:38">
      <c r="A140" s="2" t="s">
        <v>701</v>
      </c>
      <c r="B140" s="11">
        <v>45385</v>
      </c>
      <c r="C140" s="2" t="s">
        <v>702</v>
      </c>
      <c r="D140" s="2" t="s">
        <v>703</v>
      </c>
      <c r="E140" s="2" t="s">
        <v>578</v>
      </c>
      <c r="F140" s="2" t="s">
        <v>540</v>
      </c>
      <c r="G140" s="2">
        <v>1</v>
      </c>
      <c r="H140" s="2">
        <v>708.97</v>
      </c>
      <c r="I140" s="2">
        <v>10</v>
      </c>
      <c r="J140" s="2">
        <v>70.900000000000006</v>
      </c>
      <c r="K140" s="2">
        <v>5</v>
      </c>
      <c r="L140" s="2">
        <v>31.9</v>
      </c>
      <c r="M140" s="2">
        <v>669.97</v>
      </c>
      <c r="N140" s="2">
        <v>522.38</v>
      </c>
      <c r="O140" s="2">
        <f t="shared" si="5"/>
        <v>115.69000000000003</v>
      </c>
      <c r="P140" s="2" t="s">
        <v>32</v>
      </c>
      <c r="Q140" s="2" t="str">
        <f t="shared" si="4"/>
        <v>UPI</v>
      </c>
      <c r="R140" s="2" t="s">
        <v>20</v>
      </c>
      <c r="S140" s="2" t="s">
        <v>56</v>
      </c>
      <c r="T140" s="2" t="s">
        <v>704</v>
      </c>
      <c r="U140" s="2" t="s">
        <v>59</v>
      </c>
      <c r="V140" t="str">
        <f>TEXT(tblSales[[#This Row],[Invoice Date]],"mmm")</f>
        <v>Apr</v>
      </c>
      <c r="W140">
        <f>MONTH(tblSales[[#This Row],[Invoice Date]])</f>
        <v>4</v>
      </c>
      <c r="X140">
        <f>YEAR(tblSales[[#This Row],[Invoice Date]])</f>
        <v>2024</v>
      </c>
      <c r="Y140" t="str">
        <f>TEXT(tblSales[[#This Row],[Invoice Date]],"mmm-yyyy")</f>
        <v>Apr-2024</v>
      </c>
      <c r="Z140" t="str">
        <f>_xlfn.XLOOKUP(tblSales[[#This Row],[Product_ID]],Products!$A:$A,Products!$C:$C,"Women Dresses")</f>
        <v>Women Tops</v>
      </c>
      <c r="AA140" t="str">
        <f>_xlfn.XLOOKUP(tblSales[[#This Row],[Product_ID]],Products!$A:$A,Products!$D:$D,"Unknown")</f>
        <v>Crop Top</v>
      </c>
      <c r="AB140" t="str">
        <f>_xlfn.XLOOKUP(tblSales[[#This Row],[Product_ID]],Products!$A:$A,Products!$E:$E,"Unknown")</f>
        <v>Peter England</v>
      </c>
      <c r="AC140" t="str">
        <f>_xlfn.XLOOKUP(tblSales[[#This Row],[Store_ID]],Stores!$A:$A,Stores!$B:$B,"Unknown")</f>
        <v>TrendMart Thrissur High Street</v>
      </c>
      <c r="AD140" t="str">
        <f>_xlfn.XLOOKUP(tblSales[[#This Row],[Store_ID]],Stores!$A:$A,Stores!$E:$E,"Unknown")</f>
        <v>South Zone 1</v>
      </c>
      <c r="AE140" t="str">
        <f>_xlfn.XLOOKUP(tblSales[[#This Row],[Customer_ID]],Customers!$A:$A,Customers!$B:$B,"Unknown")</f>
        <v>Thiru Chandran</v>
      </c>
      <c r="AF140" t="str">
        <f>_xlfn.XLOOKUP(tblSales[[#This Row],[Customer_ID]],Customers!$A:$A,Customers!$J:$J,"Unknown")</f>
        <v>Regular</v>
      </c>
      <c r="AG140" t="str">
        <f>_xlfn.XLOOKUP(tblSales[[#This Row],[Employee_ID]],Employees!$A:$A,Employees!$B:$B,"Unknown")</f>
        <v>Swathi Achari</v>
      </c>
      <c r="AH140">
        <f>IF(MONTH(tblSales[[#This Row],[Invoice Date]])&gt;=4,MONTH(tblSales[[#This Row],[Invoice Date]]),MONTH(tblSales[[#This Row],[Invoice Date]])+12)</f>
        <v>4</v>
      </c>
      <c r="AI140" s="8">
        <f>DATE(YEAR(tblSales[[#This Row],[Invoice Date]]),MONTH(tblSales[[#This Row],[Invoice Date]]),1)</f>
        <v>45383</v>
      </c>
      <c r="AJ140" t="str">
        <f>_xlfn.XLOOKUP(tblSales[[#This Row],[Product_ID]],Products!$A:$A,Products!$B:$B,"Unknown")</f>
        <v>Peter England Crop Top Green</v>
      </c>
      <c r="AK140" s="9">
        <f>IFERROR(tblSales[[#This Row],[Profit]]/tblSales[[#This Row],[Sales Amount]],0)</f>
        <v>0.17267937370330019</v>
      </c>
      <c r="AL140" t="str">
        <f>IF(tblSales[[#This Row],[Discount %]]&lt;=5,"0-5%",
IF(tblSales[[#This Row],[Discount %]]&lt;=10,"5-10%",
IF(tblSales[[#This Row],[Discount %]]&lt;=15,"10-15%",
IF(tblSales[[#This Row],[Discount %]]&lt;=20,"15-20%","20%+"))))</f>
        <v>5-10%</v>
      </c>
    </row>
    <row r="141" spans="1:38">
      <c r="A141" s="2" t="s">
        <v>705</v>
      </c>
      <c r="B141" s="11">
        <v>45410</v>
      </c>
      <c r="C141" s="2" t="s">
        <v>706</v>
      </c>
      <c r="D141" s="2" t="s">
        <v>610</v>
      </c>
      <c r="E141" s="2" t="s">
        <v>215</v>
      </c>
      <c r="F141" s="2" t="s">
        <v>518</v>
      </c>
      <c r="G141" s="2">
        <v>4</v>
      </c>
      <c r="H141" s="2">
        <v>1475.2</v>
      </c>
      <c r="I141" s="2">
        <v>30</v>
      </c>
      <c r="J141" s="2">
        <v>1770.24</v>
      </c>
      <c r="K141" s="2">
        <v>12</v>
      </c>
      <c r="L141" s="2">
        <v>495.67</v>
      </c>
      <c r="M141" s="2">
        <v>4626.2299999999996</v>
      </c>
      <c r="N141" s="2">
        <v>3616.84</v>
      </c>
      <c r="O141" s="2">
        <f t="shared" si="5"/>
        <v>513.71999999999935</v>
      </c>
      <c r="P141" s="2" t="s">
        <v>29</v>
      </c>
      <c r="Q141" s="2" t="str">
        <f t="shared" si="4"/>
        <v>Debit Card</v>
      </c>
      <c r="R141" s="2" t="s">
        <v>20</v>
      </c>
      <c r="S141" s="2" t="s">
        <v>56</v>
      </c>
      <c r="T141" s="2" t="s">
        <v>707</v>
      </c>
      <c r="U141" s="2" t="s">
        <v>60</v>
      </c>
      <c r="V141" t="str">
        <f>TEXT(tblSales[[#This Row],[Invoice Date]],"mmm")</f>
        <v>Apr</v>
      </c>
      <c r="W141">
        <f>MONTH(tblSales[[#This Row],[Invoice Date]])</f>
        <v>4</v>
      </c>
      <c r="X141">
        <f>YEAR(tblSales[[#This Row],[Invoice Date]])</f>
        <v>2024</v>
      </c>
      <c r="Y141" t="str">
        <f>TEXT(tblSales[[#This Row],[Invoice Date]],"mmm-yyyy")</f>
        <v>Apr-2024</v>
      </c>
      <c r="Z141" t="str">
        <f>_xlfn.XLOOKUP(tblSales[[#This Row],[Product_ID]],Products!$A:$A,Products!$C:$C,"Women Dresses")</f>
        <v>Wallets</v>
      </c>
      <c r="AA141" t="str">
        <f>_xlfn.XLOOKUP(tblSales[[#This Row],[Product_ID]],Products!$A:$A,Products!$D:$D,"Unknown")</f>
        <v>Leather Wallet</v>
      </c>
      <c r="AB141" t="str">
        <f>_xlfn.XLOOKUP(tblSales[[#This Row],[Product_ID]],Products!$A:$A,Products!$E:$E,"Unknown")</f>
        <v>Louis Philippe</v>
      </c>
      <c r="AC141" t="str">
        <f>_xlfn.XLOOKUP(tblSales[[#This Row],[Store_ID]],Stores!$A:$A,Stores!$B:$B,"Unknown")</f>
        <v>TrendMart Mangaluru Standard</v>
      </c>
      <c r="AD141" t="str">
        <f>_xlfn.XLOOKUP(tblSales[[#This Row],[Store_ID]],Stores!$A:$A,Stores!$E:$E,"Unknown")</f>
        <v>South Zone 2</v>
      </c>
      <c r="AE141" t="str">
        <f>_xlfn.XLOOKUP(tblSales[[#This Row],[Customer_ID]],Customers!$A:$A,Customers!$B:$B,"Unknown")</f>
        <v>Gokul Chetty</v>
      </c>
      <c r="AF141" t="str">
        <f>_xlfn.XLOOKUP(tblSales[[#This Row],[Customer_ID]],Customers!$A:$A,Customers!$J:$J,"Unknown")</f>
        <v>Regular</v>
      </c>
      <c r="AG141" t="str">
        <f>_xlfn.XLOOKUP(tblSales[[#This Row],[Employee_ID]],Employees!$A:$A,Employees!$B:$B,"Unknown")</f>
        <v>Pranav Reddy</v>
      </c>
      <c r="AH141">
        <f>IF(MONTH(tblSales[[#This Row],[Invoice Date]])&gt;=4,MONTH(tblSales[[#This Row],[Invoice Date]]),MONTH(tblSales[[#This Row],[Invoice Date]])+12)</f>
        <v>4</v>
      </c>
      <c r="AI141" s="8">
        <f>DATE(YEAR(tblSales[[#This Row],[Invoice Date]]),MONTH(tblSales[[#This Row],[Invoice Date]]),1)</f>
        <v>45383</v>
      </c>
      <c r="AJ141" t="str">
        <f>_xlfn.XLOOKUP(tblSales[[#This Row],[Product_ID]],Products!$A:$A,Products!$B:$B,"Unknown")</f>
        <v>Louis Philippe Leather Wallet Brown</v>
      </c>
      <c r="AK141" s="9">
        <f>IFERROR(tblSales[[#This Row],[Profit]]/tblSales[[#This Row],[Sales Amount]],0)</f>
        <v>0.11104506261037592</v>
      </c>
      <c r="AL141" t="str">
        <f>IF(tblSales[[#This Row],[Discount %]]&lt;=5,"0-5%",
IF(tblSales[[#This Row],[Discount %]]&lt;=10,"5-10%",
IF(tblSales[[#This Row],[Discount %]]&lt;=15,"10-15%",
IF(tblSales[[#This Row],[Discount %]]&lt;=20,"15-20%","20%+"))))</f>
        <v>20%+</v>
      </c>
    </row>
    <row r="142" spans="1:38">
      <c r="A142" s="2" t="s">
        <v>708</v>
      </c>
      <c r="B142" s="11">
        <v>45392</v>
      </c>
      <c r="C142" s="2" t="s">
        <v>709</v>
      </c>
      <c r="D142" s="2" t="s">
        <v>710</v>
      </c>
      <c r="E142" s="2" t="s">
        <v>471</v>
      </c>
      <c r="F142" s="2" t="s">
        <v>276</v>
      </c>
      <c r="G142" s="2">
        <v>1</v>
      </c>
      <c r="H142" s="2">
        <v>1058.21</v>
      </c>
      <c r="I142" s="2">
        <v>5</v>
      </c>
      <c r="J142" s="2">
        <v>52.91</v>
      </c>
      <c r="K142" s="2">
        <v>12</v>
      </c>
      <c r="L142" s="2">
        <v>120.64</v>
      </c>
      <c r="M142" s="2">
        <v>1125.94</v>
      </c>
      <c r="N142" s="2">
        <v>815.46</v>
      </c>
      <c r="O142" s="2">
        <f t="shared" si="5"/>
        <v>189.84000000000003</v>
      </c>
      <c r="P142" s="2" t="s">
        <v>28</v>
      </c>
      <c r="Q142" s="2" t="str">
        <f t="shared" si="4"/>
        <v>Credit Card</v>
      </c>
      <c r="R142" s="2" t="s">
        <v>20</v>
      </c>
      <c r="S142" s="2" t="s">
        <v>56</v>
      </c>
      <c r="T142" s="2" t="s">
        <v>711</v>
      </c>
      <c r="U142" s="2" t="s">
        <v>59</v>
      </c>
      <c r="V142" t="str">
        <f>TEXT(tblSales[[#This Row],[Invoice Date]],"mmm")</f>
        <v>Apr</v>
      </c>
      <c r="W142">
        <f>MONTH(tblSales[[#This Row],[Invoice Date]])</f>
        <v>4</v>
      </c>
      <c r="X142">
        <f>YEAR(tblSales[[#This Row],[Invoice Date]])</f>
        <v>2024</v>
      </c>
      <c r="Y142" t="str">
        <f>TEXT(tblSales[[#This Row],[Invoice Date]],"mmm-yyyy")</f>
        <v>Apr-2024</v>
      </c>
      <c r="Z142" t="str">
        <f>_xlfn.XLOOKUP(tblSales[[#This Row],[Product_ID]],Products!$A:$A,Products!$C:$C,"Women Dresses")</f>
        <v>Watches</v>
      </c>
      <c r="AA142" t="str">
        <f>_xlfn.XLOOKUP(tblSales[[#This Row],[Product_ID]],Products!$A:$A,Products!$D:$D,"Unknown")</f>
        <v>Smart Watch</v>
      </c>
      <c r="AB142" t="str">
        <f>_xlfn.XLOOKUP(tblSales[[#This Row],[Product_ID]],Products!$A:$A,Products!$E:$E,"Unknown")</f>
        <v>Libas</v>
      </c>
      <c r="AC142" t="str">
        <f>_xlfn.XLOOKUP(tblSales[[#This Row],[Store_ID]],Stores!$A:$A,Stores!$B:$B,"Unknown")</f>
        <v>TrendMart Kochi Standard</v>
      </c>
      <c r="AD142" t="str">
        <f>_xlfn.XLOOKUP(tblSales[[#This Row],[Store_ID]],Stores!$A:$A,Stores!$E:$E,"Unknown")</f>
        <v>South Zone 1</v>
      </c>
      <c r="AE142" t="str">
        <f>_xlfn.XLOOKUP(tblSales[[#This Row],[Customer_ID]],Customers!$A:$A,Customers!$B:$B,"Unknown")</f>
        <v>Hemanth Iyer</v>
      </c>
      <c r="AF142" t="str">
        <f>_xlfn.XLOOKUP(tblSales[[#This Row],[Customer_ID]],Customers!$A:$A,Customers!$J:$J,"Unknown")</f>
        <v>Regular</v>
      </c>
      <c r="AG142" t="str">
        <f>_xlfn.XLOOKUP(tblSales[[#This Row],[Employee_ID]],Employees!$A:$A,Employees!$B:$B,"Unknown")</f>
        <v>Vasanthi Kamath</v>
      </c>
      <c r="AH142">
        <f>IF(MONTH(tblSales[[#This Row],[Invoice Date]])&gt;=4,MONTH(tblSales[[#This Row],[Invoice Date]]),MONTH(tblSales[[#This Row],[Invoice Date]])+12)</f>
        <v>4</v>
      </c>
      <c r="AI142" s="8">
        <f>DATE(YEAR(tblSales[[#This Row],[Invoice Date]]),MONTH(tblSales[[#This Row],[Invoice Date]]),1)</f>
        <v>45383</v>
      </c>
      <c r="AJ142" t="str">
        <f>_xlfn.XLOOKUP(tblSales[[#This Row],[Product_ID]],Products!$A:$A,Products!$B:$B,"Unknown")</f>
        <v>Libas Smart Watch Purple</v>
      </c>
      <c r="AK142" s="9">
        <f>IFERROR(tblSales[[#This Row],[Profit]]/tblSales[[#This Row],[Sales Amount]],0)</f>
        <v>0.16860578716450256</v>
      </c>
      <c r="AL142" t="str">
        <f>IF(tblSales[[#This Row],[Discount %]]&lt;=5,"0-5%",
IF(tblSales[[#This Row],[Discount %]]&lt;=10,"5-10%",
IF(tblSales[[#This Row],[Discount %]]&lt;=15,"10-15%",
IF(tblSales[[#This Row],[Discount %]]&lt;=20,"15-20%","20%+"))))</f>
        <v>0-5%</v>
      </c>
    </row>
    <row r="143" spans="1:38">
      <c r="A143" s="2" t="s">
        <v>712</v>
      </c>
      <c r="B143" s="11">
        <v>45615</v>
      </c>
      <c r="C143" s="2" t="s">
        <v>713</v>
      </c>
      <c r="D143" s="2" t="s">
        <v>714</v>
      </c>
      <c r="E143" s="2" t="s">
        <v>574</v>
      </c>
      <c r="F143" s="2" t="s">
        <v>523</v>
      </c>
      <c r="G143" s="2">
        <v>4</v>
      </c>
      <c r="H143" s="2">
        <v>394.94</v>
      </c>
      <c r="I143" s="2">
        <v>0</v>
      </c>
      <c r="J143" s="2">
        <v>0</v>
      </c>
      <c r="K143" s="2">
        <v>5</v>
      </c>
      <c r="L143" s="2">
        <v>78.989999999999995</v>
      </c>
      <c r="M143" s="2">
        <v>1658.75</v>
      </c>
      <c r="N143" s="2">
        <v>1048.24</v>
      </c>
      <c r="O143" s="2">
        <f t="shared" si="5"/>
        <v>531.52</v>
      </c>
      <c r="P143" s="2" t="s">
        <v>32</v>
      </c>
      <c r="Q143" s="2" t="str">
        <f t="shared" si="4"/>
        <v>UPI</v>
      </c>
      <c r="R143" s="2" t="s">
        <v>20</v>
      </c>
      <c r="S143" s="2" t="s">
        <v>56</v>
      </c>
      <c r="T143" s="2" t="s">
        <v>378</v>
      </c>
      <c r="U143" s="2" t="s">
        <v>59</v>
      </c>
      <c r="V143" t="str">
        <f>TEXT(tblSales[[#This Row],[Invoice Date]],"mmm")</f>
        <v>Nov</v>
      </c>
      <c r="W143">
        <f>MONTH(tblSales[[#This Row],[Invoice Date]])</f>
        <v>11</v>
      </c>
      <c r="X143">
        <f>YEAR(tblSales[[#This Row],[Invoice Date]])</f>
        <v>2024</v>
      </c>
      <c r="Y143" t="str">
        <f>TEXT(tblSales[[#This Row],[Invoice Date]],"mmm-yyyy")</f>
        <v>Nov-2024</v>
      </c>
      <c r="Z143" t="str">
        <f>_xlfn.XLOOKUP(tblSales[[#This Row],[Product_ID]],Products!$A:$A,Products!$C:$C,"Women Dresses")</f>
        <v>Men T-Shirts</v>
      </c>
      <c r="AA143" t="str">
        <f>_xlfn.XLOOKUP(tblSales[[#This Row],[Product_ID]],Products!$A:$A,Products!$D:$D,"Unknown")</f>
        <v>Round Neck</v>
      </c>
      <c r="AB143" t="str">
        <f>_xlfn.XLOOKUP(tblSales[[#This Row],[Product_ID]],Products!$A:$A,Products!$E:$E,"Unknown")</f>
        <v>Skechers</v>
      </c>
      <c r="AC143" t="str">
        <f>_xlfn.XLOOKUP(tblSales[[#This Row],[Store_ID]],Stores!$A:$A,Stores!$B:$B,"Unknown")</f>
        <v>TrendMart Guntur Standard</v>
      </c>
      <c r="AD143" t="str">
        <f>_xlfn.XLOOKUP(tblSales[[#This Row],[Store_ID]],Stores!$A:$A,Stores!$E:$E,"Unknown")</f>
        <v>South Zone 3</v>
      </c>
      <c r="AE143" t="str">
        <f>_xlfn.XLOOKUP(tblSales[[#This Row],[Customer_ID]],Customers!$A:$A,Customers!$B:$B,"Unknown")</f>
        <v>Yogesh Venkatesan</v>
      </c>
      <c r="AF143" t="str">
        <f>_xlfn.XLOOKUP(tblSales[[#This Row],[Customer_ID]],Customers!$A:$A,Customers!$J:$J,"Unknown")</f>
        <v>Regular</v>
      </c>
      <c r="AG143" t="str">
        <f>_xlfn.XLOOKUP(tblSales[[#This Row],[Employee_ID]],Employees!$A:$A,Employees!$B:$B,"Unknown")</f>
        <v>Vinod Hegde</v>
      </c>
      <c r="AH143">
        <f>IF(MONTH(tblSales[[#This Row],[Invoice Date]])&gt;=4,MONTH(tblSales[[#This Row],[Invoice Date]]),MONTH(tblSales[[#This Row],[Invoice Date]])+12)</f>
        <v>11</v>
      </c>
      <c r="AI143" s="8">
        <f>DATE(YEAR(tblSales[[#This Row],[Invoice Date]]),MONTH(tblSales[[#This Row],[Invoice Date]]),1)</f>
        <v>45597</v>
      </c>
      <c r="AJ143" t="str">
        <f>_xlfn.XLOOKUP(tblSales[[#This Row],[Product_ID]],Products!$A:$A,Products!$B:$B,"Unknown")</f>
        <v>Skechers Round Neck Red</v>
      </c>
      <c r="AK143" s="9">
        <f>IFERROR(tblSales[[#This Row],[Profit]]/tblSales[[#This Row],[Sales Amount]],0)</f>
        <v>0.32043406179351919</v>
      </c>
      <c r="AL143" t="str">
        <f>IF(tblSales[[#This Row],[Discount %]]&lt;=5,"0-5%",
IF(tblSales[[#This Row],[Discount %]]&lt;=10,"5-10%",
IF(tblSales[[#This Row],[Discount %]]&lt;=15,"10-15%",
IF(tblSales[[#This Row],[Discount %]]&lt;=20,"15-20%","20%+"))))</f>
        <v>0-5%</v>
      </c>
    </row>
    <row r="144" spans="1:38">
      <c r="A144" s="12" t="s">
        <v>715</v>
      </c>
      <c r="B144" s="13">
        <v>45435</v>
      </c>
      <c r="C144" s="12" t="s">
        <v>589</v>
      </c>
      <c r="D144" s="12" t="s">
        <v>716</v>
      </c>
      <c r="E144" s="12" t="s">
        <v>717</v>
      </c>
      <c r="F144" s="12" t="s">
        <v>386</v>
      </c>
      <c r="G144" s="12">
        <v>0</v>
      </c>
      <c r="H144" s="12">
        <v>1601.15</v>
      </c>
      <c r="I144" s="12">
        <v>30</v>
      </c>
      <c r="J144" s="12">
        <v>0</v>
      </c>
      <c r="K144" s="12">
        <v>12</v>
      </c>
      <c r="L144" s="12">
        <v>0</v>
      </c>
      <c r="M144" s="12">
        <v>0</v>
      </c>
      <c r="N144" s="12">
        <v>0</v>
      </c>
      <c r="O144" s="12">
        <v>0</v>
      </c>
      <c r="P144" s="12" t="s">
        <v>32</v>
      </c>
      <c r="Q144" s="12" t="str">
        <f t="shared" si="4"/>
        <v>UPI</v>
      </c>
      <c r="R144" s="12" t="s">
        <v>20</v>
      </c>
      <c r="S144" s="12" t="s">
        <v>56</v>
      </c>
      <c r="T144" s="12" t="s">
        <v>718</v>
      </c>
      <c r="U144" s="12" t="s">
        <v>59</v>
      </c>
      <c r="V144" t="str">
        <f>TEXT(tblSales[[#This Row],[Invoice Date]],"mmm")</f>
        <v>May</v>
      </c>
      <c r="W144">
        <f>MONTH(tblSales[[#This Row],[Invoice Date]])</f>
        <v>5</v>
      </c>
      <c r="X144">
        <f>YEAR(tblSales[[#This Row],[Invoice Date]])</f>
        <v>2024</v>
      </c>
      <c r="Y144" t="str">
        <f>TEXT(tblSales[[#This Row],[Invoice Date]],"mmm-yyyy")</f>
        <v>May-2024</v>
      </c>
      <c r="Z144" t="str">
        <f>_xlfn.XLOOKUP(tblSales[[#This Row],[Product_ID]],Products!$A:$A,Products!$C:$C,"Women Dresses")</f>
        <v>Sportswear</v>
      </c>
      <c r="AA144" t="str">
        <f>_xlfn.XLOOKUP(tblSales[[#This Row],[Product_ID]],Products!$A:$A,Products!$D:$D,"Unknown")</f>
        <v>Sports T-Shirt</v>
      </c>
      <c r="AB144" t="str">
        <f>_xlfn.XLOOKUP(tblSales[[#This Row],[Product_ID]],Products!$A:$A,Products!$E:$E,"Unknown")</f>
        <v>Allen Solly</v>
      </c>
      <c r="AC144" t="str">
        <f>_xlfn.XLOOKUP(tblSales[[#This Row],[Store_ID]],Stores!$A:$A,Stores!$B:$B,"Unknown")</f>
        <v>TrendMart Thrissur Standard</v>
      </c>
      <c r="AD144" t="str">
        <f>_xlfn.XLOOKUP(tblSales[[#This Row],[Store_ID]],Stores!$A:$A,Stores!$E:$E,"Unknown")</f>
        <v>South Zone 1</v>
      </c>
      <c r="AE144" t="str">
        <f>_xlfn.XLOOKUP(tblSales[[#This Row],[Customer_ID]],Customers!$A:$A,Customers!$B:$B,"Unknown")</f>
        <v>Deepthi Shetty</v>
      </c>
      <c r="AF144" t="str">
        <f>_xlfn.XLOOKUP(tblSales[[#This Row],[Customer_ID]],Customers!$A:$A,Customers!$J:$J,"Unknown")</f>
        <v>Regular</v>
      </c>
      <c r="AG144" t="str">
        <f>_xlfn.XLOOKUP(tblSales[[#This Row],[Employee_ID]],Employees!$A:$A,Employees!$B:$B,"Unknown")</f>
        <v>Malini Gowda</v>
      </c>
      <c r="AH144">
        <f>IF(MONTH(tblSales[[#This Row],[Invoice Date]])&gt;=4,MONTH(tblSales[[#This Row],[Invoice Date]]),MONTH(tblSales[[#This Row],[Invoice Date]])+12)</f>
        <v>5</v>
      </c>
      <c r="AI144" s="8">
        <f>DATE(YEAR(tblSales[[#This Row],[Invoice Date]]),MONTH(tblSales[[#This Row],[Invoice Date]]),1)</f>
        <v>45413</v>
      </c>
      <c r="AJ144" t="str">
        <f>_xlfn.XLOOKUP(tblSales[[#This Row],[Product_ID]],Products!$A:$A,Products!$B:$B,"Unknown")</f>
        <v>Allen Solly Sports T-Shirt Cream</v>
      </c>
      <c r="AK144" s="9">
        <f>IFERROR(tblSales[[#This Row],[Profit]]/tblSales[[#This Row],[Sales Amount]],0)</f>
        <v>0</v>
      </c>
      <c r="AL144" t="str">
        <f>IF(tblSales[[#This Row],[Discount %]]&lt;=5,"0-5%",
IF(tblSales[[#This Row],[Discount %]]&lt;=10,"5-10%",
IF(tblSales[[#This Row],[Discount %]]&lt;=15,"10-15%",
IF(tblSales[[#This Row],[Discount %]]&lt;=20,"15-20%","20%+"))))</f>
        <v>20%+</v>
      </c>
    </row>
    <row r="145" spans="1:38">
      <c r="A145" s="2" t="s">
        <v>719</v>
      </c>
      <c r="B145" s="11">
        <v>45672</v>
      </c>
      <c r="C145" s="2" t="s">
        <v>720</v>
      </c>
      <c r="D145" s="2" t="s">
        <v>721</v>
      </c>
      <c r="E145" s="2" t="s">
        <v>561</v>
      </c>
      <c r="F145" s="2" t="s">
        <v>233</v>
      </c>
      <c r="G145" s="2">
        <v>1</v>
      </c>
      <c r="H145" s="2">
        <v>3398.79</v>
      </c>
      <c r="I145" s="2">
        <v>30</v>
      </c>
      <c r="J145" s="2">
        <v>1019.64</v>
      </c>
      <c r="K145" s="2">
        <v>12</v>
      </c>
      <c r="L145" s="2">
        <v>285.5</v>
      </c>
      <c r="M145" s="2">
        <v>2664.65</v>
      </c>
      <c r="N145" s="2">
        <v>2710.05</v>
      </c>
      <c r="O145" s="2">
        <f t="shared" ref="O145:O208" si="6">(M145-N145-L145)</f>
        <v>-330.90000000000009</v>
      </c>
      <c r="P145" s="2" t="s">
        <v>29</v>
      </c>
      <c r="Q145" s="2" t="str">
        <f t="shared" si="4"/>
        <v>Debit Card</v>
      </c>
      <c r="R145" s="2" t="s">
        <v>20</v>
      </c>
      <c r="S145" s="2" t="s">
        <v>56</v>
      </c>
      <c r="T145" s="2" t="s">
        <v>722</v>
      </c>
      <c r="U145" s="2" t="s">
        <v>59</v>
      </c>
      <c r="V145" t="str">
        <f>TEXT(tblSales[[#This Row],[Invoice Date]],"mmm")</f>
        <v>Jan</v>
      </c>
      <c r="W145">
        <f>MONTH(tblSales[[#This Row],[Invoice Date]])</f>
        <v>1</v>
      </c>
      <c r="X145">
        <f>YEAR(tblSales[[#This Row],[Invoice Date]])</f>
        <v>2025</v>
      </c>
      <c r="Y145" t="str">
        <f>TEXT(tblSales[[#This Row],[Invoice Date]],"mmm-yyyy")</f>
        <v>Jan-2025</v>
      </c>
      <c r="Z145" t="str">
        <f>_xlfn.XLOOKUP(tblSales[[#This Row],[Product_ID]],Products!$A:$A,Products!$C:$C,"Women Dresses")</f>
        <v>Women Sarees</v>
      </c>
      <c r="AA145" t="str">
        <f>_xlfn.XLOOKUP(tblSales[[#This Row],[Product_ID]],Products!$A:$A,Products!$D:$D,"Unknown")</f>
        <v>Cotton Saree</v>
      </c>
      <c r="AB145" t="str">
        <f>_xlfn.XLOOKUP(tblSales[[#This Row],[Product_ID]],Products!$A:$A,Products!$E:$E,"Unknown")</f>
        <v>Bata</v>
      </c>
      <c r="AC145" t="str">
        <f>_xlfn.XLOOKUP(tblSales[[#This Row],[Store_ID]],Stores!$A:$A,Stores!$B:$B,"Unknown")</f>
        <v>TrendMart Mangaluru High Street</v>
      </c>
      <c r="AD145" t="str">
        <f>_xlfn.XLOOKUP(tblSales[[#This Row],[Store_ID]],Stores!$A:$A,Stores!$E:$E,"Unknown")</f>
        <v>South Zone 2</v>
      </c>
      <c r="AE145" t="str">
        <f>_xlfn.XLOOKUP(tblSales[[#This Row],[Customer_ID]],Customers!$A:$A,Customers!$B:$B,"Unknown")</f>
        <v>Naveen Subramaniam</v>
      </c>
      <c r="AF145" t="str">
        <f>_xlfn.XLOOKUP(tblSales[[#This Row],[Customer_ID]],Customers!$A:$A,Customers!$J:$J,"Unknown")</f>
        <v>Regular</v>
      </c>
      <c r="AG145" t="str">
        <f>_xlfn.XLOOKUP(tblSales[[#This Row],[Employee_ID]],Employees!$A:$A,Employees!$B:$B,"Unknown")</f>
        <v>Malathi Varma</v>
      </c>
      <c r="AH145">
        <f>IF(MONTH(tblSales[[#This Row],[Invoice Date]])&gt;=4,MONTH(tblSales[[#This Row],[Invoice Date]]),MONTH(tblSales[[#This Row],[Invoice Date]])+12)</f>
        <v>13</v>
      </c>
      <c r="AI145" s="8">
        <f>DATE(YEAR(tblSales[[#This Row],[Invoice Date]]),MONTH(tblSales[[#This Row],[Invoice Date]]),1)</f>
        <v>45658</v>
      </c>
      <c r="AJ145" t="str">
        <f>_xlfn.XLOOKUP(tblSales[[#This Row],[Product_ID]],Products!$A:$A,Products!$B:$B,"Unknown")</f>
        <v>Bata Cotton Saree Mustard</v>
      </c>
      <c r="AK145" s="9">
        <f>IFERROR(tblSales[[#This Row],[Profit]]/tblSales[[#This Row],[Sales Amount]],0)</f>
        <v>-0.12418141219297096</v>
      </c>
      <c r="AL145" t="str">
        <f>IF(tblSales[[#This Row],[Discount %]]&lt;=5,"0-5%",
IF(tblSales[[#This Row],[Discount %]]&lt;=10,"5-10%",
IF(tblSales[[#This Row],[Discount %]]&lt;=15,"10-15%",
IF(tblSales[[#This Row],[Discount %]]&lt;=20,"15-20%","20%+"))))</f>
        <v>20%+</v>
      </c>
    </row>
    <row r="146" spans="1:38">
      <c r="A146" s="2" t="s">
        <v>723</v>
      </c>
      <c r="B146" s="11">
        <v>45499</v>
      </c>
      <c r="C146" s="2" t="s">
        <v>724</v>
      </c>
      <c r="D146" s="2" t="s">
        <v>543</v>
      </c>
      <c r="E146" s="2" t="s">
        <v>121</v>
      </c>
      <c r="F146" s="2" t="s">
        <v>110</v>
      </c>
      <c r="G146" s="2">
        <v>2</v>
      </c>
      <c r="H146" s="2">
        <v>947.98</v>
      </c>
      <c r="I146" s="2">
        <v>10</v>
      </c>
      <c r="J146" s="2">
        <v>189.6</v>
      </c>
      <c r="K146" s="2">
        <v>5</v>
      </c>
      <c r="L146" s="2">
        <v>85.32</v>
      </c>
      <c r="M146" s="2">
        <v>1791.68</v>
      </c>
      <c r="N146" s="2">
        <v>1291.18</v>
      </c>
      <c r="O146" s="2">
        <f t="shared" si="6"/>
        <v>415.18</v>
      </c>
      <c r="P146" s="2" t="s">
        <v>32</v>
      </c>
      <c r="Q146" s="2" t="str">
        <f t="shared" si="4"/>
        <v>UPI</v>
      </c>
      <c r="R146" s="2" t="s">
        <v>21</v>
      </c>
      <c r="S146" s="2" t="s">
        <v>56</v>
      </c>
      <c r="T146" s="2" t="s">
        <v>725</v>
      </c>
      <c r="U146" s="2" t="s">
        <v>59</v>
      </c>
      <c r="V146" t="str">
        <f>TEXT(tblSales[[#This Row],[Invoice Date]],"mmm")</f>
        <v>Jul</v>
      </c>
      <c r="W146">
        <f>MONTH(tblSales[[#This Row],[Invoice Date]])</f>
        <v>7</v>
      </c>
      <c r="X146">
        <f>YEAR(tblSales[[#This Row],[Invoice Date]])</f>
        <v>2024</v>
      </c>
      <c r="Y146" t="str">
        <f>TEXT(tblSales[[#This Row],[Invoice Date]],"mmm-yyyy")</f>
        <v>Jul-2024</v>
      </c>
      <c r="Z146" t="str">
        <f>_xlfn.XLOOKUP(tblSales[[#This Row],[Product_ID]],Products!$A:$A,Products!$C:$C,"Women Dresses")</f>
        <v>Men Shirts</v>
      </c>
      <c r="AA146" t="str">
        <f>_xlfn.XLOOKUP(tblSales[[#This Row],[Product_ID]],Products!$A:$A,Products!$D:$D,"Unknown")</f>
        <v>Formal Shirt</v>
      </c>
      <c r="AB146" t="str">
        <f>_xlfn.XLOOKUP(tblSales[[#This Row],[Product_ID]],Products!$A:$A,Products!$E:$E,"Unknown")</f>
        <v>Van Heusen</v>
      </c>
      <c r="AC146" t="str">
        <f>_xlfn.XLOOKUP(tblSales[[#This Row],[Store_ID]],Stores!$A:$A,Stores!$B:$B,"Unknown")</f>
        <v>TrendMart Kurnool High Street</v>
      </c>
      <c r="AD146" t="str">
        <f>_xlfn.XLOOKUP(tblSales[[#This Row],[Store_ID]],Stores!$A:$A,Stores!$E:$E,"Unknown")</f>
        <v>South Zone 3</v>
      </c>
      <c r="AE146" t="str">
        <f>_xlfn.XLOOKUP(tblSales[[#This Row],[Customer_ID]],Customers!$A:$A,Customers!$B:$B,"Unknown")</f>
        <v>Srinivas Gopalakrishnan</v>
      </c>
      <c r="AF146" t="str">
        <f>_xlfn.XLOOKUP(tblSales[[#This Row],[Customer_ID]],Customers!$A:$A,Customers!$J:$J,"Unknown")</f>
        <v>Silver</v>
      </c>
      <c r="AG146" t="str">
        <f>_xlfn.XLOOKUP(tblSales[[#This Row],[Employee_ID]],Employees!$A:$A,Employees!$B:$B,"Unknown")</f>
        <v>Jyothi Prasad</v>
      </c>
      <c r="AH146">
        <f>IF(MONTH(tblSales[[#This Row],[Invoice Date]])&gt;=4,MONTH(tblSales[[#This Row],[Invoice Date]]),MONTH(tblSales[[#This Row],[Invoice Date]])+12)</f>
        <v>7</v>
      </c>
      <c r="AI146" s="8">
        <f>DATE(YEAR(tblSales[[#This Row],[Invoice Date]]),MONTH(tblSales[[#This Row],[Invoice Date]]),1)</f>
        <v>45474</v>
      </c>
      <c r="AJ146" t="str">
        <f>_xlfn.XLOOKUP(tblSales[[#This Row],[Product_ID]],Products!$A:$A,Products!$B:$B,"Unknown")</f>
        <v>Van Heusen Formal Shirt Olive</v>
      </c>
      <c r="AK146" s="9">
        <f>IFERROR(tblSales[[#This Row],[Profit]]/tblSales[[#This Row],[Sales Amount]],0)</f>
        <v>0.23172664761564565</v>
      </c>
      <c r="AL146" t="str">
        <f>IF(tblSales[[#This Row],[Discount %]]&lt;=5,"0-5%",
IF(tblSales[[#This Row],[Discount %]]&lt;=10,"5-10%",
IF(tblSales[[#This Row],[Discount %]]&lt;=15,"10-15%",
IF(tblSales[[#This Row],[Discount %]]&lt;=20,"15-20%","20%+"))))</f>
        <v>5-10%</v>
      </c>
    </row>
    <row r="147" spans="1:38">
      <c r="A147" s="2" t="s">
        <v>726</v>
      </c>
      <c r="B147" s="11">
        <v>45405</v>
      </c>
      <c r="C147" s="2" t="s">
        <v>727</v>
      </c>
      <c r="D147" s="2" t="s">
        <v>728</v>
      </c>
      <c r="E147" s="2" t="s">
        <v>363</v>
      </c>
      <c r="F147" s="2" t="s">
        <v>210</v>
      </c>
      <c r="G147" s="2">
        <v>1</v>
      </c>
      <c r="H147" s="2">
        <v>4323.9399999999996</v>
      </c>
      <c r="I147" s="2">
        <v>0</v>
      </c>
      <c r="J147" s="2">
        <v>0</v>
      </c>
      <c r="K147" s="2">
        <v>12</v>
      </c>
      <c r="L147" s="2">
        <v>518.87</v>
      </c>
      <c r="M147" s="2">
        <v>4842.8100000000004</v>
      </c>
      <c r="N147" s="2">
        <v>2833.61</v>
      </c>
      <c r="O147" s="2">
        <f t="shared" si="6"/>
        <v>1490.3300000000004</v>
      </c>
      <c r="P147" s="2" t="s">
        <v>32</v>
      </c>
      <c r="Q147" s="2" t="str">
        <f t="shared" si="4"/>
        <v>UPI</v>
      </c>
      <c r="R147" s="2" t="s">
        <v>20</v>
      </c>
      <c r="S147" s="2" t="s">
        <v>56</v>
      </c>
      <c r="T147" s="2" t="s">
        <v>729</v>
      </c>
      <c r="U147" s="2" t="s">
        <v>59</v>
      </c>
      <c r="V147" t="str">
        <f>TEXT(tblSales[[#This Row],[Invoice Date]],"mmm")</f>
        <v>Apr</v>
      </c>
      <c r="W147">
        <f>MONTH(tblSales[[#This Row],[Invoice Date]])</f>
        <v>4</v>
      </c>
      <c r="X147">
        <f>YEAR(tblSales[[#This Row],[Invoice Date]])</f>
        <v>2024</v>
      </c>
      <c r="Y147" t="str">
        <f>TEXT(tblSales[[#This Row],[Invoice Date]],"mmm-yyyy")</f>
        <v>Apr-2024</v>
      </c>
      <c r="Z147" t="str">
        <f>_xlfn.XLOOKUP(tblSales[[#This Row],[Product_ID]],Products!$A:$A,Products!$C:$C,"Women Dresses")</f>
        <v>Watches</v>
      </c>
      <c r="AA147" t="str">
        <f>_xlfn.XLOOKUP(tblSales[[#This Row],[Product_ID]],Products!$A:$A,Products!$D:$D,"Unknown")</f>
        <v>Chronograph</v>
      </c>
      <c r="AB147" t="str">
        <f>_xlfn.XLOOKUP(tblSales[[#This Row],[Product_ID]],Products!$A:$A,Products!$E:$E,"Unknown")</f>
        <v>Mufti</v>
      </c>
      <c r="AC147" t="str">
        <f>_xlfn.XLOOKUP(tblSales[[#This Row],[Store_ID]],Stores!$A:$A,Stores!$B:$B,"Unknown")</f>
        <v>TrendMart Thoothukudi Mall Kiosk</v>
      </c>
      <c r="AD147" t="str">
        <f>_xlfn.XLOOKUP(tblSales[[#This Row],[Store_ID]],Stores!$A:$A,Stores!$E:$E,"Unknown")</f>
        <v>South Zone 1</v>
      </c>
      <c r="AE147" t="str">
        <f>_xlfn.XLOOKUP(tblSales[[#This Row],[Customer_ID]],Customers!$A:$A,Customers!$B:$B,"Unknown")</f>
        <v>Gopal Prasad</v>
      </c>
      <c r="AF147" t="str">
        <f>_xlfn.XLOOKUP(tblSales[[#This Row],[Customer_ID]],Customers!$A:$A,Customers!$J:$J,"Unknown")</f>
        <v>Regular</v>
      </c>
      <c r="AG147" t="str">
        <f>_xlfn.XLOOKUP(tblSales[[#This Row],[Employee_ID]],Employees!$A:$A,Employees!$B:$B,"Unknown")</f>
        <v>Rani Mishra</v>
      </c>
      <c r="AH147">
        <f>IF(MONTH(tblSales[[#This Row],[Invoice Date]])&gt;=4,MONTH(tblSales[[#This Row],[Invoice Date]]),MONTH(tblSales[[#This Row],[Invoice Date]])+12)</f>
        <v>4</v>
      </c>
      <c r="AI147" s="8">
        <f>DATE(YEAR(tblSales[[#This Row],[Invoice Date]]),MONTH(tblSales[[#This Row],[Invoice Date]]),1)</f>
        <v>45383</v>
      </c>
      <c r="AJ147" t="str">
        <f>_xlfn.XLOOKUP(tblSales[[#This Row],[Product_ID]],Products!$A:$A,Products!$B:$B,"Unknown")</f>
        <v>Mufti Chronograph Grey</v>
      </c>
      <c r="AK147" s="9">
        <f>IFERROR(tblSales[[#This Row],[Profit]]/tblSales[[#This Row],[Sales Amount]],0)</f>
        <v>0.30774075381854754</v>
      </c>
      <c r="AL147" t="str">
        <f>IF(tblSales[[#This Row],[Discount %]]&lt;=5,"0-5%",
IF(tblSales[[#This Row],[Discount %]]&lt;=10,"5-10%",
IF(tblSales[[#This Row],[Discount %]]&lt;=15,"10-15%",
IF(tblSales[[#This Row],[Discount %]]&lt;=20,"15-20%","20%+"))))</f>
        <v>0-5%</v>
      </c>
    </row>
    <row r="148" spans="1:38">
      <c r="A148" s="2" t="s">
        <v>730</v>
      </c>
      <c r="B148" s="11">
        <v>45529</v>
      </c>
      <c r="C148" s="2" t="s">
        <v>332</v>
      </c>
      <c r="D148" s="2" t="s">
        <v>248</v>
      </c>
      <c r="E148" s="2" t="s">
        <v>404</v>
      </c>
      <c r="F148" s="2" t="s">
        <v>405</v>
      </c>
      <c r="G148" s="2">
        <v>1</v>
      </c>
      <c r="H148" s="2">
        <v>1289.8499999999999</v>
      </c>
      <c r="I148" s="2">
        <v>30</v>
      </c>
      <c r="J148" s="2">
        <v>386.95</v>
      </c>
      <c r="K148" s="2">
        <v>12</v>
      </c>
      <c r="L148" s="2">
        <v>108.35</v>
      </c>
      <c r="M148" s="2">
        <v>1011.25</v>
      </c>
      <c r="N148" s="2">
        <v>755.06</v>
      </c>
      <c r="O148" s="2">
        <f t="shared" si="6"/>
        <v>147.84000000000006</v>
      </c>
      <c r="P148" s="2" t="s">
        <v>31</v>
      </c>
      <c r="Q148" s="2" t="str">
        <f t="shared" si="4"/>
        <v>Net Banking</v>
      </c>
      <c r="R148" s="2" t="s">
        <v>20</v>
      </c>
      <c r="S148" s="2" t="s">
        <v>56</v>
      </c>
      <c r="T148" s="2" t="s">
        <v>731</v>
      </c>
      <c r="U148" s="2" t="s">
        <v>60</v>
      </c>
      <c r="V148" t="str">
        <f>TEXT(tblSales[[#This Row],[Invoice Date]],"mmm")</f>
        <v>Aug</v>
      </c>
      <c r="W148">
        <f>MONTH(tblSales[[#This Row],[Invoice Date]])</f>
        <v>8</v>
      </c>
      <c r="X148">
        <f>YEAR(tblSales[[#This Row],[Invoice Date]])</f>
        <v>2024</v>
      </c>
      <c r="Y148" t="str">
        <f>TEXT(tblSales[[#This Row],[Invoice Date]],"mmm-yyyy")</f>
        <v>Aug-2024</v>
      </c>
      <c r="Z148" t="str">
        <f>_xlfn.XLOOKUP(tblSales[[#This Row],[Product_ID]],Products!$A:$A,Products!$C:$C,"Women Dresses")</f>
        <v>Winter Wear</v>
      </c>
      <c r="AA148" t="str">
        <f>_xlfn.XLOOKUP(tblSales[[#This Row],[Product_ID]],Products!$A:$A,Products!$D:$D,"Unknown")</f>
        <v>Jacket</v>
      </c>
      <c r="AB148" t="str">
        <f>_xlfn.XLOOKUP(tblSales[[#This Row],[Product_ID]],Products!$A:$A,Products!$E:$E,"Unknown")</f>
        <v>Fastrack</v>
      </c>
      <c r="AC148" t="str">
        <f>_xlfn.XLOOKUP(tblSales[[#This Row],[Store_ID]],Stores!$A:$A,Stores!$B:$B,"Unknown")</f>
        <v>TrendMart Visakhapatnam High Street</v>
      </c>
      <c r="AD148" t="str">
        <f>_xlfn.XLOOKUP(tblSales[[#This Row],[Store_ID]],Stores!$A:$A,Stores!$E:$E,"Unknown")</f>
        <v>South Zone 3</v>
      </c>
      <c r="AE148" t="str">
        <f>_xlfn.XLOOKUP(tblSales[[#This Row],[Customer_ID]],Customers!$A:$A,Customers!$B:$B,"Unknown")</f>
        <v>Swathi Bhat</v>
      </c>
      <c r="AF148" t="str">
        <f>_xlfn.XLOOKUP(tblSales[[#This Row],[Customer_ID]],Customers!$A:$A,Customers!$J:$J,"Unknown")</f>
        <v>Regular</v>
      </c>
      <c r="AG148" t="str">
        <f>_xlfn.XLOOKUP(tblSales[[#This Row],[Employee_ID]],Employees!$A:$A,Employees!$B:$B,"Unknown")</f>
        <v>Chitra Bhat</v>
      </c>
      <c r="AH148">
        <f>IF(MONTH(tblSales[[#This Row],[Invoice Date]])&gt;=4,MONTH(tblSales[[#This Row],[Invoice Date]]),MONTH(tblSales[[#This Row],[Invoice Date]])+12)</f>
        <v>8</v>
      </c>
      <c r="AI148" s="8">
        <f>DATE(YEAR(tblSales[[#This Row],[Invoice Date]]),MONTH(tblSales[[#This Row],[Invoice Date]]),1)</f>
        <v>45505</v>
      </c>
      <c r="AJ148" t="str">
        <f>_xlfn.XLOOKUP(tblSales[[#This Row],[Product_ID]],Products!$A:$A,Products!$B:$B,"Unknown")</f>
        <v>Fastrack Jacket Orange</v>
      </c>
      <c r="AK148" s="9">
        <f>IFERROR(tblSales[[#This Row],[Profit]]/tblSales[[#This Row],[Sales Amount]],0)</f>
        <v>0.14619530284301613</v>
      </c>
      <c r="AL148" t="str">
        <f>IF(tblSales[[#This Row],[Discount %]]&lt;=5,"0-5%",
IF(tblSales[[#This Row],[Discount %]]&lt;=10,"5-10%",
IF(tblSales[[#This Row],[Discount %]]&lt;=15,"10-15%",
IF(tblSales[[#This Row],[Discount %]]&lt;=20,"15-20%","20%+"))))</f>
        <v>20%+</v>
      </c>
    </row>
    <row r="149" spans="1:38">
      <c r="A149" s="2" t="s">
        <v>732</v>
      </c>
      <c r="B149" s="11">
        <v>45517</v>
      </c>
      <c r="C149" s="2" t="s">
        <v>733</v>
      </c>
      <c r="D149" s="2" t="s">
        <v>703</v>
      </c>
      <c r="E149" s="2" t="s">
        <v>150</v>
      </c>
      <c r="F149" s="2" t="s">
        <v>92</v>
      </c>
      <c r="G149" s="2">
        <v>1</v>
      </c>
      <c r="H149" s="2">
        <v>754.03</v>
      </c>
      <c r="I149" s="2">
        <v>25</v>
      </c>
      <c r="J149" s="2">
        <v>188.51</v>
      </c>
      <c r="K149" s="2">
        <v>5</v>
      </c>
      <c r="L149" s="2">
        <v>28.28</v>
      </c>
      <c r="M149" s="2">
        <v>593.79999999999995</v>
      </c>
      <c r="N149" s="2">
        <v>522.38</v>
      </c>
      <c r="O149" s="2">
        <f t="shared" si="6"/>
        <v>43.139999999999958</v>
      </c>
      <c r="P149" s="2" t="s">
        <v>28</v>
      </c>
      <c r="Q149" s="2" t="str">
        <f t="shared" si="4"/>
        <v>Credit Card</v>
      </c>
      <c r="R149" s="2" t="s">
        <v>21</v>
      </c>
      <c r="S149" s="2" t="s">
        <v>56</v>
      </c>
      <c r="T149" s="2" t="s">
        <v>734</v>
      </c>
      <c r="U149" s="2" t="s">
        <v>59</v>
      </c>
      <c r="V149" t="str">
        <f>TEXT(tblSales[[#This Row],[Invoice Date]],"mmm")</f>
        <v>Aug</v>
      </c>
      <c r="W149">
        <f>MONTH(tblSales[[#This Row],[Invoice Date]])</f>
        <v>8</v>
      </c>
      <c r="X149">
        <f>YEAR(tblSales[[#This Row],[Invoice Date]])</f>
        <v>2024</v>
      </c>
      <c r="Y149" t="str">
        <f>TEXT(tblSales[[#This Row],[Invoice Date]],"mmm-yyyy")</f>
        <v>Aug-2024</v>
      </c>
      <c r="Z149" t="str">
        <f>_xlfn.XLOOKUP(tblSales[[#This Row],[Product_ID]],Products!$A:$A,Products!$C:$C,"Women Dresses")</f>
        <v>Women Tops</v>
      </c>
      <c r="AA149" t="str">
        <f>_xlfn.XLOOKUP(tblSales[[#This Row],[Product_ID]],Products!$A:$A,Products!$D:$D,"Unknown")</f>
        <v>Crop Top</v>
      </c>
      <c r="AB149" t="str">
        <f>_xlfn.XLOOKUP(tblSales[[#This Row],[Product_ID]],Products!$A:$A,Products!$E:$E,"Unknown")</f>
        <v>Peter England</v>
      </c>
      <c r="AC149" t="str">
        <f>_xlfn.XLOOKUP(tblSales[[#This Row],[Store_ID]],Stores!$A:$A,Stores!$B:$B,"Unknown")</f>
        <v>TrendMart Kalaburagi Mall Kiosk</v>
      </c>
      <c r="AD149" t="str">
        <f>_xlfn.XLOOKUP(tblSales[[#This Row],[Store_ID]],Stores!$A:$A,Stores!$E:$E,"Unknown")</f>
        <v>South Zone 2</v>
      </c>
      <c r="AE149" t="str">
        <f>_xlfn.XLOOKUP(tblSales[[#This Row],[Customer_ID]],Customers!$A:$A,Customers!$B:$B,"Unknown")</f>
        <v>Karunakaran Yadav</v>
      </c>
      <c r="AF149" t="str">
        <f>_xlfn.XLOOKUP(tblSales[[#This Row],[Customer_ID]],Customers!$A:$A,Customers!$J:$J,"Unknown")</f>
        <v>Regular</v>
      </c>
      <c r="AG149" t="str">
        <f>_xlfn.XLOOKUP(tblSales[[#This Row],[Employee_ID]],Employees!$A:$A,Employees!$B:$B,"Unknown")</f>
        <v>Manoj Ramachandran</v>
      </c>
      <c r="AH149">
        <f>IF(MONTH(tblSales[[#This Row],[Invoice Date]])&gt;=4,MONTH(tblSales[[#This Row],[Invoice Date]]),MONTH(tblSales[[#This Row],[Invoice Date]])+12)</f>
        <v>8</v>
      </c>
      <c r="AI149" s="8">
        <f>DATE(YEAR(tblSales[[#This Row],[Invoice Date]]),MONTH(tblSales[[#This Row],[Invoice Date]]),1)</f>
        <v>45505</v>
      </c>
      <c r="AJ149" t="str">
        <f>_xlfn.XLOOKUP(tblSales[[#This Row],[Product_ID]],Products!$A:$A,Products!$B:$B,"Unknown")</f>
        <v>Peter England Crop Top Green</v>
      </c>
      <c r="AK149" s="9">
        <f>IFERROR(tblSales[[#This Row],[Profit]]/tblSales[[#This Row],[Sales Amount]],0)</f>
        <v>7.2650724149545237E-2</v>
      </c>
      <c r="AL149" t="str">
        <f>IF(tblSales[[#This Row],[Discount %]]&lt;=5,"0-5%",
IF(tblSales[[#This Row],[Discount %]]&lt;=10,"5-10%",
IF(tblSales[[#This Row],[Discount %]]&lt;=15,"10-15%",
IF(tblSales[[#This Row],[Discount %]]&lt;=20,"15-20%","20%+"))))</f>
        <v>20%+</v>
      </c>
    </row>
    <row r="150" spans="1:38">
      <c r="A150" s="2" t="s">
        <v>735</v>
      </c>
      <c r="B150" s="11">
        <v>45636</v>
      </c>
      <c r="C150" s="2" t="s">
        <v>736</v>
      </c>
      <c r="D150" s="2" t="s">
        <v>367</v>
      </c>
      <c r="E150" s="2" t="s">
        <v>615</v>
      </c>
      <c r="F150" s="2" t="s">
        <v>199</v>
      </c>
      <c r="G150" s="2">
        <v>1</v>
      </c>
      <c r="H150" s="2">
        <v>324.55</v>
      </c>
      <c r="I150" s="2">
        <v>15</v>
      </c>
      <c r="J150" s="2">
        <v>48.68</v>
      </c>
      <c r="K150" s="2">
        <v>5</v>
      </c>
      <c r="L150" s="2">
        <v>13.79</v>
      </c>
      <c r="M150" s="2">
        <v>289.66000000000003</v>
      </c>
      <c r="N150" s="2">
        <v>254.15</v>
      </c>
      <c r="O150" s="2">
        <f t="shared" si="6"/>
        <v>21.72000000000002</v>
      </c>
      <c r="P150" s="2" t="s">
        <v>32</v>
      </c>
      <c r="Q150" s="2" t="str">
        <f t="shared" si="4"/>
        <v>UPI</v>
      </c>
      <c r="R150" s="2" t="s">
        <v>20</v>
      </c>
      <c r="S150" s="2" t="s">
        <v>57</v>
      </c>
      <c r="T150" s="2" t="s">
        <v>737</v>
      </c>
      <c r="U150" s="2" t="s">
        <v>59</v>
      </c>
      <c r="V150" t="str">
        <f>TEXT(tblSales[[#This Row],[Invoice Date]],"mmm")</f>
        <v>Dec</v>
      </c>
      <c r="W150">
        <f>MONTH(tblSales[[#This Row],[Invoice Date]])</f>
        <v>12</v>
      </c>
      <c r="X150">
        <f>YEAR(tblSales[[#This Row],[Invoice Date]])</f>
        <v>2024</v>
      </c>
      <c r="Y150" t="str">
        <f>TEXT(tblSales[[#This Row],[Invoice Date]],"mmm-yyyy")</f>
        <v>Dec-2024</v>
      </c>
      <c r="Z150" t="str">
        <f>_xlfn.XLOOKUP(tblSales[[#This Row],[Product_ID]],Products!$A:$A,Products!$C:$C,"Women Dresses")</f>
        <v>Belts</v>
      </c>
      <c r="AA150" t="str">
        <f>_xlfn.XLOOKUP(tblSales[[#This Row],[Product_ID]],Products!$A:$A,Products!$D:$D,"Unknown")</f>
        <v>Leather Belt</v>
      </c>
      <c r="AB150" t="str">
        <f>_xlfn.XLOOKUP(tblSales[[#This Row],[Product_ID]],Products!$A:$A,Products!$E:$E,"Unknown")</f>
        <v>Raymond</v>
      </c>
      <c r="AC150" t="str">
        <f>_xlfn.XLOOKUP(tblSales[[#This Row],[Store_ID]],Stores!$A:$A,Stores!$B:$B,"Unknown")</f>
        <v>TrendMart Hyderabad Mall Kiosk</v>
      </c>
      <c r="AD150" t="str">
        <f>_xlfn.XLOOKUP(tblSales[[#This Row],[Store_ID]],Stores!$A:$A,Stores!$E:$E,"Unknown")</f>
        <v>South Zone 2</v>
      </c>
      <c r="AE150" t="str">
        <f>_xlfn.XLOOKUP(tblSales[[#This Row],[Customer_ID]],Customers!$A:$A,Customers!$B:$B,"Unknown")</f>
        <v>Ramesh Singh</v>
      </c>
      <c r="AF150" t="str">
        <f>_xlfn.XLOOKUP(tblSales[[#This Row],[Customer_ID]],Customers!$A:$A,Customers!$J:$J,"Unknown")</f>
        <v>Silver</v>
      </c>
      <c r="AG150" t="str">
        <f>_xlfn.XLOOKUP(tblSales[[#This Row],[Employee_ID]],Employees!$A:$A,Employees!$B:$B,"Unknown")</f>
        <v>Anusuya Subramaniam</v>
      </c>
      <c r="AH150">
        <f>IF(MONTH(tblSales[[#This Row],[Invoice Date]])&gt;=4,MONTH(tblSales[[#This Row],[Invoice Date]]),MONTH(tblSales[[#This Row],[Invoice Date]])+12)</f>
        <v>12</v>
      </c>
      <c r="AI150" s="8">
        <f>DATE(YEAR(tblSales[[#This Row],[Invoice Date]]),MONTH(tblSales[[#This Row],[Invoice Date]]),1)</f>
        <v>45627</v>
      </c>
      <c r="AJ150" t="str">
        <f>_xlfn.XLOOKUP(tblSales[[#This Row],[Product_ID]],Products!$A:$A,Products!$B:$B,"Unknown")</f>
        <v>Raymond Leather Belt White</v>
      </c>
      <c r="AK150" s="9">
        <f>IFERROR(tblSales[[#This Row],[Profit]]/tblSales[[#This Row],[Sales Amount]],0)</f>
        <v>7.4984464544638599E-2</v>
      </c>
      <c r="AL150" t="str">
        <f>IF(tblSales[[#This Row],[Discount %]]&lt;=5,"0-5%",
IF(tblSales[[#This Row],[Discount %]]&lt;=10,"5-10%",
IF(tblSales[[#This Row],[Discount %]]&lt;=15,"10-15%",
IF(tblSales[[#This Row],[Discount %]]&lt;=20,"15-20%","20%+"))))</f>
        <v>10-15%</v>
      </c>
    </row>
    <row r="151" spans="1:38">
      <c r="A151" s="2" t="s">
        <v>738</v>
      </c>
      <c r="B151" s="11">
        <v>45384</v>
      </c>
      <c r="C151" s="2" t="s">
        <v>739</v>
      </c>
      <c r="D151" s="2" t="s">
        <v>740</v>
      </c>
      <c r="E151" s="2" t="s">
        <v>314</v>
      </c>
      <c r="F151" s="2" t="s">
        <v>475</v>
      </c>
      <c r="G151" s="2">
        <v>2</v>
      </c>
      <c r="H151" s="2">
        <v>1150.4000000000001</v>
      </c>
      <c r="I151" s="2">
        <v>20</v>
      </c>
      <c r="J151" s="2">
        <v>460.16</v>
      </c>
      <c r="K151" s="2">
        <v>12</v>
      </c>
      <c r="L151" s="2">
        <v>220.88</v>
      </c>
      <c r="M151" s="2">
        <v>2061.52</v>
      </c>
      <c r="N151" s="2">
        <v>1474.7</v>
      </c>
      <c r="O151" s="2">
        <f t="shared" si="6"/>
        <v>365.93999999999994</v>
      </c>
      <c r="P151" s="2" t="s">
        <v>28</v>
      </c>
      <c r="Q151" s="2" t="str">
        <f t="shared" si="4"/>
        <v>Credit Card</v>
      </c>
      <c r="R151" s="2" t="s">
        <v>20</v>
      </c>
      <c r="S151" s="2" t="s">
        <v>56</v>
      </c>
      <c r="T151" s="2" t="s">
        <v>445</v>
      </c>
      <c r="U151" s="2" t="s">
        <v>59</v>
      </c>
      <c r="V151" t="str">
        <f>TEXT(tblSales[[#This Row],[Invoice Date]],"mmm")</f>
        <v>Apr</v>
      </c>
      <c r="W151">
        <f>MONTH(tblSales[[#This Row],[Invoice Date]])</f>
        <v>4</v>
      </c>
      <c r="X151">
        <f>YEAR(tblSales[[#This Row],[Invoice Date]])</f>
        <v>2024</v>
      </c>
      <c r="Y151" t="str">
        <f>TEXT(tblSales[[#This Row],[Invoice Date]],"mmm-yyyy")</f>
        <v>Apr-2024</v>
      </c>
      <c r="Z151" t="str">
        <f>_xlfn.XLOOKUP(tblSales[[#This Row],[Product_ID]],Products!$A:$A,Products!$C:$C,"Women Dresses")</f>
        <v>Belts</v>
      </c>
      <c r="AA151" t="str">
        <f>_xlfn.XLOOKUP(tblSales[[#This Row],[Product_ID]],Products!$A:$A,Products!$D:$D,"Unknown")</f>
        <v>Formal Belt</v>
      </c>
      <c r="AB151" t="str">
        <f>_xlfn.XLOOKUP(tblSales[[#This Row],[Product_ID]],Products!$A:$A,Products!$E:$E,"Unknown")</f>
        <v>Wrangler</v>
      </c>
      <c r="AC151" t="str">
        <f>_xlfn.XLOOKUP(tblSales[[#This Row],[Store_ID]],Stores!$A:$A,Stores!$B:$B,"Unknown")</f>
        <v>TrendMart Thiruvananthapuram Standard</v>
      </c>
      <c r="AD151" t="str">
        <f>_xlfn.XLOOKUP(tblSales[[#This Row],[Store_ID]],Stores!$A:$A,Stores!$E:$E,"Unknown")</f>
        <v>South Zone 1</v>
      </c>
      <c r="AE151" t="str">
        <f>_xlfn.XLOOKUP(tblSales[[#This Row],[Customer_ID]],Customers!$A:$A,Customers!$B:$B,"Unknown")</f>
        <v>Manikandan Gupta</v>
      </c>
      <c r="AF151" t="str">
        <f>_xlfn.XLOOKUP(tblSales[[#This Row],[Customer_ID]],Customers!$A:$A,Customers!$J:$J,"Unknown")</f>
        <v>Regular</v>
      </c>
      <c r="AG151" t="str">
        <f>_xlfn.XLOOKUP(tblSales[[#This Row],[Employee_ID]],Employees!$A:$A,Employees!$B:$B,"Unknown")</f>
        <v>Arjun Krishnan</v>
      </c>
      <c r="AH151">
        <f>IF(MONTH(tblSales[[#This Row],[Invoice Date]])&gt;=4,MONTH(tblSales[[#This Row],[Invoice Date]]),MONTH(tblSales[[#This Row],[Invoice Date]])+12)</f>
        <v>4</v>
      </c>
      <c r="AI151" s="8">
        <f>DATE(YEAR(tblSales[[#This Row],[Invoice Date]]),MONTH(tblSales[[#This Row],[Invoice Date]]),1)</f>
        <v>45383</v>
      </c>
      <c r="AJ151" t="str">
        <f>_xlfn.XLOOKUP(tblSales[[#This Row],[Product_ID]],Products!$A:$A,Products!$B:$B,"Unknown")</f>
        <v>Wrangler Formal Belt Brown</v>
      </c>
      <c r="AK151" s="9">
        <f>IFERROR(tblSales[[#This Row],[Profit]]/tblSales[[#This Row],[Sales Amount]],0)</f>
        <v>0.17750979859521127</v>
      </c>
      <c r="AL151" t="str">
        <f>IF(tblSales[[#This Row],[Discount %]]&lt;=5,"0-5%",
IF(tblSales[[#This Row],[Discount %]]&lt;=10,"5-10%",
IF(tblSales[[#This Row],[Discount %]]&lt;=15,"10-15%",
IF(tblSales[[#This Row],[Discount %]]&lt;=20,"15-20%","20%+"))))</f>
        <v>15-20%</v>
      </c>
    </row>
    <row r="152" spans="1:38">
      <c r="A152" s="2" t="s">
        <v>741</v>
      </c>
      <c r="B152" s="11">
        <v>45655</v>
      </c>
      <c r="C152" s="2" t="s">
        <v>742</v>
      </c>
      <c r="D152" s="2" t="s">
        <v>474</v>
      </c>
      <c r="E152" s="2" t="s">
        <v>688</v>
      </c>
      <c r="F152" s="2" t="s">
        <v>540</v>
      </c>
      <c r="G152" s="2">
        <v>2</v>
      </c>
      <c r="H152" s="2">
        <v>3566.32</v>
      </c>
      <c r="I152" s="2">
        <v>0</v>
      </c>
      <c r="J152" s="2">
        <v>0</v>
      </c>
      <c r="K152" s="2">
        <v>12</v>
      </c>
      <c r="L152" s="2">
        <v>855.92</v>
      </c>
      <c r="M152" s="2">
        <v>7988.56</v>
      </c>
      <c r="N152" s="2">
        <v>4068.02</v>
      </c>
      <c r="O152" s="2">
        <f t="shared" si="6"/>
        <v>3064.6200000000003</v>
      </c>
      <c r="P152" s="2" t="s">
        <v>28</v>
      </c>
      <c r="Q152" s="2" t="str">
        <f t="shared" si="4"/>
        <v>Credit Card</v>
      </c>
      <c r="R152" s="2" t="s">
        <v>20</v>
      </c>
      <c r="S152" s="2" t="s">
        <v>57</v>
      </c>
      <c r="T152" s="2" t="s">
        <v>743</v>
      </c>
      <c r="U152" s="2" t="s">
        <v>60</v>
      </c>
      <c r="V152" t="str">
        <f>TEXT(tblSales[[#This Row],[Invoice Date]],"mmm")</f>
        <v>Dec</v>
      </c>
      <c r="W152">
        <f>MONTH(tblSales[[#This Row],[Invoice Date]])</f>
        <v>12</v>
      </c>
      <c r="X152">
        <f>YEAR(tblSales[[#This Row],[Invoice Date]])</f>
        <v>2024</v>
      </c>
      <c r="Y152" t="str">
        <f>TEXT(tblSales[[#This Row],[Invoice Date]],"mmm-yyyy")</f>
        <v>Dec-2024</v>
      </c>
      <c r="Z152" t="str">
        <f>_xlfn.XLOOKUP(tblSales[[#This Row],[Product_ID]],Products!$A:$A,Products!$C:$C,"Women Dresses")</f>
        <v>Handbags</v>
      </c>
      <c r="AA152" t="str">
        <f>_xlfn.XLOOKUP(tblSales[[#This Row],[Product_ID]],Products!$A:$A,Products!$D:$D,"Unknown")</f>
        <v>Sling Bag</v>
      </c>
      <c r="AB152" t="str">
        <f>_xlfn.XLOOKUP(tblSales[[#This Row],[Product_ID]],Products!$A:$A,Products!$E:$E,"Unknown")</f>
        <v>GRT Jewellers</v>
      </c>
      <c r="AC152" t="str">
        <f>_xlfn.XLOOKUP(tblSales[[#This Row],[Store_ID]],Stores!$A:$A,Stores!$B:$B,"Unknown")</f>
        <v>TrendMart Nellore Mall Kiosk</v>
      </c>
      <c r="AD152" t="str">
        <f>_xlfn.XLOOKUP(tblSales[[#This Row],[Store_ID]],Stores!$A:$A,Stores!$E:$E,"Unknown")</f>
        <v>South Zone 3</v>
      </c>
      <c r="AE152" t="str">
        <f>_xlfn.XLOOKUP(tblSales[[#This Row],[Customer_ID]],Customers!$A:$A,Customers!$B:$B,"Unknown")</f>
        <v>Lakshmi Nair</v>
      </c>
      <c r="AF152" t="str">
        <f>_xlfn.XLOOKUP(tblSales[[#This Row],[Customer_ID]],Customers!$A:$A,Customers!$J:$J,"Unknown")</f>
        <v>Regular</v>
      </c>
      <c r="AG152" t="str">
        <f>_xlfn.XLOOKUP(tblSales[[#This Row],[Employee_ID]],Employees!$A:$A,Employees!$B:$B,"Unknown")</f>
        <v>Swathi Achari</v>
      </c>
      <c r="AH152">
        <f>IF(MONTH(tblSales[[#This Row],[Invoice Date]])&gt;=4,MONTH(tblSales[[#This Row],[Invoice Date]]),MONTH(tblSales[[#This Row],[Invoice Date]])+12)</f>
        <v>12</v>
      </c>
      <c r="AI152" s="8">
        <f>DATE(YEAR(tblSales[[#This Row],[Invoice Date]]),MONTH(tblSales[[#This Row],[Invoice Date]]),1)</f>
        <v>45627</v>
      </c>
      <c r="AJ152" t="str">
        <f>_xlfn.XLOOKUP(tblSales[[#This Row],[Product_ID]],Products!$A:$A,Products!$B:$B,"Unknown")</f>
        <v>GRT Jewellers Sling Bag Olive</v>
      </c>
      <c r="AK152" s="9">
        <f>IFERROR(tblSales[[#This Row],[Profit]]/tblSales[[#This Row],[Sales Amount]],0)</f>
        <v>0.38362608530198183</v>
      </c>
      <c r="AL152" t="str">
        <f>IF(tblSales[[#This Row],[Discount %]]&lt;=5,"0-5%",
IF(tblSales[[#This Row],[Discount %]]&lt;=10,"5-10%",
IF(tblSales[[#This Row],[Discount %]]&lt;=15,"10-15%",
IF(tblSales[[#This Row],[Discount %]]&lt;=20,"15-20%","20%+"))))</f>
        <v>0-5%</v>
      </c>
    </row>
    <row r="153" spans="1:38">
      <c r="A153" s="2" t="s">
        <v>744</v>
      </c>
      <c r="B153" s="11">
        <v>45467</v>
      </c>
      <c r="C153" s="2" t="s">
        <v>745</v>
      </c>
      <c r="D153" s="2" t="s">
        <v>614</v>
      </c>
      <c r="E153" s="2" t="s">
        <v>746</v>
      </c>
      <c r="F153" s="2" t="s">
        <v>493</v>
      </c>
      <c r="G153" s="2">
        <v>1</v>
      </c>
      <c r="H153" s="2">
        <v>1908.46</v>
      </c>
      <c r="I153" s="2">
        <v>5</v>
      </c>
      <c r="J153" s="2">
        <v>95.42</v>
      </c>
      <c r="K153" s="2">
        <v>12</v>
      </c>
      <c r="L153" s="2">
        <v>217.56</v>
      </c>
      <c r="M153" s="2">
        <v>2030.6</v>
      </c>
      <c r="N153" s="2">
        <v>1378.38</v>
      </c>
      <c r="O153" s="2">
        <f t="shared" si="6"/>
        <v>434.6599999999998</v>
      </c>
      <c r="P153" s="2" t="s">
        <v>27</v>
      </c>
      <c r="Q153" s="2" t="str">
        <f t="shared" si="4"/>
        <v>Cash</v>
      </c>
      <c r="R153" s="2" t="s">
        <v>21</v>
      </c>
      <c r="S153" s="2" t="s">
        <v>56</v>
      </c>
      <c r="T153" s="2" t="s">
        <v>547</v>
      </c>
      <c r="U153" s="2" t="s">
        <v>59</v>
      </c>
      <c r="V153" t="str">
        <f>TEXT(tblSales[[#This Row],[Invoice Date]],"mmm")</f>
        <v>Jun</v>
      </c>
      <c r="W153">
        <f>MONTH(tblSales[[#This Row],[Invoice Date]])</f>
        <v>6</v>
      </c>
      <c r="X153">
        <f>YEAR(tblSales[[#This Row],[Invoice Date]])</f>
        <v>2024</v>
      </c>
      <c r="Y153" t="str">
        <f>TEXT(tblSales[[#This Row],[Invoice Date]],"mmm-yyyy")</f>
        <v>Jun-2024</v>
      </c>
      <c r="Z153" t="str">
        <f>_xlfn.XLOOKUP(tblSales[[#This Row],[Product_ID]],Products!$A:$A,Products!$C:$C,"Women Dresses")</f>
        <v>Women Sarees</v>
      </c>
      <c r="AA153" t="str">
        <f>_xlfn.XLOOKUP(tblSales[[#This Row],[Product_ID]],Products!$A:$A,Products!$D:$D,"Unknown")</f>
        <v>Georgette Saree</v>
      </c>
      <c r="AB153" t="str">
        <f>_xlfn.XLOOKUP(tblSales[[#This Row],[Product_ID]],Products!$A:$A,Products!$E:$E,"Unknown")</f>
        <v>Reebok</v>
      </c>
      <c r="AC153" t="str">
        <f>_xlfn.XLOOKUP(tblSales[[#This Row],[Store_ID]],Stores!$A:$A,Stores!$B:$B,"Unknown")</f>
        <v>TrendMart Guntur Standard</v>
      </c>
      <c r="AD153" t="str">
        <f>_xlfn.XLOOKUP(tblSales[[#This Row],[Store_ID]],Stores!$A:$A,Stores!$E:$E,"Unknown")</f>
        <v>South Zone 3</v>
      </c>
      <c r="AE153" t="str">
        <f>_xlfn.XLOOKUP(tblSales[[#This Row],[Customer_ID]],Customers!$A:$A,Customers!$B:$B,"Unknown")</f>
        <v>Dinesh Chandran</v>
      </c>
      <c r="AF153" t="str">
        <f>_xlfn.XLOOKUP(tblSales[[#This Row],[Customer_ID]],Customers!$A:$A,Customers!$J:$J,"Unknown")</f>
        <v>Platinum</v>
      </c>
      <c r="AG153" t="str">
        <f>_xlfn.XLOOKUP(tblSales[[#This Row],[Employee_ID]],Employees!$A:$A,Employees!$B:$B,"Unknown")</f>
        <v>Gopal Prasad</v>
      </c>
      <c r="AH153">
        <f>IF(MONTH(tblSales[[#This Row],[Invoice Date]])&gt;=4,MONTH(tblSales[[#This Row],[Invoice Date]]),MONTH(tblSales[[#This Row],[Invoice Date]])+12)</f>
        <v>6</v>
      </c>
      <c r="AI153" s="8">
        <f>DATE(YEAR(tblSales[[#This Row],[Invoice Date]]),MONTH(tblSales[[#This Row],[Invoice Date]]),1)</f>
        <v>45444</v>
      </c>
      <c r="AJ153" t="str">
        <f>_xlfn.XLOOKUP(tblSales[[#This Row],[Product_ID]],Products!$A:$A,Products!$B:$B,"Unknown")</f>
        <v>Reebok Georgette Saree Charcoal</v>
      </c>
      <c r="AK153" s="9">
        <f>IFERROR(tblSales[[#This Row],[Profit]]/tblSales[[#This Row],[Sales Amount]],0)</f>
        <v>0.21405495912538158</v>
      </c>
      <c r="AL153" t="str">
        <f>IF(tblSales[[#This Row],[Discount %]]&lt;=5,"0-5%",
IF(tblSales[[#This Row],[Discount %]]&lt;=10,"5-10%",
IF(tblSales[[#This Row],[Discount %]]&lt;=15,"10-15%",
IF(tblSales[[#This Row],[Discount %]]&lt;=20,"15-20%","20%+"))))</f>
        <v>0-5%</v>
      </c>
    </row>
    <row r="154" spans="1:38">
      <c r="A154" s="2" t="s">
        <v>747</v>
      </c>
      <c r="B154" s="11">
        <v>45577</v>
      </c>
      <c r="C154" s="2" t="s">
        <v>748</v>
      </c>
      <c r="D154" s="2" t="s">
        <v>749</v>
      </c>
      <c r="E154" s="2" t="s">
        <v>467</v>
      </c>
      <c r="F154" s="2" t="s">
        <v>493</v>
      </c>
      <c r="G154" s="2">
        <v>2</v>
      </c>
      <c r="H154" s="2">
        <v>610.54999999999995</v>
      </c>
      <c r="I154" s="2">
        <v>15</v>
      </c>
      <c r="J154" s="2">
        <v>183.16</v>
      </c>
      <c r="K154" s="2">
        <v>5</v>
      </c>
      <c r="L154" s="2">
        <v>51.9</v>
      </c>
      <c r="M154" s="2">
        <v>1089.8399999999999</v>
      </c>
      <c r="N154" s="2">
        <v>849.52</v>
      </c>
      <c r="O154" s="2">
        <f t="shared" si="6"/>
        <v>188.41999999999993</v>
      </c>
      <c r="P154" s="2" t="s">
        <v>32</v>
      </c>
      <c r="Q154" s="2" t="str">
        <f t="shared" si="4"/>
        <v>UPI</v>
      </c>
      <c r="R154" s="2" t="s">
        <v>20</v>
      </c>
      <c r="S154" s="2" t="s">
        <v>56</v>
      </c>
      <c r="T154" s="2" t="s">
        <v>750</v>
      </c>
      <c r="U154" s="2" t="s">
        <v>60</v>
      </c>
      <c r="V154" t="str">
        <f>TEXT(tblSales[[#This Row],[Invoice Date]],"mmm")</f>
        <v>Oct</v>
      </c>
      <c r="W154">
        <f>MONTH(tblSales[[#This Row],[Invoice Date]])</f>
        <v>10</v>
      </c>
      <c r="X154">
        <f>YEAR(tblSales[[#This Row],[Invoice Date]])</f>
        <v>2024</v>
      </c>
      <c r="Y154" t="str">
        <f>TEXT(tblSales[[#This Row],[Invoice Date]],"mmm-yyyy")</f>
        <v>Oct-2024</v>
      </c>
      <c r="Z154" t="str">
        <f>_xlfn.XLOOKUP(tblSales[[#This Row],[Product_ID]],Products!$A:$A,Products!$C:$C,"Women Dresses")</f>
        <v>Kids Wear</v>
      </c>
      <c r="AA154" t="str">
        <f>_xlfn.XLOOKUP(tblSales[[#This Row],[Product_ID]],Products!$A:$A,Products!$D:$D,"Unknown")</f>
        <v>Girls Frock</v>
      </c>
      <c r="AB154" t="str">
        <f>_xlfn.XLOOKUP(tblSales[[#This Row],[Product_ID]],Products!$A:$A,Products!$E:$E,"Unknown")</f>
        <v>Being Human</v>
      </c>
      <c r="AC154" t="str">
        <f>_xlfn.XLOOKUP(tblSales[[#This Row],[Store_ID]],Stores!$A:$A,Stores!$B:$B,"Unknown")</f>
        <v>TrendMart Kollam Standard</v>
      </c>
      <c r="AD154" t="str">
        <f>_xlfn.XLOOKUP(tblSales[[#This Row],[Store_ID]],Stores!$A:$A,Stores!$E:$E,"Unknown")</f>
        <v>South Zone 1</v>
      </c>
      <c r="AE154" t="str">
        <f>_xlfn.XLOOKUP(tblSales[[#This Row],[Customer_ID]],Customers!$A:$A,Customers!$B:$B,"Unknown")</f>
        <v>Vidya Varma</v>
      </c>
      <c r="AF154" t="str">
        <f>_xlfn.XLOOKUP(tblSales[[#This Row],[Customer_ID]],Customers!$A:$A,Customers!$J:$J,"Unknown")</f>
        <v>Regular</v>
      </c>
      <c r="AG154" t="str">
        <f>_xlfn.XLOOKUP(tblSales[[#This Row],[Employee_ID]],Employees!$A:$A,Employees!$B:$B,"Unknown")</f>
        <v>Gopal Prasad</v>
      </c>
      <c r="AH154">
        <f>IF(MONTH(tblSales[[#This Row],[Invoice Date]])&gt;=4,MONTH(tblSales[[#This Row],[Invoice Date]]),MONTH(tblSales[[#This Row],[Invoice Date]])+12)</f>
        <v>10</v>
      </c>
      <c r="AI154" s="8">
        <f>DATE(YEAR(tblSales[[#This Row],[Invoice Date]]),MONTH(tblSales[[#This Row],[Invoice Date]]),1)</f>
        <v>45566</v>
      </c>
      <c r="AJ154" t="str">
        <f>_xlfn.XLOOKUP(tblSales[[#This Row],[Product_ID]],Products!$A:$A,Products!$B:$B,"Unknown")</f>
        <v>Being Human Girls Frock Teal</v>
      </c>
      <c r="AK154" s="9">
        <f>IFERROR(tblSales[[#This Row],[Profit]]/tblSales[[#This Row],[Sales Amount]],0)</f>
        <v>0.17288776334140787</v>
      </c>
      <c r="AL154" t="str">
        <f>IF(tblSales[[#This Row],[Discount %]]&lt;=5,"0-5%",
IF(tblSales[[#This Row],[Discount %]]&lt;=10,"5-10%",
IF(tblSales[[#This Row],[Discount %]]&lt;=15,"10-15%",
IF(tblSales[[#This Row],[Discount %]]&lt;=20,"15-20%","20%+"))))</f>
        <v>10-15%</v>
      </c>
    </row>
    <row r="155" spans="1:38">
      <c r="A155" s="2" t="s">
        <v>751</v>
      </c>
      <c r="B155" s="11">
        <v>45623</v>
      </c>
      <c r="C155" s="2" t="s">
        <v>752</v>
      </c>
      <c r="D155" s="2" t="s">
        <v>753</v>
      </c>
      <c r="E155" s="2" t="s">
        <v>754</v>
      </c>
      <c r="F155" s="2" t="s">
        <v>199</v>
      </c>
      <c r="G155" s="2">
        <v>3</v>
      </c>
      <c r="H155" s="2">
        <v>1026.23</v>
      </c>
      <c r="I155" s="2">
        <v>5</v>
      </c>
      <c r="J155" s="2">
        <v>153.93</v>
      </c>
      <c r="K155" s="2">
        <v>12</v>
      </c>
      <c r="L155" s="2">
        <v>350.97</v>
      </c>
      <c r="M155" s="2">
        <v>3275.73</v>
      </c>
      <c r="N155" s="2">
        <v>1751.58</v>
      </c>
      <c r="O155" s="2">
        <f t="shared" si="6"/>
        <v>1173.18</v>
      </c>
      <c r="P155" s="2" t="s">
        <v>32</v>
      </c>
      <c r="Q155" s="2" t="str">
        <f t="shared" si="4"/>
        <v>UPI</v>
      </c>
      <c r="R155" s="2" t="s">
        <v>20</v>
      </c>
      <c r="S155" s="2" t="s">
        <v>57</v>
      </c>
      <c r="T155" s="2" t="s">
        <v>755</v>
      </c>
      <c r="U155" s="2" t="s">
        <v>59</v>
      </c>
      <c r="V155" t="str">
        <f>TEXT(tblSales[[#This Row],[Invoice Date]],"mmm")</f>
        <v>Nov</v>
      </c>
      <c r="W155">
        <f>MONTH(tblSales[[#This Row],[Invoice Date]])</f>
        <v>11</v>
      </c>
      <c r="X155">
        <f>YEAR(tblSales[[#This Row],[Invoice Date]])</f>
        <v>2024</v>
      </c>
      <c r="Y155" t="str">
        <f>TEXT(tblSales[[#This Row],[Invoice Date]],"mmm-yyyy")</f>
        <v>Nov-2024</v>
      </c>
      <c r="Z155" t="str">
        <f>_xlfn.XLOOKUP(tblSales[[#This Row],[Product_ID]],Products!$A:$A,Products!$C:$C,"Women Dresses")</f>
        <v>Accessories</v>
      </c>
      <c r="AA155" t="str">
        <f>_xlfn.XLOOKUP(tblSales[[#This Row],[Product_ID]],Products!$A:$A,Products!$D:$D,"Unknown")</f>
        <v>Tie</v>
      </c>
      <c r="AB155" t="str">
        <f>_xlfn.XLOOKUP(tblSales[[#This Row],[Product_ID]],Products!$A:$A,Products!$E:$E,"Unknown")</f>
        <v>Being Human</v>
      </c>
      <c r="AC155" t="str">
        <f>_xlfn.XLOOKUP(tblSales[[#This Row],[Store_ID]],Stores!$A:$A,Stores!$B:$B,"Unknown")</f>
        <v>TrendMart Tirunelveli Flagship</v>
      </c>
      <c r="AD155" t="str">
        <f>_xlfn.XLOOKUP(tblSales[[#This Row],[Store_ID]],Stores!$A:$A,Stores!$E:$E,"Unknown")</f>
        <v>South Zone 1</v>
      </c>
      <c r="AE155" t="str">
        <f>_xlfn.XLOOKUP(tblSales[[#This Row],[Customer_ID]],Customers!$A:$A,Customers!$B:$B,"Unknown")</f>
        <v>Manju Varma</v>
      </c>
      <c r="AF155" t="str">
        <f>_xlfn.XLOOKUP(tblSales[[#This Row],[Customer_ID]],Customers!$A:$A,Customers!$J:$J,"Unknown")</f>
        <v>Gold</v>
      </c>
      <c r="AG155" t="str">
        <f>_xlfn.XLOOKUP(tblSales[[#This Row],[Employee_ID]],Employees!$A:$A,Employees!$B:$B,"Unknown")</f>
        <v>Anusuya Subramaniam</v>
      </c>
      <c r="AH155">
        <f>IF(MONTH(tblSales[[#This Row],[Invoice Date]])&gt;=4,MONTH(tblSales[[#This Row],[Invoice Date]]),MONTH(tblSales[[#This Row],[Invoice Date]])+12)</f>
        <v>11</v>
      </c>
      <c r="AI155" s="8">
        <f>DATE(YEAR(tblSales[[#This Row],[Invoice Date]]),MONTH(tblSales[[#This Row],[Invoice Date]]),1)</f>
        <v>45597</v>
      </c>
      <c r="AJ155" t="str">
        <f>_xlfn.XLOOKUP(tblSales[[#This Row],[Product_ID]],Products!$A:$A,Products!$B:$B,"Unknown")</f>
        <v>Indian Terrain Denim Shirt Wine</v>
      </c>
      <c r="AK155" s="9">
        <f>IFERROR(tblSales[[#This Row],[Profit]]/tblSales[[#This Row],[Sales Amount]],0)</f>
        <v>0.35814307039957505</v>
      </c>
      <c r="AL155" t="str">
        <f>IF(tblSales[[#This Row],[Discount %]]&lt;=5,"0-5%",
IF(tblSales[[#This Row],[Discount %]]&lt;=10,"5-10%",
IF(tblSales[[#This Row],[Discount %]]&lt;=15,"10-15%",
IF(tblSales[[#This Row],[Discount %]]&lt;=20,"15-20%","20%+"))))</f>
        <v>0-5%</v>
      </c>
    </row>
    <row r="156" spans="1:38">
      <c r="A156" s="2" t="s">
        <v>756</v>
      </c>
      <c r="B156" s="11">
        <v>45618</v>
      </c>
      <c r="C156" s="2" t="s">
        <v>757</v>
      </c>
      <c r="D156" s="2" t="s">
        <v>318</v>
      </c>
      <c r="E156" s="2" t="s">
        <v>758</v>
      </c>
      <c r="F156" s="2" t="s">
        <v>182</v>
      </c>
      <c r="G156" s="2">
        <v>2</v>
      </c>
      <c r="H156" s="2">
        <v>1322.6</v>
      </c>
      <c r="I156" s="2">
        <v>0</v>
      </c>
      <c r="J156" s="2">
        <v>0</v>
      </c>
      <c r="K156" s="2">
        <v>12</v>
      </c>
      <c r="L156" s="2">
        <v>317.42</v>
      </c>
      <c r="M156" s="2">
        <v>2962.62</v>
      </c>
      <c r="N156" s="2">
        <v>2050.48</v>
      </c>
      <c r="O156" s="2">
        <f t="shared" si="6"/>
        <v>594.7199999999998</v>
      </c>
      <c r="P156" s="2" t="s">
        <v>31</v>
      </c>
      <c r="Q156" s="2" t="str">
        <f t="shared" si="4"/>
        <v>Net Banking</v>
      </c>
      <c r="R156" s="2" t="s">
        <v>21</v>
      </c>
      <c r="S156" s="2" t="s">
        <v>56</v>
      </c>
      <c r="T156" s="2" t="s">
        <v>759</v>
      </c>
      <c r="U156" s="2" t="s">
        <v>59</v>
      </c>
      <c r="V156" t="str">
        <f>TEXT(tblSales[[#This Row],[Invoice Date]],"mmm")</f>
        <v>Nov</v>
      </c>
      <c r="W156">
        <f>MONTH(tblSales[[#This Row],[Invoice Date]])</f>
        <v>11</v>
      </c>
      <c r="X156">
        <f>YEAR(tblSales[[#This Row],[Invoice Date]])</f>
        <v>2024</v>
      </c>
      <c r="Y156" t="str">
        <f>TEXT(tblSales[[#This Row],[Invoice Date]],"mmm-yyyy")</f>
        <v>Nov-2024</v>
      </c>
      <c r="Z156" t="str">
        <f>_xlfn.XLOOKUP(tblSales[[#This Row],[Product_ID]],Products!$A:$A,Products!$C:$C,"Women Dresses")</f>
        <v>Women Jeans</v>
      </c>
      <c r="AA156" t="str">
        <f>_xlfn.XLOOKUP(tblSales[[#This Row],[Product_ID]],Products!$A:$A,Products!$D:$D,"Unknown")</f>
        <v>Straight Fit</v>
      </c>
      <c r="AB156" t="str">
        <f>_xlfn.XLOOKUP(tblSales[[#This Row],[Product_ID]],Products!$A:$A,Products!$E:$E,"Unknown")</f>
        <v>Pothys</v>
      </c>
      <c r="AC156" t="str">
        <f>_xlfn.XLOOKUP(tblSales[[#This Row],[Store_ID]],Stores!$A:$A,Stores!$B:$B,"Unknown")</f>
        <v>TrendMart Nizamabad Standard</v>
      </c>
      <c r="AD156" t="str">
        <f>_xlfn.XLOOKUP(tblSales[[#This Row],[Store_ID]],Stores!$A:$A,Stores!$E:$E,"Unknown")</f>
        <v>South Zone 2</v>
      </c>
      <c r="AE156" t="str">
        <f>_xlfn.XLOOKUP(tblSales[[#This Row],[Customer_ID]],Customers!$A:$A,Customers!$B:$B,"Unknown")</f>
        <v>Deepthi Gupta</v>
      </c>
      <c r="AF156" t="str">
        <f>_xlfn.XLOOKUP(tblSales[[#This Row],[Customer_ID]],Customers!$A:$A,Customers!$J:$J,"Unknown")</f>
        <v>Regular</v>
      </c>
      <c r="AG156" t="str">
        <f>_xlfn.XLOOKUP(tblSales[[#This Row],[Employee_ID]],Employees!$A:$A,Employees!$B:$B,"Unknown")</f>
        <v>Girish Sundaram</v>
      </c>
      <c r="AH156">
        <f>IF(MONTH(tblSales[[#This Row],[Invoice Date]])&gt;=4,MONTH(tblSales[[#This Row],[Invoice Date]]),MONTH(tblSales[[#This Row],[Invoice Date]])+12)</f>
        <v>11</v>
      </c>
      <c r="AI156" s="8">
        <f>DATE(YEAR(tblSales[[#This Row],[Invoice Date]]),MONTH(tblSales[[#This Row],[Invoice Date]]),1)</f>
        <v>45597</v>
      </c>
      <c r="AJ156" t="str">
        <f>_xlfn.XLOOKUP(tblSales[[#This Row],[Product_ID]],Products!$A:$A,Products!$B:$B,"Unknown")</f>
        <v>Pothys Straight Fit Charcoal</v>
      </c>
      <c r="AK156" s="9">
        <f>IFERROR(tblSales[[#This Row],[Profit]]/tblSales[[#This Row],[Sales Amount]],0)</f>
        <v>0.20074123579804357</v>
      </c>
      <c r="AL156" t="str">
        <f>IF(tblSales[[#This Row],[Discount %]]&lt;=5,"0-5%",
IF(tblSales[[#This Row],[Discount %]]&lt;=10,"5-10%",
IF(tblSales[[#This Row],[Discount %]]&lt;=15,"10-15%",
IF(tblSales[[#This Row],[Discount %]]&lt;=20,"15-20%","20%+"))))</f>
        <v>0-5%</v>
      </c>
    </row>
    <row r="157" spans="1:38">
      <c r="A157" s="2" t="s">
        <v>760</v>
      </c>
      <c r="B157" s="11">
        <v>45607</v>
      </c>
      <c r="C157" s="2" t="s">
        <v>761</v>
      </c>
      <c r="D157" s="2" t="s">
        <v>762</v>
      </c>
      <c r="E157" s="2" t="s">
        <v>763</v>
      </c>
      <c r="F157" s="2" t="s">
        <v>377</v>
      </c>
      <c r="G157" s="2">
        <v>2</v>
      </c>
      <c r="H157" s="2">
        <v>646.32000000000005</v>
      </c>
      <c r="I157" s="2">
        <v>25</v>
      </c>
      <c r="J157" s="2">
        <v>323.16000000000003</v>
      </c>
      <c r="K157" s="2">
        <v>5</v>
      </c>
      <c r="L157" s="2">
        <v>48.47</v>
      </c>
      <c r="M157" s="2">
        <v>1017.95</v>
      </c>
      <c r="N157" s="2">
        <v>729.22</v>
      </c>
      <c r="O157" s="2">
        <f t="shared" si="6"/>
        <v>240.26000000000002</v>
      </c>
      <c r="P157" s="2" t="s">
        <v>27</v>
      </c>
      <c r="Q157" s="2" t="str">
        <f t="shared" si="4"/>
        <v>Cash</v>
      </c>
      <c r="R157" s="2" t="s">
        <v>20</v>
      </c>
      <c r="S157" s="2" t="s">
        <v>56</v>
      </c>
      <c r="T157" s="2" t="s">
        <v>764</v>
      </c>
      <c r="U157" s="2" t="s">
        <v>59</v>
      </c>
      <c r="V157" t="str">
        <f>TEXT(tblSales[[#This Row],[Invoice Date]],"mmm")</f>
        <v>Nov</v>
      </c>
      <c r="W157">
        <f>MONTH(tblSales[[#This Row],[Invoice Date]])</f>
        <v>11</v>
      </c>
      <c r="X157">
        <f>YEAR(tblSales[[#This Row],[Invoice Date]])</f>
        <v>2024</v>
      </c>
      <c r="Y157" t="str">
        <f>TEXT(tblSales[[#This Row],[Invoice Date]],"mmm-yyyy")</f>
        <v>Nov-2024</v>
      </c>
      <c r="Z157" t="str">
        <f>_xlfn.XLOOKUP(tblSales[[#This Row],[Product_ID]],Products!$A:$A,Products!$C:$C,"Women Dresses")</f>
        <v>Men T-Shirts</v>
      </c>
      <c r="AA157" t="str">
        <f>_xlfn.XLOOKUP(tblSales[[#This Row],[Product_ID]],Products!$A:$A,Products!$D:$D,"Unknown")</f>
        <v>Polo</v>
      </c>
      <c r="AB157" t="str">
        <f>_xlfn.XLOOKUP(tblSales[[#This Row],[Product_ID]],Products!$A:$A,Products!$E:$E,"Unknown")</f>
        <v>Woodland</v>
      </c>
      <c r="AC157" t="str">
        <f>_xlfn.XLOOKUP(tblSales[[#This Row],[Store_ID]],Stores!$A:$A,Stores!$B:$B,"Unknown")</f>
        <v>TrendMart Madurai Mall Kiosk</v>
      </c>
      <c r="AD157" t="str">
        <f>_xlfn.XLOOKUP(tblSales[[#This Row],[Store_ID]],Stores!$A:$A,Stores!$E:$E,"Unknown")</f>
        <v>South Zone 1</v>
      </c>
      <c r="AE157" t="str">
        <f>_xlfn.XLOOKUP(tblSales[[#This Row],[Customer_ID]],Customers!$A:$A,Customers!$B:$B,"Unknown")</f>
        <v>Deepak Prasad</v>
      </c>
      <c r="AF157" t="str">
        <f>_xlfn.XLOOKUP(tblSales[[#This Row],[Customer_ID]],Customers!$A:$A,Customers!$J:$J,"Unknown")</f>
        <v>Regular</v>
      </c>
      <c r="AG157" t="str">
        <f>_xlfn.XLOOKUP(tblSales[[#This Row],[Employee_ID]],Employees!$A:$A,Employees!$B:$B,"Unknown")</f>
        <v>Sunita Ramachandran</v>
      </c>
      <c r="AH157">
        <f>IF(MONTH(tblSales[[#This Row],[Invoice Date]])&gt;=4,MONTH(tblSales[[#This Row],[Invoice Date]]),MONTH(tblSales[[#This Row],[Invoice Date]])+12)</f>
        <v>11</v>
      </c>
      <c r="AI157" s="8">
        <f>DATE(YEAR(tblSales[[#This Row],[Invoice Date]]),MONTH(tblSales[[#This Row],[Invoice Date]]),1)</f>
        <v>45597</v>
      </c>
      <c r="AJ157" t="str">
        <f>_xlfn.XLOOKUP(tblSales[[#This Row],[Product_ID]],Products!$A:$A,Products!$B:$B,"Unknown")</f>
        <v>Woodland Polo Purple</v>
      </c>
      <c r="AK157" s="9">
        <f>IFERROR(tblSales[[#This Row],[Profit]]/tblSales[[#This Row],[Sales Amount]],0)</f>
        <v>0.23602338032319858</v>
      </c>
      <c r="AL157" t="str">
        <f>IF(tblSales[[#This Row],[Discount %]]&lt;=5,"0-5%",
IF(tblSales[[#This Row],[Discount %]]&lt;=10,"5-10%",
IF(tblSales[[#This Row],[Discount %]]&lt;=15,"10-15%",
IF(tblSales[[#This Row],[Discount %]]&lt;=20,"15-20%","20%+"))))</f>
        <v>20%+</v>
      </c>
    </row>
    <row r="158" spans="1:38">
      <c r="A158" s="2" t="s">
        <v>765</v>
      </c>
      <c r="B158" s="11">
        <v>45414</v>
      </c>
      <c r="C158" s="2" t="s">
        <v>766</v>
      </c>
      <c r="D158" s="2" t="s">
        <v>767</v>
      </c>
      <c r="E158" s="2" t="s">
        <v>258</v>
      </c>
      <c r="F158" s="2" t="s">
        <v>110</v>
      </c>
      <c r="G158" s="2">
        <v>2</v>
      </c>
      <c r="H158" s="2">
        <v>1723.34</v>
      </c>
      <c r="I158" s="2">
        <v>0</v>
      </c>
      <c r="J158" s="2">
        <v>0</v>
      </c>
      <c r="K158" s="2">
        <v>12</v>
      </c>
      <c r="L158" s="2">
        <v>413.6</v>
      </c>
      <c r="M158" s="2">
        <v>3860.28</v>
      </c>
      <c r="N158" s="2">
        <v>2486.7199999999998</v>
      </c>
      <c r="O158" s="2">
        <f t="shared" si="6"/>
        <v>959.96000000000038</v>
      </c>
      <c r="P158" s="2" t="s">
        <v>27</v>
      </c>
      <c r="Q158" s="2" t="str">
        <f t="shared" si="4"/>
        <v>Cash</v>
      </c>
      <c r="R158" s="2" t="s">
        <v>20</v>
      </c>
      <c r="S158" s="2" t="s">
        <v>56</v>
      </c>
      <c r="T158" s="2" t="s">
        <v>768</v>
      </c>
      <c r="U158" s="2" t="s">
        <v>59</v>
      </c>
      <c r="V158" t="str">
        <f>TEXT(tblSales[[#This Row],[Invoice Date]],"mmm")</f>
        <v>May</v>
      </c>
      <c r="W158">
        <f>MONTH(tblSales[[#This Row],[Invoice Date]])</f>
        <v>5</v>
      </c>
      <c r="X158">
        <f>YEAR(tblSales[[#This Row],[Invoice Date]])</f>
        <v>2024</v>
      </c>
      <c r="Y158" t="str">
        <f>TEXT(tblSales[[#This Row],[Invoice Date]],"mmm-yyyy")</f>
        <v>May-2024</v>
      </c>
      <c r="Z158" t="str">
        <f>_xlfn.XLOOKUP(tblSales[[#This Row],[Product_ID]],Products!$A:$A,Products!$C:$C,"Women Dresses")</f>
        <v>Footwear</v>
      </c>
      <c r="AA158" t="str">
        <f>_xlfn.XLOOKUP(tblSales[[#This Row],[Product_ID]],Products!$A:$A,Products!$D:$D,"Unknown")</f>
        <v>Sandals</v>
      </c>
      <c r="AB158" t="str">
        <f>_xlfn.XLOOKUP(tblSales[[#This Row],[Product_ID]],Products!$A:$A,Products!$E:$E,"Unknown")</f>
        <v>Tanishq</v>
      </c>
      <c r="AC158" t="str">
        <f>_xlfn.XLOOKUP(tblSales[[#This Row],[Store_ID]],Stores!$A:$A,Stores!$B:$B,"Unknown")</f>
        <v>TrendMart Guntur Outlet</v>
      </c>
      <c r="AD158" t="str">
        <f>_xlfn.XLOOKUP(tblSales[[#This Row],[Store_ID]],Stores!$A:$A,Stores!$E:$E,"Unknown")</f>
        <v>South Zone 3</v>
      </c>
      <c r="AE158" t="str">
        <f>_xlfn.XLOOKUP(tblSales[[#This Row],[Customer_ID]],Customers!$A:$A,Customers!$B:$B,"Unknown")</f>
        <v>Padma Balasubramaniam</v>
      </c>
      <c r="AF158" t="str">
        <f>_xlfn.XLOOKUP(tblSales[[#This Row],[Customer_ID]],Customers!$A:$A,Customers!$J:$J,"Unknown")</f>
        <v>Gold</v>
      </c>
      <c r="AG158" t="str">
        <f>_xlfn.XLOOKUP(tblSales[[#This Row],[Employee_ID]],Employees!$A:$A,Employees!$B:$B,"Unknown")</f>
        <v>Jyothi Prasad</v>
      </c>
      <c r="AH158">
        <f>IF(MONTH(tblSales[[#This Row],[Invoice Date]])&gt;=4,MONTH(tblSales[[#This Row],[Invoice Date]]),MONTH(tblSales[[#This Row],[Invoice Date]])+12)</f>
        <v>5</v>
      </c>
      <c r="AI158" s="8">
        <f>DATE(YEAR(tblSales[[#This Row],[Invoice Date]]),MONTH(tblSales[[#This Row],[Invoice Date]]),1)</f>
        <v>45413</v>
      </c>
      <c r="AJ158" t="str">
        <f>_xlfn.XLOOKUP(tblSales[[#This Row],[Product_ID]],Products!$A:$A,Products!$B:$B,"Unknown")</f>
        <v>Tanishq Sandals Pink</v>
      </c>
      <c r="AK158" s="9">
        <f>IFERROR(tblSales[[#This Row],[Profit]]/tblSales[[#This Row],[Sales Amount]],0)</f>
        <v>0.24867626182556715</v>
      </c>
      <c r="AL158" t="str">
        <f>IF(tblSales[[#This Row],[Discount %]]&lt;=5,"0-5%",
IF(tblSales[[#This Row],[Discount %]]&lt;=10,"5-10%",
IF(tblSales[[#This Row],[Discount %]]&lt;=15,"10-15%",
IF(tblSales[[#This Row],[Discount %]]&lt;=20,"15-20%","20%+"))))</f>
        <v>0-5%</v>
      </c>
    </row>
    <row r="159" spans="1:38">
      <c r="A159" s="2" t="s">
        <v>769</v>
      </c>
      <c r="B159" s="11">
        <v>45600</v>
      </c>
      <c r="C159" s="2" t="s">
        <v>356</v>
      </c>
      <c r="D159" s="2" t="s">
        <v>770</v>
      </c>
      <c r="E159" s="2" t="s">
        <v>771</v>
      </c>
      <c r="F159" s="2" t="s">
        <v>339</v>
      </c>
      <c r="G159" s="2">
        <v>1</v>
      </c>
      <c r="H159" s="2">
        <v>2021.98</v>
      </c>
      <c r="I159" s="2">
        <v>0</v>
      </c>
      <c r="J159" s="2">
        <v>0</v>
      </c>
      <c r="K159" s="2">
        <v>12</v>
      </c>
      <c r="L159" s="2">
        <v>242.64</v>
      </c>
      <c r="M159" s="2">
        <v>2264.62</v>
      </c>
      <c r="N159" s="2">
        <v>1492.71</v>
      </c>
      <c r="O159" s="2">
        <f t="shared" si="6"/>
        <v>529.26999999999987</v>
      </c>
      <c r="P159" s="2" t="s">
        <v>31</v>
      </c>
      <c r="Q159" s="2" t="str">
        <f t="shared" si="4"/>
        <v>Net Banking</v>
      </c>
      <c r="R159" s="2" t="s">
        <v>21</v>
      </c>
      <c r="S159" s="2" t="s">
        <v>56</v>
      </c>
      <c r="T159" s="2" t="s">
        <v>772</v>
      </c>
      <c r="U159" s="2" t="s">
        <v>59</v>
      </c>
      <c r="V159" t="str">
        <f>TEXT(tblSales[[#This Row],[Invoice Date]],"mmm")</f>
        <v>Nov</v>
      </c>
      <c r="W159">
        <f>MONTH(tblSales[[#This Row],[Invoice Date]])</f>
        <v>11</v>
      </c>
      <c r="X159">
        <f>YEAR(tblSales[[#This Row],[Invoice Date]])</f>
        <v>2024</v>
      </c>
      <c r="Y159" t="str">
        <f>TEXT(tblSales[[#This Row],[Invoice Date]],"mmm-yyyy")</f>
        <v>Nov-2024</v>
      </c>
      <c r="Z159" t="str">
        <f>_xlfn.XLOOKUP(tblSales[[#This Row],[Product_ID]],Products!$A:$A,Products!$C:$C,"Women Dresses")</f>
        <v>Footwear</v>
      </c>
      <c r="AA159" t="str">
        <f>_xlfn.XLOOKUP(tblSales[[#This Row],[Product_ID]],Products!$A:$A,Products!$D:$D,"Unknown")</f>
        <v>Slippers</v>
      </c>
      <c r="AB159" t="str">
        <f>_xlfn.XLOOKUP(tblSales[[#This Row],[Product_ID]],Products!$A:$A,Products!$E:$E,"Unknown")</f>
        <v>AND</v>
      </c>
      <c r="AC159" t="str">
        <f>_xlfn.XLOOKUP(tblSales[[#This Row],[Store_ID]],Stores!$A:$A,Stores!$B:$B,"Unknown")</f>
        <v>TrendMart Thoothukudi Mall Kiosk</v>
      </c>
      <c r="AD159" t="str">
        <f>_xlfn.XLOOKUP(tblSales[[#This Row],[Store_ID]],Stores!$A:$A,Stores!$E:$E,"Unknown")</f>
        <v>South Zone 1</v>
      </c>
      <c r="AE159" t="str">
        <f>_xlfn.XLOOKUP(tblSales[[#This Row],[Customer_ID]],Customers!$A:$A,Customers!$B:$B,"Unknown")</f>
        <v>Yashoda Menon</v>
      </c>
      <c r="AF159" t="str">
        <f>_xlfn.XLOOKUP(tblSales[[#This Row],[Customer_ID]],Customers!$A:$A,Customers!$J:$J,"Unknown")</f>
        <v>Regular</v>
      </c>
      <c r="AG159" t="str">
        <f>_xlfn.XLOOKUP(tblSales[[#This Row],[Employee_ID]],Employees!$A:$A,Employees!$B:$B,"Unknown")</f>
        <v>Priya Balasubramaniam</v>
      </c>
      <c r="AH159">
        <f>IF(MONTH(tblSales[[#This Row],[Invoice Date]])&gt;=4,MONTH(tblSales[[#This Row],[Invoice Date]]),MONTH(tblSales[[#This Row],[Invoice Date]])+12)</f>
        <v>11</v>
      </c>
      <c r="AI159" s="8">
        <f>DATE(YEAR(tblSales[[#This Row],[Invoice Date]]),MONTH(tblSales[[#This Row],[Invoice Date]]),1)</f>
        <v>45597</v>
      </c>
      <c r="AJ159" t="str">
        <f>_xlfn.XLOOKUP(tblSales[[#This Row],[Product_ID]],Products!$A:$A,Products!$B:$B,"Unknown")</f>
        <v>AND Slippers Grey</v>
      </c>
      <c r="AK159" s="9">
        <f>IFERROR(tblSales[[#This Row],[Profit]]/tblSales[[#This Row],[Sales Amount]],0)</f>
        <v>0.23371249922724338</v>
      </c>
      <c r="AL159" t="str">
        <f>IF(tblSales[[#This Row],[Discount %]]&lt;=5,"0-5%",
IF(tblSales[[#This Row],[Discount %]]&lt;=10,"5-10%",
IF(tblSales[[#This Row],[Discount %]]&lt;=15,"10-15%",
IF(tblSales[[#This Row],[Discount %]]&lt;=20,"15-20%","20%+"))))</f>
        <v>0-5%</v>
      </c>
    </row>
    <row r="160" spans="1:38">
      <c r="A160" s="2" t="s">
        <v>773</v>
      </c>
      <c r="B160" s="11">
        <v>45645</v>
      </c>
      <c r="C160" s="2" t="s">
        <v>774</v>
      </c>
      <c r="D160" s="2" t="s">
        <v>775</v>
      </c>
      <c r="E160" s="2" t="s">
        <v>758</v>
      </c>
      <c r="F160" s="2" t="s">
        <v>140</v>
      </c>
      <c r="G160" s="2">
        <v>2</v>
      </c>
      <c r="H160" s="2">
        <v>810.69</v>
      </c>
      <c r="I160" s="2">
        <v>20</v>
      </c>
      <c r="J160" s="2">
        <v>324.27999999999997</v>
      </c>
      <c r="K160" s="2">
        <v>5</v>
      </c>
      <c r="L160" s="2">
        <v>64.86</v>
      </c>
      <c r="M160" s="2">
        <v>1361.96</v>
      </c>
      <c r="N160" s="2">
        <v>1118.5</v>
      </c>
      <c r="O160" s="2">
        <f t="shared" si="6"/>
        <v>178.60000000000002</v>
      </c>
      <c r="P160" s="2" t="s">
        <v>27</v>
      </c>
      <c r="Q160" s="2" t="str">
        <f t="shared" si="4"/>
        <v>Cash</v>
      </c>
      <c r="R160" s="2" t="s">
        <v>20</v>
      </c>
      <c r="S160" s="2" t="s">
        <v>56</v>
      </c>
      <c r="T160" s="2" t="s">
        <v>776</v>
      </c>
      <c r="U160" s="2" t="s">
        <v>59</v>
      </c>
      <c r="V160" t="str">
        <f>TEXT(tblSales[[#This Row],[Invoice Date]],"mmm")</f>
        <v>Dec</v>
      </c>
      <c r="W160">
        <f>MONTH(tblSales[[#This Row],[Invoice Date]])</f>
        <v>12</v>
      </c>
      <c r="X160">
        <f>YEAR(tblSales[[#This Row],[Invoice Date]])</f>
        <v>2024</v>
      </c>
      <c r="Y160" t="str">
        <f>TEXT(tblSales[[#This Row],[Invoice Date]],"mmm-yyyy")</f>
        <v>Dec-2024</v>
      </c>
      <c r="Z160" t="str">
        <f>_xlfn.XLOOKUP(tblSales[[#This Row],[Product_ID]],Products!$A:$A,Products!$C:$C,"Women Dresses")</f>
        <v>Sportswear</v>
      </c>
      <c r="AA160" t="str">
        <f>_xlfn.XLOOKUP(tblSales[[#This Row],[Product_ID]],Products!$A:$A,Products!$D:$D,"Unknown")</f>
        <v>Joggers</v>
      </c>
      <c r="AB160" t="str">
        <f>_xlfn.XLOOKUP(tblSales[[#This Row],[Product_ID]],Products!$A:$A,Products!$E:$E,"Unknown")</f>
        <v>Max Fashion</v>
      </c>
      <c r="AC160" t="str">
        <f>_xlfn.XLOOKUP(tblSales[[#This Row],[Store_ID]],Stores!$A:$A,Stores!$B:$B,"Unknown")</f>
        <v>TrendMart Nizamabad Standard</v>
      </c>
      <c r="AD160" t="str">
        <f>_xlfn.XLOOKUP(tblSales[[#This Row],[Store_ID]],Stores!$A:$A,Stores!$E:$E,"Unknown")</f>
        <v>South Zone 2</v>
      </c>
      <c r="AE160" t="str">
        <f>_xlfn.XLOOKUP(tblSales[[#This Row],[Customer_ID]],Customers!$A:$A,Customers!$B:$B,"Unknown")</f>
        <v>Yashoda Mishra</v>
      </c>
      <c r="AF160" t="str">
        <f>_xlfn.XLOOKUP(tblSales[[#This Row],[Customer_ID]],Customers!$A:$A,Customers!$J:$J,"Unknown")</f>
        <v>Platinum</v>
      </c>
      <c r="AG160" t="str">
        <f>_xlfn.XLOOKUP(tblSales[[#This Row],[Employee_ID]],Employees!$A:$A,Employees!$B:$B,"Unknown")</f>
        <v>Charulatha Kumar</v>
      </c>
      <c r="AH160">
        <f>IF(MONTH(tblSales[[#This Row],[Invoice Date]])&gt;=4,MONTH(tblSales[[#This Row],[Invoice Date]]),MONTH(tblSales[[#This Row],[Invoice Date]])+12)</f>
        <v>12</v>
      </c>
      <c r="AI160" s="8">
        <f>DATE(YEAR(tblSales[[#This Row],[Invoice Date]]),MONTH(tblSales[[#This Row],[Invoice Date]]),1)</f>
        <v>45627</v>
      </c>
      <c r="AJ160" t="str">
        <f>_xlfn.XLOOKUP(tblSales[[#This Row],[Product_ID]],Products!$A:$A,Products!$B:$B,"Unknown")</f>
        <v>Max Fashion Joggers Cream</v>
      </c>
      <c r="AK160" s="9">
        <f>IFERROR(tblSales[[#This Row],[Profit]]/tblSales[[#This Row],[Sales Amount]],0)</f>
        <v>0.1311345413962231</v>
      </c>
      <c r="AL160" t="str">
        <f>IF(tblSales[[#This Row],[Discount %]]&lt;=5,"0-5%",
IF(tblSales[[#This Row],[Discount %]]&lt;=10,"5-10%",
IF(tblSales[[#This Row],[Discount %]]&lt;=15,"10-15%",
IF(tblSales[[#This Row],[Discount %]]&lt;=20,"15-20%","20%+"))))</f>
        <v>15-20%</v>
      </c>
    </row>
    <row r="161" spans="1:38">
      <c r="A161" s="2" t="s">
        <v>777</v>
      </c>
      <c r="B161" s="11">
        <v>45591</v>
      </c>
      <c r="C161" s="2" t="s">
        <v>419</v>
      </c>
      <c r="D161" s="2" t="s">
        <v>778</v>
      </c>
      <c r="E161" s="2" t="s">
        <v>779</v>
      </c>
      <c r="F161" s="2" t="s">
        <v>386</v>
      </c>
      <c r="G161" s="2">
        <v>1</v>
      </c>
      <c r="H161" s="2">
        <v>871.23</v>
      </c>
      <c r="I161" s="2">
        <v>25</v>
      </c>
      <c r="J161" s="2">
        <v>217.81</v>
      </c>
      <c r="K161" s="2">
        <v>5</v>
      </c>
      <c r="L161" s="2">
        <v>32.67</v>
      </c>
      <c r="M161" s="2">
        <v>686.09</v>
      </c>
      <c r="N161" s="2">
        <v>570.20000000000005</v>
      </c>
      <c r="O161" s="2">
        <f t="shared" si="6"/>
        <v>83.219999999999985</v>
      </c>
      <c r="P161" s="2" t="s">
        <v>28</v>
      </c>
      <c r="Q161" s="2" t="str">
        <f t="shared" si="4"/>
        <v>Credit Card</v>
      </c>
      <c r="R161" s="2" t="s">
        <v>20</v>
      </c>
      <c r="S161" s="2" t="s">
        <v>56</v>
      </c>
      <c r="T161" s="2" t="s">
        <v>780</v>
      </c>
      <c r="U161" s="2" t="s">
        <v>60</v>
      </c>
      <c r="V161" t="str">
        <f>TEXT(tblSales[[#This Row],[Invoice Date]],"mmm")</f>
        <v>Oct</v>
      </c>
      <c r="W161">
        <f>MONTH(tblSales[[#This Row],[Invoice Date]])</f>
        <v>10</v>
      </c>
      <c r="X161">
        <f>YEAR(tblSales[[#This Row],[Invoice Date]])</f>
        <v>2024</v>
      </c>
      <c r="Y161" t="str">
        <f>TEXT(tblSales[[#This Row],[Invoice Date]],"mmm-yyyy")</f>
        <v>Oct-2024</v>
      </c>
      <c r="Z161" t="str">
        <f>_xlfn.XLOOKUP(tblSales[[#This Row],[Product_ID]],Products!$A:$A,Products!$C:$C,"Women Dresses")</f>
        <v>Men Shirts</v>
      </c>
      <c r="AA161" t="str">
        <f>_xlfn.XLOOKUP(tblSales[[#This Row],[Product_ID]],Products!$A:$A,Products!$D:$D,"Unknown")</f>
        <v>Denim Shirt</v>
      </c>
      <c r="AB161" t="str">
        <f>_xlfn.XLOOKUP(tblSales[[#This Row],[Product_ID]],Products!$A:$A,Products!$E:$E,"Unknown")</f>
        <v>AND</v>
      </c>
      <c r="AC161" t="str">
        <f>_xlfn.XLOOKUP(tblSales[[#This Row],[Store_ID]],Stores!$A:$A,Stores!$B:$B,"Unknown")</f>
        <v>TrendMart Vellore Standard</v>
      </c>
      <c r="AD161" t="str">
        <f>_xlfn.XLOOKUP(tblSales[[#This Row],[Store_ID]],Stores!$A:$A,Stores!$E:$E,"Unknown")</f>
        <v>South Zone 1</v>
      </c>
      <c r="AE161" t="str">
        <f>_xlfn.XLOOKUP(tblSales[[#This Row],[Customer_ID]],Customers!$A:$A,Customers!$B:$B,"Unknown")</f>
        <v>Pandian Venkatesan</v>
      </c>
      <c r="AF161" t="str">
        <f>_xlfn.XLOOKUP(tblSales[[#This Row],[Customer_ID]],Customers!$A:$A,Customers!$J:$J,"Unknown")</f>
        <v>Silver</v>
      </c>
      <c r="AG161" t="str">
        <f>_xlfn.XLOOKUP(tblSales[[#This Row],[Employee_ID]],Employees!$A:$A,Employees!$B:$B,"Unknown")</f>
        <v>Malini Gowda</v>
      </c>
      <c r="AH161">
        <f>IF(MONTH(tblSales[[#This Row],[Invoice Date]])&gt;=4,MONTH(tblSales[[#This Row],[Invoice Date]]),MONTH(tblSales[[#This Row],[Invoice Date]])+12)</f>
        <v>10</v>
      </c>
      <c r="AI161" s="8">
        <f>DATE(YEAR(tblSales[[#This Row],[Invoice Date]]),MONTH(tblSales[[#This Row],[Invoice Date]]),1)</f>
        <v>45566</v>
      </c>
      <c r="AJ161" t="str">
        <f>_xlfn.XLOOKUP(tblSales[[#This Row],[Product_ID]],Products!$A:$A,Products!$B:$B,"Unknown")</f>
        <v>AND Denim Shirt Teal</v>
      </c>
      <c r="AK161" s="9">
        <f>IFERROR(tblSales[[#This Row],[Profit]]/tblSales[[#This Row],[Sales Amount]],0)</f>
        <v>0.12129603987815007</v>
      </c>
      <c r="AL161" t="str">
        <f>IF(tblSales[[#This Row],[Discount %]]&lt;=5,"0-5%",
IF(tblSales[[#This Row],[Discount %]]&lt;=10,"5-10%",
IF(tblSales[[#This Row],[Discount %]]&lt;=15,"10-15%",
IF(tblSales[[#This Row],[Discount %]]&lt;=20,"15-20%","20%+"))))</f>
        <v>20%+</v>
      </c>
    </row>
    <row r="162" spans="1:38">
      <c r="A162" s="2" t="s">
        <v>781</v>
      </c>
      <c r="B162" s="11">
        <v>45420</v>
      </c>
      <c r="C162" s="2" t="s">
        <v>782</v>
      </c>
      <c r="D162" s="2" t="s">
        <v>488</v>
      </c>
      <c r="E162" s="2" t="s">
        <v>171</v>
      </c>
      <c r="F162" s="2" t="s">
        <v>98</v>
      </c>
      <c r="G162" s="2">
        <v>1</v>
      </c>
      <c r="H162" s="2">
        <v>1256.56</v>
      </c>
      <c r="I162" s="2">
        <v>10</v>
      </c>
      <c r="J162" s="2">
        <v>125.66</v>
      </c>
      <c r="K162" s="2">
        <v>12</v>
      </c>
      <c r="L162" s="2">
        <v>135.71</v>
      </c>
      <c r="M162" s="2">
        <v>1266.6099999999999</v>
      </c>
      <c r="N162" s="2">
        <v>834.96</v>
      </c>
      <c r="O162" s="2">
        <f t="shared" si="6"/>
        <v>295.93999999999983</v>
      </c>
      <c r="P162" s="2" t="s">
        <v>32</v>
      </c>
      <c r="Q162" s="2" t="str">
        <f t="shared" si="4"/>
        <v>UPI</v>
      </c>
      <c r="R162" s="2" t="s">
        <v>21</v>
      </c>
      <c r="S162" s="2" t="s">
        <v>56</v>
      </c>
      <c r="T162" s="2" t="s">
        <v>783</v>
      </c>
      <c r="U162" s="2" t="s">
        <v>59</v>
      </c>
      <c r="V162" t="str">
        <f>TEXT(tblSales[[#This Row],[Invoice Date]],"mmm")</f>
        <v>May</v>
      </c>
      <c r="W162">
        <f>MONTH(tblSales[[#This Row],[Invoice Date]])</f>
        <v>5</v>
      </c>
      <c r="X162">
        <f>YEAR(tblSales[[#This Row],[Invoice Date]])</f>
        <v>2024</v>
      </c>
      <c r="Y162" t="str">
        <f>TEXT(tblSales[[#This Row],[Invoice Date]],"mmm-yyyy")</f>
        <v>May-2024</v>
      </c>
      <c r="Z162" t="str">
        <f>_xlfn.XLOOKUP(tblSales[[#This Row],[Product_ID]],Products!$A:$A,Products!$C:$C,"Women Dresses")</f>
        <v>Women Jeans</v>
      </c>
      <c r="AA162" t="str">
        <f>_xlfn.XLOOKUP(tblSales[[#This Row],[Product_ID]],Products!$A:$A,Products!$D:$D,"Unknown")</f>
        <v>Bootcut</v>
      </c>
      <c r="AB162" t="str">
        <f>_xlfn.XLOOKUP(tblSales[[#This Row],[Product_ID]],Products!$A:$A,Products!$E:$E,"Unknown")</f>
        <v>US Polo Assn</v>
      </c>
      <c r="AC162" t="str">
        <f>_xlfn.XLOOKUP(tblSales[[#This Row],[Store_ID]],Stores!$A:$A,Stores!$B:$B,"Unknown")</f>
        <v>TrendMart Warangal Outlet</v>
      </c>
      <c r="AD162" t="str">
        <f>_xlfn.XLOOKUP(tblSales[[#This Row],[Store_ID]],Stores!$A:$A,Stores!$E:$E,"Unknown")</f>
        <v>South Zone 2</v>
      </c>
      <c r="AE162" t="str">
        <f>_xlfn.XLOOKUP(tblSales[[#This Row],[Customer_ID]],Customers!$A:$A,Customers!$B:$B,"Unknown")</f>
        <v>Vasu Srinivasan</v>
      </c>
      <c r="AF162" t="str">
        <f>_xlfn.XLOOKUP(tblSales[[#This Row],[Customer_ID]],Customers!$A:$A,Customers!$J:$J,"Unknown")</f>
        <v>Platinum</v>
      </c>
      <c r="AG162" t="str">
        <f>_xlfn.XLOOKUP(tblSales[[#This Row],[Employee_ID]],Employees!$A:$A,Employees!$B:$B,"Unknown")</f>
        <v>Deepthi Iyengar</v>
      </c>
      <c r="AH162">
        <f>IF(MONTH(tblSales[[#This Row],[Invoice Date]])&gt;=4,MONTH(tblSales[[#This Row],[Invoice Date]]),MONTH(tblSales[[#This Row],[Invoice Date]])+12)</f>
        <v>5</v>
      </c>
      <c r="AI162" s="8">
        <f>DATE(YEAR(tblSales[[#This Row],[Invoice Date]]),MONTH(tblSales[[#This Row],[Invoice Date]]),1)</f>
        <v>45413</v>
      </c>
      <c r="AJ162" t="str">
        <f>_xlfn.XLOOKUP(tblSales[[#This Row],[Product_ID]],Products!$A:$A,Products!$B:$B,"Unknown")</f>
        <v>US Polo Assn Bootcut Black</v>
      </c>
      <c r="AK162" s="9">
        <f>IFERROR(tblSales[[#This Row],[Profit]]/tblSales[[#This Row],[Sales Amount]],0)</f>
        <v>0.23364729474739648</v>
      </c>
      <c r="AL162" t="str">
        <f>IF(tblSales[[#This Row],[Discount %]]&lt;=5,"0-5%",
IF(tblSales[[#This Row],[Discount %]]&lt;=10,"5-10%",
IF(tblSales[[#This Row],[Discount %]]&lt;=15,"10-15%",
IF(tblSales[[#This Row],[Discount %]]&lt;=20,"15-20%","20%+"))))</f>
        <v>5-10%</v>
      </c>
    </row>
    <row r="163" spans="1:38">
      <c r="A163" s="2" t="s">
        <v>784</v>
      </c>
      <c r="B163" s="11">
        <v>45578</v>
      </c>
      <c r="C163" s="2" t="s">
        <v>785</v>
      </c>
      <c r="D163" s="2" t="s">
        <v>614</v>
      </c>
      <c r="E163" s="2" t="s">
        <v>457</v>
      </c>
      <c r="F163" s="2" t="s">
        <v>140</v>
      </c>
      <c r="G163" s="2">
        <v>2</v>
      </c>
      <c r="H163" s="2">
        <v>2055.85</v>
      </c>
      <c r="I163" s="2">
        <v>5</v>
      </c>
      <c r="J163" s="2">
        <v>205.59</v>
      </c>
      <c r="K163" s="2">
        <v>12</v>
      </c>
      <c r="L163" s="2">
        <v>468.73</v>
      </c>
      <c r="M163" s="2">
        <v>4374.84</v>
      </c>
      <c r="N163" s="2">
        <v>2756.76</v>
      </c>
      <c r="O163" s="2">
        <f t="shared" si="6"/>
        <v>1149.3499999999999</v>
      </c>
      <c r="P163" s="2" t="s">
        <v>32</v>
      </c>
      <c r="Q163" s="2" t="str">
        <f t="shared" si="4"/>
        <v>UPI</v>
      </c>
      <c r="R163" s="2" t="s">
        <v>20</v>
      </c>
      <c r="S163" s="2" t="s">
        <v>56</v>
      </c>
      <c r="T163" s="2" t="s">
        <v>786</v>
      </c>
      <c r="U163" s="2" t="s">
        <v>60</v>
      </c>
      <c r="V163" t="str">
        <f>TEXT(tblSales[[#This Row],[Invoice Date]],"mmm")</f>
        <v>Oct</v>
      </c>
      <c r="W163">
        <f>MONTH(tblSales[[#This Row],[Invoice Date]])</f>
        <v>10</v>
      </c>
      <c r="X163">
        <f>YEAR(tblSales[[#This Row],[Invoice Date]])</f>
        <v>2024</v>
      </c>
      <c r="Y163" t="str">
        <f>TEXT(tblSales[[#This Row],[Invoice Date]],"mmm-yyyy")</f>
        <v>Oct-2024</v>
      </c>
      <c r="Z163" t="str">
        <f>_xlfn.XLOOKUP(tblSales[[#This Row],[Product_ID]],Products!$A:$A,Products!$C:$C,"Women Dresses")</f>
        <v>Women Sarees</v>
      </c>
      <c r="AA163" t="str">
        <f>_xlfn.XLOOKUP(tblSales[[#This Row],[Product_ID]],Products!$A:$A,Products!$D:$D,"Unknown")</f>
        <v>Georgette Saree</v>
      </c>
      <c r="AB163" t="str">
        <f>_xlfn.XLOOKUP(tblSales[[#This Row],[Product_ID]],Products!$A:$A,Products!$E:$E,"Unknown")</f>
        <v>Reebok</v>
      </c>
      <c r="AC163" t="str">
        <f>_xlfn.XLOOKUP(tblSales[[#This Row],[Store_ID]],Stores!$A:$A,Stores!$B:$B,"Unknown")</f>
        <v>TrendMart Kochi High Street</v>
      </c>
      <c r="AD163" t="str">
        <f>_xlfn.XLOOKUP(tblSales[[#This Row],[Store_ID]],Stores!$A:$A,Stores!$E:$E,"Unknown")</f>
        <v>South Zone 1</v>
      </c>
      <c r="AE163" t="str">
        <f>_xlfn.XLOOKUP(tblSales[[#This Row],[Customer_ID]],Customers!$A:$A,Customers!$B:$B,"Unknown")</f>
        <v>Tarun Hegde</v>
      </c>
      <c r="AF163" t="str">
        <f>_xlfn.XLOOKUP(tblSales[[#This Row],[Customer_ID]],Customers!$A:$A,Customers!$J:$J,"Unknown")</f>
        <v>Regular</v>
      </c>
      <c r="AG163" t="str">
        <f>_xlfn.XLOOKUP(tblSales[[#This Row],[Employee_ID]],Employees!$A:$A,Employees!$B:$B,"Unknown")</f>
        <v>Charulatha Kumar</v>
      </c>
      <c r="AH163">
        <f>IF(MONTH(tblSales[[#This Row],[Invoice Date]])&gt;=4,MONTH(tblSales[[#This Row],[Invoice Date]]),MONTH(tblSales[[#This Row],[Invoice Date]])+12)</f>
        <v>10</v>
      </c>
      <c r="AI163" s="8">
        <f>DATE(YEAR(tblSales[[#This Row],[Invoice Date]]),MONTH(tblSales[[#This Row],[Invoice Date]]),1)</f>
        <v>45566</v>
      </c>
      <c r="AJ163" t="str">
        <f>_xlfn.XLOOKUP(tblSales[[#This Row],[Product_ID]],Products!$A:$A,Products!$B:$B,"Unknown")</f>
        <v>Reebok Georgette Saree Charcoal</v>
      </c>
      <c r="AK163" s="9">
        <f>IFERROR(tblSales[[#This Row],[Profit]]/tblSales[[#This Row],[Sales Amount]],0)</f>
        <v>0.26271817940770403</v>
      </c>
      <c r="AL163" t="str">
        <f>IF(tblSales[[#This Row],[Discount %]]&lt;=5,"0-5%",
IF(tblSales[[#This Row],[Discount %]]&lt;=10,"5-10%",
IF(tblSales[[#This Row],[Discount %]]&lt;=15,"10-15%",
IF(tblSales[[#This Row],[Discount %]]&lt;=20,"15-20%","20%+"))))</f>
        <v>0-5%</v>
      </c>
    </row>
    <row r="164" spans="1:38">
      <c r="A164" s="2" t="s">
        <v>787</v>
      </c>
      <c r="B164" s="11">
        <v>45385</v>
      </c>
      <c r="C164" s="2" t="s">
        <v>788</v>
      </c>
      <c r="D164" s="2" t="s">
        <v>789</v>
      </c>
      <c r="E164" s="2" t="s">
        <v>181</v>
      </c>
      <c r="F164" s="2" t="s">
        <v>204</v>
      </c>
      <c r="G164" s="2">
        <v>1</v>
      </c>
      <c r="H164" s="2">
        <v>1605.02</v>
      </c>
      <c r="I164" s="2">
        <v>15</v>
      </c>
      <c r="J164" s="2">
        <v>240.75</v>
      </c>
      <c r="K164" s="2">
        <v>12</v>
      </c>
      <c r="L164" s="2">
        <v>163.71</v>
      </c>
      <c r="M164" s="2">
        <v>1527.98</v>
      </c>
      <c r="N164" s="2">
        <v>1061.5</v>
      </c>
      <c r="O164" s="2">
        <f t="shared" si="6"/>
        <v>302.77</v>
      </c>
      <c r="P164" s="2" t="s">
        <v>32</v>
      </c>
      <c r="Q164" s="2" t="str">
        <f t="shared" si="4"/>
        <v>UPI</v>
      </c>
      <c r="R164" s="2" t="s">
        <v>21</v>
      </c>
      <c r="S164" s="2" t="s">
        <v>56</v>
      </c>
      <c r="T164" s="2" t="s">
        <v>790</v>
      </c>
      <c r="U164" s="2" t="s">
        <v>59</v>
      </c>
      <c r="V164" t="str">
        <f>TEXT(tblSales[[#This Row],[Invoice Date]],"mmm")</f>
        <v>Apr</v>
      </c>
      <c r="W164">
        <f>MONTH(tblSales[[#This Row],[Invoice Date]])</f>
        <v>4</v>
      </c>
      <c r="X164">
        <f>YEAR(tblSales[[#This Row],[Invoice Date]])</f>
        <v>2024</v>
      </c>
      <c r="Y164" t="str">
        <f>TEXT(tblSales[[#This Row],[Invoice Date]],"mmm-yyyy")</f>
        <v>Apr-2024</v>
      </c>
      <c r="Z164" t="str">
        <f>_xlfn.XLOOKUP(tblSales[[#This Row],[Product_ID]],Products!$A:$A,Products!$C:$C,"Women Dresses")</f>
        <v>Men Jeans</v>
      </c>
      <c r="AA164" t="str">
        <f>_xlfn.XLOOKUP(tblSales[[#This Row],[Product_ID]],Products!$A:$A,Products!$D:$D,"Unknown")</f>
        <v>Skinny Fit</v>
      </c>
      <c r="AB164" t="str">
        <f>_xlfn.XLOOKUP(tblSales[[#This Row],[Product_ID]],Products!$A:$A,Products!$E:$E,"Unknown")</f>
        <v>Killer Jeans</v>
      </c>
      <c r="AC164" t="str">
        <f>_xlfn.XLOOKUP(tblSales[[#This Row],[Store_ID]],Stores!$A:$A,Stores!$B:$B,"Unknown")</f>
        <v>TrendMart Nizamabad Mall Kiosk</v>
      </c>
      <c r="AD164" t="str">
        <f>_xlfn.XLOOKUP(tblSales[[#This Row],[Store_ID]],Stores!$A:$A,Stores!$E:$E,"Unknown")</f>
        <v>South Zone 2</v>
      </c>
      <c r="AE164" t="str">
        <f>_xlfn.XLOOKUP(tblSales[[#This Row],[Customer_ID]],Customers!$A:$A,Customers!$B:$B,"Unknown")</f>
        <v>Anjali Nair</v>
      </c>
      <c r="AF164" t="str">
        <f>_xlfn.XLOOKUP(tblSales[[#This Row],[Customer_ID]],Customers!$A:$A,Customers!$J:$J,"Unknown")</f>
        <v>Platinum</v>
      </c>
      <c r="AG164" t="str">
        <f>_xlfn.XLOOKUP(tblSales[[#This Row],[Employee_ID]],Employees!$A:$A,Employees!$B:$B,"Unknown")</f>
        <v>Logesh Gopalakrishnan</v>
      </c>
      <c r="AH164">
        <f>IF(MONTH(tblSales[[#This Row],[Invoice Date]])&gt;=4,MONTH(tblSales[[#This Row],[Invoice Date]]),MONTH(tblSales[[#This Row],[Invoice Date]])+12)</f>
        <v>4</v>
      </c>
      <c r="AI164" s="8">
        <f>DATE(YEAR(tblSales[[#This Row],[Invoice Date]]),MONTH(tblSales[[#This Row],[Invoice Date]]),1)</f>
        <v>45383</v>
      </c>
      <c r="AJ164" t="str">
        <f>_xlfn.XLOOKUP(tblSales[[#This Row],[Product_ID]],Products!$A:$A,Products!$B:$B,"Unknown")</f>
        <v>Killer Jeans Skinny Fit Wine</v>
      </c>
      <c r="AK164" s="9">
        <f>IFERROR(tblSales[[#This Row],[Profit]]/tblSales[[#This Row],[Sales Amount]],0)</f>
        <v>0.19815049935208576</v>
      </c>
      <c r="AL164" t="str">
        <f>IF(tblSales[[#This Row],[Discount %]]&lt;=5,"0-5%",
IF(tblSales[[#This Row],[Discount %]]&lt;=10,"5-10%",
IF(tblSales[[#This Row],[Discount %]]&lt;=15,"10-15%",
IF(tblSales[[#This Row],[Discount %]]&lt;=20,"15-20%","20%+"))))</f>
        <v>10-15%</v>
      </c>
    </row>
    <row r="165" spans="1:38">
      <c r="A165" s="2" t="s">
        <v>791</v>
      </c>
      <c r="B165" s="11">
        <v>45459</v>
      </c>
      <c r="C165" s="2" t="s">
        <v>792</v>
      </c>
      <c r="D165" s="2" t="s">
        <v>695</v>
      </c>
      <c r="E165" s="2" t="s">
        <v>139</v>
      </c>
      <c r="F165" s="2" t="s">
        <v>339</v>
      </c>
      <c r="G165" s="2">
        <v>1</v>
      </c>
      <c r="H165" s="2">
        <v>1334.11</v>
      </c>
      <c r="I165" s="2">
        <v>15</v>
      </c>
      <c r="J165" s="2">
        <v>200.12</v>
      </c>
      <c r="K165" s="2">
        <v>12</v>
      </c>
      <c r="L165" s="2">
        <v>136.08000000000001</v>
      </c>
      <c r="M165" s="2">
        <v>1270.07</v>
      </c>
      <c r="N165" s="2">
        <v>841.85</v>
      </c>
      <c r="O165" s="2">
        <f t="shared" si="6"/>
        <v>292.13999999999987</v>
      </c>
      <c r="P165" s="2" t="s">
        <v>32</v>
      </c>
      <c r="Q165" s="2" t="str">
        <f t="shared" si="4"/>
        <v>UPI</v>
      </c>
      <c r="R165" s="2" t="s">
        <v>20</v>
      </c>
      <c r="S165" s="2" t="s">
        <v>56</v>
      </c>
      <c r="T165" s="2" t="s">
        <v>793</v>
      </c>
      <c r="U165" s="2" t="s">
        <v>60</v>
      </c>
      <c r="V165" t="str">
        <f>TEXT(tblSales[[#This Row],[Invoice Date]],"mmm")</f>
        <v>Jun</v>
      </c>
      <c r="W165">
        <f>MONTH(tblSales[[#This Row],[Invoice Date]])</f>
        <v>6</v>
      </c>
      <c r="X165">
        <f>YEAR(tblSales[[#This Row],[Invoice Date]])</f>
        <v>2024</v>
      </c>
      <c r="Y165" t="str">
        <f>TEXT(tblSales[[#This Row],[Invoice Date]],"mmm-yyyy")</f>
        <v>Jun-2024</v>
      </c>
      <c r="Z165" t="str">
        <f>_xlfn.XLOOKUP(tblSales[[#This Row],[Product_ID]],Products!$A:$A,Products!$C:$C,"Women Dresses")</f>
        <v>Women Dresses</v>
      </c>
      <c r="AA165" t="str">
        <f>_xlfn.XLOOKUP(tblSales[[#This Row],[Product_ID]],Products!$A:$A,Products!$D:$D,"Unknown")</f>
        <v>Shirt Dress</v>
      </c>
      <c r="AB165" t="str">
        <f>_xlfn.XLOOKUP(tblSales[[#This Row],[Product_ID]],Products!$A:$A,Products!$E:$E,"Unknown")</f>
        <v>Kalyan Silks</v>
      </c>
      <c r="AC165" t="str">
        <f>_xlfn.XLOOKUP(tblSales[[#This Row],[Store_ID]],Stores!$A:$A,Stores!$B:$B,"Unknown")</f>
        <v>TrendMart Kozhikode Standard</v>
      </c>
      <c r="AD165" t="str">
        <f>_xlfn.XLOOKUP(tblSales[[#This Row],[Store_ID]],Stores!$A:$A,Stores!$E:$E,"Unknown")</f>
        <v>South Zone 1</v>
      </c>
      <c r="AE165" t="str">
        <f>_xlfn.XLOOKUP(tblSales[[#This Row],[Customer_ID]],Customers!$A:$A,Customers!$B:$B,"Unknown")</f>
        <v>Latha Iyer</v>
      </c>
      <c r="AF165" t="str">
        <f>_xlfn.XLOOKUP(tblSales[[#This Row],[Customer_ID]],Customers!$A:$A,Customers!$J:$J,"Unknown")</f>
        <v>Silver</v>
      </c>
      <c r="AG165" t="str">
        <f>_xlfn.XLOOKUP(tblSales[[#This Row],[Employee_ID]],Employees!$A:$A,Employees!$B:$B,"Unknown")</f>
        <v>Priya Balasubramaniam</v>
      </c>
      <c r="AH165">
        <f>IF(MONTH(tblSales[[#This Row],[Invoice Date]])&gt;=4,MONTH(tblSales[[#This Row],[Invoice Date]]),MONTH(tblSales[[#This Row],[Invoice Date]])+12)</f>
        <v>6</v>
      </c>
      <c r="AI165" s="8">
        <f>DATE(YEAR(tblSales[[#This Row],[Invoice Date]]),MONTH(tblSales[[#This Row],[Invoice Date]]),1)</f>
        <v>45444</v>
      </c>
      <c r="AJ165" t="str">
        <f>_xlfn.XLOOKUP(tblSales[[#This Row],[Product_ID]],Products!$A:$A,Products!$B:$B,"Unknown")</f>
        <v>Kalyan Silks Shirt Dress Maroon</v>
      </c>
      <c r="AK165" s="9">
        <f>IFERROR(tblSales[[#This Row],[Profit]]/tblSales[[#This Row],[Sales Amount]],0)</f>
        <v>0.23001881786043279</v>
      </c>
      <c r="AL165" t="str">
        <f>IF(tblSales[[#This Row],[Discount %]]&lt;=5,"0-5%",
IF(tblSales[[#This Row],[Discount %]]&lt;=10,"5-10%",
IF(tblSales[[#This Row],[Discount %]]&lt;=15,"10-15%",
IF(tblSales[[#This Row],[Discount %]]&lt;=20,"15-20%","20%+"))))</f>
        <v>10-15%</v>
      </c>
    </row>
    <row r="166" spans="1:38">
      <c r="A166" s="2" t="s">
        <v>794</v>
      </c>
      <c r="B166" s="11">
        <v>45433</v>
      </c>
      <c r="C166" s="2" t="s">
        <v>795</v>
      </c>
      <c r="D166" s="2" t="s">
        <v>444</v>
      </c>
      <c r="E166" s="2" t="s">
        <v>796</v>
      </c>
      <c r="F166" s="2" t="s">
        <v>244</v>
      </c>
      <c r="G166" s="2">
        <v>1</v>
      </c>
      <c r="H166" s="2">
        <v>2973.71</v>
      </c>
      <c r="I166" s="2">
        <v>0</v>
      </c>
      <c r="J166" s="2">
        <v>0</v>
      </c>
      <c r="K166" s="2">
        <v>12</v>
      </c>
      <c r="L166" s="2">
        <v>356.85</v>
      </c>
      <c r="M166" s="2">
        <v>3330.56</v>
      </c>
      <c r="N166" s="2">
        <v>2151.34</v>
      </c>
      <c r="O166" s="2">
        <f t="shared" si="6"/>
        <v>822.36999999999978</v>
      </c>
      <c r="P166" s="2" t="s">
        <v>29</v>
      </c>
      <c r="Q166" s="2" t="str">
        <f t="shared" si="4"/>
        <v>Debit Card</v>
      </c>
      <c r="R166" s="2" t="s">
        <v>20</v>
      </c>
      <c r="S166" s="2" t="s">
        <v>56</v>
      </c>
      <c r="T166" s="2" t="s">
        <v>797</v>
      </c>
      <c r="U166" s="2" t="s">
        <v>59</v>
      </c>
      <c r="V166" t="str">
        <f>TEXT(tblSales[[#This Row],[Invoice Date]],"mmm")</f>
        <v>May</v>
      </c>
      <c r="W166">
        <f>MONTH(tblSales[[#This Row],[Invoice Date]])</f>
        <v>5</v>
      </c>
      <c r="X166">
        <f>YEAR(tblSales[[#This Row],[Invoice Date]])</f>
        <v>2024</v>
      </c>
      <c r="Y166" t="str">
        <f>TEXT(tblSales[[#This Row],[Invoice Date]],"mmm-yyyy")</f>
        <v>May-2024</v>
      </c>
      <c r="Z166" t="str">
        <f>_xlfn.XLOOKUP(tblSales[[#This Row],[Product_ID]],Products!$A:$A,Products!$C:$C,"Women Dresses")</f>
        <v>Handbags</v>
      </c>
      <c r="AA166" t="str">
        <f>_xlfn.XLOOKUP(tblSales[[#This Row],[Product_ID]],Products!$A:$A,Products!$D:$D,"Unknown")</f>
        <v>Sling Bag</v>
      </c>
      <c r="AB166" t="str">
        <f>_xlfn.XLOOKUP(tblSales[[#This Row],[Product_ID]],Products!$A:$A,Products!$E:$E,"Unknown")</f>
        <v>Libas</v>
      </c>
      <c r="AC166" t="str">
        <f>_xlfn.XLOOKUP(tblSales[[#This Row],[Store_ID]],Stores!$A:$A,Stores!$B:$B,"Unknown")</f>
        <v>TrendMart Shivamogga Standard</v>
      </c>
      <c r="AD166" t="str">
        <f>_xlfn.XLOOKUP(tblSales[[#This Row],[Store_ID]],Stores!$A:$A,Stores!$E:$E,"Unknown")</f>
        <v>South Zone 2</v>
      </c>
      <c r="AE166" t="str">
        <f>_xlfn.XLOOKUP(tblSales[[#This Row],[Customer_ID]],Customers!$A:$A,Customers!$B:$B,"Unknown")</f>
        <v>Kalpana Achari</v>
      </c>
      <c r="AF166" t="str">
        <f>_xlfn.XLOOKUP(tblSales[[#This Row],[Customer_ID]],Customers!$A:$A,Customers!$J:$J,"Unknown")</f>
        <v>Silver</v>
      </c>
      <c r="AG166" t="str">
        <f>_xlfn.XLOOKUP(tblSales[[#This Row],[Employee_ID]],Employees!$A:$A,Employees!$B:$B,"Unknown")</f>
        <v>Ganapathy Naidu</v>
      </c>
      <c r="AH166">
        <f>IF(MONTH(tblSales[[#This Row],[Invoice Date]])&gt;=4,MONTH(tblSales[[#This Row],[Invoice Date]]),MONTH(tblSales[[#This Row],[Invoice Date]])+12)</f>
        <v>5</v>
      </c>
      <c r="AI166" s="8">
        <f>DATE(YEAR(tblSales[[#This Row],[Invoice Date]]),MONTH(tblSales[[#This Row],[Invoice Date]]),1)</f>
        <v>45413</v>
      </c>
      <c r="AJ166" t="str">
        <f>_xlfn.XLOOKUP(tblSales[[#This Row],[Product_ID]],Products!$A:$A,Products!$B:$B,"Unknown")</f>
        <v>Libas Sling Bag Green</v>
      </c>
      <c r="AK166" s="9">
        <f>IFERROR(tblSales[[#This Row],[Profit]]/tblSales[[#This Row],[Sales Amount]],0)</f>
        <v>0.24691643447348188</v>
      </c>
      <c r="AL166" t="str">
        <f>IF(tblSales[[#This Row],[Discount %]]&lt;=5,"0-5%",
IF(tblSales[[#This Row],[Discount %]]&lt;=10,"5-10%",
IF(tblSales[[#This Row],[Discount %]]&lt;=15,"10-15%",
IF(tblSales[[#This Row],[Discount %]]&lt;=20,"15-20%","20%+"))))</f>
        <v>0-5%</v>
      </c>
    </row>
    <row r="167" spans="1:38">
      <c r="A167" s="2" t="s">
        <v>798</v>
      </c>
      <c r="B167" s="11">
        <v>45658</v>
      </c>
      <c r="C167" s="2" t="s">
        <v>799</v>
      </c>
      <c r="D167" s="2" t="s">
        <v>165</v>
      </c>
      <c r="E167" s="2" t="s">
        <v>650</v>
      </c>
      <c r="F167" s="2" t="s">
        <v>339</v>
      </c>
      <c r="G167" s="2">
        <v>3</v>
      </c>
      <c r="H167" s="2">
        <v>1783.67</v>
      </c>
      <c r="I167" s="2">
        <v>20</v>
      </c>
      <c r="J167" s="2">
        <v>1070.2</v>
      </c>
      <c r="K167" s="2">
        <v>12</v>
      </c>
      <c r="L167" s="2">
        <v>513.70000000000005</v>
      </c>
      <c r="M167" s="2">
        <v>4794.51</v>
      </c>
      <c r="N167" s="2">
        <v>4221.99</v>
      </c>
      <c r="O167" s="2">
        <f t="shared" si="6"/>
        <v>58.820000000000391</v>
      </c>
      <c r="P167" s="2" t="s">
        <v>32</v>
      </c>
      <c r="Q167" s="2" t="str">
        <f t="shared" si="4"/>
        <v>UPI</v>
      </c>
      <c r="R167" s="2" t="s">
        <v>20</v>
      </c>
      <c r="S167" s="2" t="s">
        <v>56</v>
      </c>
      <c r="T167" s="2" t="s">
        <v>639</v>
      </c>
      <c r="U167" s="2" t="s">
        <v>59</v>
      </c>
      <c r="V167" t="str">
        <f>TEXT(tblSales[[#This Row],[Invoice Date]],"mmm")</f>
        <v>Jan</v>
      </c>
      <c r="W167">
        <f>MONTH(tblSales[[#This Row],[Invoice Date]])</f>
        <v>1</v>
      </c>
      <c r="X167">
        <f>YEAR(tblSales[[#This Row],[Invoice Date]])</f>
        <v>2025</v>
      </c>
      <c r="Y167" t="str">
        <f>TEXT(tblSales[[#This Row],[Invoice Date]],"mmm-yyyy")</f>
        <v>Jan-2025</v>
      </c>
      <c r="Z167" t="str">
        <f>_xlfn.XLOOKUP(tblSales[[#This Row],[Product_ID]],Products!$A:$A,Products!$C:$C,"Women Dresses")</f>
        <v>Women Dresses</v>
      </c>
      <c r="AA167" t="str">
        <f>_xlfn.XLOOKUP(tblSales[[#This Row],[Product_ID]],Products!$A:$A,Products!$D:$D,"Unknown")</f>
        <v>Maxi Dress</v>
      </c>
      <c r="AB167" t="str">
        <f>_xlfn.XLOOKUP(tblSales[[#This Row],[Product_ID]],Products!$A:$A,Products!$E:$E,"Unknown")</f>
        <v>Tanishq</v>
      </c>
      <c r="AC167" t="str">
        <f>_xlfn.XLOOKUP(tblSales[[#This Row],[Store_ID]],Stores!$A:$A,Stores!$B:$B,"Unknown")</f>
        <v>TrendMart Shivamogga Outlet</v>
      </c>
      <c r="AD167" t="str">
        <f>_xlfn.XLOOKUP(tblSales[[#This Row],[Store_ID]],Stores!$A:$A,Stores!$E:$E,"Unknown")</f>
        <v>South Zone 2</v>
      </c>
      <c r="AE167" t="str">
        <f>_xlfn.XLOOKUP(tblSales[[#This Row],[Customer_ID]],Customers!$A:$A,Customers!$B:$B,"Unknown")</f>
        <v>Eshwari Singh</v>
      </c>
      <c r="AF167" t="str">
        <f>_xlfn.XLOOKUP(tblSales[[#This Row],[Customer_ID]],Customers!$A:$A,Customers!$J:$J,"Unknown")</f>
        <v>Regular</v>
      </c>
      <c r="AG167" t="str">
        <f>_xlfn.XLOOKUP(tblSales[[#This Row],[Employee_ID]],Employees!$A:$A,Employees!$B:$B,"Unknown")</f>
        <v>Priya Balasubramaniam</v>
      </c>
      <c r="AH167">
        <f>IF(MONTH(tblSales[[#This Row],[Invoice Date]])&gt;=4,MONTH(tblSales[[#This Row],[Invoice Date]]),MONTH(tblSales[[#This Row],[Invoice Date]])+12)</f>
        <v>13</v>
      </c>
      <c r="AI167" s="8">
        <f>DATE(YEAR(tblSales[[#This Row],[Invoice Date]]),MONTH(tblSales[[#This Row],[Invoice Date]]),1)</f>
        <v>45658</v>
      </c>
      <c r="AJ167" t="str">
        <f>_xlfn.XLOOKUP(tblSales[[#This Row],[Product_ID]],Products!$A:$A,Products!$B:$B,"Unknown")</f>
        <v>Tanishq Maxi Dress Wine</v>
      </c>
      <c r="AK167" s="9">
        <f>IFERROR(tblSales[[#This Row],[Profit]]/tblSales[[#This Row],[Sales Amount]],0)</f>
        <v>1.2268198418608031E-2</v>
      </c>
      <c r="AL167" t="str">
        <f>IF(tblSales[[#This Row],[Discount %]]&lt;=5,"0-5%",
IF(tblSales[[#This Row],[Discount %]]&lt;=10,"5-10%",
IF(tblSales[[#This Row],[Discount %]]&lt;=15,"10-15%",
IF(tblSales[[#This Row],[Discount %]]&lt;=20,"15-20%","20%+"))))</f>
        <v>15-20%</v>
      </c>
    </row>
    <row r="168" spans="1:38">
      <c r="A168" s="2" t="s">
        <v>800</v>
      </c>
      <c r="B168" s="11">
        <v>45424</v>
      </c>
      <c r="C168" s="2" t="s">
        <v>801</v>
      </c>
      <c r="D168" s="2" t="s">
        <v>802</v>
      </c>
      <c r="E168" s="2" t="s">
        <v>344</v>
      </c>
      <c r="F168" s="2" t="s">
        <v>238</v>
      </c>
      <c r="G168" s="2">
        <v>5</v>
      </c>
      <c r="H168" s="2">
        <v>1207.33</v>
      </c>
      <c r="I168" s="2">
        <v>5</v>
      </c>
      <c r="J168" s="2">
        <v>301.83</v>
      </c>
      <c r="K168" s="2">
        <v>3</v>
      </c>
      <c r="L168" s="2">
        <v>172.04</v>
      </c>
      <c r="M168" s="2">
        <v>5906.86</v>
      </c>
      <c r="N168" s="2">
        <v>4770.2</v>
      </c>
      <c r="O168" s="2">
        <f t="shared" si="6"/>
        <v>964.61999999999989</v>
      </c>
      <c r="P168" s="2" t="s">
        <v>32</v>
      </c>
      <c r="Q168" s="2" t="str">
        <f t="shared" si="4"/>
        <v>UPI</v>
      </c>
      <c r="R168" s="2" t="s">
        <v>21</v>
      </c>
      <c r="S168" s="2" t="s">
        <v>56</v>
      </c>
      <c r="T168" s="2" t="s">
        <v>803</v>
      </c>
      <c r="U168" s="2" t="s">
        <v>60</v>
      </c>
      <c r="V168" t="str">
        <f>TEXT(tblSales[[#This Row],[Invoice Date]],"mmm")</f>
        <v>May</v>
      </c>
      <c r="W168">
        <f>MONTH(tblSales[[#This Row],[Invoice Date]])</f>
        <v>5</v>
      </c>
      <c r="X168">
        <f>YEAR(tblSales[[#This Row],[Invoice Date]])</f>
        <v>2024</v>
      </c>
      <c r="Y168" t="str">
        <f>TEXT(tblSales[[#This Row],[Invoice Date]],"mmm-yyyy")</f>
        <v>May-2024</v>
      </c>
      <c r="Z168" t="str">
        <f>_xlfn.XLOOKUP(tblSales[[#This Row],[Product_ID]],Products!$A:$A,Products!$C:$C,"Women Dresses")</f>
        <v>Jewellery</v>
      </c>
      <c r="AA168" t="str">
        <f>_xlfn.XLOOKUP(tblSales[[#This Row],[Product_ID]],Products!$A:$A,Products!$D:$D,"Unknown")</f>
        <v>Necklace</v>
      </c>
      <c r="AB168" t="str">
        <f>_xlfn.XLOOKUP(tblSales[[#This Row],[Product_ID]],Products!$A:$A,Products!$E:$E,"Unknown")</f>
        <v>W for Woman</v>
      </c>
      <c r="AC168" t="str">
        <f>_xlfn.XLOOKUP(tblSales[[#This Row],[Store_ID]],Stores!$A:$A,Stores!$B:$B,"Unknown")</f>
        <v>TrendMart Kannur Standard</v>
      </c>
      <c r="AD168" t="str">
        <f>_xlfn.XLOOKUP(tblSales[[#This Row],[Store_ID]],Stores!$A:$A,Stores!$E:$E,"Unknown")</f>
        <v>South Zone 1</v>
      </c>
      <c r="AE168" t="str">
        <f>_xlfn.XLOOKUP(tblSales[[#This Row],[Customer_ID]],Customers!$A:$A,Customers!$B:$B,"Unknown")</f>
        <v>Ramesh Chandran</v>
      </c>
      <c r="AF168" t="str">
        <f>_xlfn.XLOOKUP(tblSales[[#This Row],[Customer_ID]],Customers!$A:$A,Customers!$J:$J,"Unknown")</f>
        <v>Gold</v>
      </c>
      <c r="AG168" t="str">
        <f>_xlfn.XLOOKUP(tblSales[[#This Row],[Employee_ID]],Employees!$A:$A,Employees!$B:$B,"Unknown")</f>
        <v>Dhruv Mishra</v>
      </c>
      <c r="AH168">
        <f>IF(MONTH(tblSales[[#This Row],[Invoice Date]])&gt;=4,MONTH(tblSales[[#This Row],[Invoice Date]]),MONTH(tblSales[[#This Row],[Invoice Date]])+12)</f>
        <v>5</v>
      </c>
      <c r="AI168" s="8">
        <f>DATE(YEAR(tblSales[[#This Row],[Invoice Date]]),MONTH(tblSales[[#This Row],[Invoice Date]]),1)</f>
        <v>45413</v>
      </c>
      <c r="AJ168" t="str">
        <f>_xlfn.XLOOKUP(tblSales[[#This Row],[Product_ID]],Products!$A:$A,Products!$B:$B,"Unknown")</f>
        <v>W for Woman Necklace Beige</v>
      </c>
      <c r="AK168" s="9">
        <f>IFERROR(tblSales[[#This Row],[Profit]]/tblSales[[#This Row],[Sales Amount]],0)</f>
        <v>0.16330503854839964</v>
      </c>
      <c r="AL168" t="str">
        <f>IF(tblSales[[#This Row],[Discount %]]&lt;=5,"0-5%",
IF(tblSales[[#This Row],[Discount %]]&lt;=10,"5-10%",
IF(tblSales[[#This Row],[Discount %]]&lt;=15,"10-15%",
IF(tblSales[[#This Row],[Discount %]]&lt;=20,"15-20%","20%+"))))</f>
        <v>0-5%</v>
      </c>
    </row>
    <row r="169" spans="1:38">
      <c r="A169" s="2" t="s">
        <v>804</v>
      </c>
      <c r="B169" s="11">
        <v>45481</v>
      </c>
      <c r="C169" s="2" t="s">
        <v>805</v>
      </c>
      <c r="D169" s="2" t="s">
        <v>806</v>
      </c>
      <c r="E169" s="2" t="s">
        <v>807</v>
      </c>
      <c r="F169" s="2" t="s">
        <v>140</v>
      </c>
      <c r="G169" s="2">
        <v>2</v>
      </c>
      <c r="H169" s="2">
        <v>661.42</v>
      </c>
      <c r="I169" s="2">
        <v>15</v>
      </c>
      <c r="J169" s="2">
        <v>198.43</v>
      </c>
      <c r="K169" s="2">
        <v>5</v>
      </c>
      <c r="L169" s="2">
        <v>56.22</v>
      </c>
      <c r="M169" s="2">
        <v>1180.6300000000001</v>
      </c>
      <c r="N169" s="2">
        <v>1050.9000000000001</v>
      </c>
      <c r="O169" s="2">
        <f t="shared" si="6"/>
        <v>73.510000000000019</v>
      </c>
      <c r="P169" s="2" t="s">
        <v>28</v>
      </c>
      <c r="Q169" s="2" t="str">
        <f t="shared" si="4"/>
        <v>Credit Card</v>
      </c>
      <c r="R169" s="2" t="s">
        <v>20</v>
      </c>
      <c r="S169" s="2" t="s">
        <v>56</v>
      </c>
      <c r="T169" s="2" t="s">
        <v>808</v>
      </c>
      <c r="U169" s="2" t="s">
        <v>59</v>
      </c>
      <c r="V169" t="str">
        <f>TEXT(tblSales[[#This Row],[Invoice Date]],"mmm")</f>
        <v>Jul</v>
      </c>
      <c r="W169">
        <f>MONTH(tblSales[[#This Row],[Invoice Date]])</f>
        <v>7</v>
      </c>
      <c r="X169">
        <f>YEAR(tblSales[[#This Row],[Invoice Date]])</f>
        <v>2024</v>
      </c>
      <c r="Y169" t="str">
        <f>TEXT(tblSales[[#This Row],[Invoice Date]],"mmm-yyyy")</f>
        <v>Jul-2024</v>
      </c>
      <c r="Z169" t="str">
        <f>_xlfn.XLOOKUP(tblSales[[#This Row],[Product_ID]],Products!$A:$A,Products!$C:$C,"Women Dresses")</f>
        <v>Kids Wear</v>
      </c>
      <c r="AA169" t="str">
        <f>_xlfn.XLOOKUP(tblSales[[#This Row],[Product_ID]],Products!$A:$A,Products!$D:$D,"Unknown")</f>
        <v>Girls Frock</v>
      </c>
      <c r="AB169" t="str">
        <f>_xlfn.XLOOKUP(tblSales[[#This Row],[Product_ID]],Products!$A:$A,Products!$E:$E,"Unknown")</f>
        <v>Sonata</v>
      </c>
      <c r="AC169" t="str">
        <f>_xlfn.XLOOKUP(tblSales[[#This Row],[Store_ID]],Stores!$A:$A,Stores!$B:$B,"Unknown")</f>
        <v>TrendMart Bengaluru Mall Kiosk</v>
      </c>
      <c r="AD169" t="str">
        <f>_xlfn.XLOOKUP(tblSales[[#This Row],[Store_ID]],Stores!$A:$A,Stores!$E:$E,"Unknown")</f>
        <v>South Zone 2</v>
      </c>
      <c r="AE169" t="str">
        <f>_xlfn.XLOOKUP(tblSales[[#This Row],[Customer_ID]],Customers!$A:$A,Customers!$B:$B,"Unknown")</f>
        <v>Latha Venkatesan</v>
      </c>
      <c r="AF169" t="str">
        <f>_xlfn.XLOOKUP(tblSales[[#This Row],[Customer_ID]],Customers!$A:$A,Customers!$J:$J,"Unknown")</f>
        <v>Gold</v>
      </c>
      <c r="AG169" t="str">
        <f>_xlfn.XLOOKUP(tblSales[[#This Row],[Employee_ID]],Employees!$A:$A,Employees!$B:$B,"Unknown")</f>
        <v>Charulatha Kumar</v>
      </c>
      <c r="AH169">
        <f>IF(MONTH(tblSales[[#This Row],[Invoice Date]])&gt;=4,MONTH(tblSales[[#This Row],[Invoice Date]]),MONTH(tblSales[[#This Row],[Invoice Date]])+12)</f>
        <v>7</v>
      </c>
      <c r="AI169" s="8">
        <f>DATE(YEAR(tblSales[[#This Row],[Invoice Date]]),MONTH(tblSales[[#This Row],[Invoice Date]]),1)</f>
        <v>45474</v>
      </c>
      <c r="AJ169" t="str">
        <f>_xlfn.XLOOKUP(tblSales[[#This Row],[Product_ID]],Products!$A:$A,Products!$B:$B,"Unknown")</f>
        <v>Sonata Girls Frock Cream</v>
      </c>
      <c r="AK169" s="9">
        <f>IFERROR(tblSales[[#This Row],[Profit]]/tblSales[[#This Row],[Sales Amount]],0)</f>
        <v>6.2263367862920652E-2</v>
      </c>
      <c r="AL169" t="str">
        <f>IF(tblSales[[#This Row],[Discount %]]&lt;=5,"0-5%",
IF(tblSales[[#This Row],[Discount %]]&lt;=10,"5-10%",
IF(tblSales[[#This Row],[Discount %]]&lt;=15,"10-15%",
IF(tblSales[[#This Row],[Discount %]]&lt;=20,"15-20%","20%+"))))</f>
        <v>10-15%</v>
      </c>
    </row>
    <row r="170" spans="1:38">
      <c r="A170" s="2" t="s">
        <v>809</v>
      </c>
      <c r="B170" s="11">
        <v>45618</v>
      </c>
      <c r="C170" s="2" t="s">
        <v>496</v>
      </c>
      <c r="D170" s="2" t="s">
        <v>810</v>
      </c>
      <c r="E170" s="2" t="s">
        <v>754</v>
      </c>
      <c r="F170" s="2" t="s">
        <v>122</v>
      </c>
      <c r="G170" s="2">
        <v>2</v>
      </c>
      <c r="H170" s="2">
        <v>1713.66</v>
      </c>
      <c r="I170" s="2">
        <v>5</v>
      </c>
      <c r="J170" s="2">
        <v>171.37</v>
      </c>
      <c r="K170" s="2">
        <v>12</v>
      </c>
      <c r="L170" s="2">
        <v>390.71</v>
      </c>
      <c r="M170" s="2">
        <v>3646.66</v>
      </c>
      <c r="N170" s="2">
        <v>2279.62</v>
      </c>
      <c r="O170" s="2">
        <f t="shared" si="6"/>
        <v>976.32999999999993</v>
      </c>
      <c r="P170" s="2" t="s">
        <v>27</v>
      </c>
      <c r="Q170" s="2" t="str">
        <f t="shared" si="4"/>
        <v>Cash</v>
      </c>
      <c r="R170" s="2" t="s">
        <v>21</v>
      </c>
      <c r="S170" s="2" t="s">
        <v>56</v>
      </c>
      <c r="T170" s="2" t="s">
        <v>305</v>
      </c>
      <c r="U170" s="2" t="s">
        <v>59</v>
      </c>
      <c r="V170" t="str">
        <f>TEXT(tblSales[[#This Row],[Invoice Date]],"mmm")</f>
        <v>Nov</v>
      </c>
      <c r="W170">
        <f>MONTH(tblSales[[#This Row],[Invoice Date]])</f>
        <v>11</v>
      </c>
      <c r="X170">
        <f>YEAR(tblSales[[#This Row],[Invoice Date]])</f>
        <v>2024</v>
      </c>
      <c r="Y170" t="str">
        <f>TEXT(tblSales[[#This Row],[Invoice Date]],"mmm-yyyy")</f>
        <v>Nov-2024</v>
      </c>
      <c r="Z170" t="str">
        <f>_xlfn.XLOOKUP(tblSales[[#This Row],[Product_ID]],Products!$A:$A,Products!$C:$C,"Women Dresses")</f>
        <v>Women Jeans</v>
      </c>
      <c r="AA170" t="str">
        <f>_xlfn.XLOOKUP(tblSales[[#This Row],[Product_ID]],Products!$A:$A,Products!$D:$D,"Unknown")</f>
        <v>Bootcut</v>
      </c>
      <c r="AB170" t="str">
        <f>_xlfn.XLOOKUP(tblSales[[#This Row],[Product_ID]],Products!$A:$A,Products!$E:$E,"Unknown")</f>
        <v>Spykar</v>
      </c>
      <c r="AC170" t="str">
        <f>_xlfn.XLOOKUP(tblSales[[#This Row],[Store_ID]],Stores!$A:$A,Stores!$B:$B,"Unknown")</f>
        <v>TrendMart Tirunelveli Flagship</v>
      </c>
      <c r="AD170" t="str">
        <f>_xlfn.XLOOKUP(tblSales[[#This Row],[Store_ID]],Stores!$A:$A,Stores!$E:$E,"Unknown")</f>
        <v>South Zone 1</v>
      </c>
      <c r="AE170" t="str">
        <f>_xlfn.XLOOKUP(tblSales[[#This Row],[Customer_ID]],Customers!$A:$A,Customers!$B:$B,"Unknown")</f>
        <v>Yashoda Sundaram</v>
      </c>
      <c r="AF170" t="str">
        <f>_xlfn.XLOOKUP(tblSales[[#This Row],[Customer_ID]],Customers!$A:$A,Customers!$J:$J,"Unknown")</f>
        <v>Silver</v>
      </c>
      <c r="AG170" t="str">
        <f>_xlfn.XLOOKUP(tblSales[[#This Row],[Employee_ID]],Employees!$A:$A,Employees!$B:$B,"Unknown")</f>
        <v>Rahul Krishnan</v>
      </c>
      <c r="AH170">
        <f>IF(MONTH(tblSales[[#This Row],[Invoice Date]])&gt;=4,MONTH(tblSales[[#This Row],[Invoice Date]]),MONTH(tblSales[[#This Row],[Invoice Date]])+12)</f>
        <v>11</v>
      </c>
      <c r="AI170" s="8">
        <f>DATE(YEAR(tblSales[[#This Row],[Invoice Date]]),MONTH(tblSales[[#This Row],[Invoice Date]]),1)</f>
        <v>45597</v>
      </c>
      <c r="AJ170" t="str">
        <f>_xlfn.XLOOKUP(tblSales[[#This Row],[Product_ID]],Products!$A:$A,Products!$B:$B,"Unknown")</f>
        <v>Spykar Bootcut Charcoal</v>
      </c>
      <c r="AK170" s="9">
        <f>IFERROR(tblSales[[#This Row],[Profit]]/tblSales[[#This Row],[Sales Amount]],0)</f>
        <v>0.26773266495916809</v>
      </c>
      <c r="AL170" t="str">
        <f>IF(tblSales[[#This Row],[Discount %]]&lt;=5,"0-5%",
IF(tblSales[[#This Row],[Discount %]]&lt;=10,"5-10%",
IF(tblSales[[#This Row],[Discount %]]&lt;=15,"10-15%",
IF(tblSales[[#This Row],[Discount %]]&lt;=20,"15-20%","20%+"))))</f>
        <v>0-5%</v>
      </c>
    </row>
    <row r="171" spans="1:38">
      <c r="A171" s="2" t="s">
        <v>811</v>
      </c>
      <c r="B171" s="11">
        <v>45467</v>
      </c>
      <c r="C171" s="2" t="s">
        <v>812</v>
      </c>
      <c r="D171" s="2" t="s">
        <v>813</v>
      </c>
      <c r="E171" s="2" t="s">
        <v>522</v>
      </c>
      <c r="F171" s="2" t="s">
        <v>540</v>
      </c>
      <c r="G171" s="2">
        <v>1</v>
      </c>
      <c r="H171" s="2">
        <v>3151.48</v>
      </c>
      <c r="I171" s="2">
        <v>20</v>
      </c>
      <c r="J171" s="2">
        <v>630.29999999999995</v>
      </c>
      <c r="K171" s="2">
        <v>3</v>
      </c>
      <c r="L171" s="2">
        <v>75.64</v>
      </c>
      <c r="M171" s="2">
        <v>2596.8200000000002</v>
      </c>
      <c r="N171" s="2">
        <v>1989.93</v>
      </c>
      <c r="O171" s="2">
        <f t="shared" si="6"/>
        <v>531.25000000000011</v>
      </c>
      <c r="P171" s="2" t="s">
        <v>32</v>
      </c>
      <c r="Q171" s="2" t="str">
        <f t="shared" si="4"/>
        <v>UPI</v>
      </c>
      <c r="R171" s="2" t="s">
        <v>21</v>
      </c>
      <c r="S171" s="2" t="s">
        <v>56</v>
      </c>
      <c r="T171" s="2" t="s">
        <v>814</v>
      </c>
      <c r="U171" s="2" t="s">
        <v>59</v>
      </c>
      <c r="V171" t="str">
        <f>TEXT(tblSales[[#This Row],[Invoice Date]],"mmm")</f>
        <v>Jun</v>
      </c>
      <c r="W171">
        <f>MONTH(tblSales[[#This Row],[Invoice Date]])</f>
        <v>6</v>
      </c>
      <c r="X171">
        <f>YEAR(tblSales[[#This Row],[Invoice Date]])</f>
        <v>2024</v>
      </c>
      <c r="Y171" t="str">
        <f>TEXT(tblSales[[#This Row],[Invoice Date]],"mmm-yyyy")</f>
        <v>Jun-2024</v>
      </c>
      <c r="Z171" t="str">
        <f>_xlfn.XLOOKUP(tblSales[[#This Row],[Product_ID]],Products!$A:$A,Products!$C:$C,"Women Dresses")</f>
        <v>Jewellery</v>
      </c>
      <c r="AA171" t="str">
        <f>_xlfn.XLOOKUP(tblSales[[#This Row],[Product_ID]],Products!$A:$A,Products!$D:$D,"Unknown")</f>
        <v>Ring</v>
      </c>
      <c r="AB171" t="str">
        <f>_xlfn.XLOOKUP(tblSales[[#This Row],[Product_ID]],Products!$A:$A,Products!$E:$E,"Unknown")</f>
        <v>Wrangler</v>
      </c>
      <c r="AC171" t="str">
        <f>_xlfn.XLOOKUP(tblSales[[#This Row],[Store_ID]],Stores!$A:$A,Stores!$B:$B,"Unknown")</f>
        <v>TrendMart Vellore Standard</v>
      </c>
      <c r="AD171" t="str">
        <f>_xlfn.XLOOKUP(tblSales[[#This Row],[Store_ID]],Stores!$A:$A,Stores!$E:$E,"Unknown")</f>
        <v>South Zone 1</v>
      </c>
      <c r="AE171" t="str">
        <f>_xlfn.XLOOKUP(tblSales[[#This Row],[Customer_ID]],Customers!$A:$A,Customers!$B:$B,"Unknown")</f>
        <v>Malini Gounder</v>
      </c>
      <c r="AF171" t="str">
        <f>_xlfn.XLOOKUP(tblSales[[#This Row],[Customer_ID]],Customers!$A:$A,Customers!$J:$J,"Unknown")</f>
        <v>Regular</v>
      </c>
      <c r="AG171" t="str">
        <f>_xlfn.XLOOKUP(tblSales[[#This Row],[Employee_ID]],Employees!$A:$A,Employees!$B:$B,"Unknown")</f>
        <v>Swathi Achari</v>
      </c>
      <c r="AH171">
        <f>IF(MONTH(tblSales[[#This Row],[Invoice Date]])&gt;=4,MONTH(tblSales[[#This Row],[Invoice Date]]),MONTH(tblSales[[#This Row],[Invoice Date]])+12)</f>
        <v>6</v>
      </c>
      <c r="AI171" s="8">
        <f>DATE(YEAR(tblSales[[#This Row],[Invoice Date]]),MONTH(tblSales[[#This Row],[Invoice Date]]),1)</f>
        <v>45444</v>
      </c>
      <c r="AJ171" t="str">
        <f>_xlfn.XLOOKUP(tblSales[[#This Row],[Product_ID]],Products!$A:$A,Products!$B:$B,"Unknown")</f>
        <v>Wrangler Ring White</v>
      </c>
      <c r="AK171" s="9">
        <f>IFERROR(tblSales[[#This Row],[Profit]]/tblSales[[#This Row],[Sales Amount]],0)</f>
        <v>0.20457713665175101</v>
      </c>
      <c r="AL171" t="str">
        <f>IF(tblSales[[#This Row],[Discount %]]&lt;=5,"0-5%",
IF(tblSales[[#This Row],[Discount %]]&lt;=10,"5-10%",
IF(tblSales[[#This Row],[Discount %]]&lt;=15,"10-15%",
IF(tblSales[[#This Row],[Discount %]]&lt;=20,"15-20%","20%+"))))</f>
        <v>15-20%</v>
      </c>
    </row>
    <row r="172" spans="1:38">
      <c r="A172" s="2" t="s">
        <v>815</v>
      </c>
      <c r="B172" s="11">
        <v>45646</v>
      </c>
      <c r="C172" s="2" t="s">
        <v>816</v>
      </c>
      <c r="D172" s="2" t="s">
        <v>817</v>
      </c>
      <c r="E172" s="2" t="s">
        <v>121</v>
      </c>
      <c r="F172" s="2" t="s">
        <v>172</v>
      </c>
      <c r="G172" s="2">
        <v>4</v>
      </c>
      <c r="H172" s="2">
        <v>1354.26</v>
      </c>
      <c r="I172" s="2">
        <v>20</v>
      </c>
      <c r="J172" s="2">
        <v>1083.4100000000001</v>
      </c>
      <c r="K172" s="2">
        <v>12</v>
      </c>
      <c r="L172" s="2">
        <v>520.04</v>
      </c>
      <c r="M172" s="2">
        <v>4853.67</v>
      </c>
      <c r="N172" s="2">
        <v>4062.88</v>
      </c>
      <c r="O172" s="2">
        <f t="shared" si="6"/>
        <v>270.75</v>
      </c>
      <c r="P172" s="2" t="s">
        <v>28</v>
      </c>
      <c r="Q172" s="2" t="str">
        <f t="shared" si="4"/>
        <v>Credit Card</v>
      </c>
      <c r="R172" s="2" t="s">
        <v>20</v>
      </c>
      <c r="S172" s="2" t="s">
        <v>56</v>
      </c>
      <c r="T172" s="2" t="s">
        <v>818</v>
      </c>
      <c r="U172" s="2" t="s">
        <v>59</v>
      </c>
      <c r="V172" t="str">
        <f>TEXT(tblSales[[#This Row],[Invoice Date]],"mmm")</f>
        <v>Dec</v>
      </c>
      <c r="W172">
        <f>MONTH(tblSales[[#This Row],[Invoice Date]])</f>
        <v>12</v>
      </c>
      <c r="X172">
        <f>YEAR(tblSales[[#This Row],[Invoice Date]])</f>
        <v>2024</v>
      </c>
      <c r="Y172" t="str">
        <f>TEXT(tblSales[[#This Row],[Invoice Date]],"mmm-yyyy")</f>
        <v>Dec-2024</v>
      </c>
      <c r="Z172" t="str">
        <f>_xlfn.XLOOKUP(tblSales[[#This Row],[Product_ID]],Products!$A:$A,Products!$C:$C,"Women Dresses")</f>
        <v>Winter Wear</v>
      </c>
      <c r="AA172" t="str">
        <f>_xlfn.XLOOKUP(tblSales[[#This Row],[Product_ID]],Products!$A:$A,Products!$D:$D,"Unknown")</f>
        <v>Muffler</v>
      </c>
      <c r="AB172" t="str">
        <f>_xlfn.XLOOKUP(tblSales[[#This Row],[Product_ID]],Products!$A:$A,Products!$E:$E,"Unknown")</f>
        <v>Liberty</v>
      </c>
      <c r="AC172" t="str">
        <f>_xlfn.XLOOKUP(tblSales[[#This Row],[Store_ID]],Stores!$A:$A,Stores!$B:$B,"Unknown")</f>
        <v>TrendMart Kurnool High Street</v>
      </c>
      <c r="AD172" t="str">
        <f>_xlfn.XLOOKUP(tblSales[[#This Row],[Store_ID]],Stores!$A:$A,Stores!$E:$E,"Unknown")</f>
        <v>South Zone 3</v>
      </c>
      <c r="AE172" t="str">
        <f>_xlfn.XLOOKUP(tblSales[[#This Row],[Customer_ID]],Customers!$A:$A,Customers!$B:$B,"Unknown")</f>
        <v>Sowmya Rao</v>
      </c>
      <c r="AF172" t="str">
        <f>_xlfn.XLOOKUP(tblSales[[#This Row],[Customer_ID]],Customers!$A:$A,Customers!$J:$J,"Unknown")</f>
        <v>Silver</v>
      </c>
      <c r="AG172" t="str">
        <f>_xlfn.XLOOKUP(tblSales[[#This Row],[Employee_ID]],Employees!$A:$A,Employees!$B:$B,"Unknown")</f>
        <v>Eswar Prasad</v>
      </c>
      <c r="AH172">
        <f>IF(MONTH(tblSales[[#This Row],[Invoice Date]])&gt;=4,MONTH(tblSales[[#This Row],[Invoice Date]]),MONTH(tblSales[[#This Row],[Invoice Date]])+12)</f>
        <v>12</v>
      </c>
      <c r="AI172" s="8">
        <f>DATE(YEAR(tblSales[[#This Row],[Invoice Date]]),MONTH(tblSales[[#This Row],[Invoice Date]]),1)</f>
        <v>45627</v>
      </c>
      <c r="AJ172" t="str">
        <f>_xlfn.XLOOKUP(tblSales[[#This Row],[Product_ID]],Products!$A:$A,Products!$B:$B,"Unknown")</f>
        <v>Liberty Muffler Charcoal</v>
      </c>
      <c r="AK172" s="9">
        <f>IFERROR(tblSales[[#This Row],[Profit]]/tblSales[[#This Row],[Sales Amount]],0)</f>
        <v>5.5782531568895288E-2</v>
      </c>
      <c r="AL172" t="str">
        <f>IF(tblSales[[#This Row],[Discount %]]&lt;=5,"0-5%",
IF(tblSales[[#This Row],[Discount %]]&lt;=10,"5-10%",
IF(tblSales[[#This Row],[Discount %]]&lt;=15,"10-15%",
IF(tblSales[[#This Row],[Discount %]]&lt;=20,"15-20%","20%+"))))</f>
        <v>15-20%</v>
      </c>
    </row>
    <row r="173" spans="1:38">
      <c r="A173" s="2" t="s">
        <v>819</v>
      </c>
      <c r="B173" s="11">
        <v>45617</v>
      </c>
      <c r="C173" s="2" t="s">
        <v>820</v>
      </c>
      <c r="D173" s="2" t="s">
        <v>695</v>
      </c>
      <c r="E173" s="2" t="s">
        <v>668</v>
      </c>
      <c r="F173" s="2" t="s">
        <v>172</v>
      </c>
      <c r="G173" s="2">
        <v>2</v>
      </c>
      <c r="H173" s="2">
        <v>1194.1099999999999</v>
      </c>
      <c r="I173" s="2">
        <v>25</v>
      </c>
      <c r="J173" s="2">
        <v>597.04999999999995</v>
      </c>
      <c r="K173" s="2">
        <v>12</v>
      </c>
      <c r="L173" s="2">
        <v>214.94</v>
      </c>
      <c r="M173" s="2">
        <v>2006.11</v>
      </c>
      <c r="N173" s="2">
        <v>1683.7</v>
      </c>
      <c r="O173" s="2">
        <f t="shared" si="6"/>
        <v>107.46999999999986</v>
      </c>
      <c r="P173" s="2" t="s">
        <v>27</v>
      </c>
      <c r="Q173" s="2" t="str">
        <f t="shared" si="4"/>
        <v>Cash</v>
      </c>
      <c r="R173" s="2" t="s">
        <v>20</v>
      </c>
      <c r="S173" s="2" t="s">
        <v>56</v>
      </c>
      <c r="T173" s="2" t="s">
        <v>821</v>
      </c>
      <c r="U173" s="2" t="s">
        <v>59</v>
      </c>
      <c r="V173" t="str">
        <f>TEXT(tblSales[[#This Row],[Invoice Date]],"mmm")</f>
        <v>Nov</v>
      </c>
      <c r="W173">
        <f>MONTH(tblSales[[#This Row],[Invoice Date]])</f>
        <v>11</v>
      </c>
      <c r="X173">
        <f>YEAR(tblSales[[#This Row],[Invoice Date]])</f>
        <v>2024</v>
      </c>
      <c r="Y173" t="str">
        <f>TEXT(tblSales[[#This Row],[Invoice Date]],"mmm-yyyy")</f>
        <v>Nov-2024</v>
      </c>
      <c r="Z173" t="str">
        <f>_xlfn.XLOOKUP(tblSales[[#This Row],[Product_ID]],Products!$A:$A,Products!$C:$C,"Women Dresses")</f>
        <v>Women Dresses</v>
      </c>
      <c r="AA173" t="str">
        <f>_xlfn.XLOOKUP(tblSales[[#This Row],[Product_ID]],Products!$A:$A,Products!$D:$D,"Unknown")</f>
        <v>Shirt Dress</v>
      </c>
      <c r="AB173" t="str">
        <f>_xlfn.XLOOKUP(tblSales[[#This Row],[Product_ID]],Products!$A:$A,Products!$E:$E,"Unknown")</f>
        <v>Kalyan Silks</v>
      </c>
      <c r="AC173" t="str">
        <f>_xlfn.XLOOKUP(tblSales[[#This Row],[Store_ID]],Stores!$A:$A,Stores!$B:$B,"Unknown")</f>
        <v>TrendMart Kollam Flagship</v>
      </c>
      <c r="AD173" t="str">
        <f>_xlfn.XLOOKUP(tblSales[[#This Row],[Store_ID]],Stores!$A:$A,Stores!$E:$E,"Unknown")</f>
        <v>South Zone 1</v>
      </c>
      <c r="AE173" t="str">
        <f>_xlfn.XLOOKUP(tblSales[[#This Row],[Customer_ID]],Customers!$A:$A,Customers!$B:$B,"Unknown")</f>
        <v>Chitra Reddy</v>
      </c>
      <c r="AF173" t="str">
        <f>_xlfn.XLOOKUP(tblSales[[#This Row],[Customer_ID]],Customers!$A:$A,Customers!$J:$J,"Unknown")</f>
        <v>Regular</v>
      </c>
      <c r="AG173" t="str">
        <f>_xlfn.XLOOKUP(tblSales[[#This Row],[Employee_ID]],Employees!$A:$A,Employees!$B:$B,"Unknown")</f>
        <v>Eswar Prasad</v>
      </c>
      <c r="AH173">
        <f>IF(MONTH(tblSales[[#This Row],[Invoice Date]])&gt;=4,MONTH(tblSales[[#This Row],[Invoice Date]]),MONTH(tblSales[[#This Row],[Invoice Date]])+12)</f>
        <v>11</v>
      </c>
      <c r="AI173" s="8">
        <f>DATE(YEAR(tblSales[[#This Row],[Invoice Date]]),MONTH(tblSales[[#This Row],[Invoice Date]]),1)</f>
        <v>45597</v>
      </c>
      <c r="AJ173" t="str">
        <f>_xlfn.XLOOKUP(tblSales[[#This Row],[Product_ID]],Products!$A:$A,Products!$B:$B,"Unknown")</f>
        <v>Kalyan Silks Shirt Dress Maroon</v>
      </c>
      <c r="AK173" s="9">
        <f>IFERROR(tblSales[[#This Row],[Profit]]/tblSales[[#This Row],[Sales Amount]],0)</f>
        <v>5.357133955765131E-2</v>
      </c>
      <c r="AL173" t="str">
        <f>IF(tblSales[[#This Row],[Discount %]]&lt;=5,"0-5%",
IF(tblSales[[#This Row],[Discount %]]&lt;=10,"5-10%",
IF(tblSales[[#This Row],[Discount %]]&lt;=15,"10-15%",
IF(tblSales[[#This Row],[Discount %]]&lt;=20,"15-20%","20%+"))))</f>
        <v>20%+</v>
      </c>
    </row>
    <row r="174" spans="1:38">
      <c r="A174" s="2" t="s">
        <v>822</v>
      </c>
      <c r="B174" s="11">
        <v>45387</v>
      </c>
      <c r="C174" s="2" t="s">
        <v>823</v>
      </c>
      <c r="D174" s="2" t="s">
        <v>824</v>
      </c>
      <c r="E174" s="2" t="s">
        <v>221</v>
      </c>
      <c r="F174" s="2" t="s">
        <v>122</v>
      </c>
      <c r="G174" s="2">
        <v>2</v>
      </c>
      <c r="H174" s="2">
        <v>2681.98</v>
      </c>
      <c r="I174" s="2">
        <v>25</v>
      </c>
      <c r="J174" s="2">
        <v>1340.99</v>
      </c>
      <c r="K174" s="2">
        <v>12</v>
      </c>
      <c r="L174" s="2">
        <v>482.76</v>
      </c>
      <c r="M174" s="2">
        <v>4505.7299999999996</v>
      </c>
      <c r="N174" s="2">
        <v>4409.92</v>
      </c>
      <c r="O174" s="2">
        <f t="shared" si="6"/>
        <v>-386.9500000000005</v>
      </c>
      <c r="P174" s="2" t="s">
        <v>32</v>
      </c>
      <c r="Q174" s="2" t="str">
        <f t="shared" si="4"/>
        <v>UPI</v>
      </c>
      <c r="R174" s="2" t="s">
        <v>20</v>
      </c>
      <c r="S174" s="2" t="s">
        <v>56</v>
      </c>
      <c r="T174" s="2" t="s">
        <v>825</v>
      </c>
      <c r="U174" s="2" t="s">
        <v>59</v>
      </c>
      <c r="V174" t="str">
        <f>TEXT(tblSales[[#This Row],[Invoice Date]],"mmm")</f>
        <v>Apr</v>
      </c>
      <c r="W174">
        <f>MONTH(tblSales[[#This Row],[Invoice Date]])</f>
        <v>4</v>
      </c>
      <c r="X174">
        <f>YEAR(tblSales[[#This Row],[Invoice Date]])</f>
        <v>2024</v>
      </c>
      <c r="Y174" t="str">
        <f>TEXT(tblSales[[#This Row],[Invoice Date]],"mmm-yyyy")</f>
        <v>Apr-2024</v>
      </c>
      <c r="Z174" t="str">
        <f>_xlfn.XLOOKUP(tblSales[[#This Row],[Product_ID]],Products!$A:$A,Products!$C:$C,"Women Dresses")</f>
        <v>Footwear</v>
      </c>
      <c r="AA174" t="str">
        <f>_xlfn.XLOOKUP(tblSales[[#This Row],[Product_ID]],Products!$A:$A,Products!$D:$D,"Unknown")</f>
        <v>Sandals</v>
      </c>
      <c r="AB174" t="str">
        <f>_xlfn.XLOOKUP(tblSales[[#This Row],[Product_ID]],Products!$A:$A,Products!$E:$E,"Unknown")</f>
        <v>Indian Terrain</v>
      </c>
      <c r="AC174" t="str">
        <f>_xlfn.XLOOKUP(tblSales[[#This Row],[Store_ID]],Stores!$A:$A,Stores!$B:$B,"Unknown")</f>
        <v>TrendMart Chennai Standard</v>
      </c>
      <c r="AD174" t="str">
        <f>_xlfn.XLOOKUP(tblSales[[#This Row],[Store_ID]],Stores!$A:$A,Stores!$E:$E,"Unknown")</f>
        <v>South Zone 1</v>
      </c>
      <c r="AE174" t="str">
        <f>_xlfn.XLOOKUP(tblSales[[#This Row],[Customer_ID]],Customers!$A:$A,Customers!$B:$B,"Unknown")</f>
        <v>Vidya Gowda</v>
      </c>
      <c r="AF174" t="str">
        <f>_xlfn.XLOOKUP(tblSales[[#This Row],[Customer_ID]],Customers!$A:$A,Customers!$J:$J,"Unknown")</f>
        <v>Silver</v>
      </c>
      <c r="AG174" t="str">
        <f>_xlfn.XLOOKUP(tblSales[[#This Row],[Employee_ID]],Employees!$A:$A,Employees!$B:$B,"Unknown")</f>
        <v>Rahul Krishnan</v>
      </c>
      <c r="AH174">
        <f>IF(MONTH(tblSales[[#This Row],[Invoice Date]])&gt;=4,MONTH(tblSales[[#This Row],[Invoice Date]]),MONTH(tblSales[[#This Row],[Invoice Date]])+12)</f>
        <v>4</v>
      </c>
      <c r="AI174" s="8">
        <f>DATE(YEAR(tblSales[[#This Row],[Invoice Date]]),MONTH(tblSales[[#This Row],[Invoice Date]]),1)</f>
        <v>45383</v>
      </c>
      <c r="AJ174" t="str">
        <f>_xlfn.XLOOKUP(tblSales[[#This Row],[Product_ID]],Products!$A:$A,Products!$B:$B,"Unknown")</f>
        <v>Indian Terrain Sandals Pink</v>
      </c>
      <c r="AK174" s="9">
        <f>IFERROR(tblSales[[#This Row],[Profit]]/tblSales[[#This Row],[Sales Amount]],0)</f>
        <v>-8.58795356135411E-2</v>
      </c>
      <c r="AL174" t="str">
        <f>IF(tblSales[[#This Row],[Discount %]]&lt;=5,"0-5%",
IF(tblSales[[#This Row],[Discount %]]&lt;=10,"5-10%",
IF(tblSales[[#This Row],[Discount %]]&lt;=15,"10-15%",
IF(tblSales[[#This Row],[Discount %]]&lt;=20,"15-20%","20%+"))))</f>
        <v>20%+</v>
      </c>
    </row>
    <row r="175" spans="1:38">
      <c r="A175" s="2" t="s">
        <v>826</v>
      </c>
      <c r="B175" s="11">
        <v>45600</v>
      </c>
      <c r="C175" s="2" t="s">
        <v>827</v>
      </c>
      <c r="D175" s="2" t="s">
        <v>313</v>
      </c>
      <c r="E175" s="2" t="s">
        <v>611</v>
      </c>
      <c r="F175" s="2" t="s">
        <v>222</v>
      </c>
      <c r="G175" s="2">
        <v>1</v>
      </c>
      <c r="H175" s="2">
        <v>634.97</v>
      </c>
      <c r="I175" s="2">
        <v>10</v>
      </c>
      <c r="J175" s="2">
        <v>63.5</v>
      </c>
      <c r="K175" s="2">
        <v>5</v>
      </c>
      <c r="L175" s="2">
        <v>28.57</v>
      </c>
      <c r="M175" s="2">
        <v>600.04</v>
      </c>
      <c r="N175" s="2">
        <v>413.39</v>
      </c>
      <c r="O175" s="2">
        <f t="shared" si="6"/>
        <v>158.07999999999998</v>
      </c>
      <c r="P175" s="2" t="s">
        <v>32</v>
      </c>
      <c r="Q175" s="2" t="str">
        <f t="shared" si="4"/>
        <v>UPI</v>
      </c>
      <c r="R175" s="2" t="s">
        <v>20</v>
      </c>
      <c r="S175" s="2" t="s">
        <v>56</v>
      </c>
      <c r="T175" s="2" t="s">
        <v>828</v>
      </c>
      <c r="U175" s="2" t="s">
        <v>59</v>
      </c>
      <c r="V175" t="str">
        <f>TEXT(tblSales[[#This Row],[Invoice Date]],"mmm")</f>
        <v>Nov</v>
      </c>
      <c r="W175">
        <f>MONTH(tblSales[[#This Row],[Invoice Date]])</f>
        <v>11</v>
      </c>
      <c r="X175">
        <f>YEAR(tblSales[[#This Row],[Invoice Date]])</f>
        <v>2024</v>
      </c>
      <c r="Y175" t="str">
        <f>TEXT(tblSales[[#This Row],[Invoice Date]],"mmm-yyyy")</f>
        <v>Nov-2024</v>
      </c>
      <c r="Z175" t="str">
        <f>_xlfn.XLOOKUP(tblSales[[#This Row],[Product_ID]],Products!$A:$A,Products!$C:$C,"Women Dresses")</f>
        <v>Kids Wear</v>
      </c>
      <c r="AA175" t="str">
        <f>_xlfn.XLOOKUP(tblSales[[#This Row],[Product_ID]],Products!$A:$A,Products!$D:$D,"Unknown")</f>
        <v>Kids T-Shirt</v>
      </c>
      <c r="AB175" t="str">
        <f>_xlfn.XLOOKUP(tblSales[[#This Row],[Product_ID]],Products!$A:$A,Products!$E:$E,"Unknown")</f>
        <v>Jack &amp; Jones</v>
      </c>
      <c r="AC175" t="str">
        <f>_xlfn.XLOOKUP(tblSales[[#This Row],[Store_ID]],Stores!$A:$A,Stores!$B:$B,"Unknown")</f>
        <v>TrendMart Hyderabad High Street</v>
      </c>
      <c r="AD175" t="str">
        <f>_xlfn.XLOOKUP(tblSales[[#This Row],[Store_ID]],Stores!$A:$A,Stores!$E:$E,"Unknown")</f>
        <v>South Zone 2</v>
      </c>
      <c r="AE175" t="str">
        <f>_xlfn.XLOOKUP(tblSales[[#This Row],[Customer_ID]],Customers!$A:$A,Customers!$B:$B,"Unknown")</f>
        <v>Nisha Ramachandran</v>
      </c>
      <c r="AF175" t="str">
        <f>_xlfn.XLOOKUP(tblSales[[#This Row],[Customer_ID]],Customers!$A:$A,Customers!$J:$J,"Unknown")</f>
        <v>Silver</v>
      </c>
      <c r="AG175" t="str">
        <f>_xlfn.XLOOKUP(tblSales[[#This Row],[Employee_ID]],Employees!$A:$A,Employees!$B:$B,"Unknown")</f>
        <v>Vasanthi Gupta</v>
      </c>
      <c r="AH175">
        <f>IF(MONTH(tblSales[[#This Row],[Invoice Date]])&gt;=4,MONTH(tblSales[[#This Row],[Invoice Date]]),MONTH(tblSales[[#This Row],[Invoice Date]])+12)</f>
        <v>11</v>
      </c>
      <c r="AI175" s="8">
        <f>DATE(YEAR(tblSales[[#This Row],[Invoice Date]]),MONTH(tblSales[[#This Row],[Invoice Date]]),1)</f>
        <v>45597</v>
      </c>
      <c r="AJ175" t="str">
        <f>_xlfn.XLOOKUP(tblSales[[#This Row],[Product_ID]],Products!$A:$A,Products!$B:$B,"Unknown")</f>
        <v>Sonata Girls Frock Cream</v>
      </c>
      <c r="AK175" s="9">
        <f>IFERROR(tblSales[[#This Row],[Profit]]/tblSales[[#This Row],[Sales Amount]],0)</f>
        <v>0.26344910339310712</v>
      </c>
      <c r="AL175" t="str">
        <f>IF(tblSales[[#This Row],[Discount %]]&lt;=5,"0-5%",
IF(tblSales[[#This Row],[Discount %]]&lt;=10,"5-10%",
IF(tblSales[[#This Row],[Discount %]]&lt;=15,"10-15%",
IF(tblSales[[#This Row],[Discount %]]&lt;=20,"15-20%","20%+"))))</f>
        <v>5-10%</v>
      </c>
    </row>
    <row r="176" spans="1:38">
      <c r="A176" s="2" t="s">
        <v>829</v>
      </c>
      <c r="B176" s="11">
        <v>45505</v>
      </c>
      <c r="C176" s="2" t="s">
        <v>830</v>
      </c>
      <c r="D176" s="2" t="s">
        <v>728</v>
      </c>
      <c r="E176" s="2" t="s">
        <v>420</v>
      </c>
      <c r="F176" s="2" t="s">
        <v>339</v>
      </c>
      <c r="G176" s="2">
        <v>2</v>
      </c>
      <c r="H176" s="2">
        <v>4160.33</v>
      </c>
      <c r="I176" s="2">
        <v>5</v>
      </c>
      <c r="J176" s="2">
        <v>416.03</v>
      </c>
      <c r="K176" s="2">
        <v>12</v>
      </c>
      <c r="L176" s="2">
        <v>948.56</v>
      </c>
      <c r="M176" s="2">
        <v>8853.19</v>
      </c>
      <c r="N176" s="2">
        <v>5667.22</v>
      </c>
      <c r="O176" s="2">
        <f t="shared" si="6"/>
        <v>2237.4100000000003</v>
      </c>
      <c r="P176" s="2" t="s">
        <v>32</v>
      </c>
      <c r="Q176" s="2" t="str">
        <f t="shared" si="4"/>
        <v>UPI</v>
      </c>
      <c r="R176" s="2" t="s">
        <v>20</v>
      </c>
      <c r="S176" s="2" t="s">
        <v>56</v>
      </c>
      <c r="T176" s="2" t="s">
        <v>831</v>
      </c>
      <c r="U176" s="2" t="s">
        <v>59</v>
      </c>
      <c r="V176" t="str">
        <f>TEXT(tblSales[[#This Row],[Invoice Date]],"mmm")</f>
        <v>Aug</v>
      </c>
      <c r="W176">
        <f>MONTH(tblSales[[#This Row],[Invoice Date]])</f>
        <v>8</v>
      </c>
      <c r="X176">
        <f>YEAR(tblSales[[#This Row],[Invoice Date]])</f>
        <v>2024</v>
      </c>
      <c r="Y176" t="str">
        <f>TEXT(tblSales[[#This Row],[Invoice Date]],"mmm-yyyy")</f>
        <v>Aug-2024</v>
      </c>
      <c r="Z176" t="str">
        <f>_xlfn.XLOOKUP(tblSales[[#This Row],[Product_ID]],Products!$A:$A,Products!$C:$C,"Women Dresses")</f>
        <v>Watches</v>
      </c>
      <c r="AA176" t="str">
        <f>_xlfn.XLOOKUP(tblSales[[#This Row],[Product_ID]],Products!$A:$A,Products!$D:$D,"Unknown")</f>
        <v>Chronograph</v>
      </c>
      <c r="AB176" t="str">
        <f>_xlfn.XLOOKUP(tblSales[[#This Row],[Product_ID]],Products!$A:$A,Products!$E:$E,"Unknown")</f>
        <v>Mufti</v>
      </c>
      <c r="AC176" t="str">
        <f>_xlfn.XLOOKUP(tblSales[[#This Row],[Store_ID]],Stores!$A:$A,Stores!$B:$B,"Unknown")</f>
        <v>TrendMart Hubballi Standard</v>
      </c>
      <c r="AD176" t="str">
        <f>_xlfn.XLOOKUP(tblSales[[#This Row],[Store_ID]],Stores!$A:$A,Stores!$E:$E,"Unknown")</f>
        <v>South Zone 2</v>
      </c>
      <c r="AE176" t="str">
        <f>_xlfn.XLOOKUP(tblSales[[#This Row],[Customer_ID]],Customers!$A:$A,Customers!$B:$B,"Unknown")</f>
        <v>Hariharan Reddy</v>
      </c>
      <c r="AF176" t="str">
        <f>_xlfn.XLOOKUP(tblSales[[#This Row],[Customer_ID]],Customers!$A:$A,Customers!$J:$J,"Unknown")</f>
        <v>Silver</v>
      </c>
      <c r="AG176" t="str">
        <f>_xlfn.XLOOKUP(tblSales[[#This Row],[Employee_ID]],Employees!$A:$A,Employees!$B:$B,"Unknown")</f>
        <v>Priya Balasubramaniam</v>
      </c>
      <c r="AH176">
        <f>IF(MONTH(tblSales[[#This Row],[Invoice Date]])&gt;=4,MONTH(tblSales[[#This Row],[Invoice Date]]),MONTH(tblSales[[#This Row],[Invoice Date]])+12)</f>
        <v>8</v>
      </c>
      <c r="AI176" s="8">
        <f>DATE(YEAR(tblSales[[#This Row],[Invoice Date]]),MONTH(tblSales[[#This Row],[Invoice Date]]),1)</f>
        <v>45505</v>
      </c>
      <c r="AJ176" t="str">
        <f>_xlfn.XLOOKUP(tblSales[[#This Row],[Product_ID]],Products!$A:$A,Products!$B:$B,"Unknown")</f>
        <v>Mufti Chronograph Grey</v>
      </c>
      <c r="AK176" s="9">
        <f>IFERROR(tblSales[[#This Row],[Profit]]/tblSales[[#This Row],[Sales Amount]],0)</f>
        <v>0.25272359454614668</v>
      </c>
      <c r="AL176" t="str">
        <f>IF(tblSales[[#This Row],[Discount %]]&lt;=5,"0-5%",
IF(tblSales[[#This Row],[Discount %]]&lt;=10,"5-10%",
IF(tblSales[[#This Row],[Discount %]]&lt;=15,"10-15%",
IF(tblSales[[#This Row],[Discount %]]&lt;=20,"15-20%","20%+"))))</f>
        <v>0-5%</v>
      </c>
    </row>
    <row r="177" spans="1:38">
      <c r="A177" s="2" t="s">
        <v>832</v>
      </c>
      <c r="B177" s="11">
        <v>45555</v>
      </c>
      <c r="C177" s="2" t="s">
        <v>833</v>
      </c>
      <c r="D177" s="2" t="s">
        <v>501</v>
      </c>
      <c r="E177" s="2" t="s">
        <v>121</v>
      </c>
      <c r="F177" s="2" t="s">
        <v>475</v>
      </c>
      <c r="G177" s="2">
        <v>2</v>
      </c>
      <c r="H177" s="2">
        <v>663.33</v>
      </c>
      <c r="I177" s="2">
        <v>10</v>
      </c>
      <c r="J177" s="2">
        <v>132.66999999999999</v>
      </c>
      <c r="K177" s="2">
        <v>5</v>
      </c>
      <c r="L177" s="2">
        <v>59.7</v>
      </c>
      <c r="M177" s="2">
        <v>1253.69</v>
      </c>
      <c r="N177" s="2">
        <v>914.32</v>
      </c>
      <c r="O177" s="2">
        <f t="shared" si="6"/>
        <v>279.67</v>
      </c>
      <c r="P177" s="2" t="s">
        <v>29</v>
      </c>
      <c r="Q177" s="2" t="str">
        <f t="shared" si="4"/>
        <v>Debit Card</v>
      </c>
      <c r="R177" s="2" t="s">
        <v>21</v>
      </c>
      <c r="S177" s="2" t="s">
        <v>56</v>
      </c>
      <c r="T177" s="2" t="s">
        <v>834</v>
      </c>
      <c r="U177" s="2" t="s">
        <v>59</v>
      </c>
      <c r="V177" t="str">
        <f>TEXT(tblSales[[#This Row],[Invoice Date]],"mmm")</f>
        <v>Sep</v>
      </c>
      <c r="W177">
        <f>MONTH(tblSales[[#This Row],[Invoice Date]])</f>
        <v>9</v>
      </c>
      <c r="X177">
        <f>YEAR(tblSales[[#This Row],[Invoice Date]])</f>
        <v>2024</v>
      </c>
      <c r="Y177" t="str">
        <f>TEXT(tblSales[[#This Row],[Invoice Date]],"mmm-yyyy")</f>
        <v>Sep-2024</v>
      </c>
      <c r="Z177" t="str">
        <f>_xlfn.XLOOKUP(tblSales[[#This Row],[Product_ID]],Products!$A:$A,Products!$C:$C,"Women Dresses")</f>
        <v>Women Tops</v>
      </c>
      <c r="AA177" t="str">
        <f>_xlfn.XLOOKUP(tblSales[[#This Row],[Product_ID]],Products!$A:$A,Products!$D:$D,"Unknown")</f>
        <v>Formal Top</v>
      </c>
      <c r="AB177" t="str">
        <f>_xlfn.XLOOKUP(tblSales[[#This Row],[Product_ID]],Products!$A:$A,Products!$E:$E,"Unknown")</f>
        <v>Aurelia</v>
      </c>
      <c r="AC177" t="str">
        <f>_xlfn.XLOOKUP(tblSales[[#This Row],[Store_ID]],Stores!$A:$A,Stores!$B:$B,"Unknown")</f>
        <v>TrendMart Kurnool High Street</v>
      </c>
      <c r="AD177" t="str">
        <f>_xlfn.XLOOKUP(tblSales[[#This Row],[Store_ID]],Stores!$A:$A,Stores!$E:$E,"Unknown")</f>
        <v>South Zone 3</v>
      </c>
      <c r="AE177" t="str">
        <f>_xlfn.XLOOKUP(tblSales[[#This Row],[Customer_ID]],Customers!$A:$A,Customers!$B:$B,"Unknown")</f>
        <v>Ramya Pandian</v>
      </c>
      <c r="AF177" t="str">
        <f>_xlfn.XLOOKUP(tblSales[[#This Row],[Customer_ID]],Customers!$A:$A,Customers!$J:$J,"Unknown")</f>
        <v>Regular</v>
      </c>
      <c r="AG177" t="str">
        <f>_xlfn.XLOOKUP(tblSales[[#This Row],[Employee_ID]],Employees!$A:$A,Employees!$B:$B,"Unknown")</f>
        <v>Arjun Krishnan</v>
      </c>
      <c r="AH177">
        <f>IF(MONTH(tblSales[[#This Row],[Invoice Date]])&gt;=4,MONTH(tblSales[[#This Row],[Invoice Date]]),MONTH(tblSales[[#This Row],[Invoice Date]])+12)</f>
        <v>9</v>
      </c>
      <c r="AI177" s="8">
        <f>DATE(YEAR(tblSales[[#This Row],[Invoice Date]]),MONTH(tblSales[[#This Row],[Invoice Date]]),1)</f>
        <v>45536</v>
      </c>
      <c r="AJ177" t="str">
        <f>_xlfn.XLOOKUP(tblSales[[#This Row],[Product_ID]],Products!$A:$A,Products!$B:$B,"Unknown")</f>
        <v>Aurelia Formal Top Olive</v>
      </c>
      <c r="AK177" s="9">
        <f>IFERROR(tblSales[[#This Row],[Profit]]/tblSales[[#This Row],[Sales Amount]],0)</f>
        <v>0.22307747529293526</v>
      </c>
      <c r="AL177" t="str">
        <f>IF(tblSales[[#This Row],[Discount %]]&lt;=5,"0-5%",
IF(tblSales[[#This Row],[Discount %]]&lt;=10,"5-10%",
IF(tblSales[[#This Row],[Discount %]]&lt;=15,"10-15%",
IF(tblSales[[#This Row],[Discount %]]&lt;=20,"15-20%","20%+"))))</f>
        <v>5-10%</v>
      </c>
    </row>
    <row r="178" spans="1:38">
      <c r="A178" s="2" t="s">
        <v>835</v>
      </c>
      <c r="B178" s="11">
        <v>45554</v>
      </c>
      <c r="C178" s="2" t="s">
        <v>836</v>
      </c>
      <c r="D178" s="2" t="s">
        <v>837</v>
      </c>
      <c r="E178" s="2" t="s">
        <v>404</v>
      </c>
      <c r="F178" s="2" t="s">
        <v>161</v>
      </c>
      <c r="G178" s="2">
        <v>1</v>
      </c>
      <c r="H178" s="2">
        <v>6344.83</v>
      </c>
      <c r="I178" s="2">
        <v>20</v>
      </c>
      <c r="J178" s="2">
        <v>1268.97</v>
      </c>
      <c r="K178" s="2">
        <v>3</v>
      </c>
      <c r="L178" s="2">
        <v>152.28</v>
      </c>
      <c r="M178" s="2">
        <v>5228.1400000000003</v>
      </c>
      <c r="N178" s="2">
        <v>4762.76</v>
      </c>
      <c r="O178" s="2">
        <f t="shared" si="6"/>
        <v>313.10000000000014</v>
      </c>
      <c r="P178" s="2" t="s">
        <v>32</v>
      </c>
      <c r="Q178" s="2" t="str">
        <f t="shared" si="4"/>
        <v>UPI</v>
      </c>
      <c r="R178" s="2" t="s">
        <v>20</v>
      </c>
      <c r="S178" s="2" t="s">
        <v>56</v>
      </c>
      <c r="T178" s="2" t="s">
        <v>838</v>
      </c>
      <c r="U178" s="2" t="s">
        <v>59</v>
      </c>
      <c r="V178" t="str">
        <f>TEXT(tblSales[[#This Row],[Invoice Date]],"mmm")</f>
        <v>Sep</v>
      </c>
      <c r="W178">
        <f>MONTH(tblSales[[#This Row],[Invoice Date]])</f>
        <v>9</v>
      </c>
      <c r="X178">
        <f>YEAR(tblSales[[#This Row],[Invoice Date]])</f>
        <v>2024</v>
      </c>
      <c r="Y178" t="str">
        <f>TEXT(tblSales[[#This Row],[Invoice Date]],"mmm-yyyy")</f>
        <v>Sep-2024</v>
      </c>
      <c r="Z178" t="str">
        <f>_xlfn.XLOOKUP(tblSales[[#This Row],[Product_ID]],Products!$A:$A,Products!$C:$C,"Women Dresses")</f>
        <v>Jewellery</v>
      </c>
      <c r="AA178" t="str">
        <f>_xlfn.XLOOKUP(tblSales[[#This Row],[Product_ID]],Products!$A:$A,Products!$D:$D,"Unknown")</f>
        <v>Earrings</v>
      </c>
      <c r="AB178" t="str">
        <f>_xlfn.XLOOKUP(tblSales[[#This Row],[Product_ID]],Products!$A:$A,Products!$E:$E,"Unknown")</f>
        <v>Aurelia</v>
      </c>
      <c r="AC178" t="str">
        <f>_xlfn.XLOOKUP(tblSales[[#This Row],[Store_ID]],Stores!$A:$A,Stores!$B:$B,"Unknown")</f>
        <v>TrendMart Visakhapatnam High Street</v>
      </c>
      <c r="AD178" t="str">
        <f>_xlfn.XLOOKUP(tblSales[[#This Row],[Store_ID]],Stores!$A:$A,Stores!$E:$E,"Unknown")</f>
        <v>South Zone 3</v>
      </c>
      <c r="AE178" t="str">
        <f>_xlfn.XLOOKUP(tblSales[[#This Row],[Customer_ID]],Customers!$A:$A,Customers!$B:$B,"Unknown")</f>
        <v>Usha Natarajan</v>
      </c>
      <c r="AF178" t="str">
        <f>_xlfn.XLOOKUP(tblSales[[#This Row],[Customer_ID]],Customers!$A:$A,Customers!$J:$J,"Unknown")</f>
        <v>Regular</v>
      </c>
      <c r="AG178" t="str">
        <f>_xlfn.XLOOKUP(tblSales[[#This Row],[Employee_ID]],Employees!$A:$A,Employees!$B:$B,"Unknown")</f>
        <v>Chandra Reddy</v>
      </c>
      <c r="AH178">
        <f>IF(MONTH(tblSales[[#This Row],[Invoice Date]])&gt;=4,MONTH(tblSales[[#This Row],[Invoice Date]]),MONTH(tblSales[[#This Row],[Invoice Date]])+12)</f>
        <v>9</v>
      </c>
      <c r="AI178" s="8">
        <f>DATE(YEAR(tblSales[[#This Row],[Invoice Date]]),MONTH(tblSales[[#This Row],[Invoice Date]]),1)</f>
        <v>45536</v>
      </c>
      <c r="AJ178" t="str">
        <f>_xlfn.XLOOKUP(tblSales[[#This Row],[Product_ID]],Products!$A:$A,Products!$B:$B,"Unknown")</f>
        <v>Aurelia Earrings Sky Blue</v>
      </c>
      <c r="AK178" s="9">
        <f>IFERROR(tblSales[[#This Row],[Profit]]/tblSales[[#This Row],[Sales Amount]],0)</f>
        <v>5.9887455194390378E-2</v>
      </c>
      <c r="AL178" t="str">
        <f>IF(tblSales[[#This Row],[Discount %]]&lt;=5,"0-5%",
IF(tblSales[[#This Row],[Discount %]]&lt;=10,"5-10%",
IF(tblSales[[#This Row],[Discount %]]&lt;=15,"10-15%",
IF(tblSales[[#This Row],[Discount %]]&lt;=20,"15-20%","20%+"))))</f>
        <v>15-20%</v>
      </c>
    </row>
    <row r="179" spans="1:38">
      <c r="A179" s="2" t="s">
        <v>839</v>
      </c>
      <c r="B179" s="11">
        <v>45563</v>
      </c>
      <c r="C179" s="2" t="s">
        <v>840</v>
      </c>
      <c r="D179" s="2" t="s">
        <v>841</v>
      </c>
      <c r="E179" s="2" t="s">
        <v>296</v>
      </c>
      <c r="F179" s="2" t="s">
        <v>161</v>
      </c>
      <c r="G179" s="2">
        <v>1</v>
      </c>
      <c r="H179" s="2">
        <v>2956.67</v>
      </c>
      <c r="I179" s="2">
        <v>10</v>
      </c>
      <c r="J179" s="2">
        <v>295.67</v>
      </c>
      <c r="K179" s="2">
        <v>12</v>
      </c>
      <c r="L179" s="2">
        <v>319.32</v>
      </c>
      <c r="M179" s="2">
        <v>2980.32</v>
      </c>
      <c r="N179" s="2">
        <v>1742.89</v>
      </c>
      <c r="O179" s="2">
        <f t="shared" si="6"/>
        <v>918.11000000000013</v>
      </c>
      <c r="P179" s="2" t="s">
        <v>28</v>
      </c>
      <c r="Q179" s="2" t="str">
        <f t="shared" si="4"/>
        <v>Credit Card</v>
      </c>
      <c r="R179" s="2" t="s">
        <v>20</v>
      </c>
      <c r="S179" s="2" t="s">
        <v>56</v>
      </c>
      <c r="T179" s="2" t="s">
        <v>842</v>
      </c>
      <c r="U179" s="2" t="s">
        <v>60</v>
      </c>
      <c r="V179" t="str">
        <f>TEXT(tblSales[[#This Row],[Invoice Date]],"mmm")</f>
        <v>Sep</v>
      </c>
      <c r="W179">
        <f>MONTH(tblSales[[#This Row],[Invoice Date]])</f>
        <v>9</v>
      </c>
      <c r="X179">
        <f>YEAR(tblSales[[#This Row],[Invoice Date]])</f>
        <v>2024</v>
      </c>
      <c r="Y179" t="str">
        <f>TEXT(tblSales[[#This Row],[Invoice Date]],"mmm-yyyy")</f>
        <v>Sep-2024</v>
      </c>
      <c r="Z179" t="str">
        <f>_xlfn.XLOOKUP(tblSales[[#This Row],[Product_ID]],Products!$A:$A,Products!$C:$C,"Women Dresses")</f>
        <v>Men Ethnic</v>
      </c>
      <c r="AA179" t="str">
        <f>_xlfn.XLOOKUP(tblSales[[#This Row],[Product_ID]],Products!$A:$A,Products!$D:$D,"Unknown")</f>
        <v>Kurta</v>
      </c>
      <c r="AB179" t="str">
        <f>_xlfn.XLOOKUP(tblSales[[#This Row],[Product_ID]],Products!$A:$A,Products!$E:$E,"Unknown")</f>
        <v>Blackberrys</v>
      </c>
      <c r="AC179" t="str">
        <f>_xlfn.XLOOKUP(tblSales[[#This Row],[Store_ID]],Stores!$A:$A,Stores!$B:$B,"Unknown")</f>
        <v>TrendMart Thiruvananthapuram High Street</v>
      </c>
      <c r="AD179" t="str">
        <f>_xlfn.XLOOKUP(tblSales[[#This Row],[Store_ID]],Stores!$A:$A,Stores!$E:$E,"Unknown")</f>
        <v>South Zone 1</v>
      </c>
      <c r="AE179" t="str">
        <f>_xlfn.XLOOKUP(tblSales[[#This Row],[Customer_ID]],Customers!$A:$A,Customers!$B:$B,"Unknown")</f>
        <v>Chandrika Bhat</v>
      </c>
      <c r="AF179" t="str">
        <f>_xlfn.XLOOKUP(tblSales[[#This Row],[Customer_ID]],Customers!$A:$A,Customers!$J:$J,"Unknown")</f>
        <v>Regular</v>
      </c>
      <c r="AG179" t="str">
        <f>_xlfn.XLOOKUP(tblSales[[#This Row],[Employee_ID]],Employees!$A:$A,Employees!$B:$B,"Unknown")</f>
        <v>Chandra Reddy</v>
      </c>
      <c r="AH179">
        <f>IF(MONTH(tblSales[[#This Row],[Invoice Date]])&gt;=4,MONTH(tblSales[[#This Row],[Invoice Date]]),MONTH(tblSales[[#This Row],[Invoice Date]])+12)</f>
        <v>9</v>
      </c>
      <c r="AI179" s="8">
        <f>DATE(YEAR(tblSales[[#This Row],[Invoice Date]]),MONTH(tblSales[[#This Row],[Invoice Date]]),1)</f>
        <v>45536</v>
      </c>
      <c r="AJ179" t="str">
        <f>_xlfn.XLOOKUP(tblSales[[#This Row],[Product_ID]],Products!$A:$A,Products!$B:$B,"Unknown")</f>
        <v>Blackberrys Kurta Teal</v>
      </c>
      <c r="AK179" s="9">
        <f>IFERROR(tblSales[[#This Row],[Profit]]/tblSales[[#This Row],[Sales Amount]],0)</f>
        <v>0.30805752402426589</v>
      </c>
      <c r="AL179" t="str">
        <f>IF(tblSales[[#This Row],[Discount %]]&lt;=5,"0-5%",
IF(tblSales[[#This Row],[Discount %]]&lt;=10,"5-10%",
IF(tblSales[[#This Row],[Discount %]]&lt;=15,"10-15%",
IF(tblSales[[#This Row],[Discount %]]&lt;=20,"15-20%","20%+"))))</f>
        <v>5-10%</v>
      </c>
    </row>
    <row r="180" spans="1:38">
      <c r="A180" s="2" t="s">
        <v>843</v>
      </c>
      <c r="B180" s="11">
        <v>45646</v>
      </c>
      <c r="C180" s="2" t="s">
        <v>844</v>
      </c>
      <c r="D180" s="2" t="s">
        <v>165</v>
      </c>
      <c r="E180" s="2" t="s">
        <v>127</v>
      </c>
      <c r="F180" s="2" t="s">
        <v>345</v>
      </c>
      <c r="G180" s="2">
        <v>3</v>
      </c>
      <c r="H180" s="2">
        <v>1708.43</v>
      </c>
      <c r="I180" s="2">
        <v>10</v>
      </c>
      <c r="J180" s="2">
        <v>512.53</v>
      </c>
      <c r="K180" s="2">
        <v>12</v>
      </c>
      <c r="L180" s="2">
        <v>553.53</v>
      </c>
      <c r="M180" s="2">
        <v>5166.29</v>
      </c>
      <c r="N180" s="2">
        <v>4221.99</v>
      </c>
      <c r="O180" s="2">
        <f t="shared" si="6"/>
        <v>390.77000000000021</v>
      </c>
      <c r="P180" s="2" t="s">
        <v>28</v>
      </c>
      <c r="Q180" s="2" t="str">
        <f t="shared" si="4"/>
        <v>Credit Card</v>
      </c>
      <c r="R180" s="2" t="s">
        <v>20</v>
      </c>
      <c r="S180" s="2" t="s">
        <v>56</v>
      </c>
      <c r="T180" s="2" t="s">
        <v>845</v>
      </c>
      <c r="U180" s="2" t="s">
        <v>59</v>
      </c>
      <c r="V180" t="str">
        <f>TEXT(tblSales[[#This Row],[Invoice Date]],"mmm")</f>
        <v>Dec</v>
      </c>
      <c r="W180">
        <f>MONTH(tblSales[[#This Row],[Invoice Date]])</f>
        <v>12</v>
      </c>
      <c r="X180">
        <f>YEAR(tblSales[[#This Row],[Invoice Date]])</f>
        <v>2024</v>
      </c>
      <c r="Y180" t="str">
        <f>TEXT(tblSales[[#This Row],[Invoice Date]],"mmm-yyyy")</f>
        <v>Dec-2024</v>
      </c>
      <c r="Z180" t="str">
        <f>_xlfn.XLOOKUP(tblSales[[#This Row],[Product_ID]],Products!$A:$A,Products!$C:$C,"Women Dresses")</f>
        <v>Women Dresses</v>
      </c>
      <c r="AA180" t="str">
        <f>_xlfn.XLOOKUP(tblSales[[#This Row],[Product_ID]],Products!$A:$A,Products!$D:$D,"Unknown")</f>
        <v>Maxi Dress</v>
      </c>
      <c r="AB180" t="str">
        <f>_xlfn.XLOOKUP(tblSales[[#This Row],[Product_ID]],Products!$A:$A,Products!$E:$E,"Unknown")</f>
        <v>Tanishq</v>
      </c>
      <c r="AC180" t="str">
        <f>_xlfn.XLOOKUP(tblSales[[#This Row],[Store_ID]],Stores!$A:$A,Stores!$B:$B,"Unknown")</f>
        <v>TrendMart Vijayawada Standard</v>
      </c>
      <c r="AD180" t="str">
        <f>_xlfn.XLOOKUP(tblSales[[#This Row],[Store_ID]],Stores!$A:$A,Stores!$E:$E,"Unknown")</f>
        <v>South Zone 3</v>
      </c>
      <c r="AE180" t="str">
        <f>_xlfn.XLOOKUP(tblSales[[#This Row],[Customer_ID]],Customers!$A:$A,Customers!$B:$B,"Unknown")</f>
        <v>Rohit Mudaliar</v>
      </c>
      <c r="AF180" t="str">
        <f>_xlfn.XLOOKUP(tblSales[[#This Row],[Customer_ID]],Customers!$A:$A,Customers!$J:$J,"Unknown")</f>
        <v>Regular</v>
      </c>
      <c r="AG180" t="str">
        <f>_xlfn.XLOOKUP(tblSales[[#This Row],[Employee_ID]],Employees!$A:$A,Employees!$B:$B,"Unknown")</f>
        <v>Anitha Ramachandran</v>
      </c>
      <c r="AH180">
        <f>IF(MONTH(tblSales[[#This Row],[Invoice Date]])&gt;=4,MONTH(tblSales[[#This Row],[Invoice Date]]),MONTH(tblSales[[#This Row],[Invoice Date]])+12)</f>
        <v>12</v>
      </c>
      <c r="AI180" s="8">
        <f>DATE(YEAR(tblSales[[#This Row],[Invoice Date]]),MONTH(tblSales[[#This Row],[Invoice Date]]),1)</f>
        <v>45627</v>
      </c>
      <c r="AJ180" t="str">
        <f>_xlfn.XLOOKUP(tblSales[[#This Row],[Product_ID]],Products!$A:$A,Products!$B:$B,"Unknown")</f>
        <v>Tanishq Maxi Dress Wine</v>
      </c>
      <c r="AK180" s="9">
        <f>IFERROR(tblSales[[#This Row],[Profit]]/tblSales[[#This Row],[Sales Amount]],0)</f>
        <v>7.56384175104379E-2</v>
      </c>
      <c r="AL180" t="str">
        <f>IF(tblSales[[#This Row],[Discount %]]&lt;=5,"0-5%",
IF(tblSales[[#This Row],[Discount %]]&lt;=10,"5-10%",
IF(tblSales[[#This Row],[Discount %]]&lt;=15,"10-15%",
IF(tblSales[[#This Row],[Discount %]]&lt;=20,"15-20%","20%+"))))</f>
        <v>5-10%</v>
      </c>
    </row>
    <row r="181" spans="1:38">
      <c r="A181" s="2" t="s">
        <v>846</v>
      </c>
      <c r="B181" s="11">
        <v>45413</v>
      </c>
      <c r="C181" s="2" t="s">
        <v>847</v>
      </c>
      <c r="D181" s="2" t="s">
        <v>517</v>
      </c>
      <c r="E181" s="2" t="s">
        <v>166</v>
      </c>
      <c r="F181" s="2" t="s">
        <v>350</v>
      </c>
      <c r="G181" s="2">
        <v>3</v>
      </c>
      <c r="H181" s="2">
        <v>998.61</v>
      </c>
      <c r="I181" s="2">
        <v>5</v>
      </c>
      <c r="J181" s="2">
        <v>149.79</v>
      </c>
      <c r="K181" s="2">
        <v>5</v>
      </c>
      <c r="L181" s="2">
        <v>142.30000000000001</v>
      </c>
      <c r="M181" s="2">
        <v>2988.34</v>
      </c>
      <c r="N181" s="2">
        <v>2161.59</v>
      </c>
      <c r="O181" s="2">
        <f t="shared" si="6"/>
        <v>684.45</v>
      </c>
      <c r="P181" s="2" t="s">
        <v>32</v>
      </c>
      <c r="Q181" s="2" t="str">
        <f t="shared" si="4"/>
        <v>UPI</v>
      </c>
      <c r="R181" s="2" t="s">
        <v>20</v>
      </c>
      <c r="S181" s="2" t="s">
        <v>56</v>
      </c>
      <c r="T181" s="2" t="s">
        <v>848</v>
      </c>
      <c r="U181" s="2" t="s">
        <v>59</v>
      </c>
      <c r="V181" t="str">
        <f>TEXT(tblSales[[#This Row],[Invoice Date]],"mmm")</f>
        <v>May</v>
      </c>
      <c r="W181">
        <f>MONTH(tblSales[[#This Row],[Invoice Date]])</f>
        <v>5</v>
      </c>
      <c r="X181">
        <f>YEAR(tblSales[[#This Row],[Invoice Date]])</f>
        <v>2024</v>
      </c>
      <c r="Y181" t="str">
        <f>TEXT(tblSales[[#This Row],[Invoice Date]],"mmm-yyyy")</f>
        <v>May-2024</v>
      </c>
      <c r="Z181" t="str">
        <f>_xlfn.XLOOKUP(tblSales[[#This Row],[Product_ID]],Products!$A:$A,Products!$C:$C,"Women Dresses")</f>
        <v>Women Jeans</v>
      </c>
      <c r="AA181" t="str">
        <f>_xlfn.XLOOKUP(tblSales[[#This Row],[Product_ID]],Products!$A:$A,Products!$D:$D,"Unknown")</f>
        <v>Straight Fit</v>
      </c>
      <c r="AB181" t="str">
        <f>_xlfn.XLOOKUP(tblSales[[#This Row],[Product_ID]],Products!$A:$A,Products!$E:$E,"Unknown")</f>
        <v>Sonata</v>
      </c>
      <c r="AC181" t="str">
        <f>_xlfn.XLOOKUP(tblSales[[#This Row],[Store_ID]],Stores!$A:$A,Stores!$B:$B,"Unknown")</f>
        <v>TrendMart Kurnool Standard</v>
      </c>
      <c r="AD181" t="str">
        <f>_xlfn.XLOOKUP(tblSales[[#This Row],[Store_ID]],Stores!$A:$A,Stores!$E:$E,"Unknown")</f>
        <v>South Zone 3</v>
      </c>
      <c r="AE181" t="str">
        <f>_xlfn.XLOOKUP(tblSales[[#This Row],[Customer_ID]],Customers!$A:$A,Customers!$B:$B,"Unknown")</f>
        <v>Tanvi Ramachandran</v>
      </c>
      <c r="AF181" t="str">
        <f>_xlfn.XLOOKUP(tblSales[[#This Row],[Customer_ID]],Customers!$A:$A,Customers!$J:$J,"Unknown")</f>
        <v>Gold</v>
      </c>
      <c r="AG181" t="str">
        <f>_xlfn.XLOOKUP(tblSales[[#This Row],[Employee_ID]],Employees!$A:$A,Employees!$B:$B,"Unknown")</f>
        <v>Chitra Chettiar</v>
      </c>
      <c r="AH181">
        <f>IF(MONTH(tblSales[[#This Row],[Invoice Date]])&gt;=4,MONTH(tblSales[[#This Row],[Invoice Date]]),MONTH(tblSales[[#This Row],[Invoice Date]])+12)</f>
        <v>5</v>
      </c>
      <c r="AI181" s="8">
        <f>DATE(YEAR(tblSales[[#This Row],[Invoice Date]]),MONTH(tblSales[[#This Row],[Invoice Date]]),1)</f>
        <v>45413</v>
      </c>
      <c r="AJ181" t="str">
        <f>_xlfn.XLOOKUP(tblSales[[#This Row],[Product_ID]],Products!$A:$A,Products!$B:$B,"Unknown")</f>
        <v>Sonata Straight Fit Cream</v>
      </c>
      <c r="AK181" s="9">
        <f>IFERROR(tblSales[[#This Row],[Profit]]/tblSales[[#This Row],[Sales Amount]],0)</f>
        <v>0.22904020292202359</v>
      </c>
      <c r="AL181" t="str">
        <f>IF(tblSales[[#This Row],[Discount %]]&lt;=5,"0-5%",
IF(tblSales[[#This Row],[Discount %]]&lt;=10,"5-10%",
IF(tblSales[[#This Row],[Discount %]]&lt;=15,"10-15%",
IF(tblSales[[#This Row],[Discount %]]&lt;=20,"15-20%","20%+"))))</f>
        <v>0-5%</v>
      </c>
    </row>
    <row r="182" spans="1:38">
      <c r="A182" s="2" t="s">
        <v>849</v>
      </c>
      <c r="B182" s="11">
        <v>45740</v>
      </c>
      <c r="C182" s="2" t="s">
        <v>850</v>
      </c>
      <c r="D182" s="2" t="s">
        <v>543</v>
      </c>
      <c r="E182" s="2" t="s">
        <v>413</v>
      </c>
      <c r="F182" s="2" t="s">
        <v>161</v>
      </c>
      <c r="G182" s="2">
        <v>2</v>
      </c>
      <c r="H182" s="2">
        <v>1021.32</v>
      </c>
      <c r="I182" s="2">
        <v>0</v>
      </c>
      <c r="J182" s="2">
        <v>0</v>
      </c>
      <c r="K182" s="2">
        <v>12</v>
      </c>
      <c r="L182" s="2">
        <v>245.12</v>
      </c>
      <c r="M182" s="2">
        <v>2287.7600000000002</v>
      </c>
      <c r="N182" s="2">
        <v>1291.18</v>
      </c>
      <c r="O182" s="2">
        <f t="shared" si="6"/>
        <v>751.46000000000015</v>
      </c>
      <c r="P182" s="2" t="s">
        <v>31</v>
      </c>
      <c r="Q182" s="2" t="str">
        <f t="shared" si="4"/>
        <v>Net Banking</v>
      </c>
      <c r="R182" s="2" t="s">
        <v>21</v>
      </c>
      <c r="S182" s="2" t="s">
        <v>56</v>
      </c>
      <c r="T182" s="2" t="s">
        <v>851</v>
      </c>
      <c r="U182" s="2" t="s">
        <v>59</v>
      </c>
      <c r="V182" t="str">
        <f>TEXT(tblSales[[#This Row],[Invoice Date]],"mmm")</f>
        <v>Mar</v>
      </c>
      <c r="W182">
        <f>MONTH(tblSales[[#This Row],[Invoice Date]])</f>
        <v>3</v>
      </c>
      <c r="X182">
        <f>YEAR(tblSales[[#This Row],[Invoice Date]])</f>
        <v>2025</v>
      </c>
      <c r="Y182" t="str">
        <f>TEXT(tblSales[[#This Row],[Invoice Date]],"mmm-yyyy")</f>
        <v>Mar-2025</v>
      </c>
      <c r="Z182" t="str">
        <f>_xlfn.XLOOKUP(tblSales[[#This Row],[Product_ID]],Products!$A:$A,Products!$C:$C,"Women Dresses")</f>
        <v>Men Shirts</v>
      </c>
      <c r="AA182" t="str">
        <f>_xlfn.XLOOKUP(tblSales[[#This Row],[Product_ID]],Products!$A:$A,Products!$D:$D,"Unknown")</f>
        <v>Formal Shirt</v>
      </c>
      <c r="AB182" t="str">
        <f>_xlfn.XLOOKUP(tblSales[[#This Row],[Product_ID]],Products!$A:$A,Products!$E:$E,"Unknown")</f>
        <v>Van Heusen</v>
      </c>
      <c r="AC182" t="str">
        <f>_xlfn.XLOOKUP(tblSales[[#This Row],[Store_ID]],Stores!$A:$A,Stores!$B:$B,"Unknown")</f>
        <v>TrendMart Thiruvananthapuram High Street</v>
      </c>
      <c r="AD182" t="str">
        <f>_xlfn.XLOOKUP(tblSales[[#This Row],[Store_ID]],Stores!$A:$A,Stores!$E:$E,"Unknown")</f>
        <v>South Zone 1</v>
      </c>
      <c r="AE182" t="str">
        <f>_xlfn.XLOOKUP(tblSales[[#This Row],[Customer_ID]],Customers!$A:$A,Customers!$B:$B,"Unknown")</f>
        <v>Selvam Nair</v>
      </c>
      <c r="AF182" t="str">
        <f>_xlfn.XLOOKUP(tblSales[[#This Row],[Customer_ID]],Customers!$A:$A,Customers!$J:$J,"Unknown")</f>
        <v>Gold</v>
      </c>
      <c r="AG182" t="str">
        <f>_xlfn.XLOOKUP(tblSales[[#This Row],[Employee_ID]],Employees!$A:$A,Employees!$B:$B,"Unknown")</f>
        <v>Chandra Reddy</v>
      </c>
      <c r="AH182">
        <f>IF(MONTH(tblSales[[#This Row],[Invoice Date]])&gt;=4,MONTH(tblSales[[#This Row],[Invoice Date]]),MONTH(tblSales[[#This Row],[Invoice Date]])+12)</f>
        <v>15</v>
      </c>
      <c r="AI182" s="8">
        <f>DATE(YEAR(tblSales[[#This Row],[Invoice Date]]),MONTH(tblSales[[#This Row],[Invoice Date]]),1)</f>
        <v>45717</v>
      </c>
      <c r="AJ182" t="str">
        <f>_xlfn.XLOOKUP(tblSales[[#This Row],[Product_ID]],Products!$A:$A,Products!$B:$B,"Unknown")</f>
        <v>Van Heusen Formal Shirt Olive</v>
      </c>
      <c r="AK182" s="9">
        <f>IFERROR(tblSales[[#This Row],[Profit]]/tblSales[[#This Row],[Sales Amount]],0)</f>
        <v>0.32846976955624718</v>
      </c>
      <c r="AL182" t="str">
        <f>IF(tblSales[[#This Row],[Discount %]]&lt;=5,"0-5%",
IF(tblSales[[#This Row],[Discount %]]&lt;=10,"5-10%",
IF(tblSales[[#This Row],[Discount %]]&lt;=15,"10-15%",
IF(tblSales[[#This Row],[Discount %]]&lt;=20,"15-20%","20%+"))))</f>
        <v>0-5%</v>
      </c>
    </row>
    <row r="183" spans="1:38">
      <c r="A183" s="2" t="s">
        <v>852</v>
      </c>
      <c r="B183" s="11">
        <v>45469</v>
      </c>
      <c r="C183" s="2" t="s">
        <v>853</v>
      </c>
      <c r="D183" s="2" t="s">
        <v>854</v>
      </c>
      <c r="E183" s="2" t="s">
        <v>855</v>
      </c>
      <c r="F183" s="2" t="s">
        <v>140</v>
      </c>
      <c r="G183" s="2">
        <v>2</v>
      </c>
      <c r="H183" s="2">
        <v>554.36</v>
      </c>
      <c r="I183" s="2">
        <v>25</v>
      </c>
      <c r="J183" s="2">
        <v>277.18</v>
      </c>
      <c r="K183" s="2">
        <v>5</v>
      </c>
      <c r="L183" s="2">
        <v>41.58</v>
      </c>
      <c r="M183" s="2">
        <v>873.12</v>
      </c>
      <c r="N183" s="2">
        <v>742.24</v>
      </c>
      <c r="O183" s="2">
        <f t="shared" si="6"/>
        <v>89.3</v>
      </c>
      <c r="P183" s="2" t="s">
        <v>29</v>
      </c>
      <c r="Q183" s="2" t="str">
        <f t="shared" si="4"/>
        <v>Debit Card</v>
      </c>
      <c r="R183" s="2" t="s">
        <v>20</v>
      </c>
      <c r="S183" s="2" t="s">
        <v>56</v>
      </c>
      <c r="T183" s="2" t="s">
        <v>856</v>
      </c>
      <c r="U183" s="2" t="s">
        <v>59</v>
      </c>
      <c r="V183" t="str">
        <f>TEXT(tblSales[[#This Row],[Invoice Date]],"mmm")</f>
        <v>Jun</v>
      </c>
      <c r="W183">
        <f>MONTH(tblSales[[#This Row],[Invoice Date]])</f>
        <v>6</v>
      </c>
      <c r="X183">
        <f>YEAR(tblSales[[#This Row],[Invoice Date]])</f>
        <v>2024</v>
      </c>
      <c r="Y183" t="str">
        <f>TEXT(tblSales[[#This Row],[Invoice Date]],"mmm-yyyy")</f>
        <v>Jun-2024</v>
      </c>
      <c r="Z183" t="str">
        <f>_xlfn.XLOOKUP(tblSales[[#This Row],[Product_ID]],Products!$A:$A,Products!$C:$C,"Women Dresses")</f>
        <v>Wallets</v>
      </c>
      <c r="AA183" t="str">
        <f>_xlfn.XLOOKUP(tblSales[[#This Row],[Product_ID]],Products!$A:$A,Products!$D:$D,"Unknown")</f>
        <v>Card Holder</v>
      </c>
      <c r="AB183" t="str">
        <f>_xlfn.XLOOKUP(tblSales[[#This Row],[Product_ID]],Products!$A:$A,Products!$E:$E,"Unknown")</f>
        <v>Global Desi</v>
      </c>
      <c r="AC183" t="str">
        <f>_xlfn.XLOOKUP(tblSales[[#This Row],[Store_ID]],Stores!$A:$A,Stores!$B:$B,"Unknown")</f>
        <v>TrendMart Vijayawada Standard</v>
      </c>
      <c r="AD183" t="str">
        <f>_xlfn.XLOOKUP(tblSales[[#This Row],[Store_ID]],Stores!$A:$A,Stores!$E:$E,"Unknown")</f>
        <v>South Zone 3</v>
      </c>
      <c r="AE183" t="str">
        <f>_xlfn.XLOOKUP(tblSales[[#This Row],[Customer_ID]],Customers!$A:$A,Customers!$B:$B,"Unknown")</f>
        <v>Kiran Mishra</v>
      </c>
      <c r="AF183" t="str">
        <f>_xlfn.XLOOKUP(tblSales[[#This Row],[Customer_ID]],Customers!$A:$A,Customers!$J:$J,"Unknown")</f>
        <v>Gold</v>
      </c>
      <c r="AG183" t="str">
        <f>_xlfn.XLOOKUP(tblSales[[#This Row],[Employee_ID]],Employees!$A:$A,Employees!$B:$B,"Unknown")</f>
        <v>Charulatha Kumar</v>
      </c>
      <c r="AH183">
        <f>IF(MONTH(tblSales[[#This Row],[Invoice Date]])&gt;=4,MONTH(tblSales[[#This Row],[Invoice Date]]),MONTH(tblSales[[#This Row],[Invoice Date]])+12)</f>
        <v>6</v>
      </c>
      <c r="AI183" s="8">
        <f>DATE(YEAR(tblSales[[#This Row],[Invoice Date]]),MONTH(tblSales[[#This Row],[Invoice Date]]),1)</f>
        <v>45444</v>
      </c>
      <c r="AJ183" t="str">
        <f>_xlfn.XLOOKUP(tblSales[[#This Row],[Product_ID]],Products!$A:$A,Products!$B:$B,"Unknown")</f>
        <v>Global Desi Card Holder Navy Blue</v>
      </c>
      <c r="AK183" s="9">
        <f>IFERROR(tblSales[[#This Row],[Profit]]/tblSales[[#This Row],[Sales Amount]],0)</f>
        <v>0.10227689206523731</v>
      </c>
      <c r="AL183" t="str">
        <f>IF(tblSales[[#This Row],[Discount %]]&lt;=5,"0-5%",
IF(tblSales[[#This Row],[Discount %]]&lt;=10,"5-10%",
IF(tblSales[[#This Row],[Discount %]]&lt;=15,"10-15%",
IF(tblSales[[#This Row],[Discount %]]&lt;=20,"15-20%","20%+"))))</f>
        <v>20%+</v>
      </c>
    </row>
    <row r="184" spans="1:38">
      <c r="A184" s="2" t="s">
        <v>857</v>
      </c>
      <c r="B184" s="11">
        <v>45598</v>
      </c>
      <c r="C184" s="2" t="s">
        <v>858</v>
      </c>
      <c r="D184" s="2" t="s">
        <v>513</v>
      </c>
      <c r="E184" s="2" t="s">
        <v>859</v>
      </c>
      <c r="F184" s="2" t="s">
        <v>122</v>
      </c>
      <c r="G184" s="2">
        <v>3</v>
      </c>
      <c r="H184" s="2">
        <v>2650.84</v>
      </c>
      <c r="I184" s="2">
        <v>5</v>
      </c>
      <c r="J184" s="2">
        <v>397.63</v>
      </c>
      <c r="K184" s="2">
        <v>12</v>
      </c>
      <c r="L184" s="2">
        <v>906.59</v>
      </c>
      <c r="M184" s="2">
        <v>8461.48</v>
      </c>
      <c r="N184" s="2">
        <v>4782</v>
      </c>
      <c r="O184" s="2">
        <f t="shared" si="6"/>
        <v>2772.8899999999994</v>
      </c>
      <c r="P184" s="2" t="s">
        <v>27</v>
      </c>
      <c r="Q184" s="2" t="str">
        <f t="shared" si="4"/>
        <v>Cash</v>
      </c>
      <c r="R184" s="2" t="s">
        <v>20</v>
      </c>
      <c r="S184" s="2" t="s">
        <v>56</v>
      </c>
      <c r="T184" s="2" t="s">
        <v>860</v>
      </c>
      <c r="U184" s="2" t="s">
        <v>60</v>
      </c>
      <c r="V184" t="str">
        <f>TEXT(tblSales[[#This Row],[Invoice Date]],"mmm")</f>
        <v>Nov</v>
      </c>
      <c r="W184">
        <f>MONTH(tblSales[[#This Row],[Invoice Date]])</f>
        <v>11</v>
      </c>
      <c r="X184">
        <f>YEAR(tblSales[[#This Row],[Invoice Date]])</f>
        <v>2024</v>
      </c>
      <c r="Y184" t="str">
        <f>TEXT(tblSales[[#This Row],[Invoice Date]],"mmm-yyyy")</f>
        <v>Nov-2024</v>
      </c>
      <c r="Z184" t="str">
        <f>_xlfn.XLOOKUP(tblSales[[#This Row],[Product_ID]],Products!$A:$A,Products!$C:$C,"Women Dresses")</f>
        <v>Men Ethnic</v>
      </c>
      <c r="AA184" t="str">
        <f>_xlfn.XLOOKUP(tblSales[[#This Row],[Product_ID]],Products!$A:$A,Products!$D:$D,"Unknown")</f>
        <v>Nehru Jacket</v>
      </c>
      <c r="AB184" t="str">
        <f>_xlfn.XLOOKUP(tblSales[[#This Row],[Product_ID]],Products!$A:$A,Products!$E:$E,"Unknown")</f>
        <v>Fastrack</v>
      </c>
      <c r="AC184" t="str">
        <f>_xlfn.XLOOKUP(tblSales[[#This Row],[Store_ID]],Stores!$A:$A,Stores!$B:$B,"Unknown")</f>
        <v>TrendMart Karimnagar Standard</v>
      </c>
      <c r="AD184" t="str">
        <f>_xlfn.XLOOKUP(tblSales[[#This Row],[Store_ID]],Stores!$A:$A,Stores!$E:$E,"Unknown")</f>
        <v>South Zone 2</v>
      </c>
      <c r="AE184" t="str">
        <f>_xlfn.XLOOKUP(tblSales[[#This Row],[Customer_ID]],Customers!$A:$A,Customers!$B:$B,"Unknown")</f>
        <v>Venkat Prasad</v>
      </c>
      <c r="AF184" t="str">
        <f>_xlfn.XLOOKUP(tblSales[[#This Row],[Customer_ID]],Customers!$A:$A,Customers!$J:$J,"Unknown")</f>
        <v>Regular</v>
      </c>
      <c r="AG184" t="str">
        <f>_xlfn.XLOOKUP(tblSales[[#This Row],[Employee_ID]],Employees!$A:$A,Employees!$B:$B,"Unknown")</f>
        <v>Rahul Krishnan</v>
      </c>
      <c r="AH184">
        <f>IF(MONTH(tblSales[[#This Row],[Invoice Date]])&gt;=4,MONTH(tblSales[[#This Row],[Invoice Date]]),MONTH(tblSales[[#This Row],[Invoice Date]])+12)</f>
        <v>11</v>
      </c>
      <c r="AI184" s="8">
        <f>DATE(YEAR(tblSales[[#This Row],[Invoice Date]]),MONTH(tblSales[[#This Row],[Invoice Date]]),1)</f>
        <v>45597</v>
      </c>
      <c r="AJ184" t="str">
        <f>_xlfn.XLOOKUP(tblSales[[#This Row],[Product_ID]],Products!$A:$A,Products!$B:$B,"Unknown")</f>
        <v>Fastrack Nehru Jacket Black</v>
      </c>
      <c r="AK184" s="9">
        <f>IFERROR(tblSales[[#This Row],[Profit]]/tblSales[[#This Row],[Sales Amount]],0)</f>
        <v>0.32770744597871759</v>
      </c>
      <c r="AL184" t="str">
        <f>IF(tblSales[[#This Row],[Discount %]]&lt;=5,"0-5%",
IF(tblSales[[#This Row],[Discount %]]&lt;=10,"5-10%",
IF(tblSales[[#This Row],[Discount %]]&lt;=15,"10-15%",
IF(tblSales[[#This Row],[Discount %]]&lt;=20,"15-20%","20%+"))))</f>
        <v>0-5%</v>
      </c>
    </row>
    <row r="185" spans="1:38">
      <c r="A185" s="2" t="s">
        <v>861</v>
      </c>
      <c r="B185" s="11">
        <v>45626</v>
      </c>
      <c r="C185" s="2" t="s">
        <v>840</v>
      </c>
      <c r="D185" s="2" t="s">
        <v>862</v>
      </c>
      <c r="E185" s="2" t="s">
        <v>863</v>
      </c>
      <c r="F185" s="2" t="s">
        <v>204</v>
      </c>
      <c r="G185" s="2">
        <v>1</v>
      </c>
      <c r="H185" s="2">
        <v>1573.29</v>
      </c>
      <c r="I185" s="2">
        <v>20</v>
      </c>
      <c r="J185" s="2">
        <v>314.66000000000003</v>
      </c>
      <c r="K185" s="2">
        <v>12</v>
      </c>
      <c r="L185" s="2">
        <v>151.04</v>
      </c>
      <c r="M185" s="2">
        <v>1409.67</v>
      </c>
      <c r="N185" s="2">
        <v>1079.47</v>
      </c>
      <c r="O185" s="2">
        <f t="shared" si="6"/>
        <v>179.16000000000005</v>
      </c>
      <c r="P185" s="2" t="s">
        <v>32</v>
      </c>
      <c r="Q185" s="2" t="str">
        <f t="shared" si="4"/>
        <v>UPI</v>
      </c>
      <c r="R185" s="2" t="s">
        <v>20</v>
      </c>
      <c r="S185" s="2" t="s">
        <v>56</v>
      </c>
      <c r="T185" s="2" t="s">
        <v>351</v>
      </c>
      <c r="U185" s="2" t="s">
        <v>60</v>
      </c>
      <c r="V185" t="str">
        <f>TEXT(tblSales[[#This Row],[Invoice Date]],"mmm")</f>
        <v>Nov</v>
      </c>
      <c r="W185">
        <f>MONTH(tblSales[[#This Row],[Invoice Date]])</f>
        <v>11</v>
      </c>
      <c r="X185">
        <f>YEAR(tblSales[[#This Row],[Invoice Date]])</f>
        <v>2024</v>
      </c>
      <c r="Y185" t="str">
        <f>TEXT(tblSales[[#This Row],[Invoice Date]],"mmm-yyyy")</f>
        <v>Nov-2024</v>
      </c>
      <c r="Z185" t="str">
        <f>_xlfn.XLOOKUP(tblSales[[#This Row],[Product_ID]],Products!$A:$A,Products!$C:$C,"Women Dresses")</f>
        <v>Sportswear</v>
      </c>
      <c r="AA185" t="str">
        <f>_xlfn.XLOOKUP(tblSales[[#This Row],[Product_ID]],Products!$A:$A,Products!$D:$D,"Unknown")</f>
        <v>Sports T-Shirt</v>
      </c>
      <c r="AB185" t="str">
        <f>_xlfn.XLOOKUP(tblSales[[#This Row],[Product_ID]],Products!$A:$A,Products!$E:$E,"Unknown")</f>
        <v>GRT Jewellers</v>
      </c>
      <c r="AC185" t="str">
        <f>_xlfn.XLOOKUP(tblSales[[#This Row],[Store_ID]],Stores!$A:$A,Stores!$B:$B,"Unknown")</f>
        <v>TrendMart Thiruvananthapuram Outlet</v>
      </c>
      <c r="AD185" t="str">
        <f>_xlfn.XLOOKUP(tblSales[[#This Row],[Store_ID]],Stores!$A:$A,Stores!$E:$E,"Unknown")</f>
        <v>South Zone 1</v>
      </c>
      <c r="AE185" t="str">
        <f>_xlfn.XLOOKUP(tblSales[[#This Row],[Customer_ID]],Customers!$A:$A,Customers!$B:$B,"Unknown")</f>
        <v>Chandrika Bhat</v>
      </c>
      <c r="AF185" t="str">
        <f>_xlfn.XLOOKUP(tblSales[[#This Row],[Customer_ID]],Customers!$A:$A,Customers!$J:$J,"Unknown")</f>
        <v>Regular</v>
      </c>
      <c r="AG185" t="str">
        <f>_xlfn.XLOOKUP(tblSales[[#This Row],[Employee_ID]],Employees!$A:$A,Employees!$B:$B,"Unknown")</f>
        <v>Logesh Gopalakrishnan</v>
      </c>
      <c r="AH185">
        <f>IF(MONTH(tblSales[[#This Row],[Invoice Date]])&gt;=4,MONTH(tblSales[[#This Row],[Invoice Date]]),MONTH(tblSales[[#This Row],[Invoice Date]])+12)</f>
        <v>11</v>
      </c>
      <c r="AI185" s="8">
        <f>DATE(YEAR(tblSales[[#This Row],[Invoice Date]]),MONTH(tblSales[[#This Row],[Invoice Date]]),1)</f>
        <v>45597</v>
      </c>
      <c r="AJ185" t="str">
        <f>_xlfn.XLOOKUP(tblSales[[#This Row],[Product_ID]],Products!$A:$A,Products!$B:$B,"Unknown")</f>
        <v>GRT Jewellers Sports T-Shirt Cream</v>
      </c>
      <c r="AK185" s="9">
        <f>IFERROR(tblSales[[#This Row],[Profit]]/tblSales[[#This Row],[Sales Amount]],0)</f>
        <v>0.12709357509204286</v>
      </c>
      <c r="AL185" t="str">
        <f>IF(tblSales[[#This Row],[Discount %]]&lt;=5,"0-5%",
IF(tblSales[[#This Row],[Discount %]]&lt;=10,"5-10%",
IF(tblSales[[#This Row],[Discount %]]&lt;=15,"10-15%",
IF(tblSales[[#This Row],[Discount %]]&lt;=20,"15-20%","20%+"))))</f>
        <v>15-20%</v>
      </c>
    </row>
    <row r="186" spans="1:38">
      <c r="A186" s="2" t="s">
        <v>864</v>
      </c>
      <c r="B186" s="11">
        <v>45417</v>
      </c>
      <c r="C186" s="2" t="s">
        <v>865</v>
      </c>
      <c r="D186" s="2" t="s">
        <v>257</v>
      </c>
      <c r="E186" s="2" t="s">
        <v>866</v>
      </c>
      <c r="F186" s="2" t="s">
        <v>475</v>
      </c>
      <c r="G186" s="2">
        <v>2</v>
      </c>
      <c r="H186" s="2">
        <v>2308.69</v>
      </c>
      <c r="I186" s="2">
        <v>10</v>
      </c>
      <c r="J186" s="2">
        <v>461.74</v>
      </c>
      <c r="K186" s="2">
        <v>12</v>
      </c>
      <c r="L186" s="2">
        <v>498.68</v>
      </c>
      <c r="M186" s="2">
        <v>4654.32</v>
      </c>
      <c r="N186" s="2">
        <v>2923.46</v>
      </c>
      <c r="O186" s="2">
        <f t="shared" si="6"/>
        <v>1232.1799999999996</v>
      </c>
      <c r="P186" s="2" t="s">
        <v>32</v>
      </c>
      <c r="Q186" s="2" t="str">
        <f t="shared" si="4"/>
        <v>UPI</v>
      </c>
      <c r="R186" s="2" t="s">
        <v>21</v>
      </c>
      <c r="S186" s="2" t="s">
        <v>56</v>
      </c>
      <c r="T186" s="2" t="s">
        <v>867</v>
      </c>
      <c r="U186" s="2" t="s">
        <v>60</v>
      </c>
      <c r="V186" t="str">
        <f>TEXT(tblSales[[#This Row],[Invoice Date]],"mmm")</f>
        <v>May</v>
      </c>
      <c r="W186">
        <f>MONTH(tblSales[[#This Row],[Invoice Date]])</f>
        <v>5</v>
      </c>
      <c r="X186">
        <f>YEAR(tblSales[[#This Row],[Invoice Date]])</f>
        <v>2024</v>
      </c>
      <c r="Y186" t="str">
        <f>TEXT(tblSales[[#This Row],[Invoice Date]],"mmm-yyyy")</f>
        <v>May-2024</v>
      </c>
      <c r="Z186" t="str">
        <f>_xlfn.XLOOKUP(tblSales[[#This Row],[Product_ID]],Products!$A:$A,Products!$C:$C,"Women Dresses")</f>
        <v>Handbags</v>
      </c>
      <c r="AA186" t="str">
        <f>_xlfn.XLOOKUP(tblSales[[#This Row],[Product_ID]],Products!$A:$A,Products!$D:$D,"Unknown")</f>
        <v>Sling Bag</v>
      </c>
      <c r="AB186" t="str">
        <f>_xlfn.XLOOKUP(tblSales[[#This Row],[Product_ID]],Products!$A:$A,Products!$E:$E,"Unknown")</f>
        <v>Titan</v>
      </c>
      <c r="AC186" t="str">
        <f>_xlfn.XLOOKUP(tblSales[[#This Row],[Store_ID]],Stores!$A:$A,Stores!$B:$B,"Unknown")</f>
        <v>TrendMart Thiruvananthapuram High Street</v>
      </c>
      <c r="AD186" t="str">
        <f>_xlfn.XLOOKUP(tblSales[[#This Row],[Store_ID]],Stores!$A:$A,Stores!$E:$E,"Unknown")</f>
        <v>South Zone 1</v>
      </c>
      <c r="AE186" t="str">
        <f>_xlfn.XLOOKUP(tblSales[[#This Row],[Customer_ID]],Customers!$A:$A,Customers!$B:$B,"Unknown")</f>
        <v>Charulatha Murthy</v>
      </c>
      <c r="AF186" t="str">
        <f>_xlfn.XLOOKUP(tblSales[[#This Row],[Customer_ID]],Customers!$A:$A,Customers!$J:$J,"Unknown")</f>
        <v>Silver</v>
      </c>
      <c r="AG186" t="str">
        <f>_xlfn.XLOOKUP(tblSales[[#This Row],[Employee_ID]],Employees!$A:$A,Employees!$B:$B,"Unknown")</f>
        <v>Arjun Krishnan</v>
      </c>
      <c r="AH186">
        <f>IF(MONTH(tblSales[[#This Row],[Invoice Date]])&gt;=4,MONTH(tblSales[[#This Row],[Invoice Date]]),MONTH(tblSales[[#This Row],[Invoice Date]])+12)</f>
        <v>5</v>
      </c>
      <c r="AI186" s="8">
        <f>DATE(YEAR(tblSales[[#This Row],[Invoice Date]]),MONTH(tblSales[[#This Row],[Invoice Date]]),1)</f>
        <v>45413</v>
      </c>
      <c r="AJ186" t="str">
        <f>_xlfn.XLOOKUP(tblSales[[#This Row],[Product_ID]],Products!$A:$A,Products!$B:$B,"Unknown")</f>
        <v>Titan Sling Bag Green</v>
      </c>
      <c r="AK186" s="9">
        <f>IFERROR(tblSales[[#This Row],[Profit]]/tblSales[[#This Row],[Sales Amount]],0)</f>
        <v>0.26473899517007848</v>
      </c>
      <c r="AL186" t="str">
        <f>IF(tblSales[[#This Row],[Discount %]]&lt;=5,"0-5%",
IF(tblSales[[#This Row],[Discount %]]&lt;=10,"5-10%",
IF(tblSales[[#This Row],[Discount %]]&lt;=15,"10-15%",
IF(tblSales[[#This Row],[Discount %]]&lt;=20,"15-20%","20%+"))))</f>
        <v>5-10%</v>
      </c>
    </row>
    <row r="187" spans="1:38">
      <c r="A187" s="2" t="s">
        <v>868</v>
      </c>
      <c r="B187" s="11">
        <v>45640</v>
      </c>
      <c r="C187" s="2" t="s">
        <v>869</v>
      </c>
      <c r="D187" s="2" t="s">
        <v>824</v>
      </c>
      <c r="E187" s="2" t="s">
        <v>866</v>
      </c>
      <c r="F187" s="2" t="s">
        <v>540</v>
      </c>
      <c r="G187" s="2">
        <v>2</v>
      </c>
      <c r="H187" s="2">
        <v>3161.55</v>
      </c>
      <c r="I187" s="2">
        <v>0</v>
      </c>
      <c r="J187" s="2">
        <v>0</v>
      </c>
      <c r="K187" s="2">
        <v>12</v>
      </c>
      <c r="L187" s="2">
        <v>758.77</v>
      </c>
      <c r="M187" s="2">
        <v>7081.87</v>
      </c>
      <c r="N187" s="2">
        <v>4409.92</v>
      </c>
      <c r="O187" s="2">
        <f t="shared" si="6"/>
        <v>1913.1799999999998</v>
      </c>
      <c r="P187" s="2" t="s">
        <v>29</v>
      </c>
      <c r="Q187" s="2" t="str">
        <f t="shared" si="4"/>
        <v>Debit Card</v>
      </c>
      <c r="R187" s="2" t="s">
        <v>20</v>
      </c>
      <c r="S187" s="2" t="s">
        <v>56</v>
      </c>
      <c r="T187" s="2" t="s">
        <v>870</v>
      </c>
      <c r="U187" s="2" t="s">
        <v>60</v>
      </c>
      <c r="V187" t="str">
        <f>TEXT(tblSales[[#This Row],[Invoice Date]],"mmm")</f>
        <v>Dec</v>
      </c>
      <c r="W187">
        <f>MONTH(tblSales[[#This Row],[Invoice Date]])</f>
        <v>12</v>
      </c>
      <c r="X187">
        <f>YEAR(tblSales[[#This Row],[Invoice Date]])</f>
        <v>2024</v>
      </c>
      <c r="Y187" t="str">
        <f>TEXT(tblSales[[#This Row],[Invoice Date]],"mmm-yyyy")</f>
        <v>Dec-2024</v>
      </c>
      <c r="Z187" t="str">
        <f>_xlfn.XLOOKUP(tblSales[[#This Row],[Product_ID]],Products!$A:$A,Products!$C:$C,"Women Dresses")</f>
        <v>Footwear</v>
      </c>
      <c r="AA187" t="str">
        <f>_xlfn.XLOOKUP(tblSales[[#This Row],[Product_ID]],Products!$A:$A,Products!$D:$D,"Unknown")</f>
        <v>Sandals</v>
      </c>
      <c r="AB187" t="str">
        <f>_xlfn.XLOOKUP(tblSales[[#This Row],[Product_ID]],Products!$A:$A,Products!$E:$E,"Unknown")</f>
        <v>Indian Terrain</v>
      </c>
      <c r="AC187" t="str">
        <f>_xlfn.XLOOKUP(tblSales[[#This Row],[Store_ID]],Stores!$A:$A,Stores!$B:$B,"Unknown")</f>
        <v>TrendMart Thiruvananthapuram High Street</v>
      </c>
      <c r="AD187" t="str">
        <f>_xlfn.XLOOKUP(tblSales[[#This Row],[Store_ID]],Stores!$A:$A,Stores!$E:$E,"Unknown")</f>
        <v>South Zone 1</v>
      </c>
      <c r="AE187" t="str">
        <f>_xlfn.XLOOKUP(tblSales[[#This Row],[Customer_ID]],Customers!$A:$A,Customers!$B:$B,"Unknown")</f>
        <v>Bhagya Chetty</v>
      </c>
      <c r="AF187" t="str">
        <f>_xlfn.XLOOKUP(tblSales[[#This Row],[Customer_ID]],Customers!$A:$A,Customers!$J:$J,"Unknown")</f>
        <v>Regular</v>
      </c>
      <c r="AG187" t="str">
        <f>_xlfn.XLOOKUP(tblSales[[#This Row],[Employee_ID]],Employees!$A:$A,Employees!$B:$B,"Unknown")</f>
        <v>Swathi Achari</v>
      </c>
      <c r="AH187">
        <f>IF(MONTH(tblSales[[#This Row],[Invoice Date]])&gt;=4,MONTH(tblSales[[#This Row],[Invoice Date]]),MONTH(tblSales[[#This Row],[Invoice Date]])+12)</f>
        <v>12</v>
      </c>
      <c r="AI187" s="8">
        <f>DATE(YEAR(tblSales[[#This Row],[Invoice Date]]),MONTH(tblSales[[#This Row],[Invoice Date]]),1)</f>
        <v>45627</v>
      </c>
      <c r="AJ187" t="str">
        <f>_xlfn.XLOOKUP(tblSales[[#This Row],[Product_ID]],Products!$A:$A,Products!$B:$B,"Unknown")</f>
        <v>Indian Terrain Sandals Pink</v>
      </c>
      <c r="AK187" s="9">
        <f>IFERROR(tblSales[[#This Row],[Profit]]/tblSales[[#This Row],[Sales Amount]],0)</f>
        <v>0.27015181018572776</v>
      </c>
      <c r="AL187" t="str">
        <f>IF(tblSales[[#This Row],[Discount %]]&lt;=5,"0-5%",
IF(tblSales[[#This Row],[Discount %]]&lt;=10,"5-10%",
IF(tblSales[[#This Row],[Discount %]]&lt;=15,"10-15%",
IF(tblSales[[#This Row],[Discount %]]&lt;=20,"15-20%","20%+"))))</f>
        <v>0-5%</v>
      </c>
    </row>
    <row r="188" spans="1:38">
      <c r="A188" s="2" t="s">
        <v>871</v>
      </c>
      <c r="B188" s="11">
        <v>45575</v>
      </c>
      <c r="C188" s="2" t="s">
        <v>872</v>
      </c>
      <c r="D188" s="2" t="s">
        <v>367</v>
      </c>
      <c r="E188" s="2" t="s">
        <v>156</v>
      </c>
      <c r="F188" s="2" t="s">
        <v>518</v>
      </c>
      <c r="G188" s="2">
        <v>2</v>
      </c>
      <c r="H188" s="2">
        <v>320.95</v>
      </c>
      <c r="I188" s="2">
        <v>0</v>
      </c>
      <c r="J188" s="2">
        <v>0</v>
      </c>
      <c r="K188" s="2">
        <v>5</v>
      </c>
      <c r="L188" s="2">
        <v>32.090000000000003</v>
      </c>
      <c r="M188" s="2">
        <v>673.99</v>
      </c>
      <c r="N188" s="2">
        <v>508.3</v>
      </c>
      <c r="O188" s="2">
        <f t="shared" si="6"/>
        <v>133.6</v>
      </c>
      <c r="P188" s="2" t="s">
        <v>28</v>
      </c>
      <c r="Q188" s="2" t="str">
        <f t="shared" si="4"/>
        <v>Credit Card</v>
      </c>
      <c r="R188" s="2" t="s">
        <v>21</v>
      </c>
      <c r="S188" s="2" t="s">
        <v>56</v>
      </c>
      <c r="T188" s="2" t="s">
        <v>873</v>
      </c>
      <c r="U188" s="2" t="s">
        <v>59</v>
      </c>
      <c r="V188" t="str">
        <f>TEXT(tblSales[[#This Row],[Invoice Date]],"mmm")</f>
        <v>Oct</v>
      </c>
      <c r="W188">
        <f>MONTH(tblSales[[#This Row],[Invoice Date]])</f>
        <v>10</v>
      </c>
      <c r="X188">
        <f>YEAR(tblSales[[#This Row],[Invoice Date]])</f>
        <v>2024</v>
      </c>
      <c r="Y188" t="str">
        <f>TEXT(tblSales[[#This Row],[Invoice Date]],"mmm-yyyy")</f>
        <v>Oct-2024</v>
      </c>
      <c r="Z188" t="str">
        <f>_xlfn.XLOOKUP(tblSales[[#This Row],[Product_ID]],Products!$A:$A,Products!$C:$C,"Women Dresses")</f>
        <v>Belts</v>
      </c>
      <c r="AA188" t="str">
        <f>_xlfn.XLOOKUP(tblSales[[#This Row],[Product_ID]],Products!$A:$A,Products!$D:$D,"Unknown")</f>
        <v>Leather Belt</v>
      </c>
      <c r="AB188" t="str">
        <f>_xlfn.XLOOKUP(tblSales[[#This Row],[Product_ID]],Products!$A:$A,Products!$E:$E,"Unknown")</f>
        <v>Raymond</v>
      </c>
      <c r="AC188" t="str">
        <f>_xlfn.XLOOKUP(tblSales[[#This Row],[Store_ID]],Stores!$A:$A,Stores!$B:$B,"Unknown")</f>
        <v>TrendMart Madurai Mall Kiosk</v>
      </c>
      <c r="AD188" t="str">
        <f>_xlfn.XLOOKUP(tblSales[[#This Row],[Store_ID]],Stores!$A:$A,Stores!$E:$E,"Unknown")</f>
        <v>South Zone 1</v>
      </c>
      <c r="AE188" t="str">
        <f>_xlfn.XLOOKUP(tblSales[[#This Row],[Customer_ID]],Customers!$A:$A,Customers!$B:$B,"Unknown")</f>
        <v>Divya Achari</v>
      </c>
      <c r="AF188" t="str">
        <f>_xlfn.XLOOKUP(tblSales[[#This Row],[Customer_ID]],Customers!$A:$A,Customers!$J:$J,"Unknown")</f>
        <v>Regular</v>
      </c>
      <c r="AG188" t="str">
        <f>_xlfn.XLOOKUP(tblSales[[#This Row],[Employee_ID]],Employees!$A:$A,Employees!$B:$B,"Unknown")</f>
        <v>Pranav Reddy</v>
      </c>
      <c r="AH188">
        <f>IF(MONTH(tblSales[[#This Row],[Invoice Date]])&gt;=4,MONTH(tblSales[[#This Row],[Invoice Date]]),MONTH(tblSales[[#This Row],[Invoice Date]])+12)</f>
        <v>10</v>
      </c>
      <c r="AI188" s="8">
        <f>DATE(YEAR(tblSales[[#This Row],[Invoice Date]]),MONTH(tblSales[[#This Row],[Invoice Date]]),1)</f>
        <v>45566</v>
      </c>
      <c r="AJ188" t="str">
        <f>_xlfn.XLOOKUP(tblSales[[#This Row],[Product_ID]],Products!$A:$A,Products!$B:$B,"Unknown")</f>
        <v>Raymond Leather Belt White</v>
      </c>
      <c r="AK188" s="9">
        <f>IFERROR(tblSales[[#This Row],[Profit]]/tblSales[[#This Row],[Sales Amount]],0)</f>
        <v>0.19822252555675898</v>
      </c>
      <c r="AL188" t="str">
        <f>IF(tblSales[[#This Row],[Discount %]]&lt;=5,"0-5%",
IF(tblSales[[#This Row],[Discount %]]&lt;=10,"5-10%",
IF(tblSales[[#This Row],[Discount %]]&lt;=15,"10-15%",
IF(tblSales[[#This Row],[Discount %]]&lt;=20,"15-20%","20%+"))))</f>
        <v>0-5%</v>
      </c>
    </row>
    <row r="189" spans="1:38">
      <c r="A189" s="2" t="s">
        <v>874</v>
      </c>
      <c r="B189" s="11">
        <v>45707</v>
      </c>
      <c r="C189" s="2" t="s">
        <v>875</v>
      </c>
      <c r="D189" s="2" t="s">
        <v>876</v>
      </c>
      <c r="E189" s="2" t="s">
        <v>877</v>
      </c>
      <c r="F189" s="2" t="s">
        <v>222</v>
      </c>
      <c r="G189" s="2">
        <v>3</v>
      </c>
      <c r="H189" s="2">
        <v>1163.1099999999999</v>
      </c>
      <c r="I189" s="2">
        <v>0</v>
      </c>
      <c r="J189" s="2">
        <v>0</v>
      </c>
      <c r="K189" s="2">
        <v>12</v>
      </c>
      <c r="L189" s="2">
        <v>418.72</v>
      </c>
      <c r="M189" s="2">
        <v>3908.05</v>
      </c>
      <c r="N189" s="2">
        <v>2431.86</v>
      </c>
      <c r="O189" s="2">
        <f t="shared" si="6"/>
        <v>1057.47</v>
      </c>
      <c r="P189" s="2" t="s">
        <v>29</v>
      </c>
      <c r="Q189" s="2" t="str">
        <f t="shared" si="4"/>
        <v>Debit Card</v>
      </c>
      <c r="R189" s="2" t="s">
        <v>20</v>
      </c>
      <c r="S189" s="2" t="s">
        <v>56</v>
      </c>
      <c r="T189" s="2" t="s">
        <v>878</v>
      </c>
      <c r="U189" s="2" t="s">
        <v>59</v>
      </c>
      <c r="V189" t="str">
        <f>TEXT(tblSales[[#This Row],[Invoice Date]],"mmm")</f>
        <v>Feb</v>
      </c>
      <c r="W189">
        <f>MONTH(tblSales[[#This Row],[Invoice Date]])</f>
        <v>2</v>
      </c>
      <c r="X189">
        <f>YEAR(tblSales[[#This Row],[Invoice Date]])</f>
        <v>2025</v>
      </c>
      <c r="Y189" t="str">
        <f>TEXT(tblSales[[#This Row],[Invoice Date]],"mmm-yyyy")</f>
        <v>Feb-2025</v>
      </c>
      <c r="Z189" t="str">
        <f>_xlfn.XLOOKUP(tblSales[[#This Row],[Product_ID]],Products!$A:$A,Products!$C:$C,"Women Dresses")</f>
        <v>Women Dresses</v>
      </c>
      <c r="AA189" t="str">
        <f>_xlfn.XLOOKUP(tblSales[[#This Row],[Product_ID]],Products!$A:$A,Products!$D:$D,"Unknown")</f>
        <v>Shirt Dress</v>
      </c>
      <c r="AB189" t="str">
        <f>_xlfn.XLOOKUP(tblSales[[#This Row],[Product_ID]],Products!$A:$A,Products!$E:$E,"Unknown")</f>
        <v>Fabindia</v>
      </c>
      <c r="AC189" t="str">
        <f>_xlfn.XLOOKUP(tblSales[[#This Row],[Store_ID]],Stores!$A:$A,Stores!$B:$B,"Unknown")</f>
        <v>TrendMart Kochi Mall Kiosk</v>
      </c>
      <c r="AD189" t="str">
        <f>_xlfn.XLOOKUP(tblSales[[#This Row],[Store_ID]],Stores!$A:$A,Stores!$E:$E,"Unknown")</f>
        <v>South Zone 1</v>
      </c>
      <c r="AE189" t="str">
        <f>_xlfn.XLOOKUP(tblSales[[#This Row],[Customer_ID]],Customers!$A:$A,Customers!$B:$B,"Unknown")</f>
        <v>Yamini Krishnan</v>
      </c>
      <c r="AF189" t="str">
        <f>_xlfn.XLOOKUP(tblSales[[#This Row],[Customer_ID]],Customers!$A:$A,Customers!$J:$J,"Unknown")</f>
        <v>Gold</v>
      </c>
      <c r="AG189" t="str">
        <f>_xlfn.XLOOKUP(tblSales[[#This Row],[Employee_ID]],Employees!$A:$A,Employees!$B:$B,"Unknown")</f>
        <v>Vasanthi Gupta</v>
      </c>
      <c r="AH189">
        <f>IF(MONTH(tblSales[[#This Row],[Invoice Date]])&gt;=4,MONTH(tblSales[[#This Row],[Invoice Date]]),MONTH(tblSales[[#This Row],[Invoice Date]])+12)</f>
        <v>14</v>
      </c>
      <c r="AI189" s="8">
        <f>DATE(YEAR(tblSales[[#This Row],[Invoice Date]]),MONTH(tblSales[[#This Row],[Invoice Date]]),1)</f>
        <v>45689</v>
      </c>
      <c r="AJ189" t="str">
        <f>_xlfn.XLOOKUP(tblSales[[#This Row],[Product_ID]],Products!$A:$A,Products!$B:$B,"Unknown")</f>
        <v>Fabindia Shirt Dress Navy Blue</v>
      </c>
      <c r="AK189" s="9">
        <f>IFERROR(tblSales[[#This Row],[Profit]]/tblSales[[#This Row],[Sales Amount]],0)</f>
        <v>0.27058763321861284</v>
      </c>
      <c r="AL189" t="str">
        <f>IF(tblSales[[#This Row],[Discount %]]&lt;=5,"0-5%",
IF(tblSales[[#This Row],[Discount %]]&lt;=10,"5-10%",
IF(tblSales[[#This Row],[Discount %]]&lt;=15,"10-15%",
IF(tblSales[[#This Row],[Discount %]]&lt;=20,"15-20%","20%+"))))</f>
        <v>0-5%</v>
      </c>
    </row>
    <row r="190" spans="1:38">
      <c r="A190" s="2" t="s">
        <v>879</v>
      </c>
      <c r="B190" s="11">
        <v>45620</v>
      </c>
      <c r="C190" s="2" t="s">
        <v>880</v>
      </c>
      <c r="D190" s="2" t="s">
        <v>881</v>
      </c>
      <c r="E190" s="2" t="s">
        <v>557</v>
      </c>
      <c r="F190" s="2" t="s">
        <v>339</v>
      </c>
      <c r="G190" s="2">
        <v>1</v>
      </c>
      <c r="H190" s="2">
        <v>1594.42</v>
      </c>
      <c r="I190" s="2">
        <v>15</v>
      </c>
      <c r="J190" s="2">
        <v>239.16</v>
      </c>
      <c r="K190" s="2">
        <v>12</v>
      </c>
      <c r="L190" s="2">
        <v>162.63</v>
      </c>
      <c r="M190" s="2">
        <v>1517.89</v>
      </c>
      <c r="N190" s="2">
        <v>1020.9</v>
      </c>
      <c r="O190" s="2">
        <f t="shared" si="6"/>
        <v>334.36000000000013</v>
      </c>
      <c r="P190" s="2" t="s">
        <v>29</v>
      </c>
      <c r="Q190" s="2" t="str">
        <f t="shared" si="4"/>
        <v>Debit Card</v>
      </c>
      <c r="R190" s="2" t="s">
        <v>21</v>
      </c>
      <c r="S190" s="2" t="s">
        <v>56</v>
      </c>
      <c r="T190" s="2" t="s">
        <v>369</v>
      </c>
      <c r="U190" s="2" t="s">
        <v>60</v>
      </c>
      <c r="V190" t="str">
        <f>TEXT(tblSales[[#This Row],[Invoice Date]],"mmm")</f>
        <v>Nov</v>
      </c>
      <c r="W190">
        <f>MONTH(tblSales[[#This Row],[Invoice Date]])</f>
        <v>11</v>
      </c>
      <c r="X190">
        <f>YEAR(tblSales[[#This Row],[Invoice Date]])</f>
        <v>2024</v>
      </c>
      <c r="Y190" t="str">
        <f>TEXT(tblSales[[#This Row],[Invoice Date]],"mmm-yyyy")</f>
        <v>Nov-2024</v>
      </c>
      <c r="Z190" t="str">
        <f>_xlfn.XLOOKUP(tblSales[[#This Row],[Product_ID]],Products!$A:$A,Products!$C:$C,"Women Dresses")</f>
        <v>Women Sarees</v>
      </c>
      <c r="AA190" t="str">
        <f>_xlfn.XLOOKUP(tblSales[[#This Row],[Product_ID]],Products!$A:$A,Products!$D:$D,"Unknown")</f>
        <v>Georgette Saree</v>
      </c>
      <c r="AB190" t="str">
        <f>_xlfn.XLOOKUP(tblSales[[#This Row],[Product_ID]],Products!$A:$A,Products!$E:$E,"Unknown")</f>
        <v>Jack &amp; Jones</v>
      </c>
      <c r="AC190" t="str">
        <f>_xlfn.XLOOKUP(tblSales[[#This Row],[Store_ID]],Stores!$A:$A,Stores!$B:$B,"Unknown")</f>
        <v>TrendMart Kochi Mall Kiosk</v>
      </c>
      <c r="AD190" t="str">
        <f>_xlfn.XLOOKUP(tblSales[[#This Row],[Store_ID]],Stores!$A:$A,Stores!$E:$E,"Unknown")</f>
        <v>South Zone 1</v>
      </c>
      <c r="AE190" t="str">
        <f>_xlfn.XLOOKUP(tblSales[[#This Row],[Customer_ID]],Customers!$A:$A,Customers!$B:$B,"Unknown")</f>
        <v>Dhanya Gupta</v>
      </c>
      <c r="AF190" t="str">
        <f>_xlfn.XLOOKUP(tblSales[[#This Row],[Customer_ID]],Customers!$A:$A,Customers!$J:$J,"Unknown")</f>
        <v>Silver</v>
      </c>
      <c r="AG190" t="str">
        <f>_xlfn.XLOOKUP(tblSales[[#This Row],[Employee_ID]],Employees!$A:$A,Employees!$B:$B,"Unknown")</f>
        <v>Priya Balasubramaniam</v>
      </c>
      <c r="AH190">
        <f>IF(MONTH(tblSales[[#This Row],[Invoice Date]])&gt;=4,MONTH(tblSales[[#This Row],[Invoice Date]]),MONTH(tblSales[[#This Row],[Invoice Date]])+12)</f>
        <v>11</v>
      </c>
      <c r="AI190" s="8">
        <f>DATE(YEAR(tblSales[[#This Row],[Invoice Date]]),MONTH(tblSales[[#This Row],[Invoice Date]]),1)</f>
        <v>45597</v>
      </c>
      <c r="AJ190" t="str">
        <f>_xlfn.XLOOKUP(tblSales[[#This Row],[Product_ID]],Products!$A:$A,Products!$B:$B,"Unknown")</f>
        <v>Jack &amp; Jones Georgette Saree Sky Blue</v>
      </c>
      <c r="AK190" s="9">
        <f>IFERROR(tblSales[[#This Row],[Profit]]/tblSales[[#This Row],[Sales Amount]],0)</f>
        <v>0.22027946689154029</v>
      </c>
      <c r="AL190" t="str">
        <f>IF(tblSales[[#This Row],[Discount %]]&lt;=5,"0-5%",
IF(tblSales[[#This Row],[Discount %]]&lt;=10,"5-10%",
IF(tblSales[[#This Row],[Discount %]]&lt;=15,"10-15%",
IF(tblSales[[#This Row],[Discount %]]&lt;=20,"15-20%","20%+"))))</f>
        <v>10-15%</v>
      </c>
    </row>
    <row r="191" spans="1:38">
      <c r="A191" s="2" t="s">
        <v>882</v>
      </c>
      <c r="B191" s="11">
        <v>45605</v>
      </c>
      <c r="C191" s="2" t="s">
        <v>883</v>
      </c>
      <c r="D191" s="2" t="s">
        <v>280</v>
      </c>
      <c r="E191" s="2" t="s">
        <v>884</v>
      </c>
      <c r="F191" s="2" t="s">
        <v>458</v>
      </c>
      <c r="G191" s="2">
        <v>2</v>
      </c>
      <c r="H191" s="2">
        <v>826.95</v>
      </c>
      <c r="I191" s="2">
        <v>20</v>
      </c>
      <c r="J191" s="2">
        <v>330.78</v>
      </c>
      <c r="K191" s="2">
        <v>5</v>
      </c>
      <c r="L191" s="2">
        <v>66.16</v>
      </c>
      <c r="M191" s="2">
        <v>1389.28</v>
      </c>
      <c r="N191" s="2">
        <v>1137.06</v>
      </c>
      <c r="O191" s="2">
        <f t="shared" si="6"/>
        <v>186.06000000000003</v>
      </c>
      <c r="P191" s="2" t="s">
        <v>32</v>
      </c>
      <c r="Q191" s="2" t="str">
        <f t="shared" si="4"/>
        <v>UPI</v>
      </c>
      <c r="R191" s="2" t="s">
        <v>20</v>
      </c>
      <c r="S191" s="2" t="s">
        <v>56</v>
      </c>
      <c r="T191" s="2" t="s">
        <v>885</v>
      </c>
      <c r="U191" s="2" t="s">
        <v>60</v>
      </c>
      <c r="V191" t="str">
        <f>TEXT(tblSales[[#This Row],[Invoice Date]],"mmm")</f>
        <v>Nov</v>
      </c>
      <c r="W191">
        <f>MONTH(tblSales[[#This Row],[Invoice Date]])</f>
        <v>11</v>
      </c>
      <c r="X191">
        <f>YEAR(tblSales[[#This Row],[Invoice Date]])</f>
        <v>2024</v>
      </c>
      <c r="Y191" t="str">
        <f>TEXT(tblSales[[#This Row],[Invoice Date]],"mmm-yyyy")</f>
        <v>Nov-2024</v>
      </c>
      <c r="Z191" t="str">
        <f>_xlfn.XLOOKUP(tblSales[[#This Row],[Product_ID]],Products!$A:$A,Products!$C:$C,"Women Dresses")</f>
        <v>Women Kurtis</v>
      </c>
      <c r="AA191" t="str">
        <f>_xlfn.XLOOKUP(tblSales[[#This Row],[Product_ID]],Products!$A:$A,Products!$D:$D,"Unknown")</f>
        <v>Printed Kurti</v>
      </c>
      <c r="AB191" t="str">
        <f>_xlfn.XLOOKUP(tblSales[[#This Row],[Product_ID]],Products!$A:$A,Products!$E:$E,"Unknown")</f>
        <v>Allen Solly</v>
      </c>
      <c r="AC191" t="str">
        <f>_xlfn.XLOOKUP(tblSales[[#This Row],[Store_ID]],Stores!$A:$A,Stores!$B:$B,"Unknown")</f>
        <v>TrendMart Bengaluru High Street</v>
      </c>
      <c r="AD191" t="str">
        <f>_xlfn.XLOOKUP(tblSales[[#This Row],[Store_ID]],Stores!$A:$A,Stores!$E:$E,"Unknown")</f>
        <v>South Zone 2</v>
      </c>
      <c r="AE191" t="str">
        <f>_xlfn.XLOOKUP(tblSales[[#This Row],[Customer_ID]],Customers!$A:$A,Customers!$B:$B,"Unknown")</f>
        <v>Anusuya Nair</v>
      </c>
      <c r="AF191" t="str">
        <f>_xlfn.XLOOKUP(tblSales[[#This Row],[Customer_ID]],Customers!$A:$A,Customers!$J:$J,"Unknown")</f>
        <v>Silver</v>
      </c>
      <c r="AG191" t="str">
        <f>_xlfn.XLOOKUP(tblSales[[#This Row],[Employee_ID]],Employees!$A:$A,Employees!$B:$B,"Unknown")</f>
        <v>Anil Reddy</v>
      </c>
      <c r="AH191">
        <f>IF(MONTH(tblSales[[#This Row],[Invoice Date]])&gt;=4,MONTH(tblSales[[#This Row],[Invoice Date]]),MONTH(tblSales[[#This Row],[Invoice Date]])+12)</f>
        <v>11</v>
      </c>
      <c r="AI191" s="8">
        <f>DATE(YEAR(tblSales[[#This Row],[Invoice Date]]),MONTH(tblSales[[#This Row],[Invoice Date]]),1)</f>
        <v>45597</v>
      </c>
      <c r="AJ191" t="str">
        <f>_xlfn.XLOOKUP(tblSales[[#This Row],[Product_ID]],Products!$A:$A,Products!$B:$B,"Unknown")</f>
        <v>Allen Solly Printed Kurti Mustard</v>
      </c>
      <c r="AK191" s="9">
        <f>IFERROR(tblSales[[#This Row],[Profit]]/tblSales[[#This Row],[Sales Amount]],0)</f>
        <v>0.13392548658297826</v>
      </c>
      <c r="AL191" t="str">
        <f>IF(tblSales[[#This Row],[Discount %]]&lt;=5,"0-5%",
IF(tblSales[[#This Row],[Discount %]]&lt;=10,"5-10%",
IF(tblSales[[#This Row],[Discount %]]&lt;=15,"10-15%",
IF(tblSales[[#This Row],[Discount %]]&lt;=20,"15-20%","20%+"))))</f>
        <v>15-20%</v>
      </c>
    </row>
    <row r="192" spans="1:38">
      <c r="A192" s="2" t="s">
        <v>886</v>
      </c>
      <c r="B192" s="11">
        <v>45672</v>
      </c>
      <c r="C192" s="2" t="s">
        <v>702</v>
      </c>
      <c r="D192" s="2" t="s">
        <v>887</v>
      </c>
      <c r="E192" s="2" t="s">
        <v>746</v>
      </c>
      <c r="F192" s="2" t="s">
        <v>377</v>
      </c>
      <c r="G192" s="2">
        <v>2</v>
      </c>
      <c r="H192" s="2">
        <v>1224.1500000000001</v>
      </c>
      <c r="I192" s="2">
        <v>30</v>
      </c>
      <c r="J192" s="2">
        <v>734.49</v>
      </c>
      <c r="K192" s="2">
        <v>12</v>
      </c>
      <c r="L192" s="2">
        <v>205.66</v>
      </c>
      <c r="M192" s="2">
        <v>1919.47</v>
      </c>
      <c r="N192" s="2">
        <v>1723.6</v>
      </c>
      <c r="O192" s="2">
        <f t="shared" si="6"/>
        <v>-9.7899999999998784</v>
      </c>
      <c r="P192" s="2" t="s">
        <v>28</v>
      </c>
      <c r="Q192" s="2" t="str">
        <f t="shared" si="4"/>
        <v>Credit Card</v>
      </c>
      <c r="R192" s="2" t="s">
        <v>20</v>
      </c>
      <c r="S192" s="2" t="s">
        <v>56</v>
      </c>
      <c r="T192" s="2" t="s">
        <v>888</v>
      </c>
      <c r="U192" s="2" t="s">
        <v>59</v>
      </c>
      <c r="V192" t="str">
        <f>TEXT(tblSales[[#This Row],[Invoice Date]],"mmm")</f>
        <v>Jan</v>
      </c>
      <c r="W192">
        <f>MONTH(tblSales[[#This Row],[Invoice Date]])</f>
        <v>1</v>
      </c>
      <c r="X192">
        <f>YEAR(tblSales[[#This Row],[Invoice Date]])</f>
        <v>2025</v>
      </c>
      <c r="Y192" t="str">
        <f>TEXT(tblSales[[#This Row],[Invoice Date]],"mmm-yyyy")</f>
        <v>Jan-2025</v>
      </c>
      <c r="Z192" t="str">
        <f>_xlfn.XLOOKUP(tblSales[[#This Row],[Product_ID]],Products!$A:$A,Products!$C:$C,"Women Dresses")</f>
        <v>Men Shirts</v>
      </c>
      <c r="AA192" t="str">
        <f>_xlfn.XLOOKUP(tblSales[[#This Row],[Product_ID]],Products!$A:$A,Products!$D:$D,"Unknown")</f>
        <v>Formal Shirt</v>
      </c>
      <c r="AB192" t="str">
        <f>_xlfn.XLOOKUP(tblSales[[#This Row],[Product_ID]],Products!$A:$A,Products!$E:$E,"Unknown")</f>
        <v>Skechers</v>
      </c>
      <c r="AC192" t="str">
        <f>_xlfn.XLOOKUP(tblSales[[#This Row],[Store_ID]],Stores!$A:$A,Stores!$B:$B,"Unknown")</f>
        <v>TrendMart Guntur Standard</v>
      </c>
      <c r="AD192" t="str">
        <f>_xlfn.XLOOKUP(tblSales[[#This Row],[Store_ID]],Stores!$A:$A,Stores!$E:$E,"Unknown")</f>
        <v>South Zone 3</v>
      </c>
      <c r="AE192" t="str">
        <f>_xlfn.XLOOKUP(tblSales[[#This Row],[Customer_ID]],Customers!$A:$A,Customers!$B:$B,"Unknown")</f>
        <v>Thiru Chandran</v>
      </c>
      <c r="AF192" t="str">
        <f>_xlfn.XLOOKUP(tblSales[[#This Row],[Customer_ID]],Customers!$A:$A,Customers!$J:$J,"Unknown")</f>
        <v>Regular</v>
      </c>
      <c r="AG192" t="str">
        <f>_xlfn.XLOOKUP(tblSales[[#This Row],[Employee_ID]],Employees!$A:$A,Employees!$B:$B,"Unknown")</f>
        <v>Sunita Ramachandran</v>
      </c>
      <c r="AH192">
        <f>IF(MONTH(tblSales[[#This Row],[Invoice Date]])&gt;=4,MONTH(tblSales[[#This Row],[Invoice Date]]),MONTH(tblSales[[#This Row],[Invoice Date]])+12)</f>
        <v>13</v>
      </c>
      <c r="AI192" s="8">
        <f>DATE(YEAR(tblSales[[#This Row],[Invoice Date]]),MONTH(tblSales[[#This Row],[Invoice Date]]),1)</f>
        <v>45658</v>
      </c>
      <c r="AJ192" t="str">
        <f>_xlfn.XLOOKUP(tblSales[[#This Row],[Product_ID]],Products!$A:$A,Products!$B:$B,"Unknown")</f>
        <v>Skechers Formal Shirt Brown</v>
      </c>
      <c r="AK192" s="9">
        <f>IFERROR(tblSales[[#This Row],[Profit]]/tblSales[[#This Row],[Sales Amount]],0)</f>
        <v>-5.1003662469326838E-3</v>
      </c>
      <c r="AL192" t="str">
        <f>IF(tblSales[[#This Row],[Discount %]]&lt;=5,"0-5%",
IF(tblSales[[#This Row],[Discount %]]&lt;=10,"5-10%",
IF(tblSales[[#This Row],[Discount %]]&lt;=15,"10-15%",
IF(tblSales[[#This Row],[Discount %]]&lt;=20,"15-20%","20%+"))))</f>
        <v>20%+</v>
      </c>
    </row>
    <row r="193" spans="1:38">
      <c r="A193" s="2" t="s">
        <v>889</v>
      </c>
      <c r="B193" s="11">
        <v>45429</v>
      </c>
      <c r="C193" s="2" t="s">
        <v>890</v>
      </c>
      <c r="D193" s="2" t="s">
        <v>165</v>
      </c>
      <c r="E193" s="2" t="s">
        <v>187</v>
      </c>
      <c r="F193" s="2" t="s">
        <v>475</v>
      </c>
      <c r="G193" s="2">
        <v>1</v>
      </c>
      <c r="H193" s="2">
        <v>1825.43</v>
      </c>
      <c r="I193" s="2">
        <v>15</v>
      </c>
      <c r="J193" s="2">
        <v>273.81</v>
      </c>
      <c r="K193" s="2">
        <v>12</v>
      </c>
      <c r="L193" s="2">
        <v>186.19</v>
      </c>
      <c r="M193" s="2">
        <v>1737.81</v>
      </c>
      <c r="N193" s="2">
        <v>1407.33</v>
      </c>
      <c r="O193" s="2">
        <f t="shared" si="6"/>
        <v>144.29000000000002</v>
      </c>
      <c r="P193" s="2" t="s">
        <v>32</v>
      </c>
      <c r="Q193" s="2" t="str">
        <f t="shared" si="4"/>
        <v>UPI</v>
      </c>
      <c r="R193" s="2" t="s">
        <v>20</v>
      </c>
      <c r="S193" s="2" t="s">
        <v>56</v>
      </c>
      <c r="T193" s="2" t="s">
        <v>891</v>
      </c>
      <c r="U193" s="2" t="s">
        <v>59</v>
      </c>
      <c r="V193" t="str">
        <f>TEXT(tblSales[[#This Row],[Invoice Date]],"mmm")</f>
        <v>May</v>
      </c>
      <c r="W193">
        <f>MONTH(tblSales[[#This Row],[Invoice Date]])</f>
        <v>5</v>
      </c>
      <c r="X193">
        <f>YEAR(tblSales[[#This Row],[Invoice Date]])</f>
        <v>2024</v>
      </c>
      <c r="Y193" t="str">
        <f>TEXT(tblSales[[#This Row],[Invoice Date]],"mmm-yyyy")</f>
        <v>May-2024</v>
      </c>
      <c r="Z193" t="str">
        <f>_xlfn.XLOOKUP(tblSales[[#This Row],[Product_ID]],Products!$A:$A,Products!$C:$C,"Women Dresses")</f>
        <v>Women Dresses</v>
      </c>
      <c r="AA193" t="str">
        <f>_xlfn.XLOOKUP(tblSales[[#This Row],[Product_ID]],Products!$A:$A,Products!$D:$D,"Unknown")</f>
        <v>Maxi Dress</v>
      </c>
      <c r="AB193" t="str">
        <f>_xlfn.XLOOKUP(tblSales[[#This Row],[Product_ID]],Products!$A:$A,Products!$E:$E,"Unknown")</f>
        <v>Tanishq</v>
      </c>
      <c r="AC193" t="str">
        <f>_xlfn.XLOOKUP(tblSales[[#This Row],[Store_ID]],Stores!$A:$A,Stores!$B:$B,"Unknown")</f>
        <v>TrendMart Tirupati Outlet</v>
      </c>
      <c r="AD193" t="str">
        <f>_xlfn.XLOOKUP(tblSales[[#This Row],[Store_ID]],Stores!$A:$A,Stores!$E:$E,"Unknown")</f>
        <v>South Zone 3</v>
      </c>
      <c r="AE193" t="str">
        <f>_xlfn.XLOOKUP(tblSales[[#This Row],[Customer_ID]],Customers!$A:$A,Customers!$B:$B,"Unknown")</f>
        <v>Kavya Rao</v>
      </c>
      <c r="AF193" t="str">
        <f>_xlfn.XLOOKUP(tblSales[[#This Row],[Customer_ID]],Customers!$A:$A,Customers!$J:$J,"Unknown")</f>
        <v>Regular</v>
      </c>
      <c r="AG193" t="str">
        <f>_xlfn.XLOOKUP(tblSales[[#This Row],[Employee_ID]],Employees!$A:$A,Employees!$B:$B,"Unknown")</f>
        <v>Arjun Krishnan</v>
      </c>
      <c r="AH193">
        <f>IF(MONTH(tblSales[[#This Row],[Invoice Date]])&gt;=4,MONTH(tblSales[[#This Row],[Invoice Date]]),MONTH(tblSales[[#This Row],[Invoice Date]])+12)</f>
        <v>5</v>
      </c>
      <c r="AI193" s="8">
        <f>DATE(YEAR(tblSales[[#This Row],[Invoice Date]]),MONTH(tblSales[[#This Row],[Invoice Date]]),1)</f>
        <v>45413</v>
      </c>
      <c r="AJ193" t="str">
        <f>_xlfn.XLOOKUP(tblSales[[#This Row],[Product_ID]],Products!$A:$A,Products!$B:$B,"Unknown")</f>
        <v>Tanishq Maxi Dress Wine</v>
      </c>
      <c r="AK193" s="9">
        <f>IFERROR(tblSales[[#This Row],[Profit]]/tblSales[[#This Row],[Sales Amount]],0)</f>
        <v>8.3029790368337172E-2</v>
      </c>
      <c r="AL193" t="str">
        <f>IF(tblSales[[#This Row],[Discount %]]&lt;=5,"0-5%",
IF(tblSales[[#This Row],[Discount %]]&lt;=10,"5-10%",
IF(tblSales[[#This Row],[Discount %]]&lt;=15,"10-15%",
IF(tblSales[[#This Row],[Discount %]]&lt;=20,"15-20%","20%+"))))</f>
        <v>10-15%</v>
      </c>
    </row>
    <row r="194" spans="1:38">
      <c r="A194" s="2" t="s">
        <v>892</v>
      </c>
      <c r="B194" s="11">
        <v>45551</v>
      </c>
      <c r="C194" s="2" t="s">
        <v>893</v>
      </c>
      <c r="D194" s="2" t="s">
        <v>594</v>
      </c>
      <c r="E194" s="2" t="s">
        <v>754</v>
      </c>
      <c r="F194" s="2" t="s">
        <v>324</v>
      </c>
      <c r="G194" s="2">
        <v>1</v>
      </c>
      <c r="H194" s="2">
        <v>1838.3</v>
      </c>
      <c r="I194" s="2">
        <v>30</v>
      </c>
      <c r="J194" s="2">
        <v>551.49</v>
      </c>
      <c r="K194" s="2">
        <v>12</v>
      </c>
      <c r="L194" s="2">
        <v>154.41999999999999</v>
      </c>
      <c r="M194" s="2">
        <v>1441.23</v>
      </c>
      <c r="N194" s="2">
        <v>1409.12</v>
      </c>
      <c r="O194" s="2">
        <f t="shared" si="6"/>
        <v>-122.30999999999986</v>
      </c>
      <c r="P194" s="2" t="s">
        <v>27</v>
      </c>
      <c r="Q194" s="2" t="str">
        <f t="shared" ref="Q194:Q257" si="7">TRIM(CLEAN(P194))</f>
        <v>Cash</v>
      </c>
      <c r="R194" s="2" t="s">
        <v>21</v>
      </c>
      <c r="S194" s="2" t="s">
        <v>56</v>
      </c>
      <c r="T194" s="2" t="s">
        <v>894</v>
      </c>
      <c r="U194" s="2" t="s">
        <v>59</v>
      </c>
      <c r="V194" t="str">
        <f>TEXT(tblSales[[#This Row],[Invoice Date]],"mmm")</f>
        <v>Sep</v>
      </c>
      <c r="W194">
        <f>MONTH(tblSales[[#This Row],[Invoice Date]])</f>
        <v>9</v>
      </c>
      <c r="X194">
        <f>YEAR(tblSales[[#This Row],[Invoice Date]])</f>
        <v>2024</v>
      </c>
      <c r="Y194" t="str">
        <f>TEXT(tblSales[[#This Row],[Invoice Date]],"mmm-yyyy")</f>
        <v>Sep-2024</v>
      </c>
      <c r="Z194" t="str">
        <f>_xlfn.XLOOKUP(tblSales[[#This Row],[Product_ID]],Products!$A:$A,Products!$C:$C,"Women Dresses")</f>
        <v>Winter Wear</v>
      </c>
      <c r="AA194" t="str">
        <f>_xlfn.XLOOKUP(tblSales[[#This Row],[Product_ID]],Products!$A:$A,Products!$D:$D,"Unknown")</f>
        <v>Sweater</v>
      </c>
      <c r="AB194" t="str">
        <f>_xlfn.XLOOKUP(tblSales[[#This Row],[Product_ID]],Products!$A:$A,Products!$E:$E,"Unknown")</f>
        <v>Mufti</v>
      </c>
      <c r="AC194" t="str">
        <f>_xlfn.XLOOKUP(tblSales[[#This Row],[Store_ID]],Stores!$A:$A,Stores!$B:$B,"Unknown")</f>
        <v>TrendMart Tirunelveli Flagship</v>
      </c>
      <c r="AD194" t="str">
        <f>_xlfn.XLOOKUP(tblSales[[#This Row],[Store_ID]],Stores!$A:$A,Stores!$E:$E,"Unknown")</f>
        <v>South Zone 1</v>
      </c>
      <c r="AE194" t="str">
        <f>_xlfn.XLOOKUP(tblSales[[#This Row],[Customer_ID]],Customers!$A:$A,Customers!$B:$B,"Unknown")</f>
        <v>Ashok Hegde</v>
      </c>
      <c r="AF194" t="str">
        <f>_xlfn.XLOOKUP(tblSales[[#This Row],[Customer_ID]],Customers!$A:$A,Customers!$J:$J,"Unknown")</f>
        <v>Silver</v>
      </c>
      <c r="AG194" t="str">
        <f>_xlfn.XLOOKUP(tblSales[[#This Row],[Employee_ID]],Employees!$A:$A,Employees!$B:$B,"Unknown")</f>
        <v>Ganesh Iyengar</v>
      </c>
      <c r="AH194">
        <f>IF(MONTH(tblSales[[#This Row],[Invoice Date]])&gt;=4,MONTH(tblSales[[#This Row],[Invoice Date]]),MONTH(tblSales[[#This Row],[Invoice Date]])+12)</f>
        <v>9</v>
      </c>
      <c r="AI194" s="8">
        <f>DATE(YEAR(tblSales[[#This Row],[Invoice Date]]),MONTH(tblSales[[#This Row],[Invoice Date]]),1)</f>
        <v>45536</v>
      </c>
      <c r="AJ194" t="str">
        <f>_xlfn.XLOOKUP(tblSales[[#This Row],[Product_ID]],Products!$A:$A,Products!$B:$B,"Unknown")</f>
        <v>Mufti Sweater Peach</v>
      </c>
      <c r="AK194" s="9">
        <f>IFERROR(tblSales[[#This Row],[Profit]]/tblSales[[#This Row],[Sales Amount]],0)</f>
        <v>-8.4865011136320959E-2</v>
      </c>
      <c r="AL194" t="str">
        <f>IF(tblSales[[#This Row],[Discount %]]&lt;=5,"0-5%",
IF(tblSales[[#This Row],[Discount %]]&lt;=10,"5-10%",
IF(tblSales[[#This Row],[Discount %]]&lt;=15,"10-15%",
IF(tblSales[[#This Row],[Discount %]]&lt;=20,"15-20%","20%+"))))</f>
        <v>20%+</v>
      </c>
    </row>
    <row r="195" spans="1:38">
      <c r="A195" s="2" t="s">
        <v>895</v>
      </c>
      <c r="B195" s="11">
        <v>45573</v>
      </c>
      <c r="C195" s="2" t="s">
        <v>896</v>
      </c>
      <c r="D195" s="2" t="s">
        <v>897</v>
      </c>
      <c r="E195" s="2" t="s">
        <v>699</v>
      </c>
      <c r="F195" s="2" t="s">
        <v>128</v>
      </c>
      <c r="G195" s="2">
        <v>1</v>
      </c>
      <c r="H195" s="2">
        <v>728.9</v>
      </c>
      <c r="I195" s="2">
        <v>20</v>
      </c>
      <c r="J195" s="2">
        <v>145.78</v>
      </c>
      <c r="K195" s="2">
        <v>5</v>
      </c>
      <c r="L195" s="2">
        <v>29.16</v>
      </c>
      <c r="M195" s="2">
        <v>612.28</v>
      </c>
      <c r="N195" s="2">
        <v>569.35</v>
      </c>
      <c r="O195" s="2">
        <f t="shared" si="6"/>
        <v>13.76999999999995</v>
      </c>
      <c r="P195" s="2" t="s">
        <v>28</v>
      </c>
      <c r="Q195" s="2" t="str">
        <f t="shared" si="7"/>
        <v>Credit Card</v>
      </c>
      <c r="R195" s="2" t="s">
        <v>20</v>
      </c>
      <c r="S195" s="2" t="s">
        <v>56</v>
      </c>
      <c r="T195" s="2" t="s">
        <v>234</v>
      </c>
      <c r="U195" s="2" t="s">
        <v>59</v>
      </c>
      <c r="V195" t="str">
        <f>TEXT(tblSales[[#This Row],[Invoice Date]],"mmm")</f>
        <v>Oct</v>
      </c>
      <c r="W195">
        <f>MONTH(tblSales[[#This Row],[Invoice Date]])</f>
        <v>10</v>
      </c>
      <c r="X195">
        <f>YEAR(tblSales[[#This Row],[Invoice Date]])</f>
        <v>2024</v>
      </c>
      <c r="Y195" t="str">
        <f>TEXT(tblSales[[#This Row],[Invoice Date]],"mmm-yyyy")</f>
        <v>Oct-2024</v>
      </c>
      <c r="Z195" t="str">
        <f>_xlfn.XLOOKUP(tblSales[[#This Row],[Product_ID]],Products!$A:$A,Products!$C:$C,"Women Dresses")</f>
        <v>Women Kurtis</v>
      </c>
      <c r="AA195" t="str">
        <f>_xlfn.XLOOKUP(tblSales[[#This Row],[Product_ID]],Products!$A:$A,Products!$D:$D,"Unknown")</f>
        <v>A-Line Kurti</v>
      </c>
      <c r="AB195" t="str">
        <f>_xlfn.XLOOKUP(tblSales[[#This Row],[Product_ID]],Products!$A:$A,Products!$E:$E,"Unknown")</f>
        <v>Sonata</v>
      </c>
      <c r="AC195" t="str">
        <f>_xlfn.XLOOKUP(tblSales[[#This Row],[Store_ID]],Stores!$A:$A,Stores!$B:$B,"Unknown")</f>
        <v>TrendMart Dindigul High Street</v>
      </c>
      <c r="AD195" t="str">
        <f>_xlfn.XLOOKUP(tblSales[[#This Row],[Store_ID]],Stores!$A:$A,Stores!$E:$E,"Unknown")</f>
        <v>South Zone 1</v>
      </c>
      <c r="AE195" t="str">
        <f>_xlfn.XLOOKUP(tblSales[[#This Row],[Customer_ID]],Customers!$A:$A,Customers!$B:$B,"Unknown")</f>
        <v>Hema Naidu</v>
      </c>
      <c r="AF195" t="str">
        <f>_xlfn.XLOOKUP(tblSales[[#This Row],[Customer_ID]],Customers!$A:$A,Customers!$J:$J,"Unknown")</f>
        <v>Silver</v>
      </c>
      <c r="AG195" t="str">
        <f>_xlfn.XLOOKUP(tblSales[[#This Row],[Employee_ID]],Employees!$A:$A,Employees!$B:$B,"Unknown")</f>
        <v>Praveen Gupta</v>
      </c>
      <c r="AH195">
        <f>IF(MONTH(tblSales[[#This Row],[Invoice Date]])&gt;=4,MONTH(tblSales[[#This Row],[Invoice Date]]),MONTH(tblSales[[#This Row],[Invoice Date]])+12)</f>
        <v>10</v>
      </c>
      <c r="AI195" s="8">
        <f>DATE(YEAR(tblSales[[#This Row],[Invoice Date]]),MONTH(tblSales[[#This Row],[Invoice Date]]),1)</f>
        <v>45566</v>
      </c>
      <c r="AJ195" t="str">
        <f>_xlfn.XLOOKUP(tblSales[[#This Row],[Product_ID]],Products!$A:$A,Products!$B:$B,"Unknown")</f>
        <v>Sonata A-Line Kurti Sky Blue</v>
      </c>
      <c r="AK195" s="9">
        <f>IFERROR(tblSales[[#This Row],[Profit]]/tblSales[[#This Row],[Sales Amount]],0)</f>
        <v>2.2489710589926097E-2</v>
      </c>
      <c r="AL195" t="str">
        <f>IF(tblSales[[#This Row],[Discount %]]&lt;=5,"0-5%",
IF(tblSales[[#This Row],[Discount %]]&lt;=10,"5-10%",
IF(tblSales[[#This Row],[Discount %]]&lt;=15,"10-15%",
IF(tblSales[[#This Row],[Discount %]]&lt;=20,"15-20%","20%+"))))</f>
        <v>15-20%</v>
      </c>
    </row>
    <row r="196" spans="1:38">
      <c r="A196" s="2" t="s">
        <v>898</v>
      </c>
      <c r="B196" s="11">
        <v>45404</v>
      </c>
      <c r="C196" s="2" t="s">
        <v>637</v>
      </c>
      <c r="D196" s="2" t="s">
        <v>899</v>
      </c>
      <c r="E196" s="2" t="s">
        <v>358</v>
      </c>
      <c r="F196" s="2" t="s">
        <v>116</v>
      </c>
      <c r="G196" s="2">
        <v>3</v>
      </c>
      <c r="H196" s="2">
        <v>1432.4</v>
      </c>
      <c r="I196" s="2">
        <v>10</v>
      </c>
      <c r="J196" s="2">
        <v>429.72</v>
      </c>
      <c r="K196" s="2">
        <v>12</v>
      </c>
      <c r="L196" s="2">
        <v>464.1</v>
      </c>
      <c r="M196" s="2">
        <v>4331.58</v>
      </c>
      <c r="N196" s="2">
        <v>2965.71</v>
      </c>
      <c r="O196" s="2">
        <f t="shared" si="6"/>
        <v>901.76999999999987</v>
      </c>
      <c r="P196" s="2" t="s">
        <v>32</v>
      </c>
      <c r="Q196" s="2" t="str">
        <f t="shared" si="7"/>
        <v>UPI</v>
      </c>
      <c r="R196" s="2" t="s">
        <v>21</v>
      </c>
      <c r="S196" s="2" t="s">
        <v>56</v>
      </c>
      <c r="T196" s="2" t="s">
        <v>900</v>
      </c>
      <c r="U196" s="2" t="s">
        <v>59</v>
      </c>
      <c r="V196" t="str">
        <f>TEXT(tblSales[[#This Row],[Invoice Date]],"mmm")</f>
        <v>Apr</v>
      </c>
      <c r="W196">
        <f>MONTH(tblSales[[#This Row],[Invoice Date]])</f>
        <v>4</v>
      </c>
      <c r="X196">
        <f>YEAR(tblSales[[#This Row],[Invoice Date]])</f>
        <v>2024</v>
      </c>
      <c r="Y196" t="str">
        <f>TEXT(tblSales[[#This Row],[Invoice Date]],"mmm-yyyy")</f>
        <v>Apr-2024</v>
      </c>
      <c r="Z196" t="str">
        <f>_xlfn.XLOOKUP(tblSales[[#This Row],[Product_ID]],Products!$A:$A,Products!$C:$C,"Women Dresses")</f>
        <v>Handbags</v>
      </c>
      <c r="AA196" t="str">
        <f>_xlfn.XLOOKUP(tblSales[[#This Row],[Product_ID]],Products!$A:$A,Products!$D:$D,"Unknown")</f>
        <v>Sling Bag</v>
      </c>
      <c r="AB196" t="str">
        <f>_xlfn.XLOOKUP(tblSales[[#This Row],[Product_ID]],Products!$A:$A,Products!$E:$E,"Unknown")</f>
        <v>Fastrack</v>
      </c>
      <c r="AC196" t="str">
        <f>_xlfn.XLOOKUP(tblSales[[#This Row],[Store_ID]],Stores!$A:$A,Stores!$B:$B,"Unknown")</f>
        <v>TrendMart Dindigul Standard</v>
      </c>
      <c r="AD196" t="str">
        <f>_xlfn.XLOOKUP(tblSales[[#This Row],[Store_ID]],Stores!$A:$A,Stores!$E:$E,"Unknown")</f>
        <v>South Zone 1</v>
      </c>
      <c r="AE196" t="str">
        <f>_xlfn.XLOOKUP(tblSales[[#This Row],[Customer_ID]],Customers!$A:$A,Customers!$B:$B,"Unknown")</f>
        <v>Ramesh Subramaniam</v>
      </c>
      <c r="AF196" t="str">
        <f>_xlfn.XLOOKUP(tblSales[[#This Row],[Customer_ID]],Customers!$A:$A,Customers!$J:$J,"Unknown")</f>
        <v>Regular</v>
      </c>
      <c r="AG196" t="str">
        <f>_xlfn.XLOOKUP(tblSales[[#This Row],[Employee_ID]],Employees!$A:$A,Employees!$B:$B,"Unknown")</f>
        <v>Padma Gounder</v>
      </c>
      <c r="AH196">
        <f>IF(MONTH(tblSales[[#This Row],[Invoice Date]])&gt;=4,MONTH(tblSales[[#This Row],[Invoice Date]]),MONTH(tblSales[[#This Row],[Invoice Date]])+12)</f>
        <v>4</v>
      </c>
      <c r="AI196" s="8">
        <f>DATE(YEAR(tblSales[[#This Row],[Invoice Date]]),MONTH(tblSales[[#This Row],[Invoice Date]]),1)</f>
        <v>45383</v>
      </c>
      <c r="AJ196" t="str">
        <f>_xlfn.XLOOKUP(tblSales[[#This Row],[Product_ID]],Products!$A:$A,Products!$B:$B,"Unknown")</f>
        <v>Fastrack Sling Bag Peach</v>
      </c>
      <c r="AK196" s="9">
        <f>IFERROR(tblSales[[#This Row],[Profit]]/tblSales[[#This Row],[Sales Amount]],0)</f>
        <v>0.20818500408626872</v>
      </c>
      <c r="AL196" t="str">
        <f>IF(tblSales[[#This Row],[Discount %]]&lt;=5,"0-5%",
IF(tblSales[[#This Row],[Discount %]]&lt;=10,"5-10%",
IF(tblSales[[#This Row],[Discount %]]&lt;=15,"10-15%",
IF(tblSales[[#This Row],[Discount %]]&lt;=20,"15-20%","20%+"))))</f>
        <v>5-10%</v>
      </c>
    </row>
    <row r="197" spans="1:38">
      <c r="A197" s="2" t="s">
        <v>901</v>
      </c>
      <c r="B197" s="11">
        <v>45663</v>
      </c>
      <c r="C197" s="2" t="s">
        <v>902</v>
      </c>
      <c r="D197" s="2" t="s">
        <v>186</v>
      </c>
      <c r="E197" s="2" t="s">
        <v>664</v>
      </c>
      <c r="F197" s="2" t="s">
        <v>285</v>
      </c>
      <c r="G197" s="2">
        <v>1</v>
      </c>
      <c r="H197" s="2">
        <v>1192.8399999999999</v>
      </c>
      <c r="I197" s="2">
        <v>0</v>
      </c>
      <c r="J197" s="2">
        <v>0</v>
      </c>
      <c r="K197" s="2">
        <v>12</v>
      </c>
      <c r="L197" s="2">
        <v>143.13999999999999</v>
      </c>
      <c r="M197" s="2">
        <v>1335.98</v>
      </c>
      <c r="N197" s="2">
        <v>865.48</v>
      </c>
      <c r="O197" s="2">
        <f t="shared" si="6"/>
        <v>327.36</v>
      </c>
      <c r="P197" s="2" t="s">
        <v>31</v>
      </c>
      <c r="Q197" s="2" t="str">
        <f t="shared" si="7"/>
        <v>Net Banking</v>
      </c>
      <c r="R197" s="2" t="s">
        <v>21</v>
      </c>
      <c r="S197" s="2" t="s">
        <v>56</v>
      </c>
      <c r="T197" s="2" t="s">
        <v>903</v>
      </c>
      <c r="U197" s="2" t="s">
        <v>59</v>
      </c>
      <c r="V197" t="str">
        <f>TEXT(tblSales[[#This Row],[Invoice Date]],"mmm")</f>
        <v>Jan</v>
      </c>
      <c r="W197">
        <f>MONTH(tblSales[[#This Row],[Invoice Date]])</f>
        <v>1</v>
      </c>
      <c r="X197">
        <f>YEAR(tblSales[[#This Row],[Invoice Date]])</f>
        <v>2025</v>
      </c>
      <c r="Y197" t="str">
        <f>TEXT(tblSales[[#This Row],[Invoice Date]],"mmm-yyyy")</f>
        <v>Jan-2025</v>
      </c>
      <c r="Z197" t="str">
        <f>_xlfn.XLOOKUP(tblSales[[#This Row],[Product_ID]],Products!$A:$A,Products!$C:$C,"Women Dresses")</f>
        <v>Women Dresses</v>
      </c>
      <c r="AA197" t="str">
        <f>_xlfn.XLOOKUP(tblSales[[#This Row],[Product_ID]],Products!$A:$A,Products!$D:$D,"Unknown")</f>
        <v>A-Line Dress</v>
      </c>
      <c r="AB197" t="str">
        <f>_xlfn.XLOOKUP(tblSales[[#This Row],[Product_ID]],Products!$A:$A,Products!$E:$E,"Unknown")</f>
        <v>Tanishq</v>
      </c>
      <c r="AC197" t="str">
        <f>_xlfn.XLOOKUP(tblSales[[#This Row],[Store_ID]],Stores!$A:$A,Stores!$B:$B,"Unknown")</f>
        <v>TrendMart Guntur High Street</v>
      </c>
      <c r="AD197" t="str">
        <f>_xlfn.XLOOKUP(tblSales[[#This Row],[Store_ID]],Stores!$A:$A,Stores!$E:$E,"Unknown")</f>
        <v>South Zone 3</v>
      </c>
      <c r="AE197" t="str">
        <f>_xlfn.XLOOKUP(tblSales[[#This Row],[Customer_ID]],Customers!$A:$A,Customers!$B:$B,"Unknown")</f>
        <v>Ashok Chandran</v>
      </c>
      <c r="AF197" t="str">
        <f>_xlfn.XLOOKUP(tblSales[[#This Row],[Customer_ID]],Customers!$A:$A,Customers!$J:$J,"Unknown")</f>
        <v>Regular</v>
      </c>
      <c r="AG197" t="str">
        <f>_xlfn.XLOOKUP(tblSales[[#This Row],[Employee_ID]],Employees!$A:$A,Employees!$B:$B,"Unknown")</f>
        <v>Yogesh Chettiar</v>
      </c>
      <c r="AH197">
        <f>IF(MONTH(tblSales[[#This Row],[Invoice Date]])&gt;=4,MONTH(tblSales[[#This Row],[Invoice Date]]),MONTH(tblSales[[#This Row],[Invoice Date]])+12)</f>
        <v>13</v>
      </c>
      <c r="AI197" s="8">
        <f>DATE(YEAR(tblSales[[#This Row],[Invoice Date]]),MONTH(tblSales[[#This Row],[Invoice Date]]),1)</f>
        <v>45658</v>
      </c>
      <c r="AJ197" t="str">
        <f>_xlfn.XLOOKUP(tblSales[[#This Row],[Product_ID]],Products!$A:$A,Products!$B:$B,"Unknown")</f>
        <v>Tanishq A-Line Dress Green</v>
      </c>
      <c r="AK197" s="9">
        <f>IFERROR(tblSales[[#This Row],[Profit]]/tblSales[[#This Row],[Sales Amount]],0)</f>
        <v>0.24503360828754922</v>
      </c>
      <c r="AL197" t="str">
        <f>IF(tblSales[[#This Row],[Discount %]]&lt;=5,"0-5%",
IF(tblSales[[#This Row],[Discount %]]&lt;=10,"5-10%",
IF(tblSales[[#This Row],[Discount %]]&lt;=15,"10-15%",
IF(tblSales[[#This Row],[Discount %]]&lt;=20,"15-20%","20%+"))))</f>
        <v>0-5%</v>
      </c>
    </row>
    <row r="198" spans="1:38">
      <c r="A198" s="2" t="s">
        <v>904</v>
      </c>
      <c r="B198" s="11">
        <v>45543</v>
      </c>
      <c r="C198" s="2" t="s">
        <v>774</v>
      </c>
      <c r="D198" s="2" t="s">
        <v>474</v>
      </c>
      <c r="E198" s="2" t="s">
        <v>522</v>
      </c>
      <c r="F198" s="2" t="s">
        <v>140</v>
      </c>
      <c r="G198" s="2">
        <v>2</v>
      </c>
      <c r="H198" s="2">
        <v>3304.57</v>
      </c>
      <c r="I198" s="2">
        <v>0</v>
      </c>
      <c r="J198" s="2">
        <v>0</v>
      </c>
      <c r="K198" s="2">
        <v>12</v>
      </c>
      <c r="L198" s="2">
        <v>793.1</v>
      </c>
      <c r="M198" s="2">
        <v>7402.24</v>
      </c>
      <c r="N198" s="2">
        <v>4068.02</v>
      </c>
      <c r="O198" s="2">
        <f t="shared" si="6"/>
        <v>2541.12</v>
      </c>
      <c r="P198" s="2" t="s">
        <v>27</v>
      </c>
      <c r="Q198" s="2" t="str">
        <f t="shared" si="7"/>
        <v>Cash</v>
      </c>
      <c r="R198" s="2" t="s">
        <v>20</v>
      </c>
      <c r="S198" s="2" t="s">
        <v>56</v>
      </c>
      <c r="T198" s="2" t="s">
        <v>905</v>
      </c>
      <c r="U198" s="2" t="s">
        <v>60</v>
      </c>
      <c r="V198" t="str">
        <f>TEXT(tblSales[[#This Row],[Invoice Date]],"mmm")</f>
        <v>Sep</v>
      </c>
      <c r="W198">
        <f>MONTH(tblSales[[#This Row],[Invoice Date]])</f>
        <v>9</v>
      </c>
      <c r="X198">
        <f>YEAR(tblSales[[#This Row],[Invoice Date]])</f>
        <v>2024</v>
      </c>
      <c r="Y198" t="str">
        <f>TEXT(tblSales[[#This Row],[Invoice Date]],"mmm-yyyy")</f>
        <v>Sep-2024</v>
      </c>
      <c r="Z198" t="str">
        <f>_xlfn.XLOOKUP(tblSales[[#This Row],[Product_ID]],Products!$A:$A,Products!$C:$C,"Women Dresses")</f>
        <v>Handbags</v>
      </c>
      <c r="AA198" t="str">
        <f>_xlfn.XLOOKUP(tblSales[[#This Row],[Product_ID]],Products!$A:$A,Products!$D:$D,"Unknown")</f>
        <v>Sling Bag</v>
      </c>
      <c r="AB198" t="str">
        <f>_xlfn.XLOOKUP(tblSales[[#This Row],[Product_ID]],Products!$A:$A,Products!$E:$E,"Unknown")</f>
        <v>GRT Jewellers</v>
      </c>
      <c r="AC198" t="str">
        <f>_xlfn.XLOOKUP(tblSales[[#This Row],[Store_ID]],Stores!$A:$A,Stores!$B:$B,"Unknown")</f>
        <v>TrendMart Vellore Standard</v>
      </c>
      <c r="AD198" t="str">
        <f>_xlfn.XLOOKUP(tblSales[[#This Row],[Store_ID]],Stores!$A:$A,Stores!$E:$E,"Unknown")</f>
        <v>South Zone 1</v>
      </c>
      <c r="AE198" t="str">
        <f>_xlfn.XLOOKUP(tblSales[[#This Row],[Customer_ID]],Customers!$A:$A,Customers!$B:$B,"Unknown")</f>
        <v>Yashoda Mishra</v>
      </c>
      <c r="AF198" t="str">
        <f>_xlfn.XLOOKUP(tblSales[[#This Row],[Customer_ID]],Customers!$A:$A,Customers!$J:$J,"Unknown")</f>
        <v>Platinum</v>
      </c>
      <c r="AG198" t="str">
        <f>_xlfn.XLOOKUP(tblSales[[#This Row],[Employee_ID]],Employees!$A:$A,Employees!$B:$B,"Unknown")</f>
        <v>Charulatha Kumar</v>
      </c>
      <c r="AH198">
        <f>IF(MONTH(tblSales[[#This Row],[Invoice Date]])&gt;=4,MONTH(tblSales[[#This Row],[Invoice Date]]),MONTH(tblSales[[#This Row],[Invoice Date]])+12)</f>
        <v>9</v>
      </c>
      <c r="AI198" s="8">
        <f>DATE(YEAR(tblSales[[#This Row],[Invoice Date]]),MONTH(tblSales[[#This Row],[Invoice Date]]),1)</f>
        <v>45536</v>
      </c>
      <c r="AJ198" t="str">
        <f>_xlfn.XLOOKUP(tblSales[[#This Row],[Product_ID]],Products!$A:$A,Products!$B:$B,"Unknown")</f>
        <v>GRT Jewellers Sling Bag Olive</v>
      </c>
      <c r="AK198" s="9">
        <f>IFERROR(tblSales[[#This Row],[Profit]]/tblSales[[#This Row],[Sales Amount]],0)</f>
        <v>0.34329067957807363</v>
      </c>
      <c r="AL198" t="str">
        <f>IF(tblSales[[#This Row],[Discount %]]&lt;=5,"0-5%",
IF(tblSales[[#This Row],[Discount %]]&lt;=10,"5-10%",
IF(tblSales[[#This Row],[Discount %]]&lt;=15,"10-15%",
IF(tblSales[[#This Row],[Discount %]]&lt;=20,"15-20%","20%+"))))</f>
        <v>0-5%</v>
      </c>
    </row>
    <row r="199" spans="1:38">
      <c r="A199" s="2" t="s">
        <v>906</v>
      </c>
      <c r="B199" s="11">
        <v>45688</v>
      </c>
      <c r="C199" s="2" t="s">
        <v>907</v>
      </c>
      <c r="D199" s="2" t="s">
        <v>527</v>
      </c>
      <c r="E199" s="2" t="s">
        <v>385</v>
      </c>
      <c r="F199" s="2" t="s">
        <v>128</v>
      </c>
      <c r="G199" s="2">
        <v>1</v>
      </c>
      <c r="H199" s="2">
        <v>844.29</v>
      </c>
      <c r="I199" s="2">
        <v>25</v>
      </c>
      <c r="J199" s="2">
        <v>211.07</v>
      </c>
      <c r="K199" s="2">
        <v>5</v>
      </c>
      <c r="L199" s="2">
        <v>31.66</v>
      </c>
      <c r="M199" s="2">
        <v>664.88</v>
      </c>
      <c r="N199" s="2">
        <v>629.72</v>
      </c>
      <c r="O199" s="2">
        <f t="shared" si="6"/>
        <v>3.499999999999968</v>
      </c>
      <c r="P199" s="2" t="s">
        <v>27</v>
      </c>
      <c r="Q199" s="2" t="str">
        <f t="shared" si="7"/>
        <v>Cash</v>
      </c>
      <c r="R199" s="2" t="s">
        <v>20</v>
      </c>
      <c r="S199" s="2" t="s">
        <v>56</v>
      </c>
      <c r="T199" s="2" t="s">
        <v>908</v>
      </c>
      <c r="U199" s="2" t="s">
        <v>59</v>
      </c>
      <c r="V199" t="str">
        <f>TEXT(tblSales[[#This Row],[Invoice Date]],"mmm")</f>
        <v>Jan</v>
      </c>
      <c r="W199">
        <f>MONTH(tblSales[[#This Row],[Invoice Date]])</f>
        <v>1</v>
      </c>
      <c r="X199">
        <f>YEAR(tblSales[[#This Row],[Invoice Date]])</f>
        <v>2025</v>
      </c>
      <c r="Y199" t="str">
        <f>TEXT(tblSales[[#This Row],[Invoice Date]],"mmm-yyyy")</f>
        <v>Jan-2025</v>
      </c>
      <c r="Z199" t="str">
        <f>_xlfn.XLOOKUP(tblSales[[#This Row],[Product_ID]],Products!$A:$A,Products!$C:$C,"Women Dresses")</f>
        <v>Women Tops</v>
      </c>
      <c r="AA199" t="str">
        <f>_xlfn.XLOOKUP(tblSales[[#This Row],[Product_ID]],Products!$A:$A,Products!$D:$D,"Unknown")</f>
        <v>Crop Top</v>
      </c>
      <c r="AB199" t="str">
        <f>_xlfn.XLOOKUP(tblSales[[#This Row],[Product_ID]],Products!$A:$A,Products!$E:$E,"Unknown")</f>
        <v>Ramraj Cotton</v>
      </c>
      <c r="AC199" t="str">
        <f>_xlfn.XLOOKUP(tblSales[[#This Row],[Store_ID]],Stores!$A:$A,Stores!$B:$B,"Unknown")</f>
        <v>TrendMart Bengaluru Standard</v>
      </c>
      <c r="AD199" t="str">
        <f>_xlfn.XLOOKUP(tblSales[[#This Row],[Store_ID]],Stores!$A:$A,Stores!$E:$E,"Unknown")</f>
        <v>South Zone 2</v>
      </c>
      <c r="AE199" t="str">
        <f>_xlfn.XLOOKUP(tblSales[[#This Row],[Customer_ID]],Customers!$A:$A,Customers!$B:$B,"Unknown")</f>
        <v>Elango Subramaniam</v>
      </c>
      <c r="AF199" t="str">
        <f>_xlfn.XLOOKUP(tblSales[[#This Row],[Customer_ID]],Customers!$A:$A,Customers!$J:$J,"Unknown")</f>
        <v>Regular</v>
      </c>
      <c r="AG199" t="str">
        <f>_xlfn.XLOOKUP(tblSales[[#This Row],[Employee_ID]],Employees!$A:$A,Employees!$B:$B,"Unknown")</f>
        <v>Praveen Gupta</v>
      </c>
      <c r="AH199">
        <f>IF(MONTH(tblSales[[#This Row],[Invoice Date]])&gt;=4,MONTH(tblSales[[#This Row],[Invoice Date]]),MONTH(tblSales[[#This Row],[Invoice Date]])+12)</f>
        <v>13</v>
      </c>
      <c r="AI199" s="8">
        <f>DATE(YEAR(tblSales[[#This Row],[Invoice Date]]),MONTH(tblSales[[#This Row],[Invoice Date]]),1)</f>
        <v>45658</v>
      </c>
      <c r="AJ199" t="str">
        <f>_xlfn.XLOOKUP(tblSales[[#This Row],[Product_ID]],Products!$A:$A,Products!$B:$B,"Unknown")</f>
        <v>Ramraj Cotton Crop Top Pink</v>
      </c>
      <c r="AK199" s="9">
        <f>IFERROR(tblSales[[#This Row],[Profit]]/tblSales[[#This Row],[Sales Amount]],0)</f>
        <v>5.2641078089278792E-3</v>
      </c>
      <c r="AL199" t="str">
        <f>IF(tblSales[[#This Row],[Discount %]]&lt;=5,"0-5%",
IF(tblSales[[#This Row],[Discount %]]&lt;=10,"5-10%",
IF(tblSales[[#This Row],[Discount %]]&lt;=15,"10-15%",
IF(tblSales[[#This Row],[Discount %]]&lt;=20,"15-20%","20%+"))))</f>
        <v>20%+</v>
      </c>
    </row>
    <row r="200" spans="1:38">
      <c r="A200" s="2" t="s">
        <v>909</v>
      </c>
      <c r="B200" s="11">
        <v>45397</v>
      </c>
      <c r="C200" s="2" t="s">
        <v>910</v>
      </c>
      <c r="D200" s="2" t="s">
        <v>911</v>
      </c>
      <c r="E200" s="2" t="s">
        <v>404</v>
      </c>
      <c r="F200" s="2" t="s">
        <v>199</v>
      </c>
      <c r="G200" s="2">
        <v>2</v>
      </c>
      <c r="H200" s="2">
        <v>1162.47</v>
      </c>
      <c r="I200" s="2">
        <v>25</v>
      </c>
      <c r="J200" s="2">
        <v>581.24</v>
      </c>
      <c r="K200" s="2">
        <v>12</v>
      </c>
      <c r="L200" s="2">
        <v>209.24</v>
      </c>
      <c r="M200" s="2">
        <v>1952.94</v>
      </c>
      <c r="N200" s="2">
        <v>1763.86</v>
      </c>
      <c r="O200" s="2">
        <f t="shared" si="6"/>
        <v>-20.159999999999854</v>
      </c>
      <c r="P200" s="2" t="s">
        <v>27</v>
      </c>
      <c r="Q200" s="2" t="str">
        <f t="shared" si="7"/>
        <v>Cash</v>
      </c>
      <c r="R200" s="2" t="s">
        <v>21</v>
      </c>
      <c r="S200" s="2" t="s">
        <v>56</v>
      </c>
      <c r="T200" s="2" t="s">
        <v>468</v>
      </c>
      <c r="U200" s="2" t="s">
        <v>59</v>
      </c>
      <c r="V200" t="str">
        <f>TEXT(tblSales[[#This Row],[Invoice Date]],"mmm")</f>
        <v>Apr</v>
      </c>
      <c r="W200">
        <f>MONTH(tblSales[[#This Row],[Invoice Date]])</f>
        <v>4</v>
      </c>
      <c r="X200">
        <f>YEAR(tblSales[[#This Row],[Invoice Date]])</f>
        <v>2024</v>
      </c>
      <c r="Y200" t="str">
        <f>TEXT(tblSales[[#This Row],[Invoice Date]],"mmm-yyyy")</f>
        <v>Apr-2024</v>
      </c>
      <c r="Z200" t="str">
        <f>_xlfn.XLOOKUP(tblSales[[#This Row],[Product_ID]],Products!$A:$A,Products!$C:$C,"Women Dresses")</f>
        <v>Men Trousers</v>
      </c>
      <c r="AA200" t="str">
        <f>_xlfn.XLOOKUP(tblSales[[#This Row],[Product_ID]],Products!$A:$A,Products!$D:$D,"Unknown")</f>
        <v>Track Pant</v>
      </c>
      <c r="AB200" t="str">
        <f>_xlfn.XLOOKUP(tblSales[[#This Row],[Product_ID]],Products!$A:$A,Products!$E:$E,"Unknown")</f>
        <v>Pepe Jeans</v>
      </c>
      <c r="AC200" t="str">
        <f>_xlfn.XLOOKUP(tblSales[[#This Row],[Store_ID]],Stores!$A:$A,Stores!$B:$B,"Unknown")</f>
        <v>TrendMart Visakhapatnam High Street</v>
      </c>
      <c r="AD200" t="str">
        <f>_xlfn.XLOOKUP(tblSales[[#This Row],[Store_ID]],Stores!$A:$A,Stores!$E:$E,"Unknown")</f>
        <v>South Zone 3</v>
      </c>
      <c r="AE200" t="str">
        <f>_xlfn.XLOOKUP(tblSales[[#This Row],[Customer_ID]],Customers!$A:$A,Customers!$B:$B,"Unknown")</f>
        <v>Jaya Achari</v>
      </c>
      <c r="AF200" t="str">
        <f>_xlfn.XLOOKUP(tblSales[[#This Row],[Customer_ID]],Customers!$A:$A,Customers!$J:$J,"Unknown")</f>
        <v>Regular</v>
      </c>
      <c r="AG200" t="str">
        <f>_xlfn.XLOOKUP(tblSales[[#This Row],[Employee_ID]],Employees!$A:$A,Employees!$B:$B,"Unknown")</f>
        <v>Anusuya Subramaniam</v>
      </c>
      <c r="AH200">
        <f>IF(MONTH(tblSales[[#This Row],[Invoice Date]])&gt;=4,MONTH(tblSales[[#This Row],[Invoice Date]]),MONTH(tblSales[[#This Row],[Invoice Date]])+12)</f>
        <v>4</v>
      </c>
      <c r="AI200" s="8">
        <f>DATE(YEAR(tblSales[[#This Row],[Invoice Date]]),MONTH(tblSales[[#This Row],[Invoice Date]]),1)</f>
        <v>45383</v>
      </c>
      <c r="AJ200" t="str">
        <f>_xlfn.XLOOKUP(tblSales[[#This Row],[Product_ID]],Products!$A:$A,Products!$B:$B,"Unknown")</f>
        <v>Pepe Jeans Track Pant Mustard</v>
      </c>
      <c r="AK200" s="9">
        <f>IFERROR(tblSales[[#This Row],[Profit]]/tblSales[[#This Row],[Sales Amount]],0)</f>
        <v>-1.032289778487811E-2</v>
      </c>
      <c r="AL200" t="str">
        <f>IF(tblSales[[#This Row],[Discount %]]&lt;=5,"0-5%",
IF(tblSales[[#This Row],[Discount %]]&lt;=10,"5-10%",
IF(tblSales[[#This Row],[Discount %]]&lt;=15,"10-15%",
IF(tblSales[[#This Row],[Discount %]]&lt;=20,"15-20%","20%+"))))</f>
        <v>20%+</v>
      </c>
    </row>
    <row r="201" spans="1:38">
      <c r="A201" s="2" t="s">
        <v>912</v>
      </c>
      <c r="B201" s="11">
        <v>45592</v>
      </c>
      <c r="C201" s="2" t="s">
        <v>913</v>
      </c>
      <c r="D201" s="2" t="s">
        <v>527</v>
      </c>
      <c r="E201" s="2" t="s">
        <v>758</v>
      </c>
      <c r="F201" s="2" t="s">
        <v>210</v>
      </c>
      <c r="G201" s="2">
        <v>2</v>
      </c>
      <c r="H201" s="2">
        <v>978.28</v>
      </c>
      <c r="I201" s="2">
        <v>25</v>
      </c>
      <c r="J201" s="2">
        <v>489.14</v>
      </c>
      <c r="K201" s="2">
        <v>5</v>
      </c>
      <c r="L201" s="2">
        <v>73.37</v>
      </c>
      <c r="M201" s="2">
        <v>1540.79</v>
      </c>
      <c r="N201" s="2">
        <v>1259.44</v>
      </c>
      <c r="O201" s="2">
        <f t="shared" si="6"/>
        <v>207.9799999999999</v>
      </c>
      <c r="P201" s="2" t="s">
        <v>28</v>
      </c>
      <c r="Q201" s="2" t="str">
        <f t="shared" si="7"/>
        <v>Credit Card</v>
      </c>
      <c r="R201" s="2" t="s">
        <v>21</v>
      </c>
      <c r="S201" s="2" t="s">
        <v>56</v>
      </c>
      <c r="T201" s="2" t="s">
        <v>914</v>
      </c>
      <c r="U201" s="2" t="s">
        <v>60</v>
      </c>
      <c r="V201" t="str">
        <f>TEXT(tblSales[[#This Row],[Invoice Date]],"mmm")</f>
        <v>Oct</v>
      </c>
      <c r="W201">
        <f>MONTH(tblSales[[#This Row],[Invoice Date]])</f>
        <v>10</v>
      </c>
      <c r="X201">
        <f>YEAR(tblSales[[#This Row],[Invoice Date]])</f>
        <v>2024</v>
      </c>
      <c r="Y201" t="str">
        <f>TEXT(tblSales[[#This Row],[Invoice Date]],"mmm-yyyy")</f>
        <v>Oct-2024</v>
      </c>
      <c r="Z201" t="str">
        <f>_xlfn.XLOOKUP(tblSales[[#This Row],[Product_ID]],Products!$A:$A,Products!$C:$C,"Women Dresses")</f>
        <v>Women Tops</v>
      </c>
      <c r="AA201" t="str">
        <f>_xlfn.XLOOKUP(tblSales[[#This Row],[Product_ID]],Products!$A:$A,Products!$D:$D,"Unknown")</f>
        <v>Crop Top</v>
      </c>
      <c r="AB201" t="str">
        <f>_xlfn.XLOOKUP(tblSales[[#This Row],[Product_ID]],Products!$A:$A,Products!$E:$E,"Unknown")</f>
        <v>Ramraj Cotton</v>
      </c>
      <c r="AC201" t="str">
        <f>_xlfn.XLOOKUP(tblSales[[#This Row],[Store_ID]],Stores!$A:$A,Stores!$B:$B,"Unknown")</f>
        <v>TrendMart Nizamabad Standard</v>
      </c>
      <c r="AD201" t="str">
        <f>_xlfn.XLOOKUP(tblSales[[#This Row],[Store_ID]],Stores!$A:$A,Stores!$E:$E,"Unknown")</f>
        <v>South Zone 2</v>
      </c>
      <c r="AE201" t="str">
        <f>_xlfn.XLOOKUP(tblSales[[#This Row],[Customer_ID]],Customers!$A:$A,Customers!$B:$B,"Unknown")</f>
        <v>Neelam Varma</v>
      </c>
      <c r="AF201" t="str">
        <f>_xlfn.XLOOKUP(tblSales[[#This Row],[Customer_ID]],Customers!$A:$A,Customers!$J:$J,"Unknown")</f>
        <v>Silver</v>
      </c>
      <c r="AG201" t="str">
        <f>_xlfn.XLOOKUP(tblSales[[#This Row],[Employee_ID]],Employees!$A:$A,Employees!$B:$B,"Unknown")</f>
        <v>Rani Mishra</v>
      </c>
      <c r="AH201">
        <f>IF(MONTH(tblSales[[#This Row],[Invoice Date]])&gt;=4,MONTH(tblSales[[#This Row],[Invoice Date]]),MONTH(tblSales[[#This Row],[Invoice Date]])+12)</f>
        <v>10</v>
      </c>
      <c r="AI201" s="8">
        <f>DATE(YEAR(tblSales[[#This Row],[Invoice Date]]),MONTH(tblSales[[#This Row],[Invoice Date]]),1)</f>
        <v>45566</v>
      </c>
      <c r="AJ201" t="str">
        <f>_xlfn.XLOOKUP(tblSales[[#This Row],[Product_ID]],Products!$A:$A,Products!$B:$B,"Unknown")</f>
        <v>Ramraj Cotton Crop Top Pink</v>
      </c>
      <c r="AK201" s="9">
        <f>IFERROR(tblSales[[#This Row],[Profit]]/tblSales[[#This Row],[Sales Amount]],0)</f>
        <v>0.13498270367798332</v>
      </c>
      <c r="AL201" t="str">
        <f>IF(tblSales[[#This Row],[Discount %]]&lt;=5,"0-5%",
IF(tblSales[[#This Row],[Discount %]]&lt;=10,"5-10%",
IF(tblSales[[#This Row],[Discount %]]&lt;=15,"10-15%",
IF(tblSales[[#This Row],[Discount %]]&lt;=20,"15-20%","20%+"))))</f>
        <v>20%+</v>
      </c>
    </row>
    <row r="202" spans="1:38">
      <c r="A202" s="2" t="s">
        <v>915</v>
      </c>
      <c r="B202" s="11">
        <v>45560</v>
      </c>
      <c r="C202" s="2" t="s">
        <v>836</v>
      </c>
      <c r="D202" s="2" t="s">
        <v>376</v>
      </c>
      <c r="E202" s="2" t="s">
        <v>309</v>
      </c>
      <c r="F202" s="2" t="s">
        <v>161</v>
      </c>
      <c r="G202" s="2">
        <v>2</v>
      </c>
      <c r="H202" s="2">
        <v>806.23</v>
      </c>
      <c r="I202" s="2">
        <v>15</v>
      </c>
      <c r="J202" s="2">
        <v>241.87</v>
      </c>
      <c r="K202" s="2">
        <v>5</v>
      </c>
      <c r="L202" s="2">
        <v>68.53</v>
      </c>
      <c r="M202" s="2">
        <v>1439.12</v>
      </c>
      <c r="N202" s="2">
        <v>1146.18</v>
      </c>
      <c r="O202" s="2">
        <f t="shared" si="6"/>
        <v>224.40999999999983</v>
      </c>
      <c r="P202" s="2" t="s">
        <v>30</v>
      </c>
      <c r="Q202" s="2" t="str">
        <f t="shared" si="7"/>
        <v>EMI</v>
      </c>
      <c r="R202" s="2" t="s">
        <v>21</v>
      </c>
      <c r="S202" s="2" t="s">
        <v>56</v>
      </c>
      <c r="T202" s="2" t="s">
        <v>916</v>
      </c>
      <c r="U202" s="2" t="s">
        <v>59</v>
      </c>
      <c r="V202" t="str">
        <f>TEXT(tblSales[[#This Row],[Invoice Date]],"mmm")</f>
        <v>Sep</v>
      </c>
      <c r="W202">
        <f>MONTH(tblSales[[#This Row],[Invoice Date]])</f>
        <v>9</v>
      </c>
      <c r="X202">
        <f>YEAR(tblSales[[#This Row],[Invoice Date]])</f>
        <v>2024</v>
      </c>
      <c r="Y202" t="str">
        <f>TEXT(tblSales[[#This Row],[Invoice Date]],"mmm-yyyy")</f>
        <v>Sep-2024</v>
      </c>
      <c r="Z202" t="str">
        <f>_xlfn.XLOOKUP(tblSales[[#This Row],[Product_ID]],Products!$A:$A,Products!$C:$C,"Women Dresses")</f>
        <v>Women Kurtis</v>
      </c>
      <c r="AA202" t="str">
        <f>_xlfn.XLOOKUP(tblSales[[#This Row],[Product_ID]],Products!$A:$A,Products!$D:$D,"Unknown")</f>
        <v>Anarkali Kurti</v>
      </c>
      <c r="AB202" t="str">
        <f>_xlfn.XLOOKUP(tblSales[[#This Row],[Product_ID]],Products!$A:$A,Products!$E:$E,"Unknown")</f>
        <v>Nike</v>
      </c>
      <c r="AC202" t="str">
        <f>_xlfn.XLOOKUP(tblSales[[#This Row],[Store_ID]],Stores!$A:$A,Stores!$B:$B,"Unknown")</f>
        <v>TrendMart Alappuzha Outlet</v>
      </c>
      <c r="AD202" t="str">
        <f>_xlfn.XLOOKUP(tblSales[[#This Row],[Store_ID]],Stores!$A:$A,Stores!$E:$E,"Unknown")</f>
        <v>South Zone 1</v>
      </c>
      <c r="AE202" t="str">
        <f>_xlfn.XLOOKUP(tblSales[[#This Row],[Customer_ID]],Customers!$A:$A,Customers!$B:$B,"Unknown")</f>
        <v>Usha Natarajan</v>
      </c>
      <c r="AF202" t="str">
        <f>_xlfn.XLOOKUP(tblSales[[#This Row],[Customer_ID]],Customers!$A:$A,Customers!$J:$J,"Unknown")</f>
        <v>Regular</v>
      </c>
      <c r="AG202" t="str">
        <f>_xlfn.XLOOKUP(tblSales[[#This Row],[Employee_ID]],Employees!$A:$A,Employees!$B:$B,"Unknown")</f>
        <v>Chandra Reddy</v>
      </c>
      <c r="AH202">
        <f>IF(MONTH(tblSales[[#This Row],[Invoice Date]])&gt;=4,MONTH(tblSales[[#This Row],[Invoice Date]]),MONTH(tblSales[[#This Row],[Invoice Date]])+12)</f>
        <v>9</v>
      </c>
      <c r="AI202" s="8">
        <f>DATE(YEAR(tblSales[[#This Row],[Invoice Date]]),MONTH(tblSales[[#This Row],[Invoice Date]]),1)</f>
        <v>45536</v>
      </c>
      <c r="AJ202" t="str">
        <f>_xlfn.XLOOKUP(tblSales[[#This Row],[Product_ID]],Products!$A:$A,Products!$B:$B,"Unknown")</f>
        <v>Nike Anarkali Kurti White</v>
      </c>
      <c r="AK202" s="9">
        <f>IFERROR(tblSales[[#This Row],[Profit]]/tblSales[[#This Row],[Sales Amount]],0)</f>
        <v>0.1559355717382844</v>
      </c>
      <c r="AL202" t="str">
        <f>IF(tblSales[[#This Row],[Discount %]]&lt;=5,"0-5%",
IF(tblSales[[#This Row],[Discount %]]&lt;=10,"5-10%",
IF(tblSales[[#This Row],[Discount %]]&lt;=15,"10-15%",
IF(tblSales[[#This Row],[Discount %]]&lt;=20,"15-20%","20%+"))))</f>
        <v>10-15%</v>
      </c>
    </row>
    <row r="203" spans="1:38">
      <c r="A203" s="2" t="s">
        <v>917</v>
      </c>
      <c r="B203" s="11">
        <v>45558</v>
      </c>
      <c r="C203" s="2" t="s">
        <v>709</v>
      </c>
      <c r="D203" s="2" t="s">
        <v>918</v>
      </c>
      <c r="E203" s="2" t="s">
        <v>385</v>
      </c>
      <c r="F203" s="2" t="s">
        <v>172</v>
      </c>
      <c r="G203" s="2">
        <v>2</v>
      </c>
      <c r="H203" s="2">
        <v>553.13</v>
      </c>
      <c r="I203" s="2">
        <v>10</v>
      </c>
      <c r="J203" s="2">
        <v>110.63</v>
      </c>
      <c r="K203" s="2">
        <v>5</v>
      </c>
      <c r="L203" s="2">
        <v>49.78</v>
      </c>
      <c r="M203" s="2">
        <v>1045.4100000000001</v>
      </c>
      <c r="N203" s="2">
        <v>607.22</v>
      </c>
      <c r="O203" s="2">
        <f t="shared" si="6"/>
        <v>388.41000000000008</v>
      </c>
      <c r="P203" s="2" t="s">
        <v>28</v>
      </c>
      <c r="Q203" s="2" t="str">
        <f t="shared" si="7"/>
        <v>Credit Card</v>
      </c>
      <c r="R203" s="2" t="s">
        <v>20</v>
      </c>
      <c r="S203" s="2" t="s">
        <v>56</v>
      </c>
      <c r="T203" s="2" t="s">
        <v>919</v>
      </c>
      <c r="U203" s="2" t="s">
        <v>59</v>
      </c>
      <c r="V203" t="str">
        <f>TEXT(tblSales[[#This Row],[Invoice Date]],"mmm")</f>
        <v>Sep</v>
      </c>
      <c r="W203">
        <f>MONTH(tblSales[[#This Row],[Invoice Date]])</f>
        <v>9</v>
      </c>
      <c r="X203">
        <f>YEAR(tblSales[[#This Row],[Invoice Date]])</f>
        <v>2024</v>
      </c>
      <c r="Y203" t="str">
        <f>TEXT(tblSales[[#This Row],[Invoice Date]],"mmm-yyyy")</f>
        <v>Sep-2024</v>
      </c>
      <c r="Z203" t="str">
        <f>_xlfn.XLOOKUP(tblSales[[#This Row],[Product_ID]],Products!$A:$A,Products!$C:$C,"Women Dresses")</f>
        <v>Accessories</v>
      </c>
      <c r="AA203" t="str">
        <f>_xlfn.XLOOKUP(tblSales[[#This Row],[Product_ID]],Products!$A:$A,Products!$D:$D,"Unknown")</f>
        <v>Cap</v>
      </c>
      <c r="AB203" t="str">
        <f>_xlfn.XLOOKUP(tblSales[[#This Row],[Product_ID]],Products!$A:$A,Products!$E:$E,"Unknown")</f>
        <v>Blackberrys</v>
      </c>
      <c r="AC203" t="str">
        <f>_xlfn.XLOOKUP(tblSales[[#This Row],[Store_ID]],Stores!$A:$A,Stores!$B:$B,"Unknown")</f>
        <v>TrendMart Bengaluru Standard</v>
      </c>
      <c r="AD203" t="str">
        <f>_xlfn.XLOOKUP(tblSales[[#This Row],[Store_ID]],Stores!$A:$A,Stores!$E:$E,"Unknown")</f>
        <v>South Zone 2</v>
      </c>
      <c r="AE203" t="str">
        <f>_xlfn.XLOOKUP(tblSales[[#This Row],[Customer_ID]],Customers!$A:$A,Customers!$B:$B,"Unknown")</f>
        <v>Hemanth Iyer</v>
      </c>
      <c r="AF203" t="str">
        <f>_xlfn.XLOOKUP(tblSales[[#This Row],[Customer_ID]],Customers!$A:$A,Customers!$J:$J,"Unknown")</f>
        <v>Regular</v>
      </c>
      <c r="AG203" t="str">
        <f>_xlfn.XLOOKUP(tblSales[[#This Row],[Employee_ID]],Employees!$A:$A,Employees!$B:$B,"Unknown")</f>
        <v>Eswar Prasad</v>
      </c>
      <c r="AH203">
        <f>IF(MONTH(tblSales[[#This Row],[Invoice Date]])&gt;=4,MONTH(tblSales[[#This Row],[Invoice Date]]),MONTH(tblSales[[#This Row],[Invoice Date]])+12)</f>
        <v>9</v>
      </c>
      <c r="AI203" s="8">
        <f>DATE(YEAR(tblSales[[#This Row],[Invoice Date]]),MONTH(tblSales[[#This Row],[Invoice Date]]),1)</f>
        <v>45536</v>
      </c>
      <c r="AJ203" t="str">
        <f>_xlfn.XLOOKUP(tblSales[[#This Row],[Product_ID]],Products!$A:$A,Products!$B:$B,"Unknown")</f>
        <v>Blackberrys Cap Olive</v>
      </c>
      <c r="AK203" s="9">
        <f>IFERROR(tblSales[[#This Row],[Profit]]/tblSales[[#This Row],[Sales Amount]],0)</f>
        <v>0.37153843946394244</v>
      </c>
      <c r="AL203" t="str">
        <f>IF(tblSales[[#This Row],[Discount %]]&lt;=5,"0-5%",
IF(tblSales[[#This Row],[Discount %]]&lt;=10,"5-10%",
IF(tblSales[[#This Row],[Discount %]]&lt;=15,"10-15%",
IF(tblSales[[#This Row],[Discount %]]&lt;=20,"15-20%","20%+"))))</f>
        <v>5-10%</v>
      </c>
    </row>
    <row r="204" spans="1:38">
      <c r="A204" s="2" t="s">
        <v>920</v>
      </c>
      <c r="B204" s="11">
        <v>45495</v>
      </c>
      <c r="C204" s="2" t="s">
        <v>921</v>
      </c>
      <c r="D204" s="2" t="s">
        <v>556</v>
      </c>
      <c r="E204" s="2" t="s">
        <v>372</v>
      </c>
      <c r="F204" s="2" t="s">
        <v>350</v>
      </c>
      <c r="G204" s="2">
        <v>5</v>
      </c>
      <c r="H204" s="2">
        <v>593.11</v>
      </c>
      <c r="I204" s="2">
        <v>0</v>
      </c>
      <c r="J204" s="2">
        <v>0</v>
      </c>
      <c r="K204" s="2">
        <v>5</v>
      </c>
      <c r="L204" s="2">
        <v>148.28</v>
      </c>
      <c r="M204" s="2">
        <v>3113.83</v>
      </c>
      <c r="N204" s="2">
        <v>1845</v>
      </c>
      <c r="O204" s="2">
        <f t="shared" si="6"/>
        <v>1120.55</v>
      </c>
      <c r="P204" s="2" t="s">
        <v>27</v>
      </c>
      <c r="Q204" s="2" t="str">
        <f t="shared" si="7"/>
        <v>Cash</v>
      </c>
      <c r="R204" s="2" t="s">
        <v>20</v>
      </c>
      <c r="S204" s="2" t="s">
        <v>56</v>
      </c>
      <c r="T204" s="2" t="s">
        <v>922</v>
      </c>
      <c r="U204" s="2" t="s">
        <v>59</v>
      </c>
      <c r="V204" t="str">
        <f>TEXT(tblSales[[#This Row],[Invoice Date]],"mmm")</f>
        <v>Jul</v>
      </c>
      <c r="W204">
        <f>MONTH(tblSales[[#This Row],[Invoice Date]])</f>
        <v>7</v>
      </c>
      <c r="X204">
        <f>YEAR(tblSales[[#This Row],[Invoice Date]])</f>
        <v>2024</v>
      </c>
      <c r="Y204" t="str">
        <f>TEXT(tblSales[[#This Row],[Invoice Date]],"mmm-yyyy")</f>
        <v>Jul-2024</v>
      </c>
      <c r="Z204" t="str">
        <f>_xlfn.XLOOKUP(tblSales[[#This Row],[Product_ID]],Products!$A:$A,Products!$C:$C,"Women Dresses")</f>
        <v>Men T-Shirts</v>
      </c>
      <c r="AA204" t="str">
        <f>_xlfn.XLOOKUP(tblSales[[#This Row],[Product_ID]],Products!$A:$A,Products!$D:$D,"Unknown")</f>
        <v>Round Neck</v>
      </c>
      <c r="AB204" t="str">
        <f>_xlfn.XLOOKUP(tblSales[[#This Row],[Product_ID]],Products!$A:$A,Products!$E:$E,"Unknown")</f>
        <v>Killer Jeans</v>
      </c>
      <c r="AC204" t="str">
        <f>_xlfn.XLOOKUP(tblSales[[#This Row],[Store_ID]],Stores!$A:$A,Stores!$B:$B,"Unknown")</f>
        <v>TrendMart Tirunelveli Flagship</v>
      </c>
      <c r="AD204" t="str">
        <f>_xlfn.XLOOKUP(tblSales[[#This Row],[Store_ID]],Stores!$A:$A,Stores!$E:$E,"Unknown")</f>
        <v>South Zone 1</v>
      </c>
      <c r="AE204" t="str">
        <f>_xlfn.XLOOKUP(tblSales[[#This Row],[Customer_ID]],Customers!$A:$A,Customers!$B:$B,"Unknown")</f>
        <v>Malathi Naidu</v>
      </c>
      <c r="AF204" t="str">
        <f>_xlfn.XLOOKUP(tblSales[[#This Row],[Customer_ID]],Customers!$A:$A,Customers!$J:$J,"Unknown")</f>
        <v>Silver</v>
      </c>
      <c r="AG204" t="str">
        <f>_xlfn.XLOOKUP(tblSales[[#This Row],[Employee_ID]],Employees!$A:$A,Employees!$B:$B,"Unknown")</f>
        <v>Chitra Chettiar</v>
      </c>
      <c r="AH204">
        <f>IF(MONTH(tblSales[[#This Row],[Invoice Date]])&gt;=4,MONTH(tblSales[[#This Row],[Invoice Date]]),MONTH(tblSales[[#This Row],[Invoice Date]])+12)</f>
        <v>7</v>
      </c>
      <c r="AI204" s="8">
        <f>DATE(YEAR(tblSales[[#This Row],[Invoice Date]]),MONTH(tblSales[[#This Row],[Invoice Date]]),1)</f>
        <v>45474</v>
      </c>
      <c r="AJ204" t="str">
        <f>_xlfn.XLOOKUP(tblSales[[#This Row],[Product_ID]],Products!$A:$A,Products!$B:$B,"Unknown")</f>
        <v>Killer Jeans Round Neck Green</v>
      </c>
      <c r="AK204" s="9">
        <f>IFERROR(tblSales[[#This Row],[Profit]]/tblSales[[#This Row],[Sales Amount]],0)</f>
        <v>0.35986229177572315</v>
      </c>
      <c r="AL204" t="str">
        <f>IF(tblSales[[#This Row],[Discount %]]&lt;=5,"0-5%",
IF(tblSales[[#This Row],[Discount %]]&lt;=10,"5-10%",
IF(tblSales[[#This Row],[Discount %]]&lt;=15,"10-15%",
IF(tblSales[[#This Row],[Discount %]]&lt;=20,"15-20%","20%+"))))</f>
        <v>0-5%</v>
      </c>
    </row>
    <row r="205" spans="1:38">
      <c r="A205" s="2" t="s">
        <v>923</v>
      </c>
      <c r="B205" s="11">
        <v>45702</v>
      </c>
      <c r="C205" s="2" t="s">
        <v>924</v>
      </c>
      <c r="D205" s="2" t="s">
        <v>474</v>
      </c>
      <c r="E205" s="2" t="s">
        <v>150</v>
      </c>
      <c r="F205" s="2" t="s">
        <v>493</v>
      </c>
      <c r="G205" s="2">
        <v>3</v>
      </c>
      <c r="H205" s="2">
        <v>3097.39</v>
      </c>
      <c r="I205" s="2">
        <v>25</v>
      </c>
      <c r="J205" s="2">
        <v>2323.04</v>
      </c>
      <c r="K205" s="2">
        <v>12</v>
      </c>
      <c r="L205" s="2">
        <v>836.3</v>
      </c>
      <c r="M205" s="2">
        <v>7805.43</v>
      </c>
      <c r="N205" s="2">
        <v>6102.03</v>
      </c>
      <c r="O205" s="2">
        <f t="shared" si="6"/>
        <v>867.10000000000059</v>
      </c>
      <c r="P205" s="2" t="s">
        <v>27</v>
      </c>
      <c r="Q205" s="2" t="str">
        <f t="shared" si="7"/>
        <v>Cash</v>
      </c>
      <c r="R205" s="2" t="s">
        <v>20</v>
      </c>
      <c r="S205" s="2" t="s">
        <v>57</v>
      </c>
      <c r="T205" s="2" t="s">
        <v>334</v>
      </c>
      <c r="U205" s="2" t="s">
        <v>59</v>
      </c>
      <c r="V205" t="str">
        <f>TEXT(tblSales[[#This Row],[Invoice Date]],"mmm")</f>
        <v>Feb</v>
      </c>
      <c r="W205">
        <f>MONTH(tblSales[[#This Row],[Invoice Date]])</f>
        <v>2</v>
      </c>
      <c r="X205">
        <f>YEAR(tblSales[[#This Row],[Invoice Date]])</f>
        <v>2025</v>
      </c>
      <c r="Y205" t="str">
        <f>TEXT(tblSales[[#This Row],[Invoice Date]],"mmm-yyyy")</f>
        <v>Feb-2025</v>
      </c>
      <c r="Z205" t="str">
        <f>_xlfn.XLOOKUP(tblSales[[#This Row],[Product_ID]],Products!$A:$A,Products!$C:$C,"Women Dresses")</f>
        <v>Handbags</v>
      </c>
      <c r="AA205" t="str">
        <f>_xlfn.XLOOKUP(tblSales[[#This Row],[Product_ID]],Products!$A:$A,Products!$D:$D,"Unknown")</f>
        <v>Sling Bag</v>
      </c>
      <c r="AB205" t="str">
        <f>_xlfn.XLOOKUP(tblSales[[#This Row],[Product_ID]],Products!$A:$A,Products!$E:$E,"Unknown")</f>
        <v>GRT Jewellers</v>
      </c>
      <c r="AC205" t="str">
        <f>_xlfn.XLOOKUP(tblSales[[#This Row],[Store_ID]],Stores!$A:$A,Stores!$B:$B,"Unknown")</f>
        <v>TrendMart Kalaburagi Mall Kiosk</v>
      </c>
      <c r="AD205" t="str">
        <f>_xlfn.XLOOKUP(tblSales[[#This Row],[Store_ID]],Stores!$A:$A,Stores!$E:$E,"Unknown")</f>
        <v>South Zone 2</v>
      </c>
      <c r="AE205" t="str">
        <f>_xlfn.XLOOKUP(tblSales[[#This Row],[Customer_ID]],Customers!$A:$A,Customers!$B:$B,"Unknown")</f>
        <v>Bhagya Yadav</v>
      </c>
      <c r="AF205" t="str">
        <f>_xlfn.XLOOKUP(tblSales[[#This Row],[Customer_ID]],Customers!$A:$A,Customers!$J:$J,"Unknown")</f>
        <v>Gold</v>
      </c>
      <c r="AG205" t="str">
        <f>_xlfn.XLOOKUP(tblSales[[#This Row],[Employee_ID]],Employees!$A:$A,Employees!$B:$B,"Unknown")</f>
        <v>Gopal Prasad</v>
      </c>
      <c r="AH205">
        <f>IF(MONTH(tblSales[[#This Row],[Invoice Date]])&gt;=4,MONTH(tblSales[[#This Row],[Invoice Date]]),MONTH(tblSales[[#This Row],[Invoice Date]])+12)</f>
        <v>14</v>
      </c>
      <c r="AI205" s="8">
        <f>DATE(YEAR(tblSales[[#This Row],[Invoice Date]]),MONTH(tblSales[[#This Row],[Invoice Date]]),1)</f>
        <v>45689</v>
      </c>
      <c r="AJ205" t="str">
        <f>_xlfn.XLOOKUP(tblSales[[#This Row],[Product_ID]],Products!$A:$A,Products!$B:$B,"Unknown")</f>
        <v>GRT Jewellers Sling Bag Olive</v>
      </c>
      <c r="AK205" s="9">
        <f>IFERROR(tblSales[[#This Row],[Profit]]/tblSales[[#This Row],[Sales Amount]],0)</f>
        <v>0.11108933140134503</v>
      </c>
      <c r="AL205" t="str">
        <f>IF(tblSales[[#This Row],[Discount %]]&lt;=5,"0-5%",
IF(tblSales[[#This Row],[Discount %]]&lt;=10,"5-10%",
IF(tblSales[[#This Row],[Discount %]]&lt;=15,"10-15%",
IF(tblSales[[#This Row],[Discount %]]&lt;=20,"15-20%","20%+"))))</f>
        <v>20%+</v>
      </c>
    </row>
    <row r="206" spans="1:38">
      <c r="A206" s="2" t="s">
        <v>925</v>
      </c>
      <c r="B206" s="11">
        <v>45453</v>
      </c>
      <c r="C206" s="2" t="s">
        <v>926</v>
      </c>
      <c r="D206" s="2" t="s">
        <v>862</v>
      </c>
      <c r="E206" s="2" t="s">
        <v>292</v>
      </c>
      <c r="F206" s="2" t="s">
        <v>377</v>
      </c>
      <c r="G206" s="2">
        <v>2</v>
      </c>
      <c r="H206" s="2">
        <v>1415.44</v>
      </c>
      <c r="I206" s="2">
        <v>0</v>
      </c>
      <c r="J206" s="2">
        <v>0</v>
      </c>
      <c r="K206" s="2">
        <v>12</v>
      </c>
      <c r="L206" s="2">
        <v>339.71</v>
      </c>
      <c r="M206" s="2">
        <v>3170.59</v>
      </c>
      <c r="N206" s="2">
        <v>2158.94</v>
      </c>
      <c r="O206" s="2">
        <f t="shared" si="6"/>
        <v>671.94</v>
      </c>
      <c r="P206" s="2" t="s">
        <v>31</v>
      </c>
      <c r="Q206" s="2" t="str">
        <f t="shared" si="7"/>
        <v>Net Banking</v>
      </c>
      <c r="R206" s="2" t="s">
        <v>20</v>
      </c>
      <c r="S206" s="2" t="s">
        <v>56</v>
      </c>
      <c r="T206" s="2" t="s">
        <v>445</v>
      </c>
      <c r="U206" s="2" t="s">
        <v>59</v>
      </c>
      <c r="V206" t="str">
        <f>TEXT(tblSales[[#This Row],[Invoice Date]],"mmm")</f>
        <v>Jun</v>
      </c>
      <c r="W206">
        <f>MONTH(tblSales[[#This Row],[Invoice Date]])</f>
        <v>6</v>
      </c>
      <c r="X206">
        <f>YEAR(tblSales[[#This Row],[Invoice Date]])</f>
        <v>2024</v>
      </c>
      <c r="Y206" t="str">
        <f>TEXT(tblSales[[#This Row],[Invoice Date]],"mmm-yyyy")</f>
        <v>Jun-2024</v>
      </c>
      <c r="Z206" t="str">
        <f>_xlfn.XLOOKUP(tblSales[[#This Row],[Product_ID]],Products!$A:$A,Products!$C:$C,"Women Dresses")</f>
        <v>Sportswear</v>
      </c>
      <c r="AA206" t="str">
        <f>_xlfn.XLOOKUP(tblSales[[#This Row],[Product_ID]],Products!$A:$A,Products!$D:$D,"Unknown")</f>
        <v>Sports T-Shirt</v>
      </c>
      <c r="AB206" t="str">
        <f>_xlfn.XLOOKUP(tblSales[[#This Row],[Product_ID]],Products!$A:$A,Products!$E:$E,"Unknown")</f>
        <v>GRT Jewellers</v>
      </c>
      <c r="AC206" t="str">
        <f>_xlfn.XLOOKUP(tblSales[[#This Row],[Store_ID]],Stores!$A:$A,Stores!$B:$B,"Unknown")</f>
        <v>TrendMart Kozhikode High Street</v>
      </c>
      <c r="AD206" t="str">
        <f>_xlfn.XLOOKUP(tblSales[[#This Row],[Store_ID]],Stores!$A:$A,Stores!$E:$E,"Unknown")</f>
        <v>South Zone 1</v>
      </c>
      <c r="AE206" t="str">
        <f>_xlfn.XLOOKUP(tblSales[[#This Row],[Customer_ID]],Customers!$A:$A,Customers!$B:$B,"Unknown")</f>
        <v>Hari Reddy</v>
      </c>
      <c r="AF206" t="str">
        <f>_xlfn.XLOOKUP(tblSales[[#This Row],[Customer_ID]],Customers!$A:$A,Customers!$J:$J,"Unknown")</f>
        <v>Gold</v>
      </c>
      <c r="AG206" t="str">
        <f>_xlfn.XLOOKUP(tblSales[[#This Row],[Employee_ID]],Employees!$A:$A,Employees!$B:$B,"Unknown")</f>
        <v>Sunita Ramachandran</v>
      </c>
      <c r="AH206">
        <f>IF(MONTH(tblSales[[#This Row],[Invoice Date]])&gt;=4,MONTH(tblSales[[#This Row],[Invoice Date]]),MONTH(tblSales[[#This Row],[Invoice Date]])+12)</f>
        <v>6</v>
      </c>
      <c r="AI206" s="8">
        <f>DATE(YEAR(tblSales[[#This Row],[Invoice Date]]),MONTH(tblSales[[#This Row],[Invoice Date]]),1)</f>
        <v>45444</v>
      </c>
      <c r="AJ206" t="str">
        <f>_xlfn.XLOOKUP(tblSales[[#This Row],[Product_ID]],Products!$A:$A,Products!$B:$B,"Unknown")</f>
        <v>GRT Jewellers Sports T-Shirt Cream</v>
      </c>
      <c r="AK206" s="9">
        <f>IFERROR(tblSales[[#This Row],[Profit]]/tblSales[[#This Row],[Sales Amount]],0)</f>
        <v>0.21192901005806491</v>
      </c>
      <c r="AL206" t="str">
        <f>IF(tblSales[[#This Row],[Discount %]]&lt;=5,"0-5%",
IF(tblSales[[#This Row],[Discount %]]&lt;=10,"5-10%",
IF(tblSales[[#This Row],[Discount %]]&lt;=15,"10-15%",
IF(tblSales[[#This Row],[Discount %]]&lt;=20,"15-20%","20%+"))))</f>
        <v>0-5%</v>
      </c>
    </row>
    <row r="207" spans="1:38">
      <c r="A207" s="2" t="s">
        <v>927</v>
      </c>
      <c r="B207" s="11">
        <v>45729</v>
      </c>
      <c r="C207" s="2" t="s">
        <v>593</v>
      </c>
      <c r="D207" s="2" t="s">
        <v>550</v>
      </c>
      <c r="E207" s="2" t="s">
        <v>746</v>
      </c>
      <c r="F207" s="2" t="s">
        <v>172</v>
      </c>
      <c r="G207" s="2">
        <v>4</v>
      </c>
      <c r="H207" s="2">
        <v>1619.8</v>
      </c>
      <c r="I207" s="2">
        <v>5</v>
      </c>
      <c r="J207" s="2">
        <v>323.95999999999998</v>
      </c>
      <c r="K207" s="2">
        <v>12</v>
      </c>
      <c r="L207" s="2">
        <v>738.63</v>
      </c>
      <c r="M207" s="2">
        <v>6893.87</v>
      </c>
      <c r="N207" s="2">
        <v>4019.76</v>
      </c>
      <c r="O207" s="2">
        <f t="shared" si="6"/>
        <v>2135.4799999999996</v>
      </c>
      <c r="P207" s="2" t="s">
        <v>27</v>
      </c>
      <c r="Q207" s="2" t="str">
        <f t="shared" si="7"/>
        <v>Cash</v>
      </c>
      <c r="R207" s="2" t="s">
        <v>20</v>
      </c>
      <c r="S207" s="2" t="s">
        <v>56</v>
      </c>
      <c r="T207" s="2" t="s">
        <v>780</v>
      </c>
      <c r="U207" s="2" t="s">
        <v>59</v>
      </c>
      <c r="V207" t="str">
        <f>TEXT(tblSales[[#This Row],[Invoice Date]],"mmm")</f>
        <v>Mar</v>
      </c>
      <c r="W207">
        <f>MONTH(tblSales[[#This Row],[Invoice Date]])</f>
        <v>3</v>
      </c>
      <c r="X207">
        <f>YEAR(tblSales[[#This Row],[Invoice Date]])</f>
        <v>2025</v>
      </c>
      <c r="Y207" t="str">
        <f>TEXT(tblSales[[#This Row],[Invoice Date]],"mmm-yyyy")</f>
        <v>Mar-2025</v>
      </c>
      <c r="Z207" t="str">
        <f>_xlfn.XLOOKUP(tblSales[[#This Row],[Product_ID]],Products!$A:$A,Products!$C:$C,"Women Dresses")</f>
        <v>Sportswear</v>
      </c>
      <c r="AA207" t="str">
        <f>_xlfn.XLOOKUP(tblSales[[#This Row],[Product_ID]],Products!$A:$A,Products!$D:$D,"Unknown")</f>
        <v>Sports T-Shirt</v>
      </c>
      <c r="AB207" t="str">
        <f>_xlfn.XLOOKUP(tblSales[[#This Row],[Product_ID]],Products!$A:$A,Products!$E:$E,"Unknown")</f>
        <v>Fossil</v>
      </c>
      <c r="AC207" t="str">
        <f>_xlfn.XLOOKUP(tblSales[[#This Row],[Store_ID]],Stores!$A:$A,Stores!$B:$B,"Unknown")</f>
        <v>TrendMart Guntur Standard</v>
      </c>
      <c r="AD207" t="str">
        <f>_xlfn.XLOOKUP(tblSales[[#This Row],[Store_ID]],Stores!$A:$A,Stores!$E:$E,"Unknown")</f>
        <v>South Zone 3</v>
      </c>
      <c r="AE207" t="str">
        <f>_xlfn.XLOOKUP(tblSales[[#This Row],[Customer_ID]],Customers!$A:$A,Customers!$B:$B,"Unknown")</f>
        <v>Deepak Iyengar</v>
      </c>
      <c r="AF207" t="str">
        <f>_xlfn.XLOOKUP(tblSales[[#This Row],[Customer_ID]],Customers!$A:$A,Customers!$J:$J,"Unknown")</f>
        <v>Silver</v>
      </c>
      <c r="AG207" t="str">
        <f>_xlfn.XLOOKUP(tblSales[[#This Row],[Employee_ID]],Employees!$A:$A,Employees!$B:$B,"Unknown")</f>
        <v>Eswar Prasad</v>
      </c>
      <c r="AH207">
        <f>IF(MONTH(tblSales[[#This Row],[Invoice Date]])&gt;=4,MONTH(tblSales[[#This Row],[Invoice Date]]),MONTH(tblSales[[#This Row],[Invoice Date]])+12)</f>
        <v>15</v>
      </c>
      <c r="AI207" s="8">
        <f>DATE(YEAR(tblSales[[#This Row],[Invoice Date]]),MONTH(tblSales[[#This Row],[Invoice Date]]),1)</f>
        <v>45717</v>
      </c>
      <c r="AJ207" t="str">
        <f>_xlfn.XLOOKUP(tblSales[[#This Row],[Product_ID]],Products!$A:$A,Products!$B:$B,"Unknown")</f>
        <v>Fossil Sports T-Shirt Olive</v>
      </c>
      <c r="AK207" s="9">
        <f>IFERROR(tblSales[[#This Row],[Profit]]/tblSales[[#This Row],[Sales Amount]],0)</f>
        <v>0.3097650521405248</v>
      </c>
      <c r="AL207" t="str">
        <f>IF(tblSales[[#This Row],[Discount %]]&lt;=5,"0-5%",
IF(tblSales[[#This Row],[Discount %]]&lt;=10,"5-10%",
IF(tblSales[[#This Row],[Discount %]]&lt;=15,"10-15%",
IF(tblSales[[#This Row],[Discount %]]&lt;=20,"15-20%","20%+"))))</f>
        <v>0-5%</v>
      </c>
    </row>
    <row r="208" spans="1:38">
      <c r="A208" s="2" t="s">
        <v>928</v>
      </c>
      <c r="B208" s="11">
        <v>45425</v>
      </c>
      <c r="C208" s="2" t="s">
        <v>788</v>
      </c>
      <c r="D208" s="2" t="s">
        <v>202</v>
      </c>
      <c r="E208" s="2" t="s">
        <v>372</v>
      </c>
      <c r="F208" s="2" t="s">
        <v>140</v>
      </c>
      <c r="G208" s="2">
        <v>1</v>
      </c>
      <c r="H208" s="2">
        <v>1216.52</v>
      </c>
      <c r="I208" s="2">
        <v>5</v>
      </c>
      <c r="J208" s="2">
        <v>60.83</v>
      </c>
      <c r="K208" s="2">
        <v>12</v>
      </c>
      <c r="L208" s="2">
        <v>138.68</v>
      </c>
      <c r="M208" s="2">
        <v>1294.3699999999999</v>
      </c>
      <c r="N208" s="2">
        <v>844.65</v>
      </c>
      <c r="O208" s="2">
        <f t="shared" si="6"/>
        <v>311.03999999999991</v>
      </c>
      <c r="P208" s="2" t="s">
        <v>28</v>
      </c>
      <c r="Q208" s="2" t="str">
        <f t="shared" si="7"/>
        <v>Credit Card</v>
      </c>
      <c r="R208" s="2" t="s">
        <v>21</v>
      </c>
      <c r="S208" s="2" t="s">
        <v>56</v>
      </c>
      <c r="T208" s="2" t="s">
        <v>929</v>
      </c>
      <c r="U208" s="2" t="s">
        <v>59</v>
      </c>
      <c r="V208" t="str">
        <f>TEXT(tblSales[[#This Row],[Invoice Date]],"mmm")</f>
        <v>May</v>
      </c>
      <c r="W208">
        <f>MONTH(tblSales[[#This Row],[Invoice Date]])</f>
        <v>5</v>
      </c>
      <c r="X208">
        <f>YEAR(tblSales[[#This Row],[Invoice Date]])</f>
        <v>2024</v>
      </c>
      <c r="Y208" t="str">
        <f>TEXT(tblSales[[#This Row],[Invoice Date]],"mmm-yyyy")</f>
        <v>May-2024</v>
      </c>
      <c r="Z208" t="str">
        <f>_xlfn.XLOOKUP(tblSales[[#This Row],[Product_ID]],Products!$A:$A,Products!$C:$C,"Women Dresses")</f>
        <v>Women Kurtis</v>
      </c>
      <c r="AA208" t="str">
        <f>_xlfn.XLOOKUP(tblSales[[#This Row],[Product_ID]],Products!$A:$A,Products!$D:$D,"Unknown")</f>
        <v>Straight Kurti</v>
      </c>
      <c r="AB208" t="str">
        <f>_xlfn.XLOOKUP(tblSales[[#This Row],[Product_ID]],Products!$A:$A,Products!$E:$E,"Unknown")</f>
        <v>Woodland</v>
      </c>
      <c r="AC208" t="str">
        <f>_xlfn.XLOOKUP(tblSales[[#This Row],[Store_ID]],Stores!$A:$A,Stores!$B:$B,"Unknown")</f>
        <v>TrendMart Tirunelveli Flagship</v>
      </c>
      <c r="AD208" t="str">
        <f>_xlfn.XLOOKUP(tblSales[[#This Row],[Store_ID]],Stores!$A:$A,Stores!$E:$E,"Unknown")</f>
        <v>South Zone 1</v>
      </c>
      <c r="AE208" t="str">
        <f>_xlfn.XLOOKUP(tblSales[[#This Row],[Customer_ID]],Customers!$A:$A,Customers!$B:$B,"Unknown")</f>
        <v>Anjali Nair</v>
      </c>
      <c r="AF208" t="str">
        <f>_xlfn.XLOOKUP(tblSales[[#This Row],[Customer_ID]],Customers!$A:$A,Customers!$J:$J,"Unknown")</f>
        <v>Platinum</v>
      </c>
      <c r="AG208" t="str">
        <f>_xlfn.XLOOKUP(tblSales[[#This Row],[Employee_ID]],Employees!$A:$A,Employees!$B:$B,"Unknown")</f>
        <v>Charulatha Kumar</v>
      </c>
      <c r="AH208">
        <f>IF(MONTH(tblSales[[#This Row],[Invoice Date]])&gt;=4,MONTH(tblSales[[#This Row],[Invoice Date]]),MONTH(tblSales[[#This Row],[Invoice Date]])+12)</f>
        <v>5</v>
      </c>
      <c r="AI208" s="8">
        <f>DATE(YEAR(tblSales[[#This Row],[Invoice Date]]),MONTH(tblSales[[#This Row],[Invoice Date]]),1)</f>
        <v>45413</v>
      </c>
      <c r="AJ208" t="str">
        <f>_xlfn.XLOOKUP(tblSales[[#This Row],[Product_ID]],Products!$A:$A,Products!$B:$B,"Unknown")</f>
        <v>Woodland Straight Kurti White</v>
      </c>
      <c r="AK208" s="9">
        <f>IFERROR(tblSales[[#This Row],[Profit]]/tblSales[[#This Row],[Sales Amount]],0)</f>
        <v>0.24030223197385595</v>
      </c>
      <c r="AL208" t="str">
        <f>IF(tblSales[[#This Row],[Discount %]]&lt;=5,"0-5%",
IF(tblSales[[#This Row],[Discount %]]&lt;=10,"5-10%",
IF(tblSales[[#This Row],[Discount %]]&lt;=15,"10-15%",
IF(tblSales[[#This Row],[Discount %]]&lt;=20,"15-20%","20%+"))))</f>
        <v>0-5%</v>
      </c>
    </row>
    <row r="209" spans="1:38">
      <c r="A209" s="2" t="s">
        <v>930</v>
      </c>
      <c r="B209" s="11">
        <v>45652</v>
      </c>
      <c r="C209" s="2" t="s">
        <v>931</v>
      </c>
      <c r="D209" s="2" t="s">
        <v>474</v>
      </c>
      <c r="E209" s="2" t="s">
        <v>344</v>
      </c>
      <c r="F209" s="2" t="s">
        <v>276</v>
      </c>
      <c r="G209" s="2">
        <v>3</v>
      </c>
      <c r="H209" s="2">
        <v>3007.58</v>
      </c>
      <c r="I209" s="2">
        <v>25</v>
      </c>
      <c r="J209" s="2">
        <v>2255.6799999999998</v>
      </c>
      <c r="K209" s="2">
        <v>12</v>
      </c>
      <c r="L209" s="2">
        <v>812.05</v>
      </c>
      <c r="M209" s="2">
        <v>7579.11</v>
      </c>
      <c r="N209" s="2">
        <v>6102.03</v>
      </c>
      <c r="O209" s="2">
        <f t="shared" ref="O209:O272" si="8">(M209-N209-L209)</f>
        <v>665.03</v>
      </c>
      <c r="P209" s="2" t="s">
        <v>27</v>
      </c>
      <c r="Q209" s="2" t="str">
        <f t="shared" si="7"/>
        <v>Cash</v>
      </c>
      <c r="R209" s="2" t="s">
        <v>20</v>
      </c>
      <c r="S209" s="2" t="s">
        <v>57</v>
      </c>
      <c r="T209" s="2" t="s">
        <v>932</v>
      </c>
      <c r="U209" s="2" t="s">
        <v>59</v>
      </c>
      <c r="V209" t="str">
        <f>TEXT(tblSales[[#This Row],[Invoice Date]],"mmm")</f>
        <v>Dec</v>
      </c>
      <c r="W209">
        <f>MONTH(tblSales[[#This Row],[Invoice Date]])</f>
        <v>12</v>
      </c>
      <c r="X209">
        <f>YEAR(tblSales[[#This Row],[Invoice Date]])</f>
        <v>2024</v>
      </c>
      <c r="Y209" t="str">
        <f>TEXT(tblSales[[#This Row],[Invoice Date]],"mmm-yyyy")</f>
        <v>Dec-2024</v>
      </c>
      <c r="Z209" t="str">
        <f>_xlfn.XLOOKUP(tblSales[[#This Row],[Product_ID]],Products!$A:$A,Products!$C:$C,"Women Dresses")</f>
        <v>Handbags</v>
      </c>
      <c r="AA209" t="str">
        <f>_xlfn.XLOOKUP(tblSales[[#This Row],[Product_ID]],Products!$A:$A,Products!$D:$D,"Unknown")</f>
        <v>Sling Bag</v>
      </c>
      <c r="AB209" t="str">
        <f>_xlfn.XLOOKUP(tblSales[[#This Row],[Product_ID]],Products!$A:$A,Products!$E:$E,"Unknown")</f>
        <v>GRT Jewellers</v>
      </c>
      <c r="AC209" t="str">
        <f>_xlfn.XLOOKUP(tblSales[[#This Row],[Store_ID]],Stores!$A:$A,Stores!$B:$B,"Unknown")</f>
        <v>TrendMart Kannur Standard</v>
      </c>
      <c r="AD209" t="str">
        <f>_xlfn.XLOOKUP(tblSales[[#This Row],[Store_ID]],Stores!$A:$A,Stores!$E:$E,"Unknown")</f>
        <v>South Zone 1</v>
      </c>
      <c r="AE209" t="str">
        <f>_xlfn.XLOOKUP(tblSales[[#This Row],[Customer_ID]],Customers!$A:$A,Customers!$B:$B,"Unknown")</f>
        <v>Janani Murthy</v>
      </c>
      <c r="AF209" t="str">
        <f>_xlfn.XLOOKUP(tblSales[[#This Row],[Customer_ID]],Customers!$A:$A,Customers!$J:$J,"Unknown")</f>
        <v>Regular</v>
      </c>
      <c r="AG209" t="str">
        <f>_xlfn.XLOOKUP(tblSales[[#This Row],[Employee_ID]],Employees!$A:$A,Employees!$B:$B,"Unknown")</f>
        <v>Vasanthi Kamath</v>
      </c>
      <c r="AH209">
        <f>IF(MONTH(tblSales[[#This Row],[Invoice Date]])&gt;=4,MONTH(tblSales[[#This Row],[Invoice Date]]),MONTH(tblSales[[#This Row],[Invoice Date]])+12)</f>
        <v>12</v>
      </c>
      <c r="AI209" s="8">
        <f>DATE(YEAR(tblSales[[#This Row],[Invoice Date]]),MONTH(tblSales[[#This Row],[Invoice Date]]),1)</f>
        <v>45627</v>
      </c>
      <c r="AJ209" t="str">
        <f>_xlfn.XLOOKUP(tblSales[[#This Row],[Product_ID]],Products!$A:$A,Products!$B:$B,"Unknown")</f>
        <v>GRT Jewellers Sling Bag Olive</v>
      </c>
      <c r="AK209" s="9">
        <f>IFERROR(tblSales[[#This Row],[Profit]]/tblSales[[#This Row],[Sales Amount]],0)</f>
        <v>8.7745131024618991E-2</v>
      </c>
      <c r="AL209" t="str">
        <f>IF(tblSales[[#This Row],[Discount %]]&lt;=5,"0-5%",
IF(tblSales[[#This Row],[Discount %]]&lt;=10,"5-10%",
IF(tblSales[[#This Row],[Discount %]]&lt;=15,"10-15%",
IF(tblSales[[#This Row],[Discount %]]&lt;=20,"15-20%","20%+"))))</f>
        <v>20%+</v>
      </c>
    </row>
    <row r="210" spans="1:38">
      <c r="A210" s="2" t="s">
        <v>933</v>
      </c>
      <c r="B210" s="11">
        <v>45711</v>
      </c>
      <c r="C210" s="2" t="s">
        <v>934</v>
      </c>
      <c r="D210" s="2" t="s">
        <v>308</v>
      </c>
      <c r="E210" s="2" t="s">
        <v>97</v>
      </c>
      <c r="F210" s="2" t="s">
        <v>110</v>
      </c>
      <c r="G210" s="2">
        <v>2</v>
      </c>
      <c r="H210" s="2">
        <v>814.68</v>
      </c>
      <c r="I210" s="2">
        <v>0</v>
      </c>
      <c r="J210" s="2">
        <v>0</v>
      </c>
      <c r="K210" s="2">
        <v>3</v>
      </c>
      <c r="L210" s="2">
        <v>48.88</v>
      </c>
      <c r="M210" s="2">
        <v>1678.24</v>
      </c>
      <c r="N210" s="2">
        <v>1113.98</v>
      </c>
      <c r="O210" s="2">
        <f t="shared" si="8"/>
        <v>515.38</v>
      </c>
      <c r="P210" s="2" t="s">
        <v>32</v>
      </c>
      <c r="Q210" s="2" t="str">
        <f t="shared" si="7"/>
        <v>UPI</v>
      </c>
      <c r="R210" s="2" t="s">
        <v>20</v>
      </c>
      <c r="S210" s="2" t="s">
        <v>56</v>
      </c>
      <c r="T210" s="2" t="s">
        <v>935</v>
      </c>
      <c r="U210" s="2" t="s">
        <v>60</v>
      </c>
      <c r="V210" t="str">
        <f>TEXT(tblSales[[#This Row],[Invoice Date]],"mmm")</f>
        <v>Feb</v>
      </c>
      <c r="W210">
        <f>MONTH(tblSales[[#This Row],[Invoice Date]])</f>
        <v>2</v>
      </c>
      <c r="X210">
        <f>YEAR(tblSales[[#This Row],[Invoice Date]])</f>
        <v>2025</v>
      </c>
      <c r="Y210" t="str">
        <f>TEXT(tblSales[[#This Row],[Invoice Date]],"mmm-yyyy")</f>
        <v>Feb-2025</v>
      </c>
      <c r="Z210" t="str">
        <f>_xlfn.XLOOKUP(tblSales[[#This Row],[Product_ID]],Products!$A:$A,Products!$C:$C,"Women Dresses")</f>
        <v>Jewellery</v>
      </c>
      <c r="AA210" t="str">
        <f>_xlfn.XLOOKUP(tblSales[[#This Row],[Product_ID]],Products!$A:$A,Products!$D:$D,"Unknown")</f>
        <v>Necklace</v>
      </c>
      <c r="AB210" t="str">
        <f>_xlfn.XLOOKUP(tblSales[[#This Row],[Product_ID]],Products!$A:$A,Products!$E:$E,"Unknown")</f>
        <v>Aurelia</v>
      </c>
      <c r="AC210" t="str">
        <f>_xlfn.XLOOKUP(tblSales[[#This Row],[Store_ID]],Stores!$A:$A,Stores!$B:$B,"Unknown")</f>
        <v>TrendMart Tirunelveli High Street</v>
      </c>
      <c r="AD210" t="str">
        <f>_xlfn.XLOOKUP(tblSales[[#This Row],[Store_ID]],Stores!$A:$A,Stores!$E:$E,"Unknown")</f>
        <v>South Zone 1</v>
      </c>
      <c r="AE210" t="str">
        <f>_xlfn.XLOOKUP(tblSales[[#This Row],[Customer_ID]],Customers!$A:$A,Customers!$B:$B,"Unknown")</f>
        <v>Balaji Nair</v>
      </c>
      <c r="AF210" t="str">
        <f>_xlfn.XLOOKUP(tblSales[[#This Row],[Customer_ID]],Customers!$A:$A,Customers!$J:$J,"Unknown")</f>
        <v>Gold</v>
      </c>
      <c r="AG210" t="str">
        <f>_xlfn.XLOOKUP(tblSales[[#This Row],[Employee_ID]],Employees!$A:$A,Employees!$B:$B,"Unknown")</f>
        <v>Jyothi Prasad</v>
      </c>
      <c r="AH210">
        <f>IF(MONTH(tblSales[[#This Row],[Invoice Date]])&gt;=4,MONTH(tblSales[[#This Row],[Invoice Date]]),MONTH(tblSales[[#This Row],[Invoice Date]])+12)</f>
        <v>14</v>
      </c>
      <c r="AI210" s="8">
        <f>DATE(YEAR(tblSales[[#This Row],[Invoice Date]]),MONTH(tblSales[[#This Row],[Invoice Date]]),1)</f>
        <v>45689</v>
      </c>
      <c r="AJ210" t="str">
        <f>_xlfn.XLOOKUP(tblSales[[#This Row],[Product_ID]],Products!$A:$A,Products!$B:$B,"Unknown")</f>
        <v>Aurelia Necklace Grey</v>
      </c>
      <c r="AK210" s="9">
        <f>IFERROR(tblSales[[#This Row],[Profit]]/tblSales[[#This Row],[Sales Amount]],0)</f>
        <v>0.30709552864906092</v>
      </c>
      <c r="AL210" t="str">
        <f>IF(tblSales[[#This Row],[Discount %]]&lt;=5,"0-5%",
IF(tblSales[[#This Row],[Discount %]]&lt;=10,"5-10%",
IF(tblSales[[#This Row],[Discount %]]&lt;=15,"10-15%",
IF(tblSales[[#This Row],[Discount %]]&lt;=20,"15-20%","20%+"))))</f>
        <v>0-5%</v>
      </c>
    </row>
    <row r="211" spans="1:38">
      <c r="A211" s="2" t="s">
        <v>936</v>
      </c>
      <c r="B211" s="11">
        <v>45645</v>
      </c>
      <c r="C211" s="2" t="s">
        <v>937</v>
      </c>
      <c r="D211" s="2" t="s">
        <v>357</v>
      </c>
      <c r="E211" s="2" t="s">
        <v>467</v>
      </c>
      <c r="F211" s="2" t="s">
        <v>540</v>
      </c>
      <c r="G211" s="2">
        <v>1</v>
      </c>
      <c r="H211" s="2">
        <v>1560.74</v>
      </c>
      <c r="I211" s="2">
        <v>10</v>
      </c>
      <c r="J211" s="2">
        <v>156.07</v>
      </c>
      <c r="K211" s="2">
        <v>12</v>
      </c>
      <c r="L211" s="2">
        <v>168.56</v>
      </c>
      <c r="M211" s="2">
        <v>1573.23</v>
      </c>
      <c r="N211" s="2">
        <v>1047.48</v>
      </c>
      <c r="O211" s="2">
        <f t="shared" si="8"/>
        <v>357.19</v>
      </c>
      <c r="P211" s="2" t="s">
        <v>29</v>
      </c>
      <c r="Q211" s="2" t="str">
        <f t="shared" si="7"/>
        <v>Debit Card</v>
      </c>
      <c r="R211" s="2" t="s">
        <v>21</v>
      </c>
      <c r="S211" s="2" t="s">
        <v>56</v>
      </c>
      <c r="T211" s="2" t="s">
        <v>938</v>
      </c>
      <c r="U211" s="2" t="s">
        <v>59</v>
      </c>
      <c r="V211" t="str">
        <f>TEXT(tblSales[[#This Row],[Invoice Date]],"mmm")</f>
        <v>Dec</v>
      </c>
      <c r="W211">
        <f>MONTH(tblSales[[#This Row],[Invoice Date]])</f>
        <v>12</v>
      </c>
      <c r="X211">
        <f>YEAR(tblSales[[#This Row],[Invoice Date]])</f>
        <v>2024</v>
      </c>
      <c r="Y211" t="str">
        <f>TEXT(tblSales[[#This Row],[Invoice Date]],"mmm-yyyy")</f>
        <v>Dec-2024</v>
      </c>
      <c r="Z211" t="str">
        <f>_xlfn.XLOOKUP(tblSales[[#This Row],[Product_ID]],Products!$A:$A,Products!$C:$C,"Women Dresses")</f>
        <v>Women Jeans</v>
      </c>
      <c r="AA211" t="str">
        <f>_xlfn.XLOOKUP(tblSales[[#This Row],[Product_ID]],Products!$A:$A,Products!$D:$D,"Unknown")</f>
        <v>Skinny Fit</v>
      </c>
      <c r="AB211" t="str">
        <f>_xlfn.XLOOKUP(tblSales[[#This Row],[Product_ID]],Products!$A:$A,Products!$E:$E,"Unknown")</f>
        <v>Killer Jeans</v>
      </c>
      <c r="AC211" t="str">
        <f>_xlfn.XLOOKUP(tblSales[[#This Row],[Store_ID]],Stores!$A:$A,Stores!$B:$B,"Unknown")</f>
        <v>TrendMart Kollam Standard</v>
      </c>
      <c r="AD211" t="str">
        <f>_xlfn.XLOOKUP(tblSales[[#This Row],[Store_ID]],Stores!$A:$A,Stores!$E:$E,"Unknown")</f>
        <v>South Zone 1</v>
      </c>
      <c r="AE211" t="str">
        <f>_xlfn.XLOOKUP(tblSales[[#This Row],[Customer_ID]],Customers!$A:$A,Customers!$B:$B,"Unknown")</f>
        <v>Lavanya Hegde</v>
      </c>
      <c r="AF211" t="str">
        <f>_xlfn.XLOOKUP(tblSales[[#This Row],[Customer_ID]],Customers!$A:$A,Customers!$J:$J,"Unknown")</f>
        <v>Regular</v>
      </c>
      <c r="AG211" t="str">
        <f>_xlfn.XLOOKUP(tblSales[[#This Row],[Employee_ID]],Employees!$A:$A,Employees!$B:$B,"Unknown")</f>
        <v>Swathi Achari</v>
      </c>
      <c r="AH211">
        <f>IF(MONTH(tblSales[[#This Row],[Invoice Date]])&gt;=4,MONTH(tblSales[[#This Row],[Invoice Date]]),MONTH(tblSales[[#This Row],[Invoice Date]])+12)</f>
        <v>12</v>
      </c>
      <c r="AI211" s="8">
        <f>DATE(YEAR(tblSales[[#This Row],[Invoice Date]]),MONTH(tblSales[[#This Row],[Invoice Date]]),1)</f>
        <v>45627</v>
      </c>
      <c r="AJ211" t="str">
        <f>_xlfn.XLOOKUP(tblSales[[#This Row],[Product_ID]],Products!$A:$A,Products!$B:$B,"Unknown")</f>
        <v>Killer Jeans Skinny Fit Mustard</v>
      </c>
      <c r="AK211" s="9">
        <f>IFERROR(tblSales[[#This Row],[Profit]]/tblSales[[#This Row],[Sales Amount]],0)</f>
        <v>0.22704245405948273</v>
      </c>
      <c r="AL211" t="str">
        <f>IF(tblSales[[#This Row],[Discount %]]&lt;=5,"0-5%",
IF(tblSales[[#This Row],[Discount %]]&lt;=10,"5-10%",
IF(tblSales[[#This Row],[Discount %]]&lt;=15,"10-15%",
IF(tblSales[[#This Row],[Discount %]]&lt;=20,"15-20%","20%+"))))</f>
        <v>5-10%</v>
      </c>
    </row>
    <row r="212" spans="1:38">
      <c r="A212" s="2" t="s">
        <v>939</v>
      </c>
      <c r="B212" s="11">
        <v>45741</v>
      </c>
      <c r="C212" s="2" t="s">
        <v>940</v>
      </c>
      <c r="D212" s="2" t="s">
        <v>452</v>
      </c>
      <c r="E212" s="2" t="s">
        <v>796</v>
      </c>
      <c r="F212" s="2" t="s">
        <v>249</v>
      </c>
      <c r="G212" s="2">
        <v>1</v>
      </c>
      <c r="H212" s="2">
        <v>1202.28</v>
      </c>
      <c r="I212" s="2">
        <v>0</v>
      </c>
      <c r="J212" s="2">
        <v>0</v>
      </c>
      <c r="K212" s="2">
        <v>12</v>
      </c>
      <c r="L212" s="2">
        <v>144.27000000000001</v>
      </c>
      <c r="M212" s="2">
        <v>1346.55</v>
      </c>
      <c r="N212" s="2">
        <v>914.72</v>
      </c>
      <c r="O212" s="2">
        <f t="shared" si="8"/>
        <v>287.55999999999995</v>
      </c>
      <c r="P212" s="2" t="s">
        <v>31</v>
      </c>
      <c r="Q212" s="2" t="str">
        <f t="shared" si="7"/>
        <v>Net Banking</v>
      </c>
      <c r="R212" s="2" t="s">
        <v>21</v>
      </c>
      <c r="S212" s="2" t="s">
        <v>56</v>
      </c>
      <c r="T212" s="2" t="s">
        <v>591</v>
      </c>
      <c r="U212" s="2" t="s">
        <v>59</v>
      </c>
      <c r="V212" t="str">
        <f>TEXT(tblSales[[#This Row],[Invoice Date]],"mmm")</f>
        <v>Mar</v>
      </c>
      <c r="W212">
        <f>MONTH(tblSales[[#This Row],[Invoice Date]])</f>
        <v>3</v>
      </c>
      <c r="X212">
        <f>YEAR(tblSales[[#This Row],[Invoice Date]])</f>
        <v>2025</v>
      </c>
      <c r="Y212" t="str">
        <f>TEXT(tblSales[[#This Row],[Invoice Date]],"mmm-yyyy")</f>
        <v>Mar-2025</v>
      </c>
      <c r="Z212" t="str">
        <f>_xlfn.XLOOKUP(tblSales[[#This Row],[Product_ID]],Products!$A:$A,Products!$C:$C,"Women Dresses")</f>
        <v>Sportswear</v>
      </c>
      <c r="AA212" t="str">
        <f>_xlfn.XLOOKUP(tblSales[[#This Row],[Product_ID]],Products!$A:$A,Products!$D:$D,"Unknown")</f>
        <v>Sports T-Shirt</v>
      </c>
      <c r="AB212" t="str">
        <f>_xlfn.XLOOKUP(tblSales[[#This Row],[Product_ID]],Products!$A:$A,Products!$E:$E,"Unknown")</f>
        <v>Liberty</v>
      </c>
      <c r="AC212" t="str">
        <f>_xlfn.XLOOKUP(tblSales[[#This Row],[Store_ID]],Stores!$A:$A,Stores!$B:$B,"Unknown")</f>
        <v>TrendMart Shivamogga Standard</v>
      </c>
      <c r="AD212" t="str">
        <f>_xlfn.XLOOKUP(tblSales[[#This Row],[Store_ID]],Stores!$A:$A,Stores!$E:$E,"Unknown")</f>
        <v>South Zone 2</v>
      </c>
      <c r="AE212" t="str">
        <f>_xlfn.XLOOKUP(tblSales[[#This Row],[Customer_ID]],Customers!$A:$A,Customers!$B:$B,"Unknown")</f>
        <v>Sowmya Ramachandran</v>
      </c>
      <c r="AF212" t="str">
        <f>_xlfn.XLOOKUP(tblSales[[#This Row],[Customer_ID]],Customers!$A:$A,Customers!$J:$J,"Unknown")</f>
        <v>Silver</v>
      </c>
      <c r="AG212" t="str">
        <f>_xlfn.XLOOKUP(tblSales[[#This Row],[Employee_ID]],Employees!$A:$A,Employees!$B:$B,"Unknown")</f>
        <v>Hari Nair</v>
      </c>
      <c r="AH212">
        <f>IF(MONTH(tblSales[[#This Row],[Invoice Date]])&gt;=4,MONTH(tblSales[[#This Row],[Invoice Date]]),MONTH(tblSales[[#This Row],[Invoice Date]])+12)</f>
        <v>15</v>
      </c>
      <c r="AI212" s="8">
        <f>DATE(YEAR(tblSales[[#This Row],[Invoice Date]]),MONTH(tblSales[[#This Row],[Invoice Date]]),1)</f>
        <v>45717</v>
      </c>
      <c r="AJ212" t="str">
        <f>_xlfn.XLOOKUP(tblSales[[#This Row],[Product_ID]],Products!$A:$A,Products!$B:$B,"Unknown")</f>
        <v>Liberty Sports T-Shirt Peach</v>
      </c>
      <c r="AK212" s="9">
        <f>IFERROR(tblSales[[#This Row],[Profit]]/tblSales[[#This Row],[Sales Amount]],0)</f>
        <v>0.21355315435743191</v>
      </c>
      <c r="AL212" t="str">
        <f>IF(tblSales[[#This Row],[Discount %]]&lt;=5,"0-5%",
IF(tblSales[[#This Row],[Discount %]]&lt;=10,"5-10%",
IF(tblSales[[#This Row],[Discount %]]&lt;=15,"10-15%",
IF(tblSales[[#This Row],[Discount %]]&lt;=20,"15-20%","20%+"))))</f>
        <v>0-5%</v>
      </c>
    </row>
    <row r="213" spans="1:38">
      <c r="A213" s="2" t="s">
        <v>941</v>
      </c>
      <c r="B213" s="11">
        <v>45408</v>
      </c>
      <c r="C213" s="2" t="s">
        <v>942</v>
      </c>
      <c r="D213" s="2" t="s">
        <v>943</v>
      </c>
      <c r="E213" s="2" t="s">
        <v>615</v>
      </c>
      <c r="F213" s="2" t="s">
        <v>98</v>
      </c>
      <c r="G213" s="2">
        <v>3</v>
      </c>
      <c r="H213" s="2">
        <v>1053.67</v>
      </c>
      <c r="I213" s="2">
        <v>10</v>
      </c>
      <c r="J213" s="2">
        <v>316.10000000000002</v>
      </c>
      <c r="K213" s="2">
        <v>12</v>
      </c>
      <c r="L213" s="2">
        <v>341.39</v>
      </c>
      <c r="M213" s="2">
        <v>3186.3</v>
      </c>
      <c r="N213" s="2">
        <v>2163.87</v>
      </c>
      <c r="O213" s="2">
        <f t="shared" si="8"/>
        <v>681.0400000000003</v>
      </c>
      <c r="P213" s="2" t="s">
        <v>28</v>
      </c>
      <c r="Q213" s="2" t="str">
        <f t="shared" si="7"/>
        <v>Credit Card</v>
      </c>
      <c r="R213" s="2" t="s">
        <v>20</v>
      </c>
      <c r="S213" s="2" t="s">
        <v>56</v>
      </c>
      <c r="T213" s="2" t="s">
        <v>514</v>
      </c>
      <c r="U213" s="2" t="s">
        <v>59</v>
      </c>
      <c r="V213" t="str">
        <f>TEXT(tblSales[[#This Row],[Invoice Date]],"mmm")</f>
        <v>Apr</v>
      </c>
      <c r="W213">
        <f>MONTH(tblSales[[#This Row],[Invoice Date]])</f>
        <v>4</v>
      </c>
      <c r="X213">
        <f>YEAR(tblSales[[#This Row],[Invoice Date]])</f>
        <v>2024</v>
      </c>
      <c r="Y213" t="str">
        <f>TEXT(tblSales[[#This Row],[Invoice Date]],"mmm-yyyy")</f>
        <v>Apr-2024</v>
      </c>
      <c r="Z213" t="str">
        <f>_xlfn.XLOOKUP(tblSales[[#This Row],[Product_ID]],Products!$A:$A,Products!$C:$C,"Women Dresses")</f>
        <v>Men Jeans</v>
      </c>
      <c r="AA213" t="str">
        <f>_xlfn.XLOOKUP(tblSales[[#This Row],[Product_ID]],Products!$A:$A,Products!$D:$D,"Unknown")</f>
        <v>Slim Fit</v>
      </c>
      <c r="AB213" t="str">
        <f>_xlfn.XLOOKUP(tblSales[[#This Row],[Product_ID]],Products!$A:$A,Products!$E:$E,"Unknown")</f>
        <v>Louis Philippe</v>
      </c>
      <c r="AC213" t="str">
        <f>_xlfn.XLOOKUP(tblSales[[#This Row],[Store_ID]],Stores!$A:$A,Stores!$B:$B,"Unknown")</f>
        <v>TrendMart Hyderabad Mall Kiosk</v>
      </c>
      <c r="AD213" t="str">
        <f>_xlfn.XLOOKUP(tblSales[[#This Row],[Store_ID]],Stores!$A:$A,Stores!$E:$E,"Unknown")</f>
        <v>South Zone 2</v>
      </c>
      <c r="AE213" t="str">
        <f>_xlfn.XLOOKUP(tblSales[[#This Row],[Customer_ID]],Customers!$A:$A,Customers!$B:$B,"Unknown")</f>
        <v>Tara Singh</v>
      </c>
      <c r="AF213" t="str">
        <f>_xlfn.XLOOKUP(tblSales[[#This Row],[Customer_ID]],Customers!$A:$A,Customers!$J:$J,"Unknown")</f>
        <v>Regular</v>
      </c>
      <c r="AG213" t="str">
        <f>_xlfn.XLOOKUP(tblSales[[#This Row],[Employee_ID]],Employees!$A:$A,Employees!$B:$B,"Unknown")</f>
        <v>Deepthi Iyengar</v>
      </c>
      <c r="AH213">
        <f>IF(MONTH(tblSales[[#This Row],[Invoice Date]])&gt;=4,MONTH(tblSales[[#This Row],[Invoice Date]]),MONTH(tblSales[[#This Row],[Invoice Date]])+12)</f>
        <v>4</v>
      </c>
      <c r="AI213" s="8">
        <f>DATE(YEAR(tblSales[[#This Row],[Invoice Date]]),MONTH(tblSales[[#This Row],[Invoice Date]]),1)</f>
        <v>45383</v>
      </c>
      <c r="AJ213" t="str">
        <f>_xlfn.XLOOKUP(tblSales[[#This Row],[Product_ID]],Products!$A:$A,Products!$B:$B,"Unknown")</f>
        <v>Louis Philippe Slim Fit Cream</v>
      </c>
      <c r="AK213" s="9">
        <f>IFERROR(tblSales[[#This Row],[Profit]]/tblSales[[#This Row],[Sales Amount]],0)</f>
        <v>0.21374007469478715</v>
      </c>
      <c r="AL213" t="str">
        <f>IF(tblSales[[#This Row],[Discount %]]&lt;=5,"0-5%",
IF(tblSales[[#This Row],[Discount %]]&lt;=10,"5-10%",
IF(tblSales[[#This Row],[Discount %]]&lt;=15,"10-15%",
IF(tblSales[[#This Row],[Discount %]]&lt;=20,"15-20%","20%+"))))</f>
        <v>5-10%</v>
      </c>
    </row>
    <row r="214" spans="1:38">
      <c r="A214" s="2" t="s">
        <v>944</v>
      </c>
      <c r="B214" s="11">
        <v>45394</v>
      </c>
      <c r="C214" s="2" t="s">
        <v>945</v>
      </c>
      <c r="D214" s="2" t="s">
        <v>946</v>
      </c>
      <c r="E214" s="2" t="s">
        <v>688</v>
      </c>
      <c r="F214" s="2" t="s">
        <v>116</v>
      </c>
      <c r="G214" s="2">
        <v>2</v>
      </c>
      <c r="H214" s="2">
        <v>1956.39</v>
      </c>
      <c r="I214" s="2">
        <v>0</v>
      </c>
      <c r="J214" s="2">
        <v>0</v>
      </c>
      <c r="K214" s="2">
        <v>12</v>
      </c>
      <c r="L214" s="2">
        <v>469.53</v>
      </c>
      <c r="M214" s="2">
        <v>4382.3100000000004</v>
      </c>
      <c r="N214" s="2">
        <v>2861.14</v>
      </c>
      <c r="O214" s="2">
        <f t="shared" si="8"/>
        <v>1051.6400000000006</v>
      </c>
      <c r="P214" s="2" t="s">
        <v>28</v>
      </c>
      <c r="Q214" s="2" t="str">
        <f t="shared" si="7"/>
        <v>Credit Card</v>
      </c>
      <c r="R214" s="2" t="s">
        <v>20</v>
      </c>
      <c r="S214" s="2" t="s">
        <v>56</v>
      </c>
      <c r="T214" s="2" t="s">
        <v>947</v>
      </c>
      <c r="U214" s="2" t="s">
        <v>59</v>
      </c>
      <c r="V214" t="str">
        <f>TEXT(tblSales[[#This Row],[Invoice Date]],"mmm")</f>
        <v>Apr</v>
      </c>
      <c r="W214">
        <f>MONTH(tblSales[[#This Row],[Invoice Date]])</f>
        <v>4</v>
      </c>
      <c r="X214">
        <f>YEAR(tblSales[[#This Row],[Invoice Date]])</f>
        <v>2024</v>
      </c>
      <c r="Y214" t="str">
        <f>TEXT(tblSales[[#This Row],[Invoice Date]],"mmm-yyyy")</f>
        <v>Apr-2024</v>
      </c>
      <c r="Z214" t="str">
        <f>_xlfn.XLOOKUP(tblSales[[#This Row],[Product_ID]],Products!$A:$A,Products!$C:$C,"Women Dresses")</f>
        <v>Men Ethnic</v>
      </c>
      <c r="AA214" t="str">
        <f>_xlfn.XLOOKUP(tblSales[[#This Row],[Product_ID]],Products!$A:$A,Products!$D:$D,"Unknown")</f>
        <v>Nehru Jacket</v>
      </c>
      <c r="AB214" t="str">
        <f>_xlfn.XLOOKUP(tblSales[[#This Row],[Product_ID]],Products!$A:$A,Products!$E:$E,"Unknown")</f>
        <v>Liberty</v>
      </c>
      <c r="AC214" t="str">
        <f>_xlfn.XLOOKUP(tblSales[[#This Row],[Store_ID]],Stores!$A:$A,Stores!$B:$B,"Unknown")</f>
        <v>TrendMart Nellore Mall Kiosk</v>
      </c>
      <c r="AD214" t="str">
        <f>_xlfn.XLOOKUP(tblSales[[#This Row],[Store_ID]],Stores!$A:$A,Stores!$E:$E,"Unknown")</f>
        <v>South Zone 3</v>
      </c>
      <c r="AE214" t="str">
        <f>_xlfn.XLOOKUP(tblSales[[#This Row],[Customer_ID]],Customers!$A:$A,Customers!$B:$B,"Unknown")</f>
        <v>Revathi Sharma</v>
      </c>
      <c r="AF214" t="str">
        <f>_xlfn.XLOOKUP(tblSales[[#This Row],[Customer_ID]],Customers!$A:$A,Customers!$J:$J,"Unknown")</f>
        <v>Silver</v>
      </c>
      <c r="AG214" t="str">
        <f>_xlfn.XLOOKUP(tblSales[[#This Row],[Employee_ID]],Employees!$A:$A,Employees!$B:$B,"Unknown")</f>
        <v>Padma Gounder</v>
      </c>
      <c r="AH214">
        <f>IF(MONTH(tblSales[[#This Row],[Invoice Date]])&gt;=4,MONTH(tblSales[[#This Row],[Invoice Date]]),MONTH(tblSales[[#This Row],[Invoice Date]])+12)</f>
        <v>4</v>
      </c>
      <c r="AI214" s="8">
        <f>DATE(YEAR(tblSales[[#This Row],[Invoice Date]]),MONTH(tblSales[[#This Row],[Invoice Date]]),1)</f>
        <v>45383</v>
      </c>
      <c r="AJ214" t="str">
        <f>_xlfn.XLOOKUP(tblSales[[#This Row],[Product_ID]],Products!$A:$A,Products!$B:$B,"Unknown")</f>
        <v>Liberty Nehru Jacket Sky Blue</v>
      </c>
      <c r="AK214" s="9">
        <f>IFERROR(tblSales[[#This Row],[Profit]]/tblSales[[#This Row],[Sales Amount]],0)</f>
        <v>0.23997389504622002</v>
      </c>
      <c r="AL214" t="str">
        <f>IF(tblSales[[#This Row],[Discount %]]&lt;=5,"0-5%",
IF(tblSales[[#This Row],[Discount %]]&lt;=10,"5-10%",
IF(tblSales[[#This Row],[Discount %]]&lt;=15,"10-15%",
IF(tblSales[[#This Row],[Discount %]]&lt;=20,"15-20%","20%+"))))</f>
        <v>0-5%</v>
      </c>
    </row>
    <row r="215" spans="1:38">
      <c r="A215" s="2" t="s">
        <v>948</v>
      </c>
      <c r="B215" s="11">
        <v>45570</v>
      </c>
      <c r="C215" s="2" t="s">
        <v>907</v>
      </c>
      <c r="D215" s="2" t="s">
        <v>313</v>
      </c>
      <c r="E215" s="2" t="s">
        <v>949</v>
      </c>
      <c r="F215" s="2" t="s">
        <v>233</v>
      </c>
      <c r="G215" s="2">
        <v>4</v>
      </c>
      <c r="H215" s="2">
        <v>676.04</v>
      </c>
      <c r="I215" s="2">
        <v>15</v>
      </c>
      <c r="J215" s="2">
        <v>405.62</v>
      </c>
      <c r="K215" s="2">
        <v>5</v>
      </c>
      <c r="L215" s="2">
        <v>114.93</v>
      </c>
      <c r="M215" s="2">
        <v>2413.4699999999998</v>
      </c>
      <c r="N215" s="2">
        <v>1653.56</v>
      </c>
      <c r="O215" s="2">
        <f t="shared" si="8"/>
        <v>644.97999999999979</v>
      </c>
      <c r="P215" s="2" t="s">
        <v>27</v>
      </c>
      <c r="Q215" s="2" t="str">
        <f t="shared" si="7"/>
        <v>Cash</v>
      </c>
      <c r="R215" s="2" t="s">
        <v>20</v>
      </c>
      <c r="S215" s="2" t="s">
        <v>56</v>
      </c>
      <c r="T215" s="2" t="s">
        <v>922</v>
      </c>
      <c r="U215" s="2" t="s">
        <v>60</v>
      </c>
      <c r="V215" t="str">
        <f>TEXT(tblSales[[#This Row],[Invoice Date]],"mmm")</f>
        <v>Oct</v>
      </c>
      <c r="W215">
        <f>MONTH(tblSales[[#This Row],[Invoice Date]])</f>
        <v>10</v>
      </c>
      <c r="X215">
        <f>YEAR(tblSales[[#This Row],[Invoice Date]])</f>
        <v>2024</v>
      </c>
      <c r="Y215" t="str">
        <f>TEXT(tblSales[[#This Row],[Invoice Date]],"mmm-yyyy")</f>
        <v>Oct-2024</v>
      </c>
      <c r="Z215" t="str">
        <f>_xlfn.XLOOKUP(tblSales[[#This Row],[Product_ID]],Products!$A:$A,Products!$C:$C,"Women Dresses")</f>
        <v>Kids Wear</v>
      </c>
      <c r="AA215" t="str">
        <f>_xlfn.XLOOKUP(tblSales[[#This Row],[Product_ID]],Products!$A:$A,Products!$D:$D,"Unknown")</f>
        <v>Kids T-Shirt</v>
      </c>
      <c r="AB215" t="str">
        <f>_xlfn.XLOOKUP(tblSales[[#This Row],[Product_ID]],Products!$A:$A,Products!$E:$E,"Unknown")</f>
        <v>Jack &amp; Jones</v>
      </c>
      <c r="AC215" t="str">
        <f>_xlfn.XLOOKUP(tblSales[[#This Row],[Store_ID]],Stores!$A:$A,Stores!$B:$B,"Unknown")</f>
        <v>TrendMart Tumakuru Standard</v>
      </c>
      <c r="AD215" t="str">
        <f>_xlfn.XLOOKUP(tblSales[[#This Row],[Store_ID]],Stores!$A:$A,Stores!$E:$E,"Unknown")</f>
        <v>South Zone 2</v>
      </c>
      <c r="AE215" t="str">
        <f>_xlfn.XLOOKUP(tblSales[[#This Row],[Customer_ID]],Customers!$A:$A,Customers!$B:$B,"Unknown")</f>
        <v>Elango Subramaniam</v>
      </c>
      <c r="AF215" t="str">
        <f>_xlfn.XLOOKUP(tblSales[[#This Row],[Customer_ID]],Customers!$A:$A,Customers!$J:$J,"Unknown")</f>
        <v>Regular</v>
      </c>
      <c r="AG215" t="str">
        <f>_xlfn.XLOOKUP(tblSales[[#This Row],[Employee_ID]],Employees!$A:$A,Employees!$B:$B,"Unknown")</f>
        <v>Malathi Varma</v>
      </c>
      <c r="AH215">
        <f>IF(MONTH(tblSales[[#This Row],[Invoice Date]])&gt;=4,MONTH(tblSales[[#This Row],[Invoice Date]]),MONTH(tblSales[[#This Row],[Invoice Date]])+12)</f>
        <v>10</v>
      </c>
      <c r="AI215" s="8">
        <f>DATE(YEAR(tblSales[[#This Row],[Invoice Date]]),MONTH(tblSales[[#This Row],[Invoice Date]]),1)</f>
        <v>45566</v>
      </c>
      <c r="AJ215" t="str">
        <f>_xlfn.XLOOKUP(tblSales[[#This Row],[Product_ID]],Products!$A:$A,Products!$B:$B,"Unknown")</f>
        <v>Sonata Girls Frock Cream</v>
      </c>
      <c r="AK215" s="9">
        <f>IFERROR(tblSales[[#This Row],[Profit]]/tblSales[[#This Row],[Sales Amount]],0)</f>
        <v>0.26724177222008139</v>
      </c>
      <c r="AL215" t="str">
        <f>IF(tblSales[[#This Row],[Discount %]]&lt;=5,"0-5%",
IF(tblSales[[#This Row],[Discount %]]&lt;=10,"5-10%",
IF(tblSales[[#This Row],[Discount %]]&lt;=15,"10-15%",
IF(tblSales[[#This Row],[Discount %]]&lt;=20,"15-20%","20%+"))))</f>
        <v>10-15%</v>
      </c>
    </row>
    <row r="216" spans="1:38">
      <c r="A216" s="2" t="s">
        <v>950</v>
      </c>
      <c r="B216" s="11">
        <v>45558</v>
      </c>
      <c r="C216" s="2" t="s">
        <v>951</v>
      </c>
      <c r="D216" s="2" t="s">
        <v>527</v>
      </c>
      <c r="E216" s="2" t="s">
        <v>952</v>
      </c>
      <c r="F216" s="2" t="s">
        <v>104</v>
      </c>
      <c r="G216" s="2">
        <v>4</v>
      </c>
      <c r="H216" s="2">
        <v>865.86</v>
      </c>
      <c r="I216" s="2">
        <v>20</v>
      </c>
      <c r="J216" s="2">
        <v>692.69</v>
      </c>
      <c r="K216" s="2">
        <v>5</v>
      </c>
      <c r="L216" s="2">
        <v>138.54</v>
      </c>
      <c r="M216" s="2">
        <v>2909.29</v>
      </c>
      <c r="N216" s="2">
        <v>2518.88</v>
      </c>
      <c r="O216" s="2">
        <f t="shared" si="8"/>
        <v>251.86999999999986</v>
      </c>
      <c r="P216" s="2" t="s">
        <v>29</v>
      </c>
      <c r="Q216" s="2" t="str">
        <f t="shared" si="7"/>
        <v>Debit Card</v>
      </c>
      <c r="R216" s="2" t="s">
        <v>20</v>
      </c>
      <c r="S216" s="2" t="s">
        <v>56</v>
      </c>
      <c r="T216" s="2" t="s">
        <v>953</v>
      </c>
      <c r="U216" s="2" t="s">
        <v>59</v>
      </c>
      <c r="V216" t="str">
        <f>TEXT(tblSales[[#This Row],[Invoice Date]],"mmm")</f>
        <v>Sep</v>
      </c>
      <c r="W216">
        <f>MONTH(tblSales[[#This Row],[Invoice Date]])</f>
        <v>9</v>
      </c>
      <c r="X216">
        <f>YEAR(tblSales[[#This Row],[Invoice Date]])</f>
        <v>2024</v>
      </c>
      <c r="Y216" t="str">
        <f>TEXT(tblSales[[#This Row],[Invoice Date]],"mmm-yyyy")</f>
        <v>Sep-2024</v>
      </c>
      <c r="Z216" t="str">
        <f>_xlfn.XLOOKUP(tblSales[[#This Row],[Product_ID]],Products!$A:$A,Products!$C:$C,"Women Dresses")</f>
        <v>Women Tops</v>
      </c>
      <c r="AA216" t="str">
        <f>_xlfn.XLOOKUP(tblSales[[#This Row],[Product_ID]],Products!$A:$A,Products!$D:$D,"Unknown")</f>
        <v>Crop Top</v>
      </c>
      <c r="AB216" t="str">
        <f>_xlfn.XLOOKUP(tblSales[[#This Row],[Product_ID]],Products!$A:$A,Products!$E:$E,"Unknown")</f>
        <v>Ramraj Cotton</v>
      </c>
      <c r="AC216" t="str">
        <f>_xlfn.XLOOKUP(tblSales[[#This Row],[Store_ID]],Stores!$A:$A,Stores!$B:$B,"Unknown")</f>
        <v>TrendMart Coimbatore Mall Kiosk</v>
      </c>
      <c r="AD216" t="str">
        <f>_xlfn.XLOOKUP(tblSales[[#This Row],[Store_ID]],Stores!$A:$A,Stores!$E:$E,"Unknown")</f>
        <v>South Zone 1</v>
      </c>
      <c r="AE216" t="str">
        <f>_xlfn.XLOOKUP(tblSales[[#This Row],[Customer_ID]],Customers!$A:$A,Customers!$B:$B,"Unknown")</f>
        <v>Padma Pillai</v>
      </c>
      <c r="AF216" t="str">
        <f>_xlfn.XLOOKUP(tblSales[[#This Row],[Customer_ID]],Customers!$A:$A,Customers!$J:$J,"Unknown")</f>
        <v>Silver</v>
      </c>
      <c r="AG216" t="str">
        <f>_xlfn.XLOOKUP(tblSales[[#This Row],[Employee_ID]],Employees!$A:$A,Employees!$B:$B,"Unknown")</f>
        <v>Meena Krishnan</v>
      </c>
      <c r="AH216">
        <f>IF(MONTH(tblSales[[#This Row],[Invoice Date]])&gt;=4,MONTH(tblSales[[#This Row],[Invoice Date]]),MONTH(tblSales[[#This Row],[Invoice Date]])+12)</f>
        <v>9</v>
      </c>
      <c r="AI216" s="8">
        <f>DATE(YEAR(tblSales[[#This Row],[Invoice Date]]),MONTH(tblSales[[#This Row],[Invoice Date]]),1)</f>
        <v>45536</v>
      </c>
      <c r="AJ216" t="str">
        <f>_xlfn.XLOOKUP(tblSales[[#This Row],[Product_ID]],Products!$A:$A,Products!$B:$B,"Unknown")</f>
        <v>Ramraj Cotton Crop Top Pink</v>
      </c>
      <c r="AK216" s="9">
        <f>IFERROR(tblSales[[#This Row],[Profit]]/tblSales[[#This Row],[Sales Amount]],0)</f>
        <v>8.6574387565350949E-2</v>
      </c>
      <c r="AL216" t="str">
        <f>IF(tblSales[[#This Row],[Discount %]]&lt;=5,"0-5%",
IF(tblSales[[#This Row],[Discount %]]&lt;=10,"5-10%",
IF(tblSales[[#This Row],[Discount %]]&lt;=15,"10-15%",
IF(tblSales[[#This Row],[Discount %]]&lt;=20,"15-20%","20%+"))))</f>
        <v>15-20%</v>
      </c>
    </row>
    <row r="217" spans="1:38">
      <c r="A217" s="2" t="s">
        <v>954</v>
      </c>
      <c r="B217" s="11">
        <v>45507</v>
      </c>
      <c r="C217" s="2" t="s">
        <v>586</v>
      </c>
      <c r="D217" s="2" t="s">
        <v>876</v>
      </c>
      <c r="E217" s="2" t="s">
        <v>532</v>
      </c>
      <c r="F217" s="2" t="s">
        <v>151</v>
      </c>
      <c r="G217" s="2">
        <v>1</v>
      </c>
      <c r="H217" s="2">
        <v>1209.8699999999999</v>
      </c>
      <c r="I217" s="2">
        <v>30</v>
      </c>
      <c r="J217" s="2">
        <v>362.96</v>
      </c>
      <c r="K217" s="2">
        <v>12</v>
      </c>
      <c r="L217" s="2">
        <v>101.63</v>
      </c>
      <c r="M217" s="2">
        <v>948.54</v>
      </c>
      <c r="N217" s="2">
        <v>810.62</v>
      </c>
      <c r="O217" s="2">
        <f t="shared" si="8"/>
        <v>36.289999999999964</v>
      </c>
      <c r="P217" s="2" t="s">
        <v>29</v>
      </c>
      <c r="Q217" s="2" t="str">
        <f t="shared" si="7"/>
        <v>Debit Card</v>
      </c>
      <c r="R217" s="2" t="s">
        <v>20</v>
      </c>
      <c r="S217" s="2" t="s">
        <v>56</v>
      </c>
      <c r="T217" s="2" t="s">
        <v>428</v>
      </c>
      <c r="U217" s="2" t="s">
        <v>60</v>
      </c>
      <c r="V217" t="str">
        <f>TEXT(tblSales[[#This Row],[Invoice Date]],"mmm")</f>
        <v>Aug</v>
      </c>
      <c r="W217">
        <f>MONTH(tblSales[[#This Row],[Invoice Date]])</f>
        <v>8</v>
      </c>
      <c r="X217">
        <f>YEAR(tblSales[[#This Row],[Invoice Date]])</f>
        <v>2024</v>
      </c>
      <c r="Y217" t="str">
        <f>TEXT(tblSales[[#This Row],[Invoice Date]],"mmm-yyyy")</f>
        <v>Aug-2024</v>
      </c>
      <c r="Z217" t="str">
        <f>_xlfn.XLOOKUP(tblSales[[#This Row],[Product_ID]],Products!$A:$A,Products!$C:$C,"Women Dresses")</f>
        <v>Women Dresses</v>
      </c>
      <c r="AA217" t="str">
        <f>_xlfn.XLOOKUP(tblSales[[#This Row],[Product_ID]],Products!$A:$A,Products!$D:$D,"Unknown")</f>
        <v>Shirt Dress</v>
      </c>
      <c r="AB217" t="str">
        <f>_xlfn.XLOOKUP(tblSales[[#This Row],[Product_ID]],Products!$A:$A,Products!$E:$E,"Unknown")</f>
        <v>Fabindia</v>
      </c>
      <c r="AC217" t="str">
        <f>_xlfn.XLOOKUP(tblSales[[#This Row],[Store_ID]],Stores!$A:$A,Stores!$B:$B,"Unknown")</f>
        <v>TrendMart Nizamabad Standard</v>
      </c>
      <c r="AD217" t="str">
        <f>_xlfn.XLOOKUP(tblSales[[#This Row],[Store_ID]],Stores!$A:$A,Stores!$E:$E,"Unknown")</f>
        <v>South Zone 2</v>
      </c>
      <c r="AE217" t="str">
        <f>_xlfn.XLOOKUP(tblSales[[#This Row],[Customer_ID]],Customers!$A:$A,Customers!$B:$B,"Unknown")</f>
        <v>Ramesh Venkatesan</v>
      </c>
      <c r="AF217" t="str">
        <f>_xlfn.XLOOKUP(tblSales[[#This Row],[Customer_ID]],Customers!$A:$A,Customers!$J:$J,"Unknown")</f>
        <v>Regular</v>
      </c>
      <c r="AG217" t="str">
        <f>_xlfn.XLOOKUP(tblSales[[#This Row],[Employee_ID]],Employees!$A:$A,Employees!$B:$B,"Unknown")</f>
        <v>Preethi Singh</v>
      </c>
      <c r="AH217">
        <f>IF(MONTH(tblSales[[#This Row],[Invoice Date]])&gt;=4,MONTH(tblSales[[#This Row],[Invoice Date]]),MONTH(tblSales[[#This Row],[Invoice Date]])+12)</f>
        <v>8</v>
      </c>
      <c r="AI217" s="8">
        <f>DATE(YEAR(tblSales[[#This Row],[Invoice Date]]),MONTH(tblSales[[#This Row],[Invoice Date]]),1)</f>
        <v>45505</v>
      </c>
      <c r="AJ217" t="str">
        <f>_xlfn.XLOOKUP(tblSales[[#This Row],[Product_ID]],Products!$A:$A,Products!$B:$B,"Unknown")</f>
        <v>Fabindia Shirt Dress Navy Blue</v>
      </c>
      <c r="AK217" s="9">
        <f>IFERROR(tblSales[[#This Row],[Profit]]/tblSales[[#This Row],[Sales Amount]],0)</f>
        <v>3.8258797731250092E-2</v>
      </c>
      <c r="AL217" t="str">
        <f>IF(tblSales[[#This Row],[Discount %]]&lt;=5,"0-5%",
IF(tblSales[[#This Row],[Discount %]]&lt;=10,"5-10%",
IF(tblSales[[#This Row],[Discount %]]&lt;=15,"10-15%",
IF(tblSales[[#This Row],[Discount %]]&lt;=20,"15-20%","20%+"))))</f>
        <v>20%+</v>
      </c>
    </row>
    <row r="218" spans="1:38">
      <c r="A218" s="2" t="s">
        <v>955</v>
      </c>
      <c r="B218" s="11">
        <v>45548</v>
      </c>
      <c r="C218" s="2" t="s">
        <v>956</v>
      </c>
      <c r="D218" s="2" t="s">
        <v>424</v>
      </c>
      <c r="E218" s="2" t="s">
        <v>394</v>
      </c>
      <c r="F218" s="2" t="s">
        <v>233</v>
      </c>
      <c r="G218" s="2">
        <v>2</v>
      </c>
      <c r="H218" s="2">
        <v>910.48</v>
      </c>
      <c r="I218" s="2">
        <v>0</v>
      </c>
      <c r="J218" s="2">
        <v>0</v>
      </c>
      <c r="K218" s="2">
        <v>5</v>
      </c>
      <c r="L218" s="2">
        <v>91.05</v>
      </c>
      <c r="M218" s="2">
        <v>1912.01</v>
      </c>
      <c r="N218" s="2">
        <v>1396.16</v>
      </c>
      <c r="O218" s="2">
        <f t="shared" si="8"/>
        <v>424.7999999999999</v>
      </c>
      <c r="P218" s="2" t="s">
        <v>28</v>
      </c>
      <c r="Q218" s="2" t="str">
        <f t="shared" si="7"/>
        <v>Credit Card</v>
      </c>
      <c r="R218" s="2" t="s">
        <v>20</v>
      </c>
      <c r="S218" s="2" t="s">
        <v>56</v>
      </c>
      <c r="T218" s="2" t="s">
        <v>834</v>
      </c>
      <c r="U218" s="2" t="s">
        <v>59</v>
      </c>
      <c r="V218" t="str">
        <f>TEXT(tblSales[[#This Row],[Invoice Date]],"mmm")</f>
        <v>Sep</v>
      </c>
      <c r="W218">
        <f>MONTH(tblSales[[#This Row],[Invoice Date]])</f>
        <v>9</v>
      </c>
      <c r="X218">
        <f>YEAR(tblSales[[#This Row],[Invoice Date]])</f>
        <v>2024</v>
      </c>
      <c r="Y218" t="str">
        <f>TEXT(tblSales[[#This Row],[Invoice Date]],"mmm-yyyy")</f>
        <v>Sep-2024</v>
      </c>
      <c r="Z218" t="str">
        <f>_xlfn.XLOOKUP(tblSales[[#This Row],[Product_ID]],Products!$A:$A,Products!$C:$C,"Women Dresses")</f>
        <v>Women Dresses</v>
      </c>
      <c r="AA218" t="str">
        <f>_xlfn.XLOOKUP(tblSales[[#This Row],[Product_ID]],Products!$A:$A,Products!$D:$D,"Unknown")</f>
        <v>Maxi Dress</v>
      </c>
      <c r="AB218" t="str">
        <f>_xlfn.XLOOKUP(tblSales[[#This Row],[Product_ID]],Products!$A:$A,Products!$E:$E,"Unknown")</f>
        <v>Jack &amp; Jones</v>
      </c>
      <c r="AC218" t="str">
        <f>_xlfn.XLOOKUP(tblSales[[#This Row],[Store_ID]],Stores!$A:$A,Stores!$B:$B,"Unknown")</f>
        <v>TrendMart Thoothukudi High Street</v>
      </c>
      <c r="AD218" t="str">
        <f>_xlfn.XLOOKUP(tblSales[[#This Row],[Store_ID]],Stores!$A:$A,Stores!$E:$E,"Unknown")</f>
        <v>South Zone 1</v>
      </c>
      <c r="AE218" t="str">
        <f>_xlfn.XLOOKUP(tblSales[[#This Row],[Customer_ID]],Customers!$A:$A,Customers!$B:$B,"Unknown")</f>
        <v>Preethi Naicker</v>
      </c>
      <c r="AF218" t="str">
        <f>_xlfn.XLOOKUP(tblSales[[#This Row],[Customer_ID]],Customers!$A:$A,Customers!$J:$J,"Unknown")</f>
        <v>Regular</v>
      </c>
      <c r="AG218" t="str">
        <f>_xlfn.XLOOKUP(tblSales[[#This Row],[Employee_ID]],Employees!$A:$A,Employees!$B:$B,"Unknown")</f>
        <v>Malathi Varma</v>
      </c>
      <c r="AH218">
        <f>IF(MONTH(tblSales[[#This Row],[Invoice Date]])&gt;=4,MONTH(tblSales[[#This Row],[Invoice Date]]),MONTH(tblSales[[#This Row],[Invoice Date]])+12)</f>
        <v>9</v>
      </c>
      <c r="AI218" s="8">
        <f>DATE(YEAR(tblSales[[#This Row],[Invoice Date]]),MONTH(tblSales[[#This Row],[Invoice Date]]),1)</f>
        <v>45536</v>
      </c>
      <c r="AJ218" t="str">
        <f>_xlfn.XLOOKUP(tblSales[[#This Row],[Product_ID]],Products!$A:$A,Products!$B:$B,"Unknown")</f>
        <v>Jack &amp; Jones Maxi Dress Maroon</v>
      </c>
      <c r="AK218" s="9">
        <f>IFERROR(tblSales[[#This Row],[Profit]]/tblSales[[#This Row],[Sales Amount]],0)</f>
        <v>0.22217457021668291</v>
      </c>
      <c r="AL218" t="str">
        <f>IF(tblSales[[#This Row],[Discount %]]&lt;=5,"0-5%",
IF(tblSales[[#This Row],[Discount %]]&lt;=10,"5-10%",
IF(tblSales[[#This Row],[Discount %]]&lt;=15,"10-15%",
IF(tblSales[[#This Row],[Discount %]]&lt;=20,"15-20%","20%+"))))</f>
        <v>0-5%</v>
      </c>
    </row>
    <row r="219" spans="1:38">
      <c r="A219" s="2" t="s">
        <v>957</v>
      </c>
      <c r="B219" s="11">
        <v>45570</v>
      </c>
      <c r="C219" s="2" t="s">
        <v>958</v>
      </c>
      <c r="D219" s="2" t="s">
        <v>806</v>
      </c>
      <c r="E219" s="2" t="s">
        <v>215</v>
      </c>
      <c r="F219" s="2" t="s">
        <v>233</v>
      </c>
      <c r="G219" s="2">
        <v>1</v>
      </c>
      <c r="H219" s="2">
        <v>717.93</v>
      </c>
      <c r="I219" s="2">
        <v>10</v>
      </c>
      <c r="J219" s="2">
        <v>71.790000000000006</v>
      </c>
      <c r="K219" s="2">
        <v>5</v>
      </c>
      <c r="L219" s="2">
        <v>32.31</v>
      </c>
      <c r="M219" s="2">
        <v>678.45</v>
      </c>
      <c r="N219" s="2">
        <v>525.45000000000005</v>
      </c>
      <c r="O219" s="2">
        <f t="shared" si="8"/>
        <v>120.69</v>
      </c>
      <c r="P219" s="2" t="s">
        <v>32</v>
      </c>
      <c r="Q219" s="2" t="str">
        <f t="shared" si="7"/>
        <v>UPI</v>
      </c>
      <c r="R219" s="2" t="s">
        <v>20</v>
      </c>
      <c r="S219" s="2" t="s">
        <v>56</v>
      </c>
      <c r="T219" s="2" t="s">
        <v>297</v>
      </c>
      <c r="U219" s="2" t="s">
        <v>60</v>
      </c>
      <c r="V219" t="str">
        <f>TEXT(tblSales[[#This Row],[Invoice Date]],"mmm")</f>
        <v>Oct</v>
      </c>
      <c r="W219">
        <f>MONTH(tblSales[[#This Row],[Invoice Date]])</f>
        <v>10</v>
      </c>
      <c r="X219">
        <f>YEAR(tblSales[[#This Row],[Invoice Date]])</f>
        <v>2024</v>
      </c>
      <c r="Y219" t="str">
        <f>TEXT(tblSales[[#This Row],[Invoice Date]],"mmm-yyyy")</f>
        <v>Oct-2024</v>
      </c>
      <c r="Z219" t="str">
        <f>_xlfn.XLOOKUP(tblSales[[#This Row],[Product_ID]],Products!$A:$A,Products!$C:$C,"Women Dresses")</f>
        <v>Kids Wear</v>
      </c>
      <c r="AA219" t="str">
        <f>_xlfn.XLOOKUP(tblSales[[#This Row],[Product_ID]],Products!$A:$A,Products!$D:$D,"Unknown")</f>
        <v>Girls Frock</v>
      </c>
      <c r="AB219" t="str">
        <f>_xlfn.XLOOKUP(tblSales[[#This Row],[Product_ID]],Products!$A:$A,Products!$E:$E,"Unknown")</f>
        <v>Sonata</v>
      </c>
      <c r="AC219" t="str">
        <f>_xlfn.XLOOKUP(tblSales[[#This Row],[Store_ID]],Stores!$A:$A,Stores!$B:$B,"Unknown")</f>
        <v>TrendMart Mangaluru Standard</v>
      </c>
      <c r="AD219" t="str">
        <f>_xlfn.XLOOKUP(tblSales[[#This Row],[Store_ID]],Stores!$A:$A,Stores!$E:$E,"Unknown")</f>
        <v>South Zone 2</v>
      </c>
      <c r="AE219" t="str">
        <f>_xlfn.XLOOKUP(tblSales[[#This Row],[Customer_ID]],Customers!$A:$A,Customers!$B:$B,"Unknown")</f>
        <v>Bhavani Sundaram</v>
      </c>
      <c r="AF219" t="str">
        <f>_xlfn.XLOOKUP(tblSales[[#This Row],[Customer_ID]],Customers!$A:$A,Customers!$J:$J,"Unknown")</f>
        <v>Regular</v>
      </c>
      <c r="AG219" t="str">
        <f>_xlfn.XLOOKUP(tblSales[[#This Row],[Employee_ID]],Employees!$A:$A,Employees!$B:$B,"Unknown")</f>
        <v>Malathi Varma</v>
      </c>
      <c r="AH219">
        <f>IF(MONTH(tblSales[[#This Row],[Invoice Date]])&gt;=4,MONTH(tblSales[[#This Row],[Invoice Date]]),MONTH(tblSales[[#This Row],[Invoice Date]])+12)</f>
        <v>10</v>
      </c>
      <c r="AI219" s="8">
        <f>DATE(YEAR(tblSales[[#This Row],[Invoice Date]]),MONTH(tblSales[[#This Row],[Invoice Date]]),1)</f>
        <v>45566</v>
      </c>
      <c r="AJ219" t="str">
        <f>_xlfn.XLOOKUP(tblSales[[#This Row],[Product_ID]],Products!$A:$A,Products!$B:$B,"Unknown")</f>
        <v>Sonata Girls Frock Cream</v>
      </c>
      <c r="AK219" s="9">
        <f>IFERROR(tblSales[[#This Row],[Profit]]/tblSales[[#This Row],[Sales Amount]],0)</f>
        <v>0.1778907804554499</v>
      </c>
      <c r="AL219" t="str">
        <f>IF(tblSales[[#This Row],[Discount %]]&lt;=5,"0-5%",
IF(tblSales[[#This Row],[Discount %]]&lt;=10,"5-10%",
IF(tblSales[[#This Row],[Discount %]]&lt;=15,"10-15%",
IF(tblSales[[#This Row],[Discount %]]&lt;=20,"15-20%","20%+"))))</f>
        <v>5-10%</v>
      </c>
    </row>
    <row r="220" spans="1:38">
      <c r="A220" s="2" t="s">
        <v>959</v>
      </c>
      <c r="B220" s="11">
        <v>45385</v>
      </c>
      <c r="C220" s="2" t="s">
        <v>960</v>
      </c>
      <c r="D220" s="2" t="s">
        <v>160</v>
      </c>
      <c r="E220" s="2" t="s">
        <v>413</v>
      </c>
      <c r="F220" s="2" t="s">
        <v>110</v>
      </c>
      <c r="G220" s="2">
        <v>2</v>
      </c>
      <c r="H220" s="2">
        <v>5513.74</v>
      </c>
      <c r="I220" s="2">
        <v>10</v>
      </c>
      <c r="J220" s="2">
        <v>1102.75</v>
      </c>
      <c r="K220" s="2">
        <v>12</v>
      </c>
      <c r="L220" s="2">
        <v>1190.97</v>
      </c>
      <c r="M220" s="2">
        <v>11115.7</v>
      </c>
      <c r="N220" s="2">
        <v>7941.72</v>
      </c>
      <c r="O220" s="2">
        <f t="shared" si="8"/>
        <v>1983.0100000000004</v>
      </c>
      <c r="P220" s="2" t="s">
        <v>31</v>
      </c>
      <c r="Q220" s="2" t="str">
        <f t="shared" si="7"/>
        <v>Net Banking</v>
      </c>
      <c r="R220" s="2" t="s">
        <v>20</v>
      </c>
      <c r="S220" s="2" t="s">
        <v>56</v>
      </c>
      <c r="T220" s="2" t="s">
        <v>961</v>
      </c>
      <c r="U220" s="2" t="s">
        <v>59</v>
      </c>
      <c r="V220" t="str">
        <f>TEXT(tblSales[[#This Row],[Invoice Date]],"mmm")</f>
        <v>Apr</v>
      </c>
      <c r="W220">
        <f>MONTH(tblSales[[#This Row],[Invoice Date]])</f>
        <v>4</v>
      </c>
      <c r="X220">
        <f>YEAR(tblSales[[#This Row],[Invoice Date]])</f>
        <v>2024</v>
      </c>
      <c r="Y220" t="str">
        <f>TEXT(tblSales[[#This Row],[Invoice Date]],"mmm-yyyy")</f>
        <v>Apr-2024</v>
      </c>
      <c r="Z220" t="str">
        <f>_xlfn.XLOOKUP(tblSales[[#This Row],[Product_ID]],Products!$A:$A,Products!$C:$C,"Women Dresses")</f>
        <v>Watches</v>
      </c>
      <c r="AA220" t="str">
        <f>_xlfn.XLOOKUP(tblSales[[#This Row],[Product_ID]],Products!$A:$A,Products!$D:$D,"Unknown")</f>
        <v>Analog Watch</v>
      </c>
      <c r="AB220" t="str">
        <f>_xlfn.XLOOKUP(tblSales[[#This Row],[Product_ID]],Products!$A:$A,Products!$E:$E,"Unknown")</f>
        <v>Global Desi</v>
      </c>
      <c r="AC220" t="str">
        <f>_xlfn.XLOOKUP(tblSales[[#This Row],[Store_ID]],Stores!$A:$A,Stores!$B:$B,"Unknown")</f>
        <v>TrendMart Thiruvananthapuram High Street</v>
      </c>
      <c r="AD220" t="str">
        <f>_xlfn.XLOOKUP(tblSales[[#This Row],[Store_ID]],Stores!$A:$A,Stores!$E:$E,"Unknown")</f>
        <v>South Zone 1</v>
      </c>
      <c r="AE220" t="str">
        <f>_xlfn.XLOOKUP(tblSales[[#This Row],[Customer_ID]],Customers!$A:$A,Customers!$B:$B,"Unknown")</f>
        <v>Jagan Balasubramaniam</v>
      </c>
      <c r="AF220" t="str">
        <f>_xlfn.XLOOKUP(tblSales[[#This Row],[Customer_ID]],Customers!$A:$A,Customers!$J:$J,"Unknown")</f>
        <v>Silver</v>
      </c>
      <c r="AG220" t="str">
        <f>_xlfn.XLOOKUP(tblSales[[#This Row],[Employee_ID]],Employees!$A:$A,Employees!$B:$B,"Unknown")</f>
        <v>Jyothi Prasad</v>
      </c>
      <c r="AH220">
        <f>IF(MONTH(tblSales[[#This Row],[Invoice Date]])&gt;=4,MONTH(tblSales[[#This Row],[Invoice Date]]),MONTH(tblSales[[#This Row],[Invoice Date]])+12)</f>
        <v>4</v>
      </c>
      <c r="AI220" s="8">
        <f>DATE(YEAR(tblSales[[#This Row],[Invoice Date]]),MONTH(tblSales[[#This Row],[Invoice Date]]),1)</f>
        <v>45383</v>
      </c>
      <c r="AJ220" t="str">
        <f>_xlfn.XLOOKUP(tblSales[[#This Row],[Product_ID]],Products!$A:$A,Products!$B:$B,"Unknown")</f>
        <v>Global Desi Analog Watch Cream</v>
      </c>
      <c r="AK220" s="9">
        <f>IFERROR(tblSales[[#This Row],[Profit]]/tblSales[[#This Row],[Sales Amount]],0)</f>
        <v>0.17839722194733579</v>
      </c>
      <c r="AL220" t="str">
        <f>IF(tblSales[[#This Row],[Discount %]]&lt;=5,"0-5%",
IF(tblSales[[#This Row],[Discount %]]&lt;=10,"5-10%",
IF(tblSales[[#This Row],[Discount %]]&lt;=15,"10-15%",
IF(tblSales[[#This Row],[Discount %]]&lt;=20,"15-20%","20%+"))))</f>
        <v>5-10%</v>
      </c>
    </row>
    <row r="221" spans="1:38">
      <c r="A221" s="2" t="s">
        <v>962</v>
      </c>
      <c r="B221" s="11">
        <v>45716</v>
      </c>
      <c r="C221" s="2" t="s">
        <v>963</v>
      </c>
      <c r="D221" s="2" t="s">
        <v>444</v>
      </c>
      <c r="E221" s="2" t="s">
        <v>771</v>
      </c>
      <c r="F221" s="2" t="s">
        <v>238</v>
      </c>
      <c r="G221" s="2">
        <v>1</v>
      </c>
      <c r="H221" s="2">
        <v>2950.31</v>
      </c>
      <c r="I221" s="2">
        <v>15</v>
      </c>
      <c r="J221" s="2">
        <v>442.55</v>
      </c>
      <c r="K221" s="2">
        <v>12</v>
      </c>
      <c r="L221" s="2">
        <v>300.93</v>
      </c>
      <c r="M221" s="2">
        <v>2808.69</v>
      </c>
      <c r="N221" s="2">
        <v>2151.34</v>
      </c>
      <c r="O221" s="2">
        <f t="shared" si="8"/>
        <v>356.4199999999999</v>
      </c>
      <c r="P221" s="2" t="s">
        <v>32</v>
      </c>
      <c r="Q221" s="2" t="str">
        <f t="shared" si="7"/>
        <v>UPI</v>
      </c>
      <c r="R221" s="2" t="s">
        <v>20</v>
      </c>
      <c r="S221" s="2" t="s">
        <v>57</v>
      </c>
      <c r="T221" s="2" t="s">
        <v>964</v>
      </c>
      <c r="U221" s="2" t="s">
        <v>59</v>
      </c>
      <c r="V221" t="str">
        <f>TEXT(tblSales[[#This Row],[Invoice Date]],"mmm")</f>
        <v>Feb</v>
      </c>
      <c r="W221">
        <f>MONTH(tblSales[[#This Row],[Invoice Date]])</f>
        <v>2</v>
      </c>
      <c r="X221">
        <f>YEAR(tblSales[[#This Row],[Invoice Date]])</f>
        <v>2025</v>
      </c>
      <c r="Y221" t="str">
        <f>TEXT(tblSales[[#This Row],[Invoice Date]],"mmm-yyyy")</f>
        <v>Feb-2025</v>
      </c>
      <c r="Z221" t="str">
        <f>_xlfn.XLOOKUP(tblSales[[#This Row],[Product_ID]],Products!$A:$A,Products!$C:$C,"Women Dresses")</f>
        <v>Handbags</v>
      </c>
      <c r="AA221" t="str">
        <f>_xlfn.XLOOKUP(tblSales[[#This Row],[Product_ID]],Products!$A:$A,Products!$D:$D,"Unknown")</f>
        <v>Sling Bag</v>
      </c>
      <c r="AB221" t="str">
        <f>_xlfn.XLOOKUP(tblSales[[#This Row],[Product_ID]],Products!$A:$A,Products!$E:$E,"Unknown")</f>
        <v>Libas</v>
      </c>
      <c r="AC221" t="str">
        <f>_xlfn.XLOOKUP(tblSales[[#This Row],[Store_ID]],Stores!$A:$A,Stores!$B:$B,"Unknown")</f>
        <v>TrendMart Thoothukudi Mall Kiosk</v>
      </c>
      <c r="AD221" t="str">
        <f>_xlfn.XLOOKUP(tblSales[[#This Row],[Store_ID]],Stores!$A:$A,Stores!$E:$E,"Unknown")</f>
        <v>South Zone 1</v>
      </c>
      <c r="AE221" t="str">
        <f>_xlfn.XLOOKUP(tblSales[[#This Row],[Customer_ID]],Customers!$A:$A,Customers!$B:$B,"Unknown")</f>
        <v>Kavya Balasubramaniam</v>
      </c>
      <c r="AF221" t="str">
        <f>_xlfn.XLOOKUP(tblSales[[#This Row],[Customer_ID]],Customers!$A:$A,Customers!$J:$J,"Unknown")</f>
        <v>Regular</v>
      </c>
      <c r="AG221" t="str">
        <f>_xlfn.XLOOKUP(tblSales[[#This Row],[Employee_ID]],Employees!$A:$A,Employees!$B:$B,"Unknown")</f>
        <v>Dhruv Mishra</v>
      </c>
      <c r="AH221">
        <f>IF(MONTH(tblSales[[#This Row],[Invoice Date]])&gt;=4,MONTH(tblSales[[#This Row],[Invoice Date]]),MONTH(tblSales[[#This Row],[Invoice Date]])+12)</f>
        <v>14</v>
      </c>
      <c r="AI221" s="8">
        <f>DATE(YEAR(tblSales[[#This Row],[Invoice Date]]),MONTH(tblSales[[#This Row],[Invoice Date]]),1)</f>
        <v>45689</v>
      </c>
      <c r="AJ221" t="str">
        <f>_xlfn.XLOOKUP(tblSales[[#This Row],[Product_ID]],Products!$A:$A,Products!$B:$B,"Unknown")</f>
        <v>Libas Sling Bag Green</v>
      </c>
      <c r="AK221" s="9">
        <f>IFERROR(tblSales[[#This Row],[Profit]]/tblSales[[#This Row],[Sales Amount]],0)</f>
        <v>0.12689901697944589</v>
      </c>
      <c r="AL221" t="str">
        <f>IF(tblSales[[#This Row],[Discount %]]&lt;=5,"0-5%",
IF(tblSales[[#This Row],[Discount %]]&lt;=10,"5-10%",
IF(tblSales[[#This Row],[Discount %]]&lt;=15,"10-15%",
IF(tblSales[[#This Row],[Discount %]]&lt;=20,"15-20%","20%+"))))</f>
        <v>10-15%</v>
      </c>
    </row>
    <row r="222" spans="1:38">
      <c r="A222" s="2" t="s">
        <v>965</v>
      </c>
      <c r="B222" s="11">
        <v>45586</v>
      </c>
      <c r="C222" s="2" t="s">
        <v>926</v>
      </c>
      <c r="D222" s="2" t="s">
        <v>966</v>
      </c>
      <c r="E222" s="2" t="s">
        <v>967</v>
      </c>
      <c r="F222" s="2" t="s">
        <v>523</v>
      </c>
      <c r="G222" s="2">
        <v>2</v>
      </c>
      <c r="H222" s="2">
        <v>5469.15</v>
      </c>
      <c r="I222" s="2">
        <v>10</v>
      </c>
      <c r="J222" s="2">
        <v>1093.83</v>
      </c>
      <c r="K222" s="2">
        <v>12</v>
      </c>
      <c r="L222" s="2">
        <v>1181.3399999999999</v>
      </c>
      <c r="M222" s="2">
        <v>11025.81</v>
      </c>
      <c r="N222" s="2">
        <v>7324.74</v>
      </c>
      <c r="O222" s="2">
        <f t="shared" si="8"/>
        <v>2519.7299999999996</v>
      </c>
      <c r="P222" s="2" t="s">
        <v>29</v>
      </c>
      <c r="Q222" s="2" t="str">
        <f t="shared" si="7"/>
        <v>Debit Card</v>
      </c>
      <c r="R222" s="2" t="s">
        <v>21</v>
      </c>
      <c r="S222" s="2" t="s">
        <v>56</v>
      </c>
      <c r="T222" s="2" t="s">
        <v>968</v>
      </c>
      <c r="U222" s="2" t="s">
        <v>59</v>
      </c>
      <c r="V222" t="str">
        <f>TEXT(tblSales[[#This Row],[Invoice Date]],"mmm")</f>
        <v>Oct</v>
      </c>
      <c r="W222">
        <f>MONTH(tblSales[[#This Row],[Invoice Date]])</f>
        <v>10</v>
      </c>
      <c r="X222">
        <f>YEAR(tblSales[[#This Row],[Invoice Date]])</f>
        <v>2024</v>
      </c>
      <c r="Y222" t="str">
        <f>TEXT(tblSales[[#This Row],[Invoice Date]],"mmm-yyyy")</f>
        <v>Oct-2024</v>
      </c>
      <c r="Z222" t="str">
        <f>_xlfn.XLOOKUP(tblSales[[#This Row],[Product_ID]],Products!$A:$A,Products!$C:$C,"Women Dresses")</f>
        <v>Watches</v>
      </c>
      <c r="AA222" t="str">
        <f>_xlfn.XLOOKUP(tblSales[[#This Row],[Product_ID]],Products!$A:$A,Products!$D:$D,"Unknown")</f>
        <v>Smart Watch</v>
      </c>
      <c r="AB222" t="str">
        <f>_xlfn.XLOOKUP(tblSales[[#This Row],[Product_ID]],Products!$A:$A,Products!$E:$E,"Unknown")</f>
        <v>Pantaloons</v>
      </c>
      <c r="AC222" t="str">
        <f>_xlfn.XLOOKUP(tblSales[[#This Row],[Store_ID]],Stores!$A:$A,Stores!$B:$B,"Unknown")</f>
        <v>TrendMart Mangaluru Standard</v>
      </c>
      <c r="AD222" t="str">
        <f>_xlfn.XLOOKUP(tblSales[[#This Row],[Store_ID]],Stores!$A:$A,Stores!$E:$E,"Unknown")</f>
        <v>South Zone 2</v>
      </c>
      <c r="AE222" t="str">
        <f>_xlfn.XLOOKUP(tblSales[[#This Row],[Customer_ID]],Customers!$A:$A,Customers!$B:$B,"Unknown")</f>
        <v>Hari Reddy</v>
      </c>
      <c r="AF222" t="str">
        <f>_xlfn.XLOOKUP(tblSales[[#This Row],[Customer_ID]],Customers!$A:$A,Customers!$J:$J,"Unknown")</f>
        <v>Gold</v>
      </c>
      <c r="AG222" t="str">
        <f>_xlfn.XLOOKUP(tblSales[[#This Row],[Employee_ID]],Employees!$A:$A,Employees!$B:$B,"Unknown")</f>
        <v>Vinod Hegde</v>
      </c>
      <c r="AH222">
        <f>IF(MONTH(tblSales[[#This Row],[Invoice Date]])&gt;=4,MONTH(tblSales[[#This Row],[Invoice Date]]),MONTH(tblSales[[#This Row],[Invoice Date]])+12)</f>
        <v>10</v>
      </c>
      <c r="AI222" s="8">
        <f>DATE(YEAR(tblSales[[#This Row],[Invoice Date]]),MONTH(tblSales[[#This Row],[Invoice Date]]),1)</f>
        <v>45566</v>
      </c>
      <c r="AJ222" t="str">
        <f>_xlfn.XLOOKUP(tblSales[[#This Row],[Product_ID]],Products!$A:$A,Products!$B:$B,"Unknown")</f>
        <v>Westside Straight Fit Charcoal</v>
      </c>
      <c r="AK222" s="9">
        <f>IFERROR(tblSales[[#This Row],[Profit]]/tblSales[[#This Row],[Sales Amount]],0)</f>
        <v>0.22853014880539385</v>
      </c>
      <c r="AL222" t="str">
        <f>IF(tblSales[[#This Row],[Discount %]]&lt;=5,"0-5%",
IF(tblSales[[#This Row],[Discount %]]&lt;=10,"5-10%",
IF(tblSales[[#This Row],[Discount %]]&lt;=15,"10-15%",
IF(tblSales[[#This Row],[Discount %]]&lt;=20,"15-20%","20%+"))))</f>
        <v>5-10%</v>
      </c>
    </row>
    <row r="223" spans="1:38">
      <c r="A223" s="2" t="s">
        <v>969</v>
      </c>
      <c r="B223" s="11">
        <v>45399</v>
      </c>
      <c r="C223" s="2" t="s">
        <v>279</v>
      </c>
      <c r="D223" s="2" t="s">
        <v>806</v>
      </c>
      <c r="E223" s="2" t="s">
        <v>139</v>
      </c>
      <c r="F223" s="2" t="s">
        <v>182</v>
      </c>
      <c r="G223" s="2">
        <v>2</v>
      </c>
      <c r="H223" s="2">
        <v>685.18</v>
      </c>
      <c r="I223" s="2">
        <v>15</v>
      </c>
      <c r="J223" s="2">
        <v>205.55</v>
      </c>
      <c r="K223" s="2">
        <v>5</v>
      </c>
      <c r="L223" s="2">
        <v>58.24</v>
      </c>
      <c r="M223" s="2">
        <v>1223.05</v>
      </c>
      <c r="N223" s="2">
        <v>1050.9000000000001</v>
      </c>
      <c r="O223" s="2">
        <f t="shared" si="8"/>
        <v>113.90999999999985</v>
      </c>
      <c r="P223" s="2" t="s">
        <v>32</v>
      </c>
      <c r="Q223" s="2" t="str">
        <f t="shared" si="7"/>
        <v>UPI</v>
      </c>
      <c r="R223" s="2" t="s">
        <v>21</v>
      </c>
      <c r="S223" s="2" t="s">
        <v>56</v>
      </c>
      <c r="T223" s="2" t="s">
        <v>970</v>
      </c>
      <c r="U223" s="2" t="s">
        <v>59</v>
      </c>
      <c r="V223" t="str">
        <f>TEXT(tblSales[[#This Row],[Invoice Date]],"mmm")</f>
        <v>Apr</v>
      </c>
      <c r="W223">
        <f>MONTH(tblSales[[#This Row],[Invoice Date]])</f>
        <v>4</v>
      </c>
      <c r="X223">
        <f>YEAR(tblSales[[#This Row],[Invoice Date]])</f>
        <v>2024</v>
      </c>
      <c r="Y223" t="str">
        <f>TEXT(tblSales[[#This Row],[Invoice Date]],"mmm-yyyy")</f>
        <v>Apr-2024</v>
      </c>
      <c r="Z223" t="str">
        <f>_xlfn.XLOOKUP(tblSales[[#This Row],[Product_ID]],Products!$A:$A,Products!$C:$C,"Women Dresses")</f>
        <v>Kids Wear</v>
      </c>
      <c r="AA223" t="str">
        <f>_xlfn.XLOOKUP(tblSales[[#This Row],[Product_ID]],Products!$A:$A,Products!$D:$D,"Unknown")</f>
        <v>Girls Frock</v>
      </c>
      <c r="AB223" t="str">
        <f>_xlfn.XLOOKUP(tblSales[[#This Row],[Product_ID]],Products!$A:$A,Products!$E:$E,"Unknown")</f>
        <v>Sonata</v>
      </c>
      <c r="AC223" t="str">
        <f>_xlfn.XLOOKUP(tblSales[[#This Row],[Store_ID]],Stores!$A:$A,Stores!$B:$B,"Unknown")</f>
        <v>TrendMart Kozhikode Standard</v>
      </c>
      <c r="AD223" t="str">
        <f>_xlfn.XLOOKUP(tblSales[[#This Row],[Store_ID]],Stores!$A:$A,Stores!$E:$E,"Unknown")</f>
        <v>South Zone 1</v>
      </c>
      <c r="AE223" t="str">
        <f>_xlfn.XLOOKUP(tblSales[[#This Row],[Customer_ID]],Customers!$A:$A,Customers!$B:$B,"Unknown")</f>
        <v>Charulatha Ramachandran</v>
      </c>
      <c r="AF223" t="str">
        <f>_xlfn.XLOOKUP(tblSales[[#This Row],[Customer_ID]],Customers!$A:$A,Customers!$J:$J,"Unknown")</f>
        <v>Platinum</v>
      </c>
      <c r="AG223" t="str">
        <f>_xlfn.XLOOKUP(tblSales[[#This Row],[Employee_ID]],Employees!$A:$A,Employees!$B:$B,"Unknown")</f>
        <v>Girish Sundaram</v>
      </c>
      <c r="AH223">
        <f>IF(MONTH(tblSales[[#This Row],[Invoice Date]])&gt;=4,MONTH(tblSales[[#This Row],[Invoice Date]]),MONTH(tblSales[[#This Row],[Invoice Date]])+12)</f>
        <v>4</v>
      </c>
      <c r="AI223" s="8">
        <f>DATE(YEAR(tblSales[[#This Row],[Invoice Date]]),MONTH(tblSales[[#This Row],[Invoice Date]]),1)</f>
        <v>45383</v>
      </c>
      <c r="AJ223" t="str">
        <f>_xlfn.XLOOKUP(tblSales[[#This Row],[Product_ID]],Products!$A:$A,Products!$B:$B,"Unknown")</f>
        <v>Sonata Girls Frock Cream</v>
      </c>
      <c r="AK223" s="9">
        <f>IFERROR(tblSales[[#This Row],[Profit]]/tblSales[[#This Row],[Sales Amount]],0)</f>
        <v>9.3136012427946419E-2</v>
      </c>
      <c r="AL223" t="str">
        <f>IF(tblSales[[#This Row],[Discount %]]&lt;=5,"0-5%",
IF(tblSales[[#This Row],[Discount %]]&lt;=10,"5-10%",
IF(tblSales[[#This Row],[Discount %]]&lt;=15,"10-15%",
IF(tblSales[[#This Row],[Discount %]]&lt;=20,"15-20%","20%+"))))</f>
        <v>10-15%</v>
      </c>
    </row>
    <row r="224" spans="1:38">
      <c r="A224" s="2" t="s">
        <v>971</v>
      </c>
      <c r="B224" s="11">
        <v>45592</v>
      </c>
      <c r="C224" s="2" t="s">
        <v>972</v>
      </c>
      <c r="D224" s="2" t="s">
        <v>226</v>
      </c>
      <c r="E224" s="2" t="s">
        <v>973</v>
      </c>
      <c r="F224" s="2" t="s">
        <v>475</v>
      </c>
      <c r="G224" s="2">
        <v>2</v>
      </c>
      <c r="H224" s="2">
        <v>847.41</v>
      </c>
      <c r="I224" s="2">
        <v>10</v>
      </c>
      <c r="J224" s="2">
        <v>169.48</v>
      </c>
      <c r="K224" s="2">
        <v>5</v>
      </c>
      <c r="L224" s="2">
        <v>76.27</v>
      </c>
      <c r="M224" s="2">
        <v>1601.61</v>
      </c>
      <c r="N224" s="2">
        <v>998.62</v>
      </c>
      <c r="O224" s="2">
        <f t="shared" si="8"/>
        <v>526.71999999999991</v>
      </c>
      <c r="P224" s="2" t="s">
        <v>28</v>
      </c>
      <c r="Q224" s="2" t="str">
        <f t="shared" si="7"/>
        <v>Credit Card</v>
      </c>
      <c r="R224" s="2" t="s">
        <v>20</v>
      </c>
      <c r="S224" s="2" t="s">
        <v>56</v>
      </c>
      <c r="T224" s="2" t="s">
        <v>974</v>
      </c>
      <c r="U224" s="2" t="s">
        <v>60</v>
      </c>
      <c r="V224" t="str">
        <f>TEXT(tblSales[[#This Row],[Invoice Date]],"mmm")</f>
        <v>Oct</v>
      </c>
      <c r="W224">
        <f>MONTH(tblSales[[#This Row],[Invoice Date]])</f>
        <v>10</v>
      </c>
      <c r="X224">
        <f>YEAR(tblSales[[#This Row],[Invoice Date]])</f>
        <v>2024</v>
      </c>
      <c r="Y224" t="str">
        <f>TEXT(tblSales[[#This Row],[Invoice Date]],"mmm-yyyy")</f>
        <v>Oct-2024</v>
      </c>
      <c r="Z224" t="str">
        <f>_xlfn.XLOOKUP(tblSales[[#This Row],[Product_ID]],Products!$A:$A,Products!$C:$C,"Women Dresses")</f>
        <v>Kids Wear</v>
      </c>
      <c r="AA224" t="str">
        <f>_xlfn.XLOOKUP(tblSales[[#This Row],[Product_ID]],Products!$A:$A,Products!$D:$D,"Unknown")</f>
        <v>Kids Shorts</v>
      </c>
      <c r="AB224" t="str">
        <f>_xlfn.XLOOKUP(tblSales[[#This Row],[Product_ID]],Products!$A:$A,Products!$E:$E,"Unknown")</f>
        <v>Global Desi</v>
      </c>
      <c r="AC224" t="str">
        <f>_xlfn.XLOOKUP(tblSales[[#This Row],[Store_ID]],Stores!$A:$A,Stores!$B:$B,"Unknown")</f>
        <v>TrendMart Kochi High Street</v>
      </c>
      <c r="AD224" t="str">
        <f>_xlfn.XLOOKUP(tblSales[[#This Row],[Store_ID]],Stores!$A:$A,Stores!$E:$E,"Unknown")</f>
        <v>South Zone 1</v>
      </c>
      <c r="AE224" t="str">
        <f>_xlfn.XLOOKUP(tblSales[[#This Row],[Customer_ID]],Customers!$A:$A,Customers!$B:$B,"Unknown")</f>
        <v>Bhagya Sharma</v>
      </c>
      <c r="AF224" t="str">
        <f>_xlfn.XLOOKUP(tblSales[[#This Row],[Customer_ID]],Customers!$A:$A,Customers!$J:$J,"Unknown")</f>
        <v>Gold</v>
      </c>
      <c r="AG224" t="str">
        <f>_xlfn.XLOOKUP(tblSales[[#This Row],[Employee_ID]],Employees!$A:$A,Employees!$B:$B,"Unknown")</f>
        <v>Arjun Krishnan</v>
      </c>
      <c r="AH224">
        <f>IF(MONTH(tblSales[[#This Row],[Invoice Date]])&gt;=4,MONTH(tblSales[[#This Row],[Invoice Date]]),MONTH(tblSales[[#This Row],[Invoice Date]])+12)</f>
        <v>10</v>
      </c>
      <c r="AI224" s="8">
        <f>DATE(YEAR(tblSales[[#This Row],[Invoice Date]]),MONTH(tblSales[[#This Row],[Invoice Date]]),1)</f>
        <v>45566</v>
      </c>
      <c r="AJ224" t="str">
        <f>_xlfn.XLOOKUP(tblSales[[#This Row],[Product_ID]],Products!$A:$A,Products!$B:$B,"Unknown")</f>
        <v>Global Desi Kids Shorts Charcoal</v>
      </c>
      <c r="AK224" s="9">
        <f>IFERROR(tblSales[[#This Row],[Profit]]/tblSales[[#This Row],[Sales Amount]],0)</f>
        <v>0.32886907549278538</v>
      </c>
      <c r="AL224" t="str">
        <f>IF(tblSales[[#This Row],[Discount %]]&lt;=5,"0-5%",
IF(tblSales[[#This Row],[Discount %]]&lt;=10,"5-10%",
IF(tblSales[[#This Row],[Discount %]]&lt;=15,"10-15%",
IF(tblSales[[#This Row],[Discount %]]&lt;=20,"15-20%","20%+"))))</f>
        <v>5-10%</v>
      </c>
    </row>
    <row r="225" spans="1:38">
      <c r="A225" s="2" t="s">
        <v>975</v>
      </c>
      <c r="B225" s="11">
        <v>45499</v>
      </c>
      <c r="C225" s="2" t="s">
        <v>247</v>
      </c>
      <c r="D225" s="2" t="s">
        <v>976</v>
      </c>
      <c r="E225" s="2" t="s">
        <v>198</v>
      </c>
      <c r="F225" s="2" t="s">
        <v>182</v>
      </c>
      <c r="G225" s="2">
        <v>2</v>
      </c>
      <c r="H225" s="2">
        <v>1385.84</v>
      </c>
      <c r="I225" s="2">
        <v>0</v>
      </c>
      <c r="J225" s="2">
        <v>0</v>
      </c>
      <c r="K225" s="2">
        <v>12</v>
      </c>
      <c r="L225" s="2">
        <v>332.6</v>
      </c>
      <c r="M225" s="2">
        <v>3104.28</v>
      </c>
      <c r="N225" s="2">
        <v>1924.34</v>
      </c>
      <c r="O225" s="2">
        <f t="shared" si="8"/>
        <v>847.34000000000026</v>
      </c>
      <c r="P225" s="2" t="s">
        <v>31</v>
      </c>
      <c r="Q225" s="2" t="str">
        <f t="shared" si="7"/>
        <v>Net Banking</v>
      </c>
      <c r="R225" s="2" t="s">
        <v>20</v>
      </c>
      <c r="S225" s="2" t="s">
        <v>56</v>
      </c>
      <c r="T225" s="2" t="s">
        <v>977</v>
      </c>
      <c r="U225" s="2" t="s">
        <v>59</v>
      </c>
      <c r="V225" t="str">
        <f>TEXT(tblSales[[#This Row],[Invoice Date]],"mmm")</f>
        <v>Jul</v>
      </c>
      <c r="W225">
        <f>MONTH(tblSales[[#This Row],[Invoice Date]])</f>
        <v>7</v>
      </c>
      <c r="X225">
        <f>YEAR(tblSales[[#This Row],[Invoice Date]])</f>
        <v>2024</v>
      </c>
      <c r="Y225" t="str">
        <f>TEXT(tblSales[[#This Row],[Invoice Date]],"mmm-yyyy")</f>
        <v>Jul-2024</v>
      </c>
      <c r="Z225" t="str">
        <f>_xlfn.XLOOKUP(tblSales[[#This Row],[Product_ID]],Products!$A:$A,Products!$C:$C,"Women Dresses")</f>
        <v>Women Sarees</v>
      </c>
      <c r="AA225" t="str">
        <f>_xlfn.XLOOKUP(tblSales[[#This Row],[Product_ID]],Products!$A:$A,Products!$D:$D,"Unknown")</f>
        <v>Cotton Saree</v>
      </c>
      <c r="AB225" t="str">
        <f>_xlfn.XLOOKUP(tblSales[[#This Row],[Product_ID]],Products!$A:$A,Products!$E:$E,"Unknown")</f>
        <v>Spykar</v>
      </c>
      <c r="AC225" t="str">
        <f>_xlfn.XLOOKUP(tblSales[[#This Row],[Store_ID]],Stores!$A:$A,Stores!$B:$B,"Unknown")</f>
        <v>TrendMart Warangal High Street</v>
      </c>
      <c r="AD225" t="str">
        <f>_xlfn.XLOOKUP(tblSales[[#This Row],[Store_ID]],Stores!$A:$A,Stores!$E:$E,"Unknown")</f>
        <v>South Zone 2</v>
      </c>
      <c r="AE225" t="str">
        <f>_xlfn.XLOOKUP(tblSales[[#This Row],[Customer_ID]],Customers!$A:$A,Customers!$B:$B,"Unknown")</f>
        <v>Padma Krishnan</v>
      </c>
      <c r="AF225" t="str">
        <f>_xlfn.XLOOKUP(tblSales[[#This Row],[Customer_ID]],Customers!$A:$A,Customers!$J:$J,"Unknown")</f>
        <v>Gold</v>
      </c>
      <c r="AG225" t="str">
        <f>_xlfn.XLOOKUP(tblSales[[#This Row],[Employee_ID]],Employees!$A:$A,Employees!$B:$B,"Unknown")</f>
        <v>Girish Sundaram</v>
      </c>
      <c r="AH225">
        <f>IF(MONTH(tblSales[[#This Row],[Invoice Date]])&gt;=4,MONTH(tblSales[[#This Row],[Invoice Date]]),MONTH(tblSales[[#This Row],[Invoice Date]])+12)</f>
        <v>7</v>
      </c>
      <c r="AI225" s="8">
        <f>DATE(YEAR(tblSales[[#This Row],[Invoice Date]]),MONTH(tblSales[[#This Row],[Invoice Date]]),1)</f>
        <v>45474</v>
      </c>
      <c r="AJ225" t="str">
        <f>_xlfn.XLOOKUP(tblSales[[#This Row],[Product_ID]],Products!$A:$A,Products!$B:$B,"Unknown")</f>
        <v>Spykar Cotton Saree Black</v>
      </c>
      <c r="AK225" s="9">
        <f>IFERROR(tblSales[[#This Row],[Profit]]/tblSales[[#This Row],[Sales Amount]],0)</f>
        <v>0.27295862486631367</v>
      </c>
      <c r="AL225" t="str">
        <f>IF(tblSales[[#This Row],[Discount %]]&lt;=5,"0-5%",
IF(tblSales[[#This Row],[Discount %]]&lt;=10,"5-10%",
IF(tblSales[[#This Row],[Discount %]]&lt;=15,"10-15%",
IF(tblSales[[#This Row],[Discount %]]&lt;=20,"15-20%","20%+"))))</f>
        <v>0-5%</v>
      </c>
    </row>
    <row r="226" spans="1:38">
      <c r="A226" s="2" t="s">
        <v>978</v>
      </c>
      <c r="B226" s="11">
        <v>45728</v>
      </c>
      <c r="C226" s="2" t="s">
        <v>979</v>
      </c>
      <c r="D226" s="2" t="s">
        <v>716</v>
      </c>
      <c r="E226" s="2" t="s">
        <v>471</v>
      </c>
      <c r="F226" s="2" t="s">
        <v>540</v>
      </c>
      <c r="G226" s="2">
        <v>4</v>
      </c>
      <c r="H226" s="2">
        <v>1638.03</v>
      </c>
      <c r="I226" s="2">
        <v>10</v>
      </c>
      <c r="J226" s="2">
        <v>655.21</v>
      </c>
      <c r="K226" s="2">
        <v>12</v>
      </c>
      <c r="L226" s="2">
        <v>707.63</v>
      </c>
      <c r="M226" s="2">
        <v>6604.54</v>
      </c>
      <c r="N226" s="2">
        <v>4460.76</v>
      </c>
      <c r="O226" s="2">
        <f t="shared" si="8"/>
        <v>1436.1499999999996</v>
      </c>
      <c r="P226" s="2" t="s">
        <v>27</v>
      </c>
      <c r="Q226" s="2" t="str">
        <f t="shared" si="7"/>
        <v>Cash</v>
      </c>
      <c r="R226" s="2" t="s">
        <v>21</v>
      </c>
      <c r="S226" s="2" t="s">
        <v>56</v>
      </c>
      <c r="T226" s="2" t="s">
        <v>194</v>
      </c>
      <c r="U226" s="2" t="s">
        <v>59</v>
      </c>
      <c r="V226" t="str">
        <f>TEXT(tblSales[[#This Row],[Invoice Date]],"mmm")</f>
        <v>Mar</v>
      </c>
      <c r="W226">
        <f>MONTH(tblSales[[#This Row],[Invoice Date]])</f>
        <v>3</v>
      </c>
      <c r="X226">
        <f>YEAR(tblSales[[#This Row],[Invoice Date]])</f>
        <v>2025</v>
      </c>
      <c r="Y226" t="str">
        <f>TEXT(tblSales[[#This Row],[Invoice Date]],"mmm-yyyy")</f>
        <v>Mar-2025</v>
      </c>
      <c r="Z226" t="str">
        <f>_xlfn.XLOOKUP(tblSales[[#This Row],[Product_ID]],Products!$A:$A,Products!$C:$C,"Women Dresses")</f>
        <v>Sportswear</v>
      </c>
      <c r="AA226" t="str">
        <f>_xlfn.XLOOKUP(tblSales[[#This Row],[Product_ID]],Products!$A:$A,Products!$D:$D,"Unknown")</f>
        <v>Sports T-Shirt</v>
      </c>
      <c r="AB226" t="str">
        <f>_xlfn.XLOOKUP(tblSales[[#This Row],[Product_ID]],Products!$A:$A,Products!$E:$E,"Unknown")</f>
        <v>Allen Solly</v>
      </c>
      <c r="AC226" t="str">
        <f>_xlfn.XLOOKUP(tblSales[[#This Row],[Store_ID]],Stores!$A:$A,Stores!$B:$B,"Unknown")</f>
        <v>TrendMart Kochi Standard</v>
      </c>
      <c r="AD226" t="str">
        <f>_xlfn.XLOOKUP(tblSales[[#This Row],[Store_ID]],Stores!$A:$A,Stores!$E:$E,"Unknown")</f>
        <v>South Zone 1</v>
      </c>
      <c r="AE226" t="str">
        <f>_xlfn.XLOOKUP(tblSales[[#This Row],[Customer_ID]],Customers!$A:$A,Customers!$B:$B,"Unknown")</f>
        <v>Akhila Kamath</v>
      </c>
      <c r="AF226" t="str">
        <f>_xlfn.XLOOKUP(tblSales[[#This Row],[Customer_ID]],Customers!$A:$A,Customers!$J:$J,"Unknown")</f>
        <v>Gold</v>
      </c>
      <c r="AG226" t="str">
        <f>_xlfn.XLOOKUP(tblSales[[#This Row],[Employee_ID]],Employees!$A:$A,Employees!$B:$B,"Unknown")</f>
        <v>Swathi Achari</v>
      </c>
      <c r="AH226">
        <f>IF(MONTH(tblSales[[#This Row],[Invoice Date]])&gt;=4,MONTH(tblSales[[#This Row],[Invoice Date]]),MONTH(tblSales[[#This Row],[Invoice Date]])+12)</f>
        <v>15</v>
      </c>
      <c r="AI226" s="8">
        <f>DATE(YEAR(tblSales[[#This Row],[Invoice Date]]),MONTH(tblSales[[#This Row],[Invoice Date]]),1)</f>
        <v>45717</v>
      </c>
      <c r="AJ226" t="str">
        <f>_xlfn.XLOOKUP(tblSales[[#This Row],[Product_ID]],Products!$A:$A,Products!$B:$B,"Unknown")</f>
        <v>Allen Solly Sports T-Shirt Cream</v>
      </c>
      <c r="AK226" s="9">
        <f>IFERROR(tblSales[[#This Row],[Profit]]/tblSales[[#This Row],[Sales Amount]],0)</f>
        <v>0.21744890635835346</v>
      </c>
      <c r="AL226" t="str">
        <f>IF(tblSales[[#This Row],[Discount %]]&lt;=5,"0-5%",
IF(tblSales[[#This Row],[Discount %]]&lt;=10,"5-10%",
IF(tblSales[[#This Row],[Discount %]]&lt;=15,"10-15%",
IF(tblSales[[#This Row],[Discount %]]&lt;=20,"15-20%","20%+"))))</f>
        <v>5-10%</v>
      </c>
    </row>
    <row r="227" spans="1:38">
      <c r="A227" s="2" t="s">
        <v>980</v>
      </c>
      <c r="B227" s="11">
        <v>45494</v>
      </c>
      <c r="C227" s="2" t="s">
        <v>496</v>
      </c>
      <c r="D227" s="2" t="s">
        <v>517</v>
      </c>
      <c r="E227" s="2" t="s">
        <v>258</v>
      </c>
      <c r="F227" s="2" t="s">
        <v>161</v>
      </c>
      <c r="G227" s="2">
        <v>3</v>
      </c>
      <c r="H227" s="2">
        <v>1123.56</v>
      </c>
      <c r="I227" s="2">
        <v>10</v>
      </c>
      <c r="J227" s="2">
        <v>337.07</v>
      </c>
      <c r="K227" s="2">
        <v>12</v>
      </c>
      <c r="L227" s="2">
        <v>364.03</v>
      </c>
      <c r="M227" s="2">
        <v>3397.64</v>
      </c>
      <c r="N227" s="2">
        <v>2161.59</v>
      </c>
      <c r="O227" s="2">
        <f t="shared" si="8"/>
        <v>872.01999999999975</v>
      </c>
      <c r="P227" s="2" t="s">
        <v>31</v>
      </c>
      <c r="Q227" s="2" t="str">
        <f t="shared" si="7"/>
        <v>Net Banking</v>
      </c>
      <c r="R227" s="2" t="s">
        <v>20</v>
      </c>
      <c r="S227" s="2" t="s">
        <v>56</v>
      </c>
      <c r="T227" s="2" t="s">
        <v>981</v>
      </c>
      <c r="U227" s="2" t="s">
        <v>60</v>
      </c>
      <c r="V227" t="str">
        <f>TEXT(tblSales[[#This Row],[Invoice Date]],"mmm")</f>
        <v>Jul</v>
      </c>
      <c r="W227">
        <f>MONTH(tblSales[[#This Row],[Invoice Date]])</f>
        <v>7</v>
      </c>
      <c r="X227">
        <f>YEAR(tblSales[[#This Row],[Invoice Date]])</f>
        <v>2024</v>
      </c>
      <c r="Y227" t="str">
        <f>TEXT(tblSales[[#This Row],[Invoice Date]],"mmm-yyyy")</f>
        <v>Jul-2024</v>
      </c>
      <c r="Z227" t="str">
        <f>_xlfn.XLOOKUP(tblSales[[#This Row],[Product_ID]],Products!$A:$A,Products!$C:$C,"Women Dresses")</f>
        <v>Women Jeans</v>
      </c>
      <c r="AA227" t="str">
        <f>_xlfn.XLOOKUP(tblSales[[#This Row],[Product_ID]],Products!$A:$A,Products!$D:$D,"Unknown")</f>
        <v>Straight Fit</v>
      </c>
      <c r="AB227" t="str">
        <f>_xlfn.XLOOKUP(tblSales[[#This Row],[Product_ID]],Products!$A:$A,Products!$E:$E,"Unknown")</f>
        <v>Sonata</v>
      </c>
      <c r="AC227" t="str">
        <f>_xlfn.XLOOKUP(tblSales[[#This Row],[Store_ID]],Stores!$A:$A,Stores!$B:$B,"Unknown")</f>
        <v>TrendMart Guntur Outlet</v>
      </c>
      <c r="AD227" t="str">
        <f>_xlfn.XLOOKUP(tblSales[[#This Row],[Store_ID]],Stores!$A:$A,Stores!$E:$E,"Unknown")</f>
        <v>South Zone 3</v>
      </c>
      <c r="AE227" t="str">
        <f>_xlfn.XLOOKUP(tblSales[[#This Row],[Customer_ID]],Customers!$A:$A,Customers!$B:$B,"Unknown")</f>
        <v>Yashoda Sundaram</v>
      </c>
      <c r="AF227" t="str">
        <f>_xlfn.XLOOKUP(tblSales[[#This Row],[Customer_ID]],Customers!$A:$A,Customers!$J:$J,"Unknown")</f>
        <v>Silver</v>
      </c>
      <c r="AG227" t="str">
        <f>_xlfn.XLOOKUP(tblSales[[#This Row],[Employee_ID]],Employees!$A:$A,Employees!$B:$B,"Unknown")</f>
        <v>Chandra Reddy</v>
      </c>
      <c r="AH227">
        <f>IF(MONTH(tblSales[[#This Row],[Invoice Date]])&gt;=4,MONTH(tblSales[[#This Row],[Invoice Date]]),MONTH(tblSales[[#This Row],[Invoice Date]])+12)</f>
        <v>7</v>
      </c>
      <c r="AI227" s="8">
        <f>DATE(YEAR(tblSales[[#This Row],[Invoice Date]]),MONTH(tblSales[[#This Row],[Invoice Date]]),1)</f>
        <v>45474</v>
      </c>
      <c r="AJ227" t="str">
        <f>_xlfn.XLOOKUP(tblSales[[#This Row],[Product_ID]],Products!$A:$A,Products!$B:$B,"Unknown")</f>
        <v>Sonata Straight Fit Cream</v>
      </c>
      <c r="AK227" s="9">
        <f>IFERROR(tblSales[[#This Row],[Profit]]/tblSales[[#This Row],[Sales Amount]],0)</f>
        <v>0.25665461908854376</v>
      </c>
      <c r="AL227" t="str">
        <f>IF(tblSales[[#This Row],[Discount %]]&lt;=5,"0-5%",
IF(tblSales[[#This Row],[Discount %]]&lt;=10,"5-10%",
IF(tblSales[[#This Row],[Discount %]]&lt;=15,"10-15%",
IF(tblSales[[#This Row],[Discount %]]&lt;=20,"15-20%","20%+"))))</f>
        <v>5-10%</v>
      </c>
    </row>
    <row r="228" spans="1:38">
      <c r="A228" s="2" t="s">
        <v>982</v>
      </c>
      <c r="B228" s="11">
        <v>45624</v>
      </c>
      <c r="C228" s="2" t="s">
        <v>983</v>
      </c>
      <c r="D228" s="2" t="s">
        <v>517</v>
      </c>
      <c r="E228" s="2" t="s">
        <v>420</v>
      </c>
      <c r="F228" s="2" t="s">
        <v>339</v>
      </c>
      <c r="G228" s="2">
        <v>3</v>
      </c>
      <c r="H228" s="2">
        <v>999.78</v>
      </c>
      <c r="I228" s="2">
        <v>25</v>
      </c>
      <c r="J228" s="2">
        <v>749.84</v>
      </c>
      <c r="K228" s="2">
        <v>5</v>
      </c>
      <c r="L228" s="2">
        <v>112.47</v>
      </c>
      <c r="M228" s="2">
        <v>2361.9699999999998</v>
      </c>
      <c r="N228" s="2">
        <v>2161.59</v>
      </c>
      <c r="O228" s="2">
        <f t="shared" si="8"/>
        <v>87.909999999999656</v>
      </c>
      <c r="P228" s="2" t="s">
        <v>29</v>
      </c>
      <c r="Q228" s="2" t="str">
        <f t="shared" si="7"/>
        <v>Debit Card</v>
      </c>
      <c r="R228" s="2" t="s">
        <v>20</v>
      </c>
      <c r="S228" s="2" t="s">
        <v>56</v>
      </c>
      <c r="T228" s="2" t="s">
        <v>173</v>
      </c>
      <c r="U228" s="2" t="s">
        <v>59</v>
      </c>
      <c r="V228" t="str">
        <f>TEXT(tblSales[[#This Row],[Invoice Date]],"mmm")</f>
        <v>Nov</v>
      </c>
      <c r="W228">
        <f>MONTH(tblSales[[#This Row],[Invoice Date]])</f>
        <v>11</v>
      </c>
      <c r="X228">
        <f>YEAR(tblSales[[#This Row],[Invoice Date]])</f>
        <v>2024</v>
      </c>
      <c r="Y228" t="str">
        <f>TEXT(tblSales[[#This Row],[Invoice Date]],"mmm-yyyy")</f>
        <v>Nov-2024</v>
      </c>
      <c r="Z228" t="str">
        <f>_xlfn.XLOOKUP(tblSales[[#This Row],[Product_ID]],Products!$A:$A,Products!$C:$C,"Women Dresses")</f>
        <v>Women Jeans</v>
      </c>
      <c r="AA228" t="str">
        <f>_xlfn.XLOOKUP(tblSales[[#This Row],[Product_ID]],Products!$A:$A,Products!$D:$D,"Unknown")</f>
        <v>Straight Fit</v>
      </c>
      <c r="AB228" t="str">
        <f>_xlfn.XLOOKUP(tblSales[[#This Row],[Product_ID]],Products!$A:$A,Products!$E:$E,"Unknown")</f>
        <v>Sonata</v>
      </c>
      <c r="AC228" t="str">
        <f>_xlfn.XLOOKUP(tblSales[[#This Row],[Store_ID]],Stores!$A:$A,Stores!$B:$B,"Unknown")</f>
        <v>TrendMart Hubballi Standard</v>
      </c>
      <c r="AD228" t="str">
        <f>_xlfn.XLOOKUP(tblSales[[#This Row],[Store_ID]],Stores!$A:$A,Stores!$E:$E,"Unknown")</f>
        <v>South Zone 2</v>
      </c>
      <c r="AE228" t="str">
        <f>_xlfn.XLOOKUP(tblSales[[#This Row],[Customer_ID]],Customers!$A:$A,Customers!$B:$B,"Unknown")</f>
        <v>Balaji Reddy</v>
      </c>
      <c r="AF228" t="str">
        <f>_xlfn.XLOOKUP(tblSales[[#This Row],[Customer_ID]],Customers!$A:$A,Customers!$J:$J,"Unknown")</f>
        <v>Platinum</v>
      </c>
      <c r="AG228" t="str">
        <f>_xlfn.XLOOKUP(tblSales[[#This Row],[Employee_ID]],Employees!$A:$A,Employees!$B:$B,"Unknown")</f>
        <v>Priya Balasubramaniam</v>
      </c>
      <c r="AH228">
        <f>IF(MONTH(tblSales[[#This Row],[Invoice Date]])&gt;=4,MONTH(tblSales[[#This Row],[Invoice Date]]),MONTH(tblSales[[#This Row],[Invoice Date]])+12)</f>
        <v>11</v>
      </c>
      <c r="AI228" s="8">
        <f>DATE(YEAR(tblSales[[#This Row],[Invoice Date]]),MONTH(tblSales[[#This Row],[Invoice Date]]),1)</f>
        <v>45597</v>
      </c>
      <c r="AJ228" t="str">
        <f>_xlfn.XLOOKUP(tblSales[[#This Row],[Product_ID]],Products!$A:$A,Products!$B:$B,"Unknown")</f>
        <v>Sonata Straight Fit Cream</v>
      </c>
      <c r="AK228" s="9">
        <f>IFERROR(tblSales[[#This Row],[Profit]]/tblSales[[#This Row],[Sales Amount]],0)</f>
        <v>3.7218931654508597E-2</v>
      </c>
      <c r="AL228" t="str">
        <f>IF(tblSales[[#This Row],[Discount %]]&lt;=5,"0-5%",
IF(tblSales[[#This Row],[Discount %]]&lt;=10,"5-10%",
IF(tblSales[[#This Row],[Discount %]]&lt;=15,"10-15%",
IF(tblSales[[#This Row],[Discount %]]&lt;=20,"15-20%","20%+"))))</f>
        <v>20%+</v>
      </c>
    </row>
    <row r="229" spans="1:38">
      <c r="A229" s="2" t="s">
        <v>984</v>
      </c>
      <c r="B229" s="11">
        <v>45573</v>
      </c>
      <c r="C229" s="2" t="s">
        <v>985</v>
      </c>
      <c r="D229" s="2" t="s">
        <v>986</v>
      </c>
      <c r="E229" s="2" t="s">
        <v>296</v>
      </c>
      <c r="F229" s="2" t="s">
        <v>134</v>
      </c>
      <c r="G229" s="2">
        <v>1</v>
      </c>
      <c r="H229" s="2">
        <v>840.15</v>
      </c>
      <c r="I229" s="2">
        <v>20</v>
      </c>
      <c r="J229" s="2">
        <v>168.03</v>
      </c>
      <c r="K229" s="2">
        <v>5</v>
      </c>
      <c r="L229" s="2">
        <v>33.61</v>
      </c>
      <c r="M229" s="2">
        <v>705.73</v>
      </c>
      <c r="N229" s="2">
        <v>590.02</v>
      </c>
      <c r="O229" s="2">
        <f t="shared" si="8"/>
        <v>82.100000000000037</v>
      </c>
      <c r="P229" s="2" t="s">
        <v>28</v>
      </c>
      <c r="Q229" s="2" t="str">
        <f t="shared" si="7"/>
        <v>Credit Card</v>
      </c>
      <c r="R229" s="2" t="s">
        <v>20</v>
      </c>
      <c r="S229" s="2" t="s">
        <v>56</v>
      </c>
      <c r="T229" s="2" t="s">
        <v>188</v>
      </c>
      <c r="U229" s="2" t="s">
        <v>59</v>
      </c>
      <c r="V229" t="str">
        <f>TEXT(tblSales[[#This Row],[Invoice Date]],"mmm")</f>
        <v>Oct</v>
      </c>
      <c r="W229">
        <f>MONTH(tblSales[[#This Row],[Invoice Date]])</f>
        <v>10</v>
      </c>
      <c r="X229">
        <f>YEAR(tblSales[[#This Row],[Invoice Date]])</f>
        <v>2024</v>
      </c>
      <c r="Y229" t="str">
        <f>TEXT(tblSales[[#This Row],[Invoice Date]],"mmm-yyyy")</f>
        <v>Oct-2024</v>
      </c>
      <c r="Z229" t="str">
        <f>_xlfn.XLOOKUP(tblSales[[#This Row],[Product_ID]],Products!$A:$A,Products!$C:$C,"Women Dresses")</f>
        <v>Belts</v>
      </c>
      <c r="AA229" t="str">
        <f>_xlfn.XLOOKUP(tblSales[[#This Row],[Product_ID]],Products!$A:$A,Products!$D:$D,"Unknown")</f>
        <v>Casual Belt</v>
      </c>
      <c r="AB229" t="str">
        <f>_xlfn.XLOOKUP(tblSales[[#This Row],[Product_ID]],Products!$A:$A,Products!$E:$E,"Unknown")</f>
        <v>Skechers</v>
      </c>
      <c r="AC229" t="str">
        <f>_xlfn.XLOOKUP(tblSales[[#This Row],[Store_ID]],Stores!$A:$A,Stores!$B:$B,"Unknown")</f>
        <v>TrendMart Thiruvananthapuram High Street</v>
      </c>
      <c r="AD229" t="str">
        <f>_xlfn.XLOOKUP(tblSales[[#This Row],[Store_ID]],Stores!$A:$A,Stores!$E:$E,"Unknown")</f>
        <v>South Zone 1</v>
      </c>
      <c r="AE229" t="str">
        <f>_xlfn.XLOOKUP(tblSales[[#This Row],[Customer_ID]],Customers!$A:$A,Customers!$B:$B,"Unknown")</f>
        <v>Yamini Gowda</v>
      </c>
      <c r="AF229" t="str">
        <f>_xlfn.XLOOKUP(tblSales[[#This Row],[Customer_ID]],Customers!$A:$A,Customers!$J:$J,"Unknown")</f>
        <v>Regular</v>
      </c>
      <c r="AG229" t="str">
        <f>_xlfn.XLOOKUP(tblSales[[#This Row],[Employee_ID]],Employees!$A:$A,Employees!$B:$B,"Unknown")</f>
        <v>Chandran Krishnan</v>
      </c>
      <c r="AH229">
        <f>IF(MONTH(tblSales[[#This Row],[Invoice Date]])&gt;=4,MONTH(tblSales[[#This Row],[Invoice Date]]),MONTH(tblSales[[#This Row],[Invoice Date]])+12)</f>
        <v>10</v>
      </c>
      <c r="AI229" s="8">
        <f>DATE(YEAR(tblSales[[#This Row],[Invoice Date]]),MONTH(tblSales[[#This Row],[Invoice Date]]),1)</f>
        <v>45566</v>
      </c>
      <c r="AJ229" t="str">
        <f>_xlfn.XLOOKUP(tblSales[[#This Row],[Product_ID]],Products!$A:$A,Products!$B:$B,"Unknown")</f>
        <v>Skechers Casual Belt Sky Blue</v>
      </c>
      <c r="AK229" s="9">
        <f>IFERROR(tblSales[[#This Row],[Profit]]/tblSales[[#This Row],[Sales Amount]],0)</f>
        <v>0.11633344196789146</v>
      </c>
      <c r="AL229" t="str">
        <f>IF(tblSales[[#This Row],[Discount %]]&lt;=5,"0-5%",
IF(tblSales[[#This Row],[Discount %]]&lt;=10,"5-10%",
IF(tblSales[[#This Row],[Discount %]]&lt;=15,"10-15%",
IF(tblSales[[#This Row],[Discount %]]&lt;=20,"15-20%","20%+"))))</f>
        <v>15-20%</v>
      </c>
    </row>
    <row r="230" spans="1:38">
      <c r="A230" s="2" t="s">
        <v>987</v>
      </c>
      <c r="B230" s="11">
        <v>45652</v>
      </c>
      <c r="C230" s="2" t="s">
        <v>988</v>
      </c>
      <c r="D230" s="2" t="s">
        <v>474</v>
      </c>
      <c r="E230" s="2" t="s">
        <v>150</v>
      </c>
      <c r="F230" s="2" t="s">
        <v>161</v>
      </c>
      <c r="G230" s="2">
        <v>1</v>
      </c>
      <c r="H230" s="2">
        <v>3044.82</v>
      </c>
      <c r="I230" s="2">
        <v>0</v>
      </c>
      <c r="J230" s="2">
        <v>0</v>
      </c>
      <c r="K230" s="2">
        <v>12</v>
      </c>
      <c r="L230" s="2">
        <v>365.38</v>
      </c>
      <c r="M230" s="2">
        <v>3410.2</v>
      </c>
      <c r="N230" s="2">
        <v>2034.01</v>
      </c>
      <c r="O230" s="2">
        <f t="shared" si="8"/>
        <v>1010.8099999999998</v>
      </c>
      <c r="P230" s="2" t="s">
        <v>30</v>
      </c>
      <c r="Q230" s="2" t="str">
        <f t="shared" si="7"/>
        <v>EMI</v>
      </c>
      <c r="R230" s="2" t="s">
        <v>21</v>
      </c>
      <c r="S230" s="2" t="s">
        <v>57</v>
      </c>
      <c r="T230" s="2" t="s">
        <v>205</v>
      </c>
      <c r="U230" s="2" t="s">
        <v>59</v>
      </c>
      <c r="V230" t="str">
        <f>TEXT(tblSales[[#This Row],[Invoice Date]],"mmm")</f>
        <v>Dec</v>
      </c>
      <c r="W230">
        <f>MONTH(tblSales[[#This Row],[Invoice Date]])</f>
        <v>12</v>
      </c>
      <c r="X230">
        <f>YEAR(tblSales[[#This Row],[Invoice Date]])</f>
        <v>2024</v>
      </c>
      <c r="Y230" t="str">
        <f>TEXT(tblSales[[#This Row],[Invoice Date]],"mmm-yyyy")</f>
        <v>Dec-2024</v>
      </c>
      <c r="Z230" t="str">
        <f>_xlfn.XLOOKUP(tblSales[[#This Row],[Product_ID]],Products!$A:$A,Products!$C:$C,"Women Dresses")</f>
        <v>Handbags</v>
      </c>
      <c r="AA230" t="str">
        <f>_xlfn.XLOOKUP(tblSales[[#This Row],[Product_ID]],Products!$A:$A,Products!$D:$D,"Unknown")</f>
        <v>Sling Bag</v>
      </c>
      <c r="AB230" t="str">
        <f>_xlfn.XLOOKUP(tblSales[[#This Row],[Product_ID]],Products!$A:$A,Products!$E:$E,"Unknown")</f>
        <v>GRT Jewellers</v>
      </c>
      <c r="AC230" t="str">
        <f>_xlfn.XLOOKUP(tblSales[[#This Row],[Store_ID]],Stores!$A:$A,Stores!$B:$B,"Unknown")</f>
        <v>TrendMart Kalaburagi Mall Kiosk</v>
      </c>
      <c r="AD230" t="str">
        <f>_xlfn.XLOOKUP(tblSales[[#This Row],[Store_ID]],Stores!$A:$A,Stores!$E:$E,"Unknown")</f>
        <v>South Zone 2</v>
      </c>
      <c r="AE230" t="str">
        <f>_xlfn.XLOOKUP(tblSales[[#This Row],[Customer_ID]],Customers!$A:$A,Customers!$B:$B,"Unknown")</f>
        <v>Akhila Chettiar</v>
      </c>
      <c r="AF230" t="str">
        <f>_xlfn.XLOOKUP(tblSales[[#This Row],[Customer_ID]],Customers!$A:$A,Customers!$J:$J,"Unknown")</f>
        <v>Regular</v>
      </c>
      <c r="AG230" t="str">
        <f>_xlfn.XLOOKUP(tblSales[[#This Row],[Employee_ID]],Employees!$A:$A,Employees!$B:$B,"Unknown")</f>
        <v>Chandra Reddy</v>
      </c>
      <c r="AH230">
        <f>IF(MONTH(tblSales[[#This Row],[Invoice Date]])&gt;=4,MONTH(tblSales[[#This Row],[Invoice Date]]),MONTH(tblSales[[#This Row],[Invoice Date]])+12)</f>
        <v>12</v>
      </c>
      <c r="AI230" s="8">
        <f>DATE(YEAR(tblSales[[#This Row],[Invoice Date]]),MONTH(tblSales[[#This Row],[Invoice Date]]),1)</f>
        <v>45627</v>
      </c>
      <c r="AJ230" t="str">
        <f>_xlfn.XLOOKUP(tblSales[[#This Row],[Product_ID]],Products!$A:$A,Products!$B:$B,"Unknown")</f>
        <v>GRT Jewellers Sling Bag Olive</v>
      </c>
      <c r="AK230" s="9">
        <f>IFERROR(tblSales[[#This Row],[Profit]]/tblSales[[#This Row],[Sales Amount]],0)</f>
        <v>0.29640783531757664</v>
      </c>
      <c r="AL230" t="str">
        <f>IF(tblSales[[#This Row],[Discount %]]&lt;=5,"0-5%",
IF(tblSales[[#This Row],[Discount %]]&lt;=10,"5-10%",
IF(tblSales[[#This Row],[Discount %]]&lt;=15,"10-15%",
IF(tblSales[[#This Row],[Discount %]]&lt;=20,"15-20%","20%+"))))</f>
        <v>0-5%</v>
      </c>
    </row>
    <row r="231" spans="1:38">
      <c r="A231" s="2" t="s">
        <v>989</v>
      </c>
      <c r="B231" s="11">
        <v>45572</v>
      </c>
      <c r="C231" s="2" t="s">
        <v>990</v>
      </c>
      <c r="D231" s="2" t="s">
        <v>991</v>
      </c>
      <c r="E231" s="2" t="s">
        <v>203</v>
      </c>
      <c r="F231" s="2" t="s">
        <v>199</v>
      </c>
      <c r="G231" s="2">
        <v>2</v>
      </c>
      <c r="H231" s="2">
        <v>1171</v>
      </c>
      <c r="I231" s="2">
        <v>10</v>
      </c>
      <c r="J231" s="2">
        <v>234.2</v>
      </c>
      <c r="K231" s="2">
        <v>12</v>
      </c>
      <c r="L231" s="2">
        <v>252.94</v>
      </c>
      <c r="M231" s="2">
        <v>2360.7399999999998</v>
      </c>
      <c r="N231" s="2">
        <v>1471.7</v>
      </c>
      <c r="O231" s="2">
        <f t="shared" si="8"/>
        <v>636.09999999999968</v>
      </c>
      <c r="P231" s="2" t="s">
        <v>31</v>
      </c>
      <c r="Q231" s="2" t="str">
        <f t="shared" si="7"/>
        <v>Net Banking</v>
      </c>
      <c r="R231" s="2" t="s">
        <v>20</v>
      </c>
      <c r="S231" s="2" t="s">
        <v>56</v>
      </c>
      <c r="T231" s="2" t="s">
        <v>524</v>
      </c>
      <c r="U231" s="2" t="s">
        <v>59</v>
      </c>
      <c r="V231" t="str">
        <f>TEXT(tblSales[[#This Row],[Invoice Date]],"mmm")</f>
        <v>Oct</v>
      </c>
      <c r="W231">
        <f>MONTH(tblSales[[#This Row],[Invoice Date]])</f>
        <v>10</v>
      </c>
      <c r="X231">
        <f>YEAR(tblSales[[#This Row],[Invoice Date]])</f>
        <v>2024</v>
      </c>
      <c r="Y231" t="str">
        <f>TEXT(tblSales[[#This Row],[Invoice Date]],"mmm-yyyy")</f>
        <v>Oct-2024</v>
      </c>
      <c r="Z231" t="str">
        <f>_xlfn.XLOOKUP(tblSales[[#This Row],[Product_ID]],Products!$A:$A,Products!$C:$C,"Women Dresses")</f>
        <v>Sportswear</v>
      </c>
      <c r="AA231" t="str">
        <f>_xlfn.XLOOKUP(tblSales[[#This Row],[Product_ID]],Products!$A:$A,Products!$D:$D,"Unknown")</f>
        <v>Joggers</v>
      </c>
      <c r="AB231" t="str">
        <f>_xlfn.XLOOKUP(tblSales[[#This Row],[Product_ID]],Products!$A:$A,Products!$E:$E,"Unknown")</f>
        <v>Blackberrys</v>
      </c>
      <c r="AC231" t="str">
        <f>_xlfn.XLOOKUP(tblSales[[#This Row],[Store_ID]],Stores!$A:$A,Stores!$B:$B,"Unknown")</f>
        <v>TrendMart Thoothukudi Outlet</v>
      </c>
      <c r="AD231" t="str">
        <f>_xlfn.XLOOKUP(tblSales[[#This Row],[Store_ID]],Stores!$A:$A,Stores!$E:$E,"Unknown")</f>
        <v>South Zone 1</v>
      </c>
      <c r="AE231" t="str">
        <f>_xlfn.XLOOKUP(tblSales[[#This Row],[Customer_ID]],Customers!$A:$A,Customers!$B:$B,"Unknown")</f>
        <v>Easwaran Rao</v>
      </c>
      <c r="AF231" t="str">
        <f>_xlfn.XLOOKUP(tblSales[[#This Row],[Customer_ID]],Customers!$A:$A,Customers!$J:$J,"Unknown")</f>
        <v>Regular</v>
      </c>
      <c r="AG231" t="str">
        <f>_xlfn.XLOOKUP(tblSales[[#This Row],[Employee_ID]],Employees!$A:$A,Employees!$B:$B,"Unknown")</f>
        <v>Anusuya Subramaniam</v>
      </c>
      <c r="AH231">
        <f>IF(MONTH(tblSales[[#This Row],[Invoice Date]])&gt;=4,MONTH(tblSales[[#This Row],[Invoice Date]]),MONTH(tblSales[[#This Row],[Invoice Date]])+12)</f>
        <v>10</v>
      </c>
      <c r="AI231" s="8">
        <f>DATE(YEAR(tblSales[[#This Row],[Invoice Date]]),MONTH(tblSales[[#This Row],[Invoice Date]]),1)</f>
        <v>45566</v>
      </c>
      <c r="AJ231" t="str">
        <f>_xlfn.XLOOKUP(tblSales[[#This Row],[Product_ID]],Products!$A:$A,Products!$B:$B,"Unknown")</f>
        <v>Blackberrys Joggers Beige</v>
      </c>
      <c r="AK231" s="9">
        <f>IFERROR(tblSales[[#This Row],[Profit]]/tblSales[[#This Row],[Sales Amount]],0)</f>
        <v>0.26944940993078431</v>
      </c>
      <c r="AL231" t="str">
        <f>IF(tblSales[[#This Row],[Discount %]]&lt;=5,"0-5%",
IF(tblSales[[#This Row],[Discount %]]&lt;=10,"5-10%",
IF(tblSales[[#This Row],[Discount %]]&lt;=15,"10-15%",
IF(tblSales[[#This Row],[Discount %]]&lt;=20,"15-20%","20%+"))))</f>
        <v>5-10%</v>
      </c>
    </row>
    <row r="232" spans="1:38">
      <c r="A232" s="2" t="s">
        <v>992</v>
      </c>
      <c r="B232" s="11">
        <v>45400</v>
      </c>
      <c r="C232" s="2" t="s">
        <v>993</v>
      </c>
      <c r="D232" s="2" t="s">
        <v>994</v>
      </c>
      <c r="E232" s="2" t="s">
        <v>156</v>
      </c>
      <c r="F232" s="2" t="s">
        <v>98</v>
      </c>
      <c r="G232" s="2">
        <v>2</v>
      </c>
      <c r="H232" s="2">
        <v>544.66999999999996</v>
      </c>
      <c r="I232" s="2">
        <v>0</v>
      </c>
      <c r="J232" s="2">
        <v>0</v>
      </c>
      <c r="K232" s="2">
        <v>5</v>
      </c>
      <c r="L232" s="2">
        <v>54.47</v>
      </c>
      <c r="M232" s="2">
        <v>1143.81</v>
      </c>
      <c r="N232" s="2">
        <v>670.3</v>
      </c>
      <c r="O232" s="2">
        <f t="shared" si="8"/>
        <v>419.03999999999996</v>
      </c>
      <c r="P232" s="2" t="s">
        <v>31</v>
      </c>
      <c r="Q232" s="2" t="str">
        <f t="shared" si="7"/>
        <v>Net Banking</v>
      </c>
      <c r="R232" s="2" t="s">
        <v>21</v>
      </c>
      <c r="S232" s="2" t="s">
        <v>56</v>
      </c>
      <c r="T232" s="2" t="s">
        <v>395</v>
      </c>
      <c r="U232" s="2" t="s">
        <v>59</v>
      </c>
      <c r="V232" t="str">
        <f>TEXT(tblSales[[#This Row],[Invoice Date]],"mmm")</f>
        <v>Apr</v>
      </c>
      <c r="W232">
        <f>MONTH(tblSales[[#This Row],[Invoice Date]])</f>
        <v>4</v>
      </c>
      <c r="X232">
        <f>YEAR(tblSales[[#This Row],[Invoice Date]])</f>
        <v>2024</v>
      </c>
      <c r="Y232" t="str">
        <f>TEXT(tblSales[[#This Row],[Invoice Date]],"mmm-yyyy")</f>
        <v>Apr-2024</v>
      </c>
      <c r="Z232" t="str">
        <f>_xlfn.XLOOKUP(tblSales[[#This Row],[Product_ID]],Products!$A:$A,Products!$C:$C,"Women Dresses")</f>
        <v>Men T-Shirts</v>
      </c>
      <c r="AA232" t="str">
        <f>_xlfn.XLOOKUP(tblSales[[#This Row],[Product_ID]],Products!$A:$A,Products!$D:$D,"Unknown")</f>
        <v>Round Neck</v>
      </c>
      <c r="AB232" t="str">
        <f>_xlfn.XLOOKUP(tblSales[[#This Row],[Product_ID]],Products!$A:$A,Products!$E:$E,"Unknown")</f>
        <v>Mufti</v>
      </c>
      <c r="AC232" t="str">
        <f>_xlfn.XLOOKUP(tblSales[[#This Row],[Store_ID]],Stores!$A:$A,Stores!$B:$B,"Unknown")</f>
        <v>TrendMart Madurai Mall Kiosk</v>
      </c>
      <c r="AD232" t="str">
        <f>_xlfn.XLOOKUP(tblSales[[#This Row],[Store_ID]],Stores!$A:$A,Stores!$E:$E,"Unknown")</f>
        <v>South Zone 1</v>
      </c>
      <c r="AE232" t="str">
        <f>_xlfn.XLOOKUP(tblSales[[#This Row],[Customer_ID]],Customers!$A:$A,Customers!$B:$B,"Unknown")</f>
        <v>Uday Mudaliar</v>
      </c>
      <c r="AF232" t="str">
        <f>_xlfn.XLOOKUP(tblSales[[#This Row],[Customer_ID]],Customers!$A:$A,Customers!$J:$J,"Unknown")</f>
        <v>Silver</v>
      </c>
      <c r="AG232" t="str">
        <f>_xlfn.XLOOKUP(tblSales[[#This Row],[Employee_ID]],Employees!$A:$A,Employees!$B:$B,"Unknown")</f>
        <v>Deepthi Iyengar</v>
      </c>
      <c r="AH232">
        <f>IF(MONTH(tblSales[[#This Row],[Invoice Date]])&gt;=4,MONTH(tblSales[[#This Row],[Invoice Date]]),MONTH(tblSales[[#This Row],[Invoice Date]])+12)</f>
        <v>4</v>
      </c>
      <c r="AI232" s="8">
        <f>DATE(YEAR(tblSales[[#This Row],[Invoice Date]]),MONTH(tblSales[[#This Row],[Invoice Date]]),1)</f>
        <v>45383</v>
      </c>
      <c r="AJ232" t="str">
        <f>_xlfn.XLOOKUP(tblSales[[#This Row],[Product_ID]],Products!$A:$A,Products!$B:$B,"Unknown")</f>
        <v>Mufti Round Neck Olive</v>
      </c>
      <c r="AK232" s="9">
        <f>IFERROR(tblSales[[#This Row],[Profit]]/tblSales[[#This Row],[Sales Amount]],0)</f>
        <v>0.36635455189235971</v>
      </c>
      <c r="AL232" t="str">
        <f>IF(tblSales[[#This Row],[Discount %]]&lt;=5,"0-5%",
IF(tblSales[[#This Row],[Discount %]]&lt;=10,"5-10%",
IF(tblSales[[#This Row],[Discount %]]&lt;=15,"10-15%",
IF(tblSales[[#This Row],[Discount %]]&lt;=20,"15-20%","20%+"))))</f>
        <v>0-5%</v>
      </c>
    </row>
    <row r="233" spans="1:38">
      <c r="A233" s="2" t="s">
        <v>995</v>
      </c>
      <c r="B233" s="11">
        <v>45419</v>
      </c>
      <c r="C233" s="2" t="s">
        <v>996</v>
      </c>
      <c r="D233" s="2" t="s">
        <v>610</v>
      </c>
      <c r="E233" s="2" t="s">
        <v>243</v>
      </c>
      <c r="F233" s="2" t="s">
        <v>249</v>
      </c>
      <c r="G233" s="2">
        <v>2</v>
      </c>
      <c r="H233" s="2">
        <v>1387</v>
      </c>
      <c r="I233" s="2">
        <v>15</v>
      </c>
      <c r="J233" s="2">
        <v>416.1</v>
      </c>
      <c r="K233" s="2">
        <v>12</v>
      </c>
      <c r="L233" s="2">
        <v>282.95</v>
      </c>
      <c r="M233" s="2">
        <v>2640.85</v>
      </c>
      <c r="N233" s="2">
        <v>1808.42</v>
      </c>
      <c r="O233" s="2">
        <f t="shared" si="8"/>
        <v>549.47999999999979</v>
      </c>
      <c r="P233" s="2" t="s">
        <v>32</v>
      </c>
      <c r="Q233" s="2" t="str">
        <f t="shared" si="7"/>
        <v>UPI</v>
      </c>
      <c r="R233" s="2" t="s">
        <v>21</v>
      </c>
      <c r="S233" s="2" t="s">
        <v>56</v>
      </c>
      <c r="T233" s="2" t="s">
        <v>997</v>
      </c>
      <c r="U233" s="2" t="s">
        <v>59</v>
      </c>
      <c r="V233" t="str">
        <f>TEXT(tblSales[[#This Row],[Invoice Date]],"mmm")</f>
        <v>May</v>
      </c>
      <c r="W233">
        <f>MONTH(tblSales[[#This Row],[Invoice Date]])</f>
        <v>5</v>
      </c>
      <c r="X233">
        <f>YEAR(tblSales[[#This Row],[Invoice Date]])</f>
        <v>2024</v>
      </c>
      <c r="Y233" t="str">
        <f>TEXT(tblSales[[#This Row],[Invoice Date]],"mmm-yyyy")</f>
        <v>May-2024</v>
      </c>
      <c r="Z233" t="str">
        <f>_xlfn.XLOOKUP(tblSales[[#This Row],[Product_ID]],Products!$A:$A,Products!$C:$C,"Women Dresses")</f>
        <v>Wallets</v>
      </c>
      <c r="AA233" t="str">
        <f>_xlfn.XLOOKUP(tblSales[[#This Row],[Product_ID]],Products!$A:$A,Products!$D:$D,"Unknown")</f>
        <v>Leather Wallet</v>
      </c>
      <c r="AB233" t="str">
        <f>_xlfn.XLOOKUP(tblSales[[#This Row],[Product_ID]],Products!$A:$A,Products!$E:$E,"Unknown")</f>
        <v>Louis Philippe</v>
      </c>
      <c r="AC233" t="str">
        <f>_xlfn.XLOOKUP(tblSales[[#This Row],[Store_ID]],Stores!$A:$A,Stores!$B:$B,"Unknown")</f>
        <v>TrendMart Visakhapatnam Standard</v>
      </c>
      <c r="AD233" t="str">
        <f>_xlfn.XLOOKUP(tblSales[[#This Row],[Store_ID]],Stores!$A:$A,Stores!$E:$E,"Unknown")</f>
        <v>South Zone 3</v>
      </c>
      <c r="AE233" t="str">
        <f>_xlfn.XLOOKUP(tblSales[[#This Row],[Customer_ID]],Customers!$A:$A,Customers!$B:$B,"Unknown")</f>
        <v>Ashok Srinivasan</v>
      </c>
      <c r="AF233" t="str">
        <f>_xlfn.XLOOKUP(tblSales[[#This Row],[Customer_ID]],Customers!$A:$A,Customers!$J:$J,"Unknown")</f>
        <v>Silver</v>
      </c>
      <c r="AG233" t="str">
        <f>_xlfn.XLOOKUP(tblSales[[#This Row],[Employee_ID]],Employees!$A:$A,Employees!$B:$B,"Unknown")</f>
        <v>Hari Nair</v>
      </c>
      <c r="AH233">
        <f>IF(MONTH(tblSales[[#This Row],[Invoice Date]])&gt;=4,MONTH(tblSales[[#This Row],[Invoice Date]]),MONTH(tblSales[[#This Row],[Invoice Date]])+12)</f>
        <v>5</v>
      </c>
      <c r="AI233" s="8">
        <f>DATE(YEAR(tblSales[[#This Row],[Invoice Date]]),MONTH(tblSales[[#This Row],[Invoice Date]]),1)</f>
        <v>45413</v>
      </c>
      <c r="AJ233" t="str">
        <f>_xlfn.XLOOKUP(tblSales[[#This Row],[Product_ID]],Products!$A:$A,Products!$B:$B,"Unknown")</f>
        <v>Louis Philippe Leather Wallet Brown</v>
      </c>
      <c r="AK233" s="9">
        <f>IFERROR(tblSales[[#This Row],[Profit]]/tblSales[[#This Row],[Sales Amount]],0)</f>
        <v>0.20806937160383959</v>
      </c>
      <c r="AL233" t="str">
        <f>IF(tblSales[[#This Row],[Discount %]]&lt;=5,"0-5%",
IF(tblSales[[#This Row],[Discount %]]&lt;=10,"5-10%",
IF(tblSales[[#This Row],[Discount %]]&lt;=15,"10-15%",
IF(tblSales[[#This Row],[Discount %]]&lt;=20,"15-20%","20%+"))))</f>
        <v>10-15%</v>
      </c>
    </row>
    <row r="234" spans="1:38">
      <c r="A234" s="2" t="s">
        <v>998</v>
      </c>
      <c r="B234" s="11">
        <v>45434</v>
      </c>
      <c r="C234" s="2" t="s">
        <v>999</v>
      </c>
      <c r="D234" s="2" t="s">
        <v>197</v>
      </c>
      <c r="E234" s="2" t="s">
        <v>333</v>
      </c>
      <c r="F234" s="2" t="s">
        <v>193</v>
      </c>
      <c r="G234" s="2">
        <v>1</v>
      </c>
      <c r="H234" s="2">
        <v>948.25</v>
      </c>
      <c r="I234" s="2">
        <v>20</v>
      </c>
      <c r="J234" s="2">
        <v>189.65</v>
      </c>
      <c r="K234" s="2">
        <v>5</v>
      </c>
      <c r="L234" s="2">
        <v>37.93</v>
      </c>
      <c r="M234" s="2">
        <v>796.53</v>
      </c>
      <c r="N234" s="2">
        <v>721.22</v>
      </c>
      <c r="O234" s="2">
        <f t="shared" si="8"/>
        <v>37.379999999999946</v>
      </c>
      <c r="P234" s="2" t="s">
        <v>29</v>
      </c>
      <c r="Q234" s="2" t="str">
        <f t="shared" si="7"/>
        <v>Debit Card</v>
      </c>
      <c r="R234" s="2" t="s">
        <v>20</v>
      </c>
      <c r="S234" s="2" t="s">
        <v>56</v>
      </c>
      <c r="T234" s="2" t="s">
        <v>1000</v>
      </c>
      <c r="U234" s="2" t="s">
        <v>59</v>
      </c>
      <c r="V234" t="str">
        <f>TEXT(tblSales[[#This Row],[Invoice Date]],"mmm")</f>
        <v>May</v>
      </c>
      <c r="W234">
        <f>MONTH(tblSales[[#This Row],[Invoice Date]])</f>
        <v>5</v>
      </c>
      <c r="X234">
        <f>YEAR(tblSales[[#This Row],[Invoice Date]])</f>
        <v>2024</v>
      </c>
      <c r="Y234" t="str">
        <f>TEXT(tblSales[[#This Row],[Invoice Date]],"mmm-yyyy")</f>
        <v>May-2024</v>
      </c>
      <c r="Z234" t="str">
        <f>_xlfn.XLOOKUP(tblSales[[#This Row],[Product_ID]],Products!$A:$A,Products!$C:$C,"Women Dresses")</f>
        <v>Men Shirts</v>
      </c>
      <c r="AA234" t="str">
        <f>_xlfn.XLOOKUP(tblSales[[#This Row],[Product_ID]],Products!$A:$A,Products!$D:$D,"Unknown")</f>
        <v>Denim Shirt</v>
      </c>
      <c r="AB234" t="str">
        <f>_xlfn.XLOOKUP(tblSales[[#This Row],[Product_ID]],Products!$A:$A,Products!$E:$E,"Unknown")</f>
        <v>Indian Terrain</v>
      </c>
      <c r="AC234" t="str">
        <f>_xlfn.XLOOKUP(tblSales[[#This Row],[Store_ID]],Stores!$A:$A,Stores!$B:$B,"Unknown")</f>
        <v>TrendMart Warangal High Street</v>
      </c>
      <c r="AD234" t="str">
        <f>_xlfn.XLOOKUP(tblSales[[#This Row],[Store_ID]],Stores!$A:$A,Stores!$E:$E,"Unknown")</f>
        <v>South Zone 2</v>
      </c>
      <c r="AE234" t="str">
        <f>_xlfn.XLOOKUP(tblSales[[#This Row],[Customer_ID]],Customers!$A:$A,Customers!$B:$B,"Unknown")</f>
        <v>Dhruv Yadav</v>
      </c>
      <c r="AF234" t="str">
        <f>_xlfn.XLOOKUP(tblSales[[#This Row],[Customer_ID]],Customers!$A:$A,Customers!$J:$J,"Unknown")</f>
        <v>Silver</v>
      </c>
      <c r="AG234" t="str">
        <f>_xlfn.XLOOKUP(tblSales[[#This Row],[Employee_ID]],Employees!$A:$A,Employees!$B:$B,"Unknown")</f>
        <v>Yamini Pandian</v>
      </c>
      <c r="AH234">
        <f>IF(MONTH(tblSales[[#This Row],[Invoice Date]])&gt;=4,MONTH(tblSales[[#This Row],[Invoice Date]]),MONTH(tblSales[[#This Row],[Invoice Date]])+12)</f>
        <v>5</v>
      </c>
      <c r="AI234" s="8">
        <f>DATE(YEAR(tblSales[[#This Row],[Invoice Date]]),MONTH(tblSales[[#This Row],[Invoice Date]]),1)</f>
        <v>45413</v>
      </c>
      <c r="AJ234" t="str">
        <f>_xlfn.XLOOKUP(tblSales[[#This Row],[Product_ID]],Products!$A:$A,Products!$B:$B,"Unknown")</f>
        <v>Indian Terrain Denim Shirt Wine</v>
      </c>
      <c r="AK234" s="9">
        <f>IFERROR(tblSales[[#This Row],[Profit]]/tblSales[[#This Row],[Sales Amount]],0)</f>
        <v>4.6928552596888939E-2</v>
      </c>
      <c r="AL234" t="str">
        <f>IF(tblSales[[#This Row],[Discount %]]&lt;=5,"0-5%",
IF(tblSales[[#This Row],[Discount %]]&lt;=10,"5-10%",
IF(tblSales[[#This Row],[Discount %]]&lt;=15,"10-15%",
IF(tblSales[[#This Row],[Discount %]]&lt;=20,"15-20%","20%+"))))</f>
        <v>15-20%</v>
      </c>
    </row>
    <row r="235" spans="1:38">
      <c r="A235" s="2" t="s">
        <v>1001</v>
      </c>
      <c r="B235" s="11">
        <v>45581</v>
      </c>
      <c r="C235" s="2" t="s">
        <v>816</v>
      </c>
      <c r="D235" s="2" t="s">
        <v>1002</v>
      </c>
      <c r="E235" s="2" t="s">
        <v>967</v>
      </c>
      <c r="F235" s="2" t="s">
        <v>172</v>
      </c>
      <c r="G235" s="2">
        <v>2</v>
      </c>
      <c r="H235" s="2">
        <v>2468.6</v>
      </c>
      <c r="I235" s="2">
        <v>0</v>
      </c>
      <c r="J235" s="2">
        <v>0</v>
      </c>
      <c r="K235" s="2">
        <v>12</v>
      </c>
      <c r="L235" s="2">
        <v>592.46</v>
      </c>
      <c r="M235" s="2">
        <v>5529.66</v>
      </c>
      <c r="N235" s="2">
        <v>3760.28</v>
      </c>
      <c r="O235" s="2">
        <f t="shared" si="8"/>
        <v>1176.9199999999996</v>
      </c>
      <c r="P235" s="2" t="s">
        <v>29</v>
      </c>
      <c r="Q235" s="2" t="str">
        <f t="shared" si="7"/>
        <v>Debit Card</v>
      </c>
      <c r="R235" s="2" t="s">
        <v>20</v>
      </c>
      <c r="S235" s="2" t="s">
        <v>56</v>
      </c>
      <c r="T235" s="2" t="s">
        <v>1003</v>
      </c>
      <c r="U235" s="2" t="s">
        <v>59</v>
      </c>
      <c r="V235" t="str">
        <f>TEXT(tblSales[[#This Row],[Invoice Date]],"mmm")</f>
        <v>Oct</v>
      </c>
      <c r="W235">
        <f>MONTH(tblSales[[#This Row],[Invoice Date]])</f>
        <v>10</v>
      </c>
      <c r="X235">
        <f>YEAR(tblSales[[#This Row],[Invoice Date]])</f>
        <v>2024</v>
      </c>
      <c r="Y235" t="str">
        <f>TEXT(tblSales[[#This Row],[Invoice Date]],"mmm-yyyy")</f>
        <v>Oct-2024</v>
      </c>
      <c r="Z235" t="str">
        <f>_xlfn.XLOOKUP(tblSales[[#This Row],[Product_ID]],Products!$A:$A,Products!$C:$C,"Women Dresses")</f>
        <v>Men Ethnic</v>
      </c>
      <c r="AA235" t="str">
        <f>_xlfn.XLOOKUP(tblSales[[#This Row],[Product_ID]],Products!$A:$A,Products!$D:$D,"Unknown")</f>
        <v>Nehru Jacket</v>
      </c>
      <c r="AB235" t="str">
        <f>_xlfn.XLOOKUP(tblSales[[#This Row],[Product_ID]],Products!$A:$A,Products!$E:$E,"Unknown")</f>
        <v>Blackberrys</v>
      </c>
      <c r="AC235" t="str">
        <f>_xlfn.XLOOKUP(tblSales[[#This Row],[Store_ID]],Stores!$A:$A,Stores!$B:$B,"Unknown")</f>
        <v>TrendMart Mangaluru Standard</v>
      </c>
      <c r="AD235" t="str">
        <f>_xlfn.XLOOKUP(tblSales[[#This Row],[Store_ID]],Stores!$A:$A,Stores!$E:$E,"Unknown")</f>
        <v>South Zone 2</v>
      </c>
      <c r="AE235" t="str">
        <f>_xlfn.XLOOKUP(tblSales[[#This Row],[Customer_ID]],Customers!$A:$A,Customers!$B:$B,"Unknown")</f>
        <v>Sowmya Rao</v>
      </c>
      <c r="AF235" t="str">
        <f>_xlfn.XLOOKUP(tblSales[[#This Row],[Customer_ID]],Customers!$A:$A,Customers!$J:$J,"Unknown")</f>
        <v>Silver</v>
      </c>
      <c r="AG235" t="str">
        <f>_xlfn.XLOOKUP(tblSales[[#This Row],[Employee_ID]],Employees!$A:$A,Employees!$B:$B,"Unknown")</f>
        <v>Eswar Prasad</v>
      </c>
      <c r="AH235">
        <f>IF(MONTH(tblSales[[#This Row],[Invoice Date]])&gt;=4,MONTH(tblSales[[#This Row],[Invoice Date]]),MONTH(tblSales[[#This Row],[Invoice Date]])+12)</f>
        <v>10</v>
      </c>
      <c r="AI235" s="8">
        <f>DATE(YEAR(tblSales[[#This Row],[Invoice Date]]),MONTH(tblSales[[#This Row],[Invoice Date]]),1)</f>
        <v>45566</v>
      </c>
      <c r="AJ235" t="str">
        <f>_xlfn.XLOOKUP(tblSales[[#This Row],[Product_ID]],Products!$A:$A,Products!$B:$B,"Unknown")</f>
        <v>Blackberrys Nehru Jacket Pink</v>
      </c>
      <c r="AK235" s="9">
        <f>IFERROR(tblSales[[#This Row],[Profit]]/tblSales[[#This Row],[Sales Amount]],0)</f>
        <v>0.21283767898930489</v>
      </c>
      <c r="AL235" t="str">
        <f>IF(tblSales[[#This Row],[Discount %]]&lt;=5,"0-5%",
IF(tblSales[[#This Row],[Discount %]]&lt;=10,"5-10%",
IF(tblSales[[#This Row],[Discount %]]&lt;=15,"10-15%",
IF(tblSales[[#This Row],[Discount %]]&lt;=20,"15-20%","20%+"))))</f>
        <v>0-5%</v>
      </c>
    </row>
    <row r="236" spans="1:38">
      <c r="A236" s="2" t="s">
        <v>1004</v>
      </c>
      <c r="B236" s="11">
        <v>45507</v>
      </c>
      <c r="C236" s="2" t="s">
        <v>690</v>
      </c>
      <c r="D236" s="2" t="s">
        <v>1005</v>
      </c>
      <c r="E236" s="2" t="s">
        <v>420</v>
      </c>
      <c r="F236" s="2" t="s">
        <v>249</v>
      </c>
      <c r="G236" s="2">
        <v>2</v>
      </c>
      <c r="H236" s="2">
        <v>1736.54</v>
      </c>
      <c r="I236" s="2">
        <v>20</v>
      </c>
      <c r="J236" s="2">
        <v>694.62</v>
      </c>
      <c r="K236" s="2">
        <v>12</v>
      </c>
      <c r="L236" s="2">
        <v>333.42</v>
      </c>
      <c r="M236" s="2">
        <v>3111.88</v>
      </c>
      <c r="N236" s="2">
        <v>2232.66</v>
      </c>
      <c r="O236" s="2">
        <f t="shared" si="8"/>
        <v>545.80000000000018</v>
      </c>
      <c r="P236" s="2" t="s">
        <v>28</v>
      </c>
      <c r="Q236" s="2" t="str">
        <f t="shared" si="7"/>
        <v>Credit Card</v>
      </c>
      <c r="R236" s="2" t="s">
        <v>21</v>
      </c>
      <c r="S236" s="2" t="s">
        <v>56</v>
      </c>
      <c r="T236" s="2" t="s">
        <v>414</v>
      </c>
      <c r="U236" s="2" t="s">
        <v>60</v>
      </c>
      <c r="V236" t="str">
        <f>TEXT(tblSales[[#This Row],[Invoice Date]],"mmm")</f>
        <v>Aug</v>
      </c>
      <c r="W236">
        <f>MONTH(tblSales[[#This Row],[Invoice Date]])</f>
        <v>8</v>
      </c>
      <c r="X236">
        <f>YEAR(tblSales[[#This Row],[Invoice Date]])</f>
        <v>2024</v>
      </c>
      <c r="Y236" t="str">
        <f>TEXT(tblSales[[#This Row],[Invoice Date]],"mmm-yyyy")</f>
        <v>Aug-2024</v>
      </c>
      <c r="Z236" t="str">
        <f>_xlfn.XLOOKUP(tblSales[[#This Row],[Product_ID]],Products!$A:$A,Products!$C:$C,"Women Dresses")</f>
        <v>Wallets</v>
      </c>
      <c r="AA236" t="str">
        <f>_xlfn.XLOOKUP(tblSales[[#This Row],[Product_ID]],Products!$A:$A,Products!$D:$D,"Unknown")</f>
        <v>Card Holder</v>
      </c>
      <c r="AB236" t="str">
        <f>_xlfn.XLOOKUP(tblSales[[#This Row],[Product_ID]],Products!$A:$A,Products!$E:$E,"Unknown")</f>
        <v>Nalli Silks</v>
      </c>
      <c r="AC236" t="str">
        <f>_xlfn.XLOOKUP(tblSales[[#This Row],[Store_ID]],Stores!$A:$A,Stores!$B:$B,"Unknown")</f>
        <v>TrendMart Hubballi Standard</v>
      </c>
      <c r="AD236" t="str">
        <f>_xlfn.XLOOKUP(tblSales[[#This Row],[Store_ID]],Stores!$A:$A,Stores!$E:$E,"Unknown")</f>
        <v>South Zone 2</v>
      </c>
      <c r="AE236" t="str">
        <f>_xlfn.XLOOKUP(tblSales[[#This Row],[Customer_ID]],Customers!$A:$A,Customers!$B:$B,"Unknown")</f>
        <v>Gayathri Gowda</v>
      </c>
      <c r="AF236" t="str">
        <f>_xlfn.XLOOKUP(tblSales[[#This Row],[Customer_ID]],Customers!$A:$A,Customers!$J:$J,"Unknown")</f>
        <v>Silver</v>
      </c>
      <c r="AG236" t="str">
        <f>_xlfn.XLOOKUP(tblSales[[#This Row],[Employee_ID]],Employees!$A:$A,Employees!$B:$B,"Unknown")</f>
        <v>Hari Nair</v>
      </c>
      <c r="AH236">
        <f>IF(MONTH(tblSales[[#This Row],[Invoice Date]])&gt;=4,MONTH(tblSales[[#This Row],[Invoice Date]]),MONTH(tblSales[[#This Row],[Invoice Date]])+12)</f>
        <v>8</v>
      </c>
      <c r="AI236" s="8">
        <f>DATE(YEAR(tblSales[[#This Row],[Invoice Date]]),MONTH(tblSales[[#This Row],[Invoice Date]]),1)</f>
        <v>45505</v>
      </c>
      <c r="AJ236" t="str">
        <f>_xlfn.XLOOKUP(tblSales[[#This Row],[Product_ID]],Products!$A:$A,Products!$B:$B,"Unknown")</f>
        <v>Nalli Silks Card Holder Beige</v>
      </c>
      <c r="AK236" s="9">
        <f>IFERROR(tblSales[[#This Row],[Profit]]/tblSales[[#This Row],[Sales Amount]],0)</f>
        <v>0.17539236731493507</v>
      </c>
      <c r="AL236" t="str">
        <f>IF(tblSales[[#This Row],[Discount %]]&lt;=5,"0-5%",
IF(tblSales[[#This Row],[Discount %]]&lt;=10,"5-10%",
IF(tblSales[[#This Row],[Discount %]]&lt;=15,"10-15%",
IF(tblSales[[#This Row],[Discount %]]&lt;=20,"15-20%","20%+"))))</f>
        <v>15-20%</v>
      </c>
    </row>
    <row r="237" spans="1:38">
      <c r="A237" s="2" t="s">
        <v>1006</v>
      </c>
      <c r="B237" s="11">
        <v>45482</v>
      </c>
      <c r="C237" s="2" t="s">
        <v>931</v>
      </c>
      <c r="D237" s="2" t="s">
        <v>837</v>
      </c>
      <c r="E237" s="2" t="s">
        <v>270</v>
      </c>
      <c r="F237" s="2" t="s">
        <v>324</v>
      </c>
      <c r="G237" s="2">
        <v>2</v>
      </c>
      <c r="H237" s="2">
        <v>6529.56</v>
      </c>
      <c r="I237" s="2">
        <v>5</v>
      </c>
      <c r="J237" s="2">
        <v>652.96</v>
      </c>
      <c r="K237" s="2">
        <v>3</v>
      </c>
      <c r="L237" s="2">
        <v>372.18</v>
      </c>
      <c r="M237" s="2">
        <v>12778.34</v>
      </c>
      <c r="N237" s="2">
        <v>9525.52</v>
      </c>
      <c r="O237" s="2">
        <f t="shared" si="8"/>
        <v>2880.64</v>
      </c>
      <c r="P237" s="2" t="s">
        <v>27</v>
      </c>
      <c r="Q237" s="2" t="str">
        <f t="shared" si="7"/>
        <v>Cash</v>
      </c>
      <c r="R237" s="2" t="s">
        <v>20</v>
      </c>
      <c r="S237" s="2" t="s">
        <v>56</v>
      </c>
      <c r="T237" s="2" t="s">
        <v>1007</v>
      </c>
      <c r="U237" s="2" t="s">
        <v>59</v>
      </c>
      <c r="V237" t="str">
        <f>TEXT(tblSales[[#This Row],[Invoice Date]],"mmm")</f>
        <v>Jul</v>
      </c>
      <c r="W237">
        <f>MONTH(tblSales[[#This Row],[Invoice Date]])</f>
        <v>7</v>
      </c>
      <c r="X237">
        <f>YEAR(tblSales[[#This Row],[Invoice Date]])</f>
        <v>2024</v>
      </c>
      <c r="Y237" t="str">
        <f>TEXT(tblSales[[#This Row],[Invoice Date]],"mmm-yyyy")</f>
        <v>Jul-2024</v>
      </c>
      <c r="Z237" t="str">
        <f>_xlfn.XLOOKUP(tblSales[[#This Row],[Product_ID]],Products!$A:$A,Products!$C:$C,"Women Dresses")</f>
        <v>Jewellery</v>
      </c>
      <c r="AA237" t="str">
        <f>_xlfn.XLOOKUP(tblSales[[#This Row],[Product_ID]],Products!$A:$A,Products!$D:$D,"Unknown")</f>
        <v>Earrings</v>
      </c>
      <c r="AB237" t="str">
        <f>_xlfn.XLOOKUP(tblSales[[#This Row],[Product_ID]],Products!$A:$A,Products!$E:$E,"Unknown")</f>
        <v>Aurelia</v>
      </c>
      <c r="AC237" t="str">
        <f>_xlfn.XLOOKUP(tblSales[[#This Row],[Store_ID]],Stores!$A:$A,Stores!$B:$B,"Unknown")</f>
        <v>TrendMart Kochi High Street</v>
      </c>
      <c r="AD237" t="str">
        <f>_xlfn.XLOOKUP(tblSales[[#This Row],[Store_ID]],Stores!$A:$A,Stores!$E:$E,"Unknown")</f>
        <v>South Zone 1</v>
      </c>
      <c r="AE237" t="str">
        <f>_xlfn.XLOOKUP(tblSales[[#This Row],[Customer_ID]],Customers!$A:$A,Customers!$B:$B,"Unknown")</f>
        <v>Janani Murthy</v>
      </c>
      <c r="AF237" t="str">
        <f>_xlfn.XLOOKUP(tblSales[[#This Row],[Customer_ID]],Customers!$A:$A,Customers!$J:$J,"Unknown")</f>
        <v>Regular</v>
      </c>
      <c r="AG237" t="str">
        <f>_xlfn.XLOOKUP(tblSales[[#This Row],[Employee_ID]],Employees!$A:$A,Employees!$B:$B,"Unknown")</f>
        <v>Ganesh Iyengar</v>
      </c>
      <c r="AH237">
        <f>IF(MONTH(tblSales[[#This Row],[Invoice Date]])&gt;=4,MONTH(tblSales[[#This Row],[Invoice Date]]),MONTH(tblSales[[#This Row],[Invoice Date]])+12)</f>
        <v>7</v>
      </c>
      <c r="AI237" s="8">
        <f>DATE(YEAR(tblSales[[#This Row],[Invoice Date]]),MONTH(tblSales[[#This Row],[Invoice Date]]),1)</f>
        <v>45474</v>
      </c>
      <c r="AJ237" t="str">
        <f>_xlfn.XLOOKUP(tblSales[[#This Row],[Product_ID]],Products!$A:$A,Products!$B:$B,"Unknown")</f>
        <v>Aurelia Earrings Sky Blue</v>
      </c>
      <c r="AK237" s="9">
        <f>IFERROR(tblSales[[#This Row],[Profit]]/tblSales[[#This Row],[Sales Amount]],0)</f>
        <v>0.22543147231956576</v>
      </c>
      <c r="AL237" t="str">
        <f>IF(tblSales[[#This Row],[Discount %]]&lt;=5,"0-5%",
IF(tblSales[[#This Row],[Discount %]]&lt;=10,"5-10%",
IF(tblSales[[#This Row],[Discount %]]&lt;=15,"10-15%",
IF(tblSales[[#This Row],[Discount %]]&lt;=20,"15-20%","20%+"))))</f>
        <v>0-5%</v>
      </c>
    </row>
    <row r="238" spans="1:38">
      <c r="A238" s="2" t="s">
        <v>1008</v>
      </c>
      <c r="B238" s="11">
        <v>45391</v>
      </c>
      <c r="C238" s="2" t="s">
        <v>983</v>
      </c>
      <c r="D238" s="2" t="s">
        <v>527</v>
      </c>
      <c r="E238" s="2" t="s">
        <v>746</v>
      </c>
      <c r="F238" s="2" t="s">
        <v>523</v>
      </c>
      <c r="G238" s="2">
        <v>1</v>
      </c>
      <c r="H238" s="2">
        <v>855.62</v>
      </c>
      <c r="I238" s="2">
        <v>20</v>
      </c>
      <c r="J238" s="2">
        <v>171.12</v>
      </c>
      <c r="K238" s="2">
        <v>5</v>
      </c>
      <c r="L238" s="2">
        <v>34.229999999999997</v>
      </c>
      <c r="M238" s="2">
        <v>718.73</v>
      </c>
      <c r="N238" s="2">
        <v>629.72</v>
      </c>
      <c r="O238" s="2">
        <f t="shared" si="8"/>
        <v>54.779999999999994</v>
      </c>
      <c r="P238" s="2" t="s">
        <v>29</v>
      </c>
      <c r="Q238" s="2" t="str">
        <f t="shared" si="7"/>
        <v>Debit Card</v>
      </c>
      <c r="R238" s="2" t="s">
        <v>21</v>
      </c>
      <c r="S238" s="2" t="s">
        <v>56</v>
      </c>
      <c r="T238" s="2" t="s">
        <v>616</v>
      </c>
      <c r="U238" s="2" t="s">
        <v>59</v>
      </c>
      <c r="V238" t="str">
        <f>TEXT(tblSales[[#This Row],[Invoice Date]],"mmm")</f>
        <v>Apr</v>
      </c>
      <c r="W238">
        <f>MONTH(tblSales[[#This Row],[Invoice Date]])</f>
        <v>4</v>
      </c>
      <c r="X238">
        <f>YEAR(tblSales[[#This Row],[Invoice Date]])</f>
        <v>2024</v>
      </c>
      <c r="Y238" t="str">
        <f>TEXT(tblSales[[#This Row],[Invoice Date]],"mmm-yyyy")</f>
        <v>Apr-2024</v>
      </c>
      <c r="Z238" t="str">
        <f>_xlfn.XLOOKUP(tblSales[[#This Row],[Product_ID]],Products!$A:$A,Products!$C:$C,"Women Dresses")</f>
        <v>Women Tops</v>
      </c>
      <c r="AA238" t="str">
        <f>_xlfn.XLOOKUP(tblSales[[#This Row],[Product_ID]],Products!$A:$A,Products!$D:$D,"Unknown")</f>
        <v>Crop Top</v>
      </c>
      <c r="AB238" t="str">
        <f>_xlfn.XLOOKUP(tblSales[[#This Row],[Product_ID]],Products!$A:$A,Products!$E:$E,"Unknown")</f>
        <v>Ramraj Cotton</v>
      </c>
      <c r="AC238" t="str">
        <f>_xlfn.XLOOKUP(tblSales[[#This Row],[Store_ID]],Stores!$A:$A,Stores!$B:$B,"Unknown")</f>
        <v>TrendMart Guntur Standard</v>
      </c>
      <c r="AD238" t="str">
        <f>_xlfn.XLOOKUP(tblSales[[#This Row],[Store_ID]],Stores!$A:$A,Stores!$E:$E,"Unknown")</f>
        <v>South Zone 3</v>
      </c>
      <c r="AE238" t="str">
        <f>_xlfn.XLOOKUP(tblSales[[#This Row],[Customer_ID]],Customers!$A:$A,Customers!$B:$B,"Unknown")</f>
        <v>Balaji Reddy</v>
      </c>
      <c r="AF238" t="str">
        <f>_xlfn.XLOOKUP(tblSales[[#This Row],[Customer_ID]],Customers!$A:$A,Customers!$J:$J,"Unknown")</f>
        <v>Platinum</v>
      </c>
      <c r="AG238" t="str">
        <f>_xlfn.XLOOKUP(tblSales[[#This Row],[Employee_ID]],Employees!$A:$A,Employees!$B:$B,"Unknown")</f>
        <v>Vinod Hegde</v>
      </c>
      <c r="AH238">
        <f>IF(MONTH(tblSales[[#This Row],[Invoice Date]])&gt;=4,MONTH(tblSales[[#This Row],[Invoice Date]]),MONTH(tblSales[[#This Row],[Invoice Date]])+12)</f>
        <v>4</v>
      </c>
      <c r="AI238" s="8">
        <f>DATE(YEAR(tblSales[[#This Row],[Invoice Date]]),MONTH(tblSales[[#This Row],[Invoice Date]]),1)</f>
        <v>45383</v>
      </c>
      <c r="AJ238" t="str">
        <f>_xlfn.XLOOKUP(tblSales[[#This Row],[Product_ID]],Products!$A:$A,Products!$B:$B,"Unknown")</f>
        <v>Ramraj Cotton Crop Top Pink</v>
      </c>
      <c r="AK238" s="9">
        <f>IFERROR(tblSales[[#This Row],[Profit]]/tblSales[[#This Row],[Sales Amount]],0)</f>
        <v>7.6217773016292623E-2</v>
      </c>
      <c r="AL238" t="str">
        <f>IF(tblSales[[#This Row],[Discount %]]&lt;=5,"0-5%",
IF(tblSales[[#This Row],[Discount %]]&lt;=10,"5-10%",
IF(tblSales[[#This Row],[Discount %]]&lt;=15,"10-15%",
IF(tblSales[[#This Row],[Discount %]]&lt;=20,"15-20%","20%+"))))</f>
        <v>15-20%</v>
      </c>
    </row>
    <row r="239" spans="1:38">
      <c r="A239" s="2" t="s">
        <v>1009</v>
      </c>
      <c r="B239" s="11">
        <v>45507</v>
      </c>
      <c r="C239" s="2" t="s">
        <v>555</v>
      </c>
      <c r="D239" s="2" t="s">
        <v>176</v>
      </c>
      <c r="E239" s="2" t="s">
        <v>551</v>
      </c>
      <c r="F239" s="2" t="s">
        <v>227</v>
      </c>
      <c r="G239" s="2">
        <v>2</v>
      </c>
      <c r="H239" s="2">
        <v>926.35</v>
      </c>
      <c r="I239" s="2">
        <v>5</v>
      </c>
      <c r="J239" s="2">
        <v>92.64</v>
      </c>
      <c r="K239" s="2">
        <v>5</v>
      </c>
      <c r="L239" s="2">
        <v>88</v>
      </c>
      <c r="M239" s="2">
        <v>1848.06</v>
      </c>
      <c r="N239" s="2">
        <v>1100.02</v>
      </c>
      <c r="O239" s="2">
        <f t="shared" si="8"/>
        <v>660.04</v>
      </c>
      <c r="P239" s="2" t="s">
        <v>32</v>
      </c>
      <c r="Q239" s="2" t="str">
        <f t="shared" si="7"/>
        <v>UPI</v>
      </c>
      <c r="R239" s="2" t="s">
        <v>20</v>
      </c>
      <c r="S239" s="2" t="s">
        <v>56</v>
      </c>
      <c r="T239" s="2" t="s">
        <v>1010</v>
      </c>
      <c r="U239" s="2" t="s">
        <v>60</v>
      </c>
      <c r="V239" t="str">
        <f>TEXT(tblSales[[#This Row],[Invoice Date]],"mmm")</f>
        <v>Aug</v>
      </c>
      <c r="W239">
        <f>MONTH(tblSales[[#This Row],[Invoice Date]])</f>
        <v>8</v>
      </c>
      <c r="X239">
        <f>YEAR(tblSales[[#This Row],[Invoice Date]])</f>
        <v>2024</v>
      </c>
      <c r="Y239" t="str">
        <f>TEXT(tblSales[[#This Row],[Invoice Date]],"mmm-yyyy")</f>
        <v>Aug-2024</v>
      </c>
      <c r="Z239" t="str">
        <f>_xlfn.XLOOKUP(tblSales[[#This Row],[Product_ID]],Products!$A:$A,Products!$C:$C,"Women Dresses")</f>
        <v>Women Tops</v>
      </c>
      <c r="AA239" t="str">
        <f>_xlfn.XLOOKUP(tblSales[[#This Row],[Product_ID]],Products!$A:$A,Products!$D:$D,"Unknown")</f>
        <v>Crop Top</v>
      </c>
      <c r="AB239" t="str">
        <f>_xlfn.XLOOKUP(tblSales[[#This Row],[Product_ID]],Products!$A:$A,Products!$E:$E,"Unknown")</f>
        <v>Nike</v>
      </c>
      <c r="AC239" t="str">
        <f>_xlfn.XLOOKUP(tblSales[[#This Row],[Store_ID]],Stores!$A:$A,Stores!$B:$B,"Unknown")</f>
        <v>TrendMart Thiruvananthapuram Standard</v>
      </c>
      <c r="AD239" t="str">
        <f>_xlfn.XLOOKUP(tblSales[[#This Row],[Store_ID]],Stores!$A:$A,Stores!$E:$E,"Unknown")</f>
        <v>South Zone 1</v>
      </c>
      <c r="AE239" t="str">
        <f>_xlfn.XLOOKUP(tblSales[[#This Row],[Customer_ID]],Customers!$A:$A,Customers!$B:$B,"Unknown")</f>
        <v>Kalyani Bhat</v>
      </c>
      <c r="AF239" t="str">
        <f>_xlfn.XLOOKUP(tblSales[[#This Row],[Customer_ID]],Customers!$A:$A,Customers!$J:$J,"Unknown")</f>
        <v>Regular</v>
      </c>
      <c r="AG239" t="str">
        <f>_xlfn.XLOOKUP(tblSales[[#This Row],[Employee_ID]],Employees!$A:$A,Employees!$B:$B,"Unknown")</f>
        <v>Ishwarya Shetty</v>
      </c>
      <c r="AH239">
        <f>IF(MONTH(tblSales[[#This Row],[Invoice Date]])&gt;=4,MONTH(tblSales[[#This Row],[Invoice Date]]),MONTH(tblSales[[#This Row],[Invoice Date]])+12)</f>
        <v>8</v>
      </c>
      <c r="AI239" s="8">
        <f>DATE(YEAR(tblSales[[#This Row],[Invoice Date]]),MONTH(tblSales[[#This Row],[Invoice Date]]),1)</f>
        <v>45505</v>
      </c>
      <c r="AJ239" t="str">
        <f>_xlfn.XLOOKUP(tblSales[[#This Row],[Product_ID]],Products!$A:$A,Products!$B:$B,"Unknown")</f>
        <v>Nike Crop Top Cream</v>
      </c>
      <c r="AK239" s="9">
        <f>IFERROR(tblSales[[#This Row],[Profit]]/tblSales[[#This Row],[Sales Amount]],0)</f>
        <v>0.35715290629092128</v>
      </c>
      <c r="AL239" t="str">
        <f>IF(tblSales[[#This Row],[Discount %]]&lt;=5,"0-5%",
IF(tblSales[[#This Row],[Discount %]]&lt;=10,"5-10%",
IF(tblSales[[#This Row],[Discount %]]&lt;=15,"10-15%",
IF(tblSales[[#This Row],[Discount %]]&lt;=20,"15-20%","20%+"))))</f>
        <v>0-5%</v>
      </c>
    </row>
    <row r="240" spans="1:38">
      <c r="A240" s="2" t="s">
        <v>1011</v>
      </c>
      <c r="B240" s="11">
        <v>45657</v>
      </c>
      <c r="C240" s="2" t="s">
        <v>1012</v>
      </c>
      <c r="D240" s="2" t="s">
        <v>1013</v>
      </c>
      <c r="E240" s="2" t="s">
        <v>796</v>
      </c>
      <c r="F240" s="2" t="s">
        <v>493</v>
      </c>
      <c r="G240" s="2">
        <v>2</v>
      </c>
      <c r="H240" s="2">
        <v>974.04</v>
      </c>
      <c r="I240" s="2">
        <v>15</v>
      </c>
      <c r="J240" s="2">
        <v>292.20999999999998</v>
      </c>
      <c r="K240" s="2">
        <v>5</v>
      </c>
      <c r="L240" s="2">
        <v>82.79</v>
      </c>
      <c r="M240" s="2">
        <v>1738.66</v>
      </c>
      <c r="N240" s="2">
        <v>1153.94</v>
      </c>
      <c r="O240" s="2">
        <f t="shared" si="8"/>
        <v>501.93</v>
      </c>
      <c r="P240" s="2" t="s">
        <v>32</v>
      </c>
      <c r="Q240" s="2" t="str">
        <f t="shared" si="7"/>
        <v>UPI</v>
      </c>
      <c r="R240" s="2" t="s">
        <v>20</v>
      </c>
      <c r="S240" s="2" t="s">
        <v>56</v>
      </c>
      <c r="T240" s="2" t="s">
        <v>575</v>
      </c>
      <c r="U240" s="2" t="s">
        <v>59</v>
      </c>
      <c r="V240" t="str">
        <f>TEXT(tblSales[[#This Row],[Invoice Date]],"mmm")</f>
        <v>Dec</v>
      </c>
      <c r="W240">
        <f>MONTH(tblSales[[#This Row],[Invoice Date]])</f>
        <v>12</v>
      </c>
      <c r="X240">
        <f>YEAR(tblSales[[#This Row],[Invoice Date]])</f>
        <v>2024</v>
      </c>
      <c r="Y240" t="str">
        <f>TEXT(tblSales[[#This Row],[Invoice Date]],"mmm-yyyy")</f>
        <v>Dec-2024</v>
      </c>
      <c r="Z240" t="str">
        <f>_xlfn.XLOOKUP(tblSales[[#This Row],[Product_ID]],Products!$A:$A,Products!$C:$C,"Women Dresses")</f>
        <v>Accessories</v>
      </c>
      <c r="AA240" t="str">
        <f>_xlfn.XLOOKUP(tblSales[[#This Row],[Product_ID]],Products!$A:$A,Products!$D:$D,"Unknown")</f>
        <v>Cap</v>
      </c>
      <c r="AB240" t="str">
        <f>_xlfn.XLOOKUP(tblSales[[#This Row],[Product_ID]],Products!$A:$A,Products!$E:$E,"Unknown")</f>
        <v>Pepe Jeans</v>
      </c>
      <c r="AC240" t="str">
        <f>_xlfn.XLOOKUP(tblSales[[#This Row],[Store_ID]],Stores!$A:$A,Stores!$B:$B,"Unknown")</f>
        <v>TrendMart Shivamogga Standard</v>
      </c>
      <c r="AD240" t="str">
        <f>_xlfn.XLOOKUP(tblSales[[#This Row],[Store_ID]],Stores!$A:$A,Stores!$E:$E,"Unknown")</f>
        <v>South Zone 2</v>
      </c>
      <c r="AE240" t="str">
        <f>_xlfn.XLOOKUP(tblSales[[#This Row],[Customer_ID]],Customers!$A:$A,Customers!$B:$B,"Unknown")</f>
        <v>Anusuya Yadav</v>
      </c>
      <c r="AF240" t="str">
        <f>_xlfn.XLOOKUP(tblSales[[#This Row],[Customer_ID]],Customers!$A:$A,Customers!$J:$J,"Unknown")</f>
        <v>Gold</v>
      </c>
      <c r="AG240" t="str">
        <f>_xlfn.XLOOKUP(tblSales[[#This Row],[Employee_ID]],Employees!$A:$A,Employees!$B:$B,"Unknown")</f>
        <v>Gopal Prasad</v>
      </c>
      <c r="AH240">
        <f>IF(MONTH(tblSales[[#This Row],[Invoice Date]])&gt;=4,MONTH(tblSales[[#This Row],[Invoice Date]]),MONTH(tblSales[[#This Row],[Invoice Date]])+12)</f>
        <v>12</v>
      </c>
      <c r="AI240" s="8">
        <f>DATE(YEAR(tblSales[[#This Row],[Invoice Date]]),MONTH(tblSales[[#This Row],[Invoice Date]]),1)</f>
        <v>45627</v>
      </c>
      <c r="AJ240" t="str">
        <f>_xlfn.XLOOKUP(tblSales[[#This Row],[Product_ID]],Products!$A:$A,Products!$B:$B,"Unknown")</f>
        <v>Pepe Jeans Cap Pink</v>
      </c>
      <c r="AK240" s="9">
        <f>IFERROR(tblSales[[#This Row],[Profit]]/tblSales[[#This Row],[Sales Amount]],0)</f>
        <v>0.28868784006073644</v>
      </c>
      <c r="AL240" t="str">
        <f>IF(tblSales[[#This Row],[Discount %]]&lt;=5,"0-5%",
IF(tblSales[[#This Row],[Discount %]]&lt;=10,"5-10%",
IF(tblSales[[#This Row],[Discount %]]&lt;=15,"10-15%",
IF(tblSales[[#This Row],[Discount %]]&lt;=20,"15-20%","20%+"))))</f>
        <v>10-15%</v>
      </c>
    </row>
    <row r="241" spans="1:38">
      <c r="A241" s="2" t="s">
        <v>1014</v>
      </c>
      <c r="B241" s="11">
        <v>45432</v>
      </c>
      <c r="C241" s="2" t="s">
        <v>1015</v>
      </c>
      <c r="D241" s="2" t="s">
        <v>424</v>
      </c>
      <c r="E241" s="2" t="s">
        <v>457</v>
      </c>
      <c r="F241" s="2" t="s">
        <v>319</v>
      </c>
      <c r="G241" s="2">
        <v>1</v>
      </c>
      <c r="H241" s="2">
        <v>920.27</v>
      </c>
      <c r="I241" s="2">
        <v>10</v>
      </c>
      <c r="J241" s="2">
        <v>92.03</v>
      </c>
      <c r="K241" s="2">
        <v>5</v>
      </c>
      <c r="L241" s="2">
        <v>41.41</v>
      </c>
      <c r="M241" s="2">
        <v>869.65</v>
      </c>
      <c r="N241" s="2">
        <v>698.08</v>
      </c>
      <c r="O241" s="2">
        <f t="shared" si="8"/>
        <v>130.15999999999994</v>
      </c>
      <c r="P241" s="2" t="s">
        <v>28</v>
      </c>
      <c r="Q241" s="2" t="str">
        <f t="shared" si="7"/>
        <v>Credit Card</v>
      </c>
      <c r="R241" s="2" t="s">
        <v>21</v>
      </c>
      <c r="S241" s="2" t="s">
        <v>56</v>
      </c>
      <c r="T241" s="2" t="s">
        <v>894</v>
      </c>
      <c r="U241" s="2" t="s">
        <v>59</v>
      </c>
      <c r="V241" t="str">
        <f>TEXT(tblSales[[#This Row],[Invoice Date]],"mmm")</f>
        <v>May</v>
      </c>
      <c r="W241">
        <f>MONTH(tblSales[[#This Row],[Invoice Date]])</f>
        <v>5</v>
      </c>
      <c r="X241">
        <f>YEAR(tblSales[[#This Row],[Invoice Date]])</f>
        <v>2024</v>
      </c>
      <c r="Y241" t="str">
        <f>TEXT(tblSales[[#This Row],[Invoice Date]],"mmm-yyyy")</f>
        <v>May-2024</v>
      </c>
      <c r="Z241" t="str">
        <f>_xlfn.XLOOKUP(tblSales[[#This Row],[Product_ID]],Products!$A:$A,Products!$C:$C,"Women Dresses")</f>
        <v>Women Dresses</v>
      </c>
      <c r="AA241" t="str">
        <f>_xlfn.XLOOKUP(tblSales[[#This Row],[Product_ID]],Products!$A:$A,Products!$D:$D,"Unknown")</f>
        <v>Maxi Dress</v>
      </c>
      <c r="AB241" t="str">
        <f>_xlfn.XLOOKUP(tblSales[[#This Row],[Product_ID]],Products!$A:$A,Products!$E:$E,"Unknown")</f>
        <v>Jack &amp; Jones</v>
      </c>
      <c r="AC241" t="str">
        <f>_xlfn.XLOOKUP(tblSales[[#This Row],[Store_ID]],Stores!$A:$A,Stores!$B:$B,"Unknown")</f>
        <v>TrendMart Kochi High Street</v>
      </c>
      <c r="AD241" t="str">
        <f>_xlfn.XLOOKUP(tblSales[[#This Row],[Store_ID]],Stores!$A:$A,Stores!$E:$E,"Unknown")</f>
        <v>South Zone 1</v>
      </c>
      <c r="AE241" t="str">
        <f>_xlfn.XLOOKUP(tblSales[[#This Row],[Customer_ID]],Customers!$A:$A,Customers!$B:$B,"Unknown")</f>
        <v>Janani Shetty</v>
      </c>
      <c r="AF241" t="str">
        <f>_xlfn.XLOOKUP(tblSales[[#This Row],[Customer_ID]],Customers!$A:$A,Customers!$J:$J,"Unknown")</f>
        <v>Gold</v>
      </c>
      <c r="AG241" t="str">
        <f>_xlfn.XLOOKUP(tblSales[[#This Row],[Employee_ID]],Employees!$A:$A,Employees!$B:$B,"Unknown")</f>
        <v>Sathish Sundaram</v>
      </c>
      <c r="AH241">
        <f>IF(MONTH(tblSales[[#This Row],[Invoice Date]])&gt;=4,MONTH(tblSales[[#This Row],[Invoice Date]]),MONTH(tblSales[[#This Row],[Invoice Date]])+12)</f>
        <v>5</v>
      </c>
      <c r="AI241" s="8">
        <f>DATE(YEAR(tblSales[[#This Row],[Invoice Date]]),MONTH(tblSales[[#This Row],[Invoice Date]]),1)</f>
        <v>45413</v>
      </c>
      <c r="AJ241" t="str">
        <f>_xlfn.XLOOKUP(tblSales[[#This Row],[Product_ID]],Products!$A:$A,Products!$B:$B,"Unknown")</f>
        <v>Jack &amp; Jones Maxi Dress Maroon</v>
      </c>
      <c r="AK241" s="9">
        <f>IFERROR(tblSales[[#This Row],[Profit]]/tblSales[[#This Row],[Sales Amount]],0)</f>
        <v>0.14966940723279473</v>
      </c>
      <c r="AL241" t="str">
        <f>IF(tblSales[[#This Row],[Discount %]]&lt;=5,"0-5%",
IF(tblSales[[#This Row],[Discount %]]&lt;=10,"5-10%",
IF(tblSales[[#This Row],[Discount %]]&lt;=15,"10-15%",
IF(tblSales[[#This Row],[Discount %]]&lt;=20,"15-20%","20%+"))))</f>
        <v>5-10%</v>
      </c>
    </row>
    <row r="242" spans="1:38">
      <c r="A242" s="2" t="s">
        <v>1016</v>
      </c>
      <c r="B242" s="11">
        <v>45463</v>
      </c>
      <c r="C242" s="2" t="s">
        <v>1017</v>
      </c>
      <c r="D242" s="2" t="s">
        <v>328</v>
      </c>
      <c r="E242" s="2" t="s">
        <v>1018</v>
      </c>
      <c r="F242" s="2" t="s">
        <v>193</v>
      </c>
      <c r="G242" s="2">
        <v>2</v>
      </c>
      <c r="H242" s="2">
        <v>1410.46</v>
      </c>
      <c r="I242" s="2">
        <v>10</v>
      </c>
      <c r="J242" s="2">
        <v>282.08999999999997</v>
      </c>
      <c r="K242" s="2">
        <v>12</v>
      </c>
      <c r="L242" s="2">
        <v>304.66000000000003</v>
      </c>
      <c r="M242" s="2">
        <v>2843.49</v>
      </c>
      <c r="N242" s="2">
        <v>2026.52</v>
      </c>
      <c r="O242" s="2">
        <f t="shared" si="8"/>
        <v>512.30999999999972</v>
      </c>
      <c r="P242" s="2" t="s">
        <v>32</v>
      </c>
      <c r="Q242" s="2" t="str">
        <f t="shared" si="7"/>
        <v>UPI</v>
      </c>
      <c r="R242" s="2" t="s">
        <v>20</v>
      </c>
      <c r="S242" s="2" t="s">
        <v>56</v>
      </c>
      <c r="T242" s="2" t="s">
        <v>1019</v>
      </c>
      <c r="U242" s="2" t="s">
        <v>59</v>
      </c>
      <c r="V242" t="str">
        <f>TEXT(tblSales[[#This Row],[Invoice Date]],"mmm")</f>
        <v>Jun</v>
      </c>
      <c r="W242">
        <f>MONTH(tblSales[[#This Row],[Invoice Date]])</f>
        <v>6</v>
      </c>
      <c r="X242">
        <f>YEAR(tblSales[[#This Row],[Invoice Date]])</f>
        <v>2024</v>
      </c>
      <c r="Y242" t="str">
        <f>TEXT(tblSales[[#This Row],[Invoice Date]],"mmm-yyyy")</f>
        <v>Jun-2024</v>
      </c>
      <c r="Z242" t="str">
        <f>_xlfn.XLOOKUP(tblSales[[#This Row],[Product_ID]],Products!$A:$A,Products!$C:$C,"Women Dresses")</f>
        <v>Winter Wear</v>
      </c>
      <c r="AA242" t="str">
        <f>_xlfn.XLOOKUP(tblSales[[#This Row],[Product_ID]],Products!$A:$A,Products!$D:$D,"Unknown")</f>
        <v>Jacket</v>
      </c>
      <c r="AB242" t="str">
        <f>_xlfn.XLOOKUP(tblSales[[#This Row],[Product_ID]],Products!$A:$A,Products!$E:$E,"Unknown")</f>
        <v>Blackberrys</v>
      </c>
      <c r="AC242" t="str">
        <f>_xlfn.XLOOKUP(tblSales[[#This Row],[Store_ID]],Stores!$A:$A,Stores!$B:$B,"Unknown")</f>
        <v>TrendMart Tumakuru High Street</v>
      </c>
      <c r="AD242" t="str">
        <f>_xlfn.XLOOKUP(tblSales[[#This Row],[Store_ID]],Stores!$A:$A,Stores!$E:$E,"Unknown")</f>
        <v>South Zone 2</v>
      </c>
      <c r="AE242" t="str">
        <f>_xlfn.XLOOKUP(tblSales[[#This Row],[Customer_ID]],Customers!$A:$A,Customers!$B:$B,"Unknown")</f>
        <v>Uday Chettiar</v>
      </c>
      <c r="AF242" t="str">
        <f>_xlfn.XLOOKUP(tblSales[[#This Row],[Customer_ID]],Customers!$A:$A,Customers!$J:$J,"Unknown")</f>
        <v>Gold</v>
      </c>
      <c r="AG242" t="str">
        <f>_xlfn.XLOOKUP(tblSales[[#This Row],[Employee_ID]],Employees!$A:$A,Employees!$B:$B,"Unknown")</f>
        <v>Yamini Pandian</v>
      </c>
      <c r="AH242">
        <f>IF(MONTH(tblSales[[#This Row],[Invoice Date]])&gt;=4,MONTH(tblSales[[#This Row],[Invoice Date]]),MONTH(tblSales[[#This Row],[Invoice Date]])+12)</f>
        <v>6</v>
      </c>
      <c r="AI242" s="8">
        <f>DATE(YEAR(tblSales[[#This Row],[Invoice Date]]),MONTH(tblSales[[#This Row],[Invoice Date]]),1)</f>
        <v>45444</v>
      </c>
      <c r="AJ242" t="str">
        <f>_xlfn.XLOOKUP(tblSales[[#This Row],[Product_ID]],Products!$A:$A,Products!$B:$B,"Unknown")</f>
        <v>Blackberrys Jacket Red</v>
      </c>
      <c r="AK242" s="9">
        <f>IFERROR(tblSales[[#This Row],[Profit]]/tblSales[[#This Row],[Sales Amount]],0)</f>
        <v>0.18016943966745083</v>
      </c>
      <c r="AL242" t="str">
        <f>IF(tblSales[[#This Row],[Discount %]]&lt;=5,"0-5%",
IF(tblSales[[#This Row],[Discount %]]&lt;=10,"5-10%",
IF(tblSales[[#This Row],[Discount %]]&lt;=15,"10-15%",
IF(tblSales[[#This Row],[Discount %]]&lt;=20,"15-20%","20%+"))))</f>
        <v>5-10%</v>
      </c>
    </row>
    <row r="243" spans="1:38">
      <c r="A243" s="2" t="s">
        <v>1020</v>
      </c>
      <c r="B243" s="11">
        <v>45655</v>
      </c>
      <c r="C243" s="2" t="s">
        <v>649</v>
      </c>
      <c r="D243" s="2" t="s">
        <v>1021</v>
      </c>
      <c r="E243" s="2" t="s">
        <v>688</v>
      </c>
      <c r="F243" s="2" t="s">
        <v>350</v>
      </c>
      <c r="G243" s="2">
        <v>1</v>
      </c>
      <c r="H243" s="2">
        <v>2131.21</v>
      </c>
      <c r="I243" s="2">
        <v>5</v>
      </c>
      <c r="J243" s="2">
        <v>106.56</v>
      </c>
      <c r="K243" s="2">
        <v>12</v>
      </c>
      <c r="L243" s="2">
        <v>242.96</v>
      </c>
      <c r="M243" s="2">
        <v>2267.61</v>
      </c>
      <c r="N243" s="2">
        <v>1542.23</v>
      </c>
      <c r="O243" s="2">
        <f t="shared" si="8"/>
        <v>482.42000000000007</v>
      </c>
      <c r="P243" s="2" t="s">
        <v>28</v>
      </c>
      <c r="Q243" s="2" t="str">
        <f t="shared" si="7"/>
        <v>Credit Card</v>
      </c>
      <c r="R243" s="2" t="s">
        <v>20</v>
      </c>
      <c r="S243" s="2" t="s">
        <v>56</v>
      </c>
      <c r="T243" s="2" t="s">
        <v>262</v>
      </c>
      <c r="U243" s="2" t="s">
        <v>60</v>
      </c>
      <c r="V243" t="str">
        <f>TEXT(tblSales[[#This Row],[Invoice Date]],"mmm")</f>
        <v>Dec</v>
      </c>
      <c r="W243">
        <f>MONTH(tblSales[[#This Row],[Invoice Date]])</f>
        <v>12</v>
      </c>
      <c r="X243">
        <f>YEAR(tblSales[[#This Row],[Invoice Date]])</f>
        <v>2024</v>
      </c>
      <c r="Y243" t="str">
        <f>TEXT(tblSales[[#This Row],[Invoice Date]],"mmm-yyyy")</f>
        <v>Dec-2024</v>
      </c>
      <c r="Z243" t="str">
        <f>_xlfn.XLOOKUP(tblSales[[#This Row],[Product_ID]],Products!$A:$A,Products!$C:$C,"Women Dresses")</f>
        <v>Footwear</v>
      </c>
      <c r="AA243" t="str">
        <f>_xlfn.XLOOKUP(tblSales[[#This Row],[Product_ID]],Products!$A:$A,Products!$D:$D,"Unknown")</f>
        <v>Formal Shoes</v>
      </c>
      <c r="AB243" t="str">
        <f>_xlfn.XLOOKUP(tblSales[[#This Row],[Product_ID]],Products!$A:$A,Products!$E:$E,"Unknown")</f>
        <v>Max Fashion</v>
      </c>
      <c r="AC243" t="str">
        <f>_xlfn.XLOOKUP(tblSales[[#This Row],[Store_ID]],Stores!$A:$A,Stores!$B:$B,"Unknown")</f>
        <v>TrendMart Nellore Mall Kiosk</v>
      </c>
      <c r="AD243" t="str">
        <f>_xlfn.XLOOKUP(tblSales[[#This Row],[Store_ID]],Stores!$A:$A,Stores!$E:$E,"Unknown")</f>
        <v>South Zone 3</v>
      </c>
      <c r="AE243" t="str">
        <f>_xlfn.XLOOKUP(tblSales[[#This Row],[Customer_ID]],Customers!$A:$A,Customers!$B:$B,"Unknown")</f>
        <v>Sangeeta Prasad</v>
      </c>
      <c r="AF243" t="str">
        <f>_xlfn.XLOOKUP(tblSales[[#This Row],[Customer_ID]],Customers!$A:$A,Customers!$J:$J,"Unknown")</f>
        <v>Silver</v>
      </c>
      <c r="AG243" t="str">
        <f>_xlfn.XLOOKUP(tblSales[[#This Row],[Employee_ID]],Employees!$A:$A,Employees!$B:$B,"Unknown")</f>
        <v>Chitra Chettiar</v>
      </c>
      <c r="AH243">
        <f>IF(MONTH(tblSales[[#This Row],[Invoice Date]])&gt;=4,MONTH(tblSales[[#This Row],[Invoice Date]]),MONTH(tblSales[[#This Row],[Invoice Date]])+12)</f>
        <v>12</v>
      </c>
      <c r="AI243" s="8">
        <f>DATE(YEAR(tblSales[[#This Row],[Invoice Date]]),MONTH(tblSales[[#This Row],[Invoice Date]]),1)</f>
        <v>45627</v>
      </c>
      <c r="AJ243" t="str">
        <f>_xlfn.XLOOKUP(tblSales[[#This Row],[Product_ID]],Products!$A:$A,Products!$B:$B,"Unknown")</f>
        <v>Max Fashion Formal Shoes Orange</v>
      </c>
      <c r="AK243" s="9">
        <f>IFERROR(tblSales[[#This Row],[Profit]]/tblSales[[#This Row],[Sales Amount]],0)</f>
        <v>0.21274381397153833</v>
      </c>
      <c r="AL243" t="str">
        <f>IF(tblSales[[#This Row],[Discount %]]&lt;=5,"0-5%",
IF(tblSales[[#This Row],[Discount %]]&lt;=10,"5-10%",
IF(tblSales[[#This Row],[Discount %]]&lt;=15,"10-15%",
IF(tblSales[[#This Row],[Discount %]]&lt;=20,"15-20%","20%+"))))</f>
        <v>0-5%</v>
      </c>
    </row>
    <row r="244" spans="1:38">
      <c r="A244" s="2" t="s">
        <v>1022</v>
      </c>
      <c r="B244" s="11">
        <v>45441</v>
      </c>
      <c r="C244" s="2" t="s">
        <v>95</v>
      </c>
      <c r="D244" s="2" t="s">
        <v>1023</v>
      </c>
      <c r="E244" s="2" t="s">
        <v>1024</v>
      </c>
      <c r="F244" s="2" t="s">
        <v>350</v>
      </c>
      <c r="G244" s="2">
        <v>1</v>
      </c>
      <c r="H244" s="2">
        <v>3293.47</v>
      </c>
      <c r="I244" s="2">
        <v>0</v>
      </c>
      <c r="J244" s="2">
        <v>0</v>
      </c>
      <c r="K244" s="2">
        <v>12</v>
      </c>
      <c r="L244" s="2">
        <v>395.22</v>
      </c>
      <c r="M244" s="2">
        <v>3688.69</v>
      </c>
      <c r="N244" s="2">
        <v>2340.46</v>
      </c>
      <c r="O244" s="2">
        <f t="shared" si="8"/>
        <v>953.01</v>
      </c>
      <c r="P244" s="2" t="s">
        <v>27</v>
      </c>
      <c r="Q244" s="2" t="str">
        <f t="shared" si="7"/>
        <v>Cash</v>
      </c>
      <c r="R244" s="2" t="s">
        <v>20</v>
      </c>
      <c r="S244" s="2" t="s">
        <v>56</v>
      </c>
      <c r="T244" s="2" t="s">
        <v>1025</v>
      </c>
      <c r="U244" s="2" t="s">
        <v>59</v>
      </c>
      <c r="V244" t="str">
        <f>TEXT(tblSales[[#This Row],[Invoice Date]],"mmm")</f>
        <v>May</v>
      </c>
      <c r="W244">
        <f>MONTH(tblSales[[#This Row],[Invoice Date]])</f>
        <v>5</v>
      </c>
      <c r="X244">
        <f>YEAR(tblSales[[#This Row],[Invoice Date]])</f>
        <v>2024</v>
      </c>
      <c r="Y244" t="str">
        <f>TEXT(tblSales[[#This Row],[Invoice Date]],"mmm-yyyy")</f>
        <v>May-2024</v>
      </c>
      <c r="Z244" t="str">
        <f>_xlfn.XLOOKUP(tblSales[[#This Row],[Product_ID]],Products!$A:$A,Products!$C:$C,"Women Dresses")</f>
        <v>Women Sarees</v>
      </c>
      <c r="AA244" t="str">
        <f>_xlfn.XLOOKUP(tblSales[[#This Row],[Product_ID]],Products!$A:$A,Products!$D:$D,"Unknown")</f>
        <v>Cotton Saree</v>
      </c>
      <c r="AB244" t="str">
        <f>_xlfn.XLOOKUP(tblSales[[#This Row],[Product_ID]],Products!$A:$A,Products!$E:$E,"Unknown")</f>
        <v>W for Woman</v>
      </c>
      <c r="AC244" t="str">
        <f>_xlfn.XLOOKUP(tblSales[[#This Row],[Store_ID]],Stores!$A:$A,Stores!$B:$B,"Unknown")</f>
        <v>TrendMart Hyderabad Standard</v>
      </c>
      <c r="AD244" t="str">
        <f>_xlfn.XLOOKUP(tblSales[[#This Row],[Store_ID]],Stores!$A:$A,Stores!$E:$E,"Unknown")</f>
        <v>South Zone 2</v>
      </c>
      <c r="AE244" t="str">
        <f>_xlfn.XLOOKUP(tblSales[[#This Row],[Customer_ID]],Customers!$A:$A,Customers!$B:$B,"Unknown")</f>
        <v>Ashok Menon</v>
      </c>
      <c r="AF244" t="str">
        <f>_xlfn.XLOOKUP(tblSales[[#This Row],[Customer_ID]],Customers!$A:$A,Customers!$J:$J,"Unknown")</f>
        <v>Regular</v>
      </c>
      <c r="AG244" t="str">
        <f>_xlfn.XLOOKUP(tblSales[[#This Row],[Employee_ID]],Employees!$A:$A,Employees!$B:$B,"Unknown")</f>
        <v>Chitra Chettiar</v>
      </c>
      <c r="AH244">
        <f>IF(MONTH(tblSales[[#This Row],[Invoice Date]])&gt;=4,MONTH(tblSales[[#This Row],[Invoice Date]]),MONTH(tblSales[[#This Row],[Invoice Date]])+12)</f>
        <v>5</v>
      </c>
      <c r="AI244" s="8">
        <f>DATE(YEAR(tblSales[[#This Row],[Invoice Date]]),MONTH(tblSales[[#This Row],[Invoice Date]]),1)</f>
        <v>45413</v>
      </c>
      <c r="AJ244" t="str">
        <f>_xlfn.XLOOKUP(tblSales[[#This Row],[Product_ID]],Products!$A:$A,Products!$B:$B,"Unknown")</f>
        <v>W for Woman Cotton Saree Wine</v>
      </c>
      <c r="AK244" s="9">
        <f>IFERROR(tblSales[[#This Row],[Profit]]/tblSales[[#This Row],[Sales Amount]],0)</f>
        <v>0.25836001398870601</v>
      </c>
      <c r="AL244" t="str">
        <f>IF(tblSales[[#This Row],[Discount %]]&lt;=5,"0-5%",
IF(tblSales[[#This Row],[Discount %]]&lt;=10,"5-10%",
IF(tblSales[[#This Row],[Discount %]]&lt;=15,"10-15%",
IF(tblSales[[#This Row],[Discount %]]&lt;=20,"15-20%","20%+"))))</f>
        <v>0-5%</v>
      </c>
    </row>
    <row r="245" spans="1:38">
      <c r="A245" s="2" t="s">
        <v>1026</v>
      </c>
      <c r="B245" s="11">
        <v>45447</v>
      </c>
      <c r="C245" s="2" t="s">
        <v>1027</v>
      </c>
      <c r="D245" s="2" t="s">
        <v>497</v>
      </c>
      <c r="E245" s="2" t="s">
        <v>884</v>
      </c>
      <c r="F245" s="2" t="s">
        <v>386</v>
      </c>
      <c r="G245" s="2">
        <v>2</v>
      </c>
      <c r="H245" s="2">
        <v>860.09</v>
      </c>
      <c r="I245" s="2">
        <v>15</v>
      </c>
      <c r="J245" s="2">
        <v>258.02999999999997</v>
      </c>
      <c r="K245" s="2">
        <v>5</v>
      </c>
      <c r="L245" s="2">
        <v>73.11</v>
      </c>
      <c r="M245" s="2">
        <v>1535.26</v>
      </c>
      <c r="N245" s="2">
        <v>1294.5999999999999</v>
      </c>
      <c r="O245" s="2">
        <f t="shared" si="8"/>
        <v>167.55000000000007</v>
      </c>
      <c r="P245" s="2" t="s">
        <v>32</v>
      </c>
      <c r="Q245" s="2" t="str">
        <f t="shared" si="7"/>
        <v>UPI</v>
      </c>
      <c r="R245" s="2" t="s">
        <v>21</v>
      </c>
      <c r="S245" s="2" t="s">
        <v>56</v>
      </c>
      <c r="T245" s="2" t="s">
        <v>626</v>
      </c>
      <c r="U245" s="2" t="s">
        <v>59</v>
      </c>
      <c r="V245" t="str">
        <f>TEXT(tblSales[[#This Row],[Invoice Date]],"mmm")</f>
        <v>Jun</v>
      </c>
      <c r="W245">
        <f>MONTH(tblSales[[#This Row],[Invoice Date]])</f>
        <v>6</v>
      </c>
      <c r="X245">
        <f>YEAR(tblSales[[#This Row],[Invoice Date]])</f>
        <v>2024</v>
      </c>
      <c r="Y245" t="str">
        <f>TEXT(tblSales[[#This Row],[Invoice Date]],"mmm-yyyy")</f>
        <v>Jun-2024</v>
      </c>
      <c r="Z245" t="str">
        <f>_xlfn.XLOOKUP(tblSales[[#This Row],[Product_ID]],Products!$A:$A,Products!$C:$C,"Women Dresses")</f>
        <v>Women Kurtis</v>
      </c>
      <c r="AA245" t="str">
        <f>_xlfn.XLOOKUP(tblSales[[#This Row],[Product_ID]],Products!$A:$A,Products!$D:$D,"Unknown")</f>
        <v>A-Line Kurti</v>
      </c>
      <c r="AB245" t="str">
        <f>_xlfn.XLOOKUP(tblSales[[#This Row],[Product_ID]],Products!$A:$A,Products!$E:$E,"Unknown")</f>
        <v>Fossil</v>
      </c>
      <c r="AC245" t="str">
        <f>_xlfn.XLOOKUP(tblSales[[#This Row],[Store_ID]],Stores!$A:$A,Stores!$B:$B,"Unknown")</f>
        <v>TrendMart Bengaluru High Street</v>
      </c>
      <c r="AD245" t="str">
        <f>_xlfn.XLOOKUP(tblSales[[#This Row],[Store_ID]],Stores!$A:$A,Stores!$E:$E,"Unknown")</f>
        <v>South Zone 2</v>
      </c>
      <c r="AE245" t="str">
        <f>_xlfn.XLOOKUP(tblSales[[#This Row],[Customer_ID]],Customers!$A:$A,Customers!$B:$B,"Unknown")</f>
        <v>Hema Sharma</v>
      </c>
      <c r="AF245" t="str">
        <f>_xlfn.XLOOKUP(tblSales[[#This Row],[Customer_ID]],Customers!$A:$A,Customers!$J:$J,"Unknown")</f>
        <v>Gold</v>
      </c>
      <c r="AG245" t="str">
        <f>_xlfn.XLOOKUP(tblSales[[#This Row],[Employee_ID]],Employees!$A:$A,Employees!$B:$B,"Unknown")</f>
        <v>Malini Gowda</v>
      </c>
      <c r="AH245">
        <f>IF(MONTH(tblSales[[#This Row],[Invoice Date]])&gt;=4,MONTH(tblSales[[#This Row],[Invoice Date]]),MONTH(tblSales[[#This Row],[Invoice Date]])+12)</f>
        <v>6</v>
      </c>
      <c r="AI245" s="8">
        <f>DATE(YEAR(tblSales[[#This Row],[Invoice Date]]),MONTH(tblSales[[#This Row],[Invoice Date]]),1)</f>
        <v>45444</v>
      </c>
      <c r="AJ245" t="str">
        <f>_xlfn.XLOOKUP(tblSales[[#This Row],[Product_ID]],Products!$A:$A,Products!$B:$B,"Unknown")</f>
        <v>Fossil A-Line Kurti Orange</v>
      </c>
      <c r="AK245" s="9">
        <f>IFERROR(tblSales[[#This Row],[Profit]]/tblSales[[#This Row],[Sales Amount]],0)</f>
        <v>0.10913460912158206</v>
      </c>
      <c r="AL245" t="str">
        <f>IF(tblSales[[#This Row],[Discount %]]&lt;=5,"0-5%",
IF(tblSales[[#This Row],[Discount %]]&lt;=10,"5-10%",
IF(tblSales[[#This Row],[Discount %]]&lt;=15,"10-15%",
IF(tblSales[[#This Row],[Discount %]]&lt;=20,"15-20%","20%+"))))</f>
        <v>10-15%</v>
      </c>
    </row>
    <row r="246" spans="1:38">
      <c r="A246" s="2" t="s">
        <v>1028</v>
      </c>
      <c r="B246" s="11">
        <v>45608</v>
      </c>
      <c r="C246" s="2" t="s">
        <v>1029</v>
      </c>
      <c r="D246" s="2" t="s">
        <v>1030</v>
      </c>
      <c r="E246" s="2" t="s">
        <v>453</v>
      </c>
      <c r="F246" s="2" t="s">
        <v>193</v>
      </c>
      <c r="G246" s="2">
        <v>1</v>
      </c>
      <c r="H246" s="2">
        <v>1360.27</v>
      </c>
      <c r="I246" s="2">
        <v>0</v>
      </c>
      <c r="J246" s="2">
        <v>0</v>
      </c>
      <c r="K246" s="2">
        <v>12</v>
      </c>
      <c r="L246" s="2">
        <v>163.22999999999999</v>
      </c>
      <c r="M246" s="2">
        <v>1523.5</v>
      </c>
      <c r="N246" s="2">
        <v>914.35</v>
      </c>
      <c r="O246" s="2">
        <f t="shared" si="8"/>
        <v>445.91999999999996</v>
      </c>
      <c r="P246" s="2" t="s">
        <v>29</v>
      </c>
      <c r="Q246" s="2" t="str">
        <f t="shared" si="7"/>
        <v>Debit Card</v>
      </c>
      <c r="R246" s="2" t="s">
        <v>21</v>
      </c>
      <c r="S246" s="2" t="s">
        <v>56</v>
      </c>
      <c r="T246" s="2" t="s">
        <v>433</v>
      </c>
      <c r="U246" s="2" t="s">
        <v>59</v>
      </c>
      <c r="V246" t="str">
        <f>TEXT(tblSales[[#This Row],[Invoice Date]],"mmm")</f>
        <v>Nov</v>
      </c>
      <c r="W246">
        <f>MONTH(tblSales[[#This Row],[Invoice Date]])</f>
        <v>11</v>
      </c>
      <c r="X246">
        <f>YEAR(tblSales[[#This Row],[Invoice Date]])</f>
        <v>2024</v>
      </c>
      <c r="Y246" t="str">
        <f>TEXT(tblSales[[#This Row],[Invoice Date]],"mmm-yyyy")</f>
        <v>Nov-2024</v>
      </c>
      <c r="Z246" t="str">
        <f>_xlfn.XLOOKUP(tblSales[[#This Row],[Product_ID]],Products!$A:$A,Products!$C:$C,"Women Dresses")</f>
        <v>Winter Wear</v>
      </c>
      <c r="AA246" t="str">
        <f>_xlfn.XLOOKUP(tblSales[[#This Row],[Product_ID]],Products!$A:$A,Products!$D:$D,"Unknown")</f>
        <v>Jacket</v>
      </c>
      <c r="AB246" t="str">
        <f>_xlfn.XLOOKUP(tblSales[[#This Row],[Product_ID]],Products!$A:$A,Products!$E:$E,"Unknown")</f>
        <v>Max Fashion</v>
      </c>
      <c r="AC246" t="str">
        <f>_xlfn.XLOOKUP(tblSales[[#This Row],[Store_ID]],Stores!$A:$A,Stores!$B:$B,"Unknown")</f>
        <v>TrendMart Khammam Standard</v>
      </c>
      <c r="AD246" t="str">
        <f>_xlfn.XLOOKUP(tblSales[[#This Row],[Store_ID]],Stores!$A:$A,Stores!$E:$E,"Unknown")</f>
        <v>South Zone 2</v>
      </c>
      <c r="AE246" t="str">
        <f>_xlfn.XLOOKUP(tblSales[[#This Row],[Customer_ID]],Customers!$A:$A,Customers!$B:$B,"Unknown")</f>
        <v>Chandrika Gowda</v>
      </c>
      <c r="AF246" t="str">
        <f>_xlfn.XLOOKUP(tblSales[[#This Row],[Customer_ID]],Customers!$A:$A,Customers!$J:$J,"Unknown")</f>
        <v>Gold</v>
      </c>
      <c r="AG246" t="str">
        <f>_xlfn.XLOOKUP(tblSales[[#This Row],[Employee_ID]],Employees!$A:$A,Employees!$B:$B,"Unknown")</f>
        <v>Yamini Pandian</v>
      </c>
      <c r="AH246">
        <f>IF(MONTH(tblSales[[#This Row],[Invoice Date]])&gt;=4,MONTH(tblSales[[#This Row],[Invoice Date]]),MONTH(tblSales[[#This Row],[Invoice Date]])+12)</f>
        <v>11</v>
      </c>
      <c r="AI246" s="8">
        <f>DATE(YEAR(tblSales[[#This Row],[Invoice Date]]),MONTH(tblSales[[#This Row],[Invoice Date]]),1)</f>
        <v>45597</v>
      </c>
      <c r="AJ246" t="str">
        <f>_xlfn.XLOOKUP(tblSales[[#This Row],[Product_ID]],Products!$A:$A,Products!$B:$B,"Unknown")</f>
        <v>Max Fashion Jacket Wine</v>
      </c>
      <c r="AK246" s="9">
        <f>IFERROR(tblSales[[#This Row],[Profit]]/tblSales[[#This Row],[Sales Amount]],0)</f>
        <v>0.29269445356087953</v>
      </c>
      <c r="AL246" t="str">
        <f>IF(tblSales[[#This Row],[Discount %]]&lt;=5,"0-5%",
IF(tblSales[[#This Row],[Discount %]]&lt;=10,"5-10%",
IF(tblSales[[#This Row],[Discount %]]&lt;=15,"10-15%",
IF(tblSales[[#This Row],[Discount %]]&lt;=20,"15-20%","20%+"))))</f>
        <v>0-5%</v>
      </c>
    </row>
    <row r="247" spans="1:38">
      <c r="A247" s="2" t="s">
        <v>1031</v>
      </c>
      <c r="B247" s="11">
        <v>45583</v>
      </c>
      <c r="C247" s="2" t="s">
        <v>1032</v>
      </c>
      <c r="D247" s="2" t="s">
        <v>462</v>
      </c>
      <c r="E247" s="2" t="s">
        <v>615</v>
      </c>
      <c r="F247" s="2" t="s">
        <v>345</v>
      </c>
      <c r="G247" s="2">
        <v>2</v>
      </c>
      <c r="H247" s="2">
        <v>1351.4</v>
      </c>
      <c r="I247" s="2">
        <v>25</v>
      </c>
      <c r="J247" s="2">
        <v>675.7</v>
      </c>
      <c r="K247" s="2">
        <v>12</v>
      </c>
      <c r="L247" s="2">
        <v>243.25</v>
      </c>
      <c r="M247" s="2">
        <v>2270.35</v>
      </c>
      <c r="N247" s="2">
        <v>1806.6</v>
      </c>
      <c r="O247" s="2">
        <f t="shared" si="8"/>
        <v>220.5</v>
      </c>
      <c r="P247" s="2" t="s">
        <v>32</v>
      </c>
      <c r="Q247" s="2" t="str">
        <f t="shared" si="7"/>
        <v>UPI</v>
      </c>
      <c r="R247" s="2" t="s">
        <v>20</v>
      </c>
      <c r="S247" s="2" t="s">
        <v>56</v>
      </c>
      <c r="T247" s="2" t="s">
        <v>325</v>
      </c>
      <c r="U247" s="2" t="s">
        <v>59</v>
      </c>
      <c r="V247" t="str">
        <f>TEXT(tblSales[[#This Row],[Invoice Date]],"mmm")</f>
        <v>Oct</v>
      </c>
      <c r="W247">
        <f>MONTH(tblSales[[#This Row],[Invoice Date]])</f>
        <v>10</v>
      </c>
      <c r="X247">
        <f>YEAR(tblSales[[#This Row],[Invoice Date]])</f>
        <v>2024</v>
      </c>
      <c r="Y247" t="str">
        <f>TEXT(tblSales[[#This Row],[Invoice Date]],"mmm-yyyy")</f>
        <v>Oct-2024</v>
      </c>
      <c r="Z247" t="str">
        <f>_xlfn.XLOOKUP(tblSales[[#This Row],[Product_ID]],Products!$A:$A,Products!$C:$C,"Women Dresses")</f>
        <v>Wallets</v>
      </c>
      <c r="AA247" t="str">
        <f>_xlfn.XLOOKUP(tblSales[[#This Row],[Product_ID]],Products!$A:$A,Products!$D:$D,"Unknown")</f>
        <v>Bifold Wallet</v>
      </c>
      <c r="AB247" t="str">
        <f>_xlfn.XLOOKUP(tblSales[[#This Row],[Product_ID]],Products!$A:$A,Products!$E:$E,"Unknown")</f>
        <v>Nike</v>
      </c>
      <c r="AC247" t="str">
        <f>_xlfn.XLOOKUP(tblSales[[#This Row],[Store_ID]],Stores!$A:$A,Stores!$B:$B,"Unknown")</f>
        <v>TrendMart Hyderabad Mall Kiosk</v>
      </c>
      <c r="AD247" t="str">
        <f>_xlfn.XLOOKUP(tblSales[[#This Row],[Store_ID]],Stores!$A:$A,Stores!$E:$E,"Unknown")</f>
        <v>South Zone 2</v>
      </c>
      <c r="AE247" t="str">
        <f>_xlfn.XLOOKUP(tblSales[[#This Row],[Customer_ID]],Customers!$A:$A,Customers!$B:$B,"Unknown")</f>
        <v>Priya Mudaliar</v>
      </c>
      <c r="AF247" t="str">
        <f>_xlfn.XLOOKUP(tblSales[[#This Row],[Customer_ID]],Customers!$A:$A,Customers!$J:$J,"Unknown")</f>
        <v>Regular</v>
      </c>
      <c r="AG247" t="str">
        <f>_xlfn.XLOOKUP(tblSales[[#This Row],[Employee_ID]],Employees!$A:$A,Employees!$B:$B,"Unknown")</f>
        <v>Anitha Ramachandran</v>
      </c>
      <c r="AH247">
        <f>IF(MONTH(tblSales[[#This Row],[Invoice Date]])&gt;=4,MONTH(tblSales[[#This Row],[Invoice Date]]),MONTH(tblSales[[#This Row],[Invoice Date]])+12)</f>
        <v>10</v>
      </c>
      <c r="AI247" s="8">
        <f>DATE(YEAR(tblSales[[#This Row],[Invoice Date]]),MONTH(tblSales[[#This Row],[Invoice Date]]),1)</f>
        <v>45566</v>
      </c>
      <c r="AJ247" t="str">
        <f>_xlfn.XLOOKUP(tblSales[[#This Row],[Product_ID]],Products!$A:$A,Products!$B:$B,"Unknown")</f>
        <v>Nike Bifold Wallet Navy Blue</v>
      </c>
      <c r="AK247" s="9">
        <f>IFERROR(tblSales[[#This Row],[Profit]]/tblSales[[#This Row],[Sales Amount]],0)</f>
        <v>9.7121589182284668E-2</v>
      </c>
      <c r="AL247" t="str">
        <f>IF(tblSales[[#This Row],[Discount %]]&lt;=5,"0-5%",
IF(tblSales[[#This Row],[Discount %]]&lt;=10,"5-10%",
IF(tblSales[[#This Row],[Discount %]]&lt;=15,"10-15%",
IF(tblSales[[#This Row],[Discount %]]&lt;=20,"15-20%","20%+"))))</f>
        <v>20%+</v>
      </c>
    </row>
    <row r="248" spans="1:38">
      <c r="A248" s="2" t="s">
        <v>1033</v>
      </c>
      <c r="B248" s="11">
        <v>45407</v>
      </c>
      <c r="C248" s="2" t="s">
        <v>185</v>
      </c>
      <c r="D248" s="2" t="s">
        <v>300</v>
      </c>
      <c r="E248" s="2" t="s">
        <v>284</v>
      </c>
      <c r="F248" s="2" t="s">
        <v>238</v>
      </c>
      <c r="G248" s="2">
        <v>2</v>
      </c>
      <c r="H248" s="2">
        <v>2420.5</v>
      </c>
      <c r="I248" s="2">
        <v>5</v>
      </c>
      <c r="J248" s="2">
        <v>242.05</v>
      </c>
      <c r="K248" s="2">
        <v>12</v>
      </c>
      <c r="L248" s="2">
        <v>551.87</v>
      </c>
      <c r="M248" s="2">
        <v>5150.82</v>
      </c>
      <c r="N248" s="2">
        <v>3608.74</v>
      </c>
      <c r="O248" s="2">
        <f t="shared" si="8"/>
        <v>990.20999999999992</v>
      </c>
      <c r="P248" s="2" t="s">
        <v>32</v>
      </c>
      <c r="Q248" s="2" t="str">
        <f t="shared" si="7"/>
        <v>UPI</v>
      </c>
      <c r="R248" s="2" t="s">
        <v>21</v>
      </c>
      <c r="S248" s="2" t="s">
        <v>56</v>
      </c>
      <c r="T248" s="2" t="s">
        <v>1034</v>
      </c>
      <c r="U248" s="2" t="s">
        <v>59</v>
      </c>
      <c r="V248" t="str">
        <f>TEXT(tblSales[[#This Row],[Invoice Date]],"mmm")</f>
        <v>Apr</v>
      </c>
      <c r="W248">
        <f>MONTH(tblSales[[#This Row],[Invoice Date]])</f>
        <v>4</v>
      </c>
      <c r="X248">
        <f>YEAR(tblSales[[#This Row],[Invoice Date]])</f>
        <v>2024</v>
      </c>
      <c r="Y248" t="str">
        <f>TEXT(tblSales[[#This Row],[Invoice Date]],"mmm-yyyy")</f>
        <v>Apr-2024</v>
      </c>
      <c r="Z248" t="str">
        <f>_xlfn.XLOOKUP(tblSales[[#This Row],[Product_ID]],Products!$A:$A,Products!$C:$C,"Women Dresses")</f>
        <v>Men Ethnic</v>
      </c>
      <c r="AA248" t="str">
        <f>_xlfn.XLOOKUP(tblSales[[#This Row],[Product_ID]],Products!$A:$A,Products!$D:$D,"Unknown")</f>
        <v>Kurta</v>
      </c>
      <c r="AB248" t="str">
        <f>_xlfn.XLOOKUP(tblSales[[#This Row],[Product_ID]],Products!$A:$A,Products!$E:$E,"Unknown")</f>
        <v>US Polo Assn</v>
      </c>
      <c r="AC248" t="str">
        <f>_xlfn.XLOOKUP(tblSales[[#This Row],[Store_ID]],Stores!$A:$A,Stores!$B:$B,"Unknown")</f>
        <v>TrendMart Tumakuru Outlet</v>
      </c>
      <c r="AD248" t="str">
        <f>_xlfn.XLOOKUP(tblSales[[#This Row],[Store_ID]],Stores!$A:$A,Stores!$E:$E,"Unknown")</f>
        <v>South Zone 2</v>
      </c>
      <c r="AE248" t="str">
        <f>_xlfn.XLOOKUP(tblSales[[#This Row],[Customer_ID]],Customers!$A:$A,Customers!$B:$B,"Unknown")</f>
        <v>Saranya Shetty</v>
      </c>
      <c r="AF248" t="str">
        <f>_xlfn.XLOOKUP(tblSales[[#This Row],[Customer_ID]],Customers!$A:$A,Customers!$J:$J,"Unknown")</f>
        <v>Regular</v>
      </c>
      <c r="AG248" t="str">
        <f>_xlfn.XLOOKUP(tblSales[[#This Row],[Employee_ID]],Employees!$A:$A,Employees!$B:$B,"Unknown")</f>
        <v>Dhruv Mishra</v>
      </c>
      <c r="AH248">
        <f>IF(MONTH(tblSales[[#This Row],[Invoice Date]])&gt;=4,MONTH(tblSales[[#This Row],[Invoice Date]]),MONTH(tblSales[[#This Row],[Invoice Date]])+12)</f>
        <v>4</v>
      </c>
      <c r="AI248" s="8">
        <f>DATE(YEAR(tblSales[[#This Row],[Invoice Date]]),MONTH(tblSales[[#This Row],[Invoice Date]]),1)</f>
        <v>45383</v>
      </c>
      <c r="AJ248" t="str">
        <f>_xlfn.XLOOKUP(tblSales[[#This Row],[Product_ID]],Products!$A:$A,Products!$B:$B,"Unknown")</f>
        <v>US Polo Assn Kurta Beige</v>
      </c>
      <c r="AK248" s="9">
        <f>IFERROR(tblSales[[#This Row],[Profit]]/tblSales[[#This Row],[Sales Amount]],0)</f>
        <v>0.19224317681456543</v>
      </c>
      <c r="AL248" t="str">
        <f>IF(tblSales[[#This Row],[Discount %]]&lt;=5,"0-5%",
IF(tblSales[[#This Row],[Discount %]]&lt;=10,"5-10%",
IF(tblSales[[#This Row],[Discount %]]&lt;=15,"10-15%",
IF(tblSales[[#This Row],[Discount %]]&lt;=20,"15-20%","20%+"))))</f>
        <v>0-5%</v>
      </c>
    </row>
    <row r="249" spans="1:38">
      <c r="A249" s="2" t="s">
        <v>1035</v>
      </c>
      <c r="B249" s="11">
        <v>45715</v>
      </c>
      <c r="C249" s="2" t="s">
        <v>1036</v>
      </c>
      <c r="D249" s="2" t="s">
        <v>943</v>
      </c>
      <c r="E249" s="2" t="s">
        <v>779</v>
      </c>
      <c r="F249" s="2" t="s">
        <v>377</v>
      </c>
      <c r="G249" s="2">
        <v>1</v>
      </c>
      <c r="H249" s="2">
        <v>991.65</v>
      </c>
      <c r="I249" s="2">
        <v>0</v>
      </c>
      <c r="J249" s="2">
        <v>0</v>
      </c>
      <c r="K249" s="2">
        <v>5</v>
      </c>
      <c r="L249" s="2">
        <v>49.58</v>
      </c>
      <c r="M249" s="2">
        <v>1041.23</v>
      </c>
      <c r="N249" s="2">
        <v>721.29</v>
      </c>
      <c r="O249" s="2">
        <f t="shared" si="8"/>
        <v>270.36000000000007</v>
      </c>
      <c r="P249" s="2" t="s">
        <v>32</v>
      </c>
      <c r="Q249" s="2" t="str">
        <f t="shared" si="7"/>
        <v>UPI</v>
      </c>
      <c r="R249" s="2" t="s">
        <v>20</v>
      </c>
      <c r="S249" s="2" t="s">
        <v>56</v>
      </c>
      <c r="T249" s="2" t="s">
        <v>167</v>
      </c>
      <c r="U249" s="2" t="s">
        <v>59</v>
      </c>
      <c r="V249" t="str">
        <f>TEXT(tblSales[[#This Row],[Invoice Date]],"mmm")</f>
        <v>Feb</v>
      </c>
      <c r="W249">
        <f>MONTH(tblSales[[#This Row],[Invoice Date]])</f>
        <v>2</v>
      </c>
      <c r="X249">
        <f>YEAR(tblSales[[#This Row],[Invoice Date]])</f>
        <v>2025</v>
      </c>
      <c r="Y249" t="str">
        <f>TEXT(tblSales[[#This Row],[Invoice Date]],"mmm-yyyy")</f>
        <v>Feb-2025</v>
      </c>
      <c r="Z249" t="str">
        <f>_xlfn.XLOOKUP(tblSales[[#This Row],[Product_ID]],Products!$A:$A,Products!$C:$C,"Women Dresses")</f>
        <v>Men Jeans</v>
      </c>
      <c r="AA249" t="str">
        <f>_xlfn.XLOOKUP(tblSales[[#This Row],[Product_ID]],Products!$A:$A,Products!$D:$D,"Unknown")</f>
        <v>Slim Fit</v>
      </c>
      <c r="AB249" t="str">
        <f>_xlfn.XLOOKUP(tblSales[[#This Row],[Product_ID]],Products!$A:$A,Products!$E:$E,"Unknown")</f>
        <v>Louis Philippe</v>
      </c>
      <c r="AC249" t="str">
        <f>_xlfn.XLOOKUP(tblSales[[#This Row],[Store_ID]],Stores!$A:$A,Stores!$B:$B,"Unknown")</f>
        <v>TrendMart Vellore Standard</v>
      </c>
      <c r="AD249" t="str">
        <f>_xlfn.XLOOKUP(tblSales[[#This Row],[Store_ID]],Stores!$A:$A,Stores!$E:$E,"Unknown")</f>
        <v>South Zone 1</v>
      </c>
      <c r="AE249" t="str">
        <f>_xlfn.XLOOKUP(tblSales[[#This Row],[Customer_ID]],Customers!$A:$A,Customers!$B:$B,"Unknown")</f>
        <v>Jagan Venkatesan</v>
      </c>
      <c r="AF249" t="str">
        <f>_xlfn.XLOOKUP(tblSales[[#This Row],[Customer_ID]],Customers!$A:$A,Customers!$J:$J,"Unknown")</f>
        <v>Gold</v>
      </c>
      <c r="AG249" t="str">
        <f>_xlfn.XLOOKUP(tblSales[[#This Row],[Employee_ID]],Employees!$A:$A,Employees!$B:$B,"Unknown")</f>
        <v>Sunita Ramachandran</v>
      </c>
      <c r="AH249">
        <f>IF(MONTH(tblSales[[#This Row],[Invoice Date]])&gt;=4,MONTH(tblSales[[#This Row],[Invoice Date]]),MONTH(tblSales[[#This Row],[Invoice Date]])+12)</f>
        <v>14</v>
      </c>
      <c r="AI249" s="8">
        <f>DATE(YEAR(tblSales[[#This Row],[Invoice Date]]),MONTH(tblSales[[#This Row],[Invoice Date]]),1)</f>
        <v>45689</v>
      </c>
      <c r="AJ249" t="str">
        <f>_xlfn.XLOOKUP(tblSales[[#This Row],[Product_ID]],Products!$A:$A,Products!$B:$B,"Unknown")</f>
        <v>Louis Philippe Slim Fit Cream</v>
      </c>
      <c r="AK249" s="9">
        <f>IFERROR(tblSales[[#This Row],[Profit]]/tblSales[[#This Row],[Sales Amount]],0)</f>
        <v>0.25965444714424291</v>
      </c>
      <c r="AL249" t="str">
        <f>IF(tblSales[[#This Row],[Discount %]]&lt;=5,"0-5%",
IF(tblSales[[#This Row],[Discount %]]&lt;=10,"5-10%",
IF(tblSales[[#This Row],[Discount %]]&lt;=15,"10-15%",
IF(tblSales[[#This Row],[Discount %]]&lt;=20,"15-20%","20%+"))))</f>
        <v>0-5%</v>
      </c>
    </row>
    <row r="250" spans="1:38">
      <c r="A250" s="2" t="s">
        <v>1037</v>
      </c>
      <c r="B250" s="11">
        <v>45602</v>
      </c>
      <c r="C250" s="2" t="s">
        <v>985</v>
      </c>
      <c r="D250" s="2" t="s">
        <v>1038</v>
      </c>
      <c r="E250" s="2" t="s">
        <v>358</v>
      </c>
      <c r="F250" s="2" t="s">
        <v>562</v>
      </c>
      <c r="G250" s="2">
        <v>2</v>
      </c>
      <c r="H250" s="2">
        <v>918.71</v>
      </c>
      <c r="I250" s="2">
        <v>30</v>
      </c>
      <c r="J250" s="2">
        <v>551.23</v>
      </c>
      <c r="K250" s="2">
        <v>5</v>
      </c>
      <c r="L250" s="2">
        <v>64.31</v>
      </c>
      <c r="M250" s="2">
        <v>1350.5</v>
      </c>
      <c r="N250" s="2">
        <v>1198.56</v>
      </c>
      <c r="O250" s="2">
        <f t="shared" si="8"/>
        <v>87.630000000000052</v>
      </c>
      <c r="P250" s="2" t="s">
        <v>28</v>
      </c>
      <c r="Q250" s="2" t="str">
        <f t="shared" si="7"/>
        <v>Credit Card</v>
      </c>
      <c r="R250" s="2" t="s">
        <v>21</v>
      </c>
      <c r="S250" s="2" t="s">
        <v>56</v>
      </c>
      <c r="T250" s="2" t="s">
        <v>1039</v>
      </c>
      <c r="U250" s="2" t="s">
        <v>59</v>
      </c>
      <c r="V250" t="str">
        <f>TEXT(tblSales[[#This Row],[Invoice Date]],"mmm")</f>
        <v>Nov</v>
      </c>
      <c r="W250">
        <f>MONTH(tblSales[[#This Row],[Invoice Date]])</f>
        <v>11</v>
      </c>
      <c r="X250">
        <f>YEAR(tblSales[[#This Row],[Invoice Date]])</f>
        <v>2024</v>
      </c>
      <c r="Y250" t="str">
        <f>TEXT(tblSales[[#This Row],[Invoice Date]],"mmm-yyyy")</f>
        <v>Nov-2024</v>
      </c>
      <c r="Z250" t="str">
        <f>_xlfn.XLOOKUP(tblSales[[#This Row],[Product_ID]],Products!$A:$A,Products!$C:$C,"Women Dresses")</f>
        <v>Women Kurtis</v>
      </c>
      <c r="AA250" t="str">
        <f>_xlfn.XLOOKUP(tblSales[[#This Row],[Product_ID]],Products!$A:$A,Products!$D:$D,"Unknown")</f>
        <v>Straight Kurti</v>
      </c>
      <c r="AB250" t="str">
        <f>_xlfn.XLOOKUP(tblSales[[#This Row],[Product_ID]],Products!$A:$A,Products!$E:$E,"Unknown")</f>
        <v>Metro Shoes</v>
      </c>
      <c r="AC250" t="str">
        <f>_xlfn.XLOOKUP(tblSales[[#This Row],[Store_ID]],Stores!$A:$A,Stores!$B:$B,"Unknown")</f>
        <v>TrendMart Dindigul Standard</v>
      </c>
      <c r="AD250" t="str">
        <f>_xlfn.XLOOKUP(tblSales[[#This Row],[Store_ID]],Stores!$A:$A,Stores!$E:$E,"Unknown")</f>
        <v>South Zone 1</v>
      </c>
      <c r="AE250" t="str">
        <f>_xlfn.XLOOKUP(tblSales[[#This Row],[Customer_ID]],Customers!$A:$A,Customers!$B:$B,"Unknown")</f>
        <v>Yamini Gowda</v>
      </c>
      <c r="AF250" t="str">
        <f>_xlfn.XLOOKUP(tblSales[[#This Row],[Customer_ID]],Customers!$A:$A,Customers!$J:$J,"Unknown")</f>
        <v>Regular</v>
      </c>
      <c r="AG250" t="str">
        <f>_xlfn.XLOOKUP(tblSales[[#This Row],[Employee_ID]],Employees!$A:$A,Employees!$B:$B,"Unknown")</f>
        <v>Vikram Bhat</v>
      </c>
      <c r="AH250">
        <f>IF(MONTH(tblSales[[#This Row],[Invoice Date]])&gt;=4,MONTH(tblSales[[#This Row],[Invoice Date]]),MONTH(tblSales[[#This Row],[Invoice Date]])+12)</f>
        <v>11</v>
      </c>
      <c r="AI250" s="8">
        <f>DATE(YEAR(tblSales[[#This Row],[Invoice Date]]),MONTH(tblSales[[#This Row],[Invoice Date]]),1)</f>
        <v>45597</v>
      </c>
      <c r="AJ250" t="str">
        <f>_xlfn.XLOOKUP(tblSales[[#This Row],[Product_ID]],Products!$A:$A,Products!$B:$B,"Unknown")</f>
        <v>Metro Shoes Straight Kurti Green</v>
      </c>
      <c r="AK250" s="9">
        <f>IFERROR(tblSales[[#This Row],[Profit]]/tblSales[[#This Row],[Sales Amount]],0)</f>
        <v>6.4887078859681632E-2</v>
      </c>
      <c r="AL250" t="str">
        <f>IF(tblSales[[#This Row],[Discount %]]&lt;=5,"0-5%",
IF(tblSales[[#This Row],[Discount %]]&lt;=10,"5-10%",
IF(tblSales[[#This Row],[Discount %]]&lt;=15,"10-15%",
IF(tblSales[[#This Row],[Discount %]]&lt;=20,"15-20%","20%+"))))</f>
        <v>20%+</v>
      </c>
    </row>
    <row r="251" spans="1:38">
      <c r="A251" s="2" t="s">
        <v>1040</v>
      </c>
      <c r="B251" s="11">
        <v>45400</v>
      </c>
      <c r="C251" s="2" t="s">
        <v>1041</v>
      </c>
      <c r="D251" s="2" t="s">
        <v>1042</v>
      </c>
      <c r="E251" s="2" t="s">
        <v>561</v>
      </c>
      <c r="F251" s="2" t="s">
        <v>339</v>
      </c>
      <c r="G251" s="2">
        <v>2</v>
      </c>
      <c r="H251" s="2">
        <v>3670.9</v>
      </c>
      <c r="I251" s="2">
        <v>25</v>
      </c>
      <c r="J251" s="2">
        <v>1835.45</v>
      </c>
      <c r="K251" s="2">
        <v>12</v>
      </c>
      <c r="L251" s="2">
        <v>660.76</v>
      </c>
      <c r="M251" s="2">
        <v>6167.11</v>
      </c>
      <c r="N251" s="2">
        <v>4934.4399999999996</v>
      </c>
      <c r="O251" s="2">
        <f t="shared" si="8"/>
        <v>571.91000000000008</v>
      </c>
      <c r="P251" s="2" t="s">
        <v>28</v>
      </c>
      <c r="Q251" s="2" t="str">
        <f t="shared" si="7"/>
        <v>Credit Card</v>
      </c>
      <c r="R251" s="2" t="s">
        <v>20</v>
      </c>
      <c r="S251" s="2" t="s">
        <v>56</v>
      </c>
      <c r="T251" s="2" t="s">
        <v>575</v>
      </c>
      <c r="U251" s="2" t="s">
        <v>59</v>
      </c>
      <c r="V251" t="str">
        <f>TEXT(tblSales[[#This Row],[Invoice Date]],"mmm")</f>
        <v>Apr</v>
      </c>
      <c r="W251">
        <f>MONTH(tblSales[[#This Row],[Invoice Date]])</f>
        <v>4</v>
      </c>
      <c r="X251">
        <f>YEAR(tblSales[[#This Row],[Invoice Date]])</f>
        <v>2024</v>
      </c>
      <c r="Y251" t="str">
        <f>TEXT(tblSales[[#This Row],[Invoice Date]],"mmm-yyyy")</f>
        <v>Apr-2024</v>
      </c>
      <c r="Z251" t="str">
        <f>_xlfn.XLOOKUP(tblSales[[#This Row],[Product_ID]],Products!$A:$A,Products!$C:$C,"Women Dresses")</f>
        <v>Footwear</v>
      </c>
      <c r="AA251" t="str">
        <f>_xlfn.XLOOKUP(tblSales[[#This Row],[Product_ID]],Products!$A:$A,Products!$D:$D,"Unknown")</f>
        <v>Sandals</v>
      </c>
      <c r="AB251" t="str">
        <f>_xlfn.XLOOKUP(tblSales[[#This Row],[Product_ID]],Products!$A:$A,Products!$E:$E,"Unknown")</f>
        <v>Reebok</v>
      </c>
      <c r="AC251" t="str">
        <f>_xlfn.XLOOKUP(tblSales[[#This Row],[Store_ID]],Stores!$A:$A,Stores!$B:$B,"Unknown")</f>
        <v>TrendMart Mangaluru High Street</v>
      </c>
      <c r="AD251" t="str">
        <f>_xlfn.XLOOKUP(tblSales[[#This Row],[Store_ID]],Stores!$A:$A,Stores!$E:$E,"Unknown")</f>
        <v>South Zone 2</v>
      </c>
      <c r="AE251" t="str">
        <f>_xlfn.XLOOKUP(tblSales[[#This Row],[Customer_ID]],Customers!$A:$A,Customers!$B:$B,"Unknown")</f>
        <v>Preethi Krishnan</v>
      </c>
      <c r="AF251" t="str">
        <f>_xlfn.XLOOKUP(tblSales[[#This Row],[Customer_ID]],Customers!$A:$A,Customers!$J:$J,"Unknown")</f>
        <v>Platinum</v>
      </c>
      <c r="AG251" t="str">
        <f>_xlfn.XLOOKUP(tblSales[[#This Row],[Employee_ID]],Employees!$A:$A,Employees!$B:$B,"Unknown")</f>
        <v>Priya Balasubramaniam</v>
      </c>
      <c r="AH251">
        <f>IF(MONTH(tblSales[[#This Row],[Invoice Date]])&gt;=4,MONTH(tblSales[[#This Row],[Invoice Date]]),MONTH(tblSales[[#This Row],[Invoice Date]])+12)</f>
        <v>4</v>
      </c>
      <c r="AI251" s="8">
        <f>DATE(YEAR(tblSales[[#This Row],[Invoice Date]]),MONTH(tblSales[[#This Row],[Invoice Date]]),1)</f>
        <v>45383</v>
      </c>
      <c r="AJ251" t="str">
        <f>_xlfn.XLOOKUP(tblSales[[#This Row],[Product_ID]],Products!$A:$A,Products!$B:$B,"Unknown")</f>
        <v>Reebok Sandals Peach</v>
      </c>
      <c r="AK251" s="9">
        <f>IFERROR(tblSales[[#This Row],[Profit]]/tblSales[[#This Row],[Sales Amount]],0)</f>
        <v>9.2735495231964421E-2</v>
      </c>
      <c r="AL251" t="str">
        <f>IF(tblSales[[#This Row],[Discount %]]&lt;=5,"0-5%",
IF(tblSales[[#This Row],[Discount %]]&lt;=10,"5-10%",
IF(tblSales[[#This Row],[Discount %]]&lt;=15,"10-15%",
IF(tblSales[[#This Row],[Discount %]]&lt;=20,"15-20%","20%+"))))</f>
        <v>20%+</v>
      </c>
    </row>
    <row r="252" spans="1:38">
      <c r="A252" s="2" t="s">
        <v>1043</v>
      </c>
      <c r="B252" s="11">
        <v>45567</v>
      </c>
      <c r="C252" s="2" t="s">
        <v>1044</v>
      </c>
      <c r="D252" s="2" t="s">
        <v>1045</v>
      </c>
      <c r="E252" s="2" t="s">
        <v>133</v>
      </c>
      <c r="F252" s="2" t="s">
        <v>523</v>
      </c>
      <c r="G252" s="2">
        <v>3</v>
      </c>
      <c r="H252" s="2">
        <v>1218.42</v>
      </c>
      <c r="I252" s="2">
        <v>25</v>
      </c>
      <c r="J252" s="2">
        <v>913.82</v>
      </c>
      <c r="K252" s="2">
        <v>12</v>
      </c>
      <c r="L252" s="2">
        <v>328.97</v>
      </c>
      <c r="M252" s="2">
        <v>3070.41</v>
      </c>
      <c r="N252" s="2">
        <v>2308.89</v>
      </c>
      <c r="O252" s="2">
        <f t="shared" si="8"/>
        <v>432.54999999999995</v>
      </c>
      <c r="P252" s="2" t="s">
        <v>27</v>
      </c>
      <c r="Q252" s="2" t="str">
        <f t="shared" si="7"/>
        <v>Cash</v>
      </c>
      <c r="R252" s="2" t="s">
        <v>21</v>
      </c>
      <c r="S252" s="2" t="s">
        <v>56</v>
      </c>
      <c r="T252" s="2" t="s">
        <v>903</v>
      </c>
      <c r="U252" s="2" t="s">
        <v>59</v>
      </c>
      <c r="V252" t="str">
        <f>TEXT(tblSales[[#This Row],[Invoice Date]],"mmm")</f>
        <v>Oct</v>
      </c>
      <c r="W252">
        <f>MONTH(tblSales[[#This Row],[Invoice Date]])</f>
        <v>10</v>
      </c>
      <c r="X252">
        <f>YEAR(tblSales[[#This Row],[Invoice Date]])</f>
        <v>2024</v>
      </c>
      <c r="Y252" t="str">
        <f>TEXT(tblSales[[#This Row],[Invoice Date]],"mmm-yyyy")</f>
        <v>Oct-2024</v>
      </c>
      <c r="Z252" t="str">
        <f>_xlfn.XLOOKUP(tblSales[[#This Row],[Product_ID]],Products!$A:$A,Products!$C:$C,"Women Dresses")</f>
        <v>Women Dresses</v>
      </c>
      <c r="AA252" t="str">
        <f>_xlfn.XLOOKUP(tblSales[[#This Row],[Product_ID]],Products!$A:$A,Products!$D:$D,"Unknown")</f>
        <v>A-Line Dress</v>
      </c>
      <c r="AB252" t="str">
        <f>_xlfn.XLOOKUP(tblSales[[#This Row],[Product_ID]],Products!$A:$A,Products!$E:$E,"Unknown")</f>
        <v>Ramraj Cotton</v>
      </c>
      <c r="AC252" t="str">
        <f>_xlfn.XLOOKUP(tblSales[[#This Row],[Store_ID]],Stores!$A:$A,Stores!$B:$B,"Unknown")</f>
        <v>TrendMart Tirupati High Street</v>
      </c>
      <c r="AD252" t="str">
        <f>_xlfn.XLOOKUP(tblSales[[#This Row],[Store_ID]],Stores!$A:$A,Stores!$E:$E,"Unknown")</f>
        <v>South Zone 3</v>
      </c>
      <c r="AE252" t="str">
        <f>_xlfn.XLOOKUP(tblSales[[#This Row],[Customer_ID]],Customers!$A:$A,Customers!$B:$B,"Unknown")</f>
        <v>Pallavi Chandran</v>
      </c>
      <c r="AF252" t="str">
        <f>_xlfn.XLOOKUP(tblSales[[#This Row],[Customer_ID]],Customers!$A:$A,Customers!$J:$J,"Unknown")</f>
        <v>Silver</v>
      </c>
      <c r="AG252" t="str">
        <f>_xlfn.XLOOKUP(tblSales[[#This Row],[Employee_ID]],Employees!$A:$A,Employees!$B:$B,"Unknown")</f>
        <v>Vinod Hegde</v>
      </c>
      <c r="AH252">
        <f>IF(MONTH(tblSales[[#This Row],[Invoice Date]])&gt;=4,MONTH(tblSales[[#This Row],[Invoice Date]]),MONTH(tblSales[[#This Row],[Invoice Date]])+12)</f>
        <v>10</v>
      </c>
      <c r="AI252" s="8">
        <f>DATE(YEAR(tblSales[[#This Row],[Invoice Date]]),MONTH(tblSales[[#This Row],[Invoice Date]]),1)</f>
        <v>45566</v>
      </c>
      <c r="AJ252" t="str">
        <f>_xlfn.XLOOKUP(tblSales[[#This Row],[Product_ID]],Products!$A:$A,Products!$B:$B,"Unknown")</f>
        <v>Ramraj Cotton A-Line Dress Brown</v>
      </c>
      <c r="AK252" s="9">
        <f>IFERROR(tblSales[[#This Row],[Profit]]/tblSales[[#This Row],[Sales Amount]],0)</f>
        <v>0.14087695128663597</v>
      </c>
      <c r="AL252" t="str">
        <f>IF(tblSales[[#This Row],[Discount %]]&lt;=5,"0-5%",
IF(tblSales[[#This Row],[Discount %]]&lt;=10,"5-10%",
IF(tblSales[[#This Row],[Discount %]]&lt;=15,"10-15%",
IF(tblSales[[#This Row],[Discount %]]&lt;=20,"15-20%","20%+"))))</f>
        <v>20%+</v>
      </c>
    </row>
    <row r="253" spans="1:38">
      <c r="A253" s="2" t="s">
        <v>1046</v>
      </c>
      <c r="B253" s="11">
        <v>45403</v>
      </c>
      <c r="C253" s="2" t="s">
        <v>1047</v>
      </c>
      <c r="D253" s="2" t="s">
        <v>474</v>
      </c>
      <c r="E253" s="2" t="s">
        <v>394</v>
      </c>
      <c r="F253" s="2" t="s">
        <v>104</v>
      </c>
      <c r="G253" s="2">
        <v>2</v>
      </c>
      <c r="H253" s="2">
        <v>3437.43</v>
      </c>
      <c r="I253" s="2">
        <v>0</v>
      </c>
      <c r="J253" s="2">
        <v>0</v>
      </c>
      <c r="K253" s="2">
        <v>12</v>
      </c>
      <c r="L253" s="2">
        <v>824.98</v>
      </c>
      <c r="M253" s="2">
        <v>7699.84</v>
      </c>
      <c r="N253" s="2">
        <v>4068.02</v>
      </c>
      <c r="O253" s="2">
        <f t="shared" si="8"/>
        <v>2806.84</v>
      </c>
      <c r="P253" s="2" t="s">
        <v>32</v>
      </c>
      <c r="Q253" s="2" t="str">
        <f t="shared" si="7"/>
        <v>UPI</v>
      </c>
      <c r="R253" s="2" t="s">
        <v>20</v>
      </c>
      <c r="S253" s="2" t="s">
        <v>56</v>
      </c>
      <c r="T253" s="2" t="s">
        <v>1048</v>
      </c>
      <c r="U253" s="2" t="s">
        <v>60</v>
      </c>
      <c r="V253" t="str">
        <f>TEXT(tblSales[[#This Row],[Invoice Date]],"mmm")</f>
        <v>Apr</v>
      </c>
      <c r="W253">
        <f>MONTH(tblSales[[#This Row],[Invoice Date]])</f>
        <v>4</v>
      </c>
      <c r="X253">
        <f>YEAR(tblSales[[#This Row],[Invoice Date]])</f>
        <v>2024</v>
      </c>
      <c r="Y253" t="str">
        <f>TEXT(tblSales[[#This Row],[Invoice Date]],"mmm-yyyy")</f>
        <v>Apr-2024</v>
      </c>
      <c r="Z253" t="str">
        <f>_xlfn.XLOOKUP(tblSales[[#This Row],[Product_ID]],Products!$A:$A,Products!$C:$C,"Women Dresses")</f>
        <v>Handbags</v>
      </c>
      <c r="AA253" t="str">
        <f>_xlfn.XLOOKUP(tblSales[[#This Row],[Product_ID]],Products!$A:$A,Products!$D:$D,"Unknown")</f>
        <v>Sling Bag</v>
      </c>
      <c r="AB253" t="str">
        <f>_xlfn.XLOOKUP(tblSales[[#This Row],[Product_ID]],Products!$A:$A,Products!$E:$E,"Unknown")</f>
        <v>GRT Jewellers</v>
      </c>
      <c r="AC253" t="str">
        <f>_xlfn.XLOOKUP(tblSales[[#This Row],[Store_ID]],Stores!$A:$A,Stores!$B:$B,"Unknown")</f>
        <v>TrendMart Thoothukudi High Street</v>
      </c>
      <c r="AD253" t="str">
        <f>_xlfn.XLOOKUP(tblSales[[#This Row],[Store_ID]],Stores!$A:$A,Stores!$E:$E,"Unknown")</f>
        <v>South Zone 1</v>
      </c>
      <c r="AE253" t="str">
        <f>_xlfn.XLOOKUP(tblSales[[#This Row],[Customer_ID]],Customers!$A:$A,Customers!$B:$B,"Unknown")</f>
        <v>Siddharth Subramaniam</v>
      </c>
      <c r="AF253" t="str">
        <f>_xlfn.XLOOKUP(tblSales[[#This Row],[Customer_ID]],Customers!$A:$A,Customers!$J:$J,"Unknown")</f>
        <v>Regular</v>
      </c>
      <c r="AG253" t="str">
        <f>_xlfn.XLOOKUP(tblSales[[#This Row],[Employee_ID]],Employees!$A:$A,Employees!$B:$B,"Unknown")</f>
        <v>Meena Krishnan</v>
      </c>
      <c r="AH253">
        <f>IF(MONTH(tblSales[[#This Row],[Invoice Date]])&gt;=4,MONTH(tblSales[[#This Row],[Invoice Date]]),MONTH(tblSales[[#This Row],[Invoice Date]])+12)</f>
        <v>4</v>
      </c>
      <c r="AI253" s="8">
        <f>DATE(YEAR(tblSales[[#This Row],[Invoice Date]]),MONTH(tblSales[[#This Row],[Invoice Date]]),1)</f>
        <v>45383</v>
      </c>
      <c r="AJ253" t="str">
        <f>_xlfn.XLOOKUP(tblSales[[#This Row],[Product_ID]],Products!$A:$A,Products!$B:$B,"Unknown")</f>
        <v>GRT Jewellers Sling Bag Olive</v>
      </c>
      <c r="AK253" s="9">
        <f>IFERROR(tblSales[[#This Row],[Profit]]/tblSales[[#This Row],[Sales Amount]],0)</f>
        <v>0.36453225002077966</v>
      </c>
      <c r="AL253" t="str">
        <f>IF(tblSales[[#This Row],[Discount %]]&lt;=5,"0-5%",
IF(tblSales[[#This Row],[Discount %]]&lt;=10,"5-10%",
IF(tblSales[[#This Row],[Discount %]]&lt;=15,"10-15%",
IF(tblSales[[#This Row],[Discount %]]&lt;=20,"15-20%","20%+"))))</f>
        <v>0-5%</v>
      </c>
    </row>
    <row r="254" spans="1:38">
      <c r="A254" s="2" t="s">
        <v>1049</v>
      </c>
      <c r="B254" s="11">
        <v>45524</v>
      </c>
      <c r="C254" s="2" t="s">
        <v>1050</v>
      </c>
      <c r="D254" s="2" t="s">
        <v>1051</v>
      </c>
      <c r="E254" s="2" t="s">
        <v>166</v>
      </c>
      <c r="F254" s="2" t="s">
        <v>319</v>
      </c>
      <c r="G254" s="2">
        <v>2</v>
      </c>
      <c r="H254" s="2">
        <v>820.42</v>
      </c>
      <c r="I254" s="2">
        <v>25</v>
      </c>
      <c r="J254" s="2">
        <v>410.21</v>
      </c>
      <c r="K254" s="2">
        <v>5</v>
      </c>
      <c r="L254" s="2">
        <v>61.53</v>
      </c>
      <c r="M254" s="2">
        <v>1292.1600000000001</v>
      </c>
      <c r="N254" s="2">
        <v>1130.9000000000001</v>
      </c>
      <c r="O254" s="2">
        <f t="shared" si="8"/>
        <v>99.72999999999999</v>
      </c>
      <c r="P254" s="2" t="s">
        <v>27</v>
      </c>
      <c r="Q254" s="2" t="str">
        <f t="shared" si="7"/>
        <v>Cash</v>
      </c>
      <c r="R254" s="2" t="s">
        <v>20</v>
      </c>
      <c r="S254" s="2" t="s">
        <v>56</v>
      </c>
      <c r="T254" s="2" t="s">
        <v>1052</v>
      </c>
      <c r="U254" s="2" t="s">
        <v>59</v>
      </c>
      <c r="V254" t="str">
        <f>TEXT(tblSales[[#This Row],[Invoice Date]],"mmm")</f>
        <v>Aug</v>
      </c>
      <c r="W254">
        <f>MONTH(tblSales[[#This Row],[Invoice Date]])</f>
        <v>8</v>
      </c>
      <c r="X254">
        <f>YEAR(tblSales[[#This Row],[Invoice Date]])</f>
        <v>2024</v>
      </c>
      <c r="Y254" t="str">
        <f>TEXT(tblSales[[#This Row],[Invoice Date]],"mmm-yyyy")</f>
        <v>Aug-2024</v>
      </c>
      <c r="Z254" t="str">
        <f>_xlfn.XLOOKUP(tblSales[[#This Row],[Product_ID]],Products!$A:$A,Products!$C:$C,"Women Dresses")</f>
        <v>Kids Wear</v>
      </c>
      <c r="AA254" t="str">
        <f>_xlfn.XLOOKUP(tblSales[[#This Row],[Product_ID]],Products!$A:$A,Products!$D:$D,"Unknown")</f>
        <v>Boys Shirt</v>
      </c>
      <c r="AB254" t="str">
        <f>_xlfn.XLOOKUP(tblSales[[#This Row],[Product_ID]],Products!$A:$A,Products!$E:$E,"Unknown")</f>
        <v>Woodland</v>
      </c>
      <c r="AC254" t="str">
        <f>_xlfn.XLOOKUP(tblSales[[#This Row],[Store_ID]],Stores!$A:$A,Stores!$B:$B,"Unknown")</f>
        <v>TrendMart Kurnool Standard</v>
      </c>
      <c r="AD254" t="str">
        <f>_xlfn.XLOOKUP(tblSales[[#This Row],[Store_ID]],Stores!$A:$A,Stores!$E:$E,"Unknown")</f>
        <v>South Zone 3</v>
      </c>
      <c r="AE254" t="str">
        <f>_xlfn.XLOOKUP(tblSales[[#This Row],[Customer_ID]],Customers!$A:$A,Customers!$B:$B,"Unknown")</f>
        <v>Devi Subramaniam</v>
      </c>
      <c r="AF254" t="str">
        <f>_xlfn.XLOOKUP(tblSales[[#This Row],[Customer_ID]],Customers!$A:$A,Customers!$J:$J,"Unknown")</f>
        <v>Gold</v>
      </c>
      <c r="AG254" t="str">
        <f>_xlfn.XLOOKUP(tblSales[[#This Row],[Employee_ID]],Employees!$A:$A,Employees!$B:$B,"Unknown")</f>
        <v>Sathish Sundaram</v>
      </c>
      <c r="AH254">
        <f>IF(MONTH(tblSales[[#This Row],[Invoice Date]])&gt;=4,MONTH(tblSales[[#This Row],[Invoice Date]]),MONTH(tblSales[[#This Row],[Invoice Date]])+12)</f>
        <v>8</v>
      </c>
      <c r="AI254" s="8">
        <f>DATE(YEAR(tblSales[[#This Row],[Invoice Date]]),MONTH(tblSales[[#This Row],[Invoice Date]]),1)</f>
        <v>45505</v>
      </c>
      <c r="AJ254" t="str">
        <f>_xlfn.XLOOKUP(tblSales[[#This Row],[Product_ID]],Products!$A:$A,Products!$B:$B,"Unknown")</f>
        <v>Woodland Boys Shirt White</v>
      </c>
      <c r="AK254" s="9">
        <f>IFERROR(tblSales[[#This Row],[Profit]]/tblSales[[#This Row],[Sales Amount]],0)</f>
        <v>7.7180844477464081E-2</v>
      </c>
      <c r="AL254" t="str">
        <f>IF(tblSales[[#This Row],[Discount %]]&lt;=5,"0-5%",
IF(tblSales[[#This Row],[Discount %]]&lt;=10,"5-10%",
IF(tblSales[[#This Row],[Discount %]]&lt;=15,"10-15%",
IF(tblSales[[#This Row],[Discount %]]&lt;=20,"15-20%","20%+"))))</f>
        <v>20%+</v>
      </c>
    </row>
    <row r="255" spans="1:38">
      <c r="A255" s="2" t="s">
        <v>1053</v>
      </c>
      <c r="B255" s="11">
        <v>45579</v>
      </c>
      <c r="C255" s="2" t="s">
        <v>850</v>
      </c>
      <c r="D255" s="2" t="s">
        <v>1054</v>
      </c>
      <c r="E255" s="2" t="s">
        <v>967</v>
      </c>
      <c r="F255" s="2" t="s">
        <v>204</v>
      </c>
      <c r="G255" s="2">
        <v>2</v>
      </c>
      <c r="H255" s="2">
        <v>3627.65</v>
      </c>
      <c r="I255" s="2">
        <v>30</v>
      </c>
      <c r="J255" s="2">
        <v>2176.59</v>
      </c>
      <c r="K255" s="2">
        <v>12</v>
      </c>
      <c r="L255" s="2">
        <v>609.45000000000005</v>
      </c>
      <c r="M255" s="2">
        <v>5688.16</v>
      </c>
      <c r="N255" s="2">
        <v>4748.0600000000004</v>
      </c>
      <c r="O255" s="2">
        <f t="shared" si="8"/>
        <v>330.64999999999941</v>
      </c>
      <c r="P255" s="2" t="s">
        <v>32</v>
      </c>
      <c r="Q255" s="2" t="str">
        <f t="shared" si="7"/>
        <v>UPI</v>
      </c>
      <c r="R255" s="2" t="s">
        <v>21</v>
      </c>
      <c r="S255" s="2" t="s">
        <v>57</v>
      </c>
      <c r="T255" s="2" t="s">
        <v>1055</v>
      </c>
      <c r="U255" s="2" t="s">
        <v>59</v>
      </c>
      <c r="V255" t="str">
        <f>TEXT(tblSales[[#This Row],[Invoice Date]],"mmm")</f>
        <v>Oct</v>
      </c>
      <c r="W255">
        <f>MONTH(tblSales[[#This Row],[Invoice Date]])</f>
        <v>10</v>
      </c>
      <c r="X255">
        <f>YEAR(tblSales[[#This Row],[Invoice Date]])</f>
        <v>2024</v>
      </c>
      <c r="Y255" t="str">
        <f>TEXT(tblSales[[#This Row],[Invoice Date]],"mmm-yyyy")</f>
        <v>Oct-2024</v>
      </c>
      <c r="Z255" t="str">
        <f>_xlfn.XLOOKUP(tblSales[[#This Row],[Product_ID]],Products!$A:$A,Products!$C:$C,"Women Dresses")</f>
        <v>Handbags</v>
      </c>
      <c r="AA255" t="str">
        <f>_xlfn.XLOOKUP(tblSales[[#This Row],[Product_ID]],Products!$A:$A,Products!$D:$D,"Unknown")</f>
        <v>Clutch</v>
      </c>
      <c r="AB255" t="str">
        <f>_xlfn.XLOOKUP(tblSales[[#This Row],[Product_ID]],Products!$A:$A,Products!$E:$E,"Unknown")</f>
        <v>Nalli Silks</v>
      </c>
      <c r="AC255" t="str">
        <f>_xlfn.XLOOKUP(tblSales[[#This Row],[Store_ID]],Stores!$A:$A,Stores!$B:$B,"Unknown")</f>
        <v>TrendMart Mangaluru Standard</v>
      </c>
      <c r="AD255" t="str">
        <f>_xlfn.XLOOKUP(tblSales[[#This Row],[Store_ID]],Stores!$A:$A,Stores!$E:$E,"Unknown")</f>
        <v>South Zone 2</v>
      </c>
      <c r="AE255" t="str">
        <f>_xlfn.XLOOKUP(tblSales[[#This Row],[Customer_ID]],Customers!$A:$A,Customers!$B:$B,"Unknown")</f>
        <v>Selvam Nair</v>
      </c>
      <c r="AF255" t="str">
        <f>_xlfn.XLOOKUP(tblSales[[#This Row],[Customer_ID]],Customers!$A:$A,Customers!$J:$J,"Unknown")</f>
        <v>Gold</v>
      </c>
      <c r="AG255" t="str">
        <f>_xlfn.XLOOKUP(tblSales[[#This Row],[Employee_ID]],Employees!$A:$A,Employees!$B:$B,"Unknown")</f>
        <v>Logesh Gopalakrishnan</v>
      </c>
      <c r="AH255">
        <f>IF(MONTH(tblSales[[#This Row],[Invoice Date]])&gt;=4,MONTH(tblSales[[#This Row],[Invoice Date]]),MONTH(tblSales[[#This Row],[Invoice Date]])+12)</f>
        <v>10</v>
      </c>
      <c r="AI255" s="8">
        <f>DATE(YEAR(tblSales[[#This Row],[Invoice Date]]),MONTH(tblSales[[#This Row],[Invoice Date]]),1)</f>
        <v>45566</v>
      </c>
      <c r="AJ255" t="str">
        <f>_xlfn.XLOOKUP(tblSales[[#This Row],[Product_ID]],Products!$A:$A,Products!$B:$B,"Unknown")</f>
        <v>Nalli Silks Clutch Brown</v>
      </c>
      <c r="AK255" s="9">
        <f>IFERROR(tblSales[[#This Row],[Profit]]/tblSales[[#This Row],[Sales Amount]],0)</f>
        <v>5.8129518157013768E-2</v>
      </c>
      <c r="AL255" t="str">
        <f>IF(tblSales[[#This Row],[Discount %]]&lt;=5,"0-5%",
IF(tblSales[[#This Row],[Discount %]]&lt;=10,"5-10%",
IF(tblSales[[#This Row],[Discount %]]&lt;=15,"10-15%",
IF(tblSales[[#This Row],[Discount %]]&lt;=20,"15-20%","20%+"))))</f>
        <v>20%+</v>
      </c>
    </row>
    <row r="256" spans="1:38">
      <c r="A256" s="2" t="s">
        <v>1056</v>
      </c>
      <c r="B256" s="11">
        <v>45430</v>
      </c>
      <c r="C256" s="2" t="s">
        <v>1057</v>
      </c>
      <c r="D256" s="2" t="s">
        <v>488</v>
      </c>
      <c r="E256" s="2" t="s">
        <v>1058</v>
      </c>
      <c r="F256" s="2" t="s">
        <v>244</v>
      </c>
      <c r="G256" s="2">
        <v>2</v>
      </c>
      <c r="H256" s="2">
        <v>1391.41</v>
      </c>
      <c r="I256" s="2">
        <v>10</v>
      </c>
      <c r="J256" s="2">
        <v>278.27999999999997</v>
      </c>
      <c r="K256" s="2">
        <v>12</v>
      </c>
      <c r="L256" s="2">
        <v>300.54000000000002</v>
      </c>
      <c r="M256" s="2">
        <v>2805.08</v>
      </c>
      <c r="N256" s="2">
        <v>1669.92</v>
      </c>
      <c r="O256" s="2">
        <f t="shared" si="8"/>
        <v>834.61999999999989</v>
      </c>
      <c r="P256" s="2" t="s">
        <v>27</v>
      </c>
      <c r="Q256" s="2" t="str">
        <f t="shared" si="7"/>
        <v>Cash</v>
      </c>
      <c r="R256" s="2" t="s">
        <v>20</v>
      </c>
      <c r="S256" s="2" t="s">
        <v>56</v>
      </c>
      <c r="T256" s="2" t="s">
        <v>1059</v>
      </c>
      <c r="U256" s="2" t="s">
        <v>60</v>
      </c>
      <c r="V256" t="str">
        <f>TEXT(tblSales[[#This Row],[Invoice Date]],"mmm")</f>
        <v>May</v>
      </c>
      <c r="W256">
        <f>MONTH(tblSales[[#This Row],[Invoice Date]])</f>
        <v>5</v>
      </c>
      <c r="X256">
        <f>YEAR(tblSales[[#This Row],[Invoice Date]])</f>
        <v>2024</v>
      </c>
      <c r="Y256" t="str">
        <f>TEXT(tblSales[[#This Row],[Invoice Date]],"mmm-yyyy")</f>
        <v>May-2024</v>
      </c>
      <c r="Z256" t="str">
        <f>_xlfn.XLOOKUP(tblSales[[#This Row],[Product_ID]],Products!$A:$A,Products!$C:$C,"Women Dresses")</f>
        <v>Women Jeans</v>
      </c>
      <c r="AA256" t="str">
        <f>_xlfn.XLOOKUP(tblSales[[#This Row],[Product_ID]],Products!$A:$A,Products!$D:$D,"Unknown")</f>
        <v>Bootcut</v>
      </c>
      <c r="AB256" t="str">
        <f>_xlfn.XLOOKUP(tblSales[[#This Row],[Product_ID]],Products!$A:$A,Products!$E:$E,"Unknown")</f>
        <v>US Polo Assn</v>
      </c>
      <c r="AC256" t="str">
        <f>_xlfn.XLOOKUP(tblSales[[#This Row],[Store_ID]],Stores!$A:$A,Stores!$B:$B,"Unknown")</f>
        <v>TrendMart Karimnagar Standard</v>
      </c>
      <c r="AD256" t="str">
        <f>_xlfn.XLOOKUP(tblSales[[#This Row],[Store_ID]],Stores!$A:$A,Stores!$E:$E,"Unknown")</f>
        <v>South Zone 2</v>
      </c>
      <c r="AE256" t="str">
        <f>_xlfn.XLOOKUP(tblSales[[#This Row],[Customer_ID]],Customers!$A:$A,Customers!$B:$B,"Unknown")</f>
        <v>Ramesh Subramaniam</v>
      </c>
      <c r="AF256" t="str">
        <f>_xlfn.XLOOKUP(tblSales[[#This Row],[Customer_ID]],Customers!$A:$A,Customers!$J:$J,"Unknown")</f>
        <v>Silver</v>
      </c>
      <c r="AG256" t="str">
        <f>_xlfn.XLOOKUP(tblSales[[#This Row],[Employee_ID]],Employees!$A:$A,Employees!$B:$B,"Unknown")</f>
        <v>Ganapathy Naidu</v>
      </c>
      <c r="AH256">
        <f>IF(MONTH(tblSales[[#This Row],[Invoice Date]])&gt;=4,MONTH(tblSales[[#This Row],[Invoice Date]]),MONTH(tblSales[[#This Row],[Invoice Date]])+12)</f>
        <v>5</v>
      </c>
      <c r="AI256" s="8">
        <f>DATE(YEAR(tblSales[[#This Row],[Invoice Date]]),MONTH(tblSales[[#This Row],[Invoice Date]]),1)</f>
        <v>45413</v>
      </c>
      <c r="AJ256" t="str">
        <f>_xlfn.XLOOKUP(tblSales[[#This Row],[Product_ID]],Products!$A:$A,Products!$B:$B,"Unknown")</f>
        <v>US Polo Assn Bootcut Black</v>
      </c>
      <c r="AK256" s="9">
        <f>IFERROR(tblSales[[#This Row],[Profit]]/tblSales[[#This Row],[Sales Amount]],0)</f>
        <v>0.29753875112296257</v>
      </c>
      <c r="AL256" t="str">
        <f>IF(tblSales[[#This Row],[Discount %]]&lt;=5,"0-5%",
IF(tblSales[[#This Row],[Discount %]]&lt;=10,"5-10%",
IF(tblSales[[#This Row],[Discount %]]&lt;=15,"10-15%",
IF(tblSales[[#This Row],[Discount %]]&lt;=20,"15-20%","20%+"))))</f>
        <v>5-10%</v>
      </c>
    </row>
    <row r="257" spans="1:38">
      <c r="A257" s="2" t="s">
        <v>1060</v>
      </c>
      <c r="B257" s="11">
        <v>45694</v>
      </c>
      <c r="C257" s="2" t="s">
        <v>875</v>
      </c>
      <c r="D257" s="2" t="s">
        <v>1061</v>
      </c>
      <c r="E257" s="2" t="s">
        <v>692</v>
      </c>
      <c r="F257" s="2" t="s">
        <v>562</v>
      </c>
      <c r="G257" s="2">
        <v>1</v>
      </c>
      <c r="H257" s="2">
        <v>2213.3000000000002</v>
      </c>
      <c r="I257" s="2">
        <v>10</v>
      </c>
      <c r="J257" s="2">
        <v>221.33</v>
      </c>
      <c r="K257" s="2">
        <v>12</v>
      </c>
      <c r="L257" s="2">
        <v>239.04</v>
      </c>
      <c r="M257" s="2">
        <v>2231.0100000000002</v>
      </c>
      <c r="N257" s="2">
        <v>1676.92</v>
      </c>
      <c r="O257" s="2">
        <f t="shared" si="8"/>
        <v>315.05000000000018</v>
      </c>
      <c r="P257" s="2" t="s">
        <v>32</v>
      </c>
      <c r="Q257" s="2" t="str">
        <f t="shared" si="7"/>
        <v>UPI</v>
      </c>
      <c r="R257" s="2" t="s">
        <v>21</v>
      </c>
      <c r="S257" s="2" t="s">
        <v>56</v>
      </c>
      <c r="T257" s="2" t="s">
        <v>1062</v>
      </c>
      <c r="U257" s="2" t="s">
        <v>59</v>
      </c>
      <c r="V257" t="str">
        <f>TEXT(tblSales[[#This Row],[Invoice Date]],"mmm")</f>
        <v>Feb</v>
      </c>
      <c r="W257">
        <f>MONTH(tblSales[[#This Row],[Invoice Date]])</f>
        <v>2</v>
      </c>
      <c r="X257">
        <f>YEAR(tblSales[[#This Row],[Invoice Date]])</f>
        <v>2025</v>
      </c>
      <c r="Y257" t="str">
        <f>TEXT(tblSales[[#This Row],[Invoice Date]],"mmm-yyyy")</f>
        <v>Feb-2025</v>
      </c>
      <c r="Z257" t="str">
        <f>_xlfn.XLOOKUP(tblSales[[#This Row],[Product_ID]],Products!$A:$A,Products!$C:$C,"Women Dresses")</f>
        <v>Men Ethnic</v>
      </c>
      <c r="AA257" t="str">
        <f>_xlfn.XLOOKUP(tblSales[[#This Row],[Product_ID]],Products!$A:$A,Products!$D:$D,"Unknown")</f>
        <v>Sherwani</v>
      </c>
      <c r="AB257" t="str">
        <f>_xlfn.XLOOKUP(tblSales[[#This Row],[Product_ID]],Products!$A:$A,Products!$E:$E,"Unknown")</f>
        <v>Raymond</v>
      </c>
      <c r="AC257" t="str">
        <f>_xlfn.XLOOKUP(tblSales[[#This Row],[Store_ID]],Stores!$A:$A,Stores!$B:$B,"Unknown")</f>
        <v>TrendMart Thiruvananthapuram Outlet</v>
      </c>
      <c r="AD257" t="str">
        <f>_xlfn.XLOOKUP(tblSales[[#This Row],[Store_ID]],Stores!$A:$A,Stores!$E:$E,"Unknown")</f>
        <v>South Zone 1</v>
      </c>
      <c r="AE257" t="str">
        <f>_xlfn.XLOOKUP(tblSales[[#This Row],[Customer_ID]],Customers!$A:$A,Customers!$B:$B,"Unknown")</f>
        <v>Yamini Krishnan</v>
      </c>
      <c r="AF257" t="str">
        <f>_xlfn.XLOOKUP(tblSales[[#This Row],[Customer_ID]],Customers!$A:$A,Customers!$J:$J,"Unknown")</f>
        <v>Gold</v>
      </c>
      <c r="AG257" t="str">
        <f>_xlfn.XLOOKUP(tblSales[[#This Row],[Employee_ID]],Employees!$A:$A,Employees!$B:$B,"Unknown")</f>
        <v>Vikram Bhat</v>
      </c>
      <c r="AH257">
        <f>IF(MONTH(tblSales[[#This Row],[Invoice Date]])&gt;=4,MONTH(tblSales[[#This Row],[Invoice Date]]),MONTH(tblSales[[#This Row],[Invoice Date]])+12)</f>
        <v>14</v>
      </c>
      <c r="AI257" s="8">
        <f>DATE(YEAR(tblSales[[#This Row],[Invoice Date]]),MONTH(tblSales[[#This Row],[Invoice Date]]),1)</f>
        <v>45689</v>
      </c>
      <c r="AJ257" t="str">
        <f>_xlfn.XLOOKUP(tblSales[[#This Row],[Product_ID]],Products!$A:$A,Products!$B:$B,"Unknown")</f>
        <v>Raymond Sherwani Olive</v>
      </c>
      <c r="AK257" s="9">
        <f>IFERROR(tblSales[[#This Row],[Profit]]/tblSales[[#This Row],[Sales Amount]],0)</f>
        <v>0.14121406896428082</v>
      </c>
      <c r="AL257" t="str">
        <f>IF(tblSales[[#This Row],[Discount %]]&lt;=5,"0-5%",
IF(tblSales[[#This Row],[Discount %]]&lt;=10,"5-10%",
IF(tblSales[[#This Row],[Discount %]]&lt;=15,"10-15%",
IF(tblSales[[#This Row],[Discount %]]&lt;=20,"15-20%","20%+"))))</f>
        <v>5-10%</v>
      </c>
    </row>
    <row r="258" spans="1:38">
      <c r="A258" s="2" t="s">
        <v>1063</v>
      </c>
      <c r="B258" s="11">
        <v>45493</v>
      </c>
      <c r="C258" s="2" t="s">
        <v>1064</v>
      </c>
      <c r="D258" s="2" t="s">
        <v>517</v>
      </c>
      <c r="E258" s="2" t="s">
        <v>973</v>
      </c>
      <c r="F258" s="2" t="s">
        <v>475</v>
      </c>
      <c r="G258" s="2">
        <v>1</v>
      </c>
      <c r="H258" s="2">
        <v>1032.97</v>
      </c>
      <c r="I258" s="2">
        <v>30</v>
      </c>
      <c r="J258" s="2">
        <v>309.89</v>
      </c>
      <c r="K258" s="2">
        <v>12</v>
      </c>
      <c r="L258" s="2">
        <v>86.77</v>
      </c>
      <c r="M258" s="2">
        <v>809.85</v>
      </c>
      <c r="N258" s="2">
        <v>720.53</v>
      </c>
      <c r="O258" s="2">
        <f t="shared" si="8"/>
        <v>2.550000000000054</v>
      </c>
      <c r="P258" s="2" t="s">
        <v>28</v>
      </c>
      <c r="Q258" s="2" t="str">
        <f t="shared" ref="Q258:Q321" si="9">TRIM(CLEAN(P258))</f>
        <v>Credit Card</v>
      </c>
      <c r="R258" s="2" t="s">
        <v>20</v>
      </c>
      <c r="S258" s="2" t="s">
        <v>56</v>
      </c>
      <c r="T258" s="2" t="s">
        <v>953</v>
      </c>
      <c r="U258" s="2" t="s">
        <v>60</v>
      </c>
      <c r="V258" t="str">
        <f>TEXT(tblSales[[#This Row],[Invoice Date]],"mmm")</f>
        <v>Jul</v>
      </c>
      <c r="W258">
        <f>MONTH(tblSales[[#This Row],[Invoice Date]])</f>
        <v>7</v>
      </c>
      <c r="X258">
        <f>YEAR(tblSales[[#This Row],[Invoice Date]])</f>
        <v>2024</v>
      </c>
      <c r="Y258" t="str">
        <f>TEXT(tblSales[[#This Row],[Invoice Date]],"mmm-yyyy")</f>
        <v>Jul-2024</v>
      </c>
      <c r="Z258" t="str">
        <f>_xlfn.XLOOKUP(tblSales[[#This Row],[Product_ID]],Products!$A:$A,Products!$C:$C,"Women Dresses")</f>
        <v>Women Jeans</v>
      </c>
      <c r="AA258" t="str">
        <f>_xlfn.XLOOKUP(tblSales[[#This Row],[Product_ID]],Products!$A:$A,Products!$D:$D,"Unknown")</f>
        <v>Straight Fit</v>
      </c>
      <c r="AB258" t="str">
        <f>_xlfn.XLOOKUP(tblSales[[#This Row],[Product_ID]],Products!$A:$A,Products!$E:$E,"Unknown")</f>
        <v>Sonata</v>
      </c>
      <c r="AC258" t="str">
        <f>_xlfn.XLOOKUP(tblSales[[#This Row],[Store_ID]],Stores!$A:$A,Stores!$B:$B,"Unknown")</f>
        <v>TrendMart Kochi High Street</v>
      </c>
      <c r="AD258" t="str">
        <f>_xlfn.XLOOKUP(tblSales[[#This Row],[Store_ID]],Stores!$A:$A,Stores!$E:$E,"Unknown")</f>
        <v>South Zone 1</v>
      </c>
      <c r="AE258" t="str">
        <f>_xlfn.XLOOKUP(tblSales[[#This Row],[Customer_ID]],Customers!$A:$A,Customers!$B:$B,"Unknown")</f>
        <v>Balaji Bhat</v>
      </c>
      <c r="AF258" t="str">
        <f>_xlfn.XLOOKUP(tblSales[[#This Row],[Customer_ID]],Customers!$A:$A,Customers!$J:$J,"Unknown")</f>
        <v>Silver</v>
      </c>
      <c r="AG258" t="str">
        <f>_xlfn.XLOOKUP(tblSales[[#This Row],[Employee_ID]],Employees!$A:$A,Employees!$B:$B,"Unknown")</f>
        <v>Arjun Krishnan</v>
      </c>
      <c r="AH258">
        <f>IF(MONTH(tblSales[[#This Row],[Invoice Date]])&gt;=4,MONTH(tblSales[[#This Row],[Invoice Date]]),MONTH(tblSales[[#This Row],[Invoice Date]])+12)</f>
        <v>7</v>
      </c>
      <c r="AI258" s="8">
        <f>DATE(YEAR(tblSales[[#This Row],[Invoice Date]]),MONTH(tblSales[[#This Row],[Invoice Date]]),1)</f>
        <v>45474</v>
      </c>
      <c r="AJ258" t="str">
        <f>_xlfn.XLOOKUP(tblSales[[#This Row],[Product_ID]],Products!$A:$A,Products!$B:$B,"Unknown")</f>
        <v>Sonata Straight Fit Cream</v>
      </c>
      <c r="AK258" s="9">
        <f>IFERROR(tblSales[[#This Row],[Profit]]/tblSales[[#This Row],[Sales Amount]],0)</f>
        <v>3.1487312465272011E-3</v>
      </c>
      <c r="AL258" t="str">
        <f>IF(tblSales[[#This Row],[Discount %]]&lt;=5,"0-5%",
IF(tblSales[[#This Row],[Discount %]]&lt;=10,"5-10%",
IF(tblSales[[#This Row],[Discount %]]&lt;=15,"10-15%",
IF(tblSales[[#This Row],[Discount %]]&lt;=20,"15-20%","20%+"))))</f>
        <v>20%+</v>
      </c>
    </row>
    <row r="259" spans="1:38">
      <c r="A259" s="2" t="s">
        <v>1065</v>
      </c>
      <c r="B259" s="11">
        <v>45395</v>
      </c>
      <c r="C259" s="2" t="s">
        <v>1066</v>
      </c>
      <c r="D259" s="2" t="s">
        <v>753</v>
      </c>
      <c r="E259" s="2" t="s">
        <v>150</v>
      </c>
      <c r="F259" s="2" t="s">
        <v>405</v>
      </c>
      <c r="G259" s="2">
        <v>4</v>
      </c>
      <c r="H259" s="2">
        <v>1118.2</v>
      </c>
      <c r="I259" s="2">
        <v>10</v>
      </c>
      <c r="J259" s="2">
        <v>447.28</v>
      </c>
      <c r="K259" s="2">
        <v>12</v>
      </c>
      <c r="L259" s="2">
        <v>483.06</v>
      </c>
      <c r="M259" s="2">
        <v>4508.58</v>
      </c>
      <c r="N259" s="2">
        <v>2335.44</v>
      </c>
      <c r="O259" s="2">
        <f t="shared" si="8"/>
        <v>1690.08</v>
      </c>
      <c r="P259" s="2" t="s">
        <v>30</v>
      </c>
      <c r="Q259" s="2" t="str">
        <f t="shared" si="9"/>
        <v>EMI</v>
      </c>
      <c r="R259" s="2" t="s">
        <v>20</v>
      </c>
      <c r="S259" s="2" t="s">
        <v>56</v>
      </c>
      <c r="T259" s="2" t="s">
        <v>1067</v>
      </c>
      <c r="U259" s="2" t="s">
        <v>60</v>
      </c>
      <c r="V259" t="str">
        <f>TEXT(tblSales[[#This Row],[Invoice Date]],"mmm")</f>
        <v>Apr</v>
      </c>
      <c r="W259">
        <f>MONTH(tblSales[[#This Row],[Invoice Date]])</f>
        <v>4</v>
      </c>
      <c r="X259">
        <f>YEAR(tblSales[[#This Row],[Invoice Date]])</f>
        <v>2024</v>
      </c>
      <c r="Y259" t="str">
        <f>TEXT(tblSales[[#This Row],[Invoice Date]],"mmm-yyyy")</f>
        <v>Apr-2024</v>
      </c>
      <c r="Z259" t="str">
        <f>_xlfn.XLOOKUP(tblSales[[#This Row],[Product_ID]],Products!$A:$A,Products!$C:$C,"Women Dresses")</f>
        <v>Accessories</v>
      </c>
      <c r="AA259" t="str">
        <f>_xlfn.XLOOKUP(tblSales[[#This Row],[Product_ID]],Products!$A:$A,Products!$D:$D,"Unknown")</f>
        <v>Tie</v>
      </c>
      <c r="AB259" t="str">
        <f>_xlfn.XLOOKUP(tblSales[[#This Row],[Product_ID]],Products!$A:$A,Products!$E:$E,"Unknown")</f>
        <v>Being Human</v>
      </c>
      <c r="AC259" t="str">
        <f>_xlfn.XLOOKUP(tblSales[[#This Row],[Store_ID]],Stores!$A:$A,Stores!$B:$B,"Unknown")</f>
        <v>TrendMart Kalaburagi Mall Kiosk</v>
      </c>
      <c r="AD259" t="str">
        <f>_xlfn.XLOOKUP(tblSales[[#This Row],[Store_ID]],Stores!$A:$A,Stores!$E:$E,"Unknown")</f>
        <v>South Zone 2</v>
      </c>
      <c r="AE259" t="str">
        <f>_xlfn.XLOOKUP(tblSales[[#This Row],[Customer_ID]],Customers!$A:$A,Customers!$B:$B,"Unknown")</f>
        <v>Bindu Varma</v>
      </c>
      <c r="AF259" t="str">
        <f>_xlfn.XLOOKUP(tblSales[[#This Row],[Customer_ID]],Customers!$A:$A,Customers!$J:$J,"Unknown")</f>
        <v>Silver</v>
      </c>
      <c r="AG259" t="str">
        <f>_xlfn.XLOOKUP(tblSales[[#This Row],[Employee_ID]],Employees!$A:$A,Employees!$B:$B,"Unknown")</f>
        <v>Chitra Bhat</v>
      </c>
      <c r="AH259">
        <f>IF(MONTH(tblSales[[#This Row],[Invoice Date]])&gt;=4,MONTH(tblSales[[#This Row],[Invoice Date]]),MONTH(tblSales[[#This Row],[Invoice Date]])+12)</f>
        <v>4</v>
      </c>
      <c r="AI259" s="8">
        <f>DATE(YEAR(tblSales[[#This Row],[Invoice Date]]),MONTH(tblSales[[#This Row],[Invoice Date]]),1)</f>
        <v>45383</v>
      </c>
      <c r="AJ259" t="str">
        <f>_xlfn.XLOOKUP(tblSales[[#This Row],[Product_ID]],Products!$A:$A,Products!$B:$B,"Unknown")</f>
        <v>Indian Terrain Denim Shirt Wine</v>
      </c>
      <c r="AK259" s="9">
        <f>IFERROR(tblSales[[#This Row],[Profit]]/tblSales[[#This Row],[Sales Amount]],0)</f>
        <v>0.37485860293041268</v>
      </c>
      <c r="AL259" t="str">
        <f>IF(tblSales[[#This Row],[Discount %]]&lt;=5,"0-5%",
IF(tblSales[[#This Row],[Discount %]]&lt;=10,"5-10%",
IF(tblSales[[#This Row],[Discount %]]&lt;=15,"10-15%",
IF(tblSales[[#This Row],[Discount %]]&lt;=20,"15-20%","20%+"))))</f>
        <v>5-10%</v>
      </c>
    </row>
    <row r="260" spans="1:38">
      <c r="A260" s="2" t="s">
        <v>1068</v>
      </c>
      <c r="B260" s="11">
        <v>45631</v>
      </c>
      <c r="C260" s="2" t="s">
        <v>1069</v>
      </c>
      <c r="D260" s="2" t="s">
        <v>452</v>
      </c>
      <c r="E260" s="2" t="s">
        <v>270</v>
      </c>
      <c r="F260" s="2" t="s">
        <v>523</v>
      </c>
      <c r="G260" s="2">
        <v>2</v>
      </c>
      <c r="H260" s="2">
        <v>1172.6099999999999</v>
      </c>
      <c r="I260" s="2">
        <v>10</v>
      </c>
      <c r="J260" s="2">
        <v>234.52</v>
      </c>
      <c r="K260" s="2">
        <v>12</v>
      </c>
      <c r="L260" s="2">
        <v>253.28</v>
      </c>
      <c r="M260" s="2">
        <v>2363.98</v>
      </c>
      <c r="N260" s="2">
        <v>1829.44</v>
      </c>
      <c r="O260" s="2">
        <f t="shared" si="8"/>
        <v>281.26</v>
      </c>
      <c r="P260" s="2" t="s">
        <v>27</v>
      </c>
      <c r="Q260" s="2" t="str">
        <f t="shared" si="9"/>
        <v>Cash</v>
      </c>
      <c r="R260" s="2" t="s">
        <v>21</v>
      </c>
      <c r="S260" s="2" t="s">
        <v>56</v>
      </c>
      <c r="T260" s="2" t="s">
        <v>123</v>
      </c>
      <c r="U260" s="2" t="s">
        <v>59</v>
      </c>
      <c r="V260" t="str">
        <f>TEXT(tblSales[[#This Row],[Invoice Date]],"mmm")</f>
        <v>Dec</v>
      </c>
      <c r="W260">
        <f>MONTH(tblSales[[#This Row],[Invoice Date]])</f>
        <v>12</v>
      </c>
      <c r="X260">
        <f>YEAR(tblSales[[#This Row],[Invoice Date]])</f>
        <v>2024</v>
      </c>
      <c r="Y260" t="str">
        <f>TEXT(tblSales[[#This Row],[Invoice Date]],"mmm-yyyy")</f>
        <v>Dec-2024</v>
      </c>
      <c r="Z260" t="str">
        <f>_xlfn.XLOOKUP(tblSales[[#This Row],[Product_ID]],Products!$A:$A,Products!$C:$C,"Women Dresses")</f>
        <v>Sportswear</v>
      </c>
      <c r="AA260" t="str">
        <f>_xlfn.XLOOKUP(tblSales[[#This Row],[Product_ID]],Products!$A:$A,Products!$D:$D,"Unknown")</f>
        <v>Sports T-Shirt</v>
      </c>
      <c r="AB260" t="str">
        <f>_xlfn.XLOOKUP(tblSales[[#This Row],[Product_ID]],Products!$A:$A,Products!$E:$E,"Unknown")</f>
        <v>Liberty</v>
      </c>
      <c r="AC260" t="str">
        <f>_xlfn.XLOOKUP(tblSales[[#This Row],[Store_ID]],Stores!$A:$A,Stores!$B:$B,"Unknown")</f>
        <v>TrendMart Kochi High Street</v>
      </c>
      <c r="AD260" t="str">
        <f>_xlfn.XLOOKUP(tblSales[[#This Row],[Store_ID]],Stores!$A:$A,Stores!$E:$E,"Unknown")</f>
        <v>South Zone 1</v>
      </c>
      <c r="AE260" t="str">
        <f>_xlfn.XLOOKUP(tblSales[[#This Row],[Customer_ID]],Customers!$A:$A,Customers!$B:$B,"Unknown")</f>
        <v>Jyothi Achari</v>
      </c>
      <c r="AF260" t="str">
        <f>_xlfn.XLOOKUP(tblSales[[#This Row],[Customer_ID]],Customers!$A:$A,Customers!$J:$J,"Unknown")</f>
        <v>Silver</v>
      </c>
      <c r="AG260" t="str">
        <f>_xlfn.XLOOKUP(tblSales[[#This Row],[Employee_ID]],Employees!$A:$A,Employees!$B:$B,"Unknown")</f>
        <v>Vinod Hegde</v>
      </c>
      <c r="AH260">
        <f>IF(MONTH(tblSales[[#This Row],[Invoice Date]])&gt;=4,MONTH(tblSales[[#This Row],[Invoice Date]]),MONTH(tblSales[[#This Row],[Invoice Date]])+12)</f>
        <v>12</v>
      </c>
      <c r="AI260" s="8">
        <f>DATE(YEAR(tblSales[[#This Row],[Invoice Date]]),MONTH(tblSales[[#This Row],[Invoice Date]]),1)</f>
        <v>45627</v>
      </c>
      <c r="AJ260" t="str">
        <f>_xlfn.XLOOKUP(tblSales[[#This Row],[Product_ID]],Products!$A:$A,Products!$B:$B,"Unknown")</f>
        <v>Liberty Sports T-Shirt Peach</v>
      </c>
      <c r="AK260" s="9">
        <f>IFERROR(tblSales[[#This Row],[Profit]]/tblSales[[#This Row],[Sales Amount]],0)</f>
        <v>0.11897731791301111</v>
      </c>
      <c r="AL260" t="str">
        <f>IF(tblSales[[#This Row],[Discount %]]&lt;=5,"0-5%",
IF(tblSales[[#This Row],[Discount %]]&lt;=10,"5-10%",
IF(tblSales[[#This Row],[Discount %]]&lt;=15,"10-15%",
IF(tblSales[[#This Row],[Discount %]]&lt;=20,"15-20%","20%+"))))</f>
        <v>5-10%</v>
      </c>
    </row>
    <row r="261" spans="1:38">
      <c r="A261" s="2" t="s">
        <v>1070</v>
      </c>
      <c r="B261" s="11">
        <v>45615</v>
      </c>
      <c r="C261" s="2" t="s">
        <v>1071</v>
      </c>
      <c r="D261" s="2" t="s">
        <v>390</v>
      </c>
      <c r="E261" s="2" t="s">
        <v>127</v>
      </c>
      <c r="F261" s="2" t="s">
        <v>350</v>
      </c>
      <c r="G261" s="2">
        <v>1</v>
      </c>
      <c r="H261" s="2">
        <v>1368.17</v>
      </c>
      <c r="I261" s="2">
        <v>30</v>
      </c>
      <c r="J261" s="2">
        <v>410.45</v>
      </c>
      <c r="K261" s="2">
        <v>12</v>
      </c>
      <c r="L261" s="2">
        <v>114.93</v>
      </c>
      <c r="M261" s="2">
        <v>1072.6500000000001</v>
      </c>
      <c r="N261" s="2">
        <v>1073.45</v>
      </c>
      <c r="O261" s="2">
        <f t="shared" si="8"/>
        <v>-115.72999999999996</v>
      </c>
      <c r="P261" s="2" t="s">
        <v>32</v>
      </c>
      <c r="Q261" s="2" t="str">
        <f t="shared" si="9"/>
        <v>UPI</v>
      </c>
      <c r="R261" s="2" t="s">
        <v>21</v>
      </c>
      <c r="S261" s="2" t="s">
        <v>56</v>
      </c>
      <c r="T261" s="2" t="s">
        <v>1072</v>
      </c>
      <c r="U261" s="2" t="s">
        <v>59</v>
      </c>
      <c r="V261" t="str">
        <f>TEXT(tblSales[[#This Row],[Invoice Date]],"mmm")</f>
        <v>Nov</v>
      </c>
      <c r="W261">
        <f>MONTH(tblSales[[#This Row],[Invoice Date]])</f>
        <v>11</v>
      </c>
      <c r="X261">
        <f>YEAR(tblSales[[#This Row],[Invoice Date]])</f>
        <v>2024</v>
      </c>
      <c r="Y261" t="str">
        <f>TEXT(tblSales[[#This Row],[Invoice Date]],"mmm-yyyy")</f>
        <v>Nov-2024</v>
      </c>
      <c r="Z261" t="str">
        <f>_xlfn.XLOOKUP(tblSales[[#This Row],[Product_ID]],Products!$A:$A,Products!$C:$C,"Women Dresses")</f>
        <v>Women Jeans</v>
      </c>
      <c r="AA261" t="str">
        <f>_xlfn.XLOOKUP(tblSales[[#This Row],[Product_ID]],Products!$A:$A,Products!$D:$D,"Unknown")</f>
        <v>Bootcut</v>
      </c>
      <c r="AB261" t="str">
        <f>_xlfn.XLOOKUP(tblSales[[#This Row],[Product_ID]],Products!$A:$A,Products!$E:$E,"Unknown")</f>
        <v>Biba</v>
      </c>
      <c r="AC261" t="str">
        <f>_xlfn.XLOOKUP(tblSales[[#This Row],[Store_ID]],Stores!$A:$A,Stores!$B:$B,"Unknown")</f>
        <v>TrendMart Vijayawada Standard</v>
      </c>
      <c r="AD261" t="str">
        <f>_xlfn.XLOOKUP(tblSales[[#This Row],[Store_ID]],Stores!$A:$A,Stores!$E:$E,"Unknown")</f>
        <v>South Zone 3</v>
      </c>
      <c r="AE261" t="str">
        <f>_xlfn.XLOOKUP(tblSales[[#This Row],[Customer_ID]],Customers!$A:$A,Customers!$B:$B,"Unknown")</f>
        <v>Anusuya Gounder</v>
      </c>
      <c r="AF261" t="str">
        <f>_xlfn.XLOOKUP(tblSales[[#This Row],[Customer_ID]],Customers!$A:$A,Customers!$J:$J,"Unknown")</f>
        <v>Platinum</v>
      </c>
      <c r="AG261" t="str">
        <f>_xlfn.XLOOKUP(tblSales[[#This Row],[Employee_ID]],Employees!$A:$A,Employees!$B:$B,"Unknown")</f>
        <v>Chitra Chettiar</v>
      </c>
      <c r="AH261">
        <f>IF(MONTH(tblSales[[#This Row],[Invoice Date]])&gt;=4,MONTH(tblSales[[#This Row],[Invoice Date]]),MONTH(tblSales[[#This Row],[Invoice Date]])+12)</f>
        <v>11</v>
      </c>
      <c r="AI261" s="8">
        <f>DATE(YEAR(tblSales[[#This Row],[Invoice Date]]),MONTH(tblSales[[#This Row],[Invoice Date]]),1)</f>
        <v>45597</v>
      </c>
      <c r="AJ261" t="str">
        <f>_xlfn.XLOOKUP(tblSales[[#This Row],[Product_ID]],Products!$A:$A,Products!$B:$B,"Unknown")</f>
        <v>Biba Bootcut Maroon</v>
      </c>
      <c r="AK261" s="9">
        <f>IFERROR(tblSales[[#This Row],[Profit]]/tblSales[[#This Row],[Sales Amount]],0)</f>
        <v>-0.10789167016268117</v>
      </c>
      <c r="AL261" t="str">
        <f>IF(tblSales[[#This Row],[Discount %]]&lt;=5,"0-5%",
IF(tblSales[[#This Row],[Discount %]]&lt;=10,"5-10%",
IF(tblSales[[#This Row],[Discount %]]&lt;=15,"10-15%",
IF(tblSales[[#This Row],[Discount %]]&lt;=20,"15-20%","20%+"))))</f>
        <v>20%+</v>
      </c>
    </row>
    <row r="262" spans="1:38">
      <c r="A262" s="2" t="s">
        <v>1073</v>
      </c>
      <c r="B262" s="11">
        <v>45668</v>
      </c>
      <c r="C262" s="2" t="s">
        <v>1074</v>
      </c>
      <c r="D262" s="2" t="s">
        <v>431</v>
      </c>
      <c r="E262" s="2" t="s">
        <v>115</v>
      </c>
      <c r="F262" s="2" t="s">
        <v>227</v>
      </c>
      <c r="G262" s="2">
        <v>3</v>
      </c>
      <c r="H262" s="2">
        <v>1430.46</v>
      </c>
      <c r="I262" s="2">
        <v>5</v>
      </c>
      <c r="J262" s="2">
        <v>214.57</v>
      </c>
      <c r="K262" s="2">
        <v>12</v>
      </c>
      <c r="L262" s="2">
        <v>489.22</v>
      </c>
      <c r="M262" s="2">
        <v>4566.03</v>
      </c>
      <c r="N262" s="2">
        <v>3146.13</v>
      </c>
      <c r="O262" s="2">
        <f t="shared" si="8"/>
        <v>930.67999999999961</v>
      </c>
      <c r="P262" s="2" t="s">
        <v>27</v>
      </c>
      <c r="Q262" s="2" t="str">
        <f t="shared" si="9"/>
        <v>Cash</v>
      </c>
      <c r="R262" s="2" t="s">
        <v>21</v>
      </c>
      <c r="S262" s="2" t="s">
        <v>56</v>
      </c>
      <c r="T262" s="2" t="s">
        <v>1075</v>
      </c>
      <c r="U262" s="2" t="s">
        <v>60</v>
      </c>
      <c r="V262" t="str">
        <f>TEXT(tblSales[[#This Row],[Invoice Date]],"mmm")</f>
        <v>Jan</v>
      </c>
      <c r="W262">
        <f>MONTH(tblSales[[#This Row],[Invoice Date]])</f>
        <v>1</v>
      </c>
      <c r="X262">
        <f>YEAR(tblSales[[#This Row],[Invoice Date]])</f>
        <v>2025</v>
      </c>
      <c r="Y262" t="str">
        <f>TEXT(tblSales[[#This Row],[Invoice Date]],"mmm-yyyy")</f>
        <v>Jan-2025</v>
      </c>
      <c r="Z262" t="str">
        <f>_xlfn.XLOOKUP(tblSales[[#This Row],[Product_ID]],Products!$A:$A,Products!$C:$C,"Women Dresses")</f>
        <v>Women Jeans</v>
      </c>
      <c r="AA262" t="str">
        <f>_xlfn.XLOOKUP(tblSales[[#This Row],[Product_ID]],Products!$A:$A,Products!$D:$D,"Unknown")</f>
        <v>Bootcut</v>
      </c>
      <c r="AB262" t="str">
        <f>_xlfn.XLOOKUP(tblSales[[#This Row],[Product_ID]],Products!$A:$A,Products!$E:$E,"Unknown")</f>
        <v>Woodland</v>
      </c>
      <c r="AC262" t="str">
        <f>_xlfn.XLOOKUP(tblSales[[#This Row],[Store_ID]],Stores!$A:$A,Stores!$B:$B,"Unknown")</f>
        <v>TrendMart Thoothukudi Flagship</v>
      </c>
      <c r="AD262" t="str">
        <f>_xlfn.XLOOKUP(tblSales[[#This Row],[Store_ID]],Stores!$A:$A,Stores!$E:$E,"Unknown")</f>
        <v>South Zone 1</v>
      </c>
      <c r="AE262" t="str">
        <f>_xlfn.XLOOKUP(tblSales[[#This Row],[Customer_ID]],Customers!$A:$A,Customers!$B:$B,"Unknown")</f>
        <v>Feroz Gupta</v>
      </c>
      <c r="AF262" t="str">
        <f>_xlfn.XLOOKUP(tblSales[[#This Row],[Customer_ID]],Customers!$A:$A,Customers!$J:$J,"Unknown")</f>
        <v>Gold</v>
      </c>
      <c r="AG262" t="str">
        <f>_xlfn.XLOOKUP(tblSales[[#This Row],[Employee_ID]],Employees!$A:$A,Employees!$B:$B,"Unknown")</f>
        <v>Ishwarya Shetty</v>
      </c>
      <c r="AH262">
        <f>IF(MONTH(tblSales[[#This Row],[Invoice Date]])&gt;=4,MONTH(tblSales[[#This Row],[Invoice Date]]),MONTH(tblSales[[#This Row],[Invoice Date]])+12)</f>
        <v>13</v>
      </c>
      <c r="AI262" s="8">
        <f>DATE(YEAR(tblSales[[#This Row],[Invoice Date]]),MONTH(tblSales[[#This Row],[Invoice Date]]),1)</f>
        <v>45658</v>
      </c>
      <c r="AJ262" t="str">
        <f>_xlfn.XLOOKUP(tblSales[[#This Row],[Product_ID]],Products!$A:$A,Products!$B:$B,"Unknown")</f>
        <v>Woodland Bootcut Peach</v>
      </c>
      <c r="AK262" s="9">
        <f>IFERROR(tblSales[[#This Row],[Profit]]/tblSales[[#This Row],[Sales Amount]],0)</f>
        <v>0.20382695689691038</v>
      </c>
      <c r="AL262" t="str">
        <f>IF(tblSales[[#This Row],[Discount %]]&lt;=5,"0-5%",
IF(tblSales[[#This Row],[Discount %]]&lt;=10,"5-10%",
IF(tblSales[[#This Row],[Discount %]]&lt;=15,"10-15%",
IF(tblSales[[#This Row],[Discount %]]&lt;=20,"15-20%","20%+"))))</f>
        <v>0-5%</v>
      </c>
    </row>
    <row r="263" spans="1:38">
      <c r="A263" s="2" t="s">
        <v>1076</v>
      </c>
      <c r="B263" s="11">
        <v>45640</v>
      </c>
      <c r="C263" s="2" t="s">
        <v>1077</v>
      </c>
      <c r="D263" s="2" t="s">
        <v>1078</v>
      </c>
      <c r="E263" s="2" t="s">
        <v>1079</v>
      </c>
      <c r="F263" s="2" t="s">
        <v>140</v>
      </c>
      <c r="G263" s="2">
        <v>2</v>
      </c>
      <c r="H263" s="2">
        <v>1817.51</v>
      </c>
      <c r="I263" s="2">
        <v>15</v>
      </c>
      <c r="J263" s="2">
        <v>545.25</v>
      </c>
      <c r="K263" s="2">
        <v>12</v>
      </c>
      <c r="L263" s="2">
        <v>370.77</v>
      </c>
      <c r="M263" s="2">
        <v>3460.54</v>
      </c>
      <c r="N263" s="2">
        <v>2231.84</v>
      </c>
      <c r="O263" s="2">
        <f t="shared" si="8"/>
        <v>857.92999999999984</v>
      </c>
      <c r="P263" s="2" t="s">
        <v>27</v>
      </c>
      <c r="Q263" s="2" t="str">
        <f t="shared" si="9"/>
        <v>Cash</v>
      </c>
      <c r="R263" s="2" t="s">
        <v>20</v>
      </c>
      <c r="S263" s="2" t="s">
        <v>56</v>
      </c>
      <c r="T263" s="2" t="s">
        <v>722</v>
      </c>
      <c r="U263" s="2" t="s">
        <v>60</v>
      </c>
      <c r="V263" t="str">
        <f>TEXT(tblSales[[#This Row],[Invoice Date]],"mmm")</f>
        <v>Dec</v>
      </c>
      <c r="W263">
        <f>MONTH(tblSales[[#This Row],[Invoice Date]])</f>
        <v>12</v>
      </c>
      <c r="X263">
        <f>YEAR(tblSales[[#This Row],[Invoice Date]])</f>
        <v>2024</v>
      </c>
      <c r="Y263" t="str">
        <f>TEXT(tblSales[[#This Row],[Invoice Date]],"mmm-yyyy")</f>
        <v>Dec-2024</v>
      </c>
      <c r="Z263" t="str">
        <f>_xlfn.XLOOKUP(tblSales[[#This Row],[Product_ID]],Products!$A:$A,Products!$C:$C,"Women Dresses")</f>
        <v>Winter Wear</v>
      </c>
      <c r="AA263" t="str">
        <f>_xlfn.XLOOKUP(tblSales[[#This Row],[Product_ID]],Products!$A:$A,Products!$D:$D,"Unknown")</f>
        <v>Jacket</v>
      </c>
      <c r="AB263" t="str">
        <f>_xlfn.XLOOKUP(tblSales[[#This Row],[Product_ID]],Products!$A:$A,Products!$E:$E,"Unknown")</f>
        <v>Libas</v>
      </c>
      <c r="AC263" t="str">
        <f>_xlfn.XLOOKUP(tblSales[[#This Row],[Store_ID]],Stores!$A:$A,Stores!$B:$B,"Unknown")</f>
        <v>TrendMart Guntur Flagship</v>
      </c>
      <c r="AD263" t="str">
        <f>_xlfn.XLOOKUP(tblSales[[#This Row],[Store_ID]],Stores!$A:$A,Stores!$E:$E,"Unknown")</f>
        <v>South Zone 3</v>
      </c>
      <c r="AE263" t="str">
        <f>_xlfn.XLOOKUP(tblSales[[#This Row],[Customer_ID]],Customers!$A:$A,Customers!$B:$B,"Unknown")</f>
        <v>Jagan Bhat</v>
      </c>
      <c r="AF263" t="str">
        <f>_xlfn.XLOOKUP(tblSales[[#This Row],[Customer_ID]],Customers!$A:$A,Customers!$J:$J,"Unknown")</f>
        <v>Regular</v>
      </c>
      <c r="AG263" t="str">
        <f>_xlfn.XLOOKUP(tblSales[[#This Row],[Employee_ID]],Employees!$A:$A,Employees!$B:$B,"Unknown")</f>
        <v>Charulatha Kumar</v>
      </c>
      <c r="AH263">
        <f>IF(MONTH(tblSales[[#This Row],[Invoice Date]])&gt;=4,MONTH(tblSales[[#This Row],[Invoice Date]]),MONTH(tblSales[[#This Row],[Invoice Date]])+12)</f>
        <v>12</v>
      </c>
      <c r="AI263" s="8">
        <f>DATE(YEAR(tblSales[[#This Row],[Invoice Date]]),MONTH(tblSales[[#This Row],[Invoice Date]]),1)</f>
        <v>45627</v>
      </c>
      <c r="AJ263" t="str">
        <f>_xlfn.XLOOKUP(tblSales[[#This Row],[Product_ID]],Products!$A:$A,Products!$B:$B,"Unknown")</f>
        <v>Libas Jacket Olive</v>
      </c>
      <c r="AK263" s="9">
        <f>IFERROR(tblSales[[#This Row],[Profit]]/tblSales[[#This Row],[Sales Amount]],0)</f>
        <v>0.24791795500124253</v>
      </c>
      <c r="AL263" t="str">
        <f>IF(tblSales[[#This Row],[Discount %]]&lt;=5,"0-5%",
IF(tblSales[[#This Row],[Discount %]]&lt;=10,"5-10%",
IF(tblSales[[#This Row],[Discount %]]&lt;=15,"10-15%",
IF(tblSales[[#This Row],[Discount %]]&lt;=20,"15-20%","20%+"))))</f>
        <v>10-15%</v>
      </c>
    </row>
    <row r="264" spans="1:38">
      <c r="A264" s="2" t="s">
        <v>1080</v>
      </c>
      <c r="B264" s="11">
        <v>45458</v>
      </c>
      <c r="C264" s="2" t="s">
        <v>736</v>
      </c>
      <c r="D264" s="2" t="s">
        <v>1081</v>
      </c>
      <c r="E264" s="2" t="s">
        <v>232</v>
      </c>
      <c r="F264" s="2" t="s">
        <v>518</v>
      </c>
      <c r="G264" s="2">
        <v>2</v>
      </c>
      <c r="H264" s="2">
        <v>3756.23</v>
      </c>
      <c r="I264" s="2">
        <v>10</v>
      </c>
      <c r="J264" s="2">
        <v>751.25</v>
      </c>
      <c r="K264" s="2">
        <v>12</v>
      </c>
      <c r="L264" s="2">
        <v>811.35</v>
      </c>
      <c r="M264" s="2">
        <v>7572.56</v>
      </c>
      <c r="N264" s="2">
        <v>5464.62</v>
      </c>
      <c r="O264" s="2">
        <f t="shared" si="8"/>
        <v>1296.5900000000006</v>
      </c>
      <c r="P264" s="2" t="s">
        <v>29</v>
      </c>
      <c r="Q264" s="2" t="str">
        <f t="shared" si="9"/>
        <v>Debit Card</v>
      </c>
      <c r="R264" s="2" t="s">
        <v>20</v>
      </c>
      <c r="S264" s="2" t="s">
        <v>56</v>
      </c>
      <c r="T264" s="2" t="s">
        <v>1082</v>
      </c>
      <c r="U264" s="2" t="s">
        <v>60</v>
      </c>
      <c r="V264" t="str">
        <f>TEXT(tblSales[[#This Row],[Invoice Date]],"mmm")</f>
        <v>Jun</v>
      </c>
      <c r="W264">
        <f>MONTH(tblSales[[#This Row],[Invoice Date]])</f>
        <v>6</v>
      </c>
      <c r="X264">
        <f>YEAR(tblSales[[#This Row],[Invoice Date]])</f>
        <v>2024</v>
      </c>
      <c r="Y264" t="str">
        <f>TEXT(tblSales[[#This Row],[Invoice Date]],"mmm-yyyy")</f>
        <v>Jun-2024</v>
      </c>
      <c r="Z264" t="str">
        <f>_xlfn.XLOOKUP(tblSales[[#This Row],[Product_ID]],Products!$A:$A,Products!$C:$C,"Women Dresses")</f>
        <v>Women Sarees</v>
      </c>
      <c r="AA264" t="str">
        <f>_xlfn.XLOOKUP(tblSales[[#This Row],[Product_ID]],Products!$A:$A,Products!$D:$D,"Unknown")</f>
        <v>Georgette Saree</v>
      </c>
      <c r="AB264" t="str">
        <f>_xlfn.XLOOKUP(tblSales[[#This Row],[Product_ID]],Products!$A:$A,Products!$E:$E,"Unknown")</f>
        <v>Sparx</v>
      </c>
      <c r="AC264" t="str">
        <f>_xlfn.XLOOKUP(tblSales[[#This Row],[Store_ID]],Stores!$A:$A,Stores!$B:$B,"Unknown")</f>
        <v>TrendMart Khammam Standard</v>
      </c>
      <c r="AD264" t="str">
        <f>_xlfn.XLOOKUP(tblSales[[#This Row],[Store_ID]],Stores!$A:$A,Stores!$E:$E,"Unknown")</f>
        <v>South Zone 2</v>
      </c>
      <c r="AE264" t="str">
        <f>_xlfn.XLOOKUP(tblSales[[#This Row],[Customer_ID]],Customers!$A:$A,Customers!$B:$B,"Unknown")</f>
        <v>Ramesh Singh</v>
      </c>
      <c r="AF264" t="str">
        <f>_xlfn.XLOOKUP(tblSales[[#This Row],[Customer_ID]],Customers!$A:$A,Customers!$J:$J,"Unknown")</f>
        <v>Silver</v>
      </c>
      <c r="AG264" t="str">
        <f>_xlfn.XLOOKUP(tblSales[[#This Row],[Employee_ID]],Employees!$A:$A,Employees!$B:$B,"Unknown")</f>
        <v>Pranav Reddy</v>
      </c>
      <c r="AH264">
        <f>IF(MONTH(tblSales[[#This Row],[Invoice Date]])&gt;=4,MONTH(tblSales[[#This Row],[Invoice Date]]),MONTH(tblSales[[#This Row],[Invoice Date]])+12)</f>
        <v>6</v>
      </c>
      <c r="AI264" s="8">
        <f>DATE(YEAR(tblSales[[#This Row],[Invoice Date]]),MONTH(tblSales[[#This Row],[Invoice Date]]),1)</f>
        <v>45444</v>
      </c>
      <c r="AJ264" t="str">
        <f>_xlfn.XLOOKUP(tblSales[[#This Row],[Product_ID]],Products!$A:$A,Products!$B:$B,"Unknown")</f>
        <v>Sparx Georgette Saree Purple</v>
      </c>
      <c r="AK264" s="9">
        <f>IFERROR(tblSales[[#This Row],[Profit]]/tblSales[[#This Row],[Sales Amount]],0)</f>
        <v>0.17122214944483774</v>
      </c>
      <c r="AL264" t="str">
        <f>IF(tblSales[[#This Row],[Discount %]]&lt;=5,"0-5%",
IF(tblSales[[#This Row],[Discount %]]&lt;=10,"5-10%",
IF(tblSales[[#This Row],[Discount %]]&lt;=15,"10-15%",
IF(tblSales[[#This Row],[Discount %]]&lt;=20,"15-20%","20%+"))))</f>
        <v>5-10%</v>
      </c>
    </row>
    <row r="265" spans="1:38">
      <c r="A265" s="2" t="s">
        <v>1083</v>
      </c>
      <c r="B265" s="11">
        <v>45705</v>
      </c>
      <c r="C265" s="2" t="s">
        <v>526</v>
      </c>
      <c r="D265" s="2" t="s">
        <v>1084</v>
      </c>
      <c r="E265" s="2" t="s">
        <v>973</v>
      </c>
      <c r="F265" s="2" t="s">
        <v>104</v>
      </c>
      <c r="G265" s="2">
        <v>1</v>
      </c>
      <c r="H265" s="2">
        <v>569.91</v>
      </c>
      <c r="I265" s="2">
        <v>0</v>
      </c>
      <c r="J265" s="2">
        <v>0</v>
      </c>
      <c r="K265" s="2">
        <v>5</v>
      </c>
      <c r="L265" s="2">
        <v>28.5</v>
      </c>
      <c r="M265" s="2">
        <v>598.41</v>
      </c>
      <c r="N265" s="2">
        <v>410.37</v>
      </c>
      <c r="O265" s="2">
        <f t="shared" si="8"/>
        <v>159.53999999999996</v>
      </c>
      <c r="P265" s="2" t="s">
        <v>32</v>
      </c>
      <c r="Q265" s="2" t="str">
        <f t="shared" si="9"/>
        <v>UPI</v>
      </c>
      <c r="R265" s="2" t="s">
        <v>21</v>
      </c>
      <c r="S265" s="2" t="s">
        <v>56</v>
      </c>
      <c r="T265" s="2" t="s">
        <v>1085</v>
      </c>
      <c r="U265" s="2" t="s">
        <v>59</v>
      </c>
      <c r="V265" t="str">
        <f>TEXT(tblSales[[#This Row],[Invoice Date]],"mmm")</f>
        <v>Feb</v>
      </c>
      <c r="W265">
        <f>MONTH(tblSales[[#This Row],[Invoice Date]])</f>
        <v>2</v>
      </c>
      <c r="X265">
        <f>YEAR(tblSales[[#This Row],[Invoice Date]])</f>
        <v>2025</v>
      </c>
      <c r="Y265" t="str">
        <f>TEXT(tblSales[[#This Row],[Invoice Date]],"mmm-yyyy")</f>
        <v>Feb-2025</v>
      </c>
      <c r="Z265" t="str">
        <f>_xlfn.XLOOKUP(tblSales[[#This Row],[Product_ID]],Products!$A:$A,Products!$C:$C,"Women Dresses")</f>
        <v>Sportswear</v>
      </c>
      <c r="AA265" t="str">
        <f>_xlfn.XLOOKUP(tblSales[[#This Row],[Product_ID]],Products!$A:$A,Products!$D:$D,"Unknown")</f>
        <v>Shorts</v>
      </c>
      <c r="AB265" t="str">
        <f>_xlfn.XLOOKUP(tblSales[[#This Row],[Product_ID]],Products!$A:$A,Products!$E:$E,"Unknown")</f>
        <v>Numero Uno</v>
      </c>
      <c r="AC265" t="str">
        <f>_xlfn.XLOOKUP(tblSales[[#This Row],[Store_ID]],Stores!$A:$A,Stores!$B:$B,"Unknown")</f>
        <v>TrendMart Kochi High Street</v>
      </c>
      <c r="AD265" t="str">
        <f>_xlfn.XLOOKUP(tblSales[[#This Row],[Store_ID]],Stores!$A:$A,Stores!$E:$E,"Unknown")</f>
        <v>South Zone 1</v>
      </c>
      <c r="AE265" t="str">
        <f>_xlfn.XLOOKUP(tblSales[[#This Row],[Customer_ID]],Customers!$A:$A,Customers!$B:$B,"Unknown")</f>
        <v>Revathi Natarajan</v>
      </c>
      <c r="AF265" t="str">
        <f>_xlfn.XLOOKUP(tblSales[[#This Row],[Customer_ID]],Customers!$A:$A,Customers!$J:$J,"Unknown")</f>
        <v>Silver</v>
      </c>
      <c r="AG265" t="str">
        <f>_xlfn.XLOOKUP(tblSales[[#This Row],[Employee_ID]],Employees!$A:$A,Employees!$B:$B,"Unknown")</f>
        <v>Meena Krishnan</v>
      </c>
      <c r="AH265">
        <f>IF(MONTH(tblSales[[#This Row],[Invoice Date]])&gt;=4,MONTH(tblSales[[#This Row],[Invoice Date]]),MONTH(tblSales[[#This Row],[Invoice Date]])+12)</f>
        <v>14</v>
      </c>
      <c r="AI265" s="8">
        <f>DATE(YEAR(tblSales[[#This Row],[Invoice Date]]),MONTH(tblSales[[#This Row],[Invoice Date]]),1)</f>
        <v>45689</v>
      </c>
      <c r="AJ265" t="str">
        <f>_xlfn.XLOOKUP(tblSales[[#This Row],[Product_ID]],Products!$A:$A,Products!$B:$B,"Unknown")</f>
        <v>Numero Uno Shorts Sky Blue</v>
      </c>
      <c r="AK265" s="9">
        <f>IFERROR(tblSales[[#This Row],[Profit]]/tblSales[[#This Row],[Sales Amount]],0)</f>
        <v>0.2666065072441971</v>
      </c>
      <c r="AL265" t="str">
        <f>IF(tblSales[[#This Row],[Discount %]]&lt;=5,"0-5%",
IF(tblSales[[#This Row],[Discount %]]&lt;=10,"5-10%",
IF(tblSales[[#This Row],[Discount %]]&lt;=15,"10-15%",
IF(tblSales[[#This Row],[Discount %]]&lt;=20,"15-20%","20%+"))))</f>
        <v>0-5%</v>
      </c>
    </row>
    <row r="266" spans="1:38">
      <c r="A266" s="2" t="s">
        <v>1086</v>
      </c>
      <c r="B266" s="11">
        <v>45728</v>
      </c>
      <c r="C266" s="2" t="s">
        <v>1087</v>
      </c>
      <c r="D266" s="2" t="s">
        <v>126</v>
      </c>
      <c r="E266" s="2" t="s">
        <v>166</v>
      </c>
      <c r="F266" s="2" t="s">
        <v>458</v>
      </c>
      <c r="G266" s="2">
        <v>1</v>
      </c>
      <c r="H266" s="2">
        <v>1426.9</v>
      </c>
      <c r="I266" s="2">
        <v>10</v>
      </c>
      <c r="J266" s="2">
        <v>142.69</v>
      </c>
      <c r="K266" s="2">
        <v>12</v>
      </c>
      <c r="L266" s="2">
        <v>154.11000000000001</v>
      </c>
      <c r="M266" s="2">
        <v>1438.32</v>
      </c>
      <c r="N266" s="2">
        <v>1148.6600000000001</v>
      </c>
      <c r="O266" s="2">
        <f t="shared" si="8"/>
        <v>135.54999999999984</v>
      </c>
      <c r="P266" s="2" t="s">
        <v>32</v>
      </c>
      <c r="Q266" s="2" t="str">
        <f t="shared" si="9"/>
        <v>UPI</v>
      </c>
      <c r="R266" s="2" t="s">
        <v>21</v>
      </c>
      <c r="S266" s="2" t="s">
        <v>56</v>
      </c>
      <c r="T266" s="2" t="s">
        <v>1088</v>
      </c>
      <c r="U266" s="2" t="s">
        <v>59</v>
      </c>
      <c r="V266" t="str">
        <f>TEXT(tblSales[[#This Row],[Invoice Date]],"mmm")</f>
        <v>Mar</v>
      </c>
      <c r="W266">
        <f>MONTH(tblSales[[#This Row],[Invoice Date]])</f>
        <v>3</v>
      </c>
      <c r="X266">
        <f>YEAR(tblSales[[#This Row],[Invoice Date]])</f>
        <v>2025</v>
      </c>
      <c r="Y266" t="str">
        <f>TEXT(tblSales[[#This Row],[Invoice Date]],"mmm-yyyy")</f>
        <v>Mar-2025</v>
      </c>
      <c r="Z266" t="str">
        <f>_xlfn.XLOOKUP(tblSales[[#This Row],[Product_ID]],Products!$A:$A,Products!$C:$C,"Women Dresses")</f>
        <v>Sportswear</v>
      </c>
      <c r="AA266" t="str">
        <f>_xlfn.XLOOKUP(tblSales[[#This Row],[Product_ID]],Products!$A:$A,Products!$D:$D,"Unknown")</f>
        <v>Track Suit</v>
      </c>
      <c r="AB266" t="str">
        <f>_xlfn.XLOOKUP(tblSales[[#This Row],[Product_ID]],Products!$A:$A,Products!$E:$E,"Unknown")</f>
        <v>US Polo Assn</v>
      </c>
      <c r="AC266" t="str">
        <f>_xlfn.XLOOKUP(tblSales[[#This Row],[Store_ID]],Stores!$A:$A,Stores!$B:$B,"Unknown")</f>
        <v>TrendMart Kurnool Standard</v>
      </c>
      <c r="AD266" t="str">
        <f>_xlfn.XLOOKUP(tblSales[[#This Row],[Store_ID]],Stores!$A:$A,Stores!$E:$E,"Unknown")</f>
        <v>South Zone 3</v>
      </c>
      <c r="AE266" t="str">
        <f>_xlfn.XLOOKUP(tblSales[[#This Row],[Customer_ID]],Customers!$A:$A,Customers!$B:$B,"Unknown")</f>
        <v>Hema Iyengar</v>
      </c>
      <c r="AF266" t="str">
        <f>_xlfn.XLOOKUP(tblSales[[#This Row],[Customer_ID]],Customers!$A:$A,Customers!$J:$J,"Unknown")</f>
        <v>Platinum</v>
      </c>
      <c r="AG266" t="str">
        <f>_xlfn.XLOOKUP(tblSales[[#This Row],[Employee_ID]],Employees!$A:$A,Employees!$B:$B,"Unknown")</f>
        <v>Anil Reddy</v>
      </c>
      <c r="AH266">
        <f>IF(MONTH(tblSales[[#This Row],[Invoice Date]])&gt;=4,MONTH(tblSales[[#This Row],[Invoice Date]]),MONTH(tblSales[[#This Row],[Invoice Date]])+12)</f>
        <v>15</v>
      </c>
      <c r="AI266" s="8">
        <f>DATE(YEAR(tblSales[[#This Row],[Invoice Date]]),MONTH(tblSales[[#This Row],[Invoice Date]]),1)</f>
        <v>45717</v>
      </c>
      <c r="AJ266" t="str">
        <f>_xlfn.XLOOKUP(tblSales[[#This Row],[Product_ID]],Products!$A:$A,Products!$B:$B,"Unknown")</f>
        <v>US Polo Assn Track Suit Maroon</v>
      </c>
      <c r="AK266" s="9">
        <f>IFERROR(tblSales[[#This Row],[Profit]]/tblSales[[#This Row],[Sales Amount]],0)</f>
        <v>9.4241893319984324E-2</v>
      </c>
      <c r="AL266" t="str">
        <f>IF(tblSales[[#This Row],[Discount %]]&lt;=5,"0-5%",
IF(tblSales[[#This Row],[Discount %]]&lt;=10,"5-10%",
IF(tblSales[[#This Row],[Discount %]]&lt;=15,"10-15%",
IF(tblSales[[#This Row],[Discount %]]&lt;=20,"15-20%","20%+"))))</f>
        <v>5-10%</v>
      </c>
    </row>
    <row r="267" spans="1:38">
      <c r="A267" s="2" t="s">
        <v>1089</v>
      </c>
      <c r="B267" s="11">
        <v>45410</v>
      </c>
      <c r="C267" s="2" t="s">
        <v>1090</v>
      </c>
      <c r="D267" s="2" t="s">
        <v>1091</v>
      </c>
      <c r="E267" s="2" t="s">
        <v>1092</v>
      </c>
      <c r="F267" s="2" t="s">
        <v>233</v>
      </c>
      <c r="G267" s="2">
        <v>1</v>
      </c>
      <c r="H267" s="2">
        <v>1403.17</v>
      </c>
      <c r="I267" s="2">
        <v>15</v>
      </c>
      <c r="J267" s="2">
        <v>210.48</v>
      </c>
      <c r="K267" s="2">
        <v>12</v>
      </c>
      <c r="L267" s="2">
        <v>143.12</v>
      </c>
      <c r="M267" s="2">
        <v>1335.81</v>
      </c>
      <c r="N267" s="2">
        <v>894.68</v>
      </c>
      <c r="O267" s="2">
        <f t="shared" si="8"/>
        <v>298.01</v>
      </c>
      <c r="P267" s="2" t="s">
        <v>31</v>
      </c>
      <c r="Q267" s="2" t="str">
        <f t="shared" si="9"/>
        <v>Net Banking</v>
      </c>
      <c r="R267" s="2" t="s">
        <v>20</v>
      </c>
      <c r="S267" s="2" t="s">
        <v>56</v>
      </c>
      <c r="T267" s="2" t="s">
        <v>1093</v>
      </c>
      <c r="U267" s="2" t="s">
        <v>60</v>
      </c>
      <c r="V267" t="str">
        <f>TEXT(tblSales[[#This Row],[Invoice Date]],"mmm")</f>
        <v>Apr</v>
      </c>
      <c r="W267">
        <f>MONTH(tblSales[[#This Row],[Invoice Date]])</f>
        <v>4</v>
      </c>
      <c r="X267">
        <f>YEAR(tblSales[[#This Row],[Invoice Date]])</f>
        <v>2024</v>
      </c>
      <c r="Y267" t="str">
        <f>TEXT(tblSales[[#This Row],[Invoice Date]],"mmm-yyyy")</f>
        <v>Apr-2024</v>
      </c>
      <c r="Z267" t="str">
        <f>_xlfn.XLOOKUP(tblSales[[#This Row],[Product_ID]],Products!$A:$A,Products!$C:$C,"Women Dresses")</f>
        <v>Sportswear</v>
      </c>
      <c r="AA267" t="str">
        <f>_xlfn.XLOOKUP(tblSales[[#This Row],[Product_ID]],Products!$A:$A,Products!$D:$D,"Unknown")</f>
        <v>Track Suit</v>
      </c>
      <c r="AB267" t="str">
        <f>_xlfn.XLOOKUP(tblSales[[#This Row],[Product_ID]],Products!$A:$A,Products!$E:$E,"Unknown")</f>
        <v>Bata</v>
      </c>
      <c r="AC267" t="str">
        <f>_xlfn.XLOOKUP(tblSales[[#This Row],[Store_ID]],Stores!$A:$A,Stores!$B:$B,"Unknown")</f>
        <v>TrendMart Kochi Standard</v>
      </c>
      <c r="AD267" t="str">
        <f>_xlfn.XLOOKUP(tblSales[[#This Row],[Store_ID]],Stores!$A:$A,Stores!$E:$E,"Unknown")</f>
        <v>South Zone 1</v>
      </c>
      <c r="AE267" t="str">
        <f>_xlfn.XLOOKUP(tblSales[[#This Row],[Customer_ID]],Customers!$A:$A,Customers!$B:$B,"Unknown")</f>
        <v>Gopal Subramaniam</v>
      </c>
      <c r="AF267" t="str">
        <f>_xlfn.XLOOKUP(tblSales[[#This Row],[Customer_ID]],Customers!$A:$A,Customers!$J:$J,"Unknown")</f>
        <v>Silver</v>
      </c>
      <c r="AG267" t="str">
        <f>_xlfn.XLOOKUP(tblSales[[#This Row],[Employee_ID]],Employees!$A:$A,Employees!$B:$B,"Unknown")</f>
        <v>Malathi Varma</v>
      </c>
      <c r="AH267">
        <f>IF(MONTH(tblSales[[#This Row],[Invoice Date]])&gt;=4,MONTH(tblSales[[#This Row],[Invoice Date]]),MONTH(tblSales[[#This Row],[Invoice Date]])+12)</f>
        <v>4</v>
      </c>
      <c r="AI267" s="8">
        <f>DATE(YEAR(tblSales[[#This Row],[Invoice Date]]),MONTH(tblSales[[#This Row],[Invoice Date]]),1)</f>
        <v>45383</v>
      </c>
      <c r="AJ267" t="str">
        <f>_xlfn.XLOOKUP(tblSales[[#This Row],[Product_ID]],Products!$A:$A,Products!$B:$B,"Unknown")</f>
        <v>Bata Track Suit Black</v>
      </c>
      <c r="AK267" s="9">
        <f>IFERROR(tblSales[[#This Row],[Profit]]/tblSales[[#This Row],[Sales Amount]],0)</f>
        <v>0.22309310455828299</v>
      </c>
      <c r="AL267" t="str">
        <f>IF(tblSales[[#This Row],[Discount %]]&lt;=5,"0-5%",
IF(tblSales[[#This Row],[Discount %]]&lt;=10,"5-10%",
IF(tblSales[[#This Row],[Discount %]]&lt;=15,"10-15%",
IF(tblSales[[#This Row],[Discount %]]&lt;=20,"15-20%","20%+"))))</f>
        <v>10-15%</v>
      </c>
    </row>
    <row r="268" spans="1:38">
      <c r="A268" s="2" t="s">
        <v>1094</v>
      </c>
      <c r="B268" s="11">
        <v>45710</v>
      </c>
      <c r="C268" s="2" t="s">
        <v>1095</v>
      </c>
      <c r="D268" s="2" t="s">
        <v>357</v>
      </c>
      <c r="E268" s="2" t="s">
        <v>115</v>
      </c>
      <c r="F268" s="2" t="s">
        <v>116</v>
      </c>
      <c r="G268" s="2">
        <v>2</v>
      </c>
      <c r="H268" s="2">
        <v>1682.18</v>
      </c>
      <c r="I268" s="2">
        <v>15</v>
      </c>
      <c r="J268" s="2">
        <v>504.65</v>
      </c>
      <c r="K268" s="2">
        <v>12</v>
      </c>
      <c r="L268" s="2">
        <v>343.17</v>
      </c>
      <c r="M268" s="2">
        <v>3202.88</v>
      </c>
      <c r="N268" s="2">
        <v>2094.96</v>
      </c>
      <c r="O268" s="2">
        <f t="shared" si="8"/>
        <v>764.75</v>
      </c>
      <c r="P268" s="2" t="s">
        <v>29</v>
      </c>
      <c r="Q268" s="2" t="str">
        <f t="shared" si="9"/>
        <v>Debit Card</v>
      </c>
      <c r="R268" s="2" t="s">
        <v>21</v>
      </c>
      <c r="S268" s="2" t="s">
        <v>56</v>
      </c>
      <c r="T268" s="2" t="s">
        <v>1096</v>
      </c>
      <c r="U268" s="2" t="s">
        <v>60</v>
      </c>
      <c r="V268" t="str">
        <f>TEXT(tblSales[[#This Row],[Invoice Date]],"mmm")</f>
        <v>Feb</v>
      </c>
      <c r="W268">
        <f>MONTH(tblSales[[#This Row],[Invoice Date]])</f>
        <v>2</v>
      </c>
      <c r="X268">
        <f>YEAR(tblSales[[#This Row],[Invoice Date]])</f>
        <v>2025</v>
      </c>
      <c r="Y268" t="str">
        <f>TEXT(tblSales[[#This Row],[Invoice Date]],"mmm-yyyy")</f>
        <v>Feb-2025</v>
      </c>
      <c r="Z268" t="str">
        <f>_xlfn.XLOOKUP(tblSales[[#This Row],[Product_ID]],Products!$A:$A,Products!$C:$C,"Women Dresses")</f>
        <v>Women Jeans</v>
      </c>
      <c r="AA268" t="str">
        <f>_xlfn.XLOOKUP(tblSales[[#This Row],[Product_ID]],Products!$A:$A,Products!$D:$D,"Unknown")</f>
        <v>Skinny Fit</v>
      </c>
      <c r="AB268" t="str">
        <f>_xlfn.XLOOKUP(tblSales[[#This Row],[Product_ID]],Products!$A:$A,Products!$E:$E,"Unknown")</f>
        <v>Killer Jeans</v>
      </c>
      <c r="AC268" t="str">
        <f>_xlfn.XLOOKUP(tblSales[[#This Row],[Store_ID]],Stores!$A:$A,Stores!$B:$B,"Unknown")</f>
        <v>TrendMart Thoothukudi Flagship</v>
      </c>
      <c r="AD268" t="str">
        <f>_xlfn.XLOOKUP(tblSales[[#This Row],[Store_ID]],Stores!$A:$A,Stores!$E:$E,"Unknown")</f>
        <v>South Zone 1</v>
      </c>
      <c r="AE268" t="str">
        <f>_xlfn.XLOOKUP(tblSales[[#This Row],[Customer_ID]],Customers!$A:$A,Customers!$B:$B,"Unknown")</f>
        <v>Neelam Srinivasan</v>
      </c>
      <c r="AF268" t="str">
        <f>_xlfn.XLOOKUP(tblSales[[#This Row],[Customer_ID]],Customers!$A:$A,Customers!$J:$J,"Unknown")</f>
        <v>Gold</v>
      </c>
      <c r="AG268" t="str">
        <f>_xlfn.XLOOKUP(tblSales[[#This Row],[Employee_ID]],Employees!$A:$A,Employees!$B:$B,"Unknown")</f>
        <v>Padma Gounder</v>
      </c>
      <c r="AH268">
        <f>IF(MONTH(tblSales[[#This Row],[Invoice Date]])&gt;=4,MONTH(tblSales[[#This Row],[Invoice Date]]),MONTH(tblSales[[#This Row],[Invoice Date]])+12)</f>
        <v>14</v>
      </c>
      <c r="AI268" s="8">
        <f>DATE(YEAR(tblSales[[#This Row],[Invoice Date]]),MONTH(tblSales[[#This Row],[Invoice Date]]),1)</f>
        <v>45689</v>
      </c>
      <c r="AJ268" t="str">
        <f>_xlfn.XLOOKUP(tblSales[[#This Row],[Product_ID]],Products!$A:$A,Products!$B:$B,"Unknown")</f>
        <v>Killer Jeans Skinny Fit Mustard</v>
      </c>
      <c r="AK268" s="9">
        <f>IFERROR(tblSales[[#This Row],[Profit]]/tblSales[[#This Row],[Sales Amount]],0)</f>
        <v>0.23876948246578078</v>
      </c>
      <c r="AL268" t="str">
        <f>IF(tblSales[[#This Row],[Discount %]]&lt;=5,"0-5%",
IF(tblSales[[#This Row],[Discount %]]&lt;=10,"5-10%",
IF(tblSales[[#This Row],[Discount %]]&lt;=15,"10-15%",
IF(tblSales[[#This Row],[Discount %]]&lt;=20,"15-20%","20%+"))))</f>
        <v>10-15%</v>
      </c>
    </row>
    <row r="269" spans="1:38">
      <c r="A269" s="2" t="s">
        <v>1097</v>
      </c>
      <c r="B269" s="11">
        <v>45637</v>
      </c>
      <c r="C269" s="2" t="s">
        <v>1098</v>
      </c>
      <c r="D269" s="2" t="s">
        <v>740</v>
      </c>
      <c r="E269" s="2" t="s">
        <v>952</v>
      </c>
      <c r="F269" s="2" t="s">
        <v>377</v>
      </c>
      <c r="G269" s="2">
        <v>5</v>
      </c>
      <c r="H269" s="2">
        <v>1150.45</v>
      </c>
      <c r="I269" s="2">
        <v>10</v>
      </c>
      <c r="J269" s="2">
        <v>575.23</v>
      </c>
      <c r="K269" s="2">
        <v>12</v>
      </c>
      <c r="L269" s="2">
        <v>621.24</v>
      </c>
      <c r="M269" s="2">
        <v>5798.26</v>
      </c>
      <c r="N269" s="2">
        <v>3686.75</v>
      </c>
      <c r="O269" s="2">
        <f t="shared" si="8"/>
        <v>1490.2700000000002</v>
      </c>
      <c r="P269" s="2" t="s">
        <v>28</v>
      </c>
      <c r="Q269" s="2" t="str">
        <f t="shared" si="9"/>
        <v>Credit Card</v>
      </c>
      <c r="R269" s="2" t="s">
        <v>20</v>
      </c>
      <c r="S269" s="2" t="s">
        <v>56</v>
      </c>
      <c r="T269" s="2" t="s">
        <v>297</v>
      </c>
      <c r="U269" s="2" t="s">
        <v>59</v>
      </c>
      <c r="V269" t="str">
        <f>TEXT(tblSales[[#This Row],[Invoice Date]],"mmm")</f>
        <v>Dec</v>
      </c>
      <c r="W269">
        <f>MONTH(tblSales[[#This Row],[Invoice Date]])</f>
        <v>12</v>
      </c>
      <c r="X269">
        <f>YEAR(tblSales[[#This Row],[Invoice Date]])</f>
        <v>2024</v>
      </c>
      <c r="Y269" t="str">
        <f>TEXT(tblSales[[#This Row],[Invoice Date]],"mmm-yyyy")</f>
        <v>Dec-2024</v>
      </c>
      <c r="Z269" t="str">
        <f>_xlfn.XLOOKUP(tblSales[[#This Row],[Product_ID]],Products!$A:$A,Products!$C:$C,"Women Dresses")</f>
        <v>Belts</v>
      </c>
      <c r="AA269" t="str">
        <f>_xlfn.XLOOKUP(tblSales[[#This Row],[Product_ID]],Products!$A:$A,Products!$D:$D,"Unknown")</f>
        <v>Formal Belt</v>
      </c>
      <c r="AB269" t="str">
        <f>_xlfn.XLOOKUP(tblSales[[#This Row],[Product_ID]],Products!$A:$A,Products!$E:$E,"Unknown")</f>
        <v>Wrangler</v>
      </c>
      <c r="AC269" t="str">
        <f>_xlfn.XLOOKUP(tblSales[[#This Row],[Store_ID]],Stores!$A:$A,Stores!$B:$B,"Unknown")</f>
        <v>TrendMart Coimbatore Mall Kiosk</v>
      </c>
      <c r="AD269" t="str">
        <f>_xlfn.XLOOKUP(tblSales[[#This Row],[Store_ID]],Stores!$A:$A,Stores!$E:$E,"Unknown")</f>
        <v>South Zone 1</v>
      </c>
      <c r="AE269" t="str">
        <f>_xlfn.XLOOKUP(tblSales[[#This Row],[Customer_ID]],Customers!$A:$A,Customers!$B:$B,"Unknown")</f>
        <v>Deepthi Gopalakrishnan</v>
      </c>
      <c r="AF269" t="str">
        <f>_xlfn.XLOOKUP(tblSales[[#This Row],[Customer_ID]],Customers!$A:$A,Customers!$J:$J,"Unknown")</f>
        <v>Gold</v>
      </c>
      <c r="AG269" t="str">
        <f>_xlfn.XLOOKUP(tblSales[[#This Row],[Employee_ID]],Employees!$A:$A,Employees!$B:$B,"Unknown")</f>
        <v>Sunita Ramachandran</v>
      </c>
      <c r="AH269">
        <f>IF(MONTH(tblSales[[#This Row],[Invoice Date]])&gt;=4,MONTH(tblSales[[#This Row],[Invoice Date]]),MONTH(tblSales[[#This Row],[Invoice Date]])+12)</f>
        <v>12</v>
      </c>
      <c r="AI269" s="8">
        <f>DATE(YEAR(tblSales[[#This Row],[Invoice Date]]),MONTH(tblSales[[#This Row],[Invoice Date]]),1)</f>
        <v>45627</v>
      </c>
      <c r="AJ269" t="str">
        <f>_xlfn.XLOOKUP(tblSales[[#This Row],[Product_ID]],Products!$A:$A,Products!$B:$B,"Unknown")</f>
        <v>Wrangler Formal Belt Brown</v>
      </c>
      <c r="AK269" s="9">
        <f>IFERROR(tblSales[[#This Row],[Profit]]/tblSales[[#This Row],[Sales Amount]],0)</f>
        <v>0.25702020951112925</v>
      </c>
      <c r="AL269" t="str">
        <f>IF(tblSales[[#This Row],[Discount %]]&lt;=5,"0-5%",
IF(tblSales[[#This Row],[Discount %]]&lt;=10,"5-10%",
IF(tblSales[[#This Row],[Discount %]]&lt;=15,"10-15%",
IF(tblSales[[#This Row],[Discount %]]&lt;=20,"15-20%","20%+"))))</f>
        <v>5-10%</v>
      </c>
    </row>
    <row r="270" spans="1:38">
      <c r="A270" s="2" t="s">
        <v>1099</v>
      </c>
      <c r="B270" s="11">
        <v>45574</v>
      </c>
      <c r="C270" s="2" t="s">
        <v>1100</v>
      </c>
      <c r="D270" s="2" t="s">
        <v>269</v>
      </c>
      <c r="E270" s="2" t="s">
        <v>413</v>
      </c>
      <c r="F270" s="2" t="s">
        <v>249</v>
      </c>
      <c r="G270" s="2">
        <v>3</v>
      </c>
      <c r="H270" s="2">
        <v>636.71</v>
      </c>
      <c r="I270" s="2">
        <v>0</v>
      </c>
      <c r="J270" s="2">
        <v>0</v>
      </c>
      <c r="K270" s="2">
        <v>5</v>
      </c>
      <c r="L270" s="2">
        <v>95.51</v>
      </c>
      <c r="M270" s="2">
        <v>2005.64</v>
      </c>
      <c r="N270" s="2">
        <v>1257.8399999999999</v>
      </c>
      <c r="O270" s="2">
        <f t="shared" si="8"/>
        <v>652.29000000000019</v>
      </c>
      <c r="P270" s="2" t="s">
        <v>28</v>
      </c>
      <c r="Q270" s="2" t="str">
        <f t="shared" si="9"/>
        <v>Credit Card</v>
      </c>
      <c r="R270" s="2" t="s">
        <v>20</v>
      </c>
      <c r="S270" s="2" t="s">
        <v>57</v>
      </c>
      <c r="T270" s="2" t="s">
        <v>1101</v>
      </c>
      <c r="U270" s="2" t="s">
        <v>59</v>
      </c>
      <c r="V270" t="str">
        <f>TEXT(tblSales[[#This Row],[Invoice Date]],"mmm")</f>
        <v>Oct</v>
      </c>
      <c r="W270">
        <f>MONTH(tblSales[[#This Row],[Invoice Date]])</f>
        <v>10</v>
      </c>
      <c r="X270">
        <f>YEAR(tblSales[[#This Row],[Invoice Date]])</f>
        <v>2024</v>
      </c>
      <c r="Y270" t="str">
        <f>TEXT(tblSales[[#This Row],[Invoice Date]],"mmm-yyyy")</f>
        <v>Oct-2024</v>
      </c>
      <c r="Z270" t="str">
        <f>_xlfn.XLOOKUP(tblSales[[#This Row],[Product_ID]],Products!$A:$A,Products!$C:$C,"Women Dresses")</f>
        <v>Men T-Shirts</v>
      </c>
      <c r="AA270" t="str">
        <f>_xlfn.XLOOKUP(tblSales[[#This Row],[Product_ID]],Products!$A:$A,Products!$D:$D,"Unknown")</f>
        <v>Round Neck</v>
      </c>
      <c r="AB270" t="str">
        <f>_xlfn.XLOOKUP(tblSales[[#This Row],[Product_ID]],Products!$A:$A,Products!$E:$E,"Unknown")</f>
        <v>Peter England</v>
      </c>
      <c r="AC270" t="str">
        <f>_xlfn.XLOOKUP(tblSales[[#This Row],[Store_ID]],Stores!$A:$A,Stores!$B:$B,"Unknown")</f>
        <v>TrendMart Thiruvananthapuram High Street</v>
      </c>
      <c r="AD270" t="str">
        <f>_xlfn.XLOOKUP(tblSales[[#This Row],[Store_ID]],Stores!$A:$A,Stores!$E:$E,"Unknown")</f>
        <v>South Zone 1</v>
      </c>
      <c r="AE270" t="str">
        <f>_xlfn.XLOOKUP(tblSales[[#This Row],[Customer_ID]],Customers!$A:$A,Customers!$B:$B,"Unknown")</f>
        <v>Radha Chetty</v>
      </c>
      <c r="AF270" t="str">
        <f>_xlfn.XLOOKUP(tblSales[[#This Row],[Customer_ID]],Customers!$A:$A,Customers!$J:$J,"Unknown")</f>
        <v>Silver</v>
      </c>
      <c r="AG270" t="str">
        <f>_xlfn.XLOOKUP(tblSales[[#This Row],[Employee_ID]],Employees!$A:$A,Employees!$B:$B,"Unknown")</f>
        <v>Hari Nair</v>
      </c>
      <c r="AH270">
        <f>IF(MONTH(tblSales[[#This Row],[Invoice Date]])&gt;=4,MONTH(tblSales[[#This Row],[Invoice Date]]),MONTH(tblSales[[#This Row],[Invoice Date]])+12)</f>
        <v>10</v>
      </c>
      <c r="AI270" s="8">
        <f>DATE(YEAR(tblSales[[#This Row],[Invoice Date]]),MONTH(tblSales[[#This Row],[Invoice Date]]),1)</f>
        <v>45566</v>
      </c>
      <c r="AJ270" t="str">
        <f>_xlfn.XLOOKUP(tblSales[[#This Row],[Product_ID]],Products!$A:$A,Products!$B:$B,"Unknown")</f>
        <v>Peter England Round Neck Sky Blue</v>
      </c>
      <c r="AK270" s="9">
        <f>IFERROR(tblSales[[#This Row],[Profit]]/tblSales[[#This Row],[Sales Amount]],0)</f>
        <v>0.3252278574420136</v>
      </c>
      <c r="AL270" t="str">
        <f>IF(tblSales[[#This Row],[Discount %]]&lt;=5,"0-5%",
IF(tblSales[[#This Row],[Discount %]]&lt;=10,"5-10%",
IF(tblSales[[#This Row],[Discount %]]&lt;=15,"10-15%",
IF(tblSales[[#This Row],[Discount %]]&lt;=20,"15-20%","20%+"))))</f>
        <v>0-5%</v>
      </c>
    </row>
    <row r="271" spans="1:38">
      <c r="A271" s="2" t="s">
        <v>1102</v>
      </c>
      <c r="B271" s="11">
        <v>45607</v>
      </c>
      <c r="C271" s="2" t="s">
        <v>1103</v>
      </c>
      <c r="D271" s="2" t="s">
        <v>226</v>
      </c>
      <c r="E271" s="2" t="s">
        <v>270</v>
      </c>
      <c r="F271" s="2" t="s">
        <v>151</v>
      </c>
      <c r="G271" s="2">
        <v>1</v>
      </c>
      <c r="H271" s="2">
        <v>713.25</v>
      </c>
      <c r="I271" s="2">
        <v>10</v>
      </c>
      <c r="J271" s="2">
        <v>71.33</v>
      </c>
      <c r="K271" s="2">
        <v>5</v>
      </c>
      <c r="L271" s="2">
        <v>32.1</v>
      </c>
      <c r="M271" s="2">
        <v>674.02</v>
      </c>
      <c r="N271" s="2">
        <v>499.31</v>
      </c>
      <c r="O271" s="2">
        <f t="shared" si="8"/>
        <v>142.60999999999999</v>
      </c>
      <c r="P271" s="2" t="s">
        <v>29</v>
      </c>
      <c r="Q271" s="2" t="str">
        <f t="shared" si="9"/>
        <v>Debit Card</v>
      </c>
      <c r="R271" s="2" t="s">
        <v>20</v>
      </c>
      <c r="S271" s="2" t="s">
        <v>56</v>
      </c>
      <c r="T271" s="2" t="s">
        <v>1104</v>
      </c>
      <c r="U271" s="2" t="s">
        <v>59</v>
      </c>
      <c r="V271" t="str">
        <f>TEXT(tblSales[[#This Row],[Invoice Date]],"mmm")</f>
        <v>Nov</v>
      </c>
      <c r="W271">
        <f>MONTH(tblSales[[#This Row],[Invoice Date]])</f>
        <v>11</v>
      </c>
      <c r="X271">
        <f>YEAR(tblSales[[#This Row],[Invoice Date]])</f>
        <v>2024</v>
      </c>
      <c r="Y271" t="str">
        <f>TEXT(tblSales[[#This Row],[Invoice Date]],"mmm-yyyy")</f>
        <v>Nov-2024</v>
      </c>
      <c r="Z271" t="str">
        <f>_xlfn.XLOOKUP(tblSales[[#This Row],[Product_ID]],Products!$A:$A,Products!$C:$C,"Women Dresses")</f>
        <v>Kids Wear</v>
      </c>
      <c r="AA271" t="str">
        <f>_xlfn.XLOOKUP(tblSales[[#This Row],[Product_ID]],Products!$A:$A,Products!$D:$D,"Unknown")</f>
        <v>Kids Shorts</v>
      </c>
      <c r="AB271" t="str">
        <f>_xlfn.XLOOKUP(tblSales[[#This Row],[Product_ID]],Products!$A:$A,Products!$E:$E,"Unknown")</f>
        <v>Global Desi</v>
      </c>
      <c r="AC271" t="str">
        <f>_xlfn.XLOOKUP(tblSales[[#This Row],[Store_ID]],Stores!$A:$A,Stores!$B:$B,"Unknown")</f>
        <v>TrendMart Kochi High Street</v>
      </c>
      <c r="AD271" t="str">
        <f>_xlfn.XLOOKUP(tblSales[[#This Row],[Store_ID]],Stores!$A:$A,Stores!$E:$E,"Unknown")</f>
        <v>South Zone 1</v>
      </c>
      <c r="AE271" t="str">
        <f>_xlfn.XLOOKUP(tblSales[[#This Row],[Customer_ID]],Customers!$A:$A,Customers!$B:$B,"Unknown")</f>
        <v>Rahul Nair</v>
      </c>
      <c r="AF271" t="str">
        <f>_xlfn.XLOOKUP(tblSales[[#This Row],[Customer_ID]],Customers!$A:$A,Customers!$J:$J,"Unknown")</f>
        <v>Silver</v>
      </c>
      <c r="AG271" t="str">
        <f>_xlfn.XLOOKUP(tblSales[[#This Row],[Employee_ID]],Employees!$A:$A,Employees!$B:$B,"Unknown")</f>
        <v>Preethi Singh</v>
      </c>
      <c r="AH271">
        <f>IF(MONTH(tblSales[[#This Row],[Invoice Date]])&gt;=4,MONTH(tblSales[[#This Row],[Invoice Date]]),MONTH(tblSales[[#This Row],[Invoice Date]])+12)</f>
        <v>11</v>
      </c>
      <c r="AI271" s="8">
        <f>DATE(YEAR(tblSales[[#This Row],[Invoice Date]]),MONTH(tblSales[[#This Row],[Invoice Date]]),1)</f>
        <v>45597</v>
      </c>
      <c r="AJ271" t="str">
        <f>_xlfn.XLOOKUP(tblSales[[#This Row],[Product_ID]],Products!$A:$A,Products!$B:$B,"Unknown")</f>
        <v>Global Desi Kids Shorts Charcoal</v>
      </c>
      <c r="AK271" s="9">
        <f>IFERROR(tblSales[[#This Row],[Profit]]/tblSales[[#This Row],[Sales Amount]],0)</f>
        <v>0.21158125871635855</v>
      </c>
      <c r="AL271" t="str">
        <f>IF(tblSales[[#This Row],[Discount %]]&lt;=5,"0-5%",
IF(tblSales[[#This Row],[Discount %]]&lt;=10,"5-10%",
IF(tblSales[[#This Row],[Discount %]]&lt;=15,"10-15%",
IF(tblSales[[#This Row],[Discount %]]&lt;=20,"15-20%","20%+"))))</f>
        <v>5-10%</v>
      </c>
    </row>
    <row r="272" spans="1:38">
      <c r="A272" s="2" t="s">
        <v>1105</v>
      </c>
      <c r="B272" s="11">
        <v>45447</v>
      </c>
      <c r="C272" s="2" t="s">
        <v>1106</v>
      </c>
      <c r="D272" s="2" t="s">
        <v>1107</v>
      </c>
      <c r="E272" s="2" t="s">
        <v>109</v>
      </c>
      <c r="F272" s="2" t="s">
        <v>172</v>
      </c>
      <c r="G272" s="2">
        <v>2</v>
      </c>
      <c r="H272" s="2">
        <v>634.07000000000005</v>
      </c>
      <c r="I272" s="2">
        <v>0</v>
      </c>
      <c r="J272" s="2">
        <v>0</v>
      </c>
      <c r="K272" s="2">
        <v>5</v>
      </c>
      <c r="L272" s="2">
        <v>63.41</v>
      </c>
      <c r="M272" s="2">
        <v>1331.55</v>
      </c>
      <c r="N272" s="2">
        <v>1018.88</v>
      </c>
      <c r="O272" s="2">
        <f t="shared" si="8"/>
        <v>249.25999999999996</v>
      </c>
      <c r="P272" s="2" t="s">
        <v>32</v>
      </c>
      <c r="Q272" s="2" t="str">
        <f t="shared" si="9"/>
        <v>UPI</v>
      </c>
      <c r="R272" s="2" t="s">
        <v>20</v>
      </c>
      <c r="S272" s="2" t="s">
        <v>56</v>
      </c>
      <c r="T272" s="2" t="s">
        <v>1108</v>
      </c>
      <c r="U272" s="2" t="s">
        <v>59</v>
      </c>
      <c r="V272" t="str">
        <f>TEXT(tblSales[[#This Row],[Invoice Date]],"mmm")</f>
        <v>Jun</v>
      </c>
      <c r="W272">
        <f>MONTH(tblSales[[#This Row],[Invoice Date]])</f>
        <v>6</v>
      </c>
      <c r="X272">
        <f>YEAR(tblSales[[#This Row],[Invoice Date]])</f>
        <v>2024</v>
      </c>
      <c r="Y272" t="str">
        <f>TEXT(tblSales[[#This Row],[Invoice Date]],"mmm-yyyy")</f>
        <v>Jun-2024</v>
      </c>
      <c r="Z272" t="str">
        <f>_xlfn.XLOOKUP(tblSales[[#This Row],[Product_ID]],Products!$A:$A,Products!$C:$C,"Women Dresses")</f>
        <v>Kids Wear</v>
      </c>
      <c r="AA272" t="str">
        <f>_xlfn.XLOOKUP(tblSales[[#This Row],[Product_ID]],Products!$A:$A,Products!$D:$D,"Unknown")</f>
        <v>Kids Shorts</v>
      </c>
      <c r="AB272" t="str">
        <f>_xlfn.XLOOKUP(tblSales[[#This Row],[Product_ID]],Products!$A:$A,Products!$E:$E,"Unknown")</f>
        <v>Allen Solly</v>
      </c>
      <c r="AC272" t="str">
        <f>_xlfn.XLOOKUP(tblSales[[#This Row],[Store_ID]],Stores!$A:$A,Stores!$B:$B,"Unknown")</f>
        <v>TrendMart Vellore Standard</v>
      </c>
      <c r="AD272" t="str">
        <f>_xlfn.XLOOKUP(tblSales[[#This Row],[Store_ID]],Stores!$A:$A,Stores!$E:$E,"Unknown")</f>
        <v>South Zone 1</v>
      </c>
      <c r="AE272" t="str">
        <f>_xlfn.XLOOKUP(tblSales[[#This Row],[Customer_ID]],Customers!$A:$A,Customers!$B:$B,"Unknown")</f>
        <v>Akhila Iyengar</v>
      </c>
      <c r="AF272" t="str">
        <f>_xlfn.XLOOKUP(tblSales[[#This Row],[Customer_ID]],Customers!$A:$A,Customers!$J:$J,"Unknown")</f>
        <v>Silver</v>
      </c>
      <c r="AG272" t="str">
        <f>_xlfn.XLOOKUP(tblSales[[#This Row],[Employee_ID]],Employees!$A:$A,Employees!$B:$B,"Unknown")</f>
        <v>Eswar Prasad</v>
      </c>
      <c r="AH272">
        <f>IF(MONTH(tblSales[[#This Row],[Invoice Date]])&gt;=4,MONTH(tblSales[[#This Row],[Invoice Date]]),MONTH(tblSales[[#This Row],[Invoice Date]])+12)</f>
        <v>6</v>
      </c>
      <c r="AI272" s="8">
        <f>DATE(YEAR(tblSales[[#This Row],[Invoice Date]]),MONTH(tblSales[[#This Row],[Invoice Date]]),1)</f>
        <v>45444</v>
      </c>
      <c r="AJ272" t="str">
        <f>_xlfn.XLOOKUP(tblSales[[#This Row],[Product_ID]],Products!$A:$A,Products!$B:$B,"Unknown")</f>
        <v>Allen Solly Kids Shorts Teal</v>
      </c>
      <c r="AK272" s="9">
        <f>IFERROR(tblSales[[#This Row],[Profit]]/tblSales[[#This Row],[Sales Amount]],0)</f>
        <v>0.18719537381247417</v>
      </c>
      <c r="AL272" t="str">
        <f>IF(tblSales[[#This Row],[Discount %]]&lt;=5,"0-5%",
IF(tblSales[[#This Row],[Discount %]]&lt;=10,"5-10%",
IF(tblSales[[#This Row],[Discount %]]&lt;=15,"10-15%",
IF(tblSales[[#This Row],[Discount %]]&lt;=20,"15-20%","20%+"))))</f>
        <v>0-5%</v>
      </c>
    </row>
    <row r="273" spans="1:38">
      <c r="A273" s="2" t="s">
        <v>1109</v>
      </c>
      <c r="B273" s="11">
        <v>45536</v>
      </c>
      <c r="C273" s="2" t="s">
        <v>1110</v>
      </c>
      <c r="D273" s="2" t="s">
        <v>1111</v>
      </c>
      <c r="E273" s="2" t="s">
        <v>796</v>
      </c>
      <c r="F273" s="2" t="s">
        <v>140</v>
      </c>
      <c r="G273" s="2">
        <v>1</v>
      </c>
      <c r="H273" s="2">
        <v>1490.23</v>
      </c>
      <c r="I273" s="2">
        <v>5</v>
      </c>
      <c r="J273" s="2">
        <v>74.510000000000005</v>
      </c>
      <c r="K273" s="2">
        <v>12</v>
      </c>
      <c r="L273" s="2">
        <v>169.89</v>
      </c>
      <c r="M273" s="2">
        <v>1585.61</v>
      </c>
      <c r="N273" s="2">
        <v>975.36</v>
      </c>
      <c r="O273" s="2">
        <f t="shared" ref="O273:O336" si="10">(M273-N273-L273)</f>
        <v>440.3599999999999</v>
      </c>
      <c r="P273" s="2" t="s">
        <v>29</v>
      </c>
      <c r="Q273" s="2" t="str">
        <f t="shared" si="9"/>
        <v>Debit Card</v>
      </c>
      <c r="R273" s="2" t="s">
        <v>20</v>
      </c>
      <c r="S273" s="2" t="s">
        <v>56</v>
      </c>
      <c r="T273" s="2" t="s">
        <v>1112</v>
      </c>
      <c r="U273" s="2" t="s">
        <v>60</v>
      </c>
      <c r="V273" t="str">
        <f>TEXT(tblSales[[#This Row],[Invoice Date]],"mmm")</f>
        <v>Sep</v>
      </c>
      <c r="W273">
        <f>MONTH(tblSales[[#This Row],[Invoice Date]])</f>
        <v>9</v>
      </c>
      <c r="X273">
        <f>YEAR(tblSales[[#This Row],[Invoice Date]])</f>
        <v>2024</v>
      </c>
      <c r="Y273" t="str">
        <f>TEXT(tblSales[[#This Row],[Invoice Date]],"mmm-yyyy")</f>
        <v>Sep-2024</v>
      </c>
      <c r="Z273" t="str">
        <f>_xlfn.XLOOKUP(tblSales[[#This Row],[Product_ID]],Products!$A:$A,Products!$C:$C,"Women Dresses")</f>
        <v>Men Jeans</v>
      </c>
      <c r="AA273" t="str">
        <f>_xlfn.XLOOKUP(tblSales[[#This Row],[Product_ID]],Products!$A:$A,Products!$D:$D,"Unknown")</f>
        <v>Skinny Fit</v>
      </c>
      <c r="AB273" t="str">
        <f>_xlfn.XLOOKUP(tblSales[[#This Row],[Product_ID]],Products!$A:$A,Products!$E:$E,"Unknown")</f>
        <v>Skechers</v>
      </c>
      <c r="AC273" t="str">
        <f>_xlfn.XLOOKUP(tblSales[[#This Row],[Store_ID]],Stores!$A:$A,Stores!$B:$B,"Unknown")</f>
        <v>TrendMart Shivamogga Standard</v>
      </c>
      <c r="AD273" t="str">
        <f>_xlfn.XLOOKUP(tblSales[[#This Row],[Store_ID]],Stores!$A:$A,Stores!$E:$E,"Unknown")</f>
        <v>South Zone 2</v>
      </c>
      <c r="AE273" t="str">
        <f>_xlfn.XLOOKUP(tblSales[[#This Row],[Customer_ID]],Customers!$A:$A,Customers!$B:$B,"Unknown")</f>
        <v>Haritha Murthy</v>
      </c>
      <c r="AF273" t="str">
        <f>_xlfn.XLOOKUP(tblSales[[#This Row],[Customer_ID]],Customers!$A:$A,Customers!$J:$J,"Unknown")</f>
        <v>Silver</v>
      </c>
      <c r="AG273" t="str">
        <f>_xlfn.XLOOKUP(tblSales[[#This Row],[Employee_ID]],Employees!$A:$A,Employees!$B:$B,"Unknown")</f>
        <v>Charulatha Kumar</v>
      </c>
      <c r="AH273">
        <f>IF(MONTH(tblSales[[#This Row],[Invoice Date]])&gt;=4,MONTH(tblSales[[#This Row],[Invoice Date]]),MONTH(tblSales[[#This Row],[Invoice Date]])+12)</f>
        <v>9</v>
      </c>
      <c r="AI273" s="8">
        <f>DATE(YEAR(tblSales[[#This Row],[Invoice Date]]),MONTH(tblSales[[#This Row],[Invoice Date]]),1)</f>
        <v>45536</v>
      </c>
      <c r="AJ273" t="str">
        <f>_xlfn.XLOOKUP(tblSales[[#This Row],[Product_ID]],Products!$A:$A,Products!$B:$B,"Unknown")</f>
        <v>Skechers Skinny Fit Grey</v>
      </c>
      <c r="AK273" s="9">
        <f>IFERROR(tblSales[[#This Row],[Profit]]/tblSales[[#This Row],[Sales Amount]],0)</f>
        <v>0.27772276915508853</v>
      </c>
      <c r="AL273" t="str">
        <f>IF(tblSales[[#This Row],[Discount %]]&lt;=5,"0-5%",
IF(tblSales[[#This Row],[Discount %]]&lt;=10,"5-10%",
IF(tblSales[[#This Row],[Discount %]]&lt;=15,"10-15%",
IF(tblSales[[#This Row],[Discount %]]&lt;=20,"15-20%","20%+"))))</f>
        <v>0-5%</v>
      </c>
    </row>
    <row r="274" spans="1:38">
      <c r="A274" s="2" t="s">
        <v>1113</v>
      </c>
      <c r="B274" s="11">
        <v>45591</v>
      </c>
      <c r="C274" s="2" t="s">
        <v>427</v>
      </c>
      <c r="D274" s="2" t="s">
        <v>1038</v>
      </c>
      <c r="E274" s="2" t="s">
        <v>1114</v>
      </c>
      <c r="F274" s="2" t="s">
        <v>339</v>
      </c>
      <c r="G274" s="2">
        <v>1</v>
      </c>
      <c r="H274" s="2">
        <v>881</v>
      </c>
      <c r="I274" s="2">
        <v>30</v>
      </c>
      <c r="J274" s="2">
        <v>264.3</v>
      </c>
      <c r="K274" s="2">
        <v>5</v>
      </c>
      <c r="L274" s="2">
        <v>30.84</v>
      </c>
      <c r="M274" s="2">
        <v>647.54</v>
      </c>
      <c r="N274" s="2">
        <v>599.28</v>
      </c>
      <c r="O274" s="2">
        <f t="shared" si="10"/>
        <v>17.419999999999991</v>
      </c>
      <c r="P274" s="2" t="s">
        <v>32</v>
      </c>
      <c r="Q274" s="2" t="str">
        <f t="shared" si="9"/>
        <v>UPI</v>
      </c>
      <c r="R274" s="2" t="s">
        <v>21</v>
      </c>
      <c r="S274" s="2" t="s">
        <v>56</v>
      </c>
      <c r="T274" s="2" t="s">
        <v>494</v>
      </c>
      <c r="U274" s="2" t="s">
        <v>60</v>
      </c>
      <c r="V274" t="str">
        <f>TEXT(tblSales[[#This Row],[Invoice Date]],"mmm")</f>
        <v>Oct</v>
      </c>
      <c r="W274">
        <f>MONTH(tblSales[[#This Row],[Invoice Date]])</f>
        <v>10</v>
      </c>
      <c r="X274">
        <f>YEAR(tblSales[[#This Row],[Invoice Date]])</f>
        <v>2024</v>
      </c>
      <c r="Y274" t="str">
        <f>TEXT(tblSales[[#This Row],[Invoice Date]],"mmm-yyyy")</f>
        <v>Oct-2024</v>
      </c>
      <c r="Z274" t="str">
        <f>_xlfn.XLOOKUP(tblSales[[#This Row],[Product_ID]],Products!$A:$A,Products!$C:$C,"Women Dresses")</f>
        <v>Women Kurtis</v>
      </c>
      <c r="AA274" t="str">
        <f>_xlfn.XLOOKUP(tblSales[[#This Row],[Product_ID]],Products!$A:$A,Products!$D:$D,"Unknown")</f>
        <v>Straight Kurti</v>
      </c>
      <c r="AB274" t="str">
        <f>_xlfn.XLOOKUP(tblSales[[#This Row],[Product_ID]],Products!$A:$A,Products!$E:$E,"Unknown")</f>
        <v>Metro Shoes</v>
      </c>
      <c r="AC274" t="str">
        <f>_xlfn.XLOOKUP(tblSales[[#This Row],[Store_ID]],Stores!$A:$A,Stores!$B:$B,"Unknown")</f>
        <v>TrendMart Alappuzha Outlet</v>
      </c>
      <c r="AD274" t="str">
        <f>_xlfn.XLOOKUP(tblSales[[#This Row],[Store_ID]],Stores!$A:$A,Stores!$E:$E,"Unknown")</f>
        <v>South Zone 1</v>
      </c>
      <c r="AE274" t="str">
        <f>_xlfn.XLOOKUP(tblSales[[#This Row],[Customer_ID]],Customers!$A:$A,Customers!$B:$B,"Unknown")</f>
        <v>Malathi Shetty</v>
      </c>
      <c r="AF274" t="str">
        <f>_xlfn.XLOOKUP(tblSales[[#This Row],[Customer_ID]],Customers!$A:$A,Customers!$J:$J,"Unknown")</f>
        <v>Silver</v>
      </c>
      <c r="AG274" t="str">
        <f>_xlfn.XLOOKUP(tblSales[[#This Row],[Employee_ID]],Employees!$A:$A,Employees!$B:$B,"Unknown")</f>
        <v>Priya Balasubramaniam</v>
      </c>
      <c r="AH274">
        <f>IF(MONTH(tblSales[[#This Row],[Invoice Date]])&gt;=4,MONTH(tblSales[[#This Row],[Invoice Date]]),MONTH(tblSales[[#This Row],[Invoice Date]])+12)</f>
        <v>10</v>
      </c>
      <c r="AI274" s="8">
        <f>DATE(YEAR(tblSales[[#This Row],[Invoice Date]]),MONTH(tblSales[[#This Row],[Invoice Date]]),1)</f>
        <v>45566</v>
      </c>
      <c r="AJ274" t="str">
        <f>_xlfn.XLOOKUP(tblSales[[#This Row],[Product_ID]],Products!$A:$A,Products!$B:$B,"Unknown")</f>
        <v>Metro Shoes Straight Kurti Green</v>
      </c>
      <c r="AK274" s="9">
        <f>IFERROR(tblSales[[#This Row],[Profit]]/tblSales[[#This Row],[Sales Amount]],0)</f>
        <v>2.6901813015412165E-2</v>
      </c>
      <c r="AL274" t="str">
        <f>IF(tblSales[[#This Row],[Discount %]]&lt;=5,"0-5%",
IF(tblSales[[#This Row],[Discount %]]&lt;=10,"5-10%",
IF(tblSales[[#This Row],[Discount %]]&lt;=15,"10-15%",
IF(tblSales[[#This Row],[Discount %]]&lt;=20,"15-20%","20%+"))))</f>
        <v>20%+</v>
      </c>
    </row>
    <row r="275" spans="1:38">
      <c r="A275" s="2" t="s">
        <v>1115</v>
      </c>
      <c r="B275" s="11">
        <v>45644</v>
      </c>
      <c r="C275" s="2" t="s">
        <v>148</v>
      </c>
      <c r="D275" s="2" t="s">
        <v>114</v>
      </c>
      <c r="E275" s="2" t="s">
        <v>284</v>
      </c>
      <c r="F275" s="2" t="s">
        <v>324</v>
      </c>
      <c r="G275" s="2">
        <v>2</v>
      </c>
      <c r="H275" s="2">
        <v>789.85</v>
      </c>
      <c r="I275" s="2">
        <v>25</v>
      </c>
      <c r="J275" s="2">
        <v>394.93</v>
      </c>
      <c r="K275" s="2">
        <v>5</v>
      </c>
      <c r="L275" s="2">
        <v>59.24</v>
      </c>
      <c r="M275" s="2">
        <v>1244.01</v>
      </c>
      <c r="N275" s="2">
        <v>1079.52</v>
      </c>
      <c r="O275" s="2">
        <f t="shared" si="10"/>
        <v>105.25</v>
      </c>
      <c r="P275" s="2" t="s">
        <v>29</v>
      </c>
      <c r="Q275" s="2" t="str">
        <f t="shared" si="9"/>
        <v>Debit Card</v>
      </c>
      <c r="R275" s="2" t="s">
        <v>20</v>
      </c>
      <c r="S275" s="2" t="s">
        <v>56</v>
      </c>
      <c r="T275" s="2" t="s">
        <v>1116</v>
      </c>
      <c r="U275" s="2" t="s">
        <v>59</v>
      </c>
      <c r="V275" t="str">
        <f>TEXT(tblSales[[#This Row],[Invoice Date]],"mmm")</f>
        <v>Dec</v>
      </c>
      <c r="W275">
        <f>MONTH(tblSales[[#This Row],[Invoice Date]])</f>
        <v>12</v>
      </c>
      <c r="X275">
        <f>YEAR(tblSales[[#This Row],[Invoice Date]])</f>
        <v>2024</v>
      </c>
      <c r="Y275" t="str">
        <f>TEXT(tblSales[[#This Row],[Invoice Date]],"mmm-yyyy")</f>
        <v>Dec-2024</v>
      </c>
      <c r="Z275" t="str">
        <f>_xlfn.XLOOKUP(tblSales[[#This Row],[Product_ID]],Products!$A:$A,Products!$C:$C,"Women Dresses")</f>
        <v>Women Kurtis</v>
      </c>
      <c r="AA275" t="str">
        <f>_xlfn.XLOOKUP(tblSales[[#This Row],[Product_ID]],Products!$A:$A,Products!$D:$D,"Unknown")</f>
        <v>Printed Kurti</v>
      </c>
      <c r="AB275" t="str">
        <f>_xlfn.XLOOKUP(tblSales[[#This Row],[Product_ID]],Products!$A:$A,Products!$E:$E,"Unknown")</f>
        <v>Reebok</v>
      </c>
      <c r="AC275" t="str">
        <f>_xlfn.XLOOKUP(tblSales[[#This Row],[Store_ID]],Stores!$A:$A,Stores!$B:$B,"Unknown")</f>
        <v>TrendMart Tumakuru Outlet</v>
      </c>
      <c r="AD275" t="str">
        <f>_xlfn.XLOOKUP(tblSales[[#This Row],[Store_ID]],Stores!$A:$A,Stores!$E:$E,"Unknown")</f>
        <v>South Zone 2</v>
      </c>
      <c r="AE275" t="str">
        <f>_xlfn.XLOOKUP(tblSales[[#This Row],[Customer_ID]],Customers!$A:$A,Customers!$B:$B,"Unknown")</f>
        <v>Tanvi Balasubramaniam</v>
      </c>
      <c r="AF275" t="str">
        <f>_xlfn.XLOOKUP(tblSales[[#This Row],[Customer_ID]],Customers!$A:$A,Customers!$J:$J,"Unknown")</f>
        <v>Silver</v>
      </c>
      <c r="AG275" t="str">
        <f>_xlfn.XLOOKUP(tblSales[[#This Row],[Employee_ID]],Employees!$A:$A,Employees!$B:$B,"Unknown")</f>
        <v>Ganesh Iyengar</v>
      </c>
      <c r="AH275">
        <f>IF(MONTH(tblSales[[#This Row],[Invoice Date]])&gt;=4,MONTH(tblSales[[#This Row],[Invoice Date]]),MONTH(tblSales[[#This Row],[Invoice Date]])+12)</f>
        <v>12</v>
      </c>
      <c r="AI275" s="8">
        <f>DATE(YEAR(tblSales[[#This Row],[Invoice Date]]),MONTH(tblSales[[#This Row],[Invoice Date]]),1)</f>
        <v>45627</v>
      </c>
      <c r="AJ275" t="str">
        <f>_xlfn.XLOOKUP(tblSales[[#This Row],[Product_ID]],Products!$A:$A,Products!$B:$B,"Unknown")</f>
        <v>Reebok Printed Kurti Wine</v>
      </c>
      <c r="AK275" s="9">
        <f>IFERROR(tblSales[[#This Row],[Profit]]/tblSales[[#This Row],[Sales Amount]],0)</f>
        <v>8.4605429216806943E-2</v>
      </c>
      <c r="AL275" t="str">
        <f>IF(tblSales[[#This Row],[Discount %]]&lt;=5,"0-5%",
IF(tblSales[[#This Row],[Discount %]]&lt;=10,"5-10%",
IF(tblSales[[#This Row],[Discount %]]&lt;=15,"10-15%",
IF(tblSales[[#This Row],[Discount %]]&lt;=20,"15-20%","20%+"))))</f>
        <v>20%+</v>
      </c>
    </row>
    <row r="276" spans="1:38">
      <c r="A276" s="2" t="s">
        <v>1117</v>
      </c>
      <c r="B276" s="11">
        <v>45587</v>
      </c>
      <c r="C276" s="2" t="s">
        <v>1118</v>
      </c>
      <c r="D276" s="2" t="s">
        <v>102</v>
      </c>
      <c r="E276" s="2" t="s">
        <v>121</v>
      </c>
      <c r="F276" s="2" t="s">
        <v>377</v>
      </c>
      <c r="G276" s="2">
        <v>1</v>
      </c>
      <c r="H276" s="2">
        <v>3706.83</v>
      </c>
      <c r="I276" s="2">
        <v>30</v>
      </c>
      <c r="J276" s="2">
        <v>1112.05</v>
      </c>
      <c r="K276" s="2">
        <v>12</v>
      </c>
      <c r="L276" s="2">
        <v>311.37</v>
      </c>
      <c r="M276" s="2">
        <v>2906.15</v>
      </c>
      <c r="N276" s="2">
        <v>2633.56</v>
      </c>
      <c r="O276" s="2">
        <f t="shared" si="10"/>
        <v>-38.779999999999859</v>
      </c>
      <c r="P276" s="2" t="s">
        <v>32</v>
      </c>
      <c r="Q276" s="2" t="str">
        <f t="shared" si="9"/>
        <v>UPI</v>
      </c>
      <c r="R276" s="2" t="s">
        <v>20</v>
      </c>
      <c r="S276" s="2" t="s">
        <v>56</v>
      </c>
      <c r="T276" s="2" t="s">
        <v>1119</v>
      </c>
      <c r="U276" s="2" t="s">
        <v>59</v>
      </c>
      <c r="V276" t="str">
        <f>TEXT(tblSales[[#This Row],[Invoice Date]],"mmm")</f>
        <v>Oct</v>
      </c>
      <c r="W276">
        <f>MONTH(tblSales[[#This Row],[Invoice Date]])</f>
        <v>10</v>
      </c>
      <c r="X276">
        <f>YEAR(tblSales[[#This Row],[Invoice Date]])</f>
        <v>2024</v>
      </c>
      <c r="Y276" t="str">
        <f>TEXT(tblSales[[#This Row],[Invoice Date]],"mmm-yyyy")</f>
        <v>Oct-2024</v>
      </c>
      <c r="Z276" t="str">
        <f>_xlfn.XLOOKUP(tblSales[[#This Row],[Product_ID]],Products!$A:$A,Products!$C:$C,"Women Dresses")</f>
        <v>Women Sarees</v>
      </c>
      <c r="AA276" t="str">
        <f>_xlfn.XLOOKUP(tblSales[[#This Row],[Product_ID]],Products!$A:$A,Products!$D:$D,"Unknown")</f>
        <v>Georgette Saree</v>
      </c>
      <c r="AB276" t="str">
        <f>_xlfn.XLOOKUP(tblSales[[#This Row],[Product_ID]],Products!$A:$A,Products!$E:$E,"Unknown")</f>
        <v>Westside</v>
      </c>
      <c r="AC276" t="str">
        <f>_xlfn.XLOOKUP(tblSales[[#This Row],[Store_ID]],Stores!$A:$A,Stores!$B:$B,"Unknown")</f>
        <v>TrendMart Kurnool High Street</v>
      </c>
      <c r="AD276" t="str">
        <f>_xlfn.XLOOKUP(tblSales[[#This Row],[Store_ID]],Stores!$A:$A,Stores!$E:$E,"Unknown")</f>
        <v>South Zone 3</v>
      </c>
      <c r="AE276" t="str">
        <f>_xlfn.XLOOKUP(tblSales[[#This Row],[Customer_ID]],Customers!$A:$A,Customers!$B:$B,"Unknown")</f>
        <v>Rajesh Srinivasan</v>
      </c>
      <c r="AF276" t="str">
        <f>_xlfn.XLOOKUP(tblSales[[#This Row],[Customer_ID]],Customers!$A:$A,Customers!$J:$J,"Unknown")</f>
        <v>Regular</v>
      </c>
      <c r="AG276" t="str">
        <f>_xlfn.XLOOKUP(tblSales[[#This Row],[Employee_ID]],Employees!$A:$A,Employees!$B:$B,"Unknown")</f>
        <v>Sunita Ramachandran</v>
      </c>
      <c r="AH276">
        <f>IF(MONTH(tblSales[[#This Row],[Invoice Date]])&gt;=4,MONTH(tblSales[[#This Row],[Invoice Date]]),MONTH(tblSales[[#This Row],[Invoice Date]])+12)</f>
        <v>10</v>
      </c>
      <c r="AI276" s="8">
        <f>DATE(YEAR(tblSales[[#This Row],[Invoice Date]]),MONTH(tblSales[[#This Row],[Invoice Date]]),1)</f>
        <v>45566</v>
      </c>
      <c r="AJ276" t="str">
        <f>_xlfn.XLOOKUP(tblSales[[#This Row],[Product_ID]],Products!$A:$A,Products!$B:$B,"Unknown")</f>
        <v>Westside Georgette Saree White</v>
      </c>
      <c r="AK276" s="9">
        <f>IFERROR(tblSales[[#This Row],[Profit]]/tblSales[[#This Row],[Sales Amount]],0)</f>
        <v>-1.3344115066324814E-2</v>
      </c>
      <c r="AL276" t="str">
        <f>IF(tblSales[[#This Row],[Discount %]]&lt;=5,"0-5%",
IF(tblSales[[#This Row],[Discount %]]&lt;=10,"5-10%",
IF(tblSales[[#This Row],[Discount %]]&lt;=15,"10-15%",
IF(tblSales[[#This Row],[Discount %]]&lt;=20,"15-20%","20%+"))))</f>
        <v>20%+</v>
      </c>
    </row>
    <row r="277" spans="1:38">
      <c r="A277" s="2" t="s">
        <v>1120</v>
      </c>
      <c r="B277" s="11">
        <v>45525</v>
      </c>
      <c r="C277" s="2" t="s">
        <v>1121</v>
      </c>
      <c r="D277" s="2" t="s">
        <v>440</v>
      </c>
      <c r="E277" s="2" t="s">
        <v>1122</v>
      </c>
      <c r="F277" s="2" t="s">
        <v>319</v>
      </c>
      <c r="G277" s="2">
        <v>1</v>
      </c>
      <c r="H277" s="2">
        <v>420.27</v>
      </c>
      <c r="I277" s="2">
        <v>0</v>
      </c>
      <c r="J277" s="2">
        <v>0</v>
      </c>
      <c r="K277" s="2">
        <v>5</v>
      </c>
      <c r="L277" s="2">
        <v>21.01</v>
      </c>
      <c r="M277" s="2">
        <v>441.28</v>
      </c>
      <c r="N277" s="2">
        <v>315.13</v>
      </c>
      <c r="O277" s="2">
        <f t="shared" si="10"/>
        <v>105.13999999999997</v>
      </c>
      <c r="P277" s="2" t="s">
        <v>32</v>
      </c>
      <c r="Q277" s="2" t="str">
        <f t="shared" si="9"/>
        <v>UPI</v>
      </c>
      <c r="R277" s="2" t="s">
        <v>20</v>
      </c>
      <c r="S277" s="2" t="s">
        <v>56</v>
      </c>
      <c r="T277" s="2" t="s">
        <v>417</v>
      </c>
      <c r="U277" s="2" t="s">
        <v>59</v>
      </c>
      <c r="V277" t="str">
        <f>TEXT(tblSales[[#This Row],[Invoice Date]],"mmm")</f>
        <v>Aug</v>
      </c>
      <c r="W277">
        <f>MONTH(tblSales[[#This Row],[Invoice Date]])</f>
        <v>8</v>
      </c>
      <c r="X277">
        <f>YEAR(tblSales[[#This Row],[Invoice Date]])</f>
        <v>2024</v>
      </c>
      <c r="Y277" t="str">
        <f>TEXT(tblSales[[#This Row],[Invoice Date]],"mmm-yyyy")</f>
        <v>Aug-2024</v>
      </c>
      <c r="Z277" t="str">
        <f>_xlfn.XLOOKUP(tblSales[[#This Row],[Product_ID]],Products!$A:$A,Products!$C:$C,"Women Dresses")</f>
        <v>Belts</v>
      </c>
      <c r="AA277" t="str">
        <f>_xlfn.XLOOKUP(tblSales[[#This Row],[Product_ID]],Products!$A:$A,Products!$D:$D,"Unknown")</f>
        <v>Casual Belt</v>
      </c>
      <c r="AB277" t="str">
        <f>_xlfn.XLOOKUP(tblSales[[#This Row],[Product_ID]],Products!$A:$A,Products!$E:$E,"Unknown")</f>
        <v>Nike</v>
      </c>
      <c r="AC277" t="str">
        <f>_xlfn.XLOOKUP(tblSales[[#This Row],[Store_ID]],Stores!$A:$A,Stores!$B:$B,"Unknown")</f>
        <v>TrendMart Chennai Standard</v>
      </c>
      <c r="AD277" t="str">
        <f>_xlfn.XLOOKUP(tblSales[[#This Row],[Store_ID]],Stores!$A:$A,Stores!$E:$E,"Unknown")</f>
        <v>South Zone 1</v>
      </c>
      <c r="AE277" t="str">
        <f>_xlfn.XLOOKUP(tblSales[[#This Row],[Customer_ID]],Customers!$A:$A,Customers!$B:$B,"Unknown")</f>
        <v>Chandra Pillai</v>
      </c>
      <c r="AF277" t="str">
        <f>_xlfn.XLOOKUP(tblSales[[#This Row],[Customer_ID]],Customers!$A:$A,Customers!$J:$J,"Unknown")</f>
        <v>Gold</v>
      </c>
      <c r="AG277" t="str">
        <f>_xlfn.XLOOKUP(tblSales[[#This Row],[Employee_ID]],Employees!$A:$A,Employees!$B:$B,"Unknown")</f>
        <v>Sathish Sundaram</v>
      </c>
      <c r="AH277">
        <f>IF(MONTH(tblSales[[#This Row],[Invoice Date]])&gt;=4,MONTH(tblSales[[#This Row],[Invoice Date]]),MONTH(tblSales[[#This Row],[Invoice Date]])+12)</f>
        <v>8</v>
      </c>
      <c r="AI277" s="8">
        <f>DATE(YEAR(tblSales[[#This Row],[Invoice Date]]),MONTH(tblSales[[#This Row],[Invoice Date]]),1)</f>
        <v>45505</v>
      </c>
      <c r="AJ277" t="str">
        <f>_xlfn.XLOOKUP(tblSales[[#This Row],[Product_ID]],Products!$A:$A,Products!$B:$B,"Unknown")</f>
        <v>Nike Casual Belt Olive</v>
      </c>
      <c r="AK277" s="9">
        <f>IFERROR(tblSales[[#This Row],[Profit]]/tblSales[[#This Row],[Sales Amount]],0)</f>
        <v>0.23826142131979691</v>
      </c>
      <c r="AL277" t="str">
        <f>IF(tblSales[[#This Row],[Discount %]]&lt;=5,"0-5%",
IF(tblSales[[#This Row],[Discount %]]&lt;=10,"5-10%",
IF(tblSales[[#This Row],[Discount %]]&lt;=15,"10-15%",
IF(tblSales[[#This Row],[Discount %]]&lt;=20,"15-20%","20%+"))))</f>
        <v>0-5%</v>
      </c>
    </row>
    <row r="278" spans="1:38">
      <c r="A278" s="2" t="s">
        <v>1123</v>
      </c>
      <c r="B278" s="11">
        <v>45645</v>
      </c>
      <c r="C278" s="2" t="s">
        <v>1124</v>
      </c>
      <c r="D278" s="2" t="s">
        <v>197</v>
      </c>
      <c r="E278" s="2" t="s">
        <v>115</v>
      </c>
      <c r="F278" s="2" t="s">
        <v>210</v>
      </c>
      <c r="G278" s="2">
        <v>4</v>
      </c>
      <c r="H278" s="2">
        <v>990.92</v>
      </c>
      <c r="I278" s="2">
        <v>20</v>
      </c>
      <c r="J278" s="2">
        <v>792.74</v>
      </c>
      <c r="K278" s="2">
        <v>5</v>
      </c>
      <c r="L278" s="2">
        <v>158.55000000000001</v>
      </c>
      <c r="M278" s="2">
        <v>3329.49</v>
      </c>
      <c r="N278" s="2">
        <v>2884.88</v>
      </c>
      <c r="O278" s="2">
        <f t="shared" si="10"/>
        <v>286.05999999999966</v>
      </c>
      <c r="P278" s="2" t="s">
        <v>32</v>
      </c>
      <c r="Q278" s="2" t="str">
        <f t="shared" si="9"/>
        <v>UPI</v>
      </c>
      <c r="R278" s="2" t="s">
        <v>20</v>
      </c>
      <c r="S278" s="2" t="s">
        <v>56</v>
      </c>
      <c r="T278" s="2" t="s">
        <v>1125</v>
      </c>
      <c r="U278" s="2" t="s">
        <v>59</v>
      </c>
      <c r="V278" t="str">
        <f>TEXT(tblSales[[#This Row],[Invoice Date]],"mmm")</f>
        <v>Dec</v>
      </c>
      <c r="W278">
        <f>MONTH(tblSales[[#This Row],[Invoice Date]])</f>
        <v>12</v>
      </c>
      <c r="X278">
        <f>YEAR(tblSales[[#This Row],[Invoice Date]])</f>
        <v>2024</v>
      </c>
      <c r="Y278" t="str">
        <f>TEXT(tblSales[[#This Row],[Invoice Date]],"mmm-yyyy")</f>
        <v>Dec-2024</v>
      </c>
      <c r="Z278" t="str">
        <f>_xlfn.XLOOKUP(tblSales[[#This Row],[Product_ID]],Products!$A:$A,Products!$C:$C,"Women Dresses")</f>
        <v>Men Shirts</v>
      </c>
      <c r="AA278" t="str">
        <f>_xlfn.XLOOKUP(tblSales[[#This Row],[Product_ID]],Products!$A:$A,Products!$D:$D,"Unknown")</f>
        <v>Denim Shirt</v>
      </c>
      <c r="AB278" t="str">
        <f>_xlfn.XLOOKUP(tblSales[[#This Row],[Product_ID]],Products!$A:$A,Products!$E:$E,"Unknown")</f>
        <v>Indian Terrain</v>
      </c>
      <c r="AC278" t="str">
        <f>_xlfn.XLOOKUP(tblSales[[#This Row],[Store_ID]],Stores!$A:$A,Stores!$B:$B,"Unknown")</f>
        <v>TrendMart Thoothukudi Flagship</v>
      </c>
      <c r="AD278" t="str">
        <f>_xlfn.XLOOKUP(tblSales[[#This Row],[Store_ID]],Stores!$A:$A,Stores!$E:$E,"Unknown")</f>
        <v>South Zone 1</v>
      </c>
      <c r="AE278" t="str">
        <f>_xlfn.XLOOKUP(tblSales[[#This Row],[Customer_ID]],Customers!$A:$A,Customers!$B:$B,"Unknown")</f>
        <v>Selvam Reddy</v>
      </c>
      <c r="AF278" t="str">
        <f>_xlfn.XLOOKUP(tblSales[[#This Row],[Customer_ID]],Customers!$A:$A,Customers!$J:$J,"Unknown")</f>
        <v>Regular</v>
      </c>
      <c r="AG278" t="str">
        <f>_xlfn.XLOOKUP(tblSales[[#This Row],[Employee_ID]],Employees!$A:$A,Employees!$B:$B,"Unknown")</f>
        <v>Rani Mishra</v>
      </c>
      <c r="AH278">
        <f>IF(MONTH(tblSales[[#This Row],[Invoice Date]])&gt;=4,MONTH(tblSales[[#This Row],[Invoice Date]]),MONTH(tblSales[[#This Row],[Invoice Date]])+12)</f>
        <v>12</v>
      </c>
      <c r="AI278" s="8">
        <f>DATE(YEAR(tblSales[[#This Row],[Invoice Date]]),MONTH(tblSales[[#This Row],[Invoice Date]]),1)</f>
        <v>45627</v>
      </c>
      <c r="AJ278" t="str">
        <f>_xlfn.XLOOKUP(tblSales[[#This Row],[Product_ID]],Products!$A:$A,Products!$B:$B,"Unknown")</f>
        <v>Indian Terrain Denim Shirt Wine</v>
      </c>
      <c r="AK278" s="9">
        <f>IFERROR(tblSales[[#This Row],[Profit]]/tblSales[[#This Row],[Sales Amount]],0)</f>
        <v>8.5917062372915881E-2</v>
      </c>
      <c r="AL278" t="str">
        <f>IF(tblSales[[#This Row],[Discount %]]&lt;=5,"0-5%",
IF(tblSales[[#This Row],[Discount %]]&lt;=10,"5-10%",
IF(tblSales[[#This Row],[Discount %]]&lt;=15,"10-15%",
IF(tblSales[[#This Row],[Discount %]]&lt;=20,"15-20%","20%+"))))</f>
        <v>15-20%</v>
      </c>
    </row>
    <row r="279" spans="1:38">
      <c r="A279" s="2" t="s">
        <v>1126</v>
      </c>
      <c r="B279" s="11">
        <v>45568</v>
      </c>
      <c r="C279" s="2" t="s">
        <v>659</v>
      </c>
      <c r="D279" s="2" t="s">
        <v>556</v>
      </c>
      <c r="E279" s="2" t="s">
        <v>232</v>
      </c>
      <c r="F279" s="2" t="s">
        <v>458</v>
      </c>
      <c r="G279" s="2">
        <v>1</v>
      </c>
      <c r="H279" s="2">
        <v>625.67999999999995</v>
      </c>
      <c r="I279" s="2">
        <v>10</v>
      </c>
      <c r="J279" s="2">
        <v>62.57</v>
      </c>
      <c r="K279" s="2">
        <v>5</v>
      </c>
      <c r="L279" s="2">
        <v>28.16</v>
      </c>
      <c r="M279" s="2">
        <v>591.27</v>
      </c>
      <c r="N279" s="2">
        <v>369</v>
      </c>
      <c r="O279" s="2">
        <f t="shared" si="10"/>
        <v>194.10999999999999</v>
      </c>
      <c r="P279" s="2" t="s">
        <v>29</v>
      </c>
      <c r="Q279" s="2" t="str">
        <f t="shared" si="9"/>
        <v>Debit Card</v>
      </c>
      <c r="R279" s="2" t="s">
        <v>20</v>
      </c>
      <c r="S279" s="2" t="s">
        <v>56</v>
      </c>
      <c r="T279" s="2" t="s">
        <v>575</v>
      </c>
      <c r="U279" s="2" t="s">
        <v>59</v>
      </c>
      <c r="V279" t="str">
        <f>TEXT(tblSales[[#This Row],[Invoice Date]],"mmm")</f>
        <v>Oct</v>
      </c>
      <c r="W279">
        <f>MONTH(tblSales[[#This Row],[Invoice Date]])</f>
        <v>10</v>
      </c>
      <c r="X279">
        <f>YEAR(tblSales[[#This Row],[Invoice Date]])</f>
        <v>2024</v>
      </c>
      <c r="Y279" t="str">
        <f>TEXT(tblSales[[#This Row],[Invoice Date]],"mmm-yyyy")</f>
        <v>Oct-2024</v>
      </c>
      <c r="Z279" t="str">
        <f>_xlfn.XLOOKUP(tblSales[[#This Row],[Product_ID]],Products!$A:$A,Products!$C:$C,"Women Dresses")</f>
        <v>Men T-Shirts</v>
      </c>
      <c r="AA279" t="str">
        <f>_xlfn.XLOOKUP(tblSales[[#This Row],[Product_ID]],Products!$A:$A,Products!$D:$D,"Unknown")</f>
        <v>Round Neck</v>
      </c>
      <c r="AB279" t="str">
        <f>_xlfn.XLOOKUP(tblSales[[#This Row],[Product_ID]],Products!$A:$A,Products!$E:$E,"Unknown")</f>
        <v>Killer Jeans</v>
      </c>
      <c r="AC279" t="str">
        <f>_xlfn.XLOOKUP(tblSales[[#This Row],[Store_ID]],Stores!$A:$A,Stores!$B:$B,"Unknown")</f>
        <v>TrendMart Khammam Standard</v>
      </c>
      <c r="AD279" t="str">
        <f>_xlfn.XLOOKUP(tblSales[[#This Row],[Store_ID]],Stores!$A:$A,Stores!$E:$E,"Unknown")</f>
        <v>South Zone 2</v>
      </c>
      <c r="AE279" t="str">
        <f>_xlfn.XLOOKUP(tblSales[[#This Row],[Customer_ID]],Customers!$A:$A,Customers!$B:$B,"Unknown")</f>
        <v>Muthu Mishra</v>
      </c>
      <c r="AF279" t="str">
        <f>_xlfn.XLOOKUP(tblSales[[#This Row],[Customer_ID]],Customers!$A:$A,Customers!$J:$J,"Unknown")</f>
        <v>Regular</v>
      </c>
      <c r="AG279" t="str">
        <f>_xlfn.XLOOKUP(tblSales[[#This Row],[Employee_ID]],Employees!$A:$A,Employees!$B:$B,"Unknown")</f>
        <v>Anil Reddy</v>
      </c>
      <c r="AH279">
        <f>IF(MONTH(tblSales[[#This Row],[Invoice Date]])&gt;=4,MONTH(tblSales[[#This Row],[Invoice Date]]),MONTH(tblSales[[#This Row],[Invoice Date]])+12)</f>
        <v>10</v>
      </c>
      <c r="AI279" s="8">
        <f>DATE(YEAR(tblSales[[#This Row],[Invoice Date]]),MONTH(tblSales[[#This Row],[Invoice Date]]),1)</f>
        <v>45566</v>
      </c>
      <c r="AJ279" t="str">
        <f>_xlfn.XLOOKUP(tblSales[[#This Row],[Product_ID]],Products!$A:$A,Products!$B:$B,"Unknown")</f>
        <v>Killer Jeans Round Neck Green</v>
      </c>
      <c r="AK279" s="9">
        <f>IFERROR(tblSales[[#This Row],[Profit]]/tblSales[[#This Row],[Sales Amount]],0)</f>
        <v>0.32829333468635308</v>
      </c>
      <c r="AL279" t="str">
        <f>IF(tblSales[[#This Row],[Discount %]]&lt;=5,"0-5%",
IF(tblSales[[#This Row],[Discount %]]&lt;=10,"5-10%",
IF(tblSales[[#This Row],[Discount %]]&lt;=15,"10-15%",
IF(tblSales[[#This Row],[Discount %]]&lt;=20,"15-20%","20%+"))))</f>
        <v>5-10%</v>
      </c>
    </row>
    <row r="280" spans="1:38">
      <c r="A280" s="2" t="s">
        <v>1127</v>
      </c>
      <c r="B280" s="11">
        <v>45413</v>
      </c>
      <c r="C280" s="2" t="s">
        <v>1128</v>
      </c>
      <c r="D280" s="2" t="s">
        <v>1129</v>
      </c>
      <c r="E280" s="2" t="s">
        <v>394</v>
      </c>
      <c r="F280" s="2" t="s">
        <v>458</v>
      </c>
      <c r="G280" s="2">
        <v>2</v>
      </c>
      <c r="H280" s="2">
        <v>1820.84</v>
      </c>
      <c r="I280" s="2">
        <v>30</v>
      </c>
      <c r="J280" s="2">
        <v>1092.5</v>
      </c>
      <c r="K280" s="2">
        <v>12</v>
      </c>
      <c r="L280" s="2">
        <v>305.89999999999998</v>
      </c>
      <c r="M280" s="2">
        <v>2855.08</v>
      </c>
      <c r="N280" s="2">
        <v>2290.42</v>
      </c>
      <c r="O280" s="2">
        <f t="shared" si="10"/>
        <v>258.75999999999988</v>
      </c>
      <c r="P280" s="2" t="s">
        <v>28</v>
      </c>
      <c r="Q280" s="2" t="str">
        <f t="shared" si="9"/>
        <v>Credit Card</v>
      </c>
      <c r="R280" s="2" t="s">
        <v>20</v>
      </c>
      <c r="S280" s="2" t="s">
        <v>56</v>
      </c>
      <c r="T280" s="2" t="s">
        <v>1130</v>
      </c>
      <c r="U280" s="2" t="s">
        <v>59</v>
      </c>
      <c r="V280" t="str">
        <f>TEXT(tblSales[[#This Row],[Invoice Date]],"mmm")</f>
        <v>May</v>
      </c>
      <c r="W280">
        <f>MONTH(tblSales[[#This Row],[Invoice Date]])</f>
        <v>5</v>
      </c>
      <c r="X280">
        <f>YEAR(tblSales[[#This Row],[Invoice Date]])</f>
        <v>2024</v>
      </c>
      <c r="Y280" t="str">
        <f>TEXT(tblSales[[#This Row],[Invoice Date]],"mmm-yyyy")</f>
        <v>May-2024</v>
      </c>
      <c r="Z280" t="str">
        <f>_xlfn.XLOOKUP(tblSales[[#This Row],[Product_ID]],Products!$A:$A,Products!$C:$C,"Women Dresses")</f>
        <v>Footwear</v>
      </c>
      <c r="AA280" t="str">
        <f>_xlfn.XLOOKUP(tblSales[[#This Row],[Product_ID]],Products!$A:$A,Products!$D:$D,"Unknown")</f>
        <v>Slippers</v>
      </c>
      <c r="AB280" t="str">
        <f>_xlfn.XLOOKUP(tblSales[[#This Row],[Product_ID]],Products!$A:$A,Products!$E:$E,"Unknown")</f>
        <v>Sparx</v>
      </c>
      <c r="AC280" t="str">
        <f>_xlfn.XLOOKUP(tblSales[[#This Row],[Store_ID]],Stores!$A:$A,Stores!$B:$B,"Unknown")</f>
        <v>TrendMart Thoothukudi High Street</v>
      </c>
      <c r="AD280" t="str">
        <f>_xlfn.XLOOKUP(tblSales[[#This Row],[Store_ID]],Stores!$A:$A,Stores!$E:$E,"Unknown")</f>
        <v>South Zone 1</v>
      </c>
      <c r="AE280" t="str">
        <f>_xlfn.XLOOKUP(tblSales[[#This Row],[Customer_ID]],Customers!$A:$A,Customers!$B:$B,"Unknown")</f>
        <v>Thiru Srinivasan</v>
      </c>
      <c r="AF280" t="str">
        <f>_xlfn.XLOOKUP(tblSales[[#This Row],[Customer_ID]],Customers!$A:$A,Customers!$J:$J,"Unknown")</f>
        <v>Silver</v>
      </c>
      <c r="AG280" t="str">
        <f>_xlfn.XLOOKUP(tblSales[[#This Row],[Employee_ID]],Employees!$A:$A,Employees!$B:$B,"Unknown")</f>
        <v>Anil Reddy</v>
      </c>
      <c r="AH280">
        <f>IF(MONTH(tblSales[[#This Row],[Invoice Date]])&gt;=4,MONTH(tblSales[[#This Row],[Invoice Date]]),MONTH(tblSales[[#This Row],[Invoice Date]])+12)</f>
        <v>5</v>
      </c>
      <c r="AI280" s="8">
        <f>DATE(YEAR(tblSales[[#This Row],[Invoice Date]]),MONTH(tblSales[[#This Row],[Invoice Date]]),1)</f>
        <v>45413</v>
      </c>
      <c r="AJ280" t="str">
        <f>_xlfn.XLOOKUP(tblSales[[#This Row],[Product_ID]],Products!$A:$A,Products!$B:$B,"Unknown")</f>
        <v>Sparx Slippers Red</v>
      </c>
      <c r="AK280" s="9">
        <f>IFERROR(tblSales[[#This Row],[Profit]]/tblSales[[#This Row],[Sales Amount]],0)</f>
        <v>9.0631435896717391E-2</v>
      </c>
      <c r="AL280" t="str">
        <f>IF(tblSales[[#This Row],[Discount %]]&lt;=5,"0-5%",
IF(tblSales[[#This Row],[Discount %]]&lt;=10,"5-10%",
IF(tblSales[[#This Row],[Discount %]]&lt;=15,"10-15%",
IF(tblSales[[#This Row],[Discount %]]&lt;=20,"15-20%","20%+"))))</f>
        <v>20%+</v>
      </c>
    </row>
    <row r="281" spans="1:38">
      <c r="A281" s="2" t="s">
        <v>1131</v>
      </c>
      <c r="B281" s="11">
        <v>45443</v>
      </c>
      <c r="C281" s="2" t="s">
        <v>1132</v>
      </c>
      <c r="D281" s="2" t="s">
        <v>186</v>
      </c>
      <c r="E281" s="2" t="s">
        <v>198</v>
      </c>
      <c r="F281" s="2" t="s">
        <v>324</v>
      </c>
      <c r="G281" s="2">
        <v>1</v>
      </c>
      <c r="H281" s="2">
        <v>1285.3599999999999</v>
      </c>
      <c r="I281" s="2">
        <v>30</v>
      </c>
      <c r="J281" s="2">
        <v>385.61</v>
      </c>
      <c r="K281" s="2">
        <v>12</v>
      </c>
      <c r="L281" s="2">
        <v>107.97</v>
      </c>
      <c r="M281" s="2">
        <v>1007.72</v>
      </c>
      <c r="N281" s="2">
        <v>865.48</v>
      </c>
      <c r="O281" s="2">
        <f t="shared" si="10"/>
        <v>34.27000000000001</v>
      </c>
      <c r="P281" s="2" t="s">
        <v>28</v>
      </c>
      <c r="Q281" s="2" t="str">
        <f t="shared" si="9"/>
        <v>Credit Card</v>
      </c>
      <c r="R281" s="2" t="s">
        <v>21</v>
      </c>
      <c r="S281" s="2" t="s">
        <v>56</v>
      </c>
      <c r="T281" s="2" t="s">
        <v>485</v>
      </c>
      <c r="U281" s="2" t="s">
        <v>59</v>
      </c>
      <c r="V281" t="str">
        <f>TEXT(tblSales[[#This Row],[Invoice Date]],"mmm")</f>
        <v>May</v>
      </c>
      <c r="W281">
        <f>MONTH(tblSales[[#This Row],[Invoice Date]])</f>
        <v>5</v>
      </c>
      <c r="X281">
        <f>YEAR(tblSales[[#This Row],[Invoice Date]])</f>
        <v>2024</v>
      </c>
      <c r="Y281" t="str">
        <f>TEXT(tblSales[[#This Row],[Invoice Date]],"mmm-yyyy")</f>
        <v>May-2024</v>
      </c>
      <c r="Z281" t="str">
        <f>_xlfn.XLOOKUP(tblSales[[#This Row],[Product_ID]],Products!$A:$A,Products!$C:$C,"Women Dresses")</f>
        <v>Women Dresses</v>
      </c>
      <c r="AA281" t="str">
        <f>_xlfn.XLOOKUP(tblSales[[#This Row],[Product_ID]],Products!$A:$A,Products!$D:$D,"Unknown")</f>
        <v>A-Line Dress</v>
      </c>
      <c r="AB281" t="str">
        <f>_xlfn.XLOOKUP(tblSales[[#This Row],[Product_ID]],Products!$A:$A,Products!$E:$E,"Unknown")</f>
        <v>Tanishq</v>
      </c>
      <c r="AC281" t="str">
        <f>_xlfn.XLOOKUP(tblSales[[#This Row],[Store_ID]],Stores!$A:$A,Stores!$B:$B,"Unknown")</f>
        <v>TrendMart Warangal High Street</v>
      </c>
      <c r="AD281" t="str">
        <f>_xlfn.XLOOKUP(tblSales[[#This Row],[Store_ID]],Stores!$A:$A,Stores!$E:$E,"Unknown")</f>
        <v>South Zone 2</v>
      </c>
      <c r="AE281" t="str">
        <f>_xlfn.XLOOKUP(tblSales[[#This Row],[Customer_ID]],Customers!$A:$A,Customers!$B:$B,"Unknown")</f>
        <v>Tejaswini Kamath</v>
      </c>
      <c r="AF281" t="str">
        <f>_xlfn.XLOOKUP(tblSales[[#This Row],[Customer_ID]],Customers!$A:$A,Customers!$J:$J,"Unknown")</f>
        <v>Gold</v>
      </c>
      <c r="AG281" t="str">
        <f>_xlfn.XLOOKUP(tblSales[[#This Row],[Employee_ID]],Employees!$A:$A,Employees!$B:$B,"Unknown")</f>
        <v>Ganesh Iyengar</v>
      </c>
      <c r="AH281">
        <f>IF(MONTH(tblSales[[#This Row],[Invoice Date]])&gt;=4,MONTH(tblSales[[#This Row],[Invoice Date]]),MONTH(tblSales[[#This Row],[Invoice Date]])+12)</f>
        <v>5</v>
      </c>
      <c r="AI281" s="8">
        <f>DATE(YEAR(tblSales[[#This Row],[Invoice Date]]),MONTH(tblSales[[#This Row],[Invoice Date]]),1)</f>
        <v>45413</v>
      </c>
      <c r="AJ281" t="str">
        <f>_xlfn.XLOOKUP(tblSales[[#This Row],[Product_ID]],Products!$A:$A,Products!$B:$B,"Unknown")</f>
        <v>Tanishq A-Line Dress Green</v>
      </c>
      <c r="AK281" s="9">
        <f>IFERROR(tblSales[[#This Row],[Profit]]/tblSales[[#This Row],[Sales Amount]],0)</f>
        <v>3.4007462390346535E-2</v>
      </c>
      <c r="AL281" t="str">
        <f>IF(tblSales[[#This Row],[Discount %]]&lt;=5,"0-5%",
IF(tblSales[[#This Row],[Discount %]]&lt;=10,"5-10%",
IF(tblSales[[#This Row],[Discount %]]&lt;=15,"10-15%",
IF(tblSales[[#This Row],[Discount %]]&lt;=20,"15-20%","20%+"))))</f>
        <v>20%+</v>
      </c>
    </row>
    <row r="282" spans="1:38">
      <c r="A282" s="2" t="s">
        <v>1133</v>
      </c>
      <c r="B282" s="11">
        <v>45391</v>
      </c>
      <c r="C282" s="2" t="s">
        <v>1134</v>
      </c>
      <c r="D282" s="2" t="s">
        <v>257</v>
      </c>
      <c r="E282" s="2" t="s">
        <v>457</v>
      </c>
      <c r="F282" s="2" t="s">
        <v>493</v>
      </c>
      <c r="G282" s="2">
        <v>4</v>
      </c>
      <c r="H282" s="2">
        <v>2157.58</v>
      </c>
      <c r="I282" s="2">
        <v>15</v>
      </c>
      <c r="J282" s="2">
        <v>1294.55</v>
      </c>
      <c r="K282" s="2">
        <v>12</v>
      </c>
      <c r="L282" s="2">
        <v>880.29</v>
      </c>
      <c r="M282" s="2">
        <v>8216.06</v>
      </c>
      <c r="N282" s="2">
        <v>5846.92</v>
      </c>
      <c r="O282" s="2">
        <f t="shared" si="10"/>
        <v>1488.8499999999995</v>
      </c>
      <c r="P282" s="2" t="s">
        <v>29</v>
      </c>
      <c r="Q282" s="2" t="str">
        <f t="shared" si="9"/>
        <v>Debit Card</v>
      </c>
      <c r="R282" s="2" t="s">
        <v>20</v>
      </c>
      <c r="S282" s="2" t="s">
        <v>56</v>
      </c>
      <c r="T282" s="2" t="s">
        <v>1135</v>
      </c>
      <c r="U282" s="2" t="s">
        <v>59</v>
      </c>
      <c r="V282" t="str">
        <f>TEXT(tblSales[[#This Row],[Invoice Date]],"mmm")</f>
        <v>Apr</v>
      </c>
      <c r="W282">
        <f>MONTH(tblSales[[#This Row],[Invoice Date]])</f>
        <v>4</v>
      </c>
      <c r="X282">
        <f>YEAR(tblSales[[#This Row],[Invoice Date]])</f>
        <v>2024</v>
      </c>
      <c r="Y282" t="str">
        <f>TEXT(tblSales[[#This Row],[Invoice Date]],"mmm-yyyy")</f>
        <v>Apr-2024</v>
      </c>
      <c r="Z282" t="str">
        <f>_xlfn.XLOOKUP(tblSales[[#This Row],[Product_ID]],Products!$A:$A,Products!$C:$C,"Women Dresses")</f>
        <v>Handbags</v>
      </c>
      <c r="AA282" t="str">
        <f>_xlfn.XLOOKUP(tblSales[[#This Row],[Product_ID]],Products!$A:$A,Products!$D:$D,"Unknown")</f>
        <v>Sling Bag</v>
      </c>
      <c r="AB282" t="str">
        <f>_xlfn.XLOOKUP(tblSales[[#This Row],[Product_ID]],Products!$A:$A,Products!$E:$E,"Unknown")</f>
        <v>Titan</v>
      </c>
      <c r="AC282" t="str">
        <f>_xlfn.XLOOKUP(tblSales[[#This Row],[Store_ID]],Stores!$A:$A,Stores!$B:$B,"Unknown")</f>
        <v>TrendMart Kochi High Street</v>
      </c>
      <c r="AD282" t="str">
        <f>_xlfn.XLOOKUP(tblSales[[#This Row],[Store_ID]],Stores!$A:$A,Stores!$E:$E,"Unknown")</f>
        <v>South Zone 1</v>
      </c>
      <c r="AE282" t="str">
        <f>_xlfn.XLOOKUP(tblSales[[#This Row],[Customer_ID]],Customers!$A:$A,Customers!$B:$B,"Unknown")</f>
        <v>Kiran Chandran</v>
      </c>
      <c r="AF282" t="str">
        <f>_xlfn.XLOOKUP(tblSales[[#This Row],[Customer_ID]],Customers!$A:$A,Customers!$J:$J,"Unknown")</f>
        <v>Silver</v>
      </c>
      <c r="AG282" t="str">
        <f>_xlfn.XLOOKUP(tblSales[[#This Row],[Employee_ID]],Employees!$A:$A,Employees!$B:$B,"Unknown")</f>
        <v>Gopal Prasad</v>
      </c>
      <c r="AH282">
        <f>IF(MONTH(tblSales[[#This Row],[Invoice Date]])&gt;=4,MONTH(tblSales[[#This Row],[Invoice Date]]),MONTH(tblSales[[#This Row],[Invoice Date]])+12)</f>
        <v>4</v>
      </c>
      <c r="AI282" s="8">
        <f>DATE(YEAR(tblSales[[#This Row],[Invoice Date]]),MONTH(tblSales[[#This Row],[Invoice Date]]),1)</f>
        <v>45383</v>
      </c>
      <c r="AJ282" t="str">
        <f>_xlfn.XLOOKUP(tblSales[[#This Row],[Product_ID]],Products!$A:$A,Products!$B:$B,"Unknown")</f>
        <v>Titan Sling Bag Green</v>
      </c>
      <c r="AK282" s="9">
        <f>IFERROR(tblSales[[#This Row],[Profit]]/tblSales[[#This Row],[Sales Amount]],0)</f>
        <v>0.18121216252072156</v>
      </c>
      <c r="AL282" t="str">
        <f>IF(tblSales[[#This Row],[Discount %]]&lt;=5,"0-5%",
IF(tblSales[[#This Row],[Discount %]]&lt;=10,"5-10%",
IF(tblSales[[#This Row],[Discount %]]&lt;=15,"10-15%",
IF(tblSales[[#This Row],[Discount %]]&lt;=20,"15-20%","20%+"))))</f>
        <v>10-15%</v>
      </c>
    </row>
    <row r="283" spans="1:38">
      <c r="A283" s="2" t="s">
        <v>1136</v>
      </c>
      <c r="B283" s="11">
        <v>45401</v>
      </c>
      <c r="C283" s="2" t="s">
        <v>890</v>
      </c>
      <c r="D283" s="2" t="s">
        <v>1137</v>
      </c>
      <c r="E283" s="2" t="s">
        <v>1138</v>
      </c>
      <c r="F283" s="2" t="s">
        <v>233</v>
      </c>
      <c r="G283" s="2">
        <v>3</v>
      </c>
      <c r="H283" s="2">
        <v>1070.6600000000001</v>
      </c>
      <c r="I283" s="2">
        <v>20</v>
      </c>
      <c r="J283" s="2">
        <v>642.4</v>
      </c>
      <c r="K283" s="2">
        <v>12</v>
      </c>
      <c r="L283" s="2">
        <v>308.35000000000002</v>
      </c>
      <c r="M283" s="2">
        <v>2877.93</v>
      </c>
      <c r="N283" s="2">
        <v>2446.35</v>
      </c>
      <c r="O283" s="2">
        <f t="shared" si="10"/>
        <v>123.2299999999999</v>
      </c>
      <c r="P283" s="2" t="s">
        <v>29</v>
      </c>
      <c r="Q283" s="2" t="str">
        <f t="shared" si="9"/>
        <v>Debit Card</v>
      </c>
      <c r="R283" s="2" t="s">
        <v>21</v>
      </c>
      <c r="S283" s="2" t="s">
        <v>56</v>
      </c>
      <c r="T283" s="2" t="s">
        <v>821</v>
      </c>
      <c r="U283" s="2" t="s">
        <v>59</v>
      </c>
      <c r="V283" t="str">
        <f>TEXT(tblSales[[#This Row],[Invoice Date]],"mmm")</f>
        <v>Apr</v>
      </c>
      <c r="W283">
        <f>MONTH(tblSales[[#This Row],[Invoice Date]])</f>
        <v>4</v>
      </c>
      <c r="X283">
        <f>YEAR(tblSales[[#This Row],[Invoice Date]])</f>
        <v>2024</v>
      </c>
      <c r="Y283" t="str">
        <f>TEXT(tblSales[[#This Row],[Invoice Date]],"mmm-yyyy")</f>
        <v>Apr-2024</v>
      </c>
      <c r="Z283" t="str">
        <f>_xlfn.XLOOKUP(tblSales[[#This Row],[Product_ID]],Products!$A:$A,Products!$C:$C,"Women Dresses")</f>
        <v>Wallets</v>
      </c>
      <c r="AA283" t="str">
        <f>_xlfn.XLOOKUP(tblSales[[#This Row],[Product_ID]],Products!$A:$A,Products!$D:$D,"Unknown")</f>
        <v>Card Holder</v>
      </c>
      <c r="AB283" t="str">
        <f>_xlfn.XLOOKUP(tblSales[[#This Row],[Product_ID]],Products!$A:$A,Products!$E:$E,"Unknown")</f>
        <v>Levi's</v>
      </c>
      <c r="AC283" t="str">
        <f>_xlfn.XLOOKUP(tblSales[[#This Row],[Store_ID]],Stores!$A:$A,Stores!$B:$B,"Unknown")</f>
        <v>TrendMart Vijayawada Mall Kiosk</v>
      </c>
      <c r="AD283" t="str">
        <f>_xlfn.XLOOKUP(tblSales[[#This Row],[Store_ID]],Stores!$A:$A,Stores!$E:$E,"Unknown")</f>
        <v>South Zone 3</v>
      </c>
      <c r="AE283" t="str">
        <f>_xlfn.XLOOKUP(tblSales[[#This Row],[Customer_ID]],Customers!$A:$A,Customers!$B:$B,"Unknown")</f>
        <v>Kavya Rao</v>
      </c>
      <c r="AF283" t="str">
        <f>_xlfn.XLOOKUP(tblSales[[#This Row],[Customer_ID]],Customers!$A:$A,Customers!$J:$J,"Unknown")</f>
        <v>Regular</v>
      </c>
      <c r="AG283" t="str">
        <f>_xlfn.XLOOKUP(tblSales[[#This Row],[Employee_ID]],Employees!$A:$A,Employees!$B:$B,"Unknown")</f>
        <v>Malathi Varma</v>
      </c>
      <c r="AH283">
        <f>IF(MONTH(tblSales[[#This Row],[Invoice Date]])&gt;=4,MONTH(tblSales[[#This Row],[Invoice Date]]),MONTH(tblSales[[#This Row],[Invoice Date]])+12)</f>
        <v>4</v>
      </c>
      <c r="AI283" s="8">
        <f>DATE(YEAR(tblSales[[#This Row],[Invoice Date]]),MONTH(tblSales[[#This Row],[Invoice Date]]),1)</f>
        <v>45383</v>
      </c>
      <c r="AJ283" t="str">
        <f>_xlfn.XLOOKUP(tblSales[[#This Row],[Product_ID]],Products!$A:$A,Products!$B:$B,"Unknown")</f>
        <v>Levi's Card Holder White</v>
      </c>
      <c r="AK283" s="9">
        <f>IFERROR(tblSales[[#This Row],[Profit]]/tblSales[[#This Row],[Sales Amount]],0)</f>
        <v>4.2818970579548463E-2</v>
      </c>
      <c r="AL283" t="str">
        <f>IF(tblSales[[#This Row],[Discount %]]&lt;=5,"0-5%",
IF(tblSales[[#This Row],[Discount %]]&lt;=10,"5-10%",
IF(tblSales[[#This Row],[Discount %]]&lt;=15,"10-15%",
IF(tblSales[[#This Row],[Discount %]]&lt;=20,"15-20%","20%+"))))</f>
        <v>15-20%</v>
      </c>
    </row>
    <row r="284" spans="1:38">
      <c r="A284" s="2" t="s">
        <v>1139</v>
      </c>
      <c r="B284" s="11">
        <v>45445</v>
      </c>
      <c r="C284" s="2" t="s">
        <v>1140</v>
      </c>
      <c r="D284" s="2" t="s">
        <v>1141</v>
      </c>
      <c r="E284" s="2" t="s">
        <v>1142</v>
      </c>
      <c r="F284" s="2" t="s">
        <v>386</v>
      </c>
      <c r="G284" s="2">
        <v>2</v>
      </c>
      <c r="H284" s="2">
        <v>362.29</v>
      </c>
      <c r="I284" s="2">
        <v>20</v>
      </c>
      <c r="J284" s="2">
        <v>144.91999999999999</v>
      </c>
      <c r="K284" s="2">
        <v>5</v>
      </c>
      <c r="L284" s="2">
        <v>28.98</v>
      </c>
      <c r="M284" s="2">
        <v>608.64</v>
      </c>
      <c r="N284" s="2">
        <v>394.1</v>
      </c>
      <c r="O284" s="2">
        <f t="shared" si="10"/>
        <v>185.55999999999997</v>
      </c>
      <c r="P284" s="2" t="s">
        <v>28</v>
      </c>
      <c r="Q284" s="2" t="str">
        <f t="shared" si="9"/>
        <v>Credit Card</v>
      </c>
      <c r="R284" s="2" t="s">
        <v>20</v>
      </c>
      <c r="S284" s="2" t="s">
        <v>56</v>
      </c>
      <c r="T284" s="2" t="s">
        <v>1143</v>
      </c>
      <c r="U284" s="2" t="s">
        <v>60</v>
      </c>
      <c r="V284" t="str">
        <f>TEXT(tblSales[[#This Row],[Invoice Date]],"mmm")</f>
        <v>Jun</v>
      </c>
      <c r="W284">
        <f>MONTH(tblSales[[#This Row],[Invoice Date]])</f>
        <v>6</v>
      </c>
      <c r="X284">
        <f>YEAR(tblSales[[#This Row],[Invoice Date]])</f>
        <v>2024</v>
      </c>
      <c r="Y284" t="str">
        <f>TEXT(tblSales[[#This Row],[Invoice Date]],"mmm-yyyy")</f>
        <v>Jun-2024</v>
      </c>
      <c r="Z284" t="str">
        <f>_xlfn.XLOOKUP(tblSales[[#This Row],[Product_ID]],Products!$A:$A,Products!$C:$C,"Women Dresses")</f>
        <v>Accessories</v>
      </c>
      <c r="AA284" t="str">
        <f>_xlfn.XLOOKUP(tblSales[[#This Row],[Product_ID]],Products!$A:$A,Products!$D:$D,"Unknown")</f>
        <v>Sunglasses</v>
      </c>
      <c r="AB284" t="str">
        <f>_xlfn.XLOOKUP(tblSales[[#This Row],[Product_ID]],Products!$A:$A,Products!$E:$E,"Unknown")</f>
        <v>Pantaloons</v>
      </c>
      <c r="AC284" t="str">
        <f>_xlfn.XLOOKUP(tblSales[[#This Row],[Store_ID]],Stores!$A:$A,Stores!$B:$B,"Unknown")</f>
        <v>TrendMart Kurnool Standard</v>
      </c>
      <c r="AD284" t="str">
        <f>_xlfn.XLOOKUP(tblSales[[#This Row],[Store_ID]],Stores!$A:$A,Stores!$E:$E,"Unknown")</f>
        <v>South Zone 3</v>
      </c>
      <c r="AE284" t="str">
        <f>_xlfn.XLOOKUP(tblSales[[#This Row],[Customer_ID]],Customers!$A:$A,Customers!$B:$B,"Unknown")</f>
        <v>Lakshmi Singh</v>
      </c>
      <c r="AF284" t="str">
        <f>_xlfn.XLOOKUP(tblSales[[#This Row],[Customer_ID]],Customers!$A:$A,Customers!$J:$J,"Unknown")</f>
        <v>Gold</v>
      </c>
      <c r="AG284" t="str">
        <f>_xlfn.XLOOKUP(tblSales[[#This Row],[Employee_ID]],Employees!$A:$A,Employees!$B:$B,"Unknown")</f>
        <v>Malini Gowda</v>
      </c>
      <c r="AH284">
        <f>IF(MONTH(tblSales[[#This Row],[Invoice Date]])&gt;=4,MONTH(tblSales[[#This Row],[Invoice Date]]),MONTH(tblSales[[#This Row],[Invoice Date]])+12)</f>
        <v>6</v>
      </c>
      <c r="AI284" s="8">
        <f>DATE(YEAR(tblSales[[#This Row],[Invoice Date]]),MONTH(tblSales[[#This Row],[Invoice Date]]),1)</f>
        <v>45444</v>
      </c>
      <c r="AJ284" t="str">
        <f>_xlfn.XLOOKUP(tblSales[[#This Row],[Product_ID]],Products!$A:$A,Products!$B:$B,"Unknown")</f>
        <v>Pantaloons Sunglasses Black</v>
      </c>
      <c r="AK284" s="9">
        <f>IFERROR(tblSales[[#This Row],[Profit]]/tblSales[[#This Row],[Sales Amount]],0)</f>
        <v>0.30487644584647733</v>
      </c>
      <c r="AL284" t="str">
        <f>IF(tblSales[[#This Row],[Discount %]]&lt;=5,"0-5%",
IF(tblSales[[#This Row],[Discount %]]&lt;=10,"5-10%",
IF(tblSales[[#This Row],[Discount %]]&lt;=15,"10-15%",
IF(tblSales[[#This Row],[Discount %]]&lt;=20,"15-20%","20%+"))))</f>
        <v>15-20%</v>
      </c>
    </row>
    <row r="285" spans="1:38">
      <c r="A285" s="2" t="s">
        <v>1144</v>
      </c>
      <c r="B285" s="11">
        <v>45584</v>
      </c>
      <c r="C285" s="2" t="s">
        <v>1145</v>
      </c>
      <c r="D285" s="2" t="s">
        <v>778</v>
      </c>
      <c r="E285" s="2" t="s">
        <v>133</v>
      </c>
      <c r="F285" s="2" t="s">
        <v>182</v>
      </c>
      <c r="G285" s="2">
        <v>3</v>
      </c>
      <c r="H285" s="2">
        <v>949.09</v>
      </c>
      <c r="I285" s="2">
        <v>0</v>
      </c>
      <c r="J285" s="2">
        <v>0</v>
      </c>
      <c r="K285" s="2">
        <v>5</v>
      </c>
      <c r="L285" s="2">
        <v>142.36000000000001</v>
      </c>
      <c r="M285" s="2">
        <v>2989.63</v>
      </c>
      <c r="N285" s="2">
        <v>1710.6</v>
      </c>
      <c r="O285" s="2">
        <f t="shared" si="10"/>
        <v>1136.67</v>
      </c>
      <c r="P285" s="2" t="s">
        <v>32</v>
      </c>
      <c r="Q285" s="2" t="str">
        <f t="shared" si="9"/>
        <v>UPI</v>
      </c>
      <c r="R285" s="2" t="s">
        <v>21</v>
      </c>
      <c r="S285" s="2" t="s">
        <v>56</v>
      </c>
      <c r="T285" s="2" t="s">
        <v>1146</v>
      </c>
      <c r="U285" s="2" t="s">
        <v>60</v>
      </c>
      <c r="V285" t="str">
        <f>TEXT(tblSales[[#This Row],[Invoice Date]],"mmm")</f>
        <v>Oct</v>
      </c>
      <c r="W285">
        <f>MONTH(tblSales[[#This Row],[Invoice Date]])</f>
        <v>10</v>
      </c>
      <c r="X285">
        <f>YEAR(tblSales[[#This Row],[Invoice Date]])</f>
        <v>2024</v>
      </c>
      <c r="Y285" t="str">
        <f>TEXT(tblSales[[#This Row],[Invoice Date]],"mmm-yyyy")</f>
        <v>Oct-2024</v>
      </c>
      <c r="Z285" t="str">
        <f>_xlfn.XLOOKUP(tblSales[[#This Row],[Product_ID]],Products!$A:$A,Products!$C:$C,"Women Dresses")</f>
        <v>Men Shirts</v>
      </c>
      <c r="AA285" t="str">
        <f>_xlfn.XLOOKUP(tblSales[[#This Row],[Product_ID]],Products!$A:$A,Products!$D:$D,"Unknown")</f>
        <v>Denim Shirt</v>
      </c>
      <c r="AB285" t="str">
        <f>_xlfn.XLOOKUP(tblSales[[#This Row],[Product_ID]],Products!$A:$A,Products!$E:$E,"Unknown")</f>
        <v>AND</v>
      </c>
      <c r="AC285" t="str">
        <f>_xlfn.XLOOKUP(tblSales[[#This Row],[Store_ID]],Stores!$A:$A,Stores!$B:$B,"Unknown")</f>
        <v>TrendMart Tirupati High Street</v>
      </c>
      <c r="AD285" t="str">
        <f>_xlfn.XLOOKUP(tblSales[[#This Row],[Store_ID]],Stores!$A:$A,Stores!$E:$E,"Unknown")</f>
        <v>South Zone 3</v>
      </c>
      <c r="AE285" t="str">
        <f>_xlfn.XLOOKUP(tblSales[[#This Row],[Customer_ID]],Customers!$A:$A,Customers!$B:$B,"Unknown")</f>
        <v>Gayathri Kumar</v>
      </c>
      <c r="AF285" t="str">
        <f>_xlfn.XLOOKUP(tblSales[[#This Row],[Customer_ID]],Customers!$A:$A,Customers!$J:$J,"Unknown")</f>
        <v>Platinum</v>
      </c>
      <c r="AG285" t="str">
        <f>_xlfn.XLOOKUP(tblSales[[#This Row],[Employee_ID]],Employees!$A:$A,Employees!$B:$B,"Unknown")</f>
        <v>Girish Sundaram</v>
      </c>
      <c r="AH285">
        <f>IF(MONTH(tblSales[[#This Row],[Invoice Date]])&gt;=4,MONTH(tblSales[[#This Row],[Invoice Date]]),MONTH(tblSales[[#This Row],[Invoice Date]])+12)</f>
        <v>10</v>
      </c>
      <c r="AI285" s="8">
        <f>DATE(YEAR(tblSales[[#This Row],[Invoice Date]]),MONTH(tblSales[[#This Row],[Invoice Date]]),1)</f>
        <v>45566</v>
      </c>
      <c r="AJ285" t="str">
        <f>_xlfn.XLOOKUP(tblSales[[#This Row],[Product_ID]],Products!$A:$A,Products!$B:$B,"Unknown")</f>
        <v>AND Denim Shirt Teal</v>
      </c>
      <c r="AK285" s="9">
        <f>IFERROR(tblSales[[#This Row],[Profit]]/tblSales[[#This Row],[Sales Amount]],0)</f>
        <v>0.38020423932058484</v>
      </c>
      <c r="AL285" t="str">
        <f>IF(tblSales[[#This Row],[Discount %]]&lt;=5,"0-5%",
IF(tblSales[[#This Row],[Discount %]]&lt;=10,"5-10%",
IF(tblSales[[#This Row],[Discount %]]&lt;=15,"10-15%",
IF(tblSales[[#This Row],[Discount %]]&lt;=20,"15-20%","20%+"))))</f>
        <v>0-5%</v>
      </c>
    </row>
    <row r="286" spans="1:38">
      <c r="A286" s="2" t="s">
        <v>1147</v>
      </c>
      <c r="B286" s="11">
        <v>45407</v>
      </c>
      <c r="C286" s="2" t="s">
        <v>1148</v>
      </c>
      <c r="D286" s="2" t="s">
        <v>1149</v>
      </c>
      <c r="E286" s="2" t="s">
        <v>551</v>
      </c>
      <c r="F286" s="2" t="s">
        <v>98</v>
      </c>
      <c r="G286" s="2">
        <v>2</v>
      </c>
      <c r="H286" s="2">
        <v>1040.33</v>
      </c>
      <c r="I286" s="2">
        <v>0</v>
      </c>
      <c r="J286" s="2">
        <v>0</v>
      </c>
      <c r="K286" s="2">
        <v>12</v>
      </c>
      <c r="L286" s="2">
        <v>249.68</v>
      </c>
      <c r="M286" s="2">
        <v>2330.34</v>
      </c>
      <c r="N286" s="2">
        <v>1657.04</v>
      </c>
      <c r="O286" s="2">
        <f t="shared" si="10"/>
        <v>423.62000000000018</v>
      </c>
      <c r="P286" s="2" t="s">
        <v>28</v>
      </c>
      <c r="Q286" s="2" t="str">
        <f t="shared" si="9"/>
        <v>Credit Card</v>
      </c>
      <c r="R286" s="2" t="s">
        <v>20</v>
      </c>
      <c r="S286" s="2" t="s">
        <v>56</v>
      </c>
      <c r="T286" s="2" t="s">
        <v>445</v>
      </c>
      <c r="U286" s="2" t="s">
        <v>59</v>
      </c>
      <c r="V286" t="str">
        <f>TEXT(tblSales[[#This Row],[Invoice Date]],"mmm")</f>
        <v>Apr</v>
      </c>
      <c r="W286">
        <f>MONTH(tblSales[[#This Row],[Invoice Date]])</f>
        <v>4</v>
      </c>
      <c r="X286">
        <f>YEAR(tblSales[[#This Row],[Invoice Date]])</f>
        <v>2024</v>
      </c>
      <c r="Y286" t="str">
        <f>TEXT(tblSales[[#This Row],[Invoice Date]],"mmm-yyyy")</f>
        <v>Apr-2024</v>
      </c>
      <c r="Z286" t="str">
        <f>_xlfn.XLOOKUP(tblSales[[#This Row],[Product_ID]],Products!$A:$A,Products!$C:$C,"Women Dresses")</f>
        <v>Women Jeans</v>
      </c>
      <c r="AA286" t="str">
        <f>_xlfn.XLOOKUP(tblSales[[#This Row],[Product_ID]],Products!$A:$A,Products!$D:$D,"Unknown")</f>
        <v>Jeggings</v>
      </c>
      <c r="AB286" t="str">
        <f>_xlfn.XLOOKUP(tblSales[[#This Row],[Product_ID]],Products!$A:$A,Products!$E:$E,"Unknown")</f>
        <v>Van Heusen</v>
      </c>
      <c r="AC286" t="str">
        <f>_xlfn.XLOOKUP(tblSales[[#This Row],[Store_ID]],Stores!$A:$A,Stores!$B:$B,"Unknown")</f>
        <v>TrendMart Thiruvananthapuram Standard</v>
      </c>
      <c r="AD286" t="str">
        <f>_xlfn.XLOOKUP(tblSales[[#This Row],[Store_ID]],Stores!$A:$A,Stores!$E:$E,"Unknown")</f>
        <v>South Zone 1</v>
      </c>
      <c r="AE286" t="str">
        <f>_xlfn.XLOOKUP(tblSales[[#This Row],[Customer_ID]],Customers!$A:$A,Customers!$B:$B,"Unknown")</f>
        <v>Chandrika Gopalakrishnan</v>
      </c>
      <c r="AF286" t="str">
        <f>_xlfn.XLOOKUP(tblSales[[#This Row],[Customer_ID]],Customers!$A:$A,Customers!$J:$J,"Unknown")</f>
        <v>Silver</v>
      </c>
      <c r="AG286" t="str">
        <f>_xlfn.XLOOKUP(tblSales[[#This Row],[Employee_ID]],Employees!$A:$A,Employees!$B:$B,"Unknown")</f>
        <v>Deepthi Iyengar</v>
      </c>
      <c r="AH286">
        <f>IF(MONTH(tblSales[[#This Row],[Invoice Date]])&gt;=4,MONTH(tblSales[[#This Row],[Invoice Date]]),MONTH(tblSales[[#This Row],[Invoice Date]])+12)</f>
        <v>4</v>
      </c>
      <c r="AI286" s="8">
        <f>DATE(YEAR(tblSales[[#This Row],[Invoice Date]]),MONTH(tblSales[[#This Row],[Invoice Date]]),1)</f>
        <v>45383</v>
      </c>
      <c r="AJ286" t="str">
        <f>_xlfn.XLOOKUP(tblSales[[#This Row],[Product_ID]],Products!$A:$A,Products!$B:$B,"Unknown")</f>
        <v>Van Heusen Jeggings Charcoal</v>
      </c>
      <c r="AK286" s="9">
        <f>IFERROR(tblSales[[#This Row],[Profit]]/tblSales[[#This Row],[Sales Amount]],0)</f>
        <v>0.18178463228541764</v>
      </c>
      <c r="AL286" t="str">
        <f>IF(tblSales[[#This Row],[Discount %]]&lt;=5,"0-5%",
IF(tblSales[[#This Row],[Discount %]]&lt;=10,"5-10%",
IF(tblSales[[#This Row],[Discount %]]&lt;=15,"10-15%",
IF(tblSales[[#This Row],[Discount %]]&lt;=20,"15-20%","20%+"))))</f>
        <v>0-5%</v>
      </c>
    </row>
    <row r="287" spans="1:38">
      <c r="A287" s="2" t="s">
        <v>1150</v>
      </c>
      <c r="B287" s="11">
        <v>45386</v>
      </c>
      <c r="C287" s="2" t="s">
        <v>1151</v>
      </c>
      <c r="D287" s="2" t="s">
        <v>1152</v>
      </c>
      <c r="E287" s="2" t="s">
        <v>973</v>
      </c>
      <c r="F287" s="2" t="s">
        <v>116</v>
      </c>
      <c r="G287" s="2">
        <v>1</v>
      </c>
      <c r="H287" s="2">
        <v>3293.34</v>
      </c>
      <c r="I287" s="2">
        <v>15</v>
      </c>
      <c r="J287" s="2">
        <v>494</v>
      </c>
      <c r="K287" s="2">
        <v>12</v>
      </c>
      <c r="L287" s="2">
        <v>335.92</v>
      </c>
      <c r="M287" s="2">
        <v>3135.26</v>
      </c>
      <c r="N287" s="2">
        <v>2237.8200000000002</v>
      </c>
      <c r="O287" s="2">
        <f t="shared" si="10"/>
        <v>561.52</v>
      </c>
      <c r="P287" s="2" t="s">
        <v>29</v>
      </c>
      <c r="Q287" s="2" t="str">
        <f t="shared" si="9"/>
        <v>Debit Card</v>
      </c>
      <c r="R287" s="2" t="s">
        <v>20</v>
      </c>
      <c r="S287" s="2" t="s">
        <v>56</v>
      </c>
      <c r="T287" s="2" t="s">
        <v>1153</v>
      </c>
      <c r="U287" s="2" t="s">
        <v>59</v>
      </c>
      <c r="V287" t="str">
        <f>TEXT(tblSales[[#This Row],[Invoice Date]],"mmm")</f>
        <v>Apr</v>
      </c>
      <c r="W287">
        <f>MONTH(tblSales[[#This Row],[Invoice Date]])</f>
        <v>4</v>
      </c>
      <c r="X287">
        <f>YEAR(tblSales[[#This Row],[Invoice Date]])</f>
        <v>2024</v>
      </c>
      <c r="Y287" t="str">
        <f>TEXT(tblSales[[#This Row],[Invoice Date]],"mmm-yyyy")</f>
        <v>Apr-2024</v>
      </c>
      <c r="Z287" t="str">
        <f>_xlfn.XLOOKUP(tblSales[[#This Row],[Product_ID]],Products!$A:$A,Products!$C:$C,"Women Dresses")</f>
        <v>Footwear</v>
      </c>
      <c r="AA287" t="str">
        <f>_xlfn.XLOOKUP(tblSales[[#This Row],[Product_ID]],Products!$A:$A,Products!$D:$D,"Unknown")</f>
        <v>Slippers</v>
      </c>
      <c r="AB287" t="str">
        <f>_xlfn.XLOOKUP(tblSales[[#This Row],[Product_ID]],Products!$A:$A,Products!$E:$E,"Unknown")</f>
        <v>Kalyan Silks</v>
      </c>
      <c r="AC287" t="str">
        <f>_xlfn.XLOOKUP(tblSales[[#This Row],[Store_ID]],Stores!$A:$A,Stores!$B:$B,"Unknown")</f>
        <v>TrendMart Kochi High Street</v>
      </c>
      <c r="AD287" t="str">
        <f>_xlfn.XLOOKUP(tblSales[[#This Row],[Store_ID]],Stores!$A:$A,Stores!$E:$E,"Unknown")</f>
        <v>South Zone 1</v>
      </c>
      <c r="AE287" t="str">
        <f>_xlfn.XLOOKUP(tblSales[[#This Row],[Customer_ID]],Customers!$A:$A,Customers!$B:$B,"Unknown")</f>
        <v>Baskar Balasubramaniam</v>
      </c>
      <c r="AF287" t="str">
        <f>_xlfn.XLOOKUP(tblSales[[#This Row],[Customer_ID]],Customers!$A:$A,Customers!$J:$J,"Unknown")</f>
        <v>Silver</v>
      </c>
      <c r="AG287" t="str">
        <f>_xlfn.XLOOKUP(tblSales[[#This Row],[Employee_ID]],Employees!$A:$A,Employees!$B:$B,"Unknown")</f>
        <v>Padma Gounder</v>
      </c>
      <c r="AH287">
        <f>IF(MONTH(tblSales[[#This Row],[Invoice Date]])&gt;=4,MONTH(tblSales[[#This Row],[Invoice Date]]),MONTH(tblSales[[#This Row],[Invoice Date]])+12)</f>
        <v>4</v>
      </c>
      <c r="AI287" s="8">
        <f>DATE(YEAR(tblSales[[#This Row],[Invoice Date]]),MONTH(tblSales[[#This Row],[Invoice Date]]),1)</f>
        <v>45383</v>
      </c>
      <c r="AJ287" t="str">
        <f>_xlfn.XLOOKUP(tblSales[[#This Row],[Product_ID]],Products!$A:$A,Products!$B:$B,"Unknown")</f>
        <v>Kalyan Silks Slippers Sky Blue</v>
      </c>
      <c r="AK287" s="9">
        <f>IFERROR(tblSales[[#This Row],[Profit]]/tblSales[[#This Row],[Sales Amount]],0)</f>
        <v>0.17909838418504365</v>
      </c>
      <c r="AL287" t="str">
        <f>IF(tblSales[[#This Row],[Discount %]]&lt;=5,"0-5%",
IF(tblSales[[#This Row],[Discount %]]&lt;=10,"5-10%",
IF(tblSales[[#This Row],[Discount %]]&lt;=15,"10-15%",
IF(tblSales[[#This Row],[Discount %]]&lt;=20,"15-20%","20%+"))))</f>
        <v>10-15%</v>
      </c>
    </row>
    <row r="288" spans="1:38">
      <c r="A288" s="2" t="s">
        <v>1154</v>
      </c>
      <c r="B288" s="11">
        <v>45412</v>
      </c>
      <c r="C288" s="2" t="s">
        <v>1155</v>
      </c>
      <c r="D288" s="2" t="s">
        <v>1156</v>
      </c>
      <c r="E288" s="2" t="s">
        <v>551</v>
      </c>
      <c r="F288" s="2" t="s">
        <v>216</v>
      </c>
      <c r="G288" s="2">
        <v>1</v>
      </c>
      <c r="H288" s="2">
        <v>764.37</v>
      </c>
      <c r="I288" s="2">
        <v>15</v>
      </c>
      <c r="J288" s="2">
        <v>114.66</v>
      </c>
      <c r="K288" s="2">
        <v>5</v>
      </c>
      <c r="L288" s="2">
        <v>32.49</v>
      </c>
      <c r="M288" s="2">
        <v>682.2</v>
      </c>
      <c r="N288" s="2">
        <v>414.5</v>
      </c>
      <c r="O288" s="2">
        <f t="shared" si="10"/>
        <v>235.21000000000004</v>
      </c>
      <c r="P288" s="2" t="s">
        <v>31</v>
      </c>
      <c r="Q288" s="2" t="str">
        <f t="shared" si="9"/>
        <v>Net Banking</v>
      </c>
      <c r="R288" s="2" t="s">
        <v>21</v>
      </c>
      <c r="S288" s="2" t="s">
        <v>56</v>
      </c>
      <c r="T288" s="2" t="s">
        <v>1157</v>
      </c>
      <c r="U288" s="2" t="s">
        <v>59</v>
      </c>
      <c r="V288" t="str">
        <f>TEXT(tblSales[[#This Row],[Invoice Date]],"mmm")</f>
        <v>Apr</v>
      </c>
      <c r="W288">
        <f>MONTH(tblSales[[#This Row],[Invoice Date]])</f>
        <v>4</v>
      </c>
      <c r="X288">
        <f>YEAR(tblSales[[#This Row],[Invoice Date]])</f>
        <v>2024</v>
      </c>
      <c r="Y288" t="str">
        <f>TEXT(tblSales[[#This Row],[Invoice Date]],"mmm-yyyy")</f>
        <v>Apr-2024</v>
      </c>
      <c r="Z288" t="str">
        <f>_xlfn.XLOOKUP(tblSales[[#This Row],[Product_ID]],Products!$A:$A,Products!$C:$C,"Women Dresses")</f>
        <v>Accessories</v>
      </c>
      <c r="AA288" t="str">
        <f>_xlfn.XLOOKUP(tblSales[[#This Row],[Product_ID]],Products!$A:$A,Products!$D:$D,"Unknown")</f>
        <v>Scarf</v>
      </c>
      <c r="AB288" t="str">
        <f>_xlfn.XLOOKUP(tblSales[[#This Row],[Product_ID]],Products!$A:$A,Products!$E:$E,"Unknown")</f>
        <v>Pepe Jeans</v>
      </c>
      <c r="AC288" t="str">
        <f>_xlfn.XLOOKUP(tblSales[[#This Row],[Store_ID]],Stores!$A:$A,Stores!$B:$B,"Unknown")</f>
        <v>TrendMart Thiruvananthapuram Standard</v>
      </c>
      <c r="AD288" t="str">
        <f>_xlfn.XLOOKUP(tblSales[[#This Row],[Store_ID]],Stores!$A:$A,Stores!$E:$E,"Unknown")</f>
        <v>South Zone 1</v>
      </c>
      <c r="AE288" t="str">
        <f>_xlfn.XLOOKUP(tblSales[[#This Row],[Customer_ID]],Customers!$A:$A,Customers!$B:$B,"Unknown")</f>
        <v>Anand Natarajan</v>
      </c>
      <c r="AF288" t="str">
        <f>_xlfn.XLOOKUP(tblSales[[#This Row],[Customer_ID]],Customers!$A:$A,Customers!$J:$J,"Unknown")</f>
        <v>Silver</v>
      </c>
      <c r="AG288" t="str">
        <f>_xlfn.XLOOKUP(tblSales[[#This Row],[Employee_ID]],Employees!$A:$A,Employees!$B:$B,"Unknown")</f>
        <v>Venkat Sharma</v>
      </c>
      <c r="AH288">
        <f>IF(MONTH(tblSales[[#This Row],[Invoice Date]])&gt;=4,MONTH(tblSales[[#This Row],[Invoice Date]]),MONTH(tblSales[[#This Row],[Invoice Date]])+12)</f>
        <v>4</v>
      </c>
      <c r="AI288" s="8">
        <f>DATE(YEAR(tblSales[[#This Row],[Invoice Date]]),MONTH(tblSales[[#This Row],[Invoice Date]]),1)</f>
        <v>45383</v>
      </c>
      <c r="AJ288" t="str">
        <f>_xlfn.XLOOKUP(tblSales[[#This Row],[Product_ID]],Products!$A:$A,Products!$B:$B,"Unknown")</f>
        <v>Pepe Jeans Scarf Cream</v>
      </c>
      <c r="AK288" s="9">
        <f>IFERROR(tblSales[[#This Row],[Profit]]/tblSales[[#This Row],[Sales Amount]],0)</f>
        <v>0.34478158897683969</v>
      </c>
      <c r="AL288" t="str">
        <f>IF(tblSales[[#This Row],[Discount %]]&lt;=5,"0-5%",
IF(tblSales[[#This Row],[Discount %]]&lt;=10,"5-10%",
IF(tblSales[[#This Row],[Discount %]]&lt;=15,"10-15%",
IF(tblSales[[#This Row],[Discount %]]&lt;=20,"15-20%","20%+"))))</f>
        <v>10-15%</v>
      </c>
    </row>
    <row r="289" spans="1:38">
      <c r="A289" s="2" t="s">
        <v>1158</v>
      </c>
      <c r="B289" s="11">
        <v>45714</v>
      </c>
      <c r="C289" s="2" t="s">
        <v>1159</v>
      </c>
      <c r="D289" s="2" t="s">
        <v>577</v>
      </c>
      <c r="E289" s="2" t="s">
        <v>344</v>
      </c>
      <c r="F289" s="2" t="s">
        <v>122</v>
      </c>
      <c r="G289" s="2">
        <v>5</v>
      </c>
      <c r="H289" s="2">
        <v>643.61</v>
      </c>
      <c r="I289" s="2">
        <v>5</v>
      </c>
      <c r="J289" s="2">
        <v>160.9</v>
      </c>
      <c r="K289" s="2">
        <v>5</v>
      </c>
      <c r="L289" s="2">
        <v>152.86000000000001</v>
      </c>
      <c r="M289" s="2">
        <v>3210.01</v>
      </c>
      <c r="N289" s="2">
        <v>2089.6</v>
      </c>
      <c r="O289" s="2">
        <f t="shared" si="10"/>
        <v>967.5500000000003</v>
      </c>
      <c r="P289" s="2" t="s">
        <v>32</v>
      </c>
      <c r="Q289" s="2" t="str">
        <f t="shared" si="9"/>
        <v>UPI</v>
      </c>
      <c r="R289" s="2" t="s">
        <v>21</v>
      </c>
      <c r="S289" s="2" t="s">
        <v>56</v>
      </c>
      <c r="T289" s="2" t="s">
        <v>1160</v>
      </c>
      <c r="U289" s="2" t="s">
        <v>59</v>
      </c>
      <c r="V289" t="str">
        <f>TEXT(tblSales[[#This Row],[Invoice Date]],"mmm")</f>
        <v>Feb</v>
      </c>
      <c r="W289">
        <f>MONTH(tblSales[[#This Row],[Invoice Date]])</f>
        <v>2</v>
      </c>
      <c r="X289">
        <f>YEAR(tblSales[[#This Row],[Invoice Date]])</f>
        <v>2025</v>
      </c>
      <c r="Y289" t="str">
        <f>TEXT(tblSales[[#This Row],[Invoice Date]],"mmm-yyyy")</f>
        <v>Feb-2025</v>
      </c>
      <c r="Z289" t="str">
        <f>_xlfn.XLOOKUP(tblSales[[#This Row],[Product_ID]],Products!$A:$A,Products!$C:$C,"Women Dresses")</f>
        <v>Men T-Shirts</v>
      </c>
      <c r="AA289" t="str">
        <f>_xlfn.XLOOKUP(tblSales[[#This Row],[Product_ID]],Products!$A:$A,Products!$D:$D,"Unknown")</f>
        <v>Graphic Tee</v>
      </c>
      <c r="AB289" t="str">
        <f>_xlfn.XLOOKUP(tblSales[[#This Row],[Product_ID]],Products!$A:$A,Products!$E:$E,"Unknown")</f>
        <v>Reebok</v>
      </c>
      <c r="AC289" t="str">
        <f>_xlfn.XLOOKUP(tblSales[[#This Row],[Store_ID]],Stores!$A:$A,Stores!$B:$B,"Unknown")</f>
        <v>TrendMart Kannur Standard</v>
      </c>
      <c r="AD289" t="str">
        <f>_xlfn.XLOOKUP(tblSales[[#This Row],[Store_ID]],Stores!$A:$A,Stores!$E:$E,"Unknown")</f>
        <v>South Zone 1</v>
      </c>
      <c r="AE289" t="str">
        <f>_xlfn.XLOOKUP(tblSales[[#This Row],[Customer_ID]],Customers!$A:$A,Customers!$B:$B,"Unknown")</f>
        <v>Suresh Rao</v>
      </c>
      <c r="AF289" t="str">
        <f>_xlfn.XLOOKUP(tblSales[[#This Row],[Customer_ID]],Customers!$A:$A,Customers!$J:$J,"Unknown")</f>
        <v>Silver</v>
      </c>
      <c r="AG289" t="str">
        <f>_xlfn.XLOOKUP(tblSales[[#This Row],[Employee_ID]],Employees!$A:$A,Employees!$B:$B,"Unknown")</f>
        <v>Rahul Krishnan</v>
      </c>
      <c r="AH289">
        <f>IF(MONTH(tblSales[[#This Row],[Invoice Date]])&gt;=4,MONTH(tblSales[[#This Row],[Invoice Date]]),MONTH(tblSales[[#This Row],[Invoice Date]])+12)</f>
        <v>14</v>
      </c>
      <c r="AI289" s="8">
        <f>DATE(YEAR(tblSales[[#This Row],[Invoice Date]]),MONTH(tblSales[[#This Row],[Invoice Date]]),1)</f>
        <v>45689</v>
      </c>
      <c r="AJ289" t="str">
        <f>_xlfn.XLOOKUP(tblSales[[#This Row],[Product_ID]],Products!$A:$A,Products!$B:$B,"Unknown")</f>
        <v>Reebok Graphic Tee Cream</v>
      </c>
      <c r="AK289" s="9">
        <f>IFERROR(tblSales[[#This Row],[Profit]]/tblSales[[#This Row],[Sales Amount]],0)</f>
        <v>0.30141650649063406</v>
      </c>
      <c r="AL289" t="str">
        <f>IF(tblSales[[#This Row],[Discount %]]&lt;=5,"0-5%",
IF(tblSales[[#This Row],[Discount %]]&lt;=10,"5-10%",
IF(tblSales[[#This Row],[Discount %]]&lt;=15,"10-15%",
IF(tblSales[[#This Row],[Discount %]]&lt;=20,"15-20%","20%+"))))</f>
        <v>0-5%</v>
      </c>
    </row>
    <row r="290" spans="1:38">
      <c r="A290" s="2" t="s">
        <v>1161</v>
      </c>
      <c r="B290" s="11">
        <v>45527</v>
      </c>
      <c r="C290" s="2" t="s">
        <v>1162</v>
      </c>
      <c r="D290" s="2" t="s">
        <v>695</v>
      </c>
      <c r="E290" s="2" t="s">
        <v>611</v>
      </c>
      <c r="F290" s="2" t="s">
        <v>128</v>
      </c>
      <c r="G290" s="2">
        <v>2</v>
      </c>
      <c r="H290" s="2">
        <v>1213.93</v>
      </c>
      <c r="I290" s="2">
        <v>10</v>
      </c>
      <c r="J290" s="2">
        <v>242.79</v>
      </c>
      <c r="K290" s="2">
        <v>12</v>
      </c>
      <c r="L290" s="2">
        <v>262.20999999999998</v>
      </c>
      <c r="M290" s="2">
        <v>2447.2800000000002</v>
      </c>
      <c r="N290" s="2">
        <v>1683.7</v>
      </c>
      <c r="O290" s="2">
        <f t="shared" si="10"/>
        <v>501.37000000000018</v>
      </c>
      <c r="P290" s="2" t="s">
        <v>27</v>
      </c>
      <c r="Q290" s="2" t="str">
        <f t="shared" si="9"/>
        <v>Cash</v>
      </c>
      <c r="R290" s="2" t="s">
        <v>20</v>
      </c>
      <c r="S290" s="2" t="s">
        <v>56</v>
      </c>
      <c r="T290" s="2" t="s">
        <v>1163</v>
      </c>
      <c r="U290" s="2" t="s">
        <v>59</v>
      </c>
      <c r="V290" t="str">
        <f>TEXT(tblSales[[#This Row],[Invoice Date]],"mmm")</f>
        <v>Aug</v>
      </c>
      <c r="W290">
        <f>MONTH(tblSales[[#This Row],[Invoice Date]])</f>
        <v>8</v>
      </c>
      <c r="X290">
        <f>YEAR(tblSales[[#This Row],[Invoice Date]])</f>
        <v>2024</v>
      </c>
      <c r="Y290" t="str">
        <f>TEXT(tblSales[[#This Row],[Invoice Date]],"mmm-yyyy")</f>
        <v>Aug-2024</v>
      </c>
      <c r="Z290" t="str">
        <f>_xlfn.XLOOKUP(tblSales[[#This Row],[Product_ID]],Products!$A:$A,Products!$C:$C,"Women Dresses")</f>
        <v>Women Dresses</v>
      </c>
      <c r="AA290" t="str">
        <f>_xlfn.XLOOKUP(tblSales[[#This Row],[Product_ID]],Products!$A:$A,Products!$D:$D,"Unknown")</f>
        <v>Shirt Dress</v>
      </c>
      <c r="AB290" t="str">
        <f>_xlfn.XLOOKUP(tblSales[[#This Row],[Product_ID]],Products!$A:$A,Products!$E:$E,"Unknown")</f>
        <v>Kalyan Silks</v>
      </c>
      <c r="AC290" t="str">
        <f>_xlfn.XLOOKUP(tblSales[[#This Row],[Store_ID]],Stores!$A:$A,Stores!$B:$B,"Unknown")</f>
        <v>TrendMart Hyderabad High Street</v>
      </c>
      <c r="AD290" t="str">
        <f>_xlfn.XLOOKUP(tblSales[[#This Row],[Store_ID]],Stores!$A:$A,Stores!$E:$E,"Unknown")</f>
        <v>South Zone 2</v>
      </c>
      <c r="AE290" t="str">
        <f>_xlfn.XLOOKUP(tblSales[[#This Row],[Customer_ID]],Customers!$A:$A,Customers!$B:$B,"Unknown")</f>
        <v>Easwaran Natarajan</v>
      </c>
      <c r="AF290" t="str">
        <f>_xlfn.XLOOKUP(tblSales[[#This Row],[Customer_ID]],Customers!$A:$A,Customers!$J:$J,"Unknown")</f>
        <v>Gold</v>
      </c>
      <c r="AG290" t="str">
        <f>_xlfn.XLOOKUP(tblSales[[#This Row],[Employee_ID]],Employees!$A:$A,Employees!$B:$B,"Unknown")</f>
        <v>Praveen Gupta</v>
      </c>
      <c r="AH290">
        <f>IF(MONTH(tblSales[[#This Row],[Invoice Date]])&gt;=4,MONTH(tblSales[[#This Row],[Invoice Date]]),MONTH(tblSales[[#This Row],[Invoice Date]])+12)</f>
        <v>8</v>
      </c>
      <c r="AI290" s="8">
        <f>DATE(YEAR(tblSales[[#This Row],[Invoice Date]]),MONTH(tblSales[[#This Row],[Invoice Date]]),1)</f>
        <v>45505</v>
      </c>
      <c r="AJ290" t="str">
        <f>_xlfn.XLOOKUP(tblSales[[#This Row],[Product_ID]],Products!$A:$A,Products!$B:$B,"Unknown")</f>
        <v>Kalyan Silks Shirt Dress Maroon</v>
      </c>
      <c r="AK290" s="9">
        <f>IFERROR(tblSales[[#This Row],[Profit]]/tblSales[[#This Row],[Sales Amount]],0)</f>
        <v>0.20486826190709692</v>
      </c>
      <c r="AL290" t="str">
        <f>IF(tblSales[[#This Row],[Discount %]]&lt;=5,"0-5%",
IF(tblSales[[#This Row],[Discount %]]&lt;=10,"5-10%",
IF(tblSales[[#This Row],[Discount %]]&lt;=15,"10-15%",
IF(tblSales[[#This Row],[Discount %]]&lt;=20,"15-20%","20%+"))))</f>
        <v>5-10%</v>
      </c>
    </row>
    <row r="291" spans="1:38">
      <c r="A291" s="2" t="s">
        <v>1164</v>
      </c>
      <c r="B291" s="11">
        <v>45716</v>
      </c>
      <c r="C291" s="2" t="s">
        <v>1165</v>
      </c>
      <c r="D291" s="2" t="s">
        <v>424</v>
      </c>
      <c r="E291" s="2" t="s">
        <v>967</v>
      </c>
      <c r="F291" s="2" t="s">
        <v>475</v>
      </c>
      <c r="G291" s="2">
        <v>1</v>
      </c>
      <c r="H291" s="2">
        <v>925.14</v>
      </c>
      <c r="I291" s="2">
        <v>0</v>
      </c>
      <c r="J291" s="2">
        <v>0</v>
      </c>
      <c r="K291" s="2">
        <v>5</v>
      </c>
      <c r="L291" s="2">
        <v>46.26</v>
      </c>
      <c r="M291" s="2">
        <v>971.4</v>
      </c>
      <c r="N291" s="2">
        <v>698.08</v>
      </c>
      <c r="O291" s="2">
        <f t="shared" si="10"/>
        <v>227.05999999999995</v>
      </c>
      <c r="P291" s="2" t="s">
        <v>28</v>
      </c>
      <c r="Q291" s="2" t="str">
        <f t="shared" si="9"/>
        <v>Credit Card</v>
      </c>
      <c r="R291" s="2" t="s">
        <v>20</v>
      </c>
      <c r="S291" s="2" t="s">
        <v>56</v>
      </c>
      <c r="T291" s="2" t="s">
        <v>1166</v>
      </c>
      <c r="U291" s="2" t="s">
        <v>59</v>
      </c>
      <c r="V291" t="str">
        <f>TEXT(tblSales[[#This Row],[Invoice Date]],"mmm")</f>
        <v>Feb</v>
      </c>
      <c r="W291">
        <f>MONTH(tblSales[[#This Row],[Invoice Date]])</f>
        <v>2</v>
      </c>
      <c r="X291">
        <f>YEAR(tblSales[[#This Row],[Invoice Date]])</f>
        <v>2025</v>
      </c>
      <c r="Y291" t="str">
        <f>TEXT(tblSales[[#This Row],[Invoice Date]],"mmm-yyyy")</f>
        <v>Feb-2025</v>
      </c>
      <c r="Z291" t="str">
        <f>_xlfn.XLOOKUP(tblSales[[#This Row],[Product_ID]],Products!$A:$A,Products!$C:$C,"Women Dresses")</f>
        <v>Women Dresses</v>
      </c>
      <c r="AA291" t="str">
        <f>_xlfn.XLOOKUP(tblSales[[#This Row],[Product_ID]],Products!$A:$A,Products!$D:$D,"Unknown")</f>
        <v>Maxi Dress</v>
      </c>
      <c r="AB291" t="str">
        <f>_xlfn.XLOOKUP(tblSales[[#This Row],[Product_ID]],Products!$A:$A,Products!$E:$E,"Unknown")</f>
        <v>Jack &amp; Jones</v>
      </c>
      <c r="AC291" t="str">
        <f>_xlfn.XLOOKUP(tblSales[[#This Row],[Store_ID]],Stores!$A:$A,Stores!$B:$B,"Unknown")</f>
        <v>TrendMart Mangaluru Standard</v>
      </c>
      <c r="AD291" t="str">
        <f>_xlfn.XLOOKUP(tblSales[[#This Row],[Store_ID]],Stores!$A:$A,Stores!$E:$E,"Unknown")</f>
        <v>South Zone 2</v>
      </c>
      <c r="AE291" t="str">
        <f>_xlfn.XLOOKUP(tblSales[[#This Row],[Customer_ID]],Customers!$A:$A,Customers!$B:$B,"Unknown")</f>
        <v>Kannan Yadav</v>
      </c>
      <c r="AF291" t="str">
        <f>_xlfn.XLOOKUP(tblSales[[#This Row],[Customer_ID]],Customers!$A:$A,Customers!$J:$J,"Unknown")</f>
        <v>Silver</v>
      </c>
      <c r="AG291" t="str">
        <f>_xlfn.XLOOKUP(tblSales[[#This Row],[Employee_ID]],Employees!$A:$A,Employees!$B:$B,"Unknown")</f>
        <v>Arjun Krishnan</v>
      </c>
      <c r="AH291">
        <f>IF(MONTH(tblSales[[#This Row],[Invoice Date]])&gt;=4,MONTH(tblSales[[#This Row],[Invoice Date]]),MONTH(tblSales[[#This Row],[Invoice Date]])+12)</f>
        <v>14</v>
      </c>
      <c r="AI291" s="8">
        <f>DATE(YEAR(tblSales[[#This Row],[Invoice Date]]),MONTH(tblSales[[#This Row],[Invoice Date]]),1)</f>
        <v>45689</v>
      </c>
      <c r="AJ291" t="str">
        <f>_xlfn.XLOOKUP(tblSales[[#This Row],[Product_ID]],Products!$A:$A,Products!$B:$B,"Unknown")</f>
        <v>Jack &amp; Jones Maxi Dress Maroon</v>
      </c>
      <c r="AK291" s="9">
        <f>IFERROR(tblSales[[#This Row],[Profit]]/tblSales[[#This Row],[Sales Amount]],0)</f>
        <v>0.23374511015029847</v>
      </c>
      <c r="AL291" t="str">
        <f>IF(tblSales[[#This Row],[Discount %]]&lt;=5,"0-5%",
IF(tblSales[[#This Row],[Discount %]]&lt;=10,"5-10%",
IF(tblSales[[#This Row],[Discount %]]&lt;=15,"10-15%",
IF(tblSales[[#This Row],[Discount %]]&lt;=20,"15-20%","20%+"))))</f>
        <v>0-5%</v>
      </c>
    </row>
    <row r="292" spans="1:38">
      <c r="A292" s="2" t="s">
        <v>1167</v>
      </c>
      <c r="B292" s="11">
        <v>45535</v>
      </c>
      <c r="C292" s="2" t="s">
        <v>761</v>
      </c>
      <c r="D292" s="2" t="s">
        <v>1168</v>
      </c>
      <c r="E292" s="2" t="s">
        <v>692</v>
      </c>
      <c r="F292" s="2" t="s">
        <v>324</v>
      </c>
      <c r="G292" s="2">
        <v>3</v>
      </c>
      <c r="H292" s="2">
        <v>2278.4</v>
      </c>
      <c r="I292" s="2">
        <v>25</v>
      </c>
      <c r="J292" s="2">
        <v>1708.8</v>
      </c>
      <c r="K292" s="2">
        <v>12</v>
      </c>
      <c r="L292" s="2">
        <v>615.16999999999996</v>
      </c>
      <c r="M292" s="2">
        <v>5741.57</v>
      </c>
      <c r="N292" s="2">
        <v>4296.03</v>
      </c>
      <c r="O292" s="2">
        <f t="shared" si="10"/>
        <v>830.37</v>
      </c>
      <c r="P292" s="2" t="s">
        <v>27</v>
      </c>
      <c r="Q292" s="2" t="str">
        <f t="shared" si="9"/>
        <v>Cash</v>
      </c>
      <c r="R292" s="2" t="s">
        <v>20</v>
      </c>
      <c r="S292" s="2" t="s">
        <v>56</v>
      </c>
      <c r="T292" s="2" t="s">
        <v>1169</v>
      </c>
      <c r="U292" s="2" t="s">
        <v>60</v>
      </c>
      <c r="V292" t="str">
        <f>TEXT(tblSales[[#This Row],[Invoice Date]],"mmm")</f>
        <v>Aug</v>
      </c>
      <c r="W292">
        <f>MONTH(tblSales[[#This Row],[Invoice Date]])</f>
        <v>8</v>
      </c>
      <c r="X292">
        <f>YEAR(tblSales[[#This Row],[Invoice Date]])</f>
        <v>2024</v>
      </c>
      <c r="Y292" t="str">
        <f>TEXT(tblSales[[#This Row],[Invoice Date]],"mmm-yyyy")</f>
        <v>Aug-2024</v>
      </c>
      <c r="Z292" t="str">
        <f>_xlfn.XLOOKUP(tblSales[[#This Row],[Product_ID]],Products!$A:$A,Products!$C:$C,"Women Dresses")</f>
        <v>Footwear</v>
      </c>
      <c r="AA292" t="str">
        <f>_xlfn.XLOOKUP(tblSales[[#This Row],[Product_ID]],Products!$A:$A,Products!$D:$D,"Unknown")</f>
        <v>Formal Shoes</v>
      </c>
      <c r="AB292" t="str">
        <f>_xlfn.XLOOKUP(tblSales[[#This Row],[Product_ID]],Products!$A:$A,Products!$E:$E,"Unknown")</f>
        <v>Biba</v>
      </c>
      <c r="AC292" t="str">
        <f>_xlfn.XLOOKUP(tblSales[[#This Row],[Store_ID]],Stores!$A:$A,Stores!$B:$B,"Unknown")</f>
        <v>TrendMart Thiruvananthapuram Outlet</v>
      </c>
      <c r="AD292" t="str">
        <f>_xlfn.XLOOKUP(tblSales[[#This Row],[Store_ID]],Stores!$A:$A,Stores!$E:$E,"Unknown")</f>
        <v>South Zone 1</v>
      </c>
      <c r="AE292" t="str">
        <f>_xlfn.XLOOKUP(tblSales[[#This Row],[Customer_ID]],Customers!$A:$A,Customers!$B:$B,"Unknown")</f>
        <v>Deepak Prasad</v>
      </c>
      <c r="AF292" t="str">
        <f>_xlfn.XLOOKUP(tblSales[[#This Row],[Customer_ID]],Customers!$A:$A,Customers!$J:$J,"Unknown")</f>
        <v>Regular</v>
      </c>
      <c r="AG292" t="str">
        <f>_xlfn.XLOOKUP(tblSales[[#This Row],[Employee_ID]],Employees!$A:$A,Employees!$B:$B,"Unknown")</f>
        <v>Ganesh Iyengar</v>
      </c>
      <c r="AH292">
        <f>IF(MONTH(tblSales[[#This Row],[Invoice Date]])&gt;=4,MONTH(tblSales[[#This Row],[Invoice Date]]),MONTH(tblSales[[#This Row],[Invoice Date]])+12)</f>
        <v>8</v>
      </c>
      <c r="AI292" s="8">
        <f>DATE(YEAR(tblSales[[#This Row],[Invoice Date]]),MONTH(tblSales[[#This Row],[Invoice Date]]),1)</f>
        <v>45505</v>
      </c>
      <c r="AJ292" t="str">
        <f>_xlfn.XLOOKUP(tblSales[[#This Row],[Product_ID]],Products!$A:$A,Products!$B:$B,"Unknown")</f>
        <v>Biba Formal Shoes Brown</v>
      </c>
      <c r="AK292" s="9">
        <f>IFERROR(tblSales[[#This Row],[Profit]]/tblSales[[#This Row],[Sales Amount]],0)</f>
        <v>0.14462420557443348</v>
      </c>
      <c r="AL292" t="str">
        <f>IF(tblSales[[#This Row],[Discount %]]&lt;=5,"0-5%",
IF(tblSales[[#This Row],[Discount %]]&lt;=10,"5-10%",
IF(tblSales[[#This Row],[Discount %]]&lt;=15,"10-15%",
IF(tblSales[[#This Row],[Discount %]]&lt;=20,"15-20%","20%+"))))</f>
        <v>20%+</v>
      </c>
    </row>
    <row r="293" spans="1:38">
      <c r="A293" s="2" t="s">
        <v>1170</v>
      </c>
      <c r="B293" s="11">
        <v>45549</v>
      </c>
      <c r="C293" s="2" t="s">
        <v>890</v>
      </c>
      <c r="D293" s="2" t="s">
        <v>1171</v>
      </c>
      <c r="E293" s="2" t="s">
        <v>1024</v>
      </c>
      <c r="F293" s="2" t="s">
        <v>222</v>
      </c>
      <c r="G293" s="2">
        <v>2</v>
      </c>
      <c r="H293" s="2">
        <v>3004.12</v>
      </c>
      <c r="I293" s="2">
        <v>20</v>
      </c>
      <c r="J293" s="2">
        <v>1201.6500000000001</v>
      </c>
      <c r="K293" s="2">
        <v>12</v>
      </c>
      <c r="L293" s="2">
        <v>576.79</v>
      </c>
      <c r="M293" s="2">
        <v>5383.38</v>
      </c>
      <c r="N293" s="2">
        <v>4079.4</v>
      </c>
      <c r="O293" s="2">
        <f t="shared" si="10"/>
        <v>727.19</v>
      </c>
      <c r="P293" s="2" t="s">
        <v>29</v>
      </c>
      <c r="Q293" s="2" t="str">
        <f t="shared" si="9"/>
        <v>Debit Card</v>
      </c>
      <c r="R293" s="2" t="s">
        <v>20</v>
      </c>
      <c r="S293" s="2" t="s">
        <v>56</v>
      </c>
      <c r="T293" s="2" t="s">
        <v>1172</v>
      </c>
      <c r="U293" s="2" t="s">
        <v>60</v>
      </c>
      <c r="V293" t="str">
        <f>TEXT(tblSales[[#This Row],[Invoice Date]],"mmm")</f>
        <v>Sep</v>
      </c>
      <c r="W293">
        <f>MONTH(tblSales[[#This Row],[Invoice Date]])</f>
        <v>9</v>
      </c>
      <c r="X293">
        <f>YEAR(tblSales[[#This Row],[Invoice Date]])</f>
        <v>2024</v>
      </c>
      <c r="Y293" t="str">
        <f>TEXT(tblSales[[#This Row],[Invoice Date]],"mmm-yyyy")</f>
        <v>Sep-2024</v>
      </c>
      <c r="Z293" t="str">
        <f>_xlfn.XLOOKUP(tblSales[[#This Row],[Product_ID]],Products!$A:$A,Products!$C:$C,"Women Dresses")</f>
        <v>Watches</v>
      </c>
      <c r="AA293" t="str">
        <f>_xlfn.XLOOKUP(tblSales[[#This Row],[Product_ID]],Products!$A:$A,Products!$D:$D,"Unknown")</f>
        <v>Digital Watch</v>
      </c>
      <c r="AB293" t="str">
        <f>_xlfn.XLOOKUP(tblSales[[#This Row],[Product_ID]],Products!$A:$A,Products!$E:$E,"Unknown")</f>
        <v>Fossil</v>
      </c>
      <c r="AC293" t="str">
        <f>_xlfn.XLOOKUP(tblSales[[#This Row],[Store_ID]],Stores!$A:$A,Stores!$B:$B,"Unknown")</f>
        <v>TrendMart Hyderabad Standard</v>
      </c>
      <c r="AD293" t="str">
        <f>_xlfn.XLOOKUP(tblSales[[#This Row],[Store_ID]],Stores!$A:$A,Stores!$E:$E,"Unknown")</f>
        <v>South Zone 2</v>
      </c>
      <c r="AE293" t="str">
        <f>_xlfn.XLOOKUP(tblSales[[#This Row],[Customer_ID]],Customers!$A:$A,Customers!$B:$B,"Unknown")</f>
        <v>Kavya Rao</v>
      </c>
      <c r="AF293" t="str">
        <f>_xlfn.XLOOKUP(tblSales[[#This Row],[Customer_ID]],Customers!$A:$A,Customers!$J:$J,"Unknown")</f>
        <v>Regular</v>
      </c>
      <c r="AG293" t="str">
        <f>_xlfn.XLOOKUP(tblSales[[#This Row],[Employee_ID]],Employees!$A:$A,Employees!$B:$B,"Unknown")</f>
        <v>Vasanthi Gupta</v>
      </c>
      <c r="AH293">
        <f>IF(MONTH(tblSales[[#This Row],[Invoice Date]])&gt;=4,MONTH(tblSales[[#This Row],[Invoice Date]]),MONTH(tblSales[[#This Row],[Invoice Date]])+12)</f>
        <v>9</v>
      </c>
      <c r="AI293" s="8">
        <f>DATE(YEAR(tblSales[[#This Row],[Invoice Date]]),MONTH(tblSales[[#This Row],[Invoice Date]]),1)</f>
        <v>45536</v>
      </c>
      <c r="AJ293" t="str">
        <f>_xlfn.XLOOKUP(tblSales[[#This Row],[Product_ID]],Products!$A:$A,Products!$B:$B,"Unknown")</f>
        <v>Fossil Digital Watch Maroon</v>
      </c>
      <c r="AK293" s="9">
        <f>IFERROR(tblSales[[#This Row],[Profit]]/tblSales[[#This Row],[Sales Amount]],0)</f>
        <v>0.13508056276911531</v>
      </c>
      <c r="AL293" t="str">
        <f>IF(tblSales[[#This Row],[Discount %]]&lt;=5,"0-5%",
IF(tblSales[[#This Row],[Discount %]]&lt;=10,"5-10%",
IF(tblSales[[#This Row],[Discount %]]&lt;=15,"10-15%",
IF(tblSales[[#This Row],[Discount %]]&lt;=20,"15-20%","20%+"))))</f>
        <v>15-20%</v>
      </c>
    </row>
    <row r="294" spans="1:38">
      <c r="A294" s="2" t="s">
        <v>1173</v>
      </c>
      <c r="B294" s="11">
        <v>45601</v>
      </c>
      <c r="C294" s="2" t="s">
        <v>190</v>
      </c>
      <c r="D294" s="2" t="s">
        <v>876</v>
      </c>
      <c r="E294" s="2" t="s">
        <v>103</v>
      </c>
      <c r="F294" s="2" t="s">
        <v>523</v>
      </c>
      <c r="G294" s="2">
        <v>1</v>
      </c>
      <c r="H294" s="2">
        <v>1169.81</v>
      </c>
      <c r="I294" s="2">
        <v>0</v>
      </c>
      <c r="J294" s="2">
        <v>0</v>
      </c>
      <c r="K294" s="2">
        <v>12</v>
      </c>
      <c r="L294" s="2">
        <v>140.38</v>
      </c>
      <c r="M294" s="2">
        <v>1310.19</v>
      </c>
      <c r="N294" s="2">
        <v>810.62</v>
      </c>
      <c r="O294" s="2">
        <f t="shared" si="10"/>
        <v>359.19000000000005</v>
      </c>
      <c r="P294" s="2" t="s">
        <v>28</v>
      </c>
      <c r="Q294" s="2" t="str">
        <f t="shared" si="9"/>
        <v>Credit Card</v>
      </c>
      <c r="R294" s="2" t="s">
        <v>20</v>
      </c>
      <c r="S294" s="2" t="s">
        <v>56</v>
      </c>
      <c r="T294" s="2" t="s">
        <v>1174</v>
      </c>
      <c r="U294" s="2" t="s">
        <v>59</v>
      </c>
      <c r="V294" t="str">
        <f>TEXT(tblSales[[#This Row],[Invoice Date]],"mmm")</f>
        <v>Nov</v>
      </c>
      <c r="W294">
        <f>MONTH(tblSales[[#This Row],[Invoice Date]])</f>
        <v>11</v>
      </c>
      <c r="X294">
        <f>YEAR(tblSales[[#This Row],[Invoice Date]])</f>
        <v>2024</v>
      </c>
      <c r="Y294" t="str">
        <f>TEXT(tblSales[[#This Row],[Invoice Date]],"mmm-yyyy")</f>
        <v>Nov-2024</v>
      </c>
      <c r="Z294" t="str">
        <f>_xlfn.XLOOKUP(tblSales[[#This Row],[Product_ID]],Products!$A:$A,Products!$C:$C,"Women Dresses")</f>
        <v>Women Dresses</v>
      </c>
      <c r="AA294" t="str">
        <f>_xlfn.XLOOKUP(tblSales[[#This Row],[Product_ID]],Products!$A:$A,Products!$D:$D,"Unknown")</f>
        <v>Shirt Dress</v>
      </c>
      <c r="AB294" t="str">
        <f>_xlfn.XLOOKUP(tblSales[[#This Row],[Product_ID]],Products!$A:$A,Products!$E:$E,"Unknown")</f>
        <v>Fabindia</v>
      </c>
      <c r="AC294" t="str">
        <f>_xlfn.XLOOKUP(tblSales[[#This Row],[Store_ID]],Stores!$A:$A,Stores!$B:$B,"Unknown")</f>
        <v>TrendMart Tirupati Standard</v>
      </c>
      <c r="AD294" t="str">
        <f>_xlfn.XLOOKUP(tblSales[[#This Row],[Store_ID]],Stores!$A:$A,Stores!$E:$E,"Unknown")</f>
        <v>South Zone 3</v>
      </c>
      <c r="AE294" t="str">
        <f>_xlfn.XLOOKUP(tblSales[[#This Row],[Customer_ID]],Customers!$A:$A,Customers!$B:$B,"Unknown")</f>
        <v>Siddharth Singh</v>
      </c>
      <c r="AF294" t="str">
        <f>_xlfn.XLOOKUP(tblSales[[#This Row],[Customer_ID]],Customers!$A:$A,Customers!$J:$J,"Unknown")</f>
        <v>Regular</v>
      </c>
      <c r="AG294" t="str">
        <f>_xlfn.XLOOKUP(tblSales[[#This Row],[Employee_ID]],Employees!$A:$A,Employees!$B:$B,"Unknown")</f>
        <v>Vinod Hegde</v>
      </c>
      <c r="AH294">
        <f>IF(MONTH(tblSales[[#This Row],[Invoice Date]])&gt;=4,MONTH(tblSales[[#This Row],[Invoice Date]]),MONTH(tblSales[[#This Row],[Invoice Date]])+12)</f>
        <v>11</v>
      </c>
      <c r="AI294" s="8">
        <f>DATE(YEAR(tblSales[[#This Row],[Invoice Date]]),MONTH(tblSales[[#This Row],[Invoice Date]]),1)</f>
        <v>45597</v>
      </c>
      <c r="AJ294" t="str">
        <f>_xlfn.XLOOKUP(tblSales[[#This Row],[Product_ID]],Products!$A:$A,Products!$B:$B,"Unknown")</f>
        <v>Fabindia Shirt Dress Navy Blue</v>
      </c>
      <c r="AK294" s="9">
        <f>IFERROR(tblSales[[#This Row],[Profit]]/tblSales[[#This Row],[Sales Amount]],0)</f>
        <v>0.27415107732466287</v>
      </c>
      <c r="AL294" t="str">
        <f>IF(tblSales[[#This Row],[Discount %]]&lt;=5,"0-5%",
IF(tblSales[[#This Row],[Discount %]]&lt;=10,"5-10%",
IF(tblSales[[#This Row],[Discount %]]&lt;=15,"10-15%",
IF(tblSales[[#This Row],[Discount %]]&lt;=20,"15-20%","20%+"))))</f>
        <v>0-5%</v>
      </c>
    </row>
    <row r="295" spans="1:38">
      <c r="A295" s="2" t="s">
        <v>1175</v>
      </c>
      <c r="B295" s="11">
        <v>45557</v>
      </c>
      <c r="C295" s="2" t="s">
        <v>983</v>
      </c>
      <c r="D295" s="2" t="s">
        <v>1176</v>
      </c>
      <c r="E295" s="2" t="s">
        <v>771</v>
      </c>
      <c r="F295" s="2" t="s">
        <v>177</v>
      </c>
      <c r="G295" s="2">
        <v>3</v>
      </c>
      <c r="H295" s="2">
        <v>1706.03</v>
      </c>
      <c r="I295" s="2">
        <v>25</v>
      </c>
      <c r="J295" s="2">
        <v>1279.52</v>
      </c>
      <c r="K295" s="2">
        <v>12</v>
      </c>
      <c r="L295" s="2">
        <v>460.63</v>
      </c>
      <c r="M295" s="2">
        <v>4299.2</v>
      </c>
      <c r="N295" s="2">
        <v>3582.42</v>
      </c>
      <c r="O295" s="2">
        <f t="shared" si="10"/>
        <v>256.14999999999975</v>
      </c>
      <c r="P295" s="2" t="s">
        <v>27</v>
      </c>
      <c r="Q295" s="2" t="str">
        <f t="shared" si="9"/>
        <v>Cash</v>
      </c>
      <c r="R295" s="2" t="s">
        <v>20</v>
      </c>
      <c r="S295" s="2" t="s">
        <v>56</v>
      </c>
      <c r="T295" s="2" t="s">
        <v>1177</v>
      </c>
      <c r="U295" s="2" t="s">
        <v>60</v>
      </c>
      <c r="V295" t="str">
        <f>TEXT(tblSales[[#This Row],[Invoice Date]],"mmm")</f>
        <v>Sep</v>
      </c>
      <c r="W295">
        <f>MONTH(tblSales[[#This Row],[Invoice Date]])</f>
        <v>9</v>
      </c>
      <c r="X295">
        <f>YEAR(tblSales[[#This Row],[Invoice Date]])</f>
        <v>2024</v>
      </c>
      <c r="Y295" t="str">
        <f>TEXT(tblSales[[#This Row],[Invoice Date]],"mmm-yyyy")</f>
        <v>Sep-2024</v>
      </c>
      <c r="Z295" t="str">
        <f>_xlfn.XLOOKUP(tblSales[[#This Row],[Product_ID]],Products!$A:$A,Products!$C:$C,"Women Dresses")</f>
        <v>Men Jeans</v>
      </c>
      <c r="AA295" t="str">
        <f>_xlfn.XLOOKUP(tblSales[[#This Row],[Product_ID]],Products!$A:$A,Products!$D:$D,"Unknown")</f>
        <v>Skinny Fit</v>
      </c>
      <c r="AB295" t="str">
        <f>_xlfn.XLOOKUP(tblSales[[#This Row],[Product_ID]],Products!$A:$A,Products!$E:$E,"Unknown")</f>
        <v>Killer Jeans</v>
      </c>
      <c r="AC295" t="str">
        <f>_xlfn.XLOOKUP(tblSales[[#This Row],[Store_ID]],Stores!$A:$A,Stores!$B:$B,"Unknown")</f>
        <v>TrendMart Thoothukudi Mall Kiosk</v>
      </c>
      <c r="AD295" t="str">
        <f>_xlfn.XLOOKUP(tblSales[[#This Row],[Store_ID]],Stores!$A:$A,Stores!$E:$E,"Unknown")</f>
        <v>South Zone 1</v>
      </c>
      <c r="AE295" t="str">
        <f>_xlfn.XLOOKUP(tblSales[[#This Row],[Customer_ID]],Customers!$A:$A,Customers!$B:$B,"Unknown")</f>
        <v>Balaji Reddy</v>
      </c>
      <c r="AF295" t="str">
        <f>_xlfn.XLOOKUP(tblSales[[#This Row],[Customer_ID]],Customers!$A:$A,Customers!$J:$J,"Unknown")</f>
        <v>Platinum</v>
      </c>
      <c r="AG295" t="str">
        <f>_xlfn.XLOOKUP(tblSales[[#This Row],[Employee_ID]],Employees!$A:$A,Employees!$B:$B,"Unknown")</f>
        <v>Deepak Kamath</v>
      </c>
      <c r="AH295">
        <f>IF(MONTH(tblSales[[#This Row],[Invoice Date]])&gt;=4,MONTH(tblSales[[#This Row],[Invoice Date]]),MONTH(tblSales[[#This Row],[Invoice Date]])+12)</f>
        <v>9</v>
      </c>
      <c r="AI295" s="8">
        <f>DATE(YEAR(tblSales[[#This Row],[Invoice Date]]),MONTH(tblSales[[#This Row],[Invoice Date]]),1)</f>
        <v>45536</v>
      </c>
      <c r="AJ295" t="str">
        <f>_xlfn.XLOOKUP(tblSales[[#This Row],[Product_ID]],Products!$A:$A,Products!$B:$B,"Unknown")</f>
        <v>Killer Jeans Skinny Fit Orange</v>
      </c>
      <c r="AK295" s="9">
        <f>IFERROR(tblSales[[#This Row],[Profit]]/tblSales[[#This Row],[Sales Amount]],0)</f>
        <v>5.9580852251581634E-2</v>
      </c>
      <c r="AL295" t="str">
        <f>IF(tblSales[[#This Row],[Discount %]]&lt;=5,"0-5%",
IF(tblSales[[#This Row],[Discount %]]&lt;=10,"5-10%",
IF(tblSales[[#This Row],[Discount %]]&lt;=15,"10-15%",
IF(tblSales[[#This Row],[Discount %]]&lt;=20,"15-20%","20%+"))))</f>
        <v>20%+</v>
      </c>
    </row>
    <row r="296" spans="1:38">
      <c r="A296" s="2" t="s">
        <v>1178</v>
      </c>
      <c r="B296" s="11">
        <v>45587</v>
      </c>
      <c r="C296" s="2" t="s">
        <v>1179</v>
      </c>
      <c r="D296" s="2" t="s">
        <v>280</v>
      </c>
      <c r="E296" s="2" t="s">
        <v>863</v>
      </c>
      <c r="F296" s="2" t="s">
        <v>98</v>
      </c>
      <c r="G296" s="2">
        <v>2</v>
      </c>
      <c r="H296" s="2">
        <v>883.17</v>
      </c>
      <c r="I296" s="2">
        <v>10</v>
      </c>
      <c r="J296" s="2">
        <v>176.63</v>
      </c>
      <c r="K296" s="2">
        <v>5</v>
      </c>
      <c r="L296" s="2">
        <v>79.489999999999995</v>
      </c>
      <c r="M296" s="2">
        <v>1669.2</v>
      </c>
      <c r="N296" s="2">
        <v>1137.06</v>
      </c>
      <c r="O296" s="2">
        <f t="shared" si="10"/>
        <v>452.65000000000009</v>
      </c>
      <c r="P296" s="2" t="s">
        <v>28</v>
      </c>
      <c r="Q296" s="2" t="str">
        <f t="shared" si="9"/>
        <v>Credit Card</v>
      </c>
      <c r="R296" s="2" t="s">
        <v>20</v>
      </c>
      <c r="S296" s="2" t="s">
        <v>56</v>
      </c>
      <c r="T296" s="2" t="s">
        <v>1180</v>
      </c>
      <c r="U296" s="2" t="s">
        <v>59</v>
      </c>
      <c r="V296" t="str">
        <f>TEXT(tblSales[[#This Row],[Invoice Date]],"mmm")</f>
        <v>Oct</v>
      </c>
      <c r="W296">
        <f>MONTH(tblSales[[#This Row],[Invoice Date]])</f>
        <v>10</v>
      </c>
      <c r="X296">
        <f>YEAR(tblSales[[#This Row],[Invoice Date]])</f>
        <v>2024</v>
      </c>
      <c r="Y296" t="str">
        <f>TEXT(tblSales[[#This Row],[Invoice Date]],"mmm-yyyy")</f>
        <v>Oct-2024</v>
      </c>
      <c r="Z296" t="str">
        <f>_xlfn.XLOOKUP(tblSales[[#This Row],[Product_ID]],Products!$A:$A,Products!$C:$C,"Women Dresses")</f>
        <v>Women Kurtis</v>
      </c>
      <c r="AA296" t="str">
        <f>_xlfn.XLOOKUP(tblSales[[#This Row],[Product_ID]],Products!$A:$A,Products!$D:$D,"Unknown")</f>
        <v>Printed Kurti</v>
      </c>
      <c r="AB296" t="str">
        <f>_xlfn.XLOOKUP(tblSales[[#This Row],[Product_ID]],Products!$A:$A,Products!$E:$E,"Unknown")</f>
        <v>Allen Solly</v>
      </c>
      <c r="AC296" t="str">
        <f>_xlfn.XLOOKUP(tblSales[[#This Row],[Store_ID]],Stores!$A:$A,Stores!$B:$B,"Unknown")</f>
        <v>TrendMart Thiruvananthapuram Outlet</v>
      </c>
      <c r="AD296" t="str">
        <f>_xlfn.XLOOKUP(tblSales[[#This Row],[Store_ID]],Stores!$A:$A,Stores!$E:$E,"Unknown")</f>
        <v>South Zone 1</v>
      </c>
      <c r="AE296" t="str">
        <f>_xlfn.XLOOKUP(tblSales[[#This Row],[Customer_ID]],Customers!$A:$A,Customers!$B:$B,"Unknown")</f>
        <v>Saranya Hegde</v>
      </c>
      <c r="AF296" t="str">
        <f>_xlfn.XLOOKUP(tblSales[[#This Row],[Customer_ID]],Customers!$A:$A,Customers!$J:$J,"Unknown")</f>
        <v>Gold</v>
      </c>
      <c r="AG296" t="str">
        <f>_xlfn.XLOOKUP(tblSales[[#This Row],[Employee_ID]],Employees!$A:$A,Employees!$B:$B,"Unknown")</f>
        <v>Deepthi Iyengar</v>
      </c>
      <c r="AH296">
        <f>IF(MONTH(tblSales[[#This Row],[Invoice Date]])&gt;=4,MONTH(tblSales[[#This Row],[Invoice Date]]),MONTH(tblSales[[#This Row],[Invoice Date]])+12)</f>
        <v>10</v>
      </c>
      <c r="AI296" s="8">
        <f>DATE(YEAR(tblSales[[#This Row],[Invoice Date]]),MONTH(tblSales[[#This Row],[Invoice Date]]),1)</f>
        <v>45566</v>
      </c>
      <c r="AJ296" t="str">
        <f>_xlfn.XLOOKUP(tblSales[[#This Row],[Product_ID]],Products!$A:$A,Products!$B:$B,"Unknown")</f>
        <v>Allen Solly Printed Kurti Mustard</v>
      </c>
      <c r="AK296" s="9">
        <f>IFERROR(tblSales[[#This Row],[Profit]]/tblSales[[#This Row],[Sales Amount]],0)</f>
        <v>0.27117780972921163</v>
      </c>
      <c r="AL296" t="str">
        <f>IF(tblSales[[#This Row],[Discount %]]&lt;=5,"0-5%",
IF(tblSales[[#This Row],[Discount %]]&lt;=10,"5-10%",
IF(tblSales[[#This Row],[Discount %]]&lt;=15,"10-15%",
IF(tblSales[[#This Row],[Discount %]]&lt;=20,"15-20%","20%+"))))</f>
        <v>5-10%</v>
      </c>
    </row>
    <row r="297" spans="1:38">
      <c r="A297" s="2" t="s">
        <v>1181</v>
      </c>
      <c r="B297" s="11">
        <v>45551</v>
      </c>
      <c r="C297" s="2" t="s">
        <v>869</v>
      </c>
      <c r="D297" s="2" t="s">
        <v>412</v>
      </c>
      <c r="E297" s="2" t="s">
        <v>275</v>
      </c>
      <c r="F297" s="2" t="s">
        <v>386</v>
      </c>
      <c r="G297" s="2">
        <v>1</v>
      </c>
      <c r="H297" s="2">
        <v>844.63</v>
      </c>
      <c r="I297" s="2">
        <v>25</v>
      </c>
      <c r="J297" s="2">
        <v>211.16</v>
      </c>
      <c r="K297" s="2">
        <v>5</v>
      </c>
      <c r="L297" s="2">
        <v>31.67</v>
      </c>
      <c r="M297" s="2">
        <v>665.14</v>
      </c>
      <c r="N297" s="2">
        <v>568.05999999999995</v>
      </c>
      <c r="O297" s="2">
        <f t="shared" si="10"/>
        <v>65.410000000000039</v>
      </c>
      <c r="P297" s="2" t="s">
        <v>27</v>
      </c>
      <c r="Q297" s="2" t="str">
        <f t="shared" si="9"/>
        <v>Cash</v>
      </c>
      <c r="R297" s="2" t="s">
        <v>20</v>
      </c>
      <c r="S297" s="2" t="s">
        <v>56</v>
      </c>
      <c r="T297" s="2" t="s">
        <v>1182</v>
      </c>
      <c r="U297" s="2" t="s">
        <v>59</v>
      </c>
      <c r="V297" t="str">
        <f>TEXT(tblSales[[#This Row],[Invoice Date]],"mmm")</f>
        <v>Sep</v>
      </c>
      <c r="W297">
        <f>MONTH(tblSales[[#This Row],[Invoice Date]])</f>
        <v>9</v>
      </c>
      <c r="X297">
        <f>YEAR(tblSales[[#This Row],[Invoice Date]])</f>
        <v>2024</v>
      </c>
      <c r="Y297" t="str">
        <f>TEXT(tblSales[[#This Row],[Invoice Date]],"mmm-yyyy")</f>
        <v>Sep-2024</v>
      </c>
      <c r="Z297" t="str">
        <f>_xlfn.XLOOKUP(tblSales[[#This Row],[Product_ID]],Products!$A:$A,Products!$C:$C,"Women Dresses")</f>
        <v>Women Kurtis</v>
      </c>
      <c r="AA297" t="str">
        <f>_xlfn.XLOOKUP(tblSales[[#This Row],[Product_ID]],Products!$A:$A,Products!$D:$D,"Unknown")</f>
        <v>Anarkali Kurti</v>
      </c>
      <c r="AB297" t="str">
        <f>_xlfn.XLOOKUP(tblSales[[#This Row],[Product_ID]],Products!$A:$A,Products!$E:$E,"Unknown")</f>
        <v>Libas</v>
      </c>
      <c r="AC297" t="str">
        <f>_xlfn.XLOOKUP(tblSales[[#This Row],[Store_ID]],Stores!$A:$A,Stores!$B:$B,"Unknown")</f>
        <v>TrendMart Madurai High Street</v>
      </c>
      <c r="AD297" t="str">
        <f>_xlfn.XLOOKUP(tblSales[[#This Row],[Store_ID]],Stores!$A:$A,Stores!$E:$E,"Unknown")</f>
        <v>South Zone 1</v>
      </c>
      <c r="AE297" t="str">
        <f>_xlfn.XLOOKUP(tblSales[[#This Row],[Customer_ID]],Customers!$A:$A,Customers!$B:$B,"Unknown")</f>
        <v>Bhagya Chetty</v>
      </c>
      <c r="AF297" t="str">
        <f>_xlfn.XLOOKUP(tblSales[[#This Row],[Customer_ID]],Customers!$A:$A,Customers!$J:$J,"Unknown")</f>
        <v>Regular</v>
      </c>
      <c r="AG297" t="str">
        <f>_xlfn.XLOOKUP(tblSales[[#This Row],[Employee_ID]],Employees!$A:$A,Employees!$B:$B,"Unknown")</f>
        <v>Malini Gowda</v>
      </c>
      <c r="AH297">
        <f>IF(MONTH(tblSales[[#This Row],[Invoice Date]])&gt;=4,MONTH(tblSales[[#This Row],[Invoice Date]]),MONTH(tblSales[[#This Row],[Invoice Date]])+12)</f>
        <v>9</v>
      </c>
      <c r="AI297" s="8">
        <f>DATE(YEAR(tblSales[[#This Row],[Invoice Date]]),MONTH(tblSales[[#This Row],[Invoice Date]]),1)</f>
        <v>45536</v>
      </c>
      <c r="AJ297" t="str">
        <f>_xlfn.XLOOKUP(tblSales[[#This Row],[Product_ID]],Products!$A:$A,Products!$B:$B,"Unknown")</f>
        <v>Westside Cap Beige</v>
      </c>
      <c r="AK297" s="9">
        <f>IFERROR(tblSales[[#This Row],[Profit]]/tblSales[[#This Row],[Sales Amount]],0)</f>
        <v>9.8340199055837935E-2</v>
      </c>
      <c r="AL297" t="str">
        <f>IF(tblSales[[#This Row],[Discount %]]&lt;=5,"0-5%",
IF(tblSales[[#This Row],[Discount %]]&lt;=10,"5-10%",
IF(tblSales[[#This Row],[Discount %]]&lt;=15,"10-15%",
IF(tblSales[[#This Row],[Discount %]]&lt;=20,"15-20%","20%+"))))</f>
        <v>20%+</v>
      </c>
    </row>
    <row r="298" spans="1:38">
      <c r="A298" s="2" t="s">
        <v>1183</v>
      </c>
      <c r="B298" s="11">
        <v>45647</v>
      </c>
      <c r="C298" s="2" t="s">
        <v>733</v>
      </c>
      <c r="D298" s="2" t="s">
        <v>714</v>
      </c>
      <c r="E298" s="2" t="s">
        <v>505</v>
      </c>
      <c r="F298" s="2" t="s">
        <v>177</v>
      </c>
      <c r="G298" s="2">
        <v>2</v>
      </c>
      <c r="H298" s="2">
        <v>417.28</v>
      </c>
      <c r="I298" s="2">
        <v>20</v>
      </c>
      <c r="J298" s="2">
        <v>166.91</v>
      </c>
      <c r="K298" s="2">
        <v>5</v>
      </c>
      <c r="L298" s="2">
        <v>33.380000000000003</v>
      </c>
      <c r="M298" s="2">
        <v>701.03</v>
      </c>
      <c r="N298" s="2">
        <v>524.12</v>
      </c>
      <c r="O298" s="2">
        <f t="shared" si="10"/>
        <v>143.52999999999997</v>
      </c>
      <c r="P298" s="2" t="s">
        <v>32</v>
      </c>
      <c r="Q298" s="2" t="str">
        <f t="shared" si="9"/>
        <v>UPI</v>
      </c>
      <c r="R298" s="2" t="s">
        <v>20</v>
      </c>
      <c r="S298" s="2" t="s">
        <v>56</v>
      </c>
      <c r="T298" s="2" t="s">
        <v>1184</v>
      </c>
      <c r="U298" s="2" t="s">
        <v>60</v>
      </c>
      <c r="V298" t="str">
        <f>TEXT(tblSales[[#This Row],[Invoice Date]],"mmm")</f>
        <v>Dec</v>
      </c>
      <c r="W298">
        <f>MONTH(tblSales[[#This Row],[Invoice Date]])</f>
        <v>12</v>
      </c>
      <c r="X298">
        <f>YEAR(tblSales[[#This Row],[Invoice Date]])</f>
        <v>2024</v>
      </c>
      <c r="Y298" t="str">
        <f>TEXT(tblSales[[#This Row],[Invoice Date]],"mmm-yyyy")</f>
        <v>Dec-2024</v>
      </c>
      <c r="Z298" t="str">
        <f>_xlfn.XLOOKUP(tblSales[[#This Row],[Product_ID]],Products!$A:$A,Products!$C:$C,"Women Dresses")</f>
        <v>Men T-Shirts</v>
      </c>
      <c r="AA298" t="str">
        <f>_xlfn.XLOOKUP(tblSales[[#This Row],[Product_ID]],Products!$A:$A,Products!$D:$D,"Unknown")</f>
        <v>Round Neck</v>
      </c>
      <c r="AB298" t="str">
        <f>_xlfn.XLOOKUP(tblSales[[#This Row],[Product_ID]],Products!$A:$A,Products!$E:$E,"Unknown")</f>
        <v>Skechers</v>
      </c>
      <c r="AC298" t="str">
        <f>_xlfn.XLOOKUP(tblSales[[#This Row],[Store_ID]],Stores!$A:$A,Stores!$B:$B,"Unknown")</f>
        <v>TrendMart Kurnool Standard</v>
      </c>
      <c r="AD298" t="str">
        <f>_xlfn.XLOOKUP(tblSales[[#This Row],[Store_ID]],Stores!$A:$A,Stores!$E:$E,"Unknown")</f>
        <v>South Zone 3</v>
      </c>
      <c r="AE298" t="str">
        <f>_xlfn.XLOOKUP(tblSales[[#This Row],[Customer_ID]],Customers!$A:$A,Customers!$B:$B,"Unknown")</f>
        <v>Karunakaran Yadav</v>
      </c>
      <c r="AF298" t="str">
        <f>_xlfn.XLOOKUP(tblSales[[#This Row],[Customer_ID]],Customers!$A:$A,Customers!$J:$J,"Unknown")</f>
        <v>Regular</v>
      </c>
      <c r="AG298" t="str">
        <f>_xlfn.XLOOKUP(tblSales[[#This Row],[Employee_ID]],Employees!$A:$A,Employees!$B:$B,"Unknown")</f>
        <v>Deepak Kamath</v>
      </c>
      <c r="AH298">
        <f>IF(MONTH(tblSales[[#This Row],[Invoice Date]])&gt;=4,MONTH(tblSales[[#This Row],[Invoice Date]]),MONTH(tblSales[[#This Row],[Invoice Date]])+12)</f>
        <v>12</v>
      </c>
      <c r="AI298" s="8">
        <f>DATE(YEAR(tblSales[[#This Row],[Invoice Date]]),MONTH(tblSales[[#This Row],[Invoice Date]]),1)</f>
        <v>45627</v>
      </c>
      <c r="AJ298" t="str">
        <f>_xlfn.XLOOKUP(tblSales[[#This Row],[Product_ID]],Products!$A:$A,Products!$B:$B,"Unknown")</f>
        <v>Skechers Round Neck Red</v>
      </c>
      <c r="AK298" s="9">
        <f>IFERROR(tblSales[[#This Row],[Profit]]/tblSales[[#This Row],[Sales Amount]],0)</f>
        <v>0.20474159451093388</v>
      </c>
      <c r="AL298" t="str">
        <f>IF(tblSales[[#This Row],[Discount %]]&lt;=5,"0-5%",
IF(tblSales[[#This Row],[Discount %]]&lt;=10,"5-10%",
IF(tblSales[[#This Row],[Discount %]]&lt;=15,"10-15%",
IF(tblSales[[#This Row],[Discount %]]&lt;=20,"15-20%","20%+"))))</f>
        <v>15-20%</v>
      </c>
    </row>
    <row r="299" spans="1:38">
      <c r="A299" s="2" t="s">
        <v>1185</v>
      </c>
      <c r="B299" s="11">
        <v>45482</v>
      </c>
      <c r="C299" s="2" t="s">
        <v>1186</v>
      </c>
      <c r="D299" s="2" t="s">
        <v>265</v>
      </c>
      <c r="E299" s="2" t="s">
        <v>699</v>
      </c>
      <c r="F299" s="2" t="s">
        <v>276</v>
      </c>
      <c r="G299" s="2">
        <v>3</v>
      </c>
      <c r="H299" s="2">
        <v>1144.5899999999999</v>
      </c>
      <c r="I299" s="2">
        <v>5</v>
      </c>
      <c r="J299" s="2">
        <v>171.69</v>
      </c>
      <c r="K299" s="2">
        <v>12</v>
      </c>
      <c r="L299" s="2">
        <v>391.45</v>
      </c>
      <c r="M299" s="2">
        <v>3653.53</v>
      </c>
      <c r="N299" s="2">
        <v>2277</v>
      </c>
      <c r="O299" s="2">
        <f t="shared" si="10"/>
        <v>985.08000000000015</v>
      </c>
      <c r="P299" s="2" t="s">
        <v>29</v>
      </c>
      <c r="Q299" s="2" t="str">
        <f t="shared" si="9"/>
        <v>Debit Card</v>
      </c>
      <c r="R299" s="2" t="s">
        <v>20</v>
      </c>
      <c r="S299" s="2" t="s">
        <v>56</v>
      </c>
      <c r="T299" s="2" t="s">
        <v>1187</v>
      </c>
      <c r="U299" s="2" t="s">
        <v>59</v>
      </c>
      <c r="V299" t="str">
        <f>TEXT(tblSales[[#This Row],[Invoice Date]],"mmm")</f>
        <v>Jul</v>
      </c>
      <c r="W299">
        <f>MONTH(tblSales[[#This Row],[Invoice Date]])</f>
        <v>7</v>
      </c>
      <c r="X299">
        <f>YEAR(tblSales[[#This Row],[Invoice Date]])</f>
        <v>2024</v>
      </c>
      <c r="Y299" t="str">
        <f>TEXT(tblSales[[#This Row],[Invoice Date]],"mmm-yyyy")</f>
        <v>Jul-2024</v>
      </c>
      <c r="Z299" t="str">
        <f>_xlfn.XLOOKUP(tblSales[[#This Row],[Product_ID]],Products!$A:$A,Products!$C:$C,"Women Dresses")</f>
        <v>Women Jeans</v>
      </c>
      <c r="AA299" t="str">
        <f>_xlfn.XLOOKUP(tblSales[[#This Row],[Product_ID]],Products!$A:$A,Products!$D:$D,"Unknown")</f>
        <v>Jeggings</v>
      </c>
      <c r="AB299" t="str">
        <f>_xlfn.XLOOKUP(tblSales[[#This Row],[Product_ID]],Products!$A:$A,Products!$E:$E,"Unknown")</f>
        <v>Nalli Silks</v>
      </c>
      <c r="AC299" t="str">
        <f>_xlfn.XLOOKUP(tblSales[[#This Row],[Store_ID]],Stores!$A:$A,Stores!$B:$B,"Unknown")</f>
        <v>TrendMart Dindigul High Street</v>
      </c>
      <c r="AD299" t="str">
        <f>_xlfn.XLOOKUP(tblSales[[#This Row],[Store_ID]],Stores!$A:$A,Stores!$E:$E,"Unknown")</f>
        <v>South Zone 1</v>
      </c>
      <c r="AE299" t="str">
        <f>_xlfn.XLOOKUP(tblSales[[#This Row],[Customer_ID]],Customers!$A:$A,Customers!$B:$B,"Unknown")</f>
        <v>Rajesh Sundaram</v>
      </c>
      <c r="AF299" t="str">
        <f>_xlfn.XLOOKUP(tblSales[[#This Row],[Customer_ID]],Customers!$A:$A,Customers!$J:$J,"Unknown")</f>
        <v>Regular</v>
      </c>
      <c r="AG299" t="str">
        <f>_xlfn.XLOOKUP(tblSales[[#This Row],[Employee_ID]],Employees!$A:$A,Employees!$B:$B,"Unknown")</f>
        <v>Vasanthi Kamath</v>
      </c>
      <c r="AH299">
        <f>IF(MONTH(tblSales[[#This Row],[Invoice Date]])&gt;=4,MONTH(tblSales[[#This Row],[Invoice Date]]),MONTH(tblSales[[#This Row],[Invoice Date]])+12)</f>
        <v>7</v>
      </c>
      <c r="AI299" s="8">
        <f>DATE(YEAR(tblSales[[#This Row],[Invoice Date]]),MONTH(tblSales[[#This Row],[Invoice Date]]),1)</f>
        <v>45474</v>
      </c>
      <c r="AJ299" t="str">
        <f>_xlfn.XLOOKUP(tblSales[[#This Row],[Product_ID]],Products!$A:$A,Products!$B:$B,"Unknown")</f>
        <v>Nalli Silks Jeggings Wine</v>
      </c>
      <c r="AK299" s="9">
        <f>IFERROR(tblSales[[#This Row],[Profit]]/tblSales[[#This Row],[Sales Amount]],0)</f>
        <v>0.26962417169148745</v>
      </c>
      <c r="AL299" t="str">
        <f>IF(tblSales[[#This Row],[Discount %]]&lt;=5,"0-5%",
IF(tblSales[[#This Row],[Discount %]]&lt;=10,"5-10%",
IF(tblSales[[#This Row],[Discount %]]&lt;=15,"10-15%",
IF(tblSales[[#This Row],[Discount %]]&lt;=20,"15-20%","20%+"))))</f>
        <v>0-5%</v>
      </c>
    </row>
    <row r="300" spans="1:38">
      <c r="A300" s="2" t="s">
        <v>1188</v>
      </c>
      <c r="B300" s="11">
        <v>45713</v>
      </c>
      <c r="C300" s="2" t="s">
        <v>945</v>
      </c>
      <c r="D300" s="2" t="s">
        <v>474</v>
      </c>
      <c r="E300" s="2" t="s">
        <v>471</v>
      </c>
      <c r="F300" s="2" t="s">
        <v>475</v>
      </c>
      <c r="G300" s="2">
        <v>2</v>
      </c>
      <c r="H300" s="2">
        <v>3228.92</v>
      </c>
      <c r="I300" s="2">
        <v>0</v>
      </c>
      <c r="J300" s="2">
        <v>0</v>
      </c>
      <c r="K300" s="2">
        <v>12</v>
      </c>
      <c r="L300" s="2">
        <v>774.94</v>
      </c>
      <c r="M300" s="2">
        <v>7232.78</v>
      </c>
      <c r="N300" s="2">
        <v>4068.02</v>
      </c>
      <c r="O300" s="2">
        <f t="shared" si="10"/>
        <v>2389.8199999999997</v>
      </c>
      <c r="P300" s="2" t="s">
        <v>30</v>
      </c>
      <c r="Q300" s="2" t="str">
        <f t="shared" si="9"/>
        <v>EMI</v>
      </c>
      <c r="R300" s="2" t="s">
        <v>21</v>
      </c>
      <c r="S300" s="2" t="s">
        <v>57</v>
      </c>
      <c r="T300" s="2" t="s">
        <v>1189</v>
      </c>
      <c r="U300" s="2" t="s">
        <v>59</v>
      </c>
      <c r="V300" t="str">
        <f>TEXT(tblSales[[#This Row],[Invoice Date]],"mmm")</f>
        <v>Feb</v>
      </c>
      <c r="W300">
        <f>MONTH(tblSales[[#This Row],[Invoice Date]])</f>
        <v>2</v>
      </c>
      <c r="X300">
        <f>YEAR(tblSales[[#This Row],[Invoice Date]])</f>
        <v>2025</v>
      </c>
      <c r="Y300" t="str">
        <f>TEXT(tblSales[[#This Row],[Invoice Date]],"mmm-yyyy")</f>
        <v>Feb-2025</v>
      </c>
      <c r="Z300" t="str">
        <f>_xlfn.XLOOKUP(tblSales[[#This Row],[Product_ID]],Products!$A:$A,Products!$C:$C,"Women Dresses")</f>
        <v>Handbags</v>
      </c>
      <c r="AA300" t="str">
        <f>_xlfn.XLOOKUP(tblSales[[#This Row],[Product_ID]],Products!$A:$A,Products!$D:$D,"Unknown")</f>
        <v>Sling Bag</v>
      </c>
      <c r="AB300" t="str">
        <f>_xlfn.XLOOKUP(tblSales[[#This Row],[Product_ID]],Products!$A:$A,Products!$E:$E,"Unknown")</f>
        <v>GRT Jewellers</v>
      </c>
      <c r="AC300" t="str">
        <f>_xlfn.XLOOKUP(tblSales[[#This Row],[Store_ID]],Stores!$A:$A,Stores!$B:$B,"Unknown")</f>
        <v>TrendMart Kochi Standard</v>
      </c>
      <c r="AD300" t="str">
        <f>_xlfn.XLOOKUP(tblSales[[#This Row],[Store_ID]],Stores!$A:$A,Stores!$E:$E,"Unknown")</f>
        <v>South Zone 1</v>
      </c>
      <c r="AE300" t="str">
        <f>_xlfn.XLOOKUP(tblSales[[#This Row],[Customer_ID]],Customers!$A:$A,Customers!$B:$B,"Unknown")</f>
        <v>Revathi Sharma</v>
      </c>
      <c r="AF300" t="str">
        <f>_xlfn.XLOOKUP(tblSales[[#This Row],[Customer_ID]],Customers!$A:$A,Customers!$J:$J,"Unknown")</f>
        <v>Silver</v>
      </c>
      <c r="AG300" t="str">
        <f>_xlfn.XLOOKUP(tblSales[[#This Row],[Employee_ID]],Employees!$A:$A,Employees!$B:$B,"Unknown")</f>
        <v>Arjun Krishnan</v>
      </c>
      <c r="AH300">
        <f>IF(MONTH(tblSales[[#This Row],[Invoice Date]])&gt;=4,MONTH(tblSales[[#This Row],[Invoice Date]]),MONTH(tblSales[[#This Row],[Invoice Date]])+12)</f>
        <v>14</v>
      </c>
      <c r="AI300" s="8">
        <f>DATE(YEAR(tblSales[[#This Row],[Invoice Date]]),MONTH(tblSales[[#This Row],[Invoice Date]]),1)</f>
        <v>45689</v>
      </c>
      <c r="AJ300" t="str">
        <f>_xlfn.XLOOKUP(tblSales[[#This Row],[Product_ID]],Products!$A:$A,Products!$B:$B,"Unknown")</f>
        <v>GRT Jewellers Sling Bag Olive</v>
      </c>
      <c r="AK300" s="9">
        <f>IFERROR(tblSales[[#This Row],[Profit]]/tblSales[[#This Row],[Sales Amount]],0)</f>
        <v>0.33041513774786457</v>
      </c>
      <c r="AL300" t="str">
        <f>IF(tblSales[[#This Row],[Discount %]]&lt;=5,"0-5%",
IF(tblSales[[#This Row],[Discount %]]&lt;=10,"5-10%",
IF(tblSales[[#This Row],[Discount %]]&lt;=15,"10-15%",
IF(tblSales[[#This Row],[Discount %]]&lt;=20,"15-20%","20%+"))))</f>
        <v>0-5%</v>
      </c>
    </row>
    <row r="301" spans="1:38">
      <c r="A301" s="2" t="s">
        <v>1190</v>
      </c>
      <c r="B301" s="11">
        <v>45623</v>
      </c>
      <c r="C301" s="2" t="s">
        <v>1191</v>
      </c>
      <c r="D301" s="2" t="s">
        <v>577</v>
      </c>
      <c r="E301" s="2" t="s">
        <v>243</v>
      </c>
      <c r="F301" s="2" t="s">
        <v>204</v>
      </c>
      <c r="G301" s="2">
        <v>5</v>
      </c>
      <c r="H301" s="2">
        <v>691.04</v>
      </c>
      <c r="I301" s="2">
        <v>0</v>
      </c>
      <c r="J301" s="2">
        <v>0</v>
      </c>
      <c r="K301" s="2">
        <v>5</v>
      </c>
      <c r="L301" s="2">
        <v>172.76</v>
      </c>
      <c r="M301" s="2">
        <v>3627.96</v>
      </c>
      <c r="N301" s="2">
        <v>2089.6</v>
      </c>
      <c r="O301" s="2">
        <f t="shared" si="10"/>
        <v>1365.6000000000001</v>
      </c>
      <c r="P301" s="2" t="s">
        <v>32</v>
      </c>
      <c r="Q301" s="2" t="str">
        <f t="shared" si="9"/>
        <v>UPI</v>
      </c>
      <c r="R301" s="2" t="s">
        <v>20</v>
      </c>
      <c r="S301" s="2" t="s">
        <v>56</v>
      </c>
      <c r="T301" s="2" t="s">
        <v>289</v>
      </c>
      <c r="U301" s="2" t="s">
        <v>59</v>
      </c>
      <c r="V301" t="str">
        <f>TEXT(tblSales[[#This Row],[Invoice Date]],"mmm")</f>
        <v>Nov</v>
      </c>
      <c r="W301">
        <f>MONTH(tblSales[[#This Row],[Invoice Date]])</f>
        <v>11</v>
      </c>
      <c r="X301">
        <f>YEAR(tblSales[[#This Row],[Invoice Date]])</f>
        <v>2024</v>
      </c>
      <c r="Y301" t="str">
        <f>TEXT(tblSales[[#This Row],[Invoice Date]],"mmm-yyyy")</f>
        <v>Nov-2024</v>
      </c>
      <c r="Z301" t="str">
        <f>_xlfn.XLOOKUP(tblSales[[#This Row],[Product_ID]],Products!$A:$A,Products!$C:$C,"Women Dresses")</f>
        <v>Men T-Shirts</v>
      </c>
      <c r="AA301" t="str">
        <f>_xlfn.XLOOKUP(tblSales[[#This Row],[Product_ID]],Products!$A:$A,Products!$D:$D,"Unknown")</f>
        <v>Graphic Tee</v>
      </c>
      <c r="AB301" t="str">
        <f>_xlfn.XLOOKUP(tblSales[[#This Row],[Product_ID]],Products!$A:$A,Products!$E:$E,"Unknown")</f>
        <v>Reebok</v>
      </c>
      <c r="AC301" t="str">
        <f>_xlfn.XLOOKUP(tblSales[[#This Row],[Store_ID]],Stores!$A:$A,Stores!$B:$B,"Unknown")</f>
        <v>TrendMart Visakhapatnam Standard</v>
      </c>
      <c r="AD301" t="str">
        <f>_xlfn.XLOOKUP(tblSales[[#This Row],[Store_ID]],Stores!$A:$A,Stores!$E:$E,"Unknown")</f>
        <v>South Zone 3</v>
      </c>
      <c r="AE301" t="str">
        <f>_xlfn.XLOOKUP(tblSales[[#This Row],[Customer_ID]],Customers!$A:$A,Customers!$B:$B,"Unknown")</f>
        <v>Srinivas Hegde</v>
      </c>
      <c r="AF301" t="str">
        <f>_xlfn.XLOOKUP(tblSales[[#This Row],[Customer_ID]],Customers!$A:$A,Customers!$J:$J,"Unknown")</f>
        <v>Silver</v>
      </c>
      <c r="AG301" t="str">
        <f>_xlfn.XLOOKUP(tblSales[[#This Row],[Employee_ID]],Employees!$A:$A,Employees!$B:$B,"Unknown")</f>
        <v>Logesh Gopalakrishnan</v>
      </c>
      <c r="AH301">
        <f>IF(MONTH(tblSales[[#This Row],[Invoice Date]])&gt;=4,MONTH(tblSales[[#This Row],[Invoice Date]]),MONTH(tblSales[[#This Row],[Invoice Date]])+12)</f>
        <v>11</v>
      </c>
      <c r="AI301" s="8">
        <f>DATE(YEAR(tblSales[[#This Row],[Invoice Date]]),MONTH(tblSales[[#This Row],[Invoice Date]]),1)</f>
        <v>45597</v>
      </c>
      <c r="AJ301" t="str">
        <f>_xlfn.XLOOKUP(tblSales[[#This Row],[Product_ID]],Products!$A:$A,Products!$B:$B,"Unknown")</f>
        <v>Reebok Graphic Tee Cream</v>
      </c>
      <c r="AK301" s="9">
        <f>IFERROR(tblSales[[#This Row],[Profit]]/tblSales[[#This Row],[Sales Amount]],0)</f>
        <v>0.37640988324016805</v>
      </c>
      <c r="AL301" t="str">
        <f>IF(tblSales[[#This Row],[Discount %]]&lt;=5,"0-5%",
IF(tblSales[[#This Row],[Discount %]]&lt;=10,"5-10%",
IF(tblSales[[#This Row],[Discount %]]&lt;=15,"10-15%",
IF(tblSales[[#This Row],[Discount %]]&lt;=20,"15-20%","20%+"))))</f>
        <v>0-5%</v>
      </c>
    </row>
    <row r="302" spans="1:38">
      <c r="A302" s="2" t="s">
        <v>1192</v>
      </c>
      <c r="B302" s="11">
        <v>45742</v>
      </c>
      <c r="C302" s="2" t="s">
        <v>1193</v>
      </c>
      <c r="D302" s="2" t="s">
        <v>1045</v>
      </c>
      <c r="E302" s="2" t="s">
        <v>198</v>
      </c>
      <c r="F302" s="2" t="s">
        <v>210</v>
      </c>
      <c r="G302" s="2">
        <v>2</v>
      </c>
      <c r="H302" s="2">
        <v>1213.3900000000001</v>
      </c>
      <c r="I302" s="2">
        <v>20</v>
      </c>
      <c r="J302" s="2">
        <v>485.36</v>
      </c>
      <c r="K302" s="2">
        <v>12</v>
      </c>
      <c r="L302" s="2">
        <v>232.97</v>
      </c>
      <c r="M302" s="2">
        <v>2174.39</v>
      </c>
      <c r="N302" s="2">
        <v>1539.26</v>
      </c>
      <c r="O302" s="2">
        <f t="shared" si="10"/>
        <v>402.15999999999985</v>
      </c>
      <c r="P302" s="2" t="s">
        <v>28</v>
      </c>
      <c r="Q302" s="2" t="str">
        <f t="shared" si="9"/>
        <v>Credit Card</v>
      </c>
      <c r="R302" s="2" t="s">
        <v>20</v>
      </c>
      <c r="S302" s="2" t="s">
        <v>56</v>
      </c>
      <c r="T302" s="2" t="s">
        <v>764</v>
      </c>
      <c r="U302" s="2" t="s">
        <v>59</v>
      </c>
      <c r="V302" t="str">
        <f>TEXT(tblSales[[#This Row],[Invoice Date]],"mmm")</f>
        <v>Mar</v>
      </c>
      <c r="W302">
        <f>MONTH(tblSales[[#This Row],[Invoice Date]])</f>
        <v>3</v>
      </c>
      <c r="X302">
        <f>YEAR(tblSales[[#This Row],[Invoice Date]])</f>
        <v>2025</v>
      </c>
      <c r="Y302" t="str">
        <f>TEXT(tblSales[[#This Row],[Invoice Date]],"mmm-yyyy")</f>
        <v>Mar-2025</v>
      </c>
      <c r="Z302" t="str">
        <f>_xlfn.XLOOKUP(tblSales[[#This Row],[Product_ID]],Products!$A:$A,Products!$C:$C,"Women Dresses")</f>
        <v>Women Dresses</v>
      </c>
      <c r="AA302" t="str">
        <f>_xlfn.XLOOKUP(tblSales[[#This Row],[Product_ID]],Products!$A:$A,Products!$D:$D,"Unknown")</f>
        <v>A-Line Dress</v>
      </c>
      <c r="AB302" t="str">
        <f>_xlfn.XLOOKUP(tblSales[[#This Row],[Product_ID]],Products!$A:$A,Products!$E:$E,"Unknown")</f>
        <v>Ramraj Cotton</v>
      </c>
      <c r="AC302" t="str">
        <f>_xlfn.XLOOKUP(tblSales[[#This Row],[Store_ID]],Stores!$A:$A,Stores!$B:$B,"Unknown")</f>
        <v>TrendMart Warangal High Street</v>
      </c>
      <c r="AD302" t="str">
        <f>_xlfn.XLOOKUP(tblSales[[#This Row],[Store_ID]],Stores!$A:$A,Stores!$E:$E,"Unknown")</f>
        <v>South Zone 2</v>
      </c>
      <c r="AE302" t="str">
        <f>_xlfn.XLOOKUP(tblSales[[#This Row],[Customer_ID]],Customers!$A:$A,Customers!$B:$B,"Unknown")</f>
        <v>Arun Pillai</v>
      </c>
      <c r="AF302" t="str">
        <f>_xlfn.XLOOKUP(tblSales[[#This Row],[Customer_ID]],Customers!$A:$A,Customers!$J:$J,"Unknown")</f>
        <v>Silver</v>
      </c>
      <c r="AG302" t="str">
        <f>_xlfn.XLOOKUP(tblSales[[#This Row],[Employee_ID]],Employees!$A:$A,Employees!$B:$B,"Unknown")</f>
        <v>Rani Mishra</v>
      </c>
      <c r="AH302">
        <f>IF(MONTH(tblSales[[#This Row],[Invoice Date]])&gt;=4,MONTH(tblSales[[#This Row],[Invoice Date]]),MONTH(tblSales[[#This Row],[Invoice Date]])+12)</f>
        <v>15</v>
      </c>
      <c r="AI302" s="8">
        <f>DATE(YEAR(tblSales[[#This Row],[Invoice Date]]),MONTH(tblSales[[#This Row],[Invoice Date]]),1)</f>
        <v>45717</v>
      </c>
      <c r="AJ302" t="str">
        <f>_xlfn.XLOOKUP(tblSales[[#This Row],[Product_ID]],Products!$A:$A,Products!$B:$B,"Unknown")</f>
        <v>Ramraj Cotton A-Line Dress Brown</v>
      </c>
      <c r="AK302" s="9">
        <f>IFERROR(tblSales[[#This Row],[Profit]]/tblSales[[#This Row],[Sales Amount]],0)</f>
        <v>0.18495302130712515</v>
      </c>
      <c r="AL302" t="str">
        <f>IF(tblSales[[#This Row],[Discount %]]&lt;=5,"0-5%",
IF(tblSales[[#This Row],[Discount %]]&lt;=10,"5-10%",
IF(tblSales[[#This Row],[Discount %]]&lt;=15,"10-15%",
IF(tblSales[[#This Row],[Discount %]]&lt;=20,"15-20%","20%+"))))</f>
        <v>15-20%</v>
      </c>
    </row>
    <row r="303" spans="1:38">
      <c r="A303" s="2" t="s">
        <v>1194</v>
      </c>
      <c r="B303" s="11">
        <v>45578</v>
      </c>
      <c r="C303" s="2" t="s">
        <v>384</v>
      </c>
      <c r="D303" s="2" t="s">
        <v>986</v>
      </c>
      <c r="E303" s="2" t="s">
        <v>973</v>
      </c>
      <c r="F303" s="2" t="s">
        <v>182</v>
      </c>
      <c r="G303" s="2">
        <v>3</v>
      </c>
      <c r="H303" s="2">
        <v>935.72</v>
      </c>
      <c r="I303" s="2">
        <v>15</v>
      </c>
      <c r="J303" s="2">
        <v>421.07</v>
      </c>
      <c r="K303" s="2">
        <v>5</v>
      </c>
      <c r="L303" s="2">
        <v>119.3</v>
      </c>
      <c r="M303" s="2">
        <v>2505.39</v>
      </c>
      <c r="N303" s="2">
        <v>1770.06</v>
      </c>
      <c r="O303" s="2">
        <f t="shared" si="10"/>
        <v>616.03</v>
      </c>
      <c r="P303" s="2" t="s">
        <v>27</v>
      </c>
      <c r="Q303" s="2" t="str">
        <f t="shared" si="9"/>
        <v>Cash</v>
      </c>
      <c r="R303" s="2" t="s">
        <v>21</v>
      </c>
      <c r="S303" s="2" t="s">
        <v>56</v>
      </c>
      <c r="T303" s="2" t="s">
        <v>1195</v>
      </c>
      <c r="U303" s="2" t="s">
        <v>60</v>
      </c>
      <c r="V303" t="str">
        <f>TEXT(tblSales[[#This Row],[Invoice Date]],"mmm")</f>
        <v>Oct</v>
      </c>
      <c r="W303">
        <f>MONTH(tblSales[[#This Row],[Invoice Date]])</f>
        <v>10</v>
      </c>
      <c r="X303">
        <f>YEAR(tblSales[[#This Row],[Invoice Date]])</f>
        <v>2024</v>
      </c>
      <c r="Y303" t="str">
        <f>TEXT(tblSales[[#This Row],[Invoice Date]],"mmm-yyyy")</f>
        <v>Oct-2024</v>
      </c>
      <c r="Z303" t="str">
        <f>_xlfn.XLOOKUP(tblSales[[#This Row],[Product_ID]],Products!$A:$A,Products!$C:$C,"Women Dresses")</f>
        <v>Belts</v>
      </c>
      <c r="AA303" t="str">
        <f>_xlfn.XLOOKUP(tblSales[[#This Row],[Product_ID]],Products!$A:$A,Products!$D:$D,"Unknown")</f>
        <v>Casual Belt</v>
      </c>
      <c r="AB303" t="str">
        <f>_xlfn.XLOOKUP(tblSales[[#This Row],[Product_ID]],Products!$A:$A,Products!$E:$E,"Unknown")</f>
        <v>Skechers</v>
      </c>
      <c r="AC303" t="str">
        <f>_xlfn.XLOOKUP(tblSales[[#This Row],[Store_ID]],Stores!$A:$A,Stores!$B:$B,"Unknown")</f>
        <v>TrendMart Kochi High Street</v>
      </c>
      <c r="AD303" t="str">
        <f>_xlfn.XLOOKUP(tblSales[[#This Row],[Store_ID]],Stores!$A:$A,Stores!$E:$E,"Unknown")</f>
        <v>South Zone 1</v>
      </c>
      <c r="AE303" t="str">
        <f>_xlfn.XLOOKUP(tblSales[[#This Row],[Customer_ID]],Customers!$A:$A,Customers!$B:$B,"Unknown")</f>
        <v>Indira Naidu</v>
      </c>
      <c r="AF303" t="str">
        <f>_xlfn.XLOOKUP(tblSales[[#This Row],[Customer_ID]],Customers!$A:$A,Customers!$J:$J,"Unknown")</f>
        <v>Gold</v>
      </c>
      <c r="AG303" t="str">
        <f>_xlfn.XLOOKUP(tblSales[[#This Row],[Employee_ID]],Employees!$A:$A,Employees!$B:$B,"Unknown")</f>
        <v>Girish Sundaram</v>
      </c>
      <c r="AH303">
        <f>IF(MONTH(tblSales[[#This Row],[Invoice Date]])&gt;=4,MONTH(tblSales[[#This Row],[Invoice Date]]),MONTH(tblSales[[#This Row],[Invoice Date]])+12)</f>
        <v>10</v>
      </c>
      <c r="AI303" s="8">
        <f>DATE(YEAR(tblSales[[#This Row],[Invoice Date]]),MONTH(tblSales[[#This Row],[Invoice Date]]),1)</f>
        <v>45566</v>
      </c>
      <c r="AJ303" t="str">
        <f>_xlfn.XLOOKUP(tblSales[[#This Row],[Product_ID]],Products!$A:$A,Products!$B:$B,"Unknown")</f>
        <v>Skechers Casual Belt Sky Blue</v>
      </c>
      <c r="AK303" s="9">
        <f>IFERROR(tblSales[[#This Row],[Profit]]/tblSales[[#This Row],[Sales Amount]],0)</f>
        <v>0.24588187866958838</v>
      </c>
      <c r="AL303" t="str">
        <f>IF(tblSales[[#This Row],[Discount %]]&lt;=5,"0-5%",
IF(tblSales[[#This Row],[Discount %]]&lt;=10,"5-10%",
IF(tblSales[[#This Row],[Discount %]]&lt;=15,"10-15%",
IF(tblSales[[#This Row],[Discount %]]&lt;=20,"15-20%","20%+"))))</f>
        <v>10-15%</v>
      </c>
    </row>
    <row r="304" spans="1:38">
      <c r="A304" s="2" t="s">
        <v>1196</v>
      </c>
      <c r="B304" s="11">
        <v>45619</v>
      </c>
      <c r="C304" s="2" t="s">
        <v>1197</v>
      </c>
      <c r="D304" s="2" t="s">
        <v>452</v>
      </c>
      <c r="E304" s="2" t="s">
        <v>394</v>
      </c>
      <c r="F304" s="2" t="s">
        <v>222</v>
      </c>
      <c r="G304" s="2">
        <v>1</v>
      </c>
      <c r="H304" s="2">
        <v>1383.09</v>
      </c>
      <c r="I304" s="2">
        <v>10</v>
      </c>
      <c r="J304" s="2">
        <v>138.31</v>
      </c>
      <c r="K304" s="2">
        <v>12</v>
      </c>
      <c r="L304" s="2">
        <v>149.37</v>
      </c>
      <c r="M304" s="2">
        <v>1394.15</v>
      </c>
      <c r="N304" s="2">
        <v>914.72</v>
      </c>
      <c r="O304" s="2">
        <f t="shared" si="10"/>
        <v>330.06000000000006</v>
      </c>
      <c r="P304" s="2" t="s">
        <v>32</v>
      </c>
      <c r="Q304" s="2" t="str">
        <f t="shared" si="9"/>
        <v>UPI</v>
      </c>
      <c r="R304" s="2" t="s">
        <v>20</v>
      </c>
      <c r="S304" s="2" t="s">
        <v>56</v>
      </c>
      <c r="T304" s="2" t="s">
        <v>1198</v>
      </c>
      <c r="U304" s="2" t="s">
        <v>60</v>
      </c>
      <c r="V304" t="str">
        <f>TEXT(tblSales[[#This Row],[Invoice Date]],"mmm")</f>
        <v>Nov</v>
      </c>
      <c r="W304">
        <f>MONTH(tblSales[[#This Row],[Invoice Date]])</f>
        <v>11</v>
      </c>
      <c r="X304">
        <f>YEAR(tblSales[[#This Row],[Invoice Date]])</f>
        <v>2024</v>
      </c>
      <c r="Y304" t="str">
        <f>TEXT(tblSales[[#This Row],[Invoice Date]],"mmm-yyyy")</f>
        <v>Nov-2024</v>
      </c>
      <c r="Z304" t="str">
        <f>_xlfn.XLOOKUP(tblSales[[#This Row],[Product_ID]],Products!$A:$A,Products!$C:$C,"Women Dresses")</f>
        <v>Sportswear</v>
      </c>
      <c r="AA304" t="str">
        <f>_xlfn.XLOOKUP(tblSales[[#This Row],[Product_ID]],Products!$A:$A,Products!$D:$D,"Unknown")</f>
        <v>Sports T-Shirt</v>
      </c>
      <c r="AB304" t="str">
        <f>_xlfn.XLOOKUP(tblSales[[#This Row],[Product_ID]],Products!$A:$A,Products!$E:$E,"Unknown")</f>
        <v>Liberty</v>
      </c>
      <c r="AC304" t="str">
        <f>_xlfn.XLOOKUP(tblSales[[#This Row],[Store_ID]],Stores!$A:$A,Stores!$B:$B,"Unknown")</f>
        <v>TrendMart Thoothukudi High Street</v>
      </c>
      <c r="AD304" t="str">
        <f>_xlfn.XLOOKUP(tblSales[[#This Row],[Store_ID]],Stores!$A:$A,Stores!$E:$E,"Unknown")</f>
        <v>South Zone 1</v>
      </c>
      <c r="AE304" t="str">
        <f>_xlfn.XLOOKUP(tblSales[[#This Row],[Customer_ID]],Customers!$A:$A,Customers!$B:$B,"Unknown")</f>
        <v>Hariharan Yadav</v>
      </c>
      <c r="AF304" t="str">
        <f>_xlfn.XLOOKUP(tblSales[[#This Row],[Customer_ID]],Customers!$A:$A,Customers!$J:$J,"Unknown")</f>
        <v>Regular</v>
      </c>
      <c r="AG304" t="str">
        <f>_xlfn.XLOOKUP(tblSales[[#This Row],[Employee_ID]],Employees!$A:$A,Employees!$B:$B,"Unknown")</f>
        <v>Vasanthi Gupta</v>
      </c>
      <c r="AH304">
        <f>IF(MONTH(tblSales[[#This Row],[Invoice Date]])&gt;=4,MONTH(tblSales[[#This Row],[Invoice Date]]),MONTH(tblSales[[#This Row],[Invoice Date]])+12)</f>
        <v>11</v>
      </c>
      <c r="AI304" s="8">
        <f>DATE(YEAR(tblSales[[#This Row],[Invoice Date]]),MONTH(tblSales[[#This Row],[Invoice Date]]),1)</f>
        <v>45597</v>
      </c>
      <c r="AJ304" t="str">
        <f>_xlfn.XLOOKUP(tblSales[[#This Row],[Product_ID]],Products!$A:$A,Products!$B:$B,"Unknown")</f>
        <v>Liberty Sports T-Shirt Peach</v>
      </c>
      <c r="AK304" s="9">
        <f>IFERROR(tblSales[[#This Row],[Profit]]/tblSales[[#This Row],[Sales Amount]],0)</f>
        <v>0.2367464046193021</v>
      </c>
      <c r="AL304" t="str">
        <f>IF(tblSales[[#This Row],[Discount %]]&lt;=5,"0-5%",
IF(tblSales[[#This Row],[Discount %]]&lt;=10,"5-10%",
IF(tblSales[[#This Row],[Discount %]]&lt;=15,"10-15%",
IF(tblSales[[#This Row],[Discount %]]&lt;=20,"15-20%","20%+"))))</f>
        <v>5-10%</v>
      </c>
    </row>
    <row r="305" spans="1:38">
      <c r="A305" s="2" t="s">
        <v>1199</v>
      </c>
      <c r="B305" s="11">
        <v>45511</v>
      </c>
      <c r="C305" s="2" t="s">
        <v>1200</v>
      </c>
      <c r="D305" s="2" t="s">
        <v>381</v>
      </c>
      <c r="E305" s="2" t="s">
        <v>949</v>
      </c>
      <c r="F305" s="2" t="s">
        <v>339</v>
      </c>
      <c r="G305" s="2">
        <v>2</v>
      </c>
      <c r="H305" s="2">
        <v>1644.54</v>
      </c>
      <c r="I305" s="2">
        <v>10</v>
      </c>
      <c r="J305" s="2">
        <v>328.91</v>
      </c>
      <c r="K305" s="2">
        <v>12</v>
      </c>
      <c r="L305" s="2">
        <v>355.22</v>
      </c>
      <c r="M305" s="2">
        <v>3315.39</v>
      </c>
      <c r="N305" s="2">
        <v>2248.96</v>
      </c>
      <c r="O305" s="2">
        <f t="shared" si="10"/>
        <v>711.20999999999981</v>
      </c>
      <c r="P305" s="2" t="s">
        <v>32</v>
      </c>
      <c r="Q305" s="2" t="str">
        <f t="shared" si="9"/>
        <v>UPI</v>
      </c>
      <c r="R305" s="2" t="s">
        <v>20</v>
      </c>
      <c r="S305" s="2" t="s">
        <v>56</v>
      </c>
      <c r="T305" s="2" t="s">
        <v>1201</v>
      </c>
      <c r="U305" s="2" t="s">
        <v>59</v>
      </c>
      <c r="V305" t="str">
        <f>TEXT(tblSales[[#This Row],[Invoice Date]],"mmm")</f>
        <v>Aug</v>
      </c>
      <c r="W305">
        <f>MONTH(tblSales[[#This Row],[Invoice Date]])</f>
        <v>8</v>
      </c>
      <c r="X305">
        <f>YEAR(tblSales[[#This Row],[Invoice Date]])</f>
        <v>2024</v>
      </c>
      <c r="Y305" t="str">
        <f>TEXT(tblSales[[#This Row],[Invoice Date]],"mmm-yyyy")</f>
        <v>Aug-2024</v>
      </c>
      <c r="Z305" t="str">
        <f>_xlfn.XLOOKUP(tblSales[[#This Row],[Product_ID]],Products!$A:$A,Products!$C:$C,"Women Dresses")</f>
        <v>Women Jeans</v>
      </c>
      <c r="AA305" t="str">
        <f>_xlfn.XLOOKUP(tblSales[[#This Row],[Product_ID]],Products!$A:$A,Products!$D:$D,"Unknown")</f>
        <v>Straight Fit</v>
      </c>
      <c r="AB305" t="str">
        <f>_xlfn.XLOOKUP(tblSales[[#This Row],[Product_ID]],Products!$A:$A,Products!$E:$E,"Unknown")</f>
        <v>Ramraj Cotton</v>
      </c>
      <c r="AC305" t="str">
        <f>_xlfn.XLOOKUP(tblSales[[#This Row],[Store_ID]],Stores!$A:$A,Stores!$B:$B,"Unknown")</f>
        <v>TrendMart Tumakuru Standard</v>
      </c>
      <c r="AD305" t="str">
        <f>_xlfn.XLOOKUP(tblSales[[#This Row],[Store_ID]],Stores!$A:$A,Stores!$E:$E,"Unknown")</f>
        <v>South Zone 2</v>
      </c>
      <c r="AE305" t="str">
        <f>_xlfn.XLOOKUP(tblSales[[#This Row],[Customer_ID]],Customers!$A:$A,Customers!$B:$B,"Unknown")</f>
        <v>Bhagya Sundaram</v>
      </c>
      <c r="AF305" t="str">
        <f>_xlfn.XLOOKUP(tblSales[[#This Row],[Customer_ID]],Customers!$A:$A,Customers!$J:$J,"Unknown")</f>
        <v>Gold</v>
      </c>
      <c r="AG305" t="str">
        <f>_xlfn.XLOOKUP(tblSales[[#This Row],[Employee_ID]],Employees!$A:$A,Employees!$B:$B,"Unknown")</f>
        <v>Priya Balasubramaniam</v>
      </c>
      <c r="AH305">
        <f>IF(MONTH(tblSales[[#This Row],[Invoice Date]])&gt;=4,MONTH(tblSales[[#This Row],[Invoice Date]]),MONTH(tblSales[[#This Row],[Invoice Date]])+12)</f>
        <v>8</v>
      </c>
      <c r="AI305" s="8">
        <f>DATE(YEAR(tblSales[[#This Row],[Invoice Date]]),MONTH(tblSales[[#This Row],[Invoice Date]]),1)</f>
        <v>45505</v>
      </c>
      <c r="AJ305" t="str">
        <f>_xlfn.XLOOKUP(tblSales[[#This Row],[Product_ID]],Products!$A:$A,Products!$B:$B,"Unknown")</f>
        <v>Ramraj Cotton Straight Fit White</v>
      </c>
      <c r="AK305" s="9">
        <f>IFERROR(tblSales[[#This Row],[Profit]]/tblSales[[#This Row],[Sales Amount]],0)</f>
        <v>0.21451774904309895</v>
      </c>
      <c r="AL305" t="str">
        <f>IF(tblSales[[#This Row],[Discount %]]&lt;=5,"0-5%",
IF(tblSales[[#This Row],[Discount %]]&lt;=10,"5-10%",
IF(tblSales[[#This Row],[Discount %]]&lt;=15,"10-15%",
IF(tblSales[[#This Row],[Discount %]]&lt;=20,"15-20%","20%+"))))</f>
        <v>5-10%</v>
      </c>
    </row>
    <row r="306" spans="1:38">
      <c r="A306" s="2" t="s">
        <v>1202</v>
      </c>
      <c r="B306" s="11">
        <v>45514</v>
      </c>
      <c r="C306" s="2" t="s">
        <v>1203</v>
      </c>
      <c r="D306" s="2" t="s">
        <v>539</v>
      </c>
      <c r="E306" s="2" t="s">
        <v>471</v>
      </c>
      <c r="F306" s="2" t="s">
        <v>345</v>
      </c>
      <c r="G306" s="2">
        <v>1</v>
      </c>
      <c r="H306" s="2">
        <v>961.97</v>
      </c>
      <c r="I306" s="2">
        <v>10</v>
      </c>
      <c r="J306" s="2">
        <v>96.2</v>
      </c>
      <c r="K306" s="2">
        <v>5</v>
      </c>
      <c r="L306" s="2">
        <v>43.29</v>
      </c>
      <c r="M306" s="2">
        <v>909.06</v>
      </c>
      <c r="N306" s="2">
        <v>590.48</v>
      </c>
      <c r="O306" s="2">
        <f t="shared" si="10"/>
        <v>275.28999999999991</v>
      </c>
      <c r="P306" s="2" t="s">
        <v>27</v>
      </c>
      <c r="Q306" s="2" t="str">
        <f t="shared" si="9"/>
        <v>Cash</v>
      </c>
      <c r="R306" s="2" t="s">
        <v>20</v>
      </c>
      <c r="S306" s="2" t="s">
        <v>56</v>
      </c>
      <c r="T306" s="2" t="s">
        <v>334</v>
      </c>
      <c r="U306" s="2" t="s">
        <v>60</v>
      </c>
      <c r="V306" t="str">
        <f>TEXT(tblSales[[#This Row],[Invoice Date]],"mmm")</f>
        <v>Aug</v>
      </c>
      <c r="W306">
        <f>MONTH(tblSales[[#This Row],[Invoice Date]])</f>
        <v>8</v>
      </c>
      <c r="X306">
        <f>YEAR(tblSales[[#This Row],[Invoice Date]])</f>
        <v>2024</v>
      </c>
      <c r="Y306" t="str">
        <f>TEXT(tblSales[[#This Row],[Invoice Date]],"mmm-yyyy")</f>
        <v>Aug-2024</v>
      </c>
      <c r="Z306" t="str">
        <f>_xlfn.XLOOKUP(tblSales[[#This Row],[Product_ID]],Products!$A:$A,Products!$C:$C,"Women Dresses")</f>
        <v>Men Shirts</v>
      </c>
      <c r="AA306" t="str">
        <f>_xlfn.XLOOKUP(tblSales[[#This Row],[Product_ID]],Products!$A:$A,Products!$D:$D,"Unknown")</f>
        <v>Casual Shirt</v>
      </c>
      <c r="AB306" t="str">
        <f>_xlfn.XLOOKUP(tblSales[[#This Row],[Product_ID]],Products!$A:$A,Products!$E:$E,"Unknown")</f>
        <v>Nalli Silks</v>
      </c>
      <c r="AC306" t="str">
        <f>_xlfn.XLOOKUP(tblSales[[#This Row],[Store_ID]],Stores!$A:$A,Stores!$B:$B,"Unknown")</f>
        <v>TrendMart Kochi Standard</v>
      </c>
      <c r="AD306" t="str">
        <f>_xlfn.XLOOKUP(tblSales[[#This Row],[Store_ID]],Stores!$A:$A,Stores!$E:$E,"Unknown")</f>
        <v>South Zone 1</v>
      </c>
      <c r="AE306" t="str">
        <f>_xlfn.XLOOKUP(tblSales[[#This Row],[Customer_ID]],Customers!$A:$A,Customers!$B:$B,"Unknown")</f>
        <v>Bhavani Iyer</v>
      </c>
      <c r="AF306" t="str">
        <f>_xlfn.XLOOKUP(tblSales[[#This Row],[Customer_ID]],Customers!$A:$A,Customers!$J:$J,"Unknown")</f>
        <v>Regular</v>
      </c>
      <c r="AG306" t="str">
        <f>_xlfn.XLOOKUP(tblSales[[#This Row],[Employee_ID]],Employees!$A:$A,Employees!$B:$B,"Unknown")</f>
        <v>Anitha Ramachandran</v>
      </c>
      <c r="AH306">
        <f>IF(MONTH(tblSales[[#This Row],[Invoice Date]])&gt;=4,MONTH(tblSales[[#This Row],[Invoice Date]]),MONTH(tblSales[[#This Row],[Invoice Date]])+12)</f>
        <v>8</v>
      </c>
      <c r="AI306" s="8">
        <f>DATE(YEAR(tblSales[[#This Row],[Invoice Date]]),MONTH(tblSales[[#This Row],[Invoice Date]]),1)</f>
        <v>45505</v>
      </c>
      <c r="AJ306" t="str">
        <f>_xlfn.XLOOKUP(tblSales[[#This Row],[Product_ID]],Products!$A:$A,Products!$B:$B,"Unknown")</f>
        <v>Nalli Silks Casual Shirt Navy Blue</v>
      </c>
      <c r="AK306" s="9">
        <f>IFERROR(tblSales[[#This Row],[Profit]]/tblSales[[#This Row],[Sales Amount]],0)</f>
        <v>0.30282929619607057</v>
      </c>
      <c r="AL306" t="str">
        <f>IF(tblSales[[#This Row],[Discount %]]&lt;=5,"0-5%",
IF(tblSales[[#This Row],[Discount %]]&lt;=10,"5-10%",
IF(tblSales[[#This Row],[Discount %]]&lt;=15,"10-15%",
IF(tblSales[[#This Row],[Discount %]]&lt;=20,"15-20%","20%+"))))</f>
        <v>5-10%</v>
      </c>
    </row>
    <row r="307" spans="1:38">
      <c r="A307" s="2" t="s">
        <v>1204</v>
      </c>
      <c r="B307" s="11">
        <v>45624</v>
      </c>
      <c r="C307" s="2" t="s">
        <v>1205</v>
      </c>
      <c r="D307" s="2" t="s">
        <v>976</v>
      </c>
      <c r="E307" s="2" t="s">
        <v>91</v>
      </c>
      <c r="F307" s="2" t="s">
        <v>116</v>
      </c>
      <c r="G307" s="2">
        <v>2</v>
      </c>
      <c r="H307" s="2">
        <v>1415.93</v>
      </c>
      <c r="I307" s="2">
        <v>10</v>
      </c>
      <c r="J307" s="2">
        <v>283.19</v>
      </c>
      <c r="K307" s="2">
        <v>12</v>
      </c>
      <c r="L307" s="2">
        <v>305.83999999999997</v>
      </c>
      <c r="M307" s="2">
        <v>2854.51</v>
      </c>
      <c r="N307" s="2">
        <v>1924.34</v>
      </c>
      <c r="O307" s="2">
        <f t="shared" si="10"/>
        <v>624.33000000000038</v>
      </c>
      <c r="P307" s="2" t="s">
        <v>32</v>
      </c>
      <c r="Q307" s="2" t="str">
        <f t="shared" si="9"/>
        <v>UPI</v>
      </c>
      <c r="R307" s="2" t="s">
        <v>21</v>
      </c>
      <c r="S307" s="2" t="s">
        <v>56</v>
      </c>
      <c r="T307" s="2" t="s">
        <v>369</v>
      </c>
      <c r="U307" s="2" t="s">
        <v>59</v>
      </c>
      <c r="V307" t="str">
        <f>TEXT(tblSales[[#This Row],[Invoice Date]],"mmm")</f>
        <v>Nov</v>
      </c>
      <c r="W307">
        <f>MONTH(tblSales[[#This Row],[Invoice Date]])</f>
        <v>11</v>
      </c>
      <c r="X307">
        <f>YEAR(tblSales[[#This Row],[Invoice Date]])</f>
        <v>2024</v>
      </c>
      <c r="Y307" t="str">
        <f>TEXT(tblSales[[#This Row],[Invoice Date]],"mmm-yyyy")</f>
        <v>Nov-2024</v>
      </c>
      <c r="Z307" t="str">
        <f>_xlfn.XLOOKUP(tblSales[[#This Row],[Product_ID]],Products!$A:$A,Products!$C:$C,"Women Dresses")</f>
        <v>Women Sarees</v>
      </c>
      <c r="AA307" t="str">
        <f>_xlfn.XLOOKUP(tblSales[[#This Row],[Product_ID]],Products!$A:$A,Products!$D:$D,"Unknown")</f>
        <v>Cotton Saree</v>
      </c>
      <c r="AB307" t="str">
        <f>_xlfn.XLOOKUP(tblSales[[#This Row],[Product_ID]],Products!$A:$A,Products!$E:$E,"Unknown")</f>
        <v>Spykar</v>
      </c>
      <c r="AC307" t="str">
        <f>_xlfn.XLOOKUP(tblSales[[#This Row],[Store_ID]],Stores!$A:$A,Stores!$B:$B,"Unknown")</f>
        <v>TrendMart Vijayawada High Street</v>
      </c>
      <c r="AD307" t="str">
        <f>_xlfn.XLOOKUP(tblSales[[#This Row],[Store_ID]],Stores!$A:$A,Stores!$E:$E,"Unknown")</f>
        <v>South Zone 3</v>
      </c>
      <c r="AE307" t="str">
        <f>_xlfn.XLOOKUP(tblSales[[#This Row],[Customer_ID]],Customers!$A:$A,Customers!$B:$B,"Unknown")</f>
        <v>Jyothi Sundaram</v>
      </c>
      <c r="AF307" t="str">
        <f>_xlfn.XLOOKUP(tblSales[[#This Row],[Customer_ID]],Customers!$A:$A,Customers!$J:$J,"Unknown")</f>
        <v>Gold</v>
      </c>
      <c r="AG307" t="str">
        <f>_xlfn.XLOOKUP(tblSales[[#This Row],[Employee_ID]],Employees!$A:$A,Employees!$B:$B,"Unknown")</f>
        <v>Padma Gounder</v>
      </c>
      <c r="AH307">
        <f>IF(MONTH(tblSales[[#This Row],[Invoice Date]])&gt;=4,MONTH(tblSales[[#This Row],[Invoice Date]]),MONTH(tblSales[[#This Row],[Invoice Date]])+12)</f>
        <v>11</v>
      </c>
      <c r="AI307" s="8">
        <f>DATE(YEAR(tblSales[[#This Row],[Invoice Date]]),MONTH(tblSales[[#This Row],[Invoice Date]]),1)</f>
        <v>45597</v>
      </c>
      <c r="AJ307" t="str">
        <f>_xlfn.XLOOKUP(tblSales[[#This Row],[Product_ID]],Products!$A:$A,Products!$B:$B,"Unknown")</f>
        <v>Spykar Cotton Saree Black</v>
      </c>
      <c r="AK307" s="9">
        <f>IFERROR(tblSales[[#This Row],[Profit]]/tblSales[[#This Row],[Sales Amount]],0)</f>
        <v>0.21871704775951051</v>
      </c>
      <c r="AL307" t="str">
        <f>IF(tblSales[[#This Row],[Discount %]]&lt;=5,"0-5%",
IF(tblSales[[#This Row],[Discount %]]&lt;=10,"5-10%",
IF(tblSales[[#This Row],[Discount %]]&lt;=15,"10-15%",
IF(tblSales[[#This Row],[Discount %]]&lt;=20,"15-20%","20%+"))))</f>
        <v>5-10%</v>
      </c>
    </row>
    <row r="308" spans="1:38">
      <c r="A308" s="2" t="s">
        <v>1206</v>
      </c>
      <c r="B308" s="11">
        <v>45730</v>
      </c>
      <c r="C308" s="2" t="s">
        <v>1207</v>
      </c>
      <c r="D308" s="2" t="s">
        <v>1208</v>
      </c>
      <c r="E308" s="2" t="s">
        <v>574</v>
      </c>
      <c r="F308" s="2" t="s">
        <v>104</v>
      </c>
      <c r="G308" s="2">
        <v>1</v>
      </c>
      <c r="H308" s="2">
        <v>841.78</v>
      </c>
      <c r="I308" s="2">
        <v>5</v>
      </c>
      <c r="J308" s="2">
        <v>42.09</v>
      </c>
      <c r="K308" s="2">
        <v>5</v>
      </c>
      <c r="L308" s="2">
        <v>39.979999999999997</v>
      </c>
      <c r="M308" s="2">
        <v>839.67</v>
      </c>
      <c r="N308" s="2">
        <v>637.27</v>
      </c>
      <c r="O308" s="2">
        <f t="shared" si="10"/>
        <v>162.41999999999999</v>
      </c>
      <c r="P308" s="2" t="s">
        <v>28</v>
      </c>
      <c r="Q308" s="2" t="str">
        <f t="shared" si="9"/>
        <v>Credit Card</v>
      </c>
      <c r="R308" s="2" t="s">
        <v>20</v>
      </c>
      <c r="S308" s="2" t="s">
        <v>56</v>
      </c>
      <c r="T308" s="2" t="s">
        <v>1209</v>
      </c>
      <c r="U308" s="2" t="s">
        <v>59</v>
      </c>
      <c r="V308" t="str">
        <f>TEXT(tblSales[[#This Row],[Invoice Date]],"mmm")</f>
        <v>Mar</v>
      </c>
      <c r="W308">
        <f>MONTH(tblSales[[#This Row],[Invoice Date]])</f>
        <v>3</v>
      </c>
      <c r="X308">
        <f>YEAR(tblSales[[#This Row],[Invoice Date]])</f>
        <v>2025</v>
      </c>
      <c r="Y308" t="str">
        <f>TEXT(tblSales[[#This Row],[Invoice Date]],"mmm-yyyy")</f>
        <v>Mar-2025</v>
      </c>
      <c r="Z308" t="str">
        <f>_xlfn.XLOOKUP(tblSales[[#This Row],[Product_ID]],Products!$A:$A,Products!$C:$C,"Women Dresses")</f>
        <v>Women Jeans</v>
      </c>
      <c r="AA308" t="str">
        <f>_xlfn.XLOOKUP(tblSales[[#This Row],[Product_ID]],Products!$A:$A,Products!$D:$D,"Unknown")</f>
        <v>Skinny Fit</v>
      </c>
      <c r="AB308" t="str">
        <f>_xlfn.XLOOKUP(tblSales[[#This Row],[Product_ID]],Products!$A:$A,Products!$E:$E,"Unknown")</f>
        <v>Biba</v>
      </c>
      <c r="AC308" t="str">
        <f>_xlfn.XLOOKUP(tblSales[[#This Row],[Store_ID]],Stores!$A:$A,Stores!$B:$B,"Unknown")</f>
        <v>TrendMart Guntur Standard</v>
      </c>
      <c r="AD308" t="str">
        <f>_xlfn.XLOOKUP(tblSales[[#This Row],[Store_ID]],Stores!$A:$A,Stores!$E:$E,"Unknown")</f>
        <v>South Zone 3</v>
      </c>
      <c r="AE308" t="str">
        <f>_xlfn.XLOOKUP(tblSales[[#This Row],[Customer_ID]],Customers!$A:$A,Customers!$B:$B,"Unknown")</f>
        <v>Rohit Kumar</v>
      </c>
      <c r="AF308" t="str">
        <f>_xlfn.XLOOKUP(tblSales[[#This Row],[Customer_ID]],Customers!$A:$A,Customers!$J:$J,"Unknown")</f>
        <v>Regular</v>
      </c>
      <c r="AG308" t="str">
        <f>_xlfn.XLOOKUP(tblSales[[#This Row],[Employee_ID]],Employees!$A:$A,Employees!$B:$B,"Unknown")</f>
        <v>Meena Krishnan</v>
      </c>
      <c r="AH308">
        <f>IF(MONTH(tblSales[[#This Row],[Invoice Date]])&gt;=4,MONTH(tblSales[[#This Row],[Invoice Date]]),MONTH(tblSales[[#This Row],[Invoice Date]])+12)</f>
        <v>15</v>
      </c>
      <c r="AI308" s="8">
        <f>DATE(YEAR(tblSales[[#This Row],[Invoice Date]]),MONTH(tblSales[[#This Row],[Invoice Date]]),1)</f>
        <v>45717</v>
      </c>
      <c r="AJ308" t="str">
        <f>_xlfn.XLOOKUP(tblSales[[#This Row],[Product_ID]],Products!$A:$A,Products!$B:$B,"Unknown")</f>
        <v>Biba Skinny Fit Brown</v>
      </c>
      <c r="AK308" s="9">
        <f>IFERROR(tblSales[[#This Row],[Profit]]/tblSales[[#This Row],[Sales Amount]],0)</f>
        <v>0.19343313444567509</v>
      </c>
      <c r="AL308" t="str">
        <f>IF(tblSales[[#This Row],[Discount %]]&lt;=5,"0-5%",
IF(tblSales[[#This Row],[Discount %]]&lt;=10,"5-10%",
IF(tblSales[[#This Row],[Discount %]]&lt;=15,"10-15%",
IF(tblSales[[#This Row],[Discount %]]&lt;=20,"15-20%","20%+"))))</f>
        <v>0-5%</v>
      </c>
    </row>
    <row r="309" spans="1:38">
      <c r="A309" s="2" t="s">
        <v>1210</v>
      </c>
      <c r="B309" s="11">
        <v>45616</v>
      </c>
      <c r="C309" s="2" t="s">
        <v>1211</v>
      </c>
      <c r="D309" s="2" t="s">
        <v>749</v>
      </c>
      <c r="E309" s="2" t="s">
        <v>973</v>
      </c>
      <c r="F309" s="2" t="s">
        <v>562</v>
      </c>
      <c r="G309" s="2">
        <v>5</v>
      </c>
      <c r="H309" s="2">
        <v>639.97</v>
      </c>
      <c r="I309" s="2">
        <v>20</v>
      </c>
      <c r="J309" s="2">
        <v>639.97</v>
      </c>
      <c r="K309" s="2">
        <v>5</v>
      </c>
      <c r="L309" s="2">
        <v>127.99</v>
      </c>
      <c r="M309" s="2">
        <v>2687.87</v>
      </c>
      <c r="N309" s="2">
        <v>2123.8000000000002</v>
      </c>
      <c r="O309" s="2">
        <f t="shared" si="10"/>
        <v>436.0799999999997</v>
      </c>
      <c r="P309" s="2" t="s">
        <v>28</v>
      </c>
      <c r="Q309" s="2" t="str">
        <f t="shared" si="9"/>
        <v>Credit Card</v>
      </c>
      <c r="R309" s="2" t="s">
        <v>21</v>
      </c>
      <c r="S309" s="2" t="s">
        <v>56</v>
      </c>
      <c r="T309" s="2" t="s">
        <v>459</v>
      </c>
      <c r="U309" s="2" t="s">
        <v>59</v>
      </c>
      <c r="V309" t="str">
        <f>TEXT(tblSales[[#This Row],[Invoice Date]],"mmm")</f>
        <v>Nov</v>
      </c>
      <c r="W309">
        <f>MONTH(tblSales[[#This Row],[Invoice Date]])</f>
        <v>11</v>
      </c>
      <c r="X309">
        <f>YEAR(tblSales[[#This Row],[Invoice Date]])</f>
        <v>2024</v>
      </c>
      <c r="Y309" t="str">
        <f>TEXT(tblSales[[#This Row],[Invoice Date]],"mmm-yyyy")</f>
        <v>Nov-2024</v>
      </c>
      <c r="Z309" t="str">
        <f>_xlfn.XLOOKUP(tblSales[[#This Row],[Product_ID]],Products!$A:$A,Products!$C:$C,"Women Dresses")</f>
        <v>Kids Wear</v>
      </c>
      <c r="AA309" t="str">
        <f>_xlfn.XLOOKUP(tblSales[[#This Row],[Product_ID]],Products!$A:$A,Products!$D:$D,"Unknown")</f>
        <v>Girls Frock</v>
      </c>
      <c r="AB309" t="str">
        <f>_xlfn.XLOOKUP(tblSales[[#This Row],[Product_ID]],Products!$A:$A,Products!$E:$E,"Unknown")</f>
        <v>Being Human</v>
      </c>
      <c r="AC309" t="str">
        <f>_xlfn.XLOOKUP(tblSales[[#This Row],[Store_ID]],Stores!$A:$A,Stores!$B:$B,"Unknown")</f>
        <v>TrendMart Kochi High Street</v>
      </c>
      <c r="AD309" t="str">
        <f>_xlfn.XLOOKUP(tblSales[[#This Row],[Store_ID]],Stores!$A:$A,Stores!$E:$E,"Unknown")</f>
        <v>South Zone 1</v>
      </c>
      <c r="AE309" t="str">
        <f>_xlfn.XLOOKUP(tblSales[[#This Row],[Customer_ID]],Customers!$A:$A,Customers!$B:$B,"Unknown")</f>
        <v>Prakash Venkatesan</v>
      </c>
      <c r="AF309" t="str">
        <f>_xlfn.XLOOKUP(tblSales[[#This Row],[Customer_ID]],Customers!$A:$A,Customers!$J:$J,"Unknown")</f>
        <v>Gold</v>
      </c>
      <c r="AG309" t="str">
        <f>_xlfn.XLOOKUP(tblSales[[#This Row],[Employee_ID]],Employees!$A:$A,Employees!$B:$B,"Unknown")</f>
        <v>Vikram Bhat</v>
      </c>
      <c r="AH309">
        <f>IF(MONTH(tblSales[[#This Row],[Invoice Date]])&gt;=4,MONTH(tblSales[[#This Row],[Invoice Date]]),MONTH(tblSales[[#This Row],[Invoice Date]])+12)</f>
        <v>11</v>
      </c>
      <c r="AI309" s="8">
        <f>DATE(YEAR(tblSales[[#This Row],[Invoice Date]]),MONTH(tblSales[[#This Row],[Invoice Date]]),1)</f>
        <v>45597</v>
      </c>
      <c r="AJ309" t="str">
        <f>_xlfn.XLOOKUP(tblSales[[#This Row],[Product_ID]],Products!$A:$A,Products!$B:$B,"Unknown")</f>
        <v>Being Human Girls Frock Teal</v>
      </c>
      <c r="AK309" s="9">
        <f>IFERROR(tblSales[[#This Row],[Profit]]/tblSales[[#This Row],[Sales Amount]],0)</f>
        <v>0.16223998928519598</v>
      </c>
      <c r="AL309" t="str">
        <f>IF(tblSales[[#This Row],[Discount %]]&lt;=5,"0-5%",
IF(tblSales[[#This Row],[Discount %]]&lt;=10,"5-10%",
IF(tblSales[[#This Row],[Discount %]]&lt;=15,"10-15%",
IF(tblSales[[#This Row],[Discount %]]&lt;=20,"15-20%","20%+"))))</f>
        <v>15-20%</v>
      </c>
    </row>
    <row r="310" spans="1:38">
      <c r="A310" s="2" t="s">
        <v>1212</v>
      </c>
      <c r="B310" s="11">
        <v>45632</v>
      </c>
      <c r="C310" s="2" t="s">
        <v>782</v>
      </c>
      <c r="D310" s="2" t="s">
        <v>946</v>
      </c>
      <c r="E310" s="2" t="s">
        <v>1024</v>
      </c>
      <c r="F310" s="2" t="s">
        <v>216</v>
      </c>
      <c r="G310" s="2">
        <v>3</v>
      </c>
      <c r="H310" s="2">
        <v>1844.36</v>
      </c>
      <c r="I310" s="2">
        <v>0</v>
      </c>
      <c r="J310" s="2">
        <v>0</v>
      </c>
      <c r="K310" s="2">
        <v>12</v>
      </c>
      <c r="L310" s="2">
        <v>663.97</v>
      </c>
      <c r="M310" s="2">
        <v>6197.05</v>
      </c>
      <c r="N310" s="2">
        <v>4291.71</v>
      </c>
      <c r="O310" s="2">
        <f t="shared" si="10"/>
        <v>1241.3700000000001</v>
      </c>
      <c r="P310" s="2" t="s">
        <v>27</v>
      </c>
      <c r="Q310" s="2" t="str">
        <f t="shared" si="9"/>
        <v>Cash</v>
      </c>
      <c r="R310" s="2" t="s">
        <v>20</v>
      </c>
      <c r="S310" s="2" t="s">
        <v>56</v>
      </c>
      <c r="T310" s="2" t="s">
        <v>1213</v>
      </c>
      <c r="U310" s="2" t="s">
        <v>59</v>
      </c>
      <c r="V310" t="str">
        <f>TEXT(tblSales[[#This Row],[Invoice Date]],"mmm")</f>
        <v>Dec</v>
      </c>
      <c r="W310">
        <f>MONTH(tblSales[[#This Row],[Invoice Date]])</f>
        <v>12</v>
      </c>
      <c r="X310">
        <f>YEAR(tblSales[[#This Row],[Invoice Date]])</f>
        <v>2024</v>
      </c>
      <c r="Y310" t="str">
        <f>TEXT(tblSales[[#This Row],[Invoice Date]],"mmm-yyyy")</f>
        <v>Dec-2024</v>
      </c>
      <c r="Z310" t="str">
        <f>_xlfn.XLOOKUP(tblSales[[#This Row],[Product_ID]],Products!$A:$A,Products!$C:$C,"Women Dresses")</f>
        <v>Men Ethnic</v>
      </c>
      <c r="AA310" t="str">
        <f>_xlfn.XLOOKUP(tblSales[[#This Row],[Product_ID]],Products!$A:$A,Products!$D:$D,"Unknown")</f>
        <v>Nehru Jacket</v>
      </c>
      <c r="AB310" t="str">
        <f>_xlfn.XLOOKUP(tblSales[[#This Row],[Product_ID]],Products!$A:$A,Products!$E:$E,"Unknown")</f>
        <v>Liberty</v>
      </c>
      <c r="AC310" t="str">
        <f>_xlfn.XLOOKUP(tblSales[[#This Row],[Store_ID]],Stores!$A:$A,Stores!$B:$B,"Unknown")</f>
        <v>TrendMart Hyderabad Standard</v>
      </c>
      <c r="AD310" t="str">
        <f>_xlfn.XLOOKUP(tblSales[[#This Row],[Store_ID]],Stores!$A:$A,Stores!$E:$E,"Unknown")</f>
        <v>South Zone 2</v>
      </c>
      <c r="AE310" t="str">
        <f>_xlfn.XLOOKUP(tblSales[[#This Row],[Customer_ID]],Customers!$A:$A,Customers!$B:$B,"Unknown")</f>
        <v>Vasu Srinivasan</v>
      </c>
      <c r="AF310" t="str">
        <f>_xlfn.XLOOKUP(tblSales[[#This Row],[Customer_ID]],Customers!$A:$A,Customers!$J:$J,"Unknown")</f>
        <v>Platinum</v>
      </c>
      <c r="AG310" t="str">
        <f>_xlfn.XLOOKUP(tblSales[[#This Row],[Employee_ID]],Employees!$A:$A,Employees!$B:$B,"Unknown")</f>
        <v>Venkat Sharma</v>
      </c>
      <c r="AH310">
        <f>IF(MONTH(tblSales[[#This Row],[Invoice Date]])&gt;=4,MONTH(tblSales[[#This Row],[Invoice Date]]),MONTH(tblSales[[#This Row],[Invoice Date]])+12)</f>
        <v>12</v>
      </c>
      <c r="AI310" s="8">
        <f>DATE(YEAR(tblSales[[#This Row],[Invoice Date]]),MONTH(tblSales[[#This Row],[Invoice Date]]),1)</f>
        <v>45627</v>
      </c>
      <c r="AJ310" t="str">
        <f>_xlfn.XLOOKUP(tblSales[[#This Row],[Product_ID]],Products!$A:$A,Products!$B:$B,"Unknown")</f>
        <v>Liberty Nehru Jacket Sky Blue</v>
      </c>
      <c r="AK310" s="9">
        <f>IFERROR(tblSales[[#This Row],[Profit]]/tblSales[[#This Row],[Sales Amount]],0)</f>
        <v>0.20031627952009426</v>
      </c>
      <c r="AL310" t="str">
        <f>IF(tblSales[[#This Row],[Discount %]]&lt;=5,"0-5%",
IF(tblSales[[#This Row],[Discount %]]&lt;=10,"5-10%",
IF(tblSales[[#This Row],[Discount %]]&lt;=15,"10-15%",
IF(tblSales[[#This Row],[Discount %]]&lt;=20,"15-20%","20%+"))))</f>
        <v>0-5%</v>
      </c>
    </row>
    <row r="311" spans="1:38">
      <c r="A311" s="2" t="s">
        <v>1214</v>
      </c>
      <c r="B311" s="11">
        <v>45695</v>
      </c>
      <c r="C311" s="2" t="s">
        <v>1215</v>
      </c>
      <c r="D311" s="2" t="s">
        <v>1091</v>
      </c>
      <c r="E311" s="2" t="s">
        <v>949</v>
      </c>
      <c r="F311" s="2" t="s">
        <v>233</v>
      </c>
      <c r="G311" s="2">
        <v>2</v>
      </c>
      <c r="H311" s="2">
        <v>1370.97</v>
      </c>
      <c r="I311" s="2">
        <v>10</v>
      </c>
      <c r="J311" s="2">
        <v>274.19</v>
      </c>
      <c r="K311" s="2">
        <v>12</v>
      </c>
      <c r="L311" s="2">
        <v>296.13</v>
      </c>
      <c r="M311" s="2">
        <v>2763.88</v>
      </c>
      <c r="N311" s="2">
        <v>1789.36</v>
      </c>
      <c r="O311" s="2">
        <f t="shared" si="10"/>
        <v>678.39000000000021</v>
      </c>
      <c r="P311" s="2" t="s">
        <v>31</v>
      </c>
      <c r="Q311" s="2" t="str">
        <f t="shared" si="9"/>
        <v>Net Banking</v>
      </c>
      <c r="R311" s="2" t="s">
        <v>20</v>
      </c>
      <c r="S311" s="2" t="s">
        <v>56</v>
      </c>
      <c r="T311" s="2" t="s">
        <v>1216</v>
      </c>
      <c r="U311" s="2" t="s">
        <v>59</v>
      </c>
      <c r="V311" t="str">
        <f>TEXT(tblSales[[#This Row],[Invoice Date]],"mmm")</f>
        <v>Feb</v>
      </c>
      <c r="W311">
        <f>MONTH(tblSales[[#This Row],[Invoice Date]])</f>
        <v>2</v>
      </c>
      <c r="X311">
        <f>YEAR(tblSales[[#This Row],[Invoice Date]])</f>
        <v>2025</v>
      </c>
      <c r="Y311" t="str">
        <f>TEXT(tblSales[[#This Row],[Invoice Date]],"mmm-yyyy")</f>
        <v>Feb-2025</v>
      </c>
      <c r="Z311" t="str">
        <f>_xlfn.XLOOKUP(tblSales[[#This Row],[Product_ID]],Products!$A:$A,Products!$C:$C,"Women Dresses")</f>
        <v>Sportswear</v>
      </c>
      <c r="AA311" t="str">
        <f>_xlfn.XLOOKUP(tblSales[[#This Row],[Product_ID]],Products!$A:$A,Products!$D:$D,"Unknown")</f>
        <v>Track Suit</v>
      </c>
      <c r="AB311" t="str">
        <f>_xlfn.XLOOKUP(tblSales[[#This Row],[Product_ID]],Products!$A:$A,Products!$E:$E,"Unknown")</f>
        <v>Bata</v>
      </c>
      <c r="AC311" t="str">
        <f>_xlfn.XLOOKUP(tblSales[[#This Row],[Store_ID]],Stores!$A:$A,Stores!$B:$B,"Unknown")</f>
        <v>TrendMart Tumakuru Standard</v>
      </c>
      <c r="AD311" t="str">
        <f>_xlfn.XLOOKUP(tblSales[[#This Row],[Store_ID]],Stores!$A:$A,Stores!$E:$E,"Unknown")</f>
        <v>South Zone 2</v>
      </c>
      <c r="AE311" t="str">
        <f>_xlfn.XLOOKUP(tblSales[[#This Row],[Customer_ID]],Customers!$A:$A,Customers!$B:$B,"Unknown")</f>
        <v>Srinivas Gowda</v>
      </c>
      <c r="AF311" t="str">
        <f>_xlfn.XLOOKUP(tblSales[[#This Row],[Customer_ID]],Customers!$A:$A,Customers!$J:$J,"Unknown")</f>
        <v>Silver</v>
      </c>
      <c r="AG311" t="str">
        <f>_xlfn.XLOOKUP(tblSales[[#This Row],[Employee_ID]],Employees!$A:$A,Employees!$B:$B,"Unknown")</f>
        <v>Malathi Varma</v>
      </c>
      <c r="AH311">
        <f>IF(MONTH(tblSales[[#This Row],[Invoice Date]])&gt;=4,MONTH(tblSales[[#This Row],[Invoice Date]]),MONTH(tblSales[[#This Row],[Invoice Date]])+12)</f>
        <v>14</v>
      </c>
      <c r="AI311" s="8">
        <f>DATE(YEAR(tblSales[[#This Row],[Invoice Date]]),MONTH(tblSales[[#This Row],[Invoice Date]]),1)</f>
        <v>45689</v>
      </c>
      <c r="AJ311" t="str">
        <f>_xlfn.XLOOKUP(tblSales[[#This Row],[Product_ID]],Products!$A:$A,Products!$B:$B,"Unknown")</f>
        <v>Bata Track Suit Black</v>
      </c>
      <c r="AK311" s="9">
        <f>IFERROR(tblSales[[#This Row],[Profit]]/tblSales[[#This Row],[Sales Amount]],0)</f>
        <v>0.24544842757283247</v>
      </c>
      <c r="AL311" t="str">
        <f>IF(tblSales[[#This Row],[Discount %]]&lt;=5,"0-5%",
IF(tblSales[[#This Row],[Discount %]]&lt;=10,"5-10%",
IF(tblSales[[#This Row],[Discount %]]&lt;=15,"10-15%",
IF(tblSales[[#This Row],[Discount %]]&lt;=20,"15-20%","20%+"))))</f>
        <v>5-10%</v>
      </c>
    </row>
    <row r="312" spans="1:38">
      <c r="A312" s="2" t="s">
        <v>1217</v>
      </c>
      <c r="B312" s="11">
        <v>45460</v>
      </c>
      <c r="C312" s="2" t="s">
        <v>353</v>
      </c>
      <c r="D312" s="2" t="s">
        <v>703</v>
      </c>
      <c r="E312" s="2" t="s">
        <v>103</v>
      </c>
      <c r="F312" s="2" t="s">
        <v>204</v>
      </c>
      <c r="G312" s="2">
        <v>2</v>
      </c>
      <c r="H312" s="2">
        <v>708.74</v>
      </c>
      <c r="I312" s="2">
        <v>15</v>
      </c>
      <c r="J312" s="2">
        <v>212.62</v>
      </c>
      <c r="K312" s="2">
        <v>5</v>
      </c>
      <c r="L312" s="2">
        <v>60.24</v>
      </c>
      <c r="M312" s="2">
        <v>1265.0999999999999</v>
      </c>
      <c r="N312" s="2">
        <v>1044.76</v>
      </c>
      <c r="O312" s="2">
        <f t="shared" si="10"/>
        <v>160.09999999999991</v>
      </c>
      <c r="P312" s="2" t="s">
        <v>32</v>
      </c>
      <c r="Q312" s="2" t="str">
        <f t="shared" si="9"/>
        <v>UPI</v>
      </c>
      <c r="R312" s="2" t="s">
        <v>20</v>
      </c>
      <c r="S312" s="2" t="s">
        <v>56</v>
      </c>
      <c r="T312" s="2" t="s">
        <v>1182</v>
      </c>
      <c r="U312" s="2" t="s">
        <v>59</v>
      </c>
      <c r="V312" t="str">
        <f>TEXT(tblSales[[#This Row],[Invoice Date]],"mmm")</f>
        <v>Jun</v>
      </c>
      <c r="W312">
        <f>MONTH(tblSales[[#This Row],[Invoice Date]])</f>
        <v>6</v>
      </c>
      <c r="X312">
        <f>YEAR(tblSales[[#This Row],[Invoice Date]])</f>
        <v>2024</v>
      </c>
      <c r="Y312" t="str">
        <f>TEXT(tblSales[[#This Row],[Invoice Date]],"mmm-yyyy")</f>
        <v>Jun-2024</v>
      </c>
      <c r="Z312" t="str">
        <f>_xlfn.XLOOKUP(tblSales[[#This Row],[Product_ID]],Products!$A:$A,Products!$C:$C,"Women Dresses")</f>
        <v>Women Tops</v>
      </c>
      <c r="AA312" t="str">
        <f>_xlfn.XLOOKUP(tblSales[[#This Row],[Product_ID]],Products!$A:$A,Products!$D:$D,"Unknown")</f>
        <v>Crop Top</v>
      </c>
      <c r="AB312" t="str">
        <f>_xlfn.XLOOKUP(tblSales[[#This Row],[Product_ID]],Products!$A:$A,Products!$E:$E,"Unknown")</f>
        <v>Peter England</v>
      </c>
      <c r="AC312" t="str">
        <f>_xlfn.XLOOKUP(tblSales[[#This Row],[Store_ID]],Stores!$A:$A,Stores!$B:$B,"Unknown")</f>
        <v>TrendMart Tirupati Standard</v>
      </c>
      <c r="AD312" t="str">
        <f>_xlfn.XLOOKUP(tblSales[[#This Row],[Store_ID]],Stores!$A:$A,Stores!$E:$E,"Unknown")</f>
        <v>South Zone 3</v>
      </c>
      <c r="AE312" t="str">
        <f>_xlfn.XLOOKUP(tblSales[[#This Row],[Customer_ID]],Customers!$A:$A,Customers!$B:$B,"Unknown")</f>
        <v>Malathi Balasubramaniam</v>
      </c>
      <c r="AF312" t="str">
        <f>_xlfn.XLOOKUP(tblSales[[#This Row],[Customer_ID]],Customers!$A:$A,Customers!$J:$J,"Unknown")</f>
        <v>Gold</v>
      </c>
      <c r="AG312" t="str">
        <f>_xlfn.XLOOKUP(tblSales[[#This Row],[Employee_ID]],Employees!$A:$A,Employees!$B:$B,"Unknown")</f>
        <v>Logesh Gopalakrishnan</v>
      </c>
      <c r="AH312">
        <f>IF(MONTH(tblSales[[#This Row],[Invoice Date]])&gt;=4,MONTH(tblSales[[#This Row],[Invoice Date]]),MONTH(tblSales[[#This Row],[Invoice Date]])+12)</f>
        <v>6</v>
      </c>
      <c r="AI312" s="8">
        <f>DATE(YEAR(tblSales[[#This Row],[Invoice Date]]),MONTH(tblSales[[#This Row],[Invoice Date]]),1)</f>
        <v>45444</v>
      </c>
      <c r="AJ312" t="str">
        <f>_xlfn.XLOOKUP(tblSales[[#This Row],[Product_ID]],Products!$A:$A,Products!$B:$B,"Unknown")</f>
        <v>Peter England Crop Top Green</v>
      </c>
      <c r="AK312" s="9">
        <f>IFERROR(tblSales[[#This Row],[Profit]]/tblSales[[#This Row],[Sales Amount]],0)</f>
        <v>0.12655126076989956</v>
      </c>
      <c r="AL312" t="str">
        <f>IF(tblSales[[#This Row],[Discount %]]&lt;=5,"0-5%",
IF(tblSales[[#This Row],[Discount %]]&lt;=10,"5-10%",
IF(tblSales[[#This Row],[Discount %]]&lt;=15,"10-15%",
IF(tblSales[[#This Row],[Discount %]]&lt;=20,"15-20%","20%+"))))</f>
        <v>10-15%</v>
      </c>
    </row>
    <row r="313" spans="1:38">
      <c r="A313" s="2" t="s">
        <v>1218</v>
      </c>
      <c r="B313" s="11">
        <v>45469</v>
      </c>
      <c r="C313" s="2" t="s">
        <v>963</v>
      </c>
      <c r="D313" s="2" t="s">
        <v>543</v>
      </c>
      <c r="E313" s="2" t="s">
        <v>103</v>
      </c>
      <c r="F313" s="2" t="s">
        <v>523</v>
      </c>
      <c r="G313" s="2">
        <v>3</v>
      </c>
      <c r="H313" s="2">
        <v>996.7</v>
      </c>
      <c r="I313" s="2">
        <v>20</v>
      </c>
      <c r="J313" s="2">
        <v>598.02</v>
      </c>
      <c r="K313" s="2">
        <v>5</v>
      </c>
      <c r="L313" s="2">
        <v>119.6</v>
      </c>
      <c r="M313" s="2">
        <v>2511.6799999999998</v>
      </c>
      <c r="N313" s="2">
        <v>1936.77</v>
      </c>
      <c r="O313" s="2">
        <f t="shared" si="10"/>
        <v>455.30999999999983</v>
      </c>
      <c r="P313" s="2" t="s">
        <v>28</v>
      </c>
      <c r="Q313" s="2" t="str">
        <f t="shared" si="9"/>
        <v>Credit Card</v>
      </c>
      <c r="R313" s="2" t="s">
        <v>20</v>
      </c>
      <c r="S313" s="2" t="s">
        <v>56</v>
      </c>
      <c r="T313" s="2" t="s">
        <v>325</v>
      </c>
      <c r="U313" s="2" t="s">
        <v>59</v>
      </c>
      <c r="V313" t="str">
        <f>TEXT(tblSales[[#This Row],[Invoice Date]],"mmm")</f>
        <v>Jun</v>
      </c>
      <c r="W313">
        <f>MONTH(tblSales[[#This Row],[Invoice Date]])</f>
        <v>6</v>
      </c>
      <c r="X313">
        <f>YEAR(tblSales[[#This Row],[Invoice Date]])</f>
        <v>2024</v>
      </c>
      <c r="Y313" t="str">
        <f>TEXT(tblSales[[#This Row],[Invoice Date]],"mmm-yyyy")</f>
        <v>Jun-2024</v>
      </c>
      <c r="Z313" t="str">
        <f>_xlfn.XLOOKUP(tblSales[[#This Row],[Product_ID]],Products!$A:$A,Products!$C:$C,"Women Dresses")</f>
        <v>Men Shirts</v>
      </c>
      <c r="AA313" t="str">
        <f>_xlfn.XLOOKUP(tblSales[[#This Row],[Product_ID]],Products!$A:$A,Products!$D:$D,"Unknown")</f>
        <v>Formal Shirt</v>
      </c>
      <c r="AB313" t="str">
        <f>_xlfn.XLOOKUP(tblSales[[#This Row],[Product_ID]],Products!$A:$A,Products!$E:$E,"Unknown")</f>
        <v>Van Heusen</v>
      </c>
      <c r="AC313" t="str">
        <f>_xlfn.XLOOKUP(tblSales[[#This Row],[Store_ID]],Stores!$A:$A,Stores!$B:$B,"Unknown")</f>
        <v>TrendMart Tirupati Standard</v>
      </c>
      <c r="AD313" t="str">
        <f>_xlfn.XLOOKUP(tblSales[[#This Row],[Store_ID]],Stores!$A:$A,Stores!$E:$E,"Unknown")</f>
        <v>South Zone 3</v>
      </c>
      <c r="AE313" t="str">
        <f>_xlfn.XLOOKUP(tblSales[[#This Row],[Customer_ID]],Customers!$A:$A,Customers!$B:$B,"Unknown")</f>
        <v>Kavya Balasubramaniam</v>
      </c>
      <c r="AF313" t="str">
        <f>_xlfn.XLOOKUP(tblSales[[#This Row],[Customer_ID]],Customers!$A:$A,Customers!$J:$J,"Unknown")</f>
        <v>Regular</v>
      </c>
      <c r="AG313" t="str">
        <f>_xlfn.XLOOKUP(tblSales[[#This Row],[Employee_ID]],Employees!$A:$A,Employees!$B:$B,"Unknown")</f>
        <v>Vinod Hegde</v>
      </c>
      <c r="AH313">
        <f>IF(MONTH(tblSales[[#This Row],[Invoice Date]])&gt;=4,MONTH(tblSales[[#This Row],[Invoice Date]]),MONTH(tblSales[[#This Row],[Invoice Date]])+12)</f>
        <v>6</v>
      </c>
      <c r="AI313" s="8">
        <f>DATE(YEAR(tblSales[[#This Row],[Invoice Date]]),MONTH(tblSales[[#This Row],[Invoice Date]]),1)</f>
        <v>45444</v>
      </c>
      <c r="AJ313" t="str">
        <f>_xlfn.XLOOKUP(tblSales[[#This Row],[Product_ID]],Products!$A:$A,Products!$B:$B,"Unknown")</f>
        <v>Van Heusen Formal Shirt Olive</v>
      </c>
      <c r="AK313" s="9">
        <f>IFERROR(tblSales[[#This Row],[Profit]]/tblSales[[#This Row],[Sales Amount]],0)</f>
        <v>0.18127707351254932</v>
      </c>
      <c r="AL313" t="str">
        <f>IF(tblSales[[#This Row],[Discount %]]&lt;=5,"0-5%",
IF(tblSales[[#This Row],[Discount %]]&lt;=10,"5-10%",
IF(tblSales[[#This Row],[Discount %]]&lt;=15,"10-15%",
IF(tblSales[[#This Row],[Discount %]]&lt;=20,"15-20%","20%+"))))</f>
        <v>15-20%</v>
      </c>
    </row>
    <row r="314" spans="1:38">
      <c r="A314" s="2" t="s">
        <v>1219</v>
      </c>
      <c r="B314" s="11">
        <v>45589</v>
      </c>
      <c r="C314" s="2" t="s">
        <v>1220</v>
      </c>
      <c r="D314" s="2" t="s">
        <v>466</v>
      </c>
      <c r="E314" s="2" t="s">
        <v>855</v>
      </c>
      <c r="F314" s="2" t="s">
        <v>493</v>
      </c>
      <c r="G314" s="2">
        <v>1</v>
      </c>
      <c r="H314" s="2">
        <v>742.51</v>
      </c>
      <c r="I314" s="2">
        <v>0</v>
      </c>
      <c r="J314" s="2">
        <v>0</v>
      </c>
      <c r="K314" s="2">
        <v>5</v>
      </c>
      <c r="L314" s="2">
        <v>37.130000000000003</v>
      </c>
      <c r="M314" s="2">
        <v>779.64</v>
      </c>
      <c r="N314" s="2">
        <v>547.66999999999996</v>
      </c>
      <c r="O314" s="2">
        <f t="shared" si="10"/>
        <v>194.84000000000003</v>
      </c>
      <c r="P314" s="2" t="s">
        <v>28</v>
      </c>
      <c r="Q314" s="2" t="str">
        <f t="shared" si="9"/>
        <v>Credit Card</v>
      </c>
      <c r="R314" s="2" t="s">
        <v>21</v>
      </c>
      <c r="S314" s="2" t="s">
        <v>56</v>
      </c>
      <c r="T314" s="2" t="s">
        <v>454</v>
      </c>
      <c r="U314" s="2" t="s">
        <v>59</v>
      </c>
      <c r="V314" t="str">
        <f>TEXT(tblSales[[#This Row],[Invoice Date]],"mmm")</f>
        <v>Oct</v>
      </c>
      <c r="W314">
        <f>MONTH(tblSales[[#This Row],[Invoice Date]])</f>
        <v>10</v>
      </c>
      <c r="X314">
        <f>YEAR(tblSales[[#This Row],[Invoice Date]])</f>
        <v>2024</v>
      </c>
      <c r="Y314" t="str">
        <f>TEXT(tblSales[[#This Row],[Invoice Date]],"mmm-yyyy")</f>
        <v>Oct-2024</v>
      </c>
      <c r="Z314" t="str">
        <f>_xlfn.XLOOKUP(tblSales[[#This Row],[Product_ID]],Products!$A:$A,Products!$C:$C,"Women Dresses")</f>
        <v>Women Tops</v>
      </c>
      <c r="AA314" t="str">
        <f>_xlfn.XLOOKUP(tblSales[[#This Row],[Product_ID]],Products!$A:$A,Products!$D:$D,"Unknown")</f>
        <v>Formal Top</v>
      </c>
      <c r="AB314" t="str">
        <f>_xlfn.XLOOKUP(tblSales[[#This Row],[Product_ID]],Products!$A:$A,Products!$E:$E,"Unknown")</f>
        <v>Indian Terrain</v>
      </c>
      <c r="AC314" t="str">
        <f>_xlfn.XLOOKUP(tblSales[[#This Row],[Store_ID]],Stores!$A:$A,Stores!$B:$B,"Unknown")</f>
        <v>TrendMart Vijayawada Standard</v>
      </c>
      <c r="AD314" t="str">
        <f>_xlfn.XLOOKUP(tblSales[[#This Row],[Store_ID]],Stores!$A:$A,Stores!$E:$E,"Unknown")</f>
        <v>South Zone 3</v>
      </c>
      <c r="AE314" t="str">
        <f>_xlfn.XLOOKUP(tblSales[[#This Row],[Customer_ID]],Customers!$A:$A,Customers!$B:$B,"Unknown")</f>
        <v>Selvam Gounder</v>
      </c>
      <c r="AF314" t="str">
        <f>_xlfn.XLOOKUP(tblSales[[#This Row],[Customer_ID]],Customers!$A:$A,Customers!$J:$J,"Unknown")</f>
        <v>Regular</v>
      </c>
      <c r="AG314" t="str">
        <f>_xlfn.XLOOKUP(tblSales[[#This Row],[Employee_ID]],Employees!$A:$A,Employees!$B:$B,"Unknown")</f>
        <v>Gopal Prasad</v>
      </c>
      <c r="AH314">
        <f>IF(MONTH(tblSales[[#This Row],[Invoice Date]])&gt;=4,MONTH(tblSales[[#This Row],[Invoice Date]]),MONTH(tblSales[[#This Row],[Invoice Date]])+12)</f>
        <v>10</v>
      </c>
      <c r="AI314" s="8">
        <f>DATE(YEAR(tblSales[[#This Row],[Invoice Date]]),MONTH(tblSales[[#This Row],[Invoice Date]]),1)</f>
        <v>45566</v>
      </c>
      <c r="AJ314" t="str">
        <f>_xlfn.XLOOKUP(tblSales[[#This Row],[Product_ID]],Products!$A:$A,Products!$B:$B,"Unknown")</f>
        <v>Indian Terrain Formal Top Maroon</v>
      </c>
      <c r="AK314" s="9">
        <f>IFERROR(tblSales[[#This Row],[Profit]]/tblSales[[#This Row],[Sales Amount]],0)</f>
        <v>0.24991021497101232</v>
      </c>
      <c r="AL314" t="str">
        <f>IF(tblSales[[#This Row],[Discount %]]&lt;=5,"0-5%",
IF(tblSales[[#This Row],[Discount %]]&lt;=10,"5-10%",
IF(tblSales[[#This Row],[Discount %]]&lt;=15,"10-15%",
IF(tblSales[[#This Row],[Discount %]]&lt;=20,"15-20%","20%+"))))</f>
        <v>0-5%</v>
      </c>
    </row>
    <row r="315" spans="1:38">
      <c r="A315" s="2" t="s">
        <v>1221</v>
      </c>
      <c r="B315" s="11">
        <v>45392</v>
      </c>
      <c r="C315" s="2" t="s">
        <v>1222</v>
      </c>
      <c r="D315" s="2" t="s">
        <v>283</v>
      </c>
      <c r="E315" s="2" t="s">
        <v>296</v>
      </c>
      <c r="F315" s="2" t="s">
        <v>475</v>
      </c>
      <c r="G315" s="2">
        <v>3</v>
      </c>
      <c r="H315" s="2">
        <v>4946.8599999999997</v>
      </c>
      <c r="I315" s="2">
        <v>20</v>
      </c>
      <c r="J315" s="2">
        <v>2968.12</v>
      </c>
      <c r="K315" s="2">
        <v>12</v>
      </c>
      <c r="L315" s="2">
        <v>1424.7</v>
      </c>
      <c r="M315" s="2">
        <v>13297.16</v>
      </c>
      <c r="N315" s="2">
        <v>10951.65</v>
      </c>
      <c r="O315" s="2">
        <f t="shared" si="10"/>
        <v>920.81000000000017</v>
      </c>
      <c r="P315" s="2" t="s">
        <v>32</v>
      </c>
      <c r="Q315" s="2" t="str">
        <f t="shared" si="9"/>
        <v>UPI</v>
      </c>
      <c r="R315" s="2" t="s">
        <v>20</v>
      </c>
      <c r="S315" s="2" t="s">
        <v>56</v>
      </c>
      <c r="T315" s="2" t="s">
        <v>141</v>
      </c>
      <c r="U315" s="2" t="s">
        <v>59</v>
      </c>
      <c r="V315" t="str">
        <f>TEXT(tblSales[[#This Row],[Invoice Date]],"mmm")</f>
        <v>Apr</v>
      </c>
      <c r="W315">
        <f>MONTH(tblSales[[#This Row],[Invoice Date]])</f>
        <v>4</v>
      </c>
      <c r="X315">
        <f>YEAR(tblSales[[#This Row],[Invoice Date]])</f>
        <v>2024</v>
      </c>
      <c r="Y315" t="str">
        <f>TEXT(tblSales[[#This Row],[Invoice Date]],"mmm-yyyy")</f>
        <v>Apr-2024</v>
      </c>
      <c r="Z315" t="str">
        <f>_xlfn.XLOOKUP(tblSales[[#This Row],[Product_ID]],Products!$A:$A,Products!$C:$C,"Women Dresses")</f>
        <v>Watches</v>
      </c>
      <c r="AA315" t="str">
        <f>_xlfn.XLOOKUP(tblSales[[#This Row],[Product_ID]],Products!$A:$A,Products!$D:$D,"Unknown")</f>
        <v>Digital Watch</v>
      </c>
      <c r="AB315" t="str">
        <f>_xlfn.XLOOKUP(tblSales[[#This Row],[Product_ID]],Products!$A:$A,Products!$E:$E,"Unknown")</f>
        <v>Pepe Jeans</v>
      </c>
      <c r="AC315" t="str">
        <f>_xlfn.XLOOKUP(tblSales[[#This Row],[Store_ID]],Stores!$A:$A,Stores!$B:$B,"Unknown")</f>
        <v>TrendMart Thiruvananthapuram High Street</v>
      </c>
      <c r="AD315" t="str">
        <f>_xlfn.XLOOKUP(tblSales[[#This Row],[Store_ID]],Stores!$A:$A,Stores!$E:$E,"Unknown")</f>
        <v>South Zone 1</v>
      </c>
      <c r="AE315" t="str">
        <f>_xlfn.XLOOKUP(tblSales[[#This Row],[Customer_ID]],Customers!$A:$A,Customers!$B:$B,"Unknown")</f>
        <v>Hariharan Iyer</v>
      </c>
      <c r="AF315" t="str">
        <f>_xlfn.XLOOKUP(tblSales[[#This Row],[Customer_ID]],Customers!$A:$A,Customers!$J:$J,"Unknown")</f>
        <v>Silver</v>
      </c>
      <c r="AG315" t="str">
        <f>_xlfn.XLOOKUP(tblSales[[#This Row],[Employee_ID]],Employees!$A:$A,Employees!$B:$B,"Unknown")</f>
        <v>Arjun Krishnan</v>
      </c>
      <c r="AH315">
        <f>IF(MONTH(tblSales[[#This Row],[Invoice Date]])&gt;=4,MONTH(tblSales[[#This Row],[Invoice Date]]),MONTH(tblSales[[#This Row],[Invoice Date]])+12)</f>
        <v>4</v>
      </c>
      <c r="AI315" s="8">
        <f>DATE(YEAR(tblSales[[#This Row],[Invoice Date]]),MONTH(tblSales[[#This Row],[Invoice Date]]),1)</f>
        <v>45383</v>
      </c>
      <c r="AJ315" t="str">
        <f>_xlfn.XLOOKUP(tblSales[[#This Row],[Product_ID]],Products!$A:$A,Products!$B:$B,"Unknown")</f>
        <v>Pepe Jeans Digital Watch Charcoal</v>
      </c>
      <c r="AK315" s="9">
        <f>IFERROR(tblSales[[#This Row],[Profit]]/tblSales[[#This Row],[Sales Amount]],0)</f>
        <v>6.9248621510157066E-2</v>
      </c>
      <c r="AL315" t="str">
        <f>IF(tblSales[[#This Row],[Discount %]]&lt;=5,"0-5%",
IF(tblSales[[#This Row],[Discount %]]&lt;=10,"5-10%",
IF(tblSales[[#This Row],[Discount %]]&lt;=15,"10-15%",
IF(tblSales[[#This Row],[Discount %]]&lt;=20,"15-20%","20%+"))))</f>
        <v>15-20%</v>
      </c>
    </row>
    <row r="316" spans="1:38">
      <c r="A316" s="2" t="s">
        <v>1223</v>
      </c>
      <c r="B316" s="11">
        <v>45715</v>
      </c>
      <c r="C316" s="2" t="s">
        <v>252</v>
      </c>
      <c r="D316" s="2" t="s">
        <v>274</v>
      </c>
      <c r="E316" s="2" t="s">
        <v>746</v>
      </c>
      <c r="F316" s="2" t="s">
        <v>350</v>
      </c>
      <c r="G316" s="2">
        <v>2</v>
      </c>
      <c r="H316" s="2">
        <v>2458.63</v>
      </c>
      <c r="I316" s="2">
        <v>5</v>
      </c>
      <c r="J316" s="2">
        <v>245.86</v>
      </c>
      <c r="K316" s="2">
        <v>12</v>
      </c>
      <c r="L316" s="2">
        <v>560.57000000000005</v>
      </c>
      <c r="M316" s="2">
        <v>5231.97</v>
      </c>
      <c r="N316" s="2">
        <v>3534.64</v>
      </c>
      <c r="O316" s="2">
        <f t="shared" si="10"/>
        <v>1136.7600000000002</v>
      </c>
      <c r="P316" s="2" t="s">
        <v>31</v>
      </c>
      <c r="Q316" s="2" t="str">
        <f t="shared" si="9"/>
        <v>Net Banking</v>
      </c>
      <c r="R316" s="2" t="s">
        <v>21</v>
      </c>
      <c r="S316" s="2" t="s">
        <v>56</v>
      </c>
      <c r="T316" s="2" t="s">
        <v>1224</v>
      </c>
      <c r="U316" s="2" t="s">
        <v>59</v>
      </c>
      <c r="V316" t="str">
        <f>TEXT(tblSales[[#This Row],[Invoice Date]],"mmm")</f>
        <v>Feb</v>
      </c>
      <c r="W316">
        <f>MONTH(tblSales[[#This Row],[Invoice Date]])</f>
        <v>2</v>
      </c>
      <c r="X316">
        <f>YEAR(tblSales[[#This Row],[Invoice Date]])</f>
        <v>2025</v>
      </c>
      <c r="Y316" t="str">
        <f>TEXT(tblSales[[#This Row],[Invoice Date]],"mmm-yyyy")</f>
        <v>Feb-2025</v>
      </c>
      <c r="Z316" t="str">
        <f>_xlfn.XLOOKUP(tblSales[[#This Row],[Product_ID]],Products!$A:$A,Products!$C:$C,"Women Dresses")</f>
        <v>Winter Wear</v>
      </c>
      <c r="AA316" t="str">
        <f>_xlfn.XLOOKUP(tblSales[[#This Row],[Product_ID]],Products!$A:$A,Products!$D:$D,"Unknown")</f>
        <v>Muffler</v>
      </c>
      <c r="AB316" t="str">
        <f>_xlfn.XLOOKUP(tblSales[[#This Row],[Product_ID]],Products!$A:$A,Products!$E:$E,"Unknown")</f>
        <v>GRT Jewellers</v>
      </c>
      <c r="AC316" t="str">
        <f>_xlfn.XLOOKUP(tblSales[[#This Row],[Store_ID]],Stores!$A:$A,Stores!$B:$B,"Unknown")</f>
        <v>TrendMart Guntur Standard</v>
      </c>
      <c r="AD316" t="str">
        <f>_xlfn.XLOOKUP(tblSales[[#This Row],[Store_ID]],Stores!$A:$A,Stores!$E:$E,"Unknown")</f>
        <v>South Zone 3</v>
      </c>
      <c r="AE316" t="str">
        <f>_xlfn.XLOOKUP(tblSales[[#This Row],[Customer_ID]],Customers!$A:$A,Customers!$B:$B,"Unknown")</f>
        <v>Latha Gounder</v>
      </c>
      <c r="AF316" t="str">
        <f>_xlfn.XLOOKUP(tblSales[[#This Row],[Customer_ID]],Customers!$A:$A,Customers!$J:$J,"Unknown")</f>
        <v>Gold</v>
      </c>
      <c r="AG316" t="str">
        <f>_xlfn.XLOOKUP(tblSales[[#This Row],[Employee_ID]],Employees!$A:$A,Employees!$B:$B,"Unknown")</f>
        <v>Chitra Chettiar</v>
      </c>
      <c r="AH316">
        <f>IF(MONTH(tblSales[[#This Row],[Invoice Date]])&gt;=4,MONTH(tblSales[[#This Row],[Invoice Date]]),MONTH(tblSales[[#This Row],[Invoice Date]])+12)</f>
        <v>14</v>
      </c>
      <c r="AI316" s="8">
        <f>DATE(YEAR(tblSales[[#This Row],[Invoice Date]]),MONTH(tblSales[[#This Row],[Invoice Date]]),1)</f>
        <v>45689</v>
      </c>
      <c r="AJ316" t="str">
        <f>_xlfn.XLOOKUP(tblSales[[#This Row],[Product_ID]],Products!$A:$A,Products!$B:$B,"Unknown")</f>
        <v>GRT Jewellers Muffler Charcoal</v>
      </c>
      <c r="AK316" s="9">
        <f>IFERROR(tblSales[[#This Row],[Profit]]/tblSales[[#This Row],[Sales Amount]],0)</f>
        <v>0.21727188802688091</v>
      </c>
      <c r="AL316" t="str">
        <f>IF(tblSales[[#This Row],[Discount %]]&lt;=5,"0-5%",
IF(tblSales[[#This Row],[Discount %]]&lt;=10,"5-10%",
IF(tblSales[[#This Row],[Discount %]]&lt;=15,"10-15%",
IF(tblSales[[#This Row],[Discount %]]&lt;=20,"15-20%","20%+"))))</f>
        <v>0-5%</v>
      </c>
    </row>
    <row r="317" spans="1:38">
      <c r="A317" s="2" t="s">
        <v>1225</v>
      </c>
      <c r="B317" s="11">
        <v>45556</v>
      </c>
      <c r="C317" s="2" t="s">
        <v>1226</v>
      </c>
      <c r="D317" s="2" t="s">
        <v>220</v>
      </c>
      <c r="E317" s="2" t="s">
        <v>611</v>
      </c>
      <c r="F317" s="2" t="s">
        <v>104</v>
      </c>
      <c r="G317" s="2">
        <v>1</v>
      </c>
      <c r="H317" s="2">
        <v>3307.27</v>
      </c>
      <c r="I317" s="2">
        <v>0</v>
      </c>
      <c r="J317" s="2">
        <v>0</v>
      </c>
      <c r="K317" s="2">
        <v>12</v>
      </c>
      <c r="L317" s="2">
        <v>396.87</v>
      </c>
      <c r="M317" s="2">
        <v>3704.14</v>
      </c>
      <c r="N317" s="2">
        <v>2069.33</v>
      </c>
      <c r="O317" s="2">
        <f t="shared" si="10"/>
        <v>1237.94</v>
      </c>
      <c r="P317" s="2" t="s">
        <v>32</v>
      </c>
      <c r="Q317" s="2" t="str">
        <f t="shared" si="9"/>
        <v>UPI</v>
      </c>
      <c r="R317" s="2" t="s">
        <v>20</v>
      </c>
      <c r="S317" s="2" t="s">
        <v>57</v>
      </c>
      <c r="T317" s="2" t="s">
        <v>1227</v>
      </c>
      <c r="U317" s="2" t="s">
        <v>60</v>
      </c>
      <c r="V317" t="str">
        <f>TEXT(tblSales[[#This Row],[Invoice Date]],"mmm")</f>
        <v>Sep</v>
      </c>
      <c r="W317">
        <f>MONTH(tblSales[[#This Row],[Invoice Date]])</f>
        <v>9</v>
      </c>
      <c r="X317">
        <f>YEAR(tblSales[[#This Row],[Invoice Date]])</f>
        <v>2024</v>
      </c>
      <c r="Y317" t="str">
        <f>TEXT(tblSales[[#This Row],[Invoice Date]],"mmm-yyyy")</f>
        <v>Sep-2024</v>
      </c>
      <c r="Z317" t="str">
        <f>_xlfn.XLOOKUP(tblSales[[#This Row],[Product_ID]],Products!$A:$A,Products!$C:$C,"Women Dresses")</f>
        <v>Handbags</v>
      </c>
      <c r="AA317" t="str">
        <f>_xlfn.XLOOKUP(tblSales[[#This Row],[Product_ID]],Products!$A:$A,Products!$D:$D,"Unknown")</f>
        <v>Sling Bag</v>
      </c>
      <c r="AB317" t="str">
        <f>_xlfn.XLOOKUP(tblSales[[#This Row],[Product_ID]],Products!$A:$A,Products!$E:$E,"Unknown")</f>
        <v>Westside</v>
      </c>
      <c r="AC317" t="str">
        <f>_xlfn.XLOOKUP(tblSales[[#This Row],[Store_ID]],Stores!$A:$A,Stores!$B:$B,"Unknown")</f>
        <v>TrendMart Hyderabad High Street</v>
      </c>
      <c r="AD317" t="str">
        <f>_xlfn.XLOOKUP(tblSales[[#This Row],[Store_ID]],Stores!$A:$A,Stores!$E:$E,"Unknown")</f>
        <v>South Zone 2</v>
      </c>
      <c r="AE317" t="str">
        <f>_xlfn.XLOOKUP(tblSales[[#This Row],[Customer_ID]],Customers!$A:$A,Customers!$B:$B,"Unknown")</f>
        <v>Jayaram Rao</v>
      </c>
      <c r="AF317" t="str">
        <f>_xlfn.XLOOKUP(tblSales[[#This Row],[Customer_ID]],Customers!$A:$A,Customers!$J:$J,"Unknown")</f>
        <v>Regular</v>
      </c>
      <c r="AG317" t="str">
        <f>_xlfn.XLOOKUP(tblSales[[#This Row],[Employee_ID]],Employees!$A:$A,Employees!$B:$B,"Unknown")</f>
        <v>Meena Krishnan</v>
      </c>
      <c r="AH317">
        <f>IF(MONTH(tblSales[[#This Row],[Invoice Date]])&gt;=4,MONTH(tblSales[[#This Row],[Invoice Date]]),MONTH(tblSales[[#This Row],[Invoice Date]])+12)</f>
        <v>9</v>
      </c>
      <c r="AI317" s="8">
        <f>DATE(YEAR(tblSales[[#This Row],[Invoice Date]]),MONTH(tblSales[[#This Row],[Invoice Date]]),1)</f>
        <v>45536</v>
      </c>
      <c r="AJ317" t="str">
        <f>_xlfn.XLOOKUP(tblSales[[#This Row],[Product_ID]],Products!$A:$A,Products!$B:$B,"Unknown")</f>
        <v>Westside Sling Bag Grey</v>
      </c>
      <c r="AK317" s="9">
        <f>IFERROR(tblSales[[#This Row],[Profit]]/tblSales[[#This Row],[Sales Amount]],0)</f>
        <v>0.33420443071806144</v>
      </c>
      <c r="AL317" t="str">
        <f>IF(tblSales[[#This Row],[Discount %]]&lt;=5,"0-5%",
IF(tblSales[[#This Row],[Discount %]]&lt;=10,"5-10%",
IF(tblSales[[#This Row],[Discount %]]&lt;=15,"10-15%",
IF(tblSales[[#This Row],[Discount %]]&lt;=20,"15-20%","20%+"))))</f>
        <v>0-5%</v>
      </c>
    </row>
    <row r="318" spans="1:38">
      <c r="A318" s="2" t="s">
        <v>1228</v>
      </c>
      <c r="B318" s="11">
        <v>45647</v>
      </c>
      <c r="C318" s="2" t="s">
        <v>1229</v>
      </c>
      <c r="D318" s="2" t="s">
        <v>1230</v>
      </c>
      <c r="E318" s="2" t="s">
        <v>437</v>
      </c>
      <c r="F318" s="2" t="s">
        <v>92</v>
      </c>
      <c r="G318" s="2">
        <v>2</v>
      </c>
      <c r="H318" s="2">
        <v>5186.96</v>
      </c>
      <c r="I318" s="2">
        <v>0</v>
      </c>
      <c r="J318" s="2">
        <v>0</v>
      </c>
      <c r="K318" s="2">
        <v>12</v>
      </c>
      <c r="L318" s="2">
        <v>1244.8699999999999</v>
      </c>
      <c r="M318" s="2">
        <v>11618.79</v>
      </c>
      <c r="N318" s="2">
        <v>7701.94</v>
      </c>
      <c r="O318" s="2">
        <f t="shared" si="10"/>
        <v>2671.9800000000014</v>
      </c>
      <c r="P318" s="2" t="s">
        <v>27</v>
      </c>
      <c r="Q318" s="2" t="str">
        <f t="shared" si="9"/>
        <v>Cash</v>
      </c>
      <c r="R318" s="2" t="s">
        <v>21</v>
      </c>
      <c r="S318" s="2" t="s">
        <v>56</v>
      </c>
      <c r="T318" s="2" t="s">
        <v>1146</v>
      </c>
      <c r="U318" s="2" t="s">
        <v>60</v>
      </c>
      <c r="V318" t="str">
        <f>TEXT(tblSales[[#This Row],[Invoice Date]],"mmm")</f>
        <v>Dec</v>
      </c>
      <c r="W318">
        <f>MONTH(tblSales[[#This Row],[Invoice Date]])</f>
        <v>12</v>
      </c>
      <c r="X318">
        <f>YEAR(tblSales[[#This Row],[Invoice Date]])</f>
        <v>2024</v>
      </c>
      <c r="Y318" t="str">
        <f>TEXT(tblSales[[#This Row],[Invoice Date]],"mmm-yyyy")</f>
        <v>Dec-2024</v>
      </c>
      <c r="Z318" t="str">
        <f>_xlfn.XLOOKUP(tblSales[[#This Row],[Product_ID]],Products!$A:$A,Products!$C:$C,"Women Dresses")</f>
        <v>Watches</v>
      </c>
      <c r="AA318" t="str">
        <f>_xlfn.XLOOKUP(tblSales[[#This Row],[Product_ID]],Products!$A:$A,Products!$D:$D,"Unknown")</f>
        <v>Analog Watch</v>
      </c>
      <c r="AB318" t="str">
        <f>_xlfn.XLOOKUP(tblSales[[#This Row],[Product_ID]],Products!$A:$A,Products!$E:$E,"Unknown")</f>
        <v>Aurelia</v>
      </c>
      <c r="AC318" t="str">
        <f>_xlfn.XLOOKUP(tblSales[[#This Row],[Store_ID]],Stores!$A:$A,Stores!$B:$B,"Unknown")</f>
        <v>TrendMart Visakhapatnam Flagship</v>
      </c>
      <c r="AD318" t="str">
        <f>_xlfn.XLOOKUP(tblSales[[#This Row],[Store_ID]],Stores!$A:$A,Stores!$E:$E,"Unknown")</f>
        <v>South Zone 3</v>
      </c>
      <c r="AE318" t="str">
        <f>_xlfn.XLOOKUP(tblSales[[#This Row],[Customer_ID]],Customers!$A:$A,Customers!$B:$B,"Unknown")</f>
        <v>Kannan Achari</v>
      </c>
      <c r="AF318" t="str">
        <f>_xlfn.XLOOKUP(tblSales[[#This Row],[Customer_ID]],Customers!$A:$A,Customers!$J:$J,"Unknown")</f>
        <v>Regular</v>
      </c>
      <c r="AG318" t="str">
        <f>_xlfn.XLOOKUP(tblSales[[#This Row],[Employee_ID]],Employees!$A:$A,Employees!$B:$B,"Unknown")</f>
        <v>Manoj Ramachandran</v>
      </c>
      <c r="AH318">
        <f>IF(MONTH(tblSales[[#This Row],[Invoice Date]])&gt;=4,MONTH(tblSales[[#This Row],[Invoice Date]]),MONTH(tblSales[[#This Row],[Invoice Date]])+12)</f>
        <v>12</v>
      </c>
      <c r="AI318" s="8">
        <f>DATE(YEAR(tblSales[[#This Row],[Invoice Date]]),MONTH(tblSales[[#This Row],[Invoice Date]]),1)</f>
        <v>45627</v>
      </c>
      <c r="AJ318" t="str">
        <f>_xlfn.XLOOKUP(tblSales[[#This Row],[Product_ID]],Products!$A:$A,Products!$B:$B,"Unknown")</f>
        <v>Aurelia Analog Watch Purple</v>
      </c>
      <c r="AK318" s="9">
        <f>IFERROR(tblSales[[#This Row],[Profit]]/tblSales[[#This Row],[Sales Amount]],0)</f>
        <v>0.2299705907413768</v>
      </c>
      <c r="AL318" t="str">
        <f>IF(tblSales[[#This Row],[Discount %]]&lt;=5,"0-5%",
IF(tblSales[[#This Row],[Discount %]]&lt;=10,"5-10%",
IF(tblSales[[#This Row],[Discount %]]&lt;=15,"10-15%",
IF(tblSales[[#This Row],[Discount %]]&lt;=20,"15-20%","20%+"))))</f>
        <v>0-5%</v>
      </c>
    </row>
    <row r="319" spans="1:38">
      <c r="A319" s="2" t="s">
        <v>1231</v>
      </c>
      <c r="B319" s="11">
        <v>45585</v>
      </c>
      <c r="C319" s="2" t="s">
        <v>549</v>
      </c>
      <c r="D319" s="2" t="s">
        <v>1232</v>
      </c>
      <c r="E319" s="2" t="s">
        <v>1233</v>
      </c>
      <c r="F319" s="2" t="s">
        <v>199</v>
      </c>
      <c r="G319" s="2">
        <v>1</v>
      </c>
      <c r="H319" s="2">
        <v>1220.6400000000001</v>
      </c>
      <c r="I319" s="2">
        <v>0</v>
      </c>
      <c r="J319" s="2">
        <v>0</v>
      </c>
      <c r="K319" s="2">
        <v>12</v>
      </c>
      <c r="L319" s="2">
        <v>146.47999999999999</v>
      </c>
      <c r="M319" s="2">
        <v>1367.12</v>
      </c>
      <c r="N319" s="2">
        <v>754.73</v>
      </c>
      <c r="O319" s="2">
        <f t="shared" si="10"/>
        <v>465.90999999999985</v>
      </c>
      <c r="P319" s="2" t="s">
        <v>27</v>
      </c>
      <c r="Q319" s="2" t="str">
        <f t="shared" si="9"/>
        <v>Cash</v>
      </c>
      <c r="R319" s="2" t="s">
        <v>21</v>
      </c>
      <c r="S319" s="2" t="s">
        <v>56</v>
      </c>
      <c r="T319" s="2" t="s">
        <v>1234</v>
      </c>
      <c r="U319" s="2" t="s">
        <v>60</v>
      </c>
      <c r="V319" t="str">
        <f>TEXT(tblSales[[#This Row],[Invoice Date]],"mmm")</f>
        <v>Oct</v>
      </c>
      <c r="W319">
        <f>MONTH(tblSales[[#This Row],[Invoice Date]])</f>
        <v>10</v>
      </c>
      <c r="X319">
        <f>YEAR(tblSales[[#This Row],[Invoice Date]])</f>
        <v>2024</v>
      </c>
      <c r="Y319" t="str">
        <f>TEXT(tblSales[[#This Row],[Invoice Date]],"mmm-yyyy")</f>
        <v>Oct-2024</v>
      </c>
      <c r="Z319" t="str">
        <f>_xlfn.XLOOKUP(tblSales[[#This Row],[Product_ID]],Products!$A:$A,Products!$C:$C,"Women Dresses")</f>
        <v>Men Jeans</v>
      </c>
      <c r="AA319" t="str">
        <f>_xlfn.XLOOKUP(tblSales[[#This Row],[Product_ID]],Products!$A:$A,Products!$D:$D,"Unknown")</f>
        <v>Straight Fit</v>
      </c>
      <c r="AB319" t="str">
        <f>_xlfn.XLOOKUP(tblSales[[#This Row],[Product_ID]],Products!$A:$A,Products!$E:$E,"Unknown")</f>
        <v>Jack &amp; Jones</v>
      </c>
      <c r="AC319" t="str">
        <f>_xlfn.XLOOKUP(tblSales[[#This Row],[Store_ID]],Stores!$A:$A,Stores!$B:$B,"Unknown")</f>
        <v>TrendMart Visakhapatnam Standard</v>
      </c>
      <c r="AD319" t="str">
        <f>_xlfn.XLOOKUP(tblSales[[#This Row],[Store_ID]],Stores!$A:$A,Stores!$E:$E,"Unknown")</f>
        <v>South Zone 3</v>
      </c>
      <c r="AE319" t="str">
        <f>_xlfn.XLOOKUP(tblSales[[#This Row],[Customer_ID]],Customers!$A:$A,Customers!$B:$B,"Unknown")</f>
        <v>Rahul Achari</v>
      </c>
      <c r="AF319" t="str">
        <f>_xlfn.XLOOKUP(tblSales[[#This Row],[Customer_ID]],Customers!$A:$A,Customers!$J:$J,"Unknown")</f>
        <v>Regular</v>
      </c>
      <c r="AG319" t="str">
        <f>_xlfn.XLOOKUP(tblSales[[#This Row],[Employee_ID]],Employees!$A:$A,Employees!$B:$B,"Unknown")</f>
        <v>Anusuya Subramaniam</v>
      </c>
      <c r="AH319">
        <f>IF(MONTH(tblSales[[#This Row],[Invoice Date]])&gt;=4,MONTH(tblSales[[#This Row],[Invoice Date]]),MONTH(tblSales[[#This Row],[Invoice Date]])+12)</f>
        <v>10</v>
      </c>
      <c r="AI319" s="8">
        <f>DATE(YEAR(tblSales[[#This Row],[Invoice Date]]),MONTH(tblSales[[#This Row],[Invoice Date]]),1)</f>
        <v>45566</v>
      </c>
      <c r="AJ319" t="str">
        <f>_xlfn.XLOOKUP(tblSales[[#This Row],[Product_ID]],Products!$A:$A,Products!$B:$B,"Unknown")</f>
        <v>Jack &amp; Jones Straight Fit Maroon</v>
      </c>
      <c r="AK319" s="9">
        <f>IFERROR(tblSales[[#This Row],[Profit]]/tblSales[[#This Row],[Sales Amount]],0)</f>
        <v>0.34079671133477668</v>
      </c>
      <c r="AL319" t="str">
        <f>IF(tblSales[[#This Row],[Discount %]]&lt;=5,"0-5%",
IF(tblSales[[#This Row],[Discount %]]&lt;=10,"5-10%",
IF(tblSales[[#This Row],[Discount %]]&lt;=15,"10-15%",
IF(tblSales[[#This Row],[Discount %]]&lt;=20,"15-20%","20%+"))))</f>
        <v>0-5%</v>
      </c>
    </row>
    <row r="320" spans="1:38">
      <c r="A320" s="2" t="s">
        <v>1235</v>
      </c>
      <c r="B320" s="11">
        <v>45433</v>
      </c>
      <c r="C320" s="2" t="s">
        <v>1236</v>
      </c>
      <c r="D320" s="2" t="s">
        <v>663</v>
      </c>
      <c r="E320" s="2" t="s">
        <v>1138</v>
      </c>
      <c r="F320" s="2" t="s">
        <v>475</v>
      </c>
      <c r="G320" s="2">
        <v>3</v>
      </c>
      <c r="H320" s="2">
        <v>1739.93</v>
      </c>
      <c r="I320" s="2">
        <v>10</v>
      </c>
      <c r="J320" s="2">
        <v>521.98</v>
      </c>
      <c r="K320" s="2">
        <v>12</v>
      </c>
      <c r="L320" s="2">
        <v>563.74</v>
      </c>
      <c r="M320" s="2">
        <v>5261.55</v>
      </c>
      <c r="N320" s="2">
        <v>3399.81</v>
      </c>
      <c r="O320" s="2">
        <f t="shared" si="10"/>
        <v>1298.0000000000002</v>
      </c>
      <c r="P320" s="2" t="s">
        <v>28</v>
      </c>
      <c r="Q320" s="2" t="str">
        <f t="shared" si="9"/>
        <v>Credit Card</v>
      </c>
      <c r="R320" s="2" t="s">
        <v>21</v>
      </c>
      <c r="S320" s="2" t="s">
        <v>56</v>
      </c>
      <c r="T320" s="2" t="s">
        <v>618</v>
      </c>
      <c r="U320" s="2" t="s">
        <v>59</v>
      </c>
      <c r="V320" t="str">
        <f>TEXT(tblSales[[#This Row],[Invoice Date]],"mmm")</f>
        <v>May</v>
      </c>
      <c r="W320">
        <f>MONTH(tblSales[[#This Row],[Invoice Date]])</f>
        <v>5</v>
      </c>
      <c r="X320">
        <f>YEAR(tblSales[[#This Row],[Invoice Date]])</f>
        <v>2024</v>
      </c>
      <c r="Y320" t="str">
        <f>TEXT(tblSales[[#This Row],[Invoice Date]],"mmm-yyyy")</f>
        <v>May-2024</v>
      </c>
      <c r="Z320" t="str">
        <f>_xlfn.XLOOKUP(tblSales[[#This Row],[Product_ID]],Products!$A:$A,Products!$C:$C,"Women Dresses")</f>
        <v>Women Dresses</v>
      </c>
      <c r="AA320" t="str">
        <f>_xlfn.XLOOKUP(tblSales[[#This Row],[Product_ID]],Products!$A:$A,Products!$D:$D,"Unknown")</f>
        <v>Shirt Dress</v>
      </c>
      <c r="AB320" t="str">
        <f>_xlfn.XLOOKUP(tblSales[[#This Row],[Product_ID]],Products!$A:$A,Products!$E:$E,"Unknown")</f>
        <v>Pantaloons</v>
      </c>
      <c r="AC320" t="str">
        <f>_xlfn.XLOOKUP(tblSales[[#This Row],[Store_ID]],Stores!$A:$A,Stores!$B:$B,"Unknown")</f>
        <v>TrendMart Vijayawada Mall Kiosk</v>
      </c>
      <c r="AD320" t="str">
        <f>_xlfn.XLOOKUP(tblSales[[#This Row],[Store_ID]],Stores!$A:$A,Stores!$E:$E,"Unknown")</f>
        <v>South Zone 3</v>
      </c>
      <c r="AE320" t="str">
        <f>_xlfn.XLOOKUP(tblSales[[#This Row],[Customer_ID]],Customers!$A:$A,Customers!$B:$B,"Unknown")</f>
        <v>Yamini Prasad</v>
      </c>
      <c r="AF320" t="str">
        <f>_xlfn.XLOOKUP(tblSales[[#This Row],[Customer_ID]],Customers!$A:$A,Customers!$J:$J,"Unknown")</f>
        <v>Regular</v>
      </c>
      <c r="AG320" t="str">
        <f>_xlfn.XLOOKUP(tblSales[[#This Row],[Employee_ID]],Employees!$A:$A,Employees!$B:$B,"Unknown")</f>
        <v>Arjun Krishnan</v>
      </c>
      <c r="AH320">
        <f>IF(MONTH(tblSales[[#This Row],[Invoice Date]])&gt;=4,MONTH(tblSales[[#This Row],[Invoice Date]]),MONTH(tblSales[[#This Row],[Invoice Date]])+12)</f>
        <v>5</v>
      </c>
      <c r="AI320" s="8">
        <f>DATE(YEAR(tblSales[[#This Row],[Invoice Date]]),MONTH(tblSales[[#This Row],[Invoice Date]]),1)</f>
        <v>45413</v>
      </c>
      <c r="AJ320" t="str">
        <f>_xlfn.XLOOKUP(tblSales[[#This Row],[Product_ID]],Products!$A:$A,Products!$B:$B,"Unknown")</f>
        <v>Pantaloons Shirt Dress Grey</v>
      </c>
      <c r="AK320" s="9">
        <f>IFERROR(tblSales[[#This Row],[Profit]]/tblSales[[#This Row],[Sales Amount]],0)</f>
        <v>0.24669536543414017</v>
      </c>
      <c r="AL320" t="str">
        <f>IF(tblSales[[#This Row],[Discount %]]&lt;=5,"0-5%",
IF(tblSales[[#This Row],[Discount %]]&lt;=10,"5-10%",
IF(tblSales[[#This Row],[Discount %]]&lt;=15,"10-15%",
IF(tblSales[[#This Row],[Discount %]]&lt;=20,"15-20%","20%+"))))</f>
        <v>5-10%</v>
      </c>
    </row>
    <row r="321" spans="1:38">
      <c r="A321" s="2" t="s">
        <v>1237</v>
      </c>
      <c r="B321" s="11">
        <v>45561</v>
      </c>
      <c r="C321" s="2" t="s">
        <v>1238</v>
      </c>
      <c r="D321" s="2" t="s">
        <v>308</v>
      </c>
      <c r="E321" s="2" t="s">
        <v>863</v>
      </c>
      <c r="F321" s="2" t="s">
        <v>475</v>
      </c>
      <c r="G321" s="2">
        <v>2</v>
      </c>
      <c r="H321" s="2">
        <v>745.82</v>
      </c>
      <c r="I321" s="2">
        <v>30</v>
      </c>
      <c r="J321" s="2">
        <v>447.49</v>
      </c>
      <c r="K321" s="2">
        <v>3</v>
      </c>
      <c r="L321" s="2">
        <v>31.32</v>
      </c>
      <c r="M321" s="2">
        <v>1075.47</v>
      </c>
      <c r="N321" s="2">
        <v>1113.98</v>
      </c>
      <c r="O321" s="2">
        <f t="shared" si="10"/>
        <v>-69.829999999999984</v>
      </c>
      <c r="P321" s="2" t="s">
        <v>32</v>
      </c>
      <c r="Q321" s="2" t="str">
        <f t="shared" si="9"/>
        <v>UPI</v>
      </c>
      <c r="R321" s="2" t="s">
        <v>21</v>
      </c>
      <c r="S321" s="2" t="s">
        <v>56</v>
      </c>
      <c r="T321" s="2" t="s">
        <v>700</v>
      </c>
      <c r="U321" s="2" t="s">
        <v>59</v>
      </c>
      <c r="V321" t="str">
        <f>TEXT(tblSales[[#This Row],[Invoice Date]],"mmm")</f>
        <v>Sep</v>
      </c>
      <c r="W321">
        <f>MONTH(tblSales[[#This Row],[Invoice Date]])</f>
        <v>9</v>
      </c>
      <c r="X321">
        <f>YEAR(tblSales[[#This Row],[Invoice Date]])</f>
        <v>2024</v>
      </c>
      <c r="Y321" t="str">
        <f>TEXT(tblSales[[#This Row],[Invoice Date]],"mmm-yyyy")</f>
        <v>Sep-2024</v>
      </c>
      <c r="Z321" t="str">
        <f>_xlfn.XLOOKUP(tblSales[[#This Row],[Product_ID]],Products!$A:$A,Products!$C:$C,"Women Dresses")</f>
        <v>Jewellery</v>
      </c>
      <c r="AA321" t="str">
        <f>_xlfn.XLOOKUP(tblSales[[#This Row],[Product_ID]],Products!$A:$A,Products!$D:$D,"Unknown")</f>
        <v>Necklace</v>
      </c>
      <c r="AB321" t="str">
        <f>_xlfn.XLOOKUP(tblSales[[#This Row],[Product_ID]],Products!$A:$A,Products!$E:$E,"Unknown")</f>
        <v>Aurelia</v>
      </c>
      <c r="AC321" t="str">
        <f>_xlfn.XLOOKUP(tblSales[[#This Row],[Store_ID]],Stores!$A:$A,Stores!$B:$B,"Unknown")</f>
        <v>TrendMart Thiruvananthapuram Outlet</v>
      </c>
      <c r="AD321" t="str">
        <f>_xlfn.XLOOKUP(tblSales[[#This Row],[Store_ID]],Stores!$A:$A,Stores!$E:$E,"Unknown")</f>
        <v>South Zone 1</v>
      </c>
      <c r="AE321" t="str">
        <f>_xlfn.XLOOKUP(tblSales[[#This Row],[Customer_ID]],Customers!$A:$A,Customers!$B:$B,"Unknown")</f>
        <v>Suresh Shetty</v>
      </c>
      <c r="AF321" t="str">
        <f>_xlfn.XLOOKUP(tblSales[[#This Row],[Customer_ID]],Customers!$A:$A,Customers!$J:$J,"Unknown")</f>
        <v>Regular</v>
      </c>
      <c r="AG321" t="str">
        <f>_xlfn.XLOOKUP(tblSales[[#This Row],[Employee_ID]],Employees!$A:$A,Employees!$B:$B,"Unknown")</f>
        <v>Arjun Krishnan</v>
      </c>
      <c r="AH321">
        <f>IF(MONTH(tblSales[[#This Row],[Invoice Date]])&gt;=4,MONTH(tblSales[[#This Row],[Invoice Date]]),MONTH(tblSales[[#This Row],[Invoice Date]])+12)</f>
        <v>9</v>
      </c>
      <c r="AI321" s="8">
        <f>DATE(YEAR(tblSales[[#This Row],[Invoice Date]]),MONTH(tblSales[[#This Row],[Invoice Date]]),1)</f>
        <v>45536</v>
      </c>
      <c r="AJ321" t="str">
        <f>_xlfn.XLOOKUP(tblSales[[#This Row],[Product_ID]],Products!$A:$A,Products!$B:$B,"Unknown")</f>
        <v>Aurelia Necklace Grey</v>
      </c>
      <c r="AK321" s="9">
        <f>IFERROR(tblSales[[#This Row],[Profit]]/tblSales[[#This Row],[Sales Amount]],0)</f>
        <v>-6.4929751643467495E-2</v>
      </c>
      <c r="AL321" t="str">
        <f>IF(tblSales[[#This Row],[Discount %]]&lt;=5,"0-5%",
IF(tblSales[[#This Row],[Discount %]]&lt;=10,"5-10%",
IF(tblSales[[#This Row],[Discount %]]&lt;=15,"10-15%",
IF(tblSales[[#This Row],[Discount %]]&lt;=20,"15-20%","20%+"))))</f>
        <v>20%+</v>
      </c>
    </row>
    <row r="322" spans="1:38">
      <c r="A322" s="2" t="s">
        <v>1239</v>
      </c>
      <c r="B322" s="11">
        <v>45425</v>
      </c>
      <c r="C322" s="2" t="s">
        <v>1240</v>
      </c>
      <c r="D322" s="2" t="s">
        <v>986</v>
      </c>
      <c r="E322" s="2" t="s">
        <v>437</v>
      </c>
      <c r="F322" s="2" t="s">
        <v>405</v>
      </c>
      <c r="G322" s="2">
        <v>4</v>
      </c>
      <c r="H322" s="2">
        <v>864.19</v>
      </c>
      <c r="I322" s="2">
        <v>25</v>
      </c>
      <c r="J322" s="2">
        <v>864.19</v>
      </c>
      <c r="K322" s="2">
        <v>5</v>
      </c>
      <c r="L322" s="2">
        <v>129.63</v>
      </c>
      <c r="M322" s="2">
        <v>2722.2</v>
      </c>
      <c r="N322" s="2">
        <v>2360.08</v>
      </c>
      <c r="O322" s="2">
        <f t="shared" si="10"/>
        <v>232.4899999999999</v>
      </c>
      <c r="P322" s="2" t="s">
        <v>30</v>
      </c>
      <c r="Q322" s="2" t="str">
        <f t="shared" ref="Q322:Q385" si="11">TRIM(CLEAN(P322))</f>
        <v>EMI</v>
      </c>
      <c r="R322" s="2" t="s">
        <v>20</v>
      </c>
      <c r="S322" s="2" t="s">
        <v>56</v>
      </c>
      <c r="T322" s="2" t="s">
        <v>1241</v>
      </c>
      <c r="U322" s="2" t="s">
        <v>59</v>
      </c>
      <c r="V322" t="str">
        <f>TEXT(tblSales[[#This Row],[Invoice Date]],"mmm")</f>
        <v>May</v>
      </c>
      <c r="W322">
        <f>MONTH(tblSales[[#This Row],[Invoice Date]])</f>
        <v>5</v>
      </c>
      <c r="X322">
        <f>YEAR(tblSales[[#This Row],[Invoice Date]])</f>
        <v>2024</v>
      </c>
      <c r="Y322" t="str">
        <f>TEXT(tblSales[[#This Row],[Invoice Date]],"mmm-yyyy")</f>
        <v>May-2024</v>
      </c>
      <c r="Z322" t="str">
        <f>_xlfn.XLOOKUP(tblSales[[#This Row],[Product_ID]],Products!$A:$A,Products!$C:$C,"Women Dresses")</f>
        <v>Belts</v>
      </c>
      <c r="AA322" t="str">
        <f>_xlfn.XLOOKUP(tblSales[[#This Row],[Product_ID]],Products!$A:$A,Products!$D:$D,"Unknown")</f>
        <v>Casual Belt</v>
      </c>
      <c r="AB322" t="str">
        <f>_xlfn.XLOOKUP(tblSales[[#This Row],[Product_ID]],Products!$A:$A,Products!$E:$E,"Unknown")</f>
        <v>Skechers</v>
      </c>
      <c r="AC322" t="str">
        <f>_xlfn.XLOOKUP(tblSales[[#This Row],[Store_ID]],Stores!$A:$A,Stores!$B:$B,"Unknown")</f>
        <v>TrendMart Visakhapatnam Flagship</v>
      </c>
      <c r="AD322" t="str">
        <f>_xlfn.XLOOKUP(tblSales[[#This Row],[Store_ID]],Stores!$A:$A,Stores!$E:$E,"Unknown")</f>
        <v>South Zone 3</v>
      </c>
      <c r="AE322" t="str">
        <f>_xlfn.XLOOKUP(tblSales[[#This Row],[Customer_ID]],Customers!$A:$A,Customers!$B:$B,"Unknown")</f>
        <v>Vani Prasad</v>
      </c>
      <c r="AF322" t="str">
        <f>_xlfn.XLOOKUP(tblSales[[#This Row],[Customer_ID]],Customers!$A:$A,Customers!$J:$J,"Unknown")</f>
        <v>Silver</v>
      </c>
      <c r="AG322" t="str">
        <f>_xlfn.XLOOKUP(tblSales[[#This Row],[Employee_ID]],Employees!$A:$A,Employees!$B:$B,"Unknown")</f>
        <v>Chitra Bhat</v>
      </c>
      <c r="AH322">
        <f>IF(MONTH(tblSales[[#This Row],[Invoice Date]])&gt;=4,MONTH(tblSales[[#This Row],[Invoice Date]]),MONTH(tblSales[[#This Row],[Invoice Date]])+12)</f>
        <v>5</v>
      </c>
      <c r="AI322" s="8">
        <f>DATE(YEAR(tblSales[[#This Row],[Invoice Date]]),MONTH(tblSales[[#This Row],[Invoice Date]]),1)</f>
        <v>45413</v>
      </c>
      <c r="AJ322" t="str">
        <f>_xlfn.XLOOKUP(tblSales[[#This Row],[Product_ID]],Products!$A:$A,Products!$B:$B,"Unknown")</f>
        <v>Skechers Casual Belt Sky Blue</v>
      </c>
      <c r="AK322" s="9">
        <f>IFERROR(tblSales[[#This Row],[Profit]]/tblSales[[#This Row],[Sales Amount]],0)</f>
        <v>8.5405186981118181E-2</v>
      </c>
      <c r="AL322" t="str">
        <f>IF(tblSales[[#This Row],[Discount %]]&lt;=5,"0-5%",
IF(tblSales[[#This Row],[Discount %]]&lt;=10,"5-10%",
IF(tblSales[[#This Row],[Discount %]]&lt;=15,"10-15%",
IF(tblSales[[#This Row],[Discount %]]&lt;=20,"15-20%","20%+"))))</f>
        <v>20%+</v>
      </c>
    </row>
    <row r="323" spans="1:38">
      <c r="A323" s="2" t="s">
        <v>1242</v>
      </c>
      <c r="B323" s="11">
        <v>45736</v>
      </c>
      <c r="C323" s="2" t="s">
        <v>1243</v>
      </c>
      <c r="D323" s="2" t="s">
        <v>1244</v>
      </c>
      <c r="E323" s="2" t="s">
        <v>275</v>
      </c>
      <c r="F323" s="2" t="s">
        <v>244</v>
      </c>
      <c r="G323" s="2">
        <v>3</v>
      </c>
      <c r="H323" s="2">
        <v>563.51</v>
      </c>
      <c r="I323" s="2">
        <v>0</v>
      </c>
      <c r="J323" s="2">
        <v>0</v>
      </c>
      <c r="K323" s="2">
        <v>5</v>
      </c>
      <c r="L323" s="2">
        <v>84.53</v>
      </c>
      <c r="M323" s="2">
        <v>1775.06</v>
      </c>
      <c r="N323" s="2">
        <v>1046.25</v>
      </c>
      <c r="O323" s="2">
        <f t="shared" si="10"/>
        <v>644.28</v>
      </c>
      <c r="P323" s="2" t="s">
        <v>32</v>
      </c>
      <c r="Q323" s="2" t="str">
        <f t="shared" si="11"/>
        <v>UPI</v>
      </c>
      <c r="R323" s="2" t="s">
        <v>20</v>
      </c>
      <c r="S323" s="2" t="s">
        <v>56</v>
      </c>
      <c r="T323" s="2" t="s">
        <v>1245</v>
      </c>
      <c r="U323" s="2" t="s">
        <v>59</v>
      </c>
      <c r="V323" t="str">
        <f>TEXT(tblSales[[#This Row],[Invoice Date]],"mmm")</f>
        <v>Mar</v>
      </c>
      <c r="W323">
        <f>MONTH(tblSales[[#This Row],[Invoice Date]])</f>
        <v>3</v>
      </c>
      <c r="X323">
        <f>YEAR(tblSales[[#This Row],[Invoice Date]])</f>
        <v>2025</v>
      </c>
      <c r="Y323" t="str">
        <f>TEXT(tblSales[[#This Row],[Invoice Date]],"mmm-yyyy")</f>
        <v>Mar-2025</v>
      </c>
      <c r="Z323" t="str">
        <f>_xlfn.XLOOKUP(tblSales[[#This Row],[Product_ID]],Products!$A:$A,Products!$C:$C,"Women Dresses")</f>
        <v>Men T-Shirts</v>
      </c>
      <c r="AA323" t="str">
        <f>_xlfn.XLOOKUP(tblSales[[#This Row],[Product_ID]],Products!$A:$A,Products!$D:$D,"Unknown")</f>
        <v>Polo</v>
      </c>
      <c r="AB323" t="str">
        <f>_xlfn.XLOOKUP(tblSales[[#This Row],[Product_ID]],Products!$A:$A,Products!$E:$E,"Unknown")</f>
        <v>Metro Shoes</v>
      </c>
      <c r="AC323" t="str">
        <f>_xlfn.XLOOKUP(tblSales[[#This Row],[Store_ID]],Stores!$A:$A,Stores!$B:$B,"Unknown")</f>
        <v>TrendMart Madurai High Street</v>
      </c>
      <c r="AD323" t="str">
        <f>_xlfn.XLOOKUP(tblSales[[#This Row],[Store_ID]],Stores!$A:$A,Stores!$E:$E,"Unknown")</f>
        <v>South Zone 1</v>
      </c>
      <c r="AE323" t="str">
        <f>_xlfn.XLOOKUP(tblSales[[#This Row],[Customer_ID]],Customers!$A:$A,Customers!$B:$B,"Unknown")</f>
        <v>Nisha Murthy</v>
      </c>
      <c r="AF323" t="str">
        <f>_xlfn.XLOOKUP(tblSales[[#This Row],[Customer_ID]],Customers!$A:$A,Customers!$J:$J,"Unknown")</f>
        <v>Gold</v>
      </c>
      <c r="AG323" t="str">
        <f>_xlfn.XLOOKUP(tblSales[[#This Row],[Employee_ID]],Employees!$A:$A,Employees!$B:$B,"Unknown")</f>
        <v>Ganapathy Naidu</v>
      </c>
      <c r="AH323">
        <f>IF(MONTH(tblSales[[#This Row],[Invoice Date]])&gt;=4,MONTH(tblSales[[#This Row],[Invoice Date]]),MONTH(tblSales[[#This Row],[Invoice Date]])+12)</f>
        <v>15</v>
      </c>
      <c r="AI323" s="8">
        <f>DATE(YEAR(tblSales[[#This Row],[Invoice Date]]),MONTH(tblSales[[#This Row],[Invoice Date]]),1)</f>
        <v>45717</v>
      </c>
      <c r="AJ323" t="str">
        <f>_xlfn.XLOOKUP(tblSales[[#This Row],[Product_ID]],Products!$A:$A,Products!$B:$B,"Unknown")</f>
        <v>Metro Shoes Polo Purple</v>
      </c>
      <c r="AK323" s="9">
        <f>IFERROR(tblSales[[#This Row],[Profit]]/tblSales[[#This Row],[Sales Amount]],0)</f>
        <v>0.3629623787364934</v>
      </c>
      <c r="AL323" t="str">
        <f>IF(tblSales[[#This Row],[Discount %]]&lt;=5,"0-5%",
IF(tblSales[[#This Row],[Discount %]]&lt;=10,"5-10%",
IF(tblSales[[#This Row],[Discount %]]&lt;=15,"10-15%",
IF(tblSales[[#This Row],[Discount %]]&lt;=20,"15-20%","20%+"))))</f>
        <v>0-5%</v>
      </c>
    </row>
    <row r="324" spans="1:38">
      <c r="A324" s="2" t="s">
        <v>1246</v>
      </c>
      <c r="B324" s="11">
        <v>45565</v>
      </c>
      <c r="C324" s="2" t="s">
        <v>1247</v>
      </c>
      <c r="D324" s="2" t="s">
        <v>1248</v>
      </c>
      <c r="E324" s="2" t="s">
        <v>758</v>
      </c>
      <c r="F324" s="2" t="s">
        <v>172</v>
      </c>
      <c r="G324" s="2">
        <v>2</v>
      </c>
      <c r="H324" s="2">
        <v>921.88</v>
      </c>
      <c r="I324" s="2">
        <v>10</v>
      </c>
      <c r="J324" s="2">
        <v>184.38</v>
      </c>
      <c r="K324" s="2">
        <v>5</v>
      </c>
      <c r="L324" s="2">
        <v>82.97</v>
      </c>
      <c r="M324" s="2">
        <v>1742.35</v>
      </c>
      <c r="N324" s="2">
        <v>1342.38</v>
      </c>
      <c r="O324" s="2">
        <f t="shared" si="10"/>
        <v>316.99999999999977</v>
      </c>
      <c r="P324" s="2" t="s">
        <v>27</v>
      </c>
      <c r="Q324" s="2" t="str">
        <f t="shared" si="11"/>
        <v>Cash</v>
      </c>
      <c r="R324" s="2" t="s">
        <v>20</v>
      </c>
      <c r="S324" s="2" t="s">
        <v>56</v>
      </c>
      <c r="T324" s="2" t="s">
        <v>1249</v>
      </c>
      <c r="U324" s="2" t="s">
        <v>59</v>
      </c>
      <c r="V324" t="str">
        <f>TEXT(tblSales[[#This Row],[Invoice Date]],"mmm")</f>
        <v>Sep</v>
      </c>
      <c r="W324">
        <f>MONTH(tblSales[[#This Row],[Invoice Date]])</f>
        <v>9</v>
      </c>
      <c r="X324">
        <f>YEAR(tblSales[[#This Row],[Invoice Date]])</f>
        <v>2024</v>
      </c>
      <c r="Y324" t="str">
        <f>TEXT(tblSales[[#This Row],[Invoice Date]],"mmm-yyyy")</f>
        <v>Sep-2024</v>
      </c>
      <c r="Z324" t="str">
        <f>_xlfn.XLOOKUP(tblSales[[#This Row],[Product_ID]],Products!$A:$A,Products!$C:$C,"Women Dresses")</f>
        <v>Handbags</v>
      </c>
      <c r="AA324" t="str">
        <f>_xlfn.XLOOKUP(tblSales[[#This Row],[Product_ID]],Products!$A:$A,Products!$D:$D,"Unknown")</f>
        <v>Sling Bag</v>
      </c>
      <c r="AB324" t="str">
        <f>_xlfn.XLOOKUP(tblSales[[#This Row],[Product_ID]],Products!$A:$A,Products!$E:$E,"Unknown")</f>
        <v>Tanishq</v>
      </c>
      <c r="AC324" t="str">
        <f>_xlfn.XLOOKUP(tblSales[[#This Row],[Store_ID]],Stores!$A:$A,Stores!$B:$B,"Unknown")</f>
        <v>TrendMart Nizamabad Standard</v>
      </c>
      <c r="AD324" t="str">
        <f>_xlfn.XLOOKUP(tblSales[[#This Row],[Store_ID]],Stores!$A:$A,Stores!$E:$E,"Unknown")</f>
        <v>South Zone 2</v>
      </c>
      <c r="AE324" t="str">
        <f>_xlfn.XLOOKUP(tblSales[[#This Row],[Customer_ID]],Customers!$A:$A,Customers!$B:$B,"Unknown")</f>
        <v>Vasanthi Menon</v>
      </c>
      <c r="AF324" t="str">
        <f>_xlfn.XLOOKUP(tblSales[[#This Row],[Customer_ID]],Customers!$A:$A,Customers!$J:$J,"Unknown")</f>
        <v>Regular</v>
      </c>
      <c r="AG324" t="str">
        <f>_xlfn.XLOOKUP(tblSales[[#This Row],[Employee_ID]],Employees!$A:$A,Employees!$B:$B,"Unknown")</f>
        <v>Eswar Prasad</v>
      </c>
      <c r="AH324">
        <f>IF(MONTH(tblSales[[#This Row],[Invoice Date]])&gt;=4,MONTH(tblSales[[#This Row],[Invoice Date]]),MONTH(tblSales[[#This Row],[Invoice Date]])+12)</f>
        <v>9</v>
      </c>
      <c r="AI324" s="8">
        <f>DATE(YEAR(tblSales[[#This Row],[Invoice Date]]),MONTH(tblSales[[#This Row],[Invoice Date]]),1)</f>
        <v>45536</v>
      </c>
      <c r="AJ324" t="str">
        <f>_xlfn.XLOOKUP(tblSales[[#This Row],[Product_ID]],Products!$A:$A,Products!$B:$B,"Unknown")</f>
        <v>Tanishq Sling Bag Pink</v>
      </c>
      <c r="AK324" s="9">
        <f>IFERROR(tblSales[[#This Row],[Profit]]/tblSales[[#This Row],[Sales Amount]],0)</f>
        <v>0.18193818693144304</v>
      </c>
      <c r="AL324" t="str">
        <f>IF(tblSales[[#This Row],[Discount %]]&lt;=5,"0-5%",
IF(tblSales[[#This Row],[Discount %]]&lt;=10,"5-10%",
IF(tblSales[[#This Row],[Discount %]]&lt;=15,"10-15%",
IF(tblSales[[#This Row],[Discount %]]&lt;=20,"15-20%","20%+"))))</f>
        <v>5-10%</v>
      </c>
    </row>
    <row r="325" spans="1:38">
      <c r="A325" s="2" t="s">
        <v>1250</v>
      </c>
      <c r="B325" s="11">
        <v>45490</v>
      </c>
      <c r="C325" s="2" t="s">
        <v>416</v>
      </c>
      <c r="D325" s="2" t="s">
        <v>308</v>
      </c>
      <c r="E325" s="2" t="s">
        <v>1092</v>
      </c>
      <c r="F325" s="2" t="s">
        <v>216</v>
      </c>
      <c r="G325" s="2">
        <v>1</v>
      </c>
      <c r="H325" s="2">
        <v>704.06</v>
      </c>
      <c r="I325" s="2">
        <v>0</v>
      </c>
      <c r="J325" s="2">
        <v>0</v>
      </c>
      <c r="K325" s="2">
        <v>3</v>
      </c>
      <c r="L325" s="2">
        <v>21.12</v>
      </c>
      <c r="M325" s="2">
        <v>725.18</v>
      </c>
      <c r="N325" s="2">
        <v>556.99</v>
      </c>
      <c r="O325" s="2">
        <f t="shared" si="10"/>
        <v>147.06999999999994</v>
      </c>
      <c r="P325" s="2" t="s">
        <v>31</v>
      </c>
      <c r="Q325" s="2" t="str">
        <f t="shared" si="11"/>
        <v>Net Banking</v>
      </c>
      <c r="R325" s="2" t="s">
        <v>21</v>
      </c>
      <c r="S325" s="2" t="s">
        <v>56</v>
      </c>
      <c r="T325" s="2" t="s">
        <v>1251</v>
      </c>
      <c r="U325" s="2" t="s">
        <v>59</v>
      </c>
      <c r="V325" t="str">
        <f>TEXT(tblSales[[#This Row],[Invoice Date]],"mmm")</f>
        <v>Jul</v>
      </c>
      <c r="W325">
        <f>MONTH(tblSales[[#This Row],[Invoice Date]])</f>
        <v>7</v>
      </c>
      <c r="X325">
        <f>YEAR(tblSales[[#This Row],[Invoice Date]])</f>
        <v>2024</v>
      </c>
      <c r="Y325" t="str">
        <f>TEXT(tblSales[[#This Row],[Invoice Date]],"mmm-yyyy")</f>
        <v>Jul-2024</v>
      </c>
      <c r="Z325" t="str">
        <f>_xlfn.XLOOKUP(tblSales[[#This Row],[Product_ID]],Products!$A:$A,Products!$C:$C,"Women Dresses")</f>
        <v>Jewellery</v>
      </c>
      <c r="AA325" t="str">
        <f>_xlfn.XLOOKUP(tblSales[[#This Row],[Product_ID]],Products!$A:$A,Products!$D:$D,"Unknown")</f>
        <v>Necklace</v>
      </c>
      <c r="AB325" t="str">
        <f>_xlfn.XLOOKUP(tblSales[[#This Row],[Product_ID]],Products!$A:$A,Products!$E:$E,"Unknown")</f>
        <v>Aurelia</v>
      </c>
      <c r="AC325" t="str">
        <f>_xlfn.XLOOKUP(tblSales[[#This Row],[Store_ID]],Stores!$A:$A,Stores!$B:$B,"Unknown")</f>
        <v>TrendMart Kochi Standard</v>
      </c>
      <c r="AD325" t="str">
        <f>_xlfn.XLOOKUP(tblSales[[#This Row],[Store_ID]],Stores!$A:$A,Stores!$E:$E,"Unknown")</f>
        <v>South Zone 1</v>
      </c>
      <c r="AE325" t="str">
        <f>_xlfn.XLOOKUP(tblSales[[#This Row],[Customer_ID]],Customers!$A:$A,Customers!$B:$B,"Unknown")</f>
        <v>Dinesh Bhat</v>
      </c>
      <c r="AF325" t="str">
        <f>_xlfn.XLOOKUP(tblSales[[#This Row],[Customer_ID]],Customers!$A:$A,Customers!$J:$J,"Unknown")</f>
        <v>Regular</v>
      </c>
      <c r="AG325" t="str">
        <f>_xlfn.XLOOKUP(tblSales[[#This Row],[Employee_ID]],Employees!$A:$A,Employees!$B:$B,"Unknown")</f>
        <v>Venkat Sharma</v>
      </c>
      <c r="AH325">
        <f>IF(MONTH(tblSales[[#This Row],[Invoice Date]])&gt;=4,MONTH(tblSales[[#This Row],[Invoice Date]]),MONTH(tblSales[[#This Row],[Invoice Date]])+12)</f>
        <v>7</v>
      </c>
      <c r="AI325" s="8">
        <f>DATE(YEAR(tblSales[[#This Row],[Invoice Date]]),MONTH(tblSales[[#This Row],[Invoice Date]]),1)</f>
        <v>45474</v>
      </c>
      <c r="AJ325" t="str">
        <f>_xlfn.XLOOKUP(tblSales[[#This Row],[Product_ID]],Products!$A:$A,Products!$B:$B,"Unknown")</f>
        <v>Aurelia Necklace Grey</v>
      </c>
      <c r="AK325" s="9">
        <f>IFERROR(tblSales[[#This Row],[Profit]]/tblSales[[#This Row],[Sales Amount]],0)</f>
        <v>0.20280482087205928</v>
      </c>
      <c r="AL325" t="str">
        <f>IF(tblSales[[#This Row],[Discount %]]&lt;=5,"0-5%",
IF(tblSales[[#This Row],[Discount %]]&lt;=10,"5-10%",
IF(tblSales[[#This Row],[Discount %]]&lt;=15,"10-15%",
IF(tblSales[[#This Row],[Discount %]]&lt;=20,"15-20%","20%+"))))</f>
        <v>0-5%</v>
      </c>
    </row>
    <row r="326" spans="1:38">
      <c r="A326" s="2" t="s">
        <v>1252</v>
      </c>
      <c r="B326" s="11">
        <v>45488</v>
      </c>
      <c r="C326" s="2" t="s">
        <v>1253</v>
      </c>
      <c r="D326" s="2" t="s">
        <v>1254</v>
      </c>
      <c r="E326" s="2" t="s">
        <v>385</v>
      </c>
      <c r="F326" s="2" t="s">
        <v>116</v>
      </c>
      <c r="G326" s="2">
        <v>3</v>
      </c>
      <c r="H326" s="2">
        <v>1143.17</v>
      </c>
      <c r="I326" s="2">
        <v>15</v>
      </c>
      <c r="J326" s="2">
        <v>514.42999999999995</v>
      </c>
      <c r="K326" s="2">
        <v>12</v>
      </c>
      <c r="L326" s="2">
        <v>349.81</v>
      </c>
      <c r="M326" s="2">
        <v>3264.89</v>
      </c>
      <c r="N326" s="2">
        <v>2312.19</v>
      </c>
      <c r="O326" s="2">
        <f t="shared" si="10"/>
        <v>602.88999999999987</v>
      </c>
      <c r="P326" s="2" t="s">
        <v>28</v>
      </c>
      <c r="Q326" s="2" t="str">
        <f t="shared" si="11"/>
        <v>Credit Card</v>
      </c>
      <c r="R326" s="2" t="s">
        <v>20</v>
      </c>
      <c r="S326" s="2" t="s">
        <v>56</v>
      </c>
      <c r="T326" s="2" t="s">
        <v>1255</v>
      </c>
      <c r="U326" s="2" t="s">
        <v>59</v>
      </c>
      <c r="V326" t="str">
        <f>TEXT(tblSales[[#This Row],[Invoice Date]],"mmm")</f>
        <v>Jul</v>
      </c>
      <c r="W326">
        <f>MONTH(tblSales[[#This Row],[Invoice Date]])</f>
        <v>7</v>
      </c>
      <c r="X326">
        <f>YEAR(tblSales[[#This Row],[Invoice Date]])</f>
        <v>2024</v>
      </c>
      <c r="Y326" t="str">
        <f>TEXT(tblSales[[#This Row],[Invoice Date]],"mmm-yyyy")</f>
        <v>Jul-2024</v>
      </c>
      <c r="Z326" t="str">
        <f>_xlfn.XLOOKUP(tblSales[[#This Row],[Product_ID]],Products!$A:$A,Products!$C:$C,"Women Dresses")</f>
        <v>Women Kurtis</v>
      </c>
      <c r="AA326" t="str">
        <f>_xlfn.XLOOKUP(tblSales[[#This Row],[Product_ID]],Products!$A:$A,Products!$D:$D,"Unknown")</f>
        <v>A-Line Kurti</v>
      </c>
      <c r="AB326" t="str">
        <f>_xlfn.XLOOKUP(tblSales[[#This Row],[Product_ID]],Products!$A:$A,Products!$E:$E,"Unknown")</f>
        <v>Fabindia</v>
      </c>
      <c r="AC326" t="str">
        <f>_xlfn.XLOOKUP(tblSales[[#This Row],[Store_ID]],Stores!$A:$A,Stores!$B:$B,"Unknown")</f>
        <v>TrendMart Bengaluru Standard</v>
      </c>
      <c r="AD326" t="str">
        <f>_xlfn.XLOOKUP(tblSales[[#This Row],[Store_ID]],Stores!$A:$A,Stores!$E:$E,"Unknown")</f>
        <v>South Zone 2</v>
      </c>
      <c r="AE326" t="str">
        <f>_xlfn.XLOOKUP(tblSales[[#This Row],[Customer_ID]],Customers!$A:$A,Customers!$B:$B,"Unknown")</f>
        <v>Tara Gopalakrishnan</v>
      </c>
      <c r="AF326" t="str">
        <f>_xlfn.XLOOKUP(tblSales[[#This Row],[Customer_ID]],Customers!$A:$A,Customers!$J:$J,"Unknown")</f>
        <v>Regular</v>
      </c>
      <c r="AG326" t="str">
        <f>_xlfn.XLOOKUP(tblSales[[#This Row],[Employee_ID]],Employees!$A:$A,Employees!$B:$B,"Unknown")</f>
        <v>Padma Gounder</v>
      </c>
      <c r="AH326">
        <f>IF(MONTH(tblSales[[#This Row],[Invoice Date]])&gt;=4,MONTH(tblSales[[#This Row],[Invoice Date]]),MONTH(tblSales[[#This Row],[Invoice Date]])+12)</f>
        <v>7</v>
      </c>
      <c r="AI326" s="8">
        <f>DATE(YEAR(tblSales[[#This Row],[Invoice Date]]),MONTH(tblSales[[#This Row],[Invoice Date]]),1)</f>
        <v>45474</v>
      </c>
      <c r="AJ326" t="str">
        <f>_xlfn.XLOOKUP(tblSales[[#This Row],[Product_ID]],Products!$A:$A,Products!$B:$B,"Unknown")</f>
        <v>Fabindia A-Line Kurti Mustard</v>
      </c>
      <c r="AK326" s="9">
        <f>IFERROR(tblSales[[#This Row],[Profit]]/tblSales[[#This Row],[Sales Amount]],0)</f>
        <v>0.18465859492969133</v>
      </c>
      <c r="AL326" t="str">
        <f>IF(tblSales[[#This Row],[Discount %]]&lt;=5,"0-5%",
IF(tblSales[[#This Row],[Discount %]]&lt;=10,"5-10%",
IF(tblSales[[#This Row],[Discount %]]&lt;=15,"10-15%",
IF(tblSales[[#This Row],[Discount %]]&lt;=20,"15-20%","20%+"))))</f>
        <v>10-15%</v>
      </c>
    </row>
    <row r="327" spans="1:38">
      <c r="A327" s="2" t="s">
        <v>1256</v>
      </c>
      <c r="B327" s="11">
        <v>45635</v>
      </c>
      <c r="C327" s="2" t="s">
        <v>1257</v>
      </c>
      <c r="D327" s="2" t="s">
        <v>138</v>
      </c>
      <c r="E327" s="2" t="s">
        <v>1122</v>
      </c>
      <c r="F327" s="2" t="s">
        <v>518</v>
      </c>
      <c r="G327" s="2">
        <v>2</v>
      </c>
      <c r="H327" s="2">
        <v>882.36</v>
      </c>
      <c r="I327" s="2">
        <v>5</v>
      </c>
      <c r="J327" s="2">
        <v>88.24</v>
      </c>
      <c r="K327" s="2">
        <v>5</v>
      </c>
      <c r="L327" s="2">
        <v>83.82</v>
      </c>
      <c r="M327" s="2">
        <v>1760.3</v>
      </c>
      <c r="N327" s="2">
        <v>977.2</v>
      </c>
      <c r="O327" s="2">
        <f t="shared" si="10"/>
        <v>699.28</v>
      </c>
      <c r="P327" s="2" t="s">
        <v>29</v>
      </c>
      <c r="Q327" s="2" t="str">
        <f t="shared" si="11"/>
        <v>Debit Card</v>
      </c>
      <c r="R327" s="2" t="s">
        <v>20</v>
      </c>
      <c r="S327" s="2" t="s">
        <v>56</v>
      </c>
      <c r="T327" s="2" t="s">
        <v>704</v>
      </c>
      <c r="U327" s="2" t="s">
        <v>59</v>
      </c>
      <c r="V327" t="str">
        <f>TEXT(tblSales[[#This Row],[Invoice Date]],"mmm")</f>
        <v>Dec</v>
      </c>
      <c r="W327">
        <f>MONTH(tblSales[[#This Row],[Invoice Date]])</f>
        <v>12</v>
      </c>
      <c r="X327">
        <f>YEAR(tblSales[[#This Row],[Invoice Date]])</f>
        <v>2024</v>
      </c>
      <c r="Y327" t="str">
        <f>TEXT(tblSales[[#This Row],[Invoice Date]],"mmm-yyyy")</f>
        <v>Dec-2024</v>
      </c>
      <c r="Z327" t="str">
        <f>_xlfn.XLOOKUP(tblSales[[#This Row],[Product_ID]],Products!$A:$A,Products!$C:$C,"Women Dresses")</f>
        <v>Accessories</v>
      </c>
      <c r="AA327" t="str">
        <f>_xlfn.XLOOKUP(tblSales[[#This Row],[Product_ID]],Products!$A:$A,Products!$D:$D,"Unknown")</f>
        <v>Sunglasses</v>
      </c>
      <c r="AB327" t="str">
        <f>_xlfn.XLOOKUP(tblSales[[#This Row],[Product_ID]],Products!$A:$A,Products!$E:$E,"Unknown")</f>
        <v>Arrow</v>
      </c>
      <c r="AC327" t="str">
        <f>_xlfn.XLOOKUP(tblSales[[#This Row],[Store_ID]],Stores!$A:$A,Stores!$B:$B,"Unknown")</f>
        <v>TrendMart Chennai Standard</v>
      </c>
      <c r="AD327" t="str">
        <f>_xlfn.XLOOKUP(tblSales[[#This Row],[Store_ID]],Stores!$A:$A,Stores!$E:$E,"Unknown")</f>
        <v>South Zone 1</v>
      </c>
      <c r="AE327" t="str">
        <f>_xlfn.XLOOKUP(tblSales[[#This Row],[Customer_ID]],Customers!$A:$A,Customers!$B:$B,"Unknown")</f>
        <v>Latha Iyer</v>
      </c>
      <c r="AF327" t="str">
        <f>_xlfn.XLOOKUP(tblSales[[#This Row],[Customer_ID]],Customers!$A:$A,Customers!$J:$J,"Unknown")</f>
        <v>Gold</v>
      </c>
      <c r="AG327" t="str">
        <f>_xlfn.XLOOKUP(tblSales[[#This Row],[Employee_ID]],Employees!$A:$A,Employees!$B:$B,"Unknown")</f>
        <v>Pranav Reddy</v>
      </c>
      <c r="AH327">
        <f>IF(MONTH(tblSales[[#This Row],[Invoice Date]])&gt;=4,MONTH(tblSales[[#This Row],[Invoice Date]]),MONTH(tblSales[[#This Row],[Invoice Date]])+12)</f>
        <v>12</v>
      </c>
      <c r="AI327" s="8">
        <f>DATE(YEAR(tblSales[[#This Row],[Invoice Date]]),MONTH(tblSales[[#This Row],[Invoice Date]]),1)</f>
        <v>45627</v>
      </c>
      <c r="AJ327" t="str">
        <f>_xlfn.XLOOKUP(tblSales[[#This Row],[Product_ID]],Products!$A:$A,Products!$B:$B,"Unknown")</f>
        <v>Arrow Sunglasses Red</v>
      </c>
      <c r="AK327" s="9">
        <f>IFERROR(tblSales[[#This Row],[Profit]]/tblSales[[#This Row],[Sales Amount]],0)</f>
        <v>0.39725046867011304</v>
      </c>
      <c r="AL327" t="str">
        <f>IF(tblSales[[#This Row],[Discount %]]&lt;=5,"0-5%",
IF(tblSales[[#This Row],[Discount %]]&lt;=10,"5-10%",
IF(tblSales[[#This Row],[Discount %]]&lt;=15,"10-15%",
IF(tblSales[[#This Row],[Discount %]]&lt;=20,"15-20%","20%+"))))</f>
        <v>0-5%</v>
      </c>
    </row>
    <row r="328" spans="1:38">
      <c r="A328" s="2" t="s">
        <v>1258</v>
      </c>
      <c r="B328" s="11">
        <v>45472</v>
      </c>
      <c r="C328" s="2" t="s">
        <v>1159</v>
      </c>
      <c r="D328" s="2" t="s">
        <v>462</v>
      </c>
      <c r="E328" s="2" t="s">
        <v>171</v>
      </c>
      <c r="F328" s="2" t="s">
        <v>350</v>
      </c>
      <c r="G328" s="2">
        <v>1</v>
      </c>
      <c r="H328" s="2">
        <v>1417.58</v>
      </c>
      <c r="I328" s="2">
        <v>0</v>
      </c>
      <c r="J328" s="2">
        <v>0</v>
      </c>
      <c r="K328" s="2">
        <v>12</v>
      </c>
      <c r="L328" s="2">
        <v>170.11</v>
      </c>
      <c r="M328" s="2">
        <v>1587.69</v>
      </c>
      <c r="N328" s="2">
        <v>903.3</v>
      </c>
      <c r="O328" s="2">
        <f t="shared" si="10"/>
        <v>514.28000000000009</v>
      </c>
      <c r="P328" s="2" t="s">
        <v>29</v>
      </c>
      <c r="Q328" s="2" t="str">
        <f t="shared" si="11"/>
        <v>Debit Card</v>
      </c>
      <c r="R328" s="2" t="s">
        <v>20</v>
      </c>
      <c r="S328" s="2" t="s">
        <v>56</v>
      </c>
      <c r="T328" s="2" t="s">
        <v>1259</v>
      </c>
      <c r="U328" s="2" t="s">
        <v>60</v>
      </c>
      <c r="V328" t="str">
        <f>TEXT(tblSales[[#This Row],[Invoice Date]],"mmm")</f>
        <v>Jun</v>
      </c>
      <c r="W328">
        <f>MONTH(tblSales[[#This Row],[Invoice Date]])</f>
        <v>6</v>
      </c>
      <c r="X328">
        <f>YEAR(tblSales[[#This Row],[Invoice Date]])</f>
        <v>2024</v>
      </c>
      <c r="Y328" t="str">
        <f>TEXT(tblSales[[#This Row],[Invoice Date]],"mmm-yyyy")</f>
        <v>Jun-2024</v>
      </c>
      <c r="Z328" t="str">
        <f>_xlfn.XLOOKUP(tblSales[[#This Row],[Product_ID]],Products!$A:$A,Products!$C:$C,"Women Dresses")</f>
        <v>Wallets</v>
      </c>
      <c r="AA328" t="str">
        <f>_xlfn.XLOOKUP(tblSales[[#This Row],[Product_ID]],Products!$A:$A,Products!$D:$D,"Unknown")</f>
        <v>Bifold Wallet</v>
      </c>
      <c r="AB328" t="str">
        <f>_xlfn.XLOOKUP(tblSales[[#This Row],[Product_ID]],Products!$A:$A,Products!$E:$E,"Unknown")</f>
        <v>Nike</v>
      </c>
      <c r="AC328" t="str">
        <f>_xlfn.XLOOKUP(tblSales[[#This Row],[Store_ID]],Stores!$A:$A,Stores!$B:$B,"Unknown")</f>
        <v>TrendMart Warangal Outlet</v>
      </c>
      <c r="AD328" t="str">
        <f>_xlfn.XLOOKUP(tblSales[[#This Row],[Store_ID]],Stores!$A:$A,Stores!$E:$E,"Unknown")</f>
        <v>South Zone 2</v>
      </c>
      <c r="AE328" t="str">
        <f>_xlfn.XLOOKUP(tblSales[[#This Row],[Customer_ID]],Customers!$A:$A,Customers!$B:$B,"Unknown")</f>
        <v>Suresh Rao</v>
      </c>
      <c r="AF328" t="str">
        <f>_xlfn.XLOOKUP(tblSales[[#This Row],[Customer_ID]],Customers!$A:$A,Customers!$J:$J,"Unknown")</f>
        <v>Silver</v>
      </c>
      <c r="AG328" t="str">
        <f>_xlfn.XLOOKUP(tblSales[[#This Row],[Employee_ID]],Employees!$A:$A,Employees!$B:$B,"Unknown")</f>
        <v>Chitra Chettiar</v>
      </c>
      <c r="AH328">
        <f>IF(MONTH(tblSales[[#This Row],[Invoice Date]])&gt;=4,MONTH(tblSales[[#This Row],[Invoice Date]]),MONTH(tblSales[[#This Row],[Invoice Date]])+12)</f>
        <v>6</v>
      </c>
      <c r="AI328" s="8">
        <f>DATE(YEAR(tblSales[[#This Row],[Invoice Date]]),MONTH(tblSales[[#This Row],[Invoice Date]]),1)</f>
        <v>45444</v>
      </c>
      <c r="AJ328" t="str">
        <f>_xlfn.XLOOKUP(tblSales[[#This Row],[Product_ID]],Products!$A:$A,Products!$B:$B,"Unknown")</f>
        <v>Nike Bifold Wallet Navy Blue</v>
      </c>
      <c r="AK328" s="9">
        <f>IFERROR(tblSales[[#This Row],[Profit]]/tblSales[[#This Row],[Sales Amount]],0)</f>
        <v>0.32391713747645956</v>
      </c>
      <c r="AL328" t="str">
        <f>IF(tblSales[[#This Row],[Discount %]]&lt;=5,"0-5%",
IF(tblSales[[#This Row],[Discount %]]&lt;=10,"5-10%",
IF(tblSales[[#This Row],[Discount %]]&lt;=15,"10-15%",
IF(tblSales[[#This Row],[Discount %]]&lt;=20,"15-20%","20%+"))))</f>
        <v>0-5%</v>
      </c>
    </row>
    <row r="329" spans="1:38">
      <c r="A329" s="2" t="s">
        <v>1260</v>
      </c>
      <c r="B329" s="11">
        <v>45535</v>
      </c>
      <c r="C329" s="2" t="s">
        <v>1261</v>
      </c>
      <c r="D329" s="2" t="s">
        <v>501</v>
      </c>
      <c r="E329" s="2" t="s">
        <v>372</v>
      </c>
      <c r="F329" s="2" t="s">
        <v>475</v>
      </c>
      <c r="G329" s="2">
        <v>1</v>
      </c>
      <c r="H329" s="2">
        <v>757.17</v>
      </c>
      <c r="I329" s="2">
        <v>10</v>
      </c>
      <c r="J329" s="2">
        <v>75.72</v>
      </c>
      <c r="K329" s="2">
        <v>5</v>
      </c>
      <c r="L329" s="2">
        <v>34.07</v>
      </c>
      <c r="M329" s="2">
        <v>715.52</v>
      </c>
      <c r="N329" s="2">
        <v>457.16</v>
      </c>
      <c r="O329" s="2">
        <f t="shared" si="10"/>
        <v>224.28999999999996</v>
      </c>
      <c r="P329" s="2" t="s">
        <v>28</v>
      </c>
      <c r="Q329" s="2" t="str">
        <f t="shared" si="11"/>
        <v>Credit Card</v>
      </c>
      <c r="R329" s="2" t="s">
        <v>20</v>
      </c>
      <c r="S329" s="2" t="s">
        <v>56</v>
      </c>
      <c r="T329" s="2" t="s">
        <v>1262</v>
      </c>
      <c r="U329" s="2" t="s">
        <v>60</v>
      </c>
      <c r="V329" t="str">
        <f>TEXT(tblSales[[#This Row],[Invoice Date]],"mmm")</f>
        <v>Aug</v>
      </c>
      <c r="W329">
        <f>MONTH(tblSales[[#This Row],[Invoice Date]])</f>
        <v>8</v>
      </c>
      <c r="X329">
        <f>YEAR(tblSales[[#This Row],[Invoice Date]])</f>
        <v>2024</v>
      </c>
      <c r="Y329" t="str">
        <f>TEXT(tblSales[[#This Row],[Invoice Date]],"mmm-yyyy")</f>
        <v>Aug-2024</v>
      </c>
      <c r="Z329" t="str">
        <f>_xlfn.XLOOKUP(tblSales[[#This Row],[Product_ID]],Products!$A:$A,Products!$C:$C,"Women Dresses")</f>
        <v>Women Tops</v>
      </c>
      <c r="AA329" t="str">
        <f>_xlfn.XLOOKUP(tblSales[[#This Row],[Product_ID]],Products!$A:$A,Products!$D:$D,"Unknown")</f>
        <v>Formal Top</v>
      </c>
      <c r="AB329" t="str">
        <f>_xlfn.XLOOKUP(tblSales[[#This Row],[Product_ID]],Products!$A:$A,Products!$E:$E,"Unknown")</f>
        <v>Aurelia</v>
      </c>
      <c r="AC329" t="str">
        <f>_xlfn.XLOOKUP(tblSales[[#This Row],[Store_ID]],Stores!$A:$A,Stores!$B:$B,"Unknown")</f>
        <v>TrendMart Tirunelveli Flagship</v>
      </c>
      <c r="AD329" t="str">
        <f>_xlfn.XLOOKUP(tblSales[[#This Row],[Store_ID]],Stores!$A:$A,Stores!$E:$E,"Unknown")</f>
        <v>South Zone 1</v>
      </c>
      <c r="AE329" t="str">
        <f>_xlfn.XLOOKUP(tblSales[[#This Row],[Customer_ID]],Customers!$A:$A,Customers!$B:$B,"Unknown")</f>
        <v>Sanjay Bhat</v>
      </c>
      <c r="AF329" t="str">
        <f>_xlfn.XLOOKUP(tblSales[[#This Row],[Customer_ID]],Customers!$A:$A,Customers!$J:$J,"Unknown")</f>
        <v>Regular</v>
      </c>
      <c r="AG329" t="str">
        <f>_xlfn.XLOOKUP(tblSales[[#This Row],[Employee_ID]],Employees!$A:$A,Employees!$B:$B,"Unknown")</f>
        <v>Arjun Krishnan</v>
      </c>
      <c r="AH329">
        <f>IF(MONTH(tblSales[[#This Row],[Invoice Date]])&gt;=4,MONTH(tblSales[[#This Row],[Invoice Date]]),MONTH(tblSales[[#This Row],[Invoice Date]])+12)</f>
        <v>8</v>
      </c>
      <c r="AI329" s="8">
        <f>DATE(YEAR(tblSales[[#This Row],[Invoice Date]]),MONTH(tblSales[[#This Row],[Invoice Date]]),1)</f>
        <v>45505</v>
      </c>
      <c r="AJ329" t="str">
        <f>_xlfn.XLOOKUP(tblSales[[#This Row],[Product_ID]],Products!$A:$A,Products!$B:$B,"Unknown")</f>
        <v>Aurelia Formal Top Olive</v>
      </c>
      <c r="AK329" s="9">
        <f>IFERROR(tblSales[[#This Row],[Profit]]/tblSales[[#This Row],[Sales Amount]],0)</f>
        <v>0.31346433363148474</v>
      </c>
      <c r="AL329" t="str">
        <f>IF(tblSales[[#This Row],[Discount %]]&lt;=5,"0-5%",
IF(tblSales[[#This Row],[Discount %]]&lt;=10,"5-10%",
IF(tblSales[[#This Row],[Discount %]]&lt;=15,"10-15%",
IF(tblSales[[#This Row],[Discount %]]&lt;=20,"15-20%","20%+"))))</f>
        <v>5-10%</v>
      </c>
    </row>
    <row r="330" spans="1:38">
      <c r="A330" s="2" t="s">
        <v>1263</v>
      </c>
      <c r="B330" s="11">
        <v>45576</v>
      </c>
      <c r="C330" s="2" t="s">
        <v>119</v>
      </c>
      <c r="D330" s="2" t="s">
        <v>1264</v>
      </c>
      <c r="E330" s="2" t="s">
        <v>561</v>
      </c>
      <c r="F330" s="2" t="s">
        <v>98</v>
      </c>
      <c r="G330" s="2">
        <v>2</v>
      </c>
      <c r="H330" s="2">
        <v>1009.7</v>
      </c>
      <c r="I330" s="2">
        <v>5</v>
      </c>
      <c r="J330" s="2">
        <v>100.97</v>
      </c>
      <c r="K330" s="2">
        <v>12</v>
      </c>
      <c r="L330" s="2">
        <v>230.21</v>
      </c>
      <c r="M330" s="2">
        <v>2148.64</v>
      </c>
      <c r="N330" s="2">
        <v>1534.22</v>
      </c>
      <c r="O330" s="2">
        <f t="shared" si="10"/>
        <v>384.20999999999981</v>
      </c>
      <c r="P330" s="2" t="s">
        <v>29</v>
      </c>
      <c r="Q330" s="2" t="str">
        <f t="shared" si="11"/>
        <v>Debit Card</v>
      </c>
      <c r="R330" s="2" t="s">
        <v>20</v>
      </c>
      <c r="S330" s="2" t="s">
        <v>56</v>
      </c>
      <c r="T330" s="2" t="s">
        <v>1265</v>
      </c>
      <c r="U330" s="2" t="s">
        <v>59</v>
      </c>
      <c r="V330" t="str">
        <f>TEXT(tblSales[[#This Row],[Invoice Date]],"mmm")</f>
        <v>Oct</v>
      </c>
      <c r="W330">
        <f>MONTH(tblSales[[#This Row],[Invoice Date]])</f>
        <v>10</v>
      </c>
      <c r="X330">
        <f>YEAR(tblSales[[#This Row],[Invoice Date]])</f>
        <v>2024</v>
      </c>
      <c r="Y330" t="str">
        <f>TEXT(tblSales[[#This Row],[Invoice Date]],"mmm-yyyy")</f>
        <v>Oct-2024</v>
      </c>
      <c r="Z330" t="str">
        <f>_xlfn.XLOOKUP(tblSales[[#This Row],[Product_ID]],Products!$A:$A,Products!$C:$C,"Women Dresses")</f>
        <v>Women Kurtis</v>
      </c>
      <c r="AA330" t="str">
        <f>_xlfn.XLOOKUP(tblSales[[#This Row],[Product_ID]],Products!$A:$A,Products!$D:$D,"Unknown")</f>
        <v>Anarkali Kurti</v>
      </c>
      <c r="AB330" t="str">
        <f>_xlfn.XLOOKUP(tblSales[[#This Row],[Product_ID]],Products!$A:$A,Products!$E:$E,"Unknown")</f>
        <v>Louis Philippe</v>
      </c>
      <c r="AC330" t="str">
        <f>_xlfn.XLOOKUP(tblSales[[#This Row],[Store_ID]],Stores!$A:$A,Stores!$B:$B,"Unknown")</f>
        <v>TrendMart Mangaluru High Street</v>
      </c>
      <c r="AD330" t="str">
        <f>_xlfn.XLOOKUP(tblSales[[#This Row],[Store_ID]],Stores!$A:$A,Stores!$E:$E,"Unknown")</f>
        <v>South Zone 2</v>
      </c>
      <c r="AE330" t="str">
        <f>_xlfn.XLOOKUP(tblSales[[#This Row],[Customer_ID]],Customers!$A:$A,Customers!$B:$B,"Unknown")</f>
        <v>Hari Kamath</v>
      </c>
      <c r="AF330" t="str">
        <f>_xlfn.XLOOKUP(tblSales[[#This Row],[Customer_ID]],Customers!$A:$A,Customers!$J:$J,"Unknown")</f>
        <v>Platinum</v>
      </c>
      <c r="AG330" t="str">
        <f>_xlfn.XLOOKUP(tblSales[[#This Row],[Employee_ID]],Employees!$A:$A,Employees!$B:$B,"Unknown")</f>
        <v>Deepthi Iyengar</v>
      </c>
      <c r="AH330">
        <f>IF(MONTH(tblSales[[#This Row],[Invoice Date]])&gt;=4,MONTH(tblSales[[#This Row],[Invoice Date]]),MONTH(tblSales[[#This Row],[Invoice Date]])+12)</f>
        <v>10</v>
      </c>
      <c r="AI330" s="8">
        <f>DATE(YEAR(tblSales[[#This Row],[Invoice Date]]),MONTH(tblSales[[#This Row],[Invoice Date]]),1)</f>
        <v>45566</v>
      </c>
      <c r="AJ330" t="str">
        <f>_xlfn.XLOOKUP(tblSales[[#This Row],[Product_ID]],Products!$A:$A,Products!$B:$B,"Unknown")</f>
        <v>Louis Philippe Anarkali Kurti Black</v>
      </c>
      <c r="AK330" s="9">
        <f>IFERROR(tblSales[[#This Row],[Profit]]/tblSales[[#This Row],[Sales Amount]],0)</f>
        <v>0.17881543674138051</v>
      </c>
      <c r="AL330" t="str">
        <f>IF(tblSales[[#This Row],[Discount %]]&lt;=5,"0-5%",
IF(tblSales[[#This Row],[Discount %]]&lt;=10,"5-10%",
IF(tblSales[[#This Row],[Discount %]]&lt;=15,"10-15%",
IF(tblSales[[#This Row],[Discount %]]&lt;=20,"15-20%","20%+"))))</f>
        <v>0-5%</v>
      </c>
    </row>
    <row r="331" spans="1:38">
      <c r="A331" s="2" t="s">
        <v>1266</v>
      </c>
      <c r="B331" s="11">
        <v>45574</v>
      </c>
      <c r="C331" s="2" t="s">
        <v>1267</v>
      </c>
      <c r="D331" s="2" t="s">
        <v>770</v>
      </c>
      <c r="E331" s="2" t="s">
        <v>692</v>
      </c>
      <c r="F331" s="2" t="s">
        <v>345</v>
      </c>
      <c r="G331" s="2">
        <v>1</v>
      </c>
      <c r="H331" s="2">
        <v>1944.9</v>
      </c>
      <c r="I331" s="2">
        <v>0</v>
      </c>
      <c r="J331" s="2">
        <v>0</v>
      </c>
      <c r="K331" s="2">
        <v>12</v>
      </c>
      <c r="L331" s="2">
        <v>233.39</v>
      </c>
      <c r="M331" s="2">
        <v>2178.29</v>
      </c>
      <c r="N331" s="2">
        <v>1492.71</v>
      </c>
      <c r="O331" s="2">
        <f t="shared" si="10"/>
        <v>452.18999999999994</v>
      </c>
      <c r="P331" s="2" t="s">
        <v>28</v>
      </c>
      <c r="Q331" s="2" t="str">
        <f t="shared" si="11"/>
        <v>Credit Card</v>
      </c>
      <c r="R331" s="2" t="s">
        <v>20</v>
      </c>
      <c r="S331" s="2" t="s">
        <v>56</v>
      </c>
      <c r="T331" s="2" t="s">
        <v>783</v>
      </c>
      <c r="U331" s="2" t="s">
        <v>59</v>
      </c>
      <c r="V331" t="str">
        <f>TEXT(tblSales[[#This Row],[Invoice Date]],"mmm")</f>
        <v>Oct</v>
      </c>
      <c r="W331">
        <f>MONTH(tblSales[[#This Row],[Invoice Date]])</f>
        <v>10</v>
      </c>
      <c r="X331">
        <f>YEAR(tblSales[[#This Row],[Invoice Date]])</f>
        <v>2024</v>
      </c>
      <c r="Y331" t="str">
        <f>TEXT(tblSales[[#This Row],[Invoice Date]],"mmm-yyyy")</f>
        <v>Oct-2024</v>
      </c>
      <c r="Z331" t="str">
        <f>_xlfn.XLOOKUP(tblSales[[#This Row],[Product_ID]],Products!$A:$A,Products!$C:$C,"Women Dresses")</f>
        <v>Footwear</v>
      </c>
      <c r="AA331" t="str">
        <f>_xlfn.XLOOKUP(tblSales[[#This Row],[Product_ID]],Products!$A:$A,Products!$D:$D,"Unknown")</f>
        <v>Slippers</v>
      </c>
      <c r="AB331" t="str">
        <f>_xlfn.XLOOKUP(tblSales[[#This Row],[Product_ID]],Products!$A:$A,Products!$E:$E,"Unknown")</f>
        <v>AND</v>
      </c>
      <c r="AC331" t="str">
        <f>_xlfn.XLOOKUP(tblSales[[#This Row],[Store_ID]],Stores!$A:$A,Stores!$B:$B,"Unknown")</f>
        <v>TrendMart Thiruvananthapuram Outlet</v>
      </c>
      <c r="AD331" t="str">
        <f>_xlfn.XLOOKUP(tblSales[[#This Row],[Store_ID]],Stores!$A:$A,Stores!$E:$E,"Unknown")</f>
        <v>South Zone 1</v>
      </c>
      <c r="AE331" t="str">
        <f>_xlfn.XLOOKUP(tblSales[[#This Row],[Customer_ID]],Customers!$A:$A,Customers!$B:$B,"Unknown")</f>
        <v>Baskar Menon</v>
      </c>
      <c r="AF331" t="str">
        <f>_xlfn.XLOOKUP(tblSales[[#This Row],[Customer_ID]],Customers!$A:$A,Customers!$J:$J,"Unknown")</f>
        <v>Platinum</v>
      </c>
      <c r="AG331" t="str">
        <f>_xlfn.XLOOKUP(tblSales[[#This Row],[Employee_ID]],Employees!$A:$A,Employees!$B:$B,"Unknown")</f>
        <v>Anitha Ramachandran</v>
      </c>
      <c r="AH331">
        <f>IF(MONTH(tblSales[[#This Row],[Invoice Date]])&gt;=4,MONTH(tblSales[[#This Row],[Invoice Date]]),MONTH(tblSales[[#This Row],[Invoice Date]])+12)</f>
        <v>10</v>
      </c>
      <c r="AI331" s="8">
        <f>DATE(YEAR(tblSales[[#This Row],[Invoice Date]]),MONTH(tblSales[[#This Row],[Invoice Date]]),1)</f>
        <v>45566</v>
      </c>
      <c r="AJ331" t="str">
        <f>_xlfn.XLOOKUP(tblSales[[#This Row],[Product_ID]],Products!$A:$A,Products!$B:$B,"Unknown")</f>
        <v>AND Slippers Grey</v>
      </c>
      <c r="AK331" s="9">
        <f>IFERROR(tblSales[[#This Row],[Profit]]/tblSales[[#This Row],[Sales Amount]],0)</f>
        <v>0.20758943942266639</v>
      </c>
      <c r="AL331" t="str">
        <f>IF(tblSales[[#This Row],[Discount %]]&lt;=5,"0-5%",
IF(tblSales[[#This Row],[Discount %]]&lt;=10,"5-10%",
IF(tblSales[[#This Row],[Discount %]]&lt;=15,"10-15%",
IF(tblSales[[#This Row],[Discount %]]&lt;=20,"15-20%","20%+"))))</f>
        <v>0-5%</v>
      </c>
    </row>
    <row r="332" spans="1:38">
      <c r="A332" s="2" t="s">
        <v>1268</v>
      </c>
      <c r="B332" s="11">
        <v>45481</v>
      </c>
      <c r="C332" s="2" t="s">
        <v>1036</v>
      </c>
      <c r="D332" s="2" t="s">
        <v>424</v>
      </c>
      <c r="E332" s="2" t="s">
        <v>301</v>
      </c>
      <c r="F332" s="2" t="s">
        <v>210</v>
      </c>
      <c r="G332" s="2">
        <v>2</v>
      </c>
      <c r="H332" s="2">
        <v>877.79</v>
      </c>
      <c r="I332" s="2">
        <v>25</v>
      </c>
      <c r="J332" s="2">
        <v>438.89</v>
      </c>
      <c r="K332" s="2">
        <v>5</v>
      </c>
      <c r="L332" s="2">
        <v>65.83</v>
      </c>
      <c r="M332" s="2">
        <v>1382.52</v>
      </c>
      <c r="N332" s="2">
        <v>1396.16</v>
      </c>
      <c r="O332" s="2">
        <f t="shared" si="10"/>
        <v>-79.470000000000098</v>
      </c>
      <c r="P332" s="2" t="s">
        <v>31</v>
      </c>
      <c r="Q332" s="2" t="str">
        <f t="shared" si="11"/>
        <v>Net Banking</v>
      </c>
      <c r="R332" s="2" t="s">
        <v>20</v>
      </c>
      <c r="S332" s="2" t="s">
        <v>56</v>
      </c>
      <c r="T332" s="2" t="s">
        <v>400</v>
      </c>
      <c r="U332" s="2" t="s">
        <v>59</v>
      </c>
      <c r="V332" t="str">
        <f>TEXT(tblSales[[#This Row],[Invoice Date]],"mmm")</f>
        <v>Jul</v>
      </c>
      <c r="W332">
        <f>MONTH(tblSales[[#This Row],[Invoice Date]])</f>
        <v>7</v>
      </c>
      <c r="X332">
        <f>YEAR(tblSales[[#This Row],[Invoice Date]])</f>
        <v>2024</v>
      </c>
      <c r="Y332" t="str">
        <f>TEXT(tblSales[[#This Row],[Invoice Date]],"mmm-yyyy")</f>
        <v>Jul-2024</v>
      </c>
      <c r="Z332" t="str">
        <f>_xlfn.XLOOKUP(tblSales[[#This Row],[Product_ID]],Products!$A:$A,Products!$C:$C,"Women Dresses")</f>
        <v>Women Dresses</v>
      </c>
      <c r="AA332" t="str">
        <f>_xlfn.XLOOKUP(tblSales[[#This Row],[Product_ID]],Products!$A:$A,Products!$D:$D,"Unknown")</f>
        <v>Maxi Dress</v>
      </c>
      <c r="AB332" t="str">
        <f>_xlfn.XLOOKUP(tblSales[[#This Row],[Product_ID]],Products!$A:$A,Products!$E:$E,"Unknown")</f>
        <v>Jack &amp; Jones</v>
      </c>
      <c r="AC332" t="str">
        <f>_xlfn.XLOOKUP(tblSales[[#This Row],[Store_ID]],Stores!$A:$A,Stores!$B:$B,"Unknown")</f>
        <v>TrendMart Kochi Standard</v>
      </c>
      <c r="AD332" t="str">
        <f>_xlfn.XLOOKUP(tblSales[[#This Row],[Store_ID]],Stores!$A:$A,Stores!$E:$E,"Unknown")</f>
        <v>South Zone 1</v>
      </c>
      <c r="AE332" t="str">
        <f>_xlfn.XLOOKUP(tblSales[[#This Row],[Customer_ID]],Customers!$A:$A,Customers!$B:$B,"Unknown")</f>
        <v>Jagan Venkatesan</v>
      </c>
      <c r="AF332" t="str">
        <f>_xlfn.XLOOKUP(tblSales[[#This Row],[Customer_ID]],Customers!$A:$A,Customers!$J:$J,"Unknown")</f>
        <v>Gold</v>
      </c>
      <c r="AG332" t="str">
        <f>_xlfn.XLOOKUP(tblSales[[#This Row],[Employee_ID]],Employees!$A:$A,Employees!$B:$B,"Unknown")</f>
        <v>Rani Mishra</v>
      </c>
      <c r="AH332">
        <f>IF(MONTH(tblSales[[#This Row],[Invoice Date]])&gt;=4,MONTH(tblSales[[#This Row],[Invoice Date]]),MONTH(tblSales[[#This Row],[Invoice Date]])+12)</f>
        <v>7</v>
      </c>
      <c r="AI332" s="8">
        <f>DATE(YEAR(tblSales[[#This Row],[Invoice Date]]),MONTH(tblSales[[#This Row],[Invoice Date]]),1)</f>
        <v>45474</v>
      </c>
      <c r="AJ332" t="str">
        <f>_xlfn.XLOOKUP(tblSales[[#This Row],[Product_ID]],Products!$A:$A,Products!$B:$B,"Unknown")</f>
        <v>Jack &amp; Jones Maxi Dress Maroon</v>
      </c>
      <c r="AK332" s="9">
        <f>IFERROR(tblSales[[#This Row],[Profit]]/tblSales[[#This Row],[Sales Amount]],0)</f>
        <v>-5.7481989410641511E-2</v>
      </c>
      <c r="AL332" t="str">
        <f>IF(tblSales[[#This Row],[Discount %]]&lt;=5,"0-5%",
IF(tblSales[[#This Row],[Discount %]]&lt;=10,"5-10%",
IF(tblSales[[#This Row],[Discount %]]&lt;=15,"10-15%",
IF(tblSales[[#This Row],[Discount %]]&lt;=20,"15-20%","20%+"))))</f>
        <v>20%+</v>
      </c>
    </row>
    <row r="333" spans="1:38">
      <c r="A333" s="2" t="s">
        <v>1269</v>
      </c>
      <c r="B333" s="11">
        <v>45389</v>
      </c>
      <c r="C333" s="2" t="s">
        <v>1270</v>
      </c>
      <c r="D333" s="2" t="s">
        <v>191</v>
      </c>
      <c r="E333" s="2" t="s">
        <v>314</v>
      </c>
      <c r="F333" s="2" t="s">
        <v>458</v>
      </c>
      <c r="G333" s="2">
        <v>1</v>
      </c>
      <c r="H333" s="2">
        <v>905.94</v>
      </c>
      <c r="I333" s="2">
        <v>25</v>
      </c>
      <c r="J333" s="2">
        <v>226.49</v>
      </c>
      <c r="K333" s="2">
        <v>5</v>
      </c>
      <c r="L333" s="2">
        <v>33.97</v>
      </c>
      <c r="M333" s="2">
        <v>713.42</v>
      </c>
      <c r="N333" s="2">
        <v>534.80999999999995</v>
      </c>
      <c r="O333" s="2">
        <f t="shared" si="10"/>
        <v>144.64000000000001</v>
      </c>
      <c r="P333" s="2" t="s">
        <v>32</v>
      </c>
      <c r="Q333" s="2" t="str">
        <f t="shared" si="11"/>
        <v>UPI</v>
      </c>
      <c r="R333" s="2" t="s">
        <v>20</v>
      </c>
      <c r="S333" s="2" t="s">
        <v>56</v>
      </c>
      <c r="T333" s="2" t="s">
        <v>1271</v>
      </c>
      <c r="U333" s="2" t="s">
        <v>60</v>
      </c>
      <c r="V333" t="str">
        <f>TEXT(tblSales[[#This Row],[Invoice Date]],"mmm")</f>
        <v>Apr</v>
      </c>
      <c r="W333">
        <f>MONTH(tblSales[[#This Row],[Invoice Date]])</f>
        <v>4</v>
      </c>
      <c r="X333">
        <f>YEAR(tblSales[[#This Row],[Invoice Date]])</f>
        <v>2024</v>
      </c>
      <c r="Y333" t="str">
        <f>TEXT(tblSales[[#This Row],[Invoice Date]],"mmm-yyyy")</f>
        <v>Apr-2024</v>
      </c>
      <c r="Z333" t="str">
        <f>_xlfn.XLOOKUP(tblSales[[#This Row],[Product_ID]],Products!$A:$A,Products!$C:$C,"Women Dresses")</f>
        <v>Women Tops</v>
      </c>
      <c r="AA333" t="str">
        <f>_xlfn.XLOOKUP(tblSales[[#This Row],[Product_ID]],Products!$A:$A,Products!$D:$D,"Unknown")</f>
        <v>Casual Top</v>
      </c>
      <c r="AB333" t="str">
        <f>_xlfn.XLOOKUP(tblSales[[#This Row],[Product_ID]],Products!$A:$A,Products!$E:$E,"Unknown")</f>
        <v>US Polo Assn</v>
      </c>
      <c r="AC333" t="str">
        <f>_xlfn.XLOOKUP(tblSales[[#This Row],[Store_ID]],Stores!$A:$A,Stores!$B:$B,"Unknown")</f>
        <v>TrendMart Thiruvananthapuram Standard</v>
      </c>
      <c r="AD333" t="str">
        <f>_xlfn.XLOOKUP(tblSales[[#This Row],[Store_ID]],Stores!$A:$A,Stores!$E:$E,"Unknown")</f>
        <v>South Zone 1</v>
      </c>
      <c r="AE333" t="str">
        <f>_xlfn.XLOOKUP(tblSales[[#This Row],[Customer_ID]],Customers!$A:$A,Customers!$B:$B,"Unknown")</f>
        <v>Karunakaran Yadav</v>
      </c>
      <c r="AF333" t="str">
        <f>_xlfn.XLOOKUP(tblSales[[#This Row],[Customer_ID]],Customers!$A:$A,Customers!$J:$J,"Unknown")</f>
        <v>Regular</v>
      </c>
      <c r="AG333" t="str">
        <f>_xlfn.XLOOKUP(tblSales[[#This Row],[Employee_ID]],Employees!$A:$A,Employees!$B:$B,"Unknown")</f>
        <v>Anil Reddy</v>
      </c>
      <c r="AH333">
        <f>IF(MONTH(tblSales[[#This Row],[Invoice Date]])&gt;=4,MONTH(tblSales[[#This Row],[Invoice Date]]),MONTH(tblSales[[#This Row],[Invoice Date]])+12)</f>
        <v>4</v>
      </c>
      <c r="AI333" s="8">
        <f>DATE(YEAR(tblSales[[#This Row],[Invoice Date]]),MONTH(tblSales[[#This Row],[Invoice Date]]),1)</f>
        <v>45383</v>
      </c>
      <c r="AJ333" t="str">
        <f>_xlfn.XLOOKUP(tblSales[[#This Row],[Product_ID]],Products!$A:$A,Products!$B:$B,"Unknown")</f>
        <v>US Polo Assn Casual Top Sky Blue</v>
      </c>
      <c r="AK333" s="9">
        <f>IFERROR(tblSales[[#This Row],[Profit]]/tblSales[[#This Row],[Sales Amount]],0)</f>
        <v>0.20274172296823753</v>
      </c>
      <c r="AL333" t="str">
        <f>IF(tblSales[[#This Row],[Discount %]]&lt;=5,"0-5%",
IF(tblSales[[#This Row],[Discount %]]&lt;=10,"5-10%",
IF(tblSales[[#This Row],[Discount %]]&lt;=15,"10-15%",
IF(tblSales[[#This Row],[Discount %]]&lt;=20,"15-20%","20%+"))))</f>
        <v>20%+</v>
      </c>
    </row>
    <row r="334" spans="1:38">
      <c r="A334" s="2" t="s">
        <v>1272</v>
      </c>
      <c r="B334" s="11">
        <v>45491</v>
      </c>
      <c r="C334" s="2" t="s">
        <v>546</v>
      </c>
      <c r="D334" s="2" t="s">
        <v>1273</v>
      </c>
      <c r="E334" s="2" t="s">
        <v>243</v>
      </c>
      <c r="F334" s="2" t="s">
        <v>518</v>
      </c>
      <c r="G334" s="2">
        <v>3</v>
      </c>
      <c r="H334" s="2">
        <v>2427.7199999999998</v>
      </c>
      <c r="I334" s="2">
        <v>10</v>
      </c>
      <c r="J334" s="2">
        <v>728.32</v>
      </c>
      <c r="K334" s="2">
        <v>12</v>
      </c>
      <c r="L334" s="2">
        <v>786.58</v>
      </c>
      <c r="M334" s="2">
        <v>7341.42</v>
      </c>
      <c r="N334" s="2">
        <v>5189.16</v>
      </c>
      <c r="O334" s="2">
        <f t="shared" si="10"/>
        <v>1365.6800000000003</v>
      </c>
      <c r="P334" s="2" t="s">
        <v>29</v>
      </c>
      <c r="Q334" s="2" t="str">
        <f t="shared" si="11"/>
        <v>Debit Card</v>
      </c>
      <c r="R334" s="2" t="s">
        <v>20</v>
      </c>
      <c r="S334" s="2" t="s">
        <v>57</v>
      </c>
      <c r="T334" s="2" t="s">
        <v>821</v>
      </c>
      <c r="U334" s="2" t="s">
        <v>59</v>
      </c>
      <c r="V334" t="str">
        <f>TEXT(tblSales[[#This Row],[Invoice Date]],"mmm")</f>
        <v>Jul</v>
      </c>
      <c r="W334">
        <f>MONTH(tblSales[[#This Row],[Invoice Date]])</f>
        <v>7</v>
      </c>
      <c r="X334">
        <f>YEAR(tblSales[[#This Row],[Invoice Date]])</f>
        <v>2024</v>
      </c>
      <c r="Y334" t="str">
        <f>TEXT(tblSales[[#This Row],[Invoice Date]],"mmm-yyyy")</f>
        <v>Jul-2024</v>
      </c>
      <c r="Z334" t="str">
        <f>_xlfn.XLOOKUP(tblSales[[#This Row],[Product_ID]],Products!$A:$A,Products!$C:$C,"Women Dresses")</f>
        <v>Men Ethnic</v>
      </c>
      <c r="AA334" t="str">
        <f>_xlfn.XLOOKUP(tblSales[[#This Row],[Product_ID]],Products!$A:$A,Products!$D:$D,"Unknown")</f>
        <v>Dhoti</v>
      </c>
      <c r="AB334" t="str">
        <f>_xlfn.XLOOKUP(tblSales[[#This Row],[Product_ID]],Products!$A:$A,Products!$E:$E,"Unknown")</f>
        <v>Nalli Silks</v>
      </c>
      <c r="AC334" t="str">
        <f>_xlfn.XLOOKUP(tblSales[[#This Row],[Store_ID]],Stores!$A:$A,Stores!$B:$B,"Unknown")</f>
        <v>TrendMart Visakhapatnam Standard</v>
      </c>
      <c r="AD334" t="str">
        <f>_xlfn.XLOOKUP(tblSales[[#This Row],[Store_ID]],Stores!$A:$A,Stores!$E:$E,"Unknown")</f>
        <v>South Zone 3</v>
      </c>
      <c r="AE334" t="str">
        <f>_xlfn.XLOOKUP(tblSales[[#This Row],[Customer_ID]],Customers!$A:$A,Customers!$B:$B,"Unknown")</f>
        <v>Vijay Nair</v>
      </c>
      <c r="AF334" t="str">
        <f>_xlfn.XLOOKUP(tblSales[[#This Row],[Customer_ID]],Customers!$A:$A,Customers!$J:$J,"Unknown")</f>
        <v>Gold</v>
      </c>
      <c r="AG334" t="str">
        <f>_xlfn.XLOOKUP(tblSales[[#This Row],[Employee_ID]],Employees!$A:$A,Employees!$B:$B,"Unknown")</f>
        <v>Pranav Reddy</v>
      </c>
      <c r="AH334">
        <f>IF(MONTH(tblSales[[#This Row],[Invoice Date]])&gt;=4,MONTH(tblSales[[#This Row],[Invoice Date]]),MONTH(tblSales[[#This Row],[Invoice Date]])+12)</f>
        <v>7</v>
      </c>
      <c r="AI334" s="8">
        <f>DATE(YEAR(tblSales[[#This Row],[Invoice Date]]),MONTH(tblSales[[#This Row],[Invoice Date]]),1)</f>
        <v>45474</v>
      </c>
      <c r="AJ334" t="str">
        <f>_xlfn.XLOOKUP(tblSales[[#This Row],[Product_ID]],Products!$A:$A,Products!$B:$B,"Unknown")</f>
        <v>Nalli Silks Dhoti Orange</v>
      </c>
      <c r="AK334" s="9">
        <f>IFERROR(tblSales[[#This Row],[Profit]]/tblSales[[#This Row],[Sales Amount]],0)</f>
        <v>0.1860239572180859</v>
      </c>
      <c r="AL334" t="str">
        <f>IF(tblSales[[#This Row],[Discount %]]&lt;=5,"0-5%",
IF(tblSales[[#This Row],[Discount %]]&lt;=10,"5-10%",
IF(tblSales[[#This Row],[Discount %]]&lt;=15,"10-15%",
IF(tblSales[[#This Row],[Discount %]]&lt;=20,"15-20%","20%+"))))</f>
        <v>5-10%</v>
      </c>
    </row>
    <row r="335" spans="1:38">
      <c r="A335" s="2" t="s">
        <v>1274</v>
      </c>
      <c r="B335" s="11">
        <v>45567</v>
      </c>
      <c r="C335" s="2" t="s">
        <v>620</v>
      </c>
      <c r="D335" s="2" t="s">
        <v>753</v>
      </c>
      <c r="E335" s="2" t="s">
        <v>1233</v>
      </c>
      <c r="F335" s="2" t="s">
        <v>276</v>
      </c>
      <c r="G335" s="2">
        <v>1</v>
      </c>
      <c r="H335" s="2">
        <v>1101.17</v>
      </c>
      <c r="I335" s="2">
        <v>10</v>
      </c>
      <c r="J335" s="2">
        <v>110.12</v>
      </c>
      <c r="K335" s="2">
        <v>12</v>
      </c>
      <c r="L335" s="2">
        <v>118.93</v>
      </c>
      <c r="M335" s="2">
        <v>1109.98</v>
      </c>
      <c r="N335" s="2">
        <v>583.86</v>
      </c>
      <c r="O335" s="2">
        <f t="shared" si="10"/>
        <v>407.19</v>
      </c>
      <c r="P335" s="2" t="s">
        <v>30</v>
      </c>
      <c r="Q335" s="2" t="str">
        <f t="shared" si="11"/>
        <v>EMI</v>
      </c>
      <c r="R335" s="2" t="s">
        <v>20</v>
      </c>
      <c r="S335" s="2" t="s">
        <v>56</v>
      </c>
      <c r="T335" s="2" t="s">
        <v>838</v>
      </c>
      <c r="U335" s="2" t="s">
        <v>59</v>
      </c>
      <c r="V335" t="str">
        <f>TEXT(tblSales[[#This Row],[Invoice Date]],"mmm")</f>
        <v>Oct</v>
      </c>
      <c r="W335">
        <f>MONTH(tblSales[[#This Row],[Invoice Date]])</f>
        <v>10</v>
      </c>
      <c r="X335">
        <f>YEAR(tblSales[[#This Row],[Invoice Date]])</f>
        <v>2024</v>
      </c>
      <c r="Y335" t="str">
        <f>TEXT(tblSales[[#This Row],[Invoice Date]],"mmm-yyyy")</f>
        <v>Oct-2024</v>
      </c>
      <c r="Z335" t="str">
        <f>_xlfn.XLOOKUP(tblSales[[#This Row],[Product_ID]],Products!$A:$A,Products!$C:$C,"Women Dresses")</f>
        <v>Accessories</v>
      </c>
      <c r="AA335" t="str">
        <f>_xlfn.XLOOKUP(tblSales[[#This Row],[Product_ID]],Products!$A:$A,Products!$D:$D,"Unknown")</f>
        <v>Tie</v>
      </c>
      <c r="AB335" t="str">
        <f>_xlfn.XLOOKUP(tblSales[[#This Row],[Product_ID]],Products!$A:$A,Products!$E:$E,"Unknown")</f>
        <v>Being Human</v>
      </c>
      <c r="AC335" t="str">
        <f>_xlfn.XLOOKUP(tblSales[[#This Row],[Store_ID]],Stores!$A:$A,Stores!$B:$B,"Unknown")</f>
        <v>TrendMart Visakhapatnam Standard</v>
      </c>
      <c r="AD335" t="str">
        <f>_xlfn.XLOOKUP(tblSales[[#This Row],[Store_ID]],Stores!$A:$A,Stores!$E:$E,"Unknown")</f>
        <v>South Zone 3</v>
      </c>
      <c r="AE335" t="str">
        <f>_xlfn.XLOOKUP(tblSales[[#This Row],[Customer_ID]],Customers!$A:$A,Customers!$B:$B,"Unknown")</f>
        <v>Kalpana Kamath</v>
      </c>
      <c r="AF335" t="str">
        <f>_xlfn.XLOOKUP(tblSales[[#This Row],[Customer_ID]],Customers!$A:$A,Customers!$J:$J,"Unknown")</f>
        <v>Silver</v>
      </c>
      <c r="AG335" t="str">
        <f>_xlfn.XLOOKUP(tblSales[[#This Row],[Employee_ID]],Employees!$A:$A,Employees!$B:$B,"Unknown")</f>
        <v>Vasanthi Kamath</v>
      </c>
      <c r="AH335">
        <f>IF(MONTH(tblSales[[#This Row],[Invoice Date]])&gt;=4,MONTH(tblSales[[#This Row],[Invoice Date]]),MONTH(tblSales[[#This Row],[Invoice Date]])+12)</f>
        <v>10</v>
      </c>
      <c r="AI335" s="8">
        <f>DATE(YEAR(tblSales[[#This Row],[Invoice Date]]),MONTH(tblSales[[#This Row],[Invoice Date]]),1)</f>
        <v>45566</v>
      </c>
      <c r="AJ335" t="str">
        <f>_xlfn.XLOOKUP(tblSales[[#This Row],[Product_ID]],Products!$A:$A,Products!$B:$B,"Unknown")</f>
        <v>Indian Terrain Denim Shirt Wine</v>
      </c>
      <c r="AK335" s="9">
        <f>IFERROR(tblSales[[#This Row],[Profit]]/tblSales[[#This Row],[Sales Amount]],0)</f>
        <v>0.36684444764770535</v>
      </c>
      <c r="AL335" t="str">
        <f>IF(tblSales[[#This Row],[Discount %]]&lt;=5,"0-5%",
IF(tblSales[[#This Row],[Discount %]]&lt;=10,"5-10%",
IF(tblSales[[#This Row],[Discount %]]&lt;=15,"10-15%",
IF(tblSales[[#This Row],[Discount %]]&lt;=20,"15-20%","20%+"))))</f>
        <v>5-10%</v>
      </c>
    </row>
    <row r="336" spans="1:38">
      <c r="A336" s="2" t="s">
        <v>1275</v>
      </c>
      <c r="B336" s="11">
        <v>45595</v>
      </c>
      <c r="C336" s="2" t="s">
        <v>1276</v>
      </c>
      <c r="D336" s="2" t="s">
        <v>90</v>
      </c>
      <c r="E336" s="2" t="s">
        <v>1277</v>
      </c>
      <c r="F336" s="2" t="s">
        <v>204</v>
      </c>
      <c r="G336" s="2">
        <v>3</v>
      </c>
      <c r="H336" s="2">
        <v>721.87</v>
      </c>
      <c r="I336" s="2">
        <v>25</v>
      </c>
      <c r="J336" s="2">
        <v>541.4</v>
      </c>
      <c r="K336" s="2">
        <v>5</v>
      </c>
      <c r="L336" s="2">
        <v>81.209999999999994</v>
      </c>
      <c r="M336" s="2">
        <v>1705.42</v>
      </c>
      <c r="N336" s="2">
        <v>1490.01</v>
      </c>
      <c r="O336" s="2">
        <f t="shared" si="10"/>
        <v>134.2000000000001</v>
      </c>
      <c r="P336" s="2" t="s">
        <v>27</v>
      </c>
      <c r="Q336" s="2" t="str">
        <f t="shared" si="11"/>
        <v>Cash</v>
      </c>
      <c r="R336" s="2" t="s">
        <v>20</v>
      </c>
      <c r="S336" s="2" t="s">
        <v>56</v>
      </c>
      <c r="T336" s="2" t="s">
        <v>1278</v>
      </c>
      <c r="U336" s="2" t="s">
        <v>59</v>
      </c>
      <c r="V336" t="str">
        <f>TEXT(tblSales[[#This Row],[Invoice Date]],"mmm")</f>
        <v>Oct</v>
      </c>
      <c r="W336">
        <f>MONTH(tblSales[[#This Row],[Invoice Date]])</f>
        <v>10</v>
      </c>
      <c r="X336">
        <f>YEAR(tblSales[[#This Row],[Invoice Date]])</f>
        <v>2024</v>
      </c>
      <c r="Y336" t="str">
        <f>TEXT(tblSales[[#This Row],[Invoice Date]],"mmm-yyyy")</f>
        <v>Oct-2024</v>
      </c>
      <c r="Z336" t="str">
        <f>_xlfn.XLOOKUP(tblSales[[#This Row],[Product_ID]],Products!$A:$A,Products!$C:$C,"Women Dresses")</f>
        <v>Women Kurtis</v>
      </c>
      <c r="AA336" t="str">
        <f>_xlfn.XLOOKUP(tblSales[[#This Row],[Product_ID]],Products!$A:$A,Products!$D:$D,"Unknown")</f>
        <v>A-Line Kurti</v>
      </c>
      <c r="AB336" t="str">
        <f>_xlfn.XLOOKUP(tblSales[[#This Row],[Product_ID]],Products!$A:$A,Products!$E:$E,"Unknown")</f>
        <v>Pepe Jeans</v>
      </c>
      <c r="AC336" t="str">
        <f>_xlfn.XLOOKUP(tblSales[[#This Row],[Store_ID]],Stores!$A:$A,Stores!$B:$B,"Unknown")</f>
        <v>TrendMart Thrissur Standard</v>
      </c>
      <c r="AD336" t="str">
        <f>_xlfn.XLOOKUP(tblSales[[#This Row],[Store_ID]],Stores!$A:$A,Stores!$E:$E,"Unknown")</f>
        <v>South Zone 1</v>
      </c>
      <c r="AE336" t="str">
        <f>_xlfn.XLOOKUP(tblSales[[#This Row],[Customer_ID]],Customers!$A:$A,Customers!$B:$B,"Unknown")</f>
        <v>Varsha Subramaniam</v>
      </c>
      <c r="AF336" t="str">
        <f>_xlfn.XLOOKUP(tblSales[[#This Row],[Customer_ID]],Customers!$A:$A,Customers!$J:$J,"Unknown")</f>
        <v>Silver</v>
      </c>
      <c r="AG336" t="str">
        <f>_xlfn.XLOOKUP(tblSales[[#This Row],[Employee_ID]],Employees!$A:$A,Employees!$B:$B,"Unknown")</f>
        <v>Logesh Gopalakrishnan</v>
      </c>
      <c r="AH336">
        <f>IF(MONTH(tblSales[[#This Row],[Invoice Date]])&gt;=4,MONTH(tblSales[[#This Row],[Invoice Date]]),MONTH(tblSales[[#This Row],[Invoice Date]])+12)</f>
        <v>10</v>
      </c>
      <c r="AI336" s="8">
        <f>DATE(YEAR(tblSales[[#This Row],[Invoice Date]]),MONTH(tblSales[[#This Row],[Invoice Date]]),1)</f>
        <v>45566</v>
      </c>
      <c r="AJ336" t="str">
        <f>_xlfn.XLOOKUP(tblSales[[#This Row],[Product_ID]],Products!$A:$A,Products!$B:$B,"Unknown")</f>
        <v>Pepe Jeans A-Line Kurti White</v>
      </c>
      <c r="AK336" s="9">
        <f>IFERROR(tblSales[[#This Row],[Profit]]/tblSales[[#This Row],[Sales Amount]],0)</f>
        <v>7.8690293300184178E-2</v>
      </c>
      <c r="AL336" t="str">
        <f>IF(tblSales[[#This Row],[Discount %]]&lt;=5,"0-5%",
IF(tblSales[[#This Row],[Discount %]]&lt;=10,"5-10%",
IF(tblSales[[#This Row],[Discount %]]&lt;=15,"10-15%",
IF(tblSales[[#This Row],[Discount %]]&lt;=20,"15-20%","20%+"))))</f>
        <v>20%+</v>
      </c>
    </row>
    <row r="337" spans="1:38">
      <c r="A337" s="2" t="s">
        <v>1279</v>
      </c>
      <c r="B337" s="11">
        <v>45567</v>
      </c>
      <c r="C337" s="2" t="s">
        <v>125</v>
      </c>
      <c r="D337" s="2" t="s">
        <v>1280</v>
      </c>
      <c r="E337" s="2" t="s">
        <v>309</v>
      </c>
      <c r="F337" s="2" t="s">
        <v>216</v>
      </c>
      <c r="G337" s="2">
        <v>2</v>
      </c>
      <c r="H337" s="2">
        <v>1579.91</v>
      </c>
      <c r="I337" s="2">
        <v>5</v>
      </c>
      <c r="J337" s="2">
        <v>157.99</v>
      </c>
      <c r="K337" s="2">
        <v>12</v>
      </c>
      <c r="L337" s="2">
        <v>360.22</v>
      </c>
      <c r="M337" s="2">
        <v>3362.05</v>
      </c>
      <c r="N337" s="2">
        <v>2184.86</v>
      </c>
      <c r="O337" s="2">
        <f t="shared" ref="O337:O356" si="12">(M337-N337-L337)</f>
        <v>816.97</v>
      </c>
      <c r="P337" s="2" t="s">
        <v>28</v>
      </c>
      <c r="Q337" s="2" t="str">
        <f t="shared" si="11"/>
        <v>Credit Card</v>
      </c>
      <c r="R337" s="2" t="s">
        <v>20</v>
      </c>
      <c r="S337" s="2" t="s">
        <v>56</v>
      </c>
      <c r="T337" s="2" t="s">
        <v>1281</v>
      </c>
      <c r="U337" s="2" t="s">
        <v>59</v>
      </c>
      <c r="V337" t="str">
        <f>TEXT(tblSales[[#This Row],[Invoice Date]],"mmm")</f>
        <v>Oct</v>
      </c>
      <c r="W337">
        <f>MONTH(tblSales[[#This Row],[Invoice Date]])</f>
        <v>10</v>
      </c>
      <c r="X337">
        <f>YEAR(tblSales[[#This Row],[Invoice Date]])</f>
        <v>2024</v>
      </c>
      <c r="Y337" t="str">
        <f>TEXT(tblSales[[#This Row],[Invoice Date]],"mmm-yyyy")</f>
        <v>Oct-2024</v>
      </c>
      <c r="Z337" t="str">
        <f>_xlfn.XLOOKUP(tblSales[[#This Row],[Product_ID]],Products!$A:$A,Products!$C:$C,"Women Dresses")</f>
        <v>Winter Wear</v>
      </c>
      <c r="AA337" t="str">
        <f>_xlfn.XLOOKUP(tblSales[[#This Row],[Product_ID]],Products!$A:$A,Products!$D:$D,"Unknown")</f>
        <v>Jacket</v>
      </c>
      <c r="AB337" t="str">
        <f>_xlfn.XLOOKUP(tblSales[[#This Row],[Product_ID]],Products!$A:$A,Products!$E:$E,"Unknown")</f>
        <v>Fastrack</v>
      </c>
      <c r="AC337" t="str">
        <f>_xlfn.XLOOKUP(tblSales[[#This Row],[Store_ID]],Stores!$A:$A,Stores!$B:$B,"Unknown")</f>
        <v>TrendMart Alappuzha Outlet</v>
      </c>
      <c r="AD337" t="str">
        <f>_xlfn.XLOOKUP(tblSales[[#This Row],[Store_ID]],Stores!$A:$A,Stores!$E:$E,"Unknown")</f>
        <v>South Zone 1</v>
      </c>
      <c r="AE337" t="str">
        <f>_xlfn.XLOOKUP(tblSales[[#This Row],[Customer_ID]],Customers!$A:$A,Customers!$B:$B,"Unknown")</f>
        <v>Yamini Srinivasan</v>
      </c>
      <c r="AF337" t="str">
        <f>_xlfn.XLOOKUP(tblSales[[#This Row],[Customer_ID]],Customers!$A:$A,Customers!$J:$J,"Unknown")</f>
        <v>Silver</v>
      </c>
      <c r="AG337" t="str">
        <f>_xlfn.XLOOKUP(tblSales[[#This Row],[Employee_ID]],Employees!$A:$A,Employees!$B:$B,"Unknown")</f>
        <v>Venkat Sharma</v>
      </c>
      <c r="AH337">
        <f>IF(MONTH(tblSales[[#This Row],[Invoice Date]])&gt;=4,MONTH(tblSales[[#This Row],[Invoice Date]]),MONTH(tblSales[[#This Row],[Invoice Date]])+12)</f>
        <v>10</v>
      </c>
      <c r="AI337" s="8">
        <f>DATE(YEAR(tblSales[[#This Row],[Invoice Date]]),MONTH(tblSales[[#This Row],[Invoice Date]]),1)</f>
        <v>45566</v>
      </c>
      <c r="AJ337" t="str">
        <f>_xlfn.XLOOKUP(tblSales[[#This Row],[Product_ID]],Products!$A:$A,Products!$B:$B,"Unknown")</f>
        <v>Fastrack Jacket Maroon</v>
      </c>
      <c r="AK337" s="9">
        <f>IFERROR(tblSales[[#This Row],[Profit]]/tblSales[[#This Row],[Sales Amount]],0)</f>
        <v>0.24299757588376139</v>
      </c>
      <c r="AL337" t="str">
        <f>IF(tblSales[[#This Row],[Discount %]]&lt;=5,"0-5%",
IF(tblSales[[#This Row],[Discount %]]&lt;=10,"5-10%",
IF(tblSales[[#This Row],[Discount %]]&lt;=15,"10-15%",
IF(tblSales[[#This Row],[Discount %]]&lt;=20,"15-20%","20%+"))))</f>
        <v>0-5%</v>
      </c>
    </row>
    <row r="338" spans="1:38">
      <c r="A338" s="2" t="s">
        <v>1282</v>
      </c>
      <c r="B338" s="11">
        <v>45618</v>
      </c>
      <c r="C338" s="2" t="s">
        <v>1283</v>
      </c>
      <c r="D338" s="2" t="s">
        <v>318</v>
      </c>
      <c r="E338" s="2" t="s">
        <v>688</v>
      </c>
      <c r="F338" s="2" t="s">
        <v>98</v>
      </c>
      <c r="G338" s="2">
        <v>2</v>
      </c>
      <c r="H338" s="2">
        <v>1438.31</v>
      </c>
      <c r="I338" s="2">
        <v>10</v>
      </c>
      <c r="J338" s="2">
        <v>287.66000000000003</v>
      </c>
      <c r="K338" s="2">
        <v>12</v>
      </c>
      <c r="L338" s="2">
        <v>310.68</v>
      </c>
      <c r="M338" s="2">
        <v>2899.64</v>
      </c>
      <c r="N338" s="2">
        <v>2050.48</v>
      </c>
      <c r="O338" s="2">
        <f t="shared" si="12"/>
        <v>538.47999999999979</v>
      </c>
      <c r="P338" s="2" t="s">
        <v>28</v>
      </c>
      <c r="Q338" s="2" t="str">
        <f t="shared" si="11"/>
        <v>Credit Card</v>
      </c>
      <c r="R338" s="2" t="s">
        <v>20</v>
      </c>
      <c r="S338" s="2" t="s">
        <v>56</v>
      </c>
      <c r="T338" s="2" t="s">
        <v>1284</v>
      </c>
      <c r="U338" s="2" t="s">
        <v>59</v>
      </c>
      <c r="V338" t="str">
        <f>TEXT(tblSales[[#This Row],[Invoice Date]],"mmm")</f>
        <v>Nov</v>
      </c>
      <c r="W338">
        <f>MONTH(tblSales[[#This Row],[Invoice Date]])</f>
        <v>11</v>
      </c>
      <c r="X338">
        <f>YEAR(tblSales[[#This Row],[Invoice Date]])</f>
        <v>2024</v>
      </c>
      <c r="Y338" t="str">
        <f>TEXT(tblSales[[#This Row],[Invoice Date]],"mmm-yyyy")</f>
        <v>Nov-2024</v>
      </c>
      <c r="Z338" t="str">
        <f>_xlfn.XLOOKUP(tblSales[[#This Row],[Product_ID]],Products!$A:$A,Products!$C:$C,"Women Dresses")</f>
        <v>Women Jeans</v>
      </c>
      <c r="AA338" t="str">
        <f>_xlfn.XLOOKUP(tblSales[[#This Row],[Product_ID]],Products!$A:$A,Products!$D:$D,"Unknown")</f>
        <v>Straight Fit</v>
      </c>
      <c r="AB338" t="str">
        <f>_xlfn.XLOOKUP(tblSales[[#This Row],[Product_ID]],Products!$A:$A,Products!$E:$E,"Unknown")</f>
        <v>Pothys</v>
      </c>
      <c r="AC338" t="str">
        <f>_xlfn.XLOOKUP(tblSales[[#This Row],[Store_ID]],Stores!$A:$A,Stores!$B:$B,"Unknown")</f>
        <v>TrendMart Nellore Mall Kiosk</v>
      </c>
      <c r="AD338" t="str">
        <f>_xlfn.XLOOKUP(tblSales[[#This Row],[Store_ID]],Stores!$A:$A,Stores!$E:$E,"Unknown")</f>
        <v>South Zone 3</v>
      </c>
      <c r="AE338" t="str">
        <f>_xlfn.XLOOKUP(tblSales[[#This Row],[Customer_ID]],Customers!$A:$A,Customers!$B:$B,"Unknown")</f>
        <v>Akhila Naicker</v>
      </c>
      <c r="AF338" t="str">
        <f>_xlfn.XLOOKUP(tblSales[[#This Row],[Customer_ID]],Customers!$A:$A,Customers!$J:$J,"Unknown")</f>
        <v>Regular</v>
      </c>
      <c r="AG338" t="str">
        <f>_xlfn.XLOOKUP(tblSales[[#This Row],[Employee_ID]],Employees!$A:$A,Employees!$B:$B,"Unknown")</f>
        <v>Deepthi Iyengar</v>
      </c>
      <c r="AH338">
        <f>IF(MONTH(tblSales[[#This Row],[Invoice Date]])&gt;=4,MONTH(tblSales[[#This Row],[Invoice Date]]),MONTH(tblSales[[#This Row],[Invoice Date]])+12)</f>
        <v>11</v>
      </c>
      <c r="AI338" s="8">
        <f>DATE(YEAR(tblSales[[#This Row],[Invoice Date]]),MONTH(tblSales[[#This Row],[Invoice Date]]),1)</f>
        <v>45597</v>
      </c>
      <c r="AJ338" t="str">
        <f>_xlfn.XLOOKUP(tblSales[[#This Row],[Product_ID]],Products!$A:$A,Products!$B:$B,"Unknown")</f>
        <v>Pothys Straight Fit Charcoal</v>
      </c>
      <c r="AK338" s="9">
        <f>IFERROR(tblSales[[#This Row],[Profit]]/tblSales[[#This Row],[Sales Amount]],0)</f>
        <v>0.18570581175594206</v>
      </c>
      <c r="AL338" t="str">
        <f>IF(tblSales[[#This Row],[Discount %]]&lt;=5,"0-5%",
IF(tblSales[[#This Row],[Discount %]]&lt;=10,"5-10%",
IF(tblSales[[#This Row],[Discount %]]&lt;=15,"10-15%",
IF(tblSales[[#This Row],[Discount %]]&lt;=20,"15-20%","20%+"))))</f>
        <v>5-10%</v>
      </c>
    </row>
    <row r="339" spans="1:38">
      <c r="A339" s="2" t="s">
        <v>1285</v>
      </c>
      <c r="B339" s="11">
        <v>45706</v>
      </c>
      <c r="C339" s="2" t="s">
        <v>1286</v>
      </c>
      <c r="D339" s="2" t="s">
        <v>698</v>
      </c>
      <c r="E339" s="2" t="s">
        <v>368</v>
      </c>
      <c r="F339" s="2" t="s">
        <v>233</v>
      </c>
      <c r="G339" s="2">
        <v>2</v>
      </c>
      <c r="H339" s="2">
        <v>1282.17</v>
      </c>
      <c r="I339" s="2">
        <v>30</v>
      </c>
      <c r="J339" s="2">
        <v>769.3</v>
      </c>
      <c r="K339" s="2">
        <v>12</v>
      </c>
      <c r="L339" s="2">
        <v>215.4</v>
      </c>
      <c r="M339" s="2">
        <v>2010.44</v>
      </c>
      <c r="N339" s="2">
        <v>1878.26</v>
      </c>
      <c r="O339" s="2">
        <f t="shared" si="12"/>
        <v>-83.219999999999942</v>
      </c>
      <c r="P339" s="2" t="s">
        <v>29</v>
      </c>
      <c r="Q339" s="2" t="str">
        <f t="shared" si="11"/>
        <v>Debit Card</v>
      </c>
      <c r="R339" s="2" t="s">
        <v>21</v>
      </c>
      <c r="S339" s="2" t="s">
        <v>56</v>
      </c>
      <c r="T339" s="2" t="s">
        <v>1287</v>
      </c>
      <c r="U339" s="2" t="s">
        <v>59</v>
      </c>
      <c r="V339" t="str">
        <f>TEXT(tblSales[[#This Row],[Invoice Date]],"mmm")</f>
        <v>Feb</v>
      </c>
      <c r="W339">
        <f>MONTH(tblSales[[#This Row],[Invoice Date]])</f>
        <v>2</v>
      </c>
      <c r="X339">
        <f>YEAR(tblSales[[#This Row],[Invoice Date]])</f>
        <v>2025</v>
      </c>
      <c r="Y339" t="str">
        <f>TEXT(tblSales[[#This Row],[Invoice Date]],"mmm-yyyy")</f>
        <v>Feb-2025</v>
      </c>
      <c r="Z339" t="str">
        <f>_xlfn.XLOOKUP(tblSales[[#This Row],[Product_ID]],Products!$A:$A,Products!$C:$C,"Women Dresses")</f>
        <v>Wallets</v>
      </c>
      <c r="AA339" t="str">
        <f>_xlfn.XLOOKUP(tblSales[[#This Row],[Product_ID]],Products!$A:$A,Products!$D:$D,"Unknown")</f>
        <v>Leather Wallet</v>
      </c>
      <c r="AB339" t="str">
        <f>_xlfn.XLOOKUP(tblSales[[#This Row],[Product_ID]],Products!$A:$A,Products!$E:$E,"Unknown")</f>
        <v>Numero Uno</v>
      </c>
      <c r="AC339" t="str">
        <f>_xlfn.XLOOKUP(tblSales[[#This Row],[Store_ID]],Stores!$A:$A,Stores!$B:$B,"Unknown")</f>
        <v>TrendMart Kozhikode Outlet</v>
      </c>
      <c r="AD339" t="str">
        <f>_xlfn.XLOOKUP(tblSales[[#This Row],[Store_ID]],Stores!$A:$A,Stores!$E:$E,"Unknown")</f>
        <v>South Zone 1</v>
      </c>
      <c r="AE339" t="str">
        <f>_xlfn.XLOOKUP(tblSales[[#This Row],[Customer_ID]],Customers!$A:$A,Customers!$B:$B,"Unknown")</f>
        <v>Vani Nair</v>
      </c>
      <c r="AF339" t="str">
        <f>_xlfn.XLOOKUP(tblSales[[#This Row],[Customer_ID]],Customers!$A:$A,Customers!$J:$J,"Unknown")</f>
        <v>Regular</v>
      </c>
      <c r="AG339" t="str">
        <f>_xlfn.XLOOKUP(tblSales[[#This Row],[Employee_ID]],Employees!$A:$A,Employees!$B:$B,"Unknown")</f>
        <v>Malathi Varma</v>
      </c>
      <c r="AH339">
        <f>IF(MONTH(tblSales[[#This Row],[Invoice Date]])&gt;=4,MONTH(tblSales[[#This Row],[Invoice Date]]),MONTH(tblSales[[#This Row],[Invoice Date]])+12)</f>
        <v>14</v>
      </c>
      <c r="AI339" s="8">
        <f>DATE(YEAR(tblSales[[#This Row],[Invoice Date]]),MONTH(tblSales[[#This Row],[Invoice Date]]),1)</f>
        <v>45689</v>
      </c>
      <c r="AJ339" t="str">
        <f>_xlfn.XLOOKUP(tblSales[[#This Row],[Product_ID]],Products!$A:$A,Products!$B:$B,"Unknown")</f>
        <v>Numero Uno Leather Wallet Wine</v>
      </c>
      <c r="AK339" s="9">
        <f>IFERROR(tblSales[[#This Row],[Profit]]/tblSales[[#This Row],[Sales Amount]],0)</f>
        <v>-4.1393923718191013E-2</v>
      </c>
      <c r="AL339" t="str">
        <f>IF(tblSales[[#This Row],[Discount %]]&lt;=5,"0-5%",
IF(tblSales[[#This Row],[Discount %]]&lt;=10,"5-10%",
IF(tblSales[[#This Row],[Discount %]]&lt;=15,"10-15%",
IF(tblSales[[#This Row],[Discount %]]&lt;=20,"15-20%","20%+"))))</f>
        <v>20%+</v>
      </c>
    </row>
    <row r="340" spans="1:38">
      <c r="A340" s="2" t="s">
        <v>1288</v>
      </c>
      <c r="B340" s="11">
        <v>45627</v>
      </c>
      <c r="C340" s="2" t="s">
        <v>1289</v>
      </c>
      <c r="D340" s="2" t="s">
        <v>1290</v>
      </c>
      <c r="E340" s="2" t="s">
        <v>668</v>
      </c>
      <c r="F340" s="2" t="s">
        <v>216</v>
      </c>
      <c r="G340" s="2">
        <v>2</v>
      </c>
      <c r="H340" s="2">
        <v>2244.62</v>
      </c>
      <c r="I340" s="2">
        <v>25</v>
      </c>
      <c r="J340" s="2">
        <v>1122.31</v>
      </c>
      <c r="K340" s="2">
        <v>12</v>
      </c>
      <c r="L340" s="2">
        <v>404.03</v>
      </c>
      <c r="M340" s="2">
        <v>3770.96</v>
      </c>
      <c r="N340" s="2">
        <v>3158.92</v>
      </c>
      <c r="O340" s="2">
        <f t="shared" si="12"/>
        <v>208.01</v>
      </c>
      <c r="P340" s="2" t="s">
        <v>29</v>
      </c>
      <c r="Q340" s="2" t="str">
        <f t="shared" si="11"/>
        <v>Debit Card</v>
      </c>
      <c r="R340" s="2" t="s">
        <v>20</v>
      </c>
      <c r="S340" s="2" t="s">
        <v>56</v>
      </c>
      <c r="T340" s="2" t="s">
        <v>1291</v>
      </c>
      <c r="U340" s="2" t="s">
        <v>60</v>
      </c>
      <c r="V340" t="str">
        <f>TEXT(tblSales[[#This Row],[Invoice Date]],"mmm")</f>
        <v>Dec</v>
      </c>
      <c r="W340">
        <f>MONTH(tblSales[[#This Row],[Invoice Date]])</f>
        <v>12</v>
      </c>
      <c r="X340">
        <f>YEAR(tblSales[[#This Row],[Invoice Date]])</f>
        <v>2024</v>
      </c>
      <c r="Y340" t="str">
        <f>TEXT(tblSales[[#This Row],[Invoice Date]],"mmm-yyyy")</f>
        <v>Dec-2024</v>
      </c>
      <c r="Z340" t="str">
        <f>_xlfn.XLOOKUP(tblSales[[#This Row],[Product_ID]],Products!$A:$A,Products!$C:$C,"Women Dresses")</f>
        <v>Handbags</v>
      </c>
      <c r="AA340" t="str">
        <f>_xlfn.XLOOKUP(tblSales[[#This Row],[Product_ID]],Products!$A:$A,Products!$D:$D,"Unknown")</f>
        <v>Backpack</v>
      </c>
      <c r="AB340" t="str">
        <f>_xlfn.XLOOKUP(tblSales[[#This Row],[Product_ID]],Products!$A:$A,Products!$E:$E,"Unknown")</f>
        <v>Spykar</v>
      </c>
      <c r="AC340" t="str">
        <f>_xlfn.XLOOKUP(tblSales[[#This Row],[Store_ID]],Stores!$A:$A,Stores!$B:$B,"Unknown")</f>
        <v>TrendMart Kollam Flagship</v>
      </c>
      <c r="AD340" t="str">
        <f>_xlfn.XLOOKUP(tblSales[[#This Row],[Store_ID]],Stores!$A:$A,Stores!$E:$E,"Unknown")</f>
        <v>South Zone 1</v>
      </c>
      <c r="AE340" t="str">
        <f>_xlfn.XLOOKUP(tblSales[[#This Row],[Customer_ID]],Customers!$A:$A,Customers!$B:$B,"Unknown")</f>
        <v>Rohit Iyengar</v>
      </c>
      <c r="AF340" t="str">
        <f>_xlfn.XLOOKUP(tblSales[[#This Row],[Customer_ID]],Customers!$A:$A,Customers!$J:$J,"Unknown")</f>
        <v>Regular</v>
      </c>
      <c r="AG340" t="str">
        <f>_xlfn.XLOOKUP(tblSales[[#This Row],[Employee_ID]],Employees!$A:$A,Employees!$B:$B,"Unknown")</f>
        <v>Venkat Sharma</v>
      </c>
      <c r="AH340">
        <f>IF(MONTH(tblSales[[#This Row],[Invoice Date]])&gt;=4,MONTH(tblSales[[#This Row],[Invoice Date]]),MONTH(tblSales[[#This Row],[Invoice Date]])+12)</f>
        <v>12</v>
      </c>
      <c r="AI340" s="8">
        <f>DATE(YEAR(tblSales[[#This Row],[Invoice Date]]),MONTH(tblSales[[#This Row],[Invoice Date]]),1)</f>
        <v>45627</v>
      </c>
      <c r="AJ340" t="str">
        <f>_xlfn.XLOOKUP(tblSales[[#This Row],[Product_ID]],Products!$A:$A,Products!$B:$B,"Unknown")</f>
        <v>Spykar Backpack Peach</v>
      </c>
      <c r="AK340" s="9">
        <f>IFERROR(tblSales[[#This Row],[Profit]]/tblSales[[#This Row],[Sales Amount]],0)</f>
        <v>5.5161020005515836E-2</v>
      </c>
      <c r="AL340" t="str">
        <f>IF(tblSales[[#This Row],[Discount %]]&lt;=5,"0-5%",
IF(tblSales[[#This Row],[Discount %]]&lt;=10,"5-10%",
IF(tblSales[[#This Row],[Discount %]]&lt;=15,"10-15%",
IF(tblSales[[#This Row],[Discount %]]&lt;=20,"15-20%","20%+"))))</f>
        <v>20%+</v>
      </c>
    </row>
    <row r="341" spans="1:38">
      <c r="A341" s="2" t="s">
        <v>1292</v>
      </c>
      <c r="B341" s="11">
        <v>45530</v>
      </c>
      <c r="C341" s="2" t="s">
        <v>1293</v>
      </c>
      <c r="D341" s="2" t="s">
        <v>1141</v>
      </c>
      <c r="E341" s="2" t="s">
        <v>1114</v>
      </c>
      <c r="F341" s="2" t="s">
        <v>161</v>
      </c>
      <c r="G341" s="2">
        <v>1</v>
      </c>
      <c r="H341" s="2">
        <v>339.8</v>
      </c>
      <c r="I341" s="2">
        <v>10</v>
      </c>
      <c r="J341" s="2">
        <v>33.979999999999997</v>
      </c>
      <c r="K341" s="2">
        <v>5</v>
      </c>
      <c r="L341" s="2">
        <v>15.29</v>
      </c>
      <c r="M341" s="2">
        <v>321.11</v>
      </c>
      <c r="N341" s="2">
        <v>197.05</v>
      </c>
      <c r="O341" s="2">
        <f t="shared" si="12"/>
        <v>108.77000000000001</v>
      </c>
      <c r="P341" s="2" t="s">
        <v>28</v>
      </c>
      <c r="Q341" s="2" t="str">
        <f t="shared" si="11"/>
        <v>Credit Card</v>
      </c>
      <c r="R341" s="2" t="s">
        <v>20</v>
      </c>
      <c r="S341" s="2" t="s">
        <v>56</v>
      </c>
      <c r="T341" s="2" t="s">
        <v>1294</v>
      </c>
      <c r="U341" s="2" t="s">
        <v>59</v>
      </c>
      <c r="V341" t="str">
        <f>TEXT(tblSales[[#This Row],[Invoice Date]],"mmm")</f>
        <v>Aug</v>
      </c>
      <c r="W341">
        <f>MONTH(tblSales[[#This Row],[Invoice Date]])</f>
        <v>8</v>
      </c>
      <c r="X341">
        <f>YEAR(tblSales[[#This Row],[Invoice Date]])</f>
        <v>2024</v>
      </c>
      <c r="Y341" t="str">
        <f>TEXT(tblSales[[#This Row],[Invoice Date]],"mmm-yyyy")</f>
        <v>Aug-2024</v>
      </c>
      <c r="Z341" t="str">
        <f>_xlfn.XLOOKUP(tblSales[[#This Row],[Product_ID]],Products!$A:$A,Products!$C:$C,"Women Dresses")</f>
        <v>Accessories</v>
      </c>
      <c r="AA341" t="str">
        <f>_xlfn.XLOOKUP(tblSales[[#This Row],[Product_ID]],Products!$A:$A,Products!$D:$D,"Unknown")</f>
        <v>Sunglasses</v>
      </c>
      <c r="AB341" t="str">
        <f>_xlfn.XLOOKUP(tblSales[[#This Row],[Product_ID]],Products!$A:$A,Products!$E:$E,"Unknown")</f>
        <v>Pantaloons</v>
      </c>
      <c r="AC341" t="str">
        <f>_xlfn.XLOOKUP(tblSales[[#This Row],[Store_ID]],Stores!$A:$A,Stores!$B:$B,"Unknown")</f>
        <v>TrendMart Alappuzha Outlet</v>
      </c>
      <c r="AD341" t="str">
        <f>_xlfn.XLOOKUP(tblSales[[#This Row],[Store_ID]],Stores!$A:$A,Stores!$E:$E,"Unknown")</f>
        <v>South Zone 1</v>
      </c>
      <c r="AE341" t="str">
        <f>_xlfn.XLOOKUP(tblSales[[#This Row],[Customer_ID]],Customers!$A:$A,Customers!$B:$B,"Unknown")</f>
        <v>Ramya Iyer</v>
      </c>
      <c r="AF341" t="str">
        <f>_xlfn.XLOOKUP(tblSales[[#This Row],[Customer_ID]],Customers!$A:$A,Customers!$J:$J,"Unknown")</f>
        <v>Silver</v>
      </c>
      <c r="AG341" t="str">
        <f>_xlfn.XLOOKUP(tblSales[[#This Row],[Employee_ID]],Employees!$A:$A,Employees!$B:$B,"Unknown")</f>
        <v>Chandra Reddy</v>
      </c>
      <c r="AH341">
        <f>IF(MONTH(tblSales[[#This Row],[Invoice Date]])&gt;=4,MONTH(tblSales[[#This Row],[Invoice Date]]),MONTH(tblSales[[#This Row],[Invoice Date]])+12)</f>
        <v>8</v>
      </c>
      <c r="AI341" s="8">
        <f>DATE(YEAR(tblSales[[#This Row],[Invoice Date]]),MONTH(tblSales[[#This Row],[Invoice Date]]),1)</f>
        <v>45505</v>
      </c>
      <c r="AJ341" t="str">
        <f>_xlfn.XLOOKUP(tblSales[[#This Row],[Product_ID]],Products!$A:$A,Products!$B:$B,"Unknown")</f>
        <v>Pantaloons Sunglasses Black</v>
      </c>
      <c r="AK341" s="9">
        <f>IFERROR(tblSales[[#This Row],[Profit]]/tblSales[[#This Row],[Sales Amount]],0)</f>
        <v>0.33873127588676777</v>
      </c>
      <c r="AL341" t="str">
        <f>IF(tblSales[[#This Row],[Discount %]]&lt;=5,"0-5%",
IF(tblSales[[#This Row],[Discount %]]&lt;=10,"5-10%",
IF(tblSales[[#This Row],[Discount %]]&lt;=15,"10-15%",
IF(tblSales[[#This Row],[Discount %]]&lt;=20,"15-20%","20%+"))))</f>
        <v>5-10%</v>
      </c>
    </row>
    <row r="342" spans="1:38">
      <c r="A342" s="2" t="s">
        <v>1295</v>
      </c>
      <c r="B342" s="11">
        <v>45549</v>
      </c>
      <c r="C342" s="2" t="s">
        <v>945</v>
      </c>
      <c r="D342" s="2" t="s">
        <v>918</v>
      </c>
      <c r="E342" s="2" t="s">
        <v>115</v>
      </c>
      <c r="F342" s="2" t="s">
        <v>238</v>
      </c>
      <c r="G342" s="2">
        <v>1</v>
      </c>
      <c r="H342" s="2">
        <v>627.94000000000005</v>
      </c>
      <c r="I342" s="2">
        <v>10</v>
      </c>
      <c r="J342" s="2">
        <v>62.79</v>
      </c>
      <c r="K342" s="2">
        <v>5</v>
      </c>
      <c r="L342" s="2">
        <v>28.26</v>
      </c>
      <c r="M342" s="2">
        <v>593.41</v>
      </c>
      <c r="N342" s="2">
        <v>303.61</v>
      </c>
      <c r="O342" s="2">
        <f t="shared" si="12"/>
        <v>261.53999999999996</v>
      </c>
      <c r="P342" s="2" t="s">
        <v>28</v>
      </c>
      <c r="Q342" s="2" t="str">
        <f t="shared" si="11"/>
        <v>Credit Card</v>
      </c>
      <c r="R342" s="2" t="s">
        <v>20</v>
      </c>
      <c r="S342" s="2" t="s">
        <v>56</v>
      </c>
      <c r="T342" s="2" t="s">
        <v>1296</v>
      </c>
      <c r="U342" s="2" t="s">
        <v>60</v>
      </c>
      <c r="V342" t="str">
        <f>TEXT(tblSales[[#This Row],[Invoice Date]],"mmm")</f>
        <v>Sep</v>
      </c>
      <c r="W342">
        <f>MONTH(tblSales[[#This Row],[Invoice Date]])</f>
        <v>9</v>
      </c>
      <c r="X342">
        <f>YEAR(tblSales[[#This Row],[Invoice Date]])</f>
        <v>2024</v>
      </c>
      <c r="Y342" t="str">
        <f>TEXT(tblSales[[#This Row],[Invoice Date]],"mmm-yyyy")</f>
        <v>Sep-2024</v>
      </c>
      <c r="Z342" t="str">
        <f>_xlfn.XLOOKUP(tblSales[[#This Row],[Product_ID]],Products!$A:$A,Products!$C:$C,"Women Dresses")</f>
        <v>Accessories</v>
      </c>
      <c r="AA342" t="str">
        <f>_xlfn.XLOOKUP(tblSales[[#This Row],[Product_ID]],Products!$A:$A,Products!$D:$D,"Unknown")</f>
        <v>Cap</v>
      </c>
      <c r="AB342" t="str">
        <f>_xlfn.XLOOKUP(tblSales[[#This Row],[Product_ID]],Products!$A:$A,Products!$E:$E,"Unknown")</f>
        <v>Blackberrys</v>
      </c>
      <c r="AC342" t="str">
        <f>_xlfn.XLOOKUP(tblSales[[#This Row],[Store_ID]],Stores!$A:$A,Stores!$B:$B,"Unknown")</f>
        <v>TrendMart Thoothukudi Flagship</v>
      </c>
      <c r="AD342" t="str">
        <f>_xlfn.XLOOKUP(tblSales[[#This Row],[Store_ID]],Stores!$A:$A,Stores!$E:$E,"Unknown")</f>
        <v>South Zone 1</v>
      </c>
      <c r="AE342" t="str">
        <f>_xlfn.XLOOKUP(tblSales[[#This Row],[Customer_ID]],Customers!$A:$A,Customers!$B:$B,"Unknown")</f>
        <v>Revathi Sharma</v>
      </c>
      <c r="AF342" t="str">
        <f>_xlfn.XLOOKUP(tblSales[[#This Row],[Customer_ID]],Customers!$A:$A,Customers!$J:$J,"Unknown")</f>
        <v>Silver</v>
      </c>
      <c r="AG342" t="str">
        <f>_xlfn.XLOOKUP(tblSales[[#This Row],[Employee_ID]],Employees!$A:$A,Employees!$B:$B,"Unknown")</f>
        <v>Dhruv Mishra</v>
      </c>
      <c r="AH342">
        <f>IF(MONTH(tblSales[[#This Row],[Invoice Date]])&gt;=4,MONTH(tblSales[[#This Row],[Invoice Date]]),MONTH(tblSales[[#This Row],[Invoice Date]])+12)</f>
        <v>9</v>
      </c>
      <c r="AI342" s="8">
        <f>DATE(YEAR(tblSales[[#This Row],[Invoice Date]]),MONTH(tblSales[[#This Row],[Invoice Date]]),1)</f>
        <v>45536</v>
      </c>
      <c r="AJ342" t="str">
        <f>_xlfn.XLOOKUP(tblSales[[#This Row],[Product_ID]],Products!$A:$A,Products!$B:$B,"Unknown")</f>
        <v>Blackberrys Cap Olive</v>
      </c>
      <c r="AK342" s="9">
        <f>IFERROR(tblSales[[#This Row],[Profit]]/tblSales[[#This Row],[Sales Amount]],0)</f>
        <v>0.44074080315464853</v>
      </c>
      <c r="AL342" t="str">
        <f>IF(tblSales[[#This Row],[Discount %]]&lt;=5,"0-5%",
IF(tblSales[[#This Row],[Discount %]]&lt;=10,"5-10%",
IF(tblSales[[#This Row],[Discount %]]&lt;=15,"10-15%",
IF(tblSales[[#This Row],[Discount %]]&lt;=20,"15-20%","20%+"))))</f>
        <v>5-10%</v>
      </c>
    </row>
    <row r="343" spans="1:38">
      <c r="A343" s="2" t="s">
        <v>1297</v>
      </c>
      <c r="B343" s="11">
        <v>45576</v>
      </c>
      <c r="C343" s="2" t="s">
        <v>1298</v>
      </c>
      <c r="D343" s="2" t="s">
        <v>602</v>
      </c>
      <c r="E343" s="2" t="s">
        <v>399</v>
      </c>
      <c r="F343" s="2" t="s">
        <v>161</v>
      </c>
      <c r="G343" s="2">
        <v>3</v>
      </c>
      <c r="H343" s="2">
        <v>294.82</v>
      </c>
      <c r="I343" s="2">
        <v>0</v>
      </c>
      <c r="J343" s="2">
        <v>0</v>
      </c>
      <c r="K343" s="2">
        <v>5</v>
      </c>
      <c r="L343" s="2">
        <v>44.22</v>
      </c>
      <c r="M343" s="2">
        <v>928.68</v>
      </c>
      <c r="N343" s="2">
        <v>515.70000000000005</v>
      </c>
      <c r="O343" s="2">
        <f t="shared" si="12"/>
        <v>368.75999999999988</v>
      </c>
      <c r="P343" s="2" t="s">
        <v>32</v>
      </c>
      <c r="Q343" s="2" t="str">
        <f t="shared" si="11"/>
        <v>UPI</v>
      </c>
      <c r="R343" s="2" t="s">
        <v>20</v>
      </c>
      <c r="S343" s="2" t="s">
        <v>56</v>
      </c>
      <c r="T343" s="2" t="s">
        <v>1299</v>
      </c>
      <c r="U343" s="2" t="s">
        <v>59</v>
      </c>
      <c r="V343" t="str">
        <f>TEXT(tblSales[[#This Row],[Invoice Date]],"mmm")</f>
        <v>Oct</v>
      </c>
      <c r="W343">
        <f>MONTH(tblSales[[#This Row],[Invoice Date]])</f>
        <v>10</v>
      </c>
      <c r="X343">
        <f>YEAR(tblSales[[#This Row],[Invoice Date]])</f>
        <v>2024</v>
      </c>
      <c r="Y343" t="str">
        <f>TEXT(tblSales[[#This Row],[Invoice Date]],"mmm-yyyy")</f>
        <v>Oct-2024</v>
      </c>
      <c r="Z343" t="str">
        <f>_xlfn.XLOOKUP(tblSales[[#This Row],[Product_ID]],Products!$A:$A,Products!$C:$C,"Women Dresses")</f>
        <v>Accessories</v>
      </c>
      <c r="AA343" t="str">
        <f>_xlfn.XLOOKUP(tblSales[[#This Row],[Product_ID]],Products!$A:$A,Products!$D:$D,"Unknown")</f>
        <v>Sunglasses</v>
      </c>
      <c r="AB343" t="str">
        <f>_xlfn.XLOOKUP(tblSales[[#This Row],[Product_ID]],Products!$A:$A,Products!$E:$E,"Unknown")</f>
        <v>Flying Machine</v>
      </c>
      <c r="AC343" t="str">
        <f>_xlfn.XLOOKUP(tblSales[[#This Row],[Store_ID]],Stores!$A:$A,Stores!$B:$B,"Unknown")</f>
        <v>TrendMart Salem Outlet</v>
      </c>
      <c r="AD343" t="str">
        <f>_xlfn.XLOOKUP(tblSales[[#This Row],[Store_ID]],Stores!$A:$A,Stores!$E:$E,"Unknown")</f>
        <v>South Zone 1</v>
      </c>
      <c r="AE343" t="str">
        <f>_xlfn.XLOOKUP(tblSales[[#This Row],[Customer_ID]],Customers!$A:$A,Customers!$B:$B,"Unknown")</f>
        <v>Bhavani Gopalakrishnan</v>
      </c>
      <c r="AF343" t="str">
        <f>_xlfn.XLOOKUP(tblSales[[#This Row],[Customer_ID]],Customers!$A:$A,Customers!$J:$J,"Unknown")</f>
        <v>Regular</v>
      </c>
      <c r="AG343" t="str">
        <f>_xlfn.XLOOKUP(tblSales[[#This Row],[Employee_ID]],Employees!$A:$A,Employees!$B:$B,"Unknown")</f>
        <v>Chandra Reddy</v>
      </c>
      <c r="AH343">
        <f>IF(MONTH(tblSales[[#This Row],[Invoice Date]])&gt;=4,MONTH(tblSales[[#This Row],[Invoice Date]]),MONTH(tblSales[[#This Row],[Invoice Date]])+12)</f>
        <v>10</v>
      </c>
      <c r="AI343" s="8">
        <f>DATE(YEAR(tblSales[[#This Row],[Invoice Date]]),MONTH(tblSales[[#This Row],[Invoice Date]]),1)</f>
        <v>45566</v>
      </c>
      <c r="AJ343" t="str">
        <f>_xlfn.XLOOKUP(tblSales[[#This Row],[Product_ID]],Products!$A:$A,Products!$B:$B,"Unknown")</f>
        <v>Flying Machine Sunglasses Teal</v>
      </c>
      <c r="AK343" s="9">
        <f>IFERROR(tblSales[[#This Row],[Profit]]/tblSales[[#This Row],[Sales Amount]],0)</f>
        <v>0.39707972606279868</v>
      </c>
      <c r="AL343" t="str">
        <f>IF(tblSales[[#This Row],[Discount %]]&lt;=5,"0-5%",
IF(tblSales[[#This Row],[Discount %]]&lt;=10,"5-10%",
IF(tblSales[[#This Row],[Discount %]]&lt;=15,"10-15%",
IF(tblSales[[#This Row],[Discount %]]&lt;=20,"15-20%","20%+"))))</f>
        <v>0-5%</v>
      </c>
    </row>
    <row r="344" spans="1:38">
      <c r="A344" s="2" t="s">
        <v>1300</v>
      </c>
      <c r="B344" s="11">
        <v>45419</v>
      </c>
      <c r="C344" s="2" t="s">
        <v>1301</v>
      </c>
      <c r="D344" s="2" t="s">
        <v>1302</v>
      </c>
      <c r="E344" s="2" t="s">
        <v>270</v>
      </c>
      <c r="F344" s="2" t="s">
        <v>276</v>
      </c>
      <c r="G344" s="2">
        <v>1</v>
      </c>
      <c r="H344" s="2">
        <v>651.92999999999995</v>
      </c>
      <c r="I344" s="2">
        <v>10</v>
      </c>
      <c r="J344" s="2">
        <v>65.19</v>
      </c>
      <c r="K344" s="2">
        <v>5</v>
      </c>
      <c r="L344" s="2">
        <v>29.34</v>
      </c>
      <c r="M344" s="2">
        <v>616.08000000000004</v>
      </c>
      <c r="N344" s="2">
        <v>419.4</v>
      </c>
      <c r="O344" s="2">
        <f t="shared" si="12"/>
        <v>167.34000000000006</v>
      </c>
      <c r="P344" s="2" t="s">
        <v>29</v>
      </c>
      <c r="Q344" s="2" t="str">
        <f t="shared" si="11"/>
        <v>Debit Card</v>
      </c>
      <c r="R344" s="2" t="s">
        <v>20</v>
      </c>
      <c r="S344" s="2" t="s">
        <v>56</v>
      </c>
      <c r="T344" s="2" t="s">
        <v>1303</v>
      </c>
      <c r="U344" s="2" t="s">
        <v>59</v>
      </c>
      <c r="V344" t="str">
        <f>TEXT(tblSales[[#This Row],[Invoice Date]],"mmm")</f>
        <v>May</v>
      </c>
      <c r="W344">
        <f>MONTH(tblSales[[#This Row],[Invoice Date]])</f>
        <v>5</v>
      </c>
      <c r="X344">
        <f>YEAR(tblSales[[#This Row],[Invoice Date]])</f>
        <v>2024</v>
      </c>
      <c r="Y344" t="str">
        <f>TEXT(tblSales[[#This Row],[Invoice Date]],"mmm-yyyy")</f>
        <v>May-2024</v>
      </c>
      <c r="Z344" t="str">
        <f>_xlfn.XLOOKUP(tblSales[[#This Row],[Product_ID]],Products!$A:$A,Products!$C:$C,"Women Dresses")</f>
        <v>Women Tops</v>
      </c>
      <c r="AA344" t="str">
        <f>_xlfn.XLOOKUP(tblSales[[#This Row],[Product_ID]],Products!$A:$A,Products!$D:$D,"Unknown")</f>
        <v>Tunic</v>
      </c>
      <c r="AB344" t="str">
        <f>_xlfn.XLOOKUP(tblSales[[#This Row],[Product_ID]],Products!$A:$A,Products!$E:$E,"Unknown")</f>
        <v>Jack &amp; Jones</v>
      </c>
      <c r="AC344" t="str">
        <f>_xlfn.XLOOKUP(tblSales[[#This Row],[Store_ID]],Stores!$A:$A,Stores!$B:$B,"Unknown")</f>
        <v>TrendMart Kochi High Street</v>
      </c>
      <c r="AD344" t="str">
        <f>_xlfn.XLOOKUP(tblSales[[#This Row],[Store_ID]],Stores!$A:$A,Stores!$E:$E,"Unknown")</f>
        <v>South Zone 1</v>
      </c>
      <c r="AE344" t="str">
        <f>_xlfn.XLOOKUP(tblSales[[#This Row],[Customer_ID]],Customers!$A:$A,Customers!$B:$B,"Unknown")</f>
        <v>Girish Kamath</v>
      </c>
      <c r="AF344" t="str">
        <f>_xlfn.XLOOKUP(tblSales[[#This Row],[Customer_ID]],Customers!$A:$A,Customers!$J:$J,"Unknown")</f>
        <v>Platinum</v>
      </c>
      <c r="AG344" t="str">
        <f>_xlfn.XLOOKUP(tblSales[[#This Row],[Employee_ID]],Employees!$A:$A,Employees!$B:$B,"Unknown")</f>
        <v>Vasanthi Kamath</v>
      </c>
      <c r="AH344">
        <f>IF(MONTH(tblSales[[#This Row],[Invoice Date]])&gt;=4,MONTH(tblSales[[#This Row],[Invoice Date]]),MONTH(tblSales[[#This Row],[Invoice Date]])+12)</f>
        <v>5</v>
      </c>
      <c r="AI344" s="8">
        <f>DATE(YEAR(tblSales[[#This Row],[Invoice Date]]),MONTH(tblSales[[#This Row],[Invoice Date]]),1)</f>
        <v>45413</v>
      </c>
      <c r="AJ344" t="str">
        <f>_xlfn.XLOOKUP(tblSales[[#This Row],[Product_ID]],Products!$A:$A,Products!$B:$B,"Unknown")</f>
        <v>Jack &amp; Jones Tunic Olive</v>
      </c>
      <c r="AK344" s="9">
        <f>IFERROR(tblSales[[#This Row],[Profit]]/tblSales[[#This Row],[Sales Amount]],0)</f>
        <v>0.27162056875730434</v>
      </c>
      <c r="AL344" t="str">
        <f>IF(tblSales[[#This Row],[Discount %]]&lt;=5,"0-5%",
IF(tblSales[[#This Row],[Discount %]]&lt;=10,"5-10%",
IF(tblSales[[#This Row],[Discount %]]&lt;=15,"10-15%",
IF(tblSales[[#This Row],[Discount %]]&lt;=20,"15-20%","20%+"))))</f>
        <v>5-10%</v>
      </c>
    </row>
    <row r="345" spans="1:38">
      <c r="A345" s="2" t="s">
        <v>1304</v>
      </c>
      <c r="B345" s="11">
        <v>45648</v>
      </c>
      <c r="C345" s="2" t="s">
        <v>1215</v>
      </c>
      <c r="D345" s="2" t="s">
        <v>144</v>
      </c>
      <c r="E345" s="2" t="s">
        <v>967</v>
      </c>
      <c r="F345" s="2" t="s">
        <v>128</v>
      </c>
      <c r="G345" s="2">
        <v>1</v>
      </c>
      <c r="H345" s="2">
        <v>1030.3699999999999</v>
      </c>
      <c r="I345" s="2">
        <v>10</v>
      </c>
      <c r="J345" s="2">
        <v>103.04</v>
      </c>
      <c r="K345" s="2">
        <v>12</v>
      </c>
      <c r="L345" s="2">
        <v>111.28</v>
      </c>
      <c r="M345" s="2">
        <v>1038.6099999999999</v>
      </c>
      <c r="N345" s="2">
        <v>692.53</v>
      </c>
      <c r="O345" s="2">
        <f t="shared" si="12"/>
        <v>234.79999999999993</v>
      </c>
      <c r="P345" s="2" t="s">
        <v>32</v>
      </c>
      <c r="Q345" s="2" t="str">
        <f t="shared" si="11"/>
        <v>UPI</v>
      </c>
      <c r="R345" s="2" t="s">
        <v>20</v>
      </c>
      <c r="S345" s="2" t="s">
        <v>56</v>
      </c>
      <c r="T345" s="2" t="s">
        <v>1305</v>
      </c>
      <c r="U345" s="2" t="s">
        <v>60</v>
      </c>
      <c r="V345" t="str">
        <f>TEXT(tblSales[[#This Row],[Invoice Date]],"mmm")</f>
        <v>Dec</v>
      </c>
      <c r="W345">
        <f>MONTH(tblSales[[#This Row],[Invoice Date]])</f>
        <v>12</v>
      </c>
      <c r="X345">
        <f>YEAR(tblSales[[#This Row],[Invoice Date]])</f>
        <v>2024</v>
      </c>
      <c r="Y345" t="str">
        <f>TEXT(tblSales[[#This Row],[Invoice Date]],"mmm-yyyy")</f>
        <v>Dec-2024</v>
      </c>
      <c r="Z345" t="str">
        <f>_xlfn.XLOOKUP(tblSales[[#This Row],[Product_ID]],Products!$A:$A,Products!$C:$C,"Women Dresses")</f>
        <v>Women Jeans</v>
      </c>
      <c r="AA345" t="str">
        <f>_xlfn.XLOOKUP(tblSales[[#This Row],[Product_ID]],Products!$A:$A,Products!$D:$D,"Unknown")</f>
        <v>Bootcut</v>
      </c>
      <c r="AB345" t="str">
        <f>_xlfn.XLOOKUP(tblSales[[#This Row],[Product_ID]],Products!$A:$A,Products!$E:$E,"Unknown")</f>
        <v>Sonata</v>
      </c>
      <c r="AC345" t="str">
        <f>_xlfn.XLOOKUP(tblSales[[#This Row],[Store_ID]],Stores!$A:$A,Stores!$B:$B,"Unknown")</f>
        <v>TrendMart Mangaluru Standard</v>
      </c>
      <c r="AD345" t="str">
        <f>_xlfn.XLOOKUP(tblSales[[#This Row],[Store_ID]],Stores!$A:$A,Stores!$E:$E,"Unknown")</f>
        <v>South Zone 2</v>
      </c>
      <c r="AE345" t="str">
        <f>_xlfn.XLOOKUP(tblSales[[#This Row],[Customer_ID]],Customers!$A:$A,Customers!$B:$B,"Unknown")</f>
        <v>Srinivas Gowda</v>
      </c>
      <c r="AF345" t="str">
        <f>_xlfn.XLOOKUP(tblSales[[#This Row],[Customer_ID]],Customers!$A:$A,Customers!$J:$J,"Unknown")</f>
        <v>Silver</v>
      </c>
      <c r="AG345" t="str">
        <f>_xlfn.XLOOKUP(tblSales[[#This Row],[Employee_ID]],Employees!$A:$A,Employees!$B:$B,"Unknown")</f>
        <v>Praveen Gupta</v>
      </c>
      <c r="AH345">
        <f>IF(MONTH(tblSales[[#This Row],[Invoice Date]])&gt;=4,MONTH(tblSales[[#This Row],[Invoice Date]]),MONTH(tblSales[[#This Row],[Invoice Date]])+12)</f>
        <v>12</v>
      </c>
      <c r="AI345" s="8">
        <f>DATE(YEAR(tblSales[[#This Row],[Invoice Date]]),MONTH(tblSales[[#This Row],[Invoice Date]]),1)</f>
        <v>45627</v>
      </c>
      <c r="AJ345" t="str">
        <f>_xlfn.XLOOKUP(tblSales[[#This Row],[Product_ID]],Products!$A:$A,Products!$B:$B,"Unknown")</f>
        <v>Sonata Bootcut Navy Blue</v>
      </c>
      <c r="AK345" s="9">
        <f>IFERROR(tblSales[[#This Row],[Profit]]/tblSales[[#This Row],[Sales Amount]],0)</f>
        <v>0.22607138386882464</v>
      </c>
      <c r="AL345" t="str">
        <f>IF(tblSales[[#This Row],[Discount %]]&lt;=5,"0-5%",
IF(tblSales[[#This Row],[Discount %]]&lt;=10,"5-10%",
IF(tblSales[[#This Row],[Discount %]]&lt;=15,"10-15%",
IF(tblSales[[#This Row],[Discount %]]&lt;=20,"15-20%","20%+"))))</f>
        <v>5-10%</v>
      </c>
    </row>
    <row r="346" spans="1:38">
      <c r="A346" s="2" t="s">
        <v>1306</v>
      </c>
      <c r="B346" s="11">
        <v>45594</v>
      </c>
      <c r="C346" s="2" t="s">
        <v>1307</v>
      </c>
      <c r="D346" s="2" t="s">
        <v>642</v>
      </c>
      <c r="E346" s="2" t="s">
        <v>338</v>
      </c>
      <c r="F346" s="2" t="s">
        <v>324</v>
      </c>
      <c r="G346" s="2">
        <v>1</v>
      </c>
      <c r="H346" s="2">
        <v>1129.6600000000001</v>
      </c>
      <c r="I346" s="2">
        <v>0</v>
      </c>
      <c r="J346" s="2">
        <v>0</v>
      </c>
      <c r="K346" s="2">
        <v>12</v>
      </c>
      <c r="L346" s="2">
        <v>135.56</v>
      </c>
      <c r="M346" s="2">
        <v>1265.22</v>
      </c>
      <c r="N346" s="2">
        <v>699.84</v>
      </c>
      <c r="O346" s="2">
        <f t="shared" si="12"/>
        <v>429.82</v>
      </c>
      <c r="P346" s="2" t="s">
        <v>31</v>
      </c>
      <c r="Q346" s="2" t="str">
        <f t="shared" si="11"/>
        <v>Net Banking</v>
      </c>
      <c r="R346" s="2" t="s">
        <v>20</v>
      </c>
      <c r="S346" s="2" t="s">
        <v>56</v>
      </c>
      <c r="T346" s="2" t="s">
        <v>1308</v>
      </c>
      <c r="U346" s="2" t="s">
        <v>59</v>
      </c>
      <c r="V346" t="str">
        <f>TEXT(tblSales[[#This Row],[Invoice Date]],"mmm")</f>
        <v>Oct</v>
      </c>
      <c r="W346">
        <f>MONTH(tblSales[[#This Row],[Invoice Date]])</f>
        <v>10</v>
      </c>
      <c r="X346">
        <f>YEAR(tblSales[[#This Row],[Invoice Date]])</f>
        <v>2024</v>
      </c>
      <c r="Y346" t="str">
        <f>TEXT(tblSales[[#This Row],[Invoice Date]],"mmm-yyyy")</f>
        <v>Oct-2024</v>
      </c>
      <c r="Z346" t="str">
        <f>_xlfn.XLOOKUP(tblSales[[#This Row],[Product_ID]],Products!$A:$A,Products!$C:$C,"Women Dresses")</f>
        <v>Women Tops</v>
      </c>
      <c r="AA346" t="str">
        <f>_xlfn.XLOOKUP(tblSales[[#This Row],[Product_ID]],Products!$A:$A,Products!$D:$D,"Unknown")</f>
        <v>Casual Top</v>
      </c>
      <c r="AB346" t="str">
        <f>_xlfn.XLOOKUP(tblSales[[#This Row],[Product_ID]],Products!$A:$A,Products!$E:$E,"Unknown")</f>
        <v>Nalli Silks</v>
      </c>
      <c r="AC346" t="str">
        <f>_xlfn.XLOOKUP(tblSales[[#This Row],[Store_ID]],Stores!$A:$A,Stores!$B:$B,"Unknown")</f>
        <v>TrendMart Davanagere High Street</v>
      </c>
      <c r="AD346" t="str">
        <f>_xlfn.XLOOKUP(tblSales[[#This Row],[Store_ID]],Stores!$A:$A,Stores!$E:$E,"Unknown")</f>
        <v>South Zone 2</v>
      </c>
      <c r="AE346" t="str">
        <f>_xlfn.XLOOKUP(tblSales[[#This Row],[Customer_ID]],Customers!$A:$A,Customers!$B:$B,"Unknown")</f>
        <v>Rohit Srinivasan</v>
      </c>
      <c r="AF346" t="str">
        <f>_xlfn.XLOOKUP(tblSales[[#This Row],[Customer_ID]],Customers!$A:$A,Customers!$J:$J,"Unknown")</f>
        <v>Silver</v>
      </c>
      <c r="AG346" t="str">
        <f>_xlfn.XLOOKUP(tblSales[[#This Row],[Employee_ID]],Employees!$A:$A,Employees!$B:$B,"Unknown")</f>
        <v>Ganesh Iyengar</v>
      </c>
      <c r="AH346">
        <f>IF(MONTH(tblSales[[#This Row],[Invoice Date]])&gt;=4,MONTH(tblSales[[#This Row],[Invoice Date]]),MONTH(tblSales[[#This Row],[Invoice Date]])+12)</f>
        <v>10</v>
      </c>
      <c r="AI346" s="8">
        <f>DATE(YEAR(tblSales[[#This Row],[Invoice Date]]),MONTH(tblSales[[#This Row],[Invoice Date]]),1)</f>
        <v>45566</v>
      </c>
      <c r="AJ346" t="str">
        <f>_xlfn.XLOOKUP(tblSales[[#This Row],[Product_ID]],Products!$A:$A,Products!$B:$B,"Unknown")</f>
        <v>Nalli Silks Casual Top Charcoal</v>
      </c>
      <c r="AK346" s="9">
        <f>IFERROR(tblSales[[#This Row],[Profit]]/tblSales[[#This Row],[Sales Amount]],0)</f>
        <v>0.33971957446135848</v>
      </c>
      <c r="AL346" t="str">
        <f>IF(tblSales[[#This Row],[Discount %]]&lt;=5,"0-5%",
IF(tblSales[[#This Row],[Discount %]]&lt;=10,"5-10%",
IF(tblSales[[#This Row],[Discount %]]&lt;=15,"10-15%",
IF(tblSales[[#This Row],[Discount %]]&lt;=20,"15-20%","20%+"))))</f>
        <v>0-5%</v>
      </c>
    </row>
    <row r="347" spans="1:38">
      <c r="A347" s="2" t="s">
        <v>1309</v>
      </c>
      <c r="B347" s="11">
        <v>45528</v>
      </c>
      <c r="C347" s="2" t="s">
        <v>1310</v>
      </c>
      <c r="D347" s="2" t="s">
        <v>474</v>
      </c>
      <c r="E347" s="2" t="s">
        <v>646</v>
      </c>
      <c r="F347" s="2" t="s">
        <v>177</v>
      </c>
      <c r="G347" s="2">
        <v>4</v>
      </c>
      <c r="H347" s="2">
        <v>3313.8</v>
      </c>
      <c r="I347" s="2">
        <v>10</v>
      </c>
      <c r="J347" s="2">
        <v>1325.52</v>
      </c>
      <c r="K347" s="2">
        <v>12</v>
      </c>
      <c r="L347" s="2">
        <v>1431.56</v>
      </c>
      <c r="M347" s="2">
        <v>13361.24</v>
      </c>
      <c r="N347" s="2">
        <v>8136.04</v>
      </c>
      <c r="O347" s="2">
        <f t="shared" si="12"/>
        <v>3793.64</v>
      </c>
      <c r="P347" s="2" t="s">
        <v>32</v>
      </c>
      <c r="Q347" s="2" t="str">
        <f t="shared" si="11"/>
        <v>UPI</v>
      </c>
      <c r="R347" s="2" t="s">
        <v>20</v>
      </c>
      <c r="S347" s="2" t="s">
        <v>57</v>
      </c>
      <c r="T347" s="2" t="s">
        <v>1311</v>
      </c>
      <c r="U347" s="2" t="s">
        <v>60</v>
      </c>
      <c r="V347" t="str">
        <f>TEXT(tblSales[[#This Row],[Invoice Date]],"mmm")</f>
        <v>Aug</v>
      </c>
      <c r="W347">
        <f>MONTH(tblSales[[#This Row],[Invoice Date]])</f>
        <v>8</v>
      </c>
      <c r="X347">
        <f>YEAR(tblSales[[#This Row],[Invoice Date]])</f>
        <v>2024</v>
      </c>
      <c r="Y347" t="str">
        <f>TEXT(tblSales[[#This Row],[Invoice Date]],"mmm-yyyy")</f>
        <v>Aug-2024</v>
      </c>
      <c r="Z347" t="str">
        <f>_xlfn.XLOOKUP(tblSales[[#This Row],[Product_ID]],Products!$A:$A,Products!$C:$C,"Women Dresses")</f>
        <v>Handbags</v>
      </c>
      <c r="AA347" t="str">
        <f>_xlfn.XLOOKUP(tblSales[[#This Row],[Product_ID]],Products!$A:$A,Products!$D:$D,"Unknown")</f>
        <v>Sling Bag</v>
      </c>
      <c r="AB347" t="str">
        <f>_xlfn.XLOOKUP(tblSales[[#This Row],[Product_ID]],Products!$A:$A,Products!$E:$E,"Unknown")</f>
        <v>GRT Jewellers</v>
      </c>
      <c r="AC347" t="str">
        <f>_xlfn.XLOOKUP(tblSales[[#This Row],[Store_ID]],Stores!$A:$A,Stores!$B:$B,"Unknown")</f>
        <v>TrendMart Vijayawada Mall Kiosk</v>
      </c>
      <c r="AD347" t="str">
        <f>_xlfn.XLOOKUP(tblSales[[#This Row],[Store_ID]],Stores!$A:$A,Stores!$E:$E,"Unknown")</f>
        <v>South Zone 3</v>
      </c>
      <c r="AE347" t="str">
        <f>_xlfn.XLOOKUP(tblSales[[#This Row],[Customer_ID]],Customers!$A:$A,Customers!$B:$B,"Unknown")</f>
        <v>Deepika Naicker</v>
      </c>
      <c r="AF347" t="str">
        <f>_xlfn.XLOOKUP(tblSales[[#This Row],[Customer_ID]],Customers!$A:$A,Customers!$J:$J,"Unknown")</f>
        <v>Gold</v>
      </c>
      <c r="AG347" t="str">
        <f>_xlfn.XLOOKUP(tblSales[[#This Row],[Employee_ID]],Employees!$A:$A,Employees!$B:$B,"Unknown")</f>
        <v>Deepak Kamath</v>
      </c>
      <c r="AH347">
        <f>IF(MONTH(tblSales[[#This Row],[Invoice Date]])&gt;=4,MONTH(tblSales[[#This Row],[Invoice Date]]),MONTH(tblSales[[#This Row],[Invoice Date]])+12)</f>
        <v>8</v>
      </c>
      <c r="AI347" s="8">
        <f>DATE(YEAR(tblSales[[#This Row],[Invoice Date]]),MONTH(tblSales[[#This Row],[Invoice Date]]),1)</f>
        <v>45505</v>
      </c>
      <c r="AJ347" t="str">
        <f>_xlfn.XLOOKUP(tblSales[[#This Row],[Product_ID]],Products!$A:$A,Products!$B:$B,"Unknown")</f>
        <v>GRT Jewellers Sling Bag Olive</v>
      </c>
      <c r="AK347" s="9">
        <f>IFERROR(tblSales[[#This Row],[Profit]]/tblSales[[#This Row],[Sales Amount]],0)</f>
        <v>0.28392873715313849</v>
      </c>
      <c r="AL347" t="str">
        <f>IF(tblSales[[#This Row],[Discount %]]&lt;=5,"0-5%",
IF(tblSales[[#This Row],[Discount %]]&lt;=10,"5-10%",
IF(tblSales[[#This Row],[Discount %]]&lt;=15,"10-15%",
IF(tblSales[[#This Row],[Discount %]]&lt;=20,"15-20%","20%+"))))</f>
        <v>5-10%</v>
      </c>
    </row>
    <row r="348" spans="1:38">
      <c r="A348" s="2" t="s">
        <v>1312</v>
      </c>
      <c r="B348" s="11">
        <v>45467</v>
      </c>
      <c r="C348" s="2" t="s">
        <v>1313</v>
      </c>
      <c r="D348" s="2" t="s">
        <v>308</v>
      </c>
      <c r="E348" s="2" t="s">
        <v>467</v>
      </c>
      <c r="F348" s="2" t="s">
        <v>475</v>
      </c>
      <c r="G348" s="2">
        <v>1</v>
      </c>
      <c r="H348" s="2">
        <v>690.53</v>
      </c>
      <c r="I348" s="2">
        <v>25</v>
      </c>
      <c r="J348" s="2">
        <v>172.63</v>
      </c>
      <c r="K348" s="2">
        <v>3</v>
      </c>
      <c r="L348" s="2">
        <v>15.54</v>
      </c>
      <c r="M348" s="2">
        <v>533.44000000000005</v>
      </c>
      <c r="N348" s="2">
        <v>556.99</v>
      </c>
      <c r="O348" s="2">
        <f t="shared" si="12"/>
        <v>-39.089999999999954</v>
      </c>
      <c r="P348" s="2" t="s">
        <v>29</v>
      </c>
      <c r="Q348" s="2" t="str">
        <f t="shared" si="11"/>
        <v>Debit Card</v>
      </c>
      <c r="R348" s="2" t="s">
        <v>20</v>
      </c>
      <c r="S348" s="2" t="s">
        <v>56</v>
      </c>
      <c r="T348" s="2" t="s">
        <v>848</v>
      </c>
      <c r="U348" s="2" t="s">
        <v>59</v>
      </c>
      <c r="V348" t="str">
        <f>TEXT(tblSales[[#This Row],[Invoice Date]],"mmm")</f>
        <v>Jun</v>
      </c>
      <c r="W348">
        <f>MONTH(tblSales[[#This Row],[Invoice Date]])</f>
        <v>6</v>
      </c>
      <c r="X348">
        <f>YEAR(tblSales[[#This Row],[Invoice Date]])</f>
        <v>2024</v>
      </c>
      <c r="Y348" t="str">
        <f>TEXT(tblSales[[#This Row],[Invoice Date]],"mmm-yyyy")</f>
        <v>Jun-2024</v>
      </c>
      <c r="Z348" t="str">
        <f>_xlfn.XLOOKUP(tblSales[[#This Row],[Product_ID]],Products!$A:$A,Products!$C:$C,"Women Dresses")</f>
        <v>Jewellery</v>
      </c>
      <c r="AA348" t="str">
        <f>_xlfn.XLOOKUP(tblSales[[#This Row],[Product_ID]],Products!$A:$A,Products!$D:$D,"Unknown")</f>
        <v>Necklace</v>
      </c>
      <c r="AB348" t="str">
        <f>_xlfn.XLOOKUP(tblSales[[#This Row],[Product_ID]],Products!$A:$A,Products!$E:$E,"Unknown")</f>
        <v>Aurelia</v>
      </c>
      <c r="AC348" t="str">
        <f>_xlfn.XLOOKUP(tblSales[[#This Row],[Store_ID]],Stores!$A:$A,Stores!$B:$B,"Unknown")</f>
        <v>TrendMart Kollam Standard</v>
      </c>
      <c r="AD348" t="str">
        <f>_xlfn.XLOOKUP(tblSales[[#This Row],[Store_ID]],Stores!$A:$A,Stores!$E:$E,"Unknown")</f>
        <v>South Zone 1</v>
      </c>
      <c r="AE348" t="str">
        <f>_xlfn.XLOOKUP(tblSales[[#This Row],[Customer_ID]],Customers!$A:$A,Customers!$B:$B,"Unknown")</f>
        <v>Prakash Bhat</v>
      </c>
      <c r="AF348" t="str">
        <f>_xlfn.XLOOKUP(tblSales[[#This Row],[Customer_ID]],Customers!$A:$A,Customers!$J:$J,"Unknown")</f>
        <v>Regular</v>
      </c>
      <c r="AG348" t="str">
        <f>_xlfn.XLOOKUP(tblSales[[#This Row],[Employee_ID]],Employees!$A:$A,Employees!$B:$B,"Unknown")</f>
        <v>Arjun Krishnan</v>
      </c>
      <c r="AH348">
        <f>IF(MONTH(tblSales[[#This Row],[Invoice Date]])&gt;=4,MONTH(tblSales[[#This Row],[Invoice Date]]),MONTH(tblSales[[#This Row],[Invoice Date]])+12)</f>
        <v>6</v>
      </c>
      <c r="AI348" s="8">
        <f>DATE(YEAR(tblSales[[#This Row],[Invoice Date]]),MONTH(tblSales[[#This Row],[Invoice Date]]),1)</f>
        <v>45444</v>
      </c>
      <c r="AJ348" t="str">
        <f>_xlfn.XLOOKUP(tblSales[[#This Row],[Product_ID]],Products!$A:$A,Products!$B:$B,"Unknown")</f>
        <v>Aurelia Necklace Grey</v>
      </c>
      <c r="AK348" s="9">
        <f>IFERROR(tblSales[[#This Row],[Profit]]/tblSales[[#This Row],[Sales Amount]],0)</f>
        <v>-7.327909418116367E-2</v>
      </c>
      <c r="AL348" t="str">
        <f>IF(tblSales[[#This Row],[Discount %]]&lt;=5,"0-5%",
IF(tblSales[[#This Row],[Discount %]]&lt;=10,"5-10%",
IF(tblSales[[#This Row],[Discount %]]&lt;=15,"10-15%",
IF(tblSales[[#This Row],[Discount %]]&lt;=20,"15-20%","20%+"))))</f>
        <v>20%+</v>
      </c>
    </row>
    <row r="349" spans="1:38">
      <c r="A349" s="2" t="s">
        <v>1314</v>
      </c>
      <c r="B349" s="11">
        <v>45591</v>
      </c>
      <c r="C349" s="2" t="s">
        <v>960</v>
      </c>
      <c r="D349" s="2" t="s">
        <v>1152</v>
      </c>
      <c r="E349" s="2" t="s">
        <v>1233</v>
      </c>
      <c r="F349" s="2" t="s">
        <v>216</v>
      </c>
      <c r="G349" s="2">
        <v>1</v>
      </c>
      <c r="H349" s="2">
        <v>3666.35</v>
      </c>
      <c r="I349" s="2">
        <v>25</v>
      </c>
      <c r="J349" s="2">
        <v>916.59</v>
      </c>
      <c r="K349" s="2">
        <v>12</v>
      </c>
      <c r="L349" s="2">
        <v>329.97</v>
      </c>
      <c r="M349" s="2">
        <v>3079.73</v>
      </c>
      <c r="N349" s="2">
        <v>2237.8200000000002</v>
      </c>
      <c r="O349" s="2">
        <f t="shared" si="12"/>
        <v>511.93999999999983</v>
      </c>
      <c r="P349" s="2" t="s">
        <v>32</v>
      </c>
      <c r="Q349" s="2" t="str">
        <f t="shared" si="11"/>
        <v>UPI</v>
      </c>
      <c r="R349" s="2" t="s">
        <v>20</v>
      </c>
      <c r="S349" s="2" t="s">
        <v>56</v>
      </c>
      <c r="T349" s="2" t="s">
        <v>1315</v>
      </c>
      <c r="U349" s="2" t="s">
        <v>60</v>
      </c>
      <c r="V349" t="str">
        <f>TEXT(tblSales[[#This Row],[Invoice Date]],"mmm")</f>
        <v>Oct</v>
      </c>
      <c r="W349">
        <f>MONTH(tblSales[[#This Row],[Invoice Date]])</f>
        <v>10</v>
      </c>
      <c r="X349">
        <f>YEAR(tblSales[[#This Row],[Invoice Date]])</f>
        <v>2024</v>
      </c>
      <c r="Y349" t="str">
        <f>TEXT(tblSales[[#This Row],[Invoice Date]],"mmm-yyyy")</f>
        <v>Oct-2024</v>
      </c>
      <c r="Z349" t="str">
        <f>_xlfn.XLOOKUP(tblSales[[#This Row],[Product_ID]],Products!$A:$A,Products!$C:$C,"Women Dresses")</f>
        <v>Footwear</v>
      </c>
      <c r="AA349" t="str">
        <f>_xlfn.XLOOKUP(tblSales[[#This Row],[Product_ID]],Products!$A:$A,Products!$D:$D,"Unknown")</f>
        <v>Slippers</v>
      </c>
      <c r="AB349" t="str">
        <f>_xlfn.XLOOKUP(tblSales[[#This Row],[Product_ID]],Products!$A:$A,Products!$E:$E,"Unknown")</f>
        <v>Kalyan Silks</v>
      </c>
      <c r="AC349" t="str">
        <f>_xlfn.XLOOKUP(tblSales[[#This Row],[Store_ID]],Stores!$A:$A,Stores!$B:$B,"Unknown")</f>
        <v>TrendMart Visakhapatnam Standard</v>
      </c>
      <c r="AD349" t="str">
        <f>_xlfn.XLOOKUP(tblSales[[#This Row],[Store_ID]],Stores!$A:$A,Stores!$E:$E,"Unknown")</f>
        <v>South Zone 3</v>
      </c>
      <c r="AE349" t="str">
        <f>_xlfn.XLOOKUP(tblSales[[#This Row],[Customer_ID]],Customers!$A:$A,Customers!$B:$B,"Unknown")</f>
        <v>Jagan Balasubramaniam</v>
      </c>
      <c r="AF349" t="str">
        <f>_xlfn.XLOOKUP(tblSales[[#This Row],[Customer_ID]],Customers!$A:$A,Customers!$J:$J,"Unknown")</f>
        <v>Silver</v>
      </c>
      <c r="AG349" t="str">
        <f>_xlfn.XLOOKUP(tblSales[[#This Row],[Employee_ID]],Employees!$A:$A,Employees!$B:$B,"Unknown")</f>
        <v>Venkat Sharma</v>
      </c>
      <c r="AH349">
        <f>IF(MONTH(tblSales[[#This Row],[Invoice Date]])&gt;=4,MONTH(tblSales[[#This Row],[Invoice Date]]),MONTH(tblSales[[#This Row],[Invoice Date]])+12)</f>
        <v>10</v>
      </c>
      <c r="AI349" s="8">
        <f>DATE(YEAR(tblSales[[#This Row],[Invoice Date]]),MONTH(tblSales[[#This Row],[Invoice Date]]),1)</f>
        <v>45566</v>
      </c>
      <c r="AJ349" t="str">
        <f>_xlfn.XLOOKUP(tblSales[[#This Row],[Product_ID]],Products!$A:$A,Products!$B:$B,"Unknown")</f>
        <v>Kalyan Silks Slippers Sky Blue</v>
      </c>
      <c r="AK349" s="9">
        <f>IFERROR(tblSales[[#This Row],[Profit]]/tblSales[[#This Row],[Sales Amount]],0)</f>
        <v>0.16622885772454074</v>
      </c>
      <c r="AL349" t="str">
        <f>IF(tblSales[[#This Row],[Discount %]]&lt;=5,"0-5%",
IF(tblSales[[#This Row],[Discount %]]&lt;=10,"5-10%",
IF(tblSales[[#This Row],[Discount %]]&lt;=15,"10-15%",
IF(tblSales[[#This Row],[Discount %]]&lt;=20,"15-20%","20%+"))))</f>
        <v>20%+</v>
      </c>
    </row>
    <row r="350" spans="1:38">
      <c r="A350" s="2" t="s">
        <v>1316</v>
      </c>
      <c r="B350" s="11">
        <v>45402</v>
      </c>
      <c r="C350" s="2" t="s">
        <v>500</v>
      </c>
      <c r="D350" s="2" t="s">
        <v>556</v>
      </c>
      <c r="E350" s="2" t="s">
        <v>1277</v>
      </c>
      <c r="F350" s="2" t="s">
        <v>177</v>
      </c>
      <c r="G350" s="2">
        <v>3</v>
      </c>
      <c r="H350" s="2">
        <v>638.27</v>
      </c>
      <c r="I350" s="2">
        <v>20</v>
      </c>
      <c r="J350" s="2">
        <v>382.96</v>
      </c>
      <c r="K350" s="2">
        <v>5</v>
      </c>
      <c r="L350" s="2">
        <v>76.59</v>
      </c>
      <c r="M350" s="2">
        <v>1608.44</v>
      </c>
      <c r="N350" s="2">
        <v>1107</v>
      </c>
      <c r="O350" s="2">
        <f t="shared" si="12"/>
        <v>424.85</v>
      </c>
      <c r="P350" s="2" t="s">
        <v>32</v>
      </c>
      <c r="Q350" s="2" t="str">
        <f t="shared" si="11"/>
        <v>UPI</v>
      </c>
      <c r="R350" s="2" t="s">
        <v>20</v>
      </c>
      <c r="S350" s="2" t="s">
        <v>56</v>
      </c>
      <c r="T350" s="2" t="s">
        <v>1262</v>
      </c>
      <c r="U350" s="2" t="s">
        <v>60</v>
      </c>
      <c r="V350" t="str">
        <f>TEXT(tblSales[[#This Row],[Invoice Date]],"mmm")</f>
        <v>Apr</v>
      </c>
      <c r="W350">
        <f>MONTH(tblSales[[#This Row],[Invoice Date]])</f>
        <v>4</v>
      </c>
      <c r="X350">
        <f>YEAR(tblSales[[#This Row],[Invoice Date]])</f>
        <v>2024</v>
      </c>
      <c r="Y350" t="str">
        <f>TEXT(tblSales[[#This Row],[Invoice Date]],"mmm-yyyy")</f>
        <v>Apr-2024</v>
      </c>
      <c r="Z350" t="str">
        <f>_xlfn.XLOOKUP(tblSales[[#This Row],[Product_ID]],Products!$A:$A,Products!$C:$C,"Women Dresses")</f>
        <v>Men T-Shirts</v>
      </c>
      <c r="AA350" t="str">
        <f>_xlfn.XLOOKUP(tblSales[[#This Row],[Product_ID]],Products!$A:$A,Products!$D:$D,"Unknown")</f>
        <v>Round Neck</v>
      </c>
      <c r="AB350" t="str">
        <f>_xlfn.XLOOKUP(tblSales[[#This Row],[Product_ID]],Products!$A:$A,Products!$E:$E,"Unknown")</f>
        <v>Killer Jeans</v>
      </c>
      <c r="AC350" t="str">
        <f>_xlfn.XLOOKUP(tblSales[[#This Row],[Store_ID]],Stores!$A:$A,Stores!$B:$B,"Unknown")</f>
        <v>TrendMart Thrissur Standard</v>
      </c>
      <c r="AD350" t="str">
        <f>_xlfn.XLOOKUP(tblSales[[#This Row],[Store_ID]],Stores!$A:$A,Stores!$E:$E,"Unknown")</f>
        <v>South Zone 1</v>
      </c>
      <c r="AE350" t="str">
        <f>_xlfn.XLOOKUP(tblSales[[#This Row],[Customer_ID]],Customers!$A:$A,Customers!$B:$B,"Unknown")</f>
        <v>Vidya Kumar</v>
      </c>
      <c r="AF350" t="str">
        <f>_xlfn.XLOOKUP(tblSales[[#This Row],[Customer_ID]],Customers!$A:$A,Customers!$J:$J,"Unknown")</f>
        <v>Regular</v>
      </c>
      <c r="AG350" t="str">
        <f>_xlfn.XLOOKUP(tblSales[[#This Row],[Employee_ID]],Employees!$A:$A,Employees!$B:$B,"Unknown")</f>
        <v>Deepak Kamath</v>
      </c>
      <c r="AH350">
        <f>IF(MONTH(tblSales[[#This Row],[Invoice Date]])&gt;=4,MONTH(tblSales[[#This Row],[Invoice Date]]),MONTH(tblSales[[#This Row],[Invoice Date]])+12)</f>
        <v>4</v>
      </c>
      <c r="AI350" s="8">
        <f>DATE(YEAR(tblSales[[#This Row],[Invoice Date]]),MONTH(tblSales[[#This Row],[Invoice Date]]),1)</f>
        <v>45383</v>
      </c>
      <c r="AJ350" t="str">
        <f>_xlfn.XLOOKUP(tblSales[[#This Row],[Product_ID]],Products!$A:$A,Products!$B:$B,"Unknown")</f>
        <v>Killer Jeans Round Neck Green</v>
      </c>
      <c r="AK350" s="9">
        <f>IFERROR(tblSales[[#This Row],[Profit]]/tblSales[[#This Row],[Sales Amount]],0)</f>
        <v>0.26413792245902862</v>
      </c>
      <c r="AL350" t="str">
        <f>IF(tblSales[[#This Row],[Discount %]]&lt;=5,"0-5%",
IF(tblSales[[#This Row],[Discount %]]&lt;=10,"5-10%",
IF(tblSales[[#This Row],[Discount %]]&lt;=15,"10-15%",
IF(tblSales[[#This Row],[Discount %]]&lt;=20,"15-20%","20%+"))))</f>
        <v>15-20%</v>
      </c>
    </row>
    <row r="351" spans="1:38">
      <c r="A351" s="2" t="s">
        <v>1317</v>
      </c>
      <c r="B351" s="11">
        <v>45588</v>
      </c>
      <c r="C351" s="2" t="s">
        <v>1318</v>
      </c>
      <c r="D351" s="2" t="s">
        <v>1230</v>
      </c>
      <c r="E351" s="2" t="s">
        <v>463</v>
      </c>
      <c r="F351" s="2" t="s">
        <v>199</v>
      </c>
      <c r="G351" s="2">
        <v>4</v>
      </c>
      <c r="H351" s="2">
        <v>4890.84</v>
      </c>
      <c r="I351" s="2">
        <v>10</v>
      </c>
      <c r="J351" s="2">
        <v>1956.34</v>
      </c>
      <c r="K351" s="2">
        <v>12</v>
      </c>
      <c r="L351" s="2">
        <v>2112.84</v>
      </c>
      <c r="M351" s="2">
        <v>19719.86</v>
      </c>
      <c r="N351" s="2">
        <v>15403.88</v>
      </c>
      <c r="O351" s="2">
        <f t="shared" si="12"/>
        <v>2203.1400000000012</v>
      </c>
      <c r="P351" s="2" t="s">
        <v>28</v>
      </c>
      <c r="Q351" s="2" t="str">
        <f t="shared" si="11"/>
        <v>Credit Card</v>
      </c>
      <c r="R351" s="2" t="s">
        <v>20</v>
      </c>
      <c r="S351" s="2" t="s">
        <v>56</v>
      </c>
      <c r="T351" s="2" t="s">
        <v>914</v>
      </c>
      <c r="U351" s="2" t="s">
        <v>59</v>
      </c>
      <c r="V351" t="str">
        <f>TEXT(tblSales[[#This Row],[Invoice Date]],"mmm")</f>
        <v>Oct</v>
      </c>
      <c r="W351">
        <f>MONTH(tblSales[[#This Row],[Invoice Date]])</f>
        <v>10</v>
      </c>
      <c r="X351">
        <f>YEAR(tblSales[[#This Row],[Invoice Date]])</f>
        <v>2024</v>
      </c>
      <c r="Y351" t="str">
        <f>TEXT(tblSales[[#This Row],[Invoice Date]],"mmm-yyyy")</f>
        <v>Oct-2024</v>
      </c>
      <c r="Z351" t="str">
        <f>_xlfn.XLOOKUP(tblSales[[#This Row],[Product_ID]],Products!$A:$A,Products!$C:$C,"Women Dresses")</f>
        <v>Watches</v>
      </c>
      <c r="AA351" t="str">
        <f>_xlfn.XLOOKUP(tblSales[[#This Row],[Product_ID]],Products!$A:$A,Products!$D:$D,"Unknown")</f>
        <v>Analog Watch</v>
      </c>
      <c r="AB351" t="str">
        <f>_xlfn.XLOOKUP(tblSales[[#This Row],[Product_ID]],Products!$A:$A,Products!$E:$E,"Unknown")</f>
        <v>Aurelia</v>
      </c>
      <c r="AC351" t="str">
        <f>_xlfn.XLOOKUP(tblSales[[#This Row],[Store_ID]],Stores!$A:$A,Stores!$B:$B,"Unknown")</f>
        <v>TrendMart Tirupati Standard</v>
      </c>
      <c r="AD351" t="str">
        <f>_xlfn.XLOOKUP(tblSales[[#This Row],[Store_ID]],Stores!$A:$A,Stores!$E:$E,"Unknown")</f>
        <v>South Zone 3</v>
      </c>
      <c r="AE351" t="str">
        <f>_xlfn.XLOOKUP(tblSales[[#This Row],[Customer_ID]],Customers!$A:$A,Customers!$B:$B,"Unknown")</f>
        <v>Devraj Kamath</v>
      </c>
      <c r="AF351" t="str">
        <f>_xlfn.XLOOKUP(tblSales[[#This Row],[Customer_ID]],Customers!$A:$A,Customers!$J:$J,"Unknown")</f>
        <v>Gold</v>
      </c>
      <c r="AG351" t="str">
        <f>_xlfn.XLOOKUP(tblSales[[#This Row],[Employee_ID]],Employees!$A:$A,Employees!$B:$B,"Unknown")</f>
        <v>Anusuya Subramaniam</v>
      </c>
      <c r="AH351">
        <f>IF(MONTH(tblSales[[#This Row],[Invoice Date]])&gt;=4,MONTH(tblSales[[#This Row],[Invoice Date]]),MONTH(tblSales[[#This Row],[Invoice Date]])+12)</f>
        <v>10</v>
      </c>
      <c r="AI351" s="8">
        <f>DATE(YEAR(tblSales[[#This Row],[Invoice Date]]),MONTH(tblSales[[#This Row],[Invoice Date]]),1)</f>
        <v>45566</v>
      </c>
      <c r="AJ351" t="str">
        <f>_xlfn.XLOOKUP(tblSales[[#This Row],[Product_ID]],Products!$A:$A,Products!$B:$B,"Unknown")</f>
        <v>Aurelia Analog Watch Purple</v>
      </c>
      <c r="AK351" s="9">
        <f>IFERROR(tblSales[[#This Row],[Profit]]/tblSales[[#This Row],[Sales Amount]],0)</f>
        <v>0.11172188849210903</v>
      </c>
      <c r="AL351" t="str">
        <f>IF(tblSales[[#This Row],[Discount %]]&lt;=5,"0-5%",
IF(tblSales[[#This Row],[Discount %]]&lt;=10,"5-10%",
IF(tblSales[[#This Row],[Discount %]]&lt;=15,"10-15%",
IF(tblSales[[#This Row],[Discount %]]&lt;=20,"15-20%","20%+"))))</f>
        <v>5-10%</v>
      </c>
    </row>
    <row r="352" spans="1:38">
      <c r="A352" s="2" t="s">
        <v>1319</v>
      </c>
      <c r="B352" s="11">
        <v>45608</v>
      </c>
      <c r="C352" s="2" t="s">
        <v>1320</v>
      </c>
      <c r="D352" s="2" t="s">
        <v>624</v>
      </c>
      <c r="E352" s="2" t="s">
        <v>453</v>
      </c>
      <c r="F352" s="2" t="s">
        <v>98</v>
      </c>
      <c r="G352" s="2">
        <v>2</v>
      </c>
      <c r="H352" s="2">
        <v>690.36</v>
      </c>
      <c r="I352" s="2">
        <v>0</v>
      </c>
      <c r="J352" s="2">
        <v>0</v>
      </c>
      <c r="K352" s="2">
        <v>5</v>
      </c>
      <c r="L352" s="2">
        <v>69.040000000000006</v>
      </c>
      <c r="M352" s="2">
        <v>1449.76</v>
      </c>
      <c r="N352" s="2">
        <v>807.42</v>
      </c>
      <c r="O352" s="2">
        <f t="shared" si="12"/>
        <v>573.30000000000007</v>
      </c>
      <c r="P352" s="2" t="s">
        <v>29</v>
      </c>
      <c r="Q352" s="2" t="str">
        <f t="shared" si="11"/>
        <v>Debit Card</v>
      </c>
      <c r="R352" s="2" t="s">
        <v>20</v>
      </c>
      <c r="S352" s="2" t="s">
        <v>56</v>
      </c>
      <c r="T352" s="2" t="s">
        <v>591</v>
      </c>
      <c r="U352" s="2" t="s">
        <v>59</v>
      </c>
      <c r="V352" t="str">
        <f>TEXT(tblSales[[#This Row],[Invoice Date]],"mmm")</f>
        <v>Nov</v>
      </c>
      <c r="W352">
        <f>MONTH(tblSales[[#This Row],[Invoice Date]])</f>
        <v>11</v>
      </c>
      <c r="X352">
        <f>YEAR(tblSales[[#This Row],[Invoice Date]])</f>
        <v>2024</v>
      </c>
      <c r="Y352" t="str">
        <f>TEXT(tblSales[[#This Row],[Invoice Date]],"mmm-yyyy")</f>
        <v>Nov-2024</v>
      </c>
      <c r="Z352" t="str">
        <f>_xlfn.XLOOKUP(tblSales[[#This Row],[Product_ID]],Products!$A:$A,Products!$C:$C,"Women Dresses")</f>
        <v>Accessories</v>
      </c>
      <c r="AA352" t="str">
        <f>_xlfn.XLOOKUP(tblSales[[#This Row],[Product_ID]],Products!$A:$A,Products!$D:$D,"Unknown")</f>
        <v>Cap</v>
      </c>
      <c r="AB352" t="str">
        <f>_xlfn.XLOOKUP(tblSales[[#This Row],[Product_ID]],Products!$A:$A,Products!$E:$E,"Unknown")</f>
        <v>Westside</v>
      </c>
      <c r="AC352" t="str">
        <f>_xlfn.XLOOKUP(tblSales[[#This Row],[Store_ID]],Stores!$A:$A,Stores!$B:$B,"Unknown")</f>
        <v>TrendMart Khammam Standard</v>
      </c>
      <c r="AD352" t="str">
        <f>_xlfn.XLOOKUP(tblSales[[#This Row],[Store_ID]],Stores!$A:$A,Stores!$E:$E,"Unknown")</f>
        <v>South Zone 2</v>
      </c>
      <c r="AE352" t="str">
        <f>_xlfn.XLOOKUP(tblSales[[#This Row],[Customer_ID]],Customers!$A:$A,Customers!$B:$B,"Unknown")</f>
        <v>Gokul Sharma</v>
      </c>
      <c r="AF352" t="str">
        <f>_xlfn.XLOOKUP(tblSales[[#This Row],[Customer_ID]],Customers!$A:$A,Customers!$J:$J,"Unknown")</f>
        <v>Regular</v>
      </c>
      <c r="AG352" t="str">
        <f>_xlfn.XLOOKUP(tblSales[[#This Row],[Employee_ID]],Employees!$A:$A,Employees!$B:$B,"Unknown")</f>
        <v>Deepthi Iyengar</v>
      </c>
      <c r="AH352">
        <f>IF(MONTH(tblSales[[#This Row],[Invoice Date]])&gt;=4,MONTH(tblSales[[#This Row],[Invoice Date]]),MONTH(tblSales[[#This Row],[Invoice Date]])+12)</f>
        <v>11</v>
      </c>
      <c r="AI352" s="8">
        <f>DATE(YEAR(tblSales[[#This Row],[Invoice Date]]),MONTH(tblSales[[#This Row],[Invoice Date]]),1)</f>
        <v>45597</v>
      </c>
      <c r="AJ352" t="str">
        <f>_xlfn.XLOOKUP(tblSales[[#This Row],[Product_ID]],Products!$A:$A,Products!$B:$B,"Unknown")</f>
        <v>Westside Cap Beige</v>
      </c>
      <c r="AK352" s="9">
        <f>IFERROR(tblSales[[#This Row],[Profit]]/tblSales[[#This Row],[Sales Amount]],0)</f>
        <v>0.39544476327116218</v>
      </c>
      <c r="AL352" t="str">
        <f>IF(tblSales[[#This Row],[Discount %]]&lt;=5,"0-5%",
IF(tblSales[[#This Row],[Discount %]]&lt;=10,"5-10%",
IF(tblSales[[#This Row],[Discount %]]&lt;=15,"10-15%",
IF(tblSales[[#This Row],[Discount %]]&lt;=20,"15-20%","20%+"))))</f>
        <v>0-5%</v>
      </c>
    </row>
    <row r="353" spans="1:38">
      <c r="A353" s="2" t="s">
        <v>1321</v>
      </c>
      <c r="B353" s="11">
        <v>45476</v>
      </c>
      <c r="C353" s="2" t="s">
        <v>1322</v>
      </c>
      <c r="D353" s="2" t="s">
        <v>1254</v>
      </c>
      <c r="E353" s="2" t="s">
        <v>674</v>
      </c>
      <c r="F353" s="2" t="s">
        <v>140</v>
      </c>
      <c r="G353" s="2">
        <v>1</v>
      </c>
      <c r="H353" s="2">
        <v>1079.45</v>
      </c>
      <c r="I353" s="2">
        <v>25</v>
      </c>
      <c r="J353" s="2">
        <v>269.86</v>
      </c>
      <c r="K353" s="2">
        <v>12</v>
      </c>
      <c r="L353" s="2">
        <v>97.15</v>
      </c>
      <c r="M353" s="2">
        <v>906.74</v>
      </c>
      <c r="N353" s="2">
        <v>770.73</v>
      </c>
      <c r="O353" s="2">
        <f t="shared" si="12"/>
        <v>38.859999999999985</v>
      </c>
      <c r="P353" s="2" t="s">
        <v>28</v>
      </c>
      <c r="Q353" s="2" t="str">
        <f t="shared" si="11"/>
        <v>Credit Card</v>
      </c>
      <c r="R353" s="2" t="s">
        <v>20</v>
      </c>
      <c r="S353" s="2" t="s">
        <v>56</v>
      </c>
      <c r="T353" s="2" t="s">
        <v>1323</v>
      </c>
      <c r="U353" s="2" t="s">
        <v>59</v>
      </c>
      <c r="V353" t="str">
        <f>TEXT(tblSales[[#This Row],[Invoice Date]],"mmm")</f>
        <v>Jul</v>
      </c>
      <c r="W353">
        <f>MONTH(tblSales[[#This Row],[Invoice Date]])</f>
        <v>7</v>
      </c>
      <c r="X353">
        <f>YEAR(tblSales[[#This Row],[Invoice Date]])</f>
        <v>2024</v>
      </c>
      <c r="Y353" t="str">
        <f>TEXT(tblSales[[#This Row],[Invoice Date]],"mmm-yyyy")</f>
        <v>Jul-2024</v>
      </c>
      <c r="Z353" t="str">
        <f>_xlfn.XLOOKUP(tblSales[[#This Row],[Product_ID]],Products!$A:$A,Products!$C:$C,"Women Dresses")</f>
        <v>Women Kurtis</v>
      </c>
      <c r="AA353" t="str">
        <f>_xlfn.XLOOKUP(tblSales[[#This Row],[Product_ID]],Products!$A:$A,Products!$D:$D,"Unknown")</f>
        <v>A-Line Kurti</v>
      </c>
      <c r="AB353" t="str">
        <f>_xlfn.XLOOKUP(tblSales[[#This Row],[Product_ID]],Products!$A:$A,Products!$E:$E,"Unknown")</f>
        <v>Fabindia</v>
      </c>
      <c r="AC353" t="str">
        <f>_xlfn.XLOOKUP(tblSales[[#This Row],[Store_ID]],Stores!$A:$A,Stores!$B:$B,"Unknown")</f>
        <v>TrendMart Nizamabad Standard</v>
      </c>
      <c r="AD353" t="str">
        <f>_xlfn.XLOOKUP(tblSales[[#This Row],[Store_ID]],Stores!$A:$A,Stores!$E:$E,"Unknown")</f>
        <v>South Zone 2</v>
      </c>
      <c r="AE353" t="str">
        <f>_xlfn.XLOOKUP(tblSales[[#This Row],[Customer_ID]],Customers!$A:$A,Customers!$B:$B,"Unknown")</f>
        <v>Srinivas Chandran</v>
      </c>
      <c r="AF353" t="str">
        <f>_xlfn.XLOOKUP(tblSales[[#This Row],[Customer_ID]],Customers!$A:$A,Customers!$J:$J,"Unknown")</f>
        <v>Regular</v>
      </c>
      <c r="AG353" t="str">
        <f>_xlfn.XLOOKUP(tblSales[[#This Row],[Employee_ID]],Employees!$A:$A,Employees!$B:$B,"Unknown")</f>
        <v>Charulatha Kumar</v>
      </c>
      <c r="AH353">
        <f>IF(MONTH(tblSales[[#This Row],[Invoice Date]])&gt;=4,MONTH(tblSales[[#This Row],[Invoice Date]]),MONTH(tblSales[[#This Row],[Invoice Date]])+12)</f>
        <v>7</v>
      </c>
      <c r="AI353" s="8">
        <f>DATE(YEAR(tblSales[[#This Row],[Invoice Date]]),MONTH(tblSales[[#This Row],[Invoice Date]]),1)</f>
        <v>45474</v>
      </c>
      <c r="AJ353" t="str">
        <f>_xlfn.XLOOKUP(tblSales[[#This Row],[Product_ID]],Products!$A:$A,Products!$B:$B,"Unknown")</f>
        <v>Fabindia A-Line Kurti Mustard</v>
      </c>
      <c r="AK353" s="9">
        <f>IFERROR(tblSales[[#This Row],[Profit]]/tblSales[[#This Row],[Sales Amount]],0)</f>
        <v>4.2856827756578494E-2</v>
      </c>
      <c r="AL353" t="str">
        <f>IF(tblSales[[#This Row],[Discount %]]&lt;=5,"0-5%",
IF(tblSales[[#This Row],[Discount %]]&lt;=10,"5-10%",
IF(tblSales[[#This Row],[Discount %]]&lt;=15,"10-15%",
IF(tblSales[[#This Row],[Discount %]]&lt;=20,"15-20%","20%+"))))</f>
        <v>20%+</v>
      </c>
    </row>
    <row r="354" spans="1:38">
      <c r="A354" s="2" t="s">
        <v>1324</v>
      </c>
      <c r="B354" s="11">
        <v>45579</v>
      </c>
      <c r="C354" s="2" t="s">
        <v>1318</v>
      </c>
      <c r="D354" s="2" t="s">
        <v>1325</v>
      </c>
      <c r="E354" s="2" t="s">
        <v>115</v>
      </c>
      <c r="F354" s="2" t="s">
        <v>216</v>
      </c>
      <c r="G354" s="2">
        <v>2</v>
      </c>
      <c r="H354" s="2">
        <v>3260.03</v>
      </c>
      <c r="I354" s="2">
        <v>10</v>
      </c>
      <c r="J354" s="2">
        <v>652.01</v>
      </c>
      <c r="K354" s="2">
        <v>12</v>
      </c>
      <c r="L354" s="2">
        <v>704.17</v>
      </c>
      <c r="M354" s="2">
        <v>6572.22</v>
      </c>
      <c r="N354" s="2">
        <v>4916</v>
      </c>
      <c r="O354" s="2">
        <f t="shared" si="12"/>
        <v>952.0500000000003</v>
      </c>
      <c r="P354" s="2" t="s">
        <v>27</v>
      </c>
      <c r="Q354" s="2" t="str">
        <f t="shared" si="11"/>
        <v>Cash</v>
      </c>
      <c r="R354" s="2" t="s">
        <v>20</v>
      </c>
      <c r="S354" s="2" t="s">
        <v>57</v>
      </c>
      <c r="T354" s="2" t="s">
        <v>1326</v>
      </c>
      <c r="U354" s="2" t="s">
        <v>59</v>
      </c>
      <c r="V354" t="str">
        <f>TEXT(tblSales[[#This Row],[Invoice Date]],"mmm")</f>
        <v>Oct</v>
      </c>
      <c r="W354">
        <f>MONTH(tblSales[[#This Row],[Invoice Date]])</f>
        <v>10</v>
      </c>
      <c r="X354">
        <f>YEAR(tblSales[[#This Row],[Invoice Date]])</f>
        <v>2024</v>
      </c>
      <c r="Y354" t="str">
        <f>TEXT(tblSales[[#This Row],[Invoice Date]],"mmm-yyyy")</f>
        <v>Oct-2024</v>
      </c>
      <c r="Z354" t="str">
        <f>_xlfn.XLOOKUP(tblSales[[#This Row],[Product_ID]],Products!$A:$A,Products!$C:$C,"Women Dresses")</f>
        <v>Footwear</v>
      </c>
      <c r="AA354" t="str">
        <f>_xlfn.XLOOKUP(tblSales[[#This Row],[Product_ID]],Products!$A:$A,Products!$D:$D,"Unknown")</f>
        <v>Formal Shoes</v>
      </c>
      <c r="AB354" t="str">
        <f>_xlfn.XLOOKUP(tblSales[[#This Row],[Product_ID]],Products!$A:$A,Products!$E:$E,"Unknown")</f>
        <v>Missing Brand Name</v>
      </c>
      <c r="AC354" t="str">
        <f>_xlfn.XLOOKUP(tblSales[[#This Row],[Store_ID]],Stores!$A:$A,Stores!$B:$B,"Unknown")</f>
        <v>TrendMart Thoothukudi Flagship</v>
      </c>
      <c r="AD354" t="str">
        <f>_xlfn.XLOOKUP(tblSales[[#This Row],[Store_ID]],Stores!$A:$A,Stores!$E:$E,"Unknown")</f>
        <v>South Zone 1</v>
      </c>
      <c r="AE354" t="str">
        <f>_xlfn.XLOOKUP(tblSales[[#This Row],[Customer_ID]],Customers!$A:$A,Customers!$B:$B,"Unknown")</f>
        <v>Devraj Kamath</v>
      </c>
      <c r="AF354" t="str">
        <f>_xlfn.XLOOKUP(tblSales[[#This Row],[Customer_ID]],Customers!$A:$A,Customers!$J:$J,"Unknown")</f>
        <v>Gold</v>
      </c>
      <c r="AG354" t="str">
        <f>_xlfn.XLOOKUP(tblSales[[#This Row],[Employee_ID]],Employees!$A:$A,Employees!$B:$B,"Unknown")</f>
        <v>Venkat Sharma</v>
      </c>
      <c r="AH354">
        <f>IF(MONTH(tblSales[[#This Row],[Invoice Date]])&gt;=4,MONTH(tblSales[[#This Row],[Invoice Date]]),MONTH(tblSales[[#This Row],[Invoice Date]])+12)</f>
        <v>10</v>
      </c>
      <c r="AI354" s="8">
        <f>DATE(YEAR(tblSales[[#This Row],[Invoice Date]]),MONTH(tblSales[[#This Row],[Invoice Date]]),1)</f>
        <v>45566</v>
      </c>
      <c r="AJ354" t="str">
        <f>_xlfn.XLOOKUP(tblSales[[#This Row],[Product_ID]],Products!$A:$A,Products!$B:$B,"Unknown")</f>
        <v>Puma Formal Shoes Cream</v>
      </c>
      <c r="AK354" s="9">
        <f>IFERROR(tblSales[[#This Row],[Profit]]/tblSales[[#This Row],[Sales Amount]],0)</f>
        <v>0.14485972776322159</v>
      </c>
      <c r="AL354" t="str">
        <f>IF(tblSales[[#This Row],[Discount %]]&lt;=5,"0-5%",
IF(tblSales[[#This Row],[Discount %]]&lt;=10,"5-10%",
IF(tblSales[[#This Row],[Discount %]]&lt;=15,"10-15%",
IF(tblSales[[#This Row],[Discount %]]&lt;=20,"15-20%","20%+"))))</f>
        <v>5-10%</v>
      </c>
    </row>
    <row r="355" spans="1:38">
      <c r="A355" s="2" t="s">
        <v>1327</v>
      </c>
      <c r="B355" s="11">
        <v>45689</v>
      </c>
      <c r="C355" s="2" t="s">
        <v>988</v>
      </c>
      <c r="D355" s="2" t="s">
        <v>323</v>
      </c>
      <c r="E355" s="2" t="s">
        <v>796</v>
      </c>
      <c r="F355" s="2" t="s">
        <v>92</v>
      </c>
      <c r="G355" s="2">
        <v>1</v>
      </c>
      <c r="H355" s="2">
        <v>850.96</v>
      </c>
      <c r="I355" s="2">
        <v>20</v>
      </c>
      <c r="J355" s="2">
        <v>170.19</v>
      </c>
      <c r="K355" s="2">
        <v>5</v>
      </c>
      <c r="L355" s="2">
        <v>34.04</v>
      </c>
      <c r="M355" s="2">
        <v>714.81</v>
      </c>
      <c r="N355" s="2">
        <v>513.84</v>
      </c>
      <c r="O355" s="2">
        <f t="shared" si="12"/>
        <v>166.92999999999992</v>
      </c>
      <c r="P355" s="2" t="s">
        <v>31</v>
      </c>
      <c r="Q355" s="2" t="str">
        <f t="shared" si="11"/>
        <v>Net Banking</v>
      </c>
      <c r="R355" s="2" t="s">
        <v>20</v>
      </c>
      <c r="S355" s="2" t="s">
        <v>56</v>
      </c>
      <c r="T355" s="2" t="s">
        <v>1062</v>
      </c>
      <c r="U355" s="2" t="s">
        <v>60</v>
      </c>
      <c r="V355" t="str">
        <f>TEXT(tblSales[[#This Row],[Invoice Date]],"mmm")</f>
        <v>Feb</v>
      </c>
      <c r="W355">
        <f>MONTH(tblSales[[#This Row],[Invoice Date]])</f>
        <v>2</v>
      </c>
      <c r="X355">
        <f>YEAR(tblSales[[#This Row],[Invoice Date]])</f>
        <v>2025</v>
      </c>
      <c r="Y355" t="str">
        <f>TEXT(tblSales[[#This Row],[Invoice Date]],"mmm-yyyy")</f>
        <v>Feb-2025</v>
      </c>
      <c r="Z355" t="str">
        <f>_xlfn.XLOOKUP(tblSales[[#This Row],[Product_ID]],Products!$A:$A,Products!$C:$C,"Women Dresses")</f>
        <v>Wallets</v>
      </c>
      <c r="AA355" t="str">
        <f>_xlfn.XLOOKUP(tblSales[[#This Row],[Product_ID]],Products!$A:$A,Products!$D:$D,"Unknown")</f>
        <v>Card Holder</v>
      </c>
      <c r="AB355" t="str">
        <f>_xlfn.XLOOKUP(tblSales[[#This Row],[Product_ID]],Products!$A:$A,Products!$E:$E,"Unknown")</f>
        <v>Tanishq</v>
      </c>
      <c r="AC355" t="str">
        <f>_xlfn.XLOOKUP(tblSales[[#This Row],[Store_ID]],Stores!$A:$A,Stores!$B:$B,"Unknown")</f>
        <v>TrendMart Shivamogga Standard</v>
      </c>
      <c r="AD355" t="str">
        <f>_xlfn.XLOOKUP(tblSales[[#This Row],[Store_ID]],Stores!$A:$A,Stores!$E:$E,"Unknown")</f>
        <v>South Zone 2</v>
      </c>
      <c r="AE355" t="str">
        <f>_xlfn.XLOOKUP(tblSales[[#This Row],[Customer_ID]],Customers!$A:$A,Customers!$B:$B,"Unknown")</f>
        <v>Akhila Chettiar</v>
      </c>
      <c r="AF355" t="str">
        <f>_xlfn.XLOOKUP(tblSales[[#This Row],[Customer_ID]],Customers!$A:$A,Customers!$J:$J,"Unknown")</f>
        <v>Regular</v>
      </c>
      <c r="AG355" t="str">
        <f>_xlfn.XLOOKUP(tblSales[[#This Row],[Employee_ID]],Employees!$A:$A,Employees!$B:$B,"Unknown")</f>
        <v>Manoj Ramachandran</v>
      </c>
      <c r="AH355">
        <f>IF(MONTH(tblSales[[#This Row],[Invoice Date]])&gt;=4,MONTH(tblSales[[#This Row],[Invoice Date]]),MONTH(tblSales[[#This Row],[Invoice Date]])+12)</f>
        <v>14</v>
      </c>
      <c r="AI355" s="8">
        <f>DATE(YEAR(tblSales[[#This Row],[Invoice Date]]),MONTH(tblSales[[#This Row],[Invoice Date]]),1)</f>
        <v>45689</v>
      </c>
      <c r="AJ355" t="str">
        <f>_xlfn.XLOOKUP(tblSales[[#This Row],[Product_ID]],Products!$A:$A,Products!$B:$B,"Unknown")</f>
        <v>Tanishq Card Holder Cream</v>
      </c>
      <c r="AK355" s="9">
        <f>IFERROR(tblSales[[#This Row],[Profit]]/tblSales[[#This Row],[Sales Amount]],0)</f>
        <v>0.23353058854800568</v>
      </c>
      <c r="AL355" t="str">
        <f>IF(tblSales[[#This Row],[Discount %]]&lt;=5,"0-5%",
IF(tblSales[[#This Row],[Discount %]]&lt;=10,"5-10%",
IF(tblSales[[#This Row],[Discount %]]&lt;=15,"10-15%",
IF(tblSales[[#This Row],[Discount %]]&lt;=20,"15-20%","20%+"))))</f>
        <v>15-20%</v>
      </c>
    </row>
    <row r="356" spans="1:38">
      <c r="A356" s="2" t="s">
        <v>1328</v>
      </c>
      <c r="B356" s="11">
        <v>45604</v>
      </c>
      <c r="C356" s="2" t="s">
        <v>1329</v>
      </c>
      <c r="D356" s="2" t="s">
        <v>466</v>
      </c>
      <c r="E356" s="2" t="s">
        <v>668</v>
      </c>
      <c r="F356" s="2" t="s">
        <v>128</v>
      </c>
      <c r="G356" s="2">
        <v>2</v>
      </c>
      <c r="H356" s="2">
        <v>751.36</v>
      </c>
      <c r="I356" s="2">
        <v>20</v>
      </c>
      <c r="J356" s="2">
        <v>300.54000000000002</v>
      </c>
      <c r="K356" s="2">
        <v>5</v>
      </c>
      <c r="L356" s="2">
        <v>60.11</v>
      </c>
      <c r="M356" s="2">
        <v>1262.29</v>
      </c>
      <c r="N356" s="2">
        <v>1095.3399999999999</v>
      </c>
      <c r="O356" s="2">
        <f t="shared" si="12"/>
        <v>106.84000000000005</v>
      </c>
      <c r="P356" s="2" t="s">
        <v>32</v>
      </c>
      <c r="Q356" s="2" t="str">
        <f t="shared" si="11"/>
        <v>UPI</v>
      </c>
      <c r="R356" s="2" t="s">
        <v>20</v>
      </c>
      <c r="S356" s="2" t="s">
        <v>56</v>
      </c>
      <c r="T356" s="2" t="s">
        <v>1330</v>
      </c>
      <c r="U356" s="2" t="s">
        <v>59</v>
      </c>
      <c r="V356" t="str">
        <f>TEXT(tblSales[[#This Row],[Invoice Date]],"mmm")</f>
        <v>Nov</v>
      </c>
      <c r="W356">
        <f>MONTH(tblSales[[#This Row],[Invoice Date]])</f>
        <v>11</v>
      </c>
      <c r="X356">
        <f>YEAR(tblSales[[#This Row],[Invoice Date]])</f>
        <v>2024</v>
      </c>
      <c r="Y356" t="str">
        <f>TEXT(tblSales[[#This Row],[Invoice Date]],"mmm-yyyy")</f>
        <v>Nov-2024</v>
      </c>
      <c r="Z356" t="str">
        <f>_xlfn.XLOOKUP(tblSales[[#This Row],[Product_ID]],Products!$A:$A,Products!$C:$C,"Women Dresses")</f>
        <v>Women Tops</v>
      </c>
      <c r="AA356" t="str">
        <f>_xlfn.XLOOKUP(tblSales[[#This Row],[Product_ID]],Products!$A:$A,Products!$D:$D,"Unknown")</f>
        <v>Formal Top</v>
      </c>
      <c r="AB356" t="str">
        <f>_xlfn.XLOOKUP(tblSales[[#This Row],[Product_ID]],Products!$A:$A,Products!$E:$E,"Unknown")</f>
        <v>Indian Terrain</v>
      </c>
      <c r="AC356" t="str">
        <f>_xlfn.XLOOKUP(tblSales[[#This Row],[Store_ID]],Stores!$A:$A,Stores!$B:$B,"Unknown")</f>
        <v>TrendMart Kollam Flagship</v>
      </c>
      <c r="AD356" t="str">
        <f>_xlfn.XLOOKUP(tblSales[[#This Row],[Store_ID]],Stores!$A:$A,Stores!$E:$E,"Unknown")</f>
        <v>South Zone 1</v>
      </c>
      <c r="AE356" t="str">
        <f>_xlfn.XLOOKUP(tblSales[[#This Row],[Customer_ID]],Customers!$A:$A,Customers!$B:$B,"Unknown")</f>
        <v>Padma Gopalakrishnan</v>
      </c>
      <c r="AF356" t="str">
        <f>_xlfn.XLOOKUP(tblSales[[#This Row],[Customer_ID]],Customers!$A:$A,Customers!$J:$J,"Unknown")</f>
        <v>Silver</v>
      </c>
      <c r="AG356" t="str">
        <f>_xlfn.XLOOKUP(tblSales[[#This Row],[Employee_ID]],Employees!$A:$A,Employees!$B:$B,"Unknown")</f>
        <v>Praveen Gupta</v>
      </c>
      <c r="AH356">
        <f>IF(MONTH(tblSales[[#This Row],[Invoice Date]])&gt;=4,MONTH(tblSales[[#This Row],[Invoice Date]]),MONTH(tblSales[[#This Row],[Invoice Date]])+12)</f>
        <v>11</v>
      </c>
      <c r="AI356" s="8">
        <f>DATE(YEAR(tblSales[[#This Row],[Invoice Date]]),MONTH(tblSales[[#This Row],[Invoice Date]]),1)</f>
        <v>45597</v>
      </c>
      <c r="AJ356" t="str">
        <f>_xlfn.XLOOKUP(tblSales[[#This Row],[Product_ID]],Products!$A:$A,Products!$B:$B,"Unknown")</f>
        <v>Indian Terrain Formal Top Maroon</v>
      </c>
      <c r="AK356" s="9">
        <f>IFERROR(tblSales[[#This Row],[Profit]]/tblSales[[#This Row],[Sales Amount]],0)</f>
        <v>8.4639821277202584E-2</v>
      </c>
      <c r="AL356" t="str">
        <f>IF(tblSales[[#This Row],[Discount %]]&lt;=5,"0-5%",
IF(tblSales[[#This Row],[Discount %]]&lt;=10,"5-10%",
IF(tblSales[[#This Row],[Discount %]]&lt;=15,"10-15%",
IF(tblSales[[#This Row],[Discount %]]&lt;=20,"15-20%","20%+"))))</f>
        <v>15-20%</v>
      </c>
    </row>
    <row r="357" spans="1:38">
      <c r="A357" s="12" t="s">
        <v>1328</v>
      </c>
      <c r="B357" s="13">
        <v>45447</v>
      </c>
      <c r="C357" s="12" t="s">
        <v>119</v>
      </c>
      <c r="D357" s="12" t="s">
        <v>862</v>
      </c>
      <c r="E357" s="12" t="s">
        <v>166</v>
      </c>
      <c r="F357" s="12" t="s">
        <v>377</v>
      </c>
      <c r="G357" s="12">
        <v>0</v>
      </c>
      <c r="H357" s="12">
        <v>1453.56</v>
      </c>
      <c r="I357" s="12">
        <v>15</v>
      </c>
      <c r="J357" s="12">
        <v>0</v>
      </c>
      <c r="K357" s="12">
        <v>12</v>
      </c>
      <c r="L357" s="12">
        <v>0</v>
      </c>
      <c r="M357" s="12">
        <v>0</v>
      </c>
      <c r="N357" s="12">
        <v>0</v>
      </c>
      <c r="O357" s="12">
        <v>0</v>
      </c>
      <c r="P357" s="12" t="s">
        <v>27</v>
      </c>
      <c r="Q357" s="12" t="str">
        <f t="shared" si="11"/>
        <v>Cash</v>
      </c>
      <c r="R357" s="12" t="s">
        <v>21</v>
      </c>
      <c r="S357" s="12" t="s">
        <v>57</v>
      </c>
      <c r="T357" s="12" t="s">
        <v>1331</v>
      </c>
      <c r="U357" s="12" t="s">
        <v>59</v>
      </c>
      <c r="V357" t="str">
        <f>TEXT(tblSales[[#This Row],[Invoice Date]],"mmm")</f>
        <v>Jun</v>
      </c>
      <c r="W357">
        <f>MONTH(tblSales[[#This Row],[Invoice Date]])</f>
        <v>6</v>
      </c>
      <c r="X357">
        <f>YEAR(tblSales[[#This Row],[Invoice Date]])</f>
        <v>2024</v>
      </c>
      <c r="Y357" t="str">
        <f>TEXT(tblSales[[#This Row],[Invoice Date]],"mmm-yyyy")</f>
        <v>Jun-2024</v>
      </c>
      <c r="Z357" t="str">
        <f>_xlfn.XLOOKUP(tblSales[[#This Row],[Product_ID]],Products!$A:$A,Products!$C:$C,"Women Dresses")</f>
        <v>Sportswear</v>
      </c>
      <c r="AA357" t="str">
        <f>_xlfn.XLOOKUP(tblSales[[#This Row],[Product_ID]],Products!$A:$A,Products!$D:$D,"Unknown")</f>
        <v>Sports T-Shirt</v>
      </c>
      <c r="AB357" t="str">
        <f>_xlfn.XLOOKUP(tblSales[[#This Row],[Product_ID]],Products!$A:$A,Products!$E:$E,"Unknown")</f>
        <v>GRT Jewellers</v>
      </c>
      <c r="AC357" t="str">
        <f>_xlfn.XLOOKUP(tblSales[[#This Row],[Store_ID]],Stores!$A:$A,Stores!$B:$B,"Unknown")</f>
        <v>TrendMart Kurnool Standard</v>
      </c>
      <c r="AD357" t="str">
        <f>_xlfn.XLOOKUP(tblSales[[#This Row],[Store_ID]],Stores!$A:$A,Stores!$E:$E,"Unknown")</f>
        <v>South Zone 3</v>
      </c>
      <c r="AE357" t="str">
        <f>_xlfn.XLOOKUP(tblSales[[#This Row],[Customer_ID]],Customers!$A:$A,Customers!$B:$B,"Unknown")</f>
        <v>Hari Kamath</v>
      </c>
      <c r="AF357" t="str">
        <f>_xlfn.XLOOKUP(tblSales[[#This Row],[Customer_ID]],Customers!$A:$A,Customers!$J:$J,"Unknown")</f>
        <v>Platinum</v>
      </c>
      <c r="AG357" t="str">
        <f>_xlfn.XLOOKUP(tblSales[[#This Row],[Employee_ID]],Employees!$A:$A,Employees!$B:$B,"Unknown")</f>
        <v>Sunita Ramachandran</v>
      </c>
      <c r="AH357">
        <f>IF(MONTH(tblSales[[#This Row],[Invoice Date]])&gt;=4,MONTH(tblSales[[#This Row],[Invoice Date]]),MONTH(tblSales[[#This Row],[Invoice Date]])+12)</f>
        <v>6</v>
      </c>
      <c r="AI357" s="8">
        <f>DATE(YEAR(tblSales[[#This Row],[Invoice Date]]),MONTH(tblSales[[#This Row],[Invoice Date]]),1)</f>
        <v>45444</v>
      </c>
      <c r="AJ357" t="str">
        <f>_xlfn.XLOOKUP(tblSales[[#This Row],[Product_ID]],Products!$A:$A,Products!$B:$B,"Unknown")</f>
        <v>GRT Jewellers Sports T-Shirt Cream</v>
      </c>
      <c r="AK357" s="9">
        <f>IFERROR(tblSales[[#This Row],[Profit]]/tblSales[[#This Row],[Sales Amount]],0)</f>
        <v>0</v>
      </c>
      <c r="AL357" t="str">
        <f>IF(tblSales[[#This Row],[Discount %]]&lt;=5,"0-5%",
IF(tblSales[[#This Row],[Discount %]]&lt;=10,"5-10%",
IF(tblSales[[#This Row],[Discount %]]&lt;=15,"10-15%",
IF(tblSales[[#This Row],[Discount %]]&lt;=20,"15-20%","20%+"))))</f>
        <v>10-15%</v>
      </c>
    </row>
    <row r="358" spans="1:38">
      <c r="A358" s="2" t="s">
        <v>1332</v>
      </c>
      <c r="B358" s="11">
        <v>45469</v>
      </c>
      <c r="C358" s="2" t="s">
        <v>1333</v>
      </c>
      <c r="D358" s="2" t="s">
        <v>202</v>
      </c>
      <c r="E358" s="2" t="s">
        <v>952</v>
      </c>
      <c r="F358" s="2" t="s">
        <v>172</v>
      </c>
      <c r="G358" s="2">
        <v>2</v>
      </c>
      <c r="H358" s="2">
        <v>1329.24</v>
      </c>
      <c r="I358" s="2">
        <v>30</v>
      </c>
      <c r="J358" s="2">
        <v>797.54</v>
      </c>
      <c r="K358" s="2">
        <v>12</v>
      </c>
      <c r="L358" s="2">
        <v>223.31</v>
      </c>
      <c r="M358" s="2">
        <v>2084.25</v>
      </c>
      <c r="N358" s="2">
        <v>1689.3</v>
      </c>
      <c r="O358" s="2">
        <f t="shared" ref="O358:O387" si="13">(M358-N358-L358)</f>
        <v>171.64000000000004</v>
      </c>
      <c r="P358" s="2" t="s">
        <v>29</v>
      </c>
      <c r="Q358" s="2" t="str">
        <f t="shared" si="11"/>
        <v>Debit Card</v>
      </c>
      <c r="R358" s="2" t="s">
        <v>20</v>
      </c>
      <c r="S358" s="2" t="s">
        <v>56</v>
      </c>
      <c r="T358" s="2" t="s">
        <v>1334</v>
      </c>
      <c r="U358" s="2" t="s">
        <v>59</v>
      </c>
      <c r="V358" t="str">
        <f>TEXT(tblSales[[#This Row],[Invoice Date]],"mmm")</f>
        <v>Jun</v>
      </c>
      <c r="W358">
        <f>MONTH(tblSales[[#This Row],[Invoice Date]])</f>
        <v>6</v>
      </c>
      <c r="X358">
        <f>YEAR(tblSales[[#This Row],[Invoice Date]])</f>
        <v>2024</v>
      </c>
      <c r="Y358" t="str">
        <f>TEXT(tblSales[[#This Row],[Invoice Date]],"mmm-yyyy")</f>
        <v>Jun-2024</v>
      </c>
      <c r="Z358" t="str">
        <f>_xlfn.XLOOKUP(tblSales[[#This Row],[Product_ID]],Products!$A:$A,Products!$C:$C,"Women Dresses")</f>
        <v>Women Kurtis</v>
      </c>
      <c r="AA358" t="str">
        <f>_xlfn.XLOOKUP(tblSales[[#This Row],[Product_ID]],Products!$A:$A,Products!$D:$D,"Unknown")</f>
        <v>Straight Kurti</v>
      </c>
      <c r="AB358" t="str">
        <f>_xlfn.XLOOKUP(tblSales[[#This Row],[Product_ID]],Products!$A:$A,Products!$E:$E,"Unknown")</f>
        <v>Woodland</v>
      </c>
      <c r="AC358" t="str">
        <f>_xlfn.XLOOKUP(tblSales[[#This Row],[Store_ID]],Stores!$A:$A,Stores!$B:$B,"Unknown")</f>
        <v>TrendMart Coimbatore Mall Kiosk</v>
      </c>
      <c r="AD358" t="str">
        <f>_xlfn.XLOOKUP(tblSales[[#This Row],[Store_ID]],Stores!$A:$A,Stores!$E:$E,"Unknown")</f>
        <v>South Zone 1</v>
      </c>
      <c r="AE358" t="str">
        <f>_xlfn.XLOOKUP(tblSales[[#This Row],[Customer_ID]],Customers!$A:$A,Customers!$B:$B,"Unknown")</f>
        <v>Anjali Bhat</v>
      </c>
      <c r="AF358" t="str">
        <f>_xlfn.XLOOKUP(tblSales[[#This Row],[Customer_ID]],Customers!$A:$A,Customers!$J:$J,"Unknown")</f>
        <v>Silver</v>
      </c>
      <c r="AG358" t="str">
        <f>_xlfn.XLOOKUP(tblSales[[#This Row],[Employee_ID]],Employees!$A:$A,Employees!$B:$B,"Unknown")</f>
        <v>Eswar Prasad</v>
      </c>
      <c r="AH358">
        <f>IF(MONTH(tblSales[[#This Row],[Invoice Date]])&gt;=4,MONTH(tblSales[[#This Row],[Invoice Date]]),MONTH(tblSales[[#This Row],[Invoice Date]])+12)</f>
        <v>6</v>
      </c>
      <c r="AI358" s="8">
        <f>DATE(YEAR(tblSales[[#This Row],[Invoice Date]]),MONTH(tblSales[[#This Row],[Invoice Date]]),1)</f>
        <v>45444</v>
      </c>
      <c r="AJ358" t="str">
        <f>_xlfn.XLOOKUP(tblSales[[#This Row],[Product_ID]],Products!$A:$A,Products!$B:$B,"Unknown")</f>
        <v>Woodland Straight Kurti White</v>
      </c>
      <c r="AK358" s="9">
        <f>IFERROR(tblSales[[#This Row],[Profit]]/tblSales[[#This Row],[Sales Amount]],0)</f>
        <v>8.2350965575146956E-2</v>
      </c>
      <c r="AL358" t="str">
        <f>IF(tblSales[[#This Row],[Discount %]]&lt;=5,"0-5%",
IF(tblSales[[#This Row],[Discount %]]&lt;=10,"5-10%",
IF(tblSales[[#This Row],[Discount %]]&lt;=15,"10-15%",
IF(tblSales[[#This Row],[Discount %]]&lt;=20,"15-20%","20%+"))))</f>
        <v>20%+</v>
      </c>
    </row>
    <row r="359" spans="1:38">
      <c r="A359" s="2" t="s">
        <v>1335</v>
      </c>
      <c r="B359" s="11">
        <v>45529</v>
      </c>
      <c r="C359" s="2" t="s">
        <v>1336</v>
      </c>
      <c r="D359" s="2" t="s">
        <v>466</v>
      </c>
      <c r="E359" s="2" t="s">
        <v>1122</v>
      </c>
      <c r="F359" s="2" t="s">
        <v>324</v>
      </c>
      <c r="G359" s="2">
        <v>1</v>
      </c>
      <c r="H359" s="2">
        <v>815.61</v>
      </c>
      <c r="I359" s="2">
        <v>15</v>
      </c>
      <c r="J359" s="2">
        <v>122.34</v>
      </c>
      <c r="K359" s="2">
        <v>5</v>
      </c>
      <c r="L359" s="2">
        <v>34.659999999999997</v>
      </c>
      <c r="M359" s="2">
        <v>727.93</v>
      </c>
      <c r="N359" s="2">
        <v>547.66999999999996</v>
      </c>
      <c r="O359" s="2">
        <f t="shared" si="13"/>
        <v>145.6</v>
      </c>
      <c r="P359" s="2" t="s">
        <v>32</v>
      </c>
      <c r="Q359" s="2" t="str">
        <f t="shared" si="11"/>
        <v>UPI</v>
      </c>
      <c r="R359" s="2" t="s">
        <v>21</v>
      </c>
      <c r="S359" s="2" t="s">
        <v>56</v>
      </c>
      <c r="T359" s="2" t="s">
        <v>1337</v>
      </c>
      <c r="U359" s="2" t="s">
        <v>60</v>
      </c>
      <c r="V359" t="str">
        <f>TEXT(tblSales[[#This Row],[Invoice Date]],"mmm")</f>
        <v>Aug</v>
      </c>
      <c r="W359">
        <f>MONTH(tblSales[[#This Row],[Invoice Date]])</f>
        <v>8</v>
      </c>
      <c r="X359">
        <f>YEAR(tblSales[[#This Row],[Invoice Date]])</f>
        <v>2024</v>
      </c>
      <c r="Y359" t="str">
        <f>TEXT(tblSales[[#This Row],[Invoice Date]],"mmm-yyyy")</f>
        <v>Aug-2024</v>
      </c>
      <c r="Z359" t="str">
        <f>_xlfn.XLOOKUP(tblSales[[#This Row],[Product_ID]],Products!$A:$A,Products!$C:$C,"Women Dresses")</f>
        <v>Women Tops</v>
      </c>
      <c r="AA359" t="str">
        <f>_xlfn.XLOOKUP(tblSales[[#This Row],[Product_ID]],Products!$A:$A,Products!$D:$D,"Unknown")</f>
        <v>Formal Top</v>
      </c>
      <c r="AB359" t="str">
        <f>_xlfn.XLOOKUP(tblSales[[#This Row],[Product_ID]],Products!$A:$A,Products!$E:$E,"Unknown")</f>
        <v>Indian Terrain</v>
      </c>
      <c r="AC359" t="str">
        <f>_xlfn.XLOOKUP(tblSales[[#This Row],[Store_ID]],Stores!$A:$A,Stores!$B:$B,"Unknown")</f>
        <v>TrendMart Chennai Standard</v>
      </c>
      <c r="AD359" t="str">
        <f>_xlfn.XLOOKUP(tblSales[[#This Row],[Store_ID]],Stores!$A:$A,Stores!$E:$E,"Unknown")</f>
        <v>South Zone 1</v>
      </c>
      <c r="AE359" t="str">
        <f>_xlfn.XLOOKUP(tblSales[[#This Row],[Customer_ID]],Customers!$A:$A,Customers!$B:$B,"Unknown")</f>
        <v>Ganapathy Hegde</v>
      </c>
      <c r="AF359" t="str">
        <f>_xlfn.XLOOKUP(tblSales[[#This Row],[Customer_ID]],Customers!$A:$A,Customers!$J:$J,"Unknown")</f>
        <v>Silver</v>
      </c>
      <c r="AG359" t="str">
        <f>_xlfn.XLOOKUP(tblSales[[#This Row],[Employee_ID]],Employees!$A:$A,Employees!$B:$B,"Unknown")</f>
        <v>Ganesh Iyengar</v>
      </c>
      <c r="AH359">
        <f>IF(MONTH(tblSales[[#This Row],[Invoice Date]])&gt;=4,MONTH(tblSales[[#This Row],[Invoice Date]]),MONTH(tblSales[[#This Row],[Invoice Date]])+12)</f>
        <v>8</v>
      </c>
      <c r="AI359" s="8">
        <f>DATE(YEAR(tblSales[[#This Row],[Invoice Date]]),MONTH(tblSales[[#This Row],[Invoice Date]]),1)</f>
        <v>45505</v>
      </c>
      <c r="AJ359" t="str">
        <f>_xlfn.XLOOKUP(tblSales[[#This Row],[Product_ID]],Products!$A:$A,Products!$B:$B,"Unknown")</f>
        <v>Indian Terrain Formal Top Maroon</v>
      </c>
      <c r="AK359" s="9">
        <f>IFERROR(tblSales[[#This Row],[Profit]]/tblSales[[#This Row],[Sales Amount]],0)</f>
        <v>0.20001923261852103</v>
      </c>
      <c r="AL359" t="str">
        <f>IF(tblSales[[#This Row],[Discount %]]&lt;=5,"0-5%",
IF(tblSales[[#This Row],[Discount %]]&lt;=10,"5-10%",
IF(tblSales[[#This Row],[Discount %]]&lt;=15,"10-15%",
IF(tblSales[[#This Row],[Discount %]]&lt;=20,"15-20%","20%+"))))</f>
        <v>10-15%</v>
      </c>
    </row>
    <row r="360" spans="1:38">
      <c r="A360" s="2" t="s">
        <v>1338</v>
      </c>
      <c r="B360" s="11">
        <v>45644</v>
      </c>
      <c r="C360" s="2" t="s">
        <v>1339</v>
      </c>
      <c r="D360" s="2" t="s">
        <v>208</v>
      </c>
      <c r="E360" s="2" t="s">
        <v>103</v>
      </c>
      <c r="F360" s="2" t="s">
        <v>122</v>
      </c>
      <c r="G360" s="2">
        <v>4</v>
      </c>
      <c r="H360" s="2">
        <v>721.33</v>
      </c>
      <c r="I360" s="2">
        <v>15</v>
      </c>
      <c r="J360" s="2">
        <v>432.8</v>
      </c>
      <c r="K360" s="2">
        <v>5</v>
      </c>
      <c r="L360" s="2">
        <v>122.63</v>
      </c>
      <c r="M360" s="2">
        <v>2575.15</v>
      </c>
      <c r="N360" s="2">
        <v>1772.76</v>
      </c>
      <c r="O360" s="2">
        <f t="shared" si="13"/>
        <v>679.7600000000001</v>
      </c>
      <c r="P360" s="2" t="s">
        <v>29</v>
      </c>
      <c r="Q360" s="2" t="str">
        <f t="shared" si="11"/>
        <v>Debit Card</v>
      </c>
      <c r="R360" s="2" t="s">
        <v>21</v>
      </c>
      <c r="S360" s="2" t="s">
        <v>56</v>
      </c>
      <c r="T360" s="2" t="s">
        <v>1340</v>
      </c>
      <c r="U360" s="2" t="s">
        <v>59</v>
      </c>
      <c r="V360" t="str">
        <f>TEXT(tblSales[[#This Row],[Invoice Date]],"mmm")</f>
        <v>Dec</v>
      </c>
      <c r="W360">
        <f>MONTH(tblSales[[#This Row],[Invoice Date]])</f>
        <v>12</v>
      </c>
      <c r="X360">
        <f>YEAR(tblSales[[#This Row],[Invoice Date]])</f>
        <v>2024</v>
      </c>
      <c r="Y360" t="str">
        <f>TEXT(tblSales[[#This Row],[Invoice Date]],"mmm-yyyy")</f>
        <v>Dec-2024</v>
      </c>
      <c r="Z360" t="str">
        <f>_xlfn.XLOOKUP(tblSales[[#This Row],[Product_ID]],Products!$A:$A,Products!$C:$C,"Women Dresses")</f>
        <v>Accessories</v>
      </c>
      <c r="AA360" t="str">
        <f>_xlfn.XLOOKUP(tblSales[[#This Row],[Product_ID]],Products!$A:$A,Products!$D:$D,"Unknown")</f>
        <v>Tie</v>
      </c>
      <c r="AB360" t="str">
        <f>_xlfn.XLOOKUP(tblSales[[#This Row],[Product_ID]],Products!$A:$A,Products!$E:$E,"Unknown")</f>
        <v>Allen Solly</v>
      </c>
      <c r="AC360" t="str">
        <f>_xlfn.XLOOKUP(tblSales[[#This Row],[Store_ID]],Stores!$A:$A,Stores!$B:$B,"Unknown")</f>
        <v>TrendMart Tirupati Standard</v>
      </c>
      <c r="AD360" t="str">
        <f>_xlfn.XLOOKUP(tblSales[[#This Row],[Store_ID]],Stores!$A:$A,Stores!$E:$E,"Unknown")</f>
        <v>South Zone 3</v>
      </c>
      <c r="AE360" t="str">
        <f>_xlfn.XLOOKUP(tblSales[[#This Row],[Customer_ID]],Customers!$A:$A,Customers!$B:$B,"Unknown")</f>
        <v>Tara Subramaniam</v>
      </c>
      <c r="AF360" t="str">
        <f>_xlfn.XLOOKUP(tblSales[[#This Row],[Customer_ID]],Customers!$A:$A,Customers!$J:$J,"Unknown")</f>
        <v>Platinum</v>
      </c>
      <c r="AG360" t="str">
        <f>_xlfn.XLOOKUP(tblSales[[#This Row],[Employee_ID]],Employees!$A:$A,Employees!$B:$B,"Unknown")</f>
        <v>Rahul Krishnan</v>
      </c>
      <c r="AH360">
        <f>IF(MONTH(tblSales[[#This Row],[Invoice Date]])&gt;=4,MONTH(tblSales[[#This Row],[Invoice Date]]),MONTH(tblSales[[#This Row],[Invoice Date]])+12)</f>
        <v>12</v>
      </c>
      <c r="AI360" s="8">
        <f>DATE(YEAR(tblSales[[#This Row],[Invoice Date]]),MONTH(tblSales[[#This Row],[Invoice Date]]),1)</f>
        <v>45627</v>
      </c>
      <c r="AJ360" t="str">
        <f>_xlfn.XLOOKUP(tblSales[[#This Row],[Product_ID]],Products!$A:$A,Products!$B:$B,"Unknown")</f>
        <v>Allen Solly Tie Pink</v>
      </c>
      <c r="AK360" s="9">
        <f>IFERROR(tblSales[[#This Row],[Profit]]/tblSales[[#This Row],[Sales Amount]],0)</f>
        <v>0.26396908917927114</v>
      </c>
      <c r="AL360" t="str">
        <f>IF(tblSales[[#This Row],[Discount %]]&lt;=5,"0-5%",
IF(tblSales[[#This Row],[Discount %]]&lt;=10,"5-10%",
IF(tblSales[[#This Row],[Discount %]]&lt;=15,"10-15%",
IF(tblSales[[#This Row],[Discount %]]&lt;=20,"15-20%","20%+"))))</f>
        <v>10-15%</v>
      </c>
    </row>
    <row r="361" spans="1:38">
      <c r="A361" s="2" t="s">
        <v>1341</v>
      </c>
      <c r="B361" s="11">
        <v>45603</v>
      </c>
      <c r="C361" s="2" t="s">
        <v>1342</v>
      </c>
      <c r="D361" s="2" t="s">
        <v>1343</v>
      </c>
      <c r="E361" s="2" t="s">
        <v>91</v>
      </c>
      <c r="F361" s="2" t="s">
        <v>161</v>
      </c>
      <c r="G361" s="2">
        <v>4</v>
      </c>
      <c r="H361" s="2">
        <v>6217</v>
      </c>
      <c r="I361" s="2">
        <v>10</v>
      </c>
      <c r="J361" s="2">
        <v>2486.8000000000002</v>
      </c>
      <c r="K361" s="2">
        <v>12</v>
      </c>
      <c r="L361" s="2">
        <v>2685.74</v>
      </c>
      <c r="M361" s="2">
        <v>25066.94</v>
      </c>
      <c r="N361" s="2">
        <v>15846.48</v>
      </c>
      <c r="O361" s="2">
        <f t="shared" si="13"/>
        <v>6534.7199999999993</v>
      </c>
      <c r="P361" s="2" t="s">
        <v>32</v>
      </c>
      <c r="Q361" s="2" t="str">
        <f t="shared" si="11"/>
        <v>UPI</v>
      </c>
      <c r="R361" s="2" t="s">
        <v>20</v>
      </c>
      <c r="S361" s="2" t="s">
        <v>56</v>
      </c>
      <c r="T361" s="2" t="s">
        <v>1344</v>
      </c>
      <c r="U361" s="2" t="s">
        <v>59</v>
      </c>
      <c r="V361" t="str">
        <f>TEXT(tblSales[[#This Row],[Invoice Date]],"mmm")</f>
        <v>Nov</v>
      </c>
      <c r="W361">
        <f>MONTH(tblSales[[#This Row],[Invoice Date]])</f>
        <v>11</v>
      </c>
      <c r="X361">
        <f>YEAR(tblSales[[#This Row],[Invoice Date]])</f>
        <v>2024</v>
      </c>
      <c r="Y361" t="str">
        <f>TEXT(tblSales[[#This Row],[Invoice Date]],"mmm-yyyy")</f>
        <v>Nov-2024</v>
      </c>
      <c r="Z361" t="str">
        <f>_xlfn.XLOOKUP(tblSales[[#This Row],[Product_ID]],Products!$A:$A,Products!$C:$C,"Women Dresses")</f>
        <v>Watches</v>
      </c>
      <c r="AA361" t="str">
        <f>_xlfn.XLOOKUP(tblSales[[#This Row],[Product_ID]],Products!$A:$A,Products!$D:$D,"Unknown")</f>
        <v>Digital Watch</v>
      </c>
      <c r="AB361" t="str">
        <f>_xlfn.XLOOKUP(tblSales[[#This Row],[Product_ID]],Products!$A:$A,Products!$E:$E,"Unknown")</f>
        <v>Metro Shoes</v>
      </c>
      <c r="AC361" t="str">
        <f>_xlfn.XLOOKUP(tblSales[[#This Row],[Store_ID]],Stores!$A:$A,Stores!$B:$B,"Unknown")</f>
        <v>TrendMart Vijayawada High Street</v>
      </c>
      <c r="AD361" t="str">
        <f>_xlfn.XLOOKUP(tblSales[[#This Row],[Store_ID]],Stores!$A:$A,Stores!$E:$E,"Unknown")</f>
        <v>South Zone 3</v>
      </c>
      <c r="AE361" t="str">
        <f>_xlfn.XLOOKUP(tblSales[[#This Row],[Customer_ID]],Customers!$A:$A,Customers!$B:$B,"Unknown")</f>
        <v>Manikandan Chettiar</v>
      </c>
      <c r="AF361" t="str">
        <f>_xlfn.XLOOKUP(tblSales[[#This Row],[Customer_ID]],Customers!$A:$A,Customers!$J:$J,"Unknown")</f>
        <v>Regular</v>
      </c>
      <c r="AG361" t="str">
        <f>_xlfn.XLOOKUP(tblSales[[#This Row],[Employee_ID]],Employees!$A:$A,Employees!$B:$B,"Unknown")</f>
        <v>Chandra Reddy</v>
      </c>
      <c r="AH361">
        <f>IF(MONTH(tblSales[[#This Row],[Invoice Date]])&gt;=4,MONTH(tblSales[[#This Row],[Invoice Date]]),MONTH(tblSales[[#This Row],[Invoice Date]])+12)</f>
        <v>11</v>
      </c>
      <c r="AI361" s="8">
        <f>DATE(YEAR(tblSales[[#This Row],[Invoice Date]]),MONTH(tblSales[[#This Row],[Invoice Date]]),1)</f>
        <v>45597</v>
      </c>
      <c r="AJ361" t="str">
        <f>_xlfn.XLOOKUP(tblSales[[#This Row],[Product_ID]],Products!$A:$A,Products!$B:$B,"Unknown")</f>
        <v>Metro Shoes Digital Watch Beige</v>
      </c>
      <c r="AK361" s="9">
        <f>IFERROR(tblSales[[#This Row],[Profit]]/tblSales[[#This Row],[Sales Amount]],0)</f>
        <v>0.26069077438251337</v>
      </c>
      <c r="AL361" t="str">
        <f>IF(tblSales[[#This Row],[Discount %]]&lt;=5,"0-5%",
IF(tblSales[[#This Row],[Discount %]]&lt;=10,"5-10%",
IF(tblSales[[#This Row],[Discount %]]&lt;=15,"10-15%",
IF(tblSales[[#This Row],[Discount %]]&lt;=20,"15-20%","20%+"))))</f>
        <v>5-10%</v>
      </c>
    </row>
    <row r="362" spans="1:38">
      <c r="A362" s="2" t="s">
        <v>1345</v>
      </c>
      <c r="B362" s="11">
        <v>45572</v>
      </c>
      <c r="C362" s="2" t="s">
        <v>1346</v>
      </c>
      <c r="D362" s="2" t="s">
        <v>1038</v>
      </c>
      <c r="E362" s="2" t="s">
        <v>187</v>
      </c>
      <c r="F362" s="2" t="s">
        <v>540</v>
      </c>
      <c r="G362" s="2">
        <v>1</v>
      </c>
      <c r="H362" s="2">
        <v>859.03</v>
      </c>
      <c r="I362" s="2">
        <v>10</v>
      </c>
      <c r="J362" s="2">
        <v>85.9</v>
      </c>
      <c r="K362" s="2">
        <v>5</v>
      </c>
      <c r="L362" s="2">
        <v>38.659999999999997</v>
      </c>
      <c r="M362" s="2">
        <v>811.79</v>
      </c>
      <c r="N362" s="2">
        <v>599.28</v>
      </c>
      <c r="O362" s="2">
        <f t="shared" si="13"/>
        <v>173.85</v>
      </c>
      <c r="P362" s="2" t="s">
        <v>32</v>
      </c>
      <c r="Q362" s="2" t="str">
        <f t="shared" si="11"/>
        <v>UPI</v>
      </c>
      <c r="R362" s="2" t="s">
        <v>21</v>
      </c>
      <c r="S362" s="2" t="s">
        <v>56</v>
      </c>
      <c r="T362" s="2" t="s">
        <v>599</v>
      </c>
      <c r="U362" s="2" t="s">
        <v>59</v>
      </c>
      <c r="V362" t="str">
        <f>TEXT(tblSales[[#This Row],[Invoice Date]],"mmm")</f>
        <v>Oct</v>
      </c>
      <c r="W362">
        <f>MONTH(tblSales[[#This Row],[Invoice Date]])</f>
        <v>10</v>
      </c>
      <c r="X362">
        <f>YEAR(tblSales[[#This Row],[Invoice Date]])</f>
        <v>2024</v>
      </c>
      <c r="Y362" t="str">
        <f>TEXT(tblSales[[#This Row],[Invoice Date]],"mmm-yyyy")</f>
        <v>Oct-2024</v>
      </c>
      <c r="Z362" t="str">
        <f>_xlfn.XLOOKUP(tblSales[[#This Row],[Product_ID]],Products!$A:$A,Products!$C:$C,"Women Dresses")</f>
        <v>Women Kurtis</v>
      </c>
      <c r="AA362" t="str">
        <f>_xlfn.XLOOKUP(tblSales[[#This Row],[Product_ID]],Products!$A:$A,Products!$D:$D,"Unknown")</f>
        <v>Straight Kurti</v>
      </c>
      <c r="AB362" t="str">
        <f>_xlfn.XLOOKUP(tblSales[[#This Row],[Product_ID]],Products!$A:$A,Products!$E:$E,"Unknown")</f>
        <v>Metro Shoes</v>
      </c>
      <c r="AC362" t="str">
        <f>_xlfn.XLOOKUP(tblSales[[#This Row],[Store_ID]],Stores!$A:$A,Stores!$B:$B,"Unknown")</f>
        <v>TrendMart Tirupati Outlet</v>
      </c>
      <c r="AD362" t="str">
        <f>_xlfn.XLOOKUP(tblSales[[#This Row],[Store_ID]],Stores!$A:$A,Stores!$E:$E,"Unknown")</f>
        <v>South Zone 3</v>
      </c>
      <c r="AE362" t="str">
        <f>_xlfn.XLOOKUP(tblSales[[#This Row],[Customer_ID]],Customers!$A:$A,Customers!$B:$B,"Unknown")</f>
        <v>Chidambaram Rao</v>
      </c>
      <c r="AF362" t="str">
        <f>_xlfn.XLOOKUP(tblSales[[#This Row],[Customer_ID]],Customers!$A:$A,Customers!$J:$J,"Unknown")</f>
        <v>Platinum</v>
      </c>
      <c r="AG362" t="str">
        <f>_xlfn.XLOOKUP(tblSales[[#This Row],[Employee_ID]],Employees!$A:$A,Employees!$B:$B,"Unknown")</f>
        <v>Swathi Achari</v>
      </c>
      <c r="AH362">
        <f>IF(MONTH(tblSales[[#This Row],[Invoice Date]])&gt;=4,MONTH(tblSales[[#This Row],[Invoice Date]]),MONTH(tblSales[[#This Row],[Invoice Date]])+12)</f>
        <v>10</v>
      </c>
      <c r="AI362" s="8">
        <f>DATE(YEAR(tblSales[[#This Row],[Invoice Date]]),MONTH(tblSales[[#This Row],[Invoice Date]]),1)</f>
        <v>45566</v>
      </c>
      <c r="AJ362" t="str">
        <f>_xlfn.XLOOKUP(tblSales[[#This Row],[Product_ID]],Products!$A:$A,Products!$B:$B,"Unknown")</f>
        <v>Metro Shoes Straight Kurti Green</v>
      </c>
      <c r="AK362" s="9">
        <f>IFERROR(tblSales[[#This Row],[Profit]]/tblSales[[#This Row],[Sales Amount]],0)</f>
        <v>0.21415637048990502</v>
      </c>
      <c r="AL362" t="str">
        <f>IF(tblSales[[#This Row],[Discount %]]&lt;=5,"0-5%",
IF(tblSales[[#This Row],[Discount %]]&lt;=10,"5-10%",
IF(tblSales[[#This Row],[Discount %]]&lt;=15,"10-15%",
IF(tblSales[[#This Row],[Discount %]]&lt;=20,"15-20%","20%+"))))</f>
        <v>5-10%</v>
      </c>
    </row>
    <row r="363" spans="1:38">
      <c r="A363" s="2" t="s">
        <v>1347</v>
      </c>
      <c r="B363" s="11">
        <v>45690</v>
      </c>
      <c r="C363" s="2" t="s">
        <v>1348</v>
      </c>
      <c r="D363" s="2" t="s">
        <v>543</v>
      </c>
      <c r="E363" s="2" t="s">
        <v>270</v>
      </c>
      <c r="F363" s="2" t="s">
        <v>540</v>
      </c>
      <c r="G363" s="2">
        <v>1</v>
      </c>
      <c r="H363" s="2">
        <v>1065.8699999999999</v>
      </c>
      <c r="I363" s="2">
        <v>15</v>
      </c>
      <c r="J363" s="2">
        <v>159.88</v>
      </c>
      <c r="K363" s="2">
        <v>12</v>
      </c>
      <c r="L363" s="2">
        <v>108.72</v>
      </c>
      <c r="M363" s="2">
        <v>1014.71</v>
      </c>
      <c r="N363" s="2">
        <v>645.59</v>
      </c>
      <c r="O363" s="2">
        <f t="shared" si="13"/>
        <v>260.39999999999998</v>
      </c>
      <c r="P363" s="2" t="s">
        <v>27</v>
      </c>
      <c r="Q363" s="2" t="str">
        <f t="shared" si="11"/>
        <v>Cash</v>
      </c>
      <c r="R363" s="2" t="s">
        <v>21</v>
      </c>
      <c r="S363" s="2" t="s">
        <v>56</v>
      </c>
      <c r="T363" s="2" t="s">
        <v>1349</v>
      </c>
      <c r="U363" s="2" t="s">
        <v>60</v>
      </c>
      <c r="V363" t="str">
        <f>TEXT(tblSales[[#This Row],[Invoice Date]],"mmm")</f>
        <v>Feb</v>
      </c>
      <c r="W363">
        <f>MONTH(tblSales[[#This Row],[Invoice Date]])</f>
        <v>2</v>
      </c>
      <c r="X363">
        <f>YEAR(tblSales[[#This Row],[Invoice Date]])</f>
        <v>2025</v>
      </c>
      <c r="Y363" t="str">
        <f>TEXT(tblSales[[#This Row],[Invoice Date]],"mmm-yyyy")</f>
        <v>Feb-2025</v>
      </c>
      <c r="Z363" t="str">
        <f>_xlfn.XLOOKUP(tblSales[[#This Row],[Product_ID]],Products!$A:$A,Products!$C:$C,"Women Dresses")</f>
        <v>Men Shirts</v>
      </c>
      <c r="AA363" t="str">
        <f>_xlfn.XLOOKUP(tblSales[[#This Row],[Product_ID]],Products!$A:$A,Products!$D:$D,"Unknown")</f>
        <v>Formal Shirt</v>
      </c>
      <c r="AB363" t="str">
        <f>_xlfn.XLOOKUP(tblSales[[#This Row],[Product_ID]],Products!$A:$A,Products!$E:$E,"Unknown")</f>
        <v>Van Heusen</v>
      </c>
      <c r="AC363" t="str">
        <f>_xlfn.XLOOKUP(tblSales[[#This Row],[Store_ID]],Stores!$A:$A,Stores!$B:$B,"Unknown")</f>
        <v>TrendMart Kochi High Street</v>
      </c>
      <c r="AD363" t="str">
        <f>_xlfn.XLOOKUP(tblSales[[#This Row],[Store_ID]],Stores!$A:$A,Stores!$E:$E,"Unknown")</f>
        <v>South Zone 1</v>
      </c>
      <c r="AE363" t="str">
        <f>_xlfn.XLOOKUP(tblSales[[#This Row],[Customer_ID]],Customers!$A:$A,Customers!$B:$B,"Unknown")</f>
        <v>Ganesh Kamath</v>
      </c>
      <c r="AF363" t="str">
        <f>_xlfn.XLOOKUP(tblSales[[#This Row],[Customer_ID]],Customers!$A:$A,Customers!$J:$J,"Unknown")</f>
        <v>Gold</v>
      </c>
      <c r="AG363" t="str">
        <f>_xlfn.XLOOKUP(tblSales[[#This Row],[Employee_ID]],Employees!$A:$A,Employees!$B:$B,"Unknown")</f>
        <v>Swathi Achari</v>
      </c>
      <c r="AH363">
        <f>IF(MONTH(tblSales[[#This Row],[Invoice Date]])&gt;=4,MONTH(tblSales[[#This Row],[Invoice Date]]),MONTH(tblSales[[#This Row],[Invoice Date]])+12)</f>
        <v>14</v>
      </c>
      <c r="AI363" s="8">
        <f>DATE(YEAR(tblSales[[#This Row],[Invoice Date]]),MONTH(tblSales[[#This Row],[Invoice Date]]),1)</f>
        <v>45689</v>
      </c>
      <c r="AJ363" t="str">
        <f>_xlfn.XLOOKUP(tblSales[[#This Row],[Product_ID]],Products!$A:$A,Products!$B:$B,"Unknown")</f>
        <v>Van Heusen Formal Shirt Olive</v>
      </c>
      <c r="AK363" s="9">
        <f>IFERROR(tblSales[[#This Row],[Profit]]/tblSales[[#This Row],[Sales Amount]],0)</f>
        <v>0.25662504557952515</v>
      </c>
      <c r="AL363" t="str">
        <f>IF(tblSales[[#This Row],[Discount %]]&lt;=5,"0-5%",
IF(tblSales[[#This Row],[Discount %]]&lt;=10,"5-10%",
IF(tblSales[[#This Row],[Discount %]]&lt;=15,"10-15%",
IF(tblSales[[#This Row],[Discount %]]&lt;=20,"15-20%","20%+"))))</f>
        <v>10-15%</v>
      </c>
    </row>
    <row r="364" spans="1:38">
      <c r="A364" s="2" t="s">
        <v>1350</v>
      </c>
      <c r="B364" s="11">
        <v>45602</v>
      </c>
      <c r="C364" s="2" t="s">
        <v>1351</v>
      </c>
      <c r="D364" s="2" t="s">
        <v>318</v>
      </c>
      <c r="E364" s="2" t="s">
        <v>358</v>
      </c>
      <c r="F364" s="2" t="s">
        <v>204</v>
      </c>
      <c r="G364" s="2">
        <v>2</v>
      </c>
      <c r="H364" s="2">
        <v>1382.13</v>
      </c>
      <c r="I364" s="2">
        <v>0</v>
      </c>
      <c r="J364" s="2">
        <v>0</v>
      </c>
      <c r="K364" s="2">
        <v>12</v>
      </c>
      <c r="L364" s="2">
        <v>331.71</v>
      </c>
      <c r="M364" s="2">
        <v>3095.97</v>
      </c>
      <c r="N364" s="2">
        <v>2050.48</v>
      </c>
      <c r="O364" s="2">
        <f t="shared" si="13"/>
        <v>713.77999999999975</v>
      </c>
      <c r="P364" s="2" t="s">
        <v>32</v>
      </c>
      <c r="Q364" s="2" t="str">
        <f t="shared" si="11"/>
        <v>UPI</v>
      </c>
      <c r="R364" s="2" t="s">
        <v>20</v>
      </c>
      <c r="S364" s="2" t="s">
        <v>56</v>
      </c>
      <c r="T364" s="2" t="s">
        <v>476</v>
      </c>
      <c r="U364" s="2" t="s">
        <v>59</v>
      </c>
      <c r="V364" t="str">
        <f>TEXT(tblSales[[#This Row],[Invoice Date]],"mmm")</f>
        <v>Nov</v>
      </c>
      <c r="W364">
        <f>MONTH(tblSales[[#This Row],[Invoice Date]])</f>
        <v>11</v>
      </c>
      <c r="X364">
        <f>YEAR(tblSales[[#This Row],[Invoice Date]])</f>
        <v>2024</v>
      </c>
      <c r="Y364" t="str">
        <f>TEXT(tblSales[[#This Row],[Invoice Date]],"mmm-yyyy")</f>
        <v>Nov-2024</v>
      </c>
      <c r="Z364" t="str">
        <f>_xlfn.XLOOKUP(tblSales[[#This Row],[Product_ID]],Products!$A:$A,Products!$C:$C,"Women Dresses")</f>
        <v>Women Jeans</v>
      </c>
      <c r="AA364" t="str">
        <f>_xlfn.XLOOKUP(tblSales[[#This Row],[Product_ID]],Products!$A:$A,Products!$D:$D,"Unknown")</f>
        <v>Straight Fit</v>
      </c>
      <c r="AB364" t="str">
        <f>_xlfn.XLOOKUP(tblSales[[#This Row],[Product_ID]],Products!$A:$A,Products!$E:$E,"Unknown")</f>
        <v>Pothys</v>
      </c>
      <c r="AC364" t="str">
        <f>_xlfn.XLOOKUP(tblSales[[#This Row],[Store_ID]],Stores!$A:$A,Stores!$B:$B,"Unknown")</f>
        <v>TrendMart Dindigul Standard</v>
      </c>
      <c r="AD364" t="str">
        <f>_xlfn.XLOOKUP(tblSales[[#This Row],[Store_ID]],Stores!$A:$A,Stores!$E:$E,"Unknown")</f>
        <v>South Zone 1</v>
      </c>
      <c r="AE364" t="str">
        <f>_xlfn.XLOOKUP(tblSales[[#This Row],[Customer_ID]],Customers!$A:$A,Customers!$B:$B,"Unknown")</f>
        <v>Balaji Kumar</v>
      </c>
      <c r="AF364" t="str">
        <f>_xlfn.XLOOKUP(tblSales[[#This Row],[Customer_ID]],Customers!$A:$A,Customers!$J:$J,"Unknown")</f>
        <v>Silver</v>
      </c>
      <c r="AG364" t="str">
        <f>_xlfn.XLOOKUP(tblSales[[#This Row],[Employee_ID]],Employees!$A:$A,Employees!$B:$B,"Unknown")</f>
        <v>Logesh Gopalakrishnan</v>
      </c>
      <c r="AH364">
        <f>IF(MONTH(tblSales[[#This Row],[Invoice Date]])&gt;=4,MONTH(tblSales[[#This Row],[Invoice Date]]),MONTH(tblSales[[#This Row],[Invoice Date]])+12)</f>
        <v>11</v>
      </c>
      <c r="AI364" s="8">
        <f>DATE(YEAR(tblSales[[#This Row],[Invoice Date]]),MONTH(tblSales[[#This Row],[Invoice Date]]),1)</f>
        <v>45597</v>
      </c>
      <c r="AJ364" t="str">
        <f>_xlfn.XLOOKUP(tblSales[[#This Row],[Product_ID]],Products!$A:$A,Products!$B:$B,"Unknown")</f>
        <v>Pothys Straight Fit Charcoal</v>
      </c>
      <c r="AK364" s="9">
        <f>IFERROR(tblSales[[#This Row],[Profit]]/tblSales[[#This Row],[Sales Amount]],0)</f>
        <v>0.23055132963174702</v>
      </c>
      <c r="AL364" t="str">
        <f>IF(tblSales[[#This Row],[Discount %]]&lt;=5,"0-5%",
IF(tblSales[[#This Row],[Discount %]]&lt;=10,"5-10%",
IF(tblSales[[#This Row],[Discount %]]&lt;=15,"10-15%",
IF(tblSales[[#This Row],[Discount %]]&lt;=20,"15-20%","20%+"))))</f>
        <v>0-5%</v>
      </c>
    </row>
    <row r="365" spans="1:38">
      <c r="A365" s="2" t="s">
        <v>1352</v>
      </c>
      <c r="B365" s="11">
        <v>45663</v>
      </c>
      <c r="C365" s="2" t="s">
        <v>1353</v>
      </c>
      <c r="D365" s="2" t="s">
        <v>409</v>
      </c>
      <c r="E365" s="2" t="s">
        <v>1354</v>
      </c>
      <c r="F365" s="2" t="s">
        <v>386</v>
      </c>
      <c r="G365" s="2">
        <v>2</v>
      </c>
      <c r="H365" s="2">
        <v>768.22</v>
      </c>
      <c r="I365" s="2">
        <v>0</v>
      </c>
      <c r="J365" s="2">
        <v>0</v>
      </c>
      <c r="K365" s="2">
        <v>5</v>
      </c>
      <c r="L365" s="2">
        <v>76.819999999999993</v>
      </c>
      <c r="M365" s="2">
        <v>1613.26</v>
      </c>
      <c r="N365" s="2">
        <v>1142.18</v>
      </c>
      <c r="O365" s="2">
        <f t="shared" si="13"/>
        <v>394.25999999999993</v>
      </c>
      <c r="P365" s="2" t="s">
        <v>32</v>
      </c>
      <c r="Q365" s="2" t="str">
        <f t="shared" si="11"/>
        <v>UPI</v>
      </c>
      <c r="R365" s="2" t="s">
        <v>20</v>
      </c>
      <c r="S365" s="2" t="s">
        <v>56</v>
      </c>
      <c r="T365" s="2" t="s">
        <v>1355</v>
      </c>
      <c r="U365" s="2" t="s">
        <v>59</v>
      </c>
      <c r="V365" t="str">
        <f>TEXT(tblSales[[#This Row],[Invoice Date]],"mmm")</f>
        <v>Jan</v>
      </c>
      <c r="W365">
        <f>MONTH(tblSales[[#This Row],[Invoice Date]])</f>
        <v>1</v>
      </c>
      <c r="X365">
        <f>YEAR(tblSales[[#This Row],[Invoice Date]])</f>
        <v>2025</v>
      </c>
      <c r="Y365" t="str">
        <f>TEXT(tblSales[[#This Row],[Invoice Date]],"mmm-yyyy")</f>
        <v>Jan-2025</v>
      </c>
      <c r="Z365" t="str">
        <f>_xlfn.XLOOKUP(tblSales[[#This Row],[Product_ID]],Products!$A:$A,Products!$C:$C,"Women Dresses")</f>
        <v>Women Kurtis</v>
      </c>
      <c r="AA365" t="str">
        <f>_xlfn.XLOOKUP(tblSales[[#This Row],[Product_ID]],Products!$A:$A,Products!$D:$D,"Unknown")</f>
        <v>Straight Kurti</v>
      </c>
      <c r="AB365" t="str">
        <f>_xlfn.XLOOKUP(tblSales[[#This Row],[Product_ID]],Products!$A:$A,Products!$E:$E,"Unknown")</f>
        <v>Fabindia</v>
      </c>
      <c r="AC365" t="str">
        <f>_xlfn.XLOOKUP(tblSales[[#This Row],[Store_ID]],Stores!$A:$A,Stores!$B:$B,"Unknown")</f>
        <v>TrendMart Bengaluru Flagship</v>
      </c>
      <c r="AD365" t="str">
        <f>_xlfn.XLOOKUP(tblSales[[#This Row],[Store_ID]],Stores!$A:$A,Stores!$E:$E,"Unknown")</f>
        <v>South Zone 2</v>
      </c>
      <c r="AE365" t="str">
        <f>_xlfn.XLOOKUP(tblSales[[#This Row],[Customer_ID]],Customers!$A:$A,Customers!$B:$B,"Unknown")</f>
        <v>Varsha Chandran</v>
      </c>
      <c r="AF365" t="str">
        <f>_xlfn.XLOOKUP(tblSales[[#This Row],[Customer_ID]],Customers!$A:$A,Customers!$J:$J,"Unknown")</f>
        <v>Regular</v>
      </c>
      <c r="AG365" t="str">
        <f>_xlfn.XLOOKUP(tblSales[[#This Row],[Employee_ID]],Employees!$A:$A,Employees!$B:$B,"Unknown")</f>
        <v>Malini Gowda</v>
      </c>
      <c r="AH365">
        <f>IF(MONTH(tblSales[[#This Row],[Invoice Date]])&gt;=4,MONTH(tblSales[[#This Row],[Invoice Date]]),MONTH(tblSales[[#This Row],[Invoice Date]])+12)</f>
        <v>13</v>
      </c>
      <c r="AI365" s="8">
        <f>DATE(YEAR(tblSales[[#This Row],[Invoice Date]]),MONTH(tblSales[[#This Row],[Invoice Date]]),1)</f>
        <v>45658</v>
      </c>
      <c r="AJ365" t="str">
        <f>_xlfn.XLOOKUP(tblSales[[#This Row],[Product_ID]],Products!$A:$A,Products!$B:$B,"Unknown")</f>
        <v>Fabindia Straight Kurti Olive</v>
      </c>
      <c r="AK365" s="9">
        <f>IFERROR(tblSales[[#This Row],[Profit]]/tblSales[[#This Row],[Sales Amount]],0)</f>
        <v>0.24438714156428595</v>
      </c>
      <c r="AL365" t="str">
        <f>IF(tblSales[[#This Row],[Discount %]]&lt;=5,"0-5%",
IF(tblSales[[#This Row],[Discount %]]&lt;=10,"5-10%",
IF(tblSales[[#This Row],[Discount %]]&lt;=15,"10-15%",
IF(tblSales[[#This Row],[Discount %]]&lt;=20,"15-20%","20%+"))))</f>
        <v>0-5%</v>
      </c>
    </row>
    <row r="366" spans="1:38">
      <c r="A366" s="2" t="s">
        <v>1356</v>
      </c>
      <c r="B366" s="11">
        <v>45609</v>
      </c>
      <c r="C366" s="2" t="s">
        <v>1357</v>
      </c>
      <c r="D366" s="2" t="s">
        <v>1038</v>
      </c>
      <c r="E366" s="2" t="s">
        <v>399</v>
      </c>
      <c r="F366" s="2" t="s">
        <v>134</v>
      </c>
      <c r="G366" s="2">
        <v>1</v>
      </c>
      <c r="H366" s="2">
        <v>842.07</v>
      </c>
      <c r="I366" s="2">
        <v>15</v>
      </c>
      <c r="J366" s="2">
        <v>126.31</v>
      </c>
      <c r="K366" s="2">
        <v>5</v>
      </c>
      <c r="L366" s="2">
        <v>35.79</v>
      </c>
      <c r="M366" s="2">
        <v>751.55</v>
      </c>
      <c r="N366" s="2">
        <v>599.28</v>
      </c>
      <c r="O366" s="2">
        <f t="shared" si="13"/>
        <v>116.47999999999999</v>
      </c>
      <c r="P366" s="2" t="s">
        <v>28</v>
      </c>
      <c r="Q366" s="2" t="str">
        <f t="shared" si="11"/>
        <v>Credit Card</v>
      </c>
      <c r="R366" s="2" t="s">
        <v>20</v>
      </c>
      <c r="S366" s="2" t="s">
        <v>56</v>
      </c>
      <c r="T366" s="2" t="s">
        <v>1358</v>
      </c>
      <c r="U366" s="2" t="s">
        <v>59</v>
      </c>
      <c r="V366" t="str">
        <f>TEXT(tblSales[[#This Row],[Invoice Date]],"mmm")</f>
        <v>Nov</v>
      </c>
      <c r="W366">
        <f>MONTH(tblSales[[#This Row],[Invoice Date]])</f>
        <v>11</v>
      </c>
      <c r="X366">
        <f>YEAR(tblSales[[#This Row],[Invoice Date]])</f>
        <v>2024</v>
      </c>
      <c r="Y366" t="str">
        <f>TEXT(tblSales[[#This Row],[Invoice Date]],"mmm-yyyy")</f>
        <v>Nov-2024</v>
      </c>
      <c r="Z366" t="str">
        <f>_xlfn.XLOOKUP(tblSales[[#This Row],[Product_ID]],Products!$A:$A,Products!$C:$C,"Women Dresses")</f>
        <v>Women Kurtis</v>
      </c>
      <c r="AA366" t="str">
        <f>_xlfn.XLOOKUP(tblSales[[#This Row],[Product_ID]],Products!$A:$A,Products!$D:$D,"Unknown")</f>
        <v>Straight Kurti</v>
      </c>
      <c r="AB366" t="str">
        <f>_xlfn.XLOOKUP(tblSales[[#This Row],[Product_ID]],Products!$A:$A,Products!$E:$E,"Unknown")</f>
        <v>Metro Shoes</v>
      </c>
      <c r="AC366" t="str">
        <f>_xlfn.XLOOKUP(tblSales[[#This Row],[Store_ID]],Stores!$A:$A,Stores!$B:$B,"Unknown")</f>
        <v>TrendMart Salem Outlet</v>
      </c>
      <c r="AD366" t="str">
        <f>_xlfn.XLOOKUP(tblSales[[#This Row],[Store_ID]],Stores!$A:$A,Stores!$E:$E,"Unknown")</f>
        <v>South Zone 1</v>
      </c>
      <c r="AE366" t="str">
        <f>_xlfn.XLOOKUP(tblSales[[#This Row],[Customer_ID]],Customers!$A:$A,Customers!$B:$B,"Unknown")</f>
        <v>Meena Rao</v>
      </c>
      <c r="AF366" t="str">
        <f>_xlfn.XLOOKUP(tblSales[[#This Row],[Customer_ID]],Customers!$A:$A,Customers!$J:$J,"Unknown")</f>
        <v>Platinum</v>
      </c>
      <c r="AG366" t="str">
        <f>_xlfn.XLOOKUP(tblSales[[#This Row],[Employee_ID]],Employees!$A:$A,Employees!$B:$B,"Unknown")</f>
        <v>Chandran Krishnan</v>
      </c>
      <c r="AH366">
        <f>IF(MONTH(tblSales[[#This Row],[Invoice Date]])&gt;=4,MONTH(tblSales[[#This Row],[Invoice Date]]),MONTH(tblSales[[#This Row],[Invoice Date]])+12)</f>
        <v>11</v>
      </c>
      <c r="AI366" s="8">
        <f>DATE(YEAR(tblSales[[#This Row],[Invoice Date]]),MONTH(tblSales[[#This Row],[Invoice Date]]),1)</f>
        <v>45597</v>
      </c>
      <c r="AJ366" t="str">
        <f>_xlfn.XLOOKUP(tblSales[[#This Row],[Product_ID]],Products!$A:$A,Products!$B:$B,"Unknown")</f>
        <v>Metro Shoes Straight Kurti Green</v>
      </c>
      <c r="AK366" s="9">
        <f>IFERROR(tblSales[[#This Row],[Profit]]/tblSales[[#This Row],[Sales Amount]],0)</f>
        <v>0.1549863615195263</v>
      </c>
      <c r="AL366" t="str">
        <f>IF(tblSales[[#This Row],[Discount %]]&lt;=5,"0-5%",
IF(tblSales[[#This Row],[Discount %]]&lt;=10,"5-10%",
IF(tblSales[[#This Row],[Discount %]]&lt;=15,"10-15%",
IF(tblSales[[#This Row],[Discount %]]&lt;=20,"15-20%","20%+"))))</f>
        <v>10-15%</v>
      </c>
    </row>
    <row r="367" spans="1:38">
      <c r="A367" s="2" t="s">
        <v>1359</v>
      </c>
      <c r="B367" s="11">
        <v>45400</v>
      </c>
      <c r="C367" s="2" t="s">
        <v>1360</v>
      </c>
      <c r="D367" s="2" t="s">
        <v>1361</v>
      </c>
      <c r="E367" s="2" t="s">
        <v>646</v>
      </c>
      <c r="F367" s="2" t="s">
        <v>540</v>
      </c>
      <c r="G367" s="2">
        <v>1</v>
      </c>
      <c r="H367" s="2">
        <v>1118.69</v>
      </c>
      <c r="I367" s="2">
        <v>0</v>
      </c>
      <c r="J367" s="2">
        <v>0</v>
      </c>
      <c r="K367" s="2">
        <v>12</v>
      </c>
      <c r="L367" s="2">
        <v>134.24</v>
      </c>
      <c r="M367" s="2">
        <v>1252.93</v>
      </c>
      <c r="N367" s="2">
        <v>765.23</v>
      </c>
      <c r="O367" s="2">
        <f t="shared" si="13"/>
        <v>353.46000000000004</v>
      </c>
      <c r="P367" s="2" t="s">
        <v>32</v>
      </c>
      <c r="Q367" s="2" t="str">
        <f t="shared" si="11"/>
        <v>UPI</v>
      </c>
      <c r="R367" s="2" t="s">
        <v>20</v>
      </c>
      <c r="S367" s="2" t="s">
        <v>56</v>
      </c>
      <c r="T367" s="2" t="s">
        <v>1362</v>
      </c>
      <c r="U367" s="2" t="s">
        <v>59</v>
      </c>
      <c r="V367" t="str">
        <f>TEXT(tblSales[[#This Row],[Invoice Date]],"mmm")</f>
        <v>Apr</v>
      </c>
      <c r="W367">
        <f>MONTH(tblSales[[#This Row],[Invoice Date]])</f>
        <v>4</v>
      </c>
      <c r="X367">
        <f>YEAR(tblSales[[#This Row],[Invoice Date]])</f>
        <v>2024</v>
      </c>
      <c r="Y367" t="str">
        <f>TEXT(tblSales[[#This Row],[Invoice Date]],"mmm-yyyy")</f>
        <v>Apr-2024</v>
      </c>
      <c r="Z367" t="str">
        <f>_xlfn.XLOOKUP(tblSales[[#This Row],[Product_ID]],Products!$A:$A,Products!$C:$C,"Women Dresses")</f>
        <v>Belts</v>
      </c>
      <c r="AA367" t="str">
        <f>_xlfn.XLOOKUP(tblSales[[#This Row],[Product_ID]],Products!$A:$A,Products!$D:$D,"Unknown")</f>
        <v>Braided Belt</v>
      </c>
      <c r="AB367" t="str">
        <f>_xlfn.XLOOKUP(tblSales[[#This Row],[Product_ID]],Products!$A:$A,Products!$E:$E,"Unknown")</f>
        <v>Pantaloons</v>
      </c>
      <c r="AC367" t="str">
        <f>_xlfn.XLOOKUP(tblSales[[#This Row],[Store_ID]],Stores!$A:$A,Stores!$B:$B,"Unknown")</f>
        <v>TrendMart Vijayawada Mall Kiosk</v>
      </c>
      <c r="AD367" t="str">
        <f>_xlfn.XLOOKUP(tblSales[[#This Row],[Store_ID]],Stores!$A:$A,Stores!$E:$E,"Unknown")</f>
        <v>South Zone 3</v>
      </c>
      <c r="AE367" t="str">
        <f>_xlfn.XLOOKUP(tblSales[[#This Row],[Customer_ID]],Customers!$A:$A,Customers!$B:$B,"Unknown")</f>
        <v>Nisha Achari</v>
      </c>
      <c r="AF367" t="str">
        <f>_xlfn.XLOOKUP(tblSales[[#This Row],[Customer_ID]],Customers!$A:$A,Customers!$J:$J,"Unknown")</f>
        <v>Silver</v>
      </c>
      <c r="AG367" t="str">
        <f>_xlfn.XLOOKUP(tblSales[[#This Row],[Employee_ID]],Employees!$A:$A,Employees!$B:$B,"Unknown")</f>
        <v>Swathi Achari</v>
      </c>
      <c r="AH367">
        <f>IF(MONTH(tblSales[[#This Row],[Invoice Date]])&gt;=4,MONTH(tblSales[[#This Row],[Invoice Date]]),MONTH(tblSales[[#This Row],[Invoice Date]])+12)</f>
        <v>4</v>
      </c>
      <c r="AI367" s="8">
        <f>DATE(YEAR(tblSales[[#This Row],[Invoice Date]]),MONTH(tblSales[[#This Row],[Invoice Date]]),1)</f>
        <v>45383</v>
      </c>
      <c r="AJ367" t="str">
        <f>_xlfn.XLOOKUP(tblSales[[#This Row],[Product_ID]],Products!$A:$A,Products!$B:$B,"Unknown")</f>
        <v>Pantaloons Braided Belt Brown</v>
      </c>
      <c r="AK367" s="9">
        <f>IFERROR(tblSales[[#This Row],[Profit]]/tblSales[[#This Row],[Sales Amount]],0)</f>
        <v>0.28210674179722733</v>
      </c>
      <c r="AL367" t="str">
        <f>IF(tblSales[[#This Row],[Discount %]]&lt;=5,"0-5%",
IF(tblSales[[#This Row],[Discount %]]&lt;=10,"5-10%",
IF(tblSales[[#This Row],[Discount %]]&lt;=15,"10-15%",
IF(tblSales[[#This Row],[Discount %]]&lt;=20,"15-20%","20%+"))))</f>
        <v>0-5%</v>
      </c>
    </row>
    <row r="368" spans="1:38">
      <c r="A368" s="2" t="s">
        <v>1363</v>
      </c>
      <c r="B368" s="11">
        <v>45586</v>
      </c>
      <c r="C368" s="2" t="s">
        <v>1364</v>
      </c>
      <c r="D368" s="2" t="s">
        <v>629</v>
      </c>
      <c r="E368" s="2" t="s">
        <v>385</v>
      </c>
      <c r="F368" s="2" t="s">
        <v>140</v>
      </c>
      <c r="G368" s="2">
        <v>2</v>
      </c>
      <c r="H368" s="2">
        <v>919.75</v>
      </c>
      <c r="I368" s="2">
        <v>0</v>
      </c>
      <c r="J368" s="2">
        <v>0</v>
      </c>
      <c r="K368" s="2">
        <v>5</v>
      </c>
      <c r="L368" s="2">
        <v>91.97</v>
      </c>
      <c r="M368" s="2">
        <v>1931.47</v>
      </c>
      <c r="N368" s="2">
        <v>1252.52</v>
      </c>
      <c r="O368" s="2">
        <f t="shared" si="13"/>
        <v>586.98</v>
      </c>
      <c r="P368" s="2" t="s">
        <v>32</v>
      </c>
      <c r="Q368" s="2" t="str">
        <f t="shared" si="11"/>
        <v>UPI</v>
      </c>
      <c r="R368" s="2" t="s">
        <v>20</v>
      </c>
      <c r="S368" s="2" t="s">
        <v>56</v>
      </c>
      <c r="T368" s="2" t="s">
        <v>1365</v>
      </c>
      <c r="U368" s="2" t="s">
        <v>59</v>
      </c>
      <c r="V368" t="str">
        <f>TEXT(tblSales[[#This Row],[Invoice Date]],"mmm")</f>
        <v>Oct</v>
      </c>
      <c r="W368">
        <f>MONTH(tblSales[[#This Row],[Invoice Date]])</f>
        <v>10</v>
      </c>
      <c r="X368">
        <f>YEAR(tblSales[[#This Row],[Invoice Date]])</f>
        <v>2024</v>
      </c>
      <c r="Y368" t="str">
        <f>TEXT(tblSales[[#This Row],[Invoice Date]],"mmm-yyyy")</f>
        <v>Oct-2024</v>
      </c>
      <c r="Z368" t="str">
        <f>_xlfn.XLOOKUP(tblSales[[#This Row],[Product_ID]],Products!$A:$A,Products!$C:$C,"Women Dresses")</f>
        <v>Sportswear</v>
      </c>
      <c r="AA368" t="str">
        <f>_xlfn.XLOOKUP(tblSales[[#This Row],[Product_ID]],Products!$A:$A,Products!$D:$D,"Unknown")</f>
        <v>Track Suit</v>
      </c>
      <c r="AB368" t="str">
        <f>_xlfn.XLOOKUP(tblSales[[#This Row],[Product_ID]],Products!$A:$A,Products!$E:$E,"Unknown")</f>
        <v>Being Human</v>
      </c>
      <c r="AC368" t="str">
        <f>_xlfn.XLOOKUP(tblSales[[#This Row],[Store_ID]],Stores!$A:$A,Stores!$B:$B,"Unknown")</f>
        <v>TrendMart Bengaluru Standard</v>
      </c>
      <c r="AD368" t="str">
        <f>_xlfn.XLOOKUP(tblSales[[#This Row],[Store_ID]],Stores!$A:$A,Stores!$E:$E,"Unknown")</f>
        <v>South Zone 2</v>
      </c>
      <c r="AE368" t="str">
        <f>_xlfn.XLOOKUP(tblSales[[#This Row],[Customer_ID]],Customers!$A:$A,Customers!$B:$B,"Unknown")</f>
        <v>Sanjay Chandran</v>
      </c>
      <c r="AF368" t="str">
        <f>_xlfn.XLOOKUP(tblSales[[#This Row],[Customer_ID]],Customers!$A:$A,Customers!$J:$J,"Unknown")</f>
        <v>Gold</v>
      </c>
      <c r="AG368" t="str">
        <f>_xlfn.XLOOKUP(tblSales[[#This Row],[Employee_ID]],Employees!$A:$A,Employees!$B:$B,"Unknown")</f>
        <v>Charulatha Kumar</v>
      </c>
      <c r="AH368">
        <f>IF(MONTH(tblSales[[#This Row],[Invoice Date]])&gt;=4,MONTH(tblSales[[#This Row],[Invoice Date]]),MONTH(tblSales[[#This Row],[Invoice Date]])+12)</f>
        <v>10</v>
      </c>
      <c r="AI368" s="8">
        <f>DATE(YEAR(tblSales[[#This Row],[Invoice Date]]),MONTH(tblSales[[#This Row],[Invoice Date]]),1)</f>
        <v>45566</v>
      </c>
      <c r="AJ368" t="str">
        <f>_xlfn.XLOOKUP(tblSales[[#This Row],[Product_ID]],Products!$A:$A,Products!$B:$B,"Unknown")</f>
        <v>Being Human Track Suit Mustard</v>
      </c>
      <c r="AK368" s="9">
        <f>IFERROR(tblSales[[#This Row],[Profit]]/tblSales[[#This Row],[Sales Amount]],0)</f>
        <v>0.30390324467892332</v>
      </c>
      <c r="AL368" t="str">
        <f>IF(tblSales[[#This Row],[Discount %]]&lt;=5,"0-5%",
IF(tblSales[[#This Row],[Discount %]]&lt;=10,"5-10%",
IF(tblSales[[#This Row],[Discount %]]&lt;=15,"10-15%",
IF(tblSales[[#This Row],[Discount %]]&lt;=20,"15-20%","20%+"))))</f>
        <v>0-5%</v>
      </c>
    </row>
    <row r="369" spans="1:38">
      <c r="A369" s="2" t="s">
        <v>1366</v>
      </c>
      <c r="B369" s="11">
        <v>45410</v>
      </c>
      <c r="C369" s="2" t="s">
        <v>1367</v>
      </c>
      <c r="D369" s="2" t="s">
        <v>1107</v>
      </c>
      <c r="E369" s="2" t="s">
        <v>1058</v>
      </c>
      <c r="F369" s="2" t="s">
        <v>128</v>
      </c>
      <c r="G369" s="2">
        <v>2</v>
      </c>
      <c r="H369" s="2">
        <v>723.48</v>
      </c>
      <c r="I369" s="2">
        <v>0</v>
      </c>
      <c r="J369" s="2">
        <v>0</v>
      </c>
      <c r="K369" s="2">
        <v>5</v>
      </c>
      <c r="L369" s="2">
        <v>72.349999999999994</v>
      </c>
      <c r="M369" s="2">
        <v>1519.31</v>
      </c>
      <c r="N369" s="2">
        <v>1018.88</v>
      </c>
      <c r="O369" s="2">
        <f t="shared" si="13"/>
        <v>428.07999999999993</v>
      </c>
      <c r="P369" s="2" t="s">
        <v>32</v>
      </c>
      <c r="Q369" s="2" t="str">
        <f t="shared" si="11"/>
        <v>UPI</v>
      </c>
      <c r="R369" s="2" t="s">
        <v>20</v>
      </c>
      <c r="S369" s="2" t="s">
        <v>56</v>
      </c>
      <c r="T369" s="2" t="s">
        <v>558</v>
      </c>
      <c r="U369" s="2" t="s">
        <v>60</v>
      </c>
      <c r="V369" t="str">
        <f>TEXT(tblSales[[#This Row],[Invoice Date]],"mmm")</f>
        <v>Apr</v>
      </c>
      <c r="W369">
        <f>MONTH(tblSales[[#This Row],[Invoice Date]])</f>
        <v>4</v>
      </c>
      <c r="X369">
        <f>YEAR(tblSales[[#This Row],[Invoice Date]])</f>
        <v>2024</v>
      </c>
      <c r="Y369" t="str">
        <f>TEXT(tblSales[[#This Row],[Invoice Date]],"mmm-yyyy")</f>
        <v>Apr-2024</v>
      </c>
      <c r="Z369" t="str">
        <f>_xlfn.XLOOKUP(tblSales[[#This Row],[Product_ID]],Products!$A:$A,Products!$C:$C,"Women Dresses")</f>
        <v>Kids Wear</v>
      </c>
      <c r="AA369" t="str">
        <f>_xlfn.XLOOKUP(tblSales[[#This Row],[Product_ID]],Products!$A:$A,Products!$D:$D,"Unknown")</f>
        <v>Kids Shorts</v>
      </c>
      <c r="AB369" t="str">
        <f>_xlfn.XLOOKUP(tblSales[[#This Row],[Product_ID]],Products!$A:$A,Products!$E:$E,"Unknown")</f>
        <v>Allen Solly</v>
      </c>
      <c r="AC369" t="str">
        <f>_xlfn.XLOOKUP(tblSales[[#This Row],[Store_ID]],Stores!$A:$A,Stores!$B:$B,"Unknown")</f>
        <v>TrendMart Karimnagar Standard</v>
      </c>
      <c r="AD369" t="str">
        <f>_xlfn.XLOOKUP(tblSales[[#This Row],[Store_ID]],Stores!$A:$A,Stores!$E:$E,"Unknown")</f>
        <v>South Zone 2</v>
      </c>
      <c r="AE369" t="str">
        <f>_xlfn.XLOOKUP(tblSales[[#This Row],[Customer_ID]],Customers!$A:$A,Customers!$B:$B,"Unknown")</f>
        <v>Varsha Kamath</v>
      </c>
      <c r="AF369" t="str">
        <f>_xlfn.XLOOKUP(tblSales[[#This Row],[Customer_ID]],Customers!$A:$A,Customers!$J:$J,"Unknown")</f>
        <v>Gold</v>
      </c>
      <c r="AG369" t="str">
        <f>_xlfn.XLOOKUP(tblSales[[#This Row],[Employee_ID]],Employees!$A:$A,Employees!$B:$B,"Unknown")</f>
        <v>Praveen Gupta</v>
      </c>
      <c r="AH369">
        <f>IF(MONTH(tblSales[[#This Row],[Invoice Date]])&gt;=4,MONTH(tblSales[[#This Row],[Invoice Date]]),MONTH(tblSales[[#This Row],[Invoice Date]])+12)</f>
        <v>4</v>
      </c>
      <c r="AI369" s="8">
        <f>DATE(YEAR(tblSales[[#This Row],[Invoice Date]]),MONTH(tblSales[[#This Row],[Invoice Date]]),1)</f>
        <v>45383</v>
      </c>
      <c r="AJ369" t="str">
        <f>_xlfn.XLOOKUP(tblSales[[#This Row],[Product_ID]],Products!$A:$A,Products!$B:$B,"Unknown")</f>
        <v>Allen Solly Kids Shorts Teal</v>
      </c>
      <c r="AK369" s="9">
        <f>IFERROR(tblSales[[#This Row],[Profit]]/tblSales[[#This Row],[Sales Amount]],0)</f>
        <v>0.28175948292316905</v>
      </c>
      <c r="AL369" t="str">
        <f>IF(tblSales[[#This Row],[Discount %]]&lt;=5,"0-5%",
IF(tblSales[[#This Row],[Discount %]]&lt;=10,"5-10%",
IF(tblSales[[#This Row],[Discount %]]&lt;=15,"10-15%",
IF(tblSales[[#This Row],[Discount %]]&lt;=20,"15-20%","20%+"))))</f>
        <v>0-5%</v>
      </c>
    </row>
    <row r="370" spans="1:38">
      <c r="A370" s="2" t="s">
        <v>1368</v>
      </c>
      <c r="B370" s="11">
        <v>45534</v>
      </c>
      <c r="C370" s="2" t="s">
        <v>686</v>
      </c>
      <c r="D370" s="2" t="s">
        <v>1369</v>
      </c>
      <c r="E370" s="2" t="s">
        <v>150</v>
      </c>
      <c r="F370" s="2" t="s">
        <v>172</v>
      </c>
      <c r="G370" s="2">
        <v>3</v>
      </c>
      <c r="H370" s="2">
        <v>1666.89</v>
      </c>
      <c r="I370" s="2">
        <v>0</v>
      </c>
      <c r="J370" s="2">
        <v>0</v>
      </c>
      <c r="K370" s="2">
        <v>12</v>
      </c>
      <c r="L370" s="2">
        <v>600.08000000000004</v>
      </c>
      <c r="M370" s="2">
        <v>5600.75</v>
      </c>
      <c r="N370" s="2">
        <v>3419.43</v>
      </c>
      <c r="O370" s="2">
        <f t="shared" si="13"/>
        <v>1581.2400000000002</v>
      </c>
      <c r="P370" s="2" t="s">
        <v>29</v>
      </c>
      <c r="Q370" s="2" t="str">
        <f t="shared" si="11"/>
        <v>Debit Card</v>
      </c>
      <c r="R370" s="2" t="s">
        <v>21</v>
      </c>
      <c r="S370" s="2" t="s">
        <v>56</v>
      </c>
      <c r="T370" s="2" t="s">
        <v>1370</v>
      </c>
      <c r="U370" s="2" t="s">
        <v>59</v>
      </c>
      <c r="V370" t="str">
        <f>TEXT(tblSales[[#This Row],[Invoice Date]],"mmm")</f>
        <v>Aug</v>
      </c>
      <c r="W370">
        <f>MONTH(tblSales[[#This Row],[Invoice Date]])</f>
        <v>8</v>
      </c>
      <c r="X370">
        <f>YEAR(tblSales[[#This Row],[Invoice Date]])</f>
        <v>2024</v>
      </c>
      <c r="Y370" t="str">
        <f>TEXT(tblSales[[#This Row],[Invoice Date]],"mmm-yyyy")</f>
        <v>Aug-2024</v>
      </c>
      <c r="Z370" t="str">
        <f>_xlfn.XLOOKUP(tblSales[[#This Row],[Product_ID]],Products!$A:$A,Products!$C:$C,"Women Dresses")</f>
        <v>Women Dresses</v>
      </c>
      <c r="AA370" t="str">
        <f>_xlfn.XLOOKUP(tblSales[[#This Row],[Product_ID]],Products!$A:$A,Products!$D:$D,"Unknown")</f>
        <v>Unknown</v>
      </c>
      <c r="AB370" t="str">
        <f>_xlfn.XLOOKUP(tblSales[[#This Row],[Product_ID]],Products!$A:$A,Products!$E:$E,"Unknown")</f>
        <v>Unknown</v>
      </c>
      <c r="AC370" t="str">
        <f>_xlfn.XLOOKUP(tblSales[[#This Row],[Store_ID]],Stores!$A:$A,Stores!$B:$B,"Unknown")</f>
        <v>TrendMart Kalaburagi Mall Kiosk</v>
      </c>
      <c r="AD370" t="str">
        <f>_xlfn.XLOOKUP(tblSales[[#This Row],[Store_ID]],Stores!$A:$A,Stores!$E:$E,"Unknown")</f>
        <v>South Zone 2</v>
      </c>
      <c r="AE370" t="str">
        <f>_xlfn.XLOOKUP(tblSales[[#This Row],[Customer_ID]],Customers!$A:$A,Customers!$B:$B,"Unknown")</f>
        <v>Naveen Bhat</v>
      </c>
      <c r="AF370" t="str">
        <f>_xlfn.XLOOKUP(tblSales[[#This Row],[Customer_ID]],Customers!$A:$A,Customers!$J:$J,"Unknown")</f>
        <v>Silver</v>
      </c>
      <c r="AG370" t="str">
        <f>_xlfn.XLOOKUP(tblSales[[#This Row],[Employee_ID]],Employees!$A:$A,Employees!$B:$B,"Unknown")</f>
        <v>Eswar Prasad</v>
      </c>
      <c r="AH370">
        <f>IF(MONTH(tblSales[[#This Row],[Invoice Date]])&gt;=4,MONTH(tblSales[[#This Row],[Invoice Date]]),MONTH(tblSales[[#This Row],[Invoice Date]])+12)</f>
        <v>8</v>
      </c>
      <c r="AI370" s="8">
        <f>DATE(YEAR(tblSales[[#This Row],[Invoice Date]]),MONTH(tblSales[[#This Row],[Invoice Date]]),1)</f>
        <v>45505</v>
      </c>
      <c r="AJ370" t="str">
        <f>_xlfn.XLOOKUP(tblSales[[#This Row],[Product_ID]],Products!$A:$A,Products!$B:$B,"Unknown")</f>
        <v>Unknown</v>
      </c>
      <c r="AK370" s="9">
        <f>IFERROR(tblSales[[#This Row],[Profit]]/tblSales[[#This Row],[Sales Amount]],0)</f>
        <v>0.28232647413292866</v>
      </c>
      <c r="AL370" t="str">
        <f>IF(tblSales[[#This Row],[Discount %]]&lt;=5,"0-5%",
IF(tblSales[[#This Row],[Discount %]]&lt;=10,"5-10%",
IF(tblSales[[#This Row],[Discount %]]&lt;=15,"10-15%",
IF(tblSales[[#This Row],[Discount %]]&lt;=20,"15-20%","20%+"))))</f>
        <v>0-5%</v>
      </c>
    </row>
    <row r="371" spans="1:38">
      <c r="A371" s="2" t="s">
        <v>1371</v>
      </c>
      <c r="B371" s="11">
        <v>45556</v>
      </c>
      <c r="C371" s="2" t="s">
        <v>1372</v>
      </c>
      <c r="D371" s="2" t="s">
        <v>176</v>
      </c>
      <c r="E371" s="2" t="s">
        <v>551</v>
      </c>
      <c r="F371" s="2" t="s">
        <v>233</v>
      </c>
      <c r="G371" s="2">
        <v>2</v>
      </c>
      <c r="H371" s="2">
        <v>843.31</v>
      </c>
      <c r="I371" s="2">
        <v>25</v>
      </c>
      <c r="J371" s="2">
        <v>421.65</v>
      </c>
      <c r="K371" s="2">
        <v>5</v>
      </c>
      <c r="L371" s="2">
        <v>63.25</v>
      </c>
      <c r="M371" s="2">
        <v>1328.22</v>
      </c>
      <c r="N371" s="2">
        <v>1100.02</v>
      </c>
      <c r="O371" s="2">
        <f t="shared" si="13"/>
        <v>164.95000000000005</v>
      </c>
      <c r="P371" s="2" t="s">
        <v>29</v>
      </c>
      <c r="Q371" s="2" t="str">
        <f t="shared" si="11"/>
        <v>Debit Card</v>
      </c>
      <c r="R371" s="2" t="s">
        <v>20</v>
      </c>
      <c r="S371" s="2" t="s">
        <v>56</v>
      </c>
      <c r="T371" s="2" t="s">
        <v>1281</v>
      </c>
      <c r="U371" s="2" t="s">
        <v>60</v>
      </c>
      <c r="V371" t="str">
        <f>TEXT(tblSales[[#This Row],[Invoice Date]],"mmm")</f>
        <v>Sep</v>
      </c>
      <c r="W371">
        <f>MONTH(tblSales[[#This Row],[Invoice Date]])</f>
        <v>9</v>
      </c>
      <c r="X371">
        <f>YEAR(tblSales[[#This Row],[Invoice Date]])</f>
        <v>2024</v>
      </c>
      <c r="Y371" t="str">
        <f>TEXT(tblSales[[#This Row],[Invoice Date]],"mmm-yyyy")</f>
        <v>Sep-2024</v>
      </c>
      <c r="Z371" t="str">
        <f>_xlfn.XLOOKUP(tblSales[[#This Row],[Product_ID]],Products!$A:$A,Products!$C:$C,"Women Dresses")</f>
        <v>Women Tops</v>
      </c>
      <c r="AA371" t="str">
        <f>_xlfn.XLOOKUP(tblSales[[#This Row],[Product_ID]],Products!$A:$A,Products!$D:$D,"Unknown")</f>
        <v>Crop Top</v>
      </c>
      <c r="AB371" t="str">
        <f>_xlfn.XLOOKUP(tblSales[[#This Row],[Product_ID]],Products!$A:$A,Products!$E:$E,"Unknown")</f>
        <v>Nike</v>
      </c>
      <c r="AC371" t="str">
        <f>_xlfn.XLOOKUP(tblSales[[#This Row],[Store_ID]],Stores!$A:$A,Stores!$B:$B,"Unknown")</f>
        <v>TrendMart Thiruvananthapuram Standard</v>
      </c>
      <c r="AD371" t="str">
        <f>_xlfn.XLOOKUP(tblSales[[#This Row],[Store_ID]],Stores!$A:$A,Stores!$E:$E,"Unknown")</f>
        <v>South Zone 1</v>
      </c>
      <c r="AE371" t="str">
        <f>_xlfn.XLOOKUP(tblSales[[#This Row],[Customer_ID]],Customers!$A:$A,Customers!$B:$B,"Unknown")</f>
        <v>Hariharan Kamath</v>
      </c>
      <c r="AF371" t="str">
        <f>_xlfn.XLOOKUP(tblSales[[#This Row],[Customer_ID]],Customers!$A:$A,Customers!$J:$J,"Unknown")</f>
        <v>Regular</v>
      </c>
      <c r="AG371" t="str">
        <f>_xlfn.XLOOKUP(tblSales[[#This Row],[Employee_ID]],Employees!$A:$A,Employees!$B:$B,"Unknown")</f>
        <v>Malathi Varma</v>
      </c>
      <c r="AH371">
        <f>IF(MONTH(tblSales[[#This Row],[Invoice Date]])&gt;=4,MONTH(tblSales[[#This Row],[Invoice Date]]),MONTH(tblSales[[#This Row],[Invoice Date]])+12)</f>
        <v>9</v>
      </c>
      <c r="AI371" s="8">
        <f>DATE(YEAR(tblSales[[#This Row],[Invoice Date]]),MONTH(tblSales[[#This Row],[Invoice Date]]),1)</f>
        <v>45536</v>
      </c>
      <c r="AJ371" t="str">
        <f>_xlfn.XLOOKUP(tblSales[[#This Row],[Product_ID]],Products!$A:$A,Products!$B:$B,"Unknown")</f>
        <v>Nike Crop Top Cream</v>
      </c>
      <c r="AK371" s="9">
        <f>IFERROR(tblSales[[#This Row],[Profit]]/tblSales[[#This Row],[Sales Amount]],0)</f>
        <v>0.12418876390959332</v>
      </c>
      <c r="AL371" t="str">
        <f>IF(tblSales[[#This Row],[Discount %]]&lt;=5,"0-5%",
IF(tblSales[[#This Row],[Discount %]]&lt;=10,"5-10%",
IF(tblSales[[#This Row],[Discount %]]&lt;=15,"10-15%",
IF(tblSales[[#This Row],[Discount %]]&lt;=20,"15-20%","20%+"))))</f>
        <v>20%+</v>
      </c>
    </row>
    <row r="372" spans="1:38">
      <c r="A372" s="2" t="s">
        <v>1373</v>
      </c>
      <c r="B372" s="11">
        <v>45707</v>
      </c>
      <c r="C372" s="2" t="s">
        <v>1374</v>
      </c>
      <c r="D372" s="2" t="s">
        <v>1375</v>
      </c>
      <c r="E372" s="2" t="s">
        <v>166</v>
      </c>
      <c r="F372" s="2" t="s">
        <v>204</v>
      </c>
      <c r="G372" s="2">
        <v>3</v>
      </c>
      <c r="H372" s="2">
        <v>1168.01</v>
      </c>
      <c r="I372" s="2">
        <v>30</v>
      </c>
      <c r="J372" s="2">
        <v>1051.21</v>
      </c>
      <c r="K372" s="2">
        <v>12</v>
      </c>
      <c r="L372" s="2">
        <v>294.33999999999997</v>
      </c>
      <c r="M372" s="2">
        <v>2747.16</v>
      </c>
      <c r="N372" s="2">
        <v>2451.9899999999998</v>
      </c>
      <c r="O372" s="2">
        <f t="shared" si="13"/>
        <v>0.83000000000009777</v>
      </c>
      <c r="P372" s="2" t="s">
        <v>29</v>
      </c>
      <c r="Q372" s="2" t="str">
        <f t="shared" si="11"/>
        <v>Debit Card</v>
      </c>
      <c r="R372" s="2" t="s">
        <v>20</v>
      </c>
      <c r="S372" s="2" t="s">
        <v>56</v>
      </c>
      <c r="T372" s="2" t="s">
        <v>1376</v>
      </c>
      <c r="U372" s="2" t="s">
        <v>59</v>
      </c>
      <c r="V372" t="str">
        <f>TEXT(tblSales[[#This Row],[Invoice Date]],"mmm")</f>
        <v>Feb</v>
      </c>
      <c r="W372">
        <f>MONTH(tblSales[[#This Row],[Invoice Date]])</f>
        <v>2</v>
      </c>
      <c r="X372">
        <f>YEAR(tblSales[[#This Row],[Invoice Date]])</f>
        <v>2025</v>
      </c>
      <c r="Y372" t="str">
        <f>TEXT(tblSales[[#This Row],[Invoice Date]],"mmm-yyyy")</f>
        <v>Feb-2025</v>
      </c>
      <c r="Z372" t="str">
        <f>_xlfn.XLOOKUP(tblSales[[#This Row],[Product_ID]],Products!$A:$A,Products!$C:$C,"Women Dresses")</f>
        <v>Men Jeans</v>
      </c>
      <c r="AA372" t="str">
        <f>_xlfn.XLOOKUP(tblSales[[#This Row],[Product_ID]],Products!$A:$A,Products!$D:$D,"Unknown")</f>
        <v>Skinny Fit</v>
      </c>
      <c r="AB372" t="str">
        <f>_xlfn.XLOOKUP(tblSales[[#This Row],[Product_ID]],Products!$A:$A,Products!$E:$E,"Unknown")</f>
        <v>Flying Machine</v>
      </c>
      <c r="AC372" t="str">
        <f>_xlfn.XLOOKUP(tblSales[[#This Row],[Store_ID]],Stores!$A:$A,Stores!$B:$B,"Unknown")</f>
        <v>TrendMart Kurnool Standard</v>
      </c>
      <c r="AD372" t="str">
        <f>_xlfn.XLOOKUP(tblSales[[#This Row],[Store_ID]],Stores!$A:$A,Stores!$E:$E,"Unknown")</f>
        <v>South Zone 3</v>
      </c>
      <c r="AE372" t="str">
        <f>_xlfn.XLOOKUP(tblSales[[#This Row],[Customer_ID]],Customers!$A:$A,Customers!$B:$B,"Unknown")</f>
        <v>Indira Krishnan</v>
      </c>
      <c r="AF372" t="str">
        <f>_xlfn.XLOOKUP(tblSales[[#This Row],[Customer_ID]],Customers!$A:$A,Customers!$J:$J,"Unknown")</f>
        <v>Regular</v>
      </c>
      <c r="AG372" t="str">
        <f>_xlfn.XLOOKUP(tblSales[[#This Row],[Employee_ID]],Employees!$A:$A,Employees!$B:$B,"Unknown")</f>
        <v>Logesh Gopalakrishnan</v>
      </c>
      <c r="AH372">
        <f>IF(MONTH(tblSales[[#This Row],[Invoice Date]])&gt;=4,MONTH(tblSales[[#This Row],[Invoice Date]]),MONTH(tblSales[[#This Row],[Invoice Date]])+12)</f>
        <v>14</v>
      </c>
      <c r="AI372" s="8">
        <f>DATE(YEAR(tblSales[[#This Row],[Invoice Date]]),MONTH(tblSales[[#This Row],[Invoice Date]]),1)</f>
        <v>45689</v>
      </c>
      <c r="AJ372" t="str">
        <f>_xlfn.XLOOKUP(tblSales[[#This Row],[Product_ID]],Products!$A:$A,Products!$B:$B,"Unknown")</f>
        <v>Flying Machine Skinny Fit Maroon</v>
      </c>
      <c r="AK372" s="9">
        <f>IFERROR(tblSales[[#This Row],[Profit]]/tblSales[[#This Row],[Sales Amount]],0)</f>
        <v>3.0213019991558475E-4</v>
      </c>
      <c r="AL372" t="str">
        <f>IF(tblSales[[#This Row],[Discount %]]&lt;=5,"0-5%",
IF(tblSales[[#This Row],[Discount %]]&lt;=10,"5-10%",
IF(tblSales[[#This Row],[Discount %]]&lt;=15,"10-15%",
IF(tblSales[[#This Row],[Discount %]]&lt;=20,"15-20%","20%+"))))</f>
        <v>20%+</v>
      </c>
    </row>
    <row r="373" spans="1:38">
      <c r="A373" s="2" t="s">
        <v>1377</v>
      </c>
      <c r="B373" s="11">
        <v>45430</v>
      </c>
      <c r="C373" s="2" t="s">
        <v>996</v>
      </c>
      <c r="D373" s="2" t="s">
        <v>253</v>
      </c>
      <c r="E373" s="2" t="s">
        <v>952</v>
      </c>
      <c r="F373" s="2" t="s">
        <v>523</v>
      </c>
      <c r="G373" s="2">
        <v>1</v>
      </c>
      <c r="H373" s="2">
        <v>1218.48</v>
      </c>
      <c r="I373" s="2">
        <v>25</v>
      </c>
      <c r="J373" s="2">
        <v>304.62</v>
      </c>
      <c r="K373" s="2">
        <v>12</v>
      </c>
      <c r="L373" s="2">
        <v>109.66</v>
      </c>
      <c r="M373" s="2">
        <v>1023.52</v>
      </c>
      <c r="N373" s="2">
        <v>865.92</v>
      </c>
      <c r="O373" s="2">
        <f t="shared" si="13"/>
        <v>47.940000000000026</v>
      </c>
      <c r="P373" s="2" t="s">
        <v>32</v>
      </c>
      <c r="Q373" s="2" t="str">
        <f t="shared" si="11"/>
        <v>UPI</v>
      </c>
      <c r="R373" s="2" t="s">
        <v>20</v>
      </c>
      <c r="S373" s="2" t="s">
        <v>56</v>
      </c>
      <c r="T373" s="2" t="s">
        <v>1378</v>
      </c>
      <c r="U373" s="2" t="s">
        <v>60</v>
      </c>
      <c r="V373" t="str">
        <f>TEXT(tblSales[[#This Row],[Invoice Date]],"mmm")</f>
        <v>May</v>
      </c>
      <c r="W373">
        <f>MONTH(tblSales[[#This Row],[Invoice Date]])</f>
        <v>5</v>
      </c>
      <c r="X373">
        <f>YEAR(tblSales[[#This Row],[Invoice Date]])</f>
        <v>2024</v>
      </c>
      <c r="Y373" t="str">
        <f>TEXT(tblSales[[#This Row],[Invoice Date]],"mmm-yyyy")</f>
        <v>May-2024</v>
      </c>
      <c r="Z373" t="str">
        <f>_xlfn.XLOOKUP(tblSales[[#This Row],[Product_ID]],Products!$A:$A,Products!$C:$C,"Women Dresses")</f>
        <v>Handbags</v>
      </c>
      <c r="AA373" t="str">
        <f>_xlfn.XLOOKUP(tblSales[[#This Row],[Product_ID]],Products!$A:$A,Products!$D:$D,"Unknown")</f>
        <v>Backpack</v>
      </c>
      <c r="AB373" t="str">
        <f>_xlfn.XLOOKUP(tblSales[[#This Row],[Product_ID]],Products!$A:$A,Products!$E:$E,"Unknown")</f>
        <v>Wrangler</v>
      </c>
      <c r="AC373" t="str">
        <f>_xlfn.XLOOKUP(tblSales[[#This Row],[Store_ID]],Stores!$A:$A,Stores!$B:$B,"Unknown")</f>
        <v>TrendMart Coimbatore Mall Kiosk</v>
      </c>
      <c r="AD373" t="str">
        <f>_xlfn.XLOOKUP(tblSales[[#This Row],[Store_ID]],Stores!$A:$A,Stores!$E:$E,"Unknown")</f>
        <v>South Zone 1</v>
      </c>
      <c r="AE373" t="str">
        <f>_xlfn.XLOOKUP(tblSales[[#This Row],[Customer_ID]],Customers!$A:$A,Customers!$B:$B,"Unknown")</f>
        <v>Ashok Srinivasan</v>
      </c>
      <c r="AF373" t="str">
        <f>_xlfn.XLOOKUP(tblSales[[#This Row],[Customer_ID]],Customers!$A:$A,Customers!$J:$J,"Unknown")</f>
        <v>Silver</v>
      </c>
      <c r="AG373" t="str">
        <f>_xlfn.XLOOKUP(tblSales[[#This Row],[Employee_ID]],Employees!$A:$A,Employees!$B:$B,"Unknown")</f>
        <v>Vinod Hegde</v>
      </c>
      <c r="AH373">
        <f>IF(MONTH(tblSales[[#This Row],[Invoice Date]])&gt;=4,MONTH(tblSales[[#This Row],[Invoice Date]]),MONTH(tblSales[[#This Row],[Invoice Date]])+12)</f>
        <v>5</v>
      </c>
      <c r="AI373" s="8">
        <f>DATE(YEAR(tblSales[[#This Row],[Invoice Date]]),MONTH(tblSales[[#This Row],[Invoice Date]]),1)</f>
        <v>45413</v>
      </c>
      <c r="AJ373" t="str">
        <f>_xlfn.XLOOKUP(tblSales[[#This Row],[Product_ID]],Products!$A:$A,Products!$B:$B,"Unknown")</f>
        <v>Wrangler Backpack Brown</v>
      </c>
      <c r="AK373" s="9">
        <f>IFERROR(tblSales[[#This Row],[Profit]]/tblSales[[#This Row],[Sales Amount]],0)</f>
        <v>4.6838361732061927E-2</v>
      </c>
      <c r="AL373" t="str">
        <f>IF(tblSales[[#This Row],[Discount %]]&lt;=5,"0-5%",
IF(tblSales[[#This Row],[Discount %]]&lt;=10,"5-10%",
IF(tblSales[[#This Row],[Discount %]]&lt;=15,"10-15%",
IF(tblSales[[#This Row],[Discount %]]&lt;=20,"15-20%","20%+"))))</f>
        <v>20%+</v>
      </c>
    </row>
    <row r="374" spans="1:38">
      <c r="A374" s="2" t="s">
        <v>1379</v>
      </c>
      <c r="B374" s="11">
        <v>45651</v>
      </c>
      <c r="C374" s="2" t="s">
        <v>375</v>
      </c>
      <c r="D374" s="2" t="s">
        <v>202</v>
      </c>
      <c r="E374" s="2" t="s">
        <v>1380</v>
      </c>
      <c r="F374" s="2" t="s">
        <v>122</v>
      </c>
      <c r="G374" s="2">
        <v>2</v>
      </c>
      <c r="H374" s="2">
        <v>1254.01</v>
      </c>
      <c r="I374" s="2">
        <v>25</v>
      </c>
      <c r="J374" s="2">
        <v>627</v>
      </c>
      <c r="K374" s="2">
        <v>12</v>
      </c>
      <c r="L374" s="2">
        <v>225.72</v>
      </c>
      <c r="M374" s="2">
        <v>2106.7399999999998</v>
      </c>
      <c r="N374" s="2">
        <v>1689.3</v>
      </c>
      <c r="O374" s="2">
        <f t="shared" si="13"/>
        <v>191.71999999999983</v>
      </c>
      <c r="P374" s="2" t="s">
        <v>27</v>
      </c>
      <c r="Q374" s="2" t="str">
        <f t="shared" si="11"/>
        <v>Cash</v>
      </c>
      <c r="R374" s="2" t="s">
        <v>20</v>
      </c>
      <c r="S374" s="2" t="s">
        <v>56</v>
      </c>
      <c r="T374" s="2" t="s">
        <v>1000</v>
      </c>
      <c r="U374" s="2" t="s">
        <v>59</v>
      </c>
      <c r="V374" t="str">
        <f>TEXT(tblSales[[#This Row],[Invoice Date]],"mmm")</f>
        <v>Dec</v>
      </c>
      <c r="W374">
        <f>MONTH(tblSales[[#This Row],[Invoice Date]])</f>
        <v>12</v>
      </c>
      <c r="X374">
        <f>YEAR(tblSales[[#This Row],[Invoice Date]])</f>
        <v>2024</v>
      </c>
      <c r="Y374" t="str">
        <f>TEXT(tblSales[[#This Row],[Invoice Date]],"mmm-yyyy")</f>
        <v>Dec-2024</v>
      </c>
      <c r="Z374" t="str">
        <f>_xlfn.XLOOKUP(tblSales[[#This Row],[Product_ID]],Products!$A:$A,Products!$C:$C,"Women Dresses")</f>
        <v>Women Kurtis</v>
      </c>
      <c r="AA374" t="str">
        <f>_xlfn.XLOOKUP(tblSales[[#This Row],[Product_ID]],Products!$A:$A,Products!$D:$D,"Unknown")</f>
        <v>Straight Kurti</v>
      </c>
      <c r="AB374" t="str">
        <f>_xlfn.XLOOKUP(tblSales[[#This Row],[Product_ID]],Products!$A:$A,Products!$E:$E,"Unknown")</f>
        <v>Woodland</v>
      </c>
      <c r="AC374" t="str">
        <f>_xlfn.XLOOKUP(tblSales[[#This Row],[Store_ID]],Stores!$A:$A,Stores!$B:$B,"Unknown")</f>
        <v>TrendMart Alappuzha Mall Kiosk</v>
      </c>
      <c r="AD374" t="str">
        <f>_xlfn.XLOOKUP(tblSales[[#This Row],[Store_ID]],Stores!$A:$A,Stores!$E:$E,"Unknown")</f>
        <v>South Zone 1</v>
      </c>
      <c r="AE374" t="str">
        <f>_xlfn.XLOOKUP(tblSales[[#This Row],[Customer_ID]],Customers!$A:$A,Customers!$B:$B,"Unknown")</f>
        <v>Swathi Chettiar</v>
      </c>
      <c r="AF374" t="str">
        <f>_xlfn.XLOOKUP(tblSales[[#This Row],[Customer_ID]],Customers!$A:$A,Customers!$J:$J,"Unknown")</f>
        <v>Regular</v>
      </c>
      <c r="AG374" t="str">
        <f>_xlfn.XLOOKUP(tblSales[[#This Row],[Employee_ID]],Employees!$A:$A,Employees!$B:$B,"Unknown")</f>
        <v>Rahul Krishnan</v>
      </c>
      <c r="AH374">
        <f>IF(MONTH(tblSales[[#This Row],[Invoice Date]])&gt;=4,MONTH(tblSales[[#This Row],[Invoice Date]]),MONTH(tblSales[[#This Row],[Invoice Date]])+12)</f>
        <v>12</v>
      </c>
      <c r="AI374" s="8">
        <f>DATE(YEAR(tblSales[[#This Row],[Invoice Date]]),MONTH(tblSales[[#This Row],[Invoice Date]]),1)</f>
        <v>45627</v>
      </c>
      <c r="AJ374" t="str">
        <f>_xlfn.XLOOKUP(tblSales[[#This Row],[Product_ID]],Products!$A:$A,Products!$B:$B,"Unknown")</f>
        <v>Woodland Straight Kurti White</v>
      </c>
      <c r="AK374" s="9">
        <f>IFERROR(tblSales[[#This Row],[Profit]]/tblSales[[#This Row],[Sales Amount]],0)</f>
        <v>9.1003161282360356E-2</v>
      </c>
      <c r="AL374" t="str">
        <f>IF(tblSales[[#This Row],[Discount %]]&lt;=5,"0-5%",
IF(tblSales[[#This Row],[Discount %]]&lt;=10,"5-10%",
IF(tblSales[[#This Row],[Discount %]]&lt;=15,"10-15%",
IF(tblSales[[#This Row],[Discount %]]&lt;=20,"15-20%","20%+"))))</f>
        <v>20%+</v>
      </c>
    </row>
    <row r="375" spans="1:38">
      <c r="A375" s="2" t="s">
        <v>1381</v>
      </c>
      <c r="B375" s="11">
        <v>45513</v>
      </c>
      <c r="C375" s="2" t="s">
        <v>1382</v>
      </c>
      <c r="D375" s="2" t="s">
        <v>740</v>
      </c>
      <c r="E375" s="2" t="s">
        <v>952</v>
      </c>
      <c r="F375" s="2" t="s">
        <v>116</v>
      </c>
      <c r="G375" s="2">
        <v>3</v>
      </c>
      <c r="H375" s="2">
        <v>1153.22</v>
      </c>
      <c r="I375" s="2">
        <v>20</v>
      </c>
      <c r="J375" s="2">
        <v>691.93</v>
      </c>
      <c r="K375" s="2">
        <v>12</v>
      </c>
      <c r="L375" s="2">
        <v>332.13</v>
      </c>
      <c r="M375" s="2">
        <v>3099.86</v>
      </c>
      <c r="N375" s="2">
        <v>2212.0500000000002</v>
      </c>
      <c r="O375" s="2">
        <f t="shared" si="13"/>
        <v>555.67999999999995</v>
      </c>
      <c r="P375" s="2" t="s">
        <v>28</v>
      </c>
      <c r="Q375" s="2" t="str">
        <f t="shared" si="11"/>
        <v>Credit Card</v>
      </c>
      <c r="R375" s="2" t="s">
        <v>21</v>
      </c>
      <c r="S375" s="2" t="s">
        <v>56</v>
      </c>
      <c r="T375" s="2" t="s">
        <v>797</v>
      </c>
      <c r="U375" s="2" t="s">
        <v>59</v>
      </c>
      <c r="V375" t="str">
        <f>TEXT(tblSales[[#This Row],[Invoice Date]],"mmm")</f>
        <v>Aug</v>
      </c>
      <c r="W375">
        <f>MONTH(tblSales[[#This Row],[Invoice Date]])</f>
        <v>8</v>
      </c>
      <c r="X375">
        <f>YEAR(tblSales[[#This Row],[Invoice Date]])</f>
        <v>2024</v>
      </c>
      <c r="Y375" t="str">
        <f>TEXT(tblSales[[#This Row],[Invoice Date]],"mmm-yyyy")</f>
        <v>Aug-2024</v>
      </c>
      <c r="Z375" t="str">
        <f>_xlfn.XLOOKUP(tblSales[[#This Row],[Product_ID]],Products!$A:$A,Products!$C:$C,"Women Dresses")</f>
        <v>Belts</v>
      </c>
      <c r="AA375" t="str">
        <f>_xlfn.XLOOKUP(tblSales[[#This Row],[Product_ID]],Products!$A:$A,Products!$D:$D,"Unknown")</f>
        <v>Formal Belt</v>
      </c>
      <c r="AB375" t="str">
        <f>_xlfn.XLOOKUP(tblSales[[#This Row],[Product_ID]],Products!$A:$A,Products!$E:$E,"Unknown")</f>
        <v>Wrangler</v>
      </c>
      <c r="AC375" t="str">
        <f>_xlfn.XLOOKUP(tblSales[[#This Row],[Store_ID]],Stores!$A:$A,Stores!$B:$B,"Unknown")</f>
        <v>TrendMart Coimbatore Mall Kiosk</v>
      </c>
      <c r="AD375" t="str">
        <f>_xlfn.XLOOKUP(tblSales[[#This Row],[Store_ID]],Stores!$A:$A,Stores!$E:$E,"Unknown")</f>
        <v>South Zone 1</v>
      </c>
      <c r="AE375" t="str">
        <f>_xlfn.XLOOKUP(tblSales[[#This Row],[Customer_ID]],Customers!$A:$A,Customers!$B:$B,"Unknown")</f>
        <v>Vasu Murthy</v>
      </c>
      <c r="AF375" t="str">
        <f>_xlfn.XLOOKUP(tblSales[[#This Row],[Customer_ID]],Customers!$A:$A,Customers!$J:$J,"Unknown")</f>
        <v>Gold</v>
      </c>
      <c r="AG375" t="str">
        <f>_xlfn.XLOOKUP(tblSales[[#This Row],[Employee_ID]],Employees!$A:$A,Employees!$B:$B,"Unknown")</f>
        <v>Padma Gounder</v>
      </c>
      <c r="AH375">
        <f>IF(MONTH(tblSales[[#This Row],[Invoice Date]])&gt;=4,MONTH(tblSales[[#This Row],[Invoice Date]]),MONTH(tblSales[[#This Row],[Invoice Date]])+12)</f>
        <v>8</v>
      </c>
      <c r="AI375" s="8">
        <f>DATE(YEAR(tblSales[[#This Row],[Invoice Date]]),MONTH(tblSales[[#This Row],[Invoice Date]]),1)</f>
        <v>45505</v>
      </c>
      <c r="AJ375" t="str">
        <f>_xlfn.XLOOKUP(tblSales[[#This Row],[Product_ID]],Products!$A:$A,Products!$B:$B,"Unknown")</f>
        <v>Wrangler Formal Belt Brown</v>
      </c>
      <c r="AK375" s="9">
        <f>IFERROR(tblSales[[#This Row],[Profit]]/tblSales[[#This Row],[Sales Amount]],0)</f>
        <v>0.17925970850296463</v>
      </c>
      <c r="AL375" t="str">
        <f>IF(tblSales[[#This Row],[Discount %]]&lt;=5,"0-5%",
IF(tblSales[[#This Row],[Discount %]]&lt;=10,"5-10%",
IF(tblSales[[#This Row],[Discount %]]&lt;=15,"10-15%",
IF(tblSales[[#This Row],[Discount %]]&lt;=20,"15-20%","20%+"))))</f>
        <v>15-20%</v>
      </c>
    </row>
    <row r="376" spans="1:38">
      <c r="A376" s="2" t="s">
        <v>1383</v>
      </c>
      <c r="B376" s="11">
        <v>45590</v>
      </c>
      <c r="C376" s="2" t="s">
        <v>1384</v>
      </c>
      <c r="D376" s="2" t="s">
        <v>1385</v>
      </c>
      <c r="E376" s="2" t="s">
        <v>1380</v>
      </c>
      <c r="F376" s="2" t="s">
        <v>475</v>
      </c>
      <c r="G376" s="2">
        <v>1</v>
      </c>
      <c r="H376" s="2">
        <v>1328.56</v>
      </c>
      <c r="I376" s="2">
        <v>0</v>
      </c>
      <c r="J376" s="2">
        <v>0</v>
      </c>
      <c r="K376" s="2">
        <v>12</v>
      </c>
      <c r="L376" s="2">
        <v>159.43</v>
      </c>
      <c r="M376" s="2">
        <v>1487.99</v>
      </c>
      <c r="N376" s="2">
        <v>949.97</v>
      </c>
      <c r="O376" s="2">
        <f t="shared" si="13"/>
        <v>378.59</v>
      </c>
      <c r="P376" s="2" t="s">
        <v>28</v>
      </c>
      <c r="Q376" s="2" t="str">
        <f t="shared" si="11"/>
        <v>Credit Card</v>
      </c>
      <c r="R376" s="2" t="s">
        <v>21</v>
      </c>
      <c r="S376" s="2" t="s">
        <v>56</v>
      </c>
      <c r="T376" s="2" t="s">
        <v>1108</v>
      </c>
      <c r="U376" s="2" t="s">
        <v>59</v>
      </c>
      <c r="V376" t="str">
        <f>TEXT(tblSales[[#This Row],[Invoice Date]],"mmm")</f>
        <v>Oct</v>
      </c>
      <c r="W376">
        <f>MONTH(tblSales[[#This Row],[Invoice Date]])</f>
        <v>10</v>
      </c>
      <c r="X376">
        <f>YEAR(tblSales[[#This Row],[Invoice Date]])</f>
        <v>2024</v>
      </c>
      <c r="Y376" t="str">
        <f>TEXT(tblSales[[#This Row],[Invoice Date]],"mmm-yyyy")</f>
        <v>Oct-2024</v>
      </c>
      <c r="Z376" t="str">
        <f>_xlfn.XLOOKUP(tblSales[[#This Row],[Product_ID]],Products!$A:$A,Products!$C:$C,"Women Dresses")</f>
        <v>Wallets</v>
      </c>
      <c r="AA376" t="str">
        <f>_xlfn.XLOOKUP(tblSales[[#This Row],[Product_ID]],Products!$A:$A,Products!$D:$D,"Unknown")</f>
        <v>Leather Wallet</v>
      </c>
      <c r="AB376" t="str">
        <f>_xlfn.XLOOKUP(tblSales[[#This Row],[Product_ID]],Products!$A:$A,Products!$E:$E,"Unknown")</f>
        <v>Van Heusen</v>
      </c>
      <c r="AC376" t="str">
        <f>_xlfn.XLOOKUP(tblSales[[#This Row],[Store_ID]],Stores!$A:$A,Stores!$B:$B,"Unknown")</f>
        <v>TrendMart Alappuzha Mall Kiosk</v>
      </c>
      <c r="AD376" t="str">
        <f>_xlfn.XLOOKUP(tblSales[[#This Row],[Store_ID]],Stores!$A:$A,Stores!$E:$E,"Unknown")</f>
        <v>South Zone 1</v>
      </c>
      <c r="AE376" t="str">
        <f>_xlfn.XLOOKUP(tblSales[[#This Row],[Customer_ID]],Customers!$A:$A,Customers!$B:$B,"Unknown")</f>
        <v>Siddharth Subramaniam</v>
      </c>
      <c r="AF376" t="str">
        <f>_xlfn.XLOOKUP(tblSales[[#This Row],[Customer_ID]],Customers!$A:$A,Customers!$J:$J,"Unknown")</f>
        <v>Regular</v>
      </c>
      <c r="AG376" t="str">
        <f>_xlfn.XLOOKUP(tblSales[[#This Row],[Employee_ID]],Employees!$A:$A,Employees!$B:$B,"Unknown")</f>
        <v>Arjun Krishnan</v>
      </c>
      <c r="AH376">
        <f>IF(MONTH(tblSales[[#This Row],[Invoice Date]])&gt;=4,MONTH(tblSales[[#This Row],[Invoice Date]]),MONTH(tblSales[[#This Row],[Invoice Date]])+12)</f>
        <v>10</v>
      </c>
      <c r="AI376" s="8">
        <f>DATE(YEAR(tblSales[[#This Row],[Invoice Date]]),MONTH(tblSales[[#This Row],[Invoice Date]]),1)</f>
        <v>45566</v>
      </c>
      <c r="AJ376" t="str">
        <f>_xlfn.XLOOKUP(tblSales[[#This Row],[Product_ID]],Products!$A:$A,Products!$B:$B,"Unknown")</f>
        <v>Van Heusen Leather Wallet Black</v>
      </c>
      <c r="AK376" s="9">
        <f>IFERROR(tblSales[[#This Row],[Profit]]/tblSales[[#This Row],[Sales Amount]],0)</f>
        <v>0.25443047332307339</v>
      </c>
      <c r="AL376" t="str">
        <f>IF(tblSales[[#This Row],[Discount %]]&lt;=5,"0-5%",
IF(tblSales[[#This Row],[Discount %]]&lt;=10,"5-10%",
IF(tblSales[[#This Row],[Discount %]]&lt;=15,"10-15%",
IF(tblSales[[#This Row],[Discount %]]&lt;=20,"15-20%","20%+"))))</f>
        <v>0-5%</v>
      </c>
    </row>
    <row r="377" spans="1:38">
      <c r="A377" s="2" t="s">
        <v>1386</v>
      </c>
      <c r="B377" s="11">
        <v>45700</v>
      </c>
      <c r="C377" s="2" t="s">
        <v>1364</v>
      </c>
      <c r="D377" s="2" t="s">
        <v>1280</v>
      </c>
      <c r="E377" s="2" t="s">
        <v>532</v>
      </c>
      <c r="F377" s="2" t="s">
        <v>386</v>
      </c>
      <c r="G377" s="2">
        <v>2</v>
      </c>
      <c r="H377" s="2">
        <v>1594.57</v>
      </c>
      <c r="I377" s="2">
        <v>10</v>
      </c>
      <c r="J377" s="2">
        <v>318.91000000000003</v>
      </c>
      <c r="K377" s="2">
        <v>12</v>
      </c>
      <c r="L377" s="2">
        <v>344.43</v>
      </c>
      <c r="M377" s="2">
        <v>3214.66</v>
      </c>
      <c r="N377" s="2">
        <v>2184.86</v>
      </c>
      <c r="O377" s="2">
        <f t="shared" si="13"/>
        <v>685.36999999999966</v>
      </c>
      <c r="P377" s="2" t="s">
        <v>27</v>
      </c>
      <c r="Q377" s="2" t="str">
        <f t="shared" si="11"/>
        <v>Cash</v>
      </c>
      <c r="R377" s="2" t="s">
        <v>21</v>
      </c>
      <c r="S377" s="2" t="s">
        <v>56</v>
      </c>
      <c r="T377" s="2" t="s">
        <v>1234</v>
      </c>
      <c r="U377" s="2" t="s">
        <v>59</v>
      </c>
      <c r="V377" t="str">
        <f>TEXT(tblSales[[#This Row],[Invoice Date]],"mmm")</f>
        <v>Feb</v>
      </c>
      <c r="W377">
        <f>MONTH(tblSales[[#This Row],[Invoice Date]])</f>
        <v>2</v>
      </c>
      <c r="X377">
        <f>YEAR(tblSales[[#This Row],[Invoice Date]])</f>
        <v>2025</v>
      </c>
      <c r="Y377" t="str">
        <f>TEXT(tblSales[[#This Row],[Invoice Date]],"mmm-yyyy")</f>
        <v>Feb-2025</v>
      </c>
      <c r="Z377" t="str">
        <f>_xlfn.XLOOKUP(tblSales[[#This Row],[Product_ID]],Products!$A:$A,Products!$C:$C,"Women Dresses")</f>
        <v>Winter Wear</v>
      </c>
      <c r="AA377" t="str">
        <f>_xlfn.XLOOKUP(tblSales[[#This Row],[Product_ID]],Products!$A:$A,Products!$D:$D,"Unknown")</f>
        <v>Jacket</v>
      </c>
      <c r="AB377" t="str">
        <f>_xlfn.XLOOKUP(tblSales[[#This Row],[Product_ID]],Products!$A:$A,Products!$E:$E,"Unknown")</f>
        <v>Fastrack</v>
      </c>
      <c r="AC377" t="str">
        <f>_xlfn.XLOOKUP(tblSales[[#This Row],[Store_ID]],Stores!$A:$A,Stores!$B:$B,"Unknown")</f>
        <v>TrendMart Nizamabad Standard</v>
      </c>
      <c r="AD377" t="str">
        <f>_xlfn.XLOOKUP(tblSales[[#This Row],[Store_ID]],Stores!$A:$A,Stores!$E:$E,"Unknown")</f>
        <v>South Zone 2</v>
      </c>
      <c r="AE377" t="str">
        <f>_xlfn.XLOOKUP(tblSales[[#This Row],[Customer_ID]],Customers!$A:$A,Customers!$B:$B,"Unknown")</f>
        <v>Sanjay Chandran</v>
      </c>
      <c r="AF377" t="str">
        <f>_xlfn.XLOOKUP(tblSales[[#This Row],[Customer_ID]],Customers!$A:$A,Customers!$J:$J,"Unknown")</f>
        <v>Gold</v>
      </c>
      <c r="AG377" t="str">
        <f>_xlfn.XLOOKUP(tblSales[[#This Row],[Employee_ID]],Employees!$A:$A,Employees!$B:$B,"Unknown")</f>
        <v>Malini Gowda</v>
      </c>
      <c r="AH377">
        <f>IF(MONTH(tblSales[[#This Row],[Invoice Date]])&gt;=4,MONTH(tblSales[[#This Row],[Invoice Date]]),MONTH(tblSales[[#This Row],[Invoice Date]])+12)</f>
        <v>14</v>
      </c>
      <c r="AI377" s="8">
        <f>DATE(YEAR(tblSales[[#This Row],[Invoice Date]]),MONTH(tblSales[[#This Row],[Invoice Date]]),1)</f>
        <v>45689</v>
      </c>
      <c r="AJ377" t="str">
        <f>_xlfn.XLOOKUP(tblSales[[#This Row],[Product_ID]],Products!$A:$A,Products!$B:$B,"Unknown")</f>
        <v>Fastrack Jacket Maroon</v>
      </c>
      <c r="AK377" s="9">
        <f>IFERROR(tblSales[[#This Row],[Profit]]/tblSales[[#This Row],[Sales Amount]],0)</f>
        <v>0.213201396104098</v>
      </c>
      <c r="AL377" t="str">
        <f>IF(tblSales[[#This Row],[Discount %]]&lt;=5,"0-5%",
IF(tblSales[[#This Row],[Discount %]]&lt;=10,"5-10%",
IF(tblSales[[#This Row],[Discount %]]&lt;=15,"10-15%",
IF(tblSales[[#This Row],[Discount %]]&lt;=20,"15-20%","20%+"))))</f>
        <v>5-10%</v>
      </c>
    </row>
    <row r="378" spans="1:38">
      <c r="A378" s="2" t="s">
        <v>1387</v>
      </c>
      <c r="B378" s="11">
        <v>45585</v>
      </c>
      <c r="C378" s="2" t="s">
        <v>1388</v>
      </c>
      <c r="D378" s="2" t="s">
        <v>1343</v>
      </c>
      <c r="E378" s="2" t="s">
        <v>457</v>
      </c>
      <c r="F378" s="2" t="s">
        <v>140</v>
      </c>
      <c r="G378" s="2">
        <v>2</v>
      </c>
      <c r="H378" s="2">
        <v>6884.02</v>
      </c>
      <c r="I378" s="2">
        <v>5</v>
      </c>
      <c r="J378" s="2">
        <v>688.4</v>
      </c>
      <c r="K378" s="2">
        <v>12</v>
      </c>
      <c r="L378" s="2">
        <v>1569.56</v>
      </c>
      <c r="M378" s="2">
        <v>14649.2</v>
      </c>
      <c r="N378" s="2">
        <v>7923.24</v>
      </c>
      <c r="O378" s="2">
        <f t="shared" si="13"/>
        <v>5156.4000000000015</v>
      </c>
      <c r="P378" s="2" t="s">
        <v>28</v>
      </c>
      <c r="Q378" s="2" t="str">
        <f t="shared" si="11"/>
        <v>Credit Card</v>
      </c>
      <c r="R378" s="2" t="s">
        <v>20</v>
      </c>
      <c r="S378" s="2" t="s">
        <v>56</v>
      </c>
      <c r="T378" s="2" t="s">
        <v>1245</v>
      </c>
      <c r="U378" s="2" t="s">
        <v>60</v>
      </c>
      <c r="V378" t="str">
        <f>TEXT(tblSales[[#This Row],[Invoice Date]],"mmm")</f>
        <v>Oct</v>
      </c>
      <c r="W378">
        <f>MONTH(tblSales[[#This Row],[Invoice Date]])</f>
        <v>10</v>
      </c>
      <c r="X378">
        <f>YEAR(tblSales[[#This Row],[Invoice Date]])</f>
        <v>2024</v>
      </c>
      <c r="Y378" t="str">
        <f>TEXT(tblSales[[#This Row],[Invoice Date]],"mmm-yyyy")</f>
        <v>Oct-2024</v>
      </c>
      <c r="Z378" t="str">
        <f>_xlfn.XLOOKUP(tblSales[[#This Row],[Product_ID]],Products!$A:$A,Products!$C:$C,"Women Dresses")</f>
        <v>Watches</v>
      </c>
      <c r="AA378" t="str">
        <f>_xlfn.XLOOKUP(tblSales[[#This Row],[Product_ID]],Products!$A:$A,Products!$D:$D,"Unknown")</f>
        <v>Digital Watch</v>
      </c>
      <c r="AB378" t="str">
        <f>_xlfn.XLOOKUP(tblSales[[#This Row],[Product_ID]],Products!$A:$A,Products!$E:$E,"Unknown")</f>
        <v>Metro Shoes</v>
      </c>
      <c r="AC378" t="str">
        <f>_xlfn.XLOOKUP(tblSales[[#This Row],[Store_ID]],Stores!$A:$A,Stores!$B:$B,"Unknown")</f>
        <v>TrendMart Kochi High Street</v>
      </c>
      <c r="AD378" t="str">
        <f>_xlfn.XLOOKUP(tblSales[[#This Row],[Store_ID]],Stores!$A:$A,Stores!$E:$E,"Unknown")</f>
        <v>South Zone 1</v>
      </c>
      <c r="AE378" t="str">
        <f>_xlfn.XLOOKUP(tblSales[[#This Row],[Customer_ID]],Customers!$A:$A,Customers!$B:$B,"Unknown")</f>
        <v>Karunakaran Iyengar</v>
      </c>
      <c r="AF378" t="str">
        <f>_xlfn.XLOOKUP(tblSales[[#This Row],[Customer_ID]],Customers!$A:$A,Customers!$J:$J,"Unknown")</f>
        <v>Gold</v>
      </c>
      <c r="AG378" t="str">
        <f>_xlfn.XLOOKUP(tblSales[[#This Row],[Employee_ID]],Employees!$A:$A,Employees!$B:$B,"Unknown")</f>
        <v>Charulatha Kumar</v>
      </c>
      <c r="AH378">
        <f>IF(MONTH(tblSales[[#This Row],[Invoice Date]])&gt;=4,MONTH(tblSales[[#This Row],[Invoice Date]]),MONTH(tblSales[[#This Row],[Invoice Date]])+12)</f>
        <v>10</v>
      </c>
      <c r="AI378" s="8">
        <f>DATE(YEAR(tblSales[[#This Row],[Invoice Date]]),MONTH(tblSales[[#This Row],[Invoice Date]]),1)</f>
        <v>45566</v>
      </c>
      <c r="AJ378" t="str">
        <f>_xlfn.XLOOKUP(tblSales[[#This Row],[Product_ID]],Products!$A:$A,Products!$B:$B,"Unknown")</f>
        <v>Metro Shoes Digital Watch Beige</v>
      </c>
      <c r="AK378" s="9">
        <f>IFERROR(tblSales[[#This Row],[Profit]]/tblSales[[#This Row],[Sales Amount]],0)</f>
        <v>0.35199191764738014</v>
      </c>
      <c r="AL378" t="str">
        <f>IF(tblSales[[#This Row],[Discount %]]&lt;=5,"0-5%",
IF(tblSales[[#This Row],[Discount %]]&lt;=10,"5-10%",
IF(tblSales[[#This Row],[Discount %]]&lt;=15,"10-15%",
IF(tblSales[[#This Row],[Discount %]]&lt;=20,"15-20%","20%+"))))</f>
        <v>0-5%</v>
      </c>
    </row>
    <row r="379" spans="1:38">
      <c r="A379" s="2" t="s">
        <v>1389</v>
      </c>
      <c r="B379" s="11">
        <v>45448</v>
      </c>
      <c r="C379" s="2" t="s">
        <v>260</v>
      </c>
      <c r="D379" s="2" t="s">
        <v>624</v>
      </c>
      <c r="E379" s="2" t="s">
        <v>221</v>
      </c>
      <c r="F379" s="2" t="s">
        <v>122</v>
      </c>
      <c r="G379" s="2">
        <v>1</v>
      </c>
      <c r="H379" s="2">
        <v>703.02</v>
      </c>
      <c r="I379" s="2">
        <v>15</v>
      </c>
      <c r="J379" s="2">
        <v>105.45</v>
      </c>
      <c r="K379" s="2">
        <v>5</v>
      </c>
      <c r="L379" s="2">
        <v>29.88</v>
      </c>
      <c r="M379" s="2">
        <v>627.45000000000005</v>
      </c>
      <c r="N379" s="2">
        <v>403.71</v>
      </c>
      <c r="O379" s="2">
        <f t="shared" si="13"/>
        <v>193.86000000000007</v>
      </c>
      <c r="P379" s="2" t="s">
        <v>29</v>
      </c>
      <c r="Q379" s="2" t="str">
        <f t="shared" si="11"/>
        <v>Debit Card</v>
      </c>
      <c r="R379" s="2" t="s">
        <v>20</v>
      </c>
      <c r="S379" s="2" t="s">
        <v>56</v>
      </c>
      <c r="T379" s="2" t="s">
        <v>1390</v>
      </c>
      <c r="U379" s="2" t="s">
        <v>59</v>
      </c>
      <c r="V379" t="str">
        <f>TEXT(tblSales[[#This Row],[Invoice Date]],"mmm")</f>
        <v>Jun</v>
      </c>
      <c r="W379">
        <f>MONTH(tblSales[[#This Row],[Invoice Date]])</f>
        <v>6</v>
      </c>
      <c r="X379">
        <f>YEAR(tblSales[[#This Row],[Invoice Date]])</f>
        <v>2024</v>
      </c>
      <c r="Y379" t="str">
        <f>TEXT(tblSales[[#This Row],[Invoice Date]],"mmm-yyyy")</f>
        <v>Jun-2024</v>
      </c>
      <c r="Z379" t="str">
        <f>_xlfn.XLOOKUP(tblSales[[#This Row],[Product_ID]],Products!$A:$A,Products!$C:$C,"Women Dresses")</f>
        <v>Accessories</v>
      </c>
      <c r="AA379" t="str">
        <f>_xlfn.XLOOKUP(tblSales[[#This Row],[Product_ID]],Products!$A:$A,Products!$D:$D,"Unknown")</f>
        <v>Cap</v>
      </c>
      <c r="AB379" t="str">
        <f>_xlfn.XLOOKUP(tblSales[[#This Row],[Product_ID]],Products!$A:$A,Products!$E:$E,"Unknown")</f>
        <v>Westside</v>
      </c>
      <c r="AC379" t="str">
        <f>_xlfn.XLOOKUP(tblSales[[#This Row],[Store_ID]],Stores!$A:$A,Stores!$B:$B,"Unknown")</f>
        <v>TrendMart Chennai Standard</v>
      </c>
      <c r="AD379" t="str">
        <f>_xlfn.XLOOKUP(tblSales[[#This Row],[Store_ID]],Stores!$A:$A,Stores!$E:$E,"Unknown")</f>
        <v>South Zone 1</v>
      </c>
      <c r="AE379" t="str">
        <f>_xlfn.XLOOKUP(tblSales[[#This Row],[Customer_ID]],Customers!$A:$A,Customers!$B:$B,"Unknown")</f>
        <v>Sunita Rao</v>
      </c>
      <c r="AF379" t="str">
        <f>_xlfn.XLOOKUP(tblSales[[#This Row],[Customer_ID]],Customers!$A:$A,Customers!$J:$J,"Unknown")</f>
        <v>Regular</v>
      </c>
      <c r="AG379" t="str">
        <f>_xlfn.XLOOKUP(tblSales[[#This Row],[Employee_ID]],Employees!$A:$A,Employees!$B:$B,"Unknown")</f>
        <v>Rahul Krishnan</v>
      </c>
      <c r="AH379">
        <f>IF(MONTH(tblSales[[#This Row],[Invoice Date]])&gt;=4,MONTH(tblSales[[#This Row],[Invoice Date]]),MONTH(tblSales[[#This Row],[Invoice Date]])+12)</f>
        <v>6</v>
      </c>
      <c r="AI379" s="8">
        <f>DATE(YEAR(tblSales[[#This Row],[Invoice Date]]),MONTH(tblSales[[#This Row],[Invoice Date]]),1)</f>
        <v>45444</v>
      </c>
      <c r="AJ379" t="str">
        <f>_xlfn.XLOOKUP(tblSales[[#This Row],[Product_ID]],Products!$A:$A,Products!$B:$B,"Unknown")</f>
        <v>Westside Cap Beige</v>
      </c>
      <c r="AK379" s="9">
        <f>IFERROR(tblSales[[#This Row],[Profit]]/tblSales[[#This Row],[Sales Amount]],0)</f>
        <v>0.30896485775759036</v>
      </c>
      <c r="AL379" t="str">
        <f>IF(tblSales[[#This Row],[Discount %]]&lt;=5,"0-5%",
IF(tblSales[[#This Row],[Discount %]]&lt;=10,"5-10%",
IF(tblSales[[#This Row],[Discount %]]&lt;=15,"10-15%",
IF(tblSales[[#This Row],[Discount %]]&lt;=20,"15-20%","20%+"))))</f>
        <v>10-15%</v>
      </c>
    </row>
    <row r="380" spans="1:38">
      <c r="A380" s="2" t="s">
        <v>1391</v>
      </c>
      <c r="B380" s="11">
        <v>45662</v>
      </c>
      <c r="C380" s="2" t="s">
        <v>1392</v>
      </c>
      <c r="D380" s="2" t="s">
        <v>191</v>
      </c>
      <c r="E380" s="2" t="s">
        <v>664</v>
      </c>
      <c r="F380" s="2" t="s">
        <v>562</v>
      </c>
      <c r="G380" s="2">
        <v>1</v>
      </c>
      <c r="H380" s="2">
        <v>916.57</v>
      </c>
      <c r="I380" s="2">
        <v>10</v>
      </c>
      <c r="J380" s="2">
        <v>91.66</v>
      </c>
      <c r="K380" s="2">
        <v>5</v>
      </c>
      <c r="L380" s="2">
        <v>41.25</v>
      </c>
      <c r="M380" s="2">
        <v>866.16</v>
      </c>
      <c r="N380" s="2">
        <v>534.80999999999995</v>
      </c>
      <c r="O380" s="2">
        <f t="shared" si="13"/>
        <v>290.10000000000002</v>
      </c>
      <c r="P380" s="2" t="s">
        <v>28</v>
      </c>
      <c r="Q380" s="2" t="str">
        <f t="shared" si="11"/>
        <v>Credit Card</v>
      </c>
      <c r="R380" s="2" t="s">
        <v>20</v>
      </c>
      <c r="S380" s="2" t="s">
        <v>56</v>
      </c>
      <c r="T380" s="2" t="s">
        <v>1393</v>
      </c>
      <c r="U380" s="2" t="s">
        <v>60</v>
      </c>
      <c r="V380" t="str">
        <f>TEXT(tblSales[[#This Row],[Invoice Date]],"mmm")</f>
        <v>Jan</v>
      </c>
      <c r="W380">
        <f>MONTH(tblSales[[#This Row],[Invoice Date]])</f>
        <v>1</v>
      </c>
      <c r="X380">
        <f>YEAR(tblSales[[#This Row],[Invoice Date]])</f>
        <v>2025</v>
      </c>
      <c r="Y380" t="str">
        <f>TEXT(tblSales[[#This Row],[Invoice Date]],"mmm-yyyy")</f>
        <v>Jan-2025</v>
      </c>
      <c r="Z380" t="str">
        <f>_xlfn.XLOOKUP(tblSales[[#This Row],[Product_ID]],Products!$A:$A,Products!$C:$C,"Women Dresses")</f>
        <v>Women Tops</v>
      </c>
      <c r="AA380" t="str">
        <f>_xlfn.XLOOKUP(tblSales[[#This Row],[Product_ID]],Products!$A:$A,Products!$D:$D,"Unknown")</f>
        <v>Casual Top</v>
      </c>
      <c r="AB380" t="str">
        <f>_xlfn.XLOOKUP(tblSales[[#This Row],[Product_ID]],Products!$A:$A,Products!$E:$E,"Unknown")</f>
        <v>US Polo Assn</v>
      </c>
      <c r="AC380" t="str">
        <f>_xlfn.XLOOKUP(tblSales[[#This Row],[Store_ID]],Stores!$A:$A,Stores!$B:$B,"Unknown")</f>
        <v>TrendMart Guntur High Street</v>
      </c>
      <c r="AD380" t="str">
        <f>_xlfn.XLOOKUP(tblSales[[#This Row],[Store_ID]],Stores!$A:$A,Stores!$E:$E,"Unknown")</f>
        <v>South Zone 3</v>
      </c>
      <c r="AE380" t="str">
        <f>_xlfn.XLOOKUP(tblSales[[#This Row],[Customer_ID]],Customers!$A:$A,Customers!$B:$B,"Unknown")</f>
        <v>Ramesh Ramachandran</v>
      </c>
      <c r="AF380" t="str">
        <f>_xlfn.XLOOKUP(tblSales[[#This Row],[Customer_ID]],Customers!$A:$A,Customers!$J:$J,"Unknown")</f>
        <v>Silver</v>
      </c>
      <c r="AG380" t="str">
        <f>_xlfn.XLOOKUP(tblSales[[#This Row],[Employee_ID]],Employees!$A:$A,Employees!$B:$B,"Unknown")</f>
        <v>Vikram Bhat</v>
      </c>
      <c r="AH380">
        <f>IF(MONTH(tblSales[[#This Row],[Invoice Date]])&gt;=4,MONTH(tblSales[[#This Row],[Invoice Date]]),MONTH(tblSales[[#This Row],[Invoice Date]])+12)</f>
        <v>13</v>
      </c>
      <c r="AI380" s="8">
        <f>DATE(YEAR(tblSales[[#This Row],[Invoice Date]]),MONTH(tblSales[[#This Row],[Invoice Date]]),1)</f>
        <v>45658</v>
      </c>
      <c r="AJ380" t="str">
        <f>_xlfn.XLOOKUP(tblSales[[#This Row],[Product_ID]],Products!$A:$A,Products!$B:$B,"Unknown")</f>
        <v>US Polo Assn Casual Top Sky Blue</v>
      </c>
      <c r="AK380" s="9">
        <f>IFERROR(tblSales[[#This Row],[Profit]]/tblSales[[#This Row],[Sales Amount]],0)</f>
        <v>0.33492657245774454</v>
      </c>
      <c r="AL380" t="str">
        <f>IF(tblSales[[#This Row],[Discount %]]&lt;=5,"0-5%",
IF(tblSales[[#This Row],[Discount %]]&lt;=10,"5-10%",
IF(tblSales[[#This Row],[Discount %]]&lt;=15,"10-15%",
IF(tblSales[[#This Row],[Discount %]]&lt;=20,"15-20%","20%+"))))</f>
        <v>5-10%</v>
      </c>
    </row>
    <row r="381" spans="1:38">
      <c r="A381" s="2" t="s">
        <v>1394</v>
      </c>
      <c r="B381" s="11">
        <v>45469</v>
      </c>
      <c r="C381" s="2" t="s">
        <v>1395</v>
      </c>
      <c r="D381" s="2" t="s">
        <v>390</v>
      </c>
      <c r="E381" s="2" t="s">
        <v>1396</v>
      </c>
      <c r="F381" s="2" t="s">
        <v>339</v>
      </c>
      <c r="G381" s="2">
        <v>1</v>
      </c>
      <c r="H381" s="2">
        <v>1304.43</v>
      </c>
      <c r="I381" s="2">
        <v>10</v>
      </c>
      <c r="J381" s="2">
        <v>130.44</v>
      </c>
      <c r="K381" s="2">
        <v>12</v>
      </c>
      <c r="L381" s="2">
        <v>140.88</v>
      </c>
      <c r="M381" s="2">
        <v>1314.87</v>
      </c>
      <c r="N381" s="2">
        <v>1073.45</v>
      </c>
      <c r="O381" s="2">
        <f t="shared" si="13"/>
        <v>100.53999999999985</v>
      </c>
      <c r="P381" s="2" t="s">
        <v>27</v>
      </c>
      <c r="Q381" s="2" t="str">
        <f t="shared" si="11"/>
        <v>Cash</v>
      </c>
      <c r="R381" s="2" t="s">
        <v>21</v>
      </c>
      <c r="S381" s="2" t="s">
        <v>56</v>
      </c>
      <c r="T381" s="2" t="s">
        <v>1397</v>
      </c>
      <c r="U381" s="2" t="s">
        <v>59</v>
      </c>
      <c r="V381" t="str">
        <f>TEXT(tblSales[[#This Row],[Invoice Date]],"mmm")</f>
        <v>Jun</v>
      </c>
      <c r="W381">
        <f>MONTH(tblSales[[#This Row],[Invoice Date]])</f>
        <v>6</v>
      </c>
      <c r="X381">
        <f>YEAR(tblSales[[#This Row],[Invoice Date]])</f>
        <v>2024</v>
      </c>
      <c r="Y381" t="str">
        <f>TEXT(tblSales[[#This Row],[Invoice Date]],"mmm-yyyy")</f>
        <v>Jun-2024</v>
      </c>
      <c r="Z381" t="str">
        <f>_xlfn.XLOOKUP(tblSales[[#This Row],[Product_ID]],Products!$A:$A,Products!$C:$C,"Women Dresses")</f>
        <v>Women Jeans</v>
      </c>
      <c r="AA381" t="str">
        <f>_xlfn.XLOOKUP(tblSales[[#This Row],[Product_ID]],Products!$A:$A,Products!$D:$D,"Unknown")</f>
        <v>Bootcut</v>
      </c>
      <c r="AB381" t="str">
        <f>_xlfn.XLOOKUP(tblSales[[#This Row],[Product_ID]],Products!$A:$A,Products!$E:$E,"Unknown")</f>
        <v>Biba</v>
      </c>
      <c r="AC381" t="str">
        <f>_xlfn.XLOOKUP(tblSales[[#This Row],[Store_ID]],Stores!$A:$A,Stores!$B:$B,"Unknown")</f>
        <v>TrendMart Vellore High Street</v>
      </c>
      <c r="AD381" t="str">
        <f>_xlfn.XLOOKUP(tblSales[[#This Row],[Store_ID]],Stores!$A:$A,Stores!$E:$E,"Unknown")</f>
        <v>South Zone 1</v>
      </c>
      <c r="AE381" t="str">
        <f>_xlfn.XLOOKUP(tblSales[[#This Row],[Customer_ID]],Customers!$A:$A,Customers!$B:$B,"Unknown")</f>
        <v>Anil Mudaliar</v>
      </c>
      <c r="AF381" t="str">
        <f>_xlfn.XLOOKUP(tblSales[[#This Row],[Customer_ID]],Customers!$A:$A,Customers!$J:$J,"Unknown")</f>
        <v>Platinum</v>
      </c>
      <c r="AG381" t="str">
        <f>_xlfn.XLOOKUP(tblSales[[#This Row],[Employee_ID]],Employees!$A:$A,Employees!$B:$B,"Unknown")</f>
        <v>Priya Balasubramaniam</v>
      </c>
      <c r="AH381">
        <f>IF(MONTH(tblSales[[#This Row],[Invoice Date]])&gt;=4,MONTH(tblSales[[#This Row],[Invoice Date]]),MONTH(tblSales[[#This Row],[Invoice Date]])+12)</f>
        <v>6</v>
      </c>
      <c r="AI381" s="8">
        <f>DATE(YEAR(tblSales[[#This Row],[Invoice Date]]),MONTH(tblSales[[#This Row],[Invoice Date]]),1)</f>
        <v>45444</v>
      </c>
      <c r="AJ381" t="str">
        <f>_xlfn.XLOOKUP(tblSales[[#This Row],[Product_ID]],Products!$A:$A,Products!$B:$B,"Unknown")</f>
        <v>Biba Bootcut Maroon</v>
      </c>
      <c r="AK381" s="9">
        <f>IFERROR(tblSales[[#This Row],[Profit]]/tblSales[[#This Row],[Sales Amount]],0)</f>
        <v>7.6463832926448899E-2</v>
      </c>
      <c r="AL381" t="str">
        <f>IF(tblSales[[#This Row],[Discount %]]&lt;=5,"0-5%",
IF(tblSales[[#This Row],[Discount %]]&lt;=10,"5-10%",
IF(tblSales[[#This Row],[Discount %]]&lt;=15,"10-15%",
IF(tblSales[[#This Row],[Discount %]]&lt;=20,"15-20%","20%+"))))</f>
        <v>5-10%</v>
      </c>
    </row>
    <row r="382" spans="1:38">
      <c r="A382" s="2" t="s">
        <v>1398</v>
      </c>
      <c r="B382" s="11">
        <v>45410</v>
      </c>
      <c r="C382" s="2" t="s">
        <v>1329</v>
      </c>
      <c r="D382" s="2" t="s">
        <v>149</v>
      </c>
      <c r="E382" s="2" t="s">
        <v>796</v>
      </c>
      <c r="F382" s="2" t="s">
        <v>204</v>
      </c>
      <c r="G382" s="2">
        <v>2</v>
      </c>
      <c r="H382" s="2">
        <v>1825.3</v>
      </c>
      <c r="I382" s="2">
        <v>25</v>
      </c>
      <c r="J382" s="2">
        <v>912.65</v>
      </c>
      <c r="K382" s="2">
        <v>12</v>
      </c>
      <c r="L382" s="2">
        <v>328.55</v>
      </c>
      <c r="M382" s="2">
        <v>3066.5</v>
      </c>
      <c r="N382" s="2">
        <v>2799.7</v>
      </c>
      <c r="O382" s="2">
        <f t="shared" si="13"/>
        <v>-61.749999999999829</v>
      </c>
      <c r="P382" s="2" t="s">
        <v>28</v>
      </c>
      <c r="Q382" s="2" t="str">
        <f t="shared" si="11"/>
        <v>Credit Card</v>
      </c>
      <c r="R382" s="2" t="s">
        <v>20</v>
      </c>
      <c r="S382" s="2" t="s">
        <v>56</v>
      </c>
      <c r="T382" s="2" t="s">
        <v>178</v>
      </c>
      <c r="U382" s="2" t="s">
        <v>60</v>
      </c>
      <c r="V382" t="str">
        <f>TEXT(tblSales[[#This Row],[Invoice Date]],"mmm")</f>
        <v>Apr</v>
      </c>
      <c r="W382">
        <f>MONTH(tblSales[[#This Row],[Invoice Date]])</f>
        <v>4</v>
      </c>
      <c r="X382">
        <f>YEAR(tblSales[[#This Row],[Invoice Date]])</f>
        <v>2024</v>
      </c>
      <c r="Y382" t="str">
        <f>TEXT(tblSales[[#This Row],[Invoice Date]],"mmm-yyyy")</f>
        <v>Apr-2024</v>
      </c>
      <c r="Z382" t="str">
        <f>_xlfn.XLOOKUP(tblSales[[#This Row],[Product_ID]],Products!$A:$A,Products!$C:$C,"Women Dresses")</f>
        <v>Women Dresses</v>
      </c>
      <c r="AA382" t="str">
        <f>_xlfn.XLOOKUP(tblSales[[#This Row],[Product_ID]],Products!$A:$A,Products!$D:$D,"Unknown")</f>
        <v>Shirt Dress</v>
      </c>
      <c r="AB382" t="str">
        <f>_xlfn.XLOOKUP(tblSales[[#This Row],[Product_ID]],Products!$A:$A,Products!$E:$E,"Unknown")</f>
        <v>Nike</v>
      </c>
      <c r="AC382" t="str">
        <f>_xlfn.XLOOKUP(tblSales[[#This Row],[Store_ID]],Stores!$A:$A,Stores!$B:$B,"Unknown")</f>
        <v>TrendMart Shivamogga Standard</v>
      </c>
      <c r="AD382" t="str">
        <f>_xlfn.XLOOKUP(tblSales[[#This Row],[Store_ID]],Stores!$A:$A,Stores!$E:$E,"Unknown")</f>
        <v>South Zone 2</v>
      </c>
      <c r="AE382" t="str">
        <f>_xlfn.XLOOKUP(tblSales[[#This Row],[Customer_ID]],Customers!$A:$A,Customers!$B:$B,"Unknown")</f>
        <v>Padma Gopalakrishnan</v>
      </c>
      <c r="AF382" t="str">
        <f>_xlfn.XLOOKUP(tblSales[[#This Row],[Customer_ID]],Customers!$A:$A,Customers!$J:$J,"Unknown")</f>
        <v>Silver</v>
      </c>
      <c r="AG382" t="str">
        <f>_xlfn.XLOOKUP(tblSales[[#This Row],[Employee_ID]],Employees!$A:$A,Employees!$B:$B,"Unknown")</f>
        <v>Logesh Gopalakrishnan</v>
      </c>
      <c r="AH382">
        <f>IF(MONTH(tblSales[[#This Row],[Invoice Date]])&gt;=4,MONTH(tblSales[[#This Row],[Invoice Date]]),MONTH(tblSales[[#This Row],[Invoice Date]])+12)</f>
        <v>4</v>
      </c>
      <c r="AI382" s="8">
        <f>DATE(YEAR(tblSales[[#This Row],[Invoice Date]]),MONTH(tblSales[[#This Row],[Invoice Date]]),1)</f>
        <v>45383</v>
      </c>
      <c r="AJ382" t="str">
        <f>_xlfn.XLOOKUP(tblSales[[#This Row],[Product_ID]],Products!$A:$A,Products!$B:$B,"Unknown")</f>
        <v>Nike Shirt Dress Peach</v>
      </c>
      <c r="AK382" s="9">
        <f>IFERROR(tblSales[[#This Row],[Profit]]/tblSales[[#This Row],[Sales Amount]],0)</f>
        <v>-2.0136963965432849E-2</v>
      </c>
      <c r="AL382" t="str">
        <f>IF(tblSales[[#This Row],[Discount %]]&lt;=5,"0-5%",
IF(tblSales[[#This Row],[Discount %]]&lt;=10,"5-10%",
IF(tblSales[[#This Row],[Discount %]]&lt;=15,"10-15%",
IF(tblSales[[#This Row],[Discount %]]&lt;=20,"15-20%","20%+"))))</f>
        <v>20%+</v>
      </c>
    </row>
    <row r="383" spans="1:38">
      <c r="A383" s="2" t="s">
        <v>1399</v>
      </c>
      <c r="B383" s="11">
        <v>45423</v>
      </c>
      <c r="C383" s="2" t="s">
        <v>1200</v>
      </c>
      <c r="D383" s="2" t="s">
        <v>775</v>
      </c>
      <c r="E383" s="2" t="s">
        <v>668</v>
      </c>
      <c r="F383" s="2" t="s">
        <v>193</v>
      </c>
      <c r="G383" s="2">
        <v>4</v>
      </c>
      <c r="H383" s="2">
        <v>803.77</v>
      </c>
      <c r="I383" s="2">
        <v>30</v>
      </c>
      <c r="J383" s="2">
        <v>964.52</v>
      </c>
      <c r="K383" s="2">
        <v>5</v>
      </c>
      <c r="L383" s="2">
        <v>112.53</v>
      </c>
      <c r="M383" s="2">
        <v>2363.09</v>
      </c>
      <c r="N383" s="2">
        <v>2237</v>
      </c>
      <c r="O383" s="2">
        <f t="shared" si="13"/>
        <v>13.560000000000144</v>
      </c>
      <c r="P383" s="2" t="s">
        <v>32</v>
      </c>
      <c r="Q383" s="2" t="str">
        <f t="shared" si="11"/>
        <v>UPI</v>
      </c>
      <c r="R383" s="2" t="s">
        <v>20</v>
      </c>
      <c r="S383" s="2" t="s">
        <v>56</v>
      </c>
      <c r="T383" s="2" t="s">
        <v>1172</v>
      </c>
      <c r="U383" s="2" t="s">
        <v>60</v>
      </c>
      <c r="V383" t="str">
        <f>TEXT(tblSales[[#This Row],[Invoice Date]],"mmm")</f>
        <v>May</v>
      </c>
      <c r="W383">
        <f>MONTH(tblSales[[#This Row],[Invoice Date]])</f>
        <v>5</v>
      </c>
      <c r="X383">
        <f>YEAR(tblSales[[#This Row],[Invoice Date]])</f>
        <v>2024</v>
      </c>
      <c r="Y383" t="str">
        <f>TEXT(tblSales[[#This Row],[Invoice Date]],"mmm-yyyy")</f>
        <v>May-2024</v>
      </c>
      <c r="Z383" t="str">
        <f>_xlfn.XLOOKUP(tblSales[[#This Row],[Product_ID]],Products!$A:$A,Products!$C:$C,"Women Dresses")</f>
        <v>Sportswear</v>
      </c>
      <c r="AA383" t="str">
        <f>_xlfn.XLOOKUP(tblSales[[#This Row],[Product_ID]],Products!$A:$A,Products!$D:$D,"Unknown")</f>
        <v>Joggers</v>
      </c>
      <c r="AB383" t="str">
        <f>_xlfn.XLOOKUP(tblSales[[#This Row],[Product_ID]],Products!$A:$A,Products!$E:$E,"Unknown")</f>
        <v>Max Fashion</v>
      </c>
      <c r="AC383" t="str">
        <f>_xlfn.XLOOKUP(tblSales[[#This Row],[Store_ID]],Stores!$A:$A,Stores!$B:$B,"Unknown")</f>
        <v>TrendMart Kollam Flagship</v>
      </c>
      <c r="AD383" t="str">
        <f>_xlfn.XLOOKUP(tblSales[[#This Row],[Store_ID]],Stores!$A:$A,Stores!$E:$E,"Unknown")</f>
        <v>South Zone 1</v>
      </c>
      <c r="AE383" t="str">
        <f>_xlfn.XLOOKUP(tblSales[[#This Row],[Customer_ID]],Customers!$A:$A,Customers!$B:$B,"Unknown")</f>
        <v>Bhagya Sundaram</v>
      </c>
      <c r="AF383" t="str">
        <f>_xlfn.XLOOKUP(tblSales[[#This Row],[Customer_ID]],Customers!$A:$A,Customers!$J:$J,"Unknown")</f>
        <v>Gold</v>
      </c>
      <c r="AG383" t="str">
        <f>_xlfn.XLOOKUP(tblSales[[#This Row],[Employee_ID]],Employees!$A:$A,Employees!$B:$B,"Unknown")</f>
        <v>Yamini Pandian</v>
      </c>
      <c r="AH383">
        <f>IF(MONTH(tblSales[[#This Row],[Invoice Date]])&gt;=4,MONTH(tblSales[[#This Row],[Invoice Date]]),MONTH(tblSales[[#This Row],[Invoice Date]])+12)</f>
        <v>5</v>
      </c>
      <c r="AI383" s="8">
        <f>DATE(YEAR(tblSales[[#This Row],[Invoice Date]]),MONTH(tblSales[[#This Row],[Invoice Date]]),1)</f>
        <v>45413</v>
      </c>
      <c r="AJ383" t="str">
        <f>_xlfn.XLOOKUP(tblSales[[#This Row],[Product_ID]],Products!$A:$A,Products!$B:$B,"Unknown")</f>
        <v>Max Fashion Joggers Cream</v>
      </c>
      <c r="AK383" s="9">
        <f>IFERROR(tblSales[[#This Row],[Profit]]/tblSales[[#This Row],[Sales Amount]],0)</f>
        <v>5.7382494953641811E-3</v>
      </c>
      <c r="AL383" t="str">
        <f>IF(tblSales[[#This Row],[Discount %]]&lt;=5,"0-5%",
IF(tblSales[[#This Row],[Discount %]]&lt;=10,"5-10%",
IF(tblSales[[#This Row],[Discount %]]&lt;=15,"10-15%",
IF(tblSales[[#This Row],[Discount %]]&lt;=20,"15-20%","20%+"))))</f>
        <v>20%+</v>
      </c>
    </row>
    <row r="384" spans="1:38">
      <c r="A384" s="2" t="s">
        <v>1400</v>
      </c>
      <c r="B384" s="11">
        <v>45590</v>
      </c>
      <c r="C384" s="2" t="s">
        <v>1401</v>
      </c>
      <c r="D384" s="2" t="s">
        <v>343</v>
      </c>
      <c r="E384" s="2" t="s">
        <v>139</v>
      </c>
      <c r="F384" s="2" t="s">
        <v>238</v>
      </c>
      <c r="G384" s="2">
        <v>2</v>
      </c>
      <c r="H384" s="2">
        <v>1235.6600000000001</v>
      </c>
      <c r="I384" s="2">
        <v>0</v>
      </c>
      <c r="J384" s="2">
        <v>0</v>
      </c>
      <c r="K384" s="2">
        <v>12</v>
      </c>
      <c r="L384" s="2">
        <v>296.56</v>
      </c>
      <c r="M384" s="2">
        <v>2767.88</v>
      </c>
      <c r="N384" s="2">
        <v>1535.66</v>
      </c>
      <c r="O384" s="2">
        <f t="shared" si="13"/>
        <v>935.66000000000008</v>
      </c>
      <c r="P384" s="2" t="s">
        <v>30</v>
      </c>
      <c r="Q384" s="2" t="str">
        <f t="shared" si="11"/>
        <v>EMI</v>
      </c>
      <c r="R384" s="2" t="s">
        <v>21</v>
      </c>
      <c r="S384" s="2" t="s">
        <v>56</v>
      </c>
      <c r="T384" s="2" t="s">
        <v>1402</v>
      </c>
      <c r="U384" s="2" t="s">
        <v>59</v>
      </c>
      <c r="V384" t="str">
        <f>TEXT(tblSales[[#This Row],[Invoice Date]],"mmm")</f>
        <v>Oct</v>
      </c>
      <c r="W384">
        <f>MONTH(tblSales[[#This Row],[Invoice Date]])</f>
        <v>10</v>
      </c>
      <c r="X384">
        <f>YEAR(tblSales[[#This Row],[Invoice Date]])</f>
        <v>2024</v>
      </c>
      <c r="Y384" t="str">
        <f>TEXT(tblSales[[#This Row],[Invoice Date]],"mmm-yyyy")</f>
        <v>Oct-2024</v>
      </c>
      <c r="Z384" t="str">
        <f>_xlfn.XLOOKUP(tblSales[[#This Row],[Product_ID]],Products!$A:$A,Products!$C:$C,"Women Dresses")</f>
        <v>Women Jeans</v>
      </c>
      <c r="AA384" t="str">
        <f>_xlfn.XLOOKUP(tblSales[[#This Row],[Product_ID]],Products!$A:$A,Products!$D:$D,"Unknown")</f>
        <v>Skinny Fit</v>
      </c>
      <c r="AB384" t="str">
        <f>_xlfn.XLOOKUP(tblSales[[#This Row],[Product_ID]],Products!$A:$A,Products!$E:$E,"Unknown")</f>
        <v>Being Human</v>
      </c>
      <c r="AC384" t="str">
        <f>_xlfn.XLOOKUP(tblSales[[#This Row],[Store_ID]],Stores!$A:$A,Stores!$B:$B,"Unknown")</f>
        <v>TrendMart Kozhikode Standard</v>
      </c>
      <c r="AD384" t="str">
        <f>_xlfn.XLOOKUP(tblSales[[#This Row],[Store_ID]],Stores!$A:$A,Stores!$E:$E,"Unknown")</f>
        <v>South Zone 1</v>
      </c>
      <c r="AE384" t="str">
        <f>_xlfn.XLOOKUP(tblSales[[#This Row],[Customer_ID]],Customers!$A:$A,Customers!$B:$B,"Unknown")</f>
        <v>Lavanya Kumar</v>
      </c>
      <c r="AF384" t="str">
        <f>_xlfn.XLOOKUP(tblSales[[#This Row],[Customer_ID]],Customers!$A:$A,Customers!$J:$J,"Unknown")</f>
        <v>Regular</v>
      </c>
      <c r="AG384" t="str">
        <f>_xlfn.XLOOKUP(tblSales[[#This Row],[Employee_ID]],Employees!$A:$A,Employees!$B:$B,"Unknown")</f>
        <v>Dhruv Mishra</v>
      </c>
      <c r="AH384">
        <f>IF(MONTH(tblSales[[#This Row],[Invoice Date]])&gt;=4,MONTH(tblSales[[#This Row],[Invoice Date]]),MONTH(tblSales[[#This Row],[Invoice Date]])+12)</f>
        <v>10</v>
      </c>
      <c r="AI384" s="8">
        <f>DATE(YEAR(tblSales[[#This Row],[Invoice Date]]),MONTH(tblSales[[#This Row],[Invoice Date]]),1)</f>
        <v>45566</v>
      </c>
      <c r="AJ384" t="str">
        <f>_xlfn.XLOOKUP(tblSales[[#This Row],[Product_ID]],Products!$A:$A,Products!$B:$B,"Unknown")</f>
        <v>Being Human Skinny Fit Charcoal</v>
      </c>
      <c r="AK384" s="9">
        <f>IFERROR(tblSales[[#This Row],[Profit]]/tblSales[[#This Row],[Sales Amount]],0)</f>
        <v>0.3380421116522393</v>
      </c>
      <c r="AL384" t="str">
        <f>IF(tblSales[[#This Row],[Discount %]]&lt;=5,"0-5%",
IF(tblSales[[#This Row],[Discount %]]&lt;=10,"5-10%",
IF(tblSales[[#This Row],[Discount %]]&lt;=15,"10-15%",
IF(tblSales[[#This Row],[Discount %]]&lt;=20,"15-20%","20%+"))))</f>
        <v>0-5%</v>
      </c>
    </row>
    <row r="385" spans="1:38">
      <c r="A385" s="2" t="s">
        <v>1403</v>
      </c>
      <c r="B385" s="11">
        <v>45728</v>
      </c>
      <c r="C385" s="2" t="s">
        <v>1404</v>
      </c>
      <c r="D385" s="2" t="s">
        <v>887</v>
      </c>
      <c r="E385" s="2" t="s">
        <v>1233</v>
      </c>
      <c r="F385" s="2" t="s">
        <v>122</v>
      </c>
      <c r="G385" s="2">
        <v>1</v>
      </c>
      <c r="H385" s="2">
        <v>1241.4000000000001</v>
      </c>
      <c r="I385" s="2">
        <v>5</v>
      </c>
      <c r="J385" s="2">
        <v>62.07</v>
      </c>
      <c r="K385" s="2">
        <v>12</v>
      </c>
      <c r="L385" s="2">
        <v>141.52000000000001</v>
      </c>
      <c r="M385" s="2">
        <v>1320.85</v>
      </c>
      <c r="N385" s="2">
        <v>861.8</v>
      </c>
      <c r="O385" s="2">
        <f t="shared" si="13"/>
        <v>317.52999999999997</v>
      </c>
      <c r="P385" s="2" t="s">
        <v>32</v>
      </c>
      <c r="Q385" s="2" t="str">
        <f t="shared" si="11"/>
        <v>UPI</v>
      </c>
      <c r="R385" s="2" t="s">
        <v>21</v>
      </c>
      <c r="S385" s="2" t="s">
        <v>56</v>
      </c>
      <c r="T385" s="2" t="s">
        <v>1405</v>
      </c>
      <c r="U385" s="2" t="s">
        <v>59</v>
      </c>
      <c r="V385" t="str">
        <f>TEXT(tblSales[[#This Row],[Invoice Date]],"mmm")</f>
        <v>Mar</v>
      </c>
      <c r="W385">
        <f>MONTH(tblSales[[#This Row],[Invoice Date]])</f>
        <v>3</v>
      </c>
      <c r="X385">
        <f>YEAR(tblSales[[#This Row],[Invoice Date]])</f>
        <v>2025</v>
      </c>
      <c r="Y385" t="str">
        <f>TEXT(tblSales[[#This Row],[Invoice Date]],"mmm-yyyy")</f>
        <v>Mar-2025</v>
      </c>
      <c r="Z385" t="str">
        <f>_xlfn.XLOOKUP(tblSales[[#This Row],[Product_ID]],Products!$A:$A,Products!$C:$C,"Women Dresses")</f>
        <v>Men Shirts</v>
      </c>
      <c r="AA385" t="str">
        <f>_xlfn.XLOOKUP(tblSales[[#This Row],[Product_ID]],Products!$A:$A,Products!$D:$D,"Unknown")</f>
        <v>Formal Shirt</v>
      </c>
      <c r="AB385" t="str">
        <f>_xlfn.XLOOKUP(tblSales[[#This Row],[Product_ID]],Products!$A:$A,Products!$E:$E,"Unknown")</f>
        <v>Skechers</v>
      </c>
      <c r="AC385" t="str">
        <f>_xlfn.XLOOKUP(tblSales[[#This Row],[Store_ID]],Stores!$A:$A,Stores!$B:$B,"Unknown")</f>
        <v>TrendMart Visakhapatnam Standard</v>
      </c>
      <c r="AD385" t="str">
        <f>_xlfn.XLOOKUP(tblSales[[#This Row],[Store_ID]],Stores!$A:$A,Stores!$E:$E,"Unknown")</f>
        <v>South Zone 3</v>
      </c>
      <c r="AE385" t="str">
        <f>_xlfn.XLOOKUP(tblSales[[#This Row],[Customer_ID]],Customers!$A:$A,Customers!$B:$B,"Unknown")</f>
        <v>Jagan Reddy</v>
      </c>
      <c r="AF385" t="str">
        <f>_xlfn.XLOOKUP(tblSales[[#This Row],[Customer_ID]],Customers!$A:$A,Customers!$J:$J,"Unknown")</f>
        <v>Silver</v>
      </c>
      <c r="AG385" t="str">
        <f>_xlfn.XLOOKUP(tblSales[[#This Row],[Employee_ID]],Employees!$A:$A,Employees!$B:$B,"Unknown")</f>
        <v>Rahul Krishnan</v>
      </c>
      <c r="AH385">
        <f>IF(MONTH(tblSales[[#This Row],[Invoice Date]])&gt;=4,MONTH(tblSales[[#This Row],[Invoice Date]]),MONTH(tblSales[[#This Row],[Invoice Date]])+12)</f>
        <v>15</v>
      </c>
      <c r="AI385" s="8">
        <f>DATE(YEAR(tblSales[[#This Row],[Invoice Date]]),MONTH(tblSales[[#This Row],[Invoice Date]]),1)</f>
        <v>45717</v>
      </c>
      <c r="AJ385" t="str">
        <f>_xlfn.XLOOKUP(tblSales[[#This Row],[Product_ID]],Products!$A:$A,Products!$B:$B,"Unknown")</f>
        <v>Skechers Formal Shirt Brown</v>
      </c>
      <c r="AK385" s="9">
        <f>IFERROR(tblSales[[#This Row],[Profit]]/tblSales[[#This Row],[Sales Amount]],0)</f>
        <v>0.2403982284135216</v>
      </c>
      <c r="AL385" t="str">
        <f>IF(tblSales[[#This Row],[Discount %]]&lt;=5,"0-5%",
IF(tblSales[[#This Row],[Discount %]]&lt;=10,"5-10%",
IF(tblSales[[#This Row],[Discount %]]&lt;=15,"10-15%",
IF(tblSales[[#This Row],[Discount %]]&lt;=20,"15-20%","20%+"))))</f>
        <v>0-5%</v>
      </c>
    </row>
    <row r="386" spans="1:38">
      <c r="A386" s="2" t="s">
        <v>1406</v>
      </c>
      <c r="B386" s="11">
        <v>45704</v>
      </c>
      <c r="C386" s="2" t="s">
        <v>1407</v>
      </c>
      <c r="D386" s="2" t="s">
        <v>1408</v>
      </c>
      <c r="E386" s="2" t="s">
        <v>171</v>
      </c>
      <c r="F386" s="2" t="s">
        <v>518</v>
      </c>
      <c r="G386" s="2">
        <v>4</v>
      </c>
      <c r="H386" s="2">
        <v>863.1</v>
      </c>
      <c r="I386" s="2">
        <v>5</v>
      </c>
      <c r="J386" s="2">
        <v>172.62</v>
      </c>
      <c r="K386" s="2">
        <v>5</v>
      </c>
      <c r="L386" s="2">
        <v>163.99</v>
      </c>
      <c r="M386" s="2">
        <v>3443.77</v>
      </c>
      <c r="N386" s="2">
        <v>2280.7199999999998</v>
      </c>
      <c r="O386" s="2">
        <f t="shared" si="13"/>
        <v>999.06000000000017</v>
      </c>
      <c r="P386" s="2" t="s">
        <v>28</v>
      </c>
      <c r="Q386" s="2" t="str">
        <f t="shared" ref="Q386:Q449" si="14">TRIM(CLEAN(P386))</f>
        <v>Credit Card</v>
      </c>
      <c r="R386" s="2" t="s">
        <v>20</v>
      </c>
      <c r="S386" s="2" t="s">
        <v>56</v>
      </c>
      <c r="T386" s="2" t="s">
        <v>1409</v>
      </c>
      <c r="U386" s="2" t="s">
        <v>60</v>
      </c>
      <c r="V386" t="str">
        <f>TEXT(tblSales[[#This Row],[Invoice Date]],"mmm")</f>
        <v>Feb</v>
      </c>
      <c r="W386">
        <f>MONTH(tblSales[[#This Row],[Invoice Date]])</f>
        <v>2</v>
      </c>
      <c r="X386">
        <f>YEAR(tblSales[[#This Row],[Invoice Date]])</f>
        <v>2025</v>
      </c>
      <c r="Y386" t="str">
        <f>TEXT(tblSales[[#This Row],[Invoice Date]],"mmm-yyyy")</f>
        <v>Feb-2025</v>
      </c>
      <c r="Z386" t="str">
        <f>_xlfn.XLOOKUP(tblSales[[#This Row],[Product_ID]],Products!$A:$A,Products!$C:$C,"Women Dresses")</f>
        <v>Wallets</v>
      </c>
      <c r="AA386" t="str">
        <f>_xlfn.XLOOKUP(tblSales[[#This Row],[Product_ID]],Products!$A:$A,Products!$D:$D,"Unknown")</f>
        <v>Leather Wallet</v>
      </c>
      <c r="AB386" t="str">
        <f>_xlfn.XLOOKUP(tblSales[[#This Row],[Product_ID]],Products!$A:$A,Products!$E:$E,"Unknown")</f>
        <v>Skechers</v>
      </c>
      <c r="AC386" t="str">
        <f>_xlfn.XLOOKUP(tblSales[[#This Row],[Store_ID]],Stores!$A:$A,Stores!$B:$B,"Unknown")</f>
        <v>TrendMart Warangal Outlet</v>
      </c>
      <c r="AD386" t="str">
        <f>_xlfn.XLOOKUP(tblSales[[#This Row],[Store_ID]],Stores!$A:$A,Stores!$E:$E,"Unknown")</f>
        <v>South Zone 2</v>
      </c>
      <c r="AE386" t="str">
        <f>_xlfn.XLOOKUP(tblSales[[#This Row],[Customer_ID]],Customers!$A:$A,Customers!$B:$B,"Unknown")</f>
        <v>Nandini Iyer</v>
      </c>
      <c r="AF386" t="str">
        <f>_xlfn.XLOOKUP(tblSales[[#This Row],[Customer_ID]],Customers!$A:$A,Customers!$J:$J,"Unknown")</f>
        <v>Silver</v>
      </c>
      <c r="AG386" t="str">
        <f>_xlfn.XLOOKUP(tblSales[[#This Row],[Employee_ID]],Employees!$A:$A,Employees!$B:$B,"Unknown")</f>
        <v>Pranav Reddy</v>
      </c>
      <c r="AH386">
        <f>IF(MONTH(tblSales[[#This Row],[Invoice Date]])&gt;=4,MONTH(tblSales[[#This Row],[Invoice Date]]),MONTH(tblSales[[#This Row],[Invoice Date]])+12)</f>
        <v>14</v>
      </c>
      <c r="AI386" s="8">
        <f>DATE(YEAR(tblSales[[#This Row],[Invoice Date]]),MONTH(tblSales[[#This Row],[Invoice Date]]),1)</f>
        <v>45689</v>
      </c>
      <c r="AJ386" t="str">
        <f>_xlfn.XLOOKUP(tblSales[[#This Row],[Product_ID]],Products!$A:$A,Products!$B:$B,"Unknown")</f>
        <v>Skechers Leather Wallet Brown</v>
      </c>
      <c r="AK386" s="9">
        <f>IFERROR(tblSales[[#This Row],[Profit]]/tblSales[[#This Row],[Sales Amount]],0)</f>
        <v>0.29010648214021267</v>
      </c>
      <c r="AL386" t="str">
        <f>IF(tblSales[[#This Row],[Discount %]]&lt;=5,"0-5%",
IF(tblSales[[#This Row],[Discount %]]&lt;=10,"5-10%",
IF(tblSales[[#This Row],[Discount %]]&lt;=15,"10-15%",
IF(tblSales[[#This Row],[Discount %]]&lt;=20,"15-20%","20%+"))))</f>
        <v>0-5%</v>
      </c>
    </row>
    <row r="387" spans="1:38">
      <c r="A387" s="2" t="s">
        <v>1410</v>
      </c>
      <c r="B387" s="11">
        <v>45705</v>
      </c>
      <c r="C387" s="2" t="s">
        <v>1411</v>
      </c>
      <c r="D387" s="2" t="s">
        <v>531</v>
      </c>
      <c r="E387" s="2" t="s">
        <v>1412</v>
      </c>
      <c r="F387" s="2" t="s">
        <v>238</v>
      </c>
      <c r="G387" s="2">
        <v>3</v>
      </c>
      <c r="H387" s="2">
        <v>3179.94</v>
      </c>
      <c r="I387" s="2">
        <v>5</v>
      </c>
      <c r="J387" s="2">
        <v>476.99</v>
      </c>
      <c r="K387" s="2">
        <v>12</v>
      </c>
      <c r="L387" s="2">
        <v>1087.54</v>
      </c>
      <c r="M387" s="2">
        <v>10150.370000000001</v>
      </c>
      <c r="N387" s="2">
        <v>6407.55</v>
      </c>
      <c r="O387" s="2">
        <f t="shared" si="13"/>
        <v>2655.2800000000007</v>
      </c>
      <c r="P387" s="2" t="s">
        <v>28</v>
      </c>
      <c r="Q387" s="2" t="str">
        <f t="shared" si="14"/>
        <v>Credit Card</v>
      </c>
      <c r="R387" s="2" t="s">
        <v>20</v>
      </c>
      <c r="S387" s="2" t="s">
        <v>56</v>
      </c>
      <c r="T387" s="2" t="s">
        <v>1294</v>
      </c>
      <c r="U387" s="2" t="s">
        <v>59</v>
      </c>
      <c r="V387" t="str">
        <f>TEXT(tblSales[[#This Row],[Invoice Date]],"mmm")</f>
        <v>Feb</v>
      </c>
      <c r="W387">
        <f>MONTH(tblSales[[#This Row],[Invoice Date]])</f>
        <v>2</v>
      </c>
      <c r="X387">
        <f>YEAR(tblSales[[#This Row],[Invoice Date]])</f>
        <v>2025</v>
      </c>
      <c r="Y387" t="str">
        <f>TEXT(tblSales[[#This Row],[Invoice Date]],"mmm-yyyy")</f>
        <v>Feb-2025</v>
      </c>
      <c r="Z387" t="str">
        <f>_xlfn.XLOOKUP(tblSales[[#This Row],[Product_ID]],Products!$A:$A,Products!$C:$C,"Women Dresses")</f>
        <v>Handbags</v>
      </c>
      <c r="AA387" t="str">
        <f>_xlfn.XLOOKUP(tblSales[[#This Row],[Product_ID]],Products!$A:$A,Products!$D:$D,"Unknown")</f>
        <v>Sling Bag</v>
      </c>
      <c r="AB387" t="str">
        <f>_xlfn.XLOOKUP(tblSales[[#This Row],[Product_ID]],Products!$A:$A,Products!$E:$E,"Unknown")</f>
        <v>Tanishq</v>
      </c>
      <c r="AC387" t="str">
        <f>_xlfn.XLOOKUP(tblSales[[#This Row],[Store_ID]],Stores!$A:$A,Stores!$B:$B,"Unknown")</f>
        <v>TrendMart Kozhikode Mall Kiosk</v>
      </c>
      <c r="AD387" t="str">
        <f>_xlfn.XLOOKUP(tblSales[[#This Row],[Store_ID]],Stores!$A:$A,Stores!$E:$E,"Unknown")</f>
        <v>South Zone 1</v>
      </c>
      <c r="AE387" t="str">
        <f>_xlfn.XLOOKUP(tblSales[[#This Row],[Customer_ID]],Customers!$A:$A,Customers!$B:$B,"Unknown")</f>
        <v>Dhruv Natarajan</v>
      </c>
      <c r="AF387" t="str">
        <f>_xlfn.XLOOKUP(tblSales[[#This Row],[Customer_ID]],Customers!$A:$A,Customers!$J:$J,"Unknown")</f>
        <v>Platinum</v>
      </c>
      <c r="AG387" t="str">
        <f>_xlfn.XLOOKUP(tblSales[[#This Row],[Employee_ID]],Employees!$A:$A,Employees!$B:$B,"Unknown")</f>
        <v>Dhruv Mishra</v>
      </c>
      <c r="AH387">
        <f>IF(MONTH(tblSales[[#This Row],[Invoice Date]])&gt;=4,MONTH(tblSales[[#This Row],[Invoice Date]]),MONTH(tblSales[[#This Row],[Invoice Date]])+12)</f>
        <v>14</v>
      </c>
      <c r="AI387" s="8">
        <f>DATE(YEAR(tblSales[[#This Row],[Invoice Date]]),MONTH(tblSales[[#This Row],[Invoice Date]]),1)</f>
        <v>45689</v>
      </c>
      <c r="AJ387" t="str">
        <f>_xlfn.XLOOKUP(tblSales[[#This Row],[Product_ID]],Products!$A:$A,Products!$B:$B,"Unknown")</f>
        <v>Tanishq Sling Bag Mustard</v>
      </c>
      <c r="AK387" s="9">
        <f>IFERROR(tblSales[[#This Row],[Profit]]/tblSales[[#This Row],[Sales Amount]],0)</f>
        <v>0.26159440493302222</v>
      </c>
      <c r="AL387" t="str">
        <f>IF(tblSales[[#This Row],[Discount %]]&lt;=5,"0-5%",
IF(tblSales[[#This Row],[Discount %]]&lt;=10,"5-10%",
IF(tblSales[[#This Row],[Discount %]]&lt;=15,"10-15%",
IF(tblSales[[#This Row],[Discount %]]&lt;=20,"15-20%","20%+"))))</f>
        <v>0-5%</v>
      </c>
    </row>
    <row r="388" spans="1:38">
      <c r="A388" s="12" t="s">
        <v>1413</v>
      </c>
      <c r="B388" s="13">
        <v>45518</v>
      </c>
      <c r="C388" s="12" t="s">
        <v>1414</v>
      </c>
      <c r="D388" s="12" t="s">
        <v>474</v>
      </c>
      <c r="E388" s="12" t="s">
        <v>758</v>
      </c>
      <c r="F388" s="12" t="s">
        <v>128</v>
      </c>
      <c r="G388" s="12">
        <v>0</v>
      </c>
      <c r="H388" s="12">
        <v>2923.57</v>
      </c>
      <c r="I388" s="12">
        <v>15</v>
      </c>
      <c r="J388" s="12">
        <v>0</v>
      </c>
      <c r="K388" s="12">
        <v>12</v>
      </c>
      <c r="L388" s="12">
        <v>0</v>
      </c>
      <c r="M388" s="12">
        <v>0</v>
      </c>
      <c r="N388" s="12">
        <v>0</v>
      </c>
      <c r="O388" s="12">
        <v>0</v>
      </c>
      <c r="P388" s="12" t="s">
        <v>28</v>
      </c>
      <c r="Q388" s="12" t="str">
        <f t="shared" si="14"/>
        <v>Credit Card</v>
      </c>
      <c r="R388" s="12" t="s">
        <v>21</v>
      </c>
      <c r="S388" s="12" t="s">
        <v>57</v>
      </c>
      <c r="T388" s="12" t="s">
        <v>1415</v>
      </c>
      <c r="U388" s="12" t="s">
        <v>59</v>
      </c>
      <c r="V388" t="str">
        <f>TEXT(tblSales[[#This Row],[Invoice Date]],"mmm")</f>
        <v>Aug</v>
      </c>
      <c r="W388">
        <f>MONTH(tblSales[[#This Row],[Invoice Date]])</f>
        <v>8</v>
      </c>
      <c r="X388">
        <f>YEAR(tblSales[[#This Row],[Invoice Date]])</f>
        <v>2024</v>
      </c>
      <c r="Y388" t="str">
        <f>TEXT(tblSales[[#This Row],[Invoice Date]],"mmm-yyyy")</f>
        <v>Aug-2024</v>
      </c>
      <c r="Z388" t="str">
        <f>_xlfn.XLOOKUP(tblSales[[#This Row],[Product_ID]],Products!$A:$A,Products!$C:$C,"Women Dresses")</f>
        <v>Handbags</v>
      </c>
      <c r="AA388" t="str">
        <f>_xlfn.XLOOKUP(tblSales[[#This Row],[Product_ID]],Products!$A:$A,Products!$D:$D,"Unknown")</f>
        <v>Sling Bag</v>
      </c>
      <c r="AB388" t="str">
        <f>_xlfn.XLOOKUP(tblSales[[#This Row],[Product_ID]],Products!$A:$A,Products!$E:$E,"Unknown")</f>
        <v>GRT Jewellers</v>
      </c>
      <c r="AC388" t="str">
        <f>_xlfn.XLOOKUP(tblSales[[#This Row],[Store_ID]],Stores!$A:$A,Stores!$B:$B,"Unknown")</f>
        <v>TrendMart Nizamabad Standard</v>
      </c>
      <c r="AD388" t="str">
        <f>_xlfn.XLOOKUP(tblSales[[#This Row],[Store_ID]],Stores!$A:$A,Stores!$E:$E,"Unknown")</f>
        <v>South Zone 2</v>
      </c>
      <c r="AE388" t="str">
        <f>_xlfn.XLOOKUP(tblSales[[#This Row],[Customer_ID]],Customers!$A:$A,Customers!$B:$B,"Unknown")</f>
        <v>Balaji Chettiar</v>
      </c>
      <c r="AF388" t="str">
        <f>_xlfn.XLOOKUP(tblSales[[#This Row],[Customer_ID]],Customers!$A:$A,Customers!$J:$J,"Unknown")</f>
        <v>Gold</v>
      </c>
      <c r="AG388" t="str">
        <f>_xlfn.XLOOKUP(tblSales[[#This Row],[Employee_ID]],Employees!$A:$A,Employees!$B:$B,"Unknown")</f>
        <v>Praveen Gupta</v>
      </c>
      <c r="AH388">
        <f>IF(MONTH(tblSales[[#This Row],[Invoice Date]])&gt;=4,MONTH(tblSales[[#This Row],[Invoice Date]]),MONTH(tblSales[[#This Row],[Invoice Date]])+12)</f>
        <v>8</v>
      </c>
      <c r="AI388" s="8">
        <f>DATE(YEAR(tblSales[[#This Row],[Invoice Date]]),MONTH(tblSales[[#This Row],[Invoice Date]]),1)</f>
        <v>45505</v>
      </c>
      <c r="AJ388" t="str">
        <f>_xlfn.XLOOKUP(tblSales[[#This Row],[Product_ID]],Products!$A:$A,Products!$B:$B,"Unknown")</f>
        <v>GRT Jewellers Sling Bag Olive</v>
      </c>
      <c r="AK388" s="9">
        <f>IFERROR(tblSales[[#This Row],[Profit]]/tblSales[[#This Row],[Sales Amount]],0)</f>
        <v>0</v>
      </c>
      <c r="AL388" t="str">
        <f>IF(tblSales[[#This Row],[Discount %]]&lt;=5,"0-5%",
IF(tblSales[[#This Row],[Discount %]]&lt;=10,"5-10%",
IF(tblSales[[#This Row],[Discount %]]&lt;=15,"10-15%",
IF(tblSales[[#This Row],[Discount %]]&lt;=20,"15-20%","20%+"))))</f>
        <v>10-15%</v>
      </c>
    </row>
    <row r="389" spans="1:38">
      <c r="A389" s="2" t="s">
        <v>1416</v>
      </c>
      <c r="B389" s="11">
        <v>45601</v>
      </c>
      <c r="C389" s="2" t="s">
        <v>1417</v>
      </c>
      <c r="D389" s="2" t="s">
        <v>521</v>
      </c>
      <c r="E389" s="2" t="s">
        <v>145</v>
      </c>
      <c r="F389" s="2" t="s">
        <v>172</v>
      </c>
      <c r="G389" s="2">
        <v>2</v>
      </c>
      <c r="H389" s="2">
        <v>1265.6300000000001</v>
      </c>
      <c r="I389" s="2">
        <v>10</v>
      </c>
      <c r="J389" s="2">
        <v>253.13</v>
      </c>
      <c r="K389" s="2">
        <v>12</v>
      </c>
      <c r="L389" s="2">
        <v>273.38</v>
      </c>
      <c r="M389" s="2">
        <v>2551.5100000000002</v>
      </c>
      <c r="N389" s="2">
        <v>1746.86</v>
      </c>
      <c r="O389" s="2">
        <f>(M389-N389-L389)</f>
        <v>531.27000000000032</v>
      </c>
      <c r="P389" s="2" t="s">
        <v>29</v>
      </c>
      <c r="Q389" s="2" t="str">
        <f t="shared" si="14"/>
        <v>Debit Card</v>
      </c>
      <c r="R389" s="2" t="s">
        <v>20</v>
      </c>
      <c r="S389" s="2" t="s">
        <v>56</v>
      </c>
      <c r="T389" s="2" t="s">
        <v>1418</v>
      </c>
      <c r="U389" s="2" t="s">
        <v>59</v>
      </c>
      <c r="V389" t="str">
        <f>TEXT(tblSales[[#This Row],[Invoice Date]],"mmm")</f>
        <v>Nov</v>
      </c>
      <c r="W389">
        <f>MONTH(tblSales[[#This Row],[Invoice Date]])</f>
        <v>11</v>
      </c>
      <c r="X389">
        <f>YEAR(tblSales[[#This Row],[Invoice Date]])</f>
        <v>2024</v>
      </c>
      <c r="Y389" t="str">
        <f>TEXT(tblSales[[#This Row],[Invoice Date]],"mmm-yyyy")</f>
        <v>Nov-2024</v>
      </c>
      <c r="Z389" t="str">
        <f>_xlfn.XLOOKUP(tblSales[[#This Row],[Product_ID]],Products!$A:$A,Products!$C:$C,"Women Dresses")</f>
        <v>Men Trousers</v>
      </c>
      <c r="AA389" t="str">
        <f>_xlfn.XLOOKUP(tblSales[[#This Row],[Product_ID]],Products!$A:$A,Products!$D:$D,"Unknown")</f>
        <v>Formal Trouser</v>
      </c>
      <c r="AB389" t="str">
        <f>_xlfn.XLOOKUP(tblSales[[#This Row],[Product_ID]],Products!$A:$A,Products!$E:$E,"Unknown")</f>
        <v>Missing Brand Name</v>
      </c>
      <c r="AC389" t="str">
        <f>_xlfn.XLOOKUP(tblSales[[#This Row],[Store_ID]],Stores!$A:$A,Stores!$B:$B,"Unknown")</f>
        <v>TrendMart Nizamabad Outlet</v>
      </c>
      <c r="AD389" t="str">
        <f>_xlfn.XLOOKUP(tblSales[[#This Row],[Store_ID]],Stores!$A:$A,Stores!$E:$E,"Unknown")</f>
        <v>South Zone 2</v>
      </c>
      <c r="AE389" t="str">
        <f>_xlfn.XLOOKUP(tblSales[[#This Row],[Customer_ID]],Customers!$A:$A,Customers!$B:$B,"Unknown")</f>
        <v>Anusuya Mudaliar</v>
      </c>
      <c r="AF389" t="str">
        <f>_xlfn.XLOOKUP(tblSales[[#This Row],[Customer_ID]],Customers!$A:$A,Customers!$J:$J,"Unknown")</f>
        <v>Silver</v>
      </c>
      <c r="AG389" t="str">
        <f>_xlfn.XLOOKUP(tblSales[[#This Row],[Employee_ID]],Employees!$A:$A,Employees!$B:$B,"Unknown")</f>
        <v>Eswar Prasad</v>
      </c>
      <c r="AH389">
        <f>IF(MONTH(tblSales[[#This Row],[Invoice Date]])&gt;=4,MONTH(tblSales[[#This Row],[Invoice Date]]),MONTH(tblSales[[#This Row],[Invoice Date]])+12)</f>
        <v>11</v>
      </c>
      <c r="AI389" s="8">
        <f>DATE(YEAR(tblSales[[#This Row],[Invoice Date]]),MONTH(tblSales[[#This Row],[Invoice Date]]),1)</f>
        <v>45597</v>
      </c>
      <c r="AJ389" t="str">
        <f>_xlfn.XLOOKUP(tblSales[[#This Row],[Product_ID]],Products!$A:$A,Products!$B:$B,"Unknown")</f>
        <v>Blackberrys Formal Trouser Mustard</v>
      </c>
      <c r="AK389" s="9">
        <f>IFERROR(tblSales[[#This Row],[Profit]]/tblSales[[#This Row],[Sales Amount]],0)</f>
        <v>0.20821787882469608</v>
      </c>
      <c r="AL389" t="str">
        <f>IF(tblSales[[#This Row],[Discount %]]&lt;=5,"0-5%",
IF(tblSales[[#This Row],[Discount %]]&lt;=10,"5-10%",
IF(tblSales[[#This Row],[Discount %]]&lt;=15,"10-15%",
IF(tblSales[[#This Row],[Discount %]]&lt;=20,"15-20%","20%+"))))</f>
        <v>5-10%</v>
      </c>
    </row>
    <row r="390" spans="1:38">
      <c r="A390" s="2" t="s">
        <v>1419</v>
      </c>
      <c r="B390" s="11">
        <v>45587</v>
      </c>
      <c r="C390" s="2" t="s">
        <v>1420</v>
      </c>
      <c r="D390" s="2" t="s">
        <v>1421</v>
      </c>
      <c r="E390" s="2" t="s">
        <v>480</v>
      </c>
      <c r="F390" s="2" t="s">
        <v>285</v>
      </c>
      <c r="G390" s="2">
        <v>1</v>
      </c>
      <c r="H390" s="2">
        <v>740.3</v>
      </c>
      <c r="I390" s="2">
        <v>0</v>
      </c>
      <c r="J390" s="2">
        <v>0</v>
      </c>
      <c r="K390" s="2">
        <v>5</v>
      </c>
      <c r="L390" s="2">
        <v>37.020000000000003</v>
      </c>
      <c r="M390" s="2">
        <v>777.32</v>
      </c>
      <c r="N390" s="2">
        <v>428.16</v>
      </c>
      <c r="O390" s="2">
        <f>(M390-N390-L390)</f>
        <v>312.14000000000004</v>
      </c>
      <c r="P390" s="2" t="s">
        <v>28</v>
      </c>
      <c r="Q390" s="2" t="str">
        <f t="shared" si="14"/>
        <v>Credit Card</v>
      </c>
      <c r="R390" s="2" t="s">
        <v>20</v>
      </c>
      <c r="S390" s="2" t="s">
        <v>56</v>
      </c>
      <c r="T390" s="2" t="s">
        <v>1294</v>
      </c>
      <c r="U390" s="2" t="s">
        <v>59</v>
      </c>
      <c r="V390" t="str">
        <f>TEXT(tblSales[[#This Row],[Invoice Date]],"mmm")</f>
        <v>Oct</v>
      </c>
      <c r="W390">
        <f>MONTH(tblSales[[#This Row],[Invoice Date]])</f>
        <v>10</v>
      </c>
      <c r="X390">
        <f>YEAR(tblSales[[#This Row],[Invoice Date]])</f>
        <v>2024</v>
      </c>
      <c r="Y390" t="str">
        <f>TEXT(tblSales[[#This Row],[Invoice Date]],"mmm-yyyy")</f>
        <v>Oct-2024</v>
      </c>
      <c r="Z390" t="str">
        <f>_xlfn.XLOOKUP(tblSales[[#This Row],[Product_ID]],Products!$A:$A,Products!$C:$C,"Women Dresses")</f>
        <v>Men T-Shirts</v>
      </c>
      <c r="AA390" t="str">
        <f>_xlfn.XLOOKUP(tblSales[[#This Row],[Product_ID]],Products!$A:$A,Products!$D:$D,"Unknown")</f>
        <v>Round Neck</v>
      </c>
      <c r="AB390" t="str">
        <f>_xlfn.XLOOKUP(tblSales[[#This Row],[Product_ID]],Products!$A:$A,Products!$E:$E,"Unknown")</f>
        <v>Killer Jeans</v>
      </c>
      <c r="AC390" t="str">
        <f>_xlfn.XLOOKUP(tblSales[[#This Row],[Store_ID]],Stores!$A:$A,Stores!$B:$B,"Unknown")</f>
        <v>TrendMart Thrissur High Street</v>
      </c>
      <c r="AD390" t="str">
        <f>_xlfn.XLOOKUP(tblSales[[#This Row],[Store_ID]],Stores!$A:$A,Stores!$E:$E,"Unknown")</f>
        <v>South Zone 1</v>
      </c>
      <c r="AE390" t="str">
        <f>_xlfn.XLOOKUP(tblSales[[#This Row],[Customer_ID]],Customers!$A:$A,Customers!$B:$B,"Unknown")</f>
        <v>Bharathi Prasad</v>
      </c>
      <c r="AF390" t="str">
        <f>_xlfn.XLOOKUP(tblSales[[#This Row],[Customer_ID]],Customers!$A:$A,Customers!$J:$J,"Unknown")</f>
        <v>Regular</v>
      </c>
      <c r="AG390" t="str">
        <f>_xlfn.XLOOKUP(tblSales[[#This Row],[Employee_ID]],Employees!$A:$A,Employees!$B:$B,"Unknown")</f>
        <v>Yogesh Chettiar</v>
      </c>
      <c r="AH390">
        <f>IF(MONTH(tblSales[[#This Row],[Invoice Date]])&gt;=4,MONTH(tblSales[[#This Row],[Invoice Date]]),MONTH(tblSales[[#This Row],[Invoice Date]])+12)</f>
        <v>10</v>
      </c>
      <c r="AI390" s="8">
        <f>DATE(YEAR(tblSales[[#This Row],[Invoice Date]]),MONTH(tblSales[[#This Row],[Invoice Date]]),1)</f>
        <v>45566</v>
      </c>
      <c r="AJ390" t="str">
        <f>_xlfn.XLOOKUP(tblSales[[#This Row],[Product_ID]],Products!$A:$A,Products!$B:$B,"Unknown")</f>
        <v>Killer Jeans Round Neck Charcoal</v>
      </c>
      <c r="AK390" s="9">
        <f>IFERROR(tblSales[[#This Row],[Profit]]/tblSales[[#This Row],[Sales Amount]],0)</f>
        <v>0.40155920341686824</v>
      </c>
      <c r="AL390" t="str">
        <f>IF(tblSales[[#This Row],[Discount %]]&lt;=5,"0-5%",
IF(tblSales[[#This Row],[Discount %]]&lt;=10,"5-10%",
IF(tblSales[[#This Row],[Discount %]]&lt;=15,"10-15%",
IF(tblSales[[#This Row],[Discount %]]&lt;=20,"15-20%","20%+"))))</f>
        <v>0-5%</v>
      </c>
    </row>
    <row r="391" spans="1:38">
      <c r="A391" s="2" t="s">
        <v>1422</v>
      </c>
      <c r="B391" s="11">
        <v>45500</v>
      </c>
      <c r="C391" s="2" t="s">
        <v>1423</v>
      </c>
      <c r="D391" s="2" t="s">
        <v>986</v>
      </c>
      <c r="E391" s="2" t="s">
        <v>115</v>
      </c>
      <c r="F391" s="2" t="s">
        <v>276</v>
      </c>
      <c r="G391" s="2">
        <v>2</v>
      </c>
      <c r="H391" s="2">
        <v>869.16</v>
      </c>
      <c r="I391" s="2">
        <v>15</v>
      </c>
      <c r="J391" s="2">
        <v>260.75</v>
      </c>
      <c r="K391" s="2">
        <v>5</v>
      </c>
      <c r="L391" s="2">
        <v>73.88</v>
      </c>
      <c r="M391" s="2">
        <v>1551.45</v>
      </c>
      <c r="N391" s="2">
        <v>1180.04</v>
      </c>
      <c r="O391" s="2">
        <f>(M391-N391-L391)</f>
        <v>297.53000000000009</v>
      </c>
      <c r="P391" s="2" t="s">
        <v>29</v>
      </c>
      <c r="Q391" s="2" t="str">
        <f t="shared" si="14"/>
        <v>Debit Card</v>
      </c>
      <c r="R391" s="2" t="s">
        <v>20</v>
      </c>
      <c r="S391" s="2" t="s">
        <v>56</v>
      </c>
      <c r="T391" s="2" t="s">
        <v>1424</v>
      </c>
      <c r="U391" s="2" t="s">
        <v>60</v>
      </c>
      <c r="V391" t="str">
        <f>TEXT(tblSales[[#This Row],[Invoice Date]],"mmm")</f>
        <v>Jul</v>
      </c>
      <c r="W391">
        <f>MONTH(tblSales[[#This Row],[Invoice Date]])</f>
        <v>7</v>
      </c>
      <c r="X391">
        <f>YEAR(tblSales[[#This Row],[Invoice Date]])</f>
        <v>2024</v>
      </c>
      <c r="Y391" t="str">
        <f>TEXT(tblSales[[#This Row],[Invoice Date]],"mmm-yyyy")</f>
        <v>Jul-2024</v>
      </c>
      <c r="Z391" t="str">
        <f>_xlfn.XLOOKUP(tblSales[[#This Row],[Product_ID]],Products!$A:$A,Products!$C:$C,"Women Dresses")</f>
        <v>Belts</v>
      </c>
      <c r="AA391" t="str">
        <f>_xlfn.XLOOKUP(tblSales[[#This Row],[Product_ID]],Products!$A:$A,Products!$D:$D,"Unknown")</f>
        <v>Casual Belt</v>
      </c>
      <c r="AB391" t="str">
        <f>_xlfn.XLOOKUP(tblSales[[#This Row],[Product_ID]],Products!$A:$A,Products!$E:$E,"Unknown")</f>
        <v>Skechers</v>
      </c>
      <c r="AC391" t="str">
        <f>_xlfn.XLOOKUP(tblSales[[#This Row],[Store_ID]],Stores!$A:$A,Stores!$B:$B,"Unknown")</f>
        <v>TrendMart Thoothukudi Flagship</v>
      </c>
      <c r="AD391" t="str">
        <f>_xlfn.XLOOKUP(tblSales[[#This Row],[Store_ID]],Stores!$A:$A,Stores!$E:$E,"Unknown")</f>
        <v>South Zone 1</v>
      </c>
      <c r="AE391" t="str">
        <f>_xlfn.XLOOKUP(tblSales[[#This Row],[Customer_ID]],Customers!$A:$A,Customers!$B:$B,"Unknown")</f>
        <v>Bharathi Natarajan</v>
      </c>
      <c r="AF391" t="str">
        <f>_xlfn.XLOOKUP(tblSales[[#This Row],[Customer_ID]],Customers!$A:$A,Customers!$J:$J,"Unknown")</f>
        <v>Gold</v>
      </c>
      <c r="AG391" t="str">
        <f>_xlfn.XLOOKUP(tblSales[[#This Row],[Employee_ID]],Employees!$A:$A,Employees!$B:$B,"Unknown")</f>
        <v>Vasanthi Kamath</v>
      </c>
      <c r="AH391">
        <f>IF(MONTH(tblSales[[#This Row],[Invoice Date]])&gt;=4,MONTH(tblSales[[#This Row],[Invoice Date]]),MONTH(tblSales[[#This Row],[Invoice Date]])+12)</f>
        <v>7</v>
      </c>
      <c r="AI391" s="8">
        <f>DATE(YEAR(tblSales[[#This Row],[Invoice Date]]),MONTH(tblSales[[#This Row],[Invoice Date]]),1)</f>
        <v>45474</v>
      </c>
      <c r="AJ391" t="str">
        <f>_xlfn.XLOOKUP(tblSales[[#This Row],[Product_ID]],Products!$A:$A,Products!$B:$B,"Unknown")</f>
        <v>Skechers Casual Belt Sky Blue</v>
      </c>
      <c r="AK391" s="9">
        <f>IFERROR(tblSales[[#This Row],[Profit]]/tblSales[[#This Row],[Sales Amount]],0)</f>
        <v>0.19177543588256152</v>
      </c>
      <c r="AL391" t="str">
        <f>IF(tblSales[[#This Row],[Discount %]]&lt;=5,"0-5%",
IF(tblSales[[#This Row],[Discount %]]&lt;=10,"5-10%",
IF(tblSales[[#This Row],[Discount %]]&lt;=15,"10-15%",
IF(tblSales[[#This Row],[Discount %]]&lt;=20,"15-20%","20%+"))))</f>
        <v>10-15%</v>
      </c>
    </row>
    <row r="392" spans="1:38">
      <c r="A392" s="2" t="s">
        <v>1425</v>
      </c>
      <c r="B392" s="11">
        <v>45558</v>
      </c>
      <c r="C392" s="2" t="s">
        <v>1426</v>
      </c>
      <c r="D392" s="2" t="s">
        <v>1045</v>
      </c>
      <c r="E392" s="2" t="s">
        <v>551</v>
      </c>
      <c r="F392" s="2" t="s">
        <v>199</v>
      </c>
      <c r="G392" s="2">
        <v>1</v>
      </c>
      <c r="H392" s="2">
        <v>1132.58</v>
      </c>
      <c r="I392" s="2">
        <v>0</v>
      </c>
      <c r="J392" s="2">
        <v>0</v>
      </c>
      <c r="K392" s="2">
        <v>12</v>
      </c>
      <c r="L392" s="2">
        <v>135.91</v>
      </c>
      <c r="M392" s="2">
        <v>1268.49</v>
      </c>
      <c r="N392" s="2">
        <v>769.63</v>
      </c>
      <c r="O392" s="2">
        <f>(M392-N392-L392)</f>
        <v>362.95000000000005</v>
      </c>
      <c r="P392" s="2" t="s">
        <v>27</v>
      </c>
      <c r="Q392" s="2" t="str">
        <f t="shared" si="14"/>
        <v>Cash</v>
      </c>
      <c r="R392" s="2" t="s">
        <v>21</v>
      </c>
      <c r="S392" s="2" t="s">
        <v>56</v>
      </c>
      <c r="T392" s="2" t="s">
        <v>289</v>
      </c>
      <c r="U392" s="2" t="s">
        <v>59</v>
      </c>
      <c r="V392" t="str">
        <f>TEXT(tblSales[[#This Row],[Invoice Date]],"mmm")</f>
        <v>Sep</v>
      </c>
      <c r="W392">
        <f>MONTH(tblSales[[#This Row],[Invoice Date]])</f>
        <v>9</v>
      </c>
      <c r="X392">
        <f>YEAR(tblSales[[#This Row],[Invoice Date]])</f>
        <v>2024</v>
      </c>
      <c r="Y392" t="str">
        <f>TEXT(tblSales[[#This Row],[Invoice Date]],"mmm-yyyy")</f>
        <v>Sep-2024</v>
      </c>
      <c r="Z392" t="str">
        <f>_xlfn.XLOOKUP(tblSales[[#This Row],[Product_ID]],Products!$A:$A,Products!$C:$C,"Women Dresses")</f>
        <v>Women Dresses</v>
      </c>
      <c r="AA392" t="str">
        <f>_xlfn.XLOOKUP(tblSales[[#This Row],[Product_ID]],Products!$A:$A,Products!$D:$D,"Unknown")</f>
        <v>A-Line Dress</v>
      </c>
      <c r="AB392" t="str">
        <f>_xlfn.XLOOKUP(tblSales[[#This Row],[Product_ID]],Products!$A:$A,Products!$E:$E,"Unknown")</f>
        <v>Ramraj Cotton</v>
      </c>
      <c r="AC392" t="str">
        <f>_xlfn.XLOOKUP(tblSales[[#This Row],[Store_ID]],Stores!$A:$A,Stores!$B:$B,"Unknown")</f>
        <v>TrendMart Thiruvananthapuram Standard</v>
      </c>
      <c r="AD392" t="str">
        <f>_xlfn.XLOOKUP(tblSales[[#This Row],[Store_ID]],Stores!$A:$A,Stores!$E:$E,"Unknown")</f>
        <v>South Zone 1</v>
      </c>
      <c r="AE392" t="str">
        <f>_xlfn.XLOOKUP(tblSales[[#This Row],[Customer_ID]],Customers!$A:$A,Customers!$B:$B,"Unknown")</f>
        <v>Chandra Subramaniam</v>
      </c>
      <c r="AF392" t="str">
        <f>_xlfn.XLOOKUP(tblSales[[#This Row],[Customer_ID]],Customers!$A:$A,Customers!$J:$J,"Unknown")</f>
        <v>Silver</v>
      </c>
      <c r="AG392" t="str">
        <f>_xlfn.XLOOKUP(tblSales[[#This Row],[Employee_ID]],Employees!$A:$A,Employees!$B:$B,"Unknown")</f>
        <v>Anusuya Subramaniam</v>
      </c>
      <c r="AH392">
        <f>IF(MONTH(tblSales[[#This Row],[Invoice Date]])&gt;=4,MONTH(tblSales[[#This Row],[Invoice Date]]),MONTH(tblSales[[#This Row],[Invoice Date]])+12)</f>
        <v>9</v>
      </c>
      <c r="AI392" s="8">
        <f>DATE(YEAR(tblSales[[#This Row],[Invoice Date]]),MONTH(tblSales[[#This Row],[Invoice Date]]),1)</f>
        <v>45536</v>
      </c>
      <c r="AJ392" t="str">
        <f>_xlfn.XLOOKUP(tblSales[[#This Row],[Product_ID]],Products!$A:$A,Products!$B:$B,"Unknown")</f>
        <v>Ramraj Cotton A-Line Dress Brown</v>
      </c>
      <c r="AK392" s="9">
        <f>IFERROR(tblSales[[#This Row],[Profit]]/tblSales[[#This Row],[Sales Amount]],0)</f>
        <v>0.28612760053291714</v>
      </c>
      <c r="AL392" t="str">
        <f>IF(tblSales[[#This Row],[Discount %]]&lt;=5,"0-5%",
IF(tblSales[[#This Row],[Discount %]]&lt;=10,"5-10%",
IF(tblSales[[#This Row],[Discount %]]&lt;=15,"10-15%",
IF(tblSales[[#This Row],[Discount %]]&lt;=20,"15-20%","20%+"))))</f>
        <v>0-5%</v>
      </c>
    </row>
    <row r="393" spans="1:38">
      <c r="A393" s="2" t="s">
        <v>1427</v>
      </c>
      <c r="B393" s="11">
        <v>45611</v>
      </c>
      <c r="C393" s="2" t="s">
        <v>1428</v>
      </c>
      <c r="D393" s="2" t="s">
        <v>474</v>
      </c>
      <c r="E393" s="2" t="s">
        <v>779</v>
      </c>
      <c r="F393" s="2" t="s">
        <v>210</v>
      </c>
      <c r="G393" s="2">
        <v>4</v>
      </c>
      <c r="H393" s="2">
        <v>3074.18</v>
      </c>
      <c r="I393" s="2">
        <v>25</v>
      </c>
      <c r="J393" s="2">
        <v>3074.18</v>
      </c>
      <c r="K393" s="2">
        <v>12</v>
      </c>
      <c r="L393" s="2">
        <v>1106.7</v>
      </c>
      <c r="M393" s="2">
        <v>10329.24</v>
      </c>
      <c r="N393" s="2">
        <v>8136.04</v>
      </c>
      <c r="O393" s="2">
        <f>(M393-N393-L393)</f>
        <v>1086.4999999999998</v>
      </c>
      <c r="P393" s="2" t="s">
        <v>32</v>
      </c>
      <c r="Q393" s="2" t="str">
        <f t="shared" si="14"/>
        <v>UPI</v>
      </c>
      <c r="R393" s="2" t="s">
        <v>20</v>
      </c>
      <c r="S393" s="2" t="s">
        <v>57</v>
      </c>
      <c r="T393" s="2" t="s">
        <v>1429</v>
      </c>
      <c r="U393" s="2" t="s">
        <v>59</v>
      </c>
      <c r="V393" t="str">
        <f>TEXT(tblSales[[#This Row],[Invoice Date]],"mmm")</f>
        <v>Nov</v>
      </c>
      <c r="W393">
        <f>MONTH(tblSales[[#This Row],[Invoice Date]])</f>
        <v>11</v>
      </c>
      <c r="X393">
        <f>YEAR(tblSales[[#This Row],[Invoice Date]])</f>
        <v>2024</v>
      </c>
      <c r="Y393" t="str">
        <f>TEXT(tblSales[[#This Row],[Invoice Date]],"mmm-yyyy")</f>
        <v>Nov-2024</v>
      </c>
      <c r="Z393" t="str">
        <f>_xlfn.XLOOKUP(tblSales[[#This Row],[Product_ID]],Products!$A:$A,Products!$C:$C,"Women Dresses")</f>
        <v>Handbags</v>
      </c>
      <c r="AA393" t="str">
        <f>_xlfn.XLOOKUP(tblSales[[#This Row],[Product_ID]],Products!$A:$A,Products!$D:$D,"Unknown")</f>
        <v>Sling Bag</v>
      </c>
      <c r="AB393" t="str">
        <f>_xlfn.XLOOKUP(tblSales[[#This Row],[Product_ID]],Products!$A:$A,Products!$E:$E,"Unknown")</f>
        <v>GRT Jewellers</v>
      </c>
      <c r="AC393" t="str">
        <f>_xlfn.XLOOKUP(tblSales[[#This Row],[Store_ID]],Stores!$A:$A,Stores!$B:$B,"Unknown")</f>
        <v>TrendMart Vellore Standard</v>
      </c>
      <c r="AD393" t="str">
        <f>_xlfn.XLOOKUP(tblSales[[#This Row],[Store_ID]],Stores!$A:$A,Stores!$E:$E,"Unknown")</f>
        <v>South Zone 1</v>
      </c>
      <c r="AE393" t="str">
        <f>_xlfn.XLOOKUP(tblSales[[#This Row],[Customer_ID]],Customers!$A:$A,Customers!$B:$B,"Unknown")</f>
        <v>Varsha Rao</v>
      </c>
      <c r="AF393" t="str">
        <f>_xlfn.XLOOKUP(tblSales[[#This Row],[Customer_ID]],Customers!$A:$A,Customers!$J:$J,"Unknown")</f>
        <v>Regular</v>
      </c>
      <c r="AG393" t="str">
        <f>_xlfn.XLOOKUP(tblSales[[#This Row],[Employee_ID]],Employees!$A:$A,Employees!$B:$B,"Unknown")</f>
        <v>Rani Mishra</v>
      </c>
      <c r="AH393">
        <f>IF(MONTH(tblSales[[#This Row],[Invoice Date]])&gt;=4,MONTH(tblSales[[#This Row],[Invoice Date]]),MONTH(tblSales[[#This Row],[Invoice Date]])+12)</f>
        <v>11</v>
      </c>
      <c r="AI393" s="8">
        <f>DATE(YEAR(tblSales[[#This Row],[Invoice Date]]),MONTH(tblSales[[#This Row],[Invoice Date]]),1)</f>
        <v>45597</v>
      </c>
      <c r="AJ393" t="str">
        <f>_xlfn.XLOOKUP(tblSales[[#This Row],[Product_ID]],Products!$A:$A,Products!$B:$B,"Unknown")</f>
        <v>GRT Jewellers Sling Bag Olive</v>
      </c>
      <c r="AK393" s="9">
        <f>IFERROR(tblSales[[#This Row],[Profit]]/tblSales[[#This Row],[Sales Amount]],0)</f>
        <v>0.10518682884704003</v>
      </c>
      <c r="AL393" t="str">
        <f>IF(tblSales[[#This Row],[Discount %]]&lt;=5,"0-5%",
IF(tblSales[[#This Row],[Discount %]]&lt;=10,"5-10%",
IF(tblSales[[#This Row],[Discount %]]&lt;=15,"10-15%",
IF(tblSales[[#This Row],[Discount %]]&lt;=20,"15-20%","20%+"))))</f>
        <v>20%+</v>
      </c>
    </row>
    <row r="394" spans="1:38">
      <c r="A394" s="12" t="s">
        <v>1430</v>
      </c>
      <c r="B394" s="13">
        <v>45416</v>
      </c>
      <c r="C394" s="12" t="s">
        <v>408</v>
      </c>
      <c r="D394" s="12" t="s">
        <v>1431</v>
      </c>
      <c r="E394" s="12" t="s">
        <v>338</v>
      </c>
      <c r="F394" s="12" t="s">
        <v>216</v>
      </c>
      <c r="G394" s="12">
        <v>0</v>
      </c>
      <c r="H394" s="12">
        <v>822.23</v>
      </c>
      <c r="I394" s="12">
        <v>10</v>
      </c>
      <c r="J394" s="12">
        <v>0</v>
      </c>
      <c r="K394" s="12">
        <v>5</v>
      </c>
      <c r="L394" s="12">
        <v>0</v>
      </c>
      <c r="M394" s="12">
        <v>0</v>
      </c>
      <c r="N394" s="12">
        <v>0</v>
      </c>
      <c r="O394" s="12">
        <v>0</v>
      </c>
      <c r="P394" s="12" t="s">
        <v>29</v>
      </c>
      <c r="Q394" s="12" t="str">
        <f t="shared" si="14"/>
        <v>Debit Card</v>
      </c>
      <c r="R394" s="12" t="s">
        <v>20</v>
      </c>
      <c r="S394" s="12" t="s">
        <v>56</v>
      </c>
      <c r="T394" s="12" t="s">
        <v>1432</v>
      </c>
      <c r="U394" s="12" t="s">
        <v>60</v>
      </c>
      <c r="V394" t="str">
        <f>TEXT(tblSales[[#This Row],[Invoice Date]],"mmm")</f>
        <v>May</v>
      </c>
      <c r="W394">
        <f>MONTH(tblSales[[#This Row],[Invoice Date]])</f>
        <v>5</v>
      </c>
      <c r="X394">
        <f>YEAR(tblSales[[#This Row],[Invoice Date]])</f>
        <v>2024</v>
      </c>
      <c r="Y394" t="str">
        <f>TEXT(tblSales[[#This Row],[Invoice Date]],"mmm-yyyy")</f>
        <v>May-2024</v>
      </c>
      <c r="Z394" t="str">
        <f>_xlfn.XLOOKUP(tblSales[[#This Row],[Product_ID]],Products!$A:$A,Products!$C:$C,"Women Dresses")</f>
        <v>Men Trousers</v>
      </c>
      <c r="AA394" t="str">
        <f>_xlfn.XLOOKUP(tblSales[[#This Row],[Product_ID]],Products!$A:$A,Products!$D:$D,"Unknown")</f>
        <v>Formal Trouser</v>
      </c>
      <c r="AB394" t="str">
        <f>_xlfn.XLOOKUP(tblSales[[#This Row],[Product_ID]],Products!$A:$A,Products!$E:$E,"Unknown")</f>
        <v>Van Heusen</v>
      </c>
      <c r="AC394" t="str">
        <f>_xlfn.XLOOKUP(tblSales[[#This Row],[Store_ID]],Stores!$A:$A,Stores!$B:$B,"Unknown")</f>
        <v>TrendMart Davanagere High Street</v>
      </c>
      <c r="AD394" t="str">
        <f>_xlfn.XLOOKUP(tblSales[[#This Row],[Store_ID]],Stores!$A:$A,Stores!$E:$E,"Unknown")</f>
        <v>South Zone 2</v>
      </c>
      <c r="AE394" t="str">
        <f>_xlfn.XLOOKUP(tblSales[[#This Row],[Customer_ID]],Customers!$A:$A,Customers!$B:$B,"Unknown")</f>
        <v>Tejaswini Murthy</v>
      </c>
      <c r="AF394" t="str">
        <f>_xlfn.XLOOKUP(tblSales[[#This Row],[Customer_ID]],Customers!$A:$A,Customers!$J:$J,"Unknown")</f>
        <v>Regular</v>
      </c>
      <c r="AG394" t="str">
        <f>_xlfn.XLOOKUP(tblSales[[#This Row],[Employee_ID]],Employees!$A:$A,Employees!$B:$B,"Unknown")</f>
        <v>Venkat Sharma</v>
      </c>
      <c r="AH394">
        <f>IF(MONTH(tblSales[[#This Row],[Invoice Date]])&gt;=4,MONTH(tblSales[[#This Row],[Invoice Date]]),MONTH(tblSales[[#This Row],[Invoice Date]])+12)</f>
        <v>5</v>
      </c>
      <c r="AI394" s="8">
        <f>DATE(YEAR(tblSales[[#This Row],[Invoice Date]]),MONTH(tblSales[[#This Row],[Invoice Date]]),1)</f>
        <v>45413</v>
      </c>
      <c r="AJ394" t="str">
        <f>_xlfn.XLOOKUP(tblSales[[#This Row],[Product_ID]],Products!$A:$A,Products!$B:$B,"Unknown")</f>
        <v>Van Heusen Formal Trouser Maroon</v>
      </c>
      <c r="AK394" s="9">
        <f>IFERROR(tblSales[[#This Row],[Profit]]/tblSales[[#This Row],[Sales Amount]],0)</f>
        <v>0</v>
      </c>
      <c r="AL394" t="str">
        <f>IF(tblSales[[#This Row],[Discount %]]&lt;=5,"0-5%",
IF(tblSales[[#This Row],[Discount %]]&lt;=10,"5-10%",
IF(tblSales[[#This Row],[Discount %]]&lt;=15,"10-15%",
IF(tblSales[[#This Row],[Discount %]]&lt;=20,"15-20%","20%+"))))</f>
        <v>5-10%</v>
      </c>
    </row>
    <row r="395" spans="1:38">
      <c r="A395" s="2" t="s">
        <v>1433</v>
      </c>
      <c r="B395" s="11">
        <v>45430</v>
      </c>
      <c r="C395" s="2" t="s">
        <v>1333</v>
      </c>
      <c r="D395" s="2" t="s">
        <v>1051</v>
      </c>
      <c r="E395" s="2" t="s">
        <v>664</v>
      </c>
      <c r="F395" s="2" t="s">
        <v>116</v>
      </c>
      <c r="G395" s="2">
        <v>2</v>
      </c>
      <c r="H395" s="2">
        <v>859.76</v>
      </c>
      <c r="I395" s="2">
        <v>5</v>
      </c>
      <c r="J395" s="2">
        <v>85.98</v>
      </c>
      <c r="K395" s="2">
        <v>5</v>
      </c>
      <c r="L395" s="2">
        <v>81.680000000000007</v>
      </c>
      <c r="M395" s="2">
        <v>1715.22</v>
      </c>
      <c r="N395" s="2">
        <v>1130.9000000000001</v>
      </c>
      <c r="O395" s="2">
        <f t="shared" ref="O395:O401" si="15">(M395-N395-L395)</f>
        <v>502.63999999999993</v>
      </c>
      <c r="P395" s="2" t="s">
        <v>27</v>
      </c>
      <c r="Q395" s="2" t="str">
        <f t="shared" si="14"/>
        <v>Cash</v>
      </c>
      <c r="R395" s="2" t="s">
        <v>20</v>
      </c>
      <c r="S395" s="2" t="s">
        <v>56</v>
      </c>
      <c r="T395" s="2" t="s">
        <v>1434</v>
      </c>
      <c r="U395" s="2" t="s">
        <v>60</v>
      </c>
      <c r="V395" t="str">
        <f>TEXT(tblSales[[#This Row],[Invoice Date]],"mmm")</f>
        <v>May</v>
      </c>
      <c r="W395">
        <f>MONTH(tblSales[[#This Row],[Invoice Date]])</f>
        <v>5</v>
      </c>
      <c r="X395">
        <f>YEAR(tblSales[[#This Row],[Invoice Date]])</f>
        <v>2024</v>
      </c>
      <c r="Y395" t="str">
        <f>TEXT(tblSales[[#This Row],[Invoice Date]],"mmm-yyyy")</f>
        <v>May-2024</v>
      </c>
      <c r="Z395" t="str">
        <f>_xlfn.XLOOKUP(tblSales[[#This Row],[Product_ID]],Products!$A:$A,Products!$C:$C,"Women Dresses")</f>
        <v>Kids Wear</v>
      </c>
      <c r="AA395" t="str">
        <f>_xlfn.XLOOKUP(tblSales[[#This Row],[Product_ID]],Products!$A:$A,Products!$D:$D,"Unknown")</f>
        <v>Boys Shirt</v>
      </c>
      <c r="AB395" t="str">
        <f>_xlfn.XLOOKUP(tblSales[[#This Row],[Product_ID]],Products!$A:$A,Products!$E:$E,"Unknown")</f>
        <v>Woodland</v>
      </c>
      <c r="AC395" t="str">
        <f>_xlfn.XLOOKUP(tblSales[[#This Row],[Store_ID]],Stores!$A:$A,Stores!$B:$B,"Unknown")</f>
        <v>TrendMart Guntur High Street</v>
      </c>
      <c r="AD395" t="str">
        <f>_xlfn.XLOOKUP(tblSales[[#This Row],[Store_ID]],Stores!$A:$A,Stores!$E:$E,"Unknown")</f>
        <v>South Zone 3</v>
      </c>
      <c r="AE395" t="str">
        <f>_xlfn.XLOOKUP(tblSales[[#This Row],[Customer_ID]],Customers!$A:$A,Customers!$B:$B,"Unknown")</f>
        <v>Anjali Bhat</v>
      </c>
      <c r="AF395" t="str">
        <f>_xlfn.XLOOKUP(tblSales[[#This Row],[Customer_ID]],Customers!$A:$A,Customers!$J:$J,"Unknown")</f>
        <v>Silver</v>
      </c>
      <c r="AG395" t="str">
        <f>_xlfn.XLOOKUP(tblSales[[#This Row],[Employee_ID]],Employees!$A:$A,Employees!$B:$B,"Unknown")</f>
        <v>Padma Gounder</v>
      </c>
      <c r="AH395">
        <f>IF(MONTH(tblSales[[#This Row],[Invoice Date]])&gt;=4,MONTH(tblSales[[#This Row],[Invoice Date]]),MONTH(tblSales[[#This Row],[Invoice Date]])+12)</f>
        <v>5</v>
      </c>
      <c r="AI395" s="8">
        <f>DATE(YEAR(tblSales[[#This Row],[Invoice Date]]),MONTH(tblSales[[#This Row],[Invoice Date]]),1)</f>
        <v>45413</v>
      </c>
      <c r="AJ395" t="str">
        <f>_xlfn.XLOOKUP(tblSales[[#This Row],[Product_ID]],Products!$A:$A,Products!$B:$B,"Unknown")</f>
        <v>Woodland Boys Shirt White</v>
      </c>
      <c r="AK395" s="9">
        <f>IFERROR(tblSales[[#This Row],[Profit]]/tblSales[[#This Row],[Sales Amount]],0)</f>
        <v>0.29304695607560544</v>
      </c>
      <c r="AL395" t="str">
        <f>IF(tblSales[[#This Row],[Discount %]]&lt;=5,"0-5%",
IF(tblSales[[#This Row],[Discount %]]&lt;=10,"5-10%",
IF(tblSales[[#This Row],[Discount %]]&lt;=15,"10-15%",
IF(tblSales[[#This Row],[Discount %]]&lt;=20,"15-20%","20%+"))))</f>
        <v>0-5%</v>
      </c>
    </row>
    <row r="396" spans="1:38">
      <c r="A396" s="2" t="s">
        <v>1435</v>
      </c>
      <c r="B396" s="11">
        <v>45588</v>
      </c>
      <c r="C396" s="2" t="s">
        <v>1436</v>
      </c>
      <c r="D396" s="2" t="s">
        <v>308</v>
      </c>
      <c r="E396" s="2" t="s">
        <v>91</v>
      </c>
      <c r="F396" s="2" t="s">
        <v>339</v>
      </c>
      <c r="G396" s="2">
        <v>1</v>
      </c>
      <c r="H396" s="2">
        <v>725.13</v>
      </c>
      <c r="I396" s="2">
        <v>5</v>
      </c>
      <c r="J396" s="2">
        <v>36.26</v>
      </c>
      <c r="K396" s="2">
        <v>3</v>
      </c>
      <c r="L396" s="2">
        <v>20.67</v>
      </c>
      <c r="M396" s="2">
        <v>709.54</v>
      </c>
      <c r="N396" s="2">
        <v>556.99</v>
      </c>
      <c r="O396" s="2">
        <f t="shared" si="15"/>
        <v>131.87999999999994</v>
      </c>
      <c r="P396" s="2" t="s">
        <v>29</v>
      </c>
      <c r="Q396" s="2" t="str">
        <f t="shared" si="14"/>
        <v>Debit Card</v>
      </c>
      <c r="R396" s="2" t="s">
        <v>21</v>
      </c>
      <c r="S396" s="2" t="s">
        <v>56</v>
      </c>
      <c r="T396" s="2" t="s">
        <v>1437</v>
      </c>
      <c r="U396" s="2" t="s">
        <v>59</v>
      </c>
      <c r="V396" t="str">
        <f>TEXT(tblSales[[#This Row],[Invoice Date]],"mmm")</f>
        <v>Oct</v>
      </c>
      <c r="W396">
        <f>MONTH(tblSales[[#This Row],[Invoice Date]])</f>
        <v>10</v>
      </c>
      <c r="X396">
        <f>YEAR(tblSales[[#This Row],[Invoice Date]])</f>
        <v>2024</v>
      </c>
      <c r="Y396" t="str">
        <f>TEXT(tblSales[[#This Row],[Invoice Date]],"mmm-yyyy")</f>
        <v>Oct-2024</v>
      </c>
      <c r="Z396" t="str">
        <f>_xlfn.XLOOKUP(tblSales[[#This Row],[Product_ID]],Products!$A:$A,Products!$C:$C,"Women Dresses")</f>
        <v>Jewellery</v>
      </c>
      <c r="AA396" t="str">
        <f>_xlfn.XLOOKUP(tblSales[[#This Row],[Product_ID]],Products!$A:$A,Products!$D:$D,"Unknown")</f>
        <v>Necklace</v>
      </c>
      <c r="AB396" t="str">
        <f>_xlfn.XLOOKUP(tblSales[[#This Row],[Product_ID]],Products!$A:$A,Products!$E:$E,"Unknown")</f>
        <v>Aurelia</v>
      </c>
      <c r="AC396" t="str">
        <f>_xlfn.XLOOKUP(tblSales[[#This Row],[Store_ID]],Stores!$A:$A,Stores!$B:$B,"Unknown")</f>
        <v>TrendMart Vijayawada High Street</v>
      </c>
      <c r="AD396" t="str">
        <f>_xlfn.XLOOKUP(tblSales[[#This Row],[Store_ID]],Stores!$A:$A,Stores!$E:$E,"Unknown")</f>
        <v>South Zone 3</v>
      </c>
      <c r="AE396" t="str">
        <f>_xlfn.XLOOKUP(tblSales[[#This Row],[Customer_ID]],Customers!$A:$A,Customers!$B:$B,"Unknown")</f>
        <v>Vasanthi Srinivasan</v>
      </c>
      <c r="AF396" t="str">
        <f>_xlfn.XLOOKUP(tblSales[[#This Row],[Customer_ID]],Customers!$A:$A,Customers!$J:$J,"Unknown")</f>
        <v>Silver</v>
      </c>
      <c r="AG396" t="str">
        <f>_xlfn.XLOOKUP(tblSales[[#This Row],[Employee_ID]],Employees!$A:$A,Employees!$B:$B,"Unknown")</f>
        <v>Priya Balasubramaniam</v>
      </c>
      <c r="AH396">
        <f>IF(MONTH(tblSales[[#This Row],[Invoice Date]])&gt;=4,MONTH(tblSales[[#This Row],[Invoice Date]]),MONTH(tblSales[[#This Row],[Invoice Date]])+12)</f>
        <v>10</v>
      </c>
      <c r="AI396" s="8">
        <f>DATE(YEAR(tblSales[[#This Row],[Invoice Date]]),MONTH(tblSales[[#This Row],[Invoice Date]]),1)</f>
        <v>45566</v>
      </c>
      <c r="AJ396" t="str">
        <f>_xlfn.XLOOKUP(tblSales[[#This Row],[Product_ID]],Products!$A:$A,Products!$B:$B,"Unknown")</f>
        <v>Aurelia Necklace Grey</v>
      </c>
      <c r="AK396" s="9">
        <f>IFERROR(tblSales[[#This Row],[Profit]]/tblSales[[#This Row],[Sales Amount]],0)</f>
        <v>0.1858668996814837</v>
      </c>
      <c r="AL396" t="str">
        <f>IF(tblSales[[#This Row],[Discount %]]&lt;=5,"0-5%",
IF(tblSales[[#This Row],[Discount %]]&lt;=10,"5-10%",
IF(tblSales[[#This Row],[Discount %]]&lt;=15,"10-15%",
IF(tblSales[[#This Row],[Discount %]]&lt;=20,"15-20%","20%+"))))</f>
        <v>0-5%</v>
      </c>
    </row>
    <row r="397" spans="1:38">
      <c r="A397" s="2" t="s">
        <v>1438</v>
      </c>
      <c r="B397" s="11">
        <v>45464</v>
      </c>
      <c r="C397" s="2" t="s">
        <v>1439</v>
      </c>
      <c r="D397" s="2" t="s">
        <v>573</v>
      </c>
      <c r="E397" s="2" t="s">
        <v>399</v>
      </c>
      <c r="F397" s="2" t="s">
        <v>134</v>
      </c>
      <c r="G397" s="2">
        <v>3</v>
      </c>
      <c r="H397" s="2">
        <v>6700.89</v>
      </c>
      <c r="I397" s="2">
        <v>25</v>
      </c>
      <c r="J397" s="2">
        <v>5025.67</v>
      </c>
      <c r="K397" s="2">
        <v>3</v>
      </c>
      <c r="L397" s="2">
        <v>452.31</v>
      </c>
      <c r="M397" s="2">
        <v>15529.31</v>
      </c>
      <c r="N397" s="2">
        <v>14601.63</v>
      </c>
      <c r="O397" s="2">
        <f t="shared" si="15"/>
        <v>475.37000000000029</v>
      </c>
      <c r="P397" s="2" t="s">
        <v>29</v>
      </c>
      <c r="Q397" s="2" t="str">
        <f t="shared" si="14"/>
        <v>Debit Card</v>
      </c>
      <c r="R397" s="2" t="s">
        <v>21</v>
      </c>
      <c r="S397" s="2" t="s">
        <v>56</v>
      </c>
      <c r="T397" s="2" t="s">
        <v>1440</v>
      </c>
      <c r="U397" s="2" t="s">
        <v>59</v>
      </c>
      <c r="V397" t="str">
        <f>TEXT(tblSales[[#This Row],[Invoice Date]],"mmm")</f>
        <v>Jun</v>
      </c>
      <c r="W397">
        <f>MONTH(tblSales[[#This Row],[Invoice Date]])</f>
        <v>6</v>
      </c>
      <c r="X397">
        <f>YEAR(tblSales[[#This Row],[Invoice Date]])</f>
        <v>2024</v>
      </c>
      <c r="Y397" t="str">
        <f>TEXT(tblSales[[#This Row],[Invoice Date]],"mmm-yyyy")</f>
        <v>Jun-2024</v>
      </c>
      <c r="Z397" t="str">
        <f>_xlfn.XLOOKUP(tblSales[[#This Row],[Product_ID]],Products!$A:$A,Products!$C:$C,"Women Dresses")</f>
        <v>Jewellery</v>
      </c>
      <c r="AA397" t="str">
        <f>_xlfn.XLOOKUP(tblSales[[#This Row],[Product_ID]],Products!$A:$A,Products!$D:$D,"Unknown")</f>
        <v>Earrings</v>
      </c>
      <c r="AB397" t="str">
        <f>_xlfn.XLOOKUP(tblSales[[#This Row],[Product_ID]],Products!$A:$A,Products!$E:$E,"Unknown")</f>
        <v>Global Desi</v>
      </c>
      <c r="AC397" t="str">
        <f>_xlfn.XLOOKUP(tblSales[[#This Row],[Store_ID]],Stores!$A:$A,Stores!$B:$B,"Unknown")</f>
        <v>TrendMart Salem Outlet</v>
      </c>
      <c r="AD397" t="str">
        <f>_xlfn.XLOOKUP(tblSales[[#This Row],[Store_ID]],Stores!$A:$A,Stores!$E:$E,"Unknown")</f>
        <v>South Zone 1</v>
      </c>
      <c r="AE397" t="str">
        <f>_xlfn.XLOOKUP(tblSales[[#This Row],[Customer_ID]],Customers!$A:$A,Customers!$B:$B,"Unknown")</f>
        <v>Suresh Mishra</v>
      </c>
      <c r="AF397" t="str">
        <f>_xlfn.XLOOKUP(tblSales[[#This Row],[Customer_ID]],Customers!$A:$A,Customers!$J:$J,"Unknown")</f>
        <v>Silver</v>
      </c>
      <c r="AG397" t="str">
        <f>_xlfn.XLOOKUP(tblSales[[#This Row],[Employee_ID]],Employees!$A:$A,Employees!$B:$B,"Unknown")</f>
        <v>Chandran Krishnan</v>
      </c>
      <c r="AH397">
        <f>IF(MONTH(tblSales[[#This Row],[Invoice Date]])&gt;=4,MONTH(tblSales[[#This Row],[Invoice Date]]),MONTH(tblSales[[#This Row],[Invoice Date]])+12)</f>
        <v>6</v>
      </c>
      <c r="AI397" s="8">
        <f>DATE(YEAR(tblSales[[#This Row],[Invoice Date]]),MONTH(tblSales[[#This Row],[Invoice Date]]),1)</f>
        <v>45444</v>
      </c>
      <c r="AJ397" t="str">
        <f>_xlfn.XLOOKUP(tblSales[[#This Row],[Product_ID]],Products!$A:$A,Products!$B:$B,"Unknown")</f>
        <v>Global Desi Earrings Green</v>
      </c>
      <c r="AK397" s="9">
        <f>IFERROR(tblSales[[#This Row],[Profit]]/tblSales[[#This Row],[Sales Amount]],0)</f>
        <v>3.0611147565474596E-2</v>
      </c>
      <c r="AL397" t="str">
        <f>IF(tblSales[[#This Row],[Discount %]]&lt;=5,"0-5%",
IF(tblSales[[#This Row],[Discount %]]&lt;=10,"5-10%",
IF(tblSales[[#This Row],[Discount %]]&lt;=15,"10-15%",
IF(tblSales[[#This Row],[Discount %]]&lt;=20,"15-20%","20%+"))))</f>
        <v>20%+</v>
      </c>
    </row>
    <row r="398" spans="1:38">
      <c r="A398" s="2" t="s">
        <v>1441</v>
      </c>
      <c r="B398" s="11">
        <v>45472</v>
      </c>
      <c r="C398" s="2" t="s">
        <v>1442</v>
      </c>
      <c r="D398" s="2" t="s">
        <v>976</v>
      </c>
      <c r="E398" s="2" t="s">
        <v>372</v>
      </c>
      <c r="F398" s="2" t="s">
        <v>110</v>
      </c>
      <c r="G398" s="2">
        <v>1</v>
      </c>
      <c r="H398" s="2">
        <v>1522</v>
      </c>
      <c r="I398" s="2">
        <v>10</v>
      </c>
      <c r="J398" s="2">
        <v>152.19999999999999</v>
      </c>
      <c r="K398" s="2">
        <v>12</v>
      </c>
      <c r="L398" s="2">
        <v>164.38</v>
      </c>
      <c r="M398" s="2">
        <v>1534.18</v>
      </c>
      <c r="N398" s="2">
        <v>962.17</v>
      </c>
      <c r="O398" s="2">
        <f t="shared" si="15"/>
        <v>407.63000000000011</v>
      </c>
      <c r="P398" s="2" t="s">
        <v>32</v>
      </c>
      <c r="Q398" s="2" t="str">
        <f t="shared" si="14"/>
        <v>UPI</v>
      </c>
      <c r="R398" s="2" t="s">
        <v>21</v>
      </c>
      <c r="S398" s="2" t="s">
        <v>56</v>
      </c>
      <c r="T398" s="2" t="s">
        <v>1340</v>
      </c>
      <c r="U398" s="2" t="s">
        <v>60</v>
      </c>
      <c r="V398" t="str">
        <f>TEXT(tblSales[[#This Row],[Invoice Date]],"mmm")</f>
        <v>Jun</v>
      </c>
      <c r="W398">
        <f>MONTH(tblSales[[#This Row],[Invoice Date]])</f>
        <v>6</v>
      </c>
      <c r="X398">
        <f>YEAR(tblSales[[#This Row],[Invoice Date]])</f>
        <v>2024</v>
      </c>
      <c r="Y398" t="str">
        <f>TEXT(tblSales[[#This Row],[Invoice Date]],"mmm-yyyy")</f>
        <v>Jun-2024</v>
      </c>
      <c r="Z398" t="str">
        <f>_xlfn.XLOOKUP(tblSales[[#This Row],[Product_ID]],Products!$A:$A,Products!$C:$C,"Women Dresses")</f>
        <v>Women Sarees</v>
      </c>
      <c r="AA398" t="str">
        <f>_xlfn.XLOOKUP(tblSales[[#This Row],[Product_ID]],Products!$A:$A,Products!$D:$D,"Unknown")</f>
        <v>Cotton Saree</v>
      </c>
      <c r="AB398" t="str">
        <f>_xlfn.XLOOKUP(tblSales[[#This Row],[Product_ID]],Products!$A:$A,Products!$E:$E,"Unknown")</f>
        <v>Spykar</v>
      </c>
      <c r="AC398" t="str">
        <f>_xlfn.XLOOKUP(tblSales[[#This Row],[Store_ID]],Stores!$A:$A,Stores!$B:$B,"Unknown")</f>
        <v>TrendMart Tirunelveli Flagship</v>
      </c>
      <c r="AD398" t="str">
        <f>_xlfn.XLOOKUP(tblSales[[#This Row],[Store_ID]],Stores!$A:$A,Stores!$E:$E,"Unknown")</f>
        <v>South Zone 1</v>
      </c>
      <c r="AE398" t="str">
        <f>_xlfn.XLOOKUP(tblSales[[#This Row],[Customer_ID]],Customers!$A:$A,Customers!$B:$B,"Unknown")</f>
        <v>Ravi Subramaniam</v>
      </c>
      <c r="AF398" t="str">
        <f>_xlfn.XLOOKUP(tblSales[[#This Row],[Customer_ID]],Customers!$A:$A,Customers!$J:$J,"Unknown")</f>
        <v>Regular</v>
      </c>
      <c r="AG398" t="str">
        <f>_xlfn.XLOOKUP(tblSales[[#This Row],[Employee_ID]],Employees!$A:$A,Employees!$B:$B,"Unknown")</f>
        <v>Jyothi Prasad</v>
      </c>
      <c r="AH398">
        <f>IF(MONTH(tblSales[[#This Row],[Invoice Date]])&gt;=4,MONTH(tblSales[[#This Row],[Invoice Date]]),MONTH(tblSales[[#This Row],[Invoice Date]])+12)</f>
        <v>6</v>
      </c>
      <c r="AI398" s="8">
        <f>DATE(YEAR(tblSales[[#This Row],[Invoice Date]]),MONTH(tblSales[[#This Row],[Invoice Date]]),1)</f>
        <v>45444</v>
      </c>
      <c r="AJ398" t="str">
        <f>_xlfn.XLOOKUP(tblSales[[#This Row],[Product_ID]],Products!$A:$A,Products!$B:$B,"Unknown")</f>
        <v>Spykar Cotton Saree Black</v>
      </c>
      <c r="AK398" s="9">
        <f>IFERROR(tblSales[[#This Row],[Profit]]/tblSales[[#This Row],[Sales Amount]],0)</f>
        <v>0.26569894015043871</v>
      </c>
      <c r="AL398" t="str">
        <f>IF(tblSales[[#This Row],[Discount %]]&lt;=5,"0-5%",
IF(tblSales[[#This Row],[Discount %]]&lt;=10,"5-10%",
IF(tblSales[[#This Row],[Discount %]]&lt;=15,"10-15%",
IF(tblSales[[#This Row],[Discount %]]&lt;=20,"15-20%","20%+"))))</f>
        <v>5-10%</v>
      </c>
    </row>
    <row r="399" spans="1:38">
      <c r="A399" s="2" t="s">
        <v>1443</v>
      </c>
      <c r="B399" s="11">
        <v>45473</v>
      </c>
      <c r="C399" s="2" t="s">
        <v>1444</v>
      </c>
      <c r="D399" s="2" t="s">
        <v>753</v>
      </c>
      <c r="E399" s="2" t="s">
        <v>258</v>
      </c>
      <c r="F399" s="2" t="s">
        <v>134</v>
      </c>
      <c r="G399" s="2">
        <v>2</v>
      </c>
      <c r="H399" s="2">
        <v>1175.0999999999999</v>
      </c>
      <c r="I399" s="2">
        <v>0</v>
      </c>
      <c r="J399" s="2">
        <v>0</v>
      </c>
      <c r="K399" s="2">
        <v>12</v>
      </c>
      <c r="L399" s="2">
        <v>282.02</v>
      </c>
      <c r="M399" s="2">
        <v>2632.22</v>
      </c>
      <c r="N399" s="2">
        <v>1167.72</v>
      </c>
      <c r="O399" s="2">
        <f t="shared" si="15"/>
        <v>1182.4799999999998</v>
      </c>
      <c r="P399" s="2" t="s">
        <v>32</v>
      </c>
      <c r="Q399" s="2" t="str">
        <f t="shared" si="14"/>
        <v>UPI</v>
      </c>
      <c r="R399" s="2" t="s">
        <v>20</v>
      </c>
      <c r="S399" s="2" t="s">
        <v>56</v>
      </c>
      <c r="T399" s="2" t="s">
        <v>759</v>
      </c>
      <c r="U399" s="2" t="s">
        <v>60</v>
      </c>
      <c r="V399" t="str">
        <f>TEXT(tblSales[[#This Row],[Invoice Date]],"mmm")</f>
        <v>Jun</v>
      </c>
      <c r="W399">
        <f>MONTH(tblSales[[#This Row],[Invoice Date]])</f>
        <v>6</v>
      </c>
      <c r="X399">
        <f>YEAR(tblSales[[#This Row],[Invoice Date]])</f>
        <v>2024</v>
      </c>
      <c r="Y399" t="str">
        <f>TEXT(tblSales[[#This Row],[Invoice Date]],"mmm-yyyy")</f>
        <v>Jun-2024</v>
      </c>
      <c r="Z399" t="str">
        <f>_xlfn.XLOOKUP(tblSales[[#This Row],[Product_ID]],Products!$A:$A,Products!$C:$C,"Women Dresses")</f>
        <v>Accessories</v>
      </c>
      <c r="AA399" t="str">
        <f>_xlfn.XLOOKUP(tblSales[[#This Row],[Product_ID]],Products!$A:$A,Products!$D:$D,"Unknown")</f>
        <v>Tie</v>
      </c>
      <c r="AB399" t="str">
        <f>_xlfn.XLOOKUP(tblSales[[#This Row],[Product_ID]],Products!$A:$A,Products!$E:$E,"Unknown")</f>
        <v>Being Human</v>
      </c>
      <c r="AC399" t="str">
        <f>_xlfn.XLOOKUP(tblSales[[#This Row],[Store_ID]],Stores!$A:$A,Stores!$B:$B,"Unknown")</f>
        <v>TrendMart Guntur Outlet</v>
      </c>
      <c r="AD399" t="str">
        <f>_xlfn.XLOOKUP(tblSales[[#This Row],[Store_ID]],Stores!$A:$A,Stores!$E:$E,"Unknown")</f>
        <v>South Zone 3</v>
      </c>
      <c r="AE399" t="str">
        <f>_xlfn.XLOOKUP(tblSales[[#This Row],[Customer_ID]],Customers!$A:$A,Customers!$B:$B,"Unknown")</f>
        <v>Kiran Gupta</v>
      </c>
      <c r="AF399" t="str">
        <f>_xlfn.XLOOKUP(tblSales[[#This Row],[Customer_ID]],Customers!$A:$A,Customers!$J:$J,"Unknown")</f>
        <v>Gold</v>
      </c>
      <c r="AG399" t="str">
        <f>_xlfn.XLOOKUP(tblSales[[#This Row],[Employee_ID]],Employees!$A:$A,Employees!$B:$B,"Unknown")</f>
        <v>Chandran Krishnan</v>
      </c>
      <c r="AH399">
        <f>IF(MONTH(tblSales[[#This Row],[Invoice Date]])&gt;=4,MONTH(tblSales[[#This Row],[Invoice Date]]),MONTH(tblSales[[#This Row],[Invoice Date]])+12)</f>
        <v>6</v>
      </c>
      <c r="AI399" s="8">
        <f>DATE(YEAR(tblSales[[#This Row],[Invoice Date]]),MONTH(tblSales[[#This Row],[Invoice Date]]),1)</f>
        <v>45444</v>
      </c>
      <c r="AJ399" t="str">
        <f>_xlfn.XLOOKUP(tblSales[[#This Row],[Product_ID]],Products!$A:$A,Products!$B:$B,"Unknown")</f>
        <v>Indian Terrain Denim Shirt Wine</v>
      </c>
      <c r="AK399" s="9">
        <f>IFERROR(tblSales[[#This Row],[Profit]]/tblSales[[#This Row],[Sales Amount]],0)</f>
        <v>0.44923296684927549</v>
      </c>
      <c r="AL399" t="str">
        <f>IF(tblSales[[#This Row],[Discount %]]&lt;=5,"0-5%",
IF(tblSales[[#This Row],[Discount %]]&lt;=10,"5-10%",
IF(tblSales[[#This Row],[Discount %]]&lt;=15,"10-15%",
IF(tblSales[[#This Row],[Discount %]]&lt;=20,"15-20%","20%+"))))</f>
        <v>0-5%</v>
      </c>
    </row>
    <row r="400" spans="1:38">
      <c r="A400" s="2" t="s">
        <v>1445</v>
      </c>
      <c r="B400" s="11">
        <v>45405</v>
      </c>
      <c r="C400" s="2" t="s">
        <v>435</v>
      </c>
      <c r="D400" s="2" t="s">
        <v>90</v>
      </c>
      <c r="E400" s="2" t="s">
        <v>1138</v>
      </c>
      <c r="F400" s="2" t="s">
        <v>110</v>
      </c>
      <c r="G400" s="2">
        <v>4</v>
      </c>
      <c r="H400" s="2">
        <v>771.33</v>
      </c>
      <c r="I400" s="2">
        <v>5</v>
      </c>
      <c r="J400" s="2">
        <v>154.27000000000001</v>
      </c>
      <c r="K400" s="2">
        <v>5</v>
      </c>
      <c r="L400" s="2">
        <v>146.55000000000001</v>
      </c>
      <c r="M400" s="2">
        <v>3077.6</v>
      </c>
      <c r="N400" s="2">
        <v>1986.68</v>
      </c>
      <c r="O400" s="2">
        <f t="shared" si="15"/>
        <v>944.36999999999989</v>
      </c>
      <c r="P400" s="2" t="s">
        <v>32</v>
      </c>
      <c r="Q400" s="2" t="str">
        <f t="shared" si="14"/>
        <v>UPI</v>
      </c>
      <c r="R400" s="2" t="s">
        <v>21</v>
      </c>
      <c r="S400" s="2" t="s">
        <v>56</v>
      </c>
      <c r="T400" s="2" t="s">
        <v>793</v>
      </c>
      <c r="U400" s="2" t="s">
        <v>59</v>
      </c>
      <c r="V400" t="str">
        <f>TEXT(tblSales[[#This Row],[Invoice Date]],"mmm")</f>
        <v>Apr</v>
      </c>
      <c r="W400">
        <f>MONTH(tblSales[[#This Row],[Invoice Date]])</f>
        <v>4</v>
      </c>
      <c r="X400">
        <f>YEAR(tblSales[[#This Row],[Invoice Date]])</f>
        <v>2024</v>
      </c>
      <c r="Y400" t="str">
        <f>TEXT(tblSales[[#This Row],[Invoice Date]],"mmm-yyyy")</f>
        <v>Apr-2024</v>
      </c>
      <c r="Z400" t="str">
        <f>_xlfn.XLOOKUP(tblSales[[#This Row],[Product_ID]],Products!$A:$A,Products!$C:$C,"Women Dresses")</f>
        <v>Women Kurtis</v>
      </c>
      <c r="AA400" t="str">
        <f>_xlfn.XLOOKUP(tblSales[[#This Row],[Product_ID]],Products!$A:$A,Products!$D:$D,"Unknown")</f>
        <v>A-Line Kurti</v>
      </c>
      <c r="AB400" t="str">
        <f>_xlfn.XLOOKUP(tblSales[[#This Row],[Product_ID]],Products!$A:$A,Products!$E:$E,"Unknown")</f>
        <v>Pepe Jeans</v>
      </c>
      <c r="AC400" t="str">
        <f>_xlfn.XLOOKUP(tblSales[[#This Row],[Store_ID]],Stores!$A:$A,Stores!$B:$B,"Unknown")</f>
        <v>TrendMart Vijayawada Mall Kiosk</v>
      </c>
      <c r="AD400" t="str">
        <f>_xlfn.XLOOKUP(tblSales[[#This Row],[Store_ID]],Stores!$A:$A,Stores!$E:$E,"Unknown")</f>
        <v>South Zone 3</v>
      </c>
      <c r="AE400" t="str">
        <f>_xlfn.XLOOKUP(tblSales[[#This Row],[Customer_ID]],Customers!$A:$A,Customers!$B:$B,"Unknown")</f>
        <v>Jyothi Achari</v>
      </c>
      <c r="AF400" t="str">
        <f>_xlfn.XLOOKUP(tblSales[[#This Row],[Customer_ID]],Customers!$A:$A,Customers!$J:$J,"Unknown")</f>
        <v>Regular</v>
      </c>
      <c r="AG400" t="str">
        <f>_xlfn.XLOOKUP(tblSales[[#This Row],[Employee_ID]],Employees!$A:$A,Employees!$B:$B,"Unknown")</f>
        <v>Jyothi Prasad</v>
      </c>
      <c r="AH400">
        <f>IF(MONTH(tblSales[[#This Row],[Invoice Date]])&gt;=4,MONTH(tblSales[[#This Row],[Invoice Date]]),MONTH(tblSales[[#This Row],[Invoice Date]])+12)</f>
        <v>4</v>
      </c>
      <c r="AI400" s="8">
        <f>DATE(YEAR(tblSales[[#This Row],[Invoice Date]]),MONTH(tblSales[[#This Row],[Invoice Date]]),1)</f>
        <v>45383</v>
      </c>
      <c r="AJ400" t="str">
        <f>_xlfn.XLOOKUP(tblSales[[#This Row],[Product_ID]],Products!$A:$A,Products!$B:$B,"Unknown")</f>
        <v>Pepe Jeans A-Line Kurti White</v>
      </c>
      <c r="AK400" s="9">
        <f>IFERROR(tblSales[[#This Row],[Profit]]/tblSales[[#This Row],[Sales Amount]],0)</f>
        <v>0.30685274239667271</v>
      </c>
      <c r="AL400" t="str">
        <f>IF(tblSales[[#This Row],[Discount %]]&lt;=5,"0-5%",
IF(tblSales[[#This Row],[Discount %]]&lt;=10,"5-10%",
IF(tblSales[[#This Row],[Discount %]]&lt;=15,"10-15%",
IF(tblSales[[#This Row],[Discount %]]&lt;=20,"15-20%","20%+"))))</f>
        <v>0-5%</v>
      </c>
    </row>
    <row r="401" spans="1:38">
      <c r="A401" s="2" t="s">
        <v>1446</v>
      </c>
      <c r="B401" s="11">
        <v>45555</v>
      </c>
      <c r="C401" s="2" t="s">
        <v>356</v>
      </c>
      <c r="D401" s="2" t="s">
        <v>313</v>
      </c>
      <c r="E401" s="2" t="s">
        <v>385</v>
      </c>
      <c r="F401" s="2" t="s">
        <v>92</v>
      </c>
      <c r="G401" s="2">
        <v>3</v>
      </c>
      <c r="H401" s="2">
        <v>655.45</v>
      </c>
      <c r="I401" s="2">
        <v>15</v>
      </c>
      <c r="J401" s="2">
        <v>294.95</v>
      </c>
      <c r="K401" s="2">
        <v>5</v>
      </c>
      <c r="L401" s="2">
        <v>83.57</v>
      </c>
      <c r="M401" s="2">
        <v>1754.97</v>
      </c>
      <c r="N401" s="2">
        <v>1240.17</v>
      </c>
      <c r="O401" s="2">
        <f t="shared" si="15"/>
        <v>431.22999999999996</v>
      </c>
      <c r="P401" s="2" t="s">
        <v>27</v>
      </c>
      <c r="Q401" s="2" t="str">
        <f t="shared" si="14"/>
        <v>Cash</v>
      </c>
      <c r="R401" s="2" t="s">
        <v>21</v>
      </c>
      <c r="S401" s="2" t="s">
        <v>56</v>
      </c>
      <c r="T401" s="2" t="s">
        <v>1447</v>
      </c>
      <c r="U401" s="2" t="s">
        <v>59</v>
      </c>
      <c r="V401" t="str">
        <f>TEXT(tblSales[[#This Row],[Invoice Date]],"mmm")</f>
        <v>Sep</v>
      </c>
      <c r="W401">
        <f>MONTH(tblSales[[#This Row],[Invoice Date]])</f>
        <v>9</v>
      </c>
      <c r="X401">
        <f>YEAR(tblSales[[#This Row],[Invoice Date]])</f>
        <v>2024</v>
      </c>
      <c r="Y401" t="str">
        <f>TEXT(tblSales[[#This Row],[Invoice Date]],"mmm-yyyy")</f>
        <v>Sep-2024</v>
      </c>
      <c r="Z401" t="str">
        <f>_xlfn.XLOOKUP(tblSales[[#This Row],[Product_ID]],Products!$A:$A,Products!$C:$C,"Women Dresses")</f>
        <v>Kids Wear</v>
      </c>
      <c r="AA401" t="str">
        <f>_xlfn.XLOOKUP(tblSales[[#This Row],[Product_ID]],Products!$A:$A,Products!$D:$D,"Unknown")</f>
        <v>Kids T-Shirt</v>
      </c>
      <c r="AB401" t="str">
        <f>_xlfn.XLOOKUP(tblSales[[#This Row],[Product_ID]],Products!$A:$A,Products!$E:$E,"Unknown")</f>
        <v>Jack &amp; Jones</v>
      </c>
      <c r="AC401" t="str">
        <f>_xlfn.XLOOKUP(tblSales[[#This Row],[Store_ID]],Stores!$A:$A,Stores!$B:$B,"Unknown")</f>
        <v>TrendMart Bengaluru Standard</v>
      </c>
      <c r="AD401" t="str">
        <f>_xlfn.XLOOKUP(tblSales[[#This Row],[Store_ID]],Stores!$A:$A,Stores!$E:$E,"Unknown")</f>
        <v>South Zone 2</v>
      </c>
      <c r="AE401" t="str">
        <f>_xlfn.XLOOKUP(tblSales[[#This Row],[Customer_ID]],Customers!$A:$A,Customers!$B:$B,"Unknown")</f>
        <v>Yashoda Menon</v>
      </c>
      <c r="AF401" t="str">
        <f>_xlfn.XLOOKUP(tblSales[[#This Row],[Customer_ID]],Customers!$A:$A,Customers!$J:$J,"Unknown")</f>
        <v>Regular</v>
      </c>
      <c r="AG401" t="str">
        <f>_xlfn.XLOOKUP(tblSales[[#This Row],[Employee_ID]],Employees!$A:$A,Employees!$B:$B,"Unknown")</f>
        <v>Manoj Ramachandran</v>
      </c>
      <c r="AH401">
        <f>IF(MONTH(tblSales[[#This Row],[Invoice Date]])&gt;=4,MONTH(tblSales[[#This Row],[Invoice Date]]),MONTH(tblSales[[#This Row],[Invoice Date]])+12)</f>
        <v>9</v>
      </c>
      <c r="AI401" s="8">
        <f>DATE(YEAR(tblSales[[#This Row],[Invoice Date]]),MONTH(tblSales[[#This Row],[Invoice Date]]),1)</f>
        <v>45536</v>
      </c>
      <c r="AJ401" t="str">
        <f>_xlfn.XLOOKUP(tblSales[[#This Row],[Product_ID]],Products!$A:$A,Products!$B:$B,"Unknown")</f>
        <v>Sonata Girls Frock Cream</v>
      </c>
      <c r="AK401" s="9">
        <f>IFERROR(tblSales[[#This Row],[Profit]]/tblSales[[#This Row],[Sales Amount]],0)</f>
        <v>0.24571930004501499</v>
      </c>
      <c r="AL401" t="str">
        <f>IF(tblSales[[#This Row],[Discount %]]&lt;=5,"0-5%",
IF(tblSales[[#This Row],[Discount %]]&lt;=10,"5-10%",
IF(tblSales[[#This Row],[Discount %]]&lt;=15,"10-15%",
IF(tblSales[[#This Row],[Discount %]]&lt;=20,"15-20%","20%+"))))</f>
        <v>10-15%</v>
      </c>
    </row>
    <row r="402" spans="1:38">
      <c r="A402" s="12" t="s">
        <v>1448</v>
      </c>
      <c r="B402" s="13">
        <v>45449</v>
      </c>
      <c r="C402" s="12" t="s">
        <v>926</v>
      </c>
      <c r="D402" s="12" t="s">
        <v>1005</v>
      </c>
      <c r="E402" s="12" t="s">
        <v>275</v>
      </c>
      <c r="F402" s="12" t="s">
        <v>216</v>
      </c>
      <c r="G402" s="12">
        <v>0</v>
      </c>
      <c r="H402" s="12">
        <v>1567.26</v>
      </c>
      <c r="I402" s="12">
        <v>0</v>
      </c>
      <c r="J402" s="12">
        <v>0</v>
      </c>
      <c r="K402" s="12">
        <v>12</v>
      </c>
      <c r="L402" s="12">
        <v>0</v>
      </c>
      <c r="M402" s="12">
        <v>0</v>
      </c>
      <c r="N402" s="12">
        <v>0</v>
      </c>
      <c r="O402" s="12">
        <v>0</v>
      </c>
      <c r="P402" s="12" t="s">
        <v>29</v>
      </c>
      <c r="Q402" s="12" t="str">
        <f t="shared" si="14"/>
        <v>Debit Card</v>
      </c>
      <c r="R402" s="12" t="s">
        <v>20</v>
      </c>
      <c r="S402" s="12" t="s">
        <v>56</v>
      </c>
      <c r="T402" s="12" t="s">
        <v>205</v>
      </c>
      <c r="U402" s="12" t="s">
        <v>59</v>
      </c>
      <c r="V402" t="str">
        <f>TEXT(tblSales[[#This Row],[Invoice Date]],"mmm")</f>
        <v>Jun</v>
      </c>
      <c r="W402">
        <f>MONTH(tblSales[[#This Row],[Invoice Date]])</f>
        <v>6</v>
      </c>
      <c r="X402">
        <f>YEAR(tblSales[[#This Row],[Invoice Date]])</f>
        <v>2024</v>
      </c>
      <c r="Y402" t="str">
        <f>TEXT(tblSales[[#This Row],[Invoice Date]],"mmm-yyyy")</f>
        <v>Jun-2024</v>
      </c>
      <c r="Z402" t="str">
        <f>_xlfn.XLOOKUP(tblSales[[#This Row],[Product_ID]],Products!$A:$A,Products!$C:$C,"Women Dresses")</f>
        <v>Wallets</v>
      </c>
      <c r="AA402" t="str">
        <f>_xlfn.XLOOKUP(tblSales[[#This Row],[Product_ID]],Products!$A:$A,Products!$D:$D,"Unknown")</f>
        <v>Card Holder</v>
      </c>
      <c r="AB402" t="str">
        <f>_xlfn.XLOOKUP(tblSales[[#This Row],[Product_ID]],Products!$A:$A,Products!$E:$E,"Unknown")</f>
        <v>Nalli Silks</v>
      </c>
      <c r="AC402" t="str">
        <f>_xlfn.XLOOKUP(tblSales[[#This Row],[Store_ID]],Stores!$A:$A,Stores!$B:$B,"Unknown")</f>
        <v>TrendMart Madurai High Street</v>
      </c>
      <c r="AD402" t="str">
        <f>_xlfn.XLOOKUP(tblSales[[#This Row],[Store_ID]],Stores!$A:$A,Stores!$E:$E,"Unknown")</f>
        <v>South Zone 1</v>
      </c>
      <c r="AE402" t="str">
        <f>_xlfn.XLOOKUP(tblSales[[#This Row],[Customer_ID]],Customers!$A:$A,Customers!$B:$B,"Unknown")</f>
        <v>Hari Reddy</v>
      </c>
      <c r="AF402" t="str">
        <f>_xlfn.XLOOKUP(tblSales[[#This Row],[Customer_ID]],Customers!$A:$A,Customers!$J:$J,"Unknown")</f>
        <v>Gold</v>
      </c>
      <c r="AG402" t="str">
        <f>_xlfn.XLOOKUP(tblSales[[#This Row],[Employee_ID]],Employees!$A:$A,Employees!$B:$B,"Unknown")</f>
        <v>Venkat Sharma</v>
      </c>
      <c r="AH402">
        <f>IF(MONTH(tblSales[[#This Row],[Invoice Date]])&gt;=4,MONTH(tblSales[[#This Row],[Invoice Date]]),MONTH(tblSales[[#This Row],[Invoice Date]])+12)</f>
        <v>6</v>
      </c>
      <c r="AI402" s="8">
        <f>DATE(YEAR(tblSales[[#This Row],[Invoice Date]]),MONTH(tblSales[[#This Row],[Invoice Date]]),1)</f>
        <v>45444</v>
      </c>
      <c r="AJ402" t="str">
        <f>_xlfn.XLOOKUP(tblSales[[#This Row],[Product_ID]],Products!$A:$A,Products!$B:$B,"Unknown")</f>
        <v>Nalli Silks Card Holder Beige</v>
      </c>
      <c r="AK402" s="9">
        <f>IFERROR(tblSales[[#This Row],[Profit]]/tblSales[[#This Row],[Sales Amount]],0)</f>
        <v>0</v>
      </c>
      <c r="AL402" t="str">
        <f>IF(tblSales[[#This Row],[Discount %]]&lt;=5,"0-5%",
IF(tblSales[[#This Row],[Discount %]]&lt;=10,"5-10%",
IF(tblSales[[#This Row],[Discount %]]&lt;=15,"10-15%",
IF(tblSales[[#This Row],[Discount %]]&lt;=20,"15-20%","20%+"))))</f>
        <v>0-5%</v>
      </c>
    </row>
    <row r="403" spans="1:38">
      <c r="A403" s="2" t="s">
        <v>1449</v>
      </c>
      <c r="B403" s="11">
        <v>45454</v>
      </c>
      <c r="C403" s="2" t="s">
        <v>736</v>
      </c>
      <c r="D403" s="2" t="s">
        <v>308</v>
      </c>
      <c r="E403" s="2" t="s">
        <v>296</v>
      </c>
      <c r="F403" s="2" t="s">
        <v>216</v>
      </c>
      <c r="G403" s="2">
        <v>1</v>
      </c>
      <c r="H403" s="2">
        <v>721.95</v>
      </c>
      <c r="I403" s="2">
        <v>15</v>
      </c>
      <c r="J403" s="2">
        <v>108.29</v>
      </c>
      <c r="K403" s="2">
        <v>3</v>
      </c>
      <c r="L403" s="2">
        <v>18.41</v>
      </c>
      <c r="M403" s="2">
        <v>632.07000000000005</v>
      </c>
      <c r="N403" s="2">
        <v>556.99</v>
      </c>
      <c r="O403" s="2">
        <f t="shared" ref="O403:O466" si="16">(M403-N403-L403)</f>
        <v>56.670000000000044</v>
      </c>
      <c r="P403" s="2" t="s">
        <v>27</v>
      </c>
      <c r="Q403" s="2" t="str">
        <f t="shared" si="14"/>
        <v>Cash</v>
      </c>
      <c r="R403" s="2" t="s">
        <v>20</v>
      </c>
      <c r="S403" s="2" t="s">
        <v>56</v>
      </c>
      <c r="T403" s="2" t="s">
        <v>234</v>
      </c>
      <c r="U403" s="2" t="s">
        <v>59</v>
      </c>
      <c r="V403" t="str">
        <f>TEXT(tblSales[[#This Row],[Invoice Date]],"mmm")</f>
        <v>Jun</v>
      </c>
      <c r="W403">
        <f>MONTH(tblSales[[#This Row],[Invoice Date]])</f>
        <v>6</v>
      </c>
      <c r="X403">
        <f>YEAR(tblSales[[#This Row],[Invoice Date]])</f>
        <v>2024</v>
      </c>
      <c r="Y403" t="str">
        <f>TEXT(tblSales[[#This Row],[Invoice Date]],"mmm-yyyy")</f>
        <v>Jun-2024</v>
      </c>
      <c r="Z403" t="str">
        <f>_xlfn.XLOOKUP(tblSales[[#This Row],[Product_ID]],Products!$A:$A,Products!$C:$C,"Women Dresses")</f>
        <v>Jewellery</v>
      </c>
      <c r="AA403" t="str">
        <f>_xlfn.XLOOKUP(tblSales[[#This Row],[Product_ID]],Products!$A:$A,Products!$D:$D,"Unknown")</f>
        <v>Necklace</v>
      </c>
      <c r="AB403" t="str">
        <f>_xlfn.XLOOKUP(tblSales[[#This Row],[Product_ID]],Products!$A:$A,Products!$E:$E,"Unknown")</f>
        <v>Aurelia</v>
      </c>
      <c r="AC403" t="str">
        <f>_xlfn.XLOOKUP(tblSales[[#This Row],[Store_ID]],Stores!$A:$A,Stores!$B:$B,"Unknown")</f>
        <v>TrendMart Thiruvananthapuram High Street</v>
      </c>
      <c r="AD403" t="str">
        <f>_xlfn.XLOOKUP(tblSales[[#This Row],[Store_ID]],Stores!$A:$A,Stores!$E:$E,"Unknown")</f>
        <v>South Zone 1</v>
      </c>
      <c r="AE403" t="str">
        <f>_xlfn.XLOOKUP(tblSales[[#This Row],[Customer_ID]],Customers!$A:$A,Customers!$B:$B,"Unknown")</f>
        <v>Ramesh Singh</v>
      </c>
      <c r="AF403" t="str">
        <f>_xlfn.XLOOKUP(tblSales[[#This Row],[Customer_ID]],Customers!$A:$A,Customers!$J:$J,"Unknown")</f>
        <v>Silver</v>
      </c>
      <c r="AG403" t="str">
        <f>_xlfn.XLOOKUP(tblSales[[#This Row],[Employee_ID]],Employees!$A:$A,Employees!$B:$B,"Unknown")</f>
        <v>Venkat Sharma</v>
      </c>
      <c r="AH403">
        <f>IF(MONTH(tblSales[[#This Row],[Invoice Date]])&gt;=4,MONTH(tblSales[[#This Row],[Invoice Date]]),MONTH(tblSales[[#This Row],[Invoice Date]])+12)</f>
        <v>6</v>
      </c>
      <c r="AI403" s="8">
        <f>DATE(YEAR(tblSales[[#This Row],[Invoice Date]]),MONTH(tblSales[[#This Row],[Invoice Date]]),1)</f>
        <v>45444</v>
      </c>
      <c r="AJ403" t="str">
        <f>_xlfn.XLOOKUP(tblSales[[#This Row],[Product_ID]],Products!$A:$A,Products!$B:$B,"Unknown")</f>
        <v>Aurelia Necklace Grey</v>
      </c>
      <c r="AK403" s="9">
        <f>IFERROR(tblSales[[#This Row],[Profit]]/tblSales[[#This Row],[Sales Amount]],0)</f>
        <v>8.965779106744512E-2</v>
      </c>
      <c r="AL403" t="str">
        <f>IF(tblSales[[#This Row],[Discount %]]&lt;=5,"0-5%",
IF(tblSales[[#This Row],[Discount %]]&lt;=10,"5-10%",
IF(tblSales[[#This Row],[Discount %]]&lt;=15,"10-15%",
IF(tblSales[[#This Row],[Discount %]]&lt;=20,"15-20%","20%+"))))</f>
        <v>10-15%</v>
      </c>
    </row>
    <row r="404" spans="1:38">
      <c r="A404" s="2" t="s">
        <v>1450</v>
      </c>
      <c r="B404" s="11">
        <v>45629</v>
      </c>
      <c r="C404" s="2" t="s">
        <v>1451</v>
      </c>
      <c r="D404" s="2" t="s">
        <v>114</v>
      </c>
      <c r="E404" s="2" t="s">
        <v>139</v>
      </c>
      <c r="F404" s="2" t="s">
        <v>345</v>
      </c>
      <c r="G404" s="2">
        <v>1</v>
      </c>
      <c r="H404" s="2">
        <v>850.86</v>
      </c>
      <c r="I404" s="2">
        <v>20</v>
      </c>
      <c r="J404" s="2">
        <v>170.17</v>
      </c>
      <c r="K404" s="2">
        <v>5</v>
      </c>
      <c r="L404" s="2">
        <v>34.03</v>
      </c>
      <c r="M404" s="2">
        <v>714.72</v>
      </c>
      <c r="N404" s="2">
        <v>539.76</v>
      </c>
      <c r="O404" s="2">
        <f t="shared" si="16"/>
        <v>140.93000000000004</v>
      </c>
      <c r="P404" s="2" t="s">
        <v>29</v>
      </c>
      <c r="Q404" s="2" t="str">
        <f t="shared" si="14"/>
        <v>Debit Card</v>
      </c>
      <c r="R404" s="2" t="s">
        <v>21</v>
      </c>
      <c r="S404" s="2" t="s">
        <v>56</v>
      </c>
      <c r="T404" s="2" t="s">
        <v>1452</v>
      </c>
      <c r="U404" s="2" t="s">
        <v>59</v>
      </c>
      <c r="V404" t="str">
        <f>TEXT(tblSales[[#This Row],[Invoice Date]],"mmm")</f>
        <v>Dec</v>
      </c>
      <c r="W404">
        <f>MONTH(tblSales[[#This Row],[Invoice Date]])</f>
        <v>12</v>
      </c>
      <c r="X404">
        <f>YEAR(tblSales[[#This Row],[Invoice Date]])</f>
        <v>2024</v>
      </c>
      <c r="Y404" t="str">
        <f>TEXT(tblSales[[#This Row],[Invoice Date]],"mmm-yyyy")</f>
        <v>Dec-2024</v>
      </c>
      <c r="Z404" t="str">
        <f>_xlfn.XLOOKUP(tblSales[[#This Row],[Product_ID]],Products!$A:$A,Products!$C:$C,"Women Dresses")</f>
        <v>Women Kurtis</v>
      </c>
      <c r="AA404" t="str">
        <f>_xlfn.XLOOKUP(tblSales[[#This Row],[Product_ID]],Products!$A:$A,Products!$D:$D,"Unknown")</f>
        <v>Printed Kurti</v>
      </c>
      <c r="AB404" t="str">
        <f>_xlfn.XLOOKUP(tblSales[[#This Row],[Product_ID]],Products!$A:$A,Products!$E:$E,"Unknown")</f>
        <v>Reebok</v>
      </c>
      <c r="AC404" t="str">
        <f>_xlfn.XLOOKUP(tblSales[[#This Row],[Store_ID]],Stores!$A:$A,Stores!$B:$B,"Unknown")</f>
        <v>TrendMart Kozhikode Standard</v>
      </c>
      <c r="AD404" t="str">
        <f>_xlfn.XLOOKUP(tblSales[[#This Row],[Store_ID]],Stores!$A:$A,Stores!$E:$E,"Unknown")</f>
        <v>South Zone 1</v>
      </c>
      <c r="AE404" t="str">
        <f>_xlfn.XLOOKUP(tblSales[[#This Row],[Customer_ID]],Customers!$A:$A,Customers!$B:$B,"Unknown")</f>
        <v>Ganesh Gupta</v>
      </c>
      <c r="AF404" t="str">
        <f>_xlfn.XLOOKUP(tblSales[[#This Row],[Customer_ID]],Customers!$A:$A,Customers!$J:$J,"Unknown")</f>
        <v>Gold</v>
      </c>
      <c r="AG404" t="str">
        <f>_xlfn.XLOOKUP(tblSales[[#This Row],[Employee_ID]],Employees!$A:$A,Employees!$B:$B,"Unknown")</f>
        <v>Anitha Ramachandran</v>
      </c>
      <c r="AH404">
        <f>IF(MONTH(tblSales[[#This Row],[Invoice Date]])&gt;=4,MONTH(tblSales[[#This Row],[Invoice Date]]),MONTH(tblSales[[#This Row],[Invoice Date]])+12)</f>
        <v>12</v>
      </c>
      <c r="AI404" s="8">
        <f>DATE(YEAR(tblSales[[#This Row],[Invoice Date]]),MONTH(tblSales[[#This Row],[Invoice Date]]),1)</f>
        <v>45627</v>
      </c>
      <c r="AJ404" t="str">
        <f>_xlfn.XLOOKUP(tblSales[[#This Row],[Product_ID]],Products!$A:$A,Products!$B:$B,"Unknown")</f>
        <v>Reebok Printed Kurti Wine</v>
      </c>
      <c r="AK404" s="9">
        <f>IFERROR(tblSales[[#This Row],[Profit]]/tblSales[[#This Row],[Sales Amount]],0)</f>
        <v>0.19718211327512877</v>
      </c>
      <c r="AL404" t="str">
        <f>IF(tblSales[[#This Row],[Discount %]]&lt;=5,"0-5%",
IF(tblSales[[#This Row],[Discount %]]&lt;=10,"5-10%",
IF(tblSales[[#This Row],[Discount %]]&lt;=15,"10-15%",
IF(tblSales[[#This Row],[Discount %]]&lt;=20,"15-20%","20%+"))))</f>
        <v>15-20%</v>
      </c>
    </row>
    <row r="405" spans="1:38">
      <c r="A405" s="2" t="s">
        <v>1453</v>
      </c>
      <c r="B405" s="11">
        <v>45384</v>
      </c>
      <c r="C405" s="2" t="s">
        <v>620</v>
      </c>
      <c r="D405" s="2" t="s">
        <v>226</v>
      </c>
      <c r="E405" s="2" t="s">
        <v>97</v>
      </c>
      <c r="F405" s="2" t="s">
        <v>134</v>
      </c>
      <c r="G405" s="2">
        <v>1</v>
      </c>
      <c r="H405" s="2">
        <v>697.15</v>
      </c>
      <c r="I405" s="2">
        <v>30</v>
      </c>
      <c r="J405" s="2">
        <v>209.15</v>
      </c>
      <c r="K405" s="2">
        <v>5</v>
      </c>
      <c r="L405" s="2">
        <v>24.4</v>
      </c>
      <c r="M405" s="2">
        <v>512.4</v>
      </c>
      <c r="N405" s="2">
        <v>499.31</v>
      </c>
      <c r="O405" s="2">
        <f t="shared" si="16"/>
        <v>-11.310000000000024</v>
      </c>
      <c r="P405" s="2" t="s">
        <v>28</v>
      </c>
      <c r="Q405" s="2" t="str">
        <f t="shared" si="14"/>
        <v>Credit Card</v>
      </c>
      <c r="R405" s="2" t="s">
        <v>20</v>
      </c>
      <c r="S405" s="2" t="s">
        <v>56</v>
      </c>
      <c r="T405" s="2" t="s">
        <v>1454</v>
      </c>
      <c r="U405" s="2" t="s">
        <v>59</v>
      </c>
      <c r="V405" t="str">
        <f>TEXT(tblSales[[#This Row],[Invoice Date]],"mmm")</f>
        <v>Apr</v>
      </c>
      <c r="W405">
        <f>MONTH(tblSales[[#This Row],[Invoice Date]])</f>
        <v>4</v>
      </c>
      <c r="X405">
        <f>YEAR(tblSales[[#This Row],[Invoice Date]])</f>
        <v>2024</v>
      </c>
      <c r="Y405" t="str">
        <f>TEXT(tblSales[[#This Row],[Invoice Date]],"mmm-yyyy")</f>
        <v>Apr-2024</v>
      </c>
      <c r="Z405" t="str">
        <f>_xlfn.XLOOKUP(tblSales[[#This Row],[Product_ID]],Products!$A:$A,Products!$C:$C,"Women Dresses")</f>
        <v>Kids Wear</v>
      </c>
      <c r="AA405" t="str">
        <f>_xlfn.XLOOKUP(tblSales[[#This Row],[Product_ID]],Products!$A:$A,Products!$D:$D,"Unknown")</f>
        <v>Kids Shorts</v>
      </c>
      <c r="AB405" t="str">
        <f>_xlfn.XLOOKUP(tblSales[[#This Row],[Product_ID]],Products!$A:$A,Products!$E:$E,"Unknown")</f>
        <v>Global Desi</v>
      </c>
      <c r="AC405" t="str">
        <f>_xlfn.XLOOKUP(tblSales[[#This Row],[Store_ID]],Stores!$A:$A,Stores!$B:$B,"Unknown")</f>
        <v>TrendMart Tirunelveli High Street</v>
      </c>
      <c r="AD405" t="str">
        <f>_xlfn.XLOOKUP(tblSales[[#This Row],[Store_ID]],Stores!$A:$A,Stores!$E:$E,"Unknown")</f>
        <v>South Zone 1</v>
      </c>
      <c r="AE405" t="str">
        <f>_xlfn.XLOOKUP(tblSales[[#This Row],[Customer_ID]],Customers!$A:$A,Customers!$B:$B,"Unknown")</f>
        <v>Kalpana Kamath</v>
      </c>
      <c r="AF405" t="str">
        <f>_xlfn.XLOOKUP(tblSales[[#This Row],[Customer_ID]],Customers!$A:$A,Customers!$J:$J,"Unknown")</f>
        <v>Silver</v>
      </c>
      <c r="AG405" t="str">
        <f>_xlfn.XLOOKUP(tblSales[[#This Row],[Employee_ID]],Employees!$A:$A,Employees!$B:$B,"Unknown")</f>
        <v>Chandran Krishnan</v>
      </c>
      <c r="AH405">
        <f>IF(MONTH(tblSales[[#This Row],[Invoice Date]])&gt;=4,MONTH(tblSales[[#This Row],[Invoice Date]]),MONTH(tblSales[[#This Row],[Invoice Date]])+12)</f>
        <v>4</v>
      </c>
      <c r="AI405" s="8">
        <f>DATE(YEAR(tblSales[[#This Row],[Invoice Date]]),MONTH(tblSales[[#This Row],[Invoice Date]]),1)</f>
        <v>45383</v>
      </c>
      <c r="AJ405" t="str">
        <f>_xlfn.XLOOKUP(tblSales[[#This Row],[Product_ID]],Products!$A:$A,Products!$B:$B,"Unknown")</f>
        <v>Global Desi Kids Shorts Charcoal</v>
      </c>
      <c r="AK405" s="9">
        <f>IFERROR(tblSales[[#This Row],[Profit]]/tblSales[[#This Row],[Sales Amount]],0)</f>
        <v>-2.2072599531615972E-2</v>
      </c>
      <c r="AL405" t="str">
        <f>IF(tblSales[[#This Row],[Discount %]]&lt;=5,"0-5%",
IF(tblSales[[#This Row],[Discount %]]&lt;=10,"5-10%",
IF(tblSales[[#This Row],[Discount %]]&lt;=15,"10-15%",
IF(tblSales[[#This Row],[Discount %]]&lt;=20,"15-20%","20%+"))))</f>
        <v>20%+</v>
      </c>
    </row>
    <row r="406" spans="1:38">
      <c r="A406" s="2" t="s">
        <v>1455</v>
      </c>
      <c r="B406" s="11">
        <v>45598</v>
      </c>
      <c r="C406" s="2" t="s">
        <v>1456</v>
      </c>
      <c r="D406" s="2" t="s">
        <v>881</v>
      </c>
      <c r="E406" s="2" t="s">
        <v>763</v>
      </c>
      <c r="F406" s="2" t="s">
        <v>233</v>
      </c>
      <c r="G406" s="2">
        <v>2</v>
      </c>
      <c r="H406" s="2">
        <v>1430.69</v>
      </c>
      <c r="I406" s="2">
        <v>20</v>
      </c>
      <c r="J406" s="2">
        <v>572.28</v>
      </c>
      <c r="K406" s="2">
        <v>12</v>
      </c>
      <c r="L406" s="2">
        <v>274.69</v>
      </c>
      <c r="M406" s="2">
        <v>2563.79</v>
      </c>
      <c r="N406" s="2">
        <v>2041.8</v>
      </c>
      <c r="O406" s="2">
        <f t="shared" si="16"/>
        <v>247.3</v>
      </c>
      <c r="P406" s="2" t="s">
        <v>32</v>
      </c>
      <c r="Q406" s="2" t="str">
        <f t="shared" si="14"/>
        <v>UPI</v>
      </c>
      <c r="R406" s="2" t="s">
        <v>20</v>
      </c>
      <c r="S406" s="2" t="s">
        <v>56</v>
      </c>
      <c r="T406" s="2" t="s">
        <v>1262</v>
      </c>
      <c r="U406" s="2" t="s">
        <v>60</v>
      </c>
      <c r="V406" t="str">
        <f>TEXT(tblSales[[#This Row],[Invoice Date]],"mmm")</f>
        <v>Nov</v>
      </c>
      <c r="W406">
        <f>MONTH(tblSales[[#This Row],[Invoice Date]])</f>
        <v>11</v>
      </c>
      <c r="X406">
        <f>YEAR(tblSales[[#This Row],[Invoice Date]])</f>
        <v>2024</v>
      </c>
      <c r="Y406" t="str">
        <f>TEXT(tblSales[[#This Row],[Invoice Date]],"mmm-yyyy")</f>
        <v>Nov-2024</v>
      </c>
      <c r="Z406" t="str">
        <f>_xlfn.XLOOKUP(tblSales[[#This Row],[Product_ID]],Products!$A:$A,Products!$C:$C,"Women Dresses")</f>
        <v>Women Sarees</v>
      </c>
      <c r="AA406" t="str">
        <f>_xlfn.XLOOKUP(tblSales[[#This Row],[Product_ID]],Products!$A:$A,Products!$D:$D,"Unknown")</f>
        <v>Georgette Saree</v>
      </c>
      <c r="AB406" t="str">
        <f>_xlfn.XLOOKUP(tblSales[[#This Row],[Product_ID]],Products!$A:$A,Products!$E:$E,"Unknown")</f>
        <v>Jack &amp; Jones</v>
      </c>
      <c r="AC406" t="str">
        <f>_xlfn.XLOOKUP(tblSales[[#This Row],[Store_ID]],Stores!$A:$A,Stores!$B:$B,"Unknown")</f>
        <v>TrendMart Madurai Mall Kiosk</v>
      </c>
      <c r="AD406" t="str">
        <f>_xlfn.XLOOKUP(tblSales[[#This Row],[Store_ID]],Stores!$A:$A,Stores!$E:$E,"Unknown")</f>
        <v>South Zone 1</v>
      </c>
      <c r="AE406" t="str">
        <f>_xlfn.XLOOKUP(tblSales[[#This Row],[Customer_ID]],Customers!$A:$A,Customers!$B:$B,"Unknown")</f>
        <v>Akhila Sundaram</v>
      </c>
      <c r="AF406" t="str">
        <f>_xlfn.XLOOKUP(tblSales[[#This Row],[Customer_ID]],Customers!$A:$A,Customers!$J:$J,"Unknown")</f>
        <v>Regular</v>
      </c>
      <c r="AG406" t="str">
        <f>_xlfn.XLOOKUP(tblSales[[#This Row],[Employee_ID]],Employees!$A:$A,Employees!$B:$B,"Unknown")</f>
        <v>Malathi Varma</v>
      </c>
      <c r="AH406">
        <f>IF(MONTH(tblSales[[#This Row],[Invoice Date]])&gt;=4,MONTH(tblSales[[#This Row],[Invoice Date]]),MONTH(tblSales[[#This Row],[Invoice Date]])+12)</f>
        <v>11</v>
      </c>
      <c r="AI406" s="8">
        <f>DATE(YEAR(tblSales[[#This Row],[Invoice Date]]),MONTH(tblSales[[#This Row],[Invoice Date]]),1)</f>
        <v>45597</v>
      </c>
      <c r="AJ406" t="str">
        <f>_xlfn.XLOOKUP(tblSales[[#This Row],[Product_ID]],Products!$A:$A,Products!$B:$B,"Unknown")</f>
        <v>Jack &amp; Jones Georgette Saree Sky Blue</v>
      </c>
      <c r="AK406" s="9">
        <f>IFERROR(tblSales[[#This Row],[Profit]]/tblSales[[#This Row],[Sales Amount]],0)</f>
        <v>9.6458758322639532E-2</v>
      </c>
      <c r="AL406" t="str">
        <f>IF(tblSales[[#This Row],[Discount %]]&lt;=5,"0-5%",
IF(tblSales[[#This Row],[Discount %]]&lt;=10,"5-10%",
IF(tblSales[[#This Row],[Discount %]]&lt;=15,"10-15%",
IF(tblSales[[#This Row],[Discount %]]&lt;=20,"15-20%","20%+"))))</f>
        <v>15-20%</v>
      </c>
    </row>
    <row r="407" spans="1:38">
      <c r="A407" s="2" t="s">
        <v>1457</v>
      </c>
      <c r="B407" s="11">
        <v>45451</v>
      </c>
      <c r="C407" s="2" t="s">
        <v>1458</v>
      </c>
      <c r="D407" s="2" t="s">
        <v>1459</v>
      </c>
      <c r="E407" s="2" t="s">
        <v>884</v>
      </c>
      <c r="F407" s="2" t="s">
        <v>151</v>
      </c>
      <c r="G407" s="2">
        <v>3</v>
      </c>
      <c r="H407" s="2">
        <v>1902.88</v>
      </c>
      <c r="I407" s="2">
        <v>5</v>
      </c>
      <c r="J407" s="2">
        <v>285.43</v>
      </c>
      <c r="K407" s="2">
        <v>12</v>
      </c>
      <c r="L407" s="2">
        <v>650.79</v>
      </c>
      <c r="M407" s="2">
        <v>6074</v>
      </c>
      <c r="N407" s="2">
        <v>3433.77</v>
      </c>
      <c r="O407" s="2">
        <f t="shared" si="16"/>
        <v>1989.44</v>
      </c>
      <c r="P407" s="2" t="s">
        <v>28</v>
      </c>
      <c r="Q407" s="2" t="str">
        <f t="shared" si="14"/>
        <v>Credit Card</v>
      </c>
      <c r="R407" s="2" t="s">
        <v>20</v>
      </c>
      <c r="S407" s="2" t="s">
        <v>56</v>
      </c>
      <c r="T407" s="2" t="s">
        <v>1460</v>
      </c>
      <c r="U407" s="2" t="s">
        <v>60</v>
      </c>
      <c r="V407" t="str">
        <f>TEXT(tblSales[[#This Row],[Invoice Date]],"mmm")</f>
        <v>Jun</v>
      </c>
      <c r="W407">
        <f>MONTH(tblSales[[#This Row],[Invoice Date]])</f>
        <v>6</v>
      </c>
      <c r="X407">
        <f>YEAR(tblSales[[#This Row],[Invoice Date]])</f>
        <v>2024</v>
      </c>
      <c r="Y407" t="str">
        <f>TEXT(tblSales[[#This Row],[Invoice Date]],"mmm-yyyy")</f>
        <v>Jun-2024</v>
      </c>
      <c r="Z407" t="str">
        <f>_xlfn.XLOOKUP(tblSales[[#This Row],[Product_ID]],Products!$A:$A,Products!$C:$C,"Women Dresses")</f>
        <v>Women Dresses</v>
      </c>
      <c r="AA407" t="str">
        <f>_xlfn.XLOOKUP(tblSales[[#This Row],[Product_ID]],Products!$A:$A,Products!$D:$D,"Unknown")</f>
        <v>Bodycon Dress</v>
      </c>
      <c r="AB407" t="str">
        <f>_xlfn.XLOOKUP(tblSales[[#This Row],[Product_ID]],Products!$A:$A,Products!$E:$E,"Unknown")</f>
        <v>Westside</v>
      </c>
      <c r="AC407" t="str">
        <f>_xlfn.XLOOKUP(tblSales[[#This Row],[Store_ID]],Stores!$A:$A,Stores!$B:$B,"Unknown")</f>
        <v>TrendMart Bengaluru High Street</v>
      </c>
      <c r="AD407" t="str">
        <f>_xlfn.XLOOKUP(tblSales[[#This Row],[Store_ID]],Stores!$A:$A,Stores!$E:$E,"Unknown")</f>
        <v>South Zone 2</v>
      </c>
      <c r="AE407" t="str">
        <f>_xlfn.XLOOKUP(tblSales[[#This Row],[Customer_ID]],Customers!$A:$A,Customers!$B:$B,"Unknown")</f>
        <v>Janani Krishnan</v>
      </c>
      <c r="AF407" t="str">
        <f>_xlfn.XLOOKUP(tblSales[[#This Row],[Customer_ID]],Customers!$A:$A,Customers!$J:$J,"Unknown")</f>
        <v>Platinum</v>
      </c>
      <c r="AG407" t="str">
        <f>_xlfn.XLOOKUP(tblSales[[#This Row],[Employee_ID]],Employees!$A:$A,Employees!$B:$B,"Unknown")</f>
        <v>Preethi Singh</v>
      </c>
      <c r="AH407">
        <f>IF(MONTH(tblSales[[#This Row],[Invoice Date]])&gt;=4,MONTH(tblSales[[#This Row],[Invoice Date]]),MONTH(tblSales[[#This Row],[Invoice Date]])+12)</f>
        <v>6</v>
      </c>
      <c r="AI407" s="8">
        <f>DATE(YEAR(tblSales[[#This Row],[Invoice Date]]),MONTH(tblSales[[#This Row],[Invoice Date]]),1)</f>
        <v>45444</v>
      </c>
      <c r="AJ407" t="str">
        <f>_xlfn.XLOOKUP(tblSales[[#This Row],[Product_ID]],Products!$A:$A,Products!$B:$B,"Unknown")</f>
        <v>Westside Bodycon Dress Green</v>
      </c>
      <c r="AK407" s="9">
        <f>IFERROR(tblSales[[#This Row],[Profit]]/tblSales[[#This Row],[Sales Amount]],0)</f>
        <v>0.32753375041159039</v>
      </c>
      <c r="AL407" t="str">
        <f>IF(tblSales[[#This Row],[Discount %]]&lt;=5,"0-5%",
IF(tblSales[[#This Row],[Discount %]]&lt;=10,"5-10%",
IF(tblSales[[#This Row],[Discount %]]&lt;=15,"10-15%",
IF(tblSales[[#This Row],[Discount %]]&lt;=20,"15-20%","20%+"))))</f>
        <v>0-5%</v>
      </c>
    </row>
    <row r="408" spans="1:38">
      <c r="A408" s="2" t="s">
        <v>1461</v>
      </c>
      <c r="B408" s="11">
        <v>45499</v>
      </c>
      <c r="C408" s="2" t="s">
        <v>1462</v>
      </c>
      <c r="D408" s="2" t="s">
        <v>269</v>
      </c>
      <c r="E408" s="2" t="s">
        <v>1018</v>
      </c>
      <c r="F408" s="2" t="s">
        <v>161</v>
      </c>
      <c r="G408" s="2">
        <v>5</v>
      </c>
      <c r="H408" s="2">
        <v>653.08000000000004</v>
      </c>
      <c r="I408" s="2">
        <v>10</v>
      </c>
      <c r="J408" s="2">
        <v>326.54000000000002</v>
      </c>
      <c r="K408" s="2">
        <v>5</v>
      </c>
      <c r="L408" s="2">
        <v>146.94</v>
      </c>
      <c r="M408" s="2">
        <v>3085.8</v>
      </c>
      <c r="N408" s="2">
        <v>2096.4</v>
      </c>
      <c r="O408" s="2">
        <f t="shared" si="16"/>
        <v>842.46</v>
      </c>
      <c r="P408" s="2" t="s">
        <v>32</v>
      </c>
      <c r="Q408" s="2" t="str">
        <f t="shared" si="14"/>
        <v>UPI</v>
      </c>
      <c r="R408" s="2" t="s">
        <v>21</v>
      </c>
      <c r="S408" s="2" t="s">
        <v>56</v>
      </c>
      <c r="T408" s="2" t="s">
        <v>1463</v>
      </c>
      <c r="U408" s="2" t="s">
        <v>59</v>
      </c>
      <c r="V408" t="str">
        <f>TEXT(tblSales[[#This Row],[Invoice Date]],"mmm")</f>
        <v>Jul</v>
      </c>
      <c r="W408">
        <f>MONTH(tblSales[[#This Row],[Invoice Date]])</f>
        <v>7</v>
      </c>
      <c r="X408">
        <f>YEAR(tblSales[[#This Row],[Invoice Date]])</f>
        <v>2024</v>
      </c>
      <c r="Y408" t="str">
        <f>TEXT(tblSales[[#This Row],[Invoice Date]],"mmm-yyyy")</f>
        <v>Jul-2024</v>
      </c>
      <c r="Z408" t="str">
        <f>_xlfn.XLOOKUP(tblSales[[#This Row],[Product_ID]],Products!$A:$A,Products!$C:$C,"Women Dresses")</f>
        <v>Men T-Shirts</v>
      </c>
      <c r="AA408" t="str">
        <f>_xlfn.XLOOKUP(tblSales[[#This Row],[Product_ID]],Products!$A:$A,Products!$D:$D,"Unknown")</f>
        <v>Round Neck</v>
      </c>
      <c r="AB408" t="str">
        <f>_xlfn.XLOOKUP(tblSales[[#This Row],[Product_ID]],Products!$A:$A,Products!$E:$E,"Unknown")</f>
        <v>Peter England</v>
      </c>
      <c r="AC408" t="str">
        <f>_xlfn.XLOOKUP(tblSales[[#This Row],[Store_ID]],Stores!$A:$A,Stores!$B:$B,"Unknown")</f>
        <v>TrendMart Tumakuru High Street</v>
      </c>
      <c r="AD408" t="str">
        <f>_xlfn.XLOOKUP(tblSales[[#This Row],[Store_ID]],Stores!$A:$A,Stores!$E:$E,"Unknown")</f>
        <v>South Zone 2</v>
      </c>
      <c r="AE408" t="str">
        <f>_xlfn.XLOOKUP(tblSales[[#This Row],[Customer_ID]],Customers!$A:$A,Customers!$B:$B,"Unknown")</f>
        <v>Gayathri Chandran</v>
      </c>
      <c r="AF408" t="str">
        <f>_xlfn.XLOOKUP(tblSales[[#This Row],[Customer_ID]],Customers!$A:$A,Customers!$J:$J,"Unknown")</f>
        <v>Gold</v>
      </c>
      <c r="AG408" t="str">
        <f>_xlfn.XLOOKUP(tblSales[[#This Row],[Employee_ID]],Employees!$A:$A,Employees!$B:$B,"Unknown")</f>
        <v>Chandra Reddy</v>
      </c>
      <c r="AH408">
        <f>IF(MONTH(tblSales[[#This Row],[Invoice Date]])&gt;=4,MONTH(tblSales[[#This Row],[Invoice Date]]),MONTH(tblSales[[#This Row],[Invoice Date]])+12)</f>
        <v>7</v>
      </c>
      <c r="AI408" s="8">
        <f>DATE(YEAR(tblSales[[#This Row],[Invoice Date]]),MONTH(tblSales[[#This Row],[Invoice Date]]),1)</f>
        <v>45474</v>
      </c>
      <c r="AJ408" t="str">
        <f>_xlfn.XLOOKUP(tblSales[[#This Row],[Product_ID]],Products!$A:$A,Products!$B:$B,"Unknown")</f>
        <v>Peter England Round Neck Sky Blue</v>
      </c>
      <c r="AK408" s="9">
        <f>IFERROR(tblSales[[#This Row],[Profit]]/tblSales[[#This Row],[Sales Amount]],0)</f>
        <v>0.27301186078164497</v>
      </c>
      <c r="AL408" t="str">
        <f>IF(tblSales[[#This Row],[Discount %]]&lt;=5,"0-5%",
IF(tblSales[[#This Row],[Discount %]]&lt;=10,"5-10%",
IF(tblSales[[#This Row],[Discount %]]&lt;=15,"10-15%",
IF(tblSales[[#This Row],[Discount %]]&lt;=20,"15-20%","20%+"))))</f>
        <v>5-10%</v>
      </c>
    </row>
    <row r="409" spans="1:38">
      <c r="A409" s="2" t="s">
        <v>1464</v>
      </c>
      <c r="B409" s="11">
        <v>45453</v>
      </c>
      <c r="C409" s="2" t="s">
        <v>1465</v>
      </c>
      <c r="D409" s="2" t="s">
        <v>1466</v>
      </c>
      <c r="E409" s="2" t="s">
        <v>1467</v>
      </c>
      <c r="F409" s="2" t="s">
        <v>386</v>
      </c>
      <c r="G409" s="2">
        <v>2</v>
      </c>
      <c r="H409" s="2">
        <v>2325.9899999999998</v>
      </c>
      <c r="I409" s="2">
        <v>0</v>
      </c>
      <c r="J409" s="2">
        <v>0</v>
      </c>
      <c r="K409" s="2">
        <v>12</v>
      </c>
      <c r="L409" s="2">
        <v>558.24</v>
      </c>
      <c r="M409" s="2">
        <v>5210.22</v>
      </c>
      <c r="N409" s="2">
        <v>3612.06</v>
      </c>
      <c r="O409" s="2">
        <f t="shared" si="16"/>
        <v>1039.9200000000003</v>
      </c>
      <c r="P409" s="2" t="s">
        <v>32</v>
      </c>
      <c r="Q409" s="2" t="str">
        <f t="shared" si="14"/>
        <v>UPI</v>
      </c>
      <c r="R409" s="2" t="s">
        <v>21</v>
      </c>
      <c r="S409" s="2" t="s">
        <v>56</v>
      </c>
      <c r="T409" s="2" t="s">
        <v>1468</v>
      </c>
      <c r="U409" s="2" t="s">
        <v>59</v>
      </c>
      <c r="V409" t="str">
        <f>TEXT(tblSales[[#This Row],[Invoice Date]],"mmm")</f>
        <v>Jun</v>
      </c>
      <c r="W409">
        <f>MONTH(tblSales[[#This Row],[Invoice Date]])</f>
        <v>6</v>
      </c>
      <c r="X409">
        <f>YEAR(tblSales[[#This Row],[Invoice Date]])</f>
        <v>2024</v>
      </c>
      <c r="Y409" t="str">
        <f>TEXT(tblSales[[#This Row],[Invoice Date]],"mmm-yyyy")</f>
        <v>Jun-2024</v>
      </c>
      <c r="Z409" t="str">
        <f>_xlfn.XLOOKUP(tblSales[[#This Row],[Product_ID]],Products!$A:$A,Products!$C:$C,"Women Dresses")</f>
        <v>Watches</v>
      </c>
      <c r="AA409" t="str">
        <f>_xlfn.XLOOKUP(tblSales[[#This Row],[Product_ID]],Products!$A:$A,Products!$D:$D,"Unknown")</f>
        <v>Digital Watch</v>
      </c>
      <c r="AB409" t="str">
        <f>_xlfn.XLOOKUP(tblSales[[#This Row],[Product_ID]],Products!$A:$A,Products!$E:$E,"Unknown")</f>
        <v>Woodland</v>
      </c>
      <c r="AC409" t="str">
        <f>_xlfn.XLOOKUP(tblSales[[#This Row],[Store_ID]],Stores!$A:$A,Stores!$B:$B,"Unknown")</f>
        <v>TrendMart Erode Mall Kiosk</v>
      </c>
      <c r="AD409" t="str">
        <f>_xlfn.XLOOKUP(tblSales[[#This Row],[Store_ID]],Stores!$A:$A,Stores!$E:$E,"Unknown")</f>
        <v>South Zone 1</v>
      </c>
      <c r="AE409" t="str">
        <f>_xlfn.XLOOKUP(tblSales[[#This Row],[Customer_ID]],Customers!$A:$A,Customers!$B:$B,"Unknown")</f>
        <v>Bala Mishra</v>
      </c>
      <c r="AF409" t="str">
        <f>_xlfn.XLOOKUP(tblSales[[#This Row],[Customer_ID]],Customers!$A:$A,Customers!$J:$J,"Unknown")</f>
        <v>Gold</v>
      </c>
      <c r="AG409" t="str">
        <f>_xlfn.XLOOKUP(tblSales[[#This Row],[Employee_ID]],Employees!$A:$A,Employees!$B:$B,"Unknown")</f>
        <v>Malini Gowda</v>
      </c>
      <c r="AH409">
        <f>IF(MONTH(tblSales[[#This Row],[Invoice Date]])&gt;=4,MONTH(tblSales[[#This Row],[Invoice Date]]),MONTH(tblSales[[#This Row],[Invoice Date]])+12)</f>
        <v>6</v>
      </c>
      <c r="AI409" s="8">
        <f>DATE(YEAR(tblSales[[#This Row],[Invoice Date]]),MONTH(tblSales[[#This Row],[Invoice Date]]),1)</f>
        <v>45444</v>
      </c>
      <c r="AJ409" t="str">
        <f>_xlfn.XLOOKUP(tblSales[[#This Row],[Product_ID]],Products!$A:$A,Products!$B:$B,"Unknown")</f>
        <v>Woodland Digital Watch Brown</v>
      </c>
      <c r="AK409" s="9">
        <f>IFERROR(tblSales[[#This Row],[Profit]]/tblSales[[#This Row],[Sales Amount]],0)</f>
        <v>0.19959233967087767</v>
      </c>
      <c r="AL409" t="str">
        <f>IF(tblSales[[#This Row],[Discount %]]&lt;=5,"0-5%",
IF(tblSales[[#This Row],[Discount %]]&lt;=10,"5-10%",
IF(tblSales[[#This Row],[Discount %]]&lt;=15,"10-15%",
IF(tblSales[[#This Row],[Discount %]]&lt;=20,"15-20%","20%+"))))</f>
        <v>0-5%</v>
      </c>
    </row>
    <row r="410" spans="1:38">
      <c r="A410" s="2" t="s">
        <v>1469</v>
      </c>
      <c r="B410" s="11">
        <v>45416</v>
      </c>
      <c r="C410" s="2" t="s">
        <v>1470</v>
      </c>
      <c r="D410" s="2" t="s">
        <v>1302</v>
      </c>
      <c r="E410" s="2" t="s">
        <v>866</v>
      </c>
      <c r="F410" s="2" t="s">
        <v>405</v>
      </c>
      <c r="G410" s="2">
        <v>2</v>
      </c>
      <c r="H410" s="2">
        <v>703.06</v>
      </c>
      <c r="I410" s="2">
        <v>0</v>
      </c>
      <c r="J410" s="2">
        <v>0</v>
      </c>
      <c r="K410" s="2">
        <v>5</v>
      </c>
      <c r="L410" s="2">
        <v>70.31</v>
      </c>
      <c r="M410" s="2">
        <v>1476.43</v>
      </c>
      <c r="N410" s="2">
        <v>838.8</v>
      </c>
      <c r="O410" s="2">
        <f t="shared" si="16"/>
        <v>567.32000000000016</v>
      </c>
      <c r="P410" s="2" t="s">
        <v>29</v>
      </c>
      <c r="Q410" s="2" t="str">
        <f t="shared" si="14"/>
        <v>Debit Card</v>
      </c>
      <c r="R410" s="2" t="s">
        <v>21</v>
      </c>
      <c r="S410" s="2" t="s">
        <v>56</v>
      </c>
      <c r="T410" s="2" t="s">
        <v>1471</v>
      </c>
      <c r="U410" s="2" t="s">
        <v>60</v>
      </c>
      <c r="V410" t="str">
        <f>TEXT(tblSales[[#This Row],[Invoice Date]],"mmm")</f>
        <v>May</v>
      </c>
      <c r="W410">
        <f>MONTH(tblSales[[#This Row],[Invoice Date]])</f>
        <v>5</v>
      </c>
      <c r="X410">
        <f>YEAR(tblSales[[#This Row],[Invoice Date]])</f>
        <v>2024</v>
      </c>
      <c r="Y410" t="str">
        <f>TEXT(tblSales[[#This Row],[Invoice Date]],"mmm-yyyy")</f>
        <v>May-2024</v>
      </c>
      <c r="Z410" t="str">
        <f>_xlfn.XLOOKUP(tblSales[[#This Row],[Product_ID]],Products!$A:$A,Products!$C:$C,"Women Dresses")</f>
        <v>Women Tops</v>
      </c>
      <c r="AA410" t="str">
        <f>_xlfn.XLOOKUP(tblSales[[#This Row],[Product_ID]],Products!$A:$A,Products!$D:$D,"Unknown")</f>
        <v>Tunic</v>
      </c>
      <c r="AB410" t="str">
        <f>_xlfn.XLOOKUP(tblSales[[#This Row],[Product_ID]],Products!$A:$A,Products!$E:$E,"Unknown")</f>
        <v>Jack &amp; Jones</v>
      </c>
      <c r="AC410" t="str">
        <f>_xlfn.XLOOKUP(tblSales[[#This Row],[Store_ID]],Stores!$A:$A,Stores!$B:$B,"Unknown")</f>
        <v>TrendMart Thiruvananthapuram High Street</v>
      </c>
      <c r="AD410" t="str">
        <f>_xlfn.XLOOKUP(tblSales[[#This Row],[Store_ID]],Stores!$A:$A,Stores!$E:$E,"Unknown")</f>
        <v>South Zone 1</v>
      </c>
      <c r="AE410" t="str">
        <f>_xlfn.XLOOKUP(tblSales[[#This Row],[Customer_ID]],Customers!$A:$A,Customers!$B:$B,"Unknown")</f>
        <v>Venkat Pillai</v>
      </c>
      <c r="AF410" t="str">
        <f>_xlfn.XLOOKUP(tblSales[[#This Row],[Customer_ID]],Customers!$A:$A,Customers!$J:$J,"Unknown")</f>
        <v>Regular</v>
      </c>
      <c r="AG410" t="str">
        <f>_xlfn.XLOOKUP(tblSales[[#This Row],[Employee_ID]],Employees!$A:$A,Employees!$B:$B,"Unknown")</f>
        <v>Chitra Bhat</v>
      </c>
      <c r="AH410">
        <f>IF(MONTH(tblSales[[#This Row],[Invoice Date]])&gt;=4,MONTH(tblSales[[#This Row],[Invoice Date]]),MONTH(tblSales[[#This Row],[Invoice Date]])+12)</f>
        <v>5</v>
      </c>
      <c r="AI410" s="8">
        <f>DATE(YEAR(tblSales[[#This Row],[Invoice Date]]),MONTH(tblSales[[#This Row],[Invoice Date]]),1)</f>
        <v>45413</v>
      </c>
      <c r="AJ410" t="str">
        <f>_xlfn.XLOOKUP(tblSales[[#This Row],[Product_ID]],Products!$A:$A,Products!$B:$B,"Unknown")</f>
        <v>Jack &amp; Jones Tunic Olive</v>
      </c>
      <c r="AK410" s="9">
        <f>IFERROR(tblSales[[#This Row],[Profit]]/tblSales[[#This Row],[Sales Amount]],0)</f>
        <v>0.38425120053101069</v>
      </c>
      <c r="AL410" t="str">
        <f>IF(tblSales[[#This Row],[Discount %]]&lt;=5,"0-5%",
IF(tblSales[[#This Row],[Discount %]]&lt;=10,"5-10%",
IF(tblSales[[#This Row],[Discount %]]&lt;=15,"10-15%",
IF(tblSales[[#This Row],[Discount %]]&lt;=20,"15-20%","20%+"))))</f>
        <v>0-5%</v>
      </c>
    </row>
    <row r="411" spans="1:38">
      <c r="A411" s="2" t="s">
        <v>1472</v>
      </c>
      <c r="B411" s="11">
        <v>45515</v>
      </c>
      <c r="C411" s="2" t="s">
        <v>456</v>
      </c>
      <c r="D411" s="2" t="s">
        <v>714</v>
      </c>
      <c r="E411" s="2" t="s">
        <v>746</v>
      </c>
      <c r="F411" s="2" t="s">
        <v>172</v>
      </c>
      <c r="G411" s="2">
        <v>2</v>
      </c>
      <c r="H411" s="2">
        <v>444.77</v>
      </c>
      <c r="I411" s="2">
        <v>0</v>
      </c>
      <c r="J411" s="2">
        <v>0</v>
      </c>
      <c r="K411" s="2">
        <v>5</v>
      </c>
      <c r="L411" s="2">
        <v>44.48</v>
      </c>
      <c r="M411" s="2">
        <v>934.02</v>
      </c>
      <c r="N411" s="2">
        <v>524.12</v>
      </c>
      <c r="O411" s="2">
        <f t="shared" si="16"/>
        <v>365.41999999999996</v>
      </c>
      <c r="P411" s="2" t="s">
        <v>32</v>
      </c>
      <c r="Q411" s="2" t="str">
        <f t="shared" si="14"/>
        <v>UPI</v>
      </c>
      <c r="R411" s="2" t="s">
        <v>20</v>
      </c>
      <c r="S411" s="2" t="s">
        <v>56</v>
      </c>
      <c r="T411" s="2" t="s">
        <v>1473</v>
      </c>
      <c r="U411" s="2" t="s">
        <v>60</v>
      </c>
      <c r="V411" t="str">
        <f>TEXT(tblSales[[#This Row],[Invoice Date]],"mmm")</f>
        <v>Aug</v>
      </c>
      <c r="W411">
        <f>MONTH(tblSales[[#This Row],[Invoice Date]])</f>
        <v>8</v>
      </c>
      <c r="X411">
        <f>YEAR(tblSales[[#This Row],[Invoice Date]])</f>
        <v>2024</v>
      </c>
      <c r="Y411" t="str">
        <f>TEXT(tblSales[[#This Row],[Invoice Date]],"mmm-yyyy")</f>
        <v>Aug-2024</v>
      </c>
      <c r="Z411" t="str">
        <f>_xlfn.XLOOKUP(tblSales[[#This Row],[Product_ID]],Products!$A:$A,Products!$C:$C,"Women Dresses")</f>
        <v>Men T-Shirts</v>
      </c>
      <c r="AA411" t="str">
        <f>_xlfn.XLOOKUP(tblSales[[#This Row],[Product_ID]],Products!$A:$A,Products!$D:$D,"Unknown")</f>
        <v>Round Neck</v>
      </c>
      <c r="AB411" t="str">
        <f>_xlfn.XLOOKUP(tblSales[[#This Row],[Product_ID]],Products!$A:$A,Products!$E:$E,"Unknown")</f>
        <v>Skechers</v>
      </c>
      <c r="AC411" t="str">
        <f>_xlfn.XLOOKUP(tblSales[[#This Row],[Store_ID]],Stores!$A:$A,Stores!$B:$B,"Unknown")</f>
        <v>TrendMart Guntur Standard</v>
      </c>
      <c r="AD411" t="str">
        <f>_xlfn.XLOOKUP(tblSales[[#This Row],[Store_ID]],Stores!$A:$A,Stores!$E:$E,"Unknown")</f>
        <v>South Zone 3</v>
      </c>
      <c r="AE411" t="str">
        <f>_xlfn.XLOOKUP(tblSales[[#This Row],[Customer_ID]],Customers!$A:$A,Customers!$B:$B,"Unknown")</f>
        <v>Gayathri Gowda</v>
      </c>
      <c r="AF411" t="str">
        <f>_xlfn.XLOOKUP(tblSales[[#This Row],[Customer_ID]],Customers!$A:$A,Customers!$J:$J,"Unknown")</f>
        <v>Regular</v>
      </c>
      <c r="AG411" t="str">
        <f>_xlfn.XLOOKUP(tblSales[[#This Row],[Employee_ID]],Employees!$A:$A,Employees!$B:$B,"Unknown")</f>
        <v>Eswar Prasad</v>
      </c>
      <c r="AH411">
        <f>IF(MONTH(tblSales[[#This Row],[Invoice Date]])&gt;=4,MONTH(tblSales[[#This Row],[Invoice Date]]),MONTH(tblSales[[#This Row],[Invoice Date]])+12)</f>
        <v>8</v>
      </c>
      <c r="AI411" s="8">
        <f>DATE(YEAR(tblSales[[#This Row],[Invoice Date]]),MONTH(tblSales[[#This Row],[Invoice Date]]),1)</f>
        <v>45505</v>
      </c>
      <c r="AJ411" t="str">
        <f>_xlfn.XLOOKUP(tblSales[[#This Row],[Product_ID]],Products!$A:$A,Products!$B:$B,"Unknown")</f>
        <v>Skechers Round Neck Red</v>
      </c>
      <c r="AK411" s="9">
        <f>IFERROR(tblSales[[#This Row],[Profit]]/tblSales[[#This Row],[Sales Amount]],0)</f>
        <v>0.39123359242842765</v>
      </c>
      <c r="AL411" t="str">
        <f>IF(tblSales[[#This Row],[Discount %]]&lt;=5,"0-5%",
IF(tblSales[[#This Row],[Discount %]]&lt;=10,"5-10%",
IF(tblSales[[#This Row],[Discount %]]&lt;=15,"10-15%",
IF(tblSales[[#This Row],[Discount %]]&lt;=20,"15-20%","20%+"))))</f>
        <v>0-5%</v>
      </c>
    </row>
    <row r="412" spans="1:38">
      <c r="A412" s="2" t="s">
        <v>1474</v>
      </c>
      <c r="B412" s="11">
        <v>45497</v>
      </c>
      <c r="C412" s="2" t="s">
        <v>1207</v>
      </c>
      <c r="D412" s="2" t="s">
        <v>1475</v>
      </c>
      <c r="E412" s="2" t="s">
        <v>863</v>
      </c>
      <c r="F412" s="2" t="s">
        <v>238</v>
      </c>
      <c r="G412" s="2">
        <v>1</v>
      </c>
      <c r="H412" s="2">
        <v>4527.71</v>
      </c>
      <c r="I412" s="2">
        <v>0</v>
      </c>
      <c r="J412" s="2">
        <v>0</v>
      </c>
      <c r="K412" s="2">
        <v>12</v>
      </c>
      <c r="L412" s="2">
        <v>543.33000000000004</v>
      </c>
      <c r="M412" s="2">
        <v>5071.04</v>
      </c>
      <c r="N412" s="2">
        <v>3236.57</v>
      </c>
      <c r="O412" s="2">
        <f t="shared" si="16"/>
        <v>1291.1399999999999</v>
      </c>
      <c r="P412" s="2" t="s">
        <v>29</v>
      </c>
      <c r="Q412" s="2" t="str">
        <f t="shared" si="14"/>
        <v>Debit Card</v>
      </c>
      <c r="R412" s="2" t="s">
        <v>20</v>
      </c>
      <c r="S412" s="2" t="s">
        <v>56</v>
      </c>
      <c r="T412" s="2" t="s">
        <v>938</v>
      </c>
      <c r="U412" s="2" t="s">
        <v>59</v>
      </c>
      <c r="V412" t="str">
        <f>TEXT(tblSales[[#This Row],[Invoice Date]],"mmm")</f>
        <v>Jul</v>
      </c>
      <c r="W412">
        <f>MONTH(tblSales[[#This Row],[Invoice Date]])</f>
        <v>7</v>
      </c>
      <c r="X412">
        <f>YEAR(tblSales[[#This Row],[Invoice Date]])</f>
        <v>2024</v>
      </c>
      <c r="Y412" t="str">
        <f>TEXT(tblSales[[#This Row],[Invoice Date]],"mmm-yyyy")</f>
        <v>Jul-2024</v>
      </c>
      <c r="Z412" t="str">
        <f>_xlfn.XLOOKUP(tblSales[[#This Row],[Product_ID]],Products!$A:$A,Products!$C:$C,"Women Dresses")</f>
        <v>Women Sarees</v>
      </c>
      <c r="AA412" t="str">
        <f>_xlfn.XLOOKUP(tblSales[[#This Row],[Product_ID]],Products!$A:$A,Products!$D:$D,"Unknown")</f>
        <v>Silk Saree</v>
      </c>
      <c r="AB412" t="str">
        <f>_xlfn.XLOOKUP(tblSales[[#This Row],[Product_ID]],Products!$A:$A,Products!$E:$E,"Unknown")</f>
        <v>Pepe Jeans</v>
      </c>
      <c r="AC412" t="str">
        <f>_xlfn.XLOOKUP(tblSales[[#This Row],[Store_ID]],Stores!$A:$A,Stores!$B:$B,"Unknown")</f>
        <v>TrendMart Thiruvananthapuram Outlet</v>
      </c>
      <c r="AD412" t="str">
        <f>_xlfn.XLOOKUP(tblSales[[#This Row],[Store_ID]],Stores!$A:$A,Stores!$E:$E,"Unknown")</f>
        <v>South Zone 1</v>
      </c>
      <c r="AE412" t="str">
        <f>_xlfn.XLOOKUP(tblSales[[#This Row],[Customer_ID]],Customers!$A:$A,Customers!$B:$B,"Unknown")</f>
        <v>Rohit Kumar</v>
      </c>
      <c r="AF412" t="str">
        <f>_xlfn.XLOOKUP(tblSales[[#This Row],[Customer_ID]],Customers!$A:$A,Customers!$J:$J,"Unknown")</f>
        <v>Regular</v>
      </c>
      <c r="AG412" t="str">
        <f>_xlfn.XLOOKUP(tblSales[[#This Row],[Employee_ID]],Employees!$A:$A,Employees!$B:$B,"Unknown")</f>
        <v>Dhruv Mishra</v>
      </c>
      <c r="AH412">
        <f>IF(MONTH(tblSales[[#This Row],[Invoice Date]])&gt;=4,MONTH(tblSales[[#This Row],[Invoice Date]]),MONTH(tblSales[[#This Row],[Invoice Date]])+12)</f>
        <v>7</v>
      </c>
      <c r="AI412" s="8">
        <f>DATE(YEAR(tblSales[[#This Row],[Invoice Date]]),MONTH(tblSales[[#This Row],[Invoice Date]]),1)</f>
        <v>45474</v>
      </c>
      <c r="AJ412" t="str">
        <f>_xlfn.XLOOKUP(tblSales[[#This Row],[Product_ID]],Products!$A:$A,Products!$B:$B,"Unknown")</f>
        <v>Pepe Jeans Silk Saree Navy Blue</v>
      </c>
      <c r="AK412" s="9">
        <f>IFERROR(tblSales[[#This Row],[Profit]]/tblSales[[#This Row],[Sales Amount]],0)</f>
        <v>0.25461049409982961</v>
      </c>
      <c r="AL412" t="str">
        <f>IF(tblSales[[#This Row],[Discount %]]&lt;=5,"0-5%",
IF(tblSales[[#This Row],[Discount %]]&lt;=10,"5-10%",
IF(tblSales[[#This Row],[Discount %]]&lt;=15,"10-15%",
IF(tblSales[[#This Row],[Discount %]]&lt;=20,"15-20%","20%+"))))</f>
        <v>0-5%</v>
      </c>
    </row>
    <row r="413" spans="1:38">
      <c r="A413" s="2" t="s">
        <v>1476</v>
      </c>
      <c r="B413" s="11">
        <v>45699</v>
      </c>
      <c r="C413" s="2" t="s">
        <v>983</v>
      </c>
      <c r="D413" s="2" t="s">
        <v>283</v>
      </c>
      <c r="E413" s="2" t="s">
        <v>1477</v>
      </c>
      <c r="F413" s="2" t="s">
        <v>128</v>
      </c>
      <c r="G413" s="2">
        <v>1</v>
      </c>
      <c r="H413" s="2">
        <v>4786.29</v>
      </c>
      <c r="I413" s="2">
        <v>10</v>
      </c>
      <c r="J413" s="2">
        <v>478.63</v>
      </c>
      <c r="K413" s="2">
        <v>12</v>
      </c>
      <c r="L413" s="2">
        <v>516.91999999999996</v>
      </c>
      <c r="M413" s="2">
        <v>4824.58</v>
      </c>
      <c r="N413" s="2">
        <v>3650.55</v>
      </c>
      <c r="O413" s="2">
        <f t="shared" si="16"/>
        <v>657.10999999999979</v>
      </c>
      <c r="P413" s="2" t="s">
        <v>27</v>
      </c>
      <c r="Q413" s="2" t="str">
        <f t="shared" si="14"/>
        <v>Cash</v>
      </c>
      <c r="R413" s="2" t="s">
        <v>20</v>
      </c>
      <c r="S413" s="2" t="s">
        <v>57</v>
      </c>
      <c r="T413" s="2" t="s">
        <v>1478</v>
      </c>
      <c r="U413" s="2" t="s">
        <v>59</v>
      </c>
      <c r="V413" t="str">
        <f>TEXT(tblSales[[#This Row],[Invoice Date]],"mmm")</f>
        <v>Feb</v>
      </c>
      <c r="W413">
        <f>MONTH(tblSales[[#This Row],[Invoice Date]])</f>
        <v>2</v>
      </c>
      <c r="X413">
        <f>YEAR(tblSales[[#This Row],[Invoice Date]])</f>
        <v>2025</v>
      </c>
      <c r="Y413" t="str">
        <f>TEXT(tblSales[[#This Row],[Invoice Date]],"mmm-yyyy")</f>
        <v>Feb-2025</v>
      </c>
      <c r="Z413" t="str">
        <f>_xlfn.XLOOKUP(tblSales[[#This Row],[Product_ID]],Products!$A:$A,Products!$C:$C,"Women Dresses")</f>
        <v>Watches</v>
      </c>
      <c r="AA413" t="str">
        <f>_xlfn.XLOOKUP(tblSales[[#This Row],[Product_ID]],Products!$A:$A,Products!$D:$D,"Unknown")</f>
        <v>Digital Watch</v>
      </c>
      <c r="AB413" t="str">
        <f>_xlfn.XLOOKUP(tblSales[[#This Row],[Product_ID]],Products!$A:$A,Products!$E:$E,"Unknown")</f>
        <v>Pepe Jeans</v>
      </c>
      <c r="AC413" t="str">
        <f>_xlfn.XLOOKUP(tblSales[[#This Row],[Store_ID]],Stores!$A:$A,Stores!$B:$B,"Unknown")</f>
        <v>TrendMart Guntur High Street</v>
      </c>
      <c r="AD413" t="str">
        <f>_xlfn.XLOOKUP(tblSales[[#This Row],[Store_ID]],Stores!$A:$A,Stores!$E:$E,"Unknown")</f>
        <v>South Zone 3</v>
      </c>
      <c r="AE413" t="str">
        <f>_xlfn.XLOOKUP(tblSales[[#This Row],[Customer_ID]],Customers!$A:$A,Customers!$B:$B,"Unknown")</f>
        <v>Balaji Reddy</v>
      </c>
      <c r="AF413" t="str">
        <f>_xlfn.XLOOKUP(tblSales[[#This Row],[Customer_ID]],Customers!$A:$A,Customers!$J:$J,"Unknown")</f>
        <v>Platinum</v>
      </c>
      <c r="AG413" t="str">
        <f>_xlfn.XLOOKUP(tblSales[[#This Row],[Employee_ID]],Employees!$A:$A,Employees!$B:$B,"Unknown")</f>
        <v>Praveen Gupta</v>
      </c>
      <c r="AH413">
        <f>IF(MONTH(tblSales[[#This Row],[Invoice Date]])&gt;=4,MONTH(tblSales[[#This Row],[Invoice Date]]),MONTH(tblSales[[#This Row],[Invoice Date]])+12)</f>
        <v>14</v>
      </c>
      <c r="AI413" s="8">
        <f>DATE(YEAR(tblSales[[#This Row],[Invoice Date]]),MONTH(tblSales[[#This Row],[Invoice Date]]),1)</f>
        <v>45689</v>
      </c>
      <c r="AJ413" t="str">
        <f>_xlfn.XLOOKUP(tblSales[[#This Row],[Product_ID]],Products!$A:$A,Products!$B:$B,"Unknown")</f>
        <v>Pepe Jeans Digital Watch Charcoal</v>
      </c>
      <c r="AK413" s="9">
        <f>IFERROR(tblSales[[#This Row],[Profit]]/tblSales[[#This Row],[Sales Amount]],0)</f>
        <v>0.13620045682733001</v>
      </c>
      <c r="AL413" t="str">
        <f>IF(tblSales[[#This Row],[Discount %]]&lt;=5,"0-5%",
IF(tblSales[[#This Row],[Discount %]]&lt;=10,"5-10%",
IF(tblSales[[#This Row],[Discount %]]&lt;=15,"10-15%",
IF(tblSales[[#This Row],[Discount %]]&lt;=20,"15-20%","20%+"))))</f>
        <v>5-10%</v>
      </c>
    </row>
    <row r="414" spans="1:38">
      <c r="A414" s="2" t="s">
        <v>1479</v>
      </c>
      <c r="B414" s="11">
        <v>45440</v>
      </c>
      <c r="C414" s="2" t="s">
        <v>1110</v>
      </c>
      <c r="D414" s="2" t="s">
        <v>1129</v>
      </c>
      <c r="E414" s="2" t="s">
        <v>333</v>
      </c>
      <c r="F414" s="2" t="s">
        <v>210</v>
      </c>
      <c r="G414" s="2">
        <v>1</v>
      </c>
      <c r="H414" s="2">
        <v>1720.39</v>
      </c>
      <c r="I414" s="2">
        <v>0</v>
      </c>
      <c r="J414" s="2">
        <v>0</v>
      </c>
      <c r="K414" s="2">
        <v>12</v>
      </c>
      <c r="L414" s="2">
        <v>206.45</v>
      </c>
      <c r="M414" s="2">
        <v>1926.84</v>
      </c>
      <c r="N414" s="2">
        <v>1145.21</v>
      </c>
      <c r="O414" s="2">
        <f t="shared" si="16"/>
        <v>575.17999999999984</v>
      </c>
      <c r="P414" s="2" t="s">
        <v>32</v>
      </c>
      <c r="Q414" s="2" t="str">
        <f t="shared" si="14"/>
        <v>UPI</v>
      </c>
      <c r="R414" s="2" t="s">
        <v>20</v>
      </c>
      <c r="S414" s="2" t="s">
        <v>56</v>
      </c>
      <c r="T414" s="2" t="s">
        <v>1480</v>
      </c>
      <c r="U414" s="2" t="s">
        <v>59</v>
      </c>
      <c r="V414" t="str">
        <f>TEXT(tblSales[[#This Row],[Invoice Date]],"mmm")</f>
        <v>May</v>
      </c>
      <c r="W414">
        <f>MONTH(tblSales[[#This Row],[Invoice Date]])</f>
        <v>5</v>
      </c>
      <c r="X414">
        <f>YEAR(tblSales[[#This Row],[Invoice Date]])</f>
        <v>2024</v>
      </c>
      <c r="Y414" t="str">
        <f>TEXT(tblSales[[#This Row],[Invoice Date]],"mmm-yyyy")</f>
        <v>May-2024</v>
      </c>
      <c r="Z414" t="str">
        <f>_xlfn.XLOOKUP(tblSales[[#This Row],[Product_ID]],Products!$A:$A,Products!$C:$C,"Women Dresses")</f>
        <v>Footwear</v>
      </c>
      <c r="AA414" t="str">
        <f>_xlfn.XLOOKUP(tblSales[[#This Row],[Product_ID]],Products!$A:$A,Products!$D:$D,"Unknown")</f>
        <v>Slippers</v>
      </c>
      <c r="AB414" t="str">
        <f>_xlfn.XLOOKUP(tblSales[[#This Row],[Product_ID]],Products!$A:$A,Products!$E:$E,"Unknown")</f>
        <v>Sparx</v>
      </c>
      <c r="AC414" t="str">
        <f>_xlfn.XLOOKUP(tblSales[[#This Row],[Store_ID]],Stores!$A:$A,Stores!$B:$B,"Unknown")</f>
        <v>TrendMart Warangal High Street</v>
      </c>
      <c r="AD414" t="str">
        <f>_xlfn.XLOOKUP(tblSales[[#This Row],[Store_ID]],Stores!$A:$A,Stores!$E:$E,"Unknown")</f>
        <v>South Zone 2</v>
      </c>
      <c r="AE414" t="str">
        <f>_xlfn.XLOOKUP(tblSales[[#This Row],[Customer_ID]],Customers!$A:$A,Customers!$B:$B,"Unknown")</f>
        <v>Haritha Murthy</v>
      </c>
      <c r="AF414" t="str">
        <f>_xlfn.XLOOKUP(tblSales[[#This Row],[Customer_ID]],Customers!$A:$A,Customers!$J:$J,"Unknown")</f>
        <v>Silver</v>
      </c>
      <c r="AG414" t="str">
        <f>_xlfn.XLOOKUP(tblSales[[#This Row],[Employee_ID]],Employees!$A:$A,Employees!$B:$B,"Unknown")</f>
        <v>Rani Mishra</v>
      </c>
      <c r="AH414">
        <f>IF(MONTH(tblSales[[#This Row],[Invoice Date]])&gt;=4,MONTH(tblSales[[#This Row],[Invoice Date]]),MONTH(tblSales[[#This Row],[Invoice Date]])+12)</f>
        <v>5</v>
      </c>
      <c r="AI414" s="8">
        <f>DATE(YEAR(tblSales[[#This Row],[Invoice Date]]),MONTH(tblSales[[#This Row],[Invoice Date]]),1)</f>
        <v>45413</v>
      </c>
      <c r="AJ414" t="str">
        <f>_xlfn.XLOOKUP(tblSales[[#This Row],[Product_ID]],Products!$A:$A,Products!$B:$B,"Unknown")</f>
        <v>Sparx Slippers Red</v>
      </c>
      <c r="AK414" s="9">
        <f>IFERROR(tblSales[[#This Row],[Profit]]/tblSales[[#This Row],[Sales Amount]],0)</f>
        <v>0.2985094766560793</v>
      </c>
      <c r="AL414" t="str">
        <f>IF(tblSales[[#This Row],[Discount %]]&lt;=5,"0-5%",
IF(tblSales[[#This Row],[Discount %]]&lt;=10,"5-10%",
IF(tblSales[[#This Row],[Discount %]]&lt;=15,"10-15%",
IF(tblSales[[#This Row],[Discount %]]&lt;=20,"15-20%","20%+"))))</f>
        <v>0-5%</v>
      </c>
    </row>
    <row r="415" spans="1:38">
      <c r="A415" s="2" t="s">
        <v>1481</v>
      </c>
      <c r="B415" s="11">
        <v>45402</v>
      </c>
      <c r="C415" s="2" t="s">
        <v>1482</v>
      </c>
      <c r="D415" s="2" t="s">
        <v>424</v>
      </c>
      <c r="E415" s="2" t="s">
        <v>699</v>
      </c>
      <c r="F415" s="2" t="s">
        <v>386</v>
      </c>
      <c r="G415" s="2">
        <v>2</v>
      </c>
      <c r="H415" s="2">
        <v>958.53</v>
      </c>
      <c r="I415" s="2">
        <v>20</v>
      </c>
      <c r="J415" s="2">
        <v>383.41</v>
      </c>
      <c r="K415" s="2">
        <v>5</v>
      </c>
      <c r="L415" s="2">
        <v>76.680000000000007</v>
      </c>
      <c r="M415" s="2">
        <v>1610.33</v>
      </c>
      <c r="N415" s="2">
        <v>1396.16</v>
      </c>
      <c r="O415" s="2">
        <f t="shared" si="16"/>
        <v>137.48999999999984</v>
      </c>
      <c r="P415" s="2" t="s">
        <v>27</v>
      </c>
      <c r="Q415" s="2" t="str">
        <f t="shared" si="14"/>
        <v>Cash</v>
      </c>
      <c r="R415" s="2" t="s">
        <v>21</v>
      </c>
      <c r="S415" s="2" t="s">
        <v>56</v>
      </c>
      <c r="T415" s="2" t="s">
        <v>1483</v>
      </c>
      <c r="U415" s="2" t="s">
        <v>60</v>
      </c>
      <c r="V415" t="str">
        <f>TEXT(tblSales[[#This Row],[Invoice Date]],"mmm")</f>
        <v>Apr</v>
      </c>
      <c r="W415">
        <f>MONTH(tblSales[[#This Row],[Invoice Date]])</f>
        <v>4</v>
      </c>
      <c r="X415">
        <f>YEAR(tblSales[[#This Row],[Invoice Date]])</f>
        <v>2024</v>
      </c>
      <c r="Y415" t="str">
        <f>TEXT(tblSales[[#This Row],[Invoice Date]],"mmm-yyyy")</f>
        <v>Apr-2024</v>
      </c>
      <c r="Z415" t="str">
        <f>_xlfn.XLOOKUP(tblSales[[#This Row],[Product_ID]],Products!$A:$A,Products!$C:$C,"Women Dresses")</f>
        <v>Women Dresses</v>
      </c>
      <c r="AA415" t="str">
        <f>_xlfn.XLOOKUP(tblSales[[#This Row],[Product_ID]],Products!$A:$A,Products!$D:$D,"Unknown")</f>
        <v>Maxi Dress</v>
      </c>
      <c r="AB415" t="str">
        <f>_xlfn.XLOOKUP(tblSales[[#This Row],[Product_ID]],Products!$A:$A,Products!$E:$E,"Unknown")</f>
        <v>Jack &amp; Jones</v>
      </c>
      <c r="AC415" t="str">
        <f>_xlfn.XLOOKUP(tblSales[[#This Row],[Store_ID]],Stores!$A:$A,Stores!$B:$B,"Unknown")</f>
        <v>TrendMart Dindigul High Street</v>
      </c>
      <c r="AD415" t="str">
        <f>_xlfn.XLOOKUP(tblSales[[#This Row],[Store_ID]],Stores!$A:$A,Stores!$E:$E,"Unknown")</f>
        <v>South Zone 1</v>
      </c>
      <c r="AE415" t="str">
        <f>_xlfn.XLOOKUP(tblSales[[#This Row],[Customer_ID]],Customers!$A:$A,Customers!$B:$B,"Unknown")</f>
        <v>Meena Gowda</v>
      </c>
      <c r="AF415" t="str">
        <f>_xlfn.XLOOKUP(tblSales[[#This Row],[Customer_ID]],Customers!$A:$A,Customers!$J:$J,"Unknown")</f>
        <v>Gold</v>
      </c>
      <c r="AG415" t="str">
        <f>_xlfn.XLOOKUP(tblSales[[#This Row],[Employee_ID]],Employees!$A:$A,Employees!$B:$B,"Unknown")</f>
        <v>Malini Gowda</v>
      </c>
      <c r="AH415">
        <f>IF(MONTH(tblSales[[#This Row],[Invoice Date]])&gt;=4,MONTH(tblSales[[#This Row],[Invoice Date]]),MONTH(tblSales[[#This Row],[Invoice Date]])+12)</f>
        <v>4</v>
      </c>
      <c r="AI415" s="8">
        <f>DATE(YEAR(tblSales[[#This Row],[Invoice Date]]),MONTH(tblSales[[#This Row],[Invoice Date]]),1)</f>
        <v>45383</v>
      </c>
      <c r="AJ415" t="str">
        <f>_xlfn.XLOOKUP(tblSales[[#This Row],[Product_ID]],Products!$A:$A,Products!$B:$B,"Unknown")</f>
        <v>Jack &amp; Jones Maxi Dress Maroon</v>
      </c>
      <c r="AK415" s="9">
        <f>IFERROR(tblSales[[#This Row],[Profit]]/tblSales[[#This Row],[Sales Amount]],0)</f>
        <v>8.5380015276371832E-2</v>
      </c>
      <c r="AL415" t="str">
        <f>IF(tblSales[[#This Row],[Discount %]]&lt;=5,"0-5%",
IF(tblSales[[#This Row],[Discount %]]&lt;=10,"5-10%",
IF(tblSales[[#This Row],[Discount %]]&lt;=15,"10-15%",
IF(tblSales[[#This Row],[Discount %]]&lt;=20,"15-20%","20%+"))))</f>
        <v>15-20%</v>
      </c>
    </row>
    <row r="416" spans="1:38">
      <c r="A416" s="2" t="s">
        <v>1484</v>
      </c>
      <c r="B416" s="11">
        <v>45384</v>
      </c>
      <c r="C416" s="2" t="s">
        <v>1485</v>
      </c>
      <c r="D416" s="2" t="s">
        <v>90</v>
      </c>
      <c r="E416" s="2" t="s">
        <v>646</v>
      </c>
      <c r="F416" s="2" t="s">
        <v>116</v>
      </c>
      <c r="G416" s="2">
        <v>2</v>
      </c>
      <c r="H416" s="2">
        <v>764.17</v>
      </c>
      <c r="I416" s="2">
        <v>30</v>
      </c>
      <c r="J416" s="2">
        <v>458.5</v>
      </c>
      <c r="K416" s="2">
        <v>5</v>
      </c>
      <c r="L416" s="2">
        <v>53.49</v>
      </c>
      <c r="M416" s="2">
        <v>1123.33</v>
      </c>
      <c r="N416" s="2">
        <v>993.34</v>
      </c>
      <c r="O416" s="2">
        <f t="shared" si="16"/>
        <v>76.499999999999886</v>
      </c>
      <c r="P416" s="2" t="s">
        <v>32</v>
      </c>
      <c r="Q416" s="2" t="str">
        <f t="shared" si="14"/>
        <v>UPI</v>
      </c>
      <c r="R416" s="2" t="s">
        <v>20</v>
      </c>
      <c r="S416" s="2" t="s">
        <v>56</v>
      </c>
      <c r="T416" s="2" t="s">
        <v>1393</v>
      </c>
      <c r="U416" s="2" t="s">
        <v>59</v>
      </c>
      <c r="V416" t="str">
        <f>TEXT(tblSales[[#This Row],[Invoice Date]],"mmm")</f>
        <v>Apr</v>
      </c>
      <c r="W416">
        <f>MONTH(tblSales[[#This Row],[Invoice Date]])</f>
        <v>4</v>
      </c>
      <c r="X416">
        <f>YEAR(tblSales[[#This Row],[Invoice Date]])</f>
        <v>2024</v>
      </c>
      <c r="Y416" t="str">
        <f>TEXT(tblSales[[#This Row],[Invoice Date]],"mmm-yyyy")</f>
        <v>Apr-2024</v>
      </c>
      <c r="Z416" t="str">
        <f>_xlfn.XLOOKUP(tblSales[[#This Row],[Product_ID]],Products!$A:$A,Products!$C:$C,"Women Dresses")</f>
        <v>Women Kurtis</v>
      </c>
      <c r="AA416" t="str">
        <f>_xlfn.XLOOKUP(tblSales[[#This Row],[Product_ID]],Products!$A:$A,Products!$D:$D,"Unknown")</f>
        <v>A-Line Kurti</v>
      </c>
      <c r="AB416" t="str">
        <f>_xlfn.XLOOKUP(tblSales[[#This Row],[Product_ID]],Products!$A:$A,Products!$E:$E,"Unknown")</f>
        <v>Pepe Jeans</v>
      </c>
      <c r="AC416" t="str">
        <f>_xlfn.XLOOKUP(tblSales[[#This Row],[Store_ID]],Stores!$A:$A,Stores!$B:$B,"Unknown")</f>
        <v>TrendMart Vijayawada Mall Kiosk</v>
      </c>
      <c r="AD416" t="str">
        <f>_xlfn.XLOOKUP(tblSales[[#This Row],[Store_ID]],Stores!$A:$A,Stores!$E:$E,"Unknown")</f>
        <v>South Zone 3</v>
      </c>
      <c r="AE416" t="str">
        <f>_xlfn.XLOOKUP(tblSales[[#This Row],[Customer_ID]],Customers!$A:$A,Customers!$B:$B,"Unknown")</f>
        <v>Hemanth Pillai</v>
      </c>
      <c r="AF416" t="str">
        <f>_xlfn.XLOOKUP(tblSales[[#This Row],[Customer_ID]],Customers!$A:$A,Customers!$J:$J,"Unknown")</f>
        <v>Regular</v>
      </c>
      <c r="AG416" t="str">
        <f>_xlfn.XLOOKUP(tblSales[[#This Row],[Employee_ID]],Employees!$A:$A,Employees!$B:$B,"Unknown")</f>
        <v>Padma Gounder</v>
      </c>
      <c r="AH416">
        <f>IF(MONTH(tblSales[[#This Row],[Invoice Date]])&gt;=4,MONTH(tblSales[[#This Row],[Invoice Date]]),MONTH(tblSales[[#This Row],[Invoice Date]])+12)</f>
        <v>4</v>
      </c>
      <c r="AI416" s="8">
        <f>DATE(YEAR(tblSales[[#This Row],[Invoice Date]]),MONTH(tblSales[[#This Row],[Invoice Date]]),1)</f>
        <v>45383</v>
      </c>
      <c r="AJ416" t="str">
        <f>_xlfn.XLOOKUP(tblSales[[#This Row],[Product_ID]],Products!$A:$A,Products!$B:$B,"Unknown")</f>
        <v>Pepe Jeans A-Line Kurti White</v>
      </c>
      <c r="AK416" s="9">
        <f>IFERROR(tblSales[[#This Row],[Profit]]/tblSales[[#This Row],[Sales Amount]],0)</f>
        <v>6.8101092288107581E-2</v>
      </c>
      <c r="AL416" t="str">
        <f>IF(tblSales[[#This Row],[Discount %]]&lt;=5,"0-5%",
IF(tblSales[[#This Row],[Discount %]]&lt;=10,"5-10%",
IF(tblSales[[#This Row],[Discount %]]&lt;=15,"10-15%",
IF(tblSales[[#This Row],[Discount %]]&lt;=20,"15-20%","20%+"))))</f>
        <v>20%+</v>
      </c>
    </row>
    <row r="417" spans="1:38">
      <c r="A417" s="2" t="s">
        <v>1486</v>
      </c>
      <c r="B417" s="11">
        <v>45502</v>
      </c>
      <c r="C417" s="2" t="s">
        <v>766</v>
      </c>
      <c r="D417" s="2" t="s">
        <v>1176</v>
      </c>
      <c r="E417" s="2" t="s">
        <v>625</v>
      </c>
      <c r="F417" s="2" t="s">
        <v>128</v>
      </c>
      <c r="G417" s="2">
        <v>3</v>
      </c>
      <c r="H417" s="2">
        <v>1569.36</v>
      </c>
      <c r="I417" s="2">
        <v>0</v>
      </c>
      <c r="J417" s="2">
        <v>0</v>
      </c>
      <c r="K417" s="2">
        <v>12</v>
      </c>
      <c r="L417" s="2">
        <v>564.97</v>
      </c>
      <c r="M417" s="2">
        <v>5273.05</v>
      </c>
      <c r="N417" s="2">
        <v>3582.42</v>
      </c>
      <c r="O417" s="2">
        <f t="shared" si="16"/>
        <v>1125.6600000000001</v>
      </c>
      <c r="P417" s="2" t="s">
        <v>29</v>
      </c>
      <c r="Q417" s="2" t="str">
        <f t="shared" si="14"/>
        <v>Debit Card</v>
      </c>
      <c r="R417" s="2" t="s">
        <v>20</v>
      </c>
      <c r="S417" s="2" t="s">
        <v>56</v>
      </c>
      <c r="T417" s="2" t="s">
        <v>1487</v>
      </c>
      <c r="U417" s="2" t="s">
        <v>59</v>
      </c>
      <c r="V417" t="str">
        <f>TEXT(tblSales[[#This Row],[Invoice Date]],"mmm")</f>
        <v>Jul</v>
      </c>
      <c r="W417">
        <f>MONTH(tblSales[[#This Row],[Invoice Date]])</f>
        <v>7</v>
      </c>
      <c r="X417">
        <f>YEAR(tblSales[[#This Row],[Invoice Date]])</f>
        <v>2024</v>
      </c>
      <c r="Y417" t="str">
        <f>TEXT(tblSales[[#This Row],[Invoice Date]],"mmm-yyyy")</f>
        <v>Jul-2024</v>
      </c>
      <c r="Z417" t="str">
        <f>_xlfn.XLOOKUP(tblSales[[#This Row],[Product_ID]],Products!$A:$A,Products!$C:$C,"Women Dresses")</f>
        <v>Men Jeans</v>
      </c>
      <c r="AA417" t="str">
        <f>_xlfn.XLOOKUP(tblSales[[#This Row],[Product_ID]],Products!$A:$A,Products!$D:$D,"Unknown")</f>
        <v>Skinny Fit</v>
      </c>
      <c r="AB417" t="str">
        <f>_xlfn.XLOOKUP(tblSales[[#This Row],[Product_ID]],Products!$A:$A,Products!$E:$E,"Unknown")</f>
        <v>Killer Jeans</v>
      </c>
      <c r="AC417" t="str">
        <f>_xlfn.XLOOKUP(tblSales[[#This Row],[Store_ID]],Stores!$A:$A,Stores!$B:$B,"Unknown")</f>
        <v>TrendMart Shivamogga Mall Kiosk</v>
      </c>
      <c r="AD417" t="str">
        <f>_xlfn.XLOOKUP(tblSales[[#This Row],[Store_ID]],Stores!$A:$A,Stores!$E:$E,"Unknown")</f>
        <v>South Zone 2</v>
      </c>
      <c r="AE417" t="str">
        <f>_xlfn.XLOOKUP(tblSales[[#This Row],[Customer_ID]],Customers!$A:$A,Customers!$B:$B,"Unknown")</f>
        <v>Padma Balasubramaniam</v>
      </c>
      <c r="AF417" t="str">
        <f>_xlfn.XLOOKUP(tblSales[[#This Row],[Customer_ID]],Customers!$A:$A,Customers!$J:$J,"Unknown")</f>
        <v>Gold</v>
      </c>
      <c r="AG417" t="str">
        <f>_xlfn.XLOOKUP(tblSales[[#This Row],[Employee_ID]],Employees!$A:$A,Employees!$B:$B,"Unknown")</f>
        <v>Praveen Gupta</v>
      </c>
      <c r="AH417">
        <f>IF(MONTH(tblSales[[#This Row],[Invoice Date]])&gt;=4,MONTH(tblSales[[#This Row],[Invoice Date]]),MONTH(tblSales[[#This Row],[Invoice Date]])+12)</f>
        <v>7</v>
      </c>
      <c r="AI417" s="8">
        <f>DATE(YEAR(tblSales[[#This Row],[Invoice Date]]),MONTH(tblSales[[#This Row],[Invoice Date]]),1)</f>
        <v>45474</v>
      </c>
      <c r="AJ417" t="str">
        <f>_xlfn.XLOOKUP(tblSales[[#This Row],[Product_ID]],Products!$A:$A,Products!$B:$B,"Unknown")</f>
        <v>Killer Jeans Skinny Fit Orange</v>
      </c>
      <c r="AK417" s="9">
        <f>IFERROR(tblSales[[#This Row],[Profit]]/tblSales[[#This Row],[Sales Amount]],0)</f>
        <v>0.21347417528754706</v>
      </c>
      <c r="AL417" t="str">
        <f>IF(tblSales[[#This Row],[Discount %]]&lt;=5,"0-5%",
IF(tblSales[[#This Row],[Discount %]]&lt;=10,"5-10%",
IF(tblSales[[#This Row],[Discount %]]&lt;=15,"10-15%",
IF(tblSales[[#This Row],[Discount %]]&lt;=20,"15-20%","20%+"))))</f>
        <v>0-5%</v>
      </c>
    </row>
    <row r="418" spans="1:38">
      <c r="A418" s="2" t="s">
        <v>1488</v>
      </c>
      <c r="B418" s="11">
        <v>45737</v>
      </c>
      <c r="C418" s="2" t="s">
        <v>1489</v>
      </c>
      <c r="D418" s="2" t="s">
        <v>1051</v>
      </c>
      <c r="E418" s="2" t="s">
        <v>758</v>
      </c>
      <c r="F418" s="2" t="s">
        <v>345</v>
      </c>
      <c r="G418" s="2">
        <v>1</v>
      </c>
      <c r="H418" s="2">
        <v>814.37</v>
      </c>
      <c r="I418" s="2">
        <v>0</v>
      </c>
      <c r="J418" s="2">
        <v>0</v>
      </c>
      <c r="K418" s="2">
        <v>5</v>
      </c>
      <c r="L418" s="2">
        <v>40.72</v>
      </c>
      <c r="M418" s="2">
        <v>855.09</v>
      </c>
      <c r="N418" s="2">
        <v>565.45000000000005</v>
      </c>
      <c r="O418" s="2">
        <f t="shared" si="16"/>
        <v>248.92</v>
      </c>
      <c r="P418" s="2" t="s">
        <v>32</v>
      </c>
      <c r="Q418" s="2" t="str">
        <f t="shared" si="14"/>
        <v>UPI</v>
      </c>
      <c r="R418" s="2" t="s">
        <v>21</v>
      </c>
      <c r="S418" s="2" t="s">
        <v>56</v>
      </c>
      <c r="T418" s="2" t="s">
        <v>848</v>
      </c>
      <c r="U418" s="2" t="s">
        <v>59</v>
      </c>
      <c r="V418" t="str">
        <f>TEXT(tblSales[[#This Row],[Invoice Date]],"mmm")</f>
        <v>Mar</v>
      </c>
      <c r="W418">
        <f>MONTH(tblSales[[#This Row],[Invoice Date]])</f>
        <v>3</v>
      </c>
      <c r="X418">
        <f>YEAR(tblSales[[#This Row],[Invoice Date]])</f>
        <v>2025</v>
      </c>
      <c r="Y418" t="str">
        <f>TEXT(tblSales[[#This Row],[Invoice Date]],"mmm-yyyy")</f>
        <v>Mar-2025</v>
      </c>
      <c r="Z418" t="str">
        <f>_xlfn.XLOOKUP(tblSales[[#This Row],[Product_ID]],Products!$A:$A,Products!$C:$C,"Women Dresses")</f>
        <v>Kids Wear</v>
      </c>
      <c r="AA418" t="str">
        <f>_xlfn.XLOOKUP(tblSales[[#This Row],[Product_ID]],Products!$A:$A,Products!$D:$D,"Unknown")</f>
        <v>Boys Shirt</v>
      </c>
      <c r="AB418" t="str">
        <f>_xlfn.XLOOKUP(tblSales[[#This Row],[Product_ID]],Products!$A:$A,Products!$E:$E,"Unknown")</f>
        <v>Woodland</v>
      </c>
      <c r="AC418" t="str">
        <f>_xlfn.XLOOKUP(tblSales[[#This Row],[Store_ID]],Stores!$A:$A,Stores!$B:$B,"Unknown")</f>
        <v>TrendMart Nizamabad Standard</v>
      </c>
      <c r="AD418" t="str">
        <f>_xlfn.XLOOKUP(tblSales[[#This Row],[Store_ID]],Stores!$A:$A,Stores!$E:$E,"Unknown")</f>
        <v>South Zone 2</v>
      </c>
      <c r="AE418" t="str">
        <f>_xlfn.XLOOKUP(tblSales[[#This Row],[Customer_ID]],Customers!$A:$A,Customers!$B:$B,"Unknown")</f>
        <v>Vasanthi Bhat</v>
      </c>
      <c r="AF418" t="str">
        <f>_xlfn.XLOOKUP(tblSales[[#This Row],[Customer_ID]],Customers!$A:$A,Customers!$J:$J,"Unknown")</f>
        <v>Regular</v>
      </c>
      <c r="AG418" t="str">
        <f>_xlfn.XLOOKUP(tblSales[[#This Row],[Employee_ID]],Employees!$A:$A,Employees!$B:$B,"Unknown")</f>
        <v>Anitha Ramachandran</v>
      </c>
      <c r="AH418">
        <f>IF(MONTH(tblSales[[#This Row],[Invoice Date]])&gt;=4,MONTH(tblSales[[#This Row],[Invoice Date]]),MONTH(tblSales[[#This Row],[Invoice Date]])+12)</f>
        <v>15</v>
      </c>
      <c r="AI418" s="8">
        <f>DATE(YEAR(tblSales[[#This Row],[Invoice Date]]),MONTH(tblSales[[#This Row],[Invoice Date]]),1)</f>
        <v>45717</v>
      </c>
      <c r="AJ418" t="str">
        <f>_xlfn.XLOOKUP(tblSales[[#This Row],[Product_ID]],Products!$A:$A,Products!$B:$B,"Unknown")</f>
        <v>Woodland Boys Shirt White</v>
      </c>
      <c r="AK418" s="9">
        <f>IFERROR(tblSales[[#This Row],[Profit]]/tblSales[[#This Row],[Sales Amount]],0)</f>
        <v>0.29110386041235425</v>
      </c>
      <c r="AL418" t="str">
        <f>IF(tblSales[[#This Row],[Discount %]]&lt;=5,"0-5%",
IF(tblSales[[#This Row],[Discount %]]&lt;=10,"5-10%",
IF(tblSales[[#This Row],[Discount %]]&lt;=15,"10-15%",
IF(tblSales[[#This Row],[Discount %]]&lt;=20,"15-20%","20%+"))))</f>
        <v>0-5%</v>
      </c>
    </row>
    <row r="419" spans="1:38">
      <c r="A419" s="2" t="s">
        <v>1490</v>
      </c>
      <c r="B419" s="11">
        <v>45403</v>
      </c>
      <c r="C419" s="2" t="s">
        <v>1491</v>
      </c>
      <c r="D419" s="2" t="s">
        <v>1492</v>
      </c>
      <c r="E419" s="2" t="s">
        <v>771</v>
      </c>
      <c r="F419" s="2" t="s">
        <v>386</v>
      </c>
      <c r="G419" s="2">
        <v>1</v>
      </c>
      <c r="H419" s="2">
        <v>1114.8699999999999</v>
      </c>
      <c r="I419" s="2">
        <v>30</v>
      </c>
      <c r="J419" s="2">
        <v>334.46</v>
      </c>
      <c r="K419" s="2">
        <v>12</v>
      </c>
      <c r="L419" s="2">
        <v>93.65</v>
      </c>
      <c r="M419" s="2">
        <v>874.06</v>
      </c>
      <c r="N419" s="2">
        <v>915.87</v>
      </c>
      <c r="O419" s="2">
        <f t="shared" si="16"/>
        <v>-135.46000000000006</v>
      </c>
      <c r="P419" s="2" t="s">
        <v>32</v>
      </c>
      <c r="Q419" s="2" t="str">
        <f t="shared" si="14"/>
        <v>UPI</v>
      </c>
      <c r="R419" s="2" t="s">
        <v>21</v>
      </c>
      <c r="S419" s="2" t="s">
        <v>56</v>
      </c>
      <c r="T419" s="2" t="s">
        <v>146</v>
      </c>
      <c r="U419" s="2" t="s">
        <v>60</v>
      </c>
      <c r="V419" t="str">
        <f>TEXT(tblSales[[#This Row],[Invoice Date]],"mmm")</f>
        <v>Apr</v>
      </c>
      <c r="W419">
        <f>MONTH(tblSales[[#This Row],[Invoice Date]])</f>
        <v>4</v>
      </c>
      <c r="X419">
        <f>YEAR(tblSales[[#This Row],[Invoice Date]])</f>
        <v>2024</v>
      </c>
      <c r="Y419" t="str">
        <f>TEXT(tblSales[[#This Row],[Invoice Date]],"mmm-yyyy")</f>
        <v>Apr-2024</v>
      </c>
      <c r="Z419" t="str">
        <f>_xlfn.XLOOKUP(tblSales[[#This Row],[Product_ID]],Products!$A:$A,Products!$C:$C,"Women Dresses")</f>
        <v>Men Jeans</v>
      </c>
      <c r="AA419" t="str">
        <f>_xlfn.XLOOKUP(tblSales[[#This Row],[Product_ID]],Products!$A:$A,Products!$D:$D,"Unknown")</f>
        <v>Slim Fit</v>
      </c>
      <c r="AB419" t="str">
        <f>_xlfn.XLOOKUP(tblSales[[#This Row],[Product_ID]],Products!$A:$A,Products!$E:$E,"Unknown")</f>
        <v>Fabindia</v>
      </c>
      <c r="AC419" t="str">
        <f>_xlfn.XLOOKUP(tblSales[[#This Row],[Store_ID]],Stores!$A:$A,Stores!$B:$B,"Unknown")</f>
        <v>TrendMart Thoothukudi Mall Kiosk</v>
      </c>
      <c r="AD419" t="str">
        <f>_xlfn.XLOOKUP(tblSales[[#This Row],[Store_ID]],Stores!$A:$A,Stores!$E:$E,"Unknown")</f>
        <v>South Zone 1</v>
      </c>
      <c r="AE419" t="str">
        <f>_xlfn.XLOOKUP(tblSales[[#This Row],[Customer_ID]],Customers!$A:$A,Customers!$B:$B,"Unknown")</f>
        <v>Anand Subramaniam</v>
      </c>
      <c r="AF419" t="str">
        <f>_xlfn.XLOOKUP(tblSales[[#This Row],[Customer_ID]],Customers!$A:$A,Customers!$J:$J,"Unknown")</f>
        <v>Silver</v>
      </c>
      <c r="AG419" t="str">
        <f>_xlfn.XLOOKUP(tblSales[[#This Row],[Employee_ID]],Employees!$A:$A,Employees!$B:$B,"Unknown")</f>
        <v>Malini Gowda</v>
      </c>
      <c r="AH419">
        <f>IF(MONTH(tblSales[[#This Row],[Invoice Date]])&gt;=4,MONTH(tblSales[[#This Row],[Invoice Date]]),MONTH(tblSales[[#This Row],[Invoice Date]])+12)</f>
        <v>4</v>
      </c>
      <c r="AI419" s="8">
        <f>DATE(YEAR(tblSales[[#This Row],[Invoice Date]]),MONTH(tblSales[[#This Row],[Invoice Date]]),1)</f>
        <v>45383</v>
      </c>
      <c r="AJ419" t="str">
        <f>_xlfn.XLOOKUP(tblSales[[#This Row],[Product_ID]],Products!$A:$A,Products!$B:$B,"Unknown")</f>
        <v>Fabindia Slim Fit Peach</v>
      </c>
      <c r="AK419" s="9">
        <f>IFERROR(tblSales[[#This Row],[Profit]]/tblSales[[#This Row],[Sales Amount]],0)</f>
        <v>-0.15497791913598616</v>
      </c>
      <c r="AL419" t="str">
        <f>IF(tblSales[[#This Row],[Discount %]]&lt;=5,"0-5%",
IF(tblSales[[#This Row],[Discount %]]&lt;=10,"5-10%",
IF(tblSales[[#This Row],[Discount %]]&lt;=15,"10-15%",
IF(tblSales[[#This Row],[Discount %]]&lt;=20,"15-20%","20%+"))))</f>
        <v>20%+</v>
      </c>
    </row>
    <row r="420" spans="1:38">
      <c r="A420" s="2" t="s">
        <v>1493</v>
      </c>
      <c r="B420" s="11">
        <v>45646</v>
      </c>
      <c r="C420" s="2" t="s">
        <v>430</v>
      </c>
      <c r="D420" s="2" t="s">
        <v>1494</v>
      </c>
      <c r="E420" s="2" t="s">
        <v>1380</v>
      </c>
      <c r="F420" s="2" t="s">
        <v>324</v>
      </c>
      <c r="G420" s="2">
        <v>2</v>
      </c>
      <c r="H420" s="2">
        <v>1107.58</v>
      </c>
      <c r="I420" s="2">
        <v>30</v>
      </c>
      <c r="J420" s="2">
        <v>664.55</v>
      </c>
      <c r="K420" s="2">
        <v>12</v>
      </c>
      <c r="L420" s="2">
        <v>186.07</v>
      </c>
      <c r="M420" s="2">
        <v>1736.68</v>
      </c>
      <c r="N420" s="2">
        <v>1834.88</v>
      </c>
      <c r="O420" s="2">
        <f t="shared" si="16"/>
        <v>-284.27000000000004</v>
      </c>
      <c r="P420" s="2" t="s">
        <v>28</v>
      </c>
      <c r="Q420" s="2" t="str">
        <f t="shared" si="14"/>
        <v>Credit Card</v>
      </c>
      <c r="R420" s="2" t="s">
        <v>21</v>
      </c>
      <c r="S420" s="2" t="s">
        <v>56</v>
      </c>
      <c r="T420" s="2" t="s">
        <v>1495</v>
      </c>
      <c r="U420" s="2" t="s">
        <v>59</v>
      </c>
      <c r="V420" t="str">
        <f>TEXT(tblSales[[#This Row],[Invoice Date]],"mmm")</f>
        <v>Dec</v>
      </c>
      <c r="W420">
        <f>MONTH(tblSales[[#This Row],[Invoice Date]])</f>
        <v>12</v>
      </c>
      <c r="X420">
        <f>YEAR(tblSales[[#This Row],[Invoice Date]])</f>
        <v>2024</v>
      </c>
      <c r="Y420" t="str">
        <f>TEXT(tblSales[[#This Row],[Invoice Date]],"mmm-yyyy")</f>
        <v>Dec-2024</v>
      </c>
      <c r="Z420" t="str">
        <f>_xlfn.XLOOKUP(tblSales[[#This Row],[Product_ID]],Products!$A:$A,Products!$C:$C,"Women Dresses")</f>
        <v>Wallets</v>
      </c>
      <c r="AA420" t="str">
        <f>_xlfn.XLOOKUP(tblSales[[#This Row],[Product_ID]],Products!$A:$A,Products!$D:$D,"Unknown")</f>
        <v>Leather Wallet</v>
      </c>
      <c r="AB420" t="str">
        <f>_xlfn.XLOOKUP(tblSales[[#This Row],[Product_ID]],Products!$A:$A,Products!$E:$E,"Unknown")</f>
        <v>Reebok</v>
      </c>
      <c r="AC420" t="str">
        <f>_xlfn.XLOOKUP(tblSales[[#This Row],[Store_ID]],Stores!$A:$A,Stores!$B:$B,"Unknown")</f>
        <v>TrendMart Alappuzha Mall Kiosk</v>
      </c>
      <c r="AD420" t="str">
        <f>_xlfn.XLOOKUP(tblSales[[#This Row],[Store_ID]],Stores!$A:$A,Stores!$E:$E,"Unknown")</f>
        <v>South Zone 1</v>
      </c>
      <c r="AE420" t="str">
        <f>_xlfn.XLOOKUP(tblSales[[#This Row],[Customer_ID]],Customers!$A:$A,Customers!$B:$B,"Unknown")</f>
        <v>Usha Krishnan</v>
      </c>
      <c r="AF420" t="str">
        <f>_xlfn.XLOOKUP(tblSales[[#This Row],[Customer_ID]],Customers!$A:$A,Customers!$J:$J,"Unknown")</f>
        <v>Gold</v>
      </c>
      <c r="AG420" t="str">
        <f>_xlfn.XLOOKUP(tblSales[[#This Row],[Employee_ID]],Employees!$A:$A,Employees!$B:$B,"Unknown")</f>
        <v>Ganesh Iyengar</v>
      </c>
      <c r="AH420">
        <f>IF(MONTH(tblSales[[#This Row],[Invoice Date]])&gt;=4,MONTH(tblSales[[#This Row],[Invoice Date]]),MONTH(tblSales[[#This Row],[Invoice Date]])+12)</f>
        <v>12</v>
      </c>
      <c r="AI420" s="8">
        <f>DATE(YEAR(tblSales[[#This Row],[Invoice Date]]),MONTH(tblSales[[#This Row],[Invoice Date]]),1)</f>
        <v>45627</v>
      </c>
      <c r="AJ420" t="str">
        <f>_xlfn.XLOOKUP(tblSales[[#This Row],[Product_ID]],Products!$A:$A,Products!$B:$B,"Unknown")</f>
        <v>Reebok Leather Wallet Navy Blue</v>
      </c>
      <c r="AK420" s="9">
        <f>IFERROR(tblSales[[#This Row],[Profit]]/tblSales[[#This Row],[Sales Amount]],0)</f>
        <v>-0.16368588340972431</v>
      </c>
      <c r="AL420" t="str">
        <f>IF(tblSales[[#This Row],[Discount %]]&lt;=5,"0-5%",
IF(tblSales[[#This Row],[Discount %]]&lt;=10,"5-10%",
IF(tblSales[[#This Row],[Discount %]]&lt;=15,"10-15%",
IF(tblSales[[#This Row],[Discount %]]&lt;=20,"15-20%","20%+"))))</f>
        <v>20%+</v>
      </c>
    </row>
    <row r="421" spans="1:38">
      <c r="A421" s="2" t="s">
        <v>1496</v>
      </c>
      <c r="B421" s="11">
        <v>45475</v>
      </c>
      <c r="C421" s="2" t="s">
        <v>1100</v>
      </c>
      <c r="D421" s="2" t="s">
        <v>165</v>
      </c>
      <c r="E421" s="2" t="s">
        <v>368</v>
      </c>
      <c r="F421" s="2" t="s">
        <v>493</v>
      </c>
      <c r="G421" s="2">
        <v>2</v>
      </c>
      <c r="H421" s="2">
        <v>1739</v>
      </c>
      <c r="I421" s="2">
        <v>0</v>
      </c>
      <c r="J421" s="2">
        <v>0</v>
      </c>
      <c r="K421" s="2">
        <v>12</v>
      </c>
      <c r="L421" s="2">
        <v>417.36</v>
      </c>
      <c r="M421" s="2">
        <v>3895.36</v>
      </c>
      <c r="N421" s="2">
        <v>2814.66</v>
      </c>
      <c r="O421" s="2">
        <f t="shared" si="16"/>
        <v>663.34000000000026</v>
      </c>
      <c r="P421" s="2" t="s">
        <v>28</v>
      </c>
      <c r="Q421" s="2" t="str">
        <f t="shared" si="14"/>
        <v>Credit Card</v>
      </c>
      <c r="R421" s="2" t="s">
        <v>21</v>
      </c>
      <c r="S421" s="2" t="s">
        <v>56</v>
      </c>
      <c r="T421" s="2" t="s">
        <v>1315</v>
      </c>
      <c r="U421" s="2" t="s">
        <v>59</v>
      </c>
      <c r="V421" t="str">
        <f>TEXT(tblSales[[#This Row],[Invoice Date]],"mmm")</f>
        <v>Jul</v>
      </c>
      <c r="W421">
        <f>MONTH(tblSales[[#This Row],[Invoice Date]])</f>
        <v>7</v>
      </c>
      <c r="X421">
        <f>YEAR(tblSales[[#This Row],[Invoice Date]])</f>
        <v>2024</v>
      </c>
      <c r="Y421" t="str">
        <f>TEXT(tblSales[[#This Row],[Invoice Date]],"mmm-yyyy")</f>
        <v>Jul-2024</v>
      </c>
      <c r="Z421" t="str">
        <f>_xlfn.XLOOKUP(tblSales[[#This Row],[Product_ID]],Products!$A:$A,Products!$C:$C,"Women Dresses")</f>
        <v>Women Dresses</v>
      </c>
      <c r="AA421" t="str">
        <f>_xlfn.XLOOKUP(tblSales[[#This Row],[Product_ID]],Products!$A:$A,Products!$D:$D,"Unknown")</f>
        <v>Maxi Dress</v>
      </c>
      <c r="AB421" t="str">
        <f>_xlfn.XLOOKUP(tblSales[[#This Row],[Product_ID]],Products!$A:$A,Products!$E:$E,"Unknown")</f>
        <v>Tanishq</v>
      </c>
      <c r="AC421" t="str">
        <f>_xlfn.XLOOKUP(tblSales[[#This Row],[Store_ID]],Stores!$A:$A,Stores!$B:$B,"Unknown")</f>
        <v>TrendMart Kozhikode Outlet</v>
      </c>
      <c r="AD421" t="str">
        <f>_xlfn.XLOOKUP(tblSales[[#This Row],[Store_ID]],Stores!$A:$A,Stores!$E:$E,"Unknown")</f>
        <v>South Zone 1</v>
      </c>
      <c r="AE421" t="str">
        <f>_xlfn.XLOOKUP(tblSales[[#This Row],[Customer_ID]],Customers!$A:$A,Customers!$B:$B,"Unknown")</f>
        <v>Radha Chetty</v>
      </c>
      <c r="AF421" t="str">
        <f>_xlfn.XLOOKUP(tblSales[[#This Row],[Customer_ID]],Customers!$A:$A,Customers!$J:$J,"Unknown")</f>
        <v>Silver</v>
      </c>
      <c r="AG421" t="str">
        <f>_xlfn.XLOOKUP(tblSales[[#This Row],[Employee_ID]],Employees!$A:$A,Employees!$B:$B,"Unknown")</f>
        <v>Gopal Prasad</v>
      </c>
      <c r="AH421">
        <f>IF(MONTH(tblSales[[#This Row],[Invoice Date]])&gt;=4,MONTH(tblSales[[#This Row],[Invoice Date]]),MONTH(tblSales[[#This Row],[Invoice Date]])+12)</f>
        <v>7</v>
      </c>
      <c r="AI421" s="8">
        <f>DATE(YEAR(tblSales[[#This Row],[Invoice Date]]),MONTH(tblSales[[#This Row],[Invoice Date]]),1)</f>
        <v>45474</v>
      </c>
      <c r="AJ421" t="str">
        <f>_xlfn.XLOOKUP(tblSales[[#This Row],[Product_ID]],Products!$A:$A,Products!$B:$B,"Unknown")</f>
        <v>Tanishq Maxi Dress Wine</v>
      </c>
      <c r="AK421" s="9">
        <f>IFERROR(tblSales[[#This Row],[Profit]]/tblSales[[#This Row],[Sales Amount]],0)</f>
        <v>0.17028978066212114</v>
      </c>
      <c r="AL421" t="str">
        <f>IF(tblSales[[#This Row],[Discount %]]&lt;=5,"0-5%",
IF(tblSales[[#This Row],[Discount %]]&lt;=10,"5-10%",
IF(tblSales[[#This Row],[Discount %]]&lt;=15,"10-15%",
IF(tblSales[[#This Row],[Discount %]]&lt;=20,"15-20%","20%+"))))</f>
        <v>0-5%</v>
      </c>
    </row>
    <row r="422" spans="1:38">
      <c r="A422" s="2" t="s">
        <v>1497</v>
      </c>
      <c r="B422" s="11">
        <v>45577</v>
      </c>
      <c r="C422" s="2" t="s">
        <v>1456</v>
      </c>
      <c r="D422" s="2" t="s">
        <v>1498</v>
      </c>
      <c r="E422" s="2" t="s">
        <v>258</v>
      </c>
      <c r="F422" s="2" t="s">
        <v>523</v>
      </c>
      <c r="G422" s="2">
        <v>2</v>
      </c>
      <c r="H422" s="2">
        <v>2345.9699999999998</v>
      </c>
      <c r="I422" s="2">
        <v>5</v>
      </c>
      <c r="J422" s="2">
        <v>234.6</v>
      </c>
      <c r="K422" s="2">
        <v>12</v>
      </c>
      <c r="L422" s="2">
        <v>534.88</v>
      </c>
      <c r="M422" s="2">
        <v>4992.22</v>
      </c>
      <c r="N422" s="2">
        <v>3160.04</v>
      </c>
      <c r="O422" s="2">
        <f t="shared" si="16"/>
        <v>1297.3000000000002</v>
      </c>
      <c r="P422" s="2" t="s">
        <v>27</v>
      </c>
      <c r="Q422" s="2" t="str">
        <f t="shared" si="14"/>
        <v>Cash</v>
      </c>
      <c r="R422" s="2" t="s">
        <v>21</v>
      </c>
      <c r="S422" s="2" t="s">
        <v>56</v>
      </c>
      <c r="T422" s="2" t="s">
        <v>1499</v>
      </c>
      <c r="U422" s="2" t="s">
        <v>60</v>
      </c>
      <c r="V422" t="str">
        <f>TEXT(tblSales[[#This Row],[Invoice Date]],"mmm")</f>
        <v>Oct</v>
      </c>
      <c r="W422">
        <f>MONTH(tblSales[[#This Row],[Invoice Date]])</f>
        <v>10</v>
      </c>
      <c r="X422">
        <f>YEAR(tblSales[[#This Row],[Invoice Date]])</f>
        <v>2024</v>
      </c>
      <c r="Y422" t="str">
        <f>TEXT(tblSales[[#This Row],[Invoice Date]],"mmm-yyyy")</f>
        <v>Oct-2024</v>
      </c>
      <c r="Z422" t="str">
        <f>_xlfn.XLOOKUP(tblSales[[#This Row],[Product_ID]],Products!$A:$A,Products!$C:$C,"Women Dresses")</f>
        <v>Men Ethnic</v>
      </c>
      <c r="AA422" t="str">
        <f>_xlfn.XLOOKUP(tblSales[[#This Row],[Product_ID]],Products!$A:$A,Products!$D:$D,"Unknown")</f>
        <v>Kurta</v>
      </c>
      <c r="AB422" t="str">
        <f>_xlfn.XLOOKUP(tblSales[[#This Row],[Product_ID]],Products!$A:$A,Products!$E:$E,"Unknown")</f>
        <v>Woodland</v>
      </c>
      <c r="AC422" t="str">
        <f>_xlfn.XLOOKUP(tblSales[[#This Row],[Store_ID]],Stores!$A:$A,Stores!$B:$B,"Unknown")</f>
        <v>TrendMart Guntur Outlet</v>
      </c>
      <c r="AD422" t="str">
        <f>_xlfn.XLOOKUP(tblSales[[#This Row],[Store_ID]],Stores!$A:$A,Stores!$E:$E,"Unknown")</f>
        <v>South Zone 3</v>
      </c>
      <c r="AE422" t="str">
        <f>_xlfn.XLOOKUP(tblSales[[#This Row],[Customer_ID]],Customers!$A:$A,Customers!$B:$B,"Unknown")</f>
        <v>Akhila Sundaram</v>
      </c>
      <c r="AF422" t="str">
        <f>_xlfn.XLOOKUP(tblSales[[#This Row],[Customer_ID]],Customers!$A:$A,Customers!$J:$J,"Unknown")</f>
        <v>Regular</v>
      </c>
      <c r="AG422" t="str">
        <f>_xlfn.XLOOKUP(tblSales[[#This Row],[Employee_ID]],Employees!$A:$A,Employees!$B:$B,"Unknown")</f>
        <v>Vinod Hegde</v>
      </c>
      <c r="AH422">
        <f>IF(MONTH(tblSales[[#This Row],[Invoice Date]])&gt;=4,MONTH(tblSales[[#This Row],[Invoice Date]]),MONTH(tblSales[[#This Row],[Invoice Date]])+12)</f>
        <v>10</v>
      </c>
      <c r="AI422" s="8">
        <f>DATE(YEAR(tblSales[[#This Row],[Invoice Date]]),MONTH(tblSales[[#This Row],[Invoice Date]]),1)</f>
        <v>45566</v>
      </c>
      <c r="AJ422" t="str">
        <f>_xlfn.XLOOKUP(tblSales[[#This Row],[Product_ID]],Products!$A:$A,Products!$B:$B,"Unknown")</f>
        <v>Woodland Kurta Teal</v>
      </c>
      <c r="AK422" s="9">
        <f>IFERROR(tblSales[[#This Row],[Profit]]/tblSales[[#This Row],[Sales Amount]],0)</f>
        <v>0.25986434892693033</v>
      </c>
      <c r="AL422" t="str">
        <f>IF(tblSales[[#This Row],[Discount %]]&lt;=5,"0-5%",
IF(tblSales[[#This Row],[Discount %]]&lt;=10,"5-10%",
IF(tblSales[[#This Row],[Discount %]]&lt;=15,"10-15%",
IF(tblSales[[#This Row],[Discount %]]&lt;=20,"15-20%","20%+"))))</f>
        <v>0-5%</v>
      </c>
    </row>
    <row r="423" spans="1:38">
      <c r="A423" s="2" t="s">
        <v>1500</v>
      </c>
      <c r="B423" s="11">
        <v>45515</v>
      </c>
      <c r="C423" s="2" t="s">
        <v>1501</v>
      </c>
      <c r="D423" s="2" t="s">
        <v>1273</v>
      </c>
      <c r="E423" s="2" t="s">
        <v>145</v>
      </c>
      <c r="F423" s="2" t="s">
        <v>339</v>
      </c>
      <c r="G423" s="2">
        <v>1</v>
      </c>
      <c r="H423" s="2">
        <v>2429.0700000000002</v>
      </c>
      <c r="I423" s="2">
        <v>30</v>
      </c>
      <c r="J423" s="2">
        <v>728.72</v>
      </c>
      <c r="K423" s="2">
        <v>12</v>
      </c>
      <c r="L423" s="2">
        <v>204.04</v>
      </c>
      <c r="M423" s="2">
        <v>1904.39</v>
      </c>
      <c r="N423" s="2">
        <v>1729.72</v>
      </c>
      <c r="O423" s="2">
        <f t="shared" si="16"/>
        <v>-29.369999999999919</v>
      </c>
      <c r="P423" s="2" t="s">
        <v>28</v>
      </c>
      <c r="Q423" s="2" t="str">
        <f t="shared" si="14"/>
        <v>Credit Card</v>
      </c>
      <c r="R423" s="2" t="s">
        <v>20</v>
      </c>
      <c r="S423" s="2" t="s">
        <v>56</v>
      </c>
      <c r="T423" s="2" t="s">
        <v>808</v>
      </c>
      <c r="U423" s="2" t="s">
        <v>60</v>
      </c>
      <c r="V423" t="str">
        <f>TEXT(tblSales[[#This Row],[Invoice Date]],"mmm")</f>
        <v>Aug</v>
      </c>
      <c r="W423">
        <f>MONTH(tblSales[[#This Row],[Invoice Date]])</f>
        <v>8</v>
      </c>
      <c r="X423">
        <f>YEAR(tblSales[[#This Row],[Invoice Date]])</f>
        <v>2024</v>
      </c>
      <c r="Y423" t="str">
        <f>TEXT(tblSales[[#This Row],[Invoice Date]],"mmm-yyyy")</f>
        <v>Aug-2024</v>
      </c>
      <c r="Z423" t="str">
        <f>_xlfn.XLOOKUP(tblSales[[#This Row],[Product_ID]],Products!$A:$A,Products!$C:$C,"Women Dresses")</f>
        <v>Men Ethnic</v>
      </c>
      <c r="AA423" t="str">
        <f>_xlfn.XLOOKUP(tblSales[[#This Row],[Product_ID]],Products!$A:$A,Products!$D:$D,"Unknown")</f>
        <v>Dhoti</v>
      </c>
      <c r="AB423" t="str">
        <f>_xlfn.XLOOKUP(tblSales[[#This Row],[Product_ID]],Products!$A:$A,Products!$E:$E,"Unknown")</f>
        <v>Nalli Silks</v>
      </c>
      <c r="AC423" t="str">
        <f>_xlfn.XLOOKUP(tblSales[[#This Row],[Store_ID]],Stores!$A:$A,Stores!$B:$B,"Unknown")</f>
        <v>TrendMart Nizamabad Outlet</v>
      </c>
      <c r="AD423" t="str">
        <f>_xlfn.XLOOKUP(tblSales[[#This Row],[Store_ID]],Stores!$A:$A,Stores!$E:$E,"Unknown")</f>
        <v>South Zone 2</v>
      </c>
      <c r="AE423" t="str">
        <f>_xlfn.XLOOKUP(tblSales[[#This Row],[Customer_ID]],Customers!$A:$A,Customers!$B:$B,"Unknown")</f>
        <v>Devi Menon</v>
      </c>
      <c r="AF423" t="str">
        <f>_xlfn.XLOOKUP(tblSales[[#This Row],[Customer_ID]],Customers!$A:$A,Customers!$J:$J,"Unknown")</f>
        <v>Silver</v>
      </c>
      <c r="AG423" t="str">
        <f>_xlfn.XLOOKUP(tblSales[[#This Row],[Employee_ID]],Employees!$A:$A,Employees!$B:$B,"Unknown")</f>
        <v>Priya Balasubramaniam</v>
      </c>
      <c r="AH423">
        <f>IF(MONTH(tblSales[[#This Row],[Invoice Date]])&gt;=4,MONTH(tblSales[[#This Row],[Invoice Date]]),MONTH(tblSales[[#This Row],[Invoice Date]])+12)</f>
        <v>8</v>
      </c>
      <c r="AI423" s="8">
        <f>DATE(YEAR(tblSales[[#This Row],[Invoice Date]]),MONTH(tblSales[[#This Row],[Invoice Date]]),1)</f>
        <v>45505</v>
      </c>
      <c r="AJ423" t="str">
        <f>_xlfn.XLOOKUP(tblSales[[#This Row],[Product_ID]],Products!$A:$A,Products!$B:$B,"Unknown")</f>
        <v>Nalli Silks Dhoti Orange</v>
      </c>
      <c r="AK423" s="9">
        <f>IFERROR(tblSales[[#This Row],[Profit]]/tblSales[[#This Row],[Sales Amount]],0)</f>
        <v>-1.5422261196498574E-2</v>
      </c>
      <c r="AL423" t="str">
        <f>IF(tblSales[[#This Row],[Discount %]]&lt;=5,"0-5%",
IF(tblSales[[#This Row],[Discount %]]&lt;=10,"5-10%",
IF(tblSales[[#This Row],[Discount %]]&lt;=15,"10-15%",
IF(tblSales[[#This Row],[Discount %]]&lt;=20,"15-20%","20%+"))))</f>
        <v>20%+</v>
      </c>
    </row>
    <row r="424" spans="1:38">
      <c r="A424" s="2" t="s">
        <v>1502</v>
      </c>
      <c r="B424" s="11">
        <v>45553</v>
      </c>
      <c r="C424" s="2" t="s">
        <v>1503</v>
      </c>
      <c r="D424" s="2" t="s">
        <v>582</v>
      </c>
      <c r="E424" s="2" t="s">
        <v>471</v>
      </c>
      <c r="F424" s="2" t="s">
        <v>324</v>
      </c>
      <c r="G424" s="2">
        <v>2</v>
      </c>
      <c r="H424" s="2">
        <v>1425.84</v>
      </c>
      <c r="I424" s="2">
        <v>0</v>
      </c>
      <c r="J424" s="2">
        <v>0</v>
      </c>
      <c r="K424" s="2">
        <v>12</v>
      </c>
      <c r="L424" s="2">
        <v>342.2</v>
      </c>
      <c r="M424" s="2">
        <v>3193.88</v>
      </c>
      <c r="N424" s="2">
        <v>1957.36</v>
      </c>
      <c r="O424" s="2">
        <f t="shared" si="16"/>
        <v>894.32000000000016</v>
      </c>
      <c r="P424" s="2" t="s">
        <v>30</v>
      </c>
      <c r="Q424" s="2" t="str">
        <f t="shared" si="14"/>
        <v>EMI</v>
      </c>
      <c r="R424" s="2" t="s">
        <v>20</v>
      </c>
      <c r="S424" s="2" t="s">
        <v>56</v>
      </c>
      <c r="T424" s="2" t="s">
        <v>1189</v>
      </c>
      <c r="U424" s="2" t="s">
        <v>59</v>
      </c>
      <c r="V424" t="str">
        <f>TEXT(tblSales[[#This Row],[Invoice Date]],"mmm")</f>
        <v>Sep</v>
      </c>
      <c r="W424">
        <f>MONTH(tblSales[[#This Row],[Invoice Date]])</f>
        <v>9</v>
      </c>
      <c r="X424">
        <f>YEAR(tblSales[[#This Row],[Invoice Date]])</f>
        <v>2024</v>
      </c>
      <c r="Y424" t="str">
        <f>TEXT(tblSales[[#This Row],[Invoice Date]],"mmm-yyyy")</f>
        <v>Sep-2024</v>
      </c>
      <c r="Z424" t="str">
        <f>_xlfn.XLOOKUP(tblSales[[#This Row],[Product_ID]],Products!$A:$A,Products!$C:$C,"Women Dresses")</f>
        <v>Men Trousers</v>
      </c>
      <c r="AA424" t="str">
        <f>_xlfn.XLOOKUP(tblSales[[#This Row],[Product_ID]],Products!$A:$A,Products!$D:$D,"Unknown")</f>
        <v>Cargo</v>
      </c>
      <c r="AB424" t="str">
        <f>_xlfn.XLOOKUP(tblSales[[#This Row],[Product_ID]],Products!$A:$A,Products!$E:$E,"Unknown")</f>
        <v>Westside</v>
      </c>
      <c r="AC424" t="str">
        <f>_xlfn.XLOOKUP(tblSales[[#This Row],[Store_ID]],Stores!$A:$A,Stores!$B:$B,"Unknown")</f>
        <v>TrendMart Kochi Standard</v>
      </c>
      <c r="AD424" t="str">
        <f>_xlfn.XLOOKUP(tblSales[[#This Row],[Store_ID]],Stores!$A:$A,Stores!$E:$E,"Unknown")</f>
        <v>South Zone 1</v>
      </c>
      <c r="AE424" t="str">
        <f>_xlfn.XLOOKUP(tblSales[[#This Row],[Customer_ID]],Customers!$A:$A,Customers!$B:$B,"Unknown")</f>
        <v>Vasu Mudaliar</v>
      </c>
      <c r="AF424" t="str">
        <f>_xlfn.XLOOKUP(tblSales[[#This Row],[Customer_ID]],Customers!$A:$A,Customers!$J:$J,"Unknown")</f>
        <v>gold</v>
      </c>
      <c r="AG424" t="str">
        <f>_xlfn.XLOOKUP(tblSales[[#This Row],[Employee_ID]],Employees!$A:$A,Employees!$B:$B,"Unknown")</f>
        <v>Ganesh Iyengar</v>
      </c>
      <c r="AH424">
        <f>IF(MONTH(tblSales[[#This Row],[Invoice Date]])&gt;=4,MONTH(tblSales[[#This Row],[Invoice Date]]),MONTH(tblSales[[#This Row],[Invoice Date]])+12)</f>
        <v>9</v>
      </c>
      <c r="AI424" s="8">
        <f>DATE(YEAR(tblSales[[#This Row],[Invoice Date]]),MONTH(tblSales[[#This Row],[Invoice Date]]),1)</f>
        <v>45536</v>
      </c>
      <c r="AJ424" t="str">
        <f>_xlfn.XLOOKUP(tblSales[[#This Row],[Product_ID]],Products!$A:$A,Products!$B:$B,"Unknown")</f>
        <v>Westside Cargo Peach</v>
      </c>
      <c r="AK424" s="9">
        <f>IFERROR(tblSales[[#This Row],[Profit]]/tblSales[[#This Row],[Sales Amount]],0)</f>
        <v>0.28001052011972904</v>
      </c>
      <c r="AL424" t="str">
        <f>IF(tblSales[[#This Row],[Discount %]]&lt;=5,"0-5%",
IF(tblSales[[#This Row],[Discount %]]&lt;=10,"5-10%",
IF(tblSales[[#This Row],[Discount %]]&lt;=15,"10-15%",
IF(tblSales[[#This Row],[Discount %]]&lt;=20,"15-20%","20%+"))))</f>
        <v>0-5%</v>
      </c>
    </row>
    <row r="425" spans="1:38">
      <c r="A425" s="2" t="s">
        <v>1504</v>
      </c>
      <c r="B425" s="11">
        <v>45589</v>
      </c>
      <c r="C425" s="2" t="s">
        <v>853</v>
      </c>
      <c r="D425" s="2" t="s">
        <v>1505</v>
      </c>
      <c r="E425" s="2" t="s">
        <v>97</v>
      </c>
      <c r="F425" s="2" t="s">
        <v>405</v>
      </c>
      <c r="G425" s="2">
        <v>2</v>
      </c>
      <c r="H425" s="2">
        <v>2438.84</v>
      </c>
      <c r="I425" s="2">
        <v>30</v>
      </c>
      <c r="J425" s="2">
        <v>1463.3</v>
      </c>
      <c r="K425" s="2">
        <v>12</v>
      </c>
      <c r="L425" s="2">
        <v>409.73</v>
      </c>
      <c r="M425" s="2">
        <v>3824.11</v>
      </c>
      <c r="N425" s="2">
        <v>3724.7</v>
      </c>
      <c r="O425" s="2">
        <f t="shared" si="16"/>
        <v>-310.31999999999971</v>
      </c>
      <c r="P425" s="2" t="s">
        <v>32</v>
      </c>
      <c r="Q425" s="2" t="str">
        <f t="shared" si="14"/>
        <v>UPI</v>
      </c>
      <c r="R425" s="2" t="s">
        <v>20</v>
      </c>
      <c r="S425" s="2" t="s">
        <v>56</v>
      </c>
      <c r="T425" s="2" t="s">
        <v>922</v>
      </c>
      <c r="U425" s="2" t="s">
        <v>59</v>
      </c>
      <c r="V425" t="str">
        <f>TEXT(tblSales[[#This Row],[Invoice Date]],"mmm")</f>
        <v>Oct</v>
      </c>
      <c r="W425">
        <f>MONTH(tblSales[[#This Row],[Invoice Date]])</f>
        <v>10</v>
      </c>
      <c r="X425">
        <f>YEAR(tblSales[[#This Row],[Invoice Date]])</f>
        <v>2024</v>
      </c>
      <c r="Y425" t="str">
        <f>TEXT(tblSales[[#This Row],[Invoice Date]],"mmm-yyyy")</f>
        <v>Oct-2024</v>
      </c>
      <c r="Z425" t="str">
        <f>_xlfn.XLOOKUP(tblSales[[#This Row],[Product_ID]],Products!$A:$A,Products!$C:$C,"Women Dresses")</f>
        <v>Footwear</v>
      </c>
      <c r="AA425" t="str">
        <f>_xlfn.XLOOKUP(tblSales[[#This Row],[Product_ID]],Products!$A:$A,Products!$D:$D,"Unknown")</f>
        <v>Slippers</v>
      </c>
      <c r="AB425" t="str">
        <f>_xlfn.XLOOKUP(tblSales[[#This Row],[Product_ID]],Products!$A:$A,Products!$E:$E,"Unknown")</f>
        <v>Pothys</v>
      </c>
      <c r="AC425" t="str">
        <f>_xlfn.XLOOKUP(tblSales[[#This Row],[Store_ID]],Stores!$A:$A,Stores!$B:$B,"Unknown")</f>
        <v>TrendMart Tirunelveli High Street</v>
      </c>
      <c r="AD425" t="str">
        <f>_xlfn.XLOOKUP(tblSales[[#This Row],[Store_ID]],Stores!$A:$A,Stores!$E:$E,"Unknown")</f>
        <v>South Zone 1</v>
      </c>
      <c r="AE425" t="str">
        <f>_xlfn.XLOOKUP(tblSales[[#This Row],[Customer_ID]],Customers!$A:$A,Customers!$B:$B,"Unknown")</f>
        <v>Kiran Mishra</v>
      </c>
      <c r="AF425" t="str">
        <f>_xlfn.XLOOKUP(tblSales[[#This Row],[Customer_ID]],Customers!$A:$A,Customers!$J:$J,"Unknown")</f>
        <v>Gold</v>
      </c>
      <c r="AG425" t="str">
        <f>_xlfn.XLOOKUP(tblSales[[#This Row],[Employee_ID]],Employees!$A:$A,Employees!$B:$B,"Unknown")</f>
        <v>Chitra Bhat</v>
      </c>
      <c r="AH425">
        <f>IF(MONTH(tblSales[[#This Row],[Invoice Date]])&gt;=4,MONTH(tblSales[[#This Row],[Invoice Date]]),MONTH(tblSales[[#This Row],[Invoice Date]])+12)</f>
        <v>10</v>
      </c>
      <c r="AI425" s="8">
        <f>DATE(YEAR(tblSales[[#This Row],[Invoice Date]]),MONTH(tblSales[[#This Row],[Invoice Date]]),1)</f>
        <v>45566</v>
      </c>
      <c r="AJ425" t="str">
        <f>_xlfn.XLOOKUP(tblSales[[#This Row],[Product_ID]],Products!$A:$A,Products!$B:$B,"Unknown")</f>
        <v>Pothys Slippers Green</v>
      </c>
      <c r="AK425" s="9">
        <f>IFERROR(tblSales[[#This Row],[Profit]]/tblSales[[#This Row],[Sales Amount]],0)</f>
        <v>-8.1148293328382207E-2</v>
      </c>
      <c r="AL425" t="str">
        <f>IF(tblSales[[#This Row],[Discount %]]&lt;=5,"0-5%",
IF(tblSales[[#This Row],[Discount %]]&lt;=10,"5-10%",
IF(tblSales[[#This Row],[Discount %]]&lt;=15,"10-15%",
IF(tblSales[[#This Row],[Discount %]]&lt;=20,"15-20%","20%+"))))</f>
        <v>20%+</v>
      </c>
    </row>
    <row r="426" spans="1:38">
      <c r="A426" s="2" t="s">
        <v>1506</v>
      </c>
      <c r="B426" s="11">
        <v>45469</v>
      </c>
      <c r="C426" s="2" t="s">
        <v>1507</v>
      </c>
      <c r="D426" s="2" t="s">
        <v>897</v>
      </c>
      <c r="E426" s="2" t="s">
        <v>1114</v>
      </c>
      <c r="F426" s="2" t="s">
        <v>475</v>
      </c>
      <c r="G426" s="2">
        <v>1</v>
      </c>
      <c r="H426" s="2">
        <v>760.36</v>
      </c>
      <c r="I426" s="2">
        <v>15</v>
      </c>
      <c r="J426" s="2">
        <v>114.05</v>
      </c>
      <c r="K426" s="2">
        <v>5</v>
      </c>
      <c r="L426" s="2">
        <v>32.32</v>
      </c>
      <c r="M426" s="2">
        <v>678.63</v>
      </c>
      <c r="N426" s="2">
        <v>569.35</v>
      </c>
      <c r="O426" s="2">
        <f t="shared" si="16"/>
        <v>76.95999999999998</v>
      </c>
      <c r="P426" s="2" t="s">
        <v>28</v>
      </c>
      <c r="Q426" s="2" t="str">
        <f t="shared" si="14"/>
        <v>Credit Card</v>
      </c>
      <c r="R426" s="2" t="s">
        <v>21</v>
      </c>
      <c r="S426" s="2" t="s">
        <v>56</v>
      </c>
      <c r="T426" s="2" t="s">
        <v>682</v>
      </c>
      <c r="U426" s="2" t="s">
        <v>59</v>
      </c>
      <c r="V426" t="str">
        <f>TEXT(tblSales[[#This Row],[Invoice Date]],"mmm")</f>
        <v>Jun</v>
      </c>
      <c r="W426">
        <f>MONTH(tblSales[[#This Row],[Invoice Date]])</f>
        <v>6</v>
      </c>
      <c r="X426">
        <f>YEAR(tblSales[[#This Row],[Invoice Date]])</f>
        <v>2024</v>
      </c>
      <c r="Y426" t="str">
        <f>TEXT(tblSales[[#This Row],[Invoice Date]],"mmm-yyyy")</f>
        <v>Jun-2024</v>
      </c>
      <c r="Z426" t="str">
        <f>_xlfn.XLOOKUP(tblSales[[#This Row],[Product_ID]],Products!$A:$A,Products!$C:$C,"Women Dresses")</f>
        <v>Women Kurtis</v>
      </c>
      <c r="AA426" t="str">
        <f>_xlfn.XLOOKUP(tblSales[[#This Row],[Product_ID]],Products!$A:$A,Products!$D:$D,"Unknown")</f>
        <v>A-Line Kurti</v>
      </c>
      <c r="AB426" t="str">
        <f>_xlfn.XLOOKUP(tblSales[[#This Row],[Product_ID]],Products!$A:$A,Products!$E:$E,"Unknown")</f>
        <v>Sonata</v>
      </c>
      <c r="AC426" t="str">
        <f>_xlfn.XLOOKUP(tblSales[[#This Row],[Store_ID]],Stores!$A:$A,Stores!$B:$B,"Unknown")</f>
        <v>TrendMart Alappuzha Outlet</v>
      </c>
      <c r="AD426" t="str">
        <f>_xlfn.XLOOKUP(tblSales[[#This Row],[Store_ID]],Stores!$A:$A,Stores!$E:$E,"Unknown")</f>
        <v>South Zone 1</v>
      </c>
      <c r="AE426" t="str">
        <f>_xlfn.XLOOKUP(tblSales[[#This Row],[Customer_ID]],Customers!$A:$A,Customers!$B:$B,"Unknown")</f>
        <v>Uma Murthy</v>
      </c>
      <c r="AF426" t="str">
        <f>_xlfn.XLOOKUP(tblSales[[#This Row],[Customer_ID]],Customers!$A:$A,Customers!$J:$J,"Unknown")</f>
        <v>Platinum</v>
      </c>
      <c r="AG426" t="str">
        <f>_xlfn.XLOOKUP(tblSales[[#This Row],[Employee_ID]],Employees!$A:$A,Employees!$B:$B,"Unknown")</f>
        <v>Arjun Krishnan</v>
      </c>
      <c r="AH426">
        <f>IF(MONTH(tblSales[[#This Row],[Invoice Date]])&gt;=4,MONTH(tblSales[[#This Row],[Invoice Date]]),MONTH(tblSales[[#This Row],[Invoice Date]])+12)</f>
        <v>6</v>
      </c>
      <c r="AI426" s="8">
        <f>DATE(YEAR(tblSales[[#This Row],[Invoice Date]]),MONTH(tblSales[[#This Row],[Invoice Date]]),1)</f>
        <v>45444</v>
      </c>
      <c r="AJ426" t="str">
        <f>_xlfn.XLOOKUP(tblSales[[#This Row],[Product_ID]],Products!$A:$A,Products!$B:$B,"Unknown")</f>
        <v>Sonata A-Line Kurti Sky Blue</v>
      </c>
      <c r="AK426" s="9">
        <f>IFERROR(tblSales[[#This Row],[Profit]]/tblSales[[#This Row],[Sales Amount]],0)</f>
        <v>0.11340494820447074</v>
      </c>
      <c r="AL426" t="str">
        <f>IF(tblSales[[#This Row],[Discount %]]&lt;=5,"0-5%",
IF(tblSales[[#This Row],[Discount %]]&lt;=10,"5-10%",
IF(tblSales[[#This Row],[Discount %]]&lt;=15,"10-15%",
IF(tblSales[[#This Row],[Discount %]]&lt;=20,"15-20%","20%+"))))</f>
        <v>10-15%</v>
      </c>
    </row>
    <row r="427" spans="1:38">
      <c r="A427" s="2" t="s">
        <v>1508</v>
      </c>
      <c r="B427" s="11">
        <v>45725</v>
      </c>
      <c r="C427" s="2" t="s">
        <v>1509</v>
      </c>
      <c r="D427" s="2" t="s">
        <v>231</v>
      </c>
      <c r="E427" s="2" t="s">
        <v>480</v>
      </c>
      <c r="F427" s="2" t="s">
        <v>518</v>
      </c>
      <c r="G427" s="2">
        <v>2</v>
      </c>
      <c r="H427" s="2">
        <v>6713.28</v>
      </c>
      <c r="I427" s="2">
        <v>10</v>
      </c>
      <c r="J427" s="2">
        <v>1342.66</v>
      </c>
      <c r="K427" s="2">
        <v>3</v>
      </c>
      <c r="L427" s="2">
        <v>362.52</v>
      </c>
      <c r="M427" s="2">
        <v>12446.42</v>
      </c>
      <c r="N427" s="2">
        <v>9430.2000000000007</v>
      </c>
      <c r="O427" s="2">
        <f t="shared" si="16"/>
        <v>2653.6999999999994</v>
      </c>
      <c r="P427" s="2" t="s">
        <v>32</v>
      </c>
      <c r="Q427" s="2" t="str">
        <f t="shared" si="14"/>
        <v>UPI</v>
      </c>
      <c r="R427" s="2" t="s">
        <v>20</v>
      </c>
      <c r="S427" s="2" t="s">
        <v>56</v>
      </c>
      <c r="T427" s="2" t="s">
        <v>359</v>
      </c>
      <c r="U427" s="2" t="s">
        <v>60</v>
      </c>
      <c r="V427" t="str">
        <f>TEXT(tblSales[[#This Row],[Invoice Date]],"mmm")</f>
        <v>Mar</v>
      </c>
      <c r="W427">
        <f>MONTH(tblSales[[#This Row],[Invoice Date]])</f>
        <v>3</v>
      </c>
      <c r="X427">
        <f>YEAR(tblSales[[#This Row],[Invoice Date]])</f>
        <v>2025</v>
      </c>
      <c r="Y427" t="str">
        <f>TEXT(tblSales[[#This Row],[Invoice Date]],"mmm-yyyy")</f>
        <v>Mar-2025</v>
      </c>
      <c r="Z427" t="str">
        <f>_xlfn.XLOOKUP(tblSales[[#This Row],[Product_ID]],Products!$A:$A,Products!$C:$C,"Women Dresses")</f>
        <v>Jewellery</v>
      </c>
      <c r="AA427" t="str">
        <f>_xlfn.XLOOKUP(tblSales[[#This Row],[Product_ID]],Products!$A:$A,Products!$D:$D,"Unknown")</f>
        <v>Earrings</v>
      </c>
      <c r="AB427" t="str">
        <f>_xlfn.XLOOKUP(tblSales[[#This Row],[Product_ID]],Products!$A:$A,Products!$E:$E,"Unknown")</f>
        <v>Nike</v>
      </c>
      <c r="AC427" t="str">
        <f>_xlfn.XLOOKUP(tblSales[[#This Row],[Store_ID]],Stores!$A:$A,Stores!$B:$B,"Unknown")</f>
        <v>TrendMart Thrissur High Street</v>
      </c>
      <c r="AD427" t="str">
        <f>_xlfn.XLOOKUP(tblSales[[#This Row],[Store_ID]],Stores!$A:$A,Stores!$E:$E,"Unknown")</f>
        <v>South Zone 1</v>
      </c>
      <c r="AE427" t="str">
        <f>_xlfn.XLOOKUP(tblSales[[#This Row],[Customer_ID]],Customers!$A:$A,Customers!$B:$B,"Unknown")</f>
        <v>Bharathi Singh</v>
      </c>
      <c r="AF427" t="str">
        <f>_xlfn.XLOOKUP(tblSales[[#This Row],[Customer_ID]],Customers!$A:$A,Customers!$J:$J,"Unknown")</f>
        <v>Gold</v>
      </c>
      <c r="AG427" t="str">
        <f>_xlfn.XLOOKUP(tblSales[[#This Row],[Employee_ID]],Employees!$A:$A,Employees!$B:$B,"Unknown")</f>
        <v>Pranav Reddy</v>
      </c>
      <c r="AH427">
        <f>IF(MONTH(tblSales[[#This Row],[Invoice Date]])&gt;=4,MONTH(tblSales[[#This Row],[Invoice Date]]),MONTH(tblSales[[#This Row],[Invoice Date]])+12)</f>
        <v>15</v>
      </c>
      <c r="AI427" s="8">
        <f>DATE(YEAR(tblSales[[#This Row],[Invoice Date]]),MONTH(tblSales[[#This Row],[Invoice Date]]),1)</f>
        <v>45717</v>
      </c>
      <c r="AJ427" t="str">
        <f>_xlfn.XLOOKUP(tblSales[[#This Row],[Product_ID]],Products!$A:$A,Products!$B:$B,"Unknown")</f>
        <v>Nike Earrings Teal</v>
      </c>
      <c r="AK427" s="9">
        <f>IFERROR(tblSales[[#This Row],[Profit]]/tblSales[[#This Row],[Sales Amount]],0)</f>
        <v>0.21320990292791014</v>
      </c>
      <c r="AL427" t="str">
        <f>IF(tblSales[[#This Row],[Discount %]]&lt;=5,"0-5%",
IF(tblSales[[#This Row],[Discount %]]&lt;=10,"5-10%",
IF(tblSales[[#This Row],[Discount %]]&lt;=15,"10-15%",
IF(tblSales[[#This Row],[Discount %]]&lt;=20,"15-20%","20%+"))))</f>
        <v>5-10%</v>
      </c>
    </row>
    <row r="428" spans="1:38">
      <c r="A428" s="2" t="s">
        <v>1510</v>
      </c>
      <c r="B428" s="11">
        <v>45468</v>
      </c>
      <c r="C428" s="2" t="s">
        <v>1511</v>
      </c>
      <c r="D428" s="2" t="s">
        <v>1459</v>
      </c>
      <c r="E428" s="2" t="s">
        <v>437</v>
      </c>
      <c r="F428" s="2" t="s">
        <v>475</v>
      </c>
      <c r="G428" s="2">
        <v>4</v>
      </c>
      <c r="H428" s="2">
        <v>1618.06</v>
      </c>
      <c r="I428" s="2">
        <v>0</v>
      </c>
      <c r="J428" s="2">
        <v>0</v>
      </c>
      <c r="K428" s="2">
        <v>12</v>
      </c>
      <c r="L428" s="2">
        <v>776.67</v>
      </c>
      <c r="M428" s="2">
        <v>7248.91</v>
      </c>
      <c r="N428" s="2">
        <v>4578.3599999999997</v>
      </c>
      <c r="O428" s="2">
        <f t="shared" si="16"/>
        <v>1893.88</v>
      </c>
      <c r="P428" s="2" t="s">
        <v>27</v>
      </c>
      <c r="Q428" s="2" t="str">
        <f t="shared" si="14"/>
        <v>Cash</v>
      </c>
      <c r="R428" s="2" t="s">
        <v>20</v>
      </c>
      <c r="S428" s="2" t="s">
        <v>56</v>
      </c>
      <c r="T428" s="2" t="s">
        <v>1512</v>
      </c>
      <c r="U428" s="2" t="s">
        <v>59</v>
      </c>
      <c r="V428" t="str">
        <f>TEXT(tblSales[[#This Row],[Invoice Date]],"mmm")</f>
        <v>Jun</v>
      </c>
      <c r="W428">
        <f>MONTH(tblSales[[#This Row],[Invoice Date]])</f>
        <v>6</v>
      </c>
      <c r="X428">
        <f>YEAR(tblSales[[#This Row],[Invoice Date]])</f>
        <v>2024</v>
      </c>
      <c r="Y428" t="str">
        <f>TEXT(tblSales[[#This Row],[Invoice Date]],"mmm-yyyy")</f>
        <v>Jun-2024</v>
      </c>
      <c r="Z428" t="str">
        <f>_xlfn.XLOOKUP(tblSales[[#This Row],[Product_ID]],Products!$A:$A,Products!$C:$C,"Women Dresses")</f>
        <v>Women Dresses</v>
      </c>
      <c r="AA428" t="str">
        <f>_xlfn.XLOOKUP(tblSales[[#This Row],[Product_ID]],Products!$A:$A,Products!$D:$D,"Unknown")</f>
        <v>Bodycon Dress</v>
      </c>
      <c r="AB428" t="str">
        <f>_xlfn.XLOOKUP(tblSales[[#This Row],[Product_ID]],Products!$A:$A,Products!$E:$E,"Unknown")</f>
        <v>Westside</v>
      </c>
      <c r="AC428" t="str">
        <f>_xlfn.XLOOKUP(tblSales[[#This Row],[Store_ID]],Stores!$A:$A,Stores!$B:$B,"Unknown")</f>
        <v>TrendMart Visakhapatnam Flagship</v>
      </c>
      <c r="AD428" t="str">
        <f>_xlfn.XLOOKUP(tblSales[[#This Row],[Store_ID]],Stores!$A:$A,Stores!$E:$E,"Unknown")</f>
        <v>South Zone 3</v>
      </c>
      <c r="AE428" t="str">
        <f>_xlfn.XLOOKUP(tblSales[[#This Row],[Customer_ID]],Customers!$A:$A,Customers!$B:$B,"Unknown")</f>
        <v>Eswar Varma</v>
      </c>
      <c r="AF428" t="str">
        <f>_xlfn.XLOOKUP(tblSales[[#This Row],[Customer_ID]],Customers!$A:$A,Customers!$J:$J,"Unknown")</f>
        <v>Silver</v>
      </c>
      <c r="AG428" t="str">
        <f>_xlfn.XLOOKUP(tblSales[[#This Row],[Employee_ID]],Employees!$A:$A,Employees!$B:$B,"Unknown")</f>
        <v>Arjun Krishnan</v>
      </c>
      <c r="AH428">
        <f>IF(MONTH(tblSales[[#This Row],[Invoice Date]])&gt;=4,MONTH(tblSales[[#This Row],[Invoice Date]]),MONTH(tblSales[[#This Row],[Invoice Date]])+12)</f>
        <v>6</v>
      </c>
      <c r="AI428" s="8">
        <f>DATE(YEAR(tblSales[[#This Row],[Invoice Date]]),MONTH(tblSales[[#This Row],[Invoice Date]]),1)</f>
        <v>45444</v>
      </c>
      <c r="AJ428" t="str">
        <f>_xlfn.XLOOKUP(tblSales[[#This Row],[Product_ID]],Products!$A:$A,Products!$B:$B,"Unknown")</f>
        <v>Westside Bodycon Dress Green</v>
      </c>
      <c r="AK428" s="9">
        <f>IFERROR(tblSales[[#This Row],[Profit]]/tblSales[[#This Row],[Sales Amount]],0)</f>
        <v>0.26126410729337241</v>
      </c>
      <c r="AL428" t="str">
        <f>IF(tblSales[[#This Row],[Discount %]]&lt;=5,"0-5%",
IF(tblSales[[#This Row],[Discount %]]&lt;=10,"5-10%",
IF(tblSales[[#This Row],[Discount %]]&lt;=15,"10-15%",
IF(tblSales[[#This Row],[Discount %]]&lt;=20,"15-20%","20%+"))))</f>
        <v>0-5%</v>
      </c>
    </row>
    <row r="429" spans="1:38">
      <c r="A429" s="2" t="s">
        <v>1513</v>
      </c>
      <c r="B429" s="11">
        <v>45722</v>
      </c>
      <c r="C429" s="2" t="s">
        <v>1514</v>
      </c>
      <c r="D429" s="2" t="s">
        <v>1129</v>
      </c>
      <c r="E429" s="2" t="s">
        <v>583</v>
      </c>
      <c r="F429" s="2" t="s">
        <v>377</v>
      </c>
      <c r="G429" s="2">
        <v>3</v>
      </c>
      <c r="H429" s="2">
        <v>1841.52</v>
      </c>
      <c r="I429" s="2">
        <v>5</v>
      </c>
      <c r="J429" s="2">
        <v>276.23</v>
      </c>
      <c r="K429" s="2">
        <v>12</v>
      </c>
      <c r="L429" s="2">
        <v>629.79999999999995</v>
      </c>
      <c r="M429" s="2">
        <v>5878.13</v>
      </c>
      <c r="N429" s="2">
        <v>3435.63</v>
      </c>
      <c r="O429" s="2">
        <f t="shared" si="16"/>
        <v>1812.7</v>
      </c>
      <c r="P429" s="2" t="s">
        <v>32</v>
      </c>
      <c r="Q429" s="2" t="str">
        <f t="shared" si="14"/>
        <v>UPI</v>
      </c>
      <c r="R429" s="2" t="s">
        <v>20</v>
      </c>
      <c r="S429" s="2" t="s">
        <v>56</v>
      </c>
      <c r="T429" s="2" t="s">
        <v>1515</v>
      </c>
      <c r="U429" s="2" t="s">
        <v>59</v>
      </c>
      <c r="V429" t="str">
        <f>TEXT(tblSales[[#This Row],[Invoice Date]],"mmm")</f>
        <v>Mar</v>
      </c>
      <c r="W429">
        <f>MONTH(tblSales[[#This Row],[Invoice Date]])</f>
        <v>3</v>
      </c>
      <c r="X429">
        <f>YEAR(tblSales[[#This Row],[Invoice Date]])</f>
        <v>2025</v>
      </c>
      <c r="Y429" t="str">
        <f>TEXT(tblSales[[#This Row],[Invoice Date]],"mmm-yyyy")</f>
        <v>Mar-2025</v>
      </c>
      <c r="Z429" t="str">
        <f>_xlfn.XLOOKUP(tblSales[[#This Row],[Product_ID]],Products!$A:$A,Products!$C:$C,"Women Dresses")</f>
        <v>Footwear</v>
      </c>
      <c r="AA429" t="str">
        <f>_xlfn.XLOOKUP(tblSales[[#This Row],[Product_ID]],Products!$A:$A,Products!$D:$D,"Unknown")</f>
        <v>Slippers</v>
      </c>
      <c r="AB429" t="str">
        <f>_xlfn.XLOOKUP(tblSales[[#This Row],[Product_ID]],Products!$A:$A,Products!$E:$E,"Unknown")</f>
        <v>Sparx</v>
      </c>
      <c r="AC429" t="str">
        <f>_xlfn.XLOOKUP(tblSales[[#This Row],[Store_ID]],Stores!$A:$A,Stores!$B:$B,"Unknown")</f>
        <v>TrendMart Kurnool Outlet</v>
      </c>
      <c r="AD429" t="str">
        <f>_xlfn.XLOOKUP(tblSales[[#This Row],[Store_ID]],Stores!$A:$A,Stores!$E:$E,"Unknown")</f>
        <v>South Zone 3</v>
      </c>
      <c r="AE429" t="str">
        <f>_xlfn.XLOOKUP(tblSales[[#This Row],[Customer_ID]],Customers!$A:$A,Customers!$B:$B,"Unknown")</f>
        <v>Kalyani Subramaniam</v>
      </c>
      <c r="AF429" t="str">
        <f>_xlfn.XLOOKUP(tblSales[[#This Row],[Customer_ID]],Customers!$A:$A,Customers!$J:$J,"Unknown")</f>
        <v>Regular</v>
      </c>
      <c r="AG429" t="str">
        <f>_xlfn.XLOOKUP(tblSales[[#This Row],[Employee_ID]],Employees!$A:$A,Employees!$B:$B,"Unknown")</f>
        <v>Sunita Ramachandran</v>
      </c>
      <c r="AH429">
        <f>IF(MONTH(tblSales[[#This Row],[Invoice Date]])&gt;=4,MONTH(tblSales[[#This Row],[Invoice Date]]),MONTH(tblSales[[#This Row],[Invoice Date]])+12)</f>
        <v>15</v>
      </c>
      <c r="AI429" s="8">
        <f>DATE(YEAR(tblSales[[#This Row],[Invoice Date]]),MONTH(tblSales[[#This Row],[Invoice Date]]),1)</f>
        <v>45717</v>
      </c>
      <c r="AJ429" t="str">
        <f>_xlfn.XLOOKUP(tblSales[[#This Row],[Product_ID]],Products!$A:$A,Products!$B:$B,"Unknown")</f>
        <v>Sparx Slippers Red</v>
      </c>
      <c r="AK429" s="9">
        <f>IFERROR(tblSales[[#This Row],[Profit]]/tblSales[[#This Row],[Sales Amount]],0)</f>
        <v>0.30838038627930991</v>
      </c>
      <c r="AL429" t="str">
        <f>IF(tblSales[[#This Row],[Discount %]]&lt;=5,"0-5%",
IF(tblSales[[#This Row],[Discount %]]&lt;=10,"5-10%",
IF(tblSales[[#This Row],[Discount %]]&lt;=15,"10-15%",
IF(tblSales[[#This Row],[Discount %]]&lt;=20,"15-20%","20%+"))))</f>
        <v>0-5%</v>
      </c>
    </row>
    <row r="430" spans="1:38">
      <c r="A430" s="2" t="s">
        <v>1516</v>
      </c>
      <c r="B430" s="11">
        <v>45537</v>
      </c>
      <c r="C430" s="2" t="s">
        <v>1517</v>
      </c>
      <c r="D430" s="2" t="s">
        <v>638</v>
      </c>
      <c r="E430" s="2" t="s">
        <v>1380</v>
      </c>
      <c r="F430" s="2" t="s">
        <v>493</v>
      </c>
      <c r="G430" s="2">
        <v>1</v>
      </c>
      <c r="H430" s="2">
        <v>2786.59</v>
      </c>
      <c r="I430" s="2">
        <v>0</v>
      </c>
      <c r="J430" s="2">
        <v>0</v>
      </c>
      <c r="K430" s="2">
        <v>12</v>
      </c>
      <c r="L430" s="2">
        <v>334.39</v>
      </c>
      <c r="M430" s="2">
        <v>3120.98</v>
      </c>
      <c r="N430" s="2">
        <v>2198.2199999999998</v>
      </c>
      <c r="O430" s="2">
        <f t="shared" si="16"/>
        <v>588.37000000000023</v>
      </c>
      <c r="P430" s="2" t="s">
        <v>32</v>
      </c>
      <c r="Q430" s="2" t="str">
        <f t="shared" si="14"/>
        <v>UPI</v>
      </c>
      <c r="R430" s="2" t="s">
        <v>20</v>
      </c>
      <c r="S430" s="2" t="s">
        <v>56</v>
      </c>
      <c r="T430" s="2" t="s">
        <v>1311</v>
      </c>
      <c r="U430" s="2" t="s">
        <v>59</v>
      </c>
      <c r="V430" t="str">
        <f>TEXT(tblSales[[#This Row],[Invoice Date]],"mmm")</f>
        <v>Sep</v>
      </c>
      <c r="W430">
        <f>MONTH(tblSales[[#This Row],[Invoice Date]])</f>
        <v>9</v>
      </c>
      <c r="X430">
        <f>YEAR(tblSales[[#This Row],[Invoice Date]])</f>
        <v>2024</v>
      </c>
      <c r="Y430" t="str">
        <f>TEXT(tblSales[[#This Row],[Invoice Date]],"mmm-yyyy")</f>
        <v>Sep-2024</v>
      </c>
      <c r="Z430" t="str">
        <f>_xlfn.XLOOKUP(tblSales[[#This Row],[Product_ID]],Products!$A:$A,Products!$C:$C,"Women Dresses")</f>
        <v>Handbags</v>
      </c>
      <c r="AA430" t="str">
        <f>_xlfn.XLOOKUP(tblSales[[#This Row],[Product_ID]],Products!$A:$A,Products!$D:$D,"Unknown")</f>
        <v>Sling Bag</v>
      </c>
      <c r="AB430" t="str">
        <f>_xlfn.XLOOKUP(tblSales[[#This Row],[Product_ID]],Products!$A:$A,Products!$E:$E,"Unknown")</f>
        <v>Woodland</v>
      </c>
      <c r="AC430" t="str">
        <f>_xlfn.XLOOKUP(tblSales[[#This Row],[Store_ID]],Stores!$A:$A,Stores!$B:$B,"Unknown")</f>
        <v>TrendMart Alappuzha Mall Kiosk</v>
      </c>
      <c r="AD430" t="str">
        <f>_xlfn.XLOOKUP(tblSales[[#This Row],[Store_ID]],Stores!$A:$A,Stores!$E:$E,"Unknown")</f>
        <v>South Zone 1</v>
      </c>
      <c r="AE430" t="str">
        <f>_xlfn.XLOOKUP(tblSales[[#This Row],[Customer_ID]],Customers!$A:$A,Customers!$B:$B,"Unknown")</f>
        <v>Yogesh Venkatesan</v>
      </c>
      <c r="AF430" t="str">
        <f>_xlfn.XLOOKUP(tblSales[[#This Row],[Customer_ID]],Customers!$A:$A,Customers!$J:$J,"Unknown")</f>
        <v>Regular</v>
      </c>
      <c r="AG430" t="str">
        <f>_xlfn.XLOOKUP(tblSales[[#This Row],[Employee_ID]],Employees!$A:$A,Employees!$B:$B,"Unknown")</f>
        <v>Gopal Prasad</v>
      </c>
      <c r="AH430">
        <f>IF(MONTH(tblSales[[#This Row],[Invoice Date]])&gt;=4,MONTH(tblSales[[#This Row],[Invoice Date]]),MONTH(tblSales[[#This Row],[Invoice Date]])+12)</f>
        <v>9</v>
      </c>
      <c r="AI430" s="8">
        <f>DATE(YEAR(tblSales[[#This Row],[Invoice Date]]),MONTH(tblSales[[#This Row],[Invoice Date]]),1)</f>
        <v>45536</v>
      </c>
      <c r="AJ430" t="str">
        <f>_xlfn.XLOOKUP(tblSales[[#This Row],[Product_ID]],Products!$A:$A,Products!$B:$B,"Unknown")</f>
        <v>Woodland Sling Bag Peach</v>
      </c>
      <c r="AK430" s="9">
        <f>IFERROR(tblSales[[#This Row],[Profit]]/tblSales[[#This Row],[Sales Amount]],0)</f>
        <v>0.18852091330287288</v>
      </c>
      <c r="AL430" t="str">
        <f>IF(tblSales[[#This Row],[Discount %]]&lt;=5,"0-5%",
IF(tblSales[[#This Row],[Discount %]]&lt;=10,"5-10%",
IF(tblSales[[#This Row],[Discount %]]&lt;=15,"10-15%",
IF(tblSales[[#This Row],[Discount %]]&lt;=20,"15-20%","20%+"))))</f>
        <v>0-5%</v>
      </c>
    </row>
    <row r="431" spans="1:38">
      <c r="A431" s="2" t="s">
        <v>1518</v>
      </c>
      <c r="B431" s="11">
        <v>45425</v>
      </c>
      <c r="C431" s="2" t="s">
        <v>593</v>
      </c>
      <c r="D431" s="2" t="s">
        <v>1519</v>
      </c>
      <c r="E431" s="2" t="s">
        <v>309</v>
      </c>
      <c r="F431" s="2" t="s">
        <v>238</v>
      </c>
      <c r="G431" s="2">
        <v>1</v>
      </c>
      <c r="H431" s="2">
        <v>884.49</v>
      </c>
      <c r="I431" s="2">
        <v>10</v>
      </c>
      <c r="J431" s="2">
        <v>88.45</v>
      </c>
      <c r="K431" s="2">
        <v>5</v>
      </c>
      <c r="L431" s="2">
        <v>39.799999999999997</v>
      </c>
      <c r="M431" s="2">
        <v>835.84</v>
      </c>
      <c r="N431" s="2">
        <v>695.67</v>
      </c>
      <c r="O431" s="2">
        <f t="shared" si="16"/>
        <v>100.37000000000008</v>
      </c>
      <c r="P431" s="2" t="s">
        <v>27</v>
      </c>
      <c r="Q431" s="2" t="str">
        <f t="shared" si="14"/>
        <v>Cash</v>
      </c>
      <c r="R431" s="2" t="s">
        <v>20</v>
      </c>
      <c r="S431" s="2" t="s">
        <v>56</v>
      </c>
      <c r="T431" s="2" t="s">
        <v>1520</v>
      </c>
      <c r="U431" s="2" t="s">
        <v>59</v>
      </c>
      <c r="V431" t="str">
        <f>TEXT(tblSales[[#This Row],[Invoice Date]],"mmm")</f>
        <v>May</v>
      </c>
      <c r="W431">
        <f>MONTH(tblSales[[#This Row],[Invoice Date]])</f>
        <v>5</v>
      </c>
      <c r="X431">
        <f>YEAR(tblSales[[#This Row],[Invoice Date]])</f>
        <v>2024</v>
      </c>
      <c r="Y431" t="str">
        <f>TEXT(tblSales[[#This Row],[Invoice Date]],"mmm-yyyy")</f>
        <v>May-2024</v>
      </c>
      <c r="Z431" t="str">
        <f>_xlfn.XLOOKUP(tblSales[[#This Row],[Product_ID]],Products!$A:$A,Products!$C:$C,"Women Dresses")</f>
        <v>Handbags</v>
      </c>
      <c r="AA431" t="str">
        <f>_xlfn.XLOOKUP(tblSales[[#This Row],[Product_ID]],Products!$A:$A,Products!$D:$D,"Unknown")</f>
        <v>Clutch</v>
      </c>
      <c r="AB431" t="str">
        <f>_xlfn.XLOOKUP(tblSales[[#This Row],[Product_ID]],Products!$A:$A,Products!$E:$E,"Unknown")</f>
        <v>W for Woman</v>
      </c>
      <c r="AC431" t="str">
        <f>_xlfn.XLOOKUP(tblSales[[#This Row],[Store_ID]],Stores!$A:$A,Stores!$B:$B,"Unknown")</f>
        <v>TrendMart Alappuzha Outlet</v>
      </c>
      <c r="AD431" t="str">
        <f>_xlfn.XLOOKUP(tblSales[[#This Row],[Store_ID]],Stores!$A:$A,Stores!$E:$E,"Unknown")</f>
        <v>South Zone 1</v>
      </c>
      <c r="AE431" t="str">
        <f>_xlfn.XLOOKUP(tblSales[[#This Row],[Customer_ID]],Customers!$A:$A,Customers!$B:$B,"Unknown")</f>
        <v>Deepak Iyengar</v>
      </c>
      <c r="AF431" t="str">
        <f>_xlfn.XLOOKUP(tblSales[[#This Row],[Customer_ID]],Customers!$A:$A,Customers!$J:$J,"Unknown")</f>
        <v>Silver</v>
      </c>
      <c r="AG431" t="str">
        <f>_xlfn.XLOOKUP(tblSales[[#This Row],[Employee_ID]],Employees!$A:$A,Employees!$B:$B,"Unknown")</f>
        <v>Dhruv Mishra</v>
      </c>
      <c r="AH431">
        <f>IF(MONTH(tblSales[[#This Row],[Invoice Date]])&gt;=4,MONTH(tblSales[[#This Row],[Invoice Date]]),MONTH(tblSales[[#This Row],[Invoice Date]])+12)</f>
        <v>5</v>
      </c>
      <c r="AI431" s="8">
        <f>DATE(YEAR(tblSales[[#This Row],[Invoice Date]]),MONTH(tblSales[[#This Row],[Invoice Date]]),1)</f>
        <v>45413</v>
      </c>
      <c r="AJ431" t="str">
        <f>_xlfn.XLOOKUP(tblSales[[#This Row],[Product_ID]],Products!$A:$A,Products!$B:$B,"Unknown")</f>
        <v>W for Woman Clutch Sky Blue</v>
      </c>
      <c r="AK431" s="9">
        <f>IFERROR(tblSales[[#This Row],[Profit]]/tblSales[[#This Row],[Sales Amount]],0)</f>
        <v>0.12008279096477803</v>
      </c>
      <c r="AL431" t="str">
        <f>IF(tblSales[[#This Row],[Discount %]]&lt;=5,"0-5%",
IF(tblSales[[#This Row],[Discount %]]&lt;=10,"5-10%",
IF(tblSales[[#This Row],[Discount %]]&lt;=15,"10-15%",
IF(tblSales[[#This Row],[Discount %]]&lt;=20,"15-20%","20%+"))))</f>
        <v>5-10%</v>
      </c>
    </row>
    <row r="432" spans="1:38">
      <c r="A432" s="2" t="s">
        <v>1521</v>
      </c>
      <c r="B432" s="11">
        <v>45446</v>
      </c>
      <c r="C432" s="2" t="s">
        <v>1411</v>
      </c>
      <c r="D432" s="2" t="s">
        <v>527</v>
      </c>
      <c r="E432" s="2" t="s">
        <v>91</v>
      </c>
      <c r="F432" s="2" t="s">
        <v>475</v>
      </c>
      <c r="G432" s="2">
        <v>3</v>
      </c>
      <c r="H432" s="2">
        <v>900.38</v>
      </c>
      <c r="I432" s="2">
        <v>0</v>
      </c>
      <c r="J432" s="2">
        <v>0</v>
      </c>
      <c r="K432" s="2">
        <v>5</v>
      </c>
      <c r="L432" s="2">
        <v>135.06</v>
      </c>
      <c r="M432" s="2">
        <v>2836.2</v>
      </c>
      <c r="N432" s="2">
        <v>1889.16</v>
      </c>
      <c r="O432" s="2">
        <f t="shared" si="16"/>
        <v>811.97999999999979</v>
      </c>
      <c r="P432" s="2" t="s">
        <v>29</v>
      </c>
      <c r="Q432" s="2" t="str">
        <f t="shared" si="14"/>
        <v>Debit Card</v>
      </c>
      <c r="R432" s="2" t="s">
        <v>20</v>
      </c>
      <c r="S432" s="2" t="s">
        <v>56</v>
      </c>
      <c r="T432" s="2" t="s">
        <v>1522</v>
      </c>
      <c r="U432" s="2" t="s">
        <v>59</v>
      </c>
      <c r="V432" t="str">
        <f>TEXT(tblSales[[#This Row],[Invoice Date]],"mmm")</f>
        <v>Jun</v>
      </c>
      <c r="W432">
        <f>MONTH(tblSales[[#This Row],[Invoice Date]])</f>
        <v>6</v>
      </c>
      <c r="X432">
        <f>YEAR(tblSales[[#This Row],[Invoice Date]])</f>
        <v>2024</v>
      </c>
      <c r="Y432" t="str">
        <f>TEXT(tblSales[[#This Row],[Invoice Date]],"mmm-yyyy")</f>
        <v>Jun-2024</v>
      </c>
      <c r="Z432" t="str">
        <f>_xlfn.XLOOKUP(tblSales[[#This Row],[Product_ID]],Products!$A:$A,Products!$C:$C,"Women Dresses")</f>
        <v>Women Tops</v>
      </c>
      <c r="AA432" t="str">
        <f>_xlfn.XLOOKUP(tblSales[[#This Row],[Product_ID]],Products!$A:$A,Products!$D:$D,"Unknown")</f>
        <v>Crop Top</v>
      </c>
      <c r="AB432" t="str">
        <f>_xlfn.XLOOKUP(tblSales[[#This Row],[Product_ID]],Products!$A:$A,Products!$E:$E,"Unknown")</f>
        <v>Ramraj Cotton</v>
      </c>
      <c r="AC432" t="str">
        <f>_xlfn.XLOOKUP(tblSales[[#This Row],[Store_ID]],Stores!$A:$A,Stores!$B:$B,"Unknown")</f>
        <v>TrendMart Vijayawada High Street</v>
      </c>
      <c r="AD432" t="str">
        <f>_xlfn.XLOOKUP(tblSales[[#This Row],[Store_ID]],Stores!$A:$A,Stores!$E:$E,"Unknown")</f>
        <v>South Zone 3</v>
      </c>
      <c r="AE432" t="str">
        <f>_xlfn.XLOOKUP(tblSales[[#This Row],[Customer_ID]],Customers!$A:$A,Customers!$B:$B,"Unknown")</f>
        <v>Dhruv Natarajan</v>
      </c>
      <c r="AF432" t="str">
        <f>_xlfn.XLOOKUP(tblSales[[#This Row],[Customer_ID]],Customers!$A:$A,Customers!$J:$J,"Unknown")</f>
        <v>Platinum</v>
      </c>
      <c r="AG432" t="str">
        <f>_xlfn.XLOOKUP(tblSales[[#This Row],[Employee_ID]],Employees!$A:$A,Employees!$B:$B,"Unknown")</f>
        <v>Arjun Krishnan</v>
      </c>
      <c r="AH432">
        <f>IF(MONTH(tblSales[[#This Row],[Invoice Date]])&gt;=4,MONTH(tblSales[[#This Row],[Invoice Date]]),MONTH(tblSales[[#This Row],[Invoice Date]])+12)</f>
        <v>6</v>
      </c>
      <c r="AI432" s="8">
        <f>DATE(YEAR(tblSales[[#This Row],[Invoice Date]]),MONTH(tblSales[[#This Row],[Invoice Date]]),1)</f>
        <v>45444</v>
      </c>
      <c r="AJ432" t="str">
        <f>_xlfn.XLOOKUP(tblSales[[#This Row],[Product_ID]],Products!$A:$A,Products!$B:$B,"Unknown")</f>
        <v>Ramraj Cotton Crop Top Pink</v>
      </c>
      <c r="AK432" s="9">
        <f>IFERROR(tblSales[[#This Row],[Profit]]/tblSales[[#This Row],[Sales Amount]],0)</f>
        <v>0.28629151681827791</v>
      </c>
      <c r="AL432" t="str">
        <f>IF(tblSales[[#This Row],[Discount %]]&lt;=5,"0-5%",
IF(tblSales[[#This Row],[Discount %]]&lt;=10,"5-10%",
IF(tblSales[[#This Row],[Discount %]]&lt;=15,"10-15%",
IF(tblSales[[#This Row],[Discount %]]&lt;=20,"15-20%","20%+"))))</f>
        <v>0-5%</v>
      </c>
    </row>
    <row r="433" spans="1:38">
      <c r="A433" s="2" t="s">
        <v>1523</v>
      </c>
      <c r="B433" s="11">
        <v>45622</v>
      </c>
      <c r="C433" s="2" t="s">
        <v>805</v>
      </c>
      <c r="D433" s="2" t="s">
        <v>1524</v>
      </c>
      <c r="E433" s="2" t="s">
        <v>301</v>
      </c>
      <c r="F433" s="2" t="s">
        <v>518</v>
      </c>
      <c r="G433" s="2">
        <v>2</v>
      </c>
      <c r="H433" s="2">
        <v>1106.6199999999999</v>
      </c>
      <c r="I433" s="2">
        <v>25</v>
      </c>
      <c r="J433" s="2">
        <v>553.30999999999995</v>
      </c>
      <c r="K433" s="2">
        <v>12</v>
      </c>
      <c r="L433" s="2">
        <v>199.19</v>
      </c>
      <c r="M433" s="2">
        <v>1859.12</v>
      </c>
      <c r="N433" s="2">
        <v>1617.98</v>
      </c>
      <c r="O433" s="2">
        <f t="shared" si="16"/>
        <v>41.949999999999875</v>
      </c>
      <c r="P433" s="2" t="s">
        <v>27</v>
      </c>
      <c r="Q433" s="2" t="str">
        <f t="shared" si="14"/>
        <v>Cash</v>
      </c>
      <c r="R433" s="2" t="s">
        <v>20</v>
      </c>
      <c r="S433" s="2" t="s">
        <v>56</v>
      </c>
      <c r="T433" s="2" t="s">
        <v>1166</v>
      </c>
      <c r="U433" s="2" t="s">
        <v>59</v>
      </c>
      <c r="V433" t="str">
        <f>TEXT(tblSales[[#This Row],[Invoice Date]],"mmm")</f>
        <v>Nov</v>
      </c>
      <c r="W433">
        <f>MONTH(tblSales[[#This Row],[Invoice Date]])</f>
        <v>11</v>
      </c>
      <c r="X433">
        <f>YEAR(tblSales[[#This Row],[Invoice Date]])</f>
        <v>2024</v>
      </c>
      <c r="Y433" t="str">
        <f>TEXT(tblSales[[#This Row],[Invoice Date]],"mmm-yyyy")</f>
        <v>Nov-2024</v>
      </c>
      <c r="Z433" t="str">
        <f>_xlfn.XLOOKUP(tblSales[[#This Row],[Product_ID]],Products!$A:$A,Products!$C:$C,"Women Dresses")</f>
        <v>Women Kurtis</v>
      </c>
      <c r="AA433" t="str">
        <f>_xlfn.XLOOKUP(tblSales[[#This Row],[Product_ID]],Products!$A:$A,Products!$D:$D,"Unknown")</f>
        <v>Anarkali Kurti</v>
      </c>
      <c r="AB433" t="str">
        <f>_xlfn.XLOOKUP(tblSales[[#This Row],[Product_ID]],Products!$A:$A,Products!$E:$E,"Unknown")</f>
        <v>Liberty</v>
      </c>
      <c r="AC433" t="str">
        <f>_xlfn.XLOOKUP(tblSales[[#This Row],[Store_ID]],Stores!$A:$A,Stores!$B:$B,"Unknown")</f>
        <v>TrendMart Kochi Standard</v>
      </c>
      <c r="AD433" t="str">
        <f>_xlfn.XLOOKUP(tblSales[[#This Row],[Store_ID]],Stores!$A:$A,Stores!$E:$E,"Unknown")</f>
        <v>South Zone 1</v>
      </c>
      <c r="AE433" t="str">
        <f>_xlfn.XLOOKUP(tblSales[[#This Row],[Customer_ID]],Customers!$A:$A,Customers!$B:$B,"Unknown")</f>
        <v>Latha Venkatesan</v>
      </c>
      <c r="AF433" t="str">
        <f>_xlfn.XLOOKUP(tblSales[[#This Row],[Customer_ID]],Customers!$A:$A,Customers!$J:$J,"Unknown")</f>
        <v>Gold</v>
      </c>
      <c r="AG433" t="str">
        <f>_xlfn.XLOOKUP(tblSales[[#This Row],[Employee_ID]],Employees!$A:$A,Employees!$B:$B,"Unknown")</f>
        <v>Pranav Reddy</v>
      </c>
      <c r="AH433">
        <f>IF(MONTH(tblSales[[#This Row],[Invoice Date]])&gt;=4,MONTH(tblSales[[#This Row],[Invoice Date]]),MONTH(tblSales[[#This Row],[Invoice Date]])+12)</f>
        <v>11</v>
      </c>
      <c r="AI433" s="8">
        <f>DATE(YEAR(tblSales[[#This Row],[Invoice Date]]),MONTH(tblSales[[#This Row],[Invoice Date]]),1)</f>
        <v>45597</v>
      </c>
      <c r="AJ433" t="str">
        <f>_xlfn.XLOOKUP(tblSales[[#This Row],[Product_ID]],Products!$A:$A,Products!$B:$B,"Unknown")</f>
        <v>Liberty Anarkali Kurti Purple</v>
      </c>
      <c r="AK433" s="9">
        <f>IFERROR(tblSales[[#This Row],[Profit]]/tblSales[[#This Row],[Sales Amount]],0)</f>
        <v>2.2564439089461614E-2</v>
      </c>
      <c r="AL433" t="str">
        <f>IF(tblSales[[#This Row],[Discount %]]&lt;=5,"0-5%",
IF(tblSales[[#This Row],[Discount %]]&lt;=10,"5-10%",
IF(tblSales[[#This Row],[Discount %]]&lt;=15,"10-15%",
IF(tblSales[[#This Row],[Discount %]]&lt;=20,"15-20%","20%+"))))</f>
        <v>20%+</v>
      </c>
    </row>
    <row r="434" spans="1:38">
      <c r="A434" s="2" t="s">
        <v>1525</v>
      </c>
      <c r="B434" s="11">
        <v>45416</v>
      </c>
      <c r="C434" s="2" t="s">
        <v>1526</v>
      </c>
      <c r="D434" s="2" t="s">
        <v>220</v>
      </c>
      <c r="E434" s="2" t="s">
        <v>198</v>
      </c>
      <c r="F434" s="2" t="s">
        <v>110</v>
      </c>
      <c r="G434" s="2">
        <v>2</v>
      </c>
      <c r="H434" s="2">
        <v>3355.7</v>
      </c>
      <c r="I434" s="2">
        <v>10</v>
      </c>
      <c r="J434" s="2">
        <v>671.14</v>
      </c>
      <c r="K434" s="2">
        <v>12</v>
      </c>
      <c r="L434" s="2">
        <v>724.83</v>
      </c>
      <c r="M434" s="2">
        <v>6765.09</v>
      </c>
      <c r="N434" s="2">
        <v>4138.66</v>
      </c>
      <c r="O434" s="2">
        <f t="shared" si="16"/>
        <v>1901.6000000000004</v>
      </c>
      <c r="P434" s="2" t="s">
        <v>27</v>
      </c>
      <c r="Q434" s="2" t="str">
        <f t="shared" si="14"/>
        <v>Cash</v>
      </c>
      <c r="R434" s="2" t="s">
        <v>20</v>
      </c>
      <c r="S434" s="2" t="s">
        <v>56</v>
      </c>
      <c r="T434" s="2" t="s">
        <v>425</v>
      </c>
      <c r="U434" s="2" t="s">
        <v>60</v>
      </c>
      <c r="V434" t="str">
        <f>TEXT(tblSales[[#This Row],[Invoice Date]],"mmm")</f>
        <v>May</v>
      </c>
      <c r="W434">
        <f>MONTH(tblSales[[#This Row],[Invoice Date]])</f>
        <v>5</v>
      </c>
      <c r="X434">
        <f>YEAR(tblSales[[#This Row],[Invoice Date]])</f>
        <v>2024</v>
      </c>
      <c r="Y434" t="str">
        <f>TEXT(tblSales[[#This Row],[Invoice Date]],"mmm-yyyy")</f>
        <v>May-2024</v>
      </c>
      <c r="Z434" t="str">
        <f>_xlfn.XLOOKUP(tblSales[[#This Row],[Product_ID]],Products!$A:$A,Products!$C:$C,"Women Dresses")</f>
        <v>Handbags</v>
      </c>
      <c r="AA434" t="str">
        <f>_xlfn.XLOOKUP(tblSales[[#This Row],[Product_ID]],Products!$A:$A,Products!$D:$D,"Unknown")</f>
        <v>Sling Bag</v>
      </c>
      <c r="AB434" t="str">
        <f>_xlfn.XLOOKUP(tblSales[[#This Row],[Product_ID]],Products!$A:$A,Products!$E:$E,"Unknown")</f>
        <v>Westside</v>
      </c>
      <c r="AC434" t="str">
        <f>_xlfn.XLOOKUP(tblSales[[#This Row],[Store_ID]],Stores!$A:$A,Stores!$B:$B,"Unknown")</f>
        <v>TrendMart Warangal High Street</v>
      </c>
      <c r="AD434" t="str">
        <f>_xlfn.XLOOKUP(tblSales[[#This Row],[Store_ID]],Stores!$A:$A,Stores!$E:$E,"Unknown")</f>
        <v>South Zone 2</v>
      </c>
      <c r="AE434" t="str">
        <f>_xlfn.XLOOKUP(tblSales[[#This Row],[Customer_ID]],Customers!$A:$A,Customers!$B:$B,"Unknown")</f>
        <v>Gokul Nair</v>
      </c>
      <c r="AF434" t="str">
        <f>_xlfn.XLOOKUP(tblSales[[#This Row],[Customer_ID]],Customers!$A:$A,Customers!$J:$J,"Unknown")</f>
        <v>Silver</v>
      </c>
      <c r="AG434" t="str">
        <f>_xlfn.XLOOKUP(tblSales[[#This Row],[Employee_ID]],Employees!$A:$A,Employees!$B:$B,"Unknown")</f>
        <v>Jyothi Prasad</v>
      </c>
      <c r="AH434">
        <f>IF(MONTH(tblSales[[#This Row],[Invoice Date]])&gt;=4,MONTH(tblSales[[#This Row],[Invoice Date]]),MONTH(tblSales[[#This Row],[Invoice Date]])+12)</f>
        <v>5</v>
      </c>
      <c r="AI434" s="8">
        <f>DATE(YEAR(tblSales[[#This Row],[Invoice Date]]),MONTH(tblSales[[#This Row],[Invoice Date]]),1)</f>
        <v>45413</v>
      </c>
      <c r="AJ434" t="str">
        <f>_xlfn.XLOOKUP(tblSales[[#This Row],[Product_ID]],Products!$A:$A,Products!$B:$B,"Unknown")</f>
        <v>Westside Sling Bag Grey</v>
      </c>
      <c r="AK434" s="9">
        <f>IFERROR(tblSales[[#This Row],[Profit]]/tblSales[[#This Row],[Sales Amount]],0)</f>
        <v>0.28109012592589311</v>
      </c>
      <c r="AL434" t="str">
        <f>IF(tblSales[[#This Row],[Discount %]]&lt;=5,"0-5%",
IF(tblSales[[#This Row],[Discount %]]&lt;=10,"5-10%",
IF(tblSales[[#This Row],[Discount %]]&lt;=15,"10-15%",
IF(tblSales[[#This Row],[Discount %]]&lt;=20,"15-20%","20%+"))))</f>
        <v>5-10%</v>
      </c>
    </row>
    <row r="435" spans="1:38">
      <c r="A435" s="2" t="s">
        <v>1527</v>
      </c>
      <c r="B435" s="11">
        <v>45475</v>
      </c>
      <c r="C435" s="2" t="s">
        <v>1528</v>
      </c>
      <c r="D435" s="2" t="s">
        <v>556</v>
      </c>
      <c r="E435" s="2" t="s">
        <v>758</v>
      </c>
      <c r="F435" s="2" t="s">
        <v>350</v>
      </c>
      <c r="G435" s="2">
        <v>5</v>
      </c>
      <c r="H435" s="2">
        <v>646.41</v>
      </c>
      <c r="I435" s="2">
        <v>30</v>
      </c>
      <c r="J435" s="2">
        <v>969.62</v>
      </c>
      <c r="K435" s="2">
        <v>5</v>
      </c>
      <c r="L435" s="2">
        <v>113.12</v>
      </c>
      <c r="M435" s="2">
        <v>2375.5500000000002</v>
      </c>
      <c r="N435" s="2">
        <v>1845</v>
      </c>
      <c r="O435" s="2">
        <f t="shared" si="16"/>
        <v>417.43000000000018</v>
      </c>
      <c r="P435" s="2" t="s">
        <v>32</v>
      </c>
      <c r="Q435" s="2" t="str">
        <f t="shared" si="14"/>
        <v>UPI</v>
      </c>
      <c r="R435" s="2" t="s">
        <v>20</v>
      </c>
      <c r="S435" s="2" t="s">
        <v>56</v>
      </c>
      <c r="T435" s="2" t="s">
        <v>1529</v>
      </c>
      <c r="U435" s="2" t="s">
        <v>59</v>
      </c>
      <c r="V435" t="str">
        <f>TEXT(tblSales[[#This Row],[Invoice Date]],"mmm")</f>
        <v>Jul</v>
      </c>
      <c r="W435">
        <f>MONTH(tblSales[[#This Row],[Invoice Date]])</f>
        <v>7</v>
      </c>
      <c r="X435">
        <f>YEAR(tblSales[[#This Row],[Invoice Date]])</f>
        <v>2024</v>
      </c>
      <c r="Y435" t="str">
        <f>TEXT(tblSales[[#This Row],[Invoice Date]],"mmm-yyyy")</f>
        <v>Jul-2024</v>
      </c>
      <c r="Z435" t="str">
        <f>_xlfn.XLOOKUP(tblSales[[#This Row],[Product_ID]],Products!$A:$A,Products!$C:$C,"Women Dresses")</f>
        <v>Men T-Shirts</v>
      </c>
      <c r="AA435" t="str">
        <f>_xlfn.XLOOKUP(tblSales[[#This Row],[Product_ID]],Products!$A:$A,Products!$D:$D,"Unknown")</f>
        <v>Round Neck</v>
      </c>
      <c r="AB435" t="str">
        <f>_xlfn.XLOOKUP(tblSales[[#This Row],[Product_ID]],Products!$A:$A,Products!$E:$E,"Unknown")</f>
        <v>Killer Jeans</v>
      </c>
      <c r="AC435" t="str">
        <f>_xlfn.XLOOKUP(tblSales[[#This Row],[Store_ID]],Stores!$A:$A,Stores!$B:$B,"Unknown")</f>
        <v>TrendMart Nizamabad Standard</v>
      </c>
      <c r="AD435" t="str">
        <f>_xlfn.XLOOKUP(tblSales[[#This Row],[Store_ID]],Stores!$A:$A,Stores!$E:$E,"Unknown")</f>
        <v>South Zone 2</v>
      </c>
      <c r="AE435" t="str">
        <f>_xlfn.XLOOKUP(tblSales[[#This Row],[Customer_ID]],Customers!$A:$A,Customers!$B:$B,"Unknown")</f>
        <v>Selvam Natarajan</v>
      </c>
      <c r="AF435" t="str">
        <f>_xlfn.XLOOKUP(tblSales[[#This Row],[Customer_ID]],Customers!$A:$A,Customers!$J:$J,"Unknown")</f>
        <v>Silver</v>
      </c>
      <c r="AG435" t="str">
        <f>_xlfn.XLOOKUP(tblSales[[#This Row],[Employee_ID]],Employees!$A:$A,Employees!$B:$B,"Unknown")</f>
        <v>Chitra Chettiar</v>
      </c>
      <c r="AH435">
        <f>IF(MONTH(tblSales[[#This Row],[Invoice Date]])&gt;=4,MONTH(tblSales[[#This Row],[Invoice Date]]),MONTH(tblSales[[#This Row],[Invoice Date]])+12)</f>
        <v>7</v>
      </c>
      <c r="AI435" s="8">
        <f>DATE(YEAR(tblSales[[#This Row],[Invoice Date]]),MONTH(tblSales[[#This Row],[Invoice Date]]),1)</f>
        <v>45474</v>
      </c>
      <c r="AJ435" t="str">
        <f>_xlfn.XLOOKUP(tblSales[[#This Row],[Product_ID]],Products!$A:$A,Products!$B:$B,"Unknown")</f>
        <v>Killer Jeans Round Neck Green</v>
      </c>
      <c r="AK435" s="9">
        <f>IFERROR(tblSales[[#This Row],[Profit]]/tblSales[[#This Row],[Sales Amount]],0)</f>
        <v>0.17571930710782771</v>
      </c>
      <c r="AL435" t="str">
        <f>IF(tblSales[[#This Row],[Discount %]]&lt;=5,"0-5%",
IF(tblSales[[#This Row],[Discount %]]&lt;=10,"5-10%",
IF(tblSales[[#This Row],[Discount %]]&lt;=15,"10-15%",
IF(tblSales[[#This Row],[Discount %]]&lt;=20,"15-20%","20%+"))))</f>
        <v>20%+</v>
      </c>
    </row>
    <row r="436" spans="1:38">
      <c r="A436" s="2" t="s">
        <v>1530</v>
      </c>
      <c r="B436" s="11">
        <v>45602</v>
      </c>
      <c r="C436" s="2" t="s">
        <v>782</v>
      </c>
      <c r="D436" s="2" t="s">
        <v>132</v>
      </c>
      <c r="E436" s="2" t="s">
        <v>270</v>
      </c>
      <c r="F436" s="2" t="s">
        <v>122</v>
      </c>
      <c r="G436" s="2">
        <v>1</v>
      </c>
      <c r="H436" s="2">
        <v>1295.99</v>
      </c>
      <c r="I436" s="2">
        <v>0</v>
      </c>
      <c r="J436" s="2">
        <v>0</v>
      </c>
      <c r="K436" s="2">
        <v>12</v>
      </c>
      <c r="L436" s="2">
        <v>155.52000000000001</v>
      </c>
      <c r="M436" s="2">
        <v>1451.51</v>
      </c>
      <c r="N436" s="2">
        <v>1067.72</v>
      </c>
      <c r="O436" s="2">
        <f t="shared" si="16"/>
        <v>228.26999999999995</v>
      </c>
      <c r="P436" s="2" t="s">
        <v>30</v>
      </c>
      <c r="Q436" s="2" t="str">
        <f t="shared" si="14"/>
        <v>EMI</v>
      </c>
      <c r="R436" s="2" t="s">
        <v>20</v>
      </c>
      <c r="S436" s="2" t="s">
        <v>56</v>
      </c>
      <c r="T436" s="2" t="s">
        <v>1531</v>
      </c>
      <c r="U436" s="2" t="s">
        <v>59</v>
      </c>
      <c r="V436" t="str">
        <f>TEXT(tblSales[[#This Row],[Invoice Date]],"mmm")</f>
        <v>Nov</v>
      </c>
      <c r="W436">
        <f>MONTH(tblSales[[#This Row],[Invoice Date]])</f>
        <v>11</v>
      </c>
      <c r="X436">
        <f>YEAR(tblSales[[#This Row],[Invoice Date]])</f>
        <v>2024</v>
      </c>
      <c r="Y436" t="str">
        <f>TEXT(tblSales[[#This Row],[Invoice Date]],"mmm-yyyy")</f>
        <v>Nov-2024</v>
      </c>
      <c r="Z436" t="str">
        <f>_xlfn.XLOOKUP(tblSales[[#This Row],[Product_ID]],Products!$A:$A,Products!$C:$C,"Women Dresses")</f>
        <v>Men Jeans</v>
      </c>
      <c r="AA436" t="str">
        <f>_xlfn.XLOOKUP(tblSales[[#This Row],[Product_ID]],Products!$A:$A,Products!$D:$D,"Unknown")</f>
        <v>Slim Fit</v>
      </c>
      <c r="AB436" t="str">
        <f>_xlfn.XLOOKUP(tblSales[[#This Row],[Product_ID]],Products!$A:$A,Products!$E:$E,"Unknown")</f>
        <v>Metro Shoes</v>
      </c>
      <c r="AC436" t="str">
        <f>_xlfn.XLOOKUP(tblSales[[#This Row],[Store_ID]],Stores!$A:$A,Stores!$B:$B,"Unknown")</f>
        <v>TrendMart Kochi High Street</v>
      </c>
      <c r="AD436" t="str">
        <f>_xlfn.XLOOKUP(tblSales[[#This Row],[Store_ID]],Stores!$A:$A,Stores!$E:$E,"Unknown")</f>
        <v>South Zone 1</v>
      </c>
      <c r="AE436" t="str">
        <f>_xlfn.XLOOKUP(tblSales[[#This Row],[Customer_ID]],Customers!$A:$A,Customers!$B:$B,"Unknown")</f>
        <v>Vasu Srinivasan</v>
      </c>
      <c r="AF436" t="str">
        <f>_xlfn.XLOOKUP(tblSales[[#This Row],[Customer_ID]],Customers!$A:$A,Customers!$J:$J,"Unknown")</f>
        <v>Platinum</v>
      </c>
      <c r="AG436" t="str">
        <f>_xlfn.XLOOKUP(tblSales[[#This Row],[Employee_ID]],Employees!$A:$A,Employees!$B:$B,"Unknown")</f>
        <v>Rahul Krishnan</v>
      </c>
      <c r="AH436">
        <f>IF(MONTH(tblSales[[#This Row],[Invoice Date]])&gt;=4,MONTH(tblSales[[#This Row],[Invoice Date]]),MONTH(tblSales[[#This Row],[Invoice Date]])+12)</f>
        <v>11</v>
      </c>
      <c r="AI436" s="8">
        <f>DATE(YEAR(tblSales[[#This Row],[Invoice Date]]),MONTH(tblSales[[#This Row],[Invoice Date]]),1)</f>
        <v>45597</v>
      </c>
      <c r="AJ436" t="str">
        <f>_xlfn.XLOOKUP(tblSales[[#This Row],[Product_ID]],Products!$A:$A,Products!$B:$B,"Unknown")</f>
        <v>Metro Shoes Slim Fit Wine</v>
      </c>
      <c r="AK436" s="9">
        <f>IFERROR(tblSales[[#This Row],[Profit]]/tblSales[[#This Row],[Sales Amount]],0)</f>
        <v>0.15726381492376901</v>
      </c>
      <c r="AL436" t="str">
        <f>IF(tblSales[[#This Row],[Discount %]]&lt;=5,"0-5%",
IF(tblSales[[#This Row],[Discount %]]&lt;=10,"5-10%",
IF(tblSales[[#This Row],[Discount %]]&lt;=15,"10-15%",
IF(tblSales[[#This Row],[Discount %]]&lt;=20,"15-20%","20%+"))))</f>
        <v>0-5%</v>
      </c>
    </row>
    <row r="437" spans="1:38">
      <c r="A437" s="2" t="s">
        <v>1532</v>
      </c>
      <c r="B437" s="11">
        <v>45539</v>
      </c>
      <c r="C437" s="2" t="s">
        <v>180</v>
      </c>
      <c r="D437" s="2" t="s">
        <v>253</v>
      </c>
      <c r="E437" s="2" t="s">
        <v>574</v>
      </c>
      <c r="F437" s="2" t="s">
        <v>475</v>
      </c>
      <c r="G437" s="2">
        <v>3</v>
      </c>
      <c r="H437" s="2">
        <v>1175.96</v>
      </c>
      <c r="I437" s="2">
        <v>15</v>
      </c>
      <c r="J437" s="2">
        <v>529.17999999999995</v>
      </c>
      <c r="K437" s="2">
        <v>12</v>
      </c>
      <c r="L437" s="2">
        <v>359.84</v>
      </c>
      <c r="M437" s="2">
        <v>3358.54</v>
      </c>
      <c r="N437" s="2">
        <v>2597.7600000000002</v>
      </c>
      <c r="O437" s="2">
        <f t="shared" si="16"/>
        <v>400.93999999999977</v>
      </c>
      <c r="P437" s="2" t="s">
        <v>32</v>
      </c>
      <c r="Q437" s="2" t="str">
        <f t="shared" si="14"/>
        <v>UPI</v>
      </c>
      <c r="R437" s="2" t="s">
        <v>20</v>
      </c>
      <c r="S437" s="2" t="s">
        <v>56</v>
      </c>
      <c r="T437" s="2" t="s">
        <v>1533</v>
      </c>
      <c r="U437" s="2" t="s">
        <v>59</v>
      </c>
      <c r="V437" t="str">
        <f>TEXT(tblSales[[#This Row],[Invoice Date]],"mmm")</f>
        <v>Sep</v>
      </c>
      <c r="W437">
        <f>MONTH(tblSales[[#This Row],[Invoice Date]])</f>
        <v>9</v>
      </c>
      <c r="X437">
        <f>YEAR(tblSales[[#This Row],[Invoice Date]])</f>
        <v>2024</v>
      </c>
      <c r="Y437" t="str">
        <f>TEXT(tblSales[[#This Row],[Invoice Date]],"mmm-yyyy")</f>
        <v>Sep-2024</v>
      </c>
      <c r="Z437" t="str">
        <f>_xlfn.XLOOKUP(tblSales[[#This Row],[Product_ID]],Products!$A:$A,Products!$C:$C,"Women Dresses")</f>
        <v>Handbags</v>
      </c>
      <c r="AA437" t="str">
        <f>_xlfn.XLOOKUP(tblSales[[#This Row],[Product_ID]],Products!$A:$A,Products!$D:$D,"Unknown")</f>
        <v>Backpack</v>
      </c>
      <c r="AB437" t="str">
        <f>_xlfn.XLOOKUP(tblSales[[#This Row],[Product_ID]],Products!$A:$A,Products!$E:$E,"Unknown")</f>
        <v>Wrangler</v>
      </c>
      <c r="AC437" t="str">
        <f>_xlfn.XLOOKUP(tblSales[[#This Row],[Store_ID]],Stores!$A:$A,Stores!$B:$B,"Unknown")</f>
        <v>TrendMart Guntur Standard</v>
      </c>
      <c r="AD437" t="str">
        <f>_xlfn.XLOOKUP(tblSales[[#This Row],[Store_ID]],Stores!$A:$A,Stores!$E:$E,"Unknown")</f>
        <v>South Zone 3</v>
      </c>
      <c r="AE437" t="str">
        <f>_xlfn.XLOOKUP(tblSales[[#This Row],[Customer_ID]],Customers!$A:$A,Customers!$B:$B,"Unknown")</f>
        <v>Kiran Naidu</v>
      </c>
      <c r="AF437" t="str">
        <f>_xlfn.XLOOKUP(tblSales[[#This Row],[Customer_ID]],Customers!$A:$A,Customers!$J:$J,"Unknown")</f>
        <v>Silver</v>
      </c>
      <c r="AG437" t="str">
        <f>_xlfn.XLOOKUP(tblSales[[#This Row],[Employee_ID]],Employees!$A:$A,Employees!$B:$B,"Unknown")</f>
        <v>Arjun Krishnan</v>
      </c>
      <c r="AH437">
        <f>IF(MONTH(tblSales[[#This Row],[Invoice Date]])&gt;=4,MONTH(tblSales[[#This Row],[Invoice Date]]),MONTH(tblSales[[#This Row],[Invoice Date]])+12)</f>
        <v>9</v>
      </c>
      <c r="AI437" s="8">
        <f>DATE(YEAR(tblSales[[#This Row],[Invoice Date]]),MONTH(tblSales[[#This Row],[Invoice Date]]),1)</f>
        <v>45536</v>
      </c>
      <c r="AJ437" t="str">
        <f>_xlfn.XLOOKUP(tblSales[[#This Row],[Product_ID]],Products!$A:$A,Products!$B:$B,"Unknown")</f>
        <v>Wrangler Backpack Brown</v>
      </c>
      <c r="AK437" s="9">
        <f>IFERROR(tblSales[[#This Row],[Profit]]/tblSales[[#This Row],[Sales Amount]],0)</f>
        <v>0.11937925408064212</v>
      </c>
      <c r="AL437" t="str">
        <f>IF(tblSales[[#This Row],[Discount %]]&lt;=5,"0-5%",
IF(tblSales[[#This Row],[Discount %]]&lt;=10,"5-10%",
IF(tblSales[[#This Row],[Discount %]]&lt;=15,"10-15%",
IF(tblSales[[#This Row],[Discount %]]&lt;=20,"15-20%","20%+"))))</f>
        <v>10-15%</v>
      </c>
    </row>
    <row r="438" spans="1:38">
      <c r="A438" s="2" t="s">
        <v>1534</v>
      </c>
      <c r="B438" s="11">
        <v>45641</v>
      </c>
      <c r="C438" s="2" t="s">
        <v>1535</v>
      </c>
      <c r="D438" s="2" t="s">
        <v>231</v>
      </c>
      <c r="E438" s="2" t="s">
        <v>432</v>
      </c>
      <c r="F438" s="2" t="s">
        <v>161</v>
      </c>
      <c r="G438" s="2">
        <v>1</v>
      </c>
      <c r="H438" s="2">
        <v>6669.57</v>
      </c>
      <c r="I438" s="2">
        <v>25</v>
      </c>
      <c r="J438" s="2">
        <v>1667.39</v>
      </c>
      <c r="K438" s="2">
        <v>3</v>
      </c>
      <c r="L438" s="2">
        <v>150.07</v>
      </c>
      <c r="M438" s="2">
        <v>5152.25</v>
      </c>
      <c r="N438" s="2">
        <v>4715.1000000000004</v>
      </c>
      <c r="O438" s="2">
        <f t="shared" si="16"/>
        <v>287.07999999999964</v>
      </c>
      <c r="P438" s="2" t="s">
        <v>31</v>
      </c>
      <c r="Q438" s="2" t="str">
        <f t="shared" si="14"/>
        <v>Net Banking</v>
      </c>
      <c r="R438" s="2" t="s">
        <v>21</v>
      </c>
      <c r="S438" s="2" t="s">
        <v>56</v>
      </c>
      <c r="T438" s="2" t="s">
        <v>783</v>
      </c>
      <c r="U438" s="2" t="s">
        <v>60</v>
      </c>
      <c r="V438" t="str">
        <f>TEXT(tblSales[[#This Row],[Invoice Date]],"mmm")</f>
        <v>Dec</v>
      </c>
      <c r="W438">
        <f>MONTH(tblSales[[#This Row],[Invoice Date]])</f>
        <v>12</v>
      </c>
      <c r="X438">
        <f>YEAR(tblSales[[#This Row],[Invoice Date]])</f>
        <v>2024</v>
      </c>
      <c r="Y438" t="str">
        <f>TEXT(tblSales[[#This Row],[Invoice Date]],"mmm-yyyy")</f>
        <v>Dec-2024</v>
      </c>
      <c r="Z438" t="str">
        <f>_xlfn.XLOOKUP(tblSales[[#This Row],[Product_ID]],Products!$A:$A,Products!$C:$C,"Women Dresses")</f>
        <v>Jewellery</v>
      </c>
      <c r="AA438" t="str">
        <f>_xlfn.XLOOKUP(tblSales[[#This Row],[Product_ID]],Products!$A:$A,Products!$D:$D,"Unknown")</f>
        <v>Earrings</v>
      </c>
      <c r="AB438" t="str">
        <f>_xlfn.XLOOKUP(tblSales[[#This Row],[Product_ID]],Products!$A:$A,Products!$E:$E,"Unknown")</f>
        <v>Nike</v>
      </c>
      <c r="AC438" t="str">
        <f>_xlfn.XLOOKUP(tblSales[[#This Row],[Store_ID]],Stores!$A:$A,Stores!$B:$B,"Unknown")</f>
        <v>TrendMart Mangaluru Mall Kiosk</v>
      </c>
      <c r="AD438" t="str">
        <f>_xlfn.XLOOKUP(tblSales[[#This Row],[Store_ID]],Stores!$A:$A,Stores!$E:$E,"Unknown")</f>
        <v>South Zone 2</v>
      </c>
      <c r="AE438" t="str">
        <f>_xlfn.XLOOKUP(tblSales[[#This Row],[Customer_ID]],Customers!$A:$A,Customers!$B:$B,"Unknown")</f>
        <v>Chandra Mishra</v>
      </c>
      <c r="AF438" t="str">
        <f>_xlfn.XLOOKUP(tblSales[[#This Row],[Customer_ID]],Customers!$A:$A,Customers!$J:$J,"Unknown")</f>
        <v>Regular</v>
      </c>
      <c r="AG438" t="str">
        <f>_xlfn.XLOOKUP(tblSales[[#This Row],[Employee_ID]],Employees!$A:$A,Employees!$B:$B,"Unknown")</f>
        <v>Chandra Reddy</v>
      </c>
      <c r="AH438">
        <f>IF(MONTH(tblSales[[#This Row],[Invoice Date]])&gt;=4,MONTH(tblSales[[#This Row],[Invoice Date]]),MONTH(tblSales[[#This Row],[Invoice Date]])+12)</f>
        <v>12</v>
      </c>
      <c r="AI438" s="8">
        <f>DATE(YEAR(tblSales[[#This Row],[Invoice Date]]),MONTH(tblSales[[#This Row],[Invoice Date]]),1)</f>
        <v>45627</v>
      </c>
      <c r="AJ438" t="str">
        <f>_xlfn.XLOOKUP(tblSales[[#This Row],[Product_ID]],Products!$A:$A,Products!$B:$B,"Unknown")</f>
        <v>Nike Earrings Teal</v>
      </c>
      <c r="AK438" s="9">
        <f>IFERROR(tblSales[[#This Row],[Profit]]/tblSales[[#This Row],[Sales Amount]],0)</f>
        <v>5.5719345916832384E-2</v>
      </c>
      <c r="AL438" t="str">
        <f>IF(tblSales[[#This Row],[Discount %]]&lt;=5,"0-5%",
IF(tblSales[[#This Row],[Discount %]]&lt;=10,"5-10%",
IF(tblSales[[#This Row],[Discount %]]&lt;=15,"10-15%",
IF(tblSales[[#This Row],[Discount %]]&lt;=20,"15-20%","20%+"))))</f>
        <v>20%+</v>
      </c>
    </row>
    <row r="439" spans="1:38">
      <c r="A439" s="2" t="s">
        <v>1536</v>
      </c>
      <c r="B439" s="11">
        <v>45566</v>
      </c>
      <c r="C439" s="2" t="s">
        <v>1537</v>
      </c>
      <c r="D439" s="2" t="s">
        <v>1524</v>
      </c>
      <c r="E439" s="2" t="s">
        <v>796</v>
      </c>
      <c r="F439" s="2" t="s">
        <v>227</v>
      </c>
      <c r="G439" s="2">
        <v>2</v>
      </c>
      <c r="H439" s="2">
        <v>1139.51</v>
      </c>
      <c r="I439" s="2">
        <v>20</v>
      </c>
      <c r="J439" s="2">
        <v>455.8</v>
      </c>
      <c r="K439" s="2">
        <v>12</v>
      </c>
      <c r="L439" s="2">
        <v>218.79</v>
      </c>
      <c r="M439" s="2">
        <v>2042.01</v>
      </c>
      <c r="N439" s="2">
        <v>1617.98</v>
      </c>
      <c r="O439" s="2">
        <f t="shared" si="16"/>
        <v>205.23999999999998</v>
      </c>
      <c r="P439" s="2" t="s">
        <v>32</v>
      </c>
      <c r="Q439" s="2" t="str">
        <f t="shared" si="14"/>
        <v>UPI</v>
      </c>
      <c r="R439" s="2" t="s">
        <v>20</v>
      </c>
      <c r="S439" s="2" t="s">
        <v>56</v>
      </c>
      <c r="T439" s="2" t="s">
        <v>1538</v>
      </c>
      <c r="U439" s="2" t="s">
        <v>59</v>
      </c>
      <c r="V439" t="str">
        <f>TEXT(tblSales[[#This Row],[Invoice Date]],"mmm")</f>
        <v>Oct</v>
      </c>
      <c r="W439">
        <f>MONTH(tblSales[[#This Row],[Invoice Date]])</f>
        <v>10</v>
      </c>
      <c r="X439">
        <f>YEAR(tblSales[[#This Row],[Invoice Date]])</f>
        <v>2024</v>
      </c>
      <c r="Y439" t="str">
        <f>TEXT(tblSales[[#This Row],[Invoice Date]],"mmm-yyyy")</f>
        <v>Oct-2024</v>
      </c>
      <c r="Z439" t="str">
        <f>_xlfn.XLOOKUP(tblSales[[#This Row],[Product_ID]],Products!$A:$A,Products!$C:$C,"Women Dresses")</f>
        <v>Women Kurtis</v>
      </c>
      <c r="AA439" t="str">
        <f>_xlfn.XLOOKUP(tblSales[[#This Row],[Product_ID]],Products!$A:$A,Products!$D:$D,"Unknown")</f>
        <v>Anarkali Kurti</v>
      </c>
      <c r="AB439" t="str">
        <f>_xlfn.XLOOKUP(tblSales[[#This Row],[Product_ID]],Products!$A:$A,Products!$E:$E,"Unknown")</f>
        <v>Liberty</v>
      </c>
      <c r="AC439" t="str">
        <f>_xlfn.XLOOKUP(tblSales[[#This Row],[Store_ID]],Stores!$A:$A,Stores!$B:$B,"Unknown")</f>
        <v>TrendMart Shivamogga Standard</v>
      </c>
      <c r="AD439" t="str">
        <f>_xlfn.XLOOKUP(tblSales[[#This Row],[Store_ID]],Stores!$A:$A,Stores!$E:$E,"Unknown")</f>
        <v>South Zone 2</v>
      </c>
      <c r="AE439" t="str">
        <f>_xlfn.XLOOKUP(tblSales[[#This Row],[Customer_ID]],Customers!$A:$A,Customers!$B:$B,"Unknown")</f>
        <v>Dhanya Raman</v>
      </c>
      <c r="AF439" t="str">
        <f>_xlfn.XLOOKUP(tblSales[[#This Row],[Customer_ID]],Customers!$A:$A,Customers!$J:$J,"Unknown")</f>
        <v>Gold</v>
      </c>
      <c r="AG439" t="str">
        <f>_xlfn.XLOOKUP(tblSales[[#This Row],[Employee_ID]],Employees!$A:$A,Employees!$B:$B,"Unknown")</f>
        <v>Ishwarya Shetty</v>
      </c>
      <c r="AH439">
        <f>IF(MONTH(tblSales[[#This Row],[Invoice Date]])&gt;=4,MONTH(tblSales[[#This Row],[Invoice Date]]),MONTH(tblSales[[#This Row],[Invoice Date]])+12)</f>
        <v>10</v>
      </c>
      <c r="AI439" s="8">
        <f>DATE(YEAR(tblSales[[#This Row],[Invoice Date]]),MONTH(tblSales[[#This Row],[Invoice Date]]),1)</f>
        <v>45566</v>
      </c>
      <c r="AJ439" t="str">
        <f>_xlfn.XLOOKUP(tblSales[[#This Row],[Product_ID]],Products!$A:$A,Products!$B:$B,"Unknown")</f>
        <v>Liberty Anarkali Kurti Purple</v>
      </c>
      <c r="AK439" s="9">
        <f>IFERROR(tblSales[[#This Row],[Profit]]/tblSales[[#This Row],[Sales Amount]],0)</f>
        <v>0.10050881239562978</v>
      </c>
      <c r="AL439" t="str">
        <f>IF(tblSales[[#This Row],[Discount %]]&lt;=5,"0-5%",
IF(tblSales[[#This Row],[Discount %]]&lt;=10,"5-10%",
IF(tblSales[[#This Row],[Discount %]]&lt;=15,"10-15%",
IF(tblSales[[#This Row],[Discount %]]&lt;=20,"15-20%","20%+"))))</f>
        <v>15-20%</v>
      </c>
    </row>
    <row r="440" spans="1:38">
      <c r="A440" s="2" t="s">
        <v>1539</v>
      </c>
      <c r="B440" s="11">
        <v>45561</v>
      </c>
      <c r="C440" s="2" t="s">
        <v>1540</v>
      </c>
      <c r="D440" s="2" t="s">
        <v>497</v>
      </c>
      <c r="E440" s="2" t="s">
        <v>109</v>
      </c>
      <c r="F440" s="2" t="s">
        <v>475</v>
      </c>
      <c r="G440" s="2">
        <v>4</v>
      </c>
      <c r="H440" s="2">
        <v>864.74</v>
      </c>
      <c r="I440" s="2">
        <v>10</v>
      </c>
      <c r="J440" s="2">
        <v>345.9</v>
      </c>
      <c r="K440" s="2">
        <v>5</v>
      </c>
      <c r="L440" s="2">
        <v>155.65</v>
      </c>
      <c r="M440" s="2">
        <v>3268.71</v>
      </c>
      <c r="N440" s="2">
        <v>2589.1999999999998</v>
      </c>
      <c r="O440" s="2">
        <f t="shared" si="16"/>
        <v>523.86000000000024</v>
      </c>
      <c r="P440" s="2" t="s">
        <v>30</v>
      </c>
      <c r="Q440" s="2" t="str">
        <f t="shared" si="14"/>
        <v>EMI</v>
      </c>
      <c r="R440" s="2" t="s">
        <v>21</v>
      </c>
      <c r="S440" s="2" t="s">
        <v>56</v>
      </c>
      <c r="T440" s="2" t="s">
        <v>410</v>
      </c>
      <c r="U440" s="2" t="s">
        <v>59</v>
      </c>
      <c r="V440" t="str">
        <f>TEXT(tblSales[[#This Row],[Invoice Date]],"mmm")</f>
        <v>Sep</v>
      </c>
      <c r="W440">
        <f>MONTH(tblSales[[#This Row],[Invoice Date]])</f>
        <v>9</v>
      </c>
      <c r="X440">
        <f>YEAR(tblSales[[#This Row],[Invoice Date]])</f>
        <v>2024</v>
      </c>
      <c r="Y440" t="str">
        <f>TEXT(tblSales[[#This Row],[Invoice Date]],"mmm-yyyy")</f>
        <v>Sep-2024</v>
      </c>
      <c r="Z440" t="str">
        <f>_xlfn.XLOOKUP(tblSales[[#This Row],[Product_ID]],Products!$A:$A,Products!$C:$C,"Women Dresses")</f>
        <v>Women Kurtis</v>
      </c>
      <c r="AA440" t="str">
        <f>_xlfn.XLOOKUP(tblSales[[#This Row],[Product_ID]],Products!$A:$A,Products!$D:$D,"Unknown")</f>
        <v>A-Line Kurti</v>
      </c>
      <c r="AB440" t="str">
        <f>_xlfn.XLOOKUP(tblSales[[#This Row],[Product_ID]],Products!$A:$A,Products!$E:$E,"Unknown")</f>
        <v>Fossil</v>
      </c>
      <c r="AC440" t="str">
        <f>_xlfn.XLOOKUP(tblSales[[#This Row],[Store_ID]],Stores!$A:$A,Stores!$B:$B,"Unknown")</f>
        <v>TrendMart Vellore Standard</v>
      </c>
      <c r="AD440" t="str">
        <f>_xlfn.XLOOKUP(tblSales[[#This Row],[Store_ID]],Stores!$A:$A,Stores!$E:$E,"Unknown")</f>
        <v>South Zone 1</v>
      </c>
      <c r="AE440" t="str">
        <f>_xlfn.XLOOKUP(tblSales[[#This Row],[Customer_ID]],Customers!$A:$A,Customers!$B:$B,"Unknown")</f>
        <v>Yashoda Sundaram</v>
      </c>
      <c r="AF440" t="str">
        <f>_xlfn.XLOOKUP(tblSales[[#This Row],[Customer_ID]],Customers!$A:$A,Customers!$J:$J,"Unknown")</f>
        <v>Regular</v>
      </c>
      <c r="AG440" t="str">
        <f>_xlfn.XLOOKUP(tblSales[[#This Row],[Employee_ID]],Employees!$A:$A,Employees!$B:$B,"Unknown")</f>
        <v>Arjun Krishnan</v>
      </c>
      <c r="AH440">
        <f>IF(MONTH(tblSales[[#This Row],[Invoice Date]])&gt;=4,MONTH(tblSales[[#This Row],[Invoice Date]]),MONTH(tblSales[[#This Row],[Invoice Date]])+12)</f>
        <v>9</v>
      </c>
      <c r="AI440" s="8">
        <f>DATE(YEAR(tblSales[[#This Row],[Invoice Date]]),MONTH(tblSales[[#This Row],[Invoice Date]]),1)</f>
        <v>45536</v>
      </c>
      <c r="AJ440" t="str">
        <f>_xlfn.XLOOKUP(tblSales[[#This Row],[Product_ID]],Products!$A:$A,Products!$B:$B,"Unknown")</f>
        <v>Fossil A-Line Kurti Orange</v>
      </c>
      <c r="AK440" s="9">
        <f>IFERROR(tblSales[[#This Row],[Profit]]/tblSales[[#This Row],[Sales Amount]],0)</f>
        <v>0.16026505869287891</v>
      </c>
      <c r="AL440" t="str">
        <f>IF(tblSales[[#This Row],[Discount %]]&lt;=5,"0-5%",
IF(tblSales[[#This Row],[Discount %]]&lt;=10,"5-10%",
IF(tblSales[[#This Row],[Discount %]]&lt;=15,"10-15%",
IF(tblSales[[#This Row],[Discount %]]&lt;=20,"15-20%","20%+"))))</f>
        <v>5-10%</v>
      </c>
    </row>
    <row r="441" spans="1:38">
      <c r="A441" s="2" t="s">
        <v>1541</v>
      </c>
      <c r="B441" s="11">
        <v>45586</v>
      </c>
      <c r="C441" s="2" t="s">
        <v>1511</v>
      </c>
      <c r="D441" s="2" t="s">
        <v>1045</v>
      </c>
      <c r="E441" s="2" t="s">
        <v>884</v>
      </c>
      <c r="F441" s="2" t="s">
        <v>110</v>
      </c>
      <c r="G441" s="2">
        <v>1</v>
      </c>
      <c r="H441" s="2">
        <v>1214.29</v>
      </c>
      <c r="I441" s="2">
        <v>10</v>
      </c>
      <c r="J441" s="2">
        <v>121.43</v>
      </c>
      <c r="K441" s="2">
        <v>12</v>
      </c>
      <c r="L441" s="2">
        <v>131.13999999999999</v>
      </c>
      <c r="M441" s="2">
        <v>1224</v>
      </c>
      <c r="N441" s="2">
        <v>769.63</v>
      </c>
      <c r="O441" s="2">
        <f t="shared" si="16"/>
        <v>323.23</v>
      </c>
      <c r="P441" s="2" t="s">
        <v>29</v>
      </c>
      <c r="Q441" s="2" t="str">
        <f t="shared" si="14"/>
        <v>Debit Card</v>
      </c>
      <c r="R441" s="2" t="s">
        <v>20</v>
      </c>
      <c r="S441" s="2" t="s">
        <v>56</v>
      </c>
      <c r="T441" s="2" t="s">
        <v>1542</v>
      </c>
      <c r="U441" s="2" t="s">
        <v>59</v>
      </c>
      <c r="V441" t="str">
        <f>TEXT(tblSales[[#This Row],[Invoice Date]],"mmm")</f>
        <v>Oct</v>
      </c>
      <c r="W441">
        <f>MONTH(tblSales[[#This Row],[Invoice Date]])</f>
        <v>10</v>
      </c>
      <c r="X441">
        <f>YEAR(tblSales[[#This Row],[Invoice Date]])</f>
        <v>2024</v>
      </c>
      <c r="Y441" t="str">
        <f>TEXT(tblSales[[#This Row],[Invoice Date]],"mmm-yyyy")</f>
        <v>Oct-2024</v>
      </c>
      <c r="Z441" t="str">
        <f>_xlfn.XLOOKUP(tblSales[[#This Row],[Product_ID]],Products!$A:$A,Products!$C:$C,"Women Dresses")</f>
        <v>Women Dresses</v>
      </c>
      <c r="AA441" t="str">
        <f>_xlfn.XLOOKUP(tblSales[[#This Row],[Product_ID]],Products!$A:$A,Products!$D:$D,"Unknown")</f>
        <v>A-Line Dress</v>
      </c>
      <c r="AB441" t="str">
        <f>_xlfn.XLOOKUP(tblSales[[#This Row],[Product_ID]],Products!$A:$A,Products!$E:$E,"Unknown")</f>
        <v>Ramraj Cotton</v>
      </c>
      <c r="AC441" t="str">
        <f>_xlfn.XLOOKUP(tblSales[[#This Row],[Store_ID]],Stores!$A:$A,Stores!$B:$B,"Unknown")</f>
        <v>TrendMart Bengaluru High Street</v>
      </c>
      <c r="AD441" t="str">
        <f>_xlfn.XLOOKUP(tblSales[[#This Row],[Store_ID]],Stores!$A:$A,Stores!$E:$E,"Unknown")</f>
        <v>South Zone 2</v>
      </c>
      <c r="AE441" t="str">
        <f>_xlfn.XLOOKUP(tblSales[[#This Row],[Customer_ID]],Customers!$A:$A,Customers!$B:$B,"Unknown")</f>
        <v>Eswar Varma</v>
      </c>
      <c r="AF441" t="str">
        <f>_xlfn.XLOOKUP(tblSales[[#This Row],[Customer_ID]],Customers!$A:$A,Customers!$J:$J,"Unknown")</f>
        <v>Silver</v>
      </c>
      <c r="AG441" t="str">
        <f>_xlfn.XLOOKUP(tblSales[[#This Row],[Employee_ID]],Employees!$A:$A,Employees!$B:$B,"Unknown")</f>
        <v>Jyothi Prasad</v>
      </c>
      <c r="AH441">
        <f>IF(MONTH(tblSales[[#This Row],[Invoice Date]])&gt;=4,MONTH(tblSales[[#This Row],[Invoice Date]]),MONTH(tblSales[[#This Row],[Invoice Date]])+12)</f>
        <v>10</v>
      </c>
      <c r="AI441" s="8">
        <f>DATE(YEAR(tblSales[[#This Row],[Invoice Date]]),MONTH(tblSales[[#This Row],[Invoice Date]]),1)</f>
        <v>45566</v>
      </c>
      <c r="AJ441" t="str">
        <f>_xlfn.XLOOKUP(tblSales[[#This Row],[Product_ID]],Products!$A:$A,Products!$B:$B,"Unknown")</f>
        <v>Ramraj Cotton A-Line Dress Brown</v>
      </c>
      <c r="AK441" s="9">
        <f>IFERROR(tblSales[[#This Row],[Profit]]/tblSales[[#This Row],[Sales Amount]],0)</f>
        <v>0.26407679738562095</v>
      </c>
      <c r="AL441" t="str">
        <f>IF(tblSales[[#This Row],[Discount %]]&lt;=5,"0-5%",
IF(tblSales[[#This Row],[Discount %]]&lt;=10,"5-10%",
IF(tblSales[[#This Row],[Discount %]]&lt;=15,"10-15%",
IF(tblSales[[#This Row],[Discount %]]&lt;=20,"15-20%","20%+"))))</f>
        <v>5-10%</v>
      </c>
    </row>
    <row r="442" spans="1:38">
      <c r="A442" s="2" t="s">
        <v>1543</v>
      </c>
      <c r="B442" s="11">
        <v>45701</v>
      </c>
      <c r="C442" s="2" t="s">
        <v>1544</v>
      </c>
      <c r="D442" s="2" t="s">
        <v>1545</v>
      </c>
      <c r="E442" s="2" t="s">
        <v>1546</v>
      </c>
      <c r="F442" s="2" t="s">
        <v>562</v>
      </c>
      <c r="G442" s="2">
        <v>3</v>
      </c>
      <c r="H442" s="2">
        <v>489.89</v>
      </c>
      <c r="I442" s="2">
        <v>10</v>
      </c>
      <c r="J442" s="2">
        <v>146.97</v>
      </c>
      <c r="K442" s="2">
        <v>5</v>
      </c>
      <c r="L442" s="2">
        <v>66.14</v>
      </c>
      <c r="M442" s="2">
        <v>1388.84</v>
      </c>
      <c r="N442" s="2">
        <v>1011.27</v>
      </c>
      <c r="O442" s="2">
        <f t="shared" si="16"/>
        <v>311.42999999999995</v>
      </c>
      <c r="P442" s="2" t="s">
        <v>27</v>
      </c>
      <c r="Q442" s="2" t="str">
        <f t="shared" si="14"/>
        <v>Cash</v>
      </c>
      <c r="R442" s="2" t="s">
        <v>20</v>
      </c>
      <c r="S442" s="2" t="s">
        <v>56</v>
      </c>
      <c r="T442" s="2" t="s">
        <v>1547</v>
      </c>
      <c r="U442" s="2" t="s">
        <v>59</v>
      </c>
      <c r="V442" t="str">
        <f>TEXT(tblSales[[#This Row],[Invoice Date]],"mmm")</f>
        <v>Feb</v>
      </c>
      <c r="W442">
        <f>MONTH(tblSales[[#This Row],[Invoice Date]])</f>
        <v>2</v>
      </c>
      <c r="X442">
        <f>YEAR(tblSales[[#This Row],[Invoice Date]])</f>
        <v>2025</v>
      </c>
      <c r="Y442" t="str">
        <f>TEXT(tblSales[[#This Row],[Invoice Date]],"mmm-yyyy")</f>
        <v>Feb-2025</v>
      </c>
      <c r="Z442" t="str">
        <f>_xlfn.XLOOKUP(tblSales[[#This Row],[Product_ID]],Products!$A:$A,Products!$C:$C,"Women Dresses")</f>
        <v>Kids Wear</v>
      </c>
      <c r="AA442" t="str">
        <f>_xlfn.XLOOKUP(tblSales[[#This Row],[Product_ID]],Products!$A:$A,Products!$D:$D,"Unknown")</f>
        <v>Girls Frock</v>
      </c>
      <c r="AB442" t="str">
        <f>_xlfn.XLOOKUP(tblSales[[#This Row],[Product_ID]],Products!$A:$A,Products!$E:$E,"Unknown")</f>
        <v>Peter England</v>
      </c>
      <c r="AC442" t="str">
        <f>_xlfn.XLOOKUP(tblSales[[#This Row],[Store_ID]],Stores!$A:$A,Stores!$B:$B,"Unknown")</f>
        <v>TrendMart Guntur Standard</v>
      </c>
      <c r="AD442" t="str">
        <f>_xlfn.XLOOKUP(tblSales[[#This Row],[Store_ID]],Stores!$A:$A,Stores!$E:$E,"Unknown")</f>
        <v>South Zone 3</v>
      </c>
      <c r="AE442" t="str">
        <f>_xlfn.XLOOKUP(tblSales[[#This Row],[Customer_ID]],Customers!$A:$A,Customers!$B:$B,"Unknown")</f>
        <v>Gokul Achari</v>
      </c>
      <c r="AF442" t="str">
        <f>_xlfn.XLOOKUP(tblSales[[#This Row],[Customer_ID]],Customers!$A:$A,Customers!$J:$J,"Unknown")</f>
        <v>Silver</v>
      </c>
      <c r="AG442" t="str">
        <f>_xlfn.XLOOKUP(tblSales[[#This Row],[Employee_ID]],Employees!$A:$A,Employees!$B:$B,"Unknown")</f>
        <v>Vikram Bhat</v>
      </c>
      <c r="AH442">
        <f>IF(MONTH(tblSales[[#This Row],[Invoice Date]])&gt;=4,MONTH(tblSales[[#This Row],[Invoice Date]]),MONTH(tblSales[[#This Row],[Invoice Date]])+12)</f>
        <v>14</v>
      </c>
      <c r="AI442" s="8">
        <f>DATE(YEAR(tblSales[[#This Row],[Invoice Date]]),MONTH(tblSales[[#This Row],[Invoice Date]]),1)</f>
        <v>45689</v>
      </c>
      <c r="AJ442" t="str">
        <f>_xlfn.XLOOKUP(tblSales[[#This Row],[Product_ID]],Products!$A:$A,Products!$B:$B,"Unknown")</f>
        <v>Peter England Girls Frock Black</v>
      </c>
      <c r="AK442" s="9">
        <f>IFERROR(tblSales[[#This Row],[Profit]]/tblSales[[#This Row],[Sales Amount]],0)</f>
        <v>0.22423749315975919</v>
      </c>
      <c r="AL442" t="str">
        <f>IF(tblSales[[#This Row],[Discount %]]&lt;=5,"0-5%",
IF(tblSales[[#This Row],[Discount %]]&lt;=10,"5-10%",
IF(tblSales[[#This Row],[Discount %]]&lt;=15,"10-15%",
IF(tblSales[[#This Row],[Discount %]]&lt;=20,"15-20%","20%+"))))</f>
        <v>5-10%</v>
      </c>
    </row>
    <row r="443" spans="1:38">
      <c r="A443" s="2" t="s">
        <v>1548</v>
      </c>
      <c r="B443" s="11">
        <v>45627</v>
      </c>
      <c r="C443" s="2" t="s">
        <v>1549</v>
      </c>
      <c r="D443" s="2" t="s">
        <v>703</v>
      </c>
      <c r="E443" s="2" t="s">
        <v>115</v>
      </c>
      <c r="F443" s="2" t="s">
        <v>238</v>
      </c>
      <c r="G443" s="2">
        <v>3</v>
      </c>
      <c r="H443" s="2">
        <v>837.58</v>
      </c>
      <c r="I443" s="2">
        <v>0</v>
      </c>
      <c r="J443" s="2">
        <v>0</v>
      </c>
      <c r="K443" s="2">
        <v>5</v>
      </c>
      <c r="L443" s="2">
        <v>125.64</v>
      </c>
      <c r="M443" s="2">
        <v>2638.38</v>
      </c>
      <c r="N443" s="2">
        <v>1567.14</v>
      </c>
      <c r="O443" s="2">
        <f t="shared" si="16"/>
        <v>945.6</v>
      </c>
      <c r="P443" s="2" t="s">
        <v>32</v>
      </c>
      <c r="Q443" s="2" t="str">
        <f t="shared" si="14"/>
        <v>UPI</v>
      </c>
      <c r="R443" s="2" t="s">
        <v>20</v>
      </c>
      <c r="S443" s="2" t="s">
        <v>56</v>
      </c>
      <c r="T443" s="2" t="s">
        <v>1550</v>
      </c>
      <c r="U443" s="2" t="s">
        <v>60</v>
      </c>
      <c r="V443" t="str">
        <f>TEXT(tblSales[[#This Row],[Invoice Date]],"mmm")</f>
        <v>Dec</v>
      </c>
      <c r="W443">
        <f>MONTH(tblSales[[#This Row],[Invoice Date]])</f>
        <v>12</v>
      </c>
      <c r="X443">
        <f>YEAR(tblSales[[#This Row],[Invoice Date]])</f>
        <v>2024</v>
      </c>
      <c r="Y443" t="str">
        <f>TEXT(tblSales[[#This Row],[Invoice Date]],"mmm-yyyy")</f>
        <v>Dec-2024</v>
      </c>
      <c r="Z443" t="str">
        <f>_xlfn.XLOOKUP(tblSales[[#This Row],[Product_ID]],Products!$A:$A,Products!$C:$C,"Women Dresses")</f>
        <v>Women Tops</v>
      </c>
      <c r="AA443" t="str">
        <f>_xlfn.XLOOKUP(tblSales[[#This Row],[Product_ID]],Products!$A:$A,Products!$D:$D,"Unknown")</f>
        <v>Crop Top</v>
      </c>
      <c r="AB443" t="str">
        <f>_xlfn.XLOOKUP(tblSales[[#This Row],[Product_ID]],Products!$A:$A,Products!$E:$E,"Unknown")</f>
        <v>Peter England</v>
      </c>
      <c r="AC443" t="str">
        <f>_xlfn.XLOOKUP(tblSales[[#This Row],[Store_ID]],Stores!$A:$A,Stores!$B:$B,"Unknown")</f>
        <v>TrendMart Thoothukudi Flagship</v>
      </c>
      <c r="AD443" t="str">
        <f>_xlfn.XLOOKUP(tblSales[[#This Row],[Store_ID]],Stores!$A:$A,Stores!$E:$E,"Unknown")</f>
        <v>South Zone 1</v>
      </c>
      <c r="AE443" t="str">
        <f>_xlfn.XLOOKUP(tblSales[[#This Row],[Customer_ID]],Customers!$A:$A,Customers!$B:$B,"Unknown")</f>
        <v>Sanjay Mishra</v>
      </c>
      <c r="AF443" t="str">
        <f>_xlfn.XLOOKUP(tblSales[[#This Row],[Customer_ID]],Customers!$A:$A,Customers!$J:$J,"Unknown")</f>
        <v>Regular</v>
      </c>
      <c r="AG443" t="str">
        <f>_xlfn.XLOOKUP(tblSales[[#This Row],[Employee_ID]],Employees!$A:$A,Employees!$B:$B,"Unknown")</f>
        <v>Dhruv Mishra</v>
      </c>
      <c r="AH443">
        <f>IF(MONTH(tblSales[[#This Row],[Invoice Date]])&gt;=4,MONTH(tblSales[[#This Row],[Invoice Date]]),MONTH(tblSales[[#This Row],[Invoice Date]])+12)</f>
        <v>12</v>
      </c>
      <c r="AI443" s="8">
        <f>DATE(YEAR(tblSales[[#This Row],[Invoice Date]]),MONTH(tblSales[[#This Row],[Invoice Date]]),1)</f>
        <v>45627</v>
      </c>
      <c r="AJ443" t="str">
        <f>_xlfn.XLOOKUP(tblSales[[#This Row],[Product_ID]],Products!$A:$A,Products!$B:$B,"Unknown")</f>
        <v>Peter England Crop Top Green</v>
      </c>
      <c r="AK443" s="9">
        <f>IFERROR(tblSales[[#This Row],[Profit]]/tblSales[[#This Row],[Sales Amount]],0)</f>
        <v>0.35840174652627749</v>
      </c>
      <c r="AL443" t="str">
        <f>IF(tblSales[[#This Row],[Discount %]]&lt;=5,"0-5%",
IF(tblSales[[#This Row],[Discount %]]&lt;=10,"5-10%",
IF(tblSales[[#This Row],[Discount %]]&lt;=15,"10-15%",
IF(tblSales[[#This Row],[Discount %]]&lt;=20,"15-20%","20%+"))))</f>
        <v>0-5%</v>
      </c>
    </row>
    <row r="444" spans="1:38">
      <c r="A444" s="2" t="s">
        <v>1551</v>
      </c>
      <c r="B444" s="11">
        <v>45610</v>
      </c>
      <c r="C444" s="2" t="s">
        <v>1552</v>
      </c>
      <c r="D444" s="2" t="s">
        <v>308</v>
      </c>
      <c r="E444" s="2" t="s">
        <v>1018</v>
      </c>
      <c r="F444" s="2" t="s">
        <v>161</v>
      </c>
      <c r="G444" s="2">
        <v>1</v>
      </c>
      <c r="H444" s="2">
        <v>703.82</v>
      </c>
      <c r="I444" s="2">
        <v>15</v>
      </c>
      <c r="J444" s="2">
        <v>105.57</v>
      </c>
      <c r="K444" s="2">
        <v>3</v>
      </c>
      <c r="L444" s="2">
        <v>17.95</v>
      </c>
      <c r="M444" s="2">
        <v>616.20000000000005</v>
      </c>
      <c r="N444" s="2">
        <v>556.99</v>
      </c>
      <c r="O444" s="2">
        <f t="shared" si="16"/>
        <v>41.260000000000034</v>
      </c>
      <c r="P444" s="2" t="s">
        <v>32</v>
      </c>
      <c r="Q444" s="2" t="str">
        <f t="shared" si="14"/>
        <v>UPI</v>
      </c>
      <c r="R444" s="2" t="s">
        <v>21</v>
      </c>
      <c r="S444" s="2" t="s">
        <v>56</v>
      </c>
      <c r="T444" s="2" t="s">
        <v>1265</v>
      </c>
      <c r="U444" s="2" t="s">
        <v>59</v>
      </c>
      <c r="V444" t="str">
        <f>TEXT(tblSales[[#This Row],[Invoice Date]],"mmm")</f>
        <v>Nov</v>
      </c>
      <c r="W444">
        <f>MONTH(tblSales[[#This Row],[Invoice Date]])</f>
        <v>11</v>
      </c>
      <c r="X444">
        <f>YEAR(tblSales[[#This Row],[Invoice Date]])</f>
        <v>2024</v>
      </c>
      <c r="Y444" t="str">
        <f>TEXT(tblSales[[#This Row],[Invoice Date]],"mmm-yyyy")</f>
        <v>Nov-2024</v>
      </c>
      <c r="Z444" t="str">
        <f>_xlfn.XLOOKUP(tblSales[[#This Row],[Product_ID]],Products!$A:$A,Products!$C:$C,"Women Dresses")</f>
        <v>Jewellery</v>
      </c>
      <c r="AA444" t="str">
        <f>_xlfn.XLOOKUP(tblSales[[#This Row],[Product_ID]],Products!$A:$A,Products!$D:$D,"Unknown")</f>
        <v>Necklace</v>
      </c>
      <c r="AB444" t="str">
        <f>_xlfn.XLOOKUP(tblSales[[#This Row],[Product_ID]],Products!$A:$A,Products!$E:$E,"Unknown")</f>
        <v>Aurelia</v>
      </c>
      <c r="AC444" t="str">
        <f>_xlfn.XLOOKUP(tblSales[[#This Row],[Store_ID]],Stores!$A:$A,Stores!$B:$B,"Unknown")</f>
        <v>TrendMart Tumakuru High Street</v>
      </c>
      <c r="AD444" t="str">
        <f>_xlfn.XLOOKUP(tblSales[[#This Row],[Store_ID]],Stores!$A:$A,Stores!$E:$E,"Unknown")</f>
        <v>South Zone 2</v>
      </c>
      <c r="AE444" t="str">
        <f>_xlfn.XLOOKUP(tblSales[[#This Row],[Customer_ID]],Customers!$A:$A,Customers!$B:$B,"Unknown")</f>
        <v>Akhila Prasad</v>
      </c>
      <c r="AF444" t="str">
        <f>_xlfn.XLOOKUP(tblSales[[#This Row],[Customer_ID]],Customers!$A:$A,Customers!$J:$J,"Unknown")</f>
        <v>Silver</v>
      </c>
      <c r="AG444" t="str">
        <f>_xlfn.XLOOKUP(tblSales[[#This Row],[Employee_ID]],Employees!$A:$A,Employees!$B:$B,"Unknown")</f>
        <v>Chandra Reddy</v>
      </c>
      <c r="AH444">
        <f>IF(MONTH(tblSales[[#This Row],[Invoice Date]])&gt;=4,MONTH(tblSales[[#This Row],[Invoice Date]]),MONTH(tblSales[[#This Row],[Invoice Date]])+12)</f>
        <v>11</v>
      </c>
      <c r="AI444" s="8">
        <f>DATE(YEAR(tblSales[[#This Row],[Invoice Date]]),MONTH(tblSales[[#This Row],[Invoice Date]]),1)</f>
        <v>45597</v>
      </c>
      <c r="AJ444" t="str">
        <f>_xlfn.XLOOKUP(tblSales[[#This Row],[Product_ID]],Products!$A:$A,Products!$B:$B,"Unknown")</f>
        <v>Aurelia Necklace Grey</v>
      </c>
      <c r="AK444" s="9">
        <f>IFERROR(tblSales[[#This Row],[Profit]]/tblSales[[#This Row],[Sales Amount]],0)</f>
        <v>6.6958779617007511E-2</v>
      </c>
      <c r="AL444" t="str">
        <f>IF(tblSales[[#This Row],[Discount %]]&lt;=5,"0-5%",
IF(tblSales[[#This Row],[Discount %]]&lt;=10,"5-10%",
IF(tblSales[[#This Row],[Discount %]]&lt;=15,"10-15%",
IF(tblSales[[#This Row],[Discount %]]&lt;=20,"15-20%","20%+"))))</f>
        <v>10-15%</v>
      </c>
    </row>
    <row r="445" spans="1:38">
      <c r="A445" s="2" t="s">
        <v>1553</v>
      </c>
      <c r="B445" s="11">
        <v>45495</v>
      </c>
      <c r="C445" s="2" t="s">
        <v>1554</v>
      </c>
      <c r="D445" s="2" t="s">
        <v>770</v>
      </c>
      <c r="E445" s="2" t="s">
        <v>855</v>
      </c>
      <c r="F445" s="2" t="s">
        <v>324</v>
      </c>
      <c r="G445" s="2">
        <v>1</v>
      </c>
      <c r="H445" s="2">
        <v>2045.12</v>
      </c>
      <c r="I445" s="2">
        <v>0</v>
      </c>
      <c r="J445" s="2">
        <v>0</v>
      </c>
      <c r="K445" s="2">
        <v>12</v>
      </c>
      <c r="L445" s="2">
        <v>245.41</v>
      </c>
      <c r="M445" s="2">
        <v>2290.5300000000002</v>
      </c>
      <c r="N445" s="2">
        <v>1492.71</v>
      </c>
      <c r="O445" s="2">
        <f t="shared" si="16"/>
        <v>552.4100000000002</v>
      </c>
      <c r="P445" s="2" t="s">
        <v>32</v>
      </c>
      <c r="Q445" s="2" t="str">
        <f t="shared" si="14"/>
        <v>UPI</v>
      </c>
      <c r="R445" s="2" t="s">
        <v>20</v>
      </c>
      <c r="S445" s="2" t="s">
        <v>56</v>
      </c>
      <c r="T445" s="2" t="s">
        <v>1555</v>
      </c>
      <c r="U445" s="2" t="s">
        <v>59</v>
      </c>
      <c r="V445" t="str">
        <f>TEXT(tblSales[[#This Row],[Invoice Date]],"mmm")</f>
        <v>Jul</v>
      </c>
      <c r="W445">
        <f>MONTH(tblSales[[#This Row],[Invoice Date]])</f>
        <v>7</v>
      </c>
      <c r="X445">
        <f>YEAR(tblSales[[#This Row],[Invoice Date]])</f>
        <v>2024</v>
      </c>
      <c r="Y445" t="str">
        <f>TEXT(tblSales[[#This Row],[Invoice Date]],"mmm-yyyy")</f>
        <v>Jul-2024</v>
      </c>
      <c r="Z445" t="str">
        <f>_xlfn.XLOOKUP(tblSales[[#This Row],[Product_ID]],Products!$A:$A,Products!$C:$C,"Women Dresses")</f>
        <v>Footwear</v>
      </c>
      <c r="AA445" t="str">
        <f>_xlfn.XLOOKUP(tblSales[[#This Row],[Product_ID]],Products!$A:$A,Products!$D:$D,"Unknown")</f>
        <v>Slippers</v>
      </c>
      <c r="AB445" t="str">
        <f>_xlfn.XLOOKUP(tblSales[[#This Row],[Product_ID]],Products!$A:$A,Products!$E:$E,"Unknown")</f>
        <v>AND</v>
      </c>
      <c r="AC445" t="str">
        <f>_xlfn.XLOOKUP(tblSales[[#This Row],[Store_ID]],Stores!$A:$A,Stores!$B:$B,"Unknown")</f>
        <v>TrendMart Vijayawada Standard</v>
      </c>
      <c r="AD445" t="str">
        <f>_xlfn.XLOOKUP(tblSales[[#This Row],[Store_ID]],Stores!$A:$A,Stores!$E:$E,"Unknown")</f>
        <v>South Zone 3</v>
      </c>
      <c r="AE445" t="str">
        <f>_xlfn.XLOOKUP(tblSales[[#This Row],[Customer_ID]],Customers!$A:$A,Customers!$B:$B,"Unknown")</f>
        <v>Sathish Gupta</v>
      </c>
      <c r="AF445" t="str">
        <f>_xlfn.XLOOKUP(tblSales[[#This Row],[Customer_ID]],Customers!$A:$A,Customers!$J:$J,"Unknown")</f>
        <v>Regular</v>
      </c>
      <c r="AG445" t="str">
        <f>_xlfn.XLOOKUP(tblSales[[#This Row],[Employee_ID]],Employees!$A:$A,Employees!$B:$B,"Unknown")</f>
        <v>Ganesh Iyengar</v>
      </c>
      <c r="AH445">
        <f>IF(MONTH(tblSales[[#This Row],[Invoice Date]])&gt;=4,MONTH(tblSales[[#This Row],[Invoice Date]]),MONTH(tblSales[[#This Row],[Invoice Date]])+12)</f>
        <v>7</v>
      </c>
      <c r="AI445" s="8">
        <f>DATE(YEAR(tblSales[[#This Row],[Invoice Date]]),MONTH(tblSales[[#This Row],[Invoice Date]]),1)</f>
        <v>45474</v>
      </c>
      <c r="AJ445" t="str">
        <f>_xlfn.XLOOKUP(tblSales[[#This Row],[Product_ID]],Products!$A:$A,Products!$B:$B,"Unknown")</f>
        <v>AND Slippers Grey</v>
      </c>
      <c r="AK445" s="9">
        <f>IFERROR(tblSales[[#This Row],[Profit]]/tblSales[[#This Row],[Sales Amount]],0)</f>
        <v>0.24117125730726083</v>
      </c>
      <c r="AL445" t="str">
        <f>IF(tblSales[[#This Row],[Discount %]]&lt;=5,"0-5%",
IF(tblSales[[#This Row],[Discount %]]&lt;=10,"5-10%",
IF(tblSales[[#This Row],[Discount %]]&lt;=15,"10-15%",
IF(tblSales[[#This Row],[Discount %]]&lt;=20,"15-20%","20%+"))))</f>
        <v>0-5%</v>
      </c>
    </row>
    <row r="446" spans="1:38">
      <c r="A446" s="2" t="s">
        <v>1556</v>
      </c>
      <c r="B446" s="11">
        <v>45474</v>
      </c>
      <c r="C446" s="2" t="s">
        <v>1557</v>
      </c>
      <c r="D446" s="2" t="s">
        <v>328</v>
      </c>
      <c r="E446" s="2" t="s">
        <v>133</v>
      </c>
      <c r="F446" s="2" t="s">
        <v>319</v>
      </c>
      <c r="G446" s="2">
        <v>1</v>
      </c>
      <c r="H446" s="2">
        <v>1438.2</v>
      </c>
      <c r="I446" s="2">
        <v>15</v>
      </c>
      <c r="J446" s="2">
        <v>215.73</v>
      </c>
      <c r="K446" s="2">
        <v>12</v>
      </c>
      <c r="L446" s="2">
        <v>146.69999999999999</v>
      </c>
      <c r="M446" s="2">
        <v>1369.17</v>
      </c>
      <c r="N446" s="2">
        <v>1013.26</v>
      </c>
      <c r="O446" s="2">
        <f t="shared" si="16"/>
        <v>209.21000000000009</v>
      </c>
      <c r="P446" s="2" t="s">
        <v>29</v>
      </c>
      <c r="Q446" s="2" t="str">
        <f t="shared" si="14"/>
        <v>Debit Card</v>
      </c>
      <c r="R446" s="2" t="s">
        <v>21</v>
      </c>
      <c r="S446" s="2" t="s">
        <v>56</v>
      </c>
      <c r="T446" s="2" t="s">
        <v>1558</v>
      </c>
      <c r="U446" s="2" t="s">
        <v>59</v>
      </c>
      <c r="V446" t="str">
        <f>TEXT(tblSales[[#This Row],[Invoice Date]],"mmm")</f>
        <v>Jul</v>
      </c>
      <c r="W446">
        <f>MONTH(tblSales[[#This Row],[Invoice Date]])</f>
        <v>7</v>
      </c>
      <c r="X446">
        <f>YEAR(tblSales[[#This Row],[Invoice Date]])</f>
        <v>2024</v>
      </c>
      <c r="Y446" t="str">
        <f>TEXT(tblSales[[#This Row],[Invoice Date]],"mmm-yyyy")</f>
        <v>Jul-2024</v>
      </c>
      <c r="Z446" t="str">
        <f>_xlfn.XLOOKUP(tblSales[[#This Row],[Product_ID]],Products!$A:$A,Products!$C:$C,"Women Dresses")</f>
        <v>Winter Wear</v>
      </c>
      <c r="AA446" t="str">
        <f>_xlfn.XLOOKUP(tblSales[[#This Row],[Product_ID]],Products!$A:$A,Products!$D:$D,"Unknown")</f>
        <v>Jacket</v>
      </c>
      <c r="AB446" t="str">
        <f>_xlfn.XLOOKUP(tblSales[[#This Row],[Product_ID]],Products!$A:$A,Products!$E:$E,"Unknown")</f>
        <v>Blackberrys</v>
      </c>
      <c r="AC446" t="str">
        <f>_xlfn.XLOOKUP(tblSales[[#This Row],[Store_ID]],Stores!$A:$A,Stores!$B:$B,"Unknown")</f>
        <v>TrendMart Tirupati High Street</v>
      </c>
      <c r="AD446" t="str">
        <f>_xlfn.XLOOKUP(tblSales[[#This Row],[Store_ID]],Stores!$A:$A,Stores!$E:$E,"Unknown")</f>
        <v>South Zone 3</v>
      </c>
      <c r="AE446" t="str">
        <f>_xlfn.XLOOKUP(tblSales[[#This Row],[Customer_ID]],Customers!$A:$A,Customers!$B:$B,"Unknown")</f>
        <v>Rani Pillai</v>
      </c>
      <c r="AF446" t="str">
        <f>_xlfn.XLOOKUP(tblSales[[#This Row],[Customer_ID]],Customers!$A:$A,Customers!$J:$J,"Unknown")</f>
        <v>Regular</v>
      </c>
      <c r="AG446" t="str">
        <f>_xlfn.XLOOKUP(tblSales[[#This Row],[Employee_ID]],Employees!$A:$A,Employees!$B:$B,"Unknown")</f>
        <v>Sathish Sundaram</v>
      </c>
      <c r="AH446">
        <f>IF(MONTH(tblSales[[#This Row],[Invoice Date]])&gt;=4,MONTH(tblSales[[#This Row],[Invoice Date]]),MONTH(tblSales[[#This Row],[Invoice Date]])+12)</f>
        <v>7</v>
      </c>
      <c r="AI446" s="8">
        <f>DATE(YEAR(tblSales[[#This Row],[Invoice Date]]),MONTH(tblSales[[#This Row],[Invoice Date]]),1)</f>
        <v>45474</v>
      </c>
      <c r="AJ446" t="str">
        <f>_xlfn.XLOOKUP(tblSales[[#This Row],[Product_ID]],Products!$A:$A,Products!$B:$B,"Unknown")</f>
        <v>Blackberrys Jacket Red</v>
      </c>
      <c r="AK446" s="9">
        <f>IFERROR(tblSales[[#This Row],[Profit]]/tblSales[[#This Row],[Sales Amount]],0)</f>
        <v>0.15280060182446306</v>
      </c>
      <c r="AL446" t="str">
        <f>IF(tblSales[[#This Row],[Discount %]]&lt;=5,"0-5%",
IF(tblSales[[#This Row],[Discount %]]&lt;=10,"5-10%",
IF(tblSales[[#This Row],[Discount %]]&lt;=15,"10-15%",
IF(tblSales[[#This Row],[Discount %]]&lt;=20,"15-20%","20%+"))))</f>
        <v>10-15%</v>
      </c>
    </row>
    <row r="447" spans="1:38">
      <c r="A447" s="2" t="s">
        <v>1559</v>
      </c>
      <c r="B447" s="11">
        <v>45611</v>
      </c>
      <c r="C447" s="2" t="s">
        <v>1560</v>
      </c>
      <c r="D447" s="2" t="s">
        <v>837</v>
      </c>
      <c r="E447" s="2" t="s">
        <v>952</v>
      </c>
      <c r="F447" s="2" t="s">
        <v>199</v>
      </c>
      <c r="G447" s="2">
        <v>3</v>
      </c>
      <c r="H447" s="2">
        <v>6098.8</v>
      </c>
      <c r="I447" s="2">
        <v>5</v>
      </c>
      <c r="J447" s="2">
        <v>914.82</v>
      </c>
      <c r="K447" s="2">
        <v>3</v>
      </c>
      <c r="L447" s="2">
        <v>521.45000000000005</v>
      </c>
      <c r="M447" s="2">
        <v>17903.03</v>
      </c>
      <c r="N447" s="2">
        <v>14288.28</v>
      </c>
      <c r="O447" s="2">
        <f t="shared" si="16"/>
        <v>3093.2999999999984</v>
      </c>
      <c r="P447" s="2" t="s">
        <v>29</v>
      </c>
      <c r="Q447" s="2" t="str">
        <f t="shared" si="14"/>
        <v>Debit Card</v>
      </c>
      <c r="R447" s="2" t="s">
        <v>20</v>
      </c>
      <c r="S447" s="2" t="s">
        <v>56</v>
      </c>
      <c r="T447" s="2" t="s">
        <v>433</v>
      </c>
      <c r="U447" s="2" t="s">
        <v>59</v>
      </c>
      <c r="V447" t="str">
        <f>TEXT(tblSales[[#This Row],[Invoice Date]],"mmm")</f>
        <v>Nov</v>
      </c>
      <c r="W447">
        <f>MONTH(tblSales[[#This Row],[Invoice Date]])</f>
        <v>11</v>
      </c>
      <c r="X447">
        <f>YEAR(tblSales[[#This Row],[Invoice Date]])</f>
        <v>2024</v>
      </c>
      <c r="Y447" t="str">
        <f>TEXT(tblSales[[#This Row],[Invoice Date]],"mmm-yyyy")</f>
        <v>Nov-2024</v>
      </c>
      <c r="Z447" t="str">
        <f>_xlfn.XLOOKUP(tblSales[[#This Row],[Product_ID]],Products!$A:$A,Products!$C:$C,"Women Dresses")</f>
        <v>Jewellery</v>
      </c>
      <c r="AA447" t="str">
        <f>_xlfn.XLOOKUP(tblSales[[#This Row],[Product_ID]],Products!$A:$A,Products!$D:$D,"Unknown")</f>
        <v>Earrings</v>
      </c>
      <c r="AB447" t="str">
        <f>_xlfn.XLOOKUP(tblSales[[#This Row],[Product_ID]],Products!$A:$A,Products!$E:$E,"Unknown")</f>
        <v>Aurelia</v>
      </c>
      <c r="AC447" t="str">
        <f>_xlfn.XLOOKUP(tblSales[[#This Row],[Store_ID]],Stores!$A:$A,Stores!$B:$B,"Unknown")</f>
        <v>TrendMart Coimbatore Mall Kiosk</v>
      </c>
      <c r="AD447" t="str">
        <f>_xlfn.XLOOKUP(tblSales[[#This Row],[Store_ID]],Stores!$A:$A,Stores!$E:$E,"Unknown")</f>
        <v>South Zone 1</v>
      </c>
      <c r="AE447" t="str">
        <f>_xlfn.XLOOKUP(tblSales[[#This Row],[Customer_ID]],Customers!$A:$A,Customers!$B:$B,"Unknown")</f>
        <v>Praveen Kamath</v>
      </c>
      <c r="AF447" t="str">
        <f>_xlfn.XLOOKUP(tblSales[[#This Row],[Customer_ID]],Customers!$A:$A,Customers!$J:$J,"Unknown")</f>
        <v>Gold</v>
      </c>
      <c r="AG447" t="str">
        <f>_xlfn.XLOOKUP(tblSales[[#This Row],[Employee_ID]],Employees!$A:$A,Employees!$B:$B,"Unknown")</f>
        <v>Anusuya Subramaniam</v>
      </c>
      <c r="AH447">
        <f>IF(MONTH(tblSales[[#This Row],[Invoice Date]])&gt;=4,MONTH(tblSales[[#This Row],[Invoice Date]]),MONTH(tblSales[[#This Row],[Invoice Date]])+12)</f>
        <v>11</v>
      </c>
      <c r="AI447" s="8">
        <f>DATE(YEAR(tblSales[[#This Row],[Invoice Date]]),MONTH(tblSales[[#This Row],[Invoice Date]]),1)</f>
        <v>45597</v>
      </c>
      <c r="AJ447" t="str">
        <f>_xlfn.XLOOKUP(tblSales[[#This Row],[Product_ID]],Products!$A:$A,Products!$B:$B,"Unknown")</f>
        <v>Aurelia Earrings Sky Blue</v>
      </c>
      <c r="AK447" s="9">
        <f>IFERROR(tblSales[[#This Row],[Profit]]/tblSales[[#This Row],[Sales Amount]],0)</f>
        <v>0.17278080861172654</v>
      </c>
      <c r="AL447" t="str">
        <f>IF(tblSales[[#This Row],[Discount %]]&lt;=5,"0-5%",
IF(tblSales[[#This Row],[Discount %]]&lt;=10,"5-10%",
IF(tblSales[[#This Row],[Discount %]]&lt;=15,"10-15%",
IF(tblSales[[#This Row],[Discount %]]&lt;=20,"15-20%","20%+"))))</f>
        <v>0-5%</v>
      </c>
    </row>
    <row r="448" spans="1:38">
      <c r="A448" s="2" t="s">
        <v>1561</v>
      </c>
      <c r="B448" s="11">
        <v>45521</v>
      </c>
      <c r="C448" s="2" t="s">
        <v>1562</v>
      </c>
      <c r="D448" s="2" t="s">
        <v>881</v>
      </c>
      <c r="E448" s="2" t="s">
        <v>314</v>
      </c>
      <c r="F448" s="2" t="s">
        <v>475</v>
      </c>
      <c r="G448" s="2">
        <v>1</v>
      </c>
      <c r="H448" s="2">
        <v>1594.95</v>
      </c>
      <c r="I448" s="2">
        <v>0</v>
      </c>
      <c r="J448" s="2">
        <v>0</v>
      </c>
      <c r="K448" s="2">
        <v>12</v>
      </c>
      <c r="L448" s="2">
        <v>191.39</v>
      </c>
      <c r="M448" s="2">
        <v>1786.34</v>
      </c>
      <c r="N448" s="2">
        <v>1020.9</v>
      </c>
      <c r="O448" s="2">
        <f t="shared" si="16"/>
        <v>574.04999999999995</v>
      </c>
      <c r="P448" s="2" t="s">
        <v>29</v>
      </c>
      <c r="Q448" s="2" t="str">
        <f t="shared" si="14"/>
        <v>Debit Card</v>
      </c>
      <c r="R448" s="2" t="s">
        <v>21</v>
      </c>
      <c r="S448" s="2" t="s">
        <v>56</v>
      </c>
      <c r="T448" s="2" t="s">
        <v>1563</v>
      </c>
      <c r="U448" s="2" t="s">
        <v>60</v>
      </c>
      <c r="V448" t="str">
        <f>TEXT(tblSales[[#This Row],[Invoice Date]],"mmm")</f>
        <v>Aug</v>
      </c>
      <c r="W448">
        <f>MONTH(tblSales[[#This Row],[Invoice Date]])</f>
        <v>8</v>
      </c>
      <c r="X448">
        <f>YEAR(tblSales[[#This Row],[Invoice Date]])</f>
        <v>2024</v>
      </c>
      <c r="Y448" t="str">
        <f>TEXT(tblSales[[#This Row],[Invoice Date]],"mmm-yyyy")</f>
        <v>Aug-2024</v>
      </c>
      <c r="Z448" t="str">
        <f>_xlfn.XLOOKUP(tblSales[[#This Row],[Product_ID]],Products!$A:$A,Products!$C:$C,"Women Dresses")</f>
        <v>Women Sarees</v>
      </c>
      <c r="AA448" t="str">
        <f>_xlfn.XLOOKUP(tblSales[[#This Row],[Product_ID]],Products!$A:$A,Products!$D:$D,"Unknown")</f>
        <v>Georgette Saree</v>
      </c>
      <c r="AB448" t="str">
        <f>_xlfn.XLOOKUP(tblSales[[#This Row],[Product_ID]],Products!$A:$A,Products!$E:$E,"Unknown")</f>
        <v>Jack &amp; Jones</v>
      </c>
      <c r="AC448" t="str">
        <f>_xlfn.XLOOKUP(tblSales[[#This Row],[Store_ID]],Stores!$A:$A,Stores!$B:$B,"Unknown")</f>
        <v>TrendMart Thiruvananthapuram Standard</v>
      </c>
      <c r="AD448" t="str">
        <f>_xlfn.XLOOKUP(tblSales[[#This Row],[Store_ID]],Stores!$A:$A,Stores!$E:$E,"Unknown")</f>
        <v>South Zone 1</v>
      </c>
      <c r="AE448" t="str">
        <f>_xlfn.XLOOKUP(tblSales[[#This Row],[Customer_ID]],Customers!$A:$A,Customers!$B:$B,"Unknown")</f>
        <v>Pooja Iyer</v>
      </c>
      <c r="AF448" t="str">
        <f>_xlfn.XLOOKUP(tblSales[[#This Row],[Customer_ID]],Customers!$A:$A,Customers!$J:$J,"Unknown")</f>
        <v>Regular</v>
      </c>
      <c r="AG448" t="str">
        <f>_xlfn.XLOOKUP(tblSales[[#This Row],[Employee_ID]],Employees!$A:$A,Employees!$B:$B,"Unknown")</f>
        <v>Arjun Krishnan</v>
      </c>
      <c r="AH448">
        <f>IF(MONTH(tblSales[[#This Row],[Invoice Date]])&gt;=4,MONTH(tblSales[[#This Row],[Invoice Date]]),MONTH(tblSales[[#This Row],[Invoice Date]])+12)</f>
        <v>8</v>
      </c>
      <c r="AI448" s="8">
        <f>DATE(YEAR(tblSales[[#This Row],[Invoice Date]]),MONTH(tblSales[[#This Row],[Invoice Date]]),1)</f>
        <v>45505</v>
      </c>
      <c r="AJ448" t="str">
        <f>_xlfn.XLOOKUP(tblSales[[#This Row],[Product_ID]],Products!$A:$A,Products!$B:$B,"Unknown")</f>
        <v>Jack &amp; Jones Georgette Saree Sky Blue</v>
      </c>
      <c r="AK448" s="9">
        <f>IFERROR(tblSales[[#This Row],[Profit]]/tblSales[[#This Row],[Sales Amount]],0)</f>
        <v>0.32135539706886707</v>
      </c>
      <c r="AL448" t="str">
        <f>IF(tblSales[[#This Row],[Discount %]]&lt;=5,"0-5%",
IF(tblSales[[#This Row],[Discount %]]&lt;=10,"5-10%",
IF(tblSales[[#This Row],[Discount %]]&lt;=15,"10-15%",
IF(tblSales[[#This Row],[Discount %]]&lt;=20,"15-20%","20%+"))))</f>
        <v>0-5%</v>
      </c>
    </row>
    <row r="449" spans="1:38">
      <c r="A449" s="2" t="s">
        <v>1564</v>
      </c>
      <c r="B449" s="11">
        <v>45655</v>
      </c>
      <c r="C449" s="2" t="s">
        <v>1565</v>
      </c>
      <c r="D449" s="2" t="s">
        <v>698</v>
      </c>
      <c r="E449" s="2" t="s">
        <v>561</v>
      </c>
      <c r="F449" s="2" t="s">
        <v>324</v>
      </c>
      <c r="G449" s="2">
        <v>3</v>
      </c>
      <c r="H449" s="2">
        <v>1449</v>
      </c>
      <c r="I449" s="2">
        <v>15</v>
      </c>
      <c r="J449" s="2">
        <v>652.04999999999995</v>
      </c>
      <c r="K449" s="2">
        <v>12</v>
      </c>
      <c r="L449" s="2">
        <v>443.39</v>
      </c>
      <c r="M449" s="2">
        <v>4138.34</v>
      </c>
      <c r="N449" s="2">
        <v>2817.39</v>
      </c>
      <c r="O449" s="2">
        <f t="shared" si="16"/>
        <v>877.56000000000029</v>
      </c>
      <c r="P449" s="2" t="s">
        <v>28</v>
      </c>
      <c r="Q449" s="2" t="str">
        <f t="shared" si="14"/>
        <v>Credit Card</v>
      </c>
      <c r="R449" s="2" t="s">
        <v>20</v>
      </c>
      <c r="S449" s="2" t="s">
        <v>56</v>
      </c>
      <c r="T449" s="2" t="s">
        <v>1447</v>
      </c>
      <c r="U449" s="2" t="s">
        <v>60</v>
      </c>
      <c r="V449" t="str">
        <f>TEXT(tblSales[[#This Row],[Invoice Date]],"mmm")</f>
        <v>Dec</v>
      </c>
      <c r="W449">
        <f>MONTH(tblSales[[#This Row],[Invoice Date]])</f>
        <v>12</v>
      </c>
      <c r="X449">
        <f>YEAR(tblSales[[#This Row],[Invoice Date]])</f>
        <v>2024</v>
      </c>
      <c r="Y449" t="str">
        <f>TEXT(tblSales[[#This Row],[Invoice Date]],"mmm-yyyy")</f>
        <v>Dec-2024</v>
      </c>
      <c r="Z449" t="str">
        <f>_xlfn.XLOOKUP(tblSales[[#This Row],[Product_ID]],Products!$A:$A,Products!$C:$C,"Women Dresses")</f>
        <v>Wallets</v>
      </c>
      <c r="AA449" t="str">
        <f>_xlfn.XLOOKUP(tblSales[[#This Row],[Product_ID]],Products!$A:$A,Products!$D:$D,"Unknown")</f>
        <v>Leather Wallet</v>
      </c>
      <c r="AB449" t="str">
        <f>_xlfn.XLOOKUP(tblSales[[#This Row],[Product_ID]],Products!$A:$A,Products!$E:$E,"Unknown")</f>
        <v>Numero Uno</v>
      </c>
      <c r="AC449" t="str">
        <f>_xlfn.XLOOKUP(tblSales[[#This Row],[Store_ID]],Stores!$A:$A,Stores!$B:$B,"Unknown")</f>
        <v>TrendMart Mangaluru High Street</v>
      </c>
      <c r="AD449" t="str">
        <f>_xlfn.XLOOKUP(tblSales[[#This Row],[Store_ID]],Stores!$A:$A,Stores!$E:$E,"Unknown")</f>
        <v>South Zone 2</v>
      </c>
      <c r="AE449" t="str">
        <f>_xlfn.XLOOKUP(tblSales[[#This Row],[Customer_ID]],Customers!$A:$A,Customers!$B:$B,"Unknown")</f>
        <v>Chandran Sharma</v>
      </c>
      <c r="AF449" t="str">
        <f>_xlfn.XLOOKUP(tblSales[[#This Row],[Customer_ID]],Customers!$A:$A,Customers!$J:$J,"Unknown")</f>
        <v>Gold</v>
      </c>
      <c r="AG449" t="str">
        <f>_xlfn.XLOOKUP(tblSales[[#This Row],[Employee_ID]],Employees!$A:$A,Employees!$B:$B,"Unknown")</f>
        <v>Ganesh Iyengar</v>
      </c>
      <c r="AH449">
        <f>IF(MONTH(tblSales[[#This Row],[Invoice Date]])&gt;=4,MONTH(tblSales[[#This Row],[Invoice Date]]),MONTH(tblSales[[#This Row],[Invoice Date]])+12)</f>
        <v>12</v>
      </c>
      <c r="AI449" s="8">
        <f>DATE(YEAR(tblSales[[#This Row],[Invoice Date]]),MONTH(tblSales[[#This Row],[Invoice Date]]),1)</f>
        <v>45627</v>
      </c>
      <c r="AJ449" t="str">
        <f>_xlfn.XLOOKUP(tblSales[[#This Row],[Product_ID]],Products!$A:$A,Products!$B:$B,"Unknown")</f>
        <v>Numero Uno Leather Wallet Wine</v>
      </c>
      <c r="AK449" s="9">
        <f>IFERROR(tblSales[[#This Row],[Profit]]/tblSales[[#This Row],[Sales Amount]],0)</f>
        <v>0.21205604179453605</v>
      </c>
      <c r="AL449" t="str">
        <f>IF(tblSales[[#This Row],[Discount %]]&lt;=5,"0-5%",
IF(tblSales[[#This Row],[Discount %]]&lt;=10,"5-10%",
IF(tblSales[[#This Row],[Discount %]]&lt;=15,"10-15%",
IF(tblSales[[#This Row],[Discount %]]&lt;=20,"15-20%","20%+"))))</f>
        <v>10-15%</v>
      </c>
    </row>
    <row r="450" spans="1:38">
      <c r="A450" s="2" t="s">
        <v>1566</v>
      </c>
      <c r="B450" s="11">
        <v>45517</v>
      </c>
      <c r="C450" s="2" t="s">
        <v>662</v>
      </c>
      <c r="D450" s="2" t="s">
        <v>242</v>
      </c>
      <c r="E450" s="2" t="s">
        <v>329</v>
      </c>
      <c r="F450" s="2" t="s">
        <v>204</v>
      </c>
      <c r="G450" s="2">
        <v>2</v>
      </c>
      <c r="H450" s="2">
        <v>1424.12</v>
      </c>
      <c r="I450" s="2">
        <v>25</v>
      </c>
      <c r="J450" s="2">
        <v>712.06</v>
      </c>
      <c r="K450" s="2">
        <v>12</v>
      </c>
      <c r="L450" s="2">
        <v>256.33999999999997</v>
      </c>
      <c r="M450" s="2">
        <v>2392.52</v>
      </c>
      <c r="N450" s="2">
        <v>1943.3</v>
      </c>
      <c r="O450" s="2">
        <f t="shared" si="16"/>
        <v>192.88000000000005</v>
      </c>
      <c r="P450" s="2" t="s">
        <v>29</v>
      </c>
      <c r="Q450" s="2" t="str">
        <f t="shared" ref="Q450:Q513" si="17">TRIM(CLEAN(P450))</f>
        <v>Debit Card</v>
      </c>
      <c r="R450" s="2" t="s">
        <v>21</v>
      </c>
      <c r="S450" s="2" t="s">
        <v>56</v>
      </c>
      <c r="T450" s="2" t="s">
        <v>524</v>
      </c>
      <c r="U450" s="2" t="s">
        <v>59</v>
      </c>
      <c r="V450" t="str">
        <f>TEXT(tblSales[[#This Row],[Invoice Date]],"mmm")</f>
        <v>Aug</v>
      </c>
      <c r="W450">
        <f>MONTH(tblSales[[#This Row],[Invoice Date]])</f>
        <v>8</v>
      </c>
      <c r="X450">
        <f>YEAR(tblSales[[#This Row],[Invoice Date]])</f>
        <v>2024</v>
      </c>
      <c r="Y450" t="str">
        <f>TEXT(tblSales[[#This Row],[Invoice Date]],"mmm-yyyy")</f>
        <v>Aug-2024</v>
      </c>
      <c r="Z450" t="str">
        <f>_xlfn.XLOOKUP(tblSales[[#This Row],[Product_ID]],Products!$A:$A,Products!$C:$C,"Women Dresses")</f>
        <v>Women Jeans</v>
      </c>
      <c r="AA450" t="str">
        <f>_xlfn.XLOOKUP(tblSales[[#This Row],[Product_ID]],Products!$A:$A,Products!$D:$D,"Unknown")</f>
        <v>Bootcut</v>
      </c>
      <c r="AB450" t="str">
        <f>_xlfn.XLOOKUP(tblSales[[#This Row],[Product_ID]],Products!$A:$A,Products!$E:$E,"Unknown")</f>
        <v>Missing Brand Name</v>
      </c>
      <c r="AC450" t="str">
        <f>_xlfn.XLOOKUP(tblSales[[#This Row],[Store_ID]],Stores!$A:$A,Stores!$B:$B,"Unknown")</f>
        <v>TrendMart Kannur Outlet</v>
      </c>
      <c r="AD450" t="str">
        <f>_xlfn.XLOOKUP(tblSales[[#This Row],[Store_ID]],Stores!$A:$A,Stores!$E:$E,"Unknown")</f>
        <v>South Zone 1</v>
      </c>
      <c r="AE450" t="str">
        <f>_xlfn.XLOOKUP(tblSales[[#This Row],[Customer_ID]],Customers!$A:$A,Customers!$B:$B,"Unknown")</f>
        <v>Sathish Gopalakrishnan</v>
      </c>
      <c r="AF450" t="str">
        <f>_xlfn.XLOOKUP(tblSales[[#This Row],[Customer_ID]],Customers!$A:$A,Customers!$J:$J,"Unknown")</f>
        <v>Silver</v>
      </c>
      <c r="AG450" t="str">
        <f>_xlfn.XLOOKUP(tblSales[[#This Row],[Employee_ID]],Employees!$A:$A,Employees!$B:$B,"Unknown")</f>
        <v>Logesh Gopalakrishnan</v>
      </c>
      <c r="AH450">
        <f>IF(MONTH(tblSales[[#This Row],[Invoice Date]])&gt;=4,MONTH(tblSales[[#This Row],[Invoice Date]]),MONTH(tblSales[[#This Row],[Invoice Date]])+12)</f>
        <v>8</v>
      </c>
      <c r="AI450" s="8">
        <f>DATE(YEAR(tblSales[[#This Row],[Invoice Date]]),MONTH(tblSales[[#This Row],[Invoice Date]]),1)</f>
        <v>45505</v>
      </c>
      <c r="AJ450" t="str">
        <f>_xlfn.XLOOKUP(tblSales[[#This Row],[Product_ID]],Products!$A:$A,Products!$B:$B,"Unknown")</f>
        <v>US Polo Assn Bootcut Sky Blue</v>
      </c>
      <c r="AK450" s="9">
        <f>IFERROR(tblSales[[#This Row],[Profit]]/tblSales[[#This Row],[Sales Amount]],0)</f>
        <v>8.0617925868958273E-2</v>
      </c>
      <c r="AL450" t="str">
        <f>IF(tblSales[[#This Row],[Discount %]]&lt;=5,"0-5%",
IF(tblSales[[#This Row],[Discount %]]&lt;=10,"5-10%",
IF(tblSales[[#This Row],[Discount %]]&lt;=15,"10-15%",
IF(tblSales[[#This Row],[Discount %]]&lt;=20,"15-20%","20%+"))))</f>
        <v>20%+</v>
      </c>
    </row>
    <row r="451" spans="1:38">
      <c r="A451" s="2" t="s">
        <v>1567</v>
      </c>
      <c r="B451" s="11">
        <v>45505</v>
      </c>
      <c r="C451" s="2" t="s">
        <v>1568</v>
      </c>
      <c r="D451" s="2" t="s">
        <v>897</v>
      </c>
      <c r="E451" s="2" t="s">
        <v>270</v>
      </c>
      <c r="F451" s="2" t="s">
        <v>377</v>
      </c>
      <c r="G451" s="2">
        <v>4</v>
      </c>
      <c r="H451" s="2">
        <v>771.23</v>
      </c>
      <c r="I451" s="2">
        <v>20</v>
      </c>
      <c r="J451" s="2">
        <v>616.98</v>
      </c>
      <c r="K451" s="2">
        <v>5</v>
      </c>
      <c r="L451" s="2">
        <v>123.4</v>
      </c>
      <c r="M451" s="2">
        <v>2591.34</v>
      </c>
      <c r="N451" s="2">
        <v>2277.4</v>
      </c>
      <c r="O451" s="2">
        <f t="shared" si="16"/>
        <v>190.54000000000005</v>
      </c>
      <c r="P451" s="2" t="s">
        <v>28</v>
      </c>
      <c r="Q451" s="2" t="str">
        <f t="shared" si="17"/>
        <v>Credit Card</v>
      </c>
      <c r="R451" s="2" t="s">
        <v>20</v>
      </c>
      <c r="S451" s="2" t="s">
        <v>56</v>
      </c>
      <c r="T451" s="2" t="s">
        <v>1569</v>
      </c>
      <c r="U451" s="2" t="s">
        <v>59</v>
      </c>
      <c r="V451" t="str">
        <f>TEXT(tblSales[[#This Row],[Invoice Date]],"mmm")</f>
        <v>Aug</v>
      </c>
      <c r="W451">
        <f>MONTH(tblSales[[#This Row],[Invoice Date]])</f>
        <v>8</v>
      </c>
      <c r="X451">
        <f>YEAR(tblSales[[#This Row],[Invoice Date]])</f>
        <v>2024</v>
      </c>
      <c r="Y451" t="str">
        <f>TEXT(tblSales[[#This Row],[Invoice Date]],"mmm-yyyy")</f>
        <v>Aug-2024</v>
      </c>
      <c r="Z451" t="str">
        <f>_xlfn.XLOOKUP(tblSales[[#This Row],[Product_ID]],Products!$A:$A,Products!$C:$C,"Women Dresses")</f>
        <v>Women Kurtis</v>
      </c>
      <c r="AA451" t="str">
        <f>_xlfn.XLOOKUP(tblSales[[#This Row],[Product_ID]],Products!$A:$A,Products!$D:$D,"Unknown")</f>
        <v>A-Line Kurti</v>
      </c>
      <c r="AB451" t="str">
        <f>_xlfn.XLOOKUP(tblSales[[#This Row],[Product_ID]],Products!$A:$A,Products!$E:$E,"Unknown")</f>
        <v>Sonata</v>
      </c>
      <c r="AC451" t="str">
        <f>_xlfn.XLOOKUP(tblSales[[#This Row],[Store_ID]],Stores!$A:$A,Stores!$B:$B,"Unknown")</f>
        <v>TrendMart Kochi High Street</v>
      </c>
      <c r="AD451" t="str">
        <f>_xlfn.XLOOKUP(tblSales[[#This Row],[Store_ID]],Stores!$A:$A,Stores!$E:$E,"Unknown")</f>
        <v>South Zone 1</v>
      </c>
      <c r="AE451" t="str">
        <f>_xlfn.XLOOKUP(tblSales[[#This Row],[Customer_ID]],Customers!$A:$A,Customers!$B:$B,"Unknown")</f>
        <v>Bindu Achari</v>
      </c>
      <c r="AF451" t="str">
        <f>_xlfn.XLOOKUP(tblSales[[#This Row],[Customer_ID]],Customers!$A:$A,Customers!$J:$J,"Unknown")</f>
        <v>Regular</v>
      </c>
      <c r="AG451" t="str">
        <f>_xlfn.XLOOKUP(tblSales[[#This Row],[Employee_ID]],Employees!$A:$A,Employees!$B:$B,"Unknown")</f>
        <v>Sunita Ramachandran</v>
      </c>
      <c r="AH451">
        <f>IF(MONTH(tblSales[[#This Row],[Invoice Date]])&gt;=4,MONTH(tblSales[[#This Row],[Invoice Date]]),MONTH(tblSales[[#This Row],[Invoice Date]])+12)</f>
        <v>8</v>
      </c>
      <c r="AI451" s="8">
        <f>DATE(YEAR(tblSales[[#This Row],[Invoice Date]]),MONTH(tblSales[[#This Row],[Invoice Date]]),1)</f>
        <v>45505</v>
      </c>
      <c r="AJ451" t="str">
        <f>_xlfn.XLOOKUP(tblSales[[#This Row],[Product_ID]],Products!$A:$A,Products!$B:$B,"Unknown")</f>
        <v>Sonata A-Line Kurti Sky Blue</v>
      </c>
      <c r="AK451" s="9">
        <f>IFERROR(tblSales[[#This Row],[Profit]]/tblSales[[#This Row],[Sales Amount]],0)</f>
        <v>7.3529525264920861E-2</v>
      </c>
      <c r="AL451" t="str">
        <f>IF(tblSales[[#This Row],[Discount %]]&lt;=5,"0-5%",
IF(tblSales[[#This Row],[Discount %]]&lt;=10,"5-10%",
IF(tblSales[[#This Row],[Discount %]]&lt;=15,"10-15%",
IF(tblSales[[#This Row],[Discount %]]&lt;=20,"15-20%","20%+"))))</f>
        <v>15-20%</v>
      </c>
    </row>
    <row r="452" spans="1:38">
      <c r="A452" s="2" t="s">
        <v>1570</v>
      </c>
      <c r="B452" s="11">
        <v>45593</v>
      </c>
      <c r="C452" s="2" t="s">
        <v>1215</v>
      </c>
      <c r="D452" s="2" t="s">
        <v>1571</v>
      </c>
      <c r="E452" s="2" t="s">
        <v>166</v>
      </c>
      <c r="F452" s="2" t="s">
        <v>523</v>
      </c>
      <c r="G452" s="2">
        <v>3</v>
      </c>
      <c r="H452" s="2">
        <v>4620.47</v>
      </c>
      <c r="I452" s="2">
        <v>0</v>
      </c>
      <c r="J452" s="2">
        <v>0</v>
      </c>
      <c r="K452" s="2">
        <v>12</v>
      </c>
      <c r="L452" s="2">
        <v>1663.37</v>
      </c>
      <c r="M452" s="2">
        <v>15524.78</v>
      </c>
      <c r="N452" s="2">
        <v>9069.39</v>
      </c>
      <c r="O452" s="2">
        <f t="shared" si="16"/>
        <v>4792.0200000000013</v>
      </c>
      <c r="P452" s="2" t="s">
        <v>28</v>
      </c>
      <c r="Q452" s="2" t="str">
        <f t="shared" si="17"/>
        <v>Credit Card</v>
      </c>
      <c r="R452" s="2" t="s">
        <v>20</v>
      </c>
      <c r="S452" s="2" t="s">
        <v>56</v>
      </c>
      <c r="T452" s="2" t="s">
        <v>528</v>
      </c>
      <c r="U452" s="2" t="s">
        <v>59</v>
      </c>
      <c r="V452" t="str">
        <f>TEXT(tblSales[[#This Row],[Invoice Date]],"mmm")</f>
        <v>Oct</v>
      </c>
      <c r="W452">
        <f>MONTH(tblSales[[#This Row],[Invoice Date]])</f>
        <v>10</v>
      </c>
      <c r="X452">
        <f>YEAR(tblSales[[#This Row],[Invoice Date]])</f>
        <v>2024</v>
      </c>
      <c r="Y452" t="str">
        <f>TEXT(tblSales[[#This Row],[Invoice Date]],"mmm-yyyy")</f>
        <v>Oct-2024</v>
      </c>
      <c r="Z452" t="str">
        <f>_xlfn.XLOOKUP(tblSales[[#This Row],[Product_ID]],Products!$A:$A,Products!$C:$C,"Women Dresses")</f>
        <v>Women Sarees</v>
      </c>
      <c r="AA452" t="str">
        <f>_xlfn.XLOOKUP(tblSales[[#This Row],[Product_ID]],Products!$A:$A,Products!$D:$D,"Unknown")</f>
        <v>Georgette Saree</v>
      </c>
      <c r="AB452" t="str">
        <f>_xlfn.XLOOKUP(tblSales[[#This Row],[Product_ID]],Products!$A:$A,Products!$E:$E,"Unknown")</f>
        <v>Max Fashion</v>
      </c>
      <c r="AC452" t="str">
        <f>_xlfn.XLOOKUP(tblSales[[#This Row],[Store_ID]],Stores!$A:$A,Stores!$B:$B,"Unknown")</f>
        <v>TrendMart Kurnool Standard</v>
      </c>
      <c r="AD452" t="str">
        <f>_xlfn.XLOOKUP(tblSales[[#This Row],[Store_ID]],Stores!$A:$A,Stores!$E:$E,"Unknown")</f>
        <v>South Zone 3</v>
      </c>
      <c r="AE452" t="str">
        <f>_xlfn.XLOOKUP(tblSales[[#This Row],[Customer_ID]],Customers!$A:$A,Customers!$B:$B,"Unknown")</f>
        <v>Srinivas Gowda</v>
      </c>
      <c r="AF452" t="str">
        <f>_xlfn.XLOOKUP(tblSales[[#This Row],[Customer_ID]],Customers!$A:$A,Customers!$J:$J,"Unknown")</f>
        <v>Silver</v>
      </c>
      <c r="AG452" t="str">
        <f>_xlfn.XLOOKUP(tblSales[[#This Row],[Employee_ID]],Employees!$A:$A,Employees!$B:$B,"Unknown")</f>
        <v>Vinod Hegde</v>
      </c>
      <c r="AH452">
        <f>IF(MONTH(tblSales[[#This Row],[Invoice Date]])&gt;=4,MONTH(tblSales[[#This Row],[Invoice Date]]),MONTH(tblSales[[#This Row],[Invoice Date]])+12)</f>
        <v>10</v>
      </c>
      <c r="AI452" s="8">
        <f>DATE(YEAR(tblSales[[#This Row],[Invoice Date]]),MONTH(tblSales[[#This Row],[Invoice Date]]),1)</f>
        <v>45566</v>
      </c>
      <c r="AJ452" t="str">
        <f>_xlfn.XLOOKUP(tblSales[[#This Row],[Product_ID]],Products!$A:$A,Products!$B:$B,"Unknown")</f>
        <v>Max Fashion Georgette Saree Brown</v>
      </c>
      <c r="AK452" s="9">
        <f>IFERROR(tblSales[[#This Row],[Profit]]/tblSales[[#This Row],[Sales Amount]],0)</f>
        <v>0.30866910835451461</v>
      </c>
      <c r="AL452" t="str">
        <f>IF(tblSales[[#This Row],[Discount %]]&lt;=5,"0-5%",
IF(tblSales[[#This Row],[Discount %]]&lt;=10,"5-10%",
IF(tblSales[[#This Row],[Discount %]]&lt;=15,"10-15%",
IF(tblSales[[#This Row],[Discount %]]&lt;=20,"15-20%","20%+"))))</f>
        <v>0-5%</v>
      </c>
    </row>
    <row r="453" spans="1:38">
      <c r="A453" s="2" t="s">
        <v>1572</v>
      </c>
      <c r="B453" s="11">
        <v>45415</v>
      </c>
      <c r="C453" s="2" t="s">
        <v>1573</v>
      </c>
      <c r="D453" s="2" t="s">
        <v>466</v>
      </c>
      <c r="E453" s="2" t="s">
        <v>1412</v>
      </c>
      <c r="F453" s="2" t="s">
        <v>227</v>
      </c>
      <c r="G453" s="2">
        <v>1</v>
      </c>
      <c r="H453" s="2">
        <v>734.16</v>
      </c>
      <c r="I453" s="2">
        <v>0</v>
      </c>
      <c r="J453" s="2">
        <v>0</v>
      </c>
      <c r="K453" s="2">
        <v>5</v>
      </c>
      <c r="L453" s="2">
        <v>36.71</v>
      </c>
      <c r="M453" s="2">
        <v>770.87</v>
      </c>
      <c r="N453" s="2">
        <v>547.66999999999996</v>
      </c>
      <c r="O453" s="2">
        <f t="shared" si="16"/>
        <v>186.49000000000004</v>
      </c>
      <c r="P453" s="2" t="s">
        <v>29</v>
      </c>
      <c r="Q453" s="2" t="str">
        <f t="shared" si="17"/>
        <v>Debit Card</v>
      </c>
      <c r="R453" s="2" t="s">
        <v>20</v>
      </c>
      <c r="S453" s="2" t="s">
        <v>57</v>
      </c>
      <c r="T453" s="2" t="s">
        <v>1574</v>
      </c>
      <c r="U453" s="2" t="s">
        <v>59</v>
      </c>
      <c r="V453" t="str">
        <f>TEXT(tblSales[[#This Row],[Invoice Date]],"mmm")</f>
        <v>May</v>
      </c>
      <c r="W453">
        <f>MONTH(tblSales[[#This Row],[Invoice Date]])</f>
        <v>5</v>
      </c>
      <c r="X453">
        <f>YEAR(tblSales[[#This Row],[Invoice Date]])</f>
        <v>2024</v>
      </c>
      <c r="Y453" t="str">
        <f>TEXT(tblSales[[#This Row],[Invoice Date]],"mmm-yyyy")</f>
        <v>May-2024</v>
      </c>
      <c r="Z453" t="str">
        <f>_xlfn.XLOOKUP(tblSales[[#This Row],[Product_ID]],Products!$A:$A,Products!$C:$C,"Women Dresses")</f>
        <v>Women Tops</v>
      </c>
      <c r="AA453" t="str">
        <f>_xlfn.XLOOKUP(tblSales[[#This Row],[Product_ID]],Products!$A:$A,Products!$D:$D,"Unknown")</f>
        <v>Formal Top</v>
      </c>
      <c r="AB453" t="str">
        <f>_xlfn.XLOOKUP(tblSales[[#This Row],[Product_ID]],Products!$A:$A,Products!$E:$E,"Unknown")</f>
        <v>Indian Terrain</v>
      </c>
      <c r="AC453" t="str">
        <f>_xlfn.XLOOKUP(tblSales[[#This Row],[Store_ID]],Stores!$A:$A,Stores!$B:$B,"Unknown")</f>
        <v>TrendMart Kozhikode Mall Kiosk</v>
      </c>
      <c r="AD453" t="str">
        <f>_xlfn.XLOOKUP(tblSales[[#This Row],[Store_ID]],Stores!$A:$A,Stores!$E:$E,"Unknown")</f>
        <v>South Zone 1</v>
      </c>
      <c r="AE453" t="str">
        <f>_xlfn.XLOOKUP(tblSales[[#This Row],[Customer_ID]],Customers!$A:$A,Customers!$B:$B,"Unknown")</f>
        <v>Nisha Rao</v>
      </c>
      <c r="AF453" t="str">
        <f>_xlfn.XLOOKUP(tblSales[[#This Row],[Customer_ID]],Customers!$A:$A,Customers!$J:$J,"Unknown")</f>
        <v>Regular</v>
      </c>
      <c r="AG453" t="str">
        <f>_xlfn.XLOOKUP(tblSales[[#This Row],[Employee_ID]],Employees!$A:$A,Employees!$B:$B,"Unknown")</f>
        <v>Ishwarya Shetty</v>
      </c>
      <c r="AH453">
        <f>IF(MONTH(tblSales[[#This Row],[Invoice Date]])&gt;=4,MONTH(tblSales[[#This Row],[Invoice Date]]),MONTH(tblSales[[#This Row],[Invoice Date]])+12)</f>
        <v>5</v>
      </c>
      <c r="AI453" s="8">
        <f>DATE(YEAR(tblSales[[#This Row],[Invoice Date]]),MONTH(tblSales[[#This Row],[Invoice Date]]),1)</f>
        <v>45413</v>
      </c>
      <c r="AJ453" t="str">
        <f>_xlfn.XLOOKUP(tblSales[[#This Row],[Product_ID]],Products!$A:$A,Products!$B:$B,"Unknown")</f>
        <v>Indian Terrain Formal Top Maroon</v>
      </c>
      <c r="AK453" s="9">
        <f>IFERROR(tblSales[[#This Row],[Profit]]/tblSales[[#This Row],[Sales Amount]],0)</f>
        <v>0.24192146535732359</v>
      </c>
      <c r="AL453" t="str">
        <f>IF(tblSales[[#This Row],[Discount %]]&lt;=5,"0-5%",
IF(tblSales[[#This Row],[Discount %]]&lt;=10,"5-10%",
IF(tblSales[[#This Row],[Discount %]]&lt;=15,"10-15%",
IF(tblSales[[#This Row],[Discount %]]&lt;=20,"15-20%","20%+"))))</f>
        <v>0-5%</v>
      </c>
    </row>
    <row r="454" spans="1:38">
      <c r="A454" s="2" t="s">
        <v>1575</v>
      </c>
      <c r="B454" s="11">
        <v>45437</v>
      </c>
      <c r="C454" s="2" t="s">
        <v>1576</v>
      </c>
      <c r="D454" s="2" t="s">
        <v>986</v>
      </c>
      <c r="E454" s="2" t="s">
        <v>221</v>
      </c>
      <c r="F454" s="2" t="s">
        <v>493</v>
      </c>
      <c r="G454" s="2">
        <v>2</v>
      </c>
      <c r="H454" s="2">
        <v>982.07</v>
      </c>
      <c r="I454" s="2">
        <v>10</v>
      </c>
      <c r="J454" s="2">
        <v>196.41</v>
      </c>
      <c r="K454" s="2">
        <v>5</v>
      </c>
      <c r="L454" s="2">
        <v>88.39</v>
      </c>
      <c r="M454" s="2">
        <v>1856.12</v>
      </c>
      <c r="N454" s="2">
        <v>1180.04</v>
      </c>
      <c r="O454" s="2">
        <f t="shared" si="16"/>
        <v>587.68999999999994</v>
      </c>
      <c r="P454" s="2" t="s">
        <v>32</v>
      </c>
      <c r="Q454" s="2" t="str">
        <f t="shared" si="17"/>
        <v>UPI</v>
      </c>
      <c r="R454" s="2" t="s">
        <v>21</v>
      </c>
      <c r="S454" s="2" t="s">
        <v>56</v>
      </c>
      <c r="T454" s="2" t="s">
        <v>1577</v>
      </c>
      <c r="U454" s="2" t="s">
        <v>60</v>
      </c>
      <c r="V454" t="str">
        <f>TEXT(tblSales[[#This Row],[Invoice Date]],"mmm")</f>
        <v>May</v>
      </c>
      <c r="W454">
        <f>MONTH(tblSales[[#This Row],[Invoice Date]])</f>
        <v>5</v>
      </c>
      <c r="X454">
        <f>YEAR(tblSales[[#This Row],[Invoice Date]])</f>
        <v>2024</v>
      </c>
      <c r="Y454" t="str">
        <f>TEXT(tblSales[[#This Row],[Invoice Date]],"mmm-yyyy")</f>
        <v>May-2024</v>
      </c>
      <c r="Z454" t="str">
        <f>_xlfn.XLOOKUP(tblSales[[#This Row],[Product_ID]],Products!$A:$A,Products!$C:$C,"Women Dresses")</f>
        <v>Belts</v>
      </c>
      <c r="AA454" t="str">
        <f>_xlfn.XLOOKUP(tblSales[[#This Row],[Product_ID]],Products!$A:$A,Products!$D:$D,"Unknown")</f>
        <v>Casual Belt</v>
      </c>
      <c r="AB454" t="str">
        <f>_xlfn.XLOOKUP(tblSales[[#This Row],[Product_ID]],Products!$A:$A,Products!$E:$E,"Unknown")</f>
        <v>Skechers</v>
      </c>
      <c r="AC454" t="str">
        <f>_xlfn.XLOOKUP(tblSales[[#This Row],[Store_ID]],Stores!$A:$A,Stores!$B:$B,"Unknown")</f>
        <v>TrendMart Chennai Standard</v>
      </c>
      <c r="AD454" t="str">
        <f>_xlfn.XLOOKUP(tblSales[[#This Row],[Store_ID]],Stores!$A:$A,Stores!$E:$E,"Unknown")</f>
        <v>South Zone 1</v>
      </c>
      <c r="AE454" t="str">
        <f>_xlfn.XLOOKUP(tblSales[[#This Row],[Customer_ID]],Customers!$A:$A,Customers!$B:$B,"Unknown")</f>
        <v>Bhagya Mudaliar</v>
      </c>
      <c r="AF454" t="str">
        <f>_xlfn.XLOOKUP(tblSales[[#This Row],[Customer_ID]],Customers!$A:$A,Customers!$J:$J,"Unknown")</f>
        <v>Gold</v>
      </c>
      <c r="AG454" t="str">
        <f>_xlfn.XLOOKUP(tblSales[[#This Row],[Employee_ID]],Employees!$A:$A,Employees!$B:$B,"Unknown")</f>
        <v>Gopal Prasad</v>
      </c>
      <c r="AH454">
        <f>IF(MONTH(tblSales[[#This Row],[Invoice Date]])&gt;=4,MONTH(tblSales[[#This Row],[Invoice Date]]),MONTH(tblSales[[#This Row],[Invoice Date]])+12)</f>
        <v>5</v>
      </c>
      <c r="AI454" s="8">
        <f>DATE(YEAR(tblSales[[#This Row],[Invoice Date]]),MONTH(tblSales[[#This Row],[Invoice Date]]),1)</f>
        <v>45413</v>
      </c>
      <c r="AJ454" t="str">
        <f>_xlfn.XLOOKUP(tblSales[[#This Row],[Product_ID]],Products!$A:$A,Products!$B:$B,"Unknown")</f>
        <v>Skechers Casual Belt Sky Blue</v>
      </c>
      <c r="AK454" s="9">
        <f>IFERROR(tblSales[[#This Row],[Profit]]/tblSales[[#This Row],[Sales Amount]],0)</f>
        <v>0.31662284766071158</v>
      </c>
      <c r="AL454" t="str">
        <f>IF(tblSales[[#This Row],[Discount %]]&lt;=5,"0-5%",
IF(tblSales[[#This Row],[Discount %]]&lt;=10,"5-10%",
IF(tblSales[[#This Row],[Discount %]]&lt;=15,"10-15%",
IF(tblSales[[#This Row],[Discount %]]&lt;=20,"15-20%","20%+"))))</f>
        <v>5-10%</v>
      </c>
    </row>
    <row r="455" spans="1:38">
      <c r="A455" s="2" t="s">
        <v>1578</v>
      </c>
      <c r="B455" s="11">
        <v>45611</v>
      </c>
      <c r="C455" s="2" t="s">
        <v>1579</v>
      </c>
      <c r="D455" s="2" t="s">
        <v>90</v>
      </c>
      <c r="E455" s="2" t="s">
        <v>754</v>
      </c>
      <c r="F455" s="2" t="s">
        <v>562</v>
      </c>
      <c r="G455" s="2">
        <v>1</v>
      </c>
      <c r="H455" s="2">
        <v>764.62</v>
      </c>
      <c r="I455" s="2">
        <v>0</v>
      </c>
      <c r="J455" s="2">
        <v>0</v>
      </c>
      <c r="K455" s="2">
        <v>5</v>
      </c>
      <c r="L455" s="2">
        <v>38.229999999999997</v>
      </c>
      <c r="M455" s="2">
        <v>802.85</v>
      </c>
      <c r="N455" s="2">
        <v>496.67</v>
      </c>
      <c r="O455" s="2">
        <f t="shared" si="16"/>
        <v>267.95</v>
      </c>
      <c r="P455" s="2" t="s">
        <v>32</v>
      </c>
      <c r="Q455" s="2" t="str">
        <f t="shared" si="17"/>
        <v>UPI</v>
      </c>
      <c r="R455" s="2" t="s">
        <v>20</v>
      </c>
      <c r="S455" s="2" t="s">
        <v>56</v>
      </c>
      <c r="T455" s="2" t="s">
        <v>1580</v>
      </c>
      <c r="U455" s="2" t="s">
        <v>59</v>
      </c>
      <c r="V455" t="str">
        <f>TEXT(tblSales[[#This Row],[Invoice Date]],"mmm")</f>
        <v>Nov</v>
      </c>
      <c r="W455">
        <f>MONTH(tblSales[[#This Row],[Invoice Date]])</f>
        <v>11</v>
      </c>
      <c r="X455">
        <f>YEAR(tblSales[[#This Row],[Invoice Date]])</f>
        <v>2024</v>
      </c>
      <c r="Y455" t="str">
        <f>TEXT(tblSales[[#This Row],[Invoice Date]],"mmm-yyyy")</f>
        <v>Nov-2024</v>
      </c>
      <c r="Z455" t="str">
        <f>_xlfn.XLOOKUP(tblSales[[#This Row],[Product_ID]],Products!$A:$A,Products!$C:$C,"Women Dresses")</f>
        <v>Women Kurtis</v>
      </c>
      <c r="AA455" t="str">
        <f>_xlfn.XLOOKUP(tblSales[[#This Row],[Product_ID]],Products!$A:$A,Products!$D:$D,"Unknown")</f>
        <v>A-Line Kurti</v>
      </c>
      <c r="AB455" t="str">
        <f>_xlfn.XLOOKUP(tblSales[[#This Row],[Product_ID]],Products!$A:$A,Products!$E:$E,"Unknown")</f>
        <v>Pepe Jeans</v>
      </c>
      <c r="AC455" t="str">
        <f>_xlfn.XLOOKUP(tblSales[[#This Row],[Store_ID]],Stores!$A:$A,Stores!$B:$B,"Unknown")</f>
        <v>TrendMart Tirunelveli Flagship</v>
      </c>
      <c r="AD455" t="str">
        <f>_xlfn.XLOOKUP(tblSales[[#This Row],[Store_ID]],Stores!$A:$A,Stores!$E:$E,"Unknown")</f>
        <v>South Zone 1</v>
      </c>
      <c r="AE455" t="str">
        <f>_xlfn.XLOOKUP(tblSales[[#This Row],[Customer_ID]],Customers!$A:$A,Customers!$B:$B,"Unknown")</f>
        <v>Indira Prasad</v>
      </c>
      <c r="AF455" t="str">
        <f>_xlfn.XLOOKUP(tblSales[[#This Row],[Customer_ID]],Customers!$A:$A,Customers!$J:$J,"Unknown")</f>
        <v>Silver</v>
      </c>
      <c r="AG455" t="str">
        <f>_xlfn.XLOOKUP(tblSales[[#This Row],[Employee_ID]],Employees!$A:$A,Employees!$B:$B,"Unknown")</f>
        <v>Vikram Bhat</v>
      </c>
      <c r="AH455">
        <f>IF(MONTH(tblSales[[#This Row],[Invoice Date]])&gt;=4,MONTH(tblSales[[#This Row],[Invoice Date]]),MONTH(tblSales[[#This Row],[Invoice Date]])+12)</f>
        <v>11</v>
      </c>
      <c r="AI455" s="8">
        <f>DATE(YEAR(tblSales[[#This Row],[Invoice Date]]),MONTH(tblSales[[#This Row],[Invoice Date]]),1)</f>
        <v>45597</v>
      </c>
      <c r="AJ455" t="str">
        <f>_xlfn.XLOOKUP(tblSales[[#This Row],[Product_ID]],Products!$A:$A,Products!$B:$B,"Unknown")</f>
        <v>Pepe Jeans A-Line Kurti White</v>
      </c>
      <c r="AK455" s="9">
        <f>IFERROR(tblSales[[#This Row],[Profit]]/tblSales[[#This Row],[Sales Amount]],0)</f>
        <v>0.333748520894314</v>
      </c>
      <c r="AL455" t="str">
        <f>IF(tblSales[[#This Row],[Discount %]]&lt;=5,"0-5%",
IF(tblSales[[#This Row],[Discount %]]&lt;=10,"5-10%",
IF(tblSales[[#This Row],[Discount %]]&lt;=15,"10-15%",
IF(tblSales[[#This Row],[Discount %]]&lt;=20,"15-20%","20%+"))))</f>
        <v>0-5%</v>
      </c>
    </row>
    <row r="456" spans="1:38">
      <c r="A456" s="2" t="s">
        <v>1581</v>
      </c>
      <c r="B456" s="11">
        <v>45560</v>
      </c>
      <c r="C456" s="2" t="s">
        <v>865</v>
      </c>
      <c r="D456" s="2" t="s">
        <v>1280</v>
      </c>
      <c r="E456" s="2" t="s">
        <v>1138</v>
      </c>
      <c r="F456" s="2" t="s">
        <v>562</v>
      </c>
      <c r="G456" s="2">
        <v>2</v>
      </c>
      <c r="H456" s="2">
        <v>1674.92</v>
      </c>
      <c r="I456" s="2">
        <v>10</v>
      </c>
      <c r="J456" s="2">
        <v>334.98</v>
      </c>
      <c r="K456" s="2">
        <v>12</v>
      </c>
      <c r="L456" s="2">
        <v>361.78</v>
      </c>
      <c r="M456" s="2">
        <v>3376.64</v>
      </c>
      <c r="N456" s="2">
        <v>2184.86</v>
      </c>
      <c r="O456" s="2">
        <f t="shared" si="16"/>
        <v>829.99999999999977</v>
      </c>
      <c r="P456" s="2" t="s">
        <v>27</v>
      </c>
      <c r="Q456" s="2" t="str">
        <f t="shared" si="17"/>
        <v>Cash</v>
      </c>
      <c r="R456" s="2" t="s">
        <v>20</v>
      </c>
      <c r="S456" s="2" t="s">
        <v>56</v>
      </c>
      <c r="T456" s="2" t="s">
        <v>1582</v>
      </c>
      <c r="U456" s="2" t="s">
        <v>59</v>
      </c>
      <c r="V456" t="str">
        <f>TEXT(tblSales[[#This Row],[Invoice Date]],"mmm")</f>
        <v>Sep</v>
      </c>
      <c r="W456">
        <f>MONTH(tblSales[[#This Row],[Invoice Date]])</f>
        <v>9</v>
      </c>
      <c r="X456">
        <f>YEAR(tblSales[[#This Row],[Invoice Date]])</f>
        <v>2024</v>
      </c>
      <c r="Y456" t="str">
        <f>TEXT(tblSales[[#This Row],[Invoice Date]],"mmm-yyyy")</f>
        <v>Sep-2024</v>
      </c>
      <c r="Z456" t="str">
        <f>_xlfn.XLOOKUP(tblSales[[#This Row],[Product_ID]],Products!$A:$A,Products!$C:$C,"Women Dresses")</f>
        <v>Winter Wear</v>
      </c>
      <c r="AA456" t="str">
        <f>_xlfn.XLOOKUP(tblSales[[#This Row],[Product_ID]],Products!$A:$A,Products!$D:$D,"Unknown")</f>
        <v>Jacket</v>
      </c>
      <c r="AB456" t="str">
        <f>_xlfn.XLOOKUP(tblSales[[#This Row],[Product_ID]],Products!$A:$A,Products!$E:$E,"Unknown")</f>
        <v>Fastrack</v>
      </c>
      <c r="AC456" t="str">
        <f>_xlfn.XLOOKUP(tblSales[[#This Row],[Store_ID]],Stores!$A:$A,Stores!$B:$B,"Unknown")</f>
        <v>TrendMart Vijayawada Mall Kiosk</v>
      </c>
      <c r="AD456" t="str">
        <f>_xlfn.XLOOKUP(tblSales[[#This Row],[Store_ID]],Stores!$A:$A,Stores!$E:$E,"Unknown")</f>
        <v>South Zone 3</v>
      </c>
      <c r="AE456" t="str">
        <f>_xlfn.XLOOKUP(tblSales[[#This Row],[Customer_ID]],Customers!$A:$A,Customers!$B:$B,"Unknown")</f>
        <v>Charulatha Murthy</v>
      </c>
      <c r="AF456" t="str">
        <f>_xlfn.XLOOKUP(tblSales[[#This Row],[Customer_ID]],Customers!$A:$A,Customers!$J:$J,"Unknown")</f>
        <v>Silver</v>
      </c>
      <c r="AG456" t="str">
        <f>_xlfn.XLOOKUP(tblSales[[#This Row],[Employee_ID]],Employees!$A:$A,Employees!$B:$B,"Unknown")</f>
        <v>Vikram Bhat</v>
      </c>
      <c r="AH456">
        <f>IF(MONTH(tblSales[[#This Row],[Invoice Date]])&gt;=4,MONTH(tblSales[[#This Row],[Invoice Date]]),MONTH(tblSales[[#This Row],[Invoice Date]])+12)</f>
        <v>9</v>
      </c>
      <c r="AI456" s="8">
        <f>DATE(YEAR(tblSales[[#This Row],[Invoice Date]]),MONTH(tblSales[[#This Row],[Invoice Date]]),1)</f>
        <v>45536</v>
      </c>
      <c r="AJ456" t="str">
        <f>_xlfn.XLOOKUP(tblSales[[#This Row],[Product_ID]],Products!$A:$A,Products!$B:$B,"Unknown")</f>
        <v>Fastrack Jacket Maroon</v>
      </c>
      <c r="AK456" s="9">
        <f>IFERROR(tblSales[[#This Row],[Profit]]/tblSales[[#This Row],[Sales Amount]],0)</f>
        <v>0.24580648218347226</v>
      </c>
      <c r="AL456" t="str">
        <f>IF(tblSales[[#This Row],[Discount %]]&lt;=5,"0-5%",
IF(tblSales[[#This Row],[Discount %]]&lt;=10,"5-10%",
IF(tblSales[[#This Row],[Discount %]]&lt;=15,"10-15%",
IF(tblSales[[#This Row],[Discount %]]&lt;=20,"15-20%","20%+"))))</f>
        <v>5-10%</v>
      </c>
    </row>
    <row r="457" spans="1:38">
      <c r="A457" s="2" t="s">
        <v>1583</v>
      </c>
      <c r="B457" s="11">
        <v>45610</v>
      </c>
      <c r="C457" s="2" t="s">
        <v>1584</v>
      </c>
      <c r="D457" s="2" t="s">
        <v>703</v>
      </c>
      <c r="E457" s="2" t="s">
        <v>203</v>
      </c>
      <c r="F457" s="2" t="s">
        <v>562</v>
      </c>
      <c r="G457" s="2">
        <v>2</v>
      </c>
      <c r="H457" s="2">
        <v>732.82</v>
      </c>
      <c r="I457" s="2">
        <v>0</v>
      </c>
      <c r="J457" s="2">
        <v>0</v>
      </c>
      <c r="K457" s="2">
        <v>5</v>
      </c>
      <c r="L457" s="2">
        <v>73.28</v>
      </c>
      <c r="M457" s="2">
        <v>1538.92</v>
      </c>
      <c r="N457" s="2">
        <v>1044.76</v>
      </c>
      <c r="O457" s="2">
        <f t="shared" si="16"/>
        <v>420.88000000000011</v>
      </c>
      <c r="P457" s="2" t="s">
        <v>32</v>
      </c>
      <c r="Q457" s="2" t="str">
        <f t="shared" si="17"/>
        <v>UPI</v>
      </c>
      <c r="R457" s="2" t="s">
        <v>20</v>
      </c>
      <c r="S457" s="2" t="s">
        <v>56</v>
      </c>
      <c r="T457" s="2" t="s">
        <v>1585</v>
      </c>
      <c r="U457" s="2" t="s">
        <v>59</v>
      </c>
      <c r="V457" t="str">
        <f>TEXT(tblSales[[#This Row],[Invoice Date]],"mmm")</f>
        <v>Nov</v>
      </c>
      <c r="W457">
        <f>MONTH(tblSales[[#This Row],[Invoice Date]])</f>
        <v>11</v>
      </c>
      <c r="X457">
        <f>YEAR(tblSales[[#This Row],[Invoice Date]])</f>
        <v>2024</v>
      </c>
      <c r="Y457" t="str">
        <f>TEXT(tblSales[[#This Row],[Invoice Date]],"mmm-yyyy")</f>
        <v>Nov-2024</v>
      </c>
      <c r="Z457" t="str">
        <f>_xlfn.XLOOKUP(tblSales[[#This Row],[Product_ID]],Products!$A:$A,Products!$C:$C,"Women Dresses")</f>
        <v>Women Tops</v>
      </c>
      <c r="AA457" t="str">
        <f>_xlfn.XLOOKUP(tblSales[[#This Row],[Product_ID]],Products!$A:$A,Products!$D:$D,"Unknown")</f>
        <v>Crop Top</v>
      </c>
      <c r="AB457" t="str">
        <f>_xlfn.XLOOKUP(tblSales[[#This Row],[Product_ID]],Products!$A:$A,Products!$E:$E,"Unknown")</f>
        <v>Peter England</v>
      </c>
      <c r="AC457" t="str">
        <f>_xlfn.XLOOKUP(tblSales[[#This Row],[Store_ID]],Stores!$A:$A,Stores!$B:$B,"Unknown")</f>
        <v>TrendMart Thoothukudi Outlet</v>
      </c>
      <c r="AD457" t="str">
        <f>_xlfn.XLOOKUP(tblSales[[#This Row],[Store_ID]],Stores!$A:$A,Stores!$E:$E,"Unknown")</f>
        <v>South Zone 1</v>
      </c>
      <c r="AE457" t="str">
        <f>_xlfn.XLOOKUP(tblSales[[#This Row],[Customer_ID]],Customers!$A:$A,Customers!$B:$B,"Unknown")</f>
        <v>Kavya Murthy</v>
      </c>
      <c r="AF457" t="str">
        <f>_xlfn.XLOOKUP(tblSales[[#This Row],[Customer_ID]],Customers!$A:$A,Customers!$J:$J,"Unknown")</f>
        <v>Gold</v>
      </c>
      <c r="AG457" t="str">
        <f>_xlfn.XLOOKUP(tblSales[[#This Row],[Employee_ID]],Employees!$A:$A,Employees!$B:$B,"Unknown")</f>
        <v>Vikram Bhat</v>
      </c>
      <c r="AH457">
        <f>IF(MONTH(tblSales[[#This Row],[Invoice Date]])&gt;=4,MONTH(tblSales[[#This Row],[Invoice Date]]),MONTH(tblSales[[#This Row],[Invoice Date]])+12)</f>
        <v>11</v>
      </c>
      <c r="AI457" s="8">
        <f>DATE(YEAR(tblSales[[#This Row],[Invoice Date]]),MONTH(tblSales[[#This Row],[Invoice Date]]),1)</f>
        <v>45597</v>
      </c>
      <c r="AJ457" t="str">
        <f>_xlfn.XLOOKUP(tblSales[[#This Row],[Product_ID]],Products!$A:$A,Products!$B:$B,"Unknown")</f>
        <v>Peter England Crop Top Green</v>
      </c>
      <c r="AK457" s="9">
        <f>IFERROR(tblSales[[#This Row],[Profit]]/tblSales[[#This Row],[Sales Amount]],0)</f>
        <v>0.27349049983105039</v>
      </c>
      <c r="AL457" t="str">
        <f>IF(tblSales[[#This Row],[Discount %]]&lt;=5,"0-5%",
IF(tblSales[[#This Row],[Discount %]]&lt;=10,"5-10%",
IF(tblSales[[#This Row],[Discount %]]&lt;=15,"10-15%",
IF(tblSales[[#This Row],[Discount %]]&lt;=20,"15-20%","20%+"))))</f>
        <v>0-5%</v>
      </c>
    </row>
    <row r="458" spans="1:38">
      <c r="A458" s="2" t="s">
        <v>1586</v>
      </c>
      <c r="B458" s="11">
        <v>45573</v>
      </c>
      <c r="C458" s="2" t="s">
        <v>1587</v>
      </c>
      <c r="D458" s="2" t="s">
        <v>837</v>
      </c>
      <c r="E458" s="2" t="s">
        <v>171</v>
      </c>
      <c r="F458" s="2" t="s">
        <v>92</v>
      </c>
      <c r="G458" s="2">
        <v>3</v>
      </c>
      <c r="H458" s="2">
        <v>6430.79</v>
      </c>
      <c r="I458" s="2">
        <v>5</v>
      </c>
      <c r="J458" s="2">
        <v>964.62</v>
      </c>
      <c r="K458" s="2">
        <v>3</v>
      </c>
      <c r="L458" s="2">
        <v>549.83000000000004</v>
      </c>
      <c r="M458" s="2">
        <v>18877.580000000002</v>
      </c>
      <c r="N458" s="2">
        <v>14288.28</v>
      </c>
      <c r="O458" s="2">
        <f t="shared" si="16"/>
        <v>4039.4700000000012</v>
      </c>
      <c r="P458" s="2" t="s">
        <v>32</v>
      </c>
      <c r="Q458" s="2" t="str">
        <f t="shared" si="17"/>
        <v>UPI</v>
      </c>
      <c r="R458" s="2" t="s">
        <v>20</v>
      </c>
      <c r="S458" s="2" t="s">
        <v>56</v>
      </c>
      <c r="T458" s="2" t="s">
        <v>1588</v>
      </c>
      <c r="U458" s="2" t="s">
        <v>59</v>
      </c>
      <c r="V458" t="str">
        <f>TEXT(tblSales[[#This Row],[Invoice Date]],"mmm")</f>
        <v>Oct</v>
      </c>
      <c r="W458">
        <f>MONTH(tblSales[[#This Row],[Invoice Date]])</f>
        <v>10</v>
      </c>
      <c r="X458">
        <f>YEAR(tblSales[[#This Row],[Invoice Date]])</f>
        <v>2024</v>
      </c>
      <c r="Y458" t="str">
        <f>TEXT(tblSales[[#This Row],[Invoice Date]],"mmm-yyyy")</f>
        <v>Oct-2024</v>
      </c>
      <c r="Z458" t="str">
        <f>_xlfn.XLOOKUP(tblSales[[#This Row],[Product_ID]],Products!$A:$A,Products!$C:$C,"Women Dresses")</f>
        <v>Jewellery</v>
      </c>
      <c r="AA458" t="str">
        <f>_xlfn.XLOOKUP(tblSales[[#This Row],[Product_ID]],Products!$A:$A,Products!$D:$D,"Unknown")</f>
        <v>Earrings</v>
      </c>
      <c r="AB458" t="str">
        <f>_xlfn.XLOOKUP(tblSales[[#This Row],[Product_ID]],Products!$A:$A,Products!$E:$E,"Unknown")</f>
        <v>Aurelia</v>
      </c>
      <c r="AC458" t="str">
        <f>_xlfn.XLOOKUP(tblSales[[#This Row],[Store_ID]],Stores!$A:$A,Stores!$B:$B,"Unknown")</f>
        <v>TrendMart Warangal Outlet</v>
      </c>
      <c r="AD458" t="str">
        <f>_xlfn.XLOOKUP(tblSales[[#This Row],[Store_ID]],Stores!$A:$A,Stores!$E:$E,"Unknown")</f>
        <v>South Zone 2</v>
      </c>
      <c r="AE458" t="str">
        <f>_xlfn.XLOOKUP(tblSales[[#This Row],[Customer_ID]],Customers!$A:$A,Customers!$B:$B,"Unknown")</f>
        <v>Devraj Iyengar</v>
      </c>
      <c r="AF458" t="str">
        <f>_xlfn.XLOOKUP(tblSales[[#This Row],[Customer_ID]],Customers!$A:$A,Customers!$J:$J,"Unknown")</f>
        <v>Gold</v>
      </c>
      <c r="AG458" t="str">
        <f>_xlfn.XLOOKUP(tblSales[[#This Row],[Employee_ID]],Employees!$A:$A,Employees!$B:$B,"Unknown")</f>
        <v>Manoj Ramachandran</v>
      </c>
      <c r="AH458">
        <f>IF(MONTH(tblSales[[#This Row],[Invoice Date]])&gt;=4,MONTH(tblSales[[#This Row],[Invoice Date]]),MONTH(tblSales[[#This Row],[Invoice Date]])+12)</f>
        <v>10</v>
      </c>
      <c r="AI458" s="8">
        <f>DATE(YEAR(tblSales[[#This Row],[Invoice Date]]),MONTH(tblSales[[#This Row],[Invoice Date]]),1)</f>
        <v>45566</v>
      </c>
      <c r="AJ458" t="str">
        <f>_xlfn.XLOOKUP(tblSales[[#This Row],[Product_ID]],Products!$A:$A,Products!$B:$B,"Unknown")</f>
        <v>Aurelia Earrings Sky Blue</v>
      </c>
      <c r="AK458" s="9">
        <f>IFERROR(tblSales[[#This Row],[Profit]]/tblSales[[#This Row],[Sales Amount]],0)</f>
        <v>0.21398240664322443</v>
      </c>
      <c r="AL458" t="str">
        <f>IF(tblSales[[#This Row],[Discount %]]&lt;=5,"0-5%",
IF(tblSales[[#This Row],[Discount %]]&lt;=10,"5-10%",
IF(tblSales[[#This Row],[Discount %]]&lt;=15,"10-15%",
IF(tblSales[[#This Row],[Discount %]]&lt;=20,"15-20%","20%+"))))</f>
        <v>0-5%</v>
      </c>
    </row>
    <row r="459" spans="1:38">
      <c r="A459" s="2" t="s">
        <v>1589</v>
      </c>
      <c r="B459" s="11">
        <v>45676</v>
      </c>
      <c r="C459" s="2" t="s">
        <v>1590</v>
      </c>
      <c r="D459" s="2" t="s">
        <v>367</v>
      </c>
      <c r="E459" s="2" t="s">
        <v>394</v>
      </c>
      <c r="F459" s="2" t="s">
        <v>193</v>
      </c>
      <c r="G459" s="2">
        <v>2</v>
      </c>
      <c r="H459" s="2">
        <v>333.6</v>
      </c>
      <c r="I459" s="2">
        <v>10</v>
      </c>
      <c r="J459" s="2">
        <v>66.72</v>
      </c>
      <c r="K459" s="2">
        <v>5</v>
      </c>
      <c r="L459" s="2">
        <v>30.02</v>
      </c>
      <c r="M459" s="2">
        <v>630.5</v>
      </c>
      <c r="N459" s="2">
        <v>508.3</v>
      </c>
      <c r="O459" s="2">
        <f t="shared" si="16"/>
        <v>92.179999999999993</v>
      </c>
      <c r="P459" s="2" t="s">
        <v>27</v>
      </c>
      <c r="Q459" s="2" t="str">
        <f t="shared" si="17"/>
        <v>Cash</v>
      </c>
      <c r="R459" s="2" t="s">
        <v>20</v>
      </c>
      <c r="S459" s="2" t="s">
        <v>56</v>
      </c>
      <c r="T459" s="2" t="s">
        <v>1591</v>
      </c>
      <c r="U459" s="2" t="s">
        <v>60</v>
      </c>
      <c r="V459" t="str">
        <f>TEXT(tblSales[[#This Row],[Invoice Date]],"mmm")</f>
        <v>Jan</v>
      </c>
      <c r="W459">
        <f>MONTH(tblSales[[#This Row],[Invoice Date]])</f>
        <v>1</v>
      </c>
      <c r="X459">
        <f>YEAR(tblSales[[#This Row],[Invoice Date]])</f>
        <v>2025</v>
      </c>
      <c r="Y459" t="str">
        <f>TEXT(tblSales[[#This Row],[Invoice Date]],"mmm-yyyy")</f>
        <v>Jan-2025</v>
      </c>
      <c r="Z459" t="str">
        <f>_xlfn.XLOOKUP(tblSales[[#This Row],[Product_ID]],Products!$A:$A,Products!$C:$C,"Women Dresses")</f>
        <v>Belts</v>
      </c>
      <c r="AA459" t="str">
        <f>_xlfn.XLOOKUP(tblSales[[#This Row],[Product_ID]],Products!$A:$A,Products!$D:$D,"Unknown")</f>
        <v>Leather Belt</v>
      </c>
      <c r="AB459" t="str">
        <f>_xlfn.XLOOKUP(tblSales[[#This Row],[Product_ID]],Products!$A:$A,Products!$E:$E,"Unknown")</f>
        <v>Raymond</v>
      </c>
      <c r="AC459" t="str">
        <f>_xlfn.XLOOKUP(tblSales[[#This Row],[Store_ID]],Stores!$A:$A,Stores!$B:$B,"Unknown")</f>
        <v>TrendMart Thoothukudi High Street</v>
      </c>
      <c r="AD459" t="str">
        <f>_xlfn.XLOOKUP(tblSales[[#This Row],[Store_ID]],Stores!$A:$A,Stores!$E:$E,"Unknown")</f>
        <v>South Zone 1</v>
      </c>
      <c r="AE459" t="str">
        <f>_xlfn.XLOOKUP(tblSales[[#This Row],[Customer_ID]],Customers!$A:$A,Customers!$B:$B,"Unknown")</f>
        <v>Bharathi Rao</v>
      </c>
      <c r="AF459" t="str">
        <f>_xlfn.XLOOKUP(tblSales[[#This Row],[Customer_ID]],Customers!$A:$A,Customers!$J:$J,"Unknown")</f>
        <v>Regular</v>
      </c>
      <c r="AG459" t="str">
        <f>_xlfn.XLOOKUP(tblSales[[#This Row],[Employee_ID]],Employees!$A:$A,Employees!$B:$B,"Unknown")</f>
        <v>Yamini Pandian</v>
      </c>
      <c r="AH459">
        <f>IF(MONTH(tblSales[[#This Row],[Invoice Date]])&gt;=4,MONTH(tblSales[[#This Row],[Invoice Date]]),MONTH(tblSales[[#This Row],[Invoice Date]])+12)</f>
        <v>13</v>
      </c>
      <c r="AI459" s="8">
        <f>DATE(YEAR(tblSales[[#This Row],[Invoice Date]]),MONTH(tblSales[[#This Row],[Invoice Date]]),1)</f>
        <v>45658</v>
      </c>
      <c r="AJ459" t="str">
        <f>_xlfn.XLOOKUP(tblSales[[#This Row],[Product_ID]],Products!$A:$A,Products!$B:$B,"Unknown")</f>
        <v>Raymond Leather Belt White</v>
      </c>
      <c r="AK459" s="9">
        <f>IFERROR(tblSales[[#This Row],[Profit]]/tblSales[[#This Row],[Sales Amount]],0)</f>
        <v>0.14620142743854084</v>
      </c>
      <c r="AL459" t="str">
        <f>IF(tblSales[[#This Row],[Discount %]]&lt;=5,"0-5%",
IF(tblSales[[#This Row],[Discount %]]&lt;=10,"5-10%",
IF(tblSales[[#This Row],[Discount %]]&lt;=15,"10-15%",
IF(tblSales[[#This Row],[Discount %]]&lt;=20,"15-20%","20%+"))))</f>
        <v>5-10%</v>
      </c>
    </row>
    <row r="460" spans="1:38">
      <c r="A460" s="2" t="s">
        <v>1592</v>
      </c>
      <c r="B460" s="11">
        <v>45582</v>
      </c>
      <c r="C460" s="2" t="s">
        <v>1593</v>
      </c>
      <c r="D460" s="2" t="s">
        <v>802</v>
      </c>
      <c r="E460" s="2" t="s">
        <v>949</v>
      </c>
      <c r="F460" s="2" t="s">
        <v>249</v>
      </c>
      <c r="G460" s="2">
        <v>1</v>
      </c>
      <c r="H460" s="2">
        <v>1147.6199999999999</v>
      </c>
      <c r="I460" s="2">
        <v>30</v>
      </c>
      <c r="J460" s="2">
        <v>344.29</v>
      </c>
      <c r="K460" s="2">
        <v>3</v>
      </c>
      <c r="L460" s="2">
        <v>24.1</v>
      </c>
      <c r="M460" s="2">
        <v>827.43</v>
      </c>
      <c r="N460" s="2">
        <v>954.04</v>
      </c>
      <c r="O460" s="2">
        <f t="shared" si="16"/>
        <v>-150.71</v>
      </c>
      <c r="P460" s="2" t="s">
        <v>27</v>
      </c>
      <c r="Q460" s="2" t="str">
        <f t="shared" si="17"/>
        <v>Cash</v>
      </c>
      <c r="R460" s="2" t="s">
        <v>21</v>
      </c>
      <c r="S460" s="2" t="s">
        <v>56</v>
      </c>
      <c r="T460" s="2" t="s">
        <v>1594</v>
      </c>
      <c r="U460" s="2" t="s">
        <v>59</v>
      </c>
      <c r="V460" t="str">
        <f>TEXT(tblSales[[#This Row],[Invoice Date]],"mmm")</f>
        <v>Oct</v>
      </c>
      <c r="W460">
        <f>MONTH(tblSales[[#This Row],[Invoice Date]])</f>
        <v>10</v>
      </c>
      <c r="X460">
        <f>YEAR(tblSales[[#This Row],[Invoice Date]])</f>
        <v>2024</v>
      </c>
      <c r="Y460" t="str">
        <f>TEXT(tblSales[[#This Row],[Invoice Date]],"mmm-yyyy")</f>
        <v>Oct-2024</v>
      </c>
      <c r="Z460" t="str">
        <f>_xlfn.XLOOKUP(tblSales[[#This Row],[Product_ID]],Products!$A:$A,Products!$C:$C,"Women Dresses")</f>
        <v>Jewellery</v>
      </c>
      <c r="AA460" t="str">
        <f>_xlfn.XLOOKUP(tblSales[[#This Row],[Product_ID]],Products!$A:$A,Products!$D:$D,"Unknown")</f>
        <v>Necklace</v>
      </c>
      <c r="AB460" t="str">
        <f>_xlfn.XLOOKUP(tblSales[[#This Row],[Product_ID]],Products!$A:$A,Products!$E:$E,"Unknown")</f>
        <v>W for Woman</v>
      </c>
      <c r="AC460" t="str">
        <f>_xlfn.XLOOKUP(tblSales[[#This Row],[Store_ID]],Stores!$A:$A,Stores!$B:$B,"Unknown")</f>
        <v>TrendMart Tumakuru Standard</v>
      </c>
      <c r="AD460" t="str">
        <f>_xlfn.XLOOKUP(tblSales[[#This Row],[Store_ID]],Stores!$A:$A,Stores!$E:$E,"Unknown")</f>
        <v>South Zone 2</v>
      </c>
      <c r="AE460" t="str">
        <f>_xlfn.XLOOKUP(tblSales[[#This Row],[Customer_ID]],Customers!$A:$A,Customers!$B:$B,"Unknown")</f>
        <v>Selvam Hegde</v>
      </c>
      <c r="AF460" t="str">
        <f>_xlfn.XLOOKUP(tblSales[[#This Row],[Customer_ID]],Customers!$A:$A,Customers!$J:$J,"Unknown")</f>
        <v>Silver</v>
      </c>
      <c r="AG460" t="str">
        <f>_xlfn.XLOOKUP(tblSales[[#This Row],[Employee_ID]],Employees!$A:$A,Employees!$B:$B,"Unknown")</f>
        <v>Hari Nair</v>
      </c>
      <c r="AH460">
        <f>IF(MONTH(tblSales[[#This Row],[Invoice Date]])&gt;=4,MONTH(tblSales[[#This Row],[Invoice Date]]),MONTH(tblSales[[#This Row],[Invoice Date]])+12)</f>
        <v>10</v>
      </c>
      <c r="AI460" s="8">
        <f>DATE(YEAR(tblSales[[#This Row],[Invoice Date]]),MONTH(tblSales[[#This Row],[Invoice Date]]),1)</f>
        <v>45566</v>
      </c>
      <c r="AJ460" t="str">
        <f>_xlfn.XLOOKUP(tblSales[[#This Row],[Product_ID]],Products!$A:$A,Products!$B:$B,"Unknown")</f>
        <v>W for Woman Necklace Beige</v>
      </c>
      <c r="AK460" s="9">
        <f>IFERROR(tblSales[[#This Row],[Profit]]/tblSales[[#This Row],[Sales Amount]],0)</f>
        <v>-0.18214229602504142</v>
      </c>
      <c r="AL460" t="str">
        <f>IF(tblSales[[#This Row],[Discount %]]&lt;=5,"0-5%",
IF(tblSales[[#This Row],[Discount %]]&lt;=10,"5-10%",
IF(tblSales[[#This Row],[Discount %]]&lt;=15,"10-15%",
IF(tblSales[[#This Row],[Discount %]]&lt;=20,"15-20%","20%+"))))</f>
        <v>20%+</v>
      </c>
    </row>
    <row r="461" spans="1:38">
      <c r="A461" s="2" t="s">
        <v>1595</v>
      </c>
      <c r="B461" s="11">
        <v>45516</v>
      </c>
      <c r="C461" s="2" t="s">
        <v>1090</v>
      </c>
      <c r="D461" s="2" t="s">
        <v>770</v>
      </c>
      <c r="E461" s="2" t="s">
        <v>413</v>
      </c>
      <c r="F461" s="2" t="s">
        <v>345</v>
      </c>
      <c r="G461" s="2">
        <v>2</v>
      </c>
      <c r="H461" s="2">
        <v>2013.75</v>
      </c>
      <c r="I461" s="2">
        <v>0</v>
      </c>
      <c r="J461" s="2">
        <v>0</v>
      </c>
      <c r="K461" s="2">
        <v>12</v>
      </c>
      <c r="L461" s="2">
        <v>483.3</v>
      </c>
      <c r="M461" s="2">
        <v>4510.8</v>
      </c>
      <c r="N461" s="2">
        <v>2985.42</v>
      </c>
      <c r="O461" s="2">
        <f t="shared" si="16"/>
        <v>1042.0800000000002</v>
      </c>
      <c r="P461" s="2" t="s">
        <v>32</v>
      </c>
      <c r="Q461" s="2" t="str">
        <f t="shared" si="17"/>
        <v>UPI</v>
      </c>
      <c r="R461" s="2" t="s">
        <v>21</v>
      </c>
      <c r="S461" s="2" t="s">
        <v>56</v>
      </c>
      <c r="T461" s="2" t="s">
        <v>1052</v>
      </c>
      <c r="U461" s="2" t="s">
        <v>59</v>
      </c>
      <c r="V461" t="str">
        <f>TEXT(tblSales[[#This Row],[Invoice Date]],"mmm")</f>
        <v>Aug</v>
      </c>
      <c r="W461">
        <f>MONTH(tblSales[[#This Row],[Invoice Date]])</f>
        <v>8</v>
      </c>
      <c r="X461">
        <f>YEAR(tblSales[[#This Row],[Invoice Date]])</f>
        <v>2024</v>
      </c>
      <c r="Y461" t="str">
        <f>TEXT(tblSales[[#This Row],[Invoice Date]],"mmm-yyyy")</f>
        <v>Aug-2024</v>
      </c>
      <c r="Z461" t="str">
        <f>_xlfn.XLOOKUP(tblSales[[#This Row],[Product_ID]],Products!$A:$A,Products!$C:$C,"Women Dresses")</f>
        <v>Footwear</v>
      </c>
      <c r="AA461" t="str">
        <f>_xlfn.XLOOKUP(tblSales[[#This Row],[Product_ID]],Products!$A:$A,Products!$D:$D,"Unknown")</f>
        <v>Slippers</v>
      </c>
      <c r="AB461" t="str">
        <f>_xlfn.XLOOKUP(tblSales[[#This Row],[Product_ID]],Products!$A:$A,Products!$E:$E,"Unknown")</f>
        <v>AND</v>
      </c>
      <c r="AC461" t="str">
        <f>_xlfn.XLOOKUP(tblSales[[#This Row],[Store_ID]],Stores!$A:$A,Stores!$B:$B,"Unknown")</f>
        <v>TrendMart Thiruvananthapuram High Street</v>
      </c>
      <c r="AD461" t="str">
        <f>_xlfn.XLOOKUP(tblSales[[#This Row],[Store_ID]],Stores!$A:$A,Stores!$E:$E,"Unknown")</f>
        <v>South Zone 1</v>
      </c>
      <c r="AE461" t="str">
        <f>_xlfn.XLOOKUP(tblSales[[#This Row],[Customer_ID]],Customers!$A:$A,Customers!$B:$B,"Unknown")</f>
        <v>Gopal Subramaniam</v>
      </c>
      <c r="AF461" t="str">
        <f>_xlfn.XLOOKUP(tblSales[[#This Row],[Customer_ID]],Customers!$A:$A,Customers!$J:$J,"Unknown")</f>
        <v>Silver</v>
      </c>
      <c r="AG461" t="str">
        <f>_xlfn.XLOOKUP(tblSales[[#This Row],[Employee_ID]],Employees!$A:$A,Employees!$B:$B,"Unknown")</f>
        <v>Anitha Ramachandran</v>
      </c>
      <c r="AH461">
        <f>IF(MONTH(tblSales[[#This Row],[Invoice Date]])&gt;=4,MONTH(tblSales[[#This Row],[Invoice Date]]),MONTH(tblSales[[#This Row],[Invoice Date]])+12)</f>
        <v>8</v>
      </c>
      <c r="AI461" s="8">
        <f>DATE(YEAR(tblSales[[#This Row],[Invoice Date]]),MONTH(tblSales[[#This Row],[Invoice Date]]),1)</f>
        <v>45505</v>
      </c>
      <c r="AJ461" t="str">
        <f>_xlfn.XLOOKUP(tblSales[[#This Row],[Product_ID]],Products!$A:$A,Products!$B:$B,"Unknown")</f>
        <v>AND Slippers Grey</v>
      </c>
      <c r="AK461" s="9">
        <f>IFERROR(tblSales[[#This Row],[Profit]]/tblSales[[#This Row],[Sales Amount]],0)</f>
        <v>0.23101888800212825</v>
      </c>
      <c r="AL461" t="str">
        <f>IF(tblSales[[#This Row],[Discount %]]&lt;=5,"0-5%",
IF(tblSales[[#This Row],[Discount %]]&lt;=10,"5-10%",
IF(tblSales[[#This Row],[Discount %]]&lt;=15,"10-15%",
IF(tblSales[[#This Row],[Discount %]]&lt;=20,"15-20%","20%+"))))</f>
        <v>0-5%</v>
      </c>
    </row>
    <row r="462" spans="1:38">
      <c r="A462" s="2" t="s">
        <v>1596</v>
      </c>
      <c r="B462" s="11">
        <v>45605</v>
      </c>
      <c r="C462" s="2" t="s">
        <v>972</v>
      </c>
      <c r="D462" s="2" t="s">
        <v>1597</v>
      </c>
      <c r="E462" s="2" t="s">
        <v>187</v>
      </c>
      <c r="F462" s="2" t="s">
        <v>204</v>
      </c>
      <c r="G462" s="2">
        <v>1</v>
      </c>
      <c r="H462" s="2">
        <v>5077.3</v>
      </c>
      <c r="I462" s="2">
        <v>30</v>
      </c>
      <c r="J462" s="2">
        <v>1523.19</v>
      </c>
      <c r="K462" s="2">
        <v>12</v>
      </c>
      <c r="L462" s="2">
        <v>426.49</v>
      </c>
      <c r="M462" s="2">
        <v>3980.6</v>
      </c>
      <c r="N462" s="2">
        <v>3837</v>
      </c>
      <c r="O462" s="2">
        <f t="shared" si="16"/>
        <v>-282.8900000000001</v>
      </c>
      <c r="P462" s="2" t="s">
        <v>29</v>
      </c>
      <c r="Q462" s="2" t="str">
        <f t="shared" si="17"/>
        <v>Debit Card</v>
      </c>
      <c r="R462" s="2" t="s">
        <v>21</v>
      </c>
      <c r="S462" s="2" t="s">
        <v>56</v>
      </c>
      <c r="T462" s="2" t="s">
        <v>1598</v>
      </c>
      <c r="U462" s="2" t="s">
        <v>60</v>
      </c>
      <c r="V462" t="str">
        <f>TEXT(tblSales[[#This Row],[Invoice Date]],"mmm")</f>
        <v>Nov</v>
      </c>
      <c r="W462">
        <f>MONTH(tblSales[[#This Row],[Invoice Date]])</f>
        <v>11</v>
      </c>
      <c r="X462">
        <f>YEAR(tblSales[[#This Row],[Invoice Date]])</f>
        <v>2024</v>
      </c>
      <c r="Y462" t="str">
        <f>TEXT(tblSales[[#This Row],[Invoice Date]],"mmm-yyyy")</f>
        <v>Nov-2024</v>
      </c>
      <c r="Z462" t="str">
        <f>_xlfn.XLOOKUP(tblSales[[#This Row],[Product_ID]],Products!$A:$A,Products!$C:$C,"Women Dresses")</f>
        <v>Watches</v>
      </c>
      <c r="AA462" t="str">
        <f>_xlfn.XLOOKUP(tblSales[[#This Row],[Product_ID]],Products!$A:$A,Products!$D:$D,"Unknown")</f>
        <v>Digital Watch</v>
      </c>
      <c r="AB462" t="str">
        <f>_xlfn.XLOOKUP(tblSales[[#This Row],[Product_ID]],Products!$A:$A,Products!$E:$E,"Unknown")</f>
        <v>Levi's</v>
      </c>
      <c r="AC462" t="str">
        <f>_xlfn.XLOOKUP(tblSales[[#This Row],[Store_ID]],Stores!$A:$A,Stores!$B:$B,"Unknown")</f>
        <v>TrendMart Tirupati Outlet</v>
      </c>
      <c r="AD462" t="str">
        <f>_xlfn.XLOOKUP(tblSales[[#This Row],[Store_ID]],Stores!$A:$A,Stores!$E:$E,"Unknown")</f>
        <v>South Zone 3</v>
      </c>
      <c r="AE462" t="str">
        <f>_xlfn.XLOOKUP(tblSales[[#This Row],[Customer_ID]],Customers!$A:$A,Customers!$B:$B,"Unknown")</f>
        <v>Bhagya Sharma</v>
      </c>
      <c r="AF462" t="str">
        <f>_xlfn.XLOOKUP(tblSales[[#This Row],[Customer_ID]],Customers!$A:$A,Customers!$J:$J,"Unknown")</f>
        <v>Gold</v>
      </c>
      <c r="AG462" t="str">
        <f>_xlfn.XLOOKUP(tblSales[[#This Row],[Employee_ID]],Employees!$A:$A,Employees!$B:$B,"Unknown")</f>
        <v>Logesh Gopalakrishnan</v>
      </c>
      <c r="AH462">
        <f>IF(MONTH(tblSales[[#This Row],[Invoice Date]])&gt;=4,MONTH(tblSales[[#This Row],[Invoice Date]]),MONTH(tblSales[[#This Row],[Invoice Date]])+12)</f>
        <v>11</v>
      </c>
      <c r="AI462" s="8">
        <f>DATE(YEAR(tblSales[[#This Row],[Invoice Date]]),MONTH(tblSales[[#This Row],[Invoice Date]]),1)</f>
        <v>45597</v>
      </c>
      <c r="AJ462" t="str">
        <f>_xlfn.XLOOKUP(tblSales[[#This Row],[Product_ID]],Products!$A:$A,Products!$B:$B,"Unknown")</f>
        <v>Levi's Digital Watch Orange</v>
      </c>
      <c r="AK462" s="9">
        <f>IFERROR(tblSales[[#This Row],[Profit]]/tblSales[[#This Row],[Sales Amount]],0)</f>
        <v>-7.1067175802642851E-2</v>
      </c>
      <c r="AL462" t="str">
        <f>IF(tblSales[[#This Row],[Discount %]]&lt;=5,"0-5%",
IF(tblSales[[#This Row],[Discount %]]&lt;=10,"5-10%",
IF(tblSales[[#This Row],[Discount %]]&lt;=15,"10-15%",
IF(tblSales[[#This Row],[Discount %]]&lt;=20,"15-20%","20%+"))))</f>
        <v>20%+</v>
      </c>
    </row>
    <row r="463" spans="1:38">
      <c r="A463" s="2" t="s">
        <v>1599</v>
      </c>
      <c r="B463" s="11">
        <v>45524</v>
      </c>
      <c r="C463" s="2" t="s">
        <v>483</v>
      </c>
      <c r="D463" s="2" t="s">
        <v>1597</v>
      </c>
      <c r="E463" s="2" t="s">
        <v>796</v>
      </c>
      <c r="F463" s="2" t="s">
        <v>216</v>
      </c>
      <c r="G463" s="2">
        <v>4</v>
      </c>
      <c r="H463" s="2">
        <v>4836.8</v>
      </c>
      <c r="I463" s="2">
        <v>15</v>
      </c>
      <c r="J463" s="2">
        <v>2902.08</v>
      </c>
      <c r="K463" s="2">
        <v>12</v>
      </c>
      <c r="L463" s="2">
        <v>1973.41</v>
      </c>
      <c r="M463" s="2">
        <v>18418.53</v>
      </c>
      <c r="N463" s="2">
        <v>15348</v>
      </c>
      <c r="O463" s="2">
        <f t="shared" si="16"/>
        <v>1097.1199999999988</v>
      </c>
      <c r="P463" s="2" t="s">
        <v>32</v>
      </c>
      <c r="Q463" s="2" t="str">
        <f t="shared" si="17"/>
        <v>UPI</v>
      </c>
      <c r="R463" s="2" t="s">
        <v>20</v>
      </c>
      <c r="S463" s="2" t="s">
        <v>56</v>
      </c>
      <c r="T463" s="2" t="s">
        <v>1471</v>
      </c>
      <c r="U463" s="2" t="s">
        <v>59</v>
      </c>
      <c r="V463" t="str">
        <f>TEXT(tblSales[[#This Row],[Invoice Date]],"mmm")</f>
        <v>Aug</v>
      </c>
      <c r="W463">
        <f>MONTH(tblSales[[#This Row],[Invoice Date]])</f>
        <v>8</v>
      </c>
      <c r="X463">
        <f>YEAR(tblSales[[#This Row],[Invoice Date]])</f>
        <v>2024</v>
      </c>
      <c r="Y463" t="str">
        <f>TEXT(tblSales[[#This Row],[Invoice Date]],"mmm-yyyy")</f>
        <v>Aug-2024</v>
      </c>
      <c r="Z463" t="str">
        <f>_xlfn.XLOOKUP(tblSales[[#This Row],[Product_ID]],Products!$A:$A,Products!$C:$C,"Women Dresses")</f>
        <v>Watches</v>
      </c>
      <c r="AA463" t="str">
        <f>_xlfn.XLOOKUP(tblSales[[#This Row],[Product_ID]],Products!$A:$A,Products!$D:$D,"Unknown")</f>
        <v>Digital Watch</v>
      </c>
      <c r="AB463" t="str">
        <f>_xlfn.XLOOKUP(tblSales[[#This Row],[Product_ID]],Products!$A:$A,Products!$E:$E,"Unknown")</f>
        <v>Levi's</v>
      </c>
      <c r="AC463" t="str">
        <f>_xlfn.XLOOKUP(tblSales[[#This Row],[Store_ID]],Stores!$A:$A,Stores!$B:$B,"Unknown")</f>
        <v>TrendMart Shivamogga Standard</v>
      </c>
      <c r="AD463" t="str">
        <f>_xlfn.XLOOKUP(tblSales[[#This Row],[Store_ID]],Stores!$A:$A,Stores!$E:$E,"Unknown")</f>
        <v>South Zone 2</v>
      </c>
      <c r="AE463" t="str">
        <f>_xlfn.XLOOKUP(tblSales[[#This Row],[Customer_ID]],Customers!$A:$A,Customers!$B:$B,"Unknown")</f>
        <v>Rohit Gupta</v>
      </c>
      <c r="AF463" t="str">
        <f>_xlfn.XLOOKUP(tblSales[[#This Row],[Customer_ID]],Customers!$A:$A,Customers!$J:$J,"Unknown")</f>
        <v>Gold</v>
      </c>
      <c r="AG463" t="str">
        <f>_xlfn.XLOOKUP(tblSales[[#This Row],[Employee_ID]],Employees!$A:$A,Employees!$B:$B,"Unknown")</f>
        <v>Venkat Sharma</v>
      </c>
      <c r="AH463">
        <f>IF(MONTH(tblSales[[#This Row],[Invoice Date]])&gt;=4,MONTH(tblSales[[#This Row],[Invoice Date]]),MONTH(tblSales[[#This Row],[Invoice Date]])+12)</f>
        <v>8</v>
      </c>
      <c r="AI463" s="8">
        <f>DATE(YEAR(tblSales[[#This Row],[Invoice Date]]),MONTH(tblSales[[#This Row],[Invoice Date]]),1)</f>
        <v>45505</v>
      </c>
      <c r="AJ463" t="str">
        <f>_xlfn.XLOOKUP(tblSales[[#This Row],[Product_ID]],Products!$A:$A,Products!$B:$B,"Unknown")</f>
        <v>Levi's Digital Watch Orange</v>
      </c>
      <c r="AK463" s="9">
        <f>IFERROR(tblSales[[#This Row],[Profit]]/tblSales[[#This Row],[Sales Amount]],0)</f>
        <v>5.956610000906689E-2</v>
      </c>
      <c r="AL463" t="str">
        <f>IF(tblSales[[#This Row],[Discount %]]&lt;=5,"0-5%",
IF(tblSales[[#This Row],[Discount %]]&lt;=10,"5-10%",
IF(tblSales[[#This Row],[Discount %]]&lt;=15,"10-15%",
IF(tblSales[[#This Row],[Discount %]]&lt;=20,"15-20%","20%+"))))</f>
        <v>10-15%</v>
      </c>
    </row>
    <row r="464" spans="1:38">
      <c r="A464" s="2" t="s">
        <v>1600</v>
      </c>
      <c r="B464" s="11">
        <v>45605</v>
      </c>
      <c r="C464" s="2" t="s">
        <v>1601</v>
      </c>
      <c r="D464" s="2" t="s">
        <v>606</v>
      </c>
      <c r="E464" s="2" t="s">
        <v>1024</v>
      </c>
      <c r="F464" s="2" t="s">
        <v>386</v>
      </c>
      <c r="G464" s="2">
        <v>4</v>
      </c>
      <c r="H464" s="2">
        <v>524.01</v>
      </c>
      <c r="I464" s="2">
        <v>15</v>
      </c>
      <c r="J464" s="2">
        <v>314.41000000000003</v>
      </c>
      <c r="K464" s="2">
        <v>5</v>
      </c>
      <c r="L464" s="2">
        <v>89.08</v>
      </c>
      <c r="M464" s="2">
        <v>1870.71</v>
      </c>
      <c r="N464" s="2">
        <v>1199.44</v>
      </c>
      <c r="O464" s="2">
        <f t="shared" si="16"/>
        <v>582.18999999999994</v>
      </c>
      <c r="P464" s="2" t="s">
        <v>32</v>
      </c>
      <c r="Q464" s="2" t="str">
        <f t="shared" si="17"/>
        <v>UPI</v>
      </c>
      <c r="R464" s="2" t="s">
        <v>20</v>
      </c>
      <c r="S464" s="2" t="s">
        <v>56</v>
      </c>
      <c r="T464" s="2" t="s">
        <v>1602</v>
      </c>
      <c r="U464" s="2" t="s">
        <v>60</v>
      </c>
      <c r="V464" t="str">
        <f>TEXT(tblSales[[#This Row],[Invoice Date]],"mmm")</f>
        <v>Nov</v>
      </c>
      <c r="W464">
        <f>MONTH(tblSales[[#This Row],[Invoice Date]])</f>
        <v>11</v>
      </c>
      <c r="X464">
        <f>YEAR(tblSales[[#This Row],[Invoice Date]])</f>
        <v>2024</v>
      </c>
      <c r="Y464" t="str">
        <f>TEXT(tblSales[[#This Row],[Invoice Date]],"mmm-yyyy")</f>
        <v>Nov-2024</v>
      </c>
      <c r="Z464" t="str">
        <f>_xlfn.XLOOKUP(tblSales[[#This Row],[Product_ID]],Products!$A:$A,Products!$C:$C,"Women Dresses")</f>
        <v>Men T-Shirts</v>
      </c>
      <c r="AA464" t="str">
        <f>_xlfn.XLOOKUP(tblSales[[#This Row],[Product_ID]],Products!$A:$A,Products!$D:$D,"Unknown")</f>
        <v>Round Neck</v>
      </c>
      <c r="AB464" t="str">
        <f>_xlfn.XLOOKUP(tblSales[[#This Row],[Product_ID]],Products!$A:$A,Products!$E:$E,"Unknown")</f>
        <v>Global Desi</v>
      </c>
      <c r="AC464" t="str">
        <f>_xlfn.XLOOKUP(tblSales[[#This Row],[Store_ID]],Stores!$A:$A,Stores!$B:$B,"Unknown")</f>
        <v>TrendMart Hyderabad Standard</v>
      </c>
      <c r="AD464" t="str">
        <f>_xlfn.XLOOKUP(tblSales[[#This Row],[Store_ID]],Stores!$A:$A,Stores!$E:$E,"Unknown")</f>
        <v>South Zone 2</v>
      </c>
      <c r="AE464" t="str">
        <f>_xlfn.XLOOKUP(tblSales[[#This Row],[Customer_ID]],Customers!$A:$A,Customers!$B:$B,"Unknown")</f>
        <v>Girish Chettiar</v>
      </c>
      <c r="AF464" t="str">
        <f>_xlfn.XLOOKUP(tblSales[[#This Row],[Customer_ID]],Customers!$A:$A,Customers!$J:$J,"Unknown")</f>
        <v>Regular</v>
      </c>
      <c r="AG464" t="str">
        <f>_xlfn.XLOOKUP(tblSales[[#This Row],[Employee_ID]],Employees!$A:$A,Employees!$B:$B,"Unknown")</f>
        <v>Malini Gowda</v>
      </c>
      <c r="AH464">
        <f>IF(MONTH(tblSales[[#This Row],[Invoice Date]])&gt;=4,MONTH(tblSales[[#This Row],[Invoice Date]]),MONTH(tblSales[[#This Row],[Invoice Date]])+12)</f>
        <v>11</v>
      </c>
      <c r="AI464" s="8">
        <f>DATE(YEAR(tblSales[[#This Row],[Invoice Date]]),MONTH(tblSales[[#This Row],[Invoice Date]]),1)</f>
        <v>45597</v>
      </c>
      <c r="AJ464" t="str">
        <f>_xlfn.XLOOKUP(tblSales[[#This Row],[Product_ID]],Products!$A:$A,Products!$B:$B,"Unknown")</f>
        <v>Global Desi Round Neck Green</v>
      </c>
      <c r="AK464" s="9">
        <f>IFERROR(tblSales[[#This Row],[Profit]]/tblSales[[#This Row],[Sales Amount]],0)</f>
        <v>0.3112133895686664</v>
      </c>
      <c r="AL464" t="str">
        <f>IF(tblSales[[#This Row],[Discount %]]&lt;=5,"0-5%",
IF(tblSales[[#This Row],[Discount %]]&lt;=10,"5-10%",
IF(tblSales[[#This Row],[Discount %]]&lt;=15,"10-15%",
IF(tblSales[[#This Row],[Discount %]]&lt;=20,"15-20%","20%+"))))</f>
        <v>10-15%</v>
      </c>
    </row>
    <row r="465" spans="1:38">
      <c r="A465" s="2" t="s">
        <v>1603</v>
      </c>
      <c r="B465" s="11">
        <v>45553</v>
      </c>
      <c r="C465" s="2" t="s">
        <v>1064</v>
      </c>
      <c r="D465" s="2" t="s">
        <v>1604</v>
      </c>
      <c r="E465" s="2" t="s">
        <v>150</v>
      </c>
      <c r="F465" s="2" t="s">
        <v>475</v>
      </c>
      <c r="G465" s="2">
        <v>1</v>
      </c>
      <c r="H465" s="2">
        <v>1225.76</v>
      </c>
      <c r="I465" s="2">
        <v>10</v>
      </c>
      <c r="J465" s="2">
        <v>122.58</v>
      </c>
      <c r="K465" s="2">
        <v>12</v>
      </c>
      <c r="L465" s="2">
        <v>132.38</v>
      </c>
      <c r="M465" s="2">
        <v>1235.56</v>
      </c>
      <c r="N465" s="2">
        <v>879.48</v>
      </c>
      <c r="O465" s="2">
        <f t="shared" si="16"/>
        <v>223.69999999999993</v>
      </c>
      <c r="P465" s="2" t="s">
        <v>29</v>
      </c>
      <c r="Q465" s="2" t="str">
        <f t="shared" si="17"/>
        <v>Debit Card</v>
      </c>
      <c r="R465" s="2" t="s">
        <v>21</v>
      </c>
      <c r="S465" s="2" t="s">
        <v>56</v>
      </c>
      <c r="T465" s="2" t="s">
        <v>1605</v>
      </c>
      <c r="U465" s="2" t="s">
        <v>59</v>
      </c>
      <c r="V465" t="str">
        <f>TEXT(tblSales[[#This Row],[Invoice Date]],"mmm")</f>
        <v>Sep</v>
      </c>
      <c r="W465">
        <f>MONTH(tblSales[[#This Row],[Invoice Date]])</f>
        <v>9</v>
      </c>
      <c r="X465">
        <f>YEAR(tblSales[[#This Row],[Invoice Date]])</f>
        <v>2024</v>
      </c>
      <c r="Y465" t="str">
        <f>TEXT(tblSales[[#This Row],[Invoice Date]],"mmm-yyyy")</f>
        <v>Sep-2024</v>
      </c>
      <c r="Z465" t="str">
        <f>_xlfn.XLOOKUP(tblSales[[#This Row],[Product_ID]],Products!$A:$A,Products!$C:$C,"Women Dresses")</f>
        <v>Belts</v>
      </c>
      <c r="AA465" t="str">
        <f>_xlfn.XLOOKUP(tblSales[[#This Row],[Product_ID]],Products!$A:$A,Products!$D:$D,"Unknown")</f>
        <v>Braided Belt</v>
      </c>
      <c r="AB465" t="str">
        <f>_xlfn.XLOOKUP(tblSales[[#This Row],[Product_ID]],Products!$A:$A,Products!$E:$E,"Unknown")</f>
        <v>Bata</v>
      </c>
      <c r="AC465" t="str">
        <f>_xlfn.XLOOKUP(tblSales[[#This Row],[Store_ID]],Stores!$A:$A,Stores!$B:$B,"Unknown")</f>
        <v>TrendMart Kalaburagi Mall Kiosk</v>
      </c>
      <c r="AD465" t="str">
        <f>_xlfn.XLOOKUP(tblSales[[#This Row],[Store_ID]],Stores!$A:$A,Stores!$E:$E,"Unknown")</f>
        <v>South Zone 2</v>
      </c>
      <c r="AE465" t="str">
        <f>_xlfn.XLOOKUP(tblSales[[#This Row],[Customer_ID]],Customers!$A:$A,Customers!$B:$B,"Unknown")</f>
        <v>Balaji Bhat</v>
      </c>
      <c r="AF465" t="str">
        <f>_xlfn.XLOOKUP(tblSales[[#This Row],[Customer_ID]],Customers!$A:$A,Customers!$J:$J,"Unknown")</f>
        <v>Silver</v>
      </c>
      <c r="AG465" t="str">
        <f>_xlfn.XLOOKUP(tblSales[[#This Row],[Employee_ID]],Employees!$A:$A,Employees!$B:$B,"Unknown")</f>
        <v>Arjun Krishnan</v>
      </c>
      <c r="AH465">
        <f>IF(MONTH(tblSales[[#This Row],[Invoice Date]])&gt;=4,MONTH(tblSales[[#This Row],[Invoice Date]]),MONTH(tblSales[[#This Row],[Invoice Date]])+12)</f>
        <v>9</v>
      </c>
      <c r="AI465" s="8">
        <f>DATE(YEAR(tblSales[[#This Row],[Invoice Date]]),MONTH(tblSales[[#This Row],[Invoice Date]]),1)</f>
        <v>45536</v>
      </c>
      <c r="AJ465" t="str">
        <f>_xlfn.XLOOKUP(tblSales[[#This Row],[Product_ID]],Products!$A:$A,Products!$B:$B,"Unknown")</f>
        <v>Bata Braided Belt White</v>
      </c>
      <c r="AK465" s="9">
        <f>IFERROR(tblSales[[#This Row],[Profit]]/tblSales[[#This Row],[Sales Amount]],0)</f>
        <v>0.18105150700896755</v>
      </c>
      <c r="AL465" t="str">
        <f>IF(tblSales[[#This Row],[Discount %]]&lt;=5,"0-5%",
IF(tblSales[[#This Row],[Discount %]]&lt;=10,"5-10%",
IF(tblSales[[#This Row],[Discount %]]&lt;=15,"10-15%",
IF(tblSales[[#This Row],[Discount %]]&lt;=20,"15-20%","20%+"))))</f>
        <v>5-10%</v>
      </c>
    </row>
    <row r="466" spans="1:38">
      <c r="A466" s="2" t="s">
        <v>1606</v>
      </c>
      <c r="B466" s="11">
        <v>45452</v>
      </c>
      <c r="C466" s="2" t="s">
        <v>1607</v>
      </c>
      <c r="D466" s="2" t="s">
        <v>1149</v>
      </c>
      <c r="E466" s="2" t="s">
        <v>275</v>
      </c>
      <c r="F466" s="2" t="s">
        <v>345</v>
      </c>
      <c r="G466" s="2">
        <v>1</v>
      </c>
      <c r="H466" s="2">
        <v>1156.67</v>
      </c>
      <c r="I466" s="2">
        <v>30</v>
      </c>
      <c r="J466" s="2">
        <v>347</v>
      </c>
      <c r="K466" s="2">
        <v>12</v>
      </c>
      <c r="L466" s="2">
        <v>97.16</v>
      </c>
      <c r="M466" s="2">
        <v>906.83</v>
      </c>
      <c r="N466" s="2">
        <v>828.52</v>
      </c>
      <c r="O466" s="2">
        <f t="shared" si="16"/>
        <v>-18.849999999999937</v>
      </c>
      <c r="P466" s="2" t="s">
        <v>32</v>
      </c>
      <c r="Q466" s="2" t="str">
        <f t="shared" si="17"/>
        <v>UPI</v>
      </c>
      <c r="R466" s="2" t="s">
        <v>20</v>
      </c>
      <c r="S466" s="2" t="s">
        <v>56</v>
      </c>
      <c r="T466" s="2" t="s">
        <v>1608</v>
      </c>
      <c r="U466" s="2" t="s">
        <v>60</v>
      </c>
      <c r="V466" t="str">
        <f>TEXT(tblSales[[#This Row],[Invoice Date]],"mmm")</f>
        <v>Jun</v>
      </c>
      <c r="W466">
        <f>MONTH(tblSales[[#This Row],[Invoice Date]])</f>
        <v>6</v>
      </c>
      <c r="X466">
        <f>YEAR(tblSales[[#This Row],[Invoice Date]])</f>
        <v>2024</v>
      </c>
      <c r="Y466" t="str">
        <f>TEXT(tblSales[[#This Row],[Invoice Date]],"mmm-yyyy")</f>
        <v>Jun-2024</v>
      </c>
      <c r="Z466" t="str">
        <f>_xlfn.XLOOKUP(tblSales[[#This Row],[Product_ID]],Products!$A:$A,Products!$C:$C,"Women Dresses")</f>
        <v>Women Jeans</v>
      </c>
      <c r="AA466" t="str">
        <f>_xlfn.XLOOKUP(tblSales[[#This Row],[Product_ID]],Products!$A:$A,Products!$D:$D,"Unknown")</f>
        <v>Jeggings</v>
      </c>
      <c r="AB466" t="str">
        <f>_xlfn.XLOOKUP(tblSales[[#This Row],[Product_ID]],Products!$A:$A,Products!$E:$E,"Unknown")</f>
        <v>Van Heusen</v>
      </c>
      <c r="AC466" t="str">
        <f>_xlfn.XLOOKUP(tblSales[[#This Row],[Store_ID]],Stores!$A:$A,Stores!$B:$B,"Unknown")</f>
        <v>TrendMart Madurai High Street</v>
      </c>
      <c r="AD466" t="str">
        <f>_xlfn.XLOOKUP(tblSales[[#This Row],[Store_ID]],Stores!$A:$A,Stores!$E:$E,"Unknown")</f>
        <v>South Zone 1</v>
      </c>
      <c r="AE466" t="str">
        <f>_xlfn.XLOOKUP(tblSales[[#This Row],[Customer_ID]],Customers!$A:$A,Customers!$B:$B,"Unknown")</f>
        <v>Venkat Mudaliar</v>
      </c>
      <c r="AF466" t="str">
        <f>_xlfn.XLOOKUP(tblSales[[#This Row],[Customer_ID]],Customers!$A:$A,Customers!$J:$J,"Unknown")</f>
        <v>Silver</v>
      </c>
      <c r="AG466" t="str">
        <f>_xlfn.XLOOKUP(tblSales[[#This Row],[Employee_ID]],Employees!$A:$A,Employees!$B:$B,"Unknown")</f>
        <v>Anitha Ramachandran</v>
      </c>
      <c r="AH466">
        <f>IF(MONTH(tblSales[[#This Row],[Invoice Date]])&gt;=4,MONTH(tblSales[[#This Row],[Invoice Date]]),MONTH(tblSales[[#This Row],[Invoice Date]])+12)</f>
        <v>6</v>
      </c>
      <c r="AI466" s="8">
        <f>DATE(YEAR(tblSales[[#This Row],[Invoice Date]]),MONTH(tblSales[[#This Row],[Invoice Date]]),1)</f>
        <v>45444</v>
      </c>
      <c r="AJ466" t="str">
        <f>_xlfn.XLOOKUP(tblSales[[#This Row],[Product_ID]],Products!$A:$A,Products!$B:$B,"Unknown")</f>
        <v>Van Heusen Jeggings Charcoal</v>
      </c>
      <c r="AK466" s="9">
        <f>IFERROR(tblSales[[#This Row],[Profit]]/tblSales[[#This Row],[Sales Amount]],0)</f>
        <v>-2.0786696514230821E-2</v>
      </c>
      <c r="AL466" t="str">
        <f>IF(tblSales[[#This Row],[Discount %]]&lt;=5,"0-5%",
IF(tblSales[[#This Row],[Discount %]]&lt;=10,"5-10%",
IF(tblSales[[#This Row],[Discount %]]&lt;=15,"10-15%",
IF(tblSales[[#This Row],[Discount %]]&lt;=20,"15-20%","20%+"))))</f>
        <v>20%+</v>
      </c>
    </row>
    <row r="467" spans="1:38">
      <c r="A467" s="2" t="s">
        <v>1609</v>
      </c>
      <c r="B467" s="11">
        <v>45547</v>
      </c>
      <c r="C467" s="2" t="s">
        <v>1610</v>
      </c>
      <c r="D467" s="2" t="s">
        <v>1254</v>
      </c>
      <c r="E467" s="2" t="s">
        <v>394</v>
      </c>
      <c r="F467" s="2" t="s">
        <v>140</v>
      </c>
      <c r="G467" s="2">
        <v>1</v>
      </c>
      <c r="H467" s="2">
        <v>1078.28</v>
      </c>
      <c r="I467" s="2">
        <v>0</v>
      </c>
      <c r="J467" s="2">
        <v>0</v>
      </c>
      <c r="K467" s="2">
        <v>12</v>
      </c>
      <c r="L467" s="2">
        <v>129.38999999999999</v>
      </c>
      <c r="M467" s="2">
        <v>1207.67</v>
      </c>
      <c r="N467" s="2">
        <v>770.73</v>
      </c>
      <c r="O467" s="2">
        <f t="shared" ref="O467:O530" si="18">(M467-N467-L467)</f>
        <v>307.55000000000007</v>
      </c>
      <c r="P467" s="2" t="s">
        <v>27</v>
      </c>
      <c r="Q467" s="2" t="str">
        <f t="shared" si="17"/>
        <v>Cash</v>
      </c>
      <c r="R467" s="2" t="s">
        <v>20</v>
      </c>
      <c r="S467" s="2" t="s">
        <v>56</v>
      </c>
      <c r="T467" s="2" t="s">
        <v>1611</v>
      </c>
      <c r="U467" s="2" t="s">
        <v>59</v>
      </c>
      <c r="V467" t="str">
        <f>TEXT(tblSales[[#This Row],[Invoice Date]],"mmm")</f>
        <v>Sep</v>
      </c>
      <c r="W467">
        <f>MONTH(tblSales[[#This Row],[Invoice Date]])</f>
        <v>9</v>
      </c>
      <c r="X467">
        <f>YEAR(tblSales[[#This Row],[Invoice Date]])</f>
        <v>2024</v>
      </c>
      <c r="Y467" t="str">
        <f>TEXT(tblSales[[#This Row],[Invoice Date]],"mmm-yyyy")</f>
        <v>Sep-2024</v>
      </c>
      <c r="Z467" t="str">
        <f>_xlfn.XLOOKUP(tblSales[[#This Row],[Product_ID]],Products!$A:$A,Products!$C:$C,"Women Dresses")</f>
        <v>Women Kurtis</v>
      </c>
      <c r="AA467" t="str">
        <f>_xlfn.XLOOKUP(tblSales[[#This Row],[Product_ID]],Products!$A:$A,Products!$D:$D,"Unknown")</f>
        <v>A-Line Kurti</v>
      </c>
      <c r="AB467" t="str">
        <f>_xlfn.XLOOKUP(tblSales[[#This Row],[Product_ID]],Products!$A:$A,Products!$E:$E,"Unknown")</f>
        <v>Fabindia</v>
      </c>
      <c r="AC467" t="str">
        <f>_xlfn.XLOOKUP(tblSales[[#This Row],[Store_ID]],Stores!$A:$A,Stores!$B:$B,"Unknown")</f>
        <v>TrendMart Thoothukudi High Street</v>
      </c>
      <c r="AD467" t="str">
        <f>_xlfn.XLOOKUP(tblSales[[#This Row],[Store_ID]],Stores!$A:$A,Stores!$E:$E,"Unknown")</f>
        <v>South Zone 1</v>
      </c>
      <c r="AE467" t="str">
        <f>_xlfn.XLOOKUP(tblSales[[#This Row],[Customer_ID]],Customers!$A:$A,Customers!$B:$B,"Unknown")</f>
        <v>Hema Pandian</v>
      </c>
      <c r="AF467" t="str">
        <f>_xlfn.XLOOKUP(tblSales[[#This Row],[Customer_ID]],Customers!$A:$A,Customers!$J:$J,"Unknown")</f>
        <v>Regular</v>
      </c>
      <c r="AG467" t="str">
        <f>_xlfn.XLOOKUP(tblSales[[#This Row],[Employee_ID]],Employees!$A:$A,Employees!$B:$B,"Unknown")</f>
        <v>Charulatha Kumar</v>
      </c>
      <c r="AH467">
        <f>IF(MONTH(tblSales[[#This Row],[Invoice Date]])&gt;=4,MONTH(tblSales[[#This Row],[Invoice Date]]),MONTH(tblSales[[#This Row],[Invoice Date]])+12)</f>
        <v>9</v>
      </c>
      <c r="AI467" s="8">
        <f>DATE(YEAR(tblSales[[#This Row],[Invoice Date]]),MONTH(tblSales[[#This Row],[Invoice Date]]),1)</f>
        <v>45536</v>
      </c>
      <c r="AJ467" t="str">
        <f>_xlfn.XLOOKUP(tblSales[[#This Row],[Product_ID]],Products!$A:$A,Products!$B:$B,"Unknown")</f>
        <v>Fabindia A-Line Kurti Mustard</v>
      </c>
      <c r="AK467" s="9">
        <f>IFERROR(tblSales[[#This Row],[Profit]]/tblSales[[#This Row],[Sales Amount]],0)</f>
        <v>0.25466393965238854</v>
      </c>
      <c r="AL467" t="str">
        <f>IF(tblSales[[#This Row],[Discount %]]&lt;=5,"0-5%",
IF(tblSales[[#This Row],[Discount %]]&lt;=10,"5-10%",
IF(tblSales[[#This Row],[Discount %]]&lt;=15,"10-15%",
IF(tblSales[[#This Row],[Discount %]]&lt;=20,"15-20%","20%+"))))</f>
        <v>0-5%</v>
      </c>
    </row>
    <row r="468" spans="1:38">
      <c r="A468" s="2" t="s">
        <v>1612</v>
      </c>
      <c r="B468" s="11">
        <v>45404</v>
      </c>
      <c r="C468" s="2" t="s">
        <v>1613</v>
      </c>
      <c r="D468" s="2" t="s">
        <v>501</v>
      </c>
      <c r="E468" s="2" t="s">
        <v>973</v>
      </c>
      <c r="F468" s="2" t="s">
        <v>285</v>
      </c>
      <c r="G468" s="2">
        <v>3</v>
      </c>
      <c r="H468" s="2">
        <v>618.78</v>
      </c>
      <c r="I468" s="2">
        <v>15</v>
      </c>
      <c r="J468" s="2">
        <v>278.45</v>
      </c>
      <c r="K468" s="2">
        <v>5</v>
      </c>
      <c r="L468" s="2">
        <v>78.89</v>
      </c>
      <c r="M468" s="2">
        <v>1656.78</v>
      </c>
      <c r="N468" s="2">
        <v>1371.48</v>
      </c>
      <c r="O468" s="2">
        <f t="shared" si="18"/>
        <v>206.40999999999997</v>
      </c>
      <c r="P468" s="2" t="s">
        <v>32</v>
      </c>
      <c r="Q468" s="2" t="str">
        <f t="shared" si="17"/>
        <v>UPI</v>
      </c>
      <c r="R468" s="2" t="s">
        <v>20</v>
      </c>
      <c r="S468" s="2" t="s">
        <v>56</v>
      </c>
      <c r="T468" s="2" t="s">
        <v>684</v>
      </c>
      <c r="U468" s="2" t="s">
        <v>59</v>
      </c>
      <c r="V468" t="str">
        <f>TEXT(tblSales[[#This Row],[Invoice Date]],"mmm")</f>
        <v>Apr</v>
      </c>
      <c r="W468">
        <f>MONTH(tblSales[[#This Row],[Invoice Date]])</f>
        <v>4</v>
      </c>
      <c r="X468">
        <f>YEAR(tblSales[[#This Row],[Invoice Date]])</f>
        <v>2024</v>
      </c>
      <c r="Y468" t="str">
        <f>TEXT(tblSales[[#This Row],[Invoice Date]],"mmm-yyyy")</f>
        <v>Apr-2024</v>
      </c>
      <c r="Z468" t="str">
        <f>_xlfn.XLOOKUP(tblSales[[#This Row],[Product_ID]],Products!$A:$A,Products!$C:$C,"Women Dresses")</f>
        <v>Women Tops</v>
      </c>
      <c r="AA468" t="str">
        <f>_xlfn.XLOOKUP(tblSales[[#This Row],[Product_ID]],Products!$A:$A,Products!$D:$D,"Unknown")</f>
        <v>Formal Top</v>
      </c>
      <c r="AB468" t="str">
        <f>_xlfn.XLOOKUP(tblSales[[#This Row],[Product_ID]],Products!$A:$A,Products!$E:$E,"Unknown")</f>
        <v>Aurelia</v>
      </c>
      <c r="AC468" t="str">
        <f>_xlfn.XLOOKUP(tblSales[[#This Row],[Store_ID]],Stores!$A:$A,Stores!$B:$B,"Unknown")</f>
        <v>TrendMart Kochi High Street</v>
      </c>
      <c r="AD468" t="str">
        <f>_xlfn.XLOOKUP(tblSales[[#This Row],[Store_ID]],Stores!$A:$A,Stores!$E:$E,"Unknown")</f>
        <v>South Zone 1</v>
      </c>
      <c r="AE468" t="str">
        <f>_xlfn.XLOOKUP(tblSales[[#This Row],[Customer_ID]],Customers!$A:$A,Customers!$B:$B,"Unknown")</f>
        <v>Pooja Sharma</v>
      </c>
      <c r="AF468" t="str">
        <f>_xlfn.XLOOKUP(tblSales[[#This Row],[Customer_ID]],Customers!$A:$A,Customers!$J:$J,"Unknown")</f>
        <v>Gold</v>
      </c>
      <c r="AG468" t="str">
        <f>_xlfn.XLOOKUP(tblSales[[#This Row],[Employee_ID]],Employees!$A:$A,Employees!$B:$B,"Unknown")</f>
        <v>Yogesh Chettiar</v>
      </c>
      <c r="AH468">
        <f>IF(MONTH(tblSales[[#This Row],[Invoice Date]])&gt;=4,MONTH(tblSales[[#This Row],[Invoice Date]]),MONTH(tblSales[[#This Row],[Invoice Date]])+12)</f>
        <v>4</v>
      </c>
      <c r="AI468" s="8">
        <f>DATE(YEAR(tblSales[[#This Row],[Invoice Date]]),MONTH(tblSales[[#This Row],[Invoice Date]]),1)</f>
        <v>45383</v>
      </c>
      <c r="AJ468" t="str">
        <f>_xlfn.XLOOKUP(tblSales[[#This Row],[Product_ID]],Products!$A:$A,Products!$B:$B,"Unknown")</f>
        <v>Aurelia Formal Top Olive</v>
      </c>
      <c r="AK468" s="9">
        <f>IFERROR(tblSales[[#This Row],[Profit]]/tblSales[[#This Row],[Sales Amount]],0)</f>
        <v>0.12458503844807396</v>
      </c>
      <c r="AL468" t="str">
        <f>IF(tblSales[[#This Row],[Discount %]]&lt;=5,"0-5%",
IF(tblSales[[#This Row],[Discount %]]&lt;=10,"5-10%",
IF(tblSales[[#This Row],[Discount %]]&lt;=15,"10-15%",
IF(tblSales[[#This Row],[Discount %]]&lt;=20,"15-20%","20%+"))))</f>
        <v>10-15%</v>
      </c>
    </row>
    <row r="469" spans="1:38">
      <c r="A469" s="2" t="s">
        <v>1614</v>
      </c>
      <c r="B469" s="11">
        <v>45507</v>
      </c>
      <c r="C469" s="2" t="s">
        <v>1615</v>
      </c>
      <c r="D469" s="2" t="s">
        <v>1616</v>
      </c>
      <c r="E469" s="2" t="s">
        <v>1079</v>
      </c>
      <c r="F469" s="2" t="s">
        <v>244</v>
      </c>
      <c r="G469" s="2">
        <v>3</v>
      </c>
      <c r="H469" s="2">
        <v>838.01</v>
      </c>
      <c r="I469" s="2">
        <v>0</v>
      </c>
      <c r="J469" s="2">
        <v>0</v>
      </c>
      <c r="K469" s="2">
        <v>5</v>
      </c>
      <c r="L469" s="2">
        <v>125.7</v>
      </c>
      <c r="M469" s="2">
        <v>2639.73</v>
      </c>
      <c r="N469" s="2">
        <v>1984.02</v>
      </c>
      <c r="O469" s="2">
        <f t="shared" si="18"/>
        <v>530.01</v>
      </c>
      <c r="P469" s="2" t="s">
        <v>32</v>
      </c>
      <c r="Q469" s="2" t="str">
        <f t="shared" si="17"/>
        <v>UPI</v>
      </c>
      <c r="R469" s="2" t="s">
        <v>21</v>
      </c>
      <c r="S469" s="2" t="s">
        <v>56</v>
      </c>
      <c r="T469" s="2" t="s">
        <v>1617</v>
      </c>
      <c r="U469" s="2" t="s">
        <v>60</v>
      </c>
      <c r="V469" t="str">
        <f>TEXT(tblSales[[#This Row],[Invoice Date]],"mmm")</f>
        <v>Aug</v>
      </c>
      <c r="W469">
        <f>MONTH(tblSales[[#This Row],[Invoice Date]])</f>
        <v>8</v>
      </c>
      <c r="X469">
        <f>YEAR(tblSales[[#This Row],[Invoice Date]])</f>
        <v>2024</v>
      </c>
      <c r="Y469" t="str">
        <f>TEXT(tblSales[[#This Row],[Invoice Date]],"mmm-yyyy")</f>
        <v>Aug-2024</v>
      </c>
      <c r="Z469" t="str">
        <f>_xlfn.XLOOKUP(tblSales[[#This Row],[Product_ID]],Products!$A:$A,Products!$C:$C,"Women Dresses")</f>
        <v>Men Jeans</v>
      </c>
      <c r="AA469" t="str">
        <f>_xlfn.XLOOKUP(tblSales[[#This Row],[Product_ID]],Products!$A:$A,Products!$D:$D,"Unknown")</f>
        <v>Slim Fit</v>
      </c>
      <c r="AB469" t="str">
        <f>_xlfn.XLOOKUP(tblSales[[#This Row],[Product_ID]],Products!$A:$A,Products!$E:$E,"Unknown")</f>
        <v>Aurelia</v>
      </c>
      <c r="AC469" t="str">
        <f>_xlfn.XLOOKUP(tblSales[[#This Row],[Store_ID]],Stores!$A:$A,Stores!$B:$B,"Unknown")</f>
        <v>TrendMart Guntur Flagship</v>
      </c>
      <c r="AD469" t="str">
        <f>_xlfn.XLOOKUP(tblSales[[#This Row],[Store_ID]],Stores!$A:$A,Stores!$E:$E,"Unknown")</f>
        <v>South Zone 3</v>
      </c>
      <c r="AE469" t="str">
        <f>_xlfn.XLOOKUP(tblSales[[#This Row],[Customer_ID]],Customers!$A:$A,Customers!$B:$B,"Unknown")</f>
        <v>Charulatha Bhat</v>
      </c>
      <c r="AF469" t="str">
        <f>_xlfn.XLOOKUP(tblSales[[#This Row],[Customer_ID]],Customers!$A:$A,Customers!$J:$J,"Unknown")</f>
        <v>Regular</v>
      </c>
      <c r="AG469" t="str">
        <f>_xlfn.XLOOKUP(tblSales[[#This Row],[Employee_ID]],Employees!$A:$A,Employees!$B:$B,"Unknown")</f>
        <v>Ganapathy Naidu</v>
      </c>
      <c r="AH469">
        <f>IF(MONTH(tblSales[[#This Row],[Invoice Date]])&gt;=4,MONTH(tblSales[[#This Row],[Invoice Date]]),MONTH(tblSales[[#This Row],[Invoice Date]])+12)</f>
        <v>8</v>
      </c>
      <c r="AI469" s="8">
        <f>DATE(YEAR(tblSales[[#This Row],[Invoice Date]]),MONTH(tblSales[[#This Row],[Invoice Date]]),1)</f>
        <v>45505</v>
      </c>
      <c r="AJ469" t="str">
        <f>_xlfn.XLOOKUP(tblSales[[#This Row],[Product_ID]],Products!$A:$A,Products!$B:$B,"Unknown")</f>
        <v>Aurelia Slim Fit Orange</v>
      </c>
      <c r="AK469" s="9">
        <f>IFERROR(tblSales[[#This Row],[Profit]]/tblSales[[#This Row],[Sales Amount]],0)</f>
        <v>0.20078189814867428</v>
      </c>
      <c r="AL469" t="str">
        <f>IF(tblSales[[#This Row],[Discount %]]&lt;=5,"0-5%",
IF(tblSales[[#This Row],[Discount %]]&lt;=10,"5-10%",
IF(tblSales[[#This Row],[Discount %]]&lt;=15,"10-15%",
IF(tblSales[[#This Row],[Discount %]]&lt;=20,"15-20%","20%+"))))</f>
        <v>0-5%</v>
      </c>
    </row>
    <row r="470" spans="1:38">
      <c r="A470" s="2" t="s">
        <v>1618</v>
      </c>
      <c r="B470" s="11">
        <v>45509</v>
      </c>
      <c r="C470" s="2" t="s">
        <v>1211</v>
      </c>
      <c r="D470" s="2" t="s">
        <v>343</v>
      </c>
      <c r="E470" s="2" t="s">
        <v>171</v>
      </c>
      <c r="F470" s="2" t="s">
        <v>199</v>
      </c>
      <c r="G470" s="2">
        <v>2</v>
      </c>
      <c r="H470" s="2">
        <v>1232.4100000000001</v>
      </c>
      <c r="I470" s="2">
        <v>25</v>
      </c>
      <c r="J470" s="2">
        <v>616.21</v>
      </c>
      <c r="K470" s="2">
        <v>12</v>
      </c>
      <c r="L470" s="2">
        <v>221.83</v>
      </c>
      <c r="M470" s="2">
        <v>2070.44</v>
      </c>
      <c r="N470" s="2">
        <v>1535.66</v>
      </c>
      <c r="O470" s="2">
        <f t="shared" si="18"/>
        <v>312.94999999999993</v>
      </c>
      <c r="P470" s="2" t="s">
        <v>27</v>
      </c>
      <c r="Q470" s="2" t="str">
        <f t="shared" si="17"/>
        <v>Cash</v>
      </c>
      <c r="R470" s="2" t="s">
        <v>21</v>
      </c>
      <c r="S470" s="2" t="s">
        <v>56</v>
      </c>
      <c r="T470" s="2" t="s">
        <v>1619</v>
      </c>
      <c r="U470" s="2" t="s">
        <v>59</v>
      </c>
      <c r="V470" t="str">
        <f>TEXT(tblSales[[#This Row],[Invoice Date]],"mmm")</f>
        <v>Aug</v>
      </c>
      <c r="W470">
        <f>MONTH(tblSales[[#This Row],[Invoice Date]])</f>
        <v>8</v>
      </c>
      <c r="X470">
        <f>YEAR(tblSales[[#This Row],[Invoice Date]])</f>
        <v>2024</v>
      </c>
      <c r="Y470" t="str">
        <f>TEXT(tblSales[[#This Row],[Invoice Date]],"mmm-yyyy")</f>
        <v>Aug-2024</v>
      </c>
      <c r="Z470" t="str">
        <f>_xlfn.XLOOKUP(tblSales[[#This Row],[Product_ID]],Products!$A:$A,Products!$C:$C,"Women Dresses")</f>
        <v>Women Jeans</v>
      </c>
      <c r="AA470" t="str">
        <f>_xlfn.XLOOKUP(tblSales[[#This Row],[Product_ID]],Products!$A:$A,Products!$D:$D,"Unknown")</f>
        <v>Skinny Fit</v>
      </c>
      <c r="AB470" t="str">
        <f>_xlfn.XLOOKUP(tblSales[[#This Row],[Product_ID]],Products!$A:$A,Products!$E:$E,"Unknown")</f>
        <v>Being Human</v>
      </c>
      <c r="AC470" t="str">
        <f>_xlfn.XLOOKUP(tblSales[[#This Row],[Store_ID]],Stores!$A:$A,Stores!$B:$B,"Unknown")</f>
        <v>TrendMart Warangal Outlet</v>
      </c>
      <c r="AD470" t="str">
        <f>_xlfn.XLOOKUP(tblSales[[#This Row],[Store_ID]],Stores!$A:$A,Stores!$E:$E,"Unknown")</f>
        <v>South Zone 2</v>
      </c>
      <c r="AE470" t="str">
        <f>_xlfn.XLOOKUP(tblSales[[#This Row],[Customer_ID]],Customers!$A:$A,Customers!$B:$B,"Unknown")</f>
        <v>Prakash Venkatesan</v>
      </c>
      <c r="AF470" t="str">
        <f>_xlfn.XLOOKUP(tblSales[[#This Row],[Customer_ID]],Customers!$A:$A,Customers!$J:$J,"Unknown")</f>
        <v>Gold</v>
      </c>
      <c r="AG470" t="str">
        <f>_xlfn.XLOOKUP(tblSales[[#This Row],[Employee_ID]],Employees!$A:$A,Employees!$B:$B,"Unknown")</f>
        <v>Anusuya Subramaniam</v>
      </c>
      <c r="AH470">
        <f>IF(MONTH(tblSales[[#This Row],[Invoice Date]])&gt;=4,MONTH(tblSales[[#This Row],[Invoice Date]]),MONTH(tblSales[[#This Row],[Invoice Date]])+12)</f>
        <v>8</v>
      </c>
      <c r="AI470" s="8">
        <f>DATE(YEAR(tblSales[[#This Row],[Invoice Date]]),MONTH(tblSales[[#This Row],[Invoice Date]]),1)</f>
        <v>45505</v>
      </c>
      <c r="AJ470" t="str">
        <f>_xlfn.XLOOKUP(tblSales[[#This Row],[Product_ID]],Products!$A:$A,Products!$B:$B,"Unknown")</f>
        <v>Being Human Skinny Fit Charcoal</v>
      </c>
      <c r="AK470" s="9">
        <f>IFERROR(tblSales[[#This Row],[Profit]]/tblSales[[#This Row],[Sales Amount]],0)</f>
        <v>0.15115144606943448</v>
      </c>
      <c r="AL470" t="str">
        <f>IF(tblSales[[#This Row],[Discount %]]&lt;=5,"0-5%",
IF(tblSales[[#This Row],[Discount %]]&lt;=10,"5-10%",
IF(tblSales[[#This Row],[Discount %]]&lt;=15,"10-15%",
IF(tblSales[[#This Row],[Discount %]]&lt;=20,"15-20%","20%+"))))</f>
        <v>20%+</v>
      </c>
    </row>
    <row r="471" spans="1:38">
      <c r="A471" s="2" t="s">
        <v>1620</v>
      </c>
      <c r="B471" s="11">
        <v>45443</v>
      </c>
      <c r="C471" s="2" t="s">
        <v>680</v>
      </c>
      <c r="D471" s="2" t="s">
        <v>440</v>
      </c>
      <c r="E471" s="2" t="s">
        <v>145</v>
      </c>
      <c r="F471" s="2" t="s">
        <v>210</v>
      </c>
      <c r="G471" s="2">
        <v>4</v>
      </c>
      <c r="H471" s="2">
        <v>439.6</v>
      </c>
      <c r="I471" s="2">
        <v>20</v>
      </c>
      <c r="J471" s="2">
        <v>351.68</v>
      </c>
      <c r="K471" s="2">
        <v>5</v>
      </c>
      <c r="L471" s="2">
        <v>70.34</v>
      </c>
      <c r="M471" s="2">
        <v>1477.06</v>
      </c>
      <c r="N471" s="2">
        <v>1260.52</v>
      </c>
      <c r="O471" s="2">
        <f t="shared" si="18"/>
        <v>146.19999999999996</v>
      </c>
      <c r="P471" s="2" t="s">
        <v>32</v>
      </c>
      <c r="Q471" s="2" t="str">
        <f t="shared" si="17"/>
        <v>UPI</v>
      </c>
      <c r="R471" s="2" t="s">
        <v>20</v>
      </c>
      <c r="S471" s="2" t="s">
        <v>56</v>
      </c>
      <c r="T471" s="2" t="s">
        <v>1621</v>
      </c>
      <c r="U471" s="2" t="s">
        <v>59</v>
      </c>
      <c r="V471" t="str">
        <f>TEXT(tblSales[[#This Row],[Invoice Date]],"mmm")</f>
        <v>May</v>
      </c>
      <c r="W471">
        <f>MONTH(tblSales[[#This Row],[Invoice Date]])</f>
        <v>5</v>
      </c>
      <c r="X471">
        <f>YEAR(tblSales[[#This Row],[Invoice Date]])</f>
        <v>2024</v>
      </c>
      <c r="Y471" t="str">
        <f>TEXT(tblSales[[#This Row],[Invoice Date]],"mmm-yyyy")</f>
        <v>May-2024</v>
      </c>
      <c r="Z471" t="str">
        <f>_xlfn.XLOOKUP(tblSales[[#This Row],[Product_ID]],Products!$A:$A,Products!$C:$C,"Women Dresses")</f>
        <v>Belts</v>
      </c>
      <c r="AA471" t="str">
        <f>_xlfn.XLOOKUP(tblSales[[#This Row],[Product_ID]],Products!$A:$A,Products!$D:$D,"Unknown")</f>
        <v>Casual Belt</v>
      </c>
      <c r="AB471" t="str">
        <f>_xlfn.XLOOKUP(tblSales[[#This Row],[Product_ID]],Products!$A:$A,Products!$E:$E,"Unknown")</f>
        <v>Nike</v>
      </c>
      <c r="AC471" t="str">
        <f>_xlfn.XLOOKUP(tblSales[[#This Row],[Store_ID]],Stores!$A:$A,Stores!$B:$B,"Unknown")</f>
        <v>TrendMart Nizamabad Outlet</v>
      </c>
      <c r="AD471" t="str">
        <f>_xlfn.XLOOKUP(tblSales[[#This Row],[Store_ID]],Stores!$A:$A,Stores!$E:$E,"Unknown")</f>
        <v>South Zone 2</v>
      </c>
      <c r="AE471" t="str">
        <f>_xlfn.XLOOKUP(tblSales[[#This Row],[Customer_ID]],Customers!$A:$A,Customers!$B:$B,"Unknown")</f>
        <v>Uday Pillai</v>
      </c>
      <c r="AF471" t="str">
        <f>_xlfn.XLOOKUP(tblSales[[#This Row],[Customer_ID]],Customers!$A:$A,Customers!$J:$J,"Unknown")</f>
        <v>Gold</v>
      </c>
      <c r="AG471" t="str">
        <f>_xlfn.XLOOKUP(tblSales[[#This Row],[Employee_ID]],Employees!$A:$A,Employees!$B:$B,"Unknown")</f>
        <v>Rani Mishra</v>
      </c>
      <c r="AH471">
        <f>IF(MONTH(tblSales[[#This Row],[Invoice Date]])&gt;=4,MONTH(tblSales[[#This Row],[Invoice Date]]),MONTH(tblSales[[#This Row],[Invoice Date]])+12)</f>
        <v>5</v>
      </c>
      <c r="AI471" s="8">
        <f>DATE(YEAR(tblSales[[#This Row],[Invoice Date]]),MONTH(tblSales[[#This Row],[Invoice Date]]),1)</f>
        <v>45413</v>
      </c>
      <c r="AJ471" t="str">
        <f>_xlfn.XLOOKUP(tblSales[[#This Row],[Product_ID]],Products!$A:$A,Products!$B:$B,"Unknown")</f>
        <v>Nike Casual Belt Olive</v>
      </c>
      <c r="AK471" s="9">
        <f>IFERROR(tblSales[[#This Row],[Profit]]/tblSales[[#This Row],[Sales Amount]],0)</f>
        <v>9.8980407024765391E-2</v>
      </c>
      <c r="AL471" t="str">
        <f>IF(tblSales[[#This Row],[Discount %]]&lt;=5,"0-5%",
IF(tblSales[[#This Row],[Discount %]]&lt;=10,"5-10%",
IF(tblSales[[#This Row],[Discount %]]&lt;=15,"10-15%",
IF(tblSales[[#This Row],[Discount %]]&lt;=20,"15-20%","20%+"))))</f>
        <v>15-20%</v>
      </c>
    </row>
    <row r="472" spans="1:38">
      <c r="A472" s="2" t="s">
        <v>1622</v>
      </c>
      <c r="B472" s="11">
        <v>45444</v>
      </c>
      <c r="C472" s="2" t="s">
        <v>840</v>
      </c>
      <c r="D472" s="2" t="s">
        <v>1623</v>
      </c>
      <c r="E472" s="2" t="s">
        <v>866</v>
      </c>
      <c r="F472" s="2" t="s">
        <v>210</v>
      </c>
      <c r="G472" s="2">
        <v>2</v>
      </c>
      <c r="H472" s="2">
        <v>1342.18</v>
      </c>
      <c r="I472" s="2">
        <v>30</v>
      </c>
      <c r="J472" s="2">
        <v>805.31</v>
      </c>
      <c r="K472" s="2">
        <v>12</v>
      </c>
      <c r="L472" s="2">
        <v>225.49</v>
      </c>
      <c r="M472" s="2">
        <v>2104.54</v>
      </c>
      <c r="N472" s="2">
        <v>1786.74</v>
      </c>
      <c r="O472" s="2">
        <f t="shared" si="18"/>
        <v>92.309999999999945</v>
      </c>
      <c r="P472" s="2" t="s">
        <v>32</v>
      </c>
      <c r="Q472" s="2" t="str">
        <f t="shared" si="17"/>
        <v>UPI</v>
      </c>
      <c r="R472" s="2" t="s">
        <v>21</v>
      </c>
      <c r="S472" s="2" t="s">
        <v>56</v>
      </c>
      <c r="T472" s="2" t="s">
        <v>1624</v>
      </c>
      <c r="U472" s="2" t="s">
        <v>60</v>
      </c>
      <c r="V472" t="str">
        <f>TEXT(tblSales[[#This Row],[Invoice Date]],"mmm")</f>
        <v>Jun</v>
      </c>
      <c r="W472">
        <f>MONTH(tblSales[[#This Row],[Invoice Date]])</f>
        <v>6</v>
      </c>
      <c r="X472">
        <f>YEAR(tblSales[[#This Row],[Invoice Date]])</f>
        <v>2024</v>
      </c>
      <c r="Y472" t="str">
        <f>TEXT(tblSales[[#This Row],[Invoice Date]],"mmm-yyyy")</f>
        <v>Jun-2024</v>
      </c>
      <c r="Z472" t="str">
        <f>_xlfn.XLOOKUP(tblSales[[#This Row],[Product_ID]],Products!$A:$A,Products!$C:$C,"Women Dresses")</f>
        <v>Women Kurtis</v>
      </c>
      <c r="AA472" t="str">
        <f>_xlfn.XLOOKUP(tblSales[[#This Row],[Product_ID]],Products!$A:$A,Products!$D:$D,"Unknown")</f>
        <v>A-Line Kurti</v>
      </c>
      <c r="AB472" t="str">
        <f>_xlfn.XLOOKUP(tblSales[[#This Row],[Product_ID]],Products!$A:$A,Products!$E:$E,"Unknown")</f>
        <v>Liberty</v>
      </c>
      <c r="AC472" t="str">
        <f>_xlfn.XLOOKUP(tblSales[[#This Row],[Store_ID]],Stores!$A:$A,Stores!$B:$B,"Unknown")</f>
        <v>TrendMart Thiruvananthapuram High Street</v>
      </c>
      <c r="AD472" t="str">
        <f>_xlfn.XLOOKUP(tblSales[[#This Row],[Store_ID]],Stores!$A:$A,Stores!$E:$E,"Unknown")</f>
        <v>South Zone 1</v>
      </c>
      <c r="AE472" t="str">
        <f>_xlfn.XLOOKUP(tblSales[[#This Row],[Customer_ID]],Customers!$A:$A,Customers!$B:$B,"Unknown")</f>
        <v>Chandrika Bhat</v>
      </c>
      <c r="AF472" t="str">
        <f>_xlfn.XLOOKUP(tblSales[[#This Row],[Customer_ID]],Customers!$A:$A,Customers!$J:$J,"Unknown")</f>
        <v>Regular</v>
      </c>
      <c r="AG472" t="str">
        <f>_xlfn.XLOOKUP(tblSales[[#This Row],[Employee_ID]],Employees!$A:$A,Employees!$B:$B,"Unknown")</f>
        <v>Rani Mishra</v>
      </c>
      <c r="AH472">
        <f>IF(MONTH(tblSales[[#This Row],[Invoice Date]])&gt;=4,MONTH(tblSales[[#This Row],[Invoice Date]]),MONTH(tblSales[[#This Row],[Invoice Date]])+12)</f>
        <v>6</v>
      </c>
      <c r="AI472" s="8">
        <f>DATE(YEAR(tblSales[[#This Row],[Invoice Date]]),MONTH(tblSales[[#This Row],[Invoice Date]]),1)</f>
        <v>45444</v>
      </c>
      <c r="AJ472" t="str">
        <f>_xlfn.XLOOKUP(tblSales[[#This Row],[Product_ID]],Products!$A:$A,Products!$B:$B,"Unknown")</f>
        <v>Liberty A-Line Kurti Navy Blue</v>
      </c>
      <c r="AK472" s="9">
        <f>IFERROR(tblSales[[#This Row],[Profit]]/tblSales[[#This Row],[Sales Amount]],0)</f>
        <v>4.3862316705788412E-2</v>
      </c>
      <c r="AL472" t="str">
        <f>IF(tblSales[[#This Row],[Discount %]]&lt;=5,"0-5%",
IF(tblSales[[#This Row],[Discount %]]&lt;=10,"5-10%",
IF(tblSales[[#This Row],[Discount %]]&lt;=15,"10-15%",
IF(tblSales[[#This Row],[Discount %]]&lt;=20,"15-20%","20%+"))))</f>
        <v>20%+</v>
      </c>
    </row>
    <row r="473" spans="1:38">
      <c r="A473" s="2" t="s">
        <v>1625</v>
      </c>
      <c r="B473" s="11">
        <v>45525</v>
      </c>
      <c r="C473" s="2" t="s">
        <v>526</v>
      </c>
      <c r="D473" s="2" t="s">
        <v>695</v>
      </c>
      <c r="E473" s="2" t="s">
        <v>866</v>
      </c>
      <c r="F473" s="2" t="s">
        <v>345</v>
      </c>
      <c r="G473" s="2">
        <v>2</v>
      </c>
      <c r="H473" s="2">
        <v>1158.75</v>
      </c>
      <c r="I473" s="2">
        <v>10</v>
      </c>
      <c r="J473" s="2">
        <v>231.75</v>
      </c>
      <c r="K473" s="2">
        <v>12</v>
      </c>
      <c r="L473" s="2">
        <v>250.29</v>
      </c>
      <c r="M473" s="2">
        <v>2336.04</v>
      </c>
      <c r="N473" s="2">
        <v>1683.7</v>
      </c>
      <c r="O473" s="2">
        <f t="shared" si="18"/>
        <v>402.04999999999995</v>
      </c>
      <c r="P473" s="2" t="s">
        <v>32</v>
      </c>
      <c r="Q473" s="2" t="str">
        <f t="shared" si="17"/>
        <v>UPI</v>
      </c>
      <c r="R473" s="2" t="s">
        <v>21</v>
      </c>
      <c r="S473" s="2" t="s">
        <v>56</v>
      </c>
      <c r="T473" s="2" t="s">
        <v>1626</v>
      </c>
      <c r="U473" s="2" t="s">
        <v>59</v>
      </c>
      <c r="V473" t="str">
        <f>TEXT(tblSales[[#This Row],[Invoice Date]],"mmm")</f>
        <v>Aug</v>
      </c>
      <c r="W473">
        <f>MONTH(tblSales[[#This Row],[Invoice Date]])</f>
        <v>8</v>
      </c>
      <c r="X473">
        <f>YEAR(tblSales[[#This Row],[Invoice Date]])</f>
        <v>2024</v>
      </c>
      <c r="Y473" t="str">
        <f>TEXT(tblSales[[#This Row],[Invoice Date]],"mmm-yyyy")</f>
        <v>Aug-2024</v>
      </c>
      <c r="Z473" t="str">
        <f>_xlfn.XLOOKUP(tblSales[[#This Row],[Product_ID]],Products!$A:$A,Products!$C:$C,"Women Dresses")</f>
        <v>Women Dresses</v>
      </c>
      <c r="AA473" t="str">
        <f>_xlfn.XLOOKUP(tblSales[[#This Row],[Product_ID]],Products!$A:$A,Products!$D:$D,"Unknown")</f>
        <v>Shirt Dress</v>
      </c>
      <c r="AB473" t="str">
        <f>_xlfn.XLOOKUP(tblSales[[#This Row],[Product_ID]],Products!$A:$A,Products!$E:$E,"Unknown")</f>
        <v>Kalyan Silks</v>
      </c>
      <c r="AC473" t="str">
        <f>_xlfn.XLOOKUP(tblSales[[#This Row],[Store_ID]],Stores!$A:$A,Stores!$B:$B,"Unknown")</f>
        <v>TrendMart Thiruvananthapuram High Street</v>
      </c>
      <c r="AD473" t="str">
        <f>_xlfn.XLOOKUP(tblSales[[#This Row],[Store_ID]],Stores!$A:$A,Stores!$E:$E,"Unknown")</f>
        <v>South Zone 1</v>
      </c>
      <c r="AE473" t="str">
        <f>_xlfn.XLOOKUP(tblSales[[#This Row],[Customer_ID]],Customers!$A:$A,Customers!$B:$B,"Unknown")</f>
        <v>Revathi Natarajan</v>
      </c>
      <c r="AF473" t="str">
        <f>_xlfn.XLOOKUP(tblSales[[#This Row],[Customer_ID]],Customers!$A:$A,Customers!$J:$J,"Unknown")</f>
        <v>Silver</v>
      </c>
      <c r="AG473" t="str">
        <f>_xlfn.XLOOKUP(tblSales[[#This Row],[Employee_ID]],Employees!$A:$A,Employees!$B:$B,"Unknown")</f>
        <v>Anitha Ramachandran</v>
      </c>
      <c r="AH473">
        <f>IF(MONTH(tblSales[[#This Row],[Invoice Date]])&gt;=4,MONTH(tblSales[[#This Row],[Invoice Date]]),MONTH(tblSales[[#This Row],[Invoice Date]])+12)</f>
        <v>8</v>
      </c>
      <c r="AI473" s="8">
        <f>DATE(YEAR(tblSales[[#This Row],[Invoice Date]]),MONTH(tblSales[[#This Row],[Invoice Date]]),1)</f>
        <v>45505</v>
      </c>
      <c r="AJ473" t="str">
        <f>_xlfn.XLOOKUP(tblSales[[#This Row],[Product_ID]],Products!$A:$A,Products!$B:$B,"Unknown")</f>
        <v>Kalyan Silks Shirt Dress Maroon</v>
      </c>
      <c r="AK473" s="9">
        <f>IFERROR(tblSales[[#This Row],[Profit]]/tblSales[[#This Row],[Sales Amount]],0)</f>
        <v>0.17210749815927809</v>
      </c>
      <c r="AL473" t="str">
        <f>IF(tblSales[[#This Row],[Discount %]]&lt;=5,"0-5%",
IF(tblSales[[#This Row],[Discount %]]&lt;=10,"5-10%",
IF(tblSales[[#This Row],[Discount %]]&lt;=15,"10-15%",
IF(tblSales[[#This Row],[Discount %]]&lt;=20,"15-20%","20%+"))))</f>
        <v>5-10%</v>
      </c>
    </row>
    <row r="474" spans="1:38">
      <c r="A474" s="2" t="s">
        <v>1627</v>
      </c>
      <c r="B474" s="11">
        <v>45591</v>
      </c>
      <c r="C474" s="2" t="s">
        <v>1628</v>
      </c>
      <c r="D474" s="2" t="s">
        <v>226</v>
      </c>
      <c r="E474" s="2" t="s">
        <v>198</v>
      </c>
      <c r="F474" s="2" t="s">
        <v>350</v>
      </c>
      <c r="G474" s="2">
        <v>1</v>
      </c>
      <c r="H474" s="2">
        <v>733.15</v>
      </c>
      <c r="I474" s="2">
        <v>5</v>
      </c>
      <c r="J474" s="2">
        <v>36.659999999999997</v>
      </c>
      <c r="K474" s="2">
        <v>5</v>
      </c>
      <c r="L474" s="2">
        <v>34.82</v>
      </c>
      <c r="M474" s="2">
        <v>731.31</v>
      </c>
      <c r="N474" s="2">
        <v>499.31</v>
      </c>
      <c r="O474" s="2">
        <f t="shared" si="18"/>
        <v>197.17999999999995</v>
      </c>
      <c r="P474" s="2" t="s">
        <v>27</v>
      </c>
      <c r="Q474" s="2" t="str">
        <f t="shared" si="17"/>
        <v>Cash</v>
      </c>
      <c r="R474" s="2" t="s">
        <v>20</v>
      </c>
      <c r="S474" s="2" t="s">
        <v>56</v>
      </c>
      <c r="T474" s="2" t="s">
        <v>1629</v>
      </c>
      <c r="U474" s="2" t="s">
        <v>60</v>
      </c>
      <c r="V474" t="str">
        <f>TEXT(tblSales[[#This Row],[Invoice Date]],"mmm")</f>
        <v>Oct</v>
      </c>
      <c r="W474">
        <f>MONTH(tblSales[[#This Row],[Invoice Date]])</f>
        <v>10</v>
      </c>
      <c r="X474">
        <f>YEAR(tblSales[[#This Row],[Invoice Date]])</f>
        <v>2024</v>
      </c>
      <c r="Y474" t="str">
        <f>TEXT(tblSales[[#This Row],[Invoice Date]],"mmm-yyyy")</f>
        <v>Oct-2024</v>
      </c>
      <c r="Z474" t="str">
        <f>_xlfn.XLOOKUP(tblSales[[#This Row],[Product_ID]],Products!$A:$A,Products!$C:$C,"Women Dresses")</f>
        <v>Kids Wear</v>
      </c>
      <c r="AA474" t="str">
        <f>_xlfn.XLOOKUP(tblSales[[#This Row],[Product_ID]],Products!$A:$A,Products!$D:$D,"Unknown")</f>
        <v>Kids Shorts</v>
      </c>
      <c r="AB474" t="str">
        <f>_xlfn.XLOOKUP(tblSales[[#This Row],[Product_ID]],Products!$A:$A,Products!$E:$E,"Unknown")</f>
        <v>Global Desi</v>
      </c>
      <c r="AC474" t="str">
        <f>_xlfn.XLOOKUP(tblSales[[#This Row],[Store_ID]],Stores!$A:$A,Stores!$B:$B,"Unknown")</f>
        <v>TrendMart Warangal High Street</v>
      </c>
      <c r="AD474" t="str">
        <f>_xlfn.XLOOKUP(tblSales[[#This Row],[Store_ID]],Stores!$A:$A,Stores!$E:$E,"Unknown")</f>
        <v>South Zone 2</v>
      </c>
      <c r="AE474" t="str">
        <f>_xlfn.XLOOKUP(tblSales[[#This Row],[Customer_ID]],Customers!$A:$A,Customers!$B:$B,"Unknown")</f>
        <v>Naveen Gowda</v>
      </c>
      <c r="AF474" t="str">
        <f>_xlfn.XLOOKUP(tblSales[[#This Row],[Customer_ID]],Customers!$A:$A,Customers!$J:$J,"Unknown")</f>
        <v>Regular</v>
      </c>
      <c r="AG474" t="str">
        <f>_xlfn.XLOOKUP(tblSales[[#This Row],[Employee_ID]],Employees!$A:$A,Employees!$B:$B,"Unknown")</f>
        <v>Chitra Chettiar</v>
      </c>
      <c r="AH474">
        <f>IF(MONTH(tblSales[[#This Row],[Invoice Date]])&gt;=4,MONTH(tblSales[[#This Row],[Invoice Date]]),MONTH(tblSales[[#This Row],[Invoice Date]])+12)</f>
        <v>10</v>
      </c>
      <c r="AI474" s="8">
        <f>DATE(YEAR(tblSales[[#This Row],[Invoice Date]]),MONTH(tblSales[[#This Row],[Invoice Date]]),1)</f>
        <v>45566</v>
      </c>
      <c r="AJ474" t="str">
        <f>_xlfn.XLOOKUP(tblSales[[#This Row],[Product_ID]],Products!$A:$A,Products!$B:$B,"Unknown")</f>
        <v>Global Desi Kids Shorts Charcoal</v>
      </c>
      <c r="AK474" s="9">
        <f>IFERROR(tblSales[[#This Row],[Profit]]/tblSales[[#This Row],[Sales Amount]],0)</f>
        <v>0.26962574011021312</v>
      </c>
      <c r="AL474" t="str">
        <f>IF(tblSales[[#This Row],[Discount %]]&lt;=5,"0-5%",
IF(tblSales[[#This Row],[Discount %]]&lt;=10,"5-10%",
IF(tblSales[[#This Row],[Discount %]]&lt;=15,"10-15%",
IF(tblSales[[#This Row],[Discount %]]&lt;=20,"15-20%","20%+"))))</f>
        <v>0-5%</v>
      </c>
    </row>
    <row r="475" spans="1:38">
      <c r="A475" s="2" t="s">
        <v>1630</v>
      </c>
      <c r="B475" s="11">
        <v>45567</v>
      </c>
      <c r="C475" s="2" t="s">
        <v>1631</v>
      </c>
      <c r="D475" s="2" t="s">
        <v>1054</v>
      </c>
      <c r="E475" s="2" t="s">
        <v>109</v>
      </c>
      <c r="F475" s="2" t="s">
        <v>339</v>
      </c>
      <c r="G475" s="2">
        <v>1</v>
      </c>
      <c r="H475" s="2">
        <v>3480.96</v>
      </c>
      <c r="I475" s="2">
        <v>0</v>
      </c>
      <c r="J475" s="2">
        <v>0</v>
      </c>
      <c r="K475" s="2">
        <v>12</v>
      </c>
      <c r="L475" s="2">
        <v>417.72</v>
      </c>
      <c r="M475" s="2">
        <v>3898.68</v>
      </c>
      <c r="N475" s="2">
        <v>2374.0300000000002</v>
      </c>
      <c r="O475" s="2">
        <f t="shared" si="18"/>
        <v>1106.9299999999996</v>
      </c>
      <c r="P475" s="2" t="s">
        <v>30</v>
      </c>
      <c r="Q475" s="2" t="str">
        <f t="shared" si="17"/>
        <v>EMI</v>
      </c>
      <c r="R475" s="2" t="s">
        <v>20</v>
      </c>
      <c r="S475" s="2" t="s">
        <v>56</v>
      </c>
      <c r="T475" s="2" t="s">
        <v>266</v>
      </c>
      <c r="U475" s="2" t="s">
        <v>59</v>
      </c>
      <c r="V475" t="str">
        <f>TEXT(tblSales[[#This Row],[Invoice Date]],"mmm")</f>
        <v>Oct</v>
      </c>
      <c r="W475">
        <f>MONTH(tblSales[[#This Row],[Invoice Date]])</f>
        <v>10</v>
      </c>
      <c r="X475">
        <f>YEAR(tblSales[[#This Row],[Invoice Date]])</f>
        <v>2024</v>
      </c>
      <c r="Y475" t="str">
        <f>TEXT(tblSales[[#This Row],[Invoice Date]],"mmm-yyyy")</f>
        <v>Oct-2024</v>
      </c>
      <c r="Z475" t="str">
        <f>_xlfn.XLOOKUP(tblSales[[#This Row],[Product_ID]],Products!$A:$A,Products!$C:$C,"Women Dresses")</f>
        <v>Handbags</v>
      </c>
      <c r="AA475" t="str">
        <f>_xlfn.XLOOKUP(tblSales[[#This Row],[Product_ID]],Products!$A:$A,Products!$D:$D,"Unknown")</f>
        <v>Clutch</v>
      </c>
      <c r="AB475" t="str">
        <f>_xlfn.XLOOKUP(tblSales[[#This Row],[Product_ID]],Products!$A:$A,Products!$E:$E,"Unknown")</f>
        <v>Nalli Silks</v>
      </c>
      <c r="AC475" t="str">
        <f>_xlfn.XLOOKUP(tblSales[[#This Row],[Store_ID]],Stores!$A:$A,Stores!$B:$B,"Unknown")</f>
        <v>TrendMart Vellore Standard</v>
      </c>
      <c r="AD475" t="str">
        <f>_xlfn.XLOOKUP(tblSales[[#This Row],[Store_ID]],Stores!$A:$A,Stores!$E:$E,"Unknown")</f>
        <v>South Zone 1</v>
      </c>
      <c r="AE475" t="str">
        <f>_xlfn.XLOOKUP(tblSales[[#This Row],[Customer_ID]],Customers!$A:$A,Customers!$B:$B,"Unknown")</f>
        <v>Bharathi Shetty</v>
      </c>
      <c r="AF475" t="str">
        <f>_xlfn.XLOOKUP(tblSales[[#This Row],[Customer_ID]],Customers!$A:$A,Customers!$J:$J,"Unknown")</f>
        <v>Silver</v>
      </c>
      <c r="AG475" t="str">
        <f>_xlfn.XLOOKUP(tblSales[[#This Row],[Employee_ID]],Employees!$A:$A,Employees!$B:$B,"Unknown")</f>
        <v>Priya Balasubramaniam</v>
      </c>
      <c r="AH475">
        <f>IF(MONTH(tblSales[[#This Row],[Invoice Date]])&gt;=4,MONTH(tblSales[[#This Row],[Invoice Date]]),MONTH(tblSales[[#This Row],[Invoice Date]])+12)</f>
        <v>10</v>
      </c>
      <c r="AI475" s="8">
        <f>DATE(YEAR(tblSales[[#This Row],[Invoice Date]]),MONTH(tblSales[[#This Row],[Invoice Date]]),1)</f>
        <v>45566</v>
      </c>
      <c r="AJ475" t="str">
        <f>_xlfn.XLOOKUP(tblSales[[#This Row],[Product_ID]],Products!$A:$A,Products!$B:$B,"Unknown")</f>
        <v>Nalli Silks Clutch Brown</v>
      </c>
      <c r="AK475" s="9">
        <f>IFERROR(tblSales[[#This Row],[Profit]]/tblSales[[#This Row],[Sales Amount]],0)</f>
        <v>0.28392430258446438</v>
      </c>
      <c r="AL475" t="str">
        <f>IF(tblSales[[#This Row],[Discount %]]&lt;=5,"0-5%",
IF(tblSales[[#This Row],[Discount %]]&lt;=10,"5-10%",
IF(tblSales[[#This Row],[Discount %]]&lt;=15,"10-15%",
IF(tblSales[[#This Row],[Discount %]]&lt;=20,"15-20%","20%+"))))</f>
        <v>0-5%</v>
      </c>
    </row>
    <row r="476" spans="1:38">
      <c r="A476" s="2" t="s">
        <v>1632</v>
      </c>
      <c r="B476" s="11">
        <v>45454</v>
      </c>
      <c r="C476" s="2" t="s">
        <v>653</v>
      </c>
      <c r="D476" s="2" t="s">
        <v>1505</v>
      </c>
      <c r="E476" s="2" t="s">
        <v>779</v>
      </c>
      <c r="F476" s="2" t="s">
        <v>350</v>
      </c>
      <c r="G476" s="2">
        <v>4</v>
      </c>
      <c r="H476" s="2">
        <v>2565.2399999999998</v>
      </c>
      <c r="I476" s="2">
        <v>15</v>
      </c>
      <c r="J476" s="2">
        <v>1539.14</v>
      </c>
      <c r="K476" s="2">
        <v>12</v>
      </c>
      <c r="L476" s="2">
        <v>1046.6199999999999</v>
      </c>
      <c r="M476" s="2">
        <v>9768.44</v>
      </c>
      <c r="N476" s="2">
        <v>7449.4</v>
      </c>
      <c r="O476" s="2">
        <f t="shared" si="18"/>
        <v>1272.420000000001</v>
      </c>
      <c r="P476" s="2" t="s">
        <v>28</v>
      </c>
      <c r="Q476" s="2" t="str">
        <f t="shared" si="17"/>
        <v>Credit Card</v>
      </c>
      <c r="R476" s="2" t="s">
        <v>20</v>
      </c>
      <c r="S476" s="2" t="s">
        <v>56</v>
      </c>
      <c r="T476" s="2" t="s">
        <v>1633</v>
      </c>
      <c r="U476" s="2" t="s">
        <v>59</v>
      </c>
      <c r="V476" t="str">
        <f>TEXT(tblSales[[#This Row],[Invoice Date]],"mmm")</f>
        <v>Jun</v>
      </c>
      <c r="W476">
        <f>MONTH(tblSales[[#This Row],[Invoice Date]])</f>
        <v>6</v>
      </c>
      <c r="X476">
        <f>YEAR(tblSales[[#This Row],[Invoice Date]])</f>
        <v>2024</v>
      </c>
      <c r="Y476" t="str">
        <f>TEXT(tblSales[[#This Row],[Invoice Date]],"mmm-yyyy")</f>
        <v>Jun-2024</v>
      </c>
      <c r="Z476" t="str">
        <f>_xlfn.XLOOKUP(tblSales[[#This Row],[Product_ID]],Products!$A:$A,Products!$C:$C,"Women Dresses")</f>
        <v>Footwear</v>
      </c>
      <c r="AA476" t="str">
        <f>_xlfn.XLOOKUP(tblSales[[#This Row],[Product_ID]],Products!$A:$A,Products!$D:$D,"Unknown")</f>
        <v>Slippers</v>
      </c>
      <c r="AB476" t="str">
        <f>_xlfn.XLOOKUP(tblSales[[#This Row],[Product_ID]],Products!$A:$A,Products!$E:$E,"Unknown")</f>
        <v>Pothys</v>
      </c>
      <c r="AC476" t="str">
        <f>_xlfn.XLOOKUP(tblSales[[#This Row],[Store_ID]],Stores!$A:$A,Stores!$B:$B,"Unknown")</f>
        <v>TrendMart Vellore Standard</v>
      </c>
      <c r="AD476" t="str">
        <f>_xlfn.XLOOKUP(tblSales[[#This Row],[Store_ID]],Stores!$A:$A,Stores!$E:$E,"Unknown")</f>
        <v>South Zone 1</v>
      </c>
      <c r="AE476" t="str">
        <f>_xlfn.XLOOKUP(tblSales[[#This Row],[Customer_ID]],Customers!$A:$A,Customers!$B:$B,"Unknown")</f>
        <v>Nisha Sharma</v>
      </c>
      <c r="AF476" t="str">
        <f>_xlfn.XLOOKUP(tblSales[[#This Row],[Customer_ID]],Customers!$A:$A,Customers!$J:$J,"Unknown")</f>
        <v>Gold</v>
      </c>
      <c r="AG476" t="str">
        <f>_xlfn.XLOOKUP(tblSales[[#This Row],[Employee_ID]],Employees!$A:$A,Employees!$B:$B,"Unknown")</f>
        <v>Chitra Chettiar</v>
      </c>
      <c r="AH476">
        <f>IF(MONTH(tblSales[[#This Row],[Invoice Date]])&gt;=4,MONTH(tblSales[[#This Row],[Invoice Date]]),MONTH(tblSales[[#This Row],[Invoice Date]])+12)</f>
        <v>6</v>
      </c>
      <c r="AI476" s="8">
        <f>DATE(YEAR(tblSales[[#This Row],[Invoice Date]]),MONTH(tblSales[[#This Row],[Invoice Date]]),1)</f>
        <v>45444</v>
      </c>
      <c r="AJ476" t="str">
        <f>_xlfn.XLOOKUP(tblSales[[#This Row],[Product_ID]],Products!$A:$A,Products!$B:$B,"Unknown")</f>
        <v>Pothys Slippers Green</v>
      </c>
      <c r="AK476" s="9">
        <f>IFERROR(tblSales[[#This Row],[Profit]]/tblSales[[#This Row],[Sales Amount]],0)</f>
        <v>0.13025826027492629</v>
      </c>
      <c r="AL476" t="str">
        <f>IF(tblSales[[#This Row],[Discount %]]&lt;=5,"0-5%",
IF(tblSales[[#This Row],[Discount %]]&lt;=10,"5-10%",
IF(tblSales[[#This Row],[Discount %]]&lt;=15,"10-15%",
IF(tblSales[[#This Row],[Discount %]]&lt;=20,"15-20%","20%+"))))</f>
        <v>10-15%</v>
      </c>
    </row>
    <row r="477" spans="1:38">
      <c r="A477" s="2" t="s">
        <v>1634</v>
      </c>
      <c r="B477" s="11">
        <v>45583</v>
      </c>
      <c r="C477" s="2" t="s">
        <v>1635</v>
      </c>
      <c r="D477" s="2" t="s">
        <v>556</v>
      </c>
      <c r="E477" s="2" t="s">
        <v>1636</v>
      </c>
      <c r="F477" s="2" t="s">
        <v>339</v>
      </c>
      <c r="G477" s="2">
        <v>5</v>
      </c>
      <c r="H477" s="2">
        <v>589.22</v>
      </c>
      <c r="I477" s="2">
        <v>15</v>
      </c>
      <c r="J477" s="2">
        <v>441.92</v>
      </c>
      <c r="K477" s="2">
        <v>5</v>
      </c>
      <c r="L477" s="2">
        <v>125.21</v>
      </c>
      <c r="M477" s="2">
        <v>2629.39</v>
      </c>
      <c r="N477" s="2">
        <v>1845</v>
      </c>
      <c r="O477" s="2">
        <f t="shared" si="18"/>
        <v>659.17999999999984</v>
      </c>
      <c r="P477" s="2" t="s">
        <v>27</v>
      </c>
      <c r="Q477" s="2" t="str">
        <f t="shared" si="17"/>
        <v>Cash</v>
      </c>
      <c r="R477" s="2" t="s">
        <v>20</v>
      </c>
      <c r="S477" s="2" t="s">
        <v>56</v>
      </c>
      <c r="T477" s="2" t="s">
        <v>1637</v>
      </c>
      <c r="U477" s="2" t="s">
        <v>59</v>
      </c>
      <c r="V477" t="str">
        <f>TEXT(tblSales[[#This Row],[Invoice Date]],"mmm")</f>
        <v>Oct</v>
      </c>
      <c r="W477">
        <f>MONTH(tblSales[[#This Row],[Invoice Date]])</f>
        <v>10</v>
      </c>
      <c r="X477">
        <f>YEAR(tblSales[[#This Row],[Invoice Date]])</f>
        <v>2024</v>
      </c>
      <c r="Y477" t="str">
        <f>TEXT(tblSales[[#This Row],[Invoice Date]],"mmm-yyyy")</f>
        <v>Oct-2024</v>
      </c>
      <c r="Z477" t="str">
        <f>_xlfn.XLOOKUP(tblSales[[#This Row],[Product_ID]],Products!$A:$A,Products!$C:$C,"Women Dresses")</f>
        <v>Men T-Shirts</v>
      </c>
      <c r="AA477" t="str">
        <f>_xlfn.XLOOKUP(tblSales[[#This Row],[Product_ID]],Products!$A:$A,Products!$D:$D,"Unknown")</f>
        <v>Round Neck</v>
      </c>
      <c r="AB477" t="str">
        <f>_xlfn.XLOOKUP(tblSales[[#This Row],[Product_ID]],Products!$A:$A,Products!$E:$E,"Unknown")</f>
        <v>Killer Jeans</v>
      </c>
      <c r="AC477" t="str">
        <f>_xlfn.XLOOKUP(tblSales[[#This Row],[Store_ID]],Stores!$A:$A,Stores!$B:$B,"Unknown")</f>
        <v>TrendMart Warangal Standard</v>
      </c>
      <c r="AD477" t="str">
        <f>_xlfn.XLOOKUP(tblSales[[#This Row],[Store_ID]],Stores!$A:$A,Stores!$E:$E,"Unknown")</f>
        <v>South Zone 2</v>
      </c>
      <c r="AE477" t="str">
        <f>_xlfn.XLOOKUP(tblSales[[#This Row],[Customer_ID]],Customers!$A:$A,Customers!$B:$B,"Unknown")</f>
        <v>Hemanth Naidu</v>
      </c>
      <c r="AF477" t="str">
        <f>_xlfn.XLOOKUP(tblSales[[#This Row],[Customer_ID]],Customers!$A:$A,Customers!$J:$J,"Unknown")</f>
        <v>Regular</v>
      </c>
      <c r="AG477" t="str">
        <f>_xlfn.XLOOKUP(tblSales[[#This Row],[Employee_ID]],Employees!$A:$A,Employees!$B:$B,"Unknown")</f>
        <v>Priya Balasubramaniam</v>
      </c>
      <c r="AH477">
        <f>IF(MONTH(tblSales[[#This Row],[Invoice Date]])&gt;=4,MONTH(tblSales[[#This Row],[Invoice Date]]),MONTH(tblSales[[#This Row],[Invoice Date]])+12)</f>
        <v>10</v>
      </c>
      <c r="AI477" s="8">
        <f>DATE(YEAR(tblSales[[#This Row],[Invoice Date]]),MONTH(tblSales[[#This Row],[Invoice Date]]),1)</f>
        <v>45566</v>
      </c>
      <c r="AJ477" t="str">
        <f>_xlfn.XLOOKUP(tblSales[[#This Row],[Product_ID]],Products!$A:$A,Products!$B:$B,"Unknown")</f>
        <v>Killer Jeans Round Neck Green</v>
      </c>
      <c r="AK477" s="9">
        <f>IFERROR(tblSales[[#This Row],[Profit]]/tblSales[[#This Row],[Sales Amount]],0)</f>
        <v>0.2506969297061295</v>
      </c>
      <c r="AL477" t="str">
        <f>IF(tblSales[[#This Row],[Discount %]]&lt;=5,"0-5%",
IF(tblSales[[#This Row],[Discount %]]&lt;=10,"5-10%",
IF(tblSales[[#This Row],[Discount %]]&lt;=15,"10-15%",
IF(tblSales[[#This Row],[Discount %]]&lt;=20,"15-20%","20%+"))))</f>
        <v>10-15%</v>
      </c>
    </row>
    <row r="478" spans="1:38">
      <c r="A478" s="2" t="s">
        <v>1638</v>
      </c>
      <c r="B478" s="11">
        <v>45569</v>
      </c>
      <c r="C478" s="2" t="s">
        <v>1639</v>
      </c>
      <c r="D478" s="2" t="s">
        <v>466</v>
      </c>
      <c r="E478" s="2" t="s">
        <v>171</v>
      </c>
      <c r="F478" s="2" t="s">
        <v>249</v>
      </c>
      <c r="G478" s="2">
        <v>2</v>
      </c>
      <c r="H478" s="2">
        <v>715.4</v>
      </c>
      <c r="I478" s="2">
        <v>10</v>
      </c>
      <c r="J478" s="2">
        <v>143.08000000000001</v>
      </c>
      <c r="K478" s="2">
        <v>5</v>
      </c>
      <c r="L478" s="2">
        <v>64.39</v>
      </c>
      <c r="M478" s="2">
        <v>1352.11</v>
      </c>
      <c r="N478" s="2">
        <v>1095.3399999999999</v>
      </c>
      <c r="O478" s="2">
        <f t="shared" si="18"/>
        <v>192.38</v>
      </c>
      <c r="P478" s="2" t="s">
        <v>28</v>
      </c>
      <c r="Q478" s="2" t="str">
        <f t="shared" si="17"/>
        <v>Credit Card</v>
      </c>
      <c r="R478" s="2" t="s">
        <v>20</v>
      </c>
      <c r="S478" s="2" t="s">
        <v>56</v>
      </c>
      <c r="T478" s="2" t="s">
        <v>498</v>
      </c>
      <c r="U478" s="2" t="s">
        <v>59</v>
      </c>
      <c r="V478" t="str">
        <f>TEXT(tblSales[[#This Row],[Invoice Date]],"mmm")</f>
        <v>Oct</v>
      </c>
      <c r="W478">
        <f>MONTH(tblSales[[#This Row],[Invoice Date]])</f>
        <v>10</v>
      </c>
      <c r="X478">
        <f>YEAR(tblSales[[#This Row],[Invoice Date]])</f>
        <v>2024</v>
      </c>
      <c r="Y478" t="str">
        <f>TEXT(tblSales[[#This Row],[Invoice Date]],"mmm-yyyy")</f>
        <v>Oct-2024</v>
      </c>
      <c r="Z478" t="str">
        <f>_xlfn.XLOOKUP(tblSales[[#This Row],[Product_ID]],Products!$A:$A,Products!$C:$C,"Women Dresses")</f>
        <v>Women Tops</v>
      </c>
      <c r="AA478" t="str">
        <f>_xlfn.XLOOKUP(tblSales[[#This Row],[Product_ID]],Products!$A:$A,Products!$D:$D,"Unknown")</f>
        <v>Formal Top</v>
      </c>
      <c r="AB478" t="str">
        <f>_xlfn.XLOOKUP(tblSales[[#This Row],[Product_ID]],Products!$A:$A,Products!$E:$E,"Unknown")</f>
        <v>Indian Terrain</v>
      </c>
      <c r="AC478" t="str">
        <f>_xlfn.XLOOKUP(tblSales[[#This Row],[Store_ID]],Stores!$A:$A,Stores!$B:$B,"Unknown")</f>
        <v>TrendMart Warangal Outlet</v>
      </c>
      <c r="AD478" t="str">
        <f>_xlfn.XLOOKUP(tblSales[[#This Row],[Store_ID]],Stores!$A:$A,Stores!$E:$E,"Unknown")</f>
        <v>South Zone 2</v>
      </c>
      <c r="AE478" t="str">
        <f>_xlfn.XLOOKUP(tblSales[[#This Row],[Customer_ID]],Customers!$A:$A,Customers!$B:$B,"Unknown")</f>
        <v>Kiran Sharma</v>
      </c>
      <c r="AF478" t="str">
        <f>_xlfn.XLOOKUP(tblSales[[#This Row],[Customer_ID]],Customers!$A:$A,Customers!$J:$J,"Unknown")</f>
        <v>Silver</v>
      </c>
      <c r="AG478" t="str">
        <f>_xlfn.XLOOKUP(tblSales[[#This Row],[Employee_ID]],Employees!$A:$A,Employees!$B:$B,"Unknown")</f>
        <v>Hari Nair</v>
      </c>
      <c r="AH478">
        <f>IF(MONTH(tblSales[[#This Row],[Invoice Date]])&gt;=4,MONTH(tblSales[[#This Row],[Invoice Date]]),MONTH(tblSales[[#This Row],[Invoice Date]])+12)</f>
        <v>10</v>
      </c>
      <c r="AI478" s="8">
        <f>DATE(YEAR(tblSales[[#This Row],[Invoice Date]]),MONTH(tblSales[[#This Row],[Invoice Date]]),1)</f>
        <v>45566</v>
      </c>
      <c r="AJ478" t="str">
        <f>_xlfn.XLOOKUP(tblSales[[#This Row],[Product_ID]],Products!$A:$A,Products!$B:$B,"Unknown")</f>
        <v>Indian Terrain Formal Top Maroon</v>
      </c>
      <c r="AK478" s="9">
        <f>IFERROR(tblSales[[#This Row],[Profit]]/tblSales[[#This Row],[Sales Amount]],0)</f>
        <v>0.14228132326511897</v>
      </c>
      <c r="AL478" t="str">
        <f>IF(tblSales[[#This Row],[Discount %]]&lt;=5,"0-5%",
IF(tblSales[[#This Row],[Discount %]]&lt;=10,"5-10%",
IF(tblSales[[#This Row],[Discount %]]&lt;=15,"10-15%",
IF(tblSales[[#This Row],[Discount %]]&lt;=20,"15-20%","20%+"))))</f>
        <v>5-10%</v>
      </c>
    </row>
    <row r="479" spans="1:38">
      <c r="A479" s="2" t="s">
        <v>1640</v>
      </c>
      <c r="B479" s="11">
        <v>45645</v>
      </c>
      <c r="C479" s="2" t="s">
        <v>757</v>
      </c>
      <c r="D479" s="2" t="s">
        <v>976</v>
      </c>
      <c r="E479" s="2" t="s">
        <v>304</v>
      </c>
      <c r="F479" s="2" t="s">
        <v>377</v>
      </c>
      <c r="G479" s="2">
        <v>3</v>
      </c>
      <c r="H479" s="2">
        <v>1383.58</v>
      </c>
      <c r="I479" s="2">
        <v>30</v>
      </c>
      <c r="J479" s="2">
        <v>1245.22</v>
      </c>
      <c r="K479" s="2">
        <v>12</v>
      </c>
      <c r="L479" s="2">
        <v>348.66</v>
      </c>
      <c r="M479" s="2">
        <v>3254.18</v>
      </c>
      <c r="N479" s="2">
        <v>2886.51</v>
      </c>
      <c r="O479" s="2">
        <f t="shared" si="18"/>
        <v>19.009999999999593</v>
      </c>
      <c r="P479" s="2" t="s">
        <v>28</v>
      </c>
      <c r="Q479" s="2" t="str">
        <f t="shared" si="17"/>
        <v>Credit Card</v>
      </c>
      <c r="R479" s="2" t="s">
        <v>21</v>
      </c>
      <c r="S479" s="2" t="s">
        <v>56</v>
      </c>
      <c r="T479" s="2" t="s">
        <v>1174</v>
      </c>
      <c r="U479" s="2" t="s">
        <v>59</v>
      </c>
      <c r="V479" t="str">
        <f>TEXT(tblSales[[#This Row],[Invoice Date]],"mmm")</f>
        <v>Dec</v>
      </c>
      <c r="W479">
        <f>MONTH(tblSales[[#This Row],[Invoice Date]])</f>
        <v>12</v>
      </c>
      <c r="X479">
        <f>YEAR(tblSales[[#This Row],[Invoice Date]])</f>
        <v>2024</v>
      </c>
      <c r="Y479" t="str">
        <f>TEXT(tblSales[[#This Row],[Invoice Date]],"mmm-yyyy")</f>
        <v>Dec-2024</v>
      </c>
      <c r="Z479" t="str">
        <f>_xlfn.XLOOKUP(tblSales[[#This Row],[Product_ID]],Products!$A:$A,Products!$C:$C,"Women Dresses")</f>
        <v>Women Sarees</v>
      </c>
      <c r="AA479" t="str">
        <f>_xlfn.XLOOKUP(tblSales[[#This Row],[Product_ID]],Products!$A:$A,Products!$D:$D,"Unknown")</f>
        <v>Cotton Saree</v>
      </c>
      <c r="AB479" t="str">
        <f>_xlfn.XLOOKUP(tblSales[[#This Row],[Product_ID]],Products!$A:$A,Products!$E:$E,"Unknown")</f>
        <v>Spykar</v>
      </c>
      <c r="AC479" t="str">
        <f>_xlfn.XLOOKUP(tblSales[[#This Row],[Store_ID]],Stores!$A:$A,Stores!$B:$B,"Unknown")</f>
        <v>TrendMart Thiruvananthapuram High Street</v>
      </c>
      <c r="AD479" t="str">
        <f>_xlfn.XLOOKUP(tblSales[[#This Row],[Store_ID]],Stores!$A:$A,Stores!$E:$E,"Unknown")</f>
        <v>South Zone 1</v>
      </c>
      <c r="AE479" t="str">
        <f>_xlfn.XLOOKUP(tblSales[[#This Row],[Customer_ID]],Customers!$A:$A,Customers!$B:$B,"Unknown")</f>
        <v>Deepthi Gupta</v>
      </c>
      <c r="AF479" t="str">
        <f>_xlfn.XLOOKUP(tblSales[[#This Row],[Customer_ID]],Customers!$A:$A,Customers!$J:$J,"Unknown")</f>
        <v>Regular</v>
      </c>
      <c r="AG479" t="str">
        <f>_xlfn.XLOOKUP(tblSales[[#This Row],[Employee_ID]],Employees!$A:$A,Employees!$B:$B,"Unknown")</f>
        <v>Sunita Ramachandran</v>
      </c>
      <c r="AH479">
        <f>IF(MONTH(tblSales[[#This Row],[Invoice Date]])&gt;=4,MONTH(tblSales[[#This Row],[Invoice Date]]),MONTH(tblSales[[#This Row],[Invoice Date]])+12)</f>
        <v>12</v>
      </c>
      <c r="AI479" s="8">
        <f>DATE(YEAR(tblSales[[#This Row],[Invoice Date]]),MONTH(tblSales[[#This Row],[Invoice Date]]),1)</f>
        <v>45627</v>
      </c>
      <c r="AJ479" t="str">
        <f>_xlfn.XLOOKUP(tblSales[[#This Row],[Product_ID]],Products!$A:$A,Products!$B:$B,"Unknown")</f>
        <v>Spykar Cotton Saree Black</v>
      </c>
      <c r="AK479" s="9">
        <f>IFERROR(tblSales[[#This Row],[Profit]]/tblSales[[#This Row],[Sales Amount]],0)</f>
        <v>5.8417174219003234E-3</v>
      </c>
      <c r="AL479" t="str">
        <f>IF(tblSales[[#This Row],[Discount %]]&lt;=5,"0-5%",
IF(tblSales[[#This Row],[Discount %]]&lt;=10,"5-10%",
IF(tblSales[[#This Row],[Discount %]]&lt;=15,"10-15%",
IF(tblSales[[#This Row],[Discount %]]&lt;=20,"15-20%","20%+"))))</f>
        <v>20%+</v>
      </c>
    </row>
    <row r="480" spans="1:38">
      <c r="A480" s="2" t="s">
        <v>1641</v>
      </c>
      <c r="B480" s="11">
        <v>45440</v>
      </c>
      <c r="C480" s="2" t="s">
        <v>1047</v>
      </c>
      <c r="D480" s="2" t="s">
        <v>1642</v>
      </c>
      <c r="E480" s="2" t="s">
        <v>103</v>
      </c>
      <c r="F480" s="2" t="s">
        <v>493</v>
      </c>
      <c r="G480" s="2">
        <v>3</v>
      </c>
      <c r="H480" s="2">
        <v>842.51</v>
      </c>
      <c r="I480" s="2">
        <v>15</v>
      </c>
      <c r="J480" s="2">
        <v>379.13</v>
      </c>
      <c r="K480" s="2">
        <v>5</v>
      </c>
      <c r="L480" s="2">
        <v>107.42</v>
      </c>
      <c r="M480" s="2">
        <v>2255.8200000000002</v>
      </c>
      <c r="N480" s="2">
        <v>1443.9</v>
      </c>
      <c r="O480" s="2">
        <f t="shared" si="18"/>
        <v>704.50000000000011</v>
      </c>
      <c r="P480" s="2" t="s">
        <v>27</v>
      </c>
      <c r="Q480" s="2" t="str">
        <f t="shared" si="17"/>
        <v>Cash</v>
      </c>
      <c r="R480" s="2" t="s">
        <v>20</v>
      </c>
      <c r="S480" s="2" t="s">
        <v>56</v>
      </c>
      <c r="T480" s="2" t="s">
        <v>1531</v>
      </c>
      <c r="U480" s="2" t="s">
        <v>59</v>
      </c>
      <c r="V480" t="str">
        <f>TEXT(tblSales[[#This Row],[Invoice Date]],"mmm")</f>
        <v>May</v>
      </c>
      <c r="W480">
        <f>MONTH(tblSales[[#This Row],[Invoice Date]])</f>
        <v>5</v>
      </c>
      <c r="X480">
        <f>YEAR(tblSales[[#This Row],[Invoice Date]])</f>
        <v>2024</v>
      </c>
      <c r="Y480" t="str">
        <f>TEXT(tblSales[[#This Row],[Invoice Date]],"mmm-yyyy")</f>
        <v>May-2024</v>
      </c>
      <c r="Z480" t="str">
        <f>_xlfn.XLOOKUP(tblSales[[#This Row],[Product_ID]],Products!$A:$A,Products!$C:$C,"Women Dresses")</f>
        <v>Accessories</v>
      </c>
      <c r="AA480" t="str">
        <f>_xlfn.XLOOKUP(tblSales[[#This Row],[Product_ID]],Products!$A:$A,Products!$D:$D,"Unknown")</f>
        <v>Sunglasses</v>
      </c>
      <c r="AB480" t="str">
        <f>_xlfn.XLOOKUP(tblSales[[#This Row],[Product_ID]],Products!$A:$A,Products!$E:$E,"Unknown")</f>
        <v>Missing Brand Name</v>
      </c>
      <c r="AC480" t="str">
        <f>_xlfn.XLOOKUP(tblSales[[#This Row],[Store_ID]],Stores!$A:$A,Stores!$B:$B,"Unknown")</f>
        <v>TrendMart Tirupati Standard</v>
      </c>
      <c r="AD480" t="str">
        <f>_xlfn.XLOOKUP(tblSales[[#This Row],[Store_ID]],Stores!$A:$A,Stores!$E:$E,"Unknown")</f>
        <v>South Zone 3</v>
      </c>
      <c r="AE480" t="str">
        <f>_xlfn.XLOOKUP(tblSales[[#This Row],[Customer_ID]],Customers!$A:$A,Customers!$B:$B,"Unknown")</f>
        <v>Siddharth Subramaniam</v>
      </c>
      <c r="AF480" t="str">
        <f>_xlfn.XLOOKUP(tblSales[[#This Row],[Customer_ID]],Customers!$A:$A,Customers!$J:$J,"Unknown")</f>
        <v>Regular</v>
      </c>
      <c r="AG480" t="str">
        <f>_xlfn.XLOOKUP(tblSales[[#This Row],[Employee_ID]],Employees!$A:$A,Employees!$B:$B,"Unknown")</f>
        <v>Gopal Prasad</v>
      </c>
      <c r="AH480">
        <f>IF(MONTH(tblSales[[#This Row],[Invoice Date]])&gt;=4,MONTH(tblSales[[#This Row],[Invoice Date]]),MONTH(tblSales[[#This Row],[Invoice Date]])+12)</f>
        <v>5</v>
      </c>
      <c r="AI480" s="8">
        <f>DATE(YEAR(tblSales[[#This Row],[Invoice Date]]),MONTH(tblSales[[#This Row],[Invoice Date]]),1)</f>
        <v>45413</v>
      </c>
      <c r="AJ480" t="str">
        <f>_xlfn.XLOOKUP(tblSales[[#This Row],[Product_ID]],Products!$A:$A,Products!$B:$B,"Unknown")</f>
        <v>Kalyan Silks Sunglasses Black</v>
      </c>
      <c r="AK480" s="9">
        <f>IFERROR(tblSales[[#This Row],[Profit]]/tblSales[[#This Row],[Sales Amount]],0)</f>
        <v>0.31230328660974727</v>
      </c>
      <c r="AL480" t="str">
        <f>IF(tblSales[[#This Row],[Discount %]]&lt;=5,"0-5%",
IF(tblSales[[#This Row],[Discount %]]&lt;=10,"5-10%",
IF(tblSales[[#This Row],[Discount %]]&lt;=15,"10-15%",
IF(tblSales[[#This Row],[Discount %]]&lt;=20,"15-20%","20%+"))))</f>
        <v>10-15%</v>
      </c>
    </row>
    <row r="481" spans="1:38">
      <c r="A481" s="2" t="s">
        <v>1643</v>
      </c>
      <c r="B481" s="11">
        <v>45710</v>
      </c>
      <c r="C481" s="2" t="s">
        <v>1644</v>
      </c>
      <c r="D481" s="2" t="s">
        <v>582</v>
      </c>
      <c r="E481" s="2" t="s">
        <v>574</v>
      </c>
      <c r="F481" s="2" t="s">
        <v>104</v>
      </c>
      <c r="G481" s="2">
        <v>1</v>
      </c>
      <c r="H481" s="2">
        <v>1378.32</v>
      </c>
      <c r="I481" s="2">
        <v>30</v>
      </c>
      <c r="J481" s="2">
        <v>413.5</v>
      </c>
      <c r="K481" s="2">
        <v>12</v>
      </c>
      <c r="L481" s="2">
        <v>115.78</v>
      </c>
      <c r="M481" s="2">
        <v>1080.5999999999999</v>
      </c>
      <c r="N481" s="2">
        <v>978.68</v>
      </c>
      <c r="O481" s="2">
        <f t="shared" si="18"/>
        <v>-13.860000000000042</v>
      </c>
      <c r="P481" s="2" t="s">
        <v>32</v>
      </c>
      <c r="Q481" s="2" t="str">
        <f t="shared" si="17"/>
        <v>UPI</v>
      </c>
      <c r="R481" s="2" t="s">
        <v>21</v>
      </c>
      <c r="S481" s="2" t="s">
        <v>56</v>
      </c>
      <c r="T481" s="2" t="s">
        <v>1574</v>
      </c>
      <c r="U481" s="2" t="s">
        <v>60</v>
      </c>
      <c r="V481" t="str">
        <f>TEXT(tblSales[[#This Row],[Invoice Date]],"mmm")</f>
        <v>Feb</v>
      </c>
      <c r="W481">
        <f>MONTH(tblSales[[#This Row],[Invoice Date]])</f>
        <v>2</v>
      </c>
      <c r="X481">
        <f>YEAR(tblSales[[#This Row],[Invoice Date]])</f>
        <v>2025</v>
      </c>
      <c r="Y481" t="str">
        <f>TEXT(tblSales[[#This Row],[Invoice Date]],"mmm-yyyy")</f>
        <v>Feb-2025</v>
      </c>
      <c r="Z481" t="str">
        <f>_xlfn.XLOOKUP(tblSales[[#This Row],[Product_ID]],Products!$A:$A,Products!$C:$C,"Women Dresses")</f>
        <v>Men Trousers</v>
      </c>
      <c r="AA481" t="str">
        <f>_xlfn.XLOOKUP(tblSales[[#This Row],[Product_ID]],Products!$A:$A,Products!$D:$D,"Unknown")</f>
        <v>Cargo</v>
      </c>
      <c r="AB481" t="str">
        <f>_xlfn.XLOOKUP(tblSales[[#This Row],[Product_ID]],Products!$A:$A,Products!$E:$E,"Unknown")</f>
        <v>Westside</v>
      </c>
      <c r="AC481" t="str">
        <f>_xlfn.XLOOKUP(tblSales[[#This Row],[Store_ID]],Stores!$A:$A,Stores!$B:$B,"Unknown")</f>
        <v>TrendMart Guntur Standard</v>
      </c>
      <c r="AD481" t="str">
        <f>_xlfn.XLOOKUP(tblSales[[#This Row],[Store_ID]],Stores!$A:$A,Stores!$E:$E,"Unknown")</f>
        <v>South Zone 3</v>
      </c>
      <c r="AE481" t="str">
        <f>_xlfn.XLOOKUP(tblSales[[#This Row],[Customer_ID]],Customers!$A:$A,Customers!$B:$B,"Unknown")</f>
        <v>Sowmya Murthy</v>
      </c>
      <c r="AF481" t="str">
        <f>_xlfn.XLOOKUP(tblSales[[#This Row],[Customer_ID]],Customers!$A:$A,Customers!$J:$J,"Unknown")</f>
        <v>Silver</v>
      </c>
      <c r="AG481" t="str">
        <f>_xlfn.XLOOKUP(tblSales[[#This Row],[Employee_ID]],Employees!$A:$A,Employees!$B:$B,"Unknown")</f>
        <v>Meena Krishnan</v>
      </c>
      <c r="AH481">
        <f>IF(MONTH(tblSales[[#This Row],[Invoice Date]])&gt;=4,MONTH(tblSales[[#This Row],[Invoice Date]]),MONTH(tblSales[[#This Row],[Invoice Date]])+12)</f>
        <v>14</v>
      </c>
      <c r="AI481" s="8">
        <f>DATE(YEAR(tblSales[[#This Row],[Invoice Date]]),MONTH(tblSales[[#This Row],[Invoice Date]]),1)</f>
        <v>45689</v>
      </c>
      <c r="AJ481" t="str">
        <f>_xlfn.XLOOKUP(tblSales[[#This Row],[Product_ID]],Products!$A:$A,Products!$B:$B,"Unknown")</f>
        <v>Westside Cargo Peach</v>
      </c>
      <c r="AK481" s="9">
        <f>IFERROR(tblSales[[#This Row],[Profit]]/tblSales[[#This Row],[Sales Amount]],0)</f>
        <v>-1.2826207662409812E-2</v>
      </c>
      <c r="AL481" t="str">
        <f>IF(tblSales[[#This Row],[Discount %]]&lt;=5,"0-5%",
IF(tblSales[[#This Row],[Discount %]]&lt;=10,"5-10%",
IF(tblSales[[#This Row],[Discount %]]&lt;=15,"10-15%",
IF(tblSales[[#This Row],[Discount %]]&lt;=20,"15-20%","20%+"))))</f>
        <v>20%+</v>
      </c>
    </row>
    <row r="482" spans="1:38">
      <c r="A482" s="2" t="s">
        <v>1645</v>
      </c>
      <c r="B482" s="11">
        <v>45617</v>
      </c>
      <c r="C482" s="2" t="s">
        <v>322</v>
      </c>
      <c r="D482" s="2" t="s">
        <v>1646</v>
      </c>
      <c r="E482" s="2" t="s">
        <v>284</v>
      </c>
      <c r="F482" s="2" t="s">
        <v>161</v>
      </c>
      <c r="G482" s="2">
        <v>1</v>
      </c>
      <c r="H482" s="2">
        <v>961.67</v>
      </c>
      <c r="I482" s="2">
        <v>0</v>
      </c>
      <c r="J482" s="2">
        <v>0</v>
      </c>
      <c r="K482" s="2">
        <v>5</v>
      </c>
      <c r="L482" s="2">
        <v>48.08</v>
      </c>
      <c r="M482" s="2">
        <v>1009.75</v>
      </c>
      <c r="N482" s="2">
        <v>700.93</v>
      </c>
      <c r="O482" s="2">
        <f t="shared" si="18"/>
        <v>260.74000000000007</v>
      </c>
      <c r="P482" s="2" t="s">
        <v>27</v>
      </c>
      <c r="Q482" s="2" t="str">
        <f t="shared" si="17"/>
        <v>Cash</v>
      </c>
      <c r="R482" s="2" t="s">
        <v>20</v>
      </c>
      <c r="S482" s="2" t="s">
        <v>56</v>
      </c>
      <c r="T482" s="2" t="s">
        <v>1647</v>
      </c>
      <c r="U482" s="2" t="s">
        <v>59</v>
      </c>
      <c r="V482" t="str">
        <f>TEXT(tblSales[[#This Row],[Invoice Date]],"mmm")</f>
        <v>Nov</v>
      </c>
      <c r="W482">
        <f>MONTH(tblSales[[#This Row],[Invoice Date]])</f>
        <v>11</v>
      </c>
      <c r="X482">
        <f>YEAR(tblSales[[#This Row],[Invoice Date]])</f>
        <v>2024</v>
      </c>
      <c r="Y482" t="str">
        <f>TEXT(tblSales[[#This Row],[Invoice Date]],"mmm-yyyy")</f>
        <v>Nov-2024</v>
      </c>
      <c r="Z482" t="str">
        <f>_xlfn.XLOOKUP(tblSales[[#This Row],[Product_ID]],Products!$A:$A,Products!$C:$C,"Women Dresses")</f>
        <v>Women Jeans</v>
      </c>
      <c r="AA482" t="str">
        <f>_xlfn.XLOOKUP(tblSales[[#This Row],[Product_ID]],Products!$A:$A,Products!$D:$D,"Unknown")</f>
        <v>Skinny Fit</v>
      </c>
      <c r="AB482" t="str">
        <f>_xlfn.XLOOKUP(tblSales[[#This Row],[Product_ID]],Products!$A:$A,Products!$E:$E,"Unknown")</f>
        <v>Global Desi</v>
      </c>
      <c r="AC482" t="str">
        <f>_xlfn.XLOOKUP(tblSales[[#This Row],[Store_ID]],Stores!$A:$A,Stores!$B:$B,"Unknown")</f>
        <v>TrendMart Tumakuru Outlet</v>
      </c>
      <c r="AD482" t="str">
        <f>_xlfn.XLOOKUP(tblSales[[#This Row],[Store_ID]],Stores!$A:$A,Stores!$E:$E,"Unknown")</f>
        <v>South Zone 2</v>
      </c>
      <c r="AE482" t="str">
        <f>_xlfn.XLOOKUP(tblSales[[#This Row],[Customer_ID]],Customers!$A:$A,Customers!$B:$B,"Unknown")</f>
        <v>Deepthi Naicker</v>
      </c>
      <c r="AF482" t="str">
        <f>_xlfn.XLOOKUP(tblSales[[#This Row],[Customer_ID]],Customers!$A:$A,Customers!$J:$J,"Unknown")</f>
        <v>Regular</v>
      </c>
      <c r="AG482" t="str">
        <f>_xlfn.XLOOKUP(tblSales[[#This Row],[Employee_ID]],Employees!$A:$A,Employees!$B:$B,"Unknown")</f>
        <v>Chandra Reddy</v>
      </c>
      <c r="AH482">
        <f>IF(MONTH(tblSales[[#This Row],[Invoice Date]])&gt;=4,MONTH(tblSales[[#This Row],[Invoice Date]]),MONTH(tblSales[[#This Row],[Invoice Date]])+12)</f>
        <v>11</v>
      </c>
      <c r="AI482" s="8">
        <f>DATE(YEAR(tblSales[[#This Row],[Invoice Date]]),MONTH(tblSales[[#This Row],[Invoice Date]]),1)</f>
        <v>45597</v>
      </c>
      <c r="AJ482" t="str">
        <f>_xlfn.XLOOKUP(tblSales[[#This Row],[Product_ID]],Products!$A:$A,Products!$B:$B,"Unknown")</f>
        <v>Global Desi Skinny Fit Olive</v>
      </c>
      <c r="AK482" s="9">
        <f>IFERROR(tblSales[[#This Row],[Profit]]/tblSales[[#This Row],[Sales Amount]],0)</f>
        <v>0.2582223322604606</v>
      </c>
      <c r="AL482" t="str">
        <f>IF(tblSales[[#This Row],[Discount %]]&lt;=5,"0-5%",
IF(tblSales[[#This Row],[Discount %]]&lt;=10,"5-10%",
IF(tblSales[[#This Row],[Discount %]]&lt;=15,"10-15%",
IF(tblSales[[#This Row],[Discount %]]&lt;=20,"15-20%","20%+"))))</f>
        <v>0-5%</v>
      </c>
    </row>
    <row r="483" spans="1:38">
      <c r="A483" s="2" t="s">
        <v>1648</v>
      </c>
      <c r="B483" s="11">
        <v>45594</v>
      </c>
      <c r="C483" s="2" t="s">
        <v>1649</v>
      </c>
      <c r="D483" s="2" t="s">
        <v>806</v>
      </c>
      <c r="E483" s="2" t="s">
        <v>1122</v>
      </c>
      <c r="F483" s="2" t="s">
        <v>204</v>
      </c>
      <c r="G483" s="2">
        <v>3</v>
      </c>
      <c r="H483" s="2">
        <v>722.1</v>
      </c>
      <c r="I483" s="2">
        <v>10</v>
      </c>
      <c r="J483" s="2">
        <v>216.63</v>
      </c>
      <c r="K483" s="2">
        <v>5</v>
      </c>
      <c r="L483" s="2">
        <v>97.48</v>
      </c>
      <c r="M483" s="2">
        <v>2047.15</v>
      </c>
      <c r="N483" s="2">
        <v>1576.35</v>
      </c>
      <c r="O483" s="2">
        <f t="shared" si="18"/>
        <v>373.32000000000016</v>
      </c>
      <c r="P483" s="2" t="s">
        <v>27</v>
      </c>
      <c r="Q483" s="2" t="str">
        <f t="shared" si="17"/>
        <v>Cash</v>
      </c>
      <c r="R483" s="2" t="s">
        <v>21</v>
      </c>
      <c r="S483" s="2" t="s">
        <v>56</v>
      </c>
      <c r="T483" s="2" t="s">
        <v>297</v>
      </c>
      <c r="U483" s="2" t="s">
        <v>59</v>
      </c>
      <c r="V483" t="str">
        <f>TEXT(tblSales[[#This Row],[Invoice Date]],"mmm")</f>
        <v>Oct</v>
      </c>
      <c r="W483">
        <f>MONTH(tblSales[[#This Row],[Invoice Date]])</f>
        <v>10</v>
      </c>
      <c r="X483">
        <f>YEAR(tblSales[[#This Row],[Invoice Date]])</f>
        <v>2024</v>
      </c>
      <c r="Y483" t="str">
        <f>TEXT(tblSales[[#This Row],[Invoice Date]],"mmm-yyyy")</f>
        <v>Oct-2024</v>
      </c>
      <c r="Z483" t="str">
        <f>_xlfn.XLOOKUP(tblSales[[#This Row],[Product_ID]],Products!$A:$A,Products!$C:$C,"Women Dresses")</f>
        <v>Kids Wear</v>
      </c>
      <c r="AA483" t="str">
        <f>_xlfn.XLOOKUP(tblSales[[#This Row],[Product_ID]],Products!$A:$A,Products!$D:$D,"Unknown")</f>
        <v>Girls Frock</v>
      </c>
      <c r="AB483" t="str">
        <f>_xlfn.XLOOKUP(tblSales[[#This Row],[Product_ID]],Products!$A:$A,Products!$E:$E,"Unknown")</f>
        <v>Sonata</v>
      </c>
      <c r="AC483" t="str">
        <f>_xlfn.XLOOKUP(tblSales[[#This Row],[Store_ID]],Stores!$A:$A,Stores!$B:$B,"Unknown")</f>
        <v>TrendMart Chennai Standard</v>
      </c>
      <c r="AD483" t="str">
        <f>_xlfn.XLOOKUP(tblSales[[#This Row],[Store_ID]],Stores!$A:$A,Stores!$E:$E,"Unknown")</f>
        <v>South Zone 1</v>
      </c>
      <c r="AE483" t="str">
        <f>_xlfn.XLOOKUP(tblSales[[#This Row],[Customer_ID]],Customers!$A:$A,Customers!$B:$B,"Unknown")</f>
        <v>Mahesh Gounder</v>
      </c>
      <c r="AF483" t="str">
        <f>_xlfn.XLOOKUP(tblSales[[#This Row],[Customer_ID]],Customers!$A:$A,Customers!$J:$J,"Unknown")</f>
        <v>Regular</v>
      </c>
      <c r="AG483" t="str">
        <f>_xlfn.XLOOKUP(tblSales[[#This Row],[Employee_ID]],Employees!$A:$A,Employees!$B:$B,"Unknown")</f>
        <v>Logesh Gopalakrishnan</v>
      </c>
      <c r="AH483">
        <f>IF(MONTH(tblSales[[#This Row],[Invoice Date]])&gt;=4,MONTH(tblSales[[#This Row],[Invoice Date]]),MONTH(tblSales[[#This Row],[Invoice Date]])+12)</f>
        <v>10</v>
      </c>
      <c r="AI483" s="8">
        <f>DATE(YEAR(tblSales[[#This Row],[Invoice Date]]),MONTH(tblSales[[#This Row],[Invoice Date]]),1)</f>
        <v>45566</v>
      </c>
      <c r="AJ483" t="str">
        <f>_xlfn.XLOOKUP(tblSales[[#This Row],[Product_ID]],Products!$A:$A,Products!$B:$B,"Unknown")</f>
        <v>Sonata Girls Frock Cream</v>
      </c>
      <c r="AK483" s="9">
        <f>IFERROR(tblSales[[#This Row],[Profit]]/tblSales[[#This Row],[Sales Amount]],0)</f>
        <v>0.1823608431233667</v>
      </c>
      <c r="AL483" t="str">
        <f>IF(tblSales[[#This Row],[Discount %]]&lt;=5,"0-5%",
IF(tblSales[[#This Row],[Discount %]]&lt;=10,"5-10%",
IF(tblSales[[#This Row],[Discount %]]&lt;=15,"10-15%",
IF(tblSales[[#This Row],[Discount %]]&lt;=20,"15-20%","20%+"))))</f>
        <v>5-10%</v>
      </c>
    </row>
    <row r="484" spans="1:38">
      <c r="A484" s="2" t="s">
        <v>1650</v>
      </c>
      <c r="B484" s="11">
        <v>45625</v>
      </c>
      <c r="C484" s="2" t="s">
        <v>1165</v>
      </c>
      <c r="D484" s="2" t="s">
        <v>381</v>
      </c>
      <c r="E484" s="2" t="s">
        <v>699</v>
      </c>
      <c r="F484" s="2" t="s">
        <v>193</v>
      </c>
      <c r="G484" s="2">
        <v>4</v>
      </c>
      <c r="H484" s="2">
        <v>1739.82</v>
      </c>
      <c r="I484" s="2">
        <v>25</v>
      </c>
      <c r="J484" s="2">
        <v>1739.82</v>
      </c>
      <c r="K484" s="2">
        <v>12</v>
      </c>
      <c r="L484" s="2">
        <v>626.34</v>
      </c>
      <c r="M484" s="2">
        <v>5845.8</v>
      </c>
      <c r="N484" s="2">
        <v>4497.92</v>
      </c>
      <c r="O484" s="2">
        <f t="shared" si="18"/>
        <v>721.54000000000008</v>
      </c>
      <c r="P484" s="2" t="s">
        <v>27</v>
      </c>
      <c r="Q484" s="2" t="str">
        <f t="shared" si="17"/>
        <v>Cash</v>
      </c>
      <c r="R484" s="2" t="s">
        <v>20</v>
      </c>
      <c r="S484" s="2" t="s">
        <v>56</v>
      </c>
      <c r="T484" s="2" t="s">
        <v>1651</v>
      </c>
      <c r="U484" s="2" t="s">
        <v>59</v>
      </c>
      <c r="V484" t="str">
        <f>TEXT(tblSales[[#This Row],[Invoice Date]],"mmm")</f>
        <v>Nov</v>
      </c>
      <c r="W484">
        <f>MONTH(tblSales[[#This Row],[Invoice Date]])</f>
        <v>11</v>
      </c>
      <c r="X484">
        <f>YEAR(tblSales[[#This Row],[Invoice Date]])</f>
        <v>2024</v>
      </c>
      <c r="Y484" t="str">
        <f>TEXT(tblSales[[#This Row],[Invoice Date]],"mmm-yyyy")</f>
        <v>Nov-2024</v>
      </c>
      <c r="Z484" t="str">
        <f>_xlfn.XLOOKUP(tblSales[[#This Row],[Product_ID]],Products!$A:$A,Products!$C:$C,"Women Dresses")</f>
        <v>Women Jeans</v>
      </c>
      <c r="AA484" t="str">
        <f>_xlfn.XLOOKUP(tblSales[[#This Row],[Product_ID]],Products!$A:$A,Products!$D:$D,"Unknown")</f>
        <v>Straight Fit</v>
      </c>
      <c r="AB484" t="str">
        <f>_xlfn.XLOOKUP(tblSales[[#This Row],[Product_ID]],Products!$A:$A,Products!$E:$E,"Unknown")</f>
        <v>Ramraj Cotton</v>
      </c>
      <c r="AC484" t="str">
        <f>_xlfn.XLOOKUP(tblSales[[#This Row],[Store_ID]],Stores!$A:$A,Stores!$B:$B,"Unknown")</f>
        <v>TrendMart Dindigul High Street</v>
      </c>
      <c r="AD484" t="str">
        <f>_xlfn.XLOOKUP(tblSales[[#This Row],[Store_ID]],Stores!$A:$A,Stores!$E:$E,"Unknown")</f>
        <v>South Zone 1</v>
      </c>
      <c r="AE484" t="str">
        <f>_xlfn.XLOOKUP(tblSales[[#This Row],[Customer_ID]],Customers!$A:$A,Customers!$B:$B,"Unknown")</f>
        <v>Kannan Yadav</v>
      </c>
      <c r="AF484" t="str">
        <f>_xlfn.XLOOKUP(tblSales[[#This Row],[Customer_ID]],Customers!$A:$A,Customers!$J:$J,"Unknown")</f>
        <v>Silver</v>
      </c>
      <c r="AG484" t="str">
        <f>_xlfn.XLOOKUP(tblSales[[#This Row],[Employee_ID]],Employees!$A:$A,Employees!$B:$B,"Unknown")</f>
        <v>Yamini Pandian</v>
      </c>
      <c r="AH484">
        <f>IF(MONTH(tblSales[[#This Row],[Invoice Date]])&gt;=4,MONTH(tblSales[[#This Row],[Invoice Date]]),MONTH(tblSales[[#This Row],[Invoice Date]])+12)</f>
        <v>11</v>
      </c>
      <c r="AI484" s="8">
        <f>DATE(YEAR(tblSales[[#This Row],[Invoice Date]]),MONTH(tblSales[[#This Row],[Invoice Date]]),1)</f>
        <v>45597</v>
      </c>
      <c r="AJ484" t="str">
        <f>_xlfn.XLOOKUP(tblSales[[#This Row],[Product_ID]],Products!$A:$A,Products!$B:$B,"Unknown")</f>
        <v>Ramraj Cotton Straight Fit White</v>
      </c>
      <c r="AK484" s="9">
        <f>IFERROR(tblSales[[#This Row],[Profit]]/tblSales[[#This Row],[Sales Amount]],0)</f>
        <v>0.12342878647918164</v>
      </c>
      <c r="AL484" t="str">
        <f>IF(tblSales[[#This Row],[Discount %]]&lt;=5,"0-5%",
IF(tblSales[[#This Row],[Discount %]]&lt;=10,"5-10%",
IF(tblSales[[#This Row],[Discount %]]&lt;=15,"10-15%",
IF(tblSales[[#This Row],[Discount %]]&lt;=20,"15-20%","20%+"))))</f>
        <v>20%+</v>
      </c>
    </row>
    <row r="485" spans="1:38">
      <c r="A485" s="2" t="s">
        <v>1652</v>
      </c>
      <c r="B485" s="11">
        <v>45383</v>
      </c>
      <c r="C485" s="2" t="s">
        <v>1552</v>
      </c>
      <c r="D485" s="2" t="s">
        <v>466</v>
      </c>
      <c r="E485" s="2" t="s">
        <v>1380</v>
      </c>
      <c r="F485" s="2" t="s">
        <v>134</v>
      </c>
      <c r="G485" s="2">
        <v>3</v>
      </c>
      <c r="H485" s="2">
        <v>748.45</v>
      </c>
      <c r="I485" s="2">
        <v>15</v>
      </c>
      <c r="J485" s="2">
        <v>336.8</v>
      </c>
      <c r="K485" s="2">
        <v>5</v>
      </c>
      <c r="L485" s="2">
        <v>95.43</v>
      </c>
      <c r="M485" s="2">
        <v>2003.98</v>
      </c>
      <c r="N485" s="2">
        <v>1643.01</v>
      </c>
      <c r="O485" s="2">
        <f t="shared" si="18"/>
        <v>265.54000000000002</v>
      </c>
      <c r="P485" s="2" t="s">
        <v>27</v>
      </c>
      <c r="Q485" s="2" t="str">
        <f t="shared" si="17"/>
        <v>Cash</v>
      </c>
      <c r="R485" s="2" t="s">
        <v>20</v>
      </c>
      <c r="S485" s="2" t="s">
        <v>56</v>
      </c>
      <c r="T485" s="2" t="s">
        <v>1653</v>
      </c>
      <c r="U485" s="2" t="s">
        <v>59</v>
      </c>
      <c r="V485" t="str">
        <f>TEXT(tblSales[[#This Row],[Invoice Date]],"mmm")</f>
        <v>Apr</v>
      </c>
      <c r="W485">
        <f>MONTH(tblSales[[#This Row],[Invoice Date]])</f>
        <v>4</v>
      </c>
      <c r="X485">
        <f>YEAR(tblSales[[#This Row],[Invoice Date]])</f>
        <v>2024</v>
      </c>
      <c r="Y485" t="str">
        <f>TEXT(tblSales[[#This Row],[Invoice Date]],"mmm-yyyy")</f>
        <v>Apr-2024</v>
      </c>
      <c r="Z485" t="str">
        <f>_xlfn.XLOOKUP(tblSales[[#This Row],[Product_ID]],Products!$A:$A,Products!$C:$C,"Women Dresses")</f>
        <v>Women Tops</v>
      </c>
      <c r="AA485" t="str">
        <f>_xlfn.XLOOKUP(tblSales[[#This Row],[Product_ID]],Products!$A:$A,Products!$D:$D,"Unknown")</f>
        <v>Formal Top</v>
      </c>
      <c r="AB485" t="str">
        <f>_xlfn.XLOOKUP(tblSales[[#This Row],[Product_ID]],Products!$A:$A,Products!$E:$E,"Unknown")</f>
        <v>Indian Terrain</v>
      </c>
      <c r="AC485" t="str">
        <f>_xlfn.XLOOKUP(tblSales[[#This Row],[Store_ID]],Stores!$A:$A,Stores!$B:$B,"Unknown")</f>
        <v>TrendMart Alappuzha Mall Kiosk</v>
      </c>
      <c r="AD485" t="str">
        <f>_xlfn.XLOOKUP(tblSales[[#This Row],[Store_ID]],Stores!$A:$A,Stores!$E:$E,"Unknown")</f>
        <v>South Zone 1</v>
      </c>
      <c r="AE485" t="str">
        <f>_xlfn.XLOOKUP(tblSales[[#This Row],[Customer_ID]],Customers!$A:$A,Customers!$B:$B,"Unknown")</f>
        <v>Akhila Prasad</v>
      </c>
      <c r="AF485" t="str">
        <f>_xlfn.XLOOKUP(tblSales[[#This Row],[Customer_ID]],Customers!$A:$A,Customers!$J:$J,"Unknown")</f>
        <v>Silver</v>
      </c>
      <c r="AG485" t="str">
        <f>_xlfn.XLOOKUP(tblSales[[#This Row],[Employee_ID]],Employees!$A:$A,Employees!$B:$B,"Unknown")</f>
        <v>Chandran Krishnan</v>
      </c>
      <c r="AH485">
        <f>IF(MONTH(tblSales[[#This Row],[Invoice Date]])&gt;=4,MONTH(tblSales[[#This Row],[Invoice Date]]),MONTH(tblSales[[#This Row],[Invoice Date]])+12)</f>
        <v>4</v>
      </c>
      <c r="AI485" s="8">
        <f>DATE(YEAR(tblSales[[#This Row],[Invoice Date]]),MONTH(tblSales[[#This Row],[Invoice Date]]),1)</f>
        <v>45383</v>
      </c>
      <c r="AJ485" t="str">
        <f>_xlfn.XLOOKUP(tblSales[[#This Row],[Product_ID]],Products!$A:$A,Products!$B:$B,"Unknown")</f>
        <v>Indian Terrain Formal Top Maroon</v>
      </c>
      <c r="AK485" s="9">
        <f>IFERROR(tblSales[[#This Row],[Profit]]/tblSales[[#This Row],[Sales Amount]],0)</f>
        <v>0.1325063124382479</v>
      </c>
      <c r="AL485" t="str">
        <f>IF(tblSales[[#This Row],[Discount %]]&lt;=5,"0-5%",
IF(tblSales[[#This Row],[Discount %]]&lt;=10,"5-10%",
IF(tblSales[[#This Row],[Discount %]]&lt;=15,"10-15%",
IF(tblSales[[#This Row],[Discount %]]&lt;=20,"15-20%","20%+"))))</f>
        <v>10-15%</v>
      </c>
    </row>
    <row r="486" spans="1:38">
      <c r="A486" s="2" t="s">
        <v>1654</v>
      </c>
      <c r="B486" s="11">
        <v>45508</v>
      </c>
      <c r="C486" s="2" t="s">
        <v>1655</v>
      </c>
      <c r="D486" s="2" t="s">
        <v>1244</v>
      </c>
      <c r="E486" s="2" t="s">
        <v>171</v>
      </c>
      <c r="F486" s="2" t="s">
        <v>210</v>
      </c>
      <c r="G486" s="2">
        <v>4</v>
      </c>
      <c r="H486" s="2">
        <v>595.48</v>
      </c>
      <c r="I486" s="2">
        <v>10</v>
      </c>
      <c r="J486" s="2">
        <v>238.19</v>
      </c>
      <c r="K486" s="2">
        <v>5</v>
      </c>
      <c r="L486" s="2">
        <v>107.19</v>
      </c>
      <c r="M486" s="2">
        <v>2250.92</v>
      </c>
      <c r="N486" s="2">
        <v>1395</v>
      </c>
      <c r="O486" s="2">
        <f t="shared" si="18"/>
        <v>748.73</v>
      </c>
      <c r="P486" s="2" t="s">
        <v>28</v>
      </c>
      <c r="Q486" s="2" t="str">
        <f t="shared" si="17"/>
        <v>Credit Card</v>
      </c>
      <c r="R486" s="2" t="s">
        <v>20</v>
      </c>
      <c r="S486" s="2" t="s">
        <v>56</v>
      </c>
      <c r="T486" s="2" t="s">
        <v>1135</v>
      </c>
      <c r="U486" s="2" t="s">
        <v>60</v>
      </c>
      <c r="V486" t="str">
        <f>TEXT(tblSales[[#This Row],[Invoice Date]],"mmm")</f>
        <v>Aug</v>
      </c>
      <c r="W486">
        <f>MONTH(tblSales[[#This Row],[Invoice Date]])</f>
        <v>8</v>
      </c>
      <c r="X486">
        <f>YEAR(tblSales[[#This Row],[Invoice Date]])</f>
        <v>2024</v>
      </c>
      <c r="Y486" t="str">
        <f>TEXT(tblSales[[#This Row],[Invoice Date]],"mmm-yyyy")</f>
        <v>Aug-2024</v>
      </c>
      <c r="Z486" t="str">
        <f>_xlfn.XLOOKUP(tblSales[[#This Row],[Product_ID]],Products!$A:$A,Products!$C:$C,"Women Dresses")</f>
        <v>Men T-Shirts</v>
      </c>
      <c r="AA486" t="str">
        <f>_xlfn.XLOOKUP(tblSales[[#This Row],[Product_ID]],Products!$A:$A,Products!$D:$D,"Unknown")</f>
        <v>Polo</v>
      </c>
      <c r="AB486" t="str">
        <f>_xlfn.XLOOKUP(tblSales[[#This Row],[Product_ID]],Products!$A:$A,Products!$E:$E,"Unknown")</f>
        <v>Metro Shoes</v>
      </c>
      <c r="AC486" t="str">
        <f>_xlfn.XLOOKUP(tblSales[[#This Row],[Store_ID]],Stores!$A:$A,Stores!$B:$B,"Unknown")</f>
        <v>TrendMart Warangal Outlet</v>
      </c>
      <c r="AD486" t="str">
        <f>_xlfn.XLOOKUP(tblSales[[#This Row],[Store_ID]],Stores!$A:$A,Stores!$E:$E,"Unknown")</f>
        <v>South Zone 2</v>
      </c>
      <c r="AE486" t="str">
        <f>_xlfn.XLOOKUP(tblSales[[#This Row],[Customer_ID]],Customers!$A:$A,Customers!$B:$B,"Unknown")</f>
        <v>Sangeeta Mishra</v>
      </c>
      <c r="AF486" t="str">
        <f>_xlfn.XLOOKUP(tblSales[[#This Row],[Customer_ID]],Customers!$A:$A,Customers!$J:$J,"Unknown")</f>
        <v>Silver</v>
      </c>
      <c r="AG486" t="str">
        <f>_xlfn.XLOOKUP(tblSales[[#This Row],[Employee_ID]],Employees!$A:$A,Employees!$B:$B,"Unknown")</f>
        <v>Rani Mishra</v>
      </c>
      <c r="AH486">
        <f>IF(MONTH(tblSales[[#This Row],[Invoice Date]])&gt;=4,MONTH(tblSales[[#This Row],[Invoice Date]]),MONTH(tblSales[[#This Row],[Invoice Date]])+12)</f>
        <v>8</v>
      </c>
      <c r="AI486" s="8">
        <f>DATE(YEAR(tblSales[[#This Row],[Invoice Date]]),MONTH(tblSales[[#This Row],[Invoice Date]]),1)</f>
        <v>45505</v>
      </c>
      <c r="AJ486" t="str">
        <f>_xlfn.XLOOKUP(tblSales[[#This Row],[Product_ID]],Products!$A:$A,Products!$B:$B,"Unknown")</f>
        <v>Metro Shoes Polo Purple</v>
      </c>
      <c r="AK486" s="9">
        <f>IFERROR(tblSales[[#This Row],[Profit]]/tblSales[[#This Row],[Sales Amount]],0)</f>
        <v>0.33263287900058641</v>
      </c>
      <c r="AL486" t="str">
        <f>IF(tblSales[[#This Row],[Discount %]]&lt;=5,"0-5%",
IF(tblSales[[#This Row],[Discount %]]&lt;=10,"5-10%",
IF(tblSales[[#This Row],[Discount %]]&lt;=15,"10-15%",
IF(tblSales[[#This Row],[Discount %]]&lt;=20,"15-20%","20%+"))))</f>
        <v>5-10%</v>
      </c>
    </row>
    <row r="487" spans="1:38">
      <c r="A487" s="2" t="s">
        <v>1656</v>
      </c>
      <c r="B487" s="11">
        <v>45588</v>
      </c>
      <c r="C487" s="2" t="s">
        <v>1426</v>
      </c>
      <c r="D487" s="2" t="s">
        <v>1171</v>
      </c>
      <c r="E487" s="2" t="s">
        <v>1412</v>
      </c>
      <c r="F487" s="2" t="s">
        <v>128</v>
      </c>
      <c r="G487" s="2">
        <v>2</v>
      </c>
      <c r="H487" s="2">
        <v>2832.31</v>
      </c>
      <c r="I487" s="2">
        <v>15</v>
      </c>
      <c r="J487" s="2">
        <v>849.69</v>
      </c>
      <c r="K487" s="2">
        <v>12</v>
      </c>
      <c r="L487" s="2">
        <v>577.79</v>
      </c>
      <c r="M487" s="2">
        <v>5392.72</v>
      </c>
      <c r="N487" s="2">
        <v>4079.4</v>
      </c>
      <c r="O487" s="2">
        <f t="shared" si="18"/>
        <v>735.5300000000002</v>
      </c>
      <c r="P487" s="2" t="s">
        <v>32</v>
      </c>
      <c r="Q487" s="2" t="str">
        <f t="shared" si="17"/>
        <v>UPI</v>
      </c>
      <c r="R487" s="2" t="s">
        <v>20</v>
      </c>
      <c r="S487" s="2" t="s">
        <v>56</v>
      </c>
      <c r="T487" s="2" t="s">
        <v>1216</v>
      </c>
      <c r="U487" s="2" t="s">
        <v>59</v>
      </c>
      <c r="V487" t="str">
        <f>TEXT(tblSales[[#This Row],[Invoice Date]],"mmm")</f>
        <v>Oct</v>
      </c>
      <c r="W487">
        <f>MONTH(tblSales[[#This Row],[Invoice Date]])</f>
        <v>10</v>
      </c>
      <c r="X487">
        <f>YEAR(tblSales[[#This Row],[Invoice Date]])</f>
        <v>2024</v>
      </c>
      <c r="Y487" t="str">
        <f>TEXT(tblSales[[#This Row],[Invoice Date]],"mmm-yyyy")</f>
        <v>Oct-2024</v>
      </c>
      <c r="Z487" t="str">
        <f>_xlfn.XLOOKUP(tblSales[[#This Row],[Product_ID]],Products!$A:$A,Products!$C:$C,"Women Dresses")</f>
        <v>Watches</v>
      </c>
      <c r="AA487" t="str">
        <f>_xlfn.XLOOKUP(tblSales[[#This Row],[Product_ID]],Products!$A:$A,Products!$D:$D,"Unknown")</f>
        <v>Digital Watch</v>
      </c>
      <c r="AB487" t="str">
        <f>_xlfn.XLOOKUP(tblSales[[#This Row],[Product_ID]],Products!$A:$A,Products!$E:$E,"Unknown")</f>
        <v>Fossil</v>
      </c>
      <c r="AC487" t="str">
        <f>_xlfn.XLOOKUP(tblSales[[#This Row],[Store_ID]],Stores!$A:$A,Stores!$B:$B,"Unknown")</f>
        <v>TrendMart Kozhikode Mall Kiosk</v>
      </c>
      <c r="AD487" t="str">
        <f>_xlfn.XLOOKUP(tblSales[[#This Row],[Store_ID]],Stores!$A:$A,Stores!$E:$E,"Unknown")</f>
        <v>South Zone 1</v>
      </c>
      <c r="AE487" t="str">
        <f>_xlfn.XLOOKUP(tblSales[[#This Row],[Customer_ID]],Customers!$A:$A,Customers!$B:$B,"Unknown")</f>
        <v>Chandra Subramaniam</v>
      </c>
      <c r="AF487" t="str">
        <f>_xlfn.XLOOKUP(tblSales[[#This Row],[Customer_ID]],Customers!$A:$A,Customers!$J:$J,"Unknown")</f>
        <v>Silver</v>
      </c>
      <c r="AG487" t="str">
        <f>_xlfn.XLOOKUP(tblSales[[#This Row],[Employee_ID]],Employees!$A:$A,Employees!$B:$B,"Unknown")</f>
        <v>Praveen Gupta</v>
      </c>
      <c r="AH487">
        <f>IF(MONTH(tblSales[[#This Row],[Invoice Date]])&gt;=4,MONTH(tblSales[[#This Row],[Invoice Date]]),MONTH(tblSales[[#This Row],[Invoice Date]])+12)</f>
        <v>10</v>
      </c>
      <c r="AI487" s="8">
        <f>DATE(YEAR(tblSales[[#This Row],[Invoice Date]]),MONTH(tblSales[[#This Row],[Invoice Date]]),1)</f>
        <v>45566</v>
      </c>
      <c r="AJ487" t="str">
        <f>_xlfn.XLOOKUP(tblSales[[#This Row],[Product_ID]],Products!$A:$A,Products!$B:$B,"Unknown")</f>
        <v>Fossil Digital Watch Maroon</v>
      </c>
      <c r="AK487" s="9">
        <f>IFERROR(tblSales[[#This Row],[Profit]]/tblSales[[#This Row],[Sales Amount]],0)</f>
        <v>0.13639313741488529</v>
      </c>
      <c r="AL487" t="str">
        <f>IF(tblSales[[#This Row],[Discount %]]&lt;=5,"0-5%",
IF(tblSales[[#This Row],[Discount %]]&lt;=10,"5-10%",
IF(tblSales[[#This Row],[Discount %]]&lt;=15,"10-15%",
IF(tblSales[[#This Row],[Discount %]]&lt;=20,"15-20%","20%+"))))</f>
        <v>10-15%</v>
      </c>
    </row>
    <row r="488" spans="1:38">
      <c r="A488" s="2" t="s">
        <v>1657</v>
      </c>
      <c r="B488" s="11">
        <v>45649</v>
      </c>
      <c r="C488" s="2" t="s">
        <v>569</v>
      </c>
      <c r="D488" s="2" t="s">
        <v>308</v>
      </c>
      <c r="E488" s="2" t="s">
        <v>309</v>
      </c>
      <c r="F488" s="2" t="s">
        <v>249</v>
      </c>
      <c r="G488" s="2">
        <v>2</v>
      </c>
      <c r="H488" s="2">
        <v>749.51</v>
      </c>
      <c r="I488" s="2">
        <v>20</v>
      </c>
      <c r="J488" s="2">
        <v>299.8</v>
      </c>
      <c r="K488" s="2">
        <v>3</v>
      </c>
      <c r="L488" s="2">
        <v>35.979999999999997</v>
      </c>
      <c r="M488" s="2">
        <v>1235.2</v>
      </c>
      <c r="N488" s="2">
        <v>1113.98</v>
      </c>
      <c r="O488" s="2">
        <f t="shared" si="18"/>
        <v>85.240000000000038</v>
      </c>
      <c r="P488" s="2" t="s">
        <v>28</v>
      </c>
      <c r="Q488" s="2" t="str">
        <f t="shared" si="17"/>
        <v>Credit Card</v>
      </c>
      <c r="R488" s="2" t="s">
        <v>20</v>
      </c>
      <c r="S488" s="2" t="s">
        <v>56</v>
      </c>
      <c r="T488" s="2" t="s">
        <v>459</v>
      </c>
      <c r="U488" s="2" t="s">
        <v>59</v>
      </c>
      <c r="V488" t="str">
        <f>TEXT(tblSales[[#This Row],[Invoice Date]],"mmm")</f>
        <v>Dec</v>
      </c>
      <c r="W488">
        <f>MONTH(tblSales[[#This Row],[Invoice Date]])</f>
        <v>12</v>
      </c>
      <c r="X488">
        <f>YEAR(tblSales[[#This Row],[Invoice Date]])</f>
        <v>2024</v>
      </c>
      <c r="Y488" t="str">
        <f>TEXT(tblSales[[#This Row],[Invoice Date]],"mmm-yyyy")</f>
        <v>Dec-2024</v>
      </c>
      <c r="Z488" t="str">
        <f>_xlfn.XLOOKUP(tblSales[[#This Row],[Product_ID]],Products!$A:$A,Products!$C:$C,"Women Dresses")</f>
        <v>Jewellery</v>
      </c>
      <c r="AA488" t="str">
        <f>_xlfn.XLOOKUP(tblSales[[#This Row],[Product_ID]],Products!$A:$A,Products!$D:$D,"Unknown")</f>
        <v>Necklace</v>
      </c>
      <c r="AB488" t="str">
        <f>_xlfn.XLOOKUP(tblSales[[#This Row],[Product_ID]],Products!$A:$A,Products!$E:$E,"Unknown")</f>
        <v>Aurelia</v>
      </c>
      <c r="AC488" t="str">
        <f>_xlfn.XLOOKUP(tblSales[[#This Row],[Store_ID]],Stores!$A:$A,Stores!$B:$B,"Unknown")</f>
        <v>TrendMart Alappuzha Outlet</v>
      </c>
      <c r="AD488" t="str">
        <f>_xlfn.XLOOKUP(tblSales[[#This Row],[Store_ID]],Stores!$A:$A,Stores!$E:$E,"Unknown")</f>
        <v>South Zone 1</v>
      </c>
      <c r="AE488" t="str">
        <f>_xlfn.XLOOKUP(tblSales[[#This Row],[Customer_ID]],Customers!$A:$A,Customers!$B:$B,"Unknown")</f>
        <v>Pranav Rao</v>
      </c>
      <c r="AF488" t="str">
        <f>_xlfn.XLOOKUP(tblSales[[#This Row],[Customer_ID]],Customers!$A:$A,Customers!$J:$J,"Unknown")</f>
        <v>Silver</v>
      </c>
      <c r="AG488" t="str">
        <f>_xlfn.XLOOKUP(tblSales[[#This Row],[Employee_ID]],Employees!$A:$A,Employees!$B:$B,"Unknown")</f>
        <v>Hari Nair</v>
      </c>
      <c r="AH488">
        <f>IF(MONTH(tblSales[[#This Row],[Invoice Date]])&gt;=4,MONTH(tblSales[[#This Row],[Invoice Date]]),MONTH(tblSales[[#This Row],[Invoice Date]])+12)</f>
        <v>12</v>
      </c>
      <c r="AI488" s="8">
        <f>DATE(YEAR(tblSales[[#This Row],[Invoice Date]]),MONTH(tblSales[[#This Row],[Invoice Date]]),1)</f>
        <v>45627</v>
      </c>
      <c r="AJ488" t="str">
        <f>_xlfn.XLOOKUP(tblSales[[#This Row],[Product_ID]],Products!$A:$A,Products!$B:$B,"Unknown")</f>
        <v>Aurelia Necklace Grey</v>
      </c>
      <c r="AK488" s="9">
        <f>IFERROR(tblSales[[#This Row],[Profit]]/tblSales[[#This Row],[Sales Amount]],0)</f>
        <v>6.9009067357512985E-2</v>
      </c>
      <c r="AL488" t="str">
        <f>IF(tblSales[[#This Row],[Discount %]]&lt;=5,"0-5%",
IF(tblSales[[#This Row],[Discount %]]&lt;=10,"5-10%",
IF(tblSales[[#This Row],[Discount %]]&lt;=15,"10-15%",
IF(tblSales[[#This Row],[Discount %]]&lt;=20,"15-20%","20%+"))))</f>
        <v>15-20%</v>
      </c>
    </row>
    <row r="489" spans="1:38">
      <c r="A489" s="2" t="s">
        <v>1658</v>
      </c>
      <c r="B489" s="11">
        <v>45531</v>
      </c>
      <c r="C489" s="2" t="s">
        <v>1659</v>
      </c>
      <c r="D489" s="2" t="s">
        <v>1475</v>
      </c>
      <c r="E489" s="2" t="s">
        <v>97</v>
      </c>
      <c r="F489" s="2" t="s">
        <v>523</v>
      </c>
      <c r="G489" s="2">
        <v>2</v>
      </c>
      <c r="H489" s="2">
        <v>4700.04</v>
      </c>
      <c r="I489" s="2">
        <v>0</v>
      </c>
      <c r="J489" s="2">
        <v>0</v>
      </c>
      <c r="K489" s="2">
        <v>12</v>
      </c>
      <c r="L489" s="2">
        <v>1128.01</v>
      </c>
      <c r="M489" s="2">
        <v>10528.09</v>
      </c>
      <c r="N489" s="2">
        <v>6473.14</v>
      </c>
      <c r="O489" s="2">
        <f t="shared" si="18"/>
        <v>2926.9399999999996</v>
      </c>
      <c r="P489" s="2" t="s">
        <v>32</v>
      </c>
      <c r="Q489" s="2" t="str">
        <f t="shared" si="17"/>
        <v>UPI</v>
      </c>
      <c r="R489" s="2" t="s">
        <v>20</v>
      </c>
      <c r="S489" s="2" t="s">
        <v>56</v>
      </c>
      <c r="T489" s="2" t="s">
        <v>1376</v>
      </c>
      <c r="U489" s="2" t="s">
        <v>59</v>
      </c>
      <c r="V489" t="str">
        <f>TEXT(tblSales[[#This Row],[Invoice Date]],"mmm")</f>
        <v>Aug</v>
      </c>
      <c r="W489">
        <f>MONTH(tblSales[[#This Row],[Invoice Date]])</f>
        <v>8</v>
      </c>
      <c r="X489">
        <f>YEAR(tblSales[[#This Row],[Invoice Date]])</f>
        <v>2024</v>
      </c>
      <c r="Y489" t="str">
        <f>TEXT(tblSales[[#This Row],[Invoice Date]],"mmm-yyyy")</f>
        <v>Aug-2024</v>
      </c>
      <c r="Z489" t="str">
        <f>_xlfn.XLOOKUP(tblSales[[#This Row],[Product_ID]],Products!$A:$A,Products!$C:$C,"Women Dresses")</f>
        <v>Women Sarees</v>
      </c>
      <c r="AA489" t="str">
        <f>_xlfn.XLOOKUP(tblSales[[#This Row],[Product_ID]],Products!$A:$A,Products!$D:$D,"Unknown")</f>
        <v>Silk Saree</v>
      </c>
      <c r="AB489" t="str">
        <f>_xlfn.XLOOKUP(tblSales[[#This Row],[Product_ID]],Products!$A:$A,Products!$E:$E,"Unknown")</f>
        <v>Pepe Jeans</v>
      </c>
      <c r="AC489" t="str">
        <f>_xlfn.XLOOKUP(tblSales[[#This Row],[Store_ID]],Stores!$A:$A,Stores!$B:$B,"Unknown")</f>
        <v>TrendMart Tirunelveli High Street</v>
      </c>
      <c r="AD489" t="str">
        <f>_xlfn.XLOOKUP(tblSales[[#This Row],[Store_ID]],Stores!$A:$A,Stores!$E:$E,"Unknown")</f>
        <v>South Zone 1</v>
      </c>
      <c r="AE489" t="str">
        <f>_xlfn.XLOOKUP(tblSales[[#This Row],[Customer_ID]],Customers!$A:$A,Customers!$B:$B,"Unknown")</f>
        <v>Sangeeta Chandran</v>
      </c>
      <c r="AF489" t="str">
        <f>_xlfn.XLOOKUP(tblSales[[#This Row],[Customer_ID]],Customers!$A:$A,Customers!$J:$J,"Unknown")</f>
        <v>Silver</v>
      </c>
      <c r="AG489" t="str">
        <f>_xlfn.XLOOKUP(tblSales[[#This Row],[Employee_ID]],Employees!$A:$A,Employees!$B:$B,"Unknown")</f>
        <v>Vinod Hegde</v>
      </c>
      <c r="AH489">
        <f>IF(MONTH(tblSales[[#This Row],[Invoice Date]])&gt;=4,MONTH(tblSales[[#This Row],[Invoice Date]]),MONTH(tblSales[[#This Row],[Invoice Date]])+12)</f>
        <v>8</v>
      </c>
      <c r="AI489" s="8">
        <f>DATE(YEAR(tblSales[[#This Row],[Invoice Date]]),MONTH(tblSales[[#This Row],[Invoice Date]]),1)</f>
        <v>45505</v>
      </c>
      <c r="AJ489" t="str">
        <f>_xlfn.XLOOKUP(tblSales[[#This Row],[Product_ID]],Products!$A:$A,Products!$B:$B,"Unknown")</f>
        <v>Pepe Jeans Silk Saree Navy Blue</v>
      </c>
      <c r="AK489" s="9">
        <f>IFERROR(tblSales[[#This Row],[Profit]]/tblSales[[#This Row],[Sales Amount]],0)</f>
        <v>0.27801244100306888</v>
      </c>
      <c r="AL489" t="str">
        <f>IF(tblSales[[#This Row],[Discount %]]&lt;=5,"0-5%",
IF(tblSales[[#This Row],[Discount %]]&lt;=10,"5-10%",
IF(tblSales[[#This Row],[Discount %]]&lt;=15,"10-15%",
IF(tblSales[[#This Row],[Discount %]]&lt;=20,"15-20%","20%+"))))</f>
        <v>0-5%</v>
      </c>
    </row>
    <row r="490" spans="1:38">
      <c r="A490" s="2" t="s">
        <v>1660</v>
      </c>
      <c r="B490" s="11">
        <v>45709</v>
      </c>
      <c r="C490" s="2" t="s">
        <v>451</v>
      </c>
      <c r="D490" s="2" t="s">
        <v>1475</v>
      </c>
      <c r="E490" s="2" t="s">
        <v>221</v>
      </c>
      <c r="F490" s="2" t="s">
        <v>540</v>
      </c>
      <c r="G490" s="2">
        <v>2</v>
      </c>
      <c r="H490" s="2">
        <v>4351.58</v>
      </c>
      <c r="I490" s="2">
        <v>10</v>
      </c>
      <c r="J490" s="2">
        <v>870.32</v>
      </c>
      <c r="K490" s="2">
        <v>12</v>
      </c>
      <c r="L490" s="2">
        <v>939.94</v>
      </c>
      <c r="M490" s="2">
        <v>8772.7800000000007</v>
      </c>
      <c r="N490" s="2">
        <v>6473.14</v>
      </c>
      <c r="O490" s="2">
        <f t="shared" si="18"/>
        <v>1359.7000000000003</v>
      </c>
      <c r="P490" s="2" t="s">
        <v>32</v>
      </c>
      <c r="Q490" s="2" t="str">
        <f t="shared" si="17"/>
        <v>UPI</v>
      </c>
      <c r="R490" s="2" t="s">
        <v>21</v>
      </c>
      <c r="S490" s="2" t="s">
        <v>56</v>
      </c>
      <c r="T490" s="2" t="s">
        <v>1661</v>
      </c>
      <c r="U490" s="2" t="s">
        <v>59</v>
      </c>
      <c r="V490" t="str">
        <f>TEXT(tblSales[[#This Row],[Invoice Date]],"mmm")</f>
        <v>Feb</v>
      </c>
      <c r="W490">
        <f>MONTH(tblSales[[#This Row],[Invoice Date]])</f>
        <v>2</v>
      </c>
      <c r="X490">
        <f>YEAR(tblSales[[#This Row],[Invoice Date]])</f>
        <v>2025</v>
      </c>
      <c r="Y490" t="str">
        <f>TEXT(tblSales[[#This Row],[Invoice Date]],"mmm-yyyy")</f>
        <v>Feb-2025</v>
      </c>
      <c r="Z490" t="str">
        <f>_xlfn.XLOOKUP(tblSales[[#This Row],[Product_ID]],Products!$A:$A,Products!$C:$C,"Women Dresses")</f>
        <v>Women Sarees</v>
      </c>
      <c r="AA490" t="str">
        <f>_xlfn.XLOOKUP(tblSales[[#This Row],[Product_ID]],Products!$A:$A,Products!$D:$D,"Unknown")</f>
        <v>Silk Saree</v>
      </c>
      <c r="AB490" t="str">
        <f>_xlfn.XLOOKUP(tblSales[[#This Row],[Product_ID]],Products!$A:$A,Products!$E:$E,"Unknown")</f>
        <v>Pepe Jeans</v>
      </c>
      <c r="AC490" t="str">
        <f>_xlfn.XLOOKUP(tblSales[[#This Row],[Store_ID]],Stores!$A:$A,Stores!$B:$B,"Unknown")</f>
        <v>TrendMart Chennai Standard</v>
      </c>
      <c r="AD490" t="str">
        <f>_xlfn.XLOOKUP(tblSales[[#This Row],[Store_ID]],Stores!$A:$A,Stores!$E:$E,"Unknown")</f>
        <v>South Zone 1</v>
      </c>
      <c r="AE490" t="str">
        <f>_xlfn.XLOOKUP(tblSales[[#This Row],[Customer_ID]],Customers!$A:$A,Customers!$B:$B,"Unknown")</f>
        <v>Kiran Gupta</v>
      </c>
      <c r="AF490" t="str">
        <f>_xlfn.XLOOKUP(tblSales[[#This Row],[Customer_ID]],Customers!$A:$A,Customers!$J:$J,"Unknown")</f>
        <v>Gold</v>
      </c>
      <c r="AG490" t="str">
        <f>_xlfn.XLOOKUP(tblSales[[#This Row],[Employee_ID]],Employees!$A:$A,Employees!$B:$B,"Unknown")</f>
        <v>Swathi Achari</v>
      </c>
      <c r="AH490">
        <f>IF(MONTH(tblSales[[#This Row],[Invoice Date]])&gt;=4,MONTH(tblSales[[#This Row],[Invoice Date]]),MONTH(tblSales[[#This Row],[Invoice Date]])+12)</f>
        <v>14</v>
      </c>
      <c r="AI490" s="8">
        <f>DATE(YEAR(tblSales[[#This Row],[Invoice Date]]),MONTH(tblSales[[#This Row],[Invoice Date]]),1)</f>
        <v>45689</v>
      </c>
      <c r="AJ490" t="str">
        <f>_xlfn.XLOOKUP(tblSales[[#This Row],[Product_ID]],Products!$A:$A,Products!$B:$B,"Unknown")</f>
        <v>Pepe Jeans Silk Saree Navy Blue</v>
      </c>
      <c r="AK490" s="9">
        <f>IFERROR(tblSales[[#This Row],[Profit]]/tblSales[[#This Row],[Sales Amount]],0)</f>
        <v>0.15499077829376778</v>
      </c>
      <c r="AL490" t="str">
        <f>IF(tblSales[[#This Row],[Discount %]]&lt;=5,"0-5%",
IF(tblSales[[#This Row],[Discount %]]&lt;=10,"5-10%",
IF(tblSales[[#This Row],[Discount %]]&lt;=15,"10-15%",
IF(tblSales[[#This Row],[Discount %]]&lt;=20,"15-20%","20%+"))))</f>
        <v>5-10%</v>
      </c>
    </row>
    <row r="491" spans="1:38">
      <c r="A491" s="2" t="s">
        <v>1662</v>
      </c>
      <c r="B491" s="11">
        <v>45702</v>
      </c>
      <c r="C491" s="2" t="s">
        <v>1663</v>
      </c>
      <c r="D491" s="2" t="s">
        <v>1664</v>
      </c>
      <c r="E491" s="2" t="s">
        <v>551</v>
      </c>
      <c r="F491" s="2" t="s">
        <v>319</v>
      </c>
      <c r="G491" s="2">
        <v>2</v>
      </c>
      <c r="H491" s="2">
        <v>426.61</v>
      </c>
      <c r="I491" s="2">
        <v>20</v>
      </c>
      <c r="J491" s="2">
        <v>170.64</v>
      </c>
      <c r="K491" s="2">
        <v>5</v>
      </c>
      <c r="L491" s="2">
        <v>34.130000000000003</v>
      </c>
      <c r="M491" s="2">
        <v>716.71</v>
      </c>
      <c r="N491" s="2">
        <v>654.72</v>
      </c>
      <c r="O491" s="2">
        <f t="shared" si="18"/>
        <v>27.860000000000007</v>
      </c>
      <c r="P491" s="2" t="s">
        <v>29</v>
      </c>
      <c r="Q491" s="2" t="str">
        <f t="shared" si="17"/>
        <v>Debit Card</v>
      </c>
      <c r="R491" s="2" t="s">
        <v>21</v>
      </c>
      <c r="S491" s="2" t="s">
        <v>56</v>
      </c>
      <c r="T491" s="2" t="s">
        <v>152</v>
      </c>
      <c r="U491" s="2" t="s">
        <v>59</v>
      </c>
      <c r="V491" t="str">
        <f>TEXT(tblSales[[#This Row],[Invoice Date]],"mmm")</f>
        <v>Feb</v>
      </c>
      <c r="W491">
        <f>MONTH(tblSales[[#This Row],[Invoice Date]])</f>
        <v>2</v>
      </c>
      <c r="X491">
        <f>YEAR(tblSales[[#This Row],[Invoice Date]])</f>
        <v>2025</v>
      </c>
      <c r="Y491" t="str">
        <f>TEXT(tblSales[[#This Row],[Invoice Date]],"mmm-yyyy")</f>
        <v>Feb-2025</v>
      </c>
      <c r="Z491" t="str">
        <f>_xlfn.XLOOKUP(tblSales[[#This Row],[Product_ID]],Products!$A:$A,Products!$C:$C,"Women Dresses")</f>
        <v>Kids Wear</v>
      </c>
      <c r="AA491" t="str">
        <f>_xlfn.XLOOKUP(tblSales[[#This Row],[Product_ID]],Products!$A:$A,Products!$D:$D,"Unknown")</f>
        <v>Girls Frock</v>
      </c>
      <c r="AB491" t="str">
        <f>_xlfn.XLOOKUP(tblSales[[#This Row],[Product_ID]],Products!$A:$A,Products!$E:$E,"Unknown")</f>
        <v>Aurelia</v>
      </c>
      <c r="AC491" t="str">
        <f>_xlfn.XLOOKUP(tblSales[[#This Row],[Store_ID]],Stores!$A:$A,Stores!$B:$B,"Unknown")</f>
        <v>TrendMart Thiruvananthapuram Standard</v>
      </c>
      <c r="AD491" t="str">
        <f>_xlfn.XLOOKUP(tblSales[[#This Row],[Store_ID]],Stores!$A:$A,Stores!$E:$E,"Unknown")</f>
        <v>South Zone 1</v>
      </c>
      <c r="AE491" t="str">
        <f>_xlfn.XLOOKUP(tblSales[[#This Row],[Customer_ID]],Customers!$A:$A,Customers!$B:$B,"Unknown")</f>
        <v>Feroz Ramachandran</v>
      </c>
      <c r="AF491" t="str">
        <f>_xlfn.XLOOKUP(tblSales[[#This Row],[Customer_ID]],Customers!$A:$A,Customers!$J:$J,"Unknown")</f>
        <v>Gold</v>
      </c>
      <c r="AG491" t="str">
        <f>_xlfn.XLOOKUP(tblSales[[#This Row],[Employee_ID]],Employees!$A:$A,Employees!$B:$B,"Unknown")</f>
        <v>Sathish Sundaram</v>
      </c>
      <c r="AH491">
        <f>IF(MONTH(tblSales[[#This Row],[Invoice Date]])&gt;=4,MONTH(tblSales[[#This Row],[Invoice Date]]),MONTH(tblSales[[#This Row],[Invoice Date]])+12)</f>
        <v>14</v>
      </c>
      <c r="AI491" s="8">
        <f>DATE(YEAR(tblSales[[#This Row],[Invoice Date]]),MONTH(tblSales[[#This Row],[Invoice Date]]),1)</f>
        <v>45689</v>
      </c>
      <c r="AJ491" t="str">
        <f>_xlfn.XLOOKUP(tblSales[[#This Row],[Product_ID]],Products!$A:$A,Products!$B:$B,"Unknown")</f>
        <v>Aurelia Girls Frock Maroon</v>
      </c>
      <c r="AK491" s="9">
        <f>IFERROR(tblSales[[#This Row],[Profit]]/tblSales[[#This Row],[Sales Amount]],0)</f>
        <v>3.8872068200527417E-2</v>
      </c>
      <c r="AL491" t="str">
        <f>IF(tblSales[[#This Row],[Discount %]]&lt;=5,"0-5%",
IF(tblSales[[#This Row],[Discount %]]&lt;=10,"5-10%",
IF(tblSales[[#This Row],[Discount %]]&lt;=15,"10-15%",
IF(tblSales[[#This Row],[Discount %]]&lt;=20,"15-20%","20%+"))))</f>
        <v>15-20%</v>
      </c>
    </row>
    <row r="492" spans="1:38">
      <c r="A492" s="2" t="s">
        <v>1665</v>
      </c>
      <c r="B492" s="11">
        <v>45622</v>
      </c>
      <c r="C492" s="2" t="s">
        <v>1666</v>
      </c>
      <c r="D492" s="2" t="s">
        <v>1664</v>
      </c>
      <c r="E492" s="2" t="s">
        <v>243</v>
      </c>
      <c r="F492" s="2" t="s">
        <v>244</v>
      </c>
      <c r="G492" s="2">
        <v>1</v>
      </c>
      <c r="H492" s="2">
        <v>459.27</v>
      </c>
      <c r="I492" s="2">
        <v>25</v>
      </c>
      <c r="J492" s="2">
        <v>114.82</v>
      </c>
      <c r="K492" s="2">
        <v>5</v>
      </c>
      <c r="L492" s="2">
        <v>17.22</v>
      </c>
      <c r="M492" s="2">
        <v>361.67</v>
      </c>
      <c r="N492" s="2">
        <v>327.36</v>
      </c>
      <c r="O492" s="2">
        <f t="shared" si="18"/>
        <v>17.090000000000003</v>
      </c>
      <c r="P492" s="2" t="s">
        <v>27</v>
      </c>
      <c r="Q492" s="2" t="str">
        <f t="shared" si="17"/>
        <v>Cash</v>
      </c>
      <c r="R492" s="2" t="s">
        <v>20</v>
      </c>
      <c r="S492" s="2" t="s">
        <v>56</v>
      </c>
      <c r="T492" s="2" t="s">
        <v>1667</v>
      </c>
      <c r="U492" s="2" t="s">
        <v>59</v>
      </c>
      <c r="V492" t="str">
        <f>TEXT(tblSales[[#This Row],[Invoice Date]],"mmm")</f>
        <v>Nov</v>
      </c>
      <c r="W492">
        <f>MONTH(tblSales[[#This Row],[Invoice Date]])</f>
        <v>11</v>
      </c>
      <c r="X492">
        <f>YEAR(tblSales[[#This Row],[Invoice Date]])</f>
        <v>2024</v>
      </c>
      <c r="Y492" t="str">
        <f>TEXT(tblSales[[#This Row],[Invoice Date]],"mmm-yyyy")</f>
        <v>Nov-2024</v>
      </c>
      <c r="Z492" t="str">
        <f>_xlfn.XLOOKUP(tblSales[[#This Row],[Product_ID]],Products!$A:$A,Products!$C:$C,"Women Dresses")</f>
        <v>Kids Wear</v>
      </c>
      <c r="AA492" t="str">
        <f>_xlfn.XLOOKUP(tblSales[[#This Row],[Product_ID]],Products!$A:$A,Products!$D:$D,"Unknown")</f>
        <v>Girls Frock</v>
      </c>
      <c r="AB492" t="str">
        <f>_xlfn.XLOOKUP(tblSales[[#This Row],[Product_ID]],Products!$A:$A,Products!$E:$E,"Unknown")</f>
        <v>Aurelia</v>
      </c>
      <c r="AC492" t="str">
        <f>_xlfn.XLOOKUP(tblSales[[#This Row],[Store_ID]],Stores!$A:$A,Stores!$B:$B,"Unknown")</f>
        <v>TrendMart Visakhapatnam Standard</v>
      </c>
      <c r="AD492" t="str">
        <f>_xlfn.XLOOKUP(tblSales[[#This Row],[Store_ID]],Stores!$A:$A,Stores!$E:$E,"Unknown")</f>
        <v>South Zone 3</v>
      </c>
      <c r="AE492" t="str">
        <f>_xlfn.XLOOKUP(tblSales[[#This Row],[Customer_ID]],Customers!$A:$A,Customers!$B:$B,"Unknown")</f>
        <v>Ishwarya Iyengar</v>
      </c>
      <c r="AF492" t="str">
        <f>_xlfn.XLOOKUP(tblSales[[#This Row],[Customer_ID]],Customers!$A:$A,Customers!$J:$J,"Unknown")</f>
        <v>Regular</v>
      </c>
      <c r="AG492" t="str">
        <f>_xlfn.XLOOKUP(tblSales[[#This Row],[Employee_ID]],Employees!$A:$A,Employees!$B:$B,"Unknown")</f>
        <v>Ganapathy Naidu</v>
      </c>
      <c r="AH492">
        <f>IF(MONTH(tblSales[[#This Row],[Invoice Date]])&gt;=4,MONTH(tblSales[[#This Row],[Invoice Date]]),MONTH(tblSales[[#This Row],[Invoice Date]])+12)</f>
        <v>11</v>
      </c>
      <c r="AI492" s="8">
        <f>DATE(YEAR(tblSales[[#This Row],[Invoice Date]]),MONTH(tblSales[[#This Row],[Invoice Date]]),1)</f>
        <v>45597</v>
      </c>
      <c r="AJ492" t="str">
        <f>_xlfn.XLOOKUP(tblSales[[#This Row],[Product_ID]],Products!$A:$A,Products!$B:$B,"Unknown")</f>
        <v>Aurelia Girls Frock Maroon</v>
      </c>
      <c r="AK492" s="9">
        <f>IFERROR(tblSales[[#This Row],[Profit]]/tblSales[[#This Row],[Sales Amount]],0)</f>
        <v>4.7253020709486553E-2</v>
      </c>
      <c r="AL492" t="str">
        <f>IF(tblSales[[#This Row],[Discount %]]&lt;=5,"0-5%",
IF(tblSales[[#This Row],[Discount %]]&lt;=10,"5-10%",
IF(tblSales[[#This Row],[Discount %]]&lt;=15,"10-15%",
IF(tblSales[[#This Row],[Discount %]]&lt;=20,"15-20%","20%+"))))</f>
        <v>20%+</v>
      </c>
    </row>
    <row r="493" spans="1:38">
      <c r="A493" s="2" t="s">
        <v>1668</v>
      </c>
      <c r="B493" s="11">
        <v>45588</v>
      </c>
      <c r="C493" s="2" t="s">
        <v>1238</v>
      </c>
      <c r="D493" s="2" t="s">
        <v>598</v>
      </c>
      <c r="E493" s="2" t="s">
        <v>203</v>
      </c>
      <c r="F493" s="2" t="s">
        <v>177</v>
      </c>
      <c r="G493" s="2">
        <v>2</v>
      </c>
      <c r="H493" s="2">
        <v>1154.1600000000001</v>
      </c>
      <c r="I493" s="2">
        <v>0</v>
      </c>
      <c r="J493" s="2">
        <v>0</v>
      </c>
      <c r="K493" s="2">
        <v>12</v>
      </c>
      <c r="L493" s="2">
        <v>277</v>
      </c>
      <c r="M493" s="2">
        <v>2585.3200000000002</v>
      </c>
      <c r="N493" s="2">
        <v>1730.84</v>
      </c>
      <c r="O493" s="2">
        <f t="shared" si="18"/>
        <v>577.48000000000025</v>
      </c>
      <c r="P493" s="2" t="s">
        <v>31</v>
      </c>
      <c r="Q493" s="2" t="str">
        <f t="shared" si="17"/>
        <v>Net Banking</v>
      </c>
      <c r="R493" s="2" t="s">
        <v>21</v>
      </c>
      <c r="S493" s="2" t="s">
        <v>56</v>
      </c>
      <c r="T493" s="2" t="s">
        <v>669</v>
      </c>
      <c r="U493" s="2" t="s">
        <v>59</v>
      </c>
      <c r="V493" t="str">
        <f>TEXT(tblSales[[#This Row],[Invoice Date]],"mmm")</f>
        <v>Oct</v>
      </c>
      <c r="W493">
        <f>MONTH(tblSales[[#This Row],[Invoice Date]])</f>
        <v>10</v>
      </c>
      <c r="X493">
        <f>YEAR(tblSales[[#This Row],[Invoice Date]])</f>
        <v>2024</v>
      </c>
      <c r="Y493" t="str">
        <f>TEXT(tblSales[[#This Row],[Invoice Date]],"mmm-yyyy")</f>
        <v>Oct-2024</v>
      </c>
      <c r="Z493" t="str">
        <f>_xlfn.XLOOKUP(tblSales[[#This Row],[Product_ID]],Products!$A:$A,Products!$C:$C,"Women Dresses")</f>
        <v>Women Dresses</v>
      </c>
      <c r="AA493" t="str">
        <f>_xlfn.XLOOKUP(tblSales[[#This Row],[Product_ID]],Products!$A:$A,Products!$D:$D,"Unknown")</f>
        <v>A-Line Dress</v>
      </c>
      <c r="AB493" t="str">
        <f>_xlfn.XLOOKUP(tblSales[[#This Row],[Product_ID]],Products!$A:$A,Products!$E:$E,"Unknown")</f>
        <v>Indian Terrain</v>
      </c>
      <c r="AC493" t="str">
        <f>_xlfn.XLOOKUP(tblSales[[#This Row],[Store_ID]],Stores!$A:$A,Stores!$B:$B,"Unknown")</f>
        <v>TrendMart Thoothukudi Outlet</v>
      </c>
      <c r="AD493" t="str">
        <f>_xlfn.XLOOKUP(tblSales[[#This Row],[Store_ID]],Stores!$A:$A,Stores!$E:$E,"Unknown")</f>
        <v>South Zone 1</v>
      </c>
      <c r="AE493" t="str">
        <f>_xlfn.XLOOKUP(tblSales[[#This Row],[Customer_ID]],Customers!$A:$A,Customers!$B:$B,"Unknown")</f>
        <v>Suresh Shetty</v>
      </c>
      <c r="AF493" t="str">
        <f>_xlfn.XLOOKUP(tblSales[[#This Row],[Customer_ID]],Customers!$A:$A,Customers!$J:$J,"Unknown")</f>
        <v>Regular</v>
      </c>
      <c r="AG493" t="str">
        <f>_xlfn.XLOOKUP(tblSales[[#This Row],[Employee_ID]],Employees!$A:$A,Employees!$B:$B,"Unknown")</f>
        <v>Deepak Kamath</v>
      </c>
      <c r="AH493">
        <f>IF(MONTH(tblSales[[#This Row],[Invoice Date]])&gt;=4,MONTH(tblSales[[#This Row],[Invoice Date]]),MONTH(tblSales[[#This Row],[Invoice Date]])+12)</f>
        <v>10</v>
      </c>
      <c r="AI493" s="8">
        <f>DATE(YEAR(tblSales[[#This Row],[Invoice Date]]),MONTH(tblSales[[#This Row],[Invoice Date]]),1)</f>
        <v>45566</v>
      </c>
      <c r="AJ493" t="str">
        <f>_xlfn.XLOOKUP(tblSales[[#This Row],[Product_ID]],Products!$A:$A,Products!$B:$B,"Unknown")</f>
        <v>Indian Terrain A-Line Dress Navy Blue</v>
      </c>
      <c r="AK493" s="9">
        <f>IFERROR(tblSales[[#This Row],[Profit]]/tblSales[[#This Row],[Sales Amount]],0)</f>
        <v>0.22336886729689176</v>
      </c>
      <c r="AL493" t="str">
        <f>IF(tblSales[[#This Row],[Discount %]]&lt;=5,"0-5%",
IF(tblSales[[#This Row],[Discount %]]&lt;=10,"5-10%",
IF(tblSales[[#This Row],[Discount %]]&lt;=15,"10-15%",
IF(tblSales[[#This Row],[Discount %]]&lt;=20,"15-20%","20%+"))))</f>
        <v>0-5%</v>
      </c>
    </row>
    <row r="494" spans="1:38">
      <c r="A494" s="2" t="s">
        <v>1669</v>
      </c>
      <c r="B494" s="11">
        <v>45513</v>
      </c>
      <c r="C494" s="2" t="s">
        <v>1670</v>
      </c>
      <c r="D494" s="2" t="s">
        <v>1290</v>
      </c>
      <c r="E494" s="2" t="s">
        <v>746</v>
      </c>
      <c r="F494" s="2" t="s">
        <v>339</v>
      </c>
      <c r="G494" s="2">
        <v>2</v>
      </c>
      <c r="H494" s="2">
        <v>2220.71</v>
      </c>
      <c r="I494" s="2">
        <v>5</v>
      </c>
      <c r="J494" s="2">
        <v>222.07</v>
      </c>
      <c r="K494" s="2">
        <v>12</v>
      </c>
      <c r="L494" s="2">
        <v>506.32</v>
      </c>
      <c r="M494" s="2">
        <v>4725.67</v>
      </c>
      <c r="N494" s="2">
        <v>3158.92</v>
      </c>
      <c r="O494" s="2">
        <f t="shared" si="18"/>
        <v>1060.43</v>
      </c>
      <c r="P494" s="2" t="s">
        <v>28</v>
      </c>
      <c r="Q494" s="2" t="str">
        <f t="shared" si="17"/>
        <v>Credit Card</v>
      </c>
      <c r="R494" s="2" t="s">
        <v>20</v>
      </c>
      <c r="S494" s="2" t="s">
        <v>56</v>
      </c>
      <c r="T494" s="2" t="s">
        <v>1671</v>
      </c>
      <c r="U494" s="2" t="s">
        <v>59</v>
      </c>
      <c r="V494" t="str">
        <f>TEXT(tblSales[[#This Row],[Invoice Date]],"mmm")</f>
        <v>Aug</v>
      </c>
      <c r="W494">
        <f>MONTH(tblSales[[#This Row],[Invoice Date]])</f>
        <v>8</v>
      </c>
      <c r="X494">
        <f>YEAR(tblSales[[#This Row],[Invoice Date]])</f>
        <v>2024</v>
      </c>
      <c r="Y494" t="str">
        <f>TEXT(tblSales[[#This Row],[Invoice Date]],"mmm-yyyy")</f>
        <v>Aug-2024</v>
      </c>
      <c r="Z494" t="str">
        <f>_xlfn.XLOOKUP(tblSales[[#This Row],[Product_ID]],Products!$A:$A,Products!$C:$C,"Women Dresses")</f>
        <v>Handbags</v>
      </c>
      <c r="AA494" t="str">
        <f>_xlfn.XLOOKUP(tblSales[[#This Row],[Product_ID]],Products!$A:$A,Products!$D:$D,"Unknown")</f>
        <v>Backpack</v>
      </c>
      <c r="AB494" t="str">
        <f>_xlfn.XLOOKUP(tblSales[[#This Row],[Product_ID]],Products!$A:$A,Products!$E:$E,"Unknown")</f>
        <v>Spykar</v>
      </c>
      <c r="AC494" t="str">
        <f>_xlfn.XLOOKUP(tblSales[[#This Row],[Store_ID]],Stores!$A:$A,Stores!$B:$B,"Unknown")</f>
        <v>TrendMart Guntur Standard</v>
      </c>
      <c r="AD494" t="str">
        <f>_xlfn.XLOOKUP(tblSales[[#This Row],[Store_ID]],Stores!$A:$A,Stores!$E:$E,"Unknown")</f>
        <v>South Zone 3</v>
      </c>
      <c r="AE494" t="str">
        <f>_xlfn.XLOOKUP(tblSales[[#This Row],[Customer_ID]],Customers!$A:$A,Customers!$B:$B,"Unknown")</f>
        <v>Bharathi Pandian</v>
      </c>
      <c r="AF494" t="str">
        <f>_xlfn.XLOOKUP(tblSales[[#This Row],[Customer_ID]],Customers!$A:$A,Customers!$J:$J,"Unknown")</f>
        <v>Regular</v>
      </c>
      <c r="AG494" t="str">
        <f>_xlfn.XLOOKUP(tblSales[[#This Row],[Employee_ID]],Employees!$A:$A,Employees!$B:$B,"Unknown")</f>
        <v>Priya Balasubramaniam</v>
      </c>
      <c r="AH494">
        <f>IF(MONTH(tblSales[[#This Row],[Invoice Date]])&gt;=4,MONTH(tblSales[[#This Row],[Invoice Date]]),MONTH(tblSales[[#This Row],[Invoice Date]])+12)</f>
        <v>8</v>
      </c>
      <c r="AI494" s="8">
        <f>DATE(YEAR(tblSales[[#This Row],[Invoice Date]]),MONTH(tblSales[[#This Row],[Invoice Date]]),1)</f>
        <v>45505</v>
      </c>
      <c r="AJ494" t="str">
        <f>_xlfn.XLOOKUP(tblSales[[#This Row],[Product_ID]],Products!$A:$A,Products!$B:$B,"Unknown")</f>
        <v>Spykar Backpack Peach</v>
      </c>
      <c r="AK494" s="9">
        <f>IFERROR(tblSales[[#This Row],[Profit]]/tblSales[[#This Row],[Sales Amount]],0)</f>
        <v>0.22439781025759312</v>
      </c>
      <c r="AL494" t="str">
        <f>IF(tblSales[[#This Row],[Discount %]]&lt;=5,"0-5%",
IF(tblSales[[#This Row],[Discount %]]&lt;=10,"5-10%",
IF(tblSales[[#This Row],[Discount %]]&lt;=15,"10-15%",
IF(tblSales[[#This Row],[Discount %]]&lt;=20,"15-20%","20%+"))))</f>
        <v>0-5%</v>
      </c>
    </row>
    <row r="495" spans="1:38">
      <c r="A495" s="2" t="s">
        <v>1672</v>
      </c>
      <c r="B495" s="11">
        <v>45406</v>
      </c>
      <c r="C495" s="2" t="s">
        <v>1673</v>
      </c>
      <c r="D495" s="2" t="s">
        <v>610</v>
      </c>
      <c r="E495" s="2" t="s">
        <v>171</v>
      </c>
      <c r="F495" s="2" t="s">
        <v>339</v>
      </c>
      <c r="G495" s="2">
        <v>2</v>
      </c>
      <c r="H495" s="2">
        <v>1364.41</v>
      </c>
      <c r="I495" s="2">
        <v>15</v>
      </c>
      <c r="J495" s="2">
        <v>409.32</v>
      </c>
      <c r="K495" s="2">
        <v>12</v>
      </c>
      <c r="L495" s="2">
        <v>278.33999999999997</v>
      </c>
      <c r="M495" s="2">
        <v>2597.84</v>
      </c>
      <c r="N495" s="2">
        <v>1808.42</v>
      </c>
      <c r="O495" s="2">
        <f t="shared" si="18"/>
        <v>511.0800000000001</v>
      </c>
      <c r="P495" s="2" t="s">
        <v>28</v>
      </c>
      <c r="Q495" s="2" t="str">
        <f t="shared" si="17"/>
        <v>Credit Card</v>
      </c>
      <c r="R495" s="2" t="s">
        <v>20</v>
      </c>
      <c r="S495" s="2" t="s">
        <v>56</v>
      </c>
      <c r="T495" s="2" t="s">
        <v>1674</v>
      </c>
      <c r="U495" s="2" t="s">
        <v>59</v>
      </c>
      <c r="V495" t="str">
        <f>TEXT(tblSales[[#This Row],[Invoice Date]],"mmm")</f>
        <v>Apr</v>
      </c>
      <c r="W495">
        <f>MONTH(tblSales[[#This Row],[Invoice Date]])</f>
        <v>4</v>
      </c>
      <c r="X495">
        <f>YEAR(tblSales[[#This Row],[Invoice Date]])</f>
        <v>2024</v>
      </c>
      <c r="Y495" t="str">
        <f>TEXT(tblSales[[#This Row],[Invoice Date]],"mmm-yyyy")</f>
        <v>Apr-2024</v>
      </c>
      <c r="Z495" t="str">
        <f>_xlfn.XLOOKUP(tblSales[[#This Row],[Product_ID]],Products!$A:$A,Products!$C:$C,"Women Dresses")</f>
        <v>Wallets</v>
      </c>
      <c r="AA495" t="str">
        <f>_xlfn.XLOOKUP(tblSales[[#This Row],[Product_ID]],Products!$A:$A,Products!$D:$D,"Unknown")</f>
        <v>Leather Wallet</v>
      </c>
      <c r="AB495" t="str">
        <f>_xlfn.XLOOKUP(tblSales[[#This Row],[Product_ID]],Products!$A:$A,Products!$E:$E,"Unknown")</f>
        <v>Louis Philippe</v>
      </c>
      <c r="AC495" t="str">
        <f>_xlfn.XLOOKUP(tblSales[[#This Row],[Store_ID]],Stores!$A:$A,Stores!$B:$B,"Unknown")</f>
        <v>TrendMart Warangal Outlet</v>
      </c>
      <c r="AD495" t="str">
        <f>_xlfn.XLOOKUP(tblSales[[#This Row],[Store_ID]],Stores!$A:$A,Stores!$E:$E,"Unknown")</f>
        <v>South Zone 2</v>
      </c>
      <c r="AE495" t="str">
        <f>_xlfn.XLOOKUP(tblSales[[#This Row],[Customer_ID]],Customers!$A:$A,Customers!$B:$B,"Unknown")</f>
        <v>Suresh Gupta</v>
      </c>
      <c r="AF495" t="str">
        <f>_xlfn.XLOOKUP(tblSales[[#This Row],[Customer_ID]],Customers!$A:$A,Customers!$J:$J,"Unknown")</f>
        <v>Regular</v>
      </c>
      <c r="AG495" t="str">
        <f>_xlfn.XLOOKUP(tblSales[[#This Row],[Employee_ID]],Employees!$A:$A,Employees!$B:$B,"Unknown")</f>
        <v>Priya Balasubramaniam</v>
      </c>
      <c r="AH495">
        <f>IF(MONTH(tblSales[[#This Row],[Invoice Date]])&gt;=4,MONTH(tblSales[[#This Row],[Invoice Date]]),MONTH(tblSales[[#This Row],[Invoice Date]])+12)</f>
        <v>4</v>
      </c>
      <c r="AI495" s="8">
        <f>DATE(YEAR(tblSales[[#This Row],[Invoice Date]]),MONTH(tblSales[[#This Row],[Invoice Date]]),1)</f>
        <v>45383</v>
      </c>
      <c r="AJ495" t="str">
        <f>_xlfn.XLOOKUP(tblSales[[#This Row],[Product_ID]],Products!$A:$A,Products!$B:$B,"Unknown")</f>
        <v>Louis Philippe Leather Wallet Brown</v>
      </c>
      <c r="AK495" s="9">
        <f>IFERROR(tblSales[[#This Row],[Profit]]/tblSales[[#This Row],[Sales Amount]],0)</f>
        <v>0.19673267021833526</v>
      </c>
      <c r="AL495" t="str">
        <f>IF(tblSales[[#This Row],[Discount %]]&lt;=5,"0-5%",
IF(tblSales[[#This Row],[Discount %]]&lt;=10,"5-10%",
IF(tblSales[[#This Row],[Discount %]]&lt;=15,"10-15%",
IF(tblSales[[#This Row],[Discount %]]&lt;=20,"15-20%","20%+"))))</f>
        <v>10-15%</v>
      </c>
    </row>
    <row r="496" spans="1:38">
      <c r="A496" s="2" t="s">
        <v>1675</v>
      </c>
      <c r="B496" s="11">
        <v>45626</v>
      </c>
      <c r="C496" s="2" t="s">
        <v>526</v>
      </c>
      <c r="D496" s="2" t="s">
        <v>424</v>
      </c>
      <c r="E496" s="2" t="s">
        <v>551</v>
      </c>
      <c r="F496" s="2" t="s">
        <v>518</v>
      </c>
      <c r="G496" s="2">
        <v>1</v>
      </c>
      <c r="H496" s="2">
        <v>869.84</v>
      </c>
      <c r="I496" s="2">
        <v>25</v>
      </c>
      <c r="J496" s="2">
        <v>217.46</v>
      </c>
      <c r="K496" s="2">
        <v>5</v>
      </c>
      <c r="L496" s="2">
        <v>32.619999999999997</v>
      </c>
      <c r="M496" s="2">
        <v>685</v>
      </c>
      <c r="N496" s="2">
        <v>698.08</v>
      </c>
      <c r="O496" s="2">
        <f t="shared" si="18"/>
        <v>-45.700000000000038</v>
      </c>
      <c r="P496" s="2" t="s">
        <v>31</v>
      </c>
      <c r="Q496" s="2" t="str">
        <f t="shared" si="17"/>
        <v>Net Banking</v>
      </c>
      <c r="R496" s="2" t="s">
        <v>20</v>
      </c>
      <c r="S496" s="2" t="s">
        <v>56</v>
      </c>
      <c r="T496" s="2" t="s">
        <v>1621</v>
      </c>
      <c r="U496" s="2" t="s">
        <v>60</v>
      </c>
      <c r="V496" t="str">
        <f>TEXT(tblSales[[#This Row],[Invoice Date]],"mmm")</f>
        <v>Nov</v>
      </c>
      <c r="W496">
        <f>MONTH(tblSales[[#This Row],[Invoice Date]])</f>
        <v>11</v>
      </c>
      <c r="X496">
        <f>YEAR(tblSales[[#This Row],[Invoice Date]])</f>
        <v>2024</v>
      </c>
      <c r="Y496" t="str">
        <f>TEXT(tblSales[[#This Row],[Invoice Date]],"mmm-yyyy")</f>
        <v>Nov-2024</v>
      </c>
      <c r="Z496" t="str">
        <f>_xlfn.XLOOKUP(tblSales[[#This Row],[Product_ID]],Products!$A:$A,Products!$C:$C,"Women Dresses")</f>
        <v>Women Dresses</v>
      </c>
      <c r="AA496" t="str">
        <f>_xlfn.XLOOKUP(tblSales[[#This Row],[Product_ID]],Products!$A:$A,Products!$D:$D,"Unknown")</f>
        <v>Maxi Dress</v>
      </c>
      <c r="AB496" t="str">
        <f>_xlfn.XLOOKUP(tblSales[[#This Row],[Product_ID]],Products!$A:$A,Products!$E:$E,"Unknown")</f>
        <v>Jack &amp; Jones</v>
      </c>
      <c r="AC496" t="str">
        <f>_xlfn.XLOOKUP(tblSales[[#This Row],[Store_ID]],Stores!$A:$A,Stores!$B:$B,"Unknown")</f>
        <v>TrendMart Thiruvananthapuram Standard</v>
      </c>
      <c r="AD496" t="str">
        <f>_xlfn.XLOOKUP(tblSales[[#This Row],[Store_ID]],Stores!$A:$A,Stores!$E:$E,"Unknown")</f>
        <v>South Zone 1</v>
      </c>
      <c r="AE496" t="str">
        <f>_xlfn.XLOOKUP(tblSales[[#This Row],[Customer_ID]],Customers!$A:$A,Customers!$B:$B,"Unknown")</f>
        <v>Revathi Natarajan</v>
      </c>
      <c r="AF496" t="str">
        <f>_xlfn.XLOOKUP(tblSales[[#This Row],[Customer_ID]],Customers!$A:$A,Customers!$J:$J,"Unknown")</f>
        <v>Silver</v>
      </c>
      <c r="AG496" t="str">
        <f>_xlfn.XLOOKUP(tblSales[[#This Row],[Employee_ID]],Employees!$A:$A,Employees!$B:$B,"Unknown")</f>
        <v>Pranav Reddy</v>
      </c>
      <c r="AH496">
        <f>IF(MONTH(tblSales[[#This Row],[Invoice Date]])&gt;=4,MONTH(tblSales[[#This Row],[Invoice Date]]),MONTH(tblSales[[#This Row],[Invoice Date]])+12)</f>
        <v>11</v>
      </c>
      <c r="AI496" s="8">
        <f>DATE(YEAR(tblSales[[#This Row],[Invoice Date]]),MONTH(tblSales[[#This Row],[Invoice Date]]),1)</f>
        <v>45597</v>
      </c>
      <c r="AJ496" t="str">
        <f>_xlfn.XLOOKUP(tblSales[[#This Row],[Product_ID]],Products!$A:$A,Products!$B:$B,"Unknown")</f>
        <v>Jack &amp; Jones Maxi Dress Maroon</v>
      </c>
      <c r="AK496" s="9">
        <f>IFERROR(tblSales[[#This Row],[Profit]]/tblSales[[#This Row],[Sales Amount]],0)</f>
        <v>-6.6715328467153334E-2</v>
      </c>
      <c r="AL496" t="str">
        <f>IF(tblSales[[#This Row],[Discount %]]&lt;=5,"0-5%",
IF(tblSales[[#This Row],[Discount %]]&lt;=10,"5-10%",
IF(tblSales[[#This Row],[Discount %]]&lt;=15,"10-15%",
IF(tblSales[[#This Row],[Discount %]]&lt;=20,"15-20%","20%+"))))</f>
        <v>20%+</v>
      </c>
    </row>
    <row r="497" spans="1:38">
      <c r="A497" s="2" t="s">
        <v>1676</v>
      </c>
      <c r="B497" s="11">
        <v>45464</v>
      </c>
      <c r="C497" s="2" t="s">
        <v>1074</v>
      </c>
      <c r="D497" s="2" t="s">
        <v>436</v>
      </c>
      <c r="E497" s="2" t="s">
        <v>399</v>
      </c>
      <c r="F497" s="2" t="s">
        <v>518</v>
      </c>
      <c r="G497" s="2">
        <v>3</v>
      </c>
      <c r="H497" s="2">
        <v>1595.23</v>
      </c>
      <c r="I497" s="2">
        <v>10</v>
      </c>
      <c r="J497" s="2">
        <v>478.57</v>
      </c>
      <c r="K497" s="2">
        <v>12</v>
      </c>
      <c r="L497" s="2">
        <v>516.85</v>
      </c>
      <c r="M497" s="2">
        <v>4823.97</v>
      </c>
      <c r="N497" s="2">
        <v>3422.7</v>
      </c>
      <c r="O497" s="2">
        <f t="shared" si="18"/>
        <v>884.42000000000041</v>
      </c>
      <c r="P497" s="2" t="s">
        <v>27</v>
      </c>
      <c r="Q497" s="2" t="str">
        <f t="shared" si="17"/>
        <v>Cash</v>
      </c>
      <c r="R497" s="2" t="s">
        <v>20</v>
      </c>
      <c r="S497" s="2" t="s">
        <v>56</v>
      </c>
      <c r="T497" s="2" t="s">
        <v>1471</v>
      </c>
      <c r="U497" s="2" t="s">
        <v>59</v>
      </c>
      <c r="V497" t="str">
        <f>TEXT(tblSales[[#This Row],[Invoice Date]],"mmm")</f>
        <v>Jun</v>
      </c>
      <c r="W497">
        <f>MONTH(tblSales[[#This Row],[Invoice Date]])</f>
        <v>6</v>
      </c>
      <c r="X497">
        <f>YEAR(tblSales[[#This Row],[Invoice Date]])</f>
        <v>2024</v>
      </c>
      <c r="Y497" t="str">
        <f>TEXT(tblSales[[#This Row],[Invoice Date]],"mmm-yyyy")</f>
        <v>Jun-2024</v>
      </c>
      <c r="Z497" t="str">
        <f>_xlfn.XLOOKUP(tblSales[[#This Row],[Product_ID]],Products!$A:$A,Products!$C:$C,"Women Dresses")</f>
        <v>Women Dresses</v>
      </c>
      <c r="AA497" t="str">
        <f>_xlfn.XLOOKUP(tblSales[[#This Row],[Product_ID]],Products!$A:$A,Products!$D:$D,"Unknown")</f>
        <v>Bodycon Dress</v>
      </c>
      <c r="AB497" t="str">
        <f>_xlfn.XLOOKUP(tblSales[[#This Row],[Product_ID]],Products!$A:$A,Products!$E:$E,"Unknown")</f>
        <v>Reebok</v>
      </c>
      <c r="AC497" t="str">
        <f>_xlfn.XLOOKUP(tblSales[[#This Row],[Store_ID]],Stores!$A:$A,Stores!$B:$B,"Unknown")</f>
        <v>TrendMart Salem Outlet</v>
      </c>
      <c r="AD497" t="str">
        <f>_xlfn.XLOOKUP(tblSales[[#This Row],[Store_ID]],Stores!$A:$A,Stores!$E:$E,"Unknown")</f>
        <v>South Zone 1</v>
      </c>
      <c r="AE497" t="str">
        <f>_xlfn.XLOOKUP(tblSales[[#This Row],[Customer_ID]],Customers!$A:$A,Customers!$B:$B,"Unknown")</f>
        <v>Feroz Gupta</v>
      </c>
      <c r="AF497" t="str">
        <f>_xlfn.XLOOKUP(tblSales[[#This Row],[Customer_ID]],Customers!$A:$A,Customers!$J:$J,"Unknown")</f>
        <v>Gold</v>
      </c>
      <c r="AG497" t="str">
        <f>_xlfn.XLOOKUP(tblSales[[#This Row],[Employee_ID]],Employees!$A:$A,Employees!$B:$B,"Unknown")</f>
        <v>Pranav Reddy</v>
      </c>
      <c r="AH497">
        <f>IF(MONTH(tblSales[[#This Row],[Invoice Date]])&gt;=4,MONTH(tblSales[[#This Row],[Invoice Date]]),MONTH(tblSales[[#This Row],[Invoice Date]])+12)</f>
        <v>6</v>
      </c>
      <c r="AI497" s="8">
        <f>DATE(YEAR(tblSales[[#This Row],[Invoice Date]]),MONTH(tblSales[[#This Row],[Invoice Date]]),1)</f>
        <v>45444</v>
      </c>
      <c r="AJ497" t="str">
        <f>_xlfn.XLOOKUP(tblSales[[#This Row],[Product_ID]],Products!$A:$A,Products!$B:$B,"Unknown")</f>
        <v>Reebok Bodycon Dress Navy Blue</v>
      </c>
      <c r="AK497" s="9">
        <f>IFERROR(tblSales[[#This Row],[Profit]]/tblSales[[#This Row],[Sales Amount]],0)</f>
        <v>0.18333861943585891</v>
      </c>
      <c r="AL497" t="str">
        <f>IF(tblSales[[#This Row],[Discount %]]&lt;=5,"0-5%",
IF(tblSales[[#This Row],[Discount %]]&lt;=10,"5-10%",
IF(tblSales[[#This Row],[Discount %]]&lt;=15,"10-15%",
IF(tblSales[[#This Row],[Discount %]]&lt;=20,"15-20%","20%+"))))</f>
        <v>5-10%</v>
      </c>
    </row>
    <row r="498" spans="1:38">
      <c r="A498" s="2" t="s">
        <v>1677</v>
      </c>
      <c r="B498" s="11">
        <v>45730</v>
      </c>
      <c r="C498" s="2" t="s">
        <v>1678</v>
      </c>
      <c r="D498" s="2" t="s">
        <v>390</v>
      </c>
      <c r="E498" s="2" t="s">
        <v>394</v>
      </c>
      <c r="F498" s="2" t="s">
        <v>122</v>
      </c>
      <c r="G498" s="2">
        <v>1</v>
      </c>
      <c r="H498" s="2">
        <v>1348.49</v>
      </c>
      <c r="I498" s="2">
        <v>0</v>
      </c>
      <c r="J498" s="2">
        <v>0</v>
      </c>
      <c r="K498" s="2">
        <v>12</v>
      </c>
      <c r="L498" s="2">
        <v>161.82</v>
      </c>
      <c r="M498" s="2">
        <v>1510.31</v>
      </c>
      <c r="N498" s="2">
        <v>1073.45</v>
      </c>
      <c r="O498" s="2">
        <f t="shared" si="18"/>
        <v>275.03999999999991</v>
      </c>
      <c r="P498" s="2" t="s">
        <v>28</v>
      </c>
      <c r="Q498" s="2" t="str">
        <f t="shared" si="17"/>
        <v>Credit Card</v>
      </c>
      <c r="R498" s="2" t="s">
        <v>20</v>
      </c>
      <c r="S498" s="2" t="s">
        <v>56</v>
      </c>
      <c r="T498" s="2" t="s">
        <v>1679</v>
      </c>
      <c r="U498" s="2" t="s">
        <v>59</v>
      </c>
      <c r="V498" t="str">
        <f>TEXT(tblSales[[#This Row],[Invoice Date]],"mmm")</f>
        <v>Mar</v>
      </c>
      <c r="W498">
        <f>MONTH(tblSales[[#This Row],[Invoice Date]])</f>
        <v>3</v>
      </c>
      <c r="X498">
        <f>YEAR(tblSales[[#This Row],[Invoice Date]])</f>
        <v>2025</v>
      </c>
      <c r="Y498" t="str">
        <f>TEXT(tblSales[[#This Row],[Invoice Date]],"mmm-yyyy")</f>
        <v>Mar-2025</v>
      </c>
      <c r="Z498" t="str">
        <f>_xlfn.XLOOKUP(tblSales[[#This Row],[Product_ID]],Products!$A:$A,Products!$C:$C,"Women Dresses")</f>
        <v>Women Jeans</v>
      </c>
      <c r="AA498" t="str">
        <f>_xlfn.XLOOKUP(tblSales[[#This Row],[Product_ID]],Products!$A:$A,Products!$D:$D,"Unknown")</f>
        <v>Bootcut</v>
      </c>
      <c r="AB498" t="str">
        <f>_xlfn.XLOOKUP(tblSales[[#This Row],[Product_ID]],Products!$A:$A,Products!$E:$E,"Unknown")</f>
        <v>Biba</v>
      </c>
      <c r="AC498" t="str">
        <f>_xlfn.XLOOKUP(tblSales[[#This Row],[Store_ID]],Stores!$A:$A,Stores!$B:$B,"Unknown")</f>
        <v>TrendMart Thoothukudi High Street</v>
      </c>
      <c r="AD498" t="str">
        <f>_xlfn.XLOOKUP(tblSales[[#This Row],[Store_ID]],Stores!$A:$A,Stores!$E:$E,"Unknown")</f>
        <v>South Zone 1</v>
      </c>
      <c r="AE498" t="str">
        <f>_xlfn.XLOOKUP(tblSales[[#This Row],[Customer_ID]],Customers!$A:$A,Customers!$B:$B,"Unknown")</f>
        <v>Baskar Sundaram</v>
      </c>
      <c r="AF498" t="str">
        <f>_xlfn.XLOOKUP(tblSales[[#This Row],[Customer_ID]],Customers!$A:$A,Customers!$J:$J,"Unknown")</f>
        <v>Regular</v>
      </c>
      <c r="AG498" t="str">
        <f>_xlfn.XLOOKUP(tblSales[[#This Row],[Employee_ID]],Employees!$A:$A,Employees!$B:$B,"Unknown")</f>
        <v>Rahul Krishnan</v>
      </c>
      <c r="AH498">
        <f>IF(MONTH(tblSales[[#This Row],[Invoice Date]])&gt;=4,MONTH(tblSales[[#This Row],[Invoice Date]]),MONTH(tblSales[[#This Row],[Invoice Date]])+12)</f>
        <v>15</v>
      </c>
      <c r="AI498" s="8">
        <f>DATE(YEAR(tblSales[[#This Row],[Invoice Date]]),MONTH(tblSales[[#This Row],[Invoice Date]]),1)</f>
        <v>45717</v>
      </c>
      <c r="AJ498" t="str">
        <f>_xlfn.XLOOKUP(tblSales[[#This Row],[Product_ID]],Products!$A:$A,Products!$B:$B,"Unknown")</f>
        <v>Biba Bootcut Maroon</v>
      </c>
      <c r="AK498" s="9">
        <f>IFERROR(tblSales[[#This Row],[Profit]]/tblSales[[#This Row],[Sales Amount]],0)</f>
        <v>0.18210830889022778</v>
      </c>
      <c r="AL498" t="str">
        <f>IF(tblSales[[#This Row],[Discount %]]&lt;=5,"0-5%",
IF(tblSales[[#This Row],[Discount %]]&lt;=10,"5-10%",
IF(tblSales[[#This Row],[Discount %]]&lt;=15,"10-15%",
IF(tblSales[[#This Row],[Discount %]]&lt;=20,"15-20%","20%+"))))</f>
        <v>0-5%</v>
      </c>
    </row>
    <row r="499" spans="1:38">
      <c r="A499" s="2" t="s">
        <v>1680</v>
      </c>
      <c r="B499" s="11">
        <v>45731</v>
      </c>
      <c r="C499" s="2" t="s">
        <v>1681</v>
      </c>
      <c r="D499" s="2" t="s">
        <v>509</v>
      </c>
      <c r="E499" s="2" t="s">
        <v>674</v>
      </c>
      <c r="F499" s="2" t="s">
        <v>475</v>
      </c>
      <c r="G499" s="2">
        <v>3</v>
      </c>
      <c r="H499" s="2">
        <v>1806.61</v>
      </c>
      <c r="I499" s="2">
        <v>0</v>
      </c>
      <c r="J499" s="2">
        <v>0</v>
      </c>
      <c r="K499" s="2">
        <v>12</v>
      </c>
      <c r="L499" s="2">
        <v>650.38</v>
      </c>
      <c r="M499" s="2">
        <v>6070.21</v>
      </c>
      <c r="N499" s="2">
        <v>3508.38</v>
      </c>
      <c r="O499" s="2">
        <f t="shared" si="18"/>
        <v>1911.4499999999998</v>
      </c>
      <c r="P499" s="2" t="s">
        <v>32</v>
      </c>
      <c r="Q499" s="2" t="str">
        <f t="shared" si="17"/>
        <v>UPI</v>
      </c>
      <c r="R499" s="2" t="s">
        <v>20</v>
      </c>
      <c r="S499" s="2" t="s">
        <v>56</v>
      </c>
      <c r="T499" s="2" t="s">
        <v>205</v>
      </c>
      <c r="U499" s="2" t="s">
        <v>60</v>
      </c>
      <c r="V499" t="str">
        <f>TEXT(tblSales[[#This Row],[Invoice Date]],"mmm")</f>
        <v>Mar</v>
      </c>
      <c r="W499">
        <f>MONTH(tblSales[[#This Row],[Invoice Date]])</f>
        <v>3</v>
      </c>
      <c r="X499">
        <f>YEAR(tblSales[[#This Row],[Invoice Date]])</f>
        <v>2025</v>
      </c>
      <c r="Y499" t="str">
        <f>TEXT(tblSales[[#This Row],[Invoice Date]],"mmm-yyyy")</f>
        <v>Mar-2025</v>
      </c>
      <c r="Z499" t="str">
        <f>_xlfn.XLOOKUP(tblSales[[#This Row],[Product_ID]],Products!$A:$A,Products!$C:$C,"Women Dresses")</f>
        <v>Winter Wear</v>
      </c>
      <c r="AA499" t="str">
        <f>_xlfn.XLOOKUP(tblSales[[#This Row],[Product_ID]],Products!$A:$A,Products!$D:$D,"Unknown")</f>
        <v>Hoodie</v>
      </c>
      <c r="AB499" t="str">
        <f>_xlfn.XLOOKUP(tblSales[[#This Row],[Product_ID]],Products!$A:$A,Products!$E:$E,"Unknown")</f>
        <v>Numero Uno</v>
      </c>
      <c r="AC499" t="str">
        <f>_xlfn.XLOOKUP(tblSales[[#This Row],[Store_ID]],Stores!$A:$A,Stores!$B:$B,"Unknown")</f>
        <v>TrendMart Nizamabad Standard</v>
      </c>
      <c r="AD499" t="str">
        <f>_xlfn.XLOOKUP(tblSales[[#This Row],[Store_ID]],Stores!$A:$A,Stores!$E:$E,"Unknown")</f>
        <v>South Zone 2</v>
      </c>
      <c r="AE499" t="str">
        <f>_xlfn.XLOOKUP(tblSales[[#This Row],[Customer_ID]],Customers!$A:$A,Customers!$B:$B,"Unknown")</f>
        <v>Vidya Achari</v>
      </c>
      <c r="AF499" t="str">
        <f>_xlfn.XLOOKUP(tblSales[[#This Row],[Customer_ID]],Customers!$A:$A,Customers!$J:$J,"Unknown")</f>
        <v>Silver</v>
      </c>
      <c r="AG499" t="str">
        <f>_xlfn.XLOOKUP(tblSales[[#This Row],[Employee_ID]],Employees!$A:$A,Employees!$B:$B,"Unknown")</f>
        <v>Arjun Krishnan</v>
      </c>
      <c r="AH499">
        <f>IF(MONTH(tblSales[[#This Row],[Invoice Date]])&gt;=4,MONTH(tblSales[[#This Row],[Invoice Date]]),MONTH(tblSales[[#This Row],[Invoice Date]])+12)</f>
        <v>15</v>
      </c>
      <c r="AI499" s="8">
        <f>DATE(YEAR(tblSales[[#This Row],[Invoice Date]]),MONTH(tblSales[[#This Row],[Invoice Date]]),1)</f>
        <v>45717</v>
      </c>
      <c r="AJ499" t="str">
        <f>_xlfn.XLOOKUP(tblSales[[#This Row],[Product_ID]],Products!$A:$A,Products!$B:$B,"Unknown")</f>
        <v>Numero Uno Hoodie Pink</v>
      </c>
      <c r="AK499" s="9">
        <f>IFERROR(tblSales[[#This Row],[Profit]]/tblSales[[#This Row],[Sales Amount]],0)</f>
        <v>0.31489025915083657</v>
      </c>
      <c r="AL499" t="str">
        <f>IF(tblSales[[#This Row],[Discount %]]&lt;=5,"0-5%",
IF(tblSales[[#This Row],[Discount %]]&lt;=10,"5-10%",
IF(tblSales[[#This Row],[Discount %]]&lt;=15,"10-15%",
IF(tblSales[[#This Row],[Discount %]]&lt;=20,"15-20%","20%+"))))</f>
        <v>0-5%</v>
      </c>
    </row>
    <row r="500" spans="1:38">
      <c r="A500" s="2" t="s">
        <v>1682</v>
      </c>
      <c r="B500" s="11">
        <v>45446</v>
      </c>
      <c r="C500" s="2" t="s">
        <v>1162</v>
      </c>
      <c r="D500" s="2" t="s">
        <v>1061</v>
      </c>
      <c r="E500" s="2" t="s">
        <v>284</v>
      </c>
      <c r="F500" s="2" t="s">
        <v>92</v>
      </c>
      <c r="G500" s="2">
        <v>2</v>
      </c>
      <c r="H500" s="2">
        <v>2223.96</v>
      </c>
      <c r="I500" s="2">
        <v>5</v>
      </c>
      <c r="J500" s="2">
        <v>222.4</v>
      </c>
      <c r="K500" s="2">
        <v>12</v>
      </c>
      <c r="L500" s="2">
        <v>507.06</v>
      </c>
      <c r="M500" s="2">
        <v>4732.58</v>
      </c>
      <c r="N500" s="2">
        <v>3353.84</v>
      </c>
      <c r="O500" s="2">
        <f t="shared" si="18"/>
        <v>871.67999999999984</v>
      </c>
      <c r="P500" s="2" t="s">
        <v>32</v>
      </c>
      <c r="Q500" s="2" t="str">
        <f t="shared" si="17"/>
        <v>UPI</v>
      </c>
      <c r="R500" s="2" t="s">
        <v>20</v>
      </c>
      <c r="S500" s="2" t="s">
        <v>56</v>
      </c>
      <c r="T500" s="2" t="s">
        <v>1683</v>
      </c>
      <c r="U500" s="2" t="s">
        <v>59</v>
      </c>
      <c r="V500" t="str">
        <f>TEXT(tblSales[[#This Row],[Invoice Date]],"mmm")</f>
        <v>Jun</v>
      </c>
      <c r="W500">
        <f>MONTH(tblSales[[#This Row],[Invoice Date]])</f>
        <v>6</v>
      </c>
      <c r="X500">
        <f>YEAR(tblSales[[#This Row],[Invoice Date]])</f>
        <v>2024</v>
      </c>
      <c r="Y500" t="str">
        <f>TEXT(tblSales[[#This Row],[Invoice Date]],"mmm-yyyy")</f>
        <v>Jun-2024</v>
      </c>
      <c r="Z500" t="str">
        <f>_xlfn.XLOOKUP(tblSales[[#This Row],[Product_ID]],Products!$A:$A,Products!$C:$C,"Women Dresses")</f>
        <v>Men Ethnic</v>
      </c>
      <c r="AA500" t="str">
        <f>_xlfn.XLOOKUP(tblSales[[#This Row],[Product_ID]],Products!$A:$A,Products!$D:$D,"Unknown")</f>
        <v>Sherwani</v>
      </c>
      <c r="AB500" t="str">
        <f>_xlfn.XLOOKUP(tblSales[[#This Row],[Product_ID]],Products!$A:$A,Products!$E:$E,"Unknown")</f>
        <v>Raymond</v>
      </c>
      <c r="AC500" t="str">
        <f>_xlfn.XLOOKUP(tblSales[[#This Row],[Store_ID]],Stores!$A:$A,Stores!$B:$B,"Unknown")</f>
        <v>TrendMart Tumakuru Outlet</v>
      </c>
      <c r="AD500" t="str">
        <f>_xlfn.XLOOKUP(tblSales[[#This Row],[Store_ID]],Stores!$A:$A,Stores!$E:$E,"Unknown")</f>
        <v>South Zone 2</v>
      </c>
      <c r="AE500" t="str">
        <f>_xlfn.XLOOKUP(tblSales[[#This Row],[Customer_ID]],Customers!$A:$A,Customers!$B:$B,"Unknown")</f>
        <v>Easwaran Natarajan</v>
      </c>
      <c r="AF500" t="str">
        <f>_xlfn.XLOOKUP(tblSales[[#This Row],[Customer_ID]],Customers!$A:$A,Customers!$J:$J,"Unknown")</f>
        <v>Gold</v>
      </c>
      <c r="AG500" t="str">
        <f>_xlfn.XLOOKUP(tblSales[[#This Row],[Employee_ID]],Employees!$A:$A,Employees!$B:$B,"Unknown")</f>
        <v>Manoj Ramachandran</v>
      </c>
      <c r="AH500">
        <f>IF(MONTH(tblSales[[#This Row],[Invoice Date]])&gt;=4,MONTH(tblSales[[#This Row],[Invoice Date]]),MONTH(tblSales[[#This Row],[Invoice Date]])+12)</f>
        <v>6</v>
      </c>
      <c r="AI500" s="8">
        <f>DATE(YEAR(tblSales[[#This Row],[Invoice Date]]),MONTH(tblSales[[#This Row],[Invoice Date]]),1)</f>
        <v>45444</v>
      </c>
      <c r="AJ500" t="str">
        <f>_xlfn.XLOOKUP(tblSales[[#This Row],[Product_ID]],Products!$A:$A,Products!$B:$B,"Unknown")</f>
        <v>Raymond Sherwani Olive</v>
      </c>
      <c r="AK500" s="9">
        <f>IFERROR(tblSales[[#This Row],[Profit]]/tblSales[[#This Row],[Sales Amount]],0)</f>
        <v>0.18418706075755717</v>
      </c>
      <c r="AL500" t="str">
        <f>IF(tblSales[[#This Row],[Discount %]]&lt;=5,"0-5%",
IF(tblSales[[#This Row],[Discount %]]&lt;=10,"5-10%",
IF(tblSales[[#This Row],[Discount %]]&lt;=15,"10-15%",
IF(tblSales[[#This Row],[Discount %]]&lt;=20,"15-20%","20%+"))))</f>
        <v>0-5%</v>
      </c>
    </row>
    <row r="501" spans="1:38">
      <c r="A501" s="2" t="s">
        <v>1684</v>
      </c>
      <c r="B501" s="11">
        <v>45393</v>
      </c>
      <c r="C501" s="2" t="s">
        <v>1215</v>
      </c>
      <c r="D501" s="2" t="s">
        <v>191</v>
      </c>
      <c r="E501" s="2" t="s">
        <v>237</v>
      </c>
      <c r="F501" s="2" t="s">
        <v>475</v>
      </c>
      <c r="G501" s="2">
        <v>2</v>
      </c>
      <c r="H501" s="2">
        <v>754.14</v>
      </c>
      <c r="I501" s="2">
        <v>5</v>
      </c>
      <c r="J501" s="2">
        <v>75.41</v>
      </c>
      <c r="K501" s="2">
        <v>5</v>
      </c>
      <c r="L501" s="2">
        <v>71.64</v>
      </c>
      <c r="M501" s="2">
        <v>1504.51</v>
      </c>
      <c r="N501" s="2">
        <v>1069.6199999999999</v>
      </c>
      <c r="O501" s="2">
        <f t="shared" si="18"/>
        <v>363.25000000000011</v>
      </c>
      <c r="P501" s="2" t="s">
        <v>32</v>
      </c>
      <c r="Q501" s="2" t="str">
        <f t="shared" si="17"/>
        <v>UPI</v>
      </c>
      <c r="R501" s="2" t="s">
        <v>20</v>
      </c>
      <c r="S501" s="2" t="s">
        <v>56</v>
      </c>
      <c r="T501" s="2" t="s">
        <v>1685</v>
      </c>
      <c r="U501" s="2" t="s">
        <v>59</v>
      </c>
      <c r="V501" t="str">
        <f>TEXT(tblSales[[#This Row],[Invoice Date]],"mmm")</f>
        <v>Apr</v>
      </c>
      <c r="W501">
        <f>MONTH(tblSales[[#This Row],[Invoice Date]])</f>
        <v>4</v>
      </c>
      <c r="X501">
        <f>YEAR(tblSales[[#This Row],[Invoice Date]])</f>
        <v>2024</v>
      </c>
      <c r="Y501" t="str">
        <f>TEXT(tblSales[[#This Row],[Invoice Date]],"mmm-yyyy")</f>
        <v>Apr-2024</v>
      </c>
      <c r="Z501" t="str">
        <f>_xlfn.XLOOKUP(tblSales[[#This Row],[Product_ID]],Products!$A:$A,Products!$C:$C,"Women Dresses")</f>
        <v>Women Tops</v>
      </c>
      <c r="AA501" t="str">
        <f>_xlfn.XLOOKUP(tblSales[[#This Row],[Product_ID]],Products!$A:$A,Products!$D:$D,"Unknown")</f>
        <v>Casual Top</v>
      </c>
      <c r="AB501" t="str">
        <f>_xlfn.XLOOKUP(tblSales[[#This Row],[Product_ID]],Products!$A:$A,Products!$E:$E,"Unknown")</f>
        <v>US Polo Assn</v>
      </c>
      <c r="AC501" t="str">
        <f>_xlfn.XLOOKUP(tblSales[[#This Row],[Store_ID]],Stores!$A:$A,Stores!$B:$B,"Unknown")</f>
        <v>TrendMart Kurnool Outlet</v>
      </c>
      <c r="AD501" t="str">
        <f>_xlfn.XLOOKUP(tblSales[[#This Row],[Store_ID]],Stores!$A:$A,Stores!$E:$E,"Unknown")</f>
        <v>South Zone 3</v>
      </c>
      <c r="AE501" t="str">
        <f>_xlfn.XLOOKUP(tblSales[[#This Row],[Customer_ID]],Customers!$A:$A,Customers!$B:$B,"Unknown")</f>
        <v>Srinivas Gowda</v>
      </c>
      <c r="AF501" t="str">
        <f>_xlfn.XLOOKUP(tblSales[[#This Row],[Customer_ID]],Customers!$A:$A,Customers!$J:$J,"Unknown")</f>
        <v>Silver</v>
      </c>
      <c r="AG501" t="str">
        <f>_xlfn.XLOOKUP(tblSales[[#This Row],[Employee_ID]],Employees!$A:$A,Employees!$B:$B,"Unknown")</f>
        <v>Arjun Krishnan</v>
      </c>
      <c r="AH501">
        <f>IF(MONTH(tblSales[[#This Row],[Invoice Date]])&gt;=4,MONTH(tblSales[[#This Row],[Invoice Date]]),MONTH(tblSales[[#This Row],[Invoice Date]])+12)</f>
        <v>4</v>
      </c>
      <c r="AI501" s="8">
        <f>DATE(YEAR(tblSales[[#This Row],[Invoice Date]]),MONTH(tblSales[[#This Row],[Invoice Date]]),1)</f>
        <v>45383</v>
      </c>
      <c r="AJ501" t="str">
        <f>_xlfn.XLOOKUP(tblSales[[#This Row],[Product_ID]],Products!$A:$A,Products!$B:$B,"Unknown")</f>
        <v>US Polo Assn Casual Top Sky Blue</v>
      </c>
      <c r="AK501" s="9">
        <f>IFERROR(tblSales[[#This Row],[Profit]]/tblSales[[#This Row],[Sales Amount]],0)</f>
        <v>0.24144073485719611</v>
      </c>
      <c r="AL501" t="str">
        <f>IF(tblSales[[#This Row],[Discount %]]&lt;=5,"0-5%",
IF(tblSales[[#This Row],[Discount %]]&lt;=10,"5-10%",
IF(tblSales[[#This Row],[Discount %]]&lt;=15,"10-15%",
IF(tblSales[[#This Row],[Discount %]]&lt;=20,"15-20%","20%+"))))</f>
        <v>0-5%</v>
      </c>
    </row>
    <row r="502" spans="1:38">
      <c r="A502" s="2" t="s">
        <v>1686</v>
      </c>
      <c r="B502" s="11">
        <v>45567</v>
      </c>
      <c r="C502" s="2" t="s">
        <v>1687</v>
      </c>
      <c r="D502" s="2" t="s">
        <v>1051</v>
      </c>
      <c r="E502" s="2" t="s">
        <v>198</v>
      </c>
      <c r="F502" s="2" t="s">
        <v>122</v>
      </c>
      <c r="G502" s="2">
        <v>3</v>
      </c>
      <c r="H502" s="2">
        <v>848.09</v>
      </c>
      <c r="I502" s="2">
        <v>5</v>
      </c>
      <c r="J502" s="2">
        <v>127.21</v>
      </c>
      <c r="K502" s="2">
        <v>5</v>
      </c>
      <c r="L502" s="2">
        <v>120.85</v>
      </c>
      <c r="M502" s="2">
        <v>2537.91</v>
      </c>
      <c r="N502" s="2">
        <v>1696.35</v>
      </c>
      <c r="O502" s="2">
        <f t="shared" si="18"/>
        <v>720.70999999999992</v>
      </c>
      <c r="P502" s="2" t="s">
        <v>29</v>
      </c>
      <c r="Q502" s="2" t="str">
        <f t="shared" si="17"/>
        <v>Debit Card</v>
      </c>
      <c r="R502" s="2" t="s">
        <v>21</v>
      </c>
      <c r="S502" s="2" t="s">
        <v>56</v>
      </c>
      <c r="T502" s="2" t="s">
        <v>1688</v>
      </c>
      <c r="U502" s="2" t="s">
        <v>59</v>
      </c>
      <c r="V502" t="str">
        <f>TEXT(tblSales[[#This Row],[Invoice Date]],"mmm")</f>
        <v>Oct</v>
      </c>
      <c r="W502">
        <f>MONTH(tblSales[[#This Row],[Invoice Date]])</f>
        <v>10</v>
      </c>
      <c r="X502">
        <f>YEAR(tblSales[[#This Row],[Invoice Date]])</f>
        <v>2024</v>
      </c>
      <c r="Y502" t="str">
        <f>TEXT(tblSales[[#This Row],[Invoice Date]],"mmm-yyyy")</f>
        <v>Oct-2024</v>
      </c>
      <c r="Z502" t="str">
        <f>_xlfn.XLOOKUP(tblSales[[#This Row],[Product_ID]],Products!$A:$A,Products!$C:$C,"Women Dresses")</f>
        <v>Kids Wear</v>
      </c>
      <c r="AA502" t="str">
        <f>_xlfn.XLOOKUP(tblSales[[#This Row],[Product_ID]],Products!$A:$A,Products!$D:$D,"Unknown")</f>
        <v>Boys Shirt</v>
      </c>
      <c r="AB502" t="str">
        <f>_xlfn.XLOOKUP(tblSales[[#This Row],[Product_ID]],Products!$A:$A,Products!$E:$E,"Unknown")</f>
        <v>Woodland</v>
      </c>
      <c r="AC502" t="str">
        <f>_xlfn.XLOOKUP(tblSales[[#This Row],[Store_ID]],Stores!$A:$A,Stores!$B:$B,"Unknown")</f>
        <v>TrendMart Warangal High Street</v>
      </c>
      <c r="AD502" t="str">
        <f>_xlfn.XLOOKUP(tblSales[[#This Row],[Store_ID]],Stores!$A:$A,Stores!$E:$E,"Unknown")</f>
        <v>South Zone 2</v>
      </c>
      <c r="AE502" t="str">
        <f>_xlfn.XLOOKUP(tblSales[[#This Row],[Customer_ID]],Customers!$A:$A,Customers!$B:$B,"Unknown")</f>
        <v>Karunakaran Menon</v>
      </c>
      <c r="AF502" t="str">
        <f>_xlfn.XLOOKUP(tblSales[[#This Row],[Customer_ID]],Customers!$A:$A,Customers!$J:$J,"Unknown")</f>
        <v>Regular</v>
      </c>
      <c r="AG502" t="str">
        <f>_xlfn.XLOOKUP(tblSales[[#This Row],[Employee_ID]],Employees!$A:$A,Employees!$B:$B,"Unknown")</f>
        <v>Rahul Krishnan</v>
      </c>
      <c r="AH502">
        <f>IF(MONTH(tblSales[[#This Row],[Invoice Date]])&gt;=4,MONTH(tblSales[[#This Row],[Invoice Date]]),MONTH(tblSales[[#This Row],[Invoice Date]])+12)</f>
        <v>10</v>
      </c>
      <c r="AI502" s="8">
        <f>DATE(YEAR(tblSales[[#This Row],[Invoice Date]]),MONTH(tblSales[[#This Row],[Invoice Date]]),1)</f>
        <v>45566</v>
      </c>
      <c r="AJ502" t="str">
        <f>_xlfn.XLOOKUP(tblSales[[#This Row],[Product_ID]],Products!$A:$A,Products!$B:$B,"Unknown")</f>
        <v>Woodland Boys Shirt White</v>
      </c>
      <c r="AK502" s="9">
        <f>IFERROR(tblSales[[#This Row],[Profit]]/tblSales[[#This Row],[Sales Amount]],0)</f>
        <v>0.28397776122872759</v>
      </c>
      <c r="AL502" t="str">
        <f>IF(tblSales[[#This Row],[Discount %]]&lt;=5,"0-5%",
IF(tblSales[[#This Row],[Discount %]]&lt;=10,"5-10%",
IF(tblSales[[#This Row],[Discount %]]&lt;=15,"10-15%",
IF(tblSales[[#This Row],[Discount %]]&lt;=20,"15-20%","20%+"))))</f>
        <v>0-5%</v>
      </c>
    </row>
    <row r="503" spans="1:38">
      <c r="A503" s="2" t="s">
        <v>1689</v>
      </c>
      <c r="B503" s="11">
        <v>45681</v>
      </c>
      <c r="C503" s="2" t="s">
        <v>190</v>
      </c>
      <c r="D503" s="2" t="s">
        <v>837</v>
      </c>
      <c r="E503" s="2" t="s">
        <v>688</v>
      </c>
      <c r="F503" s="2" t="s">
        <v>222</v>
      </c>
      <c r="G503" s="2">
        <v>2</v>
      </c>
      <c r="H503" s="2">
        <v>6089.84</v>
      </c>
      <c r="I503" s="2">
        <v>15</v>
      </c>
      <c r="J503" s="2">
        <v>1826.95</v>
      </c>
      <c r="K503" s="2">
        <v>3</v>
      </c>
      <c r="L503" s="2">
        <v>310.58</v>
      </c>
      <c r="M503" s="2">
        <v>10663.31</v>
      </c>
      <c r="N503" s="2">
        <v>9525.52</v>
      </c>
      <c r="O503" s="2">
        <f t="shared" si="18"/>
        <v>827.20999999999913</v>
      </c>
      <c r="P503" s="2" t="s">
        <v>32</v>
      </c>
      <c r="Q503" s="2" t="str">
        <f t="shared" si="17"/>
        <v>UPI</v>
      </c>
      <c r="R503" s="2" t="s">
        <v>20</v>
      </c>
      <c r="S503" s="2" t="s">
        <v>56</v>
      </c>
      <c r="T503" s="2" t="s">
        <v>1690</v>
      </c>
      <c r="U503" s="2" t="s">
        <v>59</v>
      </c>
      <c r="V503" t="str">
        <f>TEXT(tblSales[[#This Row],[Invoice Date]],"mmm")</f>
        <v>Jan</v>
      </c>
      <c r="W503">
        <f>MONTH(tblSales[[#This Row],[Invoice Date]])</f>
        <v>1</v>
      </c>
      <c r="X503">
        <f>YEAR(tblSales[[#This Row],[Invoice Date]])</f>
        <v>2025</v>
      </c>
      <c r="Y503" t="str">
        <f>TEXT(tblSales[[#This Row],[Invoice Date]],"mmm-yyyy")</f>
        <v>Jan-2025</v>
      </c>
      <c r="Z503" t="str">
        <f>_xlfn.XLOOKUP(tblSales[[#This Row],[Product_ID]],Products!$A:$A,Products!$C:$C,"Women Dresses")</f>
        <v>Jewellery</v>
      </c>
      <c r="AA503" t="str">
        <f>_xlfn.XLOOKUP(tblSales[[#This Row],[Product_ID]],Products!$A:$A,Products!$D:$D,"Unknown")</f>
        <v>Earrings</v>
      </c>
      <c r="AB503" t="str">
        <f>_xlfn.XLOOKUP(tblSales[[#This Row],[Product_ID]],Products!$A:$A,Products!$E:$E,"Unknown")</f>
        <v>Aurelia</v>
      </c>
      <c r="AC503" t="str">
        <f>_xlfn.XLOOKUP(tblSales[[#This Row],[Store_ID]],Stores!$A:$A,Stores!$B:$B,"Unknown")</f>
        <v>TrendMart Nellore Mall Kiosk</v>
      </c>
      <c r="AD503" t="str">
        <f>_xlfn.XLOOKUP(tblSales[[#This Row],[Store_ID]],Stores!$A:$A,Stores!$E:$E,"Unknown")</f>
        <v>South Zone 3</v>
      </c>
      <c r="AE503" t="str">
        <f>_xlfn.XLOOKUP(tblSales[[#This Row],[Customer_ID]],Customers!$A:$A,Customers!$B:$B,"Unknown")</f>
        <v>Siddharth Singh</v>
      </c>
      <c r="AF503" t="str">
        <f>_xlfn.XLOOKUP(tblSales[[#This Row],[Customer_ID]],Customers!$A:$A,Customers!$J:$J,"Unknown")</f>
        <v>Regular</v>
      </c>
      <c r="AG503" t="str">
        <f>_xlfn.XLOOKUP(tblSales[[#This Row],[Employee_ID]],Employees!$A:$A,Employees!$B:$B,"Unknown")</f>
        <v>Vasanthi Gupta</v>
      </c>
      <c r="AH503">
        <f>IF(MONTH(tblSales[[#This Row],[Invoice Date]])&gt;=4,MONTH(tblSales[[#This Row],[Invoice Date]]),MONTH(tblSales[[#This Row],[Invoice Date]])+12)</f>
        <v>13</v>
      </c>
      <c r="AI503" s="8">
        <f>DATE(YEAR(tblSales[[#This Row],[Invoice Date]]),MONTH(tblSales[[#This Row],[Invoice Date]]),1)</f>
        <v>45658</v>
      </c>
      <c r="AJ503" t="str">
        <f>_xlfn.XLOOKUP(tblSales[[#This Row],[Product_ID]],Products!$A:$A,Products!$B:$B,"Unknown")</f>
        <v>Aurelia Earrings Sky Blue</v>
      </c>
      <c r="AK503" s="9">
        <f>IFERROR(tblSales[[#This Row],[Profit]]/tblSales[[#This Row],[Sales Amount]],0)</f>
        <v>7.7575349492793433E-2</v>
      </c>
      <c r="AL503" t="str">
        <f>IF(tblSales[[#This Row],[Discount %]]&lt;=5,"0-5%",
IF(tblSales[[#This Row],[Discount %]]&lt;=10,"5-10%",
IF(tblSales[[#This Row],[Discount %]]&lt;=15,"10-15%",
IF(tblSales[[#This Row],[Discount %]]&lt;=20,"15-20%","20%+"))))</f>
        <v>10-15%</v>
      </c>
    </row>
    <row r="504" spans="1:38">
      <c r="A504" s="2" t="s">
        <v>1691</v>
      </c>
      <c r="B504" s="11">
        <v>45563</v>
      </c>
      <c r="C504" s="2" t="s">
        <v>641</v>
      </c>
      <c r="D504" s="2" t="s">
        <v>257</v>
      </c>
      <c r="E504" s="2" t="s">
        <v>1477</v>
      </c>
      <c r="F504" s="2" t="s">
        <v>193</v>
      </c>
      <c r="G504" s="2">
        <v>2</v>
      </c>
      <c r="H504" s="2">
        <v>2197.96</v>
      </c>
      <c r="I504" s="2">
        <v>15</v>
      </c>
      <c r="J504" s="2">
        <v>659.39</v>
      </c>
      <c r="K504" s="2">
        <v>12</v>
      </c>
      <c r="L504" s="2">
        <v>448.38</v>
      </c>
      <c r="M504" s="2">
        <v>4184.91</v>
      </c>
      <c r="N504" s="2">
        <v>2923.46</v>
      </c>
      <c r="O504" s="2">
        <f t="shared" si="18"/>
        <v>813.06999999999982</v>
      </c>
      <c r="P504" s="2" t="s">
        <v>28</v>
      </c>
      <c r="Q504" s="2" t="str">
        <f t="shared" si="17"/>
        <v>Credit Card</v>
      </c>
      <c r="R504" s="2" t="s">
        <v>21</v>
      </c>
      <c r="S504" s="2" t="s">
        <v>56</v>
      </c>
      <c r="T504" s="2" t="s">
        <v>1692</v>
      </c>
      <c r="U504" s="2" t="s">
        <v>60</v>
      </c>
      <c r="V504" t="str">
        <f>TEXT(tblSales[[#This Row],[Invoice Date]],"mmm")</f>
        <v>Sep</v>
      </c>
      <c r="W504">
        <f>MONTH(tblSales[[#This Row],[Invoice Date]])</f>
        <v>9</v>
      </c>
      <c r="X504">
        <f>YEAR(tblSales[[#This Row],[Invoice Date]])</f>
        <v>2024</v>
      </c>
      <c r="Y504" t="str">
        <f>TEXT(tblSales[[#This Row],[Invoice Date]],"mmm-yyyy")</f>
        <v>Sep-2024</v>
      </c>
      <c r="Z504" t="str">
        <f>_xlfn.XLOOKUP(tblSales[[#This Row],[Product_ID]],Products!$A:$A,Products!$C:$C,"Women Dresses")</f>
        <v>Handbags</v>
      </c>
      <c r="AA504" t="str">
        <f>_xlfn.XLOOKUP(tblSales[[#This Row],[Product_ID]],Products!$A:$A,Products!$D:$D,"Unknown")</f>
        <v>Sling Bag</v>
      </c>
      <c r="AB504" t="str">
        <f>_xlfn.XLOOKUP(tblSales[[#This Row],[Product_ID]],Products!$A:$A,Products!$E:$E,"Unknown")</f>
        <v>Titan</v>
      </c>
      <c r="AC504" t="str">
        <f>_xlfn.XLOOKUP(tblSales[[#This Row],[Store_ID]],Stores!$A:$A,Stores!$B:$B,"Unknown")</f>
        <v>TrendMart Guntur High Street</v>
      </c>
      <c r="AD504" t="str">
        <f>_xlfn.XLOOKUP(tblSales[[#This Row],[Store_ID]],Stores!$A:$A,Stores!$E:$E,"Unknown")</f>
        <v>South Zone 3</v>
      </c>
      <c r="AE504" t="str">
        <f>_xlfn.XLOOKUP(tblSales[[#This Row],[Customer_ID]],Customers!$A:$A,Customers!$B:$B,"Unknown")</f>
        <v>Nandakumar Naidu</v>
      </c>
      <c r="AF504" t="str">
        <f>_xlfn.XLOOKUP(tblSales[[#This Row],[Customer_ID]],Customers!$A:$A,Customers!$J:$J,"Unknown")</f>
        <v>Silver</v>
      </c>
      <c r="AG504" t="str">
        <f>_xlfn.XLOOKUP(tblSales[[#This Row],[Employee_ID]],Employees!$A:$A,Employees!$B:$B,"Unknown")</f>
        <v>Yamini Pandian</v>
      </c>
      <c r="AH504">
        <f>IF(MONTH(tblSales[[#This Row],[Invoice Date]])&gt;=4,MONTH(tblSales[[#This Row],[Invoice Date]]),MONTH(tblSales[[#This Row],[Invoice Date]])+12)</f>
        <v>9</v>
      </c>
      <c r="AI504" s="8">
        <f>DATE(YEAR(tblSales[[#This Row],[Invoice Date]]),MONTH(tblSales[[#This Row],[Invoice Date]]),1)</f>
        <v>45536</v>
      </c>
      <c r="AJ504" t="str">
        <f>_xlfn.XLOOKUP(tblSales[[#This Row],[Product_ID]],Products!$A:$A,Products!$B:$B,"Unknown")</f>
        <v>Titan Sling Bag Green</v>
      </c>
      <c r="AK504" s="9">
        <f>IFERROR(tblSales[[#This Row],[Profit]]/tblSales[[#This Row],[Sales Amount]],0)</f>
        <v>0.19428613757524052</v>
      </c>
      <c r="AL504" t="str">
        <f>IF(tblSales[[#This Row],[Discount %]]&lt;=5,"0-5%",
IF(tblSales[[#This Row],[Discount %]]&lt;=10,"5-10%",
IF(tblSales[[#This Row],[Discount %]]&lt;=15,"10-15%",
IF(tblSales[[#This Row],[Discount %]]&lt;=20,"15-20%","20%+"))))</f>
        <v>10-15%</v>
      </c>
    </row>
    <row r="505" spans="1:38">
      <c r="A505" s="2" t="s">
        <v>1693</v>
      </c>
      <c r="B505" s="11">
        <v>45489</v>
      </c>
      <c r="C505" s="2" t="s">
        <v>1694</v>
      </c>
      <c r="D505" s="2" t="s">
        <v>343</v>
      </c>
      <c r="E505" s="2" t="s">
        <v>467</v>
      </c>
      <c r="F505" s="2" t="s">
        <v>233</v>
      </c>
      <c r="G505" s="2">
        <v>1</v>
      </c>
      <c r="H505" s="2">
        <v>1160.6099999999999</v>
      </c>
      <c r="I505" s="2">
        <v>25</v>
      </c>
      <c r="J505" s="2">
        <v>290.14999999999998</v>
      </c>
      <c r="K505" s="2">
        <v>12</v>
      </c>
      <c r="L505" s="2">
        <v>104.46</v>
      </c>
      <c r="M505" s="2">
        <v>974.92</v>
      </c>
      <c r="N505" s="2">
        <v>767.83</v>
      </c>
      <c r="O505" s="2">
        <f t="shared" si="18"/>
        <v>102.62999999999992</v>
      </c>
      <c r="P505" s="2" t="s">
        <v>32</v>
      </c>
      <c r="Q505" s="2" t="str">
        <f t="shared" si="17"/>
        <v>UPI</v>
      </c>
      <c r="R505" s="2" t="s">
        <v>20</v>
      </c>
      <c r="S505" s="2" t="s">
        <v>56</v>
      </c>
      <c r="T505" s="2" t="s">
        <v>1695</v>
      </c>
      <c r="U505" s="2" t="s">
        <v>59</v>
      </c>
      <c r="V505" t="str">
        <f>TEXT(tblSales[[#This Row],[Invoice Date]],"mmm")</f>
        <v>Jul</v>
      </c>
      <c r="W505">
        <f>MONTH(tblSales[[#This Row],[Invoice Date]])</f>
        <v>7</v>
      </c>
      <c r="X505">
        <f>YEAR(tblSales[[#This Row],[Invoice Date]])</f>
        <v>2024</v>
      </c>
      <c r="Y505" t="str">
        <f>TEXT(tblSales[[#This Row],[Invoice Date]],"mmm-yyyy")</f>
        <v>Jul-2024</v>
      </c>
      <c r="Z505" t="str">
        <f>_xlfn.XLOOKUP(tblSales[[#This Row],[Product_ID]],Products!$A:$A,Products!$C:$C,"Women Dresses")</f>
        <v>Women Jeans</v>
      </c>
      <c r="AA505" t="str">
        <f>_xlfn.XLOOKUP(tblSales[[#This Row],[Product_ID]],Products!$A:$A,Products!$D:$D,"Unknown")</f>
        <v>Skinny Fit</v>
      </c>
      <c r="AB505" t="str">
        <f>_xlfn.XLOOKUP(tblSales[[#This Row],[Product_ID]],Products!$A:$A,Products!$E:$E,"Unknown")</f>
        <v>Being Human</v>
      </c>
      <c r="AC505" t="str">
        <f>_xlfn.XLOOKUP(tblSales[[#This Row],[Store_ID]],Stores!$A:$A,Stores!$B:$B,"Unknown")</f>
        <v>TrendMart Kollam Standard</v>
      </c>
      <c r="AD505" t="str">
        <f>_xlfn.XLOOKUP(tblSales[[#This Row],[Store_ID]],Stores!$A:$A,Stores!$E:$E,"Unknown")</f>
        <v>South Zone 1</v>
      </c>
      <c r="AE505" t="str">
        <f>_xlfn.XLOOKUP(tblSales[[#This Row],[Customer_ID]],Customers!$A:$A,Customers!$B:$B,"Unknown")</f>
        <v>Thiru Iyer</v>
      </c>
      <c r="AF505" t="str">
        <f>_xlfn.XLOOKUP(tblSales[[#This Row],[Customer_ID]],Customers!$A:$A,Customers!$J:$J,"Unknown")</f>
        <v>Silver</v>
      </c>
      <c r="AG505" t="str">
        <f>_xlfn.XLOOKUP(tblSales[[#This Row],[Employee_ID]],Employees!$A:$A,Employees!$B:$B,"Unknown")</f>
        <v>Malathi Varma</v>
      </c>
      <c r="AH505">
        <f>IF(MONTH(tblSales[[#This Row],[Invoice Date]])&gt;=4,MONTH(tblSales[[#This Row],[Invoice Date]]),MONTH(tblSales[[#This Row],[Invoice Date]])+12)</f>
        <v>7</v>
      </c>
      <c r="AI505" s="8">
        <f>DATE(YEAR(tblSales[[#This Row],[Invoice Date]]),MONTH(tblSales[[#This Row],[Invoice Date]]),1)</f>
        <v>45474</v>
      </c>
      <c r="AJ505" t="str">
        <f>_xlfn.XLOOKUP(tblSales[[#This Row],[Product_ID]],Products!$A:$A,Products!$B:$B,"Unknown")</f>
        <v>Being Human Skinny Fit Charcoal</v>
      </c>
      <c r="AK505" s="9">
        <f>IFERROR(tblSales[[#This Row],[Profit]]/tblSales[[#This Row],[Sales Amount]],0)</f>
        <v>0.10527017601444214</v>
      </c>
      <c r="AL505" t="str">
        <f>IF(tblSales[[#This Row],[Discount %]]&lt;=5,"0-5%",
IF(tblSales[[#This Row],[Discount %]]&lt;=10,"5-10%",
IF(tblSales[[#This Row],[Discount %]]&lt;=15,"10-15%",
IF(tblSales[[#This Row],[Discount %]]&lt;=20,"15-20%","20%+"))))</f>
        <v>20%+</v>
      </c>
    </row>
    <row r="506" spans="1:38">
      <c r="A506" s="2" t="s">
        <v>1696</v>
      </c>
      <c r="B506" s="11">
        <v>45582</v>
      </c>
      <c r="C506" s="2" t="s">
        <v>1697</v>
      </c>
      <c r="D506" s="2" t="s">
        <v>398</v>
      </c>
      <c r="E506" s="2" t="s">
        <v>949</v>
      </c>
      <c r="F506" s="2" t="s">
        <v>523</v>
      </c>
      <c r="G506" s="2">
        <v>1</v>
      </c>
      <c r="H506" s="2">
        <v>5308.24</v>
      </c>
      <c r="I506" s="2">
        <v>5</v>
      </c>
      <c r="J506" s="2">
        <v>265.41000000000003</v>
      </c>
      <c r="K506" s="2">
        <v>12</v>
      </c>
      <c r="L506" s="2">
        <v>605.14</v>
      </c>
      <c r="M506" s="2">
        <v>5647.97</v>
      </c>
      <c r="N506" s="2">
        <v>3748.71</v>
      </c>
      <c r="O506" s="2">
        <f t="shared" si="18"/>
        <v>1294.1200000000003</v>
      </c>
      <c r="P506" s="2" t="s">
        <v>29</v>
      </c>
      <c r="Q506" s="2" t="str">
        <f t="shared" si="17"/>
        <v>Debit Card</v>
      </c>
      <c r="R506" s="2" t="s">
        <v>20</v>
      </c>
      <c r="S506" s="2" t="s">
        <v>56</v>
      </c>
      <c r="T506" s="2" t="s">
        <v>1698</v>
      </c>
      <c r="U506" s="2" t="s">
        <v>59</v>
      </c>
      <c r="V506" t="str">
        <f>TEXT(tblSales[[#This Row],[Invoice Date]],"mmm")</f>
        <v>Oct</v>
      </c>
      <c r="W506">
        <f>MONTH(tblSales[[#This Row],[Invoice Date]])</f>
        <v>10</v>
      </c>
      <c r="X506">
        <f>YEAR(tblSales[[#This Row],[Invoice Date]])</f>
        <v>2024</v>
      </c>
      <c r="Y506" t="str">
        <f>TEXT(tblSales[[#This Row],[Invoice Date]],"mmm-yyyy")</f>
        <v>Oct-2024</v>
      </c>
      <c r="Z506" t="str">
        <f>_xlfn.XLOOKUP(tblSales[[#This Row],[Product_ID]],Products!$A:$A,Products!$C:$C,"Women Dresses")</f>
        <v>Watches</v>
      </c>
      <c r="AA506" t="str">
        <f>_xlfn.XLOOKUP(tblSales[[#This Row],[Product_ID]],Products!$A:$A,Products!$D:$D,"Unknown")</f>
        <v>Digital Watch</v>
      </c>
      <c r="AB506" t="str">
        <f>_xlfn.XLOOKUP(tblSales[[#This Row],[Product_ID]],Products!$A:$A,Products!$E:$E,"Unknown")</f>
        <v>Bata</v>
      </c>
      <c r="AC506" t="str">
        <f>_xlfn.XLOOKUP(tblSales[[#This Row],[Store_ID]],Stores!$A:$A,Stores!$B:$B,"Unknown")</f>
        <v>TrendMart Tumakuru Standard</v>
      </c>
      <c r="AD506" t="str">
        <f>_xlfn.XLOOKUP(tblSales[[#This Row],[Store_ID]],Stores!$A:$A,Stores!$E:$E,"Unknown")</f>
        <v>South Zone 2</v>
      </c>
      <c r="AE506" t="str">
        <f>_xlfn.XLOOKUP(tblSales[[#This Row],[Customer_ID]],Customers!$A:$A,Customers!$B:$B,"Unknown")</f>
        <v>Pranav Singh</v>
      </c>
      <c r="AF506" t="str">
        <f>_xlfn.XLOOKUP(tblSales[[#This Row],[Customer_ID]],Customers!$A:$A,Customers!$J:$J,"Unknown")</f>
        <v>Silver</v>
      </c>
      <c r="AG506" t="str">
        <f>_xlfn.XLOOKUP(tblSales[[#This Row],[Employee_ID]],Employees!$A:$A,Employees!$B:$B,"Unknown")</f>
        <v>Vinod Hegde</v>
      </c>
      <c r="AH506">
        <f>IF(MONTH(tblSales[[#This Row],[Invoice Date]])&gt;=4,MONTH(tblSales[[#This Row],[Invoice Date]]),MONTH(tblSales[[#This Row],[Invoice Date]])+12)</f>
        <v>10</v>
      </c>
      <c r="AI506" s="8">
        <f>DATE(YEAR(tblSales[[#This Row],[Invoice Date]]),MONTH(tblSales[[#This Row],[Invoice Date]]),1)</f>
        <v>45566</v>
      </c>
      <c r="AJ506" t="str">
        <f>_xlfn.XLOOKUP(tblSales[[#This Row],[Product_ID]],Products!$A:$A,Products!$B:$B,"Unknown")</f>
        <v>Bata Digital Watch White</v>
      </c>
      <c r="AK506" s="9">
        <f>IFERROR(tblSales[[#This Row],[Profit]]/tblSales[[#This Row],[Sales Amount]],0)</f>
        <v>0.22913011223501548</v>
      </c>
      <c r="AL506" t="str">
        <f>IF(tblSales[[#This Row],[Discount %]]&lt;=5,"0-5%",
IF(tblSales[[#This Row],[Discount %]]&lt;=10,"5-10%",
IF(tblSales[[#This Row],[Discount %]]&lt;=15,"10-15%",
IF(tblSales[[#This Row],[Discount %]]&lt;=20,"15-20%","20%+"))))</f>
        <v>0-5%</v>
      </c>
    </row>
    <row r="507" spans="1:38">
      <c r="A507" s="2" t="s">
        <v>1699</v>
      </c>
      <c r="B507" s="11">
        <v>45539</v>
      </c>
      <c r="C507" s="2" t="s">
        <v>1229</v>
      </c>
      <c r="D507" s="2" t="s">
        <v>197</v>
      </c>
      <c r="E507" s="2" t="s">
        <v>578</v>
      </c>
      <c r="F507" s="2" t="s">
        <v>210</v>
      </c>
      <c r="G507" s="2">
        <v>1</v>
      </c>
      <c r="H507" s="2">
        <v>936.88</v>
      </c>
      <c r="I507" s="2">
        <v>20</v>
      </c>
      <c r="J507" s="2">
        <v>187.38</v>
      </c>
      <c r="K507" s="2">
        <v>5</v>
      </c>
      <c r="L507" s="2">
        <v>37.479999999999997</v>
      </c>
      <c r="M507" s="2">
        <v>786.98</v>
      </c>
      <c r="N507" s="2">
        <v>721.22</v>
      </c>
      <c r="O507" s="2">
        <f t="shared" si="18"/>
        <v>28.279999999999994</v>
      </c>
      <c r="P507" s="2" t="s">
        <v>29</v>
      </c>
      <c r="Q507" s="2" t="str">
        <f t="shared" si="17"/>
        <v>Debit Card</v>
      </c>
      <c r="R507" s="2" t="s">
        <v>20</v>
      </c>
      <c r="S507" s="2" t="s">
        <v>57</v>
      </c>
      <c r="T507" s="2" t="s">
        <v>711</v>
      </c>
      <c r="U507" s="2" t="s">
        <v>59</v>
      </c>
      <c r="V507" t="str">
        <f>TEXT(tblSales[[#This Row],[Invoice Date]],"mmm")</f>
        <v>Sep</v>
      </c>
      <c r="W507">
        <f>MONTH(tblSales[[#This Row],[Invoice Date]])</f>
        <v>9</v>
      </c>
      <c r="X507">
        <f>YEAR(tblSales[[#This Row],[Invoice Date]])</f>
        <v>2024</v>
      </c>
      <c r="Y507" t="str">
        <f>TEXT(tblSales[[#This Row],[Invoice Date]],"mmm-yyyy")</f>
        <v>Sep-2024</v>
      </c>
      <c r="Z507" t="str">
        <f>_xlfn.XLOOKUP(tblSales[[#This Row],[Product_ID]],Products!$A:$A,Products!$C:$C,"Women Dresses")</f>
        <v>Men Shirts</v>
      </c>
      <c r="AA507" t="str">
        <f>_xlfn.XLOOKUP(tblSales[[#This Row],[Product_ID]],Products!$A:$A,Products!$D:$D,"Unknown")</f>
        <v>Denim Shirt</v>
      </c>
      <c r="AB507" t="str">
        <f>_xlfn.XLOOKUP(tblSales[[#This Row],[Product_ID]],Products!$A:$A,Products!$E:$E,"Unknown")</f>
        <v>Indian Terrain</v>
      </c>
      <c r="AC507" t="str">
        <f>_xlfn.XLOOKUP(tblSales[[#This Row],[Store_ID]],Stores!$A:$A,Stores!$B:$B,"Unknown")</f>
        <v>TrendMart Thrissur High Street</v>
      </c>
      <c r="AD507" t="str">
        <f>_xlfn.XLOOKUP(tblSales[[#This Row],[Store_ID]],Stores!$A:$A,Stores!$E:$E,"Unknown")</f>
        <v>South Zone 1</v>
      </c>
      <c r="AE507" t="str">
        <f>_xlfn.XLOOKUP(tblSales[[#This Row],[Customer_ID]],Customers!$A:$A,Customers!$B:$B,"Unknown")</f>
        <v>Kannan Achari</v>
      </c>
      <c r="AF507" t="str">
        <f>_xlfn.XLOOKUP(tblSales[[#This Row],[Customer_ID]],Customers!$A:$A,Customers!$J:$J,"Unknown")</f>
        <v>Regular</v>
      </c>
      <c r="AG507" t="str">
        <f>_xlfn.XLOOKUP(tblSales[[#This Row],[Employee_ID]],Employees!$A:$A,Employees!$B:$B,"Unknown")</f>
        <v>Rani Mishra</v>
      </c>
      <c r="AH507">
        <f>IF(MONTH(tblSales[[#This Row],[Invoice Date]])&gt;=4,MONTH(tblSales[[#This Row],[Invoice Date]]),MONTH(tblSales[[#This Row],[Invoice Date]])+12)</f>
        <v>9</v>
      </c>
      <c r="AI507" s="8">
        <f>DATE(YEAR(tblSales[[#This Row],[Invoice Date]]),MONTH(tblSales[[#This Row],[Invoice Date]]),1)</f>
        <v>45536</v>
      </c>
      <c r="AJ507" t="str">
        <f>_xlfn.XLOOKUP(tblSales[[#This Row],[Product_ID]],Products!$A:$A,Products!$B:$B,"Unknown")</f>
        <v>Indian Terrain Denim Shirt Wine</v>
      </c>
      <c r="AK507" s="9">
        <f>IFERROR(tblSales[[#This Row],[Profit]]/tblSales[[#This Row],[Sales Amount]],0)</f>
        <v>3.5934839513075294E-2</v>
      </c>
      <c r="AL507" t="str">
        <f>IF(tblSales[[#This Row],[Discount %]]&lt;=5,"0-5%",
IF(tblSales[[#This Row],[Discount %]]&lt;=10,"5-10%",
IF(tblSales[[#This Row],[Discount %]]&lt;=15,"10-15%",
IF(tblSales[[#This Row],[Discount %]]&lt;=20,"15-20%","20%+"))))</f>
        <v>15-20%</v>
      </c>
    </row>
    <row r="508" spans="1:38">
      <c r="A508" s="2" t="s">
        <v>1700</v>
      </c>
      <c r="B508" s="11">
        <v>45729</v>
      </c>
      <c r="C508" s="2" t="s">
        <v>1134</v>
      </c>
      <c r="D508" s="2" t="s">
        <v>573</v>
      </c>
      <c r="E508" s="2" t="s">
        <v>314</v>
      </c>
      <c r="F508" s="2" t="s">
        <v>199</v>
      </c>
      <c r="G508" s="2">
        <v>2</v>
      </c>
      <c r="H508" s="2">
        <v>6722.45</v>
      </c>
      <c r="I508" s="2">
        <v>0</v>
      </c>
      <c r="J508" s="2">
        <v>0</v>
      </c>
      <c r="K508" s="2">
        <v>3</v>
      </c>
      <c r="L508" s="2">
        <v>403.35</v>
      </c>
      <c r="M508" s="2">
        <v>13848.25</v>
      </c>
      <c r="N508" s="2">
        <v>9734.42</v>
      </c>
      <c r="O508" s="2">
        <f t="shared" si="18"/>
        <v>3710.48</v>
      </c>
      <c r="P508" s="2" t="s">
        <v>29</v>
      </c>
      <c r="Q508" s="2" t="str">
        <f t="shared" si="17"/>
        <v>Debit Card</v>
      </c>
      <c r="R508" s="2" t="s">
        <v>20</v>
      </c>
      <c r="S508" s="2" t="s">
        <v>56</v>
      </c>
      <c r="T508" s="2" t="s">
        <v>916</v>
      </c>
      <c r="U508" s="2" t="s">
        <v>59</v>
      </c>
      <c r="V508" t="str">
        <f>TEXT(tblSales[[#This Row],[Invoice Date]],"mmm")</f>
        <v>Mar</v>
      </c>
      <c r="W508">
        <f>MONTH(tblSales[[#This Row],[Invoice Date]])</f>
        <v>3</v>
      </c>
      <c r="X508">
        <f>YEAR(tblSales[[#This Row],[Invoice Date]])</f>
        <v>2025</v>
      </c>
      <c r="Y508" t="str">
        <f>TEXT(tblSales[[#This Row],[Invoice Date]],"mmm-yyyy")</f>
        <v>Mar-2025</v>
      </c>
      <c r="Z508" t="str">
        <f>_xlfn.XLOOKUP(tblSales[[#This Row],[Product_ID]],Products!$A:$A,Products!$C:$C,"Women Dresses")</f>
        <v>Jewellery</v>
      </c>
      <c r="AA508" t="str">
        <f>_xlfn.XLOOKUP(tblSales[[#This Row],[Product_ID]],Products!$A:$A,Products!$D:$D,"Unknown")</f>
        <v>Earrings</v>
      </c>
      <c r="AB508" t="str">
        <f>_xlfn.XLOOKUP(tblSales[[#This Row],[Product_ID]],Products!$A:$A,Products!$E:$E,"Unknown")</f>
        <v>Global Desi</v>
      </c>
      <c r="AC508" t="str">
        <f>_xlfn.XLOOKUP(tblSales[[#This Row],[Store_ID]],Stores!$A:$A,Stores!$B:$B,"Unknown")</f>
        <v>TrendMart Thiruvananthapuram Standard</v>
      </c>
      <c r="AD508" t="str">
        <f>_xlfn.XLOOKUP(tblSales[[#This Row],[Store_ID]],Stores!$A:$A,Stores!$E:$E,"Unknown")</f>
        <v>South Zone 1</v>
      </c>
      <c r="AE508" t="str">
        <f>_xlfn.XLOOKUP(tblSales[[#This Row],[Customer_ID]],Customers!$A:$A,Customers!$B:$B,"Unknown")</f>
        <v>Kiran Chandran</v>
      </c>
      <c r="AF508" t="str">
        <f>_xlfn.XLOOKUP(tblSales[[#This Row],[Customer_ID]],Customers!$A:$A,Customers!$J:$J,"Unknown")</f>
        <v>Silver</v>
      </c>
      <c r="AG508" t="str">
        <f>_xlfn.XLOOKUP(tblSales[[#This Row],[Employee_ID]],Employees!$A:$A,Employees!$B:$B,"Unknown")</f>
        <v>Anusuya Subramaniam</v>
      </c>
      <c r="AH508">
        <f>IF(MONTH(tblSales[[#This Row],[Invoice Date]])&gt;=4,MONTH(tblSales[[#This Row],[Invoice Date]]),MONTH(tblSales[[#This Row],[Invoice Date]])+12)</f>
        <v>15</v>
      </c>
      <c r="AI508" s="8">
        <f>DATE(YEAR(tblSales[[#This Row],[Invoice Date]]),MONTH(tblSales[[#This Row],[Invoice Date]]),1)</f>
        <v>45717</v>
      </c>
      <c r="AJ508" t="str">
        <f>_xlfn.XLOOKUP(tblSales[[#This Row],[Product_ID]],Products!$A:$A,Products!$B:$B,"Unknown")</f>
        <v>Global Desi Earrings Green</v>
      </c>
      <c r="AK508" s="9">
        <f>IFERROR(tblSales[[#This Row],[Profit]]/tblSales[[#This Row],[Sales Amount]],0)</f>
        <v>0.2679385481920098</v>
      </c>
      <c r="AL508" t="str">
        <f>IF(tblSales[[#This Row],[Discount %]]&lt;=5,"0-5%",
IF(tblSales[[#This Row],[Discount %]]&lt;=10,"5-10%",
IF(tblSales[[#This Row],[Discount %]]&lt;=15,"10-15%",
IF(tblSales[[#This Row],[Discount %]]&lt;=20,"15-20%","20%+"))))</f>
        <v>0-5%</v>
      </c>
    </row>
    <row r="509" spans="1:38">
      <c r="A509" s="2" t="s">
        <v>1701</v>
      </c>
      <c r="B509" s="11">
        <v>45516</v>
      </c>
      <c r="C509" s="2" t="s">
        <v>1702</v>
      </c>
      <c r="D509" s="2" t="s">
        <v>376</v>
      </c>
      <c r="E509" s="2" t="s">
        <v>1018</v>
      </c>
      <c r="F509" s="2" t="s">
        <v>172</v>
      </c>
      <c r="G509" s="2">
        <v>2</v>
      </c>
      <c r="H509" s="2">
        <v>887.65</v>
      </c>
      <c r="I509" s="2">
        <v>10</v>
      </c>
      <c r="J509" s="2">
        <v>177.53</v>
      </c>
      <c r="K509" s="2">
        <v>5</v>
      </c>
      <c r="L509" s="2">
        <v>79.89</v>
      </c>
      <c r="M509" s="2">
        <v>1677.66</v>
      </c>
      <c r="N509" s="2">
        <v>1146.18</v>
      </c>
      <c r="O509" s="2">
        <f t="shared" si="18"/>
        <v>451.59000000000003</v>
      </c>
      <c r="P509" s="2" t="s">
        <v>27</v>
      </c>
      <c r="Q509" s="2" t="str">
        <f t="shared" si="17"/>
        <v>Cash</v>
      </c>
      <c r="R509" s="2" t="s">
        <v>20</v>
      </c>
      <c r="S509" s="2" t="s">
        <v>56</v>
      </c>
      <c r="T509" s="2" t="s">
        <v>173</v>
      </c>
      <c r="U509" s="2" t="s">
        <v>59</v>
      </c>
      <c r="V509" t="str">
        <f>TEXT(tblSales[[#This Row],[Invoice Date]],"mmm")</f>
        <v>Aug</v>
      </c>
      <c r="W509">
        <f>MONTH(tblSales[[#This Row],[Invoice Date]])</f>
        <v>8</v>
      </c>
      <c r="X509">
        <f>YEAR(tblSales[[#This Row],[Invoice Date]])</f>
        <v>2024</v>
      </c>
      <c r="Y509" t="str">
        <f>TEXT(tblSales[[#This Row],[Invoice Date]],"mmm-yyyy")</f>
        <v>Aug-2024</v>
      </c>
      <c r="Z509" t="str">
        <f>_xlfn.XLOOKUP(tblSales[[#This Row],[Product_ID]],Products!$A:$A,Products!$C:$C,"Women Dresses")</f>
        <v>Women Kurtis</v>
      </c>
      <c r="AA509" t="str">
        <f>_xlfn.XLOOKUP(tblSales[[#This Row],[Product_ID]],Products!$A:$A,Products!$D:$D,"Unknown")</f>
        <v>Anarkali Kurti</v>
      </c>
      <c r="AB509" t="str">
        <f>_xlfn.XLOOKUP(tblSales[[#This Row],[Product_ID]],Products!$A:$A,Products!$E:$E,"Unknown")</f>
        <v>Nike</v>
      </c>
      <c r="AC509" t="str">
        <f>_xlfn.XLOOKUP(tblSales[[#This Row],[Store_ID]],Stores!$A:$A,Stores!$B:$B,"Unknown")</f>
        <v>TrendMart Tumakuru High Street</v>
      </c>
      <c r="AD509" t="str">
        <f>_xlfn.XLOOKUP(tblSales[[#This Row],[Store_ID]],Stores!$A:$A,Stores!$E:$E,"Unknown")</f>
        <v>South Zone 2</v>
      </c>
      <c r="AE509" t="str">
        <f>_xlfn.XLOOKUP(tblSales[[#This Row],[Customer_ID]],Customers!$A:$A,Customers!$B:$B,"Unknown")</f>
        <v>Deepak Ramachandran</v>
      </c>
      <c r="AF509" t="str">
        <f>_xlfn.XLOOKUP(tblSales[[#This Row],[Customer_ID]],Customers!$A:$A,Customers!$J:$J,"Unknown")</f>
        <v>Regular</v>
      </c>
      <c r="AG509" t="str">
        <f>_xlfn.XLOOKUP(tblSales[[#This Row],[Employee_ID]],Employees!$A:$A,Employees!$B:$B,"Unknown")</f>
        <v>Eswar Prasad</v>
      </c>
      <c r="AH509">
        <f>IF(MONTH(tblSales[[#This Row],[Invoice Date]])&gt;=4,MONTH(tblSales[[#This Row],[Invoice Date]]),MONTH(tblSales[[#This Row],[Invoice Date]])+12)</f>
        <v>8</v>
      </c>
      <c r="AI509" s="8">
        <f>DATE(YEAR(tblSales[[#This Row],[Invoice Date]]),MONTH(tblSales[[#This Row],[Invoice Date]]),1)</f>
        <v>45505</v>
      </c>
      <c r="AJ509" t="str">
        <f>_xlfn.XLOOKUP(tblSales[[#This Row],[Product_ID]],Products!$A:$A,Products!$B:$B,"Unknown")</f>
        <v>Nike Anarkali Kurti White</v>
      </c>
      <c r="AK509" s="9">
        <f>IFERROR(tblSales[[#This Row],[Profit]]/tblSales[[#This Row],[Sales Amount]],0)</f>
        <v>0.26917849862308213</v>
      </c>
      <c r="AL509" t="str">
        <f>IF(tblSales[[#This Row],[Discount %]]&lt;=5,"0-5%",
IF(tblSales[[#This Row],[Discount %]]&lt;=10,"5-10%",
IF(tblSales[[#This Row],[Discount %]]&lt;=15,"10-15%",
IF(tblSales[[#This Row],[Discount %]]&lt;=20,"15-20%","20%+"))))</f>
        <v>5-10%</v>
      </c>
    </row>
    <row r="510" spans="1:38">
      <c r="A510" s="2" t="s">
        <v>1703</v>
      </c>
      <c r="B510" s="11">
        <v>45588</v>
      </c>
      <c r="C510" s="2" t="s">
        <v>633</v>
      </c>
      <c r="D510" s="2" t="s">
        <v>1704</v>
      </c>
      <c r="E510" s="2" t="s">
        <v>952</v>
      </c>
      <c r="F510" s="2" t="s">
        <v>345</v>
      </c>
      <c r="G510" s="2">
        <v>1</v>
      </c>
      <c r="H510" s="2">
        <v>1274.06</v>
      </c>
      <c r="I510" s="2">
        <v>0</v>
      </c>
      <c r="J510" s="2">
        <v>0</v>
      </c>
      <c r="K510" s="2">
        <v>12</v>
      </c>
      <c r="L510" s="2">
        <v>152.88999999999999</v>
      </c>
      <c r="M510" s="2">
        <v>1426.95</v>
      </c>
      <c r="N510" s="2">
        <v>893.89</v>
      </c>
      <c r="O510" s="2">
        <f t="shared" si="18"/>
        <v>380.17000000000007</v>
      </c>
      <c r="P510" s="2" t="s">
        <v>32</v>
      </c>
      <c r="Q510" s="2" t="str">
        <f t="shared" si="17"/>
        <v>UPI</v>
      </c>
      <c r="R510" s="2" t="s">
        <v>20</v>
      </c>
      <c r="S510" s="2" t="s">
        <v>56</v>
      </c>
      <c r="T510" s="2" t="s">
        <v>1705</v>
      </c>
      <c r="U510" s="2" t="s">
        <v>59</v>
      </c>
      <c r="V510" t="str">
        <f>TEXT(tblSales[[#This Row],[Invoice Date]],"mmm")</f>
        <v>Oct</v>
      </c>
      <c r="W510">
        <f>MONTH(tblSales[[#This Row],[Invoice Date]])</f>
        <v>10</v>
      </c>
      <c r="X510">
        <f>YEAR(tblSales[[#This Row],[Invoice Date]])</f>
        <v>2024</v>
      </c>
      <c r="Y510" t="str">
        <f>TEXT(tblSales[[#This Row],[Invoice Date]],"mmm-yyyy")</f>
        <v>Oct-2024</v>
      </c>
      <c r="Z510" t="str">
        <f>_xlfn.XLOOKUP(tblSales[[#This Row],[Product_ID]],Products!$A:$A,Products!$C:$C,"Women Dresses")</f>
        <v>Sportswear</v>
      </c>
      <c r="AA510" t="str">
        <f>_xlfn.XLOOKUP(tblSales[[#This Row],[Product_ID]],Products!$A:$A,Products!$D:$D,"Unknown")</f>
        <v>Track Suit</v>
      </c>
      <c r="AB510" t="str">
        <f>_xlfn.XLOOKUP(tblSales[[#This Row],[Product_ID]],Products!$A:$A,Products!$E:$E,"Unknown")</f>
        <v>Pantaloons</v>
      </c>
      <c r="AC510" t="str">
        <f>_xlfn.XLOOKUP(tblSales[[#This Row],[Store_ID]],Stores!$A:$A,Stores!$B:$B,"Unknown")</f>
        <v>TrendMart Coimbatore Mall Kiosk</v>
      </c>
      <c r="AD510" t="str">
        <f>_xlfn.XLOOKUP(tblSales[[#This Row],[Store_ID]],Stores!$A:$A,Stores!$E:$E,"Unknown")</f>
        <v>South Zone 1</v>
      </c>
      <c r="AE510" t="str">
        <f>_xlfn.XLOOKUP(tblSales[[#This Row],[Customer_ID]],Customers!$A:$A,Customers!$B:$B,"Unknown")</f>
        <v>Baskar Ramachandran</v>
      </c>
      <c r="AF510" t="str">
        <f>_xlfn.XLOOKUP(tblSales[[#This Row],[Customer_ID]],Customers!$A:$A,Customers!$J:$J,"Unknown")</f>
        <v>Gold</v>
      </c>
      <c r="AG510" t="str">
        <f>_xlfn.XLOOKUP(tblSales[[#This Row],[Employee_ID]],Employees!$A:$A,Employees!$B:$B,"Unknown")</f>
        <v>Anitha Ramachandran</v>
      </c>
      <c r="AH510">
        <f>IF(MONTH(tblSales[[#This Row],[Invoice Date]])&gt;=4,MONTH(tblSales[[#This Row],[Invoice Date]]),MONTH(tblSales[[#This Row],[Invoice Date]])+12)</f>
        <v>10</v>
      </c>
      <c r="AI510" s="8">
        <f>DATE(YEAR(tblSales[[#This Row],[Invoice Date]]),MONTH(tblSales[[#This Row],[Invoice Date]]),1)</f>
        <v>45566</v>
      </c>
      <c r="AJ510" t="str">
        <f>_xlfn.XLOOKUP(tblSales[[#This Row],[Product_ID]],Products!$A:$A,Products!$B:$B,"Unknown")</f>
        <v>Pantaloons Track Suit Brown</v>
      </c>
      <c r="AK510" s="9">
        <f>IFERROR(tblSales[[#This Row],[Profit]]/tblSales[[#This Row],[Sales Amount]],0)</f>
        <v>0.26642138827569295</v>
      </c>
      <c r="AL510" t="str">
        <f>IF(tblSales[[#This Row],[Discount %]]&lt;=5,"0-5%",
IF(tblSales[[#This Row],[Discount %]]&lt;=10,"5-10%",
IF(tblSales[[#This Row],[Discount %]]&lt;=15,"10-15%",
IF(tblSales[[#This Row],[Discount %]]&lt;=20,"15-20%","20%+"))))</f>
        <v>0-5%</v>
      </c>
    </row>
    <row r="511" spans="1:38">
      <c r="A511" s="2" t="s">
        <v>1706</v>
      </c>
      <c r="B511" s="11">
        <v>45735</v>
      </c>
      <c r="C511" s="2" t="s">
        <v>1707</v>
      </c>
      <c r="D511" s="2" t="s">
        <v>663</v>
      </c>
      <c r="E511" s="2" t="s">
        <v>133</v>
      </c>
      <c r="F511" s="2" t="s">
        <v>222</v>
      </c>
      <c r="G511" s="2">
        <v>2</v>
      </c>
      <c r="H511" s="2">
        <v>1675.85</v>
      </c>
      <c r="I511" s="2">
        <v>15</v>
      </c>
      <c r="J511" s="2">
        <v>502.75</v>
      </c>
      <c r="K511" s="2">
        <v>12</v>
      </c>
      <c r="L511" s="2">
        <v>341.87</v>
      </c>
      <c r="M511" s="2">
        <v>3190.82</v>
      </c>
      <c r="N511" s="2">
        <v>2266.54</v>
      </c>
      <c r="O511" s="2">
        <f t="shared" si="18"/>
        <v>582.4100000000002</v>
      </c>
      <c r="P511" s="2" t="s">
        <v>32</v>
      </c>
      <c r="Q511" s="2" t="str">
        <f t="shared" si="17"/>
        <v>UPI</v>
      </c>
      <c r="R511" s="2" t="s">
        <v>20</v>
      </c>
      <c r="S511" s="2" t="s">
        <v>56</v>
      </c>
      <c r="T511" s="2" t="s">
        <v>790</v>
      </c>
      <c r="U511" s="2" t="s">
        <v>59</v>
      </c>
      <c r="V511" t="str">
        <f>TEXT(tblSales[[#This Row],[Invoice Date]],"mmm")</f>
        <v>Mar</v>
      </c>
      <c r="W511">
        <f>MONTH(tblSales[[#This Row],[Invoice Date]])</f>
        <v>3</v>
      </c>
      <c r="X511">
        <f>YEAR(tblSales[[#This Row],[Invoice Date]])</f>
        <v>2025</v>
      </c>
      <c r="Y511" t="str">
        <f>TEXT(tblSales[[#This Row],[Invoice Date]],"mmm-yyyy")</f>
        <v>Mar-2025</v>
      </c>
      <c r="Z511" t="str">
        <f>_xlfn.XLOOKUP(tblSales[[#This Row],[Product_ID]],Products!$A:$A,Products!$C:$C,"Women Dresses")</f>
        <v>Women Dresses</v>
      </c>
      <c r="AA511" t="str">
        <f>_xlfn.XLOOKUP(tblSales[[#This Row],[Product_ID]],Products!$A:$A,Products!$D:$D,"Unknown")</f>
        <v>Shirt Dress</v>
      </c>
      <c r="AB511" t="str">
        <f>_xlfn.XLOOKUP(tblSales[[#This Row],[Product_ID]],Products!$A:$A,Products!$E:$E,"Unknown")</f>
        <v>Pantaloons</v>
      </c>
      <c r="AC511" t="str">
        <f>_xlfn.XLOOKUP(tblSales[[#This Row],[Store_ID]],Stores!$A:$A,Stores!$B:$B,"Unknown")</f>
        <v>TrendMart Tirupati High Street</v>
      </c>
      <c r="AD511" t="str">
        <f>_xlfn.XLOOKUP(tblSales[[#This Row],[Store_ID]],Stores!$A:$A,Stores!$E:$E,"Unknown")</f>
        <v>South Zone 3</v>
      </c>
      <c r="AE511" t="str">
        <f>_xlfn.XLOOKUP(tblSales[[#This Row],[Customer_ID]],Customers!$A:$A,Customers!$B:$B,"Unknown")</f>
        <v>Sunita Naicker</v>
      </c>
      <c r="AF511" t="str">
        <f>_xlfn.XLOOKUP(tblSales[[#This Row],[Customer_ID]],Customers!$A:$A,Customers!$J:$J,"Unknown")</f>
        <v>Silver</v>
      </c>
      <c r="AG511" t="str">
        <f>_xlfn.XLOOKUP(tblSales[[#This Row],[Employee_ID]],Employees!$A:$A,Employees!$B:$B,"Unknown")</f>
        <v>Vasanthi Gupta</v>
      </c>
      <c r="AH511">
        <f>IF(MONTH(tblSales[[#This Row],[Invoice Date]])&gt;=4,MONTH(tblSales[[#This Row],[Invoice Date]]),MONTH(tblSales[[#This Row],[Invoice Date]])+12)</f>
        <v>15</v>
      </c>
      <c r="AI511" s="8">
        <f>DATE(YEAR(tblSales[[#This Row],[Invoice Date]]),MONTH(tblSales[[#This Row],[Invoice Date]]),1)</f>
        <v>45717</v>
      </c>
      <c r="AJ511" t="str">
        <f>_xlfn.XLOOKUP(tblSales[[#This Row],[Product_ID]],Products!$A:$A,Products!$B:$B,"Unknown")</f>
        <v>Pantaloons Shirt Dress Grey</v>
      </c>
      <c r="AK511" s="9">
        <f>IFERROR(tblSales[[#This Row],[Profit]]/tblSales[[#This Row],[Sales Amount]],0)</f>
        <v>0.1825267486100752</v>
      </c>
      <c r="AL511" t="str">
        <f>IF(tblSales[[#This Row],[Discount %]]&lt;=5,"0-5%",
IF(tblSales[[#This Row],[Discount %]]&lt;=10,"5-10%",
IF(tblSales[[#This Row],[Discount %]]&lt;=15,"10-15%",
IF(tblSales[[#This Row],[Discount %]]&lt;=20,"15-20%","20%+"))))</f>
        <v>10-15%</v>
      </c>
    </row>
    <row r="512" spans="1:38">
      <c r="A512" s="2" t="s">
        <v>1708</v>
      </c>
      <c r="B512" s="11">
        <v>45598</v>
      </c>
      <c r="C512" s="2" t="s">
        <v>1709</v>
      </c>
      <c r="D512" s="2" t="s">
        <v>810</v>
      </c>
      <c r="E512" s="2" t="s">
        <v>399</v>
      </c>
      <c r="F512" s="2" t="s">
        <v>475</v>
      </c>
      <c r="G512" s="2">
        <v>1</v>
      </c>
      <c r="H512" s="2">
        <v>1693.72</v>
      </c>
      <c r="I512" s="2">
        <v>25</v>
      </c>
      <c r="J512" s="2">
        <v>423.43</v>
      </c>
      <c r="K512" s="2">
        <v>12</v>
      </c>
      <c r="L512" s="2">
        <v>152.43</v>
      </c>
      <c r="M512" s="2">
        <v>1422.72</v>
      </c>
      <c r="N512" s="2">
        <v>1139.81</v>
      </c>
      <c r="O512" s="2">
        <f t="shared" si="18"/>
        <v>130.48000000000008</v>
      </c>
      <c r="P512" s="2" t="s">
        <v>27</v>
      </c>
      <c r="Q512" s="2" t="str">
        <f t="shared" si="17"/>
        <v>Cash</v>
      </c>
      <c r="R512" s="2" t="s">
        <v>21</v>
      </c>
      <c r="S512" s="2" t="s">
        <v>56</v>
      </c>
      <c r="T512" s="2" t="s">
        <v>1710</v>
      </c>
      <c r="U512" s="2" t="s">
        <v>60</v>
      </c>
      <c r="V512" t="str">
        <f>TEXT(tblSales[[#This Row],[Invoice Date]],"mmm")</f>
        <v>Nov</v>
      </c>
      <c r="W512">
        <f>MONTH(tblSales[[#This Row],[Invoice Date]])</f>
        <v>11</v>
      </c>
      <c r="X512">
        <f>YEAR(tblSales[[#This Row],[Invoice Date]])</f>
        <v>2024</v>
      </c>
      <c r="Y512" t="str">
        <f>TEXT(tblSales[[#This Row],[Invoice Date]],"mmm-yyyy")</f>
        <v>Nov-2024</v>
      </c>
      <c r="Z512" t="str">
        <f>_xlfn.XLOOKUP(tblSales[[#This Row],[Product_ID]],Products!$A:$A,Products!$C:$C,"Women Dresses")</f>
        <v>Women Jeans</v>
      </c>
      <c r="AA512" t="str">
        <f>_xlfn.XLOOKUP(tblSales[[#This Row],[Product_ID]],Products!$A:$A,Products!$D:$D,"Unknown")</f>
        <v>Bootcut</v>
      </c>
      <c r="AB512" t="str">
        <f>_xlfn.XLOOKUP(tblSales[[#This Row],[Product_ID]],Products!$A:$A,Products!$E:$E,"Unknown")</f>
        <v>Spykar</v>
      </c>
      <c r="AC512" t="str">
        <f>_xlfn.XLOOKUP(tblSales[[#This Row],[Store_ID]],Stores!$A:$A,Stores!$B:$B,"Unknown")</f>
        <v>TrendMart Salem Outlet</v>
      </c>
      <c r="AD512" t="str">
        <f>_xlfn.XLOOKUP(tblSales[[#This Row],[Store_ID]],Stores!$A:$A,Stores!$E:$E,"Unknown")</f>
        <v>South Zone 1</v>
      </c>
      <c r="AE512" t="str">
        <f>_xlfn.XLOOKUP(tblSales[[#This Row],[Customer_ID]],Customers!$A:$A,Customers!$B:$B,"Unknown")</f>
        <v>Janani Chettiar</v>
      </c>
      <c r="AF512" t="str">
        <f>_xlfn.XLOOKUP(tblSales[[#This Row],[Customer_ID]],Customers!$A:$A,Customers!$J:$J,"Unknown")</f>
        <v>Silver</v>
      </c>
      <c r="AG512" t="str">
        <f>_xlfn.XLOOKUP(tblSales[[#This Row],[Employee_ID]],Employees!$A:$A,Employees!$B:$B,"Unknown")</f>
        <v>Arjun Krishnan</v>
      </c>
      <c r="AH512">
        <f>IF(MONTH(tblSales[[#This Row],[Invoice Date]])&gt;=4,MONTH(tblSales[[#This Row],[Invoice Date]]),MONTH(tblSales[[#This Row],[Invoice Date]])+12)</f>
        <v>11</v>
      </c>
      <c r="AI512" s="8">
        <f>DATE(YEAR(tblSales[[#This Row],[Invoice Date]]),MONTH(tblSales[[#This Row],[Invoice Date]]),1)</f>
        <v>45597</v>
      </c>
      <c r="AJ512" t="str">
        <f>_xlfn.XLOOKUP(tblSales[[#This Row],[Product_ID]],Products!$A:$A,Products!$B:$B,"Unknown")</f>
        <v>Spykar Bootcut Charcoal</v>
      </c>
      <c r="AK512" s="9">
        <f>IFERROR(tblSales[[#This Row],[Profit]]/tblSales[[#This Row],[Sales Amount]],0)</f>
        <v>9.1711650922177285E-2</v>
      </c>
      <c r="AL512" t="str">
        <f>IF(tblSales[[#This Row],[Discount %]]&lt;=5,"0-5%",
IF(tblSales[[#This Row],[Discount %]]&lt;=10,"5-10%",
IF(tblSales[[#This Row],[Discount %]]&lt;=15,"10-15%",
IF(tblSales[[#This Row],[Discount %]]&lt;=20,"15-20%","20%+"))))</f>
        <v>20%+</v>
      </c>
    </row>
    <row r="513" spans="1:38">
      <c r="A513" s="2" t="s">
        <v>1711</v>
      </c>
      <c r="B513" s="11">
        <v>45567</v>
      </c>
      <c r="C513" s="2" t="s">
        <v>1077</v>
      </c>
      <c r="D513" s="2" t="s">
        <v>837</v>
      </c>
      <c r="E513" s="2" t="s">
        <v>171</v>
      </c>
      <c r="F513" s="2" t="s">
        <v>227</v>
      </c>
      <c r="G513" s="2">
        <v>2</v>
      </c>
      <c r="H513" s="2">
        <v>6421.75</v>
      </c>
      <c r="I513" s="2">
        <v>25</v>
      </c>
      <c r="J513" s="2">
        <v>3210.88</v>
      </c>
      <c r="K513" s="2">
        <v>3</v>
      </c>
      <c r="L513" s="2">
        <v>288.98</v>
      </c>
      <c r="M513" s="2">
        <v>9921.6</v>
      </c>
      <c r="N513" s="2">
        <v>9525.52</v>
      </c>
      <c r="O513" s="2">
        <f t="shared" si="18"/>
        <v>107.09999999999991</v>
      </c>
      <c r="P513" s="2" t="s">
        <v>32</v>
      </c>
      <c r="Q513" s="2" t="str">
        <f t="shared" si="17"/>
        <v>UPI</v>
      </c>
      <c r="R513" s="2" t="s">
        <v>20</v>
      </c>
      <c r="S513" s="2" t="s">
        <v>56</v>
      </c>
      <c r="T513" s="2" t="s">
        <v>870</v>
      </c>
      <c r="U513" s="2" t="s">
        <v>59</v>
      </c>
      <c r="V513" t="str">
        <f>TEXT(tblSales[[#This Row],[Invoice Date]],"mmm")</f>
        <v>Oct</v>
      </c>
      <c r="W513">
        <f>MONTH(tblSales[[#This Row],[Invoice Date]])</f>
        <v>10</v>
      </c>
      <c r="X513">
        <f>YEAR(tblSales[[#This Row],[Invoice Date]])</f>
        <v>2024</v>
      </c>
      <c r="Y513" t="str">
        <f>TEXT(tblSales[[#This Row],[Invoice Date]],"mmm-yyyy")</f>
        <v>Oct-2024</v>
      </c>
      <c r="Z513" t="str">
        <f>_xlfn.XLOOKUP(tblSales[[#This Row],[Product_ID]],Products!$A:$A,Products!$C:$C,"Women Dresses")</f>
        <v>Jewellery</v>
      </c>
      <c r="AA513" t="str">
        <f>_xlfn.XLOOKUP(tblSales[[#This Row],[Product_ID]],Products!$A:$A,Products!$D:$D,"Unknown")</f>
        <v>Earrings</v>
      </c>
      <c r="AB513" t="str">
        <f>_xlfn.XLOOKUP(tblSales[[#This Row],[Product_ID]],Products!$A:$A,Products!$E:$E,"Unknown")</f>
        <v>Aurelia</v>
      </c>
      <c r="AC513" t="str">
        <f>_xlfn.XLOOKUP(tblSales[[#This Row],[Store_ID]],Stores!$A:$A,Stores!$B:$B,"Unknown")</f>
        <v>TrendMart Warangal Outlet</v>
      </c>
      <c r="AD513" t="str">
        <f>_xlfn.XLOOKUP(tblSales[[#This Row],[Store_ID]],Stores!$A:$A,Stores!$E:$E,"Unknown")</f>
        <v>South Zone 2</v>
      </c>
      <c r="AE513" t="str">
        <f>_xlfn.XLOOKUP(tblSales[[#This Row],[Customer_ID]],Customers!$A:$A,Customers!$B:$B,"Unknown")</f>
        <v>Jagan Bhat</v>
      </c>
      <c r="AF513" t="str">
        <f>_xlfn.XLOOKUP(tblSales[[#This Row],[Customer_ID]],Customers!$A:$A,Customers!$J:$J,"Unknown")</f>
        <v>Regular</v>
      </c>
      <c r="AG513" t="str">
        <f>_xlfn.XLOOKUP(tblSales[[#This Row],[Employee_ID]],Employees!$A:$A,Employees!$B:$B,"Unknown")</f>
        <v>Ishwarya Shetty</v>
      </c>
      <c r="AH513">
        <f>IF(MONTH(tblSales[[#This Row],[Invoice Date]])&gt;=4,MONTH(tblSales[[#This Row],[Invoice Date]]),MONTH(tblSales[[#This Row],[Invoice Date]])+12)</f>
        <v>10</v>
      </c>
      <c r="AI513" s="8">
        <f>DATE(YEAR(tblSales[[#This Row],[Invoice Date]]),MONTH(tblSales[[#This Row],[Invoice Date]]),1)</f>
        <v>45566</v>
      </c>
      <c r="AJ513" t="str">
        <f>_xlfn.XLOOKUP(tblSales[[#This Row],[Product_ID]],Products!$A:$A,Products!$B:$B,"Unknown")</f>
        <v>Aurelia Earrings Sky Blue</v>
      </c>
      <c r="AK513" s="9">
        <f>IFERROR(tblSales[[#This Row],[Profit]]/tblSales[[#This Row],[Sales Amount]],0)</f>
        <v>1.0794629898403473E-2</v>
      </c>
      <c r="AL513" t="str">
        <f>IF(tblSales[[#This Row],[Discount %]]&lt;=5,"0-5%",
IF(tblSales[[#This Row],[Discount %]]&lt;=10,"5-10%",
IF(tblSales[[#This Row],[Discount %]]&lt;=15,"10-15%",
IF(tblSales[[#This Row],[Discount %]]&lt;=20,"15-20%","20%+"))))</f>
        <v>20%+</v>
      </c>
    </row>
    <row r="514" spans="1:38">
      <c r="A514" s="2" t="s">
        <v>1712</v>
      </c>
      <c r="B514" s="11">
        <v>45576</v>
      </c>
      <c r="C514" s="2" t="s">
        <v>1713</v>
      </c>
      <c r="D514" s="2" t="s">
        <v>1714</v>
      </c>
      <c r="E514" s="2" t="s">
        <v>949</v>
      </c>
      <c r="F514" s="2" t="s">
        <v>345</v>
      </c>
      <c r="G514" s="2">
        <v>1</v>
      </c>
      <c r="H514" s="2">
        <v>2830.41</v>
      </c>
      <c r="I514" s="2">
        <v>10</v>
      </c>
      <c r="J514" s="2">
        <v>283.04000000000002</v>
      </c>
      <c r="K514" s="2">
        <v>12</v>
      </c>
      <c r="L514" s="2">
        <v>305.68</v>
      </c>
      <c r="M514" s="2">
        <v>2853.05</v>
      </c>
      <c r="N514" s="2">
        <v>1940.79</v>
      </c>
      <c r="O514" s="2">
        <f t="shared" si="18"/>
        <v>606.58000000000015</v>
      </c>
      <c r="P514" s="2" t="s">
        <v>28</v>
      </c>
      <c r="Q514" s="2" t="str">
        <f t="shared" ref="Q514:Q577" si="19">TRIM(CLEAN(P514))</f>
        <v>Credit Card</v>
      </c>
      <c r="R514" s="2" t="s">
        <v>20</v>
      </c>
      <c r="S514" s="2" t="s">
        <v>56</v>
      </c>
      <c r="T514" s="2" t="s">
        <v>718</v>
      </c>
      <c r="U514" s="2" t="s">
        <v>59</v>
      </c>
      <c r="V514" t="str">
        <f>TEXT(tblSales[[#This Row],[Invoice Date]],"mmm")</f>
        <v>Oct</v>
      </c>
      <c r="W514">
        <f>MONTH(tblSales[[#This Row],[Invoice Date]])</f>
        <v>10</v>
      </c>
      <c r="X514">
        <f>YEAR(tblSales[[#This Row],[Invoice Date]])</f>
        <v>2024</v>
      </c>
      <c r="Y514" t="str">
        <f>TEXT(tblSales[[#This Row],[Invoice Date]],"mmm-yyyy")</f>
        <v>Oct-2024</v>
      </c>
      <c r="Z514" t="str">
        <f>_xlfn.XLOOKUP(tblSales[[#This Row],[Product_ID]],Products!$A:$A,Products!$C:$C,"Women Dresses")</f>
        <v>Winter Wear</v>
      </c>
      <c r="AA514" t="str">
        <f>_xlfn.XLOOKUP(tblSales[[#This Row],[Product_ID]],Products!$A:$A,Products!$D:$D,"Unknown")</f>
        <v>Hoodie</v>
      </c>
      <c r="AB514" t="str">
        <f>_xlfn.XLOOKUP(tblSales[[#This Row],[Product_ID]],Products!$A:$A,Products!$E:$E,"Unknown")</f>
        <v>Bata</v>
      </c>
      <c r="AC514" t="str">
        <f>_xlfn.XLOOKUP(tblSales[[#This Row],[Store_ID]],Stores!$A:$A,Stores!$B:$B,"Unknown")</f>
        <v>TrendMart Tumakuru Standard</v>
      </c>
      <c r="AD514" t="str">
        <f>_xlfn.XLOOKUP(tblSales[[#This Row],[Store_ID]],Stores!$A:$A,Stores!$E:$E,"Unknown")</f>
        <v>South Zone 2</v>
      </c>
      <c r="AE514" t="str">
        <f>_xlfn.XLOOKUP(tblSales[[#This Row],[Customer_ID]],Customers!$A:$A,Customers!$B:$B,"Unknown")</f>
        <v>Praveen Gowda</v>
      </c>
      <c r="AF514" t="str">
        <f>_xlfn.XLOOKUP(tblSales[[#This Row],[Customer_ID]],Customers!$A:$A,Customers!$J:$J,"Unknown")</f>
        <v>Silver</v>
      </c>
      <c r="AG514" t="str">
        <f>_xlfn.XLOOKUP(tblSales[[#This Row],[Employee_ID]],Employees!$A:$A,Employees!$B:$B,"Unknown")</f>
        <v>Anitha Ramachandran</v>
      </c>
      <c r="AH514">
        <f>IF(MONTH(tblSales[[#This Row],[Invoice Date]])&gt;=4,MONTH(tblSales[[#This Row],[Invoice Date]]),MONTH(tblSales[[#This Row],[Invoice Date]])+12)</f>
        <v>10</v>
      </c>
      <c r="AI514" s="8">
        <f>DATE(YEAR(tblSales[[#This Row],[Invoice Date]]),MONTH(tblSales[[#This Row],[Invoice Date]]),1)</f>
        <v>45566</v>
      </c>
      <c r="AJ514" t="str">
        <f>_xlfn.XLOOKUP(tblSales[[#This Row],[Product_ID]],Products!$A:$A,Products!$B:$B,"Unknown")</f>
        <v>Bata Hoodie Grey</v>
      </c>
      <c r="AK514" s="9">
        <f>IFERROR(tblSales[[#This Row],[Profit]]/tblSales[[#This Row],[Sales Amount]],0)</f>
        <v>0.212607560330173</v>
      </c>
      <c r="AL514" t="str">
        <f>IF(tblSales[[#This Row],[Discount %]]&lt;=5,"0-5%",
IF(tblSales[[#This Row],[Discount %]]&lt;=10,"5-10%",
IF(tblSales[[#This Row],[Discount %]]&lt;=15,"10-15%",
IF(tblSales[[#This Row],[Discount %]]&lt;=20,"15-20%","20%+"))))</f>
        <v>5-10%</v>
      </c>
    </row>
    <row r="515" spans="1:38">
      <c r="A515" s="2" t="s">
        <v>1715</v>
      </c>
      <c r="B515" s="11">
        <v>45437</v>
      </c>
      <c r="C515" s="2" t="s">
        <v>1716</v>
      </c>
      <c r="D515" s="2" t="s">
        <v>1459</v>
      </c>
      <c r="E515" s="2" t="s">
        <v>505</v>
      </c>
      <c r="F515" s="2" t="s">
        <v>172</v>
      </c>
      <c r="G515" s="2">
        <v>4</v>
      </c>
      <c r="H515" s="2">
        <v>1792.41</v>
      </c>
      <c r="I515" s="2">
        <v>10</v>
      </c>
      <c r="J515" s="2">
        <v>716.96</v>
      </c>
      <c r="K515" s="2">
        <v>12</v>
      </c>
      <c r="L515" s="2">
        <v>774.32</v>
      </c>
      <c r="M515" s="2">
        <v>7227</v>
      </c>
      <c r="N515" s="2">
        <v>4578.3599999999997</v>
      </c>
      <c r="O515" s="2">
        <f t="shared" si="18"/>
        <v>1874.3200000000002</v>
      </c>
      <c r="P515" s="2" t="s">
        <v>29</v>
      </c>
      <c r="Q515" s="2" t="str">
        <f t="shared" si="19"/>
        <v>Debit Card</v>
      </c>
      <c r="R515" s="2" t="s">
        <v>20</v>
      </c>
      <c r="S515" s="2" t="s">
        <v>56</v>
      </c>
      <c r="T515" s="2" t="s">
        <v>1717</v>
      </c>
      <c r="U515" s="2" t="s">
        <v>60</v>
      </c>
      <c r="V515" t="str">
        <f>TEXT(tblSales[[#This Row],[Invoice Date]],"mmm")</f>
        <v>May</v>
      </c>
      <c r="W515">
        <f>MONTH(tblSales[[#This Row],[Invoice Date]])</f>
        <v>5</v>
      </c>
      <c r="X515">
        <f>YEAR(tblSales[[#This Row],[Invoice Date]])</f>
        <v>2024</v>
      </c>
      <c r="Y515" t="str">
        <f>TEXT(tblSales[[#This Row],[Invoice Date]],"mmm-yyyy")</f>
        <v>May-2024</v>
      </c>
      <c r="Z515" t="str">
        <f>_xlfn.XLOOKUP(tblSales[[#This Row],[Product_ID]],Products!$A:$A,Products!$C:$C,"Women Dresses")</f>
        <v>Women Dresses</v>
      </c>
      <c r="AA515" t="str">
        <f>_xlfn.XLOOKUP(tblSales[[#This Row],[Product_ID]],Products!$A:$A,Products!$D:$D,"Unknown")</f>
        <v>Bodycon Dress</v>
      </c>
      <c r="AB515" t="str">
        <f>_xlfn.XLOOKUP(tblSales[[#This Row],[Product_ID]],Products!$A:$A,Products!$E:$E,"Unknown")</f>
        <v>Westside</v>
      </c>
      <c r="AC515" t="str">
        <f>_xlfn.XLOOKUP(tblSales[[#This Row],[Store_ID]],Stores!$A:$A,Stores!$B:$B,"Unknown")</f>
        <v>TrendMart Kurnool Standard</v>
      </c>
      <c r="AD515" t="str">
        <f>_xlfn.XLOOKUP(tblSales[[#This Row],[Store_ID]],Stores!$A:$A,Stores!$E:$E,"Unknown")</f>
        <v>South Zone 3</v>
      </c>
      <c r="AE515" t="str">
        <f>_xlfn.XLOOKUP(tblSales[[#This Row],[Customer_ID]],Customers!$A:$A,Customers!$B:$B,"Unknown")</f>
        <v>Anjali Naicker</v>
      </c>
      <c r="AF515" t="str">
        <f>_xlfn.XLOOKUP(tblSales[[#This Row],[Customer_ID]],Customers!$A:$A,Customers!$J:$J,"Unknown")</f>
        <v>Platinum</v>
      </c>
      <c r="AG515" t="str">
        <f>_xlfn.XLOOKUP(tblSales[[#This Row],[Employee_ID]],Employees!$A:$A,Employees!$B:$B,"Unknown")</f>
        <v>Eswar Prasad</v>
      </c>
      <c r="AH515">
        <f>IF(MONTH(tblSales[[#This Row],[Invoice Date]])&gt;=4,MONTH(tblSales[[#This Row],[Invoice Date]]),MONTH(tblSales[[#This Row],[Invoice Date]])+12)</f>
        <v>5</v>
      </c>
      <c r="AI515" s="8">
        <f>DATE(YEAR(tblSales[[#This Row],[Invoice Date]]),MONTH(tblSales[[#This Row],[Invoice Date]]),1)</f>
        <v>45413</v>
      </c>
      <c r="AJ515" t="str">
        <f>_xlfn.XLOOKUP(tblSales[[#This Row],[Product_ID]],Products!$A:$A,Products!$B:$B,"Unknown")</f>
        <v>Westside Bodycon Dress Green</v>
      </c>
      <c r="AK515" s="9">
        <f>IFERROR(tblSales[[#This Row],[Profit]]/tblSales[[#This Row],[Sales Amount]],0)</f>
        <v>0.25934966099349666</v>
      </c>
      <c r="AL515" t="str">
        <f>IF(tblSales[[#This Row],[Discount %]]&lt;=5,"0-5%",
IF(tblSales[[#This Row],[Discount %]]&lt;=10,"5-10%",
IF(tblSales[[#This Row],[Discount %]]&lt;=15,"10-15%",
IF(tblSales[[#This Row],[Discount %]]&lt;=20,"15-20%","20%+"))))</f>
        <v>5-10%</v>
      </c>
    </row>
    <row r="516" spans="1:38">
      <c r="A516" s="2" t="s">
        <v>1718</v>
      </c>
      <c r="B516" s="11">
        <v>45646</v>
      </c>
      <c r="C516" s="2" t="s">
        <v>1719</v>
      </c>
      <c r="D516" s="2" t="s">
        <v>381</v>
      </c>
      <c r="E516" s="2" t="s">
        <v>237</v>
      </c>
      <c r="F516" s="2" t="s">
        <v>285</v>
      </c>
      <c r="G516" s="2">
        <v>2</v>
      </c>
      <c r="H516" s="2">
        <v>1666.6</v>
      </c>
      <c r="I516" s="2">
        <v>25</v>
      </c>
      <c r="J516" s="2">
        <v>833.3</v>
      </c>
      <c r="K516" s="2">
        <v>12</v>
      </c>
      <c r="L516" s="2">
        <v>299.99</v>
      </c>
      <c r="M516" s="2">
        <v>2799.89</v>
      </c>
      <c r="N516" s="2">
        <v>2248.96</v>
      </c>
      <c r="O516" s="2">
        <f t="shared" si="18"/>
        <v>250.93999999999983</v>
      </c>
      <c r="P516" s="2" t="s">
        <v>32</v>
      </c>
      <c r="Q516" s="2" t="str">
        <f t="shared" si="19"/>
        <v>UPI</v>
      </c>
      <c r="R516" s="2" t="s">
        <v>21</v>
      </c>
      <c r="S516" s="2" t="s">
        <v>56</v>
      </c>
      <c r="T516" s="2" t="s">
        <v>1499</v>
      </c>
      <c r="U516" s="2" t="s">
        <v>59</v>
      </c>
      <c r="V516" t="str">
        <f>TEXT(tblSales[[#This Row],[Invoice Date]],"mmm")</f>
        <v>Dec</v>
      </c>
      <c r="W516">
        <f>MONTH(tblSales[[#This Row],[Invoice Date]])</f>
        <v>12</v>
      </c>
      <c r="X516">
        <f>YEAR(tblSales[[#This Row],[Invoice Date]])</f>
        <v>2024</v>
      </c>
      <c r="Y516" t="str">
        <f>TEXT(tblSales[[#This Row],[Invoice Date]],"mmm-yyyy")</f>
        <v>Dec-2024</v>
      </c>
      <c r="Z516" t="str">
        <f>_xlfn.XLOOKUP(tblSales[[#This Row],[Product_ID]],Products!$A:$A,Products!$C:$C,"Women Dresses")</f>
        <v>Women Jeans</v>
      </c>
      <c r="AA516" t="str">
        <f>_xlfn.XLOOKUP(tblSales[[#This Row],[Product_ID]],Products!$A:$A,Products!$D:$D,"Unknown")</f>
        <v>Straight Fit</v>
      </c>
      <c r="AB516" t="str">
        <f>_xlfn.XLOOKUP(tblSales[[#This Row],[Product_ID]],Products!$A:$A,Products!$E:$E,"Unknown")</f>
        <v>Ramraj Cotton</v>
      </c>
      <c r="AC516" t="str">
        <f>_xlfn.XLOOKUP(tblSales[[#This Row],[Store_ID]],Stores!$A:$A,Stores!$B:$B,"Unknown")</f>
        <v>TrendMart Kurnool Outlet</v>
      </c>
      <c r="AD516" t="str">
        <f>_xlfn.XLOOKUP(tblSales[[#This Row],[Store_ID]],Stores!$A:$A,Stores!$E:$E,"Unknown")</f>
        <v>South Zone 3</v>
      </c>
      <c r="AE516" t="str">
        <f>_xlfn.XLOOKUP(tblSales[[#This Row],[Customer_ID]],Customers!$A:$A,Customers!$B:$B,"Unknown")</f>
        <v>Baskar Bhat</v>
      </c>
      <c r="AF516" t="str">
        <f>_xlfn.XLOOKUP(tblSales[[#This Row],[Customer_ID]],Customers!$A:$A,Customers!$J:$J,"Unknown")</f>
        <v>Regular</v>
      </c>
      <c r="AG516" t="str">
        <f>_xlfn.XLOOKUP(tblSales[[#This Row],[Employee_ID]],Employees!$A:$A,Employees!$B:$B,"Unknown")</f>
        <v>Yogesh Chettiar</v>
      </c>
      <c r="AH516">
        <f>IF(MONTH(tblSales[[#This Row],[Invoice Date]])&gt;=4,MONTH(tblSales[[#This Row],[Invoice Date]]),MONTH(tblSales[[#This Row],[Invoice Date]])+12)</f>
        <v>12</v>
      </c>
      <c r="AI516" s="8">
        <f>DATE(YEAR(tblSales[[#This Row],[Invoice Date]]),MONTH(tblSales[[#This Row],[Invoice Date]]),1)</f>
        <v>45627</v>
      </c>
      <c r="AJ516" t="str">
        <f>_xlfn.XLOOKUP(tblSales[[#This Row],[Product_ID]],Products!$A:$A,Products!$B:$B,"Unknown")</f>
        <v>Ramraj Cotton Straight Fit White</v>
      </c>
      <c r="AK516" s="9">
        <f>IFERROR(tblSales[[#This Row],[Profit]]/tblSales[[#This Row],[Sales Amount]],0)</f>
        <v>8.9624949551589464E-2</v>
      </c>
      <c r="AL516" t="str">
        <f>IF(tblSales[[#This Row],[Discount %]]&lt;=5,"0-5%",
IF(tblSales[[#This Row],[Discount %]]&lt;=10,"5-10%",
IF(tblSales[[#This Row],[Discount %]]&lt;=15,"10-15%",
IF(tblSales[[#This Row],[Discount %]]&lt;=20,"15-20%","20%+"))))</f>
        <v>20%+</v>
      </c>
    </row>
    <row r="517" spans="1:38">
      <c r="A517" s="2" t="s">
        <v>1720</v>
      </c>
      <c r="B517" s="11">
        <v>45613</v>
      </c>
      <c r="C517" s="2" t="s">
        <v>1721</v>
      </c>
      <c r="D517" s="2" t="s">
        <v>1038</v>
      </c>
      <c r="E517" s="2" t="s">
        <v>363</v>
      </c>
      <c r="F517" s="2" t="s">
        <v>276</v>
      </c>
      <c r="G517" s="2">
        <v>2</v>
      </c>
      <c r="H517" s="2">
        <v>891.23</v>
      </c>
      <c r="I517" s="2">
        <v>15</v>
      </c>
      <c r="J517" s="2">
        <v>267.37</v>
      </c>
      <c r="K517" s="2">
        <v>5</v>
      </c>
      <c r="L517" s="2">
        <v>75.75</v>
      </c>
      <c r="M517" s="2">
        <v>1590.84</v>
      </c>
      <c r="N517" s="2">
        <v>1198.56</v>
      </c>
      <c r="O517" s="2">
        <f t="shared" si="18"/>
        <v>316.52999999999997</v>
      </c>
      <c r="P517" s="2" t="s">
        <v>29</v>
      </c>
      <c r="Q517" s="2" t="str">
        <f t="shared" si="19"/>
        <v>Debit Card</v>
      </c>
      <c r="R517" s="2" t="s">
        <v>20</v>
      </c>
      <c r="S517" s="2" t="s">
        <v>56</v>
      </c>
      <c r="T517" s="2" t="s">
        <v>489</v>
      </c>
      <c r="U517" s="2" t="s">
        <v>60</v>
      </c>
      <c r="V517" t="str">
        <f>TEXT(tblSales[[#This Row],[Invoice Date]],"mmm")</f>
        <v>Nov</v>
      </c>
      <c r="W517">
        <f>MONTH(tblSales[[#This Row],[Invoice Date]])</f>
        <v>11</v>
      </c>
      <c r="X517">
        <f>YEAR(tblSales[[#This Row],[Invoice Date]])</f>
        <v>2024</v>
      </c>
      <c r="Y517" t="str">
        <f>TEXT(tblSales[[#This Row],[Invoice Date]],"mmm-yyyy")</f>
        <v>Nov-2024</v>
      </c>
      <c r="Z517" t="str">
        <f>_xlfn.XLOOKUP(tblSales[[#This Row],[Product_ID]],Products!$A:$A,Products!$C:$C,"Women Dresses")</f>
        <v>Women Kurtis</v>
      </c>
      <c r="AA517" t="str">
        <f>_xlfn.XLOOKUP(tblSales[[#This Row],[Product_ID]],Products!$A:$A,Products!$D:$D,"Unknown")</f>
        <v>Straight Kurti</v>
      </c>
      <c r="AB517" t="str">
        <f>_xlfn.XLOOKUP(tblSales[[#This Row],[Product_ID]],Products!$A:$A,Products!$E:$E,"Unknown")</f>
        <v>Metro Shoes</v>
      </c>
      <c r="AC517" t="str">
        <f>_xlfn.XLOOKUP(tblSales[[#This Row],[Store_ID]],Stores!$A:$A,Stores!$B:$B,"Unknown")</f>
        <v>TrendMart Thoothukudi Mall Kiosk</v>
      </c>
      <c r="AD517" t="str">
        <f>_xlfn.XLOOKUP(tblSales[[#This Row],[Store_ID]],Stores!$A:$A,Stores!$E:$E,"Unknown")</f>
        <v>South Zone 1</v>
      </c>
      <c r="AE517" t="str">
        <f>_xlfn.XLOOKUP(tblSales[[#This Row],[Customer_ID]],Customers!$A:$A,Customers!$B:$B,"Unknown")</f>
        <v>Hari Bhat</v>
      </c>
      <c r="AF517" t="str">
        <f>_xlfn.XLOOKUP(tblSales[[#This Row],[Customer_ID]],Customers!$A:$A,Customers!$J:$J,"Unknown")</f>
        <v>Gold</v>
      </c>
      <c r="AG517" t="str">
        <f>_xlfn.XLOOKUP(tblSales[[#This Row],[Employee_ID]],Employees!$A:$A,Employees!$B:$B,"Unknown")</f>
        <v>Vasanthi Kamath</v>
      </c>
      <c r="AH517">
        <f>IF(MONTH(tblSales[[#This Row],[Invoice Date]])&gt;=4,MONTH(tblSales[[#This Row],[Invoice Date]]),MONTH(tblSales[[#This Row],[Invoice Date]])+12)</f>
        <v>11</v>
      </c>
      <c r="AI517" s="8">
        <f>DATE(YEAR(tblSales[[#This Row],[Invoice Date]]),MONTH(tblSales[[#This Row],[Invoice Date]]),1)</f>
        <v>45597</v>
      </c>
      <c r="AJ517" t="str">
        <f>_xlfn.XLOOKUP(tblSales[[#This Row],[Product_ID]],Products!$A:$A,Products!$B:$B,"Unknown")</f>
        <v>Metro Shoes Straight Kurti Green</v>
      </c>
      <c r="AK517" s="9">
        <f>IFERROR(tblSales[[#This Row],[Profit]]/tblSales[[#This Row],[Sales Amount]],0)</f>
        <v>0.19897035528400089</v>
      </c>
      <c r="AL517" t="str">
        <f>IF(tblSales[[#This Row],[Discount %]]&lt;=5,"0-5%",
IF(tblSales[[#This Row],[Discount %]]&lt;=10,"5-10%",
IF(tblSales[[#This Row],[Discount %]]&lt;=15,"10-15%",
IF(tblSales[[#This Row],[Discount %]]&lt;=20,"15-20%","20%+"))))</f>
        <v>10-15%</v>
      </c>
    </row>
    <row r="518" spans="1:38">
      <c r="A518" s="2" t="s">
        <v>1722</v>
      </c>
      <c r="B518" s="11">
        <v>45572</v>
      </c>
      <c r="C518" s="2" t="s">
        <v>1584</v>
      </c>
      <c r="D518" s="2" t="s">
        <v>436</v>
      </c>
      <c r="E518" s="2" t="s">
        <v>404</v>
      </c>
      <c r="F518" s="2" t="s">
        <v>151</v>
      </c>
      <c r="G518" s="2">
        <v>3</v>
      </c>
      <c r="H518" s="2">
        <v>1607.59</v>
      </c>
      <c r="I518" s="2">
        <v>0</v>
      </c>
      <c r="J518" s="2">
        <v>0</v>
      </c>
      <c r="K518" s="2">
        <v>12</v>
      </c>
      <c r="L518" s="2">
        <v>578.73</v>
      </c>
      <c r="M518" s="2">
        <v>5401.5</v>
      </c>
      <c r="N518" s="2">
        <v>3422.7</v>
      </c>
      <c r="O518" s="2">
        <f t="shared" si="18"/>
        <v>1400.0700000000002</v>
      </c>
      <c r="P518" s="2" t="s">
        <v>32</v>
      </c>
      <c r="Q518" s="2" t="str">
        <f t="shared" si="19"/>
        <v>UPI</v>
      </c>
      <c r="R518" s="2" t="s">
        <v>20</v>
      </c>
      <c r="S518" s="2" t="s">
        <v>56</v>
      </c>
      <c r="T518" s="2" t="s">
        <v>1245</v>
      </c>
      <c r="U518" s="2" t="s">
        <v>59</v>
      </c>
      <c r="V518" t="str">
        <f>TEXT(tblSales[[#This Row],[Invoice Date]],"mmm")</f>
        <v>Oct</v>
      </c>
      <c r="W518">
        <f>MONTH(tblSales[[#This Row],[Invoice Date]])</f>
        <v>10</v>
      </c>
      <c r="X518">
        <f>YEAR(tblSales[[#This Row],[Invoice Date]])</f>
        <v>2024</v>
      </c>
      <c r="Y518" t="str">
        <f>TEXT(tblSales[[#This Row],[Invoice Date]],"mmm-yyyy")</f>
        <v>Oct-2024</v>
      </c>
      <c r="Z518" t="str">
        <f>_xlfn.XLOOKUP(tblSales[[#This Row],[Product_ID]],Products!$A:$A,Products!$C:$C,"Women Dresses")</f>
        <v>Women Dresses</v>
      </c>
      <c r="AA518" t="str">
        <f>_xlfn.XLOOKUP(tblSales[[#This Row],[Product_ID]],Products!$A:$A,Products!$D:$D,"Unknown")</f>
        <v>Bodycon Dress</v>
      </c>
      <c r="AB518" t="str">
        <f>_xlfn.XLOOKUP(tblSales[[#This Row],[Product_ID]],Products!$A:$A,Products!$E:$E,"Unknown")</f>
        <v>Reebok</v>
      </c>
      <c r="AC518" t="str">
        <f>_xlfn.XLOOKUP(tblSales[[#This Row],[Store_ID]],Stores!$A:$A,Stores!$B:$B,"Unknown")</f>
        <v>TrendMart Visakhapatnam High Street</v>
      </c>
      <c r="AD518" t="str">
        <f>_xlfn.XLOOKUP(tblSales[[#This Row],[Store_ID]],Stores!$A:$A,Stores!$E:$E,"Unknown")</f>
        <v>South Zone 3</v>
      </c>
      <c r="AE518" t="str">
        <f>_xlfn.XLOOKUP(tblSales[[#This Row],[Customer_ID]],Customers!$A:$A,Customers!$B:$B,"Unknown")</f>
        <v>Kavya Murthy</v>
      </c>
      <c r="AF518" t="str">
        <f>_xlfn.XLOOKUP(tblSales[[#This Row],[Customer_ID]],Customers!$A:$A,Customers!$J:$J,"Unknown")</f>
        <v>Gold</v>
      </c>
      <c r="AG518" t="str">
        <f>_xlfn.XLOOKUP(tblSales[[#This Row],[Employee_ID]],Employees!$A:$A,Employees!$B:$B,"Unknown")</f>
        <v>Preethi Singh</v>
      </c>
      <c r="AH518">
        <f>IF(MONTH(tblSales[[#This Row],[Invoice Date]])&gt;=4,MONTH(tblSales[[#This Row],[Invoice Date]]),MONTH(tblSales[[#This Row],[Invoice Date]])+12)</f>
        <v>10</v>
      </c>
      <c r="AI518" s="8">
        <f>DATE(YEAR(tblSales[[#This Row],[Invoice Date]]),MONTH(tblSales[[#This Row],[Invoice Date]]),1)</f>
        <v>45566</v>
      </c>
      <c r="AJ518" t="str">
        <f>_xlfn.XLOOKUP(tblSales[[#This Row],[Product_ID]],Products!$A:$A,Products!$B:$B,"Unknown")</f>
        <v>Reebok Bodycon Dress Navy Blue</v>
      </c>
      <c r="AK518" s="9">
        <f>IFERROR(tblSales[[#This Row],[Profit]]/tblSales[[#This Row],[Sales Amount]],0)</f>
        <v>0.25920022216051097</v>
      </c>
      <c r="AL518" t="str">
        <f>IF(tblSales[[#This Row],[Discount %]]&lt;=5,"0-5%",
IF(tblSales[[#This Row],[Discount %]]&lt;=10,"5-10%",
IF(tblSales[[#This Row],[Discount %]]&lt;=15,"10-15%",
IF(tblSales[[#This Row],[Discount %]]&lt;=20,"15-20%","20%+"))))</f>
        <v>0-5%</v>
      </c>
    </row>
    <row r="519" spans="1:38">
      <c r="A519" s="2" t="s">
        <v>1723</v>
      </c>
      <c r="B519" s="11">
        <v>45579</v>
      </c>
      <c r="C519" s="2" t="s">
        <v>1663</v>
      </c>
      <c r="D519" s="2" t="s">
        <v>1408</v>
      </c>
      <c r="E519" s="2" t="s">
        <v>270</v>
      </c>
      <c r="F519" s="2" t="s">
        <v>233</v>
      </c>
      <c r="G519" s="2">
        <v>1</v>
      </c>
      <c r="H519" s="2">
        <v>721.21</v>
      </c>
      <c r="I519" s="2">
        <v>15</v>
      </c>
      <c r="J519" s="2">
        <v>108.18</v>
      </c>
      <c r="K519" s="2">
        <v>5</v>
      </c>
      <c r="L519" s="2">
        <v>30.65</v>
      </c>
      <c r="M519" s="2">
        <v>643.67999999999995</v>
      </c>
      <c r="N519" s="2">
        <v>570.17999999999995</v>
      </c>
      <c r="O519" s="2">
        <f t="shared" si="18"/>
        <v>42.85</v>
      </c>
      <c r="P519" s="2" t="s">
        <v>32</v>
      </c>
      <c r="Q519" s="2" t="str">
        <f t="shared" si="19"/>
        <v>UPI</v>
      </c>
      <c r="R519" s="2" t="s">
        <v>20</v>
      </c>
      <c r="S519" s="2" t="s">
        <v>56</v>
      </c>
      <c r="T519" s="2" t="s">
        <v>425</v>
      </c>
      <c r="U519" s="2" t="s">
        <v>59</v>
      </c>
      <c r="V519" t="str">
        <f>TEXT(tblSales[[#This Row],[Invoice Date]],"mmm")</f>
        <v>Oct</v>
      </c>
      <c r="W519">
        <f>MONTH(tblSales[[#This Row],[Invoice Date]])</f>
        <v>10</v>
      </c>
      <c r="X519">
        <f>YEAR(tblSales[[#This Row],[Invoice Date]])</f>
        <v>2024</v>
      </c>
      <c r="Y519" t="str">
        <f>TEXT(tblSales[[#This Row],[Invoice Date]],"mmm-yyyy")</f>
        <v>Oct-2024</v>
      </c>
      <c r="Z519" t="str">
        <f>_xlfn.XLOOKUP(tblSales[[#This Row],[Product_ID]],Products!$A:$A,Products!$C:$C,"Women Dresses")</f>
        <v>Wallets</v>
      </c>
      <c r="AA519" t="str">
        <f>_xlfn.XLOOKUP(tblSales[[#This Row],[Product_ID]],Products!$A:$A,Products!$D:$D,"Unknown")</f>
        <v>Leather Wallet</v>
      </c>
      <c r="AB519" t="str">
        <f>_xlfn.XLOOKUP(tblSales[[#This Row],[Product_ID]],Products!$A:$A,Products!$E:$E,"Unknown")</f>
        <v>Skechers</v>
      </c>
      <c r="AC519" t="str">
        <f>_xlfn.XLOOKUP(tblSales[[#This Row],[Store_ID]],Stores!$A:$A,Stores!$B:$B,"Unknown")</f>
        <v>TrendMart Kochi High Street</v>
      </c>
      <c r="AD519" t="str">
        <f>_xlfn.XLOOKUP(tblSales[[#This Row],[Store_ID]],Stores!$A:$A,Stores!$E:$E,"Unknown")</f>
        <v>South Zone 1</v>
      </c>
      <c r="AE519" t="str">
        <f>_xlfn.XLOOKUP(tblSales[[#This Row],[Customer_ID]],Customers!$A:$A,Customers!$B:$B,"Unknown")</f>
        <v>Feroz Ramachandran</v>
      </c>
      <c r="AF519" t="str">
        <f>_xlfn.XLOOKUP(tblSales[[#This Row],[Customer_ID]],Customers!$A:$A,Customers!$J:$J,"Unknown")</f>
        <v>Gold</v>
      </c>
      <c r="AG519" t="str">
        <f>_xlfn.XLOOKUP(tblSales[[#This Row],[Employee_ID]],Employees!$A:$A,Employees!$B:$B,"Unknown")</f>
        <v>Malathi Varma</v>
      </c>
      <c r="AH519">
        <f>IF(MONTH(tblSales[[#This Row],[Invoice Date]])&gt;=4,MONTH(tblSales[[#This Row],[Invoice Date]]),MONTH(tblSales[[#This Row],[Invoice Date]])+12)</f>
        <v>10</v>
      </c>
      <c r="AI519" s="8">
        <f>DATE(YEAR(tblSales[[#This Row],[Invoice Date]]),MONTH(tblSales[[#This Row],[Invoice Date]]),1)</f>
        <v>45566</v>
      </c>
      <c r="AJ519" t="str">
        <f>_xlfn.XLOOKUP(tblSales[[#This Row],[Product_ID]],Products!$A:$A,Products!$B:$B,"Unknown")</f>
        <v>Skechers Leather Wallet Brown</v>
      </c>
      <c r="AK519" s="9">
        <f>IFERROR(tblSales[[#This Row],[Profit]]/tblSales[[#This Row],[Sales Amount]],0)</f>
        <v>6.6570345513298546E-2</v>
      </c>
      <c r="AL519" t="str">
        <f>IF(tblSales[[#This Row],[Discount %]]&lt;=5,"0-5%",
IF(tblSales[[#This Row],[Discount %]]&lt;=10,"5-10%",
IF(tblSales[[#This Row],[Discount %]]&lt;=15,"10-15%",
IF(tblSales[[#This Row],[Discount %]]&lt;=20,"15-20%","20%+"))))</f>
        <v>10-15%</v>
      </c>
    </row>
    <row r="520" spans="1:38">
      <c r="A520" s="2" t="s">
        <v>1724</v>
      </c>
      <c r="B520" s="11">
        <v>45641</v>
      </c>
      <c r="C520" s="2" t="s">
        <v>1725</v>
      </c>
      <c r="D520" s="2" t="s">
        <v>1498</v>
      </c>
      <c r="E520" s="2" t="s">
        <v>561</v>
      </c>
      <c r="F520" s="2" t="s">
        <v>177</v>
      </c>
      <c r="G520" s="2">
        <v>1</v>
      </c>
      <c r="H520" s="2">
        <v>2559.64</v>
      </c>
      <c r="I520" s="2">
        <v>10</v>
      </c>
      <c r="J520" s="2">
        <v>255.96</v>
      </c>
      <c r="K520" s="2">
        <v>12</v>
      </c>
      <c r="L520" s="2">
        <v>276.44</v>
      </c>
      <c r="M520" s="2">
        <v>2580.12</v>
      </c>
      <c r="N520" s="2">
        <v>1580.02</v>
      </c>
      <c r="O520" s="2">
        <f t="shared" si="18"/>
        <v>723.65999999999985</v>
      </c>
      <c r="P520" s="2" t="s">
        <v>31</v>
      </c>
      <c r="Q520" s="2" t="str">
        <f t="shared" si="19"/>
        <v>Net Banking</v>
      </c>
      <c r="R520" s="2" t="s">
        <v>21</v>
      </c>
      <c r="S520" s="2" t="s">
        <v>56</v>
      </c>
      <c r="T520" s="2" t="s">
        <v>1726</v>
      </c>
      <c r="U520" s="2" t="s">
        <v>60</v>
      </c>
      <c r="V520" t="str">
        <f>TEXT(tblSales[[#This Row],[Invoice Date]],"mmm")</f>
        <v>Dec</v>
      </c>
      <c r="W520">
        <f>MONTH(tblSales[[#This Row],[Invoice Date]])</f>
        <v>12</v>
      </c>
      <c r="X520">
        <f>YEAR(tblSales[[#This Row],[Invoice Date]])</f>
        <v>2024</v>
      </c>
      <c r="Y520" t="str">
        <f>TEXT(tblSales[[#This Row],[Invoice Date]],"mmm-yyyy")</f>
        <v>Dec-2024</v>
      </c>
      <c r="Z520" t="str">
        <f>_xlfn.XLOOKUP(tblSales[[#This Row],[Product_ID]],Products!$A:$A,Products!$C:$C,"Women Dresses")</f>
        <v>Men Ethnic</v>
      </c>
      <c r="AA520" t="str">
        <f>_xlfn.XLOOKUP(tblSales[[#This Row],[Product_ID]],Products!$A:$A,Products!$D:$D,"Unknown")</f>
        <v>Kurta</v>
      </c>
      <c r="AB520" t="str">
        <f>_xlfn.XLOOKUP(tblSales[[#This Row],[Product_ID]],Products!$A:$A,Products!$E:$E,"Unknown")</f>
        <v>Woodland</v>
      </c>
      <c r="AC520" t="str">
        <f>_xlfn.XLOOKUP(tblSales[[#This Row],[Store_ID]],Stores!$A:$A,Stores!$B:$B,"Unknown")</f>
        <v>TrendMart Mangaluru High Street</v>
      </c>
      <c r="AD520" t="str">
        <f>_xlfn.XLOOKUP(tblSales[[#This Row],[Store_ID]],Stores!$A:$A,Stores!$E:$E,"Unknown")</f>
        <v>South Zone 2</v>
      </c>
      <c r="AE520" t="str">
        <f>_xlfn.XLOOKUP(tblSales[[#This Row],[Customer_ID]],Customers!$A:$A,Customers!$B:$B,"Unknown")</f>
        <v>Pranav Gopalakrishnan</v>
      </c>
      <c r="AF520" t="str">
        <f>_xlfn.XLOOKUP(tblSales[[#This Row],[Customer_ID]],Customers!$A:$A,Customers!$J:$J,"Unknown")</f>
        <v>Silver</v>
      </c>
      <c r="AG520" t="str">
        <f>_xlfn.XLOOKUP(tblSales[[#This Row],[Employee_ID]],Employees!$A:$A,Employees!$B:$B,"Unknown")</f>
        <v>Deepak Kamath</v>
      </c>
      <c r="AH520">
        <f>IF(MONTH(tblSales[[#This Row],[Invoice Date]])&gt;=4,MONTH(tblSales[[#This Row],[Invoice Date]]),MONTH(tblSales[[#This Row],[Invoice Date]])+12)</f>
        <v>12</v>
      </c>
      <c r="AI520" s="8">
        <f>DATE(YEAR(tblSales[[#This Row],[Invoice Date]]),MONTH(tblSales[[#This Row],[Invoice Date]]),1)</f>
        <v>45627</v>
      </c>
      <c r="AJ520" t="str">
        <f>_xlfn.XLOOKUP(tblSales[[#This Row],[Product_ID]],Products!$A:$A,Products!$B:$B,"Unknown")</f>
        <v>Woodland Kurta Teal</v>
      </c>
      <c r="AK520" s="9">
        <f>IFERROR(tblSales[[#This Row],[Profit]]/tblSales[[#This Row],[Sales Amount]],0)</f>
        <v>0.28047532672898928</v>
      </c>
      <c r="AL520" t="str">
        <f>IF(tblSales[[#This Row],[Discount %]]&lt;=5,"0-5%",
IF(tblSales[[#This Row],[Discount %]]&lt;=10,"5-10%",
IF(tblSales[[#This Row],[Discount %]]&lt;=15,"10-15%",
IF(tblSales[[#This Row],[Discount %]]&lt;=20,"15-20%","20%+"))))</f>
        <v>5-10%</v>
      </c>
    </row>
    <row r="521" spans="1:38">
      <c r="A521" s="2" t="s">
        <v>1727</v>
      </c>
      <c r="B521" s="11">
        <v>45410</v>
      </c>
      <c r="C521" s="2" t="s">
        <v>1057</v>
      </c>
      <c r="D521" s="2" t="s">
        <v>390</v>
      </c>
      <c r="E521" s="2" t="s">
        <v>1467</v>
      </c>
      <c r="F521" s="2" t="s">
        <v>475</v>
      </c>
      <c r="G521" s="2">
        <v>2</v>
      </c>
      <c r="H521" s="2">
        <v>1444.95</v>
      </c>
      <c r="I521" s="2">
        <v>5</v>
      </c>
      <c r="J521" s="2">
        <v>144.5</v>
      </c>
      <c r="K521" s="2">
        <v>12</v>
      </c>
      <c r="L521" s="2">
        <v>329.45</v>
      </c>
      <c r="M521" s="2">
        <v>3074.85</v>
      </c>
      <c r="N521" s="2">
        <v>2146.9</v>
      </c>
      <c r="O521" s="2">
        <f t="shared" si="18"/>
        <v>598.49999999999977</v>
      </c>
      <c r="P521" s="2" t="s">
        <v>30</v>
      </c>
      <c r="Q521" s="2" t="str">
        <f t="shared" si="19"/>
        <v>EMI</v>
      </c>
      <c r="R521" s="2" t="s">
        <v>20</v>
      </c>
      <c r="S521" s="2" t="s">
        <v>56</v>
      </c>
      <c r="T521" s="2" t="s">
        <v>1728</v>
      </c>
      <c r="U521" s="2" t="s">
        <v>60</v>
      </c>
      <c r="V521" t="str">
        <f>TEXT(tblSales[[#This Row],[Invoice Date]],"mmm")</f>
        <v>Apr</v>
      </c>
      <c r="W521">
        <f>MONTH(tblSales[[#This Row],[Invoice Date]])</f>
        <v>4</v>
      </c>
      <c r="X521">
        <f>YEAR(tblSales[[#This Row],[Invoice Date]])</f>
        <v>2024</v>
      </c>
      <c r="Y521" t="str">
        <f>TEXT(tblSales[[#This Row],[Invoice Date]],"mmm-yyyy")</f>
        <v>Apr-2024</v>
      </c>
      <c r="Z521" t="str">
        <f>_xlfn.XLOOKUP(tblSales[[#This Row],[Product_ID]],Products!$A:$A,Products!$C:$C,"Women Dresses")</f>
        <v>Women Jeans</v>
      </c>
      <c r="AA521" t="str">
        <f>_xlfn.XLOOKUP(tblSales[[#This Row],[Product_ID]],Products!$A:$A,Products!$D:$D,"Unknown")</f>
        <v>Bootcut</v>
      </c>
      <c r="AB521" t="str">
        <f>_xlfn.XLOOKUP(tblSales[[#This Row],[Product_ID]],Products!$A:$A,Products!$E:$E,"Unknown")</f>
        <v>Biba</v>
      </c>
      <c r="AC521" t="str">
        <f>_xlfn.XLOOKUP(tblSales[[#This Row],[Store_ID]],Stores!$A:$A,Stores!$B:$B,"Unknown")</f>
        <v>TrendMart Erode Mall Kiosk</v>
      </c>
      <c r="AD521" t="str">
        <f>_xlfn.XLOOKUP(tblSales[[#This Row],[Store_ID]],Stores!$A:$A,Stores!$E:$E,"Unknown")</f>
        <v>South Zone 1</v>
      </c>
      <c r="AE521" t="str">
        <f>_xlfn.XLOOKUP(tblSales[[#This Row],[Customer_ID]],Customers!$A:$A,Customers!$B:$B,"Unknown")</f>
        <v>Ramesh Subramaniam</v>
      </c>
      <c r="AF521" t="str">
        <f>_xlfn.XLOOKUP(tblSales[[#This Row],[Customer_ID]],Customers!$A:$A,Customers!$J:$J,"Unknown")</f>
        <v>Silver</v>
      </c>
      <c r="AG521" t="str">
        <f>_xlfn.XLOOKUP(tblSales[[#This Row],[Employee_ID]],Employees!$A:$A,Employees!$B:$B,"Unknown")</f>
        <v>Arjun Krishnan</v>
      </c>
      <c r="AH521">
        <f>IF(MONTH(tblSales[[#This Row],[Invoice Date]])&gt;=4,MONTH(tblSales[[#This Row],[Invoice Date]]),MONTH(tblSales[[#This Row],[Invoice Date]])+12)</f>
        <v>4</v>
      </c>
      <c r="AI521" s="8">
        <f>DATE(YEAR(tblSales[[#This Row],[Invoice Date]]),MONTH(tblSales[[#This Row],[Invoice Date]]),1)</f>
        <v>45383</v>
      </c>
      <c r="AJ521" t="str">
        <f>_xlfn.XLOOKUP(tblSales[[#This Row],[Product_ID]],Products!$A:$A,Products!$B:$B,"Unknown")</f>
        <v>Biba Bootcut Maroon</v>
      </c>
      <c r="AK521" s="9">
        <f>IFERROR(tblSales[[#This Row],[Profit]]/tblSales[[#This Row],[Sales Amount]],0)</f>
        <v>0.19464364115322691</v>
      </c>
      <c r="AL521" t="str">
        <f>IF(tblSales[[#This Row],[Discount %]]&lt;=5,"0-5%",
IF(tblSales[[#This Row],[Discount %]]&lt;=10,"5-10%",
IF(tblSales[[#This Row],[Discount %]]&lt;=15,"10-15%",
IF(tblSales[[#This Row],[Discount %]]&lt;=20,"15-20%","20%+"))))</f>
        <v>0-5%</v>
      </c>
    </row>
    <row r="522" spans="1:38">
      <c r="A522" s="2" t="s">
        <v>1729</v>
      </c>
      <c r="B522" s="11">
        <v>45497</v>
      </c>
      <c r="C522" s="2" t="s">
        <v>164</v>
      </c>
      <c r="D522" s="2" t="s">
        <v>501</v>
      </c>
      <c r="E522" s="2" t="s">
        <v>692</v>
      </c>
      <c r="F522" s="2" t="s">
        <v>386</v>
      </c>
      <c r="G522" s="2">
        <v>3</v>
      </c>
      <c r="H522" s="2">
        <v>676.49</v>
      </c>
      <c r="I522" s="2">
        <v>10</v>
      </c>
      <c r="J522" s="2">
        <v>202.95</v>
      </c>
      <c r="K522" s="2">
        <v>5</v>
      </c>
      <c r="L522" s="2">
        <v>91.33</v>
      </c>
      <c r="M522" s="2">
        <v>1917.85</v>
      </c>
      <c r="N522" s="2">
        <v>1371.48</v>
      </c>
      <c r="O522" s="2">
        <f t="shared" si="18"/>
        <v>455.03999999999991</v>
      </c>
      <c r="P522" s="2" t="s">
        <v>32</v>
      </c>
      <c r="Q522" s="2" t="str">
        <f t="shared" si="19"/>
        <v>UPI</v>
      </c>
      <c r="R522" s="2" t="s">
        <v>20</v>
      </c>
      <c r="S522" s="2" t="s">
        <v>56</v>
      </c>
      <c r="T522" s="2" t="s">
        <v>1730</v>
      </c>
      <c r="U522" s="2" t="s">
        <v>59</v>
      </c>
      <c r="V522" t="str">
        <f>TEXT(tblSales[[#This Row],[Invoice Date]],"mmm")</f>
        <v>Jul</v>
      </c>
      <c r="W522">
        <f>MONTH(tblSales[[#This Row],[Invoice Date]])</f>
        <v>7</v>
      </c>
      <c r="X522">
        <f>YEAR(tblSales[[#This Row],[Invoice Date]])</f>
        <v>2024</v>
      </c>
      <c r="Y522" t="str">
        <f>TEXT(tblSales[[#This Row],[Invoice Date]],"mmm-yyyy")</f>
        <v>Jul-2024</v>
      </c>
      <c r="Z522" t="str">
        <f>_xlfn.XLOOKUP(tblSales[[#This Row],[Product_ID]],Products!$A:$A,Products!$C:$C,"Women Dresses")</f>
        <v>Women Tops</v>
      </c>
      <c r="AA522" t="str">
        <f>_xlfn.XLOOKUP(tblSales[[#This Row],[Product_ID]],Products!$A:$A,Products!$D:$D,"Unknown")</f>
        <v>Formal Top</v>
      </c>
      <c r="AB522" t="str">
        <f>_xlfn.XLOOKUP(tblSales[[#This Row],[Product_ID]],Products!$A:$A,Products!$E:$E,"Unknown")</f>
        <v>Aurelia</v>
      </c>
      <c r="AC522" t="str">
        <f>_xlfn.XLOOKUP(tblSales[[#This Row],[Store_ID]],Stores!$A:$A,Stores!$B:$B,"Unknown")</f>
        <v>TrendMart Thiruvananthapuram Outlet</v>
      </c>
      <c r="AD522" t="str">
        <f>_xlfn.XLOOKUP(tblSales[[#This Row],[Store_ID]],Stores!$A:$A,Stores!$E:$E,"Unknown")</f>
        <v>South Zone 1</v>
      </c>
      <c r="AE522" t="str">
        <f>_xlfn.XLOOKUP(tblSales[[#This Row],[Customer_ID]],Customers!$A:$A,Customers!$B:$B,"Unknown")</f>
        <v>Rajesh Gopalakrishnan</v>
      </c>
      <c r="AF522" t="str">
        <f>_xlfn.XLOOKUP(tblSales[[#This Row],[Customer_ID]],Customers!$A:$A,Customers!$J:$J,"Unknown")</f>
        <v>Gold</v>
      </c>
      <c r="AG522" t="str">
        <f>_xlfn.XLOOKUP(tblSales[[#This Row],[Employee_ID]],Employees!$A:$A,Employees!$B:$B,"Unknown")</f>
        <v>Malini Gowda</v>
      </c>
      <c r="AH522">
        <f>IF(MONTH(tblSales[[#This Row],[Invoice Date]])&gt;=4,MONTH(tblSales[[#This Row],[Invoice Date]]),MONTH(tblSales[[#This Row],[Invoice Date]])+12)</f>
        <v>7</v>
      </c>
      <c r="AI522" s="8">
        <f>DATE(YEAR(tblSales[[#This Row],[Invoice Date]]),MONTH(tblSales[[#This Row],[Invoice Date]]),1)</f>
        <v>45474</v>
      </c>
      <c r="AJ522" t="str">
        <f>_xlfn.XLOOKUP(tblSales[[#This Row],[Product_ID]],Products!$A:$A,Products!$B:$B,"Unknown")</f>
        <v>Aurelia Formal Top Olive</v>
      </c>
      <c r="AK522" s="9">
        <f>IFERROR(tblSales[[#This Row],[Profit]]/tblSales[[#This Row],[Sales Amount]],0)</f>
        <v>0.23726568814036547</v>
      </c>
      <c r="AL522" t="str">
        <f>IF(tblSales[[#This Row],[Discount %]]&lt;=5,"0-5%",
IF(tblSales[[#This Row],[Discount %]]&lt;=10,"5-10%",
IF(tblSales[[#This Row],[Discount %]]&lt;=15,"10-15%",
IF(tblSales[[#This Row],[Discount %]]&lt;=20,"15-20%","20%+"))))</f>
        <v>5-10%</v>
      </c>
    </row>
    <row r="523" spans="1:38">
      <c r="A523" s="2" t="s">
        <v>1731</v>
      </c>
      <c r="B523" s="11">
        <v>45418</v>
      </c>
      <c r="C523" s="2" t="s">
        <v>690</v>
      </c>
      <c r="D523" s="2" t="s">
        <v>431</v>
      </c>
      <c r="E523" s="2" t="s">
        <v>296</v>
      </c>
      <c r="F523" s="2" t="s">
        <v>319</v>
      </c>
      <c r="G523" s="2">
        <v>3</v>
      </c>
      <c r="H523" s="2">
        <v>1393.18</v>
      </c>
      <c r="I523" s="2">
        <v>20</v>
      </c>
      <c r="J523" s="2">
        <v>835.91</v>
      </c>
      <c r="K523" s="2">
        <v>12</v>
      </c>
      <c r="L523" s="2">
        <v>401.24</v>
      </c>
      <c r="M523" s="2">
        <v>3744.87</v>
      </c>
      <c r="N523" s="2">
        <v>3146.13</v>
      </c>
      <c r="O523" s="2">
        <f t="shared" si="18"/>
        <v>197.49999999999977</v>
      </c>
      <c r="P523" s="2" t="s">
        <v>28</v>
      </c>
      <c r="Q523" s="2" t="str">
        <f t="shared" si="19"/>
        <v>Credit Card</v>
      </c>
      <c r="R523" s="2" t="s">
        <v>20</v>
      </c>
      <c r="S523" s="2" t="s">
        <v>56</v>
      </c>
      <c r="T523" s="2" t="s">
        <v>1683</v>
      </c>
      <c r="U523" s="2" t="s">
        <v>59</v>
      </c>
      <c r="V523" t="str">
        <f>TEXT(tblSales[[#This Row],[Invoice Date]],"mmm")</f>
        <v>May</v>
      </c>
      <c r="W523">
        <f>MONTH(tblSales[[#This Row],[Invoice Date]])</f>
        <v>5</v>
      </c>
      <c r="X523">
        <f>YEAR(tblSales[[#This Row],[Invoice Date]])</f>
        <v>2024</v>
      </c>
      <c r="Y523" t="str">
        <f>TEXT(tblSales[[#This Row],[Invoice Date]],"mmm-yyyy")</f>
        <v>May-2024</v>
      </c>
      <c r="Z523" t="str">
        <f>_xlfn.XLOOKUP(tblSales[[#This Row],[Product_ID]],Products!$A:$A,Products!$C:$C,"Women Dresses")</f>
        <v>Women Jeans</v>
      </c>
      <c r="AA523" t="str">
        <f>_xlfn.XLOOKUP(tblSales[[#This Row],[Product_ID]],Products!$A:$A,Products!$D:$D,"Unknown")</f>
        <v>Bootcut</v>
      </c>
      <c r="AB523" t="str">
        <f>_xlfn.XLOOKUP(tblSales[[#This Row],[Product_ID]],Products!$A:$A,Products!$E:$E,"Unknown")</f>
        <v>Woodland</v>
      </c>
      <c r="AC523" t="str">
        <f>_xlfn.XLOOKUP(tblSales[[#This Row],[Store_ID]],Stores!$A:$A,Stores!$B:$B,"Unknown")</f>
        <v>TrendMart Thiruvananthapuram High Street</v>
      </c>
      <c r="AD523" t="str">
        <f>_xlfn.XLOOKUP(tblSales[[#This Row],[Store_ID]],Stores!$A:$A,Stores!$E:$E,"Unknown")</f>
        <v>South Zone 1</v>
      </c>
      <c r="AE523" t="str">
        <f>_xlfn.XLOOKUP(tblSales[[#This Row],[Customer_ID]],Customers!$A:$A,Customers!$B:$B,"Unknown")</f>
        <v>Gayathri Gowda</v>
      </c>
      <c r="AF523" t="str">
        <f>_xlfn.XLOOKUP(tblSales[[#This Row],[Customer_ID]],Customers!$A:$A,Customers!$J:$J,"Unknown")</f>
        <v>Silver</v>
      </c>
      <c r="AG523" t="str">
        <f>_xlfn.XLOOKUP(tblSales[[#This Row],[Employee_ID]],Employees!$A:$A,Employees!$B:$B,"Unknown")</f>
        <v>Sathish Sundaram</v>
      </c>
      <c r="AH523">
        <f>IF(MONTH(tblSales[[#This Row],[Invoice Date]])&gt;=4,MONTH(tblSales[[#This Row],[Invoice Date]]),MONTH(tblSales[[#This Row],[Invoice Date]])+12)</f>
        <v>5</v>
      </c>
      <c r="AI523" s="8">
        <f>DATE(YEAR(tblSales[[#This Row],[Invoice Date]]),MONTH(tblSales[[#This Row],[Invoice Date]]),1)</f>
        <v>45413</v>
      </c>
      <c r="AJ523" t="str">
        <f>_xlfn.XLOOKUP(tblSales[[#This Row],[Product_ID]],Products!$A:$A,Products!$B:$B,"Unknown")</f>
        <v>Woodland Bootcut Peach</v>
      </c>
      <c r="AK523" s="9">
        <f>IFERROR(tblSales[[#This Row],[Profit]]/tblSales[[#This Row],[Sales Amount]],0)</f>
        <v>5.2738813363347667E-2</v>
      </c>
      <c r="AL523" t="str">
        <f>IF(tblSales[[#This Row],[Discount %]]&lt;=5,"0-5%",
IF(tblSales[[#This Row],[Discount %]]&lt;=10,"5-10%",
IF(tblSales[[#This Row],[Discount %]]&lt;=15,"10-15%",
IF(tblSales[[#This Row],[Discount %]]&lt;=20,"15-20%","20%+"))))</f>
        <v>15-20%</v>
      </c>
    </row>
    <row r="524" spans="1:38">
      <c r="A524" s="2" t="s">
        <v>1732</v>
      </c>
      <c r="B524" s="11">
        <v>45733</v>
      </c>
      <c r="C524" s="2" t="s">
        <v>1733</v>
      </c>
      <c r="D524" s="2" t="s">
        <v>466</v>
      </c>
      <c r="E524" s="2" t="s">
        <v>181</v>
      </c>
      <c r="F524" s="2" t="s">
        <v>122</v>
      </c>
      <c r="G524" s="2">
        <v>4</v>
      </c>
      <c r="H524" s="2">
        <v>743.71</v>
      </c>
      <c r="I524" s="2">
        <v>10</v>
      </c>
      <c r="J524" s="2">
        <v>297.48</v>
      </c>
      <c r="K524" s="2">
        <v>5</v>
      </c>
      <c r="L524" s="2">
        <v>133.87</v>
      </c>
      <c r="M524" s="2">
        <v>2811.23</v>
      </c>
      <c r="N524" s="2">
        <v>2190.6799999999998</v>
      </c>
      <c r="O524" s="2">
        <f t="shared" si="18"/>
        <v>486.68000000000018</v>
      </c>
      <c r="P524" s="2" t="s">
        <v>30</v>
      </c>
      <c r="Q524" s="2" t="str">
        <f t="shared" si="19"/>
        <v>EMI</v>
      </c>
      <c r="R524" s="2" t="s">
        <v>21</v>
      </c>
      <c r="S524" s="2" t="s">
        <v>56</v>
      </c>
      <c r="T524" s="2" t="s">
        <v>790</v>
      </c>
      <c r="U524" s="2" t="s">
        <v>59</v>
      </c>
      <c r="V524" t="str">
        <f>TEXT(tblSales[[#This Row],[Invoice Date]],"mmm")</f>
        <v>Mar</v>
      </c>
      <c r="W524">
        <f>MONTH(tblSales[[#This Row],[Invoice Date]])</f>
        <v>3</v>
      </c>
      <c r="X524">
        <f>YEAR(tblSales[[#This Row],[Invoice Date]])</f>
        <v>2025</v>
      </c>
      <c r="Y524" t="str">
        <f>TEXT(tblSales[[#This Row],[Invoice Date]],"mmm-yyyy")</f>
        <v>Mar-2025</v>
      </c>
      <c r="Z524" t="str">
        <f>_xlfn.XLOOKUP(tblSales[[#This Row],[Product_ID]],Products!$A:$A,Products!$C:$C,"Women Dresses")</f>
        <v>Women Tops</v>
      </c>
      <c r="AA524" t="str">
        <f>_xlfn.XLOOKUP(tblSales[[#This Row],[Product_ID]],Products!$A:$A,Products!$D:$D,"Unknown")</f>
        <v>Formal Top</v>
      </c>
      <c r="AB524" t="str">
        <f>_xlfn.XLOOKUP(tblSales[[#This Row],[Product_ID]],Products!$A:$A,Products!$E:$E,"Unknown")</f>
        <v>Indian Terrain</v>
      </c>
      <c r="AC524" t="str">
        <f>_xlfn.XLOOKUP(tblSales[[#This Row],[Store_ID]],Stores!$A:$A,Stores!$B:$B,"Unknown")</f>
        <v>TrendMart Nizamabad Mall Kiosk</v>
      </c>
      <c r="AD524" t="str">
        <f>_xlfn.XLOOKUP(tblSales[[#This Row],[Store_ID]],Stores!$A:$A,Stores!$E:$E,"Unknown")</f>
        <v>South Zone 2</v>
      </c>
      <c r="AE524" t="str">
        <f>_xlfn.XLOOKUP(tblSales[[#This Row],[Customer_ID]],Customers!$A:$A,Customers!$B:$B,"Unknown")</f>
        <v>Deepthi Ramachandran</v>
      </c>
      <c r="AF524" t="str">
        <f>_xlfn.XLOOKUP(tblSales[[#This Row],[Customer_ID]],Customers!$A:$A,Customers!$J:$J,"Unknown")</f>
        <v>Regular</v>
      </c>
      <c r="AG524" t="str">
        <f>_xlfn.XLOOKUP(tblSales[[#This Row],[Employee_ID]],Employees!$A:$A,Employees!$B:$B,"Unknown")</f>
        <v>Rahul Krishnan</v>
      </c>
      <c r="AH524">
        <f>IF(MONTH(tblSales[[#This Row],[Invoice Date]])&gt;=4,MONTH(tblSales[[#This Row],[Invoice Date]]),MONTH(tblSales[[#This Row],[Invoice Date]])+12)</f>
        <v>15</v>
      </c>
      <c r="AI524" s="8">
        <f>DATE(YEAR(tblSales[[#This Row],[Invoice Date]]),MONTH(tblSales[[#This Row],[Invoice Date]]),1)</f>
        <v>45717</v>
      </c>
      <c r="AJ524" t="str">
        <f>_xlfn.XLOOKUP(tblSales[[#This Row],[Product_ID]],Products!$A:$A,Products!$B:$B,"Unknown")</f>
        <v>Indian Terrain Formal Top Maroon</v>
      </c>
      <c r="AK524" s="9">
        <f>IFERROR(tblSales[[#This Row],[Profit]]/tblSales[[#This Row],[Sales Amount]],0)</f>
        <v>0.17311995105345354</v>
      </c>
      <c r="AL524" t="str">
        <f>IF(tblSales[[#This Row],[Discount %]]&lt;=5,"0-5%",
IF(tblSales[[#This Row],[Discount %]]&lt;=10,"5-10%",
IF(tblSales[[#This Row],[Discount %]]&lt;=15,"10-15%",
IF(tblSales[[#This Row],[Discount %]]&lt;=20,"15-20%","20%+"))))</f>
        <v>5-10%</v>
      </c>
    </row>
    <row r="525" spans="1:38">
      <c r="A525" s="2" t="s">
        <v>1734</v>
      </c>
      <c r="B525" s="11">
        <v>45615</v>
      </c>
      <c r="C525" s="2" t="s">
        <v>1066</v>
      </c>
      <c r="D525" s="2" t="s">
        <v>1735</v>
      </c>
      <c r="E525" s="2" t="s">
        <v>284</v>
      </c>
      <c r="F525" s="2" t="s">
        <v>210</v>
      </c>
      <c r="G525" s="2">
        <v>1</v>
      </c>
      <c r="H525" s="2">
        <v>1167.52</v>
      </c>
      <c r="I525" s="2">
        <v>0</v>
      </c>
      <c r="J525" s="2">
        <v>0</v>
      </c>
      <c r="K525" s="2">
        <v>3</v>
      </c>
      <c r="L525" s="2">
        <v>35.03</v>
      </c>
      <c r="M525" s="2">
        <v>1202.55</v>
      </c>
      <c r="N525" s="2">
        <v>910.46</v>
      </c>
      <c r="O525" s="2">
        <f t="shared" si="18"/>
        <v>257.05999999999995</v>
      </c>
      <c r="P525" s="2" t="s">
        <v>27</v>
      </c>
      <c r="Q525" s="2" t="str">
        <f t="shared" si="19"/>
        <v>Cash</v>
      </c>
      <c r="R525" s="2" t="s">
        <v>20</v>
      </c>
      <c r="S525" s="2" t="s">
        <v>56</v>
      </c>
      <c r="T525" s="2" t="s">
        <v>1736</v>
      </c>
      <c r="U525" s="2" t="s">
        <v>59</v>
      </c>
      <c r="V525" t="str">
        <f>TEXT(tblSales[[#This Row],[Invoice Date]],"mmm")</f>
        <v>Nov</v>
      </c>
      <c r="W525">
        <f>MONTH(tblSales[[#This Row],[Invoice Date]])</f>
        <v>11</v>
      </c>
      <c r="X525">
        <f>YEAR(tblSales[[#This Row],[Invoice Date]])</f>
        <v>2024</v>
      </c>
      <c r="Y525" t="str">
        <f>TEXT(tblSales[[#This Row],[Invoice Date]],"mmm-yyyy")</f>
        <v>Nov-2024</v>
      </c>
      <c r="Z525" t="str">
        <f>_xlfn.XLOOKUP(tblSales[[#This Row],[Product_ID]],Products!$A:$A,Products!$C:$C,"Women Dresses")</f>
        <v>Jewellery</v>
      </c>
      <c r="AA525" t="str">
        <f>_xlfn.XLOOKUP(tblSales[[#This Row],[Product_ID]],Products!$A:$A,Products!$D:$D,"Unknown")</f>
        <v>Necklace</v>
      </c>
      <c r="AB525" t="str">
        <f>_xlfn.XLOOKUP(tblSales[[#This Row],[Product_ID]],Products!$A:$A,Products!$E:$E,"Unknown")</f>
        <v>Flying Machine</v>
      </c>
      <c r="AC525" t="str">
        <f>_xlfn.XLOOKUP(tblSales[[#This Row],[Store_ID]],Stores!$A:$A,Stores!$B:$B,"Unknown")</f>
        <v>TrendMart Tumakuru Outlet</v>
      </c>
      <c r="AD525" t="str">
        <f>_xlfn.XLOOKUP(tblSales[[#This Row],[Store_ID]],Stores!$A:$A,Stores!$E:$E,"Unknown")</f>
        <v>South Zone 2</v>
      </c>
      <c r="AE525" t="str">
        <f>_xlfn.XLOOKUP(tblSales[[#This Row],[Customer_ID]],Customers!$A:$A,Customers!$B:$B,"Unknown")</f>
        <v>Bindu Varma</v>
      </c>
      <c r="AF525" t="str">
        <f>_xlfn.XLOOKUP(tblSales[[#This Row],[Customer_ID]],Customers!$A:$A,Customers!$J:$J,"Unknown")</f>
        <v>Silver</v>
      </c>
      <c r="AG525" t="str">
        <f>_xlfn.XLOOKUP(tblSales[[#This Row],[Employee_ID]],Employees!$A:$A,Employees!$B:$B,"Unknown")</f>
        <v>Rani Mishra</v>
      </c>
      <c r="AH525">
        <f>IF(MONTH(tblSales[[#This Row],[Invoice Date]])&gt;=4,MONTH(tblSales[[#This Row],[Invoice Date]]),MONTH(tblSales[[#This Row],[Invoice Date]])+12)</f>
        <v>11</v>
      </c>
      <c r="AI525" s="8">
        <f>DATE(YEAR(tblSales[[#This Row],[Invoice Date]]),MONTH(tblSales[[#This Row],[Invoice Date]]),1)</f>
        <v>45597</v>
      </c>
      <c r="AJ525" t="str">
        <f>_xlfn.XLOOKUP(tblSales[[#This Row],[Product_ID]],Products!$A:$A,Products!$B:$B,"Unknown")</f>
        <v>Flying Machine Necklace Sky Blue</v>
      </c>
      <c r="AK525" s="9">
        <f>IFERROR(tblSales[[#This Row],[Profit]]/tblSales[[#This Row],[Sales Amount]],0)</f>
        <v>0.21376242152093464</v>
      </c>
      <c r="AL525" t="str">
        <f>IF(tblSales[[#This Row],[Discount %]]&lt;=5,"0-5%",
IF(tblSales[[#This Row],[Discount %]]&lt;=10,"5-10%",
IF(tblSales[[#This Row],[Discount %]]&lt;=15,"10-15%",
IF(tblSales[[#This Row],[Discount %]]&lt;=20,"15-20%","20%+"))))</f>
        <v>0-5%</v>
      </c>
    </row>
    <row r="526" spans="1:38">
      <c r="A526" s="2" t="s">
        <v>1737</v>
      </c>
      <c r="B526" s="11">
        <v>45566</v>
      </c>
      <c r="C526" s="2" t="s">
        <v>1738</v>
      </c>
      <c r="D526" s="2" t="s">
        <v>444</v>
      </c>
      <c r="E526" s="2" t="s">
        <v>505</v>
      </c>
      <c r="F526" s="2" t="s">
        <v>339</v>
      </c>
      <c r="G526" s="2">
        <v>3</v>
      </c>
      <c r="H526" s="2">
        <v>2919.81</v>
      </c>
      <c r="I526" s="2">
        <v>15</v>
      </c>
      <c r="J526" s="2">
        <v>1313.91</v>
      </c>
      <c r="K526" s="2">
        <v>12</v>
      </c>
      <c r="L526" s="2">
        <v>893.46</v>
      </c>
      <c r="M526" s="2">
        <v>8338.98</v>
      </c>
      <c r="N526" s="2">
        <v>6454.02</v>
      </c>
      <c r="O526" s="2">
        <f t="shared" si="18"/>
        <v>991.49999999999909</v>
      </c>
      <c r="P526" s="2" t="s">
        <v>28</v>
      </c>
      <c r="Q526" s="2" t="str">
        <f t="shared" si="19"/>
        <v>Credit Card</v>
      </c>
      <c r="R526" s="2" t="s">
        <v>20</v>
      </c>
      <c r="S526" s="2" t="s">
        <v>56</v>
      </c>
      <c r="T526" s="2" t="s">
        <v>1739</v>
      </c>
      <c r="U526" s="2" t="s">
        <v>59</v>
      </c>
      <c r="V526" t="str">
        <f>TEXT(tblSales[[#This Row],[Invoice Date]],"mmm")</f>
        <v>Oct</v>
      </c>
      <c r="W526">
        <f>MONTH(tblSales[[#This Row],[Invoice Date]])</f>
        <v>10</v>
      </c>
      <c r="X526">
        <f>YEAR(tblSales[[#This Row],[Invoice Date]])</f>
        <v>2024</v>
      </c>
      <c r="Y526" t="str">
        <f>TEXT(tblSales[[#This Row],[Invoice Date]],"mmm-yyyy")</f>
        <v>Oct-2024</v>
      </c>
      <c r="Z526" t="str">
        <f>_xlfn.XLOOKUP(tblSales[[#This Row],[Product_ID]],Products!$A:$A,Products!$C:$C,"Women Dresses")</f>
        <v>Handbags</v>
      </c>
      <c r="AA526" t="str">
        <f>_xlfn.XLOOKUP(tblSales[[#This Row],[Product_ID]],Products!$A:$A,Products!$D:$D,"Unknown")</f>
        <v>Sling Bag</v>
      </c>
      <c r="AB526" t="str">
        <f>_xlfn.XLOOKUP(tblSales[[#This Row],[Product_ID]],Products!$A:$A,Products!$E:$E,"Unknown")</f>
        <v>Libas</v>
      </c>
      <c r="AC526" t="str">
        <f>_xlfn.XLOOKUP(tblSales[[#This Row],[Store_ID]],Stores!$A:$A,Stores!$B:$B,"Unknown")</f>
        <v>TrendMart Kurnool Standard</v>
      </c>
      <c r="AD526" t="str">
        <f>_xlfn.XLOOKUP(tblSales[[#This Row],[Store_ID]],Stores!$A:$A,Stores!$E:$E,"Unknown")</f>
        <v>South Zone 3</v>
      </c>
      <c r="AE526" t="str">
        <f>_xlfn.XLOOKUP(tblSales[[#This Row],[Customer_ID]],Customers!$A:$A,Customers!$B:$B,"Unknown")</f>
        <v>Yogesh Mudaliar</v>
      </c>
      <c r="AF526" t="str">
        <f>_xlfn.XLOOKUP(tblSales[[#This Row],[Customer_ID]],Customers!$A:$A,Customers!$J:$J,"Unknown")</f>
        <v>Regular</v>
      </c>
      <c r="AG526" t="str">
        <f>_xlfn.XLOOKUP(tblSales[[#This Row],[Employee_ID]],Employees!$A:$A,Employees!$B:$B,"Unknown")</f>
        <v>Priya Balasubramaniam</v>
      </c>
      <c r="AH526">
        <f>IF(MONTH(tblSales[[#This Row],[Invoice Date]])&gt;=4,MONTH(tblSales[[#This Row],[Invoice Date]]),MONTH(tblSales[[#This Row],[Invoice Date]])+12)</f>
        <v>10</v>
      </c>
      <c r="AI526" s="8">
        <f>DATE(YEAR(tblSales[[#This Row],[Invoice Date]]),MONTH(tblSales[[#This Row],[Invoice Date]]),1)</f>
        <v>45566</v>
      </c>
      <c r="AJ526" t="str">
        <f>_xlfn.XLOOKUP(tblSales[[#This Row],[Product_ID]],Products!$A:$A,Products!$B:$B,"Unknown")</f>
        <v>Libas Sling Bag Green</v>
      </c>
      <c r="AK526" s="9">
        <f>IFERROR(tblSales[[#This Row],[Profit]]/tblSales[[#This Row],[Sales Amount]],0)</f>
        <v>0.11889943374369517</v>
      </c>
      <c r="AL526" t="str">
        <f>IF(tblSales[[#This Row],[Discount %]]&lt;=5,"0-5%",
IF(tblSales[[#This Row],[Discount %]]&lt;=10,"5-10%",
IF(tblSales[[#This Row],[Discount %]]&lt;=15,"10-15%",
IF(tblSales[[#This Row],[Discount %]]&lt;=20,"15-20%","20%+"))))</f>
        <v>10-15%</v>
      </c>
    </row>
    <row r="527" spans="1:38">
      <c r="A527" s="2" t="s">
        <v>1740</v>
      </c>
      <c r="B527" s="11">
        <v>45631</v>
      </c>
      <c r="C527" s="2" t="s">
        <v>1741</v>
      </c>
      <c r="D527" s="2" t="s">
        <v>550</v>
      </c>
      <c r="E527" s="2" t="s">
        <v>275</v>
      </c>
      <c r="F527" s="2" t="s">
        <v>182</v>
      </c>
      <c r="G527" s="2">
        <v>2</v>
      </c>
      <c r="H527" s="2">
        <v>1575.56</v>
      </c>
      <c r="I527" s="2">
        <v>30</v>
      </c>
      <c r="J527" s="2">
        <v>945.34</v>
      </c>
      <c r="K527" s="2">
        <v>12</v>
      </c>
      <c r="L527" s="2">
        <v>264.69</v>
      </c>
      <c r="M527" s="2">
        <v>2470.4699999999998</v>
      </c>
      <c r="N527" s="2">
        <v>2009.88</v>
      </c>
      <c r="O527" s="2">
        <f t="shared" si="18"/>
        <v>195.89999999999969</v>
      </c>
      <c r="P527" s="2" t="s">
        <v>28</v>
      </c>
      <c r="Q527" s="2" t="str">
        <f t="shared" si="19"/>
        <v>Credit Card</v>
      </c>
      <c r="R527" s="2" t="s">
        <v>21</v>
      </c>
      <c r="S527" s="2" t="s">
        <v>56</v>
      </c>
      <c r="T527" s="2" t="s">
        <v>1172</v>
      </c>
      <c r="U527" s="2" t="s">
        <v>59</v>
      </c>
      <c r="V527" t="str">
        <f>TEXT(tblSales[[#This Row],[Invoice Date]],"mmm")</f>
        <v>Dec</v>
      </c>
      <c r="W527">
        <f>MONTH(tblSales[[#This Row],[Invoice Date]])</f>
        <v>12</v>
      </c>
      <c r="X527">
        <f>YEAR(tblSales[[#This Row],[Invoice Date]])</f>
        <v>2024</v>
      </c>
      <c r="Y527" t="str">
        <f>TEXT(tblSales[[#This Row],[Invoice Date]],"mmm-yyyy")</f>
        <v>Dec-2024</v>
      </c>
      <c r="Z527" t="str">
        <f>_xlfn.XLOOKUP(tblSales[[#This Row],[Product_ID]],Products!$A:$A,Products!$C:$C,"Women Dresses")</f>
        <v>Sportswear</v>
      </c>
      <c r="AA527" t="str">
        <f>_xlfn.XLOOKUP(tblSales[[#This Row],[Product_ID]],Products!$A:$A,Products!$D:$D,"Unknown")</f>
        <v>Sports T-Shirt</v>
      </c>
      <c r="AB527" t="str">
        <f>_xlfn.XLOOKUP(tblSales[[#This Row],[Product_ID]],Products!$A:$A,Products!$E:$E,"Unknown")</f>
        <v>Fossil</v>
      </c>
      <c r="AC527" t="str">
        <f>_xlfn.XLOOKUP(tblSales[[#This Row],[Store_ID]],Stores!$A:$A,Stores!$B:$B,"Unknown")</f>
        <v>TrendMart Madurai High Street</v>
      </c>
      <c r="AD527" t="str">
        <f>_xlfn.XLOOKUP(tblSales[[#This Row],[Store_ID]],Stores!$A:$A,Stores!$E:$E,"Unknown")</f>
        <v>South Zone 1</v>
      </c>
      <c r="AE527" t="str">
        <f>_xlfn.XLOOKUP(tblSales[[#This Row],[Customer_ID]],Customers!$A:$A,Customers!$B:$B,"Unknown")</f>
        <v>Priya Gopalakrishnan</v>
      </c>
      <c r="AF527" t="str">
        <f>_xlfn.XLOOKUP(tblSales[[#This Row],[Customer_ID]],Customers!$A:$A,Customers!$J:$J,"Unknown")</f>
        <v>Gold</v>
      </c>
      <c r="AG527" t="str">
        <f>_xlfn.XLOOKUP(tblSales[[#This Row],[Employee_ID]],Employees!$A:$A,Employees!$B:$B,"Unknown")</f>
        <v>Girish Sundaram</v>
      </c>
      <c r="AH527">
        <f>IF(MONTH(tblSales[[#This Row],[Invoice Date]])&gt;=4,MONTH(tblSales[[#This Row],[Invoice Date]]),MONTH(tblSales[[#This Row],[Invoice Date]])+12)</f>
        <v>12</v>
      </c>
      <c r="AI527" s="8">
        <f>DATE(YEAR(tblSales[[#This Row],[Invoice Date]]),MONTH(tblSales[[#This Row],[Invoice Date]]),1)</f>
        <v>45627</v>
      </c>
      <c r="AJ527" t="str">
        <f>_xlfn.XLOOKUP(tblSales[[#This Row],[Product_ID]],Products!$A:$A,Products!$B:$B,"Unknown")</f>
        <v>Fossil Sports T-Shirt Olive</v>
      </c>
      <c r="AK527" s="9">
        <f>IFERROR(tblSales[[#This Row],[Profit]]/tblSales[[#This Row],[Sales Amount]],0)</f>
        <v>7.9296652054062472E-2</v>
      </c>
      <c r="AL527" t="str">
        <f>IF(tblSales[[#This Row],[Discount %]]&lt;=5,"0-5%",
IF(tblSales[[#This Row],[Discount %]]&lt;=10,"5-10%",
IF(tblSales[[#This Row],[Discount %]]&lt;=15,"10-15%",
IF(tblSales[[#This Row],[Discount %]]&lt;=20,"15-20%","20%+"))))</f>
        <v>20%+</v>
      </c>
    </row>
    <row r="528" spans="1:38">
      <c r="A528" s="2" t="s">
        <v>1742</v>
      </c>
      <c r="B528" s="11">
        <v>45417</v>
      </c>
      <c r="C528" s="2" t="s">
        <v>1456</v>
      </c>
      <c r="D528" s="2" t="s">
        <v>728</v>
      </c>
      <c r="E528" s="2" t="s">
        <v>363</v>
      </c>
      <c r="F528" s="2" t="s">
        <v>319</v>
      </c>
      <c r="G528" s="2">
        <v>3</v>
      </c>
      <c r="H528" s="2">
        <v>4715.99</v>
      </c>
      <c r="I528" s="2">
        <v>25</v>
      </c>
      <c r="J528" s="2">
        <v>3536.99</v>
      </c>
      <c r="K528" s="2">
        <v>12</v>
      </c>
      <c r="L528" s="2">
        <v>1273.32</v>
      </c>
      <c r="M528" s="2">
        <v>11884.3</v>
      </c>
      <c r="N528" s="2">
        <v>8500.83</v>
      </c>
      <c r="O528" s="2">
        <f t="shared" si="18"/>
        <v>2110.1499999999996</v>
      </c>
      <c r="P528" s="2" t="s">
        <v>32</v>
      </c>
      <c r="Q528" s="2" t="str">
        <f t="shared" si="19"/>
        <v>UPI</v>
      </c>
      <c r="R528" s="2" t="s">
        <v>21</v>
      </c>
      <c r="S528" s="2" t="s">
        <v>56</v>
      </c>
      <c r="T528" s="2" t="s">
        <v>1743</v>
      </c>
      <c r="U528" s="2" t="s">
        <v>60</v>
      </c>
      <c r="V528" t="str">
        <f>TEXT(tblSales[[#This Row],[Invoice Date]],"mmm")</f>
        <v>May</v>
      </c>
      <c r="W528">
        <f>MONTH(tblSales[[#This Row],[Invoice Date]])</f>
        <v>5</v>
      </c>
      <c r="X528">
        <f>YEAR(tblSales[[#This Row],[Invoice Date]])</f>
        <v>2024</v>
      </c>
      <c r="Y528" t="str">
        <f>TEXT(tblSales[[#This Row],[Invoice Date]],"mmm-yyyy")</f>
        <v>May-2024</v>
      </c>
      <c r="Z528" t="str">
        <f>_xlfn.XLOOKUP(tblSales[[#This Row],[Product_ID]],Products!$A:$A,Products!$C:$C,"Women Dresses")</f>
        <v>Watches</v>
      </c>
      <c r="AA528" t="str">
        <f>_xlfn.XLOOKUP(tblSales[[#This Row],[Product_ID]],Products!$A:$A,Products!$D:$D,"Unknown")</f>
        <v>Chronograph</v>
      </c>
      <c r="AB528" t="str">
        <f>_xlfn.XLOOKUP(tblSales[[#This Row],[Product_ID]],Products!$A:$A,Products!$E:$E,"Unknown")</f>
        <v>Mufti</v>
      </c>
      <c r="AC528" t="str">
        <f>_xlfn.XLOOKUP(tblSales[[#This Row],[Store_ID]],Stores!$A:$A,Stores!$B:$B,"Unknown")</f>
        <v>TrendMart Thoothukudi Mall Kiosk</v>
      </c>
      <c r="AD528" t="str">
        <f>_xlfn.XLOOKUP(tblSales[[#This Row],[Store_ID]],Stores!$A:$A,Stores!$E:$E,"Unknown")</f>
        <v>South Zone 1</v>
      </c>
      <c r="AE528" t="str">
        <f>_xlfn.XLOOKUP(tblSales[[#This Row],[Customer_ID]],Customers!$A:$A,Customers!$B:$B,"Unknown")</f>
        <v>Akhila Sundaram</v>
      </c>
      <c r="AF528" t="str">
        <f>_xlfn.XLOOKUP(tblSales[[#This Row],[Customer_ID]],Customers!$A:$A,Customers!$J:$J,"Unknown")</f>
        <v>Regular</v>
      </c>
      <c r="AG528" t="str">
        <f>_xlfn.XLOOKUP(tblSales[[#This Row],[Employee_ID]],Employees!$A:$A,Employees!$B:$B,"Unknown")</f>
        <v>Sathish Sundaram</v>
      </c>
      <c r="AH528">
        <f>IF(MONTH(tblSales[[#This Row],[Invoice Date]])&gt;=4,MONTH(tblSales[[#This Row],[Invoice Date]]),MONTH(tblSales[[#This Row],[Invoice Date]])+12)</f>
        <v>5</v>
      </c>
      <c r="AI528" s="8">
        <f>DATE(YEAR(tblSales[[#This Row],[Invoice Date]]),MONTH(tblSales[[#This Row],[Invoice Date]]),1)</f>
        <v>45413</v>
      </c>
      <c r="AJ528" t="str">
        <f>_xlfn.XLOOKUP(tblSales[[#This Row],[Product_ID]],Products!$A:$A,Products!$B:$B,"Unknown")</f>
        <v>Mufti Chronograph Grey</v>
      </c>
      <c r="AK528" s="9">
        <f>IFERROR(tblSales[[#This Row],[Profit]]/tblSales[[#This Row],[Sales Amount]],0)</f>
        <v>0.17755778632313218</v>
      </c>
      <c r="AL528" t="str">
        <f>IF(tblSales[[#This Row],[Discount %]]&lt;=5,"0-5%",
IF(tblSales[[#This Row],[Discount %]]&lt;=10,"5-10%",
IF(tblSales[[#This Row],[Discount %]]&lt;=15,"10-15%",
IF(tblSales[[#This Row],[Discount %]]&lt;=20,"15-20%","20%+"))))</f>
        <v>20%+</v>
      </c>
    </row>
    <row r="529" spans="1:38">
      <c r="A529" s="2" t="s">
        <v>1744</v>
      </c>
      <c r="B529" s="11">
        <v>45593</v>
      </c>
      <c r="C529" s="2" t="s">
        <v>1745</v>
      </c>
      <c r="D529" s="2" t="s">
        <v>946</v>
      </c>
      <c r="E529" s="2" t="s">
        <v>664</v>
      </c>
      <c r="F529" s="2" t="s">
        <v>562</v>
      </c>
      <c r="G529" s="2">
        <v>3</v>
      </c>
      <c r="H529" s="2">
        <v>1867.05</v>
      </c>
      <c r="I529" s="2">
        <v>30</v>
      </c>
      <c r="J529" s="2">
        <v>1680.35</v>
      </c>
      <c r="K529" s="2">
        <v>12</v>
      </c>
      <c r="L529" s="2">
        <v>470.5</v>
      </c>
      <c r="M529" s="2">
        <v>4391.3</v>
      </c>
      <c r="N529" s="2">
        <v>4291.71</v>
      </c>
      <c r="O529" s="2">
        <f t="shared" si="18"/>
        <v>-370.90999999999985</v>
      </c>
      <c r="P529" s="2" t="s">
        <v>27</v>
      </c>
      <c r="Q529" s="2" t="str">
        <f t="shared" si="19"/>
        <v>Cash</v>
      </c>
      <c r="R529" s="2" t="s">
        <v>20</v>
      </c>
      <c r="S529" s="2" t="s">
        <v>56</v>
      </c>
      <c r="T529" s="2" t="s">
        <v>1746</v>
      </c>
      <c r="U529" s="2" t="s">
        <v>59</v>
      </c>
      <c r="V529" t="str">
        <f>TEXT(tblSales[[#This Row],[Invoice Date]],"mmm")</f>
        <v>Oct</v>
      </c>
      <c r="W529">
        <f>MONTH(tblSales[[#This Row],[Invoice Date]])</f>
        <v>10</v>
      </c>
      <c r="X529">
        <f>YEAR(tblSales[[#This Row],[Invoice Date]])</f>
        <v>2024</v>
      </c>
      <c r="Y529" t="str">
        <f>TEXT(tblSales[[#This Row],[Invoice Date]],"mmm-yyyy")</f>
        <v>Oct-2024</v>
      </c>
      <c r="Z529" t="str">
        <f>_xlfn.XLOOKUP(tblSales[[#This Row],[Product_ID]],Products!$A:$A,Products!$C:$C,"Women Dresses")</f>
        <v>Men Ethnic</v>
      </c>
      <c r="AA529" t="str">
        <f>_xlfn.XLOOKUP(tblSales[[#This Row],[Product_ID]],Products!$A:$A,Products!$D:$D,"Unknown")</f>
        <v>Nehru Jacket</v>
      </c>
      <c r="AB529" t="str">
        <f>_xlfn.XLOOKUP(tblSales[[#This Row],[Product_ID]],Products!$A:$A,Products!$E:$E,"Unknown")</f>
        <v>Liberty</v>
      </c>
      <c r="AC529" t="str">
        <f>_xlfn.XLOOKUP(tblSales[[#This Row],[Store_ID]],Stores!$A:$A,Stores!$B:$B,"Unknown")</f>
        <v>TrendMart Guntur High Street</v>
      </c>
      <c r="AD529" t="str">
        <f>_xlfn.XLOOKUP(tblSales[[#This Row],[Store_ID]],Stores!$A:$A,Stores!$E:$E,"Unknown")</f>
        <v>South Zone 3</v>
      </c>
      <c r="AE529" t="str">
        <f>_xlfn.XLOOKUP(tblSales[[#This Row],[Customer_ID]],Customers!$A:$A,Customers!$B:$B,"Unknown")</f>
        <v>Deepika Sharma</v>
      </c>
      <c r="AF529" t="str">
        <f>_xlfn.XLOOKUP(tblSales[[#This Row],[Customer_ID]],Customers!$A:$A,Customers!$J:$J,"Unknown")</f>
        <v>Gold</v>
      </c>
      <c r="AG529" t="str">
        <f>_xlfn.XLOOKUP(tblSales[[#This Row],[Employee_ID]],Employees!$A:$A,Employees!$B:$B,"Unknown")</f>
        <v>Vikram Bhat</v>
      </c>
      <c r="AH529">
        <f>IF(MONTH(tblSales[[#This Row],[Invoice Date]])&gt;=4,MONTH(tblSales[[#This Row],[Invoice Date]]),MONTH(tblSales[[#This Row],[Invoice Date]])+12)</f>
        <v>10</v>
      </c>
      <c r="AI529" s="8">
        <f>DATE(YEAR(tblSales[[#This Row],[Invoice Date]]),MONTH(tblSales[[#This Row],[Invoice Date]]),1)</f>
        <v>45566</v>
      </c>
      <c r="AJ529" t="str">
        <f>_xlfn.XLOOKUP(tblSales[[#This Row],[Product_ID]],Products!$A:$A,Products!$B:$B,"Unknown")</f>
        <v>Liberty Nehru Jacket Sky Blue</v>
      </c>
      <c r="AK529" s="9">
        <f>IFERROR(tblSales[[#This Row],[Profit]]/tblSales[[#This Row],[Sales Amount]],0)</f>
        <v>-8.4464737093799064E-2</v>
      </c>
      <c r="AL529" t="str">
        <f>IF(tblSales[[#This Row],[Discount %]]&lt;=5,"0-5%",
IF(tblSales[[#This Row],[Discount %]]&lt;=10,"5-10%",
IF(tblSales[[#This Row],[Discount %]]&lt;=15,"10-15%",
IF(tblSales[[#This Row],[Discount %]]&lt;=20,"15-20%","20%+"))))</f>
        <v>20%+</v>
      </c>
    </row>
    <row r="530" spans="1:38">
      <c r="A530" s="2" t="s">
        <v>1747</v>
      </c>
      <c r="B530" s="11">
        <v>45395</v>
      </c>
      <c r="C530" s="2" t="s">
        <v>1748</v>
      </c>
      <c r="D530" s="2" t="s">
        <v>102</v>
      </c>
      <c r="E530" s="2" t="s">
        <v>221</v>
      </c>
      <c r="F530" s="2" t="s">
        <v>128</v>
      </c>
      <c r="G530" s="2">
        <v>2</v>
      </c>
      <c r="H530" s="2">
        <v>3924.79</v>
      </c>
      <c r="I530" s="2">
        <v>10</v>
      </c>
      <c r="J530" s="2">
        <v>784.96</v>
      </c>
      <c r="K530" s="2">
        <v>12</v>
      </c>
      <c r="L530" s="2">
        <v>847.75</v>
      </c>
      <c r="M530" s="2">
        <v>7912.37</v>
      </c>
      <c r="N530" s="2">
        <v>5267.12</v>
      </c>
      <c r="O530" s="2">
        <f t="shared" si="18"/>
        <v>1797.5</v>
      </c>
      <c r="P530" s="2" t="s">
        <v>27</v>
      </c>
      <c r="Q530" s="2" t="str">
        <f t="shared" si="19"/>
        <v>Cash</v>
      </c>
      <c r="R530" s="2" t="s">
        <v>21</v>
      </c>
      <c r="S530" s="2" t="s">
        <v>56</v>
      </c>
      <c r="T530" s="2" t="s">
        <v>1749</v>
      </c>
      <c r="U530" s="2" t="s">
        <v>60</v>
      </c>
      <c r="V530" t="str">
        <f>TEXT(tblSales[[#This Row],[Invoice Date]],"mmm")</f>
        <v>Apr</v>
      </c>
      <c r="W530">
        <f>MONTH(tblSales[[#This Row],[Invoice Date]])</f>
        <v>4</v>
      </c>
      <c r="X530">
        <f>YEAR(tblSales[[#This Row],[Invoice Date]])</f>
        <v>2024</v>
      </c>
      <c r="Y530" t="str">
        <f>TEXT(tblSales[[#This Row],[Invoice Date]],"mmm-yyyy")</f>
        <v>Apr-2024</v>
      </c>
      <c r="Z530" t="str">
        <f>_xlfn.XLOOKUP(tblSales[[#This Row],[Product_ID]],Products!$A:$A,Products!$C:$C,"Women Dresses")</f>
        <v>Women Sarees</v>
      </c>
      <c r="AA530" t="str">
        <f>_xlfn.XLOOKUP(tblSales[[#This Row],[Product_ID]],Products!$A:$A,Products!$D:$D,"Unknown")</f>
        <v>Georgette Saree</v>
      </c>
      <c r="AB530" t="str">
        <f>_xlfn.XLOOKUP(tblSales[[#This Row],[Product_ID]],Products!$A:$A,Products!$E:$E,"Unknown")</f>
        <v>Westside</v>
      </c>
      <c r="AC530" t="str">
        <f>_xlfn.XLOOKUP(tblSales[[#This Row],[Store_ID]],Stores!$A:$A,Stores!$B:$B,"Unknown")</f>
        <v>TrendMart Chennai Standard</v>
      </c>
      <c r="AD530" t="str">
        <f>_xlfn.XLOOKUP(tblSales[[#This Row],[Store_ID]],Stores!$A:$A,Stores!$E:$E,"Unknown")</f>
        <v>South Zone 1</v>
      </c>
      <c r="AE530" t="str">
        <f>_xlfn.XLOOKUP(tblSales[[#This Row],[Customer_ID]],Customers!$A:$A,Customers!$B:$B,"Unknown")</f>
        <v>Pranav Chettiar</v>
      </c>
      <c r="AF530" t="str">
        <f>_xlfn.XLOOKUP(tblSales[[#This Row],[Customer_ID]],Customers!$A:$A,Customers!$J:$J,"Unknown")</f>
        <v>Gold</v>
      </c>
      <c r="AG530" t="str">
        <f>_xlfn.XLOOKUP(tblSales[[#This Row],[Employee_ID]],Employees!$A:$A,Employees!$B:$B,"Unknown")</f>
        <v>Praveen Gupta</v>
      </c>
      <c r="AH530">
        <f>IF(MONTH(tblSales[[#This Row],[Invoice Date]])&gt;=4,MONTH(tblSales[[#This Row],[Invoice Date]]),MONTH(tblSales[[#This Row],[Invoice Date]])+12)</f>
        <v>4</v>
      </c>
      <c r="AI530" s="8">
        <f>DATE(YEAR(tblSales[[#This Row],[Invoice Date]]),MONTH(tblSales[[#This Row],[Invoice Date]]),1)</f>
        <v>45383</v>
      </c>
      <c r="AJ530" t="str">
        <f>_xlfn.XLOOKUP(tblSales[[#This Row],[Product_ID]],Products!$A:$A,Products!$B:$B,"Unknown")</f>
        <v>Westside Georgette Saree White</v>
      </c>
      <c r="AK530" s="9">
        <f>IFERROR(tblSales[[#This Row],[Profit]]/tblSales[[#This Row],[Sales Amount]],0)</f>
        <v>0.22717592832488875</v>
      </c>
      <c r="AL530" t="str">
        <f>IF(tblSales[[#This Row],[Discount %]]&lt;=5,"0-5%",
IF(tblSales[[#This Row],[Discount %]]&lt;=10,"5-10%",
IF(tblSales[[#This Row],[Discount %]]&lt;=15,"10-15%",
IF(tblSales[[#This Row],[Discount %]]&lt;=20,"15-20%","20%+"))))</f>
        <v>5-10%</v>
      </c>
    </row>
    <row r="531" spans="1:38" s="5" customFormat="1">
      <c r="A531" s="14" t="s">
        <v>1750</v>
      </c>
      <c r="B531" s="15">
        <v>45602</v>
      </c>
      <c r="C531" s="14" t="s">
        <v>546</v>
      </c>
      <c r="D531" s="14" t="s">
        <v>994</v>
      </c>
      <c r="E531" s="14" t="s">
        <v>625</v>
      </c>
      <c r="F531" s="14" t="s">
        <v>210</v>
      </c>
      <c r="G531" s="14">
        <f>IFERROR(ROUND((J531/(I531/100)/H531),0),0)</f>
        <v>6</v>
      </c>
      <c r="H531" s="14">
        <v>575.83000000000004</v>
      </c>
      <c r="I531" s="14">
        <v>10</v>
      </c>
      <c r="J531" s="14">
        <v>345.5</v>
      </c>
      <c r="K531" s="14">
        <v>5</v>
      </c>
      <c r="L531" s="14">
        <v>155.47</v>
      </c>
      <c r="M531" s="14">
        <v>3264.95</v>
      </c>
      <c r="N531" s="14">
        <v>2010.9</v>
      </c>
      <c r="O531" s="14">
        <f t="shared" ref="O531:O594" si="20">(M531-N531-L531)</f>
        <v>1098.5799999999997</v>
      </c>
      <c r="P531" s="14" t="s">
        <v>27</v>
      </c>
      <c r="Q531" s="14" t="str">
        <f t="shared" si="19"/>
        <v>Cash</v>
      </c>
      <c r="R531" s="14" t="s">
        <v>20</v>
      </c>
      <c r="S531" s="14" t="s">
        <v>56</v>
      </c>
      <c r="T531" s="14" t="s">
        <v>1751</v>
      </c>
      <c r="U531" s="14" t="s">
        <v>59</v>
      </c>
      <c r="V531" s="5" t="str">
        <f>TEXT(tblSales[[#This Row],[Invoice Date]],"mmm")</f>
        <v>Nov</v>
      </c>
      <c r="W531" s="5">
        <f>MONTH(tblSales[[#This Row],[Invoice Date]])</f>
        <v>11</v>
      </c>
      <c r="X531" s="5">
        <f>YEAR(tblSales[[#This Row],[Invoice Date]])</f>
        <v>2024</v>
      </c>
      <c r="Y531" s="5" t="str">
        <f>TEXT(tblSales[[#This Row],[Invoice Date]],"mmm-yyyy")</f>
        <v>Nov-2024</v>
      </c>
      <c r="Z531" s="5" t="str">
        <f>_xlfn.XLOOKUP(tblSales[[#This Row],[Product_ID]],Products!$A:$A,Products!$C:$C,"Women Dresses")</f>
        <v>Men T-Shirts</v>
      </c>
      <c r="AA531" s="5" t="str">
        <f>_xlfn.XLOOKUP(tblSales[[#This Row],[Product_ID]],Products!$A:$A,Products!$D:$D,"Unknown")</f>
        <v>Round Neck</v>
      </c>
      <c r="AB531" s="5" t="str">
        <f>_xlfn.XLOOKUP(tblSales[[#This Row],[Product_ID]],Products!$A:$A,Products!$E:$E,"Unknown")</f>
        <v>Mufti</v>
      </c>
      <c r="AC531" s="5" t="str">
        <f>_xlfn.XLOOKUP(tblSales[[#This Row],[Store_ID]],Stores!$A:$A,Stores!$B:$B,"Unknown")</f>
        <v>TrendMart Shivamogga Mall Kiosk</v>
      </c>
      <c r="AD531" s="5" t="str">
        <f>_xlfn.XLOOKUP(tblSales[[#This Row],[Store_ID]],Stores!$A:$A,Stores!$E:$E,"Unknown")</f>
        <v>South Zone 2</v>
      </c>
      <c r="AE531" s="5" t="str">
        <f>_xlfn.XLOOKUP(tblSales[[#This Row],[Customer_ID]],Customers!$A:$A,Customers!$B:$B,"Unknown")</f>
        <v>Vijay Nair</v>
      </c>
      <c r="AF531" s="5" t="str">
        <f>_xlfn.XLOOKUP(tblSales[[#This Row],[Customer_ID]],Customers!$A:$A,Customers!$J:$J,"Unknown")</f>
        <v>Gold</v>
      </c>
      <c r="AG531" s="5" t="str">
        <f>_xlfn.XLOOKUP(tblSales[[#This Row],[Employee_ID]],Employees!$A:$A,Employees!$B:$B,"Unknown")</f>
        <v>Rani Mishra</v>
      </c>
      <c r="AH531" s="5">
        <f>IF(MONTH(tblSales[[#This Row],[Invoice Date]])&gt;=4,MONTH(tblSales[[#This Row],[Invoice Date]]),MONTH(tblSales[[#This Row],[Invoice Date]])+12)</f>
        <v>11</v>
      </c>
      <c r="AI531" s="16">
        <f>DATE(YEAR(tblSales[[#This Row],[Invoice Date]]),MONTH(tblSales[[#This Row],[Invoice Date]]),1)</f>
        <v>45597</v>
      </c>
      <c r="AJ531" s="5" t="str">
        <f>_xlfn.XLOOKUP(tblSales[[#This Row],[Product_ID]],Products!$A:$A,Products!$B:$B,"Unknown")</f>
        <v>Mufti Round Neck Olive</v>
      </c>
      <c r="AK531" s="17">
        <f>IFERROR(tblSales[[#This Row],[Profit]]/tblSales[[#This Row],[Sales Amount]],0)</f>
        <v>0.33647682200339968</v>
      </c>
      <c r="AL531" s="5" t="str">
        <f>IF(tblSales[[#This Row],[Discount %]]&lt;=5,"0-5%",
IF(tblSales[[#This Row],[Discount %]]&lt;=10,"5-10%",
IF(tblSales[[#This Row],[Discount %]]&lt;=15,"10-15%",
IF(tblSales[[#This Row],[Discount %]]&lt;=20,"15-20%","20%+"))))</f>
        <v>5-10%</v>
      </c>
    </row>
    <row r="532" spans="1:38">
      <c r="A532" s="2" t="s">
        <v>1752</v>
      </c>
      <c r="B532" s="11">
        <v>45460</v>
      </c>
      <c r="C532" s="2" t="s">
        <v>963</v>
      </c>
      <c r="D532" s="2" t="s">
        <v>573</v>
      </c>
      <c r="E532" s="2" t="s">
        <v>855</v>
      </c>
      <c r="F532" s="2" t="s">
        <v>177</v>
      </c>
      <c r="G532" s="2">
        <v>1</v>
      </c>
      <c r="H532" s="2">
        <v>6629.45</v>
      </c>
      <c r="I532" s="2">
        <v>0</v>
      </c>
      <c r="J532" s="2">
        <v>0</v>
      </c>
      <c r="K532" s="2">
        <v>3</v>
      </c>
      <c r="L532" s="2">
        <v>198.88</v>
      </c>
      <c r="M532" s="2">
        <v>6828.33</v>
      </c>
      <c r="N532" s="2">
        <v>4867.21</v>
      </c>
      <c r="O532" s="2">
        <f t="shared" si="20"/>
        <v>1762.2399999999998</v>
      </c>
      <c r="P532" s="2" t="s">
        <v>29</v>
      </c>
      <c r="Q532" s="2" t="str">
        <f t="shared" si="19"/>
        <v>Debit Card</v>
      </c>
      <c r="R532" s="2" t="s">
        <v>20</v>
      </c>
      <c r="S532" s="2" t="s">
        <v>56</v>
      </c>
      <c r="T532" s="2" t="s">
        <v>1753</v>
      </c>
      <c r="U532" s="2" t="s">
        <v>59</v>
      </c>
      <c r="V532" t="str">
        <f>TEXT(tblSales[[#This Row],[Invoice Date]],"mmm")</f>
        <v>Jun</v>
      </c>
      <c r="W532">
        <f>MONTH(tblSales[[#This Row],[Invoice Date]])</f>
        <v>6</v>
      </c>
      <c r="X532">
        <f>YEAR(tblSales[[#This Row],[Invoice Date]])</f>
        <v>2024</v>
      </c>
      <c r="Y532" t="str">
        <f>TEXT(tblSales[[#This Row],[Invoice Date]],"mmm-yyyy")</f>
        <v>Jun-2024</v>
      </c>
      <c r="Z532" t="str">
        <f>_xlfn.XLOOKUP(tblSales[[#This Row],[Product_ID]],Products!$A:$A,Products!$C:$C,"Women Dresses")</f>
        <v>Jewellery</v>
      </c>
      <c r="AA532" t="str">
        <f>_xlfn.XLOOKUP(tblSales[[#This Row],[Product_ID]],Products!$A:$A,Products!$D:$D,"Unknown")</f>
        <v>Earrings</v>
      </c>
      <c r="AB532" t="str">
        <f>_xlfn.XLOOKUP(tblSales[[#This Row],[Product_ID]],Products!$A:$A,Products!$E:$E,"Unknown")</f>
        <v>Global Desi</v>
      </c>
      <c r="AC532" t="str">
        <f>_xlfn.XLOOKUP(tblSales[[#This Row],[Store_ID]],Stores!$A:$A,Stores!$B:$B,"Unknown")</f>
        <v>TrendMart Vijayawada Standard</v>
      </c>
      <c r="AD532" t="str">
        <f>_xlfn.XLOOKUP(tblSales[[#This Row],[Store_ID]],Stores!$A:$A,Stores!$E:$E,"Unknown")</f>
        <v>South Zone 3</v>
      </c>
      <c r="AE532" t="str">
        <f>_xlfn.XLOOKUP(tblSales[[#This Row],[Customer_ID]],Customers!$A:$A,Customers!$B:$B,"Unknown")</f>
        <v>Kavya Balasubramaniam</v>
      </c>
      <c r="AF532" t="str">
        <f>_xlfn.XLOOKUP(tblSales[[#This Row],[Customer_ID]],Customers!$A:$A,Customers!$J:$J,"Unknown")</f>
        <v>Regular</v>
      </c>
      <c r="AG532" t="str">
        <f>_xlfn.XLOOKUP(tblSales[[#This Row],[Employee_ID]],Employees!$A:$A,Employees!$B:$B,"Unknown")</f>
        <v>Deepak Kamath</v>
      </c>
      <c r="AH532">
        <f>IF(MONTH(tblSales[[#This Row],[Invoice Date]])&gt;=4,MONTH(tblSales[[#This Row],[Invoice Date]]),MONTH(tblSales[[#This Row],[Invoice Date]])+12)</f>
        <v>6</v>
      </c>
      <c r="AI532" s="8">
        <f>DATE(YEAR(tblSales[[#This Row],[Invoice Date]]),MONTH(tblSales[[#This Row],[Invoice Date]]),1)</f>
        <v>45444</v>
      </c>
      <c r="AJ532" t="str">
        <f>_xlfn.XLOOKUP(tblSales[[#This Row],[Product_ID]],Products!$A:$A,Products!$B:$B,"Unknown")</f>
        <v>Global Desi Earrings Green</v>
      </c>
      <c r="AK532" s="9">
        <f>IFERROR(tblSales[[#This Row],[Profit]]/tblSales[[#This Row],[Sales Amount]],0)</f>
        <v>0.25807774375286485</v>
      </c>
      <c r="AL532" t="str">
        <f>IF(tblSales[[#This Row],[Discount %]]&lt;=5,"0-5%",
IF(tblSales[[#This Row],[Discount %]]&lt;=10,"5-10%",
IF(tblSales[[#This Row],[Discount %]]&lt;=15,"10-15%",
IF(tblSales[[#This Row],[Discount %]]&lt;=20,"15-20%","20%+"))))</f>
        <v>0-5%</v>
      </c>
    </row>
    <row r="533" spans="1:38">
      <c r="A533" s="2" t="s">
        <v>1754</v>
      </c>
      <c r="B533" s="11">
        <v>45594</v>
      </c>
      <c r="C533" s="2" t="s">
        <v>1755</v>
      </c>
      <c r="D533" s="2" t="s">
        <v>602</v>
      </c>
      <c r="E533" s="2" t="s">
        <v>329</v>
      </c>
      <c r="F533" s="2" t="s">
        <v>116</v>
      </c>
      <c r="G533" s="2">
        <v>4</v>
      </c>
      <c r="H533" s="2">
        <v>297.68</v>
      </c>
      <c r="I533" s="2">
        <v>30</v>
      </c>
      <c r="J533" s="2">
        <v>357.22</v>
      </c>
      <c r="K533" s="2">
        <v>5</v>
      </c>
      <c r="L533" s="2">
        <v>41.67</v>
      </c>
      <c r="M533" s="2">
        <v>875.17</v>
      </c>
      <c r="N533" s="2">
        <v>687.6</v>
      </c>
      <c r="O533" s="2">
        <f t="shared" si="20"/>
        <v>145.89999999999992</v>
      </c>
      <c r="P533" s="2" t="s">
        <v>27</v>
      </c>
      <c r="Q533" s="2" t="str">
        <f t="shared" si="19"/>
        <v>Cash</v>
      </c>
      <c r="R533" s="2" t="s">
        <v>20</v>
      </c>
      <c r="S533" s="2" t="s">
        <v>56</v>
      </c>
      <c r="T533" s="2" t="s">
        <v>1756</v>
      </c>
      <c r="U533" s="2" t="s">
        <v>59</v>
      </c>
      <c r="V533" t="str">
        <f>TEXT(tblSales[[#This Row],[Invoice Date]],"mmm")</f>
        <v>Oct</v>
      </c>
      <c r="W533">
        <f>MONTH(tblSales[[#This Row],[Invoice Date]])</f>
        <v>10</v>
      </c>
      <c r="X533">
        <f>YEAR(tblSales[[#This Row],[Invoice Date]])</f>
        <v>2024</v>
      </c>
      <c r="Y533" t="str">
        <f>TEXT(tblSales[[#This Row],[Invoice Date]],"mmm-yyyy")</f>
        <v>Oct-2024</v>
      </c>
      <c r="Z533" t="str">
        <f>_xlfn.XLOOKUP(tblSales[[#This Row],[Product_ID]],Products!$A:$A,Products!$C:$C,"Women Dresses")</f>
        <v>Accessories</v>
      </c>
      <c r="AA533" t="str">
        <f>_xlfn.XLOOKUP(tblSales[[#This Row],[Product_ID]],Products!$A:$A,Products!$D:$D,"Unknown")</f>
        <v>Sunglasses</v>
      </c>
      <c r="AB533" t="str">
        <f>_xlfn.XLOOKUP(tblSales[[#This Row],[Product_ID]],Products!$A:$A,Products!$E:$E,"Unknown")</f>
        <v>Flying Machine</v>
      </c>
      <c r="AC533" t="str">
        <f>_xlfn.XLOOKUP(tblSales[[#This Row],[Store_ID]],Stores!$A:$A,Stores!$B:$B,"Unknown")</f>
        <v>TrendMart Kannur Outlet</v>
      </c>
      <c r="AD533" t="str">
        <f>_xlfn.XLOOKUP(tblSales[[#This Row],[Store_ID]],Stores!$A:$A,Stores!$E:$E,"Unknown")</f>
        <v>South Zone 1</v>
      </c>
      <c r="AE533" t="str">
        <f>_xlfn.XLOOKUP(tblSales[[#This Row],[Customer_ID]],Customers!$A:$A,Customers!$B:$B,"Unknown")</f>
        <v>Kavitha Sharma</v>
      </c>
      <c r="AF533" t="str">
        <f>_xlfn.XLOOKUP(tblSales[[#This Row],[Customer_ID]],Customers!$A:$A,Customers!$J:$J,"Unknown")</f>
        <v>Platinum</v>
      </c>
      <c r="AG533" t="str">
        <f>_xlfn.XLOOKUP(tblSales[[#This Row],[Employee_ID]],Employees!$A:$A,Employees!$B:$B,"Unknown")</f>
        <v>Padma Gounder</v>
      </c>
      <c r="AH533">
        <f>IF(MONTH(tblSales[[#This Row],[Invoice Date]])&gt;=4,MONTH(tblSales[[#This Row],[Invoice Date]]),MONTH(tblSales[[#This Row],[Invoice Date]])+12)</f>
        <v>10</v>
      </c>
      <c r="AI533" s="8">
        <f>DATE(YEAR(tblSales[[#This Row],[Invoice Date]]),MONTH(tblSales[[#This Row],[Invoice Date]]),1)</f>
        <v>45566</v>
      </c>
      <c r="AJ533" t="str">
        <f>_xlfn.XLOOKUP(tblSales[[#This Row],[Product_ID]],Products!$A:$A,Products!$B:$B,"Unknown")</f>
        <v>Flying Machine Sunglasses Teal</v>
      </c>
      <c r="AK533" s="9">
        <f>IFERROR(tblSales[[#This Row],[Profit]]/tblSales[[#This Row],[Sales Amount]],0)</f>
        <v>0.16671046768056483</v>
      </c>
      <c r="AL533" t="str">
        <f>IF(tblSales[[#This Row],[Discount %]]&lt;=5,"0-5%",
IF(tblSales[[#This Row],[Discount %]]&lt;=10,"5-10%",
IF(tblSales[[#This Row],[Discount %]]&lt;=15,"10-15%",
IF(tblSales[[#This Row],[Discount %]]&lt;=20,"15-20%","20%+"))))</f>
        <v>20%+</v>
      </c>
    </row>
    <row r="534" spans="1:38">
      <c r="A534" s="2" t="s">
        <v>1757</v>
      </c>
      <c r="B534" s="11">
        <v>45578</v>
      </c>
      <c r="C534" s="2" t="s">
        <v>1758</v>
      </c>
      <c r="D534" s="2" t="s">
        <v>1171</v>
      </c>
      <c r="E534" s="2" t="s">
        <v>413</v>
      </c>
      <c r="F534" s="2" t="s">
        <v>199</v>
      </c>
      <c r="G534" s="2">
        <v>2</v>
      </c>
      <c r="H534" s="2">
        <v>3356.37</v>
      </c>
      <c r="I534" s="2">
        <v>10</v>
      </c>
      <c r="J534" s="2">
        <v>671.27</v>
      </c>
      <c r="K534" s="2">
        <v>12</v>
      </c>
      <c r="L534" s="2">
        <v>724.98</v>
      </c>
      <c r="M534" s="2">
        <v>6766.45</v>
      </c>
      <c r="N534" s="2">
        <v>4079.4</v>
      </c>
      <c r="O534" s="2">
        <f t="shared" si="20"/>
        <v>1962.0699999999997</v>
      </c>
      <c r="P534" s="2" t="s">
        <v>29</v>
      </c>
      <c r="Q534" s="2" t="str">
        <f t="shared" si="19"/>
        <v>Debit Card</v>
      </c>
      <c r="R534" s="2" t="s">
        <v>21</v>
      </c>
      <c r="S534" s="2" t="s">
        <v>56</v>
      </c>
      <c r="T534" s="2" t="s">
        <v>1759</v>
      </c>
      <c r="U534" s="2" t="s">
        <v>60</v>
      </c>
      <c r="V534" t="str">
        <f>TEXT(tblSales[[#This Row],[Invoice Date]],"mmm")</f>
        <v>Oct</v>
      </c>
      <c r="W534">
        <f>MONTH(tblSales[[#This Row],[Invoice Date]])</f>
        <v>10</v>
      </c>
      <c r="X534">
        <f>YEAR(tblSales[[#This Row],[Invoice Date]])</f>
        <v>2024</v>
      </c>
      <c r="Y534" t="str">
        <f>TEXT(tblSales[[#This Row],[Invoice Date]],"mmm-yyyy")</f>
        <v>Oct-2024</v>
      </c>
      <c r="Z534" t="str">
        <f>_xlfn.XLOOKUP(tblSales[[#This Row],[Product_ID]],Products!$A:$A,Products!$C:$C,"Women Dresses")</f>
        <v>Watches</v>
      </c>
      <c r="AA534" t="str">
        <f>_xlfn.XLOOKUP(tblSales[[#This Row],[Product_ID]],Products!$A:$A,Products!$D:$D,"Unknown")</f>
        <v>Digital Watch</v>
      </c>
      <c r="AB534" t="str">
        <f>_xlfn.XLOOKUP(tblSales[[#This Row],[Product_ID]],Products!$A:$A,Products!$E:$E,"Unknown")</f>
        <v>Fossil</v>
      </c>
      <c r="AC534" t="str">
        <f>_xlfn.XLOOKUP(tblSales[[#This Row],[Store_ID]],Stores!$A:$A,Stores!$B:$B,"Unknown")</f>
        <v>TrendMart Thiruvananthapuram High Street</v>
      </c>
      <c r="AD534" t="str">
        <f>_xlfn.XLOOKUP(tblSales[[#This Row],[Store_ID]],Stores!$A:$A,Stores!$E:$E,"Unknown")</f>
        <v>South Zone 1</v>
      </c>
      <c r="AE534" t="str">
        <f>_xlfn.XLOOKUP(tblSales[[#This Row],[Customer_ID]],Customers!$A:$A,Customers!$B:$B,"Unknown")</f>
        <v>Sandeep Bhat</v>
      </c>
      <c r="AF534" t="str">
        <f>_xlfn.XLOOKUP(tblSales[[#This Row],[Customer_ID]],Customers!$A:$A,Customers!$J:$J,"Unknown")</f>
        <v>Regular</v>
      </c>
      <c r="AG534" t="str">
        <f>_xlfn.XLOOKUP(tblSales[[#This Row],[Employee_ID]],Employees!$A:$A,Employees!$B:$B,"Unknown")</f>
        <v>Anusuya Subramaniam</v>
      </c>
      <c r="AH534">
        <f>IF(MONTH(tblSales[[#This Row],[Invoice Date]])&gt;=4,MONTH(tblSales[[#This Row],[Invoice Date]]),MONTH(tblSales[[#This Row],[Invoice Date]])+12)</f>
        <v>10</v>
      </c>
      <c r="AI534" s="8">
        <f>DATE(YEAR(tblSales[[#This Row],[Invoice Date]]),MONTH(tblSales[[#This Row],[Invoice Date]]),1)</f>
        <v>45566</v>
      </c>
      <c r="AJ534" t="str">
        <f>_xlfn.XLOOKUP(tblSales[[#This Row],[Product_ID]],Products!$A:$A,Products!$B:$B,"Unknown")</f>
        <v>Fossil Digital Watch Maroon</v>
      </c>
      <c r="AK534" s="9">
        <f>IFERROR(tblSales[[#This Row],[Profit]]/tblSales[[#This Row],[Sales Amount]],0)</f>
        <v>0.2899703685093365</v>
      </c>
      <c r="AL534" t="str">
        <f>IF(tblSales[[#This Row],[Discount %]]&lt;=5,"0-5%",
IF(tblSales[[#This Row],[Discount %]]&lt;=10,"5-10%",
IF(tblSales[[#This Row],[Discount %]]&lt;=15,"10-15%",
IF(tblSales[[#This Row],[Discount %]]&lt;=20,"15-20%","20%+"))))</f>
        <v>5-10%</v>
      </c>
    </row>
    <row r="535" spans="1:38">
      <c r="A535" s="2" t="s">
        <v>1760</v>
      </c>
      <c r="B535" s="11">
        <v>45672</v>
      </c>
      <c r="C535" s="2" t="s">
        <v>1554</v>
      </c>
      <c r="D535" s="2" t="s">
        <v>1466</v>
      </c>
      <c r="E535" s="2" t="s">
        <v>394</v>
      </c>
      <c r="F535" s="2" t="s">
        <v>249</v>
      </c>
      <c r="G535" s="2">
        <v>2</v>
      </c>
      <c r="H535" s="2">
        <v>2352.16</v>
      </c>
      <c r="I535" s="2">
        <v>15</v>
      </c>
      <c r="J535" s="2">
        <v>705.65</v>
      </c>
      <c r="K535" s="2">
        <v>12</v>
      </c>
      <c r="L535" s="2">
        <v>479.84</v>
      </c>
      <c r="M535" s="2">
        <v>4478.51</v>
      </c>
      <c r="N535" s="2">
        <v>3612.06</v>
      </c>
      <c r="O535" s="2">
        <f t="shared" si="20"/>
        <v>386.6100000000003</v>
      </c>
      <c r="P535" s="2" t="s">
        <v>32</v>
      </c>
      <c r="Q535" s="2" t="str">
        <f t="shared" si="19"/>
        <v>UPI</v>
      </c>
      <c r="R535" s="2" t="s">
        <v>20</v>
      </c>
      <c r="S535" s="2" t="s">
        <v>56</v>
      </c>
      <c r="T535" s="2" t="s">
        <v>1761</v>
      </c>
      <c r="U535" s="2" t="s">
        <v>59</v>
      </c>
      <c r="V535" t="str">
        <f>TEXT(tblSales[[#This Row],[Invoice Date]],"mmm")</f>
        <v>Jan</v>
      </c>
      <c r="W535">
        <f>MONTH(tblSales[[#This Row],[Invoice Date]])</f>
        <v>1</v>
      </c>
      <c r="X535">
        <f>YEAR(tblSales[[#This Row],[Invoice Date]])</f>
        <v>2025</v>
      </c>
      <c r="Y535" t="str">
        <f>TEXT(tblSales[[#This Row],[Invoice Date]],"mmm-yyyy")</f>
        <v>Jan-2025</v>
      </c>
      <c r="Z535" t="str">
        <f>_xlfn.XLOOKUP(tblSales[[#This Row],[Product_ID]],Products!$A:$A,Products!$C:$C,"Women Dresses")</f>
        <v>Watches</v>
      </c>
      <c r="AA535" t="str">
        <f>_xlfn.XLOOKUP(tblSales[[#This Row],[Product_ID]],Products!$A:$A,Products!$D:$D,"Unknown")</f>
        <v>Digital Watch</v>
      </c>
      <c r="AB535" t="str">
        <f>_xlfn.XLOOKUP(tblSales[[#This Row],[Product_ID]],Products!$A:$A,Products!$E:$E,"Unknown")</f>
        <v>Woodland</v>
      </c>
      <c r="AC535" t="str">
        <f>_xlfn.XLOOKUP(tblSales[[#This Row],[Store_ID]],Stores!$A:$A,Stores!$B:$B,"Unknown")</f>
        <v>TrendMart Thoothukudi High Street</v>
      </c>
      <c r="AD535" t="str">
        <f>_xlfn.XLOOKUP(tblSales[[#This Row],[Store_ID]],Stores!$A:$A,Stores!$E:$E,"Unknown")</f>
        <v>South Zone 1</v>
      </c>
      <c r="AE535" t="str">
        <f>_xlfn.XLOOKUP(tblSales[[#This Row],[Customer_ID]],Customers!$A:$A,Customers!$B:$B,"Unknown")</f>
        <v>Sathish Gupta</v>
      </c>
      <c r="AF535" t="str">
        <f>_xlfn.XLOOKUP(tblSales[[#This Row],[Customer_ID]],Customers!$A:$A,Customers!$J:$J,"Unknown")</f>
        <v>Regular</v>
      </c>
      <c r="AG535" t="str">
        <f>_xlfn.XLOOKUP(tblSales[[#This Row],[Employee_ID]],Employees!$A:$A,Employees!$B:$B,"Unknown")</f>
        <v>Hari Nair</v>
      </c>
      <c r="AH535">
        <f>IF(MONTH(tblSales[[#This Row],[Invoice Date]])&gt;=4,MONTH(tblSales[[#This Row],[Invoice Date]]),MONTH(tblSales[[#This Row],[Invoice Date]])+12)</f>
        <v>13</v>
      </c>
      <c r="AI535" s="8">
        <f>DATE(YEAR(tblSales[[#This Row],[Invoice Date]]),MONTH(tblSales[[#This Row],[Invoice Date]]),1)</f>
        <v>45658</v>
      </c>
      <c r="AJ535" t="str">
        <f>_xlfn.XLOOKUP(tblSales[[#This Row],[Product_ID]],Products!$A:$A,Products!$B:$B,"Unknown")</f>
        <v>Woodland Digital Watch Brown</v>
      </c>
      <c r="AK535" s="9">
        <f>IFERROR(tblSales[[#This Row],[Profit]]/tblSales[[#This Row],[Sales Amount]],0)</f>
        <v>8.6325585964975027E-2</v>
      </c>
      <c r="AL535" t="str">
        <f>IF(tblSales[[#This Row],[Discount %]]&lt;=5,"0-5%",
IF(tblSales[[#This Row],[Discount %]]&lt;=10,"5-10%",
IF(tblSales[[#This Row],[Discount %]]&lt;=15,"10-15%",
IF(tblSales[[#This Row],[Discount %]]&lt;=20,"15-20%","20%+"))))</f>
        <v>10-15%</v>
      </c>
    </row>
    <row r="536" spans="1:38">
      <c r="A536" s="2" t="s">
        <v>1762</v>
      </c>
      <c r="B536" s="11">
        <v>45624</v>
      </c>
      <c r="C536" s="2" t="s">
        <v>1509</v>
      </c>
      <c r="D536" s="2" t="s">
        <v>253</v>
      </c>
      <c r="E536" s="2" t="s">
        <v>863</v>
      </c>
      <c r="F536" s="2" t="s">
        <v>475</v>
      </c>
      <c r="G536" s="2">
        <v>2</v>
      </c>
      <c r="H536" s="2">
        <v>1194.3399999999999</v>
      </c>
      <c r="I536" s="2">
        <v>15</v>
      </c>
      <c r="J536" s="2">
        <v>358.3</v>
      </c>
      <c r="K536" s="2">
        <v>12</v>
      </c>
      <c r="L536" s="2">
        <v>243.65</v>
      </c>
      <c r="M536" s="2">
        <v>2274.0300000000002</v>
      </c>
      <c r="N536" s="2">
        <v>1731.84</v>
      </c>
      <c r="O536" s="2">
        <f t="shared" si="20"/>
        <v>298.5400000000003</v>
      </c>
      <c r="P536" s="2" t="s">
        <v>27</v>
      </c>
      <c r="Q536" s="2" t="str">
        <f t="shared" si="19"/>
        <v>Cash</v>
      </c>
      <c r="R536" s="2" t="s">
        <v>20</v>
      </c>
      <c r="S536" s="2" t="s">
        <v>56</v>
      </c>
      <c r="T536" s="2" t="s">
        <v>1468</v>
      </c>
      <c r="U536" s="2" t="s">
        <v>59</v>
      </c>
      <c r="V536" t="str">
        <f>TEXT(tblSales[[#This Row],[Invoice Date]],"mmm")</f>
        <v>Nov</v>
      </c>
      <c r="W536">
        <f>MONTH(tblSales[[#This Row],[Invoice Date]])</f>
        <v>11</v>
      </c>
      <c r="X536">
        <f>YEAR(tblSales[[#This Row],[Invoice Date]])</f>
        <v>2024</v>
      </c>
      <c r="Y536" t="str">
        <f>TEXT(tblSales[[#This Row],[Invoice Date]],"mmm-yyyy")</f>
        <v>Nov-2024</v>
      </c>
      <c r="Z536" t="str">
        <f>_xlfn.XLOOKUP(tblSales[[#This Row],[Product_ID]],Products!$A:$A,Products!$C:$C,"Women Dresses")</f>
        <v>Handbags</v>
      </c>
      <c r="AA536" t="str">
        <f>_xlfn.XLOOKUP(tblSales[[#This Row],[Product_ID]],Products!$A:$A,Products!$D:$D,"Unknown")</f>
        <v>Backpack</v>
      </c>
      <c r="AB536" t="str">
        <f>_xlfn.XLOOKUP(tblSales[[#This Row],[Product_ID]],Products!$A:$A,Products!$E:$E,"Unknown")</f>
        <v>Wrangler</v>
      </c>
      <c r="AC536" t="str">
        <f>_xlfn.XLOOKUP(tblSales[[#This Row],[Store_ID]],Stores!$A:$A,Stores!$B:$B,"Unknown")</f>
        <v>TrendMart Thiruvananthapuram Outlet</v>
      </c>
      <c r="AD536" t="str">
        <f>_xlfn.XLOOKUP(tblSales[[#This Row],[Store_ID]],Stores!$A:$A,Stores!$E:$E,"Unknown")</f>
        <v>South Zone 1</v>
      </c>
      <c r="AE536" t="str">
        <f>_xlfn.XLOOKUP(tblSales[[#This Row],[Customer_ID]],Customers!$A:$A,Customers!$B:$B,"Unknown")</f>
        <v>Bharathi Singh</v>
      </c>
      <c r="AF536" t="str">
        <f>_xlfn.XLOOKUP(tblSales[[#This Row],[Customer_ID]],Customers!$A:$A,Customers!$J:$J,"Unknown")</f>
        <v>Gold</v>
      </c>
      <c r="AG536" t="str">
        <f>_xlfn.XLOOKUP(tblSales[[#This Row],[Employee_ID]],Employees!$A:$A,Employees!$B:$B,"Unknown")</f>
        <v>Arjun Krishnan</v>
      </c>
      <c r="AH536">
        <f>IF(MONTH(tblSales[[#This Row],[Invoice Date]])&gt;=4,MONTH(tblSales[[#This Row],[Invoice Date]]),MONTH(tblSales[[#This Row],[Invoice Date]])+12)</f>
        <v>11</v>
      </c>
      <c r="AI536" s="8">
        <f>DATE(YEAR(tblSales[[#This Row],[Invoice Date]]),MONTH(tblSales[[#This Row],[Invoice Date]]),1)</f>
        <v>45597</v>
      </c>
      <c r="AJ536" t="str">
        <f>_xlfn.XLOOKUP(tblSales[[#This Row],[Product_ID]],Products!$A:$A,Products!$B:$B,"Unknown")</f>
        <v>Wrangler Backpack Brown</v>
      </c>
      <c r="AK536" s="9">
        <f>IFERROR(tblSales[[#This Row],[Profit]]/tblSales[[#This Row],[Sales Amount]],0)</f>
        <v>0.13128234895757765</v>
      </c>
      <c r="AL536" t="str">
        <f>IF(tblSales[[#This Row],[Discount %]]&lt;=5,"0-5%",
IF(tblSales[[#This Row],[Discount %]]&lt;=10,"5-10%",
IF(tblSales[[#This Row],[Discount %]]&lt;=15,"10-15%",
IF(tblSales[[#This Row],[Discount %]]&lt;=20,"15-20%","20%+"))))</f>
        <v>10-15%</v>
      </c>
    </row>
    <row r="537" spans="1:38">
      <c r="A537" s="2" t="s">
        <v>1763</v>
      </c>
      <c r="B537" s="11">
        <v>45464</v>
      </c>
      <c r="C537" s="2" t="s">
        <v>690</v>
      </c>
      <c r="D537" s="2" t="s">
        <v>1764</v>
      </c>
      <c r="E537" s="2" t="s">
        <v>232</v>
      </c>
      <c r="F537" s="2" t="s">
        <v>182</v>
      </c>
      <c r="G537" s="2">
        <v>1</v>
      </c>
      <c r="H537" s="2">
        <v>998.13</v>
      </c>
      <c r="I537" s="2">
        <v>10</v>
      </c>
      <c r="J537" s="2">
        <v>99.81</v>
      </c>
      <c r="K537" s="2">
        <v>5</v>
      </c>
      <c r="L537" s="2">
        <v>44.92</v>
      </c>
      <c r="M537" s="2">
        <v>943.24</v>
      </c>
      <c r="N537" s="2">
        <v>756.59</v>
      </c>
      <c r="O537" s="2">
        <f t="shared" si="20"/>
        <v>141.72999999999996</v>
      </c>
      <c r="P537" s="2" t="s">
        <v>28</v>
      </c>
      <c r="Q537" s="2" t="str">
        <f t="shared" si="19"/>
        <v>Credit Card</v>
      </c>
      <c r="R537" s="2" t="s">
        <v>21</v>
      </c>
      <c r="S537" s="2" t="s">
        <v>56</v>
      </c>
      <c r="T537" s="2" t="s">
        <v>968</v>
      </c>
      <c r="U537" s="2" t="s">
        <v>59</v>
      </c>
      <c r="V537" t="str">
        <f>TEXT(tblSales[[#This Row],[Invoice Date]],"mmm")</f>
        <v>Jun</v>
      </c>
      <c r="W537">
        <f>MONTH(tblSales[[#This Row],[Invoice Date]])</f>
        <v>6</v>
      </c>
      <c r="X537">
        <f>YEAR(tblSales[[#This Row],[Invoice Date]])</f>
        <v>2024</v>
      </c>
      <c r="Y537" t="str">
        <f>TEXT(tblSales[[#This Row],[Invoice Date]],"mmm-yyyy")</f>
        <v>Jun-2024</v>
      </c>
      <c r="Z537" t="str">
        <f>_xlfn.XLOOKUP(tblSales[[#This Row],[Product_ID]],Products!$A:$A,Products!$C:$C,"Women Dresses")</f>
        <v>Men Jeans</v>
      </c>
      <c r="AA537" t="str">
        <f>_xlfn.XLOOKUP(tblSales[[#This Row],[Product_ID]],Products!$A:$A,Products!$D:$D,"Unknown")</f>
        <v>Slim Fit</v>
      </c>
      <c r="AB537" t="str">
        <f>_xlfn.XLOOKUP(tblSales[[#This Row],[Product_ID]],Products!$A:$A,Products!$E:$E,"Unknown")</f>
        <v>Mufti</v>
      </c>
      <c r="AC537" t="str">
        <f>_xlfn.XLOOKUP(tblSales[[#This Row],[Store_ID]],Stores!$A:$A,Stores!$B:$B,"Unknown")</f>
        <v>TrendMart Khammam Standard</v>
      </c>
      <c r="AD537" t="str">
        <f>_xlfn.XLOOKUP(tblSales[[#This Row],[Store_ID]],Stores!$A:$A,Stores!$E:$E,"Unknown")</f>
        <v>South Zone 2</v>
      </c>
      <c r="AE537" t="str">
        <f>_xlfn.XLOOKUP(tblSales[[#This Row],[Customer_ID]],Customers!$A:$A,Customers!$B:$B,"Unknown")</f>
        <v>Gayathri Gowda</v>
      </c>
      <c r="AF537" t="str">
        <f>_xlfn.XLOOKUP(tblSales[[#This Row],[Customer_ID]],Customers!$A:$A,Customers!$J:$J,"Unknown")</f>
        <v>Silver</v>
      </c>
      <c r="AG537" t="str">
        <f>_xlfn.XLOOKUP(tblSales[[#This Row],[Employee_ID]],Employees!$A:$A,Employees!$B:$B,"Unknown")</f>
        <v>Girish Sundaram</v>
      </c>
      <c r="AH537">
        <f>IF(MONTH(tblSales[[#This Row],[Invoice Date]])&gt;=4,MONTH(tblSales[[#This Row],[Invoice Date]]),MONTH(tblSales[[#This Row],[Invoice Date]])+12)</f>
        <v>6</v>
      </c>
      <c r="AI537" s="8">
        <f>DATE(YEAR(tblSales[[#This Row],[Invoice Date]]),MONTH(tblSales[[#This Row],[Invoice Date]]),1)</f>
        <v>45444</v>
      </c>
      <c r="AJ537" t="str">
        <f>_xlfn.XLOOKUP(tblSales[[#This Row],[Product_ID]],Products!$A:$A,Products!$B:$B,"Unknown")</f>
        <v>Mufti Slim Fit Maroon</v>
      </c>
      <c r="AK537" s="9">
        <f>IFERROR(tblSales[[#This Row],[Profit]]/tblSales[[#This Row],[Sales Amount]],0)</f>
        <v>0.15025868283787791</v>
      </c>
      <c r="AL537" t="str">
        <f>IF(tblSales[[#This Row],[Discount %]]&lt;=5,"0-5%",
IF(tblSales[[#This Row],[Discount %]]&lt;=10,"5-10%",
IF(tblSales[[#This Row],[Discount %]]&lt;=15,"10-15%",
IF(tblSales[[#This Row],[Discount %]]&lt;=20,"15-20%","20%+"))))</f>
        <v>5-10%</v>
      </c>
    </row>
    <row r="538" spans="1:38">
      <c r="A538" s="2" t="s">
        <v>1765</v>
      </c>
      <c r="B538" s="11">
        <v>45487</v>
      </c>
      <c r="C538" s="2" t="s">
        <v>1121</v>
      </c>
      <c r="D538" s="2" t="s">
        <v>1030</v>
      </c>
      <c r="E538" s="2" t="s">
        <v>796</v>
      </c>
      <c r="F538" s="2" t="s">
        <v>122</v>
      </c>
      <c r="G538" s="2">
        <v>5</v>
      </c>
      <c r="H538" s="2">
        <v>1454.7</v>
      </c>
      <c r="I538" s="2">
        <v>0</v>
      </c>
      <c r="J538" s="2">
        <v>0</v>
      </c>
      <c r="K538" s="2">
        <v>12</v>
      </c>
      <c r="L538" s="2">
        <v>872.82</v>
      </c>
      <c r="M538" s="2">
        <v>8146.32</v>
      </c>
      <c r="N538" s="2">
        <v>4571.75</v>
      </c>
      <c r="O538" s="2">
        <f t="shared" si="20"/>
        <v>2701.7499999999995</v>
      </c>
      <c r="P538" s="2" t="s">
        <v>27</v>
      </c>
      <c r="Q538" s="2" t="str">
        <f t="shared" si="19"/>
        <v>Cash</v>
      </c>
      <c r="R538" s="2" t="s">
        <v>21</v>
      </c>
      <c r="S538" s="2" t="s">
        <v>56</v>
      </c>
      <c r="T538" s="2" t="s">
        <v>1520</v>
      </c>
      <c r="U538" s="2" t="s">
        <v>60</v>
      </c>
      <c r="V538" t="str">
        <f>TEXT(tblSales[[#This Row],[Invoice Date]],"mmm")</f>
        <v>Jul</v>
      </c>
      <c r="W538">
        <f>MONTH(tblSales[[#This Row],[Invoice Date]])</f>
        <v>7</v>
      </c>
      <c r="X538">
        <f>YEAR(tblSales[[#This Row],[Invoice Date]])</f>
        <v>2024</v>
      </c>
      <c r="Y538" t="str">
        <f>TEXT(tblSales[[#This Row],[Invoice Date]],"mmm-yyyy")</f>
        <v>Jul-2024</v>
      </c>
      <c r="Z538" t="str">
        <f>_xlfn.XLOOKUP(tblSales[[#This Row],[Product_ID]],Products!$A:$A,Products!$C:$C,"Women Dresses")</f>
        <v>Winter Wear</v>
      </c>
      <c r="AA538" t="str">
        <f>_xlfn.XLOOKUP(tblSales[[#This Row],[Product_ID]],Products!$A:$A,Products!$D:$D,"Unknown")</f>
        <v>Jacket</v>
      </c>
      <c r="AB538" t="str">
        <f>_xlfn.XLOOKUP(tblSales[[#This Row],[Product_ID]],Products!$A:$A,Products!$E:$E,"Unknown")</f>
        <v>Max Fashion</v>
      </c>
      <c r="AC538" t="str">
        <f>_xlfn.XLOOKUP(tblSales[[#This Row],[Store_ID]],Stores!$A:$A,Stores!$B:$B,"Unknown")</f>
        <v>TrendMart Shivamogga Standard</v>
      </c>
      <c r="AD538" t="str">
        <f>_xlfn.XLOOKUP(tblSales[[#This Row],[Store_ID]],Stores!$A:$A,Stores!$E:$E,"Unknown")</f>
        <v>South Zone 2</v>
      </c>
      <c r="AE538" t="str">
        <f>_xlfn.XLOOKUP(tblSales[[#This Row],[Customer_ID]],Customers!$A:$A,Customers!$B:$B,"Unknown")</f>
        <v>Chandra Pillai</v>
      </c>
      <c r="AF538" t="str">
        <f>_xlfn.XLOOKUP(tblSales[[#This Row],[Customer_ID]],Customers!$A:$A,Customers!$J:$J,"Unknown")</f>
        <v>Gold</v>
      </c>
      <c r="AG538" t="str">
        <f>_xlfn.XLOOKUP(tblSales[[#This Row],[Employee_ID]],Employees!$A:$A,Employees!$B:$B,"Unknown")</f>
        <v>Rahul Krishnan</v>
      </c>
      <c r="AH538">
        <f>IF(MONTH(tblSales[[#This Row],[Invoice Date]])&gt;=4,MONTH(tblSales[[#This Row],[Invoice Date]]),MONTH(tblSales[[#This Row],[Invoice Date]])+12)</f>
        <v>7</v>
      </c>
      <c r="AI538" s="8">
        <f>DATE(YEAR(tblSales[[#This Row],[Invoice Date]]),MONTH(tblSales[[#This Row],[Invoice Date]]),1)</f>
        <v>45474</v>
      </c>
      <c r="AJ538" t="str">
        <f>_xlfn.XLOOKUP(tblSales[[#This Row],[Product_ID]],Products!$A:$A,Products!$B:$B,"Unknown")</f>
        <v>Max Fashion Jacket Wine</v>
      </c>
      <c r="AK538" s="9">
        <f>IFERROR(tblSales[[#This Row],[Profit]]/tblSales[[#This Row],[Sales Amount]],0)</f>
        <v>0.33165281992359735</v>
      </c>
      <c r="AL538" t="str">
        <f>IF(tblSales[[#This Row],[Discount %]]&lt;=5,"0-5%",
IF(tblSales[[#This Row],[Discount %]]&lt;=10,"5-10%",
IF(tblSales[[#This Row],[Discount %]]&lt;=15,"10-15%",
IF(tblSales[[#This Row],[Discount %]]&lt;=20,"15-20%","20%+"))))</f>
        <v>0-5%</v>
      </c>
    </row>
    <row r="539" spans="1:38">
      <c r="A539" s="2" t="s">
        <v>1766</v>
      </c>
      <c r="B539" s="11">
        <v>45408</v>
      </c>
      <c r="C539" s="2" t="s">
        <v>1767</v>
      </c>
      <c r="D539" s="2" t="s">
        <v>1768</v>
      </c>
      <c r="E539" s="2" t="s">
        <v>1354</v>
      </c>
      <c r="F539" s="2" t="s">
        <v>249</v>
      </c>
      <c r="G539" s="2">
        <v>3</v>
      </c>
      <c r="H539" s="2">
        <v>999.66</v>
      </c>
      <c r="I539" s="2">
        <v>15</v>
      </c>
      <c r="J539" s="2">
        <v>449.85</v>
      </c>
      <c r="K539" s="2">
        <v>5</v>
      </c>
      <c r="L539" s="2">
        <v>127.46</v>
      </c>
      <c r="M539" s="2">
        <v>2676.59</v>
      </c>
      <c r="N539" s="2">
        <v>2177.61</v>
      </c>
      <c r="O539" s="2">
        <f t="shared" si="20"/>
        <v>371.52000000000004</v>
      </c>
      <c r="P539" s="2" t="s">
        <v>29</v>
      </c>
      <c r="Q539" s="2" t="str">
        <f t="shared" si="19"/>
        <v>Debit Card</v>
      </c>
      <c r="R539" s="2" t="s">
        <v>20</v>
      </c>
      <c r="S539" s="2" t="s">
        <v>57</v>
      </c>
      <c r="T539" s="2" t="s">
        <v>786</v>
      </c>
      <c r="U539" s="2" t="s">
        <v>59</v>
      </c>
      <c r="V539" t="str">
        <f>TEXT(tblSales[[#This Row],[Invoice Date]],"mmm")</f>
        <v>Apr</v>
      </c>
      <c r="W539">
        <f>MONTH(tblSales[[#This Row],[Invoice Date]])</f>
        <v>4</v>
      </c>
      <c r="X539">
        <f>YEAR(tblSales[[#This Row],[Invoice Date]])</f>
        <v>2024</v>
      </c>
      <c r="Y539" t="str">
        <f>TEXT(tblSales[[#This Row],[Invoice Date]],"mmm-yyyy")</f>
        <v>Apr-2024</v>
      </c>
      <c r="Z539" t="str">
        <f>_xlfn.XLOOKUP(tblSales[[#This Row],[Product_ID]],Products!$A:$A,Products!$C:$C,"Women Dresses")</f>
        <v>Footwear</v>
      </c>
      <c r="AA539" t="str">
        <f>_xlfn.XLOOKUP(tblSales[[#This Row],[Product_ID]],Products!$A:$A,Products!$D:$D,"Unknown")</f>
        <v>Sneakers</v>
      </c>
      <c r="AB539" t="str">
        <f>_xlfn.XLOOKUP(tblSales[[#This Row],[Product_ID]],Products!$A:$A,Products!$E:$E,"Unknown")</f>
        <v>Titan</v>
      </c>
      <c r="AC539" t="str">
        <f>_xlfn.XLOOKUP(tblSales[[#This Row],[Store_ID]],Stores!$A:$A,Stores!$B:$B,"Unknown")</f>
        <v>TrendMart Bengaluru Flagship</v>
      </c>
      <c r="AD539" t="str">
        <f>_xlfn.XLOOKUP(tblSales[[#This Row],[Store_ID]],Stores!$A:$A,Stores!$E:$E,"Unknown")</f>
        <v>South Zone 2</v>
      </c>
      <c r="AE539" t="str">
        <f>_xlfn.XLOOKUP(tblSales[[#This Row],[Customer_ID]],Customers!$A:$A,Customers!$B:$B,"Unknown")</f>
        <v>Manju Gowda</v>
      </c>
      <c r="AF539" t="str">
        <f>_xlfn.XLOOKUP(tblSales[[#This Row],[Customer_ID]],Customers!$A:$A,Customers!$J:$J,"Unknown")</f>
        <v>Regular</v>
      </c>
      <c r="AG539" t="str">
        <f>_xlfn.XLOOKUP(tblSales[[#This Row],[Employee_ID]],Employees!$A:$A,Employees!$B:$B,"Unknown")</f>
        <v>Hari Nair</v>
      </c>
      <c r="AH539">
        <f>IF(MONTH(tblSales[[#This Row],[Invoice Date]])&gt;=4,MONTH(tblSales[[#This Row],[Invoice Date]]),MONTH(tblSales[[#This Row],[Invoice Date]])+12)</f>
        <v>4</v>
      </c>
      <c r="AI539" s="8">
        <f>DATE(YEAR(tblSales[[#This Row],[Invoice Date]]),MONTH(tblSales[[#This Row],[Invoice Date]]),1)</f>
        <v>45383</v>
      </c>
      <c r="AJ539" t="str">
        <f>_xlfn.XLOOKUP(tblSales[[#This Row],[Product_ID]],Products!$A:$A,Products!$B:$B,"Unknown")</f>
        <v>Titan Sneakers Maroon</v>
      </c>
      <c r="AK539" s="9">
        <f>IFERROR(tblSales[[#This Row],[Profit]]/tblSales[[#This Row],[Sales Amount]],0)</f>
        <v>0.13880347755913308</v>
      </c>
      <c r="AL539" t="str">
        <f>IF(tblSales[[#This Row],[Discount %]]&lt;=5,"0-5%",
IF(tblSales[[#This Row],[Discount %]]&lt;=10,"5-10%",
IF(tblSales[[#This Row],[Discount %]]&lt;=15,"10-15%",
IF(tblSales[[#This Row],[Discount %]]&lt;=20,"15-20%","20%+"))))</f>
        <v>10-15%</v>
      </c>
    </row>
    <row r="540" spans="1:38">
      <c r="A540" s="2" t="s">
        <v>1769</v>
      </c>
      <c r="B540" s="11">
        <v>45712</v>
      </c>
      <c r="C540" s="2" t="s">
        <v>1064</v>
      </c>
      <c r="D540" s="2" t="s">
        <v>703</v>
      </c>
      <c r="E540" s="2" t="s">
        <v>394</v>
      </c>
      <c r="F540" s="2" t="s">
        <v>562</v>
      </c>
      <c r="G540" s="2">
        <v>1</v>
      </c>
      <c r="H540" s="2">
        <v>773.55</v>
      </c>
      <c r="I540" s="2">
        <v>30</v>
      </c>
      <c r="J540" s="2">
        <v>232.06</v>
      </c>
      <c r="K540" s="2">
        <v>5</v>
      </c>
      <c r="L540" s="2">
        <v>27.07</v>
      </c>
      <c r="M540" s="2">
        <v>568.55999999999995</v>
      </c>
      <c r="N540" s="2">
        <v>522.38</v>
      </c>
      <c r="O540" s="2">
        <f t="shared" si="20"/>
        <v>19.10999999999995</v>
      </c>
      <c r="P540" s="2" t="s">
        <v>29</v>
      </c>
      <c r="Q540" s="2" t="str">
        <f t="shared" si="19"/>
        <v>Debit Card</v>
      </c>
      <c r="R540" s="2" t="s">
        <v>20</v>
      </c>
      <c r="S540" s="2" t="s">
        <v>56</v>
      </c>
      <c r="T540" s="2" t="s">
        <v>1146</v>
      </c>
      <c r="U540" s="2" t="s">
        <v>59</v>
      </c>
      <c r="V540" t="str">
        <f>TEXT(tblSales[[#This Row],[Invoice Date]],"mmm")</f>
        <v>Feb</v>
      </c>
      <c r="W540">
        <f>MONTH(tblSales[[#This Row],[Invoice Date]])</f>
        <v>2</v>
      </c>
      <c r="X540">
        <f>YEAR(tblSales[[#This Row],[Invoice Date]])</f>
        <v>2025</v>
      </c>
      <c r="Y540" t="str">
        <f>TEXT(tblSales[[#This Row],[Invoice Date]],"mmm-yyyy")</f>
        <v>Feb-2025</v>
      </c>
      <c r="Z540" t="str">
        <f>_xlfn.XLOOKUP(tblSales[[#This Row],[Product_ID]],Products!$A:$A,Products!$C:$C,"Women Dresses")</f>
        <v>Women Tops</v>
      </c>
      <c r="AA540" t="str">
        <f>_xlfn.XLOOKUP(tblSales[[#This Row],[Product_ID]],Products!$A:$A,Products!$D:$D,"Unknown")</f>
        <v>Crop Top</v>
      </c>
      <c r="AB540" t="str">
        <f>_xlfn.XLOOKUP(tblSales[[#This Row],[Product_ID]],Products!$A:$A,Products!$E:$E,"Unknown")</f>
        <v>Peter England</v>
      </c>
      <c r="AC540" t="str">
        <f>_xlfn.XLOOKUP(tblSales[[#This Row],[Store_ID]],Stores!$A:$A,Stores!$B:$B,"Unknown")</f>
        <v>TrendMart Thoothukudi High Street</v>
      </c>
      <c r="AD540" t="str">
        <f>_xlfn.XLOOKUP(tblSales[[#This Row],[Store_ID]],Stores!$A:$A,Stores!$E:$E,"Unknown")</f>
        <v>South Zone 1</v>
      </c>
      <c r="AE540" t="str">
        <f>_xlfn.XLOOKUP(tblSales[[#This Row],[Customer_ID]],Customers!$A:$A,Customers!$B:$B,"Unknown")</f>
        <v>Balaji Bhat</v>
      </c>
      <c r="AF540" t="str">
        <f>_xlfn.XLOOKUP(tblSales[[#This Row],[Customer_ID]],Customers!$A:$A,Customers!$J:$J,"Unknown")</f>
        <v>Silver</v>
      </c>
      <c r="AG540" t="str">
        <f>_xlfn.XLOOKUP(tblSales[[#This Row],[Employee_ID]],Employees!$A:$A,Employees!$B:$B,"Unknown")</f>
        <v>Vikram Bhat</v>
      </c>
      <c r="AH540">
        <f>IF(MONTH(tblSales[[#This Row],[Invoice Date]])&gt;=4,MONTH(tblSales[[#This Row],[Invoice Date]]),MONTH(tblSales[[#This Row],[Invoice Date]])+12)</f>
        <v>14</v>
      </c>
      <c r="AI540" s="8">
        <f>DATE(YEAR(tblSales[[#This Row],[Invoice Date]]),MONTH(tblSales[[#This Row],[Invoice Date]]),1)</f>
        <v>45689</v>
      </c>
      <c r="AJ540" t="str">
        <f>_xlfn.XLOOKUP(tblSales[[#This Row],[Product_ID]],Products!$A:$A,Products!$B:$B,"Unknown")</f>
        <v>Peter England Crop Top Green</v>
      </c>
      <c r="AK540" s="9">
        <f>IFERROR(tblSales[[#This Row],[Profit]]/tblSales[[#This Row],[Sales Amount]],0)</f>
        <v>3.3611228366399237E-2</v>
      </c>
      <c r="AL540" t="str">
        <f>IF(tblSales[[#This Row],[Discount %]]&lt;=5,"0-5%",
IF(tblSales[[#This Row],[Discount %]]&lt;=10,"5-10%",
IF(tblSales[[#This Row],[Discount %]]&lt;=15,"10-15%",
IF(tblSales[[#This Row],[Discount %]]&lt;=20,"15-20%","20%+"))))</f>
        <v>20%+</v>
      </c>
    </row>
    <row r="541" spans="1:38">
      <c r="A541" s="2" t="s">
        <v>1770</v>
      </c>
      <c r="B541" s="11">
        <v>45404</v>
      </c>
      <c r="C541" s="2" t="s">
        <v>816</v>
      </c>
      <c r="D541" s="2" t="s">
        <v>1771</v>
      </c>
      <c r="E541" s="2" t="s">
        <v>121</v>
      </c>
      <c r="F541" s="2" t="s">
        <v>151</v>
      </c>
      <c r="G541" s="2">
        <v>2</v>
      </c>
      <c r="H541" s="2">
        <v>1340.93</v>
      </c>
      <c r="I541" s="2">
        <v>10</v>
      </c>
      <c r="J541" s="2">
        <v>268.19</v>
      </c>
      <c r="K541" s="2">
        <v>12</v>
      </c>
      <c r="L541" s="2">
        <v>289.64</v>
      </c>
      <c r="M541" s="2">
        <v>2703.31</v>
      </c>
      <c r="N541" s="2">
        <v>1812.6</v>
      </c>
      <c r="O541" s="2">
        <f t="shared" si="20"/>
        <v>601.07000000000005</v>
      </c>
      <c r="P541" s="2" t="s">
        <v>28</v>
      </c>
      <c r="Q541" s="2" t="str">
        <f t="shared" si="19"/>
        <v>Credit Card</v>
      </c>
      <c r="R541" s="2" t="s">
        <v>20</v>
      </c>
      <c r="S541" s="2" t="s">
        <v>56</v>
      </c>
      <c r="T541" s="2" t="s">
        <v>1085</v>
      </c>
      <c r="U541" s="2" t="s">
        <v>59</v>
      </c>
      <c r="V541" t="str">
        <f>TEXT(tblSales[[#This Row],[Invoice Date]],"mmm")</f>
        <v>Apr</v>
      </c>
      <c r="W541">
        <f>MONTH(tblSales[[#This Row],[Invoice Date]])</f>
        <v>4</v>
      </c>
      <c r="X541">
        <f>YEAR(tblSales[[#This Row],[Invoice Date]])</f>
        <v>2024</v>
      </c>
      <c r="Y541" t="str">
        <f>TEXT(tblSales[[#This Row],[Invoice Date]],"mmm-yyyy")</f>
        <v>Apr-2024</v>
      </c>
      <c r="Z541" t="str">
        <f>_xlfn.XLOOKUP(tblSales[[#This Row],[Product_ID]],Products!$A:$A,Products!$C:$C,"Women Dresses")</f>
        <v>Wallets</v>
      </c>
      <c r="AA541" t="str">
        <f>_xlfn.XLOOKUP(tblSales[[#This Row],[Product_ID]],Products!$A:$A,Products!$D:$D,"Unknown")</f>
        <v>Card Holder</v>
      </c>
      <c r="AB541" t="str">
        <f>_xlfn.XLOOKUP(tblSales[[#This Row],[Product_ID]],Products!$A:$A,Products!$E:$E,"Unknown")</f>
        <v>Louis Philippe</v>
      </c>
      <c r="AC541" t="str">
        <f>_xlfn.XLOOKUP(tblSales[[#This Row],[Store_ID]],Stores!$A:$A,Stores!$B:$B,"Unknown")</f>
        <v>TrendMart Kurnool High Street</v>
      </c>
      <c r="AD541" t="str">
        <f>_xlfn.XLOOKUP(tblSales[[#This Row],[Store_ID]],Stores!$A:$A,Stores!$E:$E,"Unknown")</f>
        <v>South Zone 3</v>
      </c>
      <c r="AE541" t="str">
        <f>_xlfn.XLOOKUP(tblSales[[#This Row],[Customer_ID]],Customers!$A:$A,Customers!$B:$B,"Unknown")</f>
        <v>Sowmya Rao</v>
      </c>
      <c r="AF541" t="str">
        <f>_xlfn.XLOOKUP(tblSales[[#This Row],[Customer_ID]],Customers!$A:$A,Customers!$J:$J,"Unknown")</f>
        <v>Silver</v>
      </c>
      <c r="AG541" t="str">
        <f>_xlfn.XLOOKUP(tblSales[[#This Row],[Employee_ID]],Employees!$A:$A,Employees!$B:$B,"Unknown")</f>
        <v>Preethi Singh</v>
      </c>
      <c r="AH541">
        <f>IF(MONTH(tblSales[[#This Row],[Invoice Date]])&gt;=4,MONTH(tblSales[[#This Row],[Invoice Date]]),MONTH(tblSales[[#This Row],[Invoice Date]])+12)</f>
        <v>4</v>
      </c>
      <c r="AI541" s="8">
        <f>DATE(YEAR(tblSales[[#This Row],[Invoice Date]]),MONTH(tblSales[[#This Row],[Invoice Date]]),1)</f>
        <v>45383</v>
      </c>
      <c r="AJ541" t="str">
        <f>_xlfn.XLOOKUP(tblSales[[#This Row],[Product_ID]],Products!$A:$A,Products!$B:$B,"Unknown")</f>
        <v>Louis Philippe Card Holder Mustard</v>
      </c>
      <c r="AK541" s="9">
        <f>IFERROR(tblSales[[#This Row],[Profit]]/tblSales[[#This Row],[Sales Amount]],0)</f>
        <v>0.22234593886753648</v>
      </c>
      <c r="AL541" t="str">
        <f>IF(tblSales[[#This Row],[Discount %]]&lt;=5,"0-5%",
IF(tblSales[[#This Row],[Discount %]]&lt;=10,"5-10%",
IF(tblSales[[#This Row],[Discount %]]&lt;=15,"10-15%",
IF(tblSales[[#This Row],[Discount %]]&lt;=20,"15-20%","20%+"))))</f>
        <v>5-10%</v>
      </c>
    </row>
    <row r="542" spans="1:38">
      <c r="A542" s="2" t="s">
        <v>1772</v>
      </c>
      <c r="B542" s="11">
        <v>45616</v>
      </c>
      <c r="C542" s="2" t="s">
        <v>356</v>
      </c>
      <c r="D542" s="2" t="s">
        <v>994</v>
      </c>
      <c r="E542" s="2" t="s">
        <v>779</v>
      </c>
      <c r="F542" s="2" t="s">
        <v>339</v>
      </c>
      <c r="G542" s="2">
        <v>1</v>
      </c>
      <c r="H542" s="2">
        <v>575.37</v>
      </c>
      <c r="I542" s="2">
        <v>0</v>
      </c>
      <c r="J542" s="2">
        <v>0</v>
      </c>
      <c r="K542" s="2">
        <v>5</v>
      </c>
      <c r="L542" s="2">
        <v>28.77</v>
      </c>
      <c r="M542" s="2">
        <v>604.14</v>
      </c>
      <c r="N542" s="2">
        <v>335.15</v>
      </c>
      <c r="O542" s="2">
        <f t="shared" si="20"/>
        <v>240.22</v>
      </c>
      <c r="P542" s="2" t="s">
        <v>27</v>
      </c>
      <c r="Q542" s="2" t="str">
        <f t="shared" si="19"/>
        <v>Cash</v>
      </c>
      <c r="R542" s="2" t="s">
        <v>21</v>
      </c>
      <c r="S542" s="2" t="s">
        <v>56</v>
      </c>
      <c r="T542" s="2" t="s">
        <v>1594</v>
      </c>
      <c r="U542" s="2" t="s">
        <v>59</v>
      </c>
      <c r="V542" t="str">
        <f>TEXT(tblSales[[#This Row],[Invoice Date]],"mmm")</f>
        <v>Nov</v>
      </c>
      <c r="W542">
        <f>MONTH(tblSales[[#This Row],[Invoice Date]])</f>
        <v>11</v>
      </c>
      <c r="X542">
        <f>YEAR(tblSales[[#This Row],[Invoice Date]])</f>
        <v>2024</v>
      </c>
      <c r="Y542" t="str">
        <f>TEXT(tblSales[[#This Row],[Invoice Date]],"mmm-yyyy")</f>
        <v>Nov-2024</v>
      </c>
      <c r="Z542" t="str">
        <f>_xlfn.XLOOKUP(tblSales[[#This Row],[Product_ID]],Products!$A:$A,Products!$C:$C,"Women Dresses")</f>
        <v>Men T-Shirts</v>
      </c>
      <c r="AA542" t="str">
        <f>_xlfn.XLOOKUP(tblSales[[#This Row],[Product_ID]],Products!$A:$A,Products!$D:$D,"Unknown")</f>
        <v>Round Neck</v>
      </c>
      <c r="AB542" t="str">
        <f>_xlfn.XLOOKUP(tblSales[[#This Row],[Product_ID]],Products!$A:$A,Products!$E:$E,"Unknown")</f>
        <v>Mufti</v>
      </c>
      <c r="AC542" t="str">
        <f>_xlfn.XLOOKUP(tblSales[[#This Row],[Store_ID]],Stores!$A:$A,Stores!$B:$B,"Unknown")</f>
        <v>TrendMart Vellore Standard</v>
      </c>
      <c r="AD542" t="str">
        <f>_xlfn.XLOOKUP(tblSales[[#This Row],[Store_ID]],Stores!$A:$A,Stores!$E:$E,"Unknown")</f>
        <v>South Zone 1</v>
      </c>
      <c r="AE542" t="str">
        <f>_xlfn.XLOOKUP(tblSales[[#This Row],[Customer_ID]],Customers!$A:$A,Customers!$B:$B,"Unknown")</f>
        <v>Yashoda Menon</v>
      </c>
      <c r="AF542" t="str">
        <f>_xlfn.XLOOKUP(tblSales[[#This Row],[Customer_ID]],Customers!$A:$A,Customers!$J:$J,"Unknown")</f>
        <v>Regular</v>
      </c>
      <c r="AG542" t="str">
        <f>_xlfn.XLOOKUP(tblSales[[#This Row],[Employee_ID]],Employees!$A:$A,Employees!$B:$B,"Unknown")</f>
        <v>Priya Balasubramaniam</v>
      </c>
      <c r="AH542">
        <f>IF(MONTH(tblSales[[#This Row],[Invoice Date]])&gt;=4,MONTH(tblSales[[#This Row],[Invoice Date]]),MONTH(tblSales[[#This Row],[Invoice Date]])+12)</f>
        <v>11</v>
      </c>
      <c r="AI542" s="8">
        <f>DATE(YEAR(tblSales[[#This Row],[Invoice Date]]),MONTH(tblSales[[#This Row],[Invoice Date]]),1)</f>
        <v>45597</v>
      </c>
      <c r="AJ542" t="str">
        <f>_xlfn.XLOOKUP(tblSales[[#This Row],[Product_ID]],Products!$A:$A,Products!$B:$B,"Unknown")</f>
        <v>Mufti Round Neck Olive</v>
      </c>
      <c r="AK542" s="9">
        <f>IFERROR(tblSales[[#This Row],[Profit]]/tblSales[[#This Row],[Sales Amount]],0)</f>
        <v>0.39762306750091037</v>
      </c>
      <c r="AL542" t="str">
        <f>IF(tblSales[[#This Row],[Discount %]]&lt;=5,"0-5%",
IF(tblSales[[#This Row],[Discount %]]&lt;=10,"5-10%",
IF(tblSales[[#This Row],[Discount %]]&lt;=15,"10-15%",
IF(tblSales[[#This Row],[Discount %]]&lt;=20,"15-20%","20%+"))))</f>
        <v>0-5%</v>
      </c>
    </row>
    <row r="543" spans="1:38">
      <c r="A543" s="2" t="s">
        <v>1773</v>
      </c>
      <c r="B543" s="11">
        <v>45553</v>
      </c>
      <c r="C543" s="2" t="s">
        <v>1774</v>
      </c>
      <c r="D543" s="2" t="s">
        <v>566</v>
      </c>
      <c r="E543" s="2" t="s">
        <v>363</v>
      </c>
      <c r="F543" s="2" t="s">
        <v>493</v>
      </c>
      <c r="G543" s="2">
        <v>1</v>
      </c>
      <c r="H543" s="2">
        <v>2751.75</v>
      </c>
      <c r="I543" s="2">
        <v>30</v>
      </c>
      <c r="J543" s="2">
        <v>825.52</v>
      </c>
      <c r="K543" s="2">
        <v>12</v>
      </c>
      <c r="L543" s="2">
        <v>231.15</v>
      </c>
      <c r="M543" s="2">
        <v>2157.38</v>
      </c>
      <c r="N543" s="2">
        <v>1853.14</v>
      </c>
      <c r="O543" s="2">
        <f t="shared" si="20"/>
        <v>73.09</v>
      </c>
      <c r="P543" s="2" t="s">
        <v>32</v>
      </c>
      <c r="Q543" s="2" t="str">
        <f t="shared" si="19"/>
        <v>UPI</v>
      </c>
      <c r="R543" s="2" t="s">
        <v>20</v>
      </c>
      <c r="S543" s="2" t="s">
        <v>56</v>
      </c>
      <c r="T543" s="2" t="s">
        <v>1626</v>
      </c>
      <c r="U543" s="2" t="s">
        <v>59</v>
      </c>
      <c r="V543" t="str">
        <f>TEXT(tblSales[[#This Row],[Invoice Date]],"mmm")</f>
        <v>Sep</v>
      </c>
      <c r="W543">
        <f>MONTH(tblSales[[#This Row],[Invoice Date]])</f>
        <v>9</v>
      </c>
      <c r="X543">
        <f>YEAR(tblSales[[#This Row],[Invoice Date]])</f>
        <v>2024</v>
      </c>
      <c r="Y543" t="str">
        <f>TEXT(tblSales[[#This Row],[Invoice Date]],"mmm-yyyy")</f>
        <v>Sep-2024</v>
      </c>
      <c r="Z543" t="str">
        <f>_xlfn.XLOOKUP(tblSales[[#This Row],[Product_ID]],Products!$A:$A,Products!$C:$C,"Women Dresses")</f>
        <v>Women Sarees</v>
      </c>
      <c r="AA543" t="str">
        <f>_xlfn.XLOOKUP(tblSales[[#This Row],[Product_ID]],Products!$A:$A,Products!$D:$D,"Unknown")</f>
        <v>Silk Saree</v>
      </c>
      <c r="AB543" t="str">
        <f>_xlfn.XLOOKUP(tblSales[[#This Row],[Product_ID]],Products!$A:$A,Products!$E:$E,"Unknown")</f>
        <v>Sparx</v>
      </c>
      <c r="AC543" t="str">
        <f>_xlfn.XLOOKUP(tblSales[[#This Row],[Store_ID]],Stores!$A:$A,Stores!$B:$B,"Unknown")</f>
        <v>TrendMart Thoothukudi Mall Kiosk</v>
      </c>
      <c r="AD543" t="str">
        <f>_xlfn.XLOOKUP(tblSales[[#This Row],[Store_ID]],Stores!$A:$A,Stores!$E:$E,"Unknown")</f>
        <v>South Zone 1</v>
      </c>
      <c r="AE543" t="str">
        <f>_xlfn.XLOOKUP(tblSales[[#This Row],[Customer_ID]],Customers!$A:$A,Customers!$B:$B,"Unknown")</f>
        <v>Tanvi Sundaram</v>
      </c>
      <c r="AF543" t="str">
        <f>_xlfn.XLOOKUP(tblSales[[#This Row],[Customer_ID]],Customers!$A:$A,Customers!$J:$J,"Unknown")</f>
        <v>Regular</v>
      </c>
      <c r="AG543" t="str">
        <f>_xlfn.XLOOKUP(tblSales[[#This Row],[Employee_ID]],Employees!$A:$A,Employees!$B:$B,"Unknown")</f>
        <v>Gopal Prasad</v>
      </c>
      <c r="AH543">
        <f>IF(MONTH(tblSales[[#This Row],[Invoice Date]])&gt;=4,MONTH(tblSales[[#This Row],[Invoice Date]]),MONTH(tblSales[[#This Row],[Invoice Date]])+12)</f>
        <v>9</v>
      </c>
      <c r="AI543" s="8">
        <f>DATE(YEAR(tblSales[[#This Row],[Invoice Date]]),MONTH(tblSales[[#This Row],[Invoice Date]]),1)</f>
        <v>45536</v>
      </c>
      <c r="AJ543" t="str">
        <f>_xlfn.XLOOKUP(tblSales[[#This Row],[Product_ID]],Products!$A:$A,Products!$B:$B,"Unknown")</f>
        <v>Sparx Silk Saree Charcoal</v>
      </c>
      <c r="AK543" s="9">
        <f>IFERROR(tblSales[[#This Row],[Profit]]/tblSales[[#This Row],[Sales Amount]],0)</f>
        <v>3.3879057004329326E-2</v>
      </c>
      <c r="AL543" t="str">
        <f>IF(tblSales[[#This Row],[Discount %]]&lt;=5,"0-5%",
IF(tblSales[[#This Row],[Discount %]]&lt;=10,"5-10%",
IF(tblSales[[#This Row],[Discount %]]&lt;=15,"10-15%",
IF(tblSales[[#This Row],[Discount %]]&lt;=20,"15-20%","20%+"))))</f>
        <v>20%+</v>
      </c>
    </row>
    <row r="544" spans="1:38">
      <c r="A544" s="2" t="s">
        <v>1775</v>
      </c>
      <c r="B544" s="11">
        <v>45592</v>
      </c>
      <c r="C544" s="2" t="s">
        <v>1776</v>
      </c>
      <c r="D544" s="2" t="s">
        <v>976</v>
      </c>
      <c r="E544" s="2" t="s">
        <v>437</v>
      </c>
      <c r="F544" s="2" t="s">
        <v>405</v>
      </c>
      <c r="G544" s="2">
        <v>2</v>
      </c>
      <c r="H544" s="2">
        <v>1327.57</v>
      </c>
      <c r="I544" s="2">
        <v>15</v>
      </c>
      <c r="J544" s="2">
        <v>398.27</v>
      </c>
      <c r="K544" s="2">
        <v>12</v>
      </c>
      <c r="L544" s="2">
        <v>270.82</v>
      </c>
      <c r="M544" s="2">
        <v>2527.69</v>
      </c>
      <c r="N544" s="2">
        <v>1924.34</v>
      </c>
      <c r="O544" s="2">
        <f t="shared" si="20"/>
        <v>332.53000000000014</v>
      </c>
      <c r="P544" s="2" t="s">
        <v>29</v>
      </c>
      <c r="Q544" s="2" t="str">
        <f t="shared" si="19"/>
        <v>Debit Card</v>
      </c>
      <c r="R544" s="2" t="s">
        <v>20</v>
      </c>
      <c r="S544" s="2" t="s">
        <v>56</v>
      </c>
      <c r="T544" s="2" t="s">
        <v>1777</v>
      </c>
      <c r="U544" s="2" t="s">
        <v>60</v>
      </c>
      <c r="V544" t="str">
        <f>TEXT(tblSales[[#This Row],[Invoice Date]],"mmm")</f>
        <v>Oct</v>
      </c>
      <c r="W544">
        <f>MONTH(tblSales[[#This Row],[Invoice Date]])</f>
        <v>10</v>
      </c>
      <c r="X544">
        <f>YEAR(tblSales[[#This Row],[Invoice Date]])</f>
        <v>2024</v>
      </c>
      <c r="Y544" t="str">
        <f>TEXT(tblSales[[#This Row],[Invoice Date]],"mmm-yyyy")</f>
        <v>Oct-2024</v>
      </c>
      <c r="Z544" t="str">
        <f>_xlfn.XLOOKUP(tblSales[[#This Row],[Product_ID]],Products!$A:$A,Products!$C:$C,"Women Dresses")</f>
        <v>Women Sarees</v>
      </c>
      <c r="AA544" t="str">
        <f>_xlfn.XLOOKUP(tblSales[[#This Row],[Product_ID]],Products!$A:$A,Products!$D:$D,"Unknown")</f>
        <v>Cotton Saree</v>
      </c>
      <c r="AB544" t="str">
        <f>_xlfn.XLOOKUP(tblSales[[#This Row],[Product_ID]],Products!$A:$A,Products!$E:$E,"Unknown")</f>
        <v>Spykar</v>
      </c>
      <c r="AC544" t="str">
        <f>_xlfn.XLOOKUP(tblSales[[#This Row],[Store_ID]],Stores!$A:$A,Stores!$B:$B,"Unknown")</f>
        <v>TrendMart Visakhapatnam Flagship</v>
      </c>
      <c r="AD544" t="str">
        <f>_xlfn.XLOOKUP(tblSales[[#This Row],[Store_ID]],Stores!$A:$A,Stores!$E:$E,"Unknown")</f>
        <v>South Zone 3</v>
      </c>
      <c r="AE544" t="str">
        <f>_xlfn.XLOOKUP(tblSales[[#This Row],[Customer_ID]],Customers!$A:$A,Customers!$B:$B,"Unknown")</f>
        <v>Hariharan Sundaram</v>
      </c>
      <c r="AF544" t="str">
        <f>_xlfn.XLOOKUP(tblSales[[#This Row],[Customer_ID]],Customers!$A:$A,Customers!$J:$J,"Unknown")</f>
        <v>Silver</v>
      </c>
      <c r="AG544" t="str">
        <f>_xlfn.XLOOKUP(tblSales[[#This Row],[Employee_ID]],Employees!$A:$A,Employees!$B:$B,"Unknown")</f>
        <v>Chitra Bhat</v>
      </c>
      <c r="AH544">
        <f>IF(MONTH(tblSales[[#This Row],[Invoice Date]])&gt;=4,MONTH(tblSales[[#This Row],[Invoice Date]]),MONTH(tblSales[[#This Row],[Invoice Date]])+12)</f>
        <v>10</v>
      </c>
      <c r="AI544" s="8">
        <f>DATE(YEAR(tblSales[[#This Row],[Invoice Date]]),MONTH(tblSales[[#This Row],[Invoice Date]]),1)</f>
        <v>45566</v>
      </c>
      <c r="AJ544" t="str">
        <f>_xlfn.XLOOKUP(tblSales[[#This Row],[Product_ID]],Products!$A:$A,Products!$B:$B,"Unknown")</f>
        <v>Spykar Cotton Saree Black</v>
      </c>
      <c r="AK544" s="9">
        <f>IFERROR(tblSales[[#This Row],[Profit]]/tblSales[[#This Row],[Sales Amount]],0)</f>
        <v>0.13155489795030251</v>
      </c>
      <c r="AL544" t="str">
        <f>IF(tblSales[[#This Row],[Discount %]]&lt;=5,"0-5%",
IF(tblSales[[#This Row],[Discount %]]&lt;=10,"5-10%",
IF(tblSales[[#This Row],[Discount %]]&lt;=15,"10-15%",
IF(tblSales[[#This Row],[Discount %]]&lt;=20,"15-20%","20%+"))))</f>
        <v>10-15%</v>
      </c>
    </row>
    <row r="545" spans="1:38">
      <c r="A545" s="2" t="s">
        <v>1778</v>
      </c>
      <c r="B545" s="11">
        <v>45595</v>
      </c>
      <c r="C545" s="2" t="s">
        <v>361</v>
      </c>
      <c r="D545" s="2" t="s">
        <v>1385</v>
      </c>
      <c r="E545" s="2" t="s">
        <v>1277</v>
      </c>
      <c r="F545" s="2" t="s">
        <v>216</v>
      </c>
      <c r="G545" s="2">
        <v>1</v>
      </c>
      <c r="H545" s="2">
        <v>1322.83</v>
      </c>
      <c r="I545" s="2">
        <v>15</v>
      </c>
      <c r="J545" s="2">
        <v>198.42</v>
      </c>
      <c r="K545" s="2">
        <v>12</v>
      </c>
      <c r="L545" s="2">
        <v>134.93</v>
      </c>
      <c r="M545" s="2">
        <v>1259.3399999999999</v>
      </c>
      <c r="N545" s="2">
        <v>949.97</v>
      </c>
      <c r="O545" s="2">
        <f t="shared" si="20"/>
        <v>174.43999999999988</v>
      </c>
      <c r="P545" s="2" t="s">
        <v>28</v>
      </c>
      <c r="Q545" s="2" t="str">
        <f t="shared" si="19"/>
        <v>Credit Card</v>
      </c>
      <c r="R545" s="2" t="s">
        <v>21</v>
      </c>
      <c r="S545" s="2" t="s">
        <v>56</v>
      </c>
      <c r="T545" s="2" t="s">
        <v>533</v>
      </c>
      <c r="U545" s="2" t="s">
        <v>59</v>
      </c>
      <c r="V545" t="str">
        <f>TEXT(tblSales[[#This Row],[Invoice Date]],"mmm")</f>
        <v>Oct</v>
      </c>
      <c r="W545">
        <f>MONTH(tblSales[[#This Row],[Invoice Date]])</f>
        <v>10</v>
      </c>
      <c r="X545">
        <f>YEAR(tblSales[[#This Row],[Invoice Date]])</f>
        <v>2024</v>
      </c>
      <c r="Y545" t="str">
        <f>TEXT(tblSales[[#This Row],[Invoice Date]],"mmm-yyyy")</f>
        <v>Oct-2024</v>
      </c>
      <c r="Z545" t="str">
        <f>_xlfn.XLOOKUP(tblSales[[#This Row],[Product_ID]],Products!$A:$A,Products!$C:$C,"Women Dresses")</f>
        <v>Wallets</v>
      </c>
      <c r="AA545" t="str">
        <f>_xlfn.XLOOKUP(tblSales[[#This Row],[Product_ID]],Products!$A:$A,Products!$D:$D,"Unknown")</f>
        <v>Leather Wallet</v>
      </c>
      <c r="AB545" t="str">
        <f>_xlfn.XLOOKUP(tblSales[[#This Row],[Product_ID]],Products!$A:$A,Products!$E:$E,"Unknown")</f>
        <v>Van Heusen</v>
      </c>
      <c r="AC545" t="str">
        <f>_xlfn.XLOOKUP(tblSales[[#This Row],[Store_ID]],Stores!$A:$A,Stores!$B:$B,"Unknown")</f>
        <v>TrendMart Thrissur Standard</v>
      </c>
      <c r="AD545" t="str">
        <f>_xlfn.XLOOKUP(tblSales[[#This Row],[Store_ID]],Stores!$A:$A,Stores!$E:$E,"Unknown")</f>
        <v>South Zone 1</v>
      </c>
      <c r="AE545" t="str">
        <f>_xlfn.XLOOKUP(tblSales[[#This Row],[Customer_ID]],Customers!$A:$A,Customers!$B:$B,"Unknown")</f>
        <v>Ravi Kamath</v>
      </c>
      <c r="AF545" t="str">
        <f>_xlfn.XLOOKUP(tblSales[[#This Row],[Customer_ID]],Customers!$A:$A,Customers!$J:$J,"Unknown")</f>
        <v>Regular</v>
      </c>
      <c r="AG545" t="str">
        <f>_xlfn.XLOOKUP(tblSales[[#This Row],[Employee_ID]],Employees!$A:$A,Employees!$B:$B,"Unknown")</f>
        <v>Venkat Sharma</v>
      </c>
      <c r="AH545">
        <f>IF(MONTH(tblSales[[#This Row],[Invoice Date]])&gt;=4,MONTH(tblSales[[#This Row],[Invoice Date]]),MONTH(tblSales[[#This Row],[Invoice Date]])+12)</f>
        <v>10</v>
      </c>
      <c r="AI545" s="8">
        <f>DATE(YEAR(tblSales[[#This Row],[Invoice Date]]),MONTH(tblSales[[#This Row],[Invoice Date]]),1)</f>
        <v>45566</v>
      </c>
      <c r="AJ545" t="str">
        <f>_xlfn.XLOOKUP(tblSales[[#This Row],[Product_ID]],Products!$A:$A,Products!$B:$B,"Unknown")</f>
        <v>Van Heusen Leather Wallet Black</v>
      </c>
      <c r="AK545" s="9">
        <f>IFERROR(tblSales[[#This Row],[Profit]]/tblSales[[#This Row],[Sales Amount]],0)</f>
        <v>0.13851700096876132</v>
      </c>
      <c r="AL545" t="str">
        <f>IF(tblSales[[#This Row],[Discount %]]&lt;=5,"0-5%",
IF(tblSales[[#This Row],[Discount %]]&lt;=10,"5-10%",
IF(tblSales[[#This Row],[Discount %]]&lt;=15,"10-15%",
IF(tblSales[[#This Row],[Discount %]]&lt;=20,"15-20%","20%+"))))</f>
        <v>10-15%</v>
      </c>
    </row>
    <row r="546" spans="1:38">
      <c r="A546" s="2" t="s">
        <v>1779</v>
      </c>
      <c r="B546" s="11">
        <v>45586</v>
      </c>
      <c r="C546" s="2" t="s">
        <v>1428</v>
      </c>
      <c r="D546" s="2" t="s">
        <v>1764</v>
      </c>
      <c r="E546" s="2" t="s">
        <v>1780</v>
      </c>
      <c r="F546" s="2" t="s">
        <v>222</v>
      </c>
      <c r="G546" s="2">
        <v>2</v>
      </c>
      <c r="H546" s="2">
        <v>1057.68</v>
      </c>
      <c r="I546" s="2">
        <v>15</v>
      </c>
      <c r="J546" s="2">
        <v>317.3</v>
      </c>
      <c r="K546" s="2">
        <v>12</v>
      </c>
      <c r="L546" s="2">
        <v>215.77</v>
      </c>
      <c r="M546" s="2">
        <v>2013.83</v>
      </c>
      <c r="N546" s="2">
        <v>1513.18</v>
      </c>
      <c r="O546" s="2">
        <f t="shared" si="20"/>
        <v>284.87999999999988</v>
      </c>
      <c r="P546" s="2" t="s">
        <v>27</v>
      </c>
      <c r="Q546" s="2" t="str">
        <f t="shared" si="19"/>
        <v>Cash</v>
      </c>
      <c r="R546" s="2" t="s">
        <v>20</v>
      </c>
      <c r="S546" s="2" t="s">
        <v>56</v>
      </c>
      <c r="T546" s="2" t="s">
        <v>1781</v>
      </c>
      <c r="U546" s="2" t="s">
        <v>59</v>
      </c>
      <c r="V546" t="str">
        <f>TEXT(tblSales[[#This Row],[Invoice Date]],"mmm")</f>
        <v>Oct</v>
      </c>
      <c r="W546">
        <f>MONTH(tblSales[[#This Row],[Invoice Date]])</f>
        <v>10</v>
      </c>
      <c r="X546">
        <f>YEAR(tblSales[[#This Row],[Invoice Date]])</f>
        <v>2024</v>
      </c>
      <c r="Y546" t="str">
        <f>TEXT(tblSales[[#This Row],[Invoice Date]],"mmm-yyyy")</f>
        <v>Oct-2024</v>
      </c>
      <c r="Z546" t="str">
        <f>_xlfn.XLOOKUP(tblSales[[#This Row],[Product_ID]],Products!$A:$A,Products!$C:$C,"Women Dresses")</f>
        <v>Men Jeans</v>
      </c>
      <c r="AA546" t="str">
        <f>_xlfn.XLOOKUP(tblSales[[#This Row],[Product_ID]],Products!$A:$A,Products!$D:$D,"Unknown")</f>
        <v>Slim Fit</v>
      </c>
      <c r="AB546" t="str">
        <f>_xlfn.XLOOKUP(tblSales[[#This Row],[Product_ID]],Products!$A:$A,Products!$E:$E,"Unknown")</f>
        <v>Mufti</v>
      </c>
      <c r="AC546" t="str">
        <f>_xlfn.XLOOKUP(tblSales[[#This Row],[Store_ID]],Stores!$A:$A,Stores!$B:$B,"Unknown")</f>
        <v>TrendMart Vijayawada Outlet</v>
      </c>
      <c r="AD546" t="str">
        <f>_xlfn.XLOOKUP(tblSales[[#This Row],[Store_ID]],Stores!$A:$A,Stores!$E:$E,"Unknown")</f>
        <v>South Zone 3</v>
      </c>
      <c r="AE546" t="str">
        <f>_xlfn.XLOOKUP(tblSales[[#This Row],[Customer_ID]],Customers!$A:$A,Customers!$B:$B,"Unknown")</f>
        <v>Varsha Rao</v>
      </c>
      <c r="AF546" t="str">
        <f>_xlfn.XLOOKUP(tblSales[[#This Row],[Customer_ID]],Customers!$A:$A,Customers!$J:$J,"Unknown")</f>
        <v>Regular</v>
      </c>
      <c r="AG546" t="str">
        <f>_xlfn.XLOOKUP(tblSales[[#This Row],[Employee_ID]],Employees!$A:$A,Employees!$B:$B,"Unknown")</f>
        <v>Vasanthi Gupta</v>
      </c>
      <c r="AH546">
        <f>IF(MONTH(tblSales[[#This Row],[Invoice Date]])&gt;=4,MONTH(tblSales[[#This Row],[Invoice Date]]),MONTH(tblSales[[#This Row],[Invoice Date]])+12)</f>
        <v>10</v>
      </c>
      <c r="AI546" s="8">
        <f>DATE(YEAR(tblSales[[#This Row],[Invoice Date]]),MONTH(tblSales[[#This Row],[Invoice Date]]),1)</f>
        <v>45566</v>
      </c>
      <c r="AJ546" t="str">
        <f>_xlfn.XLOOKUP(tblSales[[#This Row],[Product_ID]],Products!$A:$A,Products!$B:$B,"Unknown")</f>
        <v>Mufti Slim Fit Maroon</v>
      </c>
      <c r="AK546" s="9">
        <f>IFERROR(tblSales[[#This Row],[Profit]]/tblSales[[#This Row],[Sales Amount]],0)</f>
        <v>0.14146179171032305</v>
      </c>
      <c r="AL546" t="str">
        <f>IF(tblSales[[#This Row],[Discount %]]&lt;=5,"0-5%",
IF(tblSales[[#This Row],[Discount %]]&lt;=10,"5-10%",
IF(tblSales[[#This Row],[Discount %]]&lt;=15,"10-15%",
IF(tblSales[[#This Row],[Discount %]]&lt;=20,"15-20%","20%+"))))</f>
        <v>10-15%</v>
      </c>
    </row>
    <row r="547" spans="1:38">
      <c r="A547" s="2" t="s">
        <v>1782</v>
      </c>
      <c r="B547" s="11">
        <v>45693</v>
      </c>
      <c r="C547" s="2" t="s">
        <v>1783</v>
      </c>
      <c r="D547" s="2" t="s">
        <v>606</v>
      </c>
      <c r="E547" s="2" t="s">
        <v>413</v>
      </c>
      <c r="F547" s="2" t="s">
        <v>128</v>
      </c>
      <c r="G547" s="2">
        <v>4</v>
      </c>
      <c r="H547" s="2">
        <v>500.44</v>
      </c>
      <c r="I547" s="2">
        <v>20</v>
      </c>
      <c r="J547" s="2">
        <v>400.35</v>
      </c>
      <c r="K547" s="2">
        <v>5</v>
      </c>
      <c r="L547" s="2">
        <v>80.069999999999993</v>
      </c>
      <c r="M547" s="2">
        <v>1681.48</v>
      </c>
      <c r="N547" s="2">
        <v>1199.44</v>
      </c>
      <c r="O547" s="2">
        <f t="shared" si="20"/>
        <v>401.96999999999997</v>
      </c>
      <c r="P547" s="2" t="s">
        <v>29</v>
      </c>
      <c r="Q547" s="2" t="str">
        <f t="shared" si="19"/>
        <v>Debit Card</v>
      </c>
      <c r="R547" s="2" t="s">
        <v>20</v>
      </c>
      <c r="S547" s="2" t="s">
        <v>56</v>
      </c>
      <c r="T547" s="2" t="s">
        <v>1784</v>
      </c>
      <c r="U547" s="2" t="s">
        <v>59</v>
      </c>
      <c r="V547" t="str">
        <f>TEXT(tblSales[[#This Row],[Invoice Date]],"mmm")</f>
        <v>Feb</v>
      </c>
      <c r="W547">
        <f>MONTH(tblSales[[#This Row],[Invoice Date]])</f>
        <v>2</v>
      </c>
      <c r="X547">
        <f>YEAR(tblSales[[#This Row],[Invoice Date]])</f>
        <v>2025</v>
      </c>
      <c r="Y547" t="str">
        <f>TEXT(tblSales[[#This Row],[Invoice Date]],"mmm-yyyy")</f>
        <v>Feb-2025</v>
      </c>
      <c r="Z547" t="str">
        <f>_xlfn.XLOOKUP(tblSales[[#This Row],[Product_ID]],Products!$A:$A,Products!$C:$C,"Women Dresses")</f>
        <v>Men T-Shirts</v>
      </c>
      <c r="AA547" t="str">
        <f>_xlfn.XLOOKUP(tblSales[[#This Row],[Product_ID]],Products!$A:$A,Products!$D:$D,"Unknown")</f>
        <v>Round Neck</v>
      </c>
      <c r="AB547" t="str">
        <f>_xlfn.XLOOKUP(tblSales[[#This Row],[Product_ID]],Products!$A:$A,Products!$E:$E,"Unknown")</f>
        <v>Global Desi</v>
      </c>
      <c r="AC547" t="str">
        <f>_xlfn.XLOOKUP(tblSales[[#This Row],[Store_ID]],Stores!$A:$A,Stores!$B:$B,"Unknown")</f>
        <v>TrendMart Thiruvananthapuram High Street</v>
      </c>
      <c r="AD547" t="str">
        <f>_xlfn.XLOOKUP(tblSales[[#This Row],[Store_ID]],Stores!$A:$A,Stores!$E:$E,"Unknown")</f>
        <v>South Zone 1</v>
      </c>
      <c r="AE547" t="str">
        <f>_xlfn.XLOOKUP(tblSales[[#This Row],[Customer_ID]],Customers!$A:$A,Customers!$B:$B,"Unknown")</f>
        <v>Tanvi Menon</v>
      </c>
      <c r="AF547" t="str">
        <f>_xlfn.XLOOKUP(tblSales[[#This Row],[Customer_ID]],Customers!$A:$A,Customers!$J:$J,"Unknown")</f>
        <v>Platinum</v>
      </c>
      <c r="AG547" t="str">
        <f>_xlfn.XLOOKUP(tblSales[[#This Row],[Employee_ID]],Employees!$A:$A,Employees!$B:$B,"Unknown")</f>
        <v>Praveen Gupta</v>
      </c>
      <c r="AH547">
        <f>IF(MONTH(tblSales[[#This Row],[Invoice Date]])&gt;=4,MONTH(tblSales[[#This Row],[Invoice Date]]),MONTH(tblSales[[#This Row],[Invoice Date]])+12)</f>
        <v>14</v>
      </c>
      <c r="AI547" s="8">
        <f>DATE(YEAR(tblSales[[#This Row],[Invoice Date]]),MONTH(tblSales[[#This Row],[Invoice Date]]),1)</f>
        <v>45689</v>
      </c>
      <c r="AJ547" t="str">
        <f>_xlfn.XLOOKUP(tblSales[[#This Row],[Product_ID]],Products!$A:$A,Products!$B:$B,"Unknown")</f>
        <v>Global Desi Round Neck Green</v>
      </c>
      <c r="AK547" s="9">
        <f>IFERROR(tblSales[[#This Row],[Profit]]/tblSales[[#This Row],[Sales Amount]],0)</f>
        <v>0.2390572590812855</v>
      </c>
      <c r="AL547" t="str">
        <f>IF(tblSales[[#This Row],[Discount %]]&lt;=5,"0-5%",
IF(tblSales[[#This Row],[Discount %]]&lt;=10,"5-10%",
IF(tblSales[[#This Row],[Discount %]]&lt;=15,"10-15%",
IF(tblSales[[#This Row],[Discount %]]&lt;=20,"15-20%","20%+"))))</f>
        <v>15-20%</v>
      </c>
    </row>
    <row r="548" spans="1:38">
      <c r="A548" s="2" t="s">
        <v>1785</v>
      </c>
      <c r="B548" s="11">
        <v>45487</v>
      </c>
      <c r="C548" s="2" t="s">
        <v>1786</v>
      </c>
      <c r="D548" s="2" t="s">
        <v>1171</v>
      </c>
      <c r="E548" s="2" t="s">
        <v>973</v>
      </c>
      <c r="F548" s="2" t="s">
        <v>177</v>
      </c>
      <c r="G548" s="2">
        <v>4</v>
      </c>
      <c r="H548" s="2">
        <v>3192.41</v>
      </c>
      <c r="I548" s="2">
        <v>20</v>
      </c>
      <c r="J548" s="2">
        <v>2553.9299999999998</v>
      </c>
      <c r="K548" s="2">
        <v>12</v>
      </c>
      <c r="L548" s="2">
        <v>1225.8900000000001</v>
      </c>
      <c r="M548" s="2">
        <v>11441.6</v>
      </c>
      <c r="N548" s="2">
        <v>8158.8</v>
      </c>
      <c r="O548" s="2">
        <f t="shared" si="20"/>
        <v>2056.91</v>
      </c>
      <c r="P548" s="2" t="s">
        <v>27</v>
      </c>
      <c r="Q548" s="2" t="str">
        <f t="shared" si="19"/>
        <v>Cash</v>
      </c>
      <c r="R548" s="2" t="s">
        <v>20</v>
      </c>
      <c r="S548" s="2" t="s">
        <v>56</v>
      </c>
      <c r="T548" s="2" t="s">
        <v>997</v>
      </c>
      <c r="U548" s="2" t="s">
        <v>60</v>
      </c>
      <c r="V548" t="str">
        <f>TEXT(tblSales[[#This Row],[Invoice Date]],"mmm")</f>
        <v>Jul</v>
      </c>
      <c r="W548">
        <f>MONTH(tblSales[[#This Row],[Invoice Date]])</f>
        <v>7</v>
      </c>
      <c r="X548">
        <f>YEAR(tblSales[[#This Row],[Invoice Date]])</f>
        <v>2024</v>
      </c>
      <c r="Y548" t="str">
        <f>TEXT(tblSales[[#This Row],[Invoice Date]],"mmm-yyyy")</f>
        <v>Jul-2024</v>
      </c>
      <c r="Z548" t="str">
        <f>_xlfn.XLOOKUP(tblSales[[#This Row],[Product_ID]],Products!$A:$A,Products!$C:$C,"Women Dresses")</f>
        <v>Watches</v>
      </c>
      <c r="AA548" t="str">
        <f>_xlfn.XLOOKUP(tblSales[[#This Row],[Product_ID]],Products!$A:$A,Products!$D:$D,"Unknown")</f>
        <v>Digital Watch</v>
      </c>
      <c r="AB548" t="str">
        <f>_xlfn.XLOOKUP(tblSales[[#This Row],[Product_ID]],Products!$A:$A,Products!$E:$E,"Unknown")</f>
        <v>Fossil</v>
      </c>
      <c r="AC548" t="str">
        <f>_xlfn.XLOOKUP(tblSales[[#This Row],[Store_ID]],Stores!$A:$A,Stores!$B:$B,"Unknown")</f>
        <v>TrendMart Kochi High Street</v>
      </c>
      <c r="AD548" t="str">
        <f>_xlfn.XLOOKUP(tblSales[[#This Row],[Store_ID]],Stores!$A:$A,Stores!$E:$E,"Unknown")</f>
        <v>South Zone 1</v>
      </c>
      <c r="AE548" t="str">
        <f>_xlfn.XLOOKUP(tblSales[[#This Row],[Customer_ID]],Customers!$A:$A,Customers!$B:$B,"Unknown")</f>
        <v>Kiran Prasad</v>
      </c>
      <c r="AF548" t="str">
        <f>_xlfn.XLOOKUP(tblSales[[#This Row],[Customer_ID]],Customers!$A:$A,Customers!$J:$J,"Unknown")</f>
        <v>Gold</v>
      </c>
      <c r="AG548" t="str">
        <f>_xlfn.XLOOKUP(tblSales[[#This Row],[Employee_ID]],Employees!$A:$A,Employees!$B:$B,"Unknown")</f>
        <v>Deepak Kamath</v>
      </c>
      <c r="AH548">
        <f>IF(MONTH(tblSales[[#This Row],[Invoice Date]])&gt;=4,MONTH(tblSales[[#This Row],[Invoice Date]]),MONTH(tblSales[[#This Row],[Invoice Date]])+12)</f>
        <v>7</v>
      </c>
      <c r="AI548" s="8">
        <f>DATE(YEAR(tblSales[[#This Row],[Invoice Date]]),MONTH(tblSales[[#This Row],[Invoice Date]]),1)</f>
        <v>45474</v>
      </c>
      <c r="AJ548" t="str">
        <f>_xlfn.XLOOKUP(tblSales[[#This Row],[Product_ID]],Products!$A:$A,Products!$B:$B,"Unknown")</f>
        <v>Fossil Digital Watch Maroon</v>
      </c>
      <c r="AK548" s="9">
        <f>IFERROR(tblSales[[#This Row],[Profit]]/tblSales[[#This Row],[Sales Amount]],0)</f>
        <v>0.17977468186267653</v>
      </c>
      <c r="AL548" t="str">
        <f>IF(tblSales[[#This Row],[Discount %]]&lt;=5,"0-5%",
IF(tblSales[[#This Row],[Discount %]]&lt;=10,"5-10%",
IF(tblSales[[#This Row],[Discount %]]&lt;=15,"10-15%",
IF(tblSales[[#This Row],[Discount %]]&lt;=20,"15-20%","20%+"))))</f>
        <v>15-20%</v>
      </c>
    </row>
    <row r="549" spans="1:38">
      <c r="A549" s="2" t="s">
        <v>1785</v>
      </c>
      <c r="B549" s="11">
        <v>45453</v>
      </c>
      <c r="C549" s="2" t="s">
        <v>1787</v>
      </c>
      <c r="D549" s="2" t="s">
        <v>149</v>
      </c>
      <c r="E549" s="2" t="s">
        <v>692</v>
      </c>
      <c r="F549" s="2" t="s">
        <v>116</v>
      </c>
      <c r="G549" s="2">
        <v>3</v>
      </c>
      <c r="H549" s="2">
        <v>1674.22</v>
      </c>
      <c r="I549" s="2">
        <v>25</v>
      </c>
      <c r="J549" s="2">
        <v>1255.6600000000001</v>
      </c>
      <c r="K549" s="2">
        <v>12</v>
      </c>
      <c r="L549" s="2">
        <v>452.04</v>
      </c>
      <c r="M549" s="2">
        <v>4219.04</v>
      </c>
      <c r="N549" s="2">
        <v>4199.55</v>
      </c>
      <c r="O549" s="2">
        <f t="shared" si="20"/>
        <v>-432.55000000000024</v>
      </c>
      <c r="P549" s="2" t="s">
        <v>32</v>
      </c>
      <c r="Q549" s="2" t="str">
        <f t="shared" si="19"/>
        <v>UPI</v>
      </c>
      <c r="R549" s="2" t="s">
        <v>20</v>
      </c>
      <c r="S549" s="2" t="s">
        <v>56</v>
      </c>
      <c r="T549" s="2" t="s">
        <v>1788</v>
      </c>
      <c r="U549" s="2" t="s">
        <v>59</v>
      </c>
      <c r="V549" t="str">
        <f>TEXT(tblSales[[#This Row],[Invoice Date]],"mmm")</f>
        <v>Jun</v>
      </c>
      <c r="W549">
        <f>MONTH(tblSales[[#This Row],[Invoice Date]])</f>
        <v>6</v>
      </c>
      <c r="X549">
        <f>YEAR(tblSales[[#This Row],[Invoice Date]])</f>
        <v>2024</v>
      </c>
      <c r="Y549" t="str">
        <f>TEXT(tblSales[[#This Row],[Invoice Date]],"mmm-yyyy")</f>
        <v>Jun-2024</v>
      </c>
      <c r="Z549" t="str">
        <f>_xlfn.XLOOKUP(tblSales[[#This Row],[Product_ID]],Products!$A:$A,Products!$C:$C,"Women Dresses")</f>
        <v>Women Dresses</v>
      </c>
      <c r="AA549" t="str">
        <f>_xlfn.XLOOKUP(tblSales[[#This Row],[Product_ID]],Products!$A:$A,Products!$D:$D,"Unknown")</f>
        <v>Shirt Dress</v>
      </c>
      <c r="AB549" t="str">
        <f>_xlfn.XLOOKUP(tblSales[[#This Row],[Product_ID]],Products!$A:$A,Products!$E:$E,"Unknown")</f>
        <v>Nike</v>
      </c>
      <c r="AC549" t="str">
        <f>_xlfn.XLOOKUP(tblSales[[#This Row],[Store_ID]],Stores!$A:$A,Stores!$B:$B,"Unknown")</f>
        <v>TrendMart Thiruvananthapuram Outlet</v>
      </c>
      <c r="AD549" t="str">
        <f>_xlfn.XLOOKUP(tblSales[[#This Row],[Store_ID]],Stores!$A:$A,Stores!$E:$E,"Unknown")</f>
        <v>South Zone 1</v>
      </c>
      <c r="AE549" t="str">
        <f>_xlfn.XLOOKUP(tblSales[[#This Row],[Customer_ID]],Customers!$A:$A,Customers!$B:$B,"Unknown")</f>
        <v>Malini Raman</v>
      </c>
      <c r="AF549" t="str">
        <f>_xlfn.XLOOKUP(tblSales[[#This Row],[Customer_ID]],Customers!$A:$A,Customers!$J:$J,"Unknown")</f>
        <v>Gold</v>
      </c>
      <c r="AG549" t="str">
        <f>_xlfn.XLOOKUP(tblSales[[#This Row],[Employee_ID]],Employees!$A:$A,Employees!$B:$B,"Unknown")</f>
        <v>Padma Gounder</v>
      </c>
      <c r="AH549">
        <f>IF(MONTH(tblSales[[#This Row],[Invoice Date]])&gt;=4,MONTH(tblSales[[#This Row],[Invoice Date]]),MONTH(tblSales[[#This Row],[Invoice Date]])+12)</f>
        <v>6</v>
      </c>
      <c r="AI549" s="8">
        <f>DATE(YEAR(tblSales[[#This Row],[Invoice Date]]),MONTH(tblSales[[#This Row],[Invoice Date]]),1)</f>
        <v>45444</v>
      </c>
      <c r="AJ549" t="str">
        <f>_xlfn.XLOOKUP(tblSales[[#This Row],[Product_ID]],Products!$A:$A,Products!$B:$B,"Unknown")</f>
        <v>Nike Shirt Dress Peach</v>
      </c>
      <c r="AK549" s="9">
        <f>IFERROR(tblSales[[#This Row],[Profit]]/tblSales[[#This Row],[Sales Amount]],0)</f>
        <v>-0.10252332284121513</v>
      </c>
      <c r="AL549" t="str">
        <f>IF(tblSales[[#This Row],[Discount %]]&lt;=5,"0-5%",
IF(tblSales[[#This Row],[Discount %]]&lt;=10,"5-10%",
IF(tblSales[[#This Row],[Discount %]]&lt;=15,"10-15%",
IF(tblSales[[#This Row],[Discount %]]&lt;=20,"15-20%","20%+"))))</f>
        <v>20%+</v>
      </c>
    </row>
    <row r="550" spans="1:38">
      <c r="A550" s="2" t="s">
        <v>1789</v>
      </c>
      <c r="B550" s="11">
        <v>45590</v>
      </c>
      <c r="C550" s="2" t="s">
        <v>1790</v>
      </c>
      <c r="D550" s="2" t="s">
        <v>1475</v>
      </c>
      <c r="E550" s="2" t="s">
        <v>232</v>
      </c>
      <c r="F550" s="2" t="s">
        <v>339</v>
      </c>
      <c r="G550" s="2">
        <v>4</v>
      </c>
      <c r="H550" s="2">
        <v>4331.16</v>
      </c>
      <c r="I550" s="2">
        <v>5</v>
      </c>
      <c r="J550" s="2">
        <v>866.23</v>
      </c>
      <c r="K550" s="2">
        <v>12</v>
      </c>
      <c r="L550" s="2">
        <v>1975.01</v>
      </c>
      <c r="M550" s="2">
        <v>18433.419999999998</v>
      </c>
      <c r="N550" s="2">
        <v>12946.28</v>
      </c>
      <c r="O550" s="2">
        <f t="shared" si="20"/>
        <v>3512.1299999999974</v>
      </c>
      <c r="P550" s="2" t="s">
        <v>27</v>
      </c>
      <c r="Q550" s="2" t="str">
        <f t="shared" si="19"/>
        <v>Cash</v>
      </c>
      <c r="R550" s="2" t="s">
        <v>20</v>
      </c>
      <c r="S550" s="2" t="s">
        <v>56</v>
      </c>
      <c r="T550" s="2" t="s">
        <v>1791</v>
      </c>
      <c r="U550" s="2" t="s">
        <v>59</v>
      </c>
      <c r="V550" t="str">
        <f>TEXT(tblSales[[#This Row],[Invoice Date]],"mmm")</f>
        <v>Oct</v>
      </c>
      <c r="W550">
        <f>MONTH(tblSales[[#This Row],[Invoice Date]])</f>
        <v>10</v>
      </c>
      <c r="X550">
        <f>YEAR(tblSales[[#This Row],[Invoice Date]])</f>
        <v>2024</v>
      </c>
      <c r="Y550" t="str">
        <f>TEXT(tblSales[[#This Row],[Invoice Date]],"mmm-yyyy")</f>
        <v>Oct-2024</v>
      </c>
      <c r="Z550" t="str">
        <f>_xlfn.XLOOKUP(tblSales[[#This Row],[Product_ID]],Products!$A:$A,Products!$C:$C,"Women Dresses")</f>
        <v>Women Sarees</v>
      </c>
      <c r="AA550" t="str">
        <f>_xlfn.XLOOKUP(tblSales[[#This Row],[Product_ID]],Products!$A:$A,Products!$D:$D,"Unknown")</f>
        <v>Silk Saree</v>
      </c>
      <c r="AB550" t="str">
        <f>_xlfn.XLOOKUP(tblSales[[#This Row],[Product_ID]],Products!$A:$A,Products!$E:$E,"Unknown")</f>
        <v>Pepe Jeans</v>
      </c>
      <c r="AC550" t="str">
        <f>_xlfn.XLOOKUP(tblSales[[#This Row],[Store_ID]],Stores!$A:$A,Stores!$B:$B,"Unknown")</f>
        <v>TrendMart Khammam Standard</v>
      </c>
      <c r="AD550" t="str">
        <f>_xlfn.XLOOKUP(tblSales[[#This Row],[Store_ID]],Stores!$A:$A,Stores!$E:$E,"Unknown")</f>
        <v>South Zone 2</v>
      </c>
      <c r="AE550" t="str">
        <f>_xlfn.XLOOKUP(tblSales[[#This Row],[Customer_ID]],Customers!$A:$A,Customers!$B:$B,"Unknown")</f>
        <v>Gopal Sharma</v>
      </c>
      <c r="AF550" t="str">
        <f>_xlfn.XLOOKUP(tblSales[[#This Row],[Customer_ID]],Customers!$A:$A,Customers!$J:$J,"Unknown")</f>
        <v>Silver</v>
      </c>
      <c r="AG550" t="str">
        <f>_xlfn.XLOOKUP(tblSales[[#This Row],[Employee_ID]],Employees!$A:$A,Employees!$B:$B,"Unknown")</f>
        <v>Priya Balasubramaniam</v>
      </c>
      <c r="AH550">
        <f>IF(MONTH(tblSales[[#This Row],[Invoice Date]])&gt;=4,MONTH(tblSales[[#This Row],[Invoice Date]]),MONTH(tblSales[[#This Row],[Invoice Date]])+12)</f>
        <v>10</v>
      </c>
      <c r="AI550" s="8">
        <f>DATE(YEAR(tblSales[[#This Row],[Invoice Date]]),MONTH(tblSales[[#This Row],[Invoice Date]]),1)</f>
        <v>45566</v>
      </c>
      <c r="AJ550" t="str">
        <f>_xlfn.XLOOKUP(tblSales[[#This Row],[Product_ID]],Products!$A:$A,Products!$B:$B,"Unknown")</f>
        <v>Pepe Jeans Silk Saree Navy Blue</v>
      </c>
      <c r="AK550" s="9">
        <f>IFERROR(tblSales[[#This Row],[Profit]]/tblSales[[#This Row],[Sales Amount]],0)</f>
        <v>0.19053056893403383</v>
      </c>
      <c r="AL550" t="str">
        <f>IF(tblSales[[#This Row],[Discount %]]&lt;=5,"0-5%",
IF(tblSales[[#This Row],[Discount %]]&lt;=10,"5-10%",
IF(tblSales[[#This Row],[Discount %]]&lt;=15,"10-15%",
IF(tblSales[[#This Row],[Discount %]]&lt;=20,"15-20%","20%+"))))</f>
        <v>0-5%</v>
      </c>
    </row>
    <row r="551" spans="1:38">
      <c r="A551" s="2" t="s">
        <v>1792</v>
      </c>
      <c r="B551" s="11">
        <v>45450</v>
      </c>
      <c r="C551" s="2" t="s">
        <v>1509</v>
      </c>
      <c r="D551" s="2" t="s">
        <v>149</v>
      </c>
      <c r="E551" s="2" t="s">
        <v>314</v>
      </c>
      <c r="F551" s="2" t="s">
        <v>216</v>
      </c>
      <c r="G551" s="2">
        <v>2</v>
      </c>
      <c r="H551" s="2">
        <v>1711.1</v>
      </c>
      <c r="I551" s="2">
        <v>0</v>
      </c>
      <c r="J551" s="2">
        <v>0</v>
      </c>
      <c r="K551" s="2">
        <v>12</v>
      </c>
      <c r="L551" s="2">
        <v>410.66</v>
      </c>
      <c r="M551" s="2">
        <v>3832.86</v>
      </c>
      <c r="N551" s="2">
        <v>2799.7</v>
      </c>
      <c r="O551" s="2">
        <f t="shared" si="20"/>
        <v>622.50000000000023</v>
      </c>
      <c r="P551" s="2" t="s">
        <v>27</v>
      </c>
      <c r="Q551" s="2" t="str">
        <f t="shared" si="19"/>
        <v>Cash</v>
      </c>
      <c r="R551" s="2" t="s">
        <v>20</v>
      </c>
      <c r="S551" s="2" t="s">
        <v>56</v>
      </c>
      <c r="T551" s="2" t="s">
        <v>1793</v>
      </c>
      <c r="U551" s="2" t="s">
        <v>59</v>
      </c>
      <c r="V551" t="str">
        <f>TEXT(tblSales[[#This Row],[Invoice Date]],"mmm")</f>
        <v>Jun</v>
      </c>
      <c r="W551">
        <f>MONTH(tblSales[[#This Row],[Invoice Date]])</f>
        <v>6</v>
      </c>
      <c r="X551">
        <f>YEAR(tblSales[[#This Row],[Invoice Date]])</f>
        <v>2024</v>
      </c>
      <c r="Y551" t="str">
        <f>TEXT(tblSales[[#This Row],[Invoice Date]],"mmm-yyyy")</f>
        <v>Jun-2024</v>
      </c>
      <c r="Z551" t="str">
        <f>_xlfn.XLOOKUP(tblSales[[#This Row],[Product_ID]],Products!$A:$A,Products!$C:$C,"Women Dresses")</f>
        <v>Women Dresses</v>
      </c>
      <c r="AA551" t="str">
        <f>_xlfn.XLOOKUP(tblSales[[#This Row],[Product_ID]],Products!$A:$A,Products!$D:$D,"Unknown")</f>
        <v>Shirt Dress</v>
      </c>
      <c r="AB551" t="str">
        <f>_xlfn.XLOOKUP(tblSales[[#This Row],[Product_ID]],Products!$A:$A,Products!$E:$E,"Unknown")</f>
        <v>Nike</v>
      </c>
      <c r="AC551" t="str">
        <f>_xlfn.XLOOKUP(tblSales[[#This Row],[Store_ID]],Stores!$A:$A,Stores!$B:$B,"Unknown")</f>
        <v>TrendMart Thiruvananthapuram Standard</v>
      </c>
      <c r="AD551" t="str">
        <f>_xlfn.XLOOKUP(tblSales[[#This Row],[Store_ID]],Stores!$A:$A,Stores!$E:$E,"Unknown")</f>
        <v>South Zone 1</v>
      </c>
      <c r="AE551" t="str">
        <f>_xlfn.XLOOKUP(tblSales[[#This Row],[Customer_ID]],Customers!$A:$A,Customers!$B:$B,"Unknown")</f>
        <v>Bharathi Singh</v>
      </c>
      <c r="AF551" t="str">
        <f>_xlfn.XLOOKUP(tblSales[[#This Row],[Customer_ID]],Customers!$A:$A,Customers!$J:$J,"Unknown")</f>
        <v>Gold</v>
      </c>
      <c r="AG551" t="str">
        <f>_xlfn.XLOOKUP(tblSales[[#This Row],[Employee_ID]],Employees!$A:$A,Employees!$B:$B,"Unknown")</f>
        <v>Venkat Sharma</v>
      </c>
      <c r="AH551">
        <f>IF(MONTH(tblSales[[#This Row],[Invoice Date]])&gt;=4,MONTH(tblSales[[#This Row],[Invoice Date]]),MONTH(tblSales[[#This Row],[Invoice Date]])+12)</f>
        <v>6</v>
      </c>
      <c r="AI551" s="8">
        <f>DATE(YEAR(tblSales[[#This Row],[Invoice Date]]),MONTH(tblSales[[#This Row],[Invoice Date]]),1)</f>
        <v>45444</v>
      </c>
      <c r="AJ551" t="str">
        <f>_xlfn.XLOOKUP(tblSales[[#This Row],[Product_ID]],Products!$A:$A,Products!$B:$B,"Unknown")</f>
        <v>Nike Shirt Dress Peach</v>
      </c>
      <c r="AK551" s="9">
        <f>IFERROR(tblSales[[#This Row],[Profit]]/tblSales[[#This Row],[Sales Amount]],0)</f>
        <v>0.162411358619934</v>
      </c>
      <c r="AL551" t="str">
        <f>IF(tblSales[[#This Row],[Discount %]]&lt;=5,"0-5%",
IF(tblSales[[#This Row],[Discount %]]&lt;=10,"5-10%",
IF(tblSales[[#This Row],[Discount %]]&lt;=15,"10-15%",
IF(tblSales[[#This Row],[Discount %]]&lt;=20,"15-20%","20%+"))))</f>
        <v>0-5%</v>
      </c>
    </row>
    <row r="552" spans="1:38">
      <c r="A552" s="2" t="s">
        <v>1794</v>
      </c>
      <c r="B552" s="11">
        <v>45459</v>
      </c>
      <c r="C552" s="2" t="s">
        <v>1329</v>
      </c>
      <c r="D552" s="2" t="s">
        <v>318</v>
      </c>
      <c r="E552" s="2" t="s">
        <v>150</v>
      </c>
      <c r="F552" s="2" t="s">
        <v>475</v>
      </c>
      <c r="G552" s="2">
        <v>1</v>
      </c>
      <c r="H552" s="2">
        <v>1416.96</v>
      </c>
      <c r="I552" s="2">
        <v>10</v>
      </c>
      <c r="J552" s="2">
        <v>141.69999999999999</v>
      </c>
      <c r="K552" s="2">
        <v>12</v>
      </c>
      <c r="L552" s="2">
        <v>153.03</v>
      </c>
      <c r="M552" s="2">
        <v>1428.29</v>
      </c>
      <c r="N552" s="2">
        <v>1025.24</v>
      </c>
      <c r="O552" s="2">
        <f t="shared" si="20"/>
        <v>250.01999999999995</v>
      </c>
      <c r="P552" s="2" t="s">
        <v>32</v>
      </c>
      <c r="Q552" s="2" t="str">
        <f t="shared" si="19"/>
        <v>UPI</v>
      </c>
      <c r="R552" s="2" t="s">
        <v>20</v>
      </c>
      <c r="S552" s="2" t="s">
        <v>56</v>
      </c>
      <c r="T552" s="2" t="s">
        <v>1795</v>
      </c>
      <c r="U552" s="2" t="s">
        <v>60</v>
      </c>
      <c r="V552" t="str">
        <f>TEXT(tblSales[[#This Row],[Invoice Date]],"mmm")</f>
        <v>Jun</v>
      </c>
      <c r="W552">
        <f>MONTH(tblSales[[#This Row],[Invoice Date]])</f>
        <v>6</v>
      </c>
      <c r="X552">
        <f>YEAR(tblSales[[#This Row],[Invoice Date]])</f>
        <v>2024</v>
      </c>
      <c r="Y552" t="str">
        <f>TEXT(tblSales[[#This Row],[Invoice Date]],"mmm-yyyy")</f>
        <v>Jun-2024</v>
      </c>
      <c r="Z552" t="str">
        <f>_xlfn.XLOOKUP(tblSales[[#This Row],[Product_ID]],Products!$A:$A,Products!$C:$C,"Women Dresses")</f>
        <v>Women Jeans</v>
      </c>
      <c r="AA552" t="str">
        <f>_xlfn.XLOOKUP(tblSales[[#This Row],[Product_ID]],Products!$A:$A,Products!$D:$D,"Unknown")</f>
        <v>Straight Fit</v>
      </c>
      <c r="AB552" t="str">
        <f>_xlfn.XLOOKUP(tblSales[[#This Row],[Product_ID]],Products!$A:$A,Products!$E:$E,"Unknown")</f>
        <v>Pothys</v>
      </c>
      <c r="AC552" t="str">
        <f>_xlfn.XLOOKUP(tblSales[[#This Row],[Store_ID]],Stores!$A:$A,Stores!$B:$B,"Unknown")</f>
        <v>TrendMart Kalaburagi Mall Kiosk</v>
      </c>
      <c r="AD552" t="str">
        <f>_xlfn.XLOOKUP(tblSales[[#This Row],[Store_ID]],Stores!$A:$A,Stores!$E:$E,"Unknown")</f>
        <v>South Zone 2</v>
      </c>
      <c r="AE552" t="str">
        <f>_xlfn.XLOOKUP(tblSales[[#This Row],[Customer_ID]],Customers!$A:$A,Customers!$B:$B,"Unknown")</f>
        <v>Padma Gopalakrishnan</v>
      </c>
      <c r="AF552" t="str">
        <f>_xlfn.XLOOKUP(tblSales[[#This Row],[Customer_ID]],Customers!$A:$A,Customers!$J:$J,"Unknown")</f>
        <v>Silver</v>
      </c>
      <c r="AG552" t="str">
        <f>_xlfn.XLOOKUP(tblSales[[#This Row],[Employee_ID]],Employees!$A:$A,Employees!$B:$B,"Unknown")</f>
        <v>Arjun Krishnan</v>
      </c>
      <c r="AH552">
        <f>IF(MONTH(tblSales[[#This Row],[Invoice Date]])&gt;=4,MONTH(tblSales[[#This Row],[Invoice Date]]),MONTH(tblSales[[#This Row],[Invoice Date]])+12)</f>
        <v>6</v>
      </c>
      <c r="AI552" s="8">
        <f>DATE(YEAR(tblSales[[#This Row],[Invoice Date]]),MONTH(tblSales[[#This Row],[Invoice Date]]),1)</f>
        <v>45444</v>
      </c>
      <c r="AJ552" t="str">
        <f>_xlfn.XLOOKUP(tblSales[[#This Row],[Product_ID]],Products!$A:$A,Products!$B:$B,"Unknown")</f>
        <v>Pothys Straight Fit Charcoal</v>
      </c>
      <c r="AK552" s="9">
        <f>IFERROR(tblSales[[#This Row],[Profit]]/tblSales[[#This Row],[Sales Amount]],0)</f>
        <v>0.17504848455145661</v>
      </c>
      <c r="AL552" t="str">
        <f>IF(tblSales[[#This Row],[Discount %]]&lt;=5,"0-5%",
IF(tblSales[[#This Row],[Discount %]]&lt;=10,"5-10%",
IF(tblSales[[#This Row],[Discount %]]&lt;=15,"10-15%",
IF(tblSales[[#This Row],[Discount %]]&lt;=20,"15-20%","20%+"))))</f>
        <v>5-10%</v>
      </c>
    </row>
    <row r="553" spans="1:38">
      <c r="A553" s="2" t="s">
        <v>1796</v>
      </c>
      <c r="B553" s="11">
        <v>45691</v>
      </c>
      <c r="C553" s="2" t="s">
        <v>1797</v>
      </c>
      <c r="D553" s="2" t="s">
        <v>753</v>
      </c>
      <c r="E553" s="2" t="s">
        <v>91</v>
      </c>
      <c r="F553" s="2" t="s">
        <v>249</v>
      </c>
      <c r="G553" s="2">
        <v>2</v>
      </c>
      <c r="H553" s="2">
        <v>1036.56</v>
      </c>
      <c r="I553" s="2">
        <v>15</v>
      </c>
      <c r="J553" s="2">
        <v>310.97000000000003</v>
      </c>
      <c r="K553" s="2">
        <v>12</v>
      </c>
      <c r="L553" s="2">
        <v>211.46</v>
      </c>
      <c r="M553" s="2">
        <v>1973.61</v>
      </c>
      <c r="N553" s="2">
        <v>1167.72</v>
      </c>
      <c r="O553" s="2">
        <f t="shared" si="20"/>
        <v>594.42999999999984</v>
      </c>
      <c r="P553" s="2" t="s">
        <v>29</v>
      </c>
      <c r="Q553" s="2" t="str">
        <f t="shared" si="19"/>
        <v>Debit Card</v>
      </c>
      <c r="R553" s="2" t="s">
        <v>20</v>
      </c>
      <c r="S553" s="2" t="s">
        <v>56</v>
      </c>
      <c r="T553" s="2" t="s">
        <v>1798</v>
      </c>
      <c r="U553" s="2" t="s">
        <v>59</v>
      </c>
      <c r="V553" t="str">
        <f>TEXT(tblSales[[#This Row],[Invoice Date]],"mmm")</f>
        <v>Feb</v>
      </c>
      <c r="W553">
        <f>MONTH(tblSales[[#This Row],[Invoice Date]])</f>
        <v>2</v>
      </c>
      <c r="X553">
        <f>YEAR(tblSales[[#This Row],[Invoice Date]])</f>
        <v>2025</v>
      </c>
      <c r="Y553" t="str">
        <f>TEXT(tblSales[[#This Row],[Invoice Date]],"mmm-yyyy")</f>
        <v>Feb-2025</v>
      </c>
      <c r="Z553" t="str">
        <f>_xlfn.XLOOKUP(tblSales[[#This Row],[Product_ID]],Products!$A:$A,Products!$C:$C,"Women Dresses")</f>
        <v>Accessories</v>
      </c>
      <c r="AA553" t="str">
        <f>_xlfn.XLOOKUP(tblSales[[#This Row],[Product_ID]],Products!$A:$A,Products!$D:$D,"Unknown")</f>
        <v>Tie</v>
      </c>
      <c r="AB553" t="str">
        <f>_xlfn.XLOOKUP(tblSales[[#This Row],[Product_ID]],Products!$A:$A,Products!$E:$E,"Unknown")</f>
        <v>Being Human</v>
      </c>
      <c r="AC553" t="str">
        <f>_xlfn.XLOOKUP(tblSales[[#This Row],[Store_ID]],Stores!$A:$A,Stores!$B:$B,"Unknown")</f>
        <v>TrendMart Vijayawada High Street</v>
      </c>
      <c r="AD553" t="str">
        <f>_xlfn.XLOOKUP(tblSales[[#This Row],[Store_ID]],Stores!$A:$A,Stores!$E:$E,"Unknown")</f>
        <v>South Zone 3</v>
      </c>
      <c r="AE553" t="str">
        <f>_xlfn.XLOOKUP(tblSales[[#This Row],[Customer_ID]],Customers!$A:$A,Customers!$B:$B,"Unknown")</f>
        <v>Deepa Chettiar</v>
      </c>
      <c r="AF553" t="str">
        <f>_xlfn.XLOOKUP(tblSales[[#This Row],[Customer_ID]],Customers!$A:$A,Customers!$J:$J,"Unknown")</f>
        <v>Silver</v>
      </c>
      <c r="AG553" t="str">
        <f>_xlfn.XLOOKUP(tblSales[[#This Row],[Employee_ID]],Employees!$A:$A,Employees!$B:$B,"Unknown")</f>
        <v>Hari Nair</v>
      </c>
      <c r="AH553">
        <f>IF(MONTH(tblSales[[#This Row],[Invoice Date]])&gt;=4,MONTH(tblSales[[#This Row],[Invoice Date]]),MONTH(tblSales[[#This Row],[Invoice Date]])+12)</f>
        <v>14</v>
      </c>
      <c r="AI553" s="8">
        <f>DATE(YEAR(tblSales[[#This Row],[Invoice Date]]),MONTH(tblSales[[#This Row],[Invoice Date]]),1)</f>
        <v>45689</v>
      </c>
      <c r="AJ553" t="str">
        <f>_xlfn.XLOOKUP(tblSales[[#This Row],[Product_ID]],Products!$A:$A,Products!$B:$B,"Unknown")</f>
        <v>Indian Terrain Denim Shirt Wine</v>
      </c>
      <c r="AK553" s="9">
        <f>IFERROR(tblSales[[#This Row],[Profit]]/tblSales[[#This Row],[Sales Amount]],0)</f>
        <v>0.30118919138026251</v>
      </c>
      <c r="AL553" t="str">
        <f>IF(tblSales[[#This Row],[Discount %]]&lt;=5,"0-5%",
IF(tblSales[[#This Row],[Discount %]]&lt;=10,"5-10%",
IF(tblSales[[#This Row],[Discount %]]&lt;=15,"10-15%",
IF(tblSales[[#This Row],[Discount %]]&lt;=20,"15-20%","20%+"))))</f>
        <v>10-15%</v>
      </c>
    </row>
    <row r="554" spans="1:38">
      <c r="A554" s="2" t="s">
        <v>1799</v>
      </c>
      <c r="B554" s="11">
        <v>45541</v>
      </c>
      <c r="C554" s="2" t="s">
        <v>1800</v>
      </c>
      <c r="D554" s="2" t="s">
        <v>663</v>
      </c>
      <c r="E554" s="2" t="s">
        <v>394</v>
      </c>
      <c r="F554" s="2" t="s">
        <v>244</v>
      </c>
      <c r="G554" s="2">
        <v>1</v>
      </c>
      <c r="H554" s="2">
        <v>1625.75</v>
      </c>
      <c r="I554" s="2">
        <v>0</v>
      </c>
      <c r="J554" s="2">
        <v>0</v>
      </c>
      <c r="K554" s="2">
        <v>12</v>
      </c>
      <c r="L554" s="2">
        <v>195.09</v>
      </c>
      <c r="M554" s="2">
        <v>1820.84</v>
      </c>
      <c r="N554" s="2">
        <v>1133.27</v>
      </c>
      <c r="O554" s="2">
        <f t="shared" si="20"/>
        <v>492.4799999999999</v>
      </c>
      <c r="P554" s="2" t="s">
        <v>32</v>
      </c>
      <c r="Q554" s="2" t="str">
        <f t="shared" si="19"/>
        <v>UPI</v>
      </c>
      <c r="R554" s="2" t="s">
        <v>20</v>
      </c>
      <c r="S554" s="2" t="s">
        <v>56</v>
      </c>
      <c r="T554" s="2" t="s">
        <v>1801</v>
      </c>
      <c r="U554" s="2" t="s">
        <v>59</v>
      </c>
      <c r="V554" t="str">
        <f>TEXT(tblSales[[#This Row],[Invoice Date]],"mmm")</f>
        <v>Sep</v>
      </c>
      <c r="W554">
        <f>MONTH(tblSales[[#This Row],[Invoice Date]])</f>
        <v>9</v>
      </c>
      <c r="X554">
        <f>YEAR(tblSales[[#This Row],[Invoice Date]])</f>
        <v>2024</v>
      </c>
      <c r="Y554" t="str">
        <f>TEXT(tblSales[[#This Row],[Invoice Date]],"mmm-yyyy")</f>
        <v>Sep-2024</v>
      </c>
      <c r="Z554" t="str">
        <f>_xlfn.XLOOKUP(tblSales[[#This Row],[Product_ID]],Products!$A:$A,Products!$C:$C,"Women Dresses")</f>
        <v>Women Dresses</v>
      </c>
      <c r="AA554" t="str">
        <f>_xlfn.XLOOKUP(tblSales[[#This Row],[Product_ID]],Products!$A:$A,Products!$D:$D,"Unknown")</f>
        <v>Shirt Dress</v>
      </c>
      <c r="AB554" t="str">
        <f>_xlfn.XLOOKUP(tblSales[[#This Row],[Product_ID]],Products!$A:$A,Products!$E:$E,"Unknown")</f>
        <v>Pantaloons</v>
      </c>
      <c r="AC554" t="str">
        <f>_xlfn.XLOOKUP(tblSales[[#This Row],[Store_ID]],Stores!$A:$A,Stores!$B:$B,"Unknown")</f>
        <v>TrendMart Thoothukudi High Street</v>
      </c>
      <c r="AD554" t="str">
        <f>_xlfn.XLOOKUP(tblSales[[#This Row],[Store_ID]],Stores!$A:$A,Stores!$E:$E,"Unknown")</f>
        <v>South Zone 1</v>
      </c>
      <c r="AE554" t="str">
        <f>_xlfn.XLOOKUP(tblSales[[#This Row],[Customer_ID]],Customers!$A:$A,Customers!$B:$B,"Unknown")</f>
        <v>Revathi Pillai</v>
      </c>
      <c r="AF554" t="str">
        <f>_xlfn.XLOOKUP(tblSales[[#This Row],[Customer_ID]],Customers!$A:$A,Customers!$J:$J,"Unknown")</f>
        <v>Regular</v>
      </c>
      <c r="AG554" t="str">
        <f>_xlfn.XLOOKUP(tblSales[[#This Row],[Employee_ID]],Employees!$A:$A,Employees!$B:$B,"Unknown")</f>
        <v>Ganapathy Naidu</v>
      </c>
      <c r="AH554">
        <f>IF(MONTH(tblSales[[#This Row],[Invoice Date]])&gt;=4,MONTH(tblSales[[#This Row],[Invoice Date]]),MONTH(tblSales[[#This Row],[Invoice Date]])+12)</f>
        <v>9</v>
      </c>
      <c r="AI554" s="8">
        <f>DATE(YEAR(tblSales[[#This Row],[Invoice Date]]),MONTH(tblSales[[#This Row],[Invoice Date]]),1)</f>
        <v>45536</v>
      </c>
      <c r="AJ554" t="str">
        <f>_xlfn.XLOOKUP(tblSales[[#This Row],[Product_ID]],Products!$A:$A,Products!$B:$B,"Unknown")</f>
        <v>Pantaloons Shirt Dress Grey</v>
      </c>
      <c r="AK554" s="9">
        <f>IFERROR(tblSales[[#This Row],[Profit]]/tblSales[[#This Row],[Sales Amount]],0)</f>
        <v>0.27046857494343268</v>
      </c>
      <c r="AL554" t="str">
        <f>IF(tblSales[[#This Row],[Discount %]]&lt;=5,"0-5%",
IF(tblSales[[#This Row],[Discount %]]&lt;=10,"5-10%",
IF(tblSales[[#This Row],[Discount %]]&lt;=15,"10-15%",
IF(tblSales[[#This Row],[Discount %]]&lt;=20,"15-20%","20%+"))))</f>
        <v>0-5%</v>
      </c>
    </row>
    <row r="555" spans="1:38">
      <c r="A555" s="2" t="s">
        <v>1802</v>
      </c>
      <c r="B555" s="11">
        <v>45420</v>
      </c>
      <c r="C555" s="2" t="s">
        <v>902</v>
      </c>
      <c r="D555" s="2" t="s">
        <v>280</v>
      </c>
      <c r="E555" s="2" t="s">
        <v>209</v>
      </c>
      <c r="F555" s="2" t="s">
        <v>233</v>
      </c>
      <c r="G555" s="2">
        <v>2</v>
      </c>
      <c r="H555" s="2">
        <v>815.09</v>
      </c>
      <c r="I555" s="2">
        <v>30</v>
      </c>
      <c r="J555" s="2">
        <v>489.05</v>
      </c>
      <c r="K555" s="2">
        <v>5</v>
      </c>
      <c r="L555" s="2">
        <v>57.06</v>
      </c>
      <c r="M555" s="2">
        <v>1198.19</v>
      </c>
      <c r="N555" s="2">
        <v>1137.06</v>
      </c>
      <c r="O555" s="2">
        <f t="shared" si="20"/>
        <v>4.0700000000001069</v>
      </c>
      <c r="P555" s="2" t="s">
        <v>28</v>
      </c>
      <c r="Q555" s="2" t="str">
        <f t="shared" si="19"/>
        <v>Credit Card</v>
      </c>
      <c r="R555" s="2" t="s">
        <v>20</v>
      </c>
      <c r="S555" s="2" t="s">
        <v>56</v>
      </c>
      <c r="T555" s="2" t="s">
        <v>1803</v>
      </c>
      <c r="U555" s="2" t="s">
        <v>59</v>
      </c>
      <c r="V555" t="str">
        <f>TEXT(tblSales[[#This Row],[Invoice Date]],"mmm")</f>
        <v>May</v>
      </c>
      <c r="W555">
        <f>MONTH(tblSales[[#This Row],[Invoice Date]])</f>
        <v>5</v>
      </c>
      <c r="X555">
        <f>YEAR(tblSales[[#This Row],[Invoice Date]])</f>
        <v>2024</v>
      </c>
      <c r="Y555" t="str">
        <f>TEXT(tblSales[[#This Row],[Invoice Date]],"mmm-yyyy")</f>
        <v>May-2024</v>
      </c>
      <c r="Z555" t="str">
        <f>_xlfn.XLOOKUP(tblSales[[#This Row],[Product_ID]],Products!$A:$A,Products!$C:$C,"Women Dresses")</f>
        <v>Women Kurtis</v>
      </c>
      <c r="AA555" t="str">
        <f>_xlfn.XLOOKUP(tblSales[[#This Row],[Product_ID]],Products!$A:$A,Products!$D:$D,"Unknown")</f>
        <v>Printed Kurti</v>
      </c>
      <c r="AB555" t="str">
        <f>_xlfn.XLOOKUP(tblSales[[#This Row],[Product_ID]],Products!$A:$A,Products!$E:$E,"Unknown")</f>
        <v>Allen Solly</v>
      </c>
      <c r="AC555" t="str">
        <f>_xlfn.XLOOKUP(tblSales[[#This Row],[Store_ID]],Stores!$A:$A,Stores!$B:$B,"Unknown")</f>
        <v>TrendMart Kochi High Street</v>
      </c>
      <c r="AD555" t="str">
        <f>_xlfn.XLOOKUP(tblSales[[#This Row],[Store_ID]],Stores!$A:$A,Stores!$E:$E,"Unknown")</f>
        <v>South Zone 1</v>
      </c>
      <c r="AE555" t="str">
        <f>_xlfn.XLOOKUP(tblSales[[#This Row],[Customer_ID]],Customers!$A:$A,Customers!$B:$B,"Unknown")</f>
        <v>Ashok Chandran</v>
      </c>
      <c r="AF555" t="str">
        <f>_xlfn.XLOOKUP(tblSales[[#This Row],[Customer_ID]],Customers!$A:$A,Customers!$J:$J,"Unknown")</f>
        <v>Regular</v>
      </c>
      <c r="AG555" t="str">
        <f>_xlfn.XLOOKUP(tblSales[[#This Row],[Employee_ID]],Employees!$A:$A,Employees!$B:$B,"Unknown")</f>
        <v>Malathi Varma</v>
      </c>
      <c r="AH555">
        <f>IF(MONTH(tblSales[[#This Row],[Invoice Date]])&gt;=4,MONTH(tblSales[[#This Row],[Invoice Date]]),MONTH(tblSales[[#This Row],[Invoice Date]])+12)</f>
        <v>5</v>
      </c>
      <c r="AI555" s="8">
        <f>DATE(YEAR(tblSales[[#This Row],[Invoice Date]]),MONTH(tblSales[[#This Row],[Invoice Date]]),1)</f>
        <v>45413</v>
      </c>
      <c r="AJ555" t="str">
        <f>_xlfn.XLOOKUP(tblSales[[#This Row],[Product_ID]],Products!$A:$A,Products!$B:$B,"Unknown")</f>
        <v>Allen Solly Printed Kurti Mustard</v>
      </c>
      <c r="AK555" s="9">
        <f>IFERROR(tblSales[[#This Row],[Profit]]/tblSales[[#This Row],[Sales Amount]],0)</f>
        <v>3.3967901584891435E-3</v>
      </c>
      <c r="AL555" t="str">
        <f>IF(tblSales[[#This Row],[Discount %]]&lt;=5,"0-5%",
IF(tblSales[[#This Row],[Discount %]]&lt;=10,"5-10%",
IF(tblSales[[#This Row],[Discount %]]&lt;=15,"10-15%",
IF(tblSales[[#This Row],[Discount %]]&lt;=20,"15-20%","20%+"))))</f>
        <v>20%+</v>
      </c>
    </row>
    <row r="556" spans="1:38">
      <c r="A556" s="2" t="s">
        <v>1804</v>
      </c>
      <c r="B556" s="11">
        <v>45511</v>
      </c>
      <c r="C556" s="2" t="s">
        <v>1342</v>
      </c>
      <c r="D556" s="2" t="s">
        <v>318</v>
      </c>
      <c r="E556" s="2" t="s">
        <v>215</v>
      </c>
      <c r="F556" s="2" t="s">
        <v>458</v>
      </c>
      <c r="G556" s="2">
        <v>4</v>
      </c>
      <c r="H556" s="2">
        <v>1349.16</v>
      </c>
      <c r="I556" s="2">
        <v>10</v>
      </c>
      <c r="J556" s="2">
        <v>539.66</v>
      </c>
      <c r="K556" s="2">
        <v>12</v>
      </c>
      <c r="L556" s="2">
        <v>582.84</v>
      </c>
      <c r="M556" s="2">
        <v>5439.82</v>
      </c>
      <c r="N556" s="2">
        <v>4100.96</v>
      </c>
      <c r="O556" s="2">
        <f t="shared" si="20"/>
        <v>756.01999999999964</v>
      </c>
      <c r="P556" s="2" t="s">
        <v>28</v>
      </c>
      <c r="Q556" s="2" t="str">
        <f t="shared" si="19"/>
        <v>Credit Card</v>
      </c>
      <c r="R556" s="2" t="s">
        <v>21</v>
      </c>
      <c r="S556" s="2" t="s">
        <v>56</v>
      </c>
      <c r="T556" s="2" t="s">
        <v>1163</v>
      </c>
      <c r="U556" s="2" t="s">
        <v>59</v>
      </c>
      <c r="V556" t="str">
        <f>TEXT(tblSales[[#This Row],[Invoice Date]],"mmm")</f>
        <v>Aug</v>
      </c>
      <c r="W556">
        <f>MONTH(tblSales[[#This Row],[Invoice Date]])</f>
        <v>8</v>
      </c>
      <c r="X556">
        <f>YEAR(tblSales[[#This Row],[Invoice Date]])</f>
        <v>2024</v>
      </c>
      <c r="Y556" t="str">
        <f>TEXT(tblSales[[#This Row],[Invoice Date]],"mmm-yyyy")</f>
        <v>Aug-2024</v>
      </c>
      <c r="Z556" t="str">
        <f>_xlfn.XLOOKUP(tblSales[[#This Row],[Product_ID]],Products!$A:$A,Products!$C:$C,"Women Dresses")</f>
        <v>Women Jeans</v>
      </c>
      <c r="AA556" t="str">
        <f>_xlfn.XLOOKUP(tblSales[[#This Row],[Product_ID]],Products!$A:$A,Products!$D:$D,"Unknown")</f>
        <v>Straight Fit</v>
      </c>
      <c r="AB556" t="str">
        <f>_xlfn.XLOOKUP(tblSales[[#This Row],[Product_ID]],Products!$A:$A,Products!$E:$E,"Unknown")</f>
        <v>Pothys</v>
      </c>
      <c r="AC556" t="str">
        <f>_xlfn.XLOOKUP(tblSales[[#This Row],[Store_ID]],Stores!$A:$A,Stores!$B:$B,"Unknown")</f>
        <v>TrendMart Mangaluru Standard</v>
      </c>
      <c r="AD556" t="str">
        <f>_xlfn.XLOOKUP(tblSales[[#This Row],[Store_ID]],Stores!$A:$A,Stores!$E:$E,"Unknown")</f>
        <v>South Zone 2</v>
      </c>
      <c r="AE556" t="str">
        <f>_xlfn.XLOOKUP(tblSales[[#This Row],[Customer_ID]],Customers!$A:$A,Customers!$B:$B,"Unknown")</f>
        <v>Manikandan Chettiar</v>
      </c>
      <c r="AF556" t="str">
        <f>_xlfn.XLOOKUP(tblSales[[#This Row],[Customer_ID]],Customers!$A:$A,Customers!$J:$J,"Unknown")</f>
        <v>Regular</v>
      </c>
      <c r="AG556" t="str">
        <f>_xlfn.XLOOKUP(tblSales[[#This Row],[Employee_ID]],Employees!$A:$A,Employees!$B:$B,"Unknown")</f>
        <v>Anil Reddy</v>
      </c>
      <c r="AH556">
        <f>IF(MONTH(tblSales[[#This Row],[Invoice Date]])&gt;=4,MONTH(tblSales[[#This Row],[Invoice Date]]),MONTH(tblSales[[#This Row],[Invoice Date]])+12)</f>
        <v>8</v>
      </c>
      <c r="AI556" s="8">
        <f>DATE(YEAR(tblSales[[#This Row],[Invoice Date]]),MONTH(tblSales[[#This Row],[Invoice Date]]),1)</f>
        <v>45505</v>
      </c>
      <c r="AJ556" t="str">
        <f>_xlfn.XLOOKUP(tblSales[[#This Row],[Product_ID]],Products!$A:$A,Products!$B:$B,"Unknown")</f>
        <v>Pothys Straight Fit Charcoal</v>
      </c>
      <c r="AK556" s="9">
        <f>IFERROR(tblSales[[#This Row],[Profit]]/tblSales[[#This Row],[Sales Amount]],0)</f>
        <v>0.13897886327121112</v>
      </c>
      <c r="AL556" t="str">
        <f>IF(tblSales[[#This Row],[Discount %]]&lt;=5,"0-5%",
IF(tblSales[[#This Row],[Discount %]]&lt;=10,"5-10%",
IF(tblSales[[#This Row],[Discount %]]&lt;=15,"10-15%",
IF(tblSales[[#This Row],[Discount %]]&lt;=20,"15-20%","20%+"))))</f>
        <v>5-10%</v>
      </c>
    </row>
    <row r="557" spans="1:38">
      <c r="A557" s="2" t="s">
        <v>1805</v>
      </c>
      <c r="B557" s="11">
        <v>45701</v>
      </c>
      <c r="C557" s="2" t="s">
        <v>1103</v>
      </c>
      <c r="D557" s="2" t="s">
        <v>813</v>
      </c>
      <c r="E557" s="2" t="s">
        <v>855</v>
      </c>
      <c r="F557" s="2" t="s">
        <v>172</v>
      </c>
      <c r="G557" s="2">
        <v>2</v>
      </c>
      <c r="H557" s="2">
        <v>2919.14</v>
      </c>
      <c r="I557" s="2">
        <v>30</v>
      </c>
      <c r="J557" s="2">
        <v>1751.48</v>
      </c>
      <c r="K557" s="2">
        <v>3</v>
      </c>
      <c r="L557" s="2">
        <v>122.6</v>
      </c>
      <c r="M557" s="2">
        <v>4209.3999999999996</v>
      </c>
      <c r="N557" s="2">
        <v>3979.86</v>
      </c>
      <c r="O557" s="2">
        <f t="shared" si="20"/>
        <v>106.93999999999951</v>
      </c>
      <c r="P557" s="2" t="s">
        <v>29</v>
      </c>
      <c r="Q557" s="2" t="str">
        <f t="shared" si="19"/>
        <v>Debit Card</v>
      </c>
      <c r="R557" s="2" t="s">
        <v>20</v>
      </c>
      <c r="S557" s="2" t="s">
        <v>56</v>
      </c>
      <c r="T557" s="2" t="s">
        <v>707</v>
      </c>
      <c r="U557" s="2" t="s">
        <v>59</v>
      </c>
      <c r="V557" t="str">
        <f>TEXT(tblSales[[#This Row],[Invoice Date]],"mmm")</f>
        <v>Feb</v>
      </c>
      <c r="W557">
        <f>MONTH(tblSales[[#This Row],[Invoice Date]])</f>
        <v>2</v>
      </c>
      <c r="X557">
        <f>YEAR(tblSales[[#This Row],[Invoice Date]])</f>
        <v>2025</v>
      </c>
      <c r="Y557" t="str">
        <f>TEXT(tblSales[[#This Row],[Invoice Date]],"mmm-yyyy")</f>
        <v>Feb-2025</v>
      </c>
      <c r="Z557" t="str">
        <f>_xlfn.XLOOKUP(tblSales[[#This Row],[Product_ID]],Products!$A:$A,Products!$C:$C,"Women Dresses")</f>
        <v>Jewellery</v>
      </c>
      <c r="AA557" t="str">
        <f>_xlfn.XLOOKUP(tblSales[[#This Row],[Product_ID]],Products!$A:$A,Products!$D:$D,"Unknown")</f>
        <v>Ring</v>
      </c>
      <c r="AB557" t="str">
        <f>_xlfn.XLOOKUP(tblSales[[#This Row],[Product_ID]],Products!$A:$A,Products!$E:$E,"Unknown")</f>
        <v>Wrangler</v>
      </c>
      <c r="AC557" t="str">
        <f>_xlfn.XLOOKUP(tblSales[[#This Row],[Store_ID]],Stores!$A:$A,Stores!$B:$B,"Unknown")</f>
        <v>TrendMart Vijayawada Standard</v>
      </c>
      <c r="AD557" t="str">
        <f>_xlfn.XLOOKUP(tblSales[[#This Row],[Store_ID]],Stores!$A:$A,Stores!$E:$E,"Unknown")</f>
        <v>South Zone 3</v>
      </c>
      <c r="AE557" t="str">
        <f>_xlfn.XLOOKUP(tblSales[[#This Row],[Customer_ID]],Customers!$A:$A,Customers!$B:$B,"Unknown")</f>
        <v>Rahul Nair</v>
      </c>
      <c r="AF557" t="str">
        <f>_xlfn.XLOOKUP(tblSales[[#This Row],[Customer_ID]],Customers!$A:$A,Customers!$J:$J,"Unknown")</f>
        <v>Silver</v>
      </c>
      <c r="AG557" t="str">
        <f>_xlfn.XLOOKUP(tblSales[[#This Row],[Employee_ID]],Employees!$A:$A,Employees!$B:$B,"Unknown")</f>
        <v>Eswar Prasad</v>
      </c>
      <c r="AH557">
        <f>IF(MONTH(tblSales[[#This Row],[Invoice Date]])&gt;=4,MONTH(tblSales[[#This Row],[Invoice Date]]),MONTH(tblSales[[#This Row],[Invoice Date]])+12)</f>
        <v>14</v>
      </c>
      <c r="AI557" s="8">
        <f>DATE(YEAR(tblSales[[#This Row],[Invoice Date]]),MONTH(tblSales[[#This Row],[Invoice Date]]),1)</f>
        <v>45689</v>
      </c>
      <c r="AJ557" t="str">
        <f>_xlfn.XLOOKUP(tblSales[[#This Row],[Product_ID]],Products!$A:$A,Products!$B:$B,"Unknown")</f>
        <v>Wrangler Ring White</v>
      </c>
      <c r="AK557" s="9">
        <f>IFERROR(tblSales[[#This Row],[Profit]]/tblSales[[#This Row],[Sales Amount]],0)</f>
        <v>2.5405045849764701E-2</v>
      </c>
      <c r="AL557" t="str">
        <f>IF(tblSales[[#This Row],[Discount %]]&lt;=5,"0-5%",
IF(tblSales[[#This Row],[Discount %]]&lt;=10,"5-10%",
IF(tblSales[[#This Row],[Discount %]]&lt;=15,"10-15%",
IF(tblSales[[#This Row],[Discount %]]&lt;=20,"15-20%","20%+"))))</f>
        <v>20%+</v>
      </c>
    </row>
    <row r="558" spans="1:38">
      <c r="A558" s="2" t="s">
        <v>1806</v>
      </c>
      <c r="B558" s="11">
        <v>45636</v>
      </c>
      <c r="C558" s="2" t="s">
        <v>1807</v>
      </c>
      <c r="D558" s="2" t="s">
        <v>257</v>
      </c>
      <c r="E558" s="2" t="s">
        <v>1092</v>
      </c>
      <c r="F558" s="2" t="s">
        <v>345</v>
      </c>
      <c r="G558" s="2">
        <v>3</v>
      </c>
      <c r="H558" s="2">
        <v>2027.55</v>
      </c>
      <c r="I558" s="2">
        <v>10</v>
      </c>
      <c r="J558" s="2">
        <v>608.26</v>
      </c>
      <c r="K558" s="2">
        <v>12</v>
      </c>
      <c r="L558" s="2">
        <v>656.93</v>
      </c>
      <c r="M558" s="2">
        <v>6131.32</v>
      </c>
      <c r="N558" s="2">
        <v>4385.1899999999996</v>
      </c>
      <c r="O558" s="2">
        <f t="shared" si="20"/>
        <v>1089.2000000000003</v>
      </c>
      <c r="P558" s="2" t="s">
        <v>28</v>
      </c>
      <c r="Q558" s="2" t="str">
        <f t="shared" si="19"/>
        <v>Credit Card</v>
      </c>
      <c r="R558" s="2" t="s">
        <v>21</v>
      </c>
      <c r="S558" s="2" t="s">
        <v>56</v>
      </c>
      <c r="T558" s="2" t="s">
        <v>1019</v>
      </c>
      <c r="U558" s="2" t="s">
        <v>59</v>
      </c>
      <c r="V558" t="str">
        <f>TEXT(tblSales[[#This Row],[Invoice Date]],"mmm")</f>
        <v>Dec</v>
      </c>
      <c r="W558">
        <f>MONTH(tblSales[[#This Row],[Invoice Date]])</f>
        <v>12</v>
      </c>
      <c r="X558">
        <f>YEAR(tblSales[[#This Row],[Invoice Date]])</f>
        <v>2024</v>
      </c>
      <c r="Y558" t="str">
        <f>TEXT(tblSales[[#This Row],[Invoice Date]],"mmm-yyyy")</f>
        <v>Dec-2024</v>
      </c>
      <c r="Z558" t="str">
        <f>_xlfn.XLOOKUP(tblSales[[#This Row],[Product_ID]],Products!$A:$A,Products!$C:$C,"Women Dresses")</f>
        <v>Handbags</v>
      </c>
      <c r="AA558" t="str">
        <f>_xlfn.XLOOKUP(tblSales[[#This Row],[Product_ID]],Products!$A:$A,Products!$D:$D,"Unknown")</f>
        <v>Sling Bag</v>
      </c>
      <c r="AB558" t="str">
        <f>_xlfn.XLOOKUP(tblSales[[#This Row],[Product_ID]],Products!$A:$A,Products!$E:$E,"Unknown")</f>
        <v>Titan</v>
      </c>
      <c r="AC558" t="str">
        <f>_xlfn.XLOOKUP(tblSales[[#This Row],[Store_ID]],Stores!$A:$A,Stores!$B:$B,"Unknown")</f>
        <v>TrendMart Kochi Standard</v>
      </c>
      <c r="AD558" t="str">
        <f>_xlfn.XLOOKUP(tblSales[[#This Row],[Store_ID]],Stores!$A:$A,Stores!$E:$E,"Unknown")</f>
        <v>South Zone 1</v>
      </c>
      <c r="AE558" t="str">
        <f>_xlfn.XLOOKUP(tblSales[[#This Row],[Customer_ID]],Customers!$A:$A,Customers!$B:$B,"Unknown")</f>
        <v>Chandrika Iyer</v>
      </c>
      <c r="AF558" t="str">
        <f>_xlfn.XLOOKUP(tblSales[[#This Row],[Customer_ID]],Customers!$A:$A,Customers!$J:$J,"Unknown")</f>
        <v>Silver</v>
      </c>
      <c r="AG558" t="str">
        <f>_xlfn.XLOOKUP(tblSales[[#This Row],[Employee_ID]],Employees!$A:$A,Employees!$B:$B,"Unknown")</f>
        <v>Anitha Ramachandran</v>
      </c>
      <c r="AH558">
        <f>IF(MONTH(tblSales[[#This Row],[Invoice Date]])&gt;=4,MONTH(tblSales[[#This Row],[Invoice Date]]),MONTH(tblSales[[#This Row],[Invoice Date]])+12)</f>
        <v>12</v>
      </c>
      <c r="AI558" s="8">
        <f>DATE(YEAR(tblSales[[#This Row],[Invoice Date]]),MONTH(tblSales[[#This Row],[Invoice Date]]),1)</f>
        <v>45627</v>
      </c>
      <c r="AJ558" t="str">
        <f>_xlfn.XLOOKUP(tblSales[[#This Row],[Product_ID]],Products!$A:$A,Products!$B:$B,"Unknown")</f>
        <v>Titan Sling Bag Green</v>
      </c>
      <c r="AK558" s="9">
        <f>IFERROR(tblSales[[#This Row],[Profit]]/tblSales[[#This Row],[Sales Amount]],0)</f>
        <v>0.17764527051271184</v>
      </c>
      <c r="AL558" t="str">
        <f>IF(tblSales[[#This Row],[Discount %]]&lt;=5,"0-5%",
IF(tblSales[[#This Row],[Discount %]]&lt;=10,"5-10%",
IF(tblSales[[#This Row],[Discount %]]&lt;=15,"10-15%",
IF(tblSales[[#This Row],[Discount %]]&lt;=20,"15-20%","20%+"))))</f>
        <v>5-10%</v>
      </c>
    </row>
    <row r="559" spans="1:38">
      <c r="A559" s="2" t="s">
        <v>1808</v>
      </c>
      <c r="B559" s="11">
        <v>45719</v>
      </c>
      <c r="C559" s="2" t="s">
        <v>581</v>
      </c>
      <c r="D559" s="2" t="s">
        <v>381</v>
      </c>
      <c r="E559" s="2" t="s">
        <v>363</v>
      </c>
      <c r="F559" s="2" t="s">
        <v>386</v>
      </c>
      <c r="G559" s="2">
        <v>2</v>
      </c>
      <c r="H559" s="2">
        <v>1667.15</v>
      </c>
      <c r="I559" s="2">
        <v>15</v>
      </c>
      <c r="J559" s="2">
        <v>500.14</v>
      </c>
      <c r="K559" s="2">
        <v>12</v>
      </c>
      <c r="L559" s="2">
        <v>340.1</v>
      </c>
      <c r="M559" s="2">
        <v>3174.26</v>
      </c>
      <c r="N559" s="2">
        <v>2248.96</v>
      </c>
      <c r="O559" s="2">
        <f t="shared" si="20"/>
        <v>585.20000000000016</v>
      </c>
      <c r="P559" s="2" t="s">
        <v>32</v>
      </c>
      <c r="Q559" s="2" t="str">
        <f t="shared" si="19"/>
        <v>UPI</v>
      </c>
      <c r="R559" s="2" t="s">
        <v>20</v>
      </c>
      <c r="S559" s="2" t="s">
        <v>56</v>
      </c>
      <c r="T559" s="2" t="s">
        <v>563</v>
      </c>
      <c r="U559" s="2" t="s">
        <v>59</v>
      </c>
      <c r="V559" t="str">
        <f>TEXT(tblSales[[#This Row],[Invoice Date]],"mmm")</f>
        <v>Mar</v>
      </c>
      <c r="W559">
        <f>MONTH(tblSales[[#This Row],[Invoice Date]])</f>
        <v>3</v>
      </c>
      <c r="X559">
        <f>YEAR(tblSales[[#This Row],[Invoice Date]])</f>
        <v>2025</v>
      </c>
      <c r="Y559" t="str">
        <f>TEXT(tblSales[[#This Row],[Invoice Date]],"mmm-yyyy")</f>
        <v>Mar-2025</v>
      </c>
      <c r="Z559" t="str">
        <f>_xlfn.XLOOKUP(tblSales[[#This Row],[Product_ID]],Products!$A:$A,Products!$C:$C,"Women Dresses")</f>
        <v>Women Jeans</v>
      </c>
      <c r="AA559" t="str">
        <f>_xlfn.XLOOKUP(tblSales[[#This Row],[Product_ID]],Products!$A:$A,Products!$D:$D,"Unknown")</f>
        <v>Straight Fit</v>
      </c>
      <c r="AB559" t="str">
        <f>_xlfn.XLOOKUP(tblSales[[#This Row],[Product_ID]],Products!$A:$A,Products!$E:$E,"Unknown")</f>
        <v>Ramraj Cotton</v>
      </c>
      <c r="AC559" t="str">
        <f>_xlfn.XLOOKUP(tblSales[[#This Row],[Store_ID]],Stores!$A:$A,Stores!$B:$B,"Unknown")</f>
        <v>TrendMart Thoothukudi Mall Kiosk</v>
      </c>
      <c r="AD559" t="str">
        <f>_xlfn.XLOOKUP(tblSales[[#This Row],[Store_ID]],Stores!$A:$A,Stores!$E:$E,"Unknown")</f>
        <v>South Zone 1</v>
      </c>
      <c r="AE559" t="str">
        <f>_xlfn.XLOOKUP(tblSales[[#This Row],[Customer_ID]],Customers!$A:$A,Customers!$B:$B,"Unknown")</f>
        <v>Charulatha Hegde</v>
      </c>
      <c r="AF559" t="str">
        <f>_xlfn.XLOOKUP(tblSales[[#This Row],[Customer_ID]],Customers!$A:$A,Customers!$J:$J,"Unknown")</f>
        <v>Silver</v>
      </c>
      <c r="AG559" t="str">
        <f>_xlfn.XLOOKUP(tblSales[[#This Row],[Employee_ID]],Employees!$A:$A,Employees!$B:$B,"Unknown")</f>
        <v>Malini Gowda</v>
      </c>
      <c r="AH559">
        <f>IF(MONTH(tblSales[[#This Row],[Invoice Date]])&gt;=4,MONTH(tblSales[[#This Row],[Invoice Date]]),MONTH(tblSales[[#This Row],[Invoice Date]])+12)</f>
        <v>15</v>
      </c>
      <c r="AI559" s="8">
        <f>DATE(YEAR(tblSales[[#This Row],[Invoice Date]]),MONTH(tblSales[[#This Row],[Invoice Date]]),1)</f>
        <v>45717</v>
      </c>
      <c r="AJ559" t="str">
        <f>_xlfn.XLOOKUP(tblSales[[#This Row],[Product_ID]],Products!$A:$A,Products!$B:$B,"Unknown")</f>
        <v>Ramraj Cotton Straight Fit White</v>
      </c>
      <c r="AK559" s="9">
        <f>IFERROR(tblSales[[#This Row],[Profit]]/tblSales[[#This Row],[Sales Amount]],0)</f>
        <v>0.18435792909213489</v>
      </c>
      <c r="AL559" t="str">
        <f>IF(tblSales[[#This Row],[Discount %]]&lt;=5,"0-5%",
IF(tblSales[[#This Row],[Discount %]]&lt;=10,"5-10%",
IF(tblSales[[#This Row],[Discount %]]&lt;=15,"10-15%",
IF(tblSales[[#This Row],[Discount %]]&lt;=20,"15-20%","20%+"))))</f>
        <v>10-15%</v>
      </c>
    </row>
    <row r="560" spans="1:38">
      <c r="A560" s="2" t="s">
        <v>1809</v>
      </c>
      <c r="B560" s="11">
        <v>45559</v>
      </c>
      <c r="C560" s="2" t="s">
        <v>546</v>
      </c>
      <c r="D560" s="2" t="s">
        <v>436</v>
      </c>
      <c r="E560" s="2" t="s">
        <v>372</v>
      </c>
      <c r="F560" s="2" t="s">
        <v>562</v>
      </c>
      <c r="G560" s="2">
        <v>5</v>
      </c>
      <c r="H560" s="2">
        <v>1604.84</v>
      </c>
      <c r="I560" s="2">
        <v>0</v>
      </c>
      <c r="J560" s="2">
        <v>0</v>
      </c>
      <c r="K560" s="2">
        <v>12</v>
      </c>
      <c r="L560" s="2">
        <v>962.9</v>
      </c>
      <c r="M560" s="2">
        <v>8987.1</v>
      </c>
      <c r="N560" s="2">
        <v>5704.5</v>
      </c>
      <c r="O560" s="2">
        <f t="shared" si="20"/>
        <v>2319.7000000000003</v>
      </c>
      <c r="P560" s="2" t="s">
        <v>30</v>
      </c>
      <c r="Q560" s="2" t="str">
        <f t="shared" si="19"/>
        <v>EMI</v>
      </c>
      <c r="R560" s="2" t="s">
        <v>21</v>
      </c>
      <c r="S560" s="2" t="s">
        <v>56</v>
      </c>
      <c r="T560" s="2" t="s">
        <v>1512</v>
      </c>
      <c r="U560" s="2" t="s">
        <v>59</v>
      </c>
      <c r="V560" t="str">
        <f>TEXT(tblSales[[#This Row],[Invoice Date]],"mmm")</f>
        <v>Sep</v>
      </c>
      <c r="W560">
        <f>MONTH(tblSales[[#This Row],[Invoice Date]])</f>
        <v>9</v>
      </c>
      <c r="X560">
        <f>YEAR(tblSales[[#This Row],[Invoice Date]])</f>
        <v>2024</v>
      </c>
      <c r="Y560" t="str">
        <f>TEXT(tblSales[[#This Row],[Invoice Date]],"mmm-yyyy")</f>
        <v>Sep-2024</v>
      </c>
      <c r="Z560" t="str">
        <f>_xlfn.XLOOKUP(tblSales[[#This Row],[Product_ID]],Products!$A:$A,Products!$C:$C,"Women Dresses")</f>
        <v>Women Dresses</v>
      </c>
      <c r="AA560" t="str">
        <f>_xlfn.XLOOKUP(tblSales[[#This Row],[Product_ID]],Products!$A:$A,Products!$D:$D,"Unknown")</f>
        <v>Bodycon Dress</v>
      </c>
      <c r="AB560" t="str">
        <f>_xlfn.XLOOKUP(tblSales[[#This Row],[Product_ID]],Products!$A:$A,Products!$E:$E,"Unknown")</f>
        <v>Reebok</v>
      </c>
      <c r="AC560" t="str">
        <f>_xlfn.XLOOKUP(tblSales[[#This Row],[Store_ID]],Stores!$A:$A,Stores!$B:$B,"Unknown")</f>
        <v>TrendMart Tirunelveli Flagship</v>
      </c>
      <c r="AD560" t="str">
        <f>_xlfn.XLOOKUP(tblSales[[#This Row],[Store_ID]],Stores!$A:$A,Stores!$E:$E,"Unknown")</f>
        <v>South Zone 1</v>
      </c>
      <c r="AE560" t="str">
        <f>_xlfn.XLOOKUP(tblSales[[#This Row],[Customer_ID]],Customers!$A:$A,Customers!$B:$B,"Unknown")</f>
        <v>Vijay Nair</v>
      </c>
      <c r="AF560" t="str">
        <f>_xlfn.XLOOKUP(tblSales[[#This Row],[Customer_ID]],Customers!$A:$A,Customers!$J:$J,"Unknown")</f>
        <v>Gold</v>
      </c>
      <c r="AG560" t="str">
        <f>_xlfn.XLOOKUP(tblSales[[#This Row],[Employee_ID]],Employees!$A:$A,Employees!$B:$B,"Unknown")</f>
        <v>Vikram Bhat</v>
      </c>
      <c r="AH560">
        <f>IF(MONTH(tblSales[[#This Row],[Invoice Date]])&gt;=4,MONTH(tblSales[[#This Row],[Invoice Date]]),MONTH(tblSales[[#This Row],[Invoice Date]])+12)</f>
        <v>9</v>
      </c>
      <c r="AI560" s="8">
        <f>DATE(YEAR(tblSales[[#This Row],[Invoice Date]]),MONTH(tblSales[[#This Row],[Invoice Date]]),1)</f>
        <v>45536</v>
      </c>
      <c r="AJ560" t="str">
        <f>_xlfn.XLOOKUP(tblSales[[#This Row],[Product_ID]],Products!$A:$A,Products!$B:$B,"Unknown")</f>
        <v>Reebok Bodycon Dress Navy Blue</v>
      </c>
      <c r="AK560" s="9">
        <f>IFERROR(tblSales[[#This Row],[Profit]]/tblSales[[#This Row],[Sales Amount]],0)</f>
        <v>0.25811440842986061</v>
      </c>
      <c r="AL560" t="str">
        <f>IF(tblSales[[#This Row],[Discount %]]&lt;=5,"0-5%",
IF(tblSales[[#This Row],[Discount %]]&lt;=10,"5-10%",
IF(tblSales[[#This Row],[Discount %]]&lt;=15,"10-15%",
IF(tblSales[[#This Row],[Discount %]]&lt;=20,"15-20%","20%+"))))</f>
        <v>0-5%</v>
      </c>
    </row>
    <row r="561" spans="1:38">
      <c r="A561" s="2" t="s">
        <v>1810</v>
      </c>
      <c r="B561" s="11">
        <v>45741</v>
      </c>
      <c r="C561" s="2" t="s">
        <v>1811</v>
      </c>
      <c r="D561" s="2" t="s">
        <v>1107</v>
      </c>
      <c r="E561" s="2" t="s">
        <v>1477</v>
      </c>
      <c r="F561" s="2" t="s">
        <v>182</v>
      </c>
      <c r="G561" s="2">
        <v>2</v>
      </c>
      <c r="H561" s="2">
        <v>608.19000000000005</v>
      </c>
      <c r="I561" s="2">
        <v>10</v>
      </c>
      <c r="J561" s="2">
        <v>121.64</v>
      </c>
      <c r="K561" s="2">
        <v>5</v>
      </c>
      <c r="L561" s="2">
        <v>54.74</v>
      </c>
      <c r="M561" s="2">
        <v>1149.48</v>
      </c>
      <c r="N561" s="2">
        <v>1018.88</v>
      </c>
      <c r="O561" s="2">
        <f t="shared" si="20"/>
        <v>75.860000000000014</v>
      </c>
      <c r="P561" s="2" t="s">
        <v>29</v>
      </c>
      <c r="Q561" s="2" t="str">
        <f t="shared" si="19"/>
        <v>Debit Card</v>
      </c>
      <c r="R561" s="2" t="s">
        <v>20</v>
      </c>
      <c r="S561" s="2" t="s">
        <v>56</v>
      </c>
      <c r="T561" s="2" t="s">
        <v>838</v>
      </c>
      <c r="U561" s="2" t="s">
        <v>59</v>
      </c>
      <c r="V561" t="str">
        <f>TEXT(tblSales[[#This Row],[Invoice Date]],"mmm")</f>
        <v>Mar</v>
      </c>
      <c r="W561">
        <f>MONTH(tblSales[[#This Row],[Invoice Date]])</f>
        <v>3</v>
      </c>
      <c r="X561">
        <f>YEAR(tblSales[[#This Row],[Invoice Date]])</f>
        <v>2025</v>
      </c>
      <c r="Y561" t="str">
        <f>TEXT(tblSales[[#This Row],[Invoice Date]],"mmm-yyyy")</f>
        <v>Mar-2025</v>
      </c>
      <c r="Z561" t="str">
        <f>_xlfn.XLOOKUP(tblSales[[#This Row],[Product_ID]],Products!$A:$A,Products!$C:$C,"Women Dresses")</f>
        <v>Kids Wear</v>
      </c>
      <c r="AA561" t="str">
        <f>_xlfn.XLOOKUP(tblSales[[#This Row],[Product_ID]],Products!$A:$A,Products!$D:$D,"Unknown")</f>
        <v>Kids Shorts</v>
      </c>
      <c r="AB561" t="str">
        <f>_xlfn.XLOOKUP(tblSales[[#This Row],[Product_ID]],Products!$A:$A,Products!$E:$E,"Unknown")</f>
        <v>Allen Solly</v>
      </c>
      <c r="AC561" t="str">
        <f>_xlfn.XLOOKUP(tblSales[[#This Row],[Store_ID]],Stores!$A:$A,Stores!$B:$B,"Unknown")</f>
        <v>TrendMart Guntur High Street</v>
      </c>
      <c r="AD561" t="str">
        <f>_xlfn.XLOOKUP(tblSales[[#This Row],[Store_ID]],Stores!$A:$A,Stores!$E:$E,"Unknown")</f>
        <v>South Zone 3</v>
      </c>
      <c r="AE561" t="str">
        <f>_xlfn.XLOOKUP(tblSales[[#This Row],[Customer_ID]],Customers!$A:$A,Customers!$B:$B,"Unknown")</f>
        <v>Kannan Kumar</v>
      </c>
      <c r="AF561" t="str">
        <f>_xlfn.XLOOKUP(tblSales[[#This Row],[Customer_ID]],Customers!$A:$A,Customers!$J:$J,"Unknown")</f>
        <v>Platinum</v>
      </c>
      <c r="AG561" t="str">
        <f>_xlfn.XLOOKUP(tblSales[[#This Row],[Employee_ID]],Employees!$A:$A,Employees!$B:$B,"Unknown")</f>
        <v>Girish Sundaram</v>
      </c>
      <c r="AH561">
        <f>IF(MONTH(tblSales[[#This Row],[Invoice Date]])&gt;=4,MONTH(tblSales[[#This Row],[Invoice Date]]),MONTH(tblSales[[#This Row],[Invoice Date]])+12)</f>
        <v>15</v>
      </c>
      <c r="AI561" s="8">
        <f>DATE(YEAR(tblSales[[#This Row],[Invoice Date]]),MONTH(tblSales[[#This Row],[Invoice Date]]),1)</f>
        <v>45717</v>
      </c>
      <c r="AJ561" t="str">
        <f>_xlfn.XLOOKUP(tblSales[[#This Row],[Product_ID]],Products!$A:$A,Products!$B:$B,"Unknown")</f>
        <v>Allen Solly Kids Shorts Teal</v>
      </c>
      <c r="AK561" s="9">
        <f>IFERROR(tblSales[[#This Row],[Profit]]/tblSales[[#This Row],[Sales Amount]],0)</f>
        <v>6.5995058635208978E-2</v>
      </c>
      <c r="AL561" t="str">
        <f>IF(tblSales[[#This Row],[Discount %]]&lt;=5,"0-5%",
IF(tblSales[[#This Row],[Discount %]]&lt;=10,"5-10%",
IF(tblSales[[#This Row],[Discount %]]&lt;=15,"10-15%",
IF(tblSales[[#This Row],[Discount %]]&lt;=20,"15-20%","20%+"))))</f>
        <v>5-10%</v>
      </c>
    </row>
    <row r="562" spans="1:38">
      <c r="A562" s="2" t="s">
        <v>1812</v>
      </c>
      <c r="B562" s="11">
        <v>45496</v>
      </c>
      <c r="C562" s="2" t="s">
        <v>1813</v>
      </c>
      <c r="D562" s="2" t="s">
        <v>753</v>
      </c>
      <c r="E562" s="2" t="s">
        <v>532</v>
      </c>
      <c r="F562" s="2" t="s">
        <v>475</v>
      </c>
      <c r="G562" s="2">
        <v>2</v>
      </c>
      <c r="H562" s="2">
        <v>1020.22</v>
      </c>
      <c r="I562" s="2">
        <v>30</v>
      </c>
      <c r="J562" s="2">
        <v>612.13</v>
      </c>
      <c r="K562" s="2">
        <v>12</v>
      </c>
      <c r="L562" s="2">
        <v>171.4</v>
      </c>
      <c r="M562" s="2">
        <v>1599.71</v>
      </c>
      <c r="N562" s="2">
        <v>1167.72</v>
      </c>
      <c r="O562" s="2">
        <f t="shared" si="20"/>
        <v>260.59000000000003</v>
      </c>
      <c r="P562" s="2" t="s">
        <v>27</v>
      </c>
      <c r="Q562" s="2" t="str">
        <f t="shared" si="19"/>
        <v>Cash</v>
      </c>
      <c r="R562" s="2" t="s">
        <v>20</v>
      </c>
      <c r="S562" s="2" t="s">
        <v>56</v>
      </c>
      <c r="T562" s="2" t="s">
        <v>1814</v>
      </c>
      <c r="U562" s="2" t="s">
        <v>59</v>
      </c>
      <c r="V562" t="str">
        <f>TEXT(tblSales[[#This Row],[Invoice Date]],"mmm")</f>
        <v>Jul</v>
      </c>
      <c r="W562">
        <f>MONTH(tblSales[[#This Row],[Invoice Date]])</f>
        <v>7</v>
      </c>
      <c r="X562">
        <f>YEAR(tblSales[[#This Row],[Invoice Date]])</f>
        <v>2024</v>
      </c>
      <c r="Y562" t="str">
        <f>TEXT(tblSales[[#This Row],[Invoice Date]],"mmm-yyyy")</f>
        <v>Jul-2024</v>
      </c>
      <c r="Z562" t="str">
        <f>_xlfn.XLOOKUP(tblSales[[#This Row],[Product_ID]],Products!$A:$A,Products!$C:$C,"Women Dresses")</f>
        <v>Accessories</v>
      </c>
      <c r="AA562" t="str">
        <f>_xlfn.XLOOKUP(tblSales[[#This Row],[Product_ID]],Products!$A:$A,Products!$D:$D,"Unknown")</f>
        <v>Tie</v>
      </c>
      <c r="AB562" t="str">
        <f>_xlfn.XLOOKUP(tblSales[[#This Row],[Product_ID]],Products!$A:$A,Products!$E:$E,"Unknown")</f>
        <v>Being Human</v>
      </c>
      <c r="AC562" t="str">
        <f>_xlfn.XLOOKUP(tblSales[[#This Row],[Store_ID]],Stores!$A:$A,Stores!$B:$B,"Unknown")</f>
        <v>TrendMart Nizamabad Standard</v>
      </c>
      <c r="AD562" t="str">
        <f>_xlfn.XLOOKUP(tblSales[[#This Row],[Store_ID]],Stores!$A:$A,Stores!$E:$E,"Unknown")</f>
        <v>South Zone 2</v>
      </c>
      <c r="AE562" t="str">
        <f>_xlfn.XLOOKUP(tblSales[[#This Row],[Customer_ID]],Customers!$A:$A,Customers!$B:$B,"Unknown")</f>
        <v>Gayathri Prasad</v>
      </c>
      <c r="AF562" t="str">
        <f>_xlfn.XLOOKUP(tblSales[[#This Row],[Customer_ID]],Customers!$A:$A,Customers!$J:$J,"Unknown")</f>
        <v>Regular</v>
      </c>
      <c r="AG562" t="str">
        <f>_xlfn.XLOOKUP(tblSales[[#This Row],[Employee_ID]],Employees!$A:$A,Employees!$B:$B,"Unknown")</f>
        <v>Arjun Krishnan</v>
      </c>
      <c r="AH562">
        <f>IF(MONTH(tblSales[[#This Row],[Invoice Date]])&gt;=4,MONTH(tblSales[[#This Row],[Invoice Date]]),MONTH(tblSales[[#This Row],[Invoice Date]])+12)</f>
        <v>7</v>
      </c>
      <c r="AI562" s="8">
        <f>DATE(YEAR(tblSales[[#This Row],[Invoice Date]]),MONTH(tblSales[[#This Row],[Invoice Date]]),1)</f>
        <v>45474</v>
      </c>
      <c r="AJ562" t="str">
        <f>_xlfn.XLOOKUP(tblSales[[#This Row],[Product_ID]],Products!$A:$A,Products!$B:$B,"Unknown")</f>
        <v>Indian Terrain Denim Shirt Wine</v>
      </c>
      <c r="AK562" s="9">
        <f>IFERROR(tblSales[[#This Row],[Profit]]/tblSales[[#This Row],[Sales Amount]],0)</f>
        <v>0.16289827531240039</v>
      </c>
      <c r="AL562" t="str">
        <f>IF(tblSales[[#This Row],[Discount %]]&lt;=5,"0-5%",
IF(tblSales[[#This Row],[Discount %]]&lt;=10,"5-10%",
IF(tblSales[[#This Row],[Discount %]]&lt;=15,"10-15%",
IF(tblSales[[#This Row],[Discount %]]&lt;=20,"15-20%","20%+"))))</f>
        <v>20%+</v>
      </c>
    </row>
    <row r="563" spans="1:38">
      <c r="A563" s="2" t="s">
        <v>1815</v>
      </c>
      <c r="B563" s="11">
        <v>45403</v>
      </c>
      <c r="C563" s="2" t="s">
        <v>1286</v>
      </c>
      <c r="D563" s="2" t="s">
        <v>436</v>
      </c>
      <c r="E563" s="2" t="s">
        <v>1024</v>
      </c>
      <c r="F563" s="2" t="s">
        <v>182</v>
      </c>
      <c r="G563" s="2">
        <v>1</v>
      </c>
      <c r="H563" s="2">
        <v>1952.9</v>
      </c>
      <c r="I563" s="2">
        <v>25</v>
      </c>
      <c r="J563" s="2">
        <v>488.23</v>
      </c>
      <c r="K563" s="2">
        <v>12</v>
      </c>
      <c r="L563" s="2">
        <v>175.76</v>
      </c>
      <c r="M563" s="2">
        <v>1640.43</v>
      </c>
      <c r="N563" s="2">
        <v>1140.9000000000001</v>
      </c>
      <c r="O563" s="2">
        <f t="shared" si="20"/>
        <v>323.77</v>
      </c>
      <c r="P563" s="2" t="s">
        <v>29</v>
      </c>
      <c r="Q563" s="2" t="str">
        <f t="shared" si="19"/>
        <v>Debit Card</v>
      </c>
      <c r="R563" s="2" t="s">
        <v>21</v>
      </c>
      <c r="S563" s="2" t="s">
        <v>56</v>
      </c>
      <c r="T563" s="2" t="s">
        <v>1674</v>
      </c>
      <c r="U563" s="2" t="s">
        <v>60</v>
      </c>
      <c r="V563" t="str">
        <f>TEXT(tblSales[[#This Row],[Invoice Date]],"mmm")</f>
        <v>Apr</v>
      </c>
      <c r="W563">
        <f>MONTH(tblSales[[#This Row],[Invoice Date]])</f>
        <v>4</v>
      </c>
      <c r="X563">
        <f>YEAR(tblSales[[#This Row],[Invoice Date]])</f>
        <v>2024</v>
      </c>
      <c r="Y563" t="str">
        <f>TEXT(tblSales[[#This Row],[Invoice Date]],"mmm-yyyy")</f>
        <v>Apr-2024</v>
      </c>
      <c r="Z563" t="str">
        <f>_xlfn.XLOOKUP(tblSales[[#This Row],[Product_ID]],Products!$A:$A,Products!$C:$C,"Women Dresses")</f>
        <v>Women Dresses</v>
      </c>
      <c r="AA563" t="str">
        <f>_xlfn.XLOOKUP(tblSales[[#This Row],[Product_ID]],Products!$A:$A,Products!$D:$D,"Unknown")</f>
        <v>Bodycon Dress</v>
      </c>
      <c r="AB563" t="str">
        <f>_xlfn.XLOOKUP(tblSales[[#This Row],[Product_ID]],Products!$A:$A,Products!$E:$E,"Unknown")</f>
        <v>Reebok</v>
      </c>
      <c r="AC563" t="str">
        <f>_xlfn.XLOOKUP(tblSales[[#This Row],[Store_ID]],Stores!$A:$A,Stores!$B:$B,"Unknown")</f>
        <v>TrendMart Hyderabad Standard</v>
      </c>
      <c r="AD563" t="str">
        <f>_xlfn.XLOOKUP(tblSales[[#This Row],[Store_ID]],Stores!$A:$A,Stores!$E:$E,"Unknown")</f>
        <v>South Zone 2</v>
      </c>
      <c r="AE563" t="str">
        <f>_xlfn.XLOOKUP(tblSales[[#This Row],[Customer_ID]],Customers!$A:$A,Customers!$B:$B,"Unknown")</f>
        <v>Vani Nair</v>
      </c>
      <c r="AF563" t="str">
        <f>_xlfn.XLOOKUP(tblSales[[#This Row],[Customer_ID]],Customers!$A:$A,Customers!$J:$J,"Unknown")</f>
        <v>Regular</v>
      </c>
      <c r="AG563" t="str">
        <f>_xlfn.XLOOKUP(tblSales[[#This Row],[Employee_ID]],Employees!$A:$A,Employees!$B:$B,"Unknown")</f>
        <v>Girish Sundaram</v>
      </c>
      <c r="AH563">
        <f>IF(MONTH(tblSales[[#This Row],[Invoice Date]])&gt;=4,MONTH(tblSales[[#This Row],[Invoice Date]]),MONTH(tblSales[[#This Row],[Invoice Date]])+12)</f>
        <v>4</v>
      </c>
      <c r="AI563" s="8">
        <f>DATE(YEAR(tblSales[[#This Row],[Invoice Date]]),MONTH(tblSales[[#This Row],[Invoice Date]]),1)</f>
        <v>45383</v>
      </c>
      <c r="AJ563" t="str">
        <f>_xlfn.XLOOKUP(tblSales[[#This Row],[Product_ID]],Products!$A:$A,Products!$B:$B,"Unknown")</f>
        <v>Reebok Bodycon Dress Navy Blue</v>
      </c>
      <c r="AK563" s="9">
        <f>IFERROR(tblSales[[#This Row],[Profit]]/tblSales[[#This Row],[Sales Amount]],0)</f>
        <v>0.19736898252287507</v>
      </c>
      <c r="AL563" t="str">
        <f>IF(tblSales[[#This Row],[Discount %]]&lt;=5,"0-5%",
IF(tblSales[[#This Row],[Discount %]]&lt;=10,"5-10%",
IF(tblSales[[#This Row],[Discount %]]&lt;=15,"10-15%",
IF(tblSales[[#This Row],[Discount %]]&lt;=20,"15-20%","20%+"))))</f>
        <v>20%+</v>
      </c>
    </row>
    <row r="564" spans="1:38">
      <c r="A564" s="2" t="s">
        <v>1816</v>
      </c>
      <c r="B564" s="11">
        <v>45472</v>
      </c>
      <c r="C564" s="2" t="s">
        <v>1817</v>
      </c>
      <c r="D564" s="2" t="s">
        <v>409</v>
      </c>
      <c r="E564" s="2" t="s">
        <v>198</v>
      </c>
      <c r="F564" s="2" t="s">
        <v>405</v>
      </c>
      <c r="G564" s="2">
        <v>2</v>
      </c>
      <c r="H564" s="2">
        <v>860.75</v>
      </c>
      <c r="I564" s="2">
        <v>30</v>
      </c>
      <c r="J564" s="2">
        <v>516.45000000000005</v>
      </c>
      <c r="K564" s="2">
        <v>5</v>
      </c>
      <c r="L564" s="2">
        <v>60.25</v>
      </c>
      <c r="M564" s="2">
        <v>1265.3</v>
      </c>
      <c r="N564" s="2">
        <v>1142.18</v>
      </c>
      <c r="O564" s="2">
        <f t="shared" si="20"/>
        <v>62.869999999999891</v>
      </c>
      <c r="P564" s="2" t="s">
        <v>31</v>
      </c>
      <c r="Q564" s="2" t="str">
        <f t="shared" si="19"/>
        <v>Net Banking</v>
      </c>
      <c r="R564" s="2" t="s">
        <v>20</v>
      </c>
      <c r="S564" s="2" t="s">
        <v>56</v>
      </c>
      <c r="T564" s="2" t="s">
        <v>1624</v>
      </c>
      <c r="U564" s="2" t="s">
        <v>60</v>
      </c>
      <c r="V564" t="str">
        <f>TEXT(tblSales[[#This Row],[Invoice Date]],"mmm")</f>
        <v>Jun</v>
      </c>
      <c r="W564">
        <f>MONTH(tblSales[[#This Row],[Invoice Date]])</f>
        <v>6</v>
      </c>
      <c r="X564">
        <f>YEAR(tblSales[[#This Row],[Invoice Date]])</f>
        <v>2024</v>
      </c>
      <c r="Y564" t="str">
        <f>TEXT(tblSales[[#This Row],[Invoice Date]],"mmm-yyyy")</f>
        <v>Jun-2024</v>
      </c>
      <c r="Z564" t="str">
        <f>_xlfn.XLOOKUP(tblSales[[#This Row],[Product_ID]],Products!$A:$A,Products!$C:$C,"Women Dresses")</f>
        <v>Women Kurtis</v>
      </c>
      <c r="AA564" t="str">
        <f>_xlfn.XLOOKUP(tblSales[[#This Row],[Product_ID]],Products!$A:$A,Products!$D:$D,"Unknown")</f>
        <v>Straight Kurti</v>
      </c>
      <c r="AB564" t="str">
        <f>_xlfn.XLOOKUP(tblSales[[#This Row],[Product_ID]],Products!$A:$A,Products!$E:$E,"Unknown")</f>
        <v>Fabindia</v>
      </c>
      <c r="AC564" t="str">
        <f>_xlfn.XLOOKUP(tblSales[[#This Row],[Store_ID]],Stores!$A:$A,Stores!$B:$B,"Unknown")</f>
        <v>TrendMart Warangal High Street</v>
      </c>
      <c r="AD564" t="str">
        <f>_xlfn.XLOOKUP(tblSales[[#This Row],[Store_ID]],Stores!$A:$A,Stores!$E:$E,"Unknown")</f>
        <v>South Zone 2</v>
      </c>
      <c r="AE564" t="str">
        <f>_xlfn.XLOOKUP(tblSales[[#This Row],[Customer_ID]],Customers!$A:$A,Customers!$B:$B,"Unknown")</f>
        <v>Gayathri Menon</v>
      </c>
      <c r="AF564" t="str">
        <f>_xlfn.XLOOKUP(tblSales[[#This Row],[Customer_ID]],Customers!$A:$A,Customers!$J:$J,"Unknown")</f>
        <v>Platinum</v>
      </c>
      <c r="AG564" t="str">
        <f>_xlfn.XLOOKUP(tblSales[[#This Row],[Employee_ID]],Employees!$A:$A,Employees!$B:$B,"Unknown")</f>
        <v>Chitra Bhat</v>
      </c>
      <c r="AH564">
        <f>IF(MONTH(tblSales[[#This Row],[Invoice Date]])&gt;=4,MONTH(tblSales[[#This Row],[Invoice Date]]),MONTH(tblSales[[#This Row],[Invoice Date]])+12)</f>
        <v>6</v>
      </c>
      <c r="AI564" s="8">
        <f>DATE(YEAR(tblSales[[#This Row],[Invoice Date]]),MONTH(tblSales[[#This Row],[Invoice Date]]),1)</f>
        <v>45444</v>
      </c>
      <c r="AJ564" t="str">
        <f>_xlfn.XLOOKUP(tblSales[[#This Row],[Product_ID]],Products!$A:$A,Products!$B:$B,"Unknown")</f>
        <v>Fabindia Straight Kurti Olive</v>
      </c>
      <c r="AK564" s="9">
        <f>IFERROR(tblSales[[#This Row],[Profit]]/tblSales[[#This Row],[Sales Amount]],0)</f>
        <v>4.9687821070101869E-2</v>
      </c>
      <c r="AL564" t="str">
        <f>IF(tblSales[[#This Row],[Discount %]]&lt;=5,"0-5%",
IF(tblSales[[#This Row],[Discount %]]&lt;=10,"5-10%",
IF(tblSales[[#This Row],[Discount %]]&lt;=15,"10-15%",
IF(tblSales[[#This Row],[Discount %]]&lt;=20,"15-20%","20%+"))))</f>
        <v>20%+</v>
      </c>
    </row>
    <row r="565" spans="1:38">
      <c r="A565" s="2" t="s">
        <v>1818</v>
      </c>
      <c r="B565" s="11">
        <v>45638</v>
      </c>
      <c r="C565" s="2" t="s">
        <v>456</v>
      </c>
      <c r="D565" s="2" t="s">
        <v>1604</v>
      </c>
      <c r="E565" s="2" t="s">
        <v>301</v>
      </c>
      <c r="F565" s="2" t="s">
        <v>518</v>
      </c>
      <c r="G565" s="2">
        <v>4</v>
      </c>
      <c r="H565" s="2">
        <v>1320.66</v>
      </c>
      <c r="I565" s="2">
        <v>10</v>
      </c>
      <c r="J565" s="2">
        <v>528.26</v>
      </c>
      <c r="K565" s="2">
        <v>12</v>
      </c>
      <c r="L565" s="2">
        <v>570.53</v>
      </c>
      <c r="M565" s="2">
        <v>5324.91</v>
      </c>
      <c r="N565" s="2">
        <v>3517.92</v>
      </c>
      <c r="O565" s="2">
        <f t="shared" si="20"/>
        <v>1236.4599999999998</v>
      </c>
      <c r="P565" s="2" t="s">
        <v>28</v>
      </c>
      <c r="Q565" s="2" t="str">
        <f t="shared" si="19"/>
        <v>Credit Card</v>
      </c>
      <c r="R565" s="2" t="s">
        <v>20</v>
      </c>
      <c r="S565" s="2" t="s">
        <v>56</v>
      </c>
      <c r="T565" s="2" t="s">
        <v>1819</v>
      </c>
      <c r="U565" s="2" t="s">
        <v>59</v>
      </c>
      <c r="V565" t="str">
        <f>TEXT(tblSales[[#This Row],[Invoice Date]],"mmm")</f>
        <v>Dec</v>
      </c>
      <c r="W565">
        <f>MONTH(tblSales[[#This Row],[Invoice Date]])</f>
        <v>12</v>
      </c>
      <c r="X565">
        <f>YEAR(tblSales[[#This Row],[Invoice Date]])</f>
        <v>2024</v>
      </c>
      <c r="Y565" t="str">
        <f>TEXT(tblSales[[#This Row],[Invoice Date]],"mmm-yyyy")</f>
        <v>Dec-2024</v>
      </c>
      <c r="Z565" t="str">
        <f>_xlfn.XLOOKUP(tblSales[[#This Row],[Product_ID]],Products!$A:$A,Products!$C:$C,"Women Dresses")</f>
        <v>Belts</v>
      </c>
      <c r="AA565" t="str">
        <f>_xlfn.XLOOKUP(tblSales[[#This Row],[Product_ID]],Products!$A:$A,Products!$D:$D,"Unknown")</f>
        <v>Braided Belt</v>
      </c>
      <c r="AB565" t="str">
        <f>_xlfn.XLOOKUP(tblSales[[#This Row],[Product_ID]],Products!$A:$A,Products!$E:$E,"Unknown")</f>
        <v>Bata</v>
      </c>
      <c r="AC565" t="str">
        <f>_xlfn.XLOOKUP(tblSales[[#This Row],[Store_ID]],Stores!$A:$A,Stores!$B:$B,"Unknown")</f>
        <v>TrendMart Kochi Standard</v>
      </c>
      <c r="AD565" t="str">
        <f>_xlfn.XLOOKUP(tblSales[[#This Row],[Store_ID]],Stores!$A:$A,Stores!$E:$E,"Unknown")</f>
        <v>South Zone 1</v>
      </c>
      <c r="AE565" t="str">
        <f>_xlfn.XLOOKUP(tblSales[[#This Row],[Customer_ID]],Customers!$A:$A,Customers!$B:$B,"Unknown")</f>
        <v>Gayathri Gowda</v>
      </c>
      <c r="AF565" t="str">
        <f>_xlfn.XLOOKUP(tblSales[[#This Row],[Customer_ID]],Customers!$A:$A,Customers!$J:$J,"Unknown")</f>
        <v>Regular</v>
      </c>
      <c r="AG565" t="str">
        <f>_xlfn.XLOOKUP(tblSales[[#This Row],[Employee_ID]],Employees!$A:$A,Employees!$B:$B,"Unknown")</f>
        <v>Pranav Reddy</v>
      </c>
      <c r="AH565">
        <f>IF(MONTH(tblSales[[#This Row],[Invoice Date]])&gt;=4,MONTH(tblSales[[#This Row],[Invoice Date]]),MONTH(tblSales[[#This Row],[Invoice Date]])+12)</f>
        <v>12</v>
      </c>
      <c r="AI565" s="8">
        <f>DATE(YEAR(tblSales[[#This Row],[Invoice Date]]),MONTH(tblSales[[#This Row],[Invoice Date]]),1)</f>
        <v>45627</v>
      </c>
      <c r="AJ565" t="str">
        <f>_xlfn.XLOOKUP(tblSales[[#This Row],[Product_ID]],Products!$A:$A,Products!$B:$B,"Unknown")</f>
        <v>Bata Braided Belt White</v>
      </c>
      <c r="AK565" s="9">
        <f>IFERROR(tblSales[[#This Row],[Profit]]/tblSales[[#This Row],[Sales Amount]],0)</f>
        <v>0.23220298559036676</v>
      </c>
      <c r="AL565" t="str">
        <f>IF(tblSales[[#This Row],[Discount %]]&lt;=5,"0-5%",
IF(tblSales[[#This Row],[Discount %]]&lt;=10,"5-10%",
IF(tblSales[[#This Row],[Discount %]]&lt;=15,"10-15%",
IF(tblSales[[#This Row],[Discount %]]&lt;=20,"15-20%","20%+"))))</f>
        <v>5-10%</v>
      </c>
    </row>
    <row r="566" spans="1:38">
      <c r="A566" s="2" t="s">
        <v>1820</v>
      </c>
      <c r="B566" s="11">
        <v>45572</v>
      </c>
      <c r="C566" s="2" t="s">
        <v>1151</v>
      </c>
      <c r="D566" s="2" t="s">
        <v>381</v>
      </c>
      <c r="E566" s="2" t="s">
        <v>97</v>
      </c>
      <c r="F566" s="2" t="s">
        <v>339</v>
      </c>
      <c r="G566" s="2">
        <v>1</v>
      </c>
      <c r="H566" s="2">
        <v>1698.5</v>
      </c>
      <c r="I566" s="2">
        <v>10</v>
      </c>
      <c r="J566" s="2">
        <v>169.85</v>
      </c>
      <c r="K566" s="2">
        <v>12</v>
      </c>
      <c r="L566" s="2">
        <v>183.44</v>
      </c>
      <c r="M566" s="2">
        <v>1712.09</v>
      </c>
      <c r="N566" s="2">
        <v>1124.48</v>
      </c>
      <c r="O566" s="2">
        <f t="shared" si="20"/>
        <v>404.1699999999999</v>
      </c>
      <c r="P566" s="2" t="s">
        <v>28</v>
      </c>
      <c r="Q566" s="2" t="str">
        <f t="shared" si="19"/>
        <v>Credit Card</v>
      </c>
      <c r="R566" s="2" t="s">
        <v>20</v>
      </c>
      <c r="S566" s="2" t="s">
        <v>56</v>
      </c>
      <c r="T566" s="2" t="s">
        <v>1821</v>
      </c>
      <c r="U566" s="2" t="s">
        <v>59</v>
      </c>
      <c r="V566" t="str">
        <f>TEXT(tblSales[[#This Row],[Invoice Date]],"mmm")</f>
        <v>Oct</v>
      </c>
      <c r="W566">
        <f>MONTH(tblSales[[#This Row],[Invoice Date]])</f>
        <v>10</v>
      </c>
      <c r="X566">
        <f>YEAR(tblSales[[#This Row],[Invoice Date]])</f>
        <v>2024</v>
      </c>
      <c r="Y566" t="str">
        <f>TEXT(tblSales[[#This Row],[Invoice Date]],"mmm-yyyy")</f>
        <v>Oct-2024</v>
      </c>
      <c r="Z566" t="str">
        <f>_xlfn.XLOOKUP(tblSales[[#This Row],[Product_ID]],Products!$A:$A,Products!$C:$C,"Women Dresses")</f>
        <v>Women Jeans</v>
      </c>
      <c r="AA566" t="str">
        <f>_xlfn.XLOOKUP(tblSales[[#This Row],[Product_ID]],Products!$A:$A,Products!$D:$D,"Unknown")</f>
        <v>Straight Fit</v>
      </c>
      <c r="AB566" t="str">
        <f>_xlfn.XLOOKUP(tblSales[[#This Row],[Product_ID]],Products!$A:$A,Products!$E:$E,"Unknown")</f>
        <v>Ramraj Cotton</v>
      </c>
      <c r="AC566" t="str">
        <f>_xlfn.XLOOKUP(tblSales[[#This Row],[Store_ID]],Stores!$A:$A,Stores!$B:$B,"Unknown")</f>
        <v>TrendMart Tirunelveli High Street</v>
      </c>
      <c r="AD566" t="str">
        <f>_xlfn.XLOOKUP(tblSales[[#This Row],[Store_ID]],Stores!$A:$A,Stores!$E:$E,"Unknown")</f>
        <v>South Zone 1</v>
      </c>
      <c r="AE566" t="str">
        <f>_xlfn.XLOOKUP(tblSales[[#This Row],[Customer_ID]],Customers!$A:$A,Customers!$B:$B,"Unknown")</f>
        <v>Baskar Balasubramaniam</v>
      </c>
      <c r="AF566" t="str">
        <f>_xlfn.XLOOKUP(tblSales[[#This Row],[Customer_ID]],Customers!$A:$A,Customers!$J:$J,"Unknown")</f>
        <v>Silver</v>
      </c>
      <c r="AG566" t="str">
        <f>_xlfn.XLOOKUP(tblSales[[#This Row],[Employee_ID]],Employees!$A:$A,Employees!$B:$B,"Unknown")</f>
        <v>Priya Balasubramaniam</v>
      </c>
      <c r="AH566">
        <f>IF(MONTH(tblSales[[#This Row],[Invoice Date]])&gt;=4,MONTH(tblSales[[#This Row],[Invoice Date]]),MONTH(tblSales[[#This Row],[Invoice Date]])+12)</f>
        <v>10</v>
      </c>
      <c r="AI566" s="8">
        <f>DATE(YEAR(tblSales[[#This Row],[Invoice Date]]),MONTH(tblSales[[#This Row],[Invoice Date]]),1)</f>
        <v>45566</v>
      </c>
      <c r="AJ566" t="str">
        <f>_xlfn.XLOOKUP(tblSales[[#This Row],[Product_ID]],Products!$A:$A,Products!$B:$B,"Unknown")</f>
        <v>Ramraj Cotton Straight Fit White</v>
      </c>
      <c r="AK566" s="9">
        <f>IFERROR(tblSales[[#This Row],[Profit]]/tblSales[[#This Row],[Sales Amount]],0)</f>
        <v>0.23606819734943835</v>
      </c>
      <c r="AL566" t="str">
        <f>IF(tblSales[[#This Row],[Discount %]]&lt;=5,"0-5%",
IF(tblSales[[#This Row],[Discount %]]&lt;=10,"5-10%",
IF(tblSales[[#This Row],[Discount %]]&lt;=15,"10-15%",
IF(tblSales[[#This Row],[Discount %]]&lt;=20,"15-20%","20%+"))))</f>
        <v>5-10%</v>
      </c>
    </row>
    <row r="567" spans="1:38">
      <c r="A567" s="2" t="s">
        <v>1822</v>
      </c>
      <c r="B567" s="11">
        <v>45697</v>
      </c>
      <c r="C567" s="2" t="s">
        <v>1823</v>
      </c>
      <c r="D567" s="2" t="s">
        <v>1030</v>
      </c>
      <c r="E567" s="2" t="s">
        <v>646</v>
      </c>
      <c r="F567" s="2" t="s">
        <v>172</v>
      </c>
      <c r="G567" s="2">
        <v>1</v>
      </c>
      <c r="H567" s="2">
        <v>1432.19</v>
      </c>
      <c r="I567" s="2">
        <v>15</v>
      </c>
      <c r="J567" s="2">
        <v>214.83</v>
      </c>
      <c r="K567" s="2">
        <v>12</v>
      </c>
      <c r="L567" s="2">
        <v>146.08000000000001</v>
      </c>
      <c r="M567" s="2">
        <v>1363.44</v>
      </c>
      <c r="N567" s="2">
        <v>914.35</v>
      </c>
      <c r="O567" s="2">
        <f t="shared" si="20"/>
        <v>303.01</v>
      </c>
      <c r="P567" s="2" t="s">
        <v>32</v>
      </c>
      <c r="Q567" s="2" t="str">
        <f t="shared" si="19"/>
        <v>UPI</v>
      </c>
      <c r="R567" s="2" t="s">
        <v>20</v>
      </c>
      <c r="S567" s="2" t="s">
        <v>56</v>
      </c>
      <c r="T567" s="2" t="s">
        <v>1824</v>
      </c>
      <c r="U567" s="2" t="s">
        <v>60</v>
      </c>
      <c r="V567" t="str">
        <f>TEXT(tblSales[[#This Row],[Invoice Date]],"mmm")</f>
        <v>Feb</v>
      </c>
      <c r="W567">
        <f>MONTH(tblSales[[#This Row],[Invoice Date]])</f>
        <v>2</v>
      </c>
      <c r="X567">
        <f>YEAR(tblSales[[#This Row],[Invoice Date]])</f>
        <v>2025</v>
      </c>
      <c r="Y567" t="str">
        <f>TEXT(tblSales[[#This Row],[Invoice Date]],"mmm-yyyy")</f>
        <v>Feb-2025</v>
      </c>
      <c r="Z567" t="str">
        <f>_xlfn.XLOOKUP(tblSales[[#This Row],[Product_ID]],Products!$A:$A,Products!$C:$C,"Women Dresses")</f>
        <v>Winter Wear</v>
      </c>
      <c r="AA567" t="str">
        <f>_xlfn.XLOOKUP(tblSales[[#This Row],[Product_ID]],Products!$A:$A,Products!$D:$D,"Unknown")</f>
        <v>Jacket</v>
      </c>
      <c r="AB567" t="str">
        <f>_xlfn.XLOOKUP(tblSales[[#This Row],[Product_ID]],Products!$A:$A,Products!$E:$E,"Unknown")</f>
        <v>Max Fashion</v>
      </c>
      <c r="AC567" t="str">
        <f>_xlfn.XLOOKUP(tblSales[[#This Row],[Store_ID]],Stores!$A:$A,Stores!$B:$B,"Unknown")</f>
        <v>TrendMart Vijayawada Mall Kiosk</v>
      </c>
      <c r="AD567" t="str">
        <f>_xlfn.XLOOKUP(tblSales[[#This Row],[Store_ID]],Stores!$A:$A,Stores!$E:$E,"Unknown")</f>
        <v>South Zone 3</v>
      </c>
      <c r="AE567" t="str">
        <f>_xlfn.XLOOKUP(tblSales[[#This Row],[Customer_ID]],Customers!$A:$A,Customers!$B:$B,"Unknown")</f>
        <v>Devraj Iyengar</v>
      </c>
      <c r="AF567" t="str">
        <f>_xlfn.XLOOKUP(tblSales[[#This Row],[Customer_ID]],Customers!$A:$A,Customers!$J:$J,"Unknown")</f>
        <v>Gold</v>
      </c>
      <c r="AG567" t="str">
        <f>_xlfn.XLOOKUP(tblSales[[#This Row],[Employee_ID]],Employees!$A:$A,Employees!$B:$B,"Unknown")</f>
        <v>Eswar Prasad</v>
      </c>
      <c r="AH567">
        <f>IF(MONTH(tblSales[[#This Row],[Invoice Date]])&gt;=4,MONTH(tblSales[[#This Row],[Invoice Date]]),MONTH(tblSales[[#This Row],[Invoice Date]])+12)</f>
        <v>14</v>
      </c>
      <c r="AI567" s="8">
        <f>DATE(YEAR(tblSales[[#This Row],[Invoice Date]]),MONTH(tblSales[[#This Row],[Invoice Date]]),1)</f>
        <v>45689</v>
      </c>
      <c r="AJ567" t="str">
        <f>_xlfn.XLOOKUP(tblSales[[#This Row],[Product_ID]],Products!$A:$A,Products!$B:$B,"Unknown")</f>
        <v>Max Fashion Jacket Wine</v>
      </c>
      <c r="AK567" s="9">
        <f>IFERROR(tblSales[[#This Row],[Profit]]/tblSales[[#This Row],[Sales Amount]],0)</f>
        <v>0.22223933579768818</v>
      </c>
      <c r="AL567" t="str">
        <f>IF(tblSales[[#This Row],[Discount %]]&lt;=5,"0-5%",
IF(tblSales[[#This Row],[Discount %]]&lt;=10,"5-10%",
IF(tblSales[[#This Row],[Discount %]]&lt;=15,"10-15%",
IF(tblSales[[#This Row],[Discount %]]&lt;=20,"15-20%","20%+"))))</f>
        <v>10-15%</v>
      </c>
    </row>
    <row r="568" spans="1:38">
      <c r="A568" s="2" t="s">
        <v>1825</v>
      </c>
      <c r="B568" s="11">
        <v>45490</v>
      </c>
      <c r="C568" s="2" t="s">
        <v>1826</v>
      </c>
      <c r="D568" s="2" t="s">
        <v>1302</v>
      </c>
      <c r="E568" s="2" t="s">
        <v>413</v>
      </c>
      <c r="F568" s="2" t="s">
        <v>172</v>
      </c>
      <c r="G568" s="2">
        <v>1</v>
      </c>
      <c r="H568" s="2">
        <v>634.35</v>
      </c>
      <c r="I568" s="2">
        <v>0</v>
      </c>
      <c r="J568" s="2">
        <v>0</v>
      </c>
      <c r="K568" s="2">
        <v>5</v>
      </c>
      <c r="L568" s="2">
        <v>31.72</v>
      </c>
      <c r="M568" s="2">
        <v>666.07</v>
      </c>
      <c r="N568" s="2">
        <v>419.4</v>
      </c>
      <c r="O568" s="2">
        <f t="shared" si="20"/>
        <v>214.95000000000007</v>
      </c>
      <c r="P568" s="2" t="s">
        <v>27</v>
      </c>
      <c r="Q568" s="2" t="str">
        <f t="shared" si="19"/>
        <v>Cash</v>
      </c>
      <c r="R568" s="2" t="s">
        <v>20</v>
      </c>
      <c r="S568" s="2" t="s">
        <v>56</v>
      </c>
      <c r="T568" s="2" t="s">
        <v>1827</v>
      </c>
      <c r="U568" s="2" t="s">
        <v>59</v>
      </c>
      <c r="V568" t="str">
        <f>TEXT(tblSales[[#This Row],[Invoice Date]],"mmm")</f>
        <v>Jul</v>
      </c>
      <c r="W568">
        <f>MONTH(tblSales[[#This Row],[Invoice Date]])</f>
        <v>7</v>
      </c>
      <c r="X568">
        <f>YEAR(tblSales[[#This Row],[Invoice Date]])</f>
        <v>2024</v>
      </c>
      <c r="Y568" t="str">
        <f>TEXT(tblSales[[#This Row],[Invoice Date]],"mmm-yyyy")</f>
        <v>Jul-2024</v>
      </c>
      <c r="Z568" t="str">
        <f>_xlfn.XLOOKUP(tblSales[[#This Row],[Product_ID]],Products!$A:$A,Products!$C:$C,"Women Dresses")</f>
        <v>Women Tops</v>
      </c>
      <c r="AA568" t="str">
        <f>_xlfn.XLOOKUP(tblSales[[#This Row],[Product_ID]],Products!$A:$A,Products!$D:$D,"Unknown")</f>
        <v>Tunic</v>
      </c>
      <c r="AB568" t="str">
        <f>_xlfn.XLOOKUP(tblSales[[#This Row],[Product_ID]],Products!$A:$A,Products!$E:$E,"Unknown")</f>
        <v>Jack &amp; Jones</v>
      </c>
      <c r="AC568" t="str">
        <f>_xlfn.XLOOKUP(tblSales[[#This Row],[Store_ID]],Stores!$A:$A,Stores!$B:$B,"Unknown")</f>
        <v>TrendMart Thiruvananthapuram High Street</v>
      </c>
      <c r="AD568" t="str">
        <f>_xlfn.XLOOKUP(tblSales[[#This Row],[Store_ID]],Stores!$A:$A,Stores!$E:$E,"Unknown")</f>
        <v>South Zone 1</v>
      </c>
      <c r="AE568" t="str">
        <f>_xlfn.XLOOKUP(tblSales[[#This Row],[Customer_ID]],Customers!$A:$A,Customers!$B:$B,"Unknown")</f>
        <v>Vinod Varma</v>
      </c>
      <c r="AF568" t="str">
        <f>_xlfn.XLOOKUP(tblSales[[#This Row],[Customer_ID]],Customers!$A:$A,Customers!$J:$J,"Unknown")</f>
        <v>Platinum</v>
      </c>
      <c r="AG568" t="str">
        <f>_xlfn.XLOOKUP(tblSales[[#This Row],[Employee_ID]],Employees!$A:$A,Employees!$B:$B,"Unknown")</f>
        <v>Eswar Prasad</v>
      </c>
      <c r="AH568">
        <f>IF(MONTH(tblSales[[#This Row],[Invoice Date]])&gt;=4,MONTH(tblSales[[#This Row],[Invoice Date]]),MONTH(tblSales[[#This Row],[Invoice Date]])+12)</f>
        <v>7</v>
      </c>
      <c r="AI568" s="8">
        <f>DATE(YEAR(tblSales[[#This Row],[Invoice Date]]),MONTH(tblSales[[#This Row],[Invoice Date]]),1)</f>
        <v>45474</v>
      </c>
      <c r="AJ568" t="str">
        <f>_xlfn.XLOOKUP(tblSales[[#This Row],[Product_ID]],Products!$A:$A,Products!$B:$B,"Unknown")</f>
        <v>Jack &amp; Jones Tunic Olive</v>
      </c>
      <c r="AK568" s="9">
        <f>IFERROR(tblSales[[#This Row],[Profit]]/tblSales[[#This Row],[Sales Amount]],0)</f>
        <v>0.32271382887684485</v>
      </c>
      <c r="AL568" t="str">
        <f>IF(tblSales[[#This Row],[Discount %]]&lt;=5,"0-5%",
IF(tblSales[[#This Row],[Discount %]]&lt;=10,"5-10%",
IF(tblSales[[#This Row],[Discount %]]&lt;=15,"10-15%",
IF(tblSales[[#This Row],[Discount %]]&lt;=20,"15-20%","20%+"))))</f>
        <v>0-5%</v>
      </c>
    </row>
    <row r="569" spans="1:38">
      <c r="A569" s="2" t="s">
        <v>1828</v>
      </c>
      <c r="B569" s="11">
        <v>45400</v>
      </c>
      <c r="C569" s="2" t="s">
        <v>1829</v>
      </c>
      <c r="D569" s="2" t="s">
        <v>1244</v>
      </c>
      <c r="E569" s="2" t="s">
        <v>457</v>
      </c>
      <c r="F569" s="2" t="s">
        <v>562</v>
      </c>
      <c r="G569" s="2">
        <v>5</v>
      </c>
      <c r="H569" s="2">
        <v>520.34</v>
      </c>
      <c r="I569" s="2">
        <v>0</v>
      </c>
      <c r="J569" s="2">
        <v>0</v>
      </c>
      <c r="K569" s="2">
        <v>5</v>
      </c>
      <c r="L569" s="2">
        <v>130.09</v>
      </c>
      <c r="M569" s="2">
        <v>2731.79</v>
      </c>
      <c r="N569" s="2">
        <v>1743.75</v>
      </c>
      <c r="O569" s="2">
        <f t="shared" si="20"/>
        <v>857.94999999999993</v>
      </c>
      <c r="P569" s="2" t="s">
        <v>32</v>
      </c>
      <c r="Q569" s="2" t="str">
        <f t="shared" si="19"/>
        <v>UPI</v>
      </c>
      <c r="R569" s="2" t="s">
        <v>20</v>
      </c>
      <c r="S569" s="2" t="s">
        <v>56</v>
      </c>
      <c r="T569" s="2" t="s">
        <v>533</v>
      </c>
      <c r="U569" s="2" t="s">
        <v>59</v>
      </c>
      <c r="V569" t="str">
        <f>TEXT(tblSales[[#This Row],[Invoice Date]],"mmm")</f>
        <v>Apr</v>
      </c>
      <c r="W569">
        <f>MONTH(tblSales[[#This Row],[Invoice Date]])</f>
        <v>4</v>
      </c>
      <c r="X569">
        <f>YEAR(tblSales[[#This Row],[Invoice Date]])</f>
        <v>2024</v>
      </c>
      <c r="Y569" t="str">
        <f>TEXT(tblSales[[#This Row],[Invoice Date]],"mmm-yyyy")</f>
        <v>Apr-2024</v>
      </c>
      <c r="Z569" t="str">
        <f>_xlfn.XLOOKUP(tblSales[[#This Row],[Product_ID]],Products!$A:$A,Products!$C:$C,"Women Dresses")</f>
        <v>Men T-Shirts</v>
      </c>
      <c r="AA569" t="str">
        <f>_xlfn.XLOOKUP(tblSales[[#This Row],[Product_ID]],Products!$A:$A,Products!$D:$D,"Unknown")</f>
        <v>Polo</v>
      </c>
      <c r="AB569" t="str">
        <f>_xlfn.XLOOKUP(tblSales[[#This Row],[Product_ID]],Products!$A:$A,Products!$E:$E,"Unknown")</f>
        <v>Metro Shoes</v>
      </c>
      <c r="AC569" t="str">
        <f>_xlfn.XLOOKUP(tblSales[[#This Row],[Store_ID]],Stores!$A:$A,Stores!$B:$B,"Unknown")</f>
        <v>TrendMart Kochi High Street</v>
      </c>
      <c r="AD569" t="str">
        <f>_xlfn.XLOOKUP(tblSales[[#This Row],[Store_ID]],Stores!$A:$A,Stores!$E:$E,"Unknown")</f>
        <v>South Zone 1</v>
      </c>
      <c r="AE569" t="str">
        <f>_xlfn.XLOOKUP(tblSales[[#This Row],[Customer_ID]],Customers!$A:$A,Customers!$B:$B,"Unknown")</f>
        <v>Naveen Balasubramaniam</v>
      </c>
      <c r="AF569" t="str">
        <f>_xlfn.XLOOKUP(tblSales[[#This Row],[Customer_ID]],Customers!$A:$A,Customers!$J:$J,"Unknown")</f>
        <v>Gold</v>
      </c>
      <c r="AG569" t="str">
        <f>_xlfn.XLOOKUP(tblSales[[#This Row],[Employee_ID]],Employees!$A:$A,Employees!$B:$B,"Unknown")</f>
        <v>Vikram Bhat</v>
      </c>
      <c r="AH569">
        <f>IF(MONTH(tblSales[[#This Row],[Invoice Date]])&gt;=4,MONTH(tblSales[[#This Row],[Invoice Date]]),MONTH(tblSales[[#This Row],[Invoice Date]])+12)</f>
        <v>4</v>
      </c>
      <c r="AI569" s="8">
        <f>DATE(YEAR(tblSales[[#This Row],[Invoice Date]]),MONTH(tblSales[[#This Row],[Invoice Date]]),1)</f>
        <v>45383</v>
      </c>
      <c r="AJ569" t="str">
        <f>_xlfn.XLOOKUP(tblSales[[#This Row],[Product_ID]],Products!$A:$A,Products!$B:$B,"Unknown")</f>
        <v>Metro Shoes Polo Purple</v>
      </c>
      <c r="AK569" s="9">
        <f>IFERROR(tblSales[[#This Row],[Profit]]/tblSales[[#This Row],[Sales Amount]],0)</f>
        <v>0.31406147617496216</v>
      </c>
      <c r="AL569" t="str">
        <f>IF(tblSales[[#This Row],[Discount %]]&lt;=5,"0-5%",
IF(tblSales[[#This Row],[Discount %]]&lt;=10,"5-10%",
IF(tblSales[[#This Row],[Discount %]]&lt;=15,"10-15%",
IF(tblSales[[#This Row],[Discount %]]&lt;=20,"15-20%","20%+"))))</f>
        <v>0-5%</v>
      </c>
    </row>
    <row r="570" spans="1:38">
      <c r="A570" s="2" t="s">
        <v>1830</v>
      </c>
      <c r="B570" s="11">
        <v>45746</v>
      </c>
      <c r="C570" s="2" t="s">
        <v>1462</v>
      </c>
      <c r="D570" s="2" t="s">
        <v>1078</v>
      </c>
      <c r="E570" s="2" t="s">
        <v>611</v>
      </c>
      <c r="F570" s="2" t="s">
        <v>249</v>
      </c>
      <c r="G570" s="2">
        <v>2</v>
      </c>
      <c r="H570" s="2">
        <v>1873.7</v>
      </c>
      <c r="I570" s="2">
        <v>10</v>
      </c>
      <c r="J570" s="2">
        <v>374.74</v>
      </c>
      <c r="K570" s="2">
        <v>12</v>
      </c>
      <c r="L570" s="2">
        <v>404.72</v>
      </c>
      <c r="M570" s="2">
        <v>3777.38</v>
      </c>
      <c r="N570" s="2">
        <v>2231.84</v>
      </c>
      <c r="O570" s="2">
        <f t="shared" si="20"/>
        <v>1140.82</v>
      </c>
      <c r="P570" s="2" t="s">
        <v>29</v>
      </c>
      <c r="Q570" s="2" t="str">
        <f t="shared" si="19"/>
        <v>Debit Card</v>
      </c>
      <c r="R570" s="2" t="s">
        <v>21</v>
      </c>
      <c r="S570" s="2" t="s">
        <v>56</v>
      </c>
      <c r="T570" s="2" t="s">
        <v>1831</v>
      </c>
      <c r="U570" s="2" t="s">
        <v>60</v>
      </c>
      <c r="V570" t="str">
        <f>TEXT(tblSales[[#This Row],[Invoice Date]],"mmm")</f>
        <v>Mar</v>
      </c>
      <c r="W570">
        <f>MONTH(tblSales[[#This Row],[Invoice Date]])</f>
        <v>3</v>
      </c>
      <c r="X570">
        <f>YEAR(tblSales[[#This Row],[Invoice Date]])</f>
        <v>2025</v>
      </c>
      <c r="Y570" t="str">
        <f>TEXT(tblSales[[#This Row],[Invoice Date]],"mmm-yyyy")</f>
        <v>Mar-2025</v>
      </c>
      <c r="Z570" t="str">
        <f>_xlfn.XLOOKUP(tblSales[[#This Row],[Product_ID]],Products!$A:$A,Products!$C:$C,"Women Dresses")</f>
        <v>Winter Wear</v>
      </c>
      <c r="AA570" t="str">
        <f>_xlfn.XLOOKUP(tblSales[[#This Row],[Product_ID]],Products!$A:$A,Products!$D:$D,"Unknown")</f>
        <v>Jacket</v>
      </c>
      <c r="AB570" t="str">
        <f>_xlfn.XLOOKUP(tblSales[[#This Row],[Product_ID]],Products!$A:$A,Products!$E:$E,"Unknown")</f>
        <v>Libas</v>
      </c>
      <c r="AC570" t="str">
        <f>_xlfn.XLOOKUP(tblSales[[#This Row],[Store_ID]],Stores!$A:$A,Stores!$B:$B,"Unknown")</f>
        <v>TrendMart Hyderabad High Street</v>
      </c>
      <c r="AD570" t="str">
        <f>_xlfn.XLOOKUP(tblSales[[#This Row],[Store_ID]],Stores!$A:$A,Stores!$E:$E,"Unknown")</f>
        <v>South Zone 2</v>
      </c>
      <c r="AE570" t="str">
        <f>_xlfn.XLOOKUP(tblSales[[#This Row],[Customer_ID]],Customers!$A:$A,Customers!$B:$B,"Unknown")</f>
        <v>Gayathri Chandran</v>
      </c>
      <c r="AF570" t="str">
        <f>_xlfn.XLOOKUP(tblSales[[#This Row],[Customer_ID]],Customers!$A:$A,Customers!$J:$J,"Unknown")</f>
        <v>Gold</v>
      </c>
      <c r="AG570" t="str">
        <f>_xlfn.XLOOKUP(tblSales[[#This Row],[Employee_ID]],Employees!$A:$A,Employees!$B:$B,"Unknown")</f>
        <v>Hari Nair</v>
      </c>
      <c r="AH570">
        <f>IF(MONTH(tblSales[[#This Row],[Invoice Date]])&gt;=4,MONTH(tblSales[[#This Row],[Invoice Date]]),MONTH(tblSales[[#This Row],[Invoice Date]])+12)</f>
        <v>15</v>
      </c>
      <c r="AI570" s="8">
        <f>DATE(YEAR(tblSales[[#This Row],[Invoice Date]]),MONTH(tblSales[[#This Row],[Invoice Date]]),1)</f>
        <v>45717</v>
      </c>
      <c r="AJ570" t="str">
        <f>_xlfn.XLOOKUP(tblSales[[#This Row],[Product_ID]],Products!$A:$A,Products!$B:$B,"Unknown")</f>
        <v>Libas Jacket Olive</v>
      </c>
      <c r="AK570" s="9">
        <f>IFERROR(tblSales[[#This Row],[Profit]]/tblSales[[#This Row],[Sales Amount]],0)</f>
        <v>0.30201356495772197</v>
      </c>
      <c r="AL570" t="str">
        <f>IF(tblSales[[#This Row],[Discount %]]&lt;=5,"0-5%",
IF(tblSales[[#This Row],[Discount %]]&lt;=10,"5-10%",
IF(tblSales[[#This Row],[Discount %]]&lt;=15,"10-15%",
IF(tblSales[[#This Row],[Discount %]]&lt;=20,"15-20%","20%+"))))</f>
        <v>5-10%</v>
      </c>
    </row>
    <row r="571" spans="1:38">
      <c r="A571" s="2" t="s">
        <v>1832</v>
      </c>
      <c r="B571" s="11">
        <v>45484</v>
      </c>
      <c r="C571" s="2" t="s">
        <v>1573</v>
      </c>
      <c r="D571" s="2" t="s">
        <v>1833</v>
      </c>
      <c r="E571" s="2" t="s">
        <v>368</v>
      </c>
      <c r="F571" s="2" t="s">
        <v>475</v>
      </c>
      <c r="G571" s="2">
        <v>3</v>
      </c>
      <c r="H571" s="2">
        <v>1804.77</v>
      </c>
      <c r="I571" s="2">
        <v>0</v>
      </c>
      <c r="J571" s="2">
        <v>0</v>
      </c>
      <c r="K571" s="2">
        <v>12</v>
      </c>
      <c r="L571" s="2">
        <v>649.72</v>
      </c>
      <c r="M571" s="2">
        <v>6064.03</v>
      </c>
      <c r="N571" s="2">
        <v>3994.65</v>
      </c>
      <c r="O571" s="2">
        <f t="shared" si="20"/>
        <v>1419.6599999999996</v>
      </c>
      <c r="P571" s="2" t="s">
        <v>28</v>
      </c>
      <c r="Q571" s="2" t="str">
        <f t="shared" si="19"/>
        <v>Credit Card</v>
      </c>
      <c r="R571" s="2" t="s">
        <v>20</v>
      </c>
      <c r="S571" s="2" t="s">
        <v>56</v>
      </c>
      <c r="T571" s="2" t="s">
        <v>1834</v>
      </c>
      <c r="U571" s="2" t="s">
        <v>59</v>
      </c>
      <c r="V571" t="str">
        <f>TEXT(tblSales[[#This Row],[Invoice Date]],"mmm")</f>
        <v>Jul</v>
      </c>
      <c r="W571">
        <f>MONTH(tblSales[[#This Row],[Invoice Date]])</f>
        <v>7</v>
      </c>
      <c r="X571">
        <f>YEAR(tblSales[[#This Row],[Invoice Date]])</f>
        <v>2024</v>
      </c>
      <c r="Y571" t="str">
        <f>TEXT(tblSales[[#This Row],[Invoice Date]],"mmm-yyyy")</f>
        <v>Jul-2024</v>
      </c>
      <c r="Z571" t="str">
        <f>_xlfn.XLOOKUP(tblSales[[#This Row],[Product_ID]],Products!$A:$A,Products!$C:$C,"Women Dresses")</f>
        <v>Women Sarees</v>
      </c>
      <c r="AA571" t="str">
        <f>_xlfn.XLOOKUP(tblSales[[#This Row],[Product_ID]],Products!$A:$A,Products!$D:$D,"Unknown")</f>
        <v>Printed Saree</v>
      </c>
      <c r="AB571" t="str">
        <f>_xlfn.XLOOKUP(tblSales[[#This Row],[Product_ID]],Products!$A:$A,Products!$E:$E,"Unknown")</f>
        <v>Sonata</v>
      </c>
      <c r="AC571" t="str">
        <f>_xlfn.XLOOKUP(tblSales[[#This Row],[Store_ID]],Stores!$A:$A,Stores!$B:$B,"Unknown")</f>
        <v>TrendMart Kozhikode Outlet</v>
      </c>
      <c r="AD571" t="str">
        <f>_xlfn.XLOOKUP(tblSales[[#This Row],[Store_ID]],Stores!$A:$A,Stores!$E:$E,"Unknown")</f>
        <v>South Zone 1</v>
      </c>
      <c r="AE571" t="str">
        <f>_xlfn.XLOOKUP(tblSales[[#This Row],[Customer_ID]],Customers!$A:$A,Customers!$B:$B,"Unknown")</f>
        <v>Nisha Rao</v>
      </c>
      <c r="AF571" t="str">
        <f>_xlfn.XLOOKUP(tblSales[[#This Row],[Customer_ID]],Customers!$A:$A,Customers!$J:$J,"Unknown")</f>
        <v>Regular</v>
      </c>
      <c r="AG571" t="str">
        <f>_xlfn.XLOOKUP(tblSales[[#This Row],[Employee_ID]],Employees!$A:$A,Employees!$B:$B,"Unknown")</f>
        <v>Arjun Krishnan</v>
      </c>
      <c r="AH571">
        <f>IF(MONTH(tblSales[[#This Row],[Invoice Date]])&gt;=4,MONTH(tblSales[[#This Row],[Invoice Date]]),MONTH(tblSales[[#This Row],[Invoice Date]])+12)</f>
        <v>7</v>
      </c>
      <c r="AI571" s="8">
        <f>DATE(YEAR(tblSales[[#This Row],[Invoice Date]]),MONTH(tblSales[[#This Row],[Invoice Date]]),1)</f>
        <v>45474</v>
      </c>
      <c r="AJ571" t="str">
        <f>_xlfn.XLOOKUP(tblSales[[#This Row],[Product_ID]],Products!$A:$A,Products!$B:$B,"Unknown")</f>
        <v>Sonata Printed Saree Peach</v>
      </c>
      <c r="AK571" s="9">
        <f>IFERROR(tblSales[[#This Row],[Profit]]/tblSales[[#This Row],[Sales Amount]],0)</f>
        <v>0.23411163862975606</v>
      </c>
      <c r="AL571" t="str">
        <f>IF(tblSales[[#This Row],[Discount %]]&lt;=5,"0-5%",
IF(tblSales[[#This Row],[Discount %]]&lt;=10,"5-10%",
IF(tblSales[[#This Row],[Discount %]]&lt;=15,"10-15%",
IF(tblSales[[#This Row],[Discount %]]&lt;=20,"15-20%","20%+"))))</f>
        <v>0-5%</v>
      </c>
    </row>
    <row r="572" spans="1:38">
      <c r="A572" s="2" t="s">
        <v>1835</v>
      </c>
      <c r="B572" s="11">
        <v>45420</v>
      </c>
      <c r="C572" s="2" t="s">
        <v>1836</v>
      </c>
      <c r="D572" s="2" t="s">
        <v>186</v>
      </c>
      <c r="E572" s="2" t="s">
        <v>171</v>
      </c>
      <c r="F572" s="2" t="s">
        <v>377</v>
      </c>
      <c r="G572" s="2">
        <v>2</v>
      </c>
      <c r="H572" s="2">
        <v>1265.3800000000001</v>
      </c>
      <c r="I572" s="2">
        <v>25</v>
      </c>
      <c r="J572" s="2">
        <v>632.69000000000005</v>
      </c>
      <c r="K572" s="2">
        <v>12</v>
      </c>
      <c r="L572" s="2">
        <v>227.77</v>
      </c>
      <c r="M572" s="2">
        <v>2125.84</v>
      </c>
      <c r="N572" s="2">
        <v>1730.96</v>
      </c>
      <c r="O572" s="2">
        <f t="shared" si="20"/>
        <v>167.1100000000001</v>
      </c>
      <c r="P572" s="2" t="s">
        <v>29</v>
      </c>
      <c r="Q572" s="2" t="str">
        <f t="shared" si="19"/>
        <v>Debit Card</v>
      </c>
      <c r="R572" s="2" t="s">
        <v>20</v>
      </c>
      <c r="S572" s="2" t="s">
        <v>56</v>
      </c>
      <c r="T572" s="2" t="s">
        <v>1837</v>
      </c>
      <c r="U572" s="2" t="s">
        <v>59</v>
      </c>
      <c r="V572" t="str">
        <f>TEXT(tblSales[[#This Row],[Invoice Date]],"mmm")</f>
        <v>May</v>
      </c>
      <c r="W572">
        <f>MONTH(tblSales[[#This Row],[Invoice Date]])</f>
        <v>5</v>
      </c>
      <c r="X572">
        <f>YEAR(tblSales[[#This Row],[Invoice Date]])</f>
        <v>2024</v>
      </c>
      <c r="Y572" t="str">
        <f>TEXT(tblSales[[#This Row],[Invoice Date]],"mmm-yyyy")</f>
        <v>May-2024</v>
      </c>
      <c r="Z572" t="str">
        <f>_xlfn.XLOOKUP(tblSales[[#This Row],[Product_ID]],Products!$A:$A,Products!$C:$C,"Women Dresses")</f>
        <v>Women Dresses</v>
      </c>
      <c r="AA572" t="str">
        <f>_xlfn.XLOOKUP(tblSales[[#This Row],[Product_ID]],Products!$A:$A,Products!$D:$D,"Unknown")</f>
        <v>A-Line Dress</v>
      </c>
      <c r="AB572" t="str">
        <f>_xlfn.XLOOKUP(tblSales[[#This Row],[Product_ID]],Products!$A:$A,Products!$E:$E,"Unknown")</f>
        <v>Tanishq</v>
      </c>
      <c r="AC572" t="str">
        <f>_xlfn.XLOOKUP(tblSales[[#This Row],[Store_ID]],Stores!$A:$A,Stores!$B:$B,"Unknown")</f>
        <v>TrendMart Warangal Outlet</v>
      </c>
      <c r="AD572" t="str">
        <f>_xlfn.XLOOKUP(tblSales[[#This Row],[Store_ID]],Stores!$A:$A,Stores!$E:$E,"Unknown")</f>
        <v>South Zone 2</v>
      </c>
      <c r="AE572" t="str">
        <f>_xlfn.XLOOKUP(tblSales[[#This Row],[Customer_ID]],Customers!$A:$A,Customers!$B:$B,"Unknown")</f>
        <v>Kiran Naicker</v>
      </c>
      <c r="AF572" t="str">
        <f>_xlfn.XLOOKUP(tblSales[[#This Row],[Customer_ID]],Customers!$A:$A,Customers!$J:$J,"Unknown")</f>
        <v>Silver</v>
      </c>
      <c r="AG572" t="str">
        <f>_xlfn.XLOOKUP(tblSales[[#This Row],[Employee_ID]],Employees!$A:$A,Employees!$B:$B,"Unknown")</f>
        <v>Sunita Ramachandran</v>
      </c>
      <c r="AH572">
        <f>IF(MONTH(tblSales[[#This Row],[Invoice Date]])&gt;=4,MONTH(tblSales[[#This Row],[Invoice Date]]),MONTH(tblSales[[#This Row],[Invoice Date]])+12)</f>
        <v>5</v>
      </c>
      <c r="AI572" s="8">
        <f>DATE(YEAR(tblSales[[#This Row],[Invoice Date]]),MONTH(tblSales[[#This Row],[Invoice Date]]),1)</f>
        <v>45413</v>
      </c>
      <c r="AJ572" t="str">
        <f>_xlfn.XLOOKUP(tblSales[[#This Row],[Product_ID]],Products!$A:$A,Products!$B:$B,"Unknown")</f>
        <v>Tanishq A-Line Dress Green</v>
      </c>
      <c r="AK572" s="9">
        <f>IFERROR(tblSales[[#This Row],[Profit]]/tblSales[[#This Row],[Sales Amount]],0)</f>
        <v>7.8608926353817832E-2</v>
      </c>
      <c r="AL572" t="str">
        <f>IF(tblSales[[#This Row],[Discount %]]&lt;=5,"0-5%",
IF(tblSales[[#This Row],[Discount %]]&lt;=10,"5-10%",
IF(tblSales[[#This Row],[Discount %]]&lt;=15,"10-15%",
IF(tblSales[[#This Row],[Discount %]]&lt;=20,"15-20%","20%+"))))</f>
        <v>20%+</v>
      </c>
    </row>
    <row r="573" spans="1:38">
      <c r="A573" s="2" t="s">
        <v>1838</v>
      </c>
      <c r="B573" s="11">
        <v>45587</v>
      </c>
      <c r="C573" s="2" t="s">
        <v>1839</v>
      </c>
      <c r="D573" s="2" t="s">
        <v>714</v>
      </c>
      <c r="E573" s="2" t="s">
        <v>314</v>
      </c>
      <c r="F573" s="2" t="s">
        <v>182</v>
      </c>
      <c r="G573" s="2">
        <v>4</v>
      </c>
      <c r="H573" s="2">
        <v>432.04</v>
      </c>
      <c r="I573" s="2">
        <v>0</v>
      </c>
      <c r="J573" s="2">
        <v>0</v>
      </c>
      <c r="K573" s="2">
        <v>5</v>
      </c>
      <c r="L573" s="2">
        <v>86.41</v>
      </c>
      <c r="M573" s="2">
        <v>1814.57</v>
      </c>
      <c r="N573" s="2">
        <v>1048.24</v>
      </c>
      <c r="O573" s="2">
        <f t="shared" si="20"/>
        <v>679.92</v>
      </c>
      <c r="P573" s="2" t="s">
        <v>29</v>
      </c>
      <c r="Q573" s="2" t="str">
        <f t="shared" si="19"/>
        <v>Debit Card</v>
      </c>
      <c r="R573" s="2" t="s">
        <v>20</v>
      </c>
      <c r="S573" s="2" t="s">
        <v>56</v>
      </c>
      <c r="T573" s="2" t="s">
        <v>414</v>
      </c>
      <c r="U573" s="2" t="s">
        <v>59</v>
      </c>
      <c r="V573" t="str">
        <f>TEXT(tblSales[[#This Row],[Invoice Date]],"mmm")</f>
        <v>Oct</v>
      </c>
      <c r="W573">
        <f>MONTH(tblSales[[#This Row],[Invoice Date]])</f>
        <v>10</v>
      </c>
      <c r="X573">
        <f>YEAR(tblSales[[#This Row],[Invoice Date]])</f>
        <v>2024</v>
      </c>
      <c r="Y573" t="str">
        <f>TEXT(tblSales[[#This Row],[Invoice Date]],"mmm-yyyy")</f>
        <v>Oct-2024</v>
      </c>
      <c r="Z573" t="str">
        <f>_xlfn.XLOOKUP(tblSales[[#This Row],[Product_ID]],Products!$A:$A,Products!$C:$C,"Women Dresses")</f>
        <v>Men T-Shirts</v>
      </c>
      <c r="AA573" t="str">
        <f>_xlfn.XLOOKUP(tblSales[[#This Row],[Product_ID]],Products!$A:$A,Products!$D:$D,"Unknown")</f>
        <v>Round Neck</v>
      </c>
      <c r="AB573" t="str">
        <f>_xlfn.XLOOKUP(tblSales[[#This Row],[Product_ID]],Products!$A:$A,Products!$E:$E,"Unknown")</f>
        <v>Skechers</v>
      </c>
      <c r="AC573" t="str">
        <f>_xlfn.XLOOKUP(tblSales[[#This Row],[Store_ID]],Stores!$A:$A,Stores!$B:$B,"Unknown")</f>
        <v>TrendMart Thiruvananthapuram Standard</v>
      </c>
      <c r="AD573" t="str">
        <f>_xlfn.XLOOKUP(tblSales[[#This Row],[Store_ID]],Stores!$A:$A,Stores!$E:$E,"Unknown")</f>
        <v>South Zone 1</v>
      </c>
      <c r="AE573" t="str">
        <f>_xlfn.XLOOKUP(tblSales[[#This Row],[Customer_ID]],Customers!$A:$A,Customers!$B:$B,"Unknown")</f>
        <v>Lavanya Mishra</v>
      </c>
      <c r="AF573" t="str">
        <f>_xlfn.XLOOKUP(tblSales[[#This Row],[Customer_ID]],Customers!$A:$A,Customers!$J:$J,"Unknown")</f>
        <v>Gold</v>
      </c>
      <c r="AG573" t="str">
        <f>_xlfn.XLOOKUP(tblSales[[#This Row],[Employee_ID]],Employees!$A:$A,Employees!$B:$B,"Unknown")</f>
        <v>Girish Sundaram</v>
      </c>
      <c r="AH573">
        <f>IF(MONTH(tblSales[[#This Row],[Invoice Date]])&gt;=4,MONTH(tblSales[[#This Row],[Invoice Date]]),MONTH(tblSales[[#This Row],[Invoice Date]])+12)</f>
        <v>10</v>
      </c>
      <c r="AI573" s="8">
        <f>DATE(YEAR(tblSales[[#This Row],[Invoice Date]]),MONTH(tblSales[[#This Row],[Invoice Date]]),1)</f>
        <v>45566</v>
      </c>
      <c r="AJ573" t="str">
        <f>_xlfn.XLOOKUP(tblSales[[#This Row],[Product_ID]],Products!$A:$A,Products!$B:$B,"Unknown")</f>
        <v>Skechers Round Neck Red</v>
      </c>
      <c r="AK573" s="9">
        <f>IFERROR(tblSales[[#This Row],[Profit]]/tblSales[[#This Row],[Sales Amount]],0)</f>
        <v>0.37470034222983956</v>
      </c>
      <c r="AL573" t="str">
        <f>IF(tblSales[[#This Row],[Discount %]]&lt;=5,"0-5%",
IF(tblSales[[#This Row],[Discount %]]&lt;=10,"5-10%",
IF(tblSales[[#This Row],[Discount %]]&lt;=15,"10-15%",
IF(tblSales[[#This Row],[Discount %]]&lt;=20,"15-20%","20%+"))))</f>
        <v>0-5%</v>
      </c>
    </row>
    <row r="574" spans="1:38">
      <c r="A574" s="2" t="s">
        <v>1840</v>
      </c>
      <c r="B574" s="11">
        <v>45690</v>
      </c>
      <c r="C574" s="2" t="s">
        <v>1841</v>
      </c>
      <c r="D574" s="2" t="s">
        <v>1244</v>
      </c>
      <c r="E574" s="2" t="s">
        <v>284</v>
      </c>
      <c r="F574" s="2" t="s">
        <v>182</v>
      </c>
      <c r="G574" s="2">
        <v>5</v>
      </c>
      <c r="H574" s="2">
        <v>548.51</v>
      </c>
      <c r="I574" s="2">
        <v>10</v>
      </c>
      <c r="J574" s="2">
        <v>274.25</v>
      </c>
      <c r="K574" s="2">
        <v>5</v>
      </c>
      <c r="L574" s="2">
        <v>123.42</v>
      </c>
      <c r="M574" s="2">
        <v>2591.7199999999998</v>
      </c>
      <c r="N574" s="2">
        <v>1743.75</v>
      </c>
      <c r="O574" s="2">
        <f t="shared" si="20"/>
        <v>724.54999999999984</v>
      </c>
      <c r="P574" s="2" t="s">
        <v>28</v>
      </c>
      <c r="Q574" s="2" t="str">
        <f t="shared" si="19"/>
        <v>Credit Card</v>
      </c>
      <c r="R574" s="2" t="s">
        <v>21</v>
      </c>
      <c r="S574" s="2" t="s">
        <v>56</v>
      </c>
      <c r="T574" s="2" t="s">
        <v>1842</v>
      </c>
      <c r="U574" s="2" t="s">
        <v>60</v>
      </c>
      <c r="V574" t="str">
        <f>TEXT(tblSales[[#This Row],[Invoice Date]],"mmm")</f>
        <v>Feb</v>
      </c>
      <c r="W574">
        <f>MONTH(tblSales[[#This Row],[Invoice Date]])</f>
        <v>2</v>
      </c>
      <c r="X574">
        <f>YEAR(tblSales[[#This Row],[Invoice Date]])</f>
        <v>2025</v>
      </c>
      <c r="Y574" t="str">
        <f>TEXT(tblSales[[#This Row],[Invoice Date]],"mmm-yyyy")</f>
        <v>Feb-2025</v>
      </c>
      <c r="Z574" t="str">
        <f>_xlfn.XLOOKUP(tblSales[[#This Row],[Product_ID]],Products!$A:$A,Products!$C:$C,"Women Dresses")</f>
        <v>Men T-Shirts</v>
      </c>
      <c r="AA574" t="str">
        <f>_xlfn.XLOOKUP(tblSales[[#This Row],[Product_ID]],Products!$A:$A,Products!$D:$D,"Unknown")</f>
        <v>Polo</v>
      </c>
      <c r="AB574" t="str">
        <f>_xlfn.XLOOKUP(tblSales[[#This Row],[Product_ID]],Products!$A:$A,Products!$E:$E,"Unknown")</f>
        <v>Metro Shoes</v>
      </c>
      <c r="AC574" t="str">
        <f>_xlfn.XLOOKUP(tblSales[[#This Row],[Store_ID]],Stores!$A:$A,Stores!$B:$B,"Unknown")</f>
        <v>TrendMart Tumakuru Outlet</v>
      </c>
      <c r="AD574" t="str">
        <f>_xlfn.XLOOKUP(tblSales[[#This Row],[Store_ID]],Stores!$A:$A,Stores!$E:$E,"Unknown")</f>
        <v>South Zone 2</v>
      </c>
      <c r="AE574" t="str">
        <f>_xlfn.XLOOKUP(tblSales[[#This Row],[Customer_ID]],Customers!$A:$A,Customers!$B:$B,"Unknown")</f>
        <v>Haritha Menon</v>
      </c>
      <c r="AF574" t="str">
        <f>_xlfn.XLOOKUP(tblSales[[#This Row],[Customer_ID]],Customers!$A:$A,Customers!$J:$J,"Unknown")</f>
        <v>Gold</v>
      </c>
      <c r="AG574" t="str">
        <f>_xlfn.XLOOKUP(tblSales[[#This Row],[Employee_ID]],Employees!$A:$A,Employees!$B:$B,"Unknown")</f>
        <v>Girish Sundaram</v>
      </c>
      <c r="AH574">
        <f>IF(MONTH(tblSales[[#This Row],[Invoice Date]])&gt;=4,MONTH(tblSales[[#This Row],[Invoice Date]]),MONTH(tblSales[[#This Row],[Invoice Date]])+12)</f>
        <v>14</v>
      </c>
      <c r="AI574" s="8">
        <f>DATE(YEAR(tblSales[[#This Row],[Invoice Date]]),MONTH(tblSales[[#This Row],[Invoice Date]]),1)</f>
        <v>45689</v>
      </c>
      <c r="AJ574" t="str">
        <f>_xlfn.XLOOKUP(tblSales[[#This Row],[Product_ID]],Products!$A:$A,Products!$B:$B,"Unknown")</f>
        <v>Metro Shoes Polo Purple</v>
      </c>
      <c r="AK574" s="9">
        <f>IFERROR(tblSales[[#This Row],[Profit]]/tblSales[[#This Row],[Sales Amount]],0)</f>
        <v>0.27956337876005122</v>
      </c>
      <c r="AL574" t="str">
        <f>IF(tblSales[[#This Row],[Discount %]]&lt;=5,"0-5%",
IF(tblSales[[#This Row],[Discount %]]&lt;=10,"5-10%",
IF(tblSales[[#This Row],[Discount %]]&lt;=15,"10-15%",
IF(tblSales[[#This Row],[Discount %]]&lt;=20,"15-20%","20%+"))))</f>
        <v>5-10%</v>
      </c>
    </row>
    <row r="575" spans="1:38">
      <c r="A575" s="2" t="s">
        <v>1843</v>
      </c>
      <c r="B575" s="11">
        <v>45396</v>
      </c>
      <c r="C575" s="2" t="s">
        <v>1844</v>
      </c>
      <c r="D575" s="2" t="s">
        <v>642</v>
      </c>
      <c r="E575" s="2" t="s">
        <v>270</v>
      </c>
      <c r="F575" s="2" t="s">
        <v>350</v>
      </c>
      <c r="G575" s="2">
        <v>1</v>
      </c>
      <c r="H575" s="2">
        <v>1209.77</v>
      </c>
      <c r="I575" s="2">
        <v>10</v>
      </c>
      <c r="J575" s="2">
        <v>120.98</v>
      </c>
      <c r="K575" s="2">
        <v>12</v>
      </c>
      <c r="L575" s="2">
        <v>130.65</v>
      </c>
      <c r="M575" s="2">
        <v>1219.44</v>
      </c>
      <c r="N575" s="2">
        <v>699.84</v>
      </c>
      <c r="O575" s="2">
        <f t="shared" si="20"/>
        <v>388.95000000000005</v>
      </c>
      <c r="P575" s="2" t="s">
        <v>28</v>
      </c>
      <c r="Q575" s="2" t="str">
        <f t="shared" si="19"/>
        <v>Credit Card</v>
      </c>
      <c r="R575" s="2" t="s">
        <v>21</v>
      </c>
      <c r="S575" s="2" t="s">
        <v>56</v>
      </c>
      <c r="T575" s="2" t="s">
        <v>1153</v>
      </c>
      <c r="U575" s="2" t="s">
        <v>60</v>
      </c>
      <c r="V575" t="str">
        <f>TEXT(tblSales[[#This Row],[Invoice Date]],"mmm")</f>
        <v>Apr</v>
      </c>
      <c r="W575">
        <f>MONTH(tblSales[[#This Row],[Invoice Date]])</f>
        <v>4</v>
      </c>
      <c r="X575">
        <f>YEAR(tblSales[[#This Row],[Invoice Date]])</f>
        <v>2024</v>
      </c>
      <c r="Y575" t="str">
        <f>TEXT(tblSales[[#This Row],[Invoice Date]],"mmm-yyyy")</f>
        <v>Apr-2024</v>
      </c>
      <c r="Z575" t="str">
        <f>_xlfn.XLOOKUP(tblSales[[#This Row],[Product_ID]],Products!$A:$A,Products!$C:$C,"Women Dresses")</f>
        <v>Women Tops</v>
      </c>
      <c r="AA575" t="str">
        <f>_xlfn.XLOOKUP(tblSales[[#This Row],[Product_ID]],Products!$A:$A,Products!$D:$D,"Unknown")</f>
        <v>Casual Top</v>
      </c>
      <c r="AB575" t="str">
        <f>_xlfn.XLOOKUP(tblSales[[#This Row],[Product_ID]],Products!$A:$A,Products!$E:$E,"Unknown")</f>
        <v>Nalli Silks</v>
      </c>
      <c r="AC575" t="str">
        <f>_xlfn.XLOOKUP(tblSales[[#This Row],[Store_ID]],Stores!$A:$A,Stores!$B:$B,"Unknown")</f>
        <v>TrendMart Kochi High Street</v>
      </c>
      <c r="AD575" t="str">
        <f>_xlfn.XLOOKUP(tblSales[[#This Row],[Store_ID]],Stores!$A:$A,Stores!$E:$E,"Unknown")</f>
        <v>South Zone 1</v>
      </c>
      <c r="AE575" t="str">
        <f>_xlfn.XLOOKUP(tblSales[[#This Row],[Customer_ID]],Customers!$A:$A,Customers!$B:$B,"Unknown")</f>
        <v>Vidya Murthy</v>
      </c>
      <c r="AF575" t="str">
        <f>_xlfn.XLOOKUP(tblSales[[#This Row],[Customer_ID]],Customers!$A:$A,Customers!$J:$J,"Unknown")</f>
        <v>Regular</v>
      </c>
      <c r="AG575" t="str">
        <f>_xlfn.XLOOKUP(tblSales[[#This Row],[Employee_ID]],Employees!$A:$A,Employees!$B:$B,"Unknown")</f>
        <v>Chitra Chettiar</v>
      </c>
      <c r="AH575">
        <f>IF(MONTH(tblSales[[#This Row],[Invoice Date]])&gt;=4,MONTH(tblSales[[#This Row],[Invoice Date]]),MONTH(tblSales[[#This Row],[Invoice Date]])+12)</f>
        <v>4</v>
      </c>
      <c r="AI575" s="8">
        <f>DATE(YEAR(tblSales[[#This Row],[Invoice Date]]),MONTH(tblSales[[#This Row],[Invoice Date]]),1)</f>
        <v>45383</v>
      </c>
      <c r="AJ575" t="str">
        <f>_xlfn.XLOOKUP(tblSales[[#This Row],[Product_ID]],Products!$A:$A,Products!$B:$B,"Unknown")</f>
        <v>Nalli Silks Casual Top Charcoal</v>
      </c>
      <c r="AK575" s="9">
        <f>IFERROR(tblSales[[#This Row],[Profit]]/tblSales[[#This Row],[Sales Amount]],0)</f>
        <v>0.31895788230663258</v>
      </c>
      <c r="AL575" t="str">
        <f>IF(tblSales[[#This Row],[Discount %]]&lt;=5,"0-5%",
IF(tblSales[[#This Row],[Discount %]]&lt;=10,"5-10%",
IF(tblSales[[#This Row],[Discount %]]&lt;=15,"10-15%",
IF(tblSales[[#This Row],[Discount %]]&lt;=20,"15-20%","20%+"))))</f>
        <v>5-10%</v>
      </c>
    </row>
    <row r="576" spans="1:38">
      <c r="A576" s="2" t="s">
        <v>1845</v>
      </c>
      <c r="B576" s="11">
        <v>45415</v>
      </c>
      <c r="C576" s="2" t="s">
        <v>1103</v>
      </c>
      <c r="D576" s="2" t="s">
        <v>1714</v>
      </c>
      <c r="E576" s="2" t="s">
        <v>133</v>
      </c>
      <c r="F576" s="2" t="s">
        <v>210</v>
      </c>
      <c r="G576" s="2">
        <v>1</v>
      </c>
      <c r="H576" s="2">
        <v>2768.29</v>
      </c>
      <c r="I576" s="2">
        <v>30</v>
      </c>
      <c r="J576" s="2">
        <v>830.49</v>
      </c>
      <c r="K576" s="2">
        <v>12</v>
      </c>
      <c r="L576" s="2">
        <v>232.54</v>
      </c>
      <c r="M576" s="2">
        <v>2170.34</v>
      </c>
      <c r="N576" s="2">
        <v>1940.79</v>
      </c>
      <c r="O576" s="2">
        <f t="shared" si="20"/>
        <v>-2.9899999999998101</v>
      </c>
      <c r="P576" s="2" t="s">
        <v>27</v>
      </c>
      <c r="Q576" s="2" t="str">
        <f t="shared" si="19"/>
        <v>Cash</v>
      </c>
      <c r="R576" s="2" t="s">
        <v>21</v>
      </c>
      <c r="S576" s="2" t="s">
        <v>57</v>
      </c>
      <c r="T576" s="2" t="s">
        <v>1487</v>
      </c>
      <c r="U576" s="2" t="s">
        <v>59</v>
      </c>
      <c r="V576" t="str">
        <f>TEXT(tblSales[[#This Row],[Invoice Date]],"mmm")</f>
        <v>May</v>
      </c>
      <c r="W576">
        <f>MONTH(tblSales[[#This Row],[Invoice Date]])</f>
        <v>5</v>
      </c>
      <c r="X576">
        <f>YEAR(tblSales[[#This Row],[Invoice Date]])</f>
        <v>2024</v>
      </c>
      <c r="Y576" t="str">
        <f>TEXT(tblSales[[#This Row],[Invoice Date]],"mmm-yyyy")</f>
        <v>May-2024</v>
      </c>
      <c r="Z576" t="str">
        <f>_xlfn.XLOOKUP(tblSales[[#This Row],[Product_ID]],Products!$A:$A,Products!$C:$C,"Women Dresses")</f>
        <v>Winter Wear</v>
      </c>
      <c r="AA576" t="str">
        <f>_xlfn.XLOOKUP(tblSales[[#This Row],[Product_ID]],Products!$A:$A,Products!$D:$D,"Unknown")</f>
        <v>Hoodie</v>
      </c>
      <c r="AB576" t="str">
        <f>_xlfn.XLOOKUP(tblSales[[#This Row],[Product_ID]],Products!$A:$A,Products!$E:$E,"Unknown")</f>
        <v>Bata</v>
      </c>
      <c r="AC576" t="str">
        <f>_xlfn.XLOOKUP(tblSales[[#This Row],[Store_ID]],Stores!$A:$A,Stores!$B:$B,"Unknown")</f>
        <v>TrendMart Tirupati High Street</v>
      </c>
      <c r="AD576" t="str">
        <f>_xlfn.XLOOKUP(tblSales[[#This Row],[Store_ID]],Stores!$A:$A,Stores!$E:$E,"Unknown")</f>
        <v>South Zone 3</v>
      </c>
      <c r="AE576" t="str">
        <f>_xlfn.XLOOKUP(tblSales[[#This Row],[Customer_ID]],Customers!$A:$A,Customers!$B:$B,"Unknown")</f>
        <v>Rahul Nair</v>
      </c>
      <c r="AF576" t="str">
        <f>_xlfn.XLOOKUP(tblSales[[#This Row],[Customer_ID]],Customers!$A:$A,Customers!$J:$J,"Unknown")</f>
        <v>Silver</v>
      </c>
      <c r="AG576" t="str">
        <f>_xlfn.XLOOKUP(tblSales[[#This Row],[Employee_ID]],Employees!$A:$A,Employees!$B:$B,"Unknown")</f>
        <v>Rani Mishra</v>
      </c>
      <c r="AH576">
        <f>IF(MONTH(tblSales[[#This Row],[Invoice Date]])&gt;=4,MONTH(tblSales[[#This Row],[Invoice Date]]),MONTH(tblSales[[#This Row],[Invoice Date]])+12)</f>
        <v>5</v>
      </c>
      <c r="AI576" s="8">
        <f>DATE(YEAR(tblSales[[#This Row],[Invoice Date]]),MONTH(tblSales[[#This Row],[Invoice Date]]),1)</f>
        <v>45413</v>
      </c>
      <c r="AJ576" t="str">
        <f>_xlfn.XLOOKUP(tblSales[[#This Row],[Product_ID]],Products!$A:$A,Products!$B:$B,"Unknown")</f>
        <v>Bata Hoodie Grey</v>
      </c>
      <c r="AK576" s="9">
        <f>IFERROR(tblSales[[#This Row],[Profit]]/tblSales[[#This Row],[Sales Amount]],0)</f>
        <v>-1.3776643290912068E-3</v>
      </c>
      <c r="AL576" t="str">
        <f>IF(tblSales[[#This Row],[Discount %]]&lt;=5,"0-5%",
IF(tblSales[[#This Row],[Discount %]]&lt;=10,"5-10%",
IF(tblSales[[#This Row],[Discount %]]&lt;=15,"10-15%",
IF(tblSales[[#This Row],[Discount %]]&lt;=20,"15-20%","20%+"))))</f>
        <v>20%+</v>
      </c>
    </row>
    <row r="577" spans="1:38">
      <c r="A577" s="2" t="s">
        <v>1846</v>
      </c>
      <c r="B577" s="11">
        <v>45746</v>
      </c>
      <c r="C577" s="2" t="s">
        <v>447</v>
      </c>
      <c r="D577" s="2" t="s">
        <v>606</v>
      </c>
      <c r="E577" s="2" t="s">
        <v>1546</v>
      </c>
      <c r="F577" s="2" t="s">
        <v>222</v>
      </c>
      <c r="G577" s="2">
        <v>3</v>
      </c>
      <c r="H577" s="2">
        <v>542.63</v>
      </c>
      <c r="I577" s="2">
        <v>15</v>
      </c>
      <c r="J577" s="2">
        <v>244.18</v>
      </c>
      <c r="K577" s="2">
        <v>5</v>
      </c>
      <c r="L577" s="2">
        <v>69.19</v>
      </c>
      <c r="M577" s="2">
        <v>1452.9</v>
      </c>
      <c r="N577" s="2">
        <v>899.58</v>
      </c>
      <c r="O577" s="2">
        <f t="shared" si="20"/>
        <v>484.13000000000005</v>
      </c>
      <c r="P577" s="2" t="s">
        <v>29</v>
      </c>
      <c r="Q577" s="2" t="str">
        <f t="shared" si="19"/>
        <v>Debit Card</v>
      </c>
      <c r="R577" s="2" t="s">
        <v>20</v>
      </c>
      <c r="S577" s="2" t="s">
        <v>56</v>
      </c>
      <c r="T577" s="2" t="s">
        <v>1847</v>
      </c>
      <c r="U577" s="2" t="s">
        <v>60</v>
      </c>
      <c r="V577" t="str">
        <f>TEXT(tblSales[[#This Row],[Invoice Date]],"mmm")</f>
        <v>Mar</v>
      </c>
      <c r="W577">
        <f>MONTH(tblSales[[#This Row],[Invoice Date]])</f>
        <v>3</v>
      </c>
      <c r="X577">
        <f>YEAR(tblSales[[#This Row],[Invoice Date]])</f>
        <v>2025</v>
      </c>
      <c r="Y577" t="str">
        <f>TEXT(tblSales[[#This Row],[Invoice Date]],"mmm-yyyy")</f>
        <v>Mar-2025</v>
      </c>
      <c r="Z577" t="str">
        <f>_xlfn.XLOOKUP(tblSales[[#This Row],[Product_ID]],Products!$A:$A,Products!$C:$C,"Women Dresses")</f>
        <v>Men T-Shirts</v>
      </c>
      <c r="AA577" t="str">
        <f>_xlfn.XLOOKUP(tblSales[[#This Row],[Product_ID]],Products!$A:$A,Products!$D:$D,"Unknown")</f>
        <v>Round Neck</v>
      </c>
      <c r="AB577" t="str">
        <f>_xlfn.XLOOKUP(tblSales[[#This Row],[Product_ID]],Products!$A:$A,Products!$E:$E,"Unknown")</f>
        <v>Global Desi</v>
      </c>
      <c r="AC577" t="str">
        <f>_xlfn.XLOOKUP(tblSales[[#This Row],[Store_ID]],Stores!$A:$A,Stores!$B:$B,"Unknown")</f>
        <v>TrendMart Guntur Standard</v>
      </c>
      <c r="AD577" t="str">
        <f>_xlfn.XLOOKUP(tblSales[[#This Row],[Store_ID]],Stores!$A:$A,Stores!$E:$E,"Unknown")</f>
        <v>South Zone 3</v>
      </c>
      <c r="AE577" t="str">
        <f>_xlfn.XLOOKUP(tblSales[[#This Row],[Customer_ID]],Customers!$A:$A,Customers!$B:$B,"Unknown")</f>
        <v>Priya Pandian</v>
      </c>
      <c r="AF577" t="str">
        <f>_xlfn.XLOOKUP(tblSales[[#This Row],[Customer_ID]],Customers!$A:$A,Customers!$J:$J,"Unknown")</f>
        <v>Regular</v>
      </c>
      <c r="AG577" t="str">
        <f>_xlfn.XLOOKUP(tblSales[[#This Row],[Employee_ID]],Employees!$A:$A,Employees!$B:$B,"Unknown")</f>
        <v>Vasanthi Gupta</v>
      </c>
      <c r="AH577">
        <f>IF(MONTH(tblSales[[#This Row],[Invoice Date]])&gt;=4,MONTH(tblSales[[#This Row],[Invoice Date]]),MONTH(tblSales[[#This Row],[Invoice Date]])+12)</f>
        <v>15</v>
      </c>
      <c r="AI577" s="8">
        <f>DATE(YEAR(tblSales[[#This Row],[Invoice Date]]),MONTH(tblSales[[#This Row],[Invoice Date]]),1)</f>
        <v>45717</v>
      </c>
      <c r="AJ577" t="str">
        <f>_xlfn.XLOOKUP(tblSales[[#This Row],[Product_ID]],Products!$A:$A,Products!$B:$B,"Unknown")</f>
        <v>Global Desi Round Neck Green</v>
      </c>
      <c r="AK577" s="9">
        <f>IFERROR(tblSales[[#This Row],[Profit]]/tblSales[[#This Row],[Sales Amount]],0)</f>
        <v>0.33321632596875217</v>
      </c>
      <c r="AL577" t="str">
        <f>IF(tblSales[[#This Row],[Discount %]]&lt;=5,"0-5%",
IF(tblSales[[#This Row],[Discount %]]&lt;=10,"5-10%",
IF(tblSales[[#This Row],[Discount %]]&lt;=15,"10-15%",
IF(tblSales[[#This Row],[Discount %]]&lt;=20,"15-20%","20%+"))))</f>
        <v>10-15%</v>
      </c>
    </row>
    <row r="578" spans="1:38">
      <c r="A578" s="2" t="s">
        <v>1848</v>
      </c>
      <c r="B578" s="11">
        <v>45671</v>
      </c>
      <c r="C578" s="2" t="s">
        <v>1849</v>
      </c>
      <c r="D578" s="2" t="s">
        <v>349</v>
      </c>
      <c r="E578" s="2" t="s">
        <v>863</v>
      </c>
      <c r="F578" s="2" t="s">
        <v>177</v>
      </c>
      <c r="G578" s="2">
        <v>1</v>
      </c>
      <c r="H578" s="2">
        <v>1166.1199999999999</v>
      </c>
      <c r="I578" s="2">
        <v>25</v>
      </c>
      <c r="J578" s="2">
        <v>291.52999999999997</v>
      </c>
      <c r="K578" s="2">
        <v>12</v>
      </c>
      <c r="L578" s="2">
        <v>104.95</v>
      </c>
      <c r="M578" s="2">
        <v>979.54</v>
      </c>
      <c r="N578" s="2">
        <v>802.64</v>
      </c>
      <c r="O578" s="2">
        <f t="shared" si="20"/>
        <v>71.949999999999974</v>
      </c>
      <c r="P578" s="2" t="s">
        <v>27</v>
      </c>
      <c r="Q578" s="2" t="str">
        <f t="shared" ref="Q578:Q641" si="21">TRIM(CLEAN(P578))</f>
        <v>Cash</v>
      </c>
      <c r="R578" s="2" t="s">
        <v>20</v>
      </c>
      <c r="S578" s="2" t="s">
        <v>56</v>
      </c>
      <c r="T578" s="2" t="s">
        <v>1330</v>
      </c>
      <c r="U578" s="2" t="s">
        <v>59</v>
      </c>
      <c r="V578" t="str">
        <f>TEXT(tblSales[[#This Row],[Invoice Date]],"mmm")</f>
        <v>Jan</v>
      </c>
      <c r="W578">
        <f>MONTH(tblSales[[#This Row],[Invoice Date]])</f>
        <v>1</v>
      </c>
      <c r="X578">
        <f>YEAR(tblSales[[#This Row],[Invoice Date]])</f>
        <v>2025</v>
      </c>
      <c r="Y578" t="str">
        <f>TEXT(tblSales[[#This Row],[Invoice Date]],"mmm-yyyy")</f>
        <v>Jan-2025</v>
      </c>
      <c r="Z578" t="str">
        <f>_xlfn.XLOOKUP(tblSales[[#This Row],[Product_ID]],Products!$A:$A,Products!$C:$C,"Women Dresses")</f>
        <v>Winter Wear</v>
      </c>
      <c r="AA578" t="str">
        <f>_xlfn.XLOOKUP(tblSales[[#This Row],[Product_ID]],Products!$A:$A,Products!$D:$D,"Unknown")</f>
        <v>Muffler</v>
      </c>
      <c r="AB578" t="str">
        <f>_xlfn.XLOOKUP(tblSales[[#This Row],[Product_ID]],Products!$A:$A,Products!$E:$E,"Unknown")</f>
        <v>Metro Shoes</v>
      </c>
      <c r="AC578" t="str">
        <f>_xlfn.XLOOKUP(tblSales[[#This Row],[Store_ID]],Stores!$A:$A,Stores!$B:$B,"Unknown")</f>
        <v>TrendMart Thiruvananthapuram Outlet</v>
      </c>
      <c r="AD578" t="str">
        <f>_xlfn.XLOOKUP(tblSales[[#This Row],[Store_ID]],Stores!$A:$A,Stores!$E:$E,"Unknown")</f>
        <v>South Zone 1</v>
      </c>
      <c r="AE578" t="str">
        <f>_xlfn.XLOOKUP(tblSales[[#This Row],[Customer_ID]],Customers!$A:$A,Customers!$B:$B,"Unknown")</f>
        <v>Swathi Varma</v>
      </c>
      <c r="AF578" t="str">
        <f>_xlfn.XLOOKUP(tblSales[[#This Row],[Customer_ID]],Customers!$A:$A,Customers!$J:$J,"Unknown")</f>
        <v>Regular</v>
      </c>
      <c r="AG578" t="str">
        <f>_xlfn.XLOOKUP(tblSales[[#This Row],[Employee_ID]],Employees!$A:$A,Employees!$B:$B,"Unknown")</f>
        <v>Deepak Kamath</v>
      </c>
      <c r="AH578">
        <f>IF(MONTH(tblSales[[#This Row],[Invoice Date]])&gt;=4,MONTH(tblSales[[#This Row],[Invoice Date]]),MONTH(tblSales[[#This Row],[Invoice Date]])+12)</f>
        <v>13</v>
      </c>
      <c r="AI578" s="8">
        <f>DATE(YEAR(tblSales[[#This Row],[Invoice Date]]),MONTH(tblSales[[#This Row],[Invoice Date]]),1)</f>
        <v>45658</v>
      </c>
      <c r="AJ578" t="str">
        <f>_xlfn.XLOOKUP(tblSales[[#This Row],[Product_ID]],Products!$A:$A,Products!$B:$B,"Unknown")</f>
        <v>Metro Shoes Muffler Olive</v>
      </c>
      <c r="AK578" s="9">
        <f>IFERROR(tblSales[[#This Row],[Profit]]/tblSales[[#This Row],[Sales Amount]],0)</f>
        <v>7.345284521305917E-2</v>
      </c>
      <c r="AL578" t="str">
        <f>IF(tblSales[[#This Row],[Discount %]]&lt;=5,"0-5%",
IF(tblSales[[#This Row],[Discount %]]&lt;=10,"5-10%",
IF(tblSales[[#This Row],[Discount %]]&lt;=15,"10-15%",
IF(tblSales[[#This Row],[Discount %]]&lt;=20,"15-20%","20%+"))))</f>
        <v>20%+</v>
      </c>
    </row>
    <row r="579" spans="1:38">
      <c r="A579" s="2" t="s">
        <v>1850</v>
      </c>
      <c r="B579" s="11">
        <v>45494</v>
      </c>
      <c r="C579" s="2" t="s">
        <v>538</v>
      </c>
      <c r="D579" s="2" t="s">
        <v>1045</v>
      </c>
      <c r="E579" s="2" t="s">
        <v>583</v>
      </c>
      <c r="F579" s="2" t="s">
        <v>475</v>
      </c>
      <c r="G579" s="2">
        <v>4</v>
      </c>
      <c r="H579" s="2">
        <v>1298.8800000000001</v>
      </c>
      <c r="I579" s="2">
        <v>10</v>
      </c>
      <c r="J579" s="2">
        <v>519.54999999999995</v>
      </c>
      <c r="K579" s="2">
        <v>12</v>
      </c>
      <c r="L579" s="2">
        <v>561.12</v>
      </c>
      <c r="M579" s="2">
        <v>5237.09</v>
      </c>
      <c r="N579" s="2">
        <v>3078.52</v>
      </c>
      <c r="O579" s="2">
        <f t="shared" si="20"/>
        <v>1597.4500000000003</v>
      </c>
      <c r="P579" s="2" t="s">
        <v>29</v>
      </c>
      <c r="Q579" s="2" t="str">
        <f t="shared" si="21"/>
        <v>Debit Card</v>
      </c>
      <c r="R579" s="2" t="s">
        <v>20</v>
      </c>
      <c r="S579" s="2" t="s">
        <v>56</v>
      </c>
      <c r="T579" s="2" t="s">
        <v>1851</v>
      </c>
      <c r="U579" s="2" t="s">
        <v>60</v>
      </c>
      <c r="V579" t="str">
        <f>TEXT(tblSales[[#This Row],[Invoice Date]],"mmm")</f>
        <v>Jul</v>
      </c>
      <c r="W579">
        <f>MONTH(tblSales[[#This Row],[Invoice Date]])</f>
        <v>7</v>
      </c>
      <c r="X579">
        <f>YEAR(tblSales[[#This Row],[Invoice Date]])</f>
        <v>2024</v>
      </c>
      <c r="Y579" t="str">
        <f>TEXT(tblSales[[#This Row],[Invoice Date]],"mmm-yyyy")</f>
        <v>Jul-2024</v>
      </c>
      <c r="Z579" t="str">
        <f>_xlfn.XLOOKUP(tblSales[[#This Row],[Product_ID]],Products!$A:$A,Products!$C:$C,"Women Dresses")</f>
        <v>Women Dresses</v>
      </c>
      <c r="AA579" t="str">
        <f>_xlfn.XLOOKUP(tblSales[[#This Row],[Product_ID]],Products!$A:$A,Products!$D:$D,"Unknown")</f>
        <v>A-Line Dress</v>
      </c>
      <c r="AB579" t="str">
        <f>_xlfn.XLOOKUP(tblSales[[#This Row],[Product_ID]],Products!$A:$A,Products!$E:$E,"Unknown")</f>
        <v>Ramraj Cotton</v>
      </c>
      <c r="AC579" t="str">
        <f>_xlfn.XLOOKUP(tblSales[[#This Row],[Store_ID]],Stores!$A:$A,Stores!$B:$B,"Unknown")</f>
        <v>TrendMart Kurnool Outlet</v>
      </c>
      <c r="AD579" t="str">
        <f>_xlfn.XLOOKUP(tblSales[[#This Row],[Store_ID]],Stores!$A:$A,Stores!$E:$E,"Unknown")</f>
        <v>South Zone 3</v>
      </c>
      <c r="AE579" t="str">
        <f>_xlfn.XLOOKUP(tblSales[[#This Row],[Customer_ID]],Customers!$A:$A,Customers!$B:$B,"Unknown")</f>
        <v>Kavitha Venkatesan</v>
      </c>
      <c r="AF579" t="str">
        <f>_xlfn.XLOOKUP(tblSales[[#This Row],[Customer_ID]],Customers!$A:$A,Customers!$J:$J,"Unknown")</f>
        <v>Silver</v>
      </c>
      <c r="AG579" t="str">
        <f>_xlfn.XLOOKUP(tblSales[[#This Row],[Employee_ID]],Employees!$A:$A,Employees!$B:$B,"Unknown")</f>
        <v>Arjun Krishnan</v>
      </c>
      <c r="AH579">
        <f>IF(MONTH(tblSales[[#This Row],[Invoice Date]])&gt;=4,MONTH(tblSales[[#This Row],[Invoice Date]]),MONTH(tblSales[[#This Row],[Invoice Date]])+12)</f>
        <v>7</v>
      </c>
      <c r="AI579" s="8">
        <f>DATE(YEAR(tblSales[[#This Row],[Invoice Date]]),MONTH(tblSales[[#This Row],[Invoice Date]]),1)</f>
        <v>45474</v>
      </c>
      <c r="AJ579" t="str">
        <f>_xlfn.XLOOKUP(tblSales[[#This Row],[Product_ID]],Products!$A:$A,Products!$B:$B,"Unknown")</f>
        <v>Ramraj Cotton A-Line Dress Brown</v>
      </c>
      <c r="AK579" s="9">
        <f>IFERROR(tblSales[[#This Row],[Profit]]/tblSales[[#This Row],[Sales Amount]],0)</f>
        <v>0.3050262645858674</v>
      </c>
      <c r="AL579" t="str">
        <f>IF(tblSales[[#This Row],[Discount %]]&lt;=5,"0-5%",
IF(tblSales[[#This Row],[Discount %]]&lt;=10,"5-10%",
IF(tblSales[[#This Row],[Discount %]]&lt;=15,"10-15%",
IF(tblSales[[#This Row],[Discount %]]&lt;=20,"15-20%","20%+"))))</f>
        <v>5-10%</v>
      </c>
    </row>
    <row r="580" spans="1:38">
      <c r="A580" s="2" t="s">
        <v>1852</v>
      </c>
      <c r="B580" s="11">
        <v>45716</v>
      </c>
      <c r="C580" s="2" t="s">
        <v>1853</v>
      </c>
      <c r="D580" s="2" t="s">
        <v>1254</v>
      </c>
      <c r="E580" s="2" t="s">
        <v>215</v>
      </c>
      <c r="F580" s="2" t="s">
        <v>540</v>
      </c>
      <c r="G580" s="2">
        <v>1</v>
      </c>
      <c r="H580" s="2">
        <v>1093.83</v>
      </c>
      <c r="I580" s="2">
        <v>5</v>
      </c>
      <c r="J580" s="2">
        <v>54.69</v>
      </c>
      <c r="K580" s="2">
        <v>12</v>
      </c>
      <c r="L580" s="2">
        <v>124.7</v>
      </c>
      <c r="M580" s="2">
        <v>1163.8399999999999</v>
      </c>
      <c r="N580" s="2">
        <v>770.73</v>
      </c>
      <c r="O580" s="2">
        <f t="shared" si="20"/>
        <v>268.40999999999991</v>
      </c>
      <c r="P580" s="2" t="s">
        <v>27</v>
      </c>
      <c r="Q580" s="2" t="str">
        <f t="shared" si="21"/>
        <v>Cash</v>
      </c>
      <c r="R580" s="2" t="s">
        <v>20</v>
      </c>
      <c r="S580" s="2" t="s">
        <v>56</v>
      </c>
      <c r="T580" s="2" t="s">
        <v>1854</v>
      </c>
      <c r="U580" s="2" t="s">
        <v>59</v>
      </c>
      <c r="V580" t="str">
        <f>TEXT(tblSales[[#This Row],[Invoice Date]],"mmm")</f>
        <v>Feb</v>
      </c>
      <c r="W580">
        <f>MONTH(tblSales[[#This Row],[Invoice Date]])</f>
        <v>2</v>
      </c>
      <c r="X580">
        <f>YEAR(tblSales[[#This Row],[Invoice Date]])</f>
        <v>2025</v>
      </c>
      <c r="Y580" t="str">
        <f>TEXT(tblSales[[#This Row],[Invoice Date]],"mmm-yyyy")</f>
        <v>Feb-2025</v>
      </c>
      <c r="Z580" t="str">
        <f>_xlfn.XLOOKUP(tblSales[[#This Row],[Product_ID]],Products!$A:$A,Products!$C:$C,"Women Dresses")</f>
        <v>Women Kurtis</v>
      </c>
      <c r="AA580" t="str">
        <f>_xlfn.XLOOKUP(tblSales[[#This Row],[Product_ID]],Products!$A:$A,Products!$D:$D,"Unknown")</f>
        <v>A-Line Kurti</v>
      </c>
      <c r="AB580" t="str">
        <f>_xlfn.XLOOKUP(tblSales[[#This Row],[Product_ID]],Products!$A:$A,Products!$E:$E,"Unknown")</f>
        <v>Fabindia</v>
      </c>
      <c r="AC580" t="str">
        <f>_xlfn.XLOOKUP(tblSales[[#This Row],[Store_ID]],Stores!$A:$A,Stores!$B:$B,"Unknown")</f>
        <v>TrendMart Mangaluru Standard</v>
      </c>
      <c r="AD580" t="str">
        <f>_xlfn.XLOOKUP(tblSales[[#This Row],[Store_ID]],Stores!$A:$A,Stores!$E:$E,"Unknown")</f>
        <v>South Zone 2</v>
      </c>
      <c r="AE580" t="str">
        <f>_xlfn.XLOOKUP(tblSales[[#This Row],[Customer_ID]],Customers!$A:$A,Customers!$B:$B,"Unknown")</f>
        <v>Hari Raman</v>
      </c>
      <c r="AF580" t="str">
        <f>_xlfn.XLOOKUP(tblSales[[#This Row],[Customer_ID]],Customers!$A:$A,Customers!$J:$J,"Unknown")</f>
        <v>Silver</v>
      </c>
      <c r="AG580" t="str">
        <f>_xlfn.XLOOKUP(tblSales[[#This Row],[Employee_ID]],Employees!$A:$A,Employees!$B:$B,"Unknown")</f>
        <v>Swathi Achari</v>
      </c>
      <c r="AH580">
        <f>IF(MONTH(tblSales[[#This Row],[Invoice Date]])&gt;=4,MONTH(tblSales[[#This Row],[Invoice Date]]),MONTH(tblSales[[#This Row],[Invoice Date]])+12)</f>
        <v>14</v>
      </c>
      <c r="AI580" s="8">
        <f>DATE(YEAR(tblSales[[#This Row],[Invoice Date]]),MONTH(tblSales[[#This Row],[Invoice Date]]),1)</f>
        <v>45689</v>
      </c>
      <c r="AJ580" t="str">
        <f>_xlfn.XLOOKUP(tblSales[[#This Row],[Product_ID]],Products!$A:$A,Products!$B:$B,"Unknown")</f>
        <v>Fabindia A-Line Kurti Mustard</v>
      </c>
      <c r="AK580" s="9">
        <f>IFERROR(tblSales[[#This Row],[Profit]]/tblSales[[#This Row],[Sales Amount]],0)</f>
        <v>0.23062448446521852</v>
      </c>
      <c r="AL580" t="str">
        <f>IF(tblSales[[#This Row],[Discount %]]&lt;=5,"0-5%",
IF(tblSales[[#This Row],[Discount %]]&lt;=10,"5-10%",
IF(tblSales[[#This Row],[Discount %]]&lt;=15,"10-15%",
IF(tblSales[[#This Row],[Discount %]]&lt;=20,"15-20%","20%+"))))</f>
        <v>0-5%</v>
      </c>
    </row>
    <row r="581" spans="1:38">
      <c r="A581" s="2" t="s">
        <v>1855</v>
      </c>
      <c r="B581" s="11">
        <v>45615</v>
      </c>
      <c r="C581" s="2" t="s">
        <v>1856</v>
      </c>
      <c r="D581" s="2" t="s">
        <v>1176</v>
      </c>
      <c r="E581" s="2" t="s">
        <v>237</v>
      </c>
      <c r="F581" s="2" t="s">
        <v>285</v>
      </c>
      <c r="G581" s="2">
        <v>3</v>
      </c>
      <c r="H581" s="2">
        <v>1554.45</v>
      </c>
      <c r="I581" s="2">
        <v>25</v>
      </c>
      <c r="J581" s="2">
        <v>1165.8399999999999</v>
      </c>
      <c r="K581" s="2">
        <v>12</v>
      </c>
      <c r="L581" s="2">
        <v>419.7</v>
      </c>
      <c r="M581" s="2">
        <v>3917.21</v>
      </c>
      <c r="N581" s="2">
        <v>3582.42</v>
      </c>
      <c r="O581" s="2">
        <f t="shared" si="20"/>
        <v>-84.910000000000025</v>
      </c>
      <c r="P581" s="2" t="s">
        <v>32</v>
      </c>
      <c r="Q581" s="2" t="str">
        <f t="shared" si="21"/>
        <v>UPI</v>
      </c>
      <c r="R581" s="2" t="s">
        <v>21</v>
      </c>
      <c r="S581" s="2" t="s">
        <v>56</v>
      </c>
      <c r="T581" s="2" t="s">
        <v>1857</v>
      </c>
      <c r="U581" s="2" t="s">
        <v>59</v>
      </c>
      <c r="V581" t="str">
        <f>TEXT(tblSales[[#This Row],[Invoice Date]],"mmm")</f>
        <v>Nov</v>
      </c>
      <c r="W581">
        <f>MONTH(tblSales[[#This Row],[Invoice Date]])</f>
        <v>11</v>
      </c>
      <c r="X581">
        <f>YEAR(tblSales[[#This Row],[Invoice Date]])</f>
        <v>2024</v>
      </c>
      <c r="Y581" t="str">
        <f>TEXT(tblSales[[#This Row],[Invoice Date]],"mmm-yyyy")</f>
        <v>Nov-2024</v>
      </c>
      <c r="Z581" t="str">
        <f>_xlfn.XLOOKUP(tblSales[[#This Row],[Product_ID]],Products!$A:$A,Products!$C:$C,"Women Dresses")</f>
        <v>Men Jeans</v>
      </c>
      <c r="AA581" t="str">
        <f>_xlfn.XLOOKUP(tblSales[[#This Row],[Product_ID]],Products!$A:$A,Products!$D:$D,"Unknown")</f>
        <v>Skinny Fit</v>
      </c>
      <c r="AB581" t="str">
        <f>_xlfn.XLOOKUP(tblSales[[#This Row],[Product_ID]],Products!$A:$A,Products!$E:$E,"Unknown")</f>
        <v>Killer Jeans</v>
      </c>
      <c r="AC581" t="str">
        <f>_xlfn.XLOOKUP(tblSales[[#This Row],[Store_ID]],Stores!$A:$A,Stores!$B:$B,"Unknown")</f>
        <v>TrendMart Kurnool Outlet</v>
      </c>
      <c r="AD581" t="str">
        <f>_xlfn.XLOOKUP(tblSales[[#This Row],[Store_ID]],Stores!$A:$A,Stores!$E:$E,"Unknown")</f>
        <v>South Zone 3</v>
      </c>
      <c r="AE581" t="str">
        <f>_xlfn.XLOOKUP(tblSales[[#This Row],[Customer_ID]],Customers!$A:$A,Customers!$B:$B,"Unknown")</f>
        <v>Haritha Shetty</v>
      </c>
      <c r="AF581" t="str">
        <f>_xlfn.XLOOKUP(tblSales[[#This Row],[Customer_ID]],Customers!$A:$A,Customers!$J:$J,"Unknown")</f>
        <v>Gold</v>
      </c>
      <c r="AG581" t="str">
        <f>_xlfn.XLOOKUP(tblSales[[#This Row],[Employee_ID]],Employees!$A:$A,Employees!$B:$B,"Unknown")</f>
        <v>Yogesh Chettiar</v>
      </c>
      <c r="AH581">
        <f>IF(MONTH(tblSales[[#This Row],[Invoice Date]])&gt;=4,MONTH(tblSales[[#This Row],[Invoice Date]]),MONTH(tblSales[[#This Row],[Invoice Date]])+12)</f>
        <v>11</v>
      </c>
      <c r="AI581" s="8">
        <f>DATE(YEAR(tblSales[[#This Row],[Invoice Date]]),MONTH(tblSales[[#This Row],[Invoice Date]]),1)</f>
        <v>45597</v>
      </c>
      <c r="AJ581" t="str">
        <f>_xlfn.XLOOKUP(tblSales[[#This Row],[Product_ID]],Products!$A:$A,Products!$B:$B,"Unknown")</f>
        <v>Killer Jeans Skinny Fit Orange</v>
      </c>
      <c r="AK581" s="9">
        <f>IFERROR(tblSales[[#This Row],[Profit]]/tblSales[[#This Row],[Sales Amount]],0)</f>
        <v>-2.1676141947968075E-2</v>
      </c>
      <c r="AL581" t="str">
        <f>IF(tblSales[[#This Row],[Discount %]]&lt;=5,"0-5%",
IF(tblSales[[#This Row],[Discount %]]&lt;=10,"5-10%",
IF(tblSales[[#This Row],[Discount %]]&lt;=15,"10-15%",
IF(tblSales[[#This Row],[Discount %]]&lt;=20,"15-20%","20%+"))))</f>
        <v>20%+</v>
      </c>
    </row>
    <row r="582" spans="1:38">
      <c r="A582" s="2" t="s">
        <v>1858</v>
      </c>
      <c r="B582" s="11">
        <v>45599</v>
      </c>
      <c r="C582" s="2" t="s">
        <v>702</v>
      </c>
      <c r="D582" s="2" t="s">
        <v>1859</v>
      </c>
      <c r="E582" s="2" t="s">
        <v>1114</v>
      </c>
      <c r="F582" s="2" t="s">
        <v>233</v>
      </c>
      <c r="G582" s="2">
        <v>4</v>
      </c>
      <c r="H582" s="2">
        <v>1101.3499999999999</v>
      </c>
      <c r="I582" s="2">
        <v>25</v>
      </c>
      <c r="J582" s="2">
        <v>1101.3499999999999</v>
      </c>
      <c r="K582" s="2">
        <v>12</v>
      </c>
      <c r="L582" s="2">
        <v>396.49</v>
      </c>
      <c r="M582" s="2">
        <v>3700.54</v>
      </c>
      <c r="N582" s="2">
        <v>3044.28</v>
      </c>
      <c r="O582" s="2">
        <f t="shared" si="20"/>
        <v>259.76999999999975</v>
      </c>
      <c r="P582" s="2" t="s">
        <v>32</v>
      </c>
      <c r="Q582" s="2" t="str">
        <f t="shared" si="21"/>
        <v>UPI</v>
      </c>
      <c r="R582" s="2" t="s">
        <v>20</v>
      </c>
      <c r="S582" s="2" t="s">
        <v>56</v>
      </c>
      <c r="T582" s="2" t="s">
        <v>1478</v>
      </c>
      <c r="U582" s="2" t="s">
        <v>60</v>
      </c>
      <c r="V582" t="str">
        <f>TEXT(tblSales[[#This Row],[Invoice Date]],"mmm")</f>
        <v>Nov</v>
      </c>
      <c r="W582">
        <f>MONTH(tblSales[[#This Row],[Invoice Date]])</f>
        <v>11</v>
      </c>
      <c r="X582">
        <f>YEAR(tblSales[[#This Row],[Invoice Date]])</f>
        <v>2024</v>
      </c>
      <c r="Y582" t="str">
        <f>TEXT(tblSales[[#This Row],[Invoice Date]],"mmm-yyyy")</f>
        <v>Nov-2024</v>
      </c>
      <c r="Z582" t="str">
        <f>_xlfn.XLOOKUP(tblSales[[#This Row],[Product_ID]],Products!$A:$A,Products!$C:$C,"Women Dresses")</f>
        <v>Belts</v>
      </c>
      <c r="AA582" t="str">
        <f>_xlfn.XLOOKUP(tblSales[[#This Row],[Product_ID]],Products!$A:$A,Products!$D:$D,"Unknown")</f>
        <v>Casual Belt</v>
      </c>
      <c r="AB582" t="str">
        <f>_xlfn.XLOOKUP(tblSales[[#This Row],[Product_ID]],Products!$A:$A,Products!$E:$E,"Unknown")</f>
        <v>US Polo Assn</v>
      </c>
      <c r="AC582" t="str">
        <f>_xlfn.XLOOKUP(tblSales[[#This Row],[Store_ID]],Stores!$A:$A,Stores!$B:$B,"Unknown")</f>
        <v>TrendMart Alappuzha Outlet</v>
      </c>
      <c r="AD582" t="str">
        <f>_xlfn.XLOOKUP(tblSales[[#This Row],[Store_ID]],Stores!$A:$A,Stores!$E:$E,"Unknown")</f>
        <v>South Zone 1</v>
      </c>
      <c r="AE582" t="str">
        <f>_xlfn.XLOOKUP(tblSales[[#This Row],[Customer_ID]],Customers!$A:$A,Customers!$B:$B,"Unknown")</f>
        <v>Thiru Chandran</v>
      </c>
      <c r="AF582" t="str">
        <f>_xlfn.XLOOKUP(tblSales[[#This Row],[Customer_ID]],Customers!$A:$A,Customers!$J:$J,"Unknown")</f>
        <v>Regular</v>
      </c>
      <c r="AG582" t="str">
        <f>_xlfn.XLOOKUP(tblSales[[#This Row],[Employee_ID]],Employees!$A:$A,Employees!$B:$B,"Unknown")</f>
        <v>Malathi Varma</v>
      </c>
      <c r="AH582">
        <f>IF(MONTH(tblSales[[#This Row],[Invoice Date]])&gt;=4,MONTH(tblSales[[#This Row],[Invoice Date]]),MONTH(tblSales[[#This Row],[Invoice Date]])+12)</f>
        <v>11</v>
      </c>
      <c r="AI582" s="8">
        <f>DATE(YEAR(tblSales[[#This Row],[Invoice Date]]),MONTH(tblSales[[#This Row],[Invoice Date]]),1)</f>
        <v>45597</v>
      </c>
      <c r="AJ582" t="str">
        <f>_xlfn.XLOOKUP(tblSales[[#This Row],[Product_ID]],Products!$A:$A,Products!$B:$B,"Unknown")</f>
        <v>US Polo Assn Casual Belt Charcoal</v>
      </c>
      <c r="AK582" s="9">
        <f>IFERROR(tblSales[[#This Row],[Profit]]/tblSales[[#This Row],[Sales Amount]],0)</f>
        <v>7.0197863014586998E-2</v>
      </c>
      <c r="AL582" t="str">
        <f>IF(tblSales[[#This Row],[Discount %]]&lt;=5,"0-5%",
IF(tblSales[[#This Row],[Discount %]]&lt;=10,"5-10%",
IF(tblSales[[#This Row],[Discount %]]&lt;=15,"10-15%",
IF(tblSales[[#This Row],[Discount %]]&lt;=20,"15-20%","20%+"))))</f>
        <v>20%+</v>
      </c>
    </row>
    <row r="583" spans="1:38">
      <c r="A583" s="2" t="s">
        <v>1860</v>
      </c>
      <c r="B583" s="11">
        <v>45725</v>
      </c>
      <c r="C583" s="2" t="s">
        <v>1148</v>
      </c>
      <c r="D583" s="2" t="s">
        <v>1861</v>
      </c>
      <c r="E583" s="2" t="s">
        <v>1058</v>
      </c>
      <c r="F583" s="2" t="s">
        <v>339</v>
      </c>
      <c r="G583" s="2">
        <v>2</v>
      </c>
      <c r="H583" s="2">
        <v>930.12</v>
      </c>
      <c r="I583" s="2">
        <v>10</v>
      </c>
      <c r="J583" s="2">
        <v>186.02</v>
      </c>
      <c r="K583" s="2">
        <v>5</v>
      </c>
      <c r="L583" s="2">
        <v>83.71</v>
      </c>
      <c r="M583" s="2">
        <v>1757.93</v>
      </c>
      <c r="N583" s="2">
        <v>1260.2</v>
      </c>
      <c r="O583" s="2">
        <f t="shared" si="20"/>
        <v>414.02000000000004</v>
      </c>
      <c r="P583" s="2" t="s">
        <v>31</v>
      </c>
      <c r="Q583" s="2" t="str">
        <f t="shared" si="21"/>
        <v>Net Banking</v>
      </c>
      <c r="R583" s="2" t="s">
        <v>21</v>
      </c>
      <c r="S583" s="2" t="s">
        <v>56</v>
      </c>
      <c r="T583" s="2" t="s">
        <v>391</v>
      </c>
      <c r="U583" s="2" t="s">
        <v>60</v>
      </c>
      <c r="V583" t="str">
        <f>TEXT(tblSales[[#This Row],[Invoice Date]],"mmm")</f>
        <v>Mar</v>
      </c>
      <c r="W583">
        <f>MONTH(tblSales[[#This Row],[Invoice Date]])</f>
        <v>3</v>
      </c>
      <c r="X583">
        <f>YEAR(tblSales[[#This Row],[Invoice Date]])</f>
        <v>2025</v>
      </c>
      <c r="Y583" t="str">
        <f>TEXT(tblSales[[#This Row],[Invoice Date]],"mmm-yyyy")</f>
        <v>Mar-2025</v>
      </c>
      <c r="Z583" t="str">
        <f>_xlfn.XLOOKUP(tblSales[[#This Row],[Product_ID]],Products!$A:$A,Products!$C:$C,"Women Dresses")</f>
        <v>Sportswear</v>
      </c>
      <c r="AA583" t="str">
        <f>_xlfn.XLOOKUP(tblSales[[#This Row],[Product_ID]],Products!$A:$A,Products!$D:$D,"Unknown")</f>
        <v>Shorts</v>
      </c>
      <c r="AB583" t="str">
        <f>_xlfn.XLOOKUP(tblSales[[#This Row],[Product_ID]],Products!$A:$A,Products!$E:$E,"Unknown")</f>
        <v>Pantaloons</v>
      </c>
      <c r="AC583" t="str">
        <f>_xlfn.XLOOKUP(tblSales[[#This Row],[Store_ID]],Stores!$A:$A,Stores!$B:$B,"Unknown")</f>
        <v>TrendMart Karimnagar Standard</v>
      </c>
      <c r="AD583" t="str">
        <f>_xlfn.XLOOKUP(tblSales[[#This Row],[Store_ID]],Stores!$A:$A,Stores!$E:$E,"Unknown")</f>
        <v>South Zone 2</v>
      </c>
      <c r="AE583" t="str">
        <f>_xlfn.XLOOKUP(tblSales[[#This Row],[Customer_ID]],Customers!$A:$A,Customers!$B:$B,"Unknown")</f>
        <v>Chandrika Gopalakrishnan</v>
      </c>
      <c r="AF583" t="str">
        <f>_xlfn.XLOOKUP(tblSales[[#This Row],[Customer_ID]],Customers!$A:$A,Customers!$J:$J,"Unknown")</f>
        <v>Silver</v>
      </c>
      <c r="AG583" t="str">
        <f>_xlfn.XLOOKUP(tblSales[[#This Row],[Employee_ID]],Employees!$A:$A,Employees!$B:$B,"Unknown")</f>
        <v>Priya Balasubramaniam</v>
      </c>
      <c r="AH583">
        <f>IF(MONTH(tblSales[[#This Row],[Invoice Date]])&gt;=4,MONTH(tblSales[[#This Row],[Invoice Date]]),MONTH(tblSales[[#This Row],[Invoice Date]])+12)</f>
        <v>15</v>
      </c>
      <c r="AI583" s="8">
        <f>DATE(YEAR(tblSales[[#This Row],[Invoice Date]]),MONTH(tblSales[[#This Row],[Invoice Date]]),1)</f>
        <v>45717</v>
      </c>
      <c r="AJ583" t="str">
        <f>_xlfn.XLOOKUP(tblSales[[#This Row],[Product_ID]],Products!$A:$A,Products!$B:$B,"Unknown")</f>
        <v>Pantaloons Shorts Maroon</v>
      </c>
      <c r="AK583" s="9">
        <f>IFERROR(tblSales[[#This Row],[Profit]]/tblSales[[#This Row],[Sales Amount]],0)</f>
        <v>0.23551563486600718</v>
      </c>
      <c r="AL583" t="str">
        <f>IF(tblSales[[#This Row],[Discount %]]&lt;=5,"0-5%",
IF(tblSales[[#This Row],[Discount %]]&lt;=10,"5-10%",
IF(tblSales[[#This Row],[Discount %]]&lt;=15,"10-15%",
IF(tblSales[[#This Row],[Discount %]]&lt;=20,"15-20%","20%+"))))</f>
        <v>5-10%</v>
      </c>
    </row>
    <row r="584" spans="1:38">
      <c r="A584" s="2" t="s">
        <v>1862</v>
      </c>
      <c r="B584" s="11">
        <v>45648</v>
      </c>
      <c r="C584" s="2" t="s">
        <v>1787</v>
      </c>
      <c r="D584" s="2" t="s">
        <v>265</v>
      </c>
      <c r="E584" s="2" t="s">
        <v>394</v>
      </c>
      <c r="F584" s="2" t="s">
        <v>475</v>
      </c>
      <c r="G584" s="2">
        <v>3</v>
      </c>
      <c r="H584" s="2">
        <v>1231.6300000000001</v>
      </c>
      <c r="I584" s="2">
        <v>0</v>
      </c>
      <c r="J584" s="2">
        <v>0</v>
      </c>
      <c r="K584" s="2">
        <v>12</v>
      </c>
      <c r="L584" s="2">
        <v>443.39</v>
      </c>
      <c r="M584" s="2">
        <v>4138.28</v>
      </c>
      <c r="N584" s="2">
        <v>2277</v>
      </c>
      <c r="O584" s="2">
        <f t="shared" si="20"/>
        <v>1417.8899999999999</v>
      </c>
      <c r="P584" s="2" t="s">
        <v>32</v>
      </c>
      <c r="Q584" s="2" t="str">
        <f t="shared" si="21"/>
        <v>UPI</v>
      </c>
      <c r="R584" s="2" t="s">
        <v>21</v>
      </c>
      <c r="S584" s="2" t="s">
        <v>56</v>
      </c>
      <c r="T584" s="2" t="s">
        <v>1863</v>
      </c>
      <c r="U584" s="2" t="s">
        <v>60</v>
      </c>
      <c r="V584" t="str">
        <f>TEXT(tblSales[[#This Row],[Invoice Date]],"mmm")</f>
        <v>Dec</v>
      </c>
      <c r="W584">
        <f>MONTH(tblSales[[#This Row],[Invoice Date]])</f>
        <v>12</v>
      </c>
      <c r="X584">
        <f>YEAR(tblSales[[#This Row],[Invoice Date]])</f>
        <v>2024</v>
      </c>
      <c r="Y584" t="str">
        <f>TEXT(tblSales[[#This Row],[Invoice Date]],"mmm-yyyy")</f>
        <v>Dec-2024</v>
      </c>
      <c r="Z584" t="str">
        <f>_xlfn.XLOOKUP(tblSales[[#This Row],[Product_ID]],Products!$A:$A,Products!$C:$C,"Women Dresses")</f>
        <v>Women Jeans</v>
      </c>
      <c r="AA584" t="str">
        <f>_xlfn.XLOOKUP(tblSales[[#This Row],[Product_ID]],Products!$A:$A,Products!$D:$D,"Unknown")</f>
        <v>Jeggings</v>
      </c>
      <c r="AB584" t="str">
        <f>_xlfn.XLOOKUP(tblSales[[#This Row],[Product_ID]],Products!$A:$A,Products!$E:$E,"Unknown")</f>
        <v>Nalli Silks</v>
      </c>
      <c r="AC584" t="str">
        <f>_xlfn.XLOOKUP(tblSales[[#This Row],[Store_ID]],Stores!$A:$A,Stores!$B:$B,"Unknown")</f>
        <v>TrendMart Thoothukudi High Street</v>
      </c>
      <c r="AD584" t="str">
        <f>_xlfn.XLOOKUP(tblSales[[#This Row],[Store_ID]],Stores!$A:$A,Stores!$E:$E,"Unknown")</f>
        <v>South Zone 1</v>
      </c>
      <c r="AE584" t="str">
        <f>_xlfn.XLOOKUP(tblSales[[#This Row],[Customer_ID]],Customers!$A:$A,Customers!$B:$B,"Unknown")</f>
        <v>Malini Raman</v>
      </c>
      <c r="AF584" t="str">
        <f>_xlfn.XLOOKUP(tblSales[[#This Row],[Customer_ID]],Customers!$A:$A,Customers!$J:$J,"Unknown")</f>
        <v>Gold</v>
      </c>
      <c r="AG584" t="str">
        <f>_xlfn.XLOOKUP(tblSales[[#This Row],[Employee_ID]],Employees!$A:$A,Employees!$B:$B,"Unknown")</f>
        <v>Arjun Krishnan</v>
      </c>
      <c r="AH584">
        <f>IF(MONTH(tblSales[[#This Row],[Invoice Date]])&gt;=4,MONTH(tblSales[[#This Row],[Invoice Date]]),MONTH(tblSales[[#This Row],[Invoice Date]])+12)</f>
        <v>12</v>
      </c>
      <c r="AI584" s="8">
        <f>DATE(YEAR(tblSales[[#This Row],[Invoice Date]]),MONTH(tblSales[[#This Row],[Invoice Date]]),1)</f>
        <v>45627</v>
      </c>
      <c r="AJ584" t="str">
        <f>_xlfn.XLOOKUP(tblSales[[#This Row],[Product_ID]],Products!$A:$A,Products!$B:$B,"Unknown")</f>
        <v>Nalli Silks Jeggings Wine</v>
      </c>
      <c r="AK584" s="9">
        <f>IFERROR(tblSales[[#This Row],[Profit]]/tblSales[[#This Row],[Sales Amount]],0)</f>
        <v>0.34262785505089072</v>
      </c>
      <c r="AL584" t="str">
        <f>IF(tblSales[[#This Row],[Discount %]]&lt;=5,"0-5%",
IF(tblSales[[#This Row],[Discount %]]&lt;=10,"5-10%",
IF(tblSales[[#This Row],[Discount %]]&lt;=15,"10-15%",
IF(tblSales[[#This Row],[Discount %]]&lt;=20,"15-20%","20%+"))))</f>
        <v>0-5%</v>
      </c>
    </row>
    <row r="585" spans="1:38">
      <c r="A585" s="2" t="s">
        <v>1864</v>
      </c>
      <c r="B585" s="11">
        <v>45484</v>
      </c>
      <c r="C585" s="2" t="s">
        <v>853</v>
      </c>
      <c r="D585" s="2" t="s">
        <v>1865</v>
      </c>
      <c r="E585" s="2" t="s">
        <v>754</v>
      </c>
      <c r="F585" s="2" t="s">
        <v>204</v>
      </c>
      <c r="G585" s="2">
        <v>4</v>
      </c>
      <c r="H585" s="2">
        <v>1272.49</v>
      </c>
      <c r="I585" s="2">
        <v>20</v>
      </c>
      <c r="J585" s="2">
        <v>1017.99</v>
      </c>
      <c r="K585" s="2">
        <v>12</v>
      </c>
      <c r="L585" s="2">
        <v>488.64</v>
      </c>
      <c r="M585" s="2">
        <v>4560.6099999999997</v>
      </c>
      <c r="N585" s="2">
        <v>3869.48</v>
      </c>
      <c r="O585" s="2">
        <f t="shared" si="20"/>
        <v>202.48999999999967</v>
      </c>
      <c r="P585" s="2" t="s">
        <v>29</v>
      </c>
      <c r="Q585" s="2" t="str">
        <f t="shared" si="21"/>
        <v>Debit Card</v>
      </c>
      <c r="R585" s="2" t="s">
        <v>20</v>
      </c>
      <c r="S585" s="2" t="s">
        <v>56</v>
      </c>
      <c r="T585" s="2" t="s">
        <v>1866</v>
      </c>
      <c r="U585" s="2" t="s">
        <v>59</v>
      </c>
      <c r="V585" t="str">
        <f>TEXT(tblSales[[#This Row],[Invoice Date]],"mmm")</f>
        <v>Jul</v>
      </c>
      <c r="W585">
        <f>MONTH(tblSales[[#This Row],[Invoice Date]])</f>
        <v>7</v>
      </c>
      <c r="X585">
        <f>YEAR(tblSales[[#This Row],[Invoice Date]])</f>
        <v>2024</v>
      </c>
      <c r="Y585" t="str">
        <f>TEXT(tblSales[[#This Row],[Invoice Date]],"mmm-yyyy")</f>
        <v>Jul-2024</v>
      </c>
      <c r="Z585" t="str">
        <f>_xlfn.XLOOKUP(tblSales[[#This Row],[Product_ID]],Products!$A:$A,Products!$C:$C,"Women Dresses")</f>
        <v>Men Trousers</v>
      </c>
      <c r="AA585" t="str">
        <f>_xlfn.XLOOKUP(tblSales[[#This Row],[Product_ID]],Products!$A:$A,Products!$D:$D,"Unknown")</f>
        <v>Chinos</v>
      </c>
      <c r="AB585" t="str">
        <f>_xlfn.XLOOKUP(tblSales[[#This Row],[Product_ID]],Products!$A:$A,Products!$E:$E,"Unknown")</f>
        <v>Aurelia</v>
      </c>
      <c r="AC585" t="str">
        <f>_xlfn.XLOOKUP(tblSales[[#This Row],[Store_ID]],Stores!$A:$A,Stores!$B:$B,"Unknown")</f>
        <v>TrendMart Tirunelveli Flagship</v>
      </c>
      <c r="AD585" t="str">
        <f>_xlfn.XLOOKUP(tblSales[[#This Row],[Store_ID]],Stores!$A:$A,Stores!$E:$E,"Unknown")</f>
        <v>South Zone 1</v>
      </c>
      <c r="AE585" t="str">
        <f>_xlfn.XLOOKUP(tblSales[[#This Row],[Customer_ID]],Customers!$A:$A,Customers!$B:$B,"Unknown")</f>
        <v>Kiran Mishra</v>
      </c>
      <c r="AF585" t="str">
        <f>_xlfn.XLOOKUP(tblSales[[#This Row],[Customer_ID]],Customers!$A:$A,Customers!$J:$J,"Unknown")</f>
        <v>Gold</v>
      </c>
      <c r="AG585" t="str">
        <f>_xlfn.XLOOKUP(tblSales[[#This Row],[Employee_ID]],Employees!$A:$A,Employees!$B:$B,"Unknown")</f>
        <v>Logesh Gopalakrishnan</v>
      </c>
      <c r="AH585">
        <f>IF(MONTH(tblSales[[#This Row],[Invoice Date]])&gt;=4,MONTH(tblSales[[#This Row],[Invoice Date]]),MONTH(tblSales[[#This Row],[Invoice Date]])+12)</f>
        <v>7</v>
      </c>
      <c r="AI585" s="8">
        <f>DATE(YEAR(tblSales[[#This Row],[Invoice Date]]),MONTH(tblSales[[#This Row],[Invoice Date]]),1)</f>
        <v>45474</v>
      </c>
      <c r="AJ585" t="str">
        <f>_xlfn.XLOOKUP(tblSales[[#This Row],[Product_ID]],Products!$A:$A,Products!$B:$B,"Unknown")</f>
        <v>Aurelia Chinos Grey</v>
      </c>
      <c r="AK585" s="9">
        <f>IFERROR(tblSales[[#This Row],[Profit]]/tblSales[[#This Row],[Sales Amount]],0)</f>
        <v>4.43997623124976E-2</v>
      </c>
      <c r="AL585" t="str">
        <f>IF(tblSales[[#This Row],[Discount %]]&lt;=5,"0-5%",
IF(tblSales[[#This Row],[Discount %]]&lt;=10,"5-10%",
IF(tblSales[[#This Row],[Discount %]]&lt;=15,"10-15%",
IF(tblSales[[#This Row],[Discount %]]&lt;=20,"15-20%","20%+"))))</f>
        <v>15-20%</v>
      </c>
    </row>
    <row r="586" spans="1:38">
      <c r="A586" s="2" t="s">
        <v>1867</v>
      </c>
      <c r="B586" s="11">
        <v>45528</v>
      </c>
      <c r="C586" s="2" t="s">
        <v>295</v>
      </c>
      <c r="D586" s="2" t="s">
        <v>242</v>
      </c>
      <c r="E586" s="2" t="s">
        <v>1467</v>
      </c>
      <c r="F586" s="2" t="s">
        <v>386</v>
      </c>
      <c r="G586" s="2">
        <v>1</v>
      </c>
      <c r="H586" s="2">
        <v>1562.27</v>
      </c>
      <c r="I586" s="2">
        <v>30</v>
      </c>
      <c r="J586" s="2">
        <v>468.68</v>
      </c>
      <c r="K586" s="2">
        <v>12</v>
      </c>
      <c r="L586" s="2">
        <v>131.22999999999999</v>
      </c>
      <c r="M586" s="2">
        <v>1224.82</v>
      </c>
      <c r="N586" s="2">
        <v>971.65</v>
      </c>
      <c r="O586" s="2">
        <f t="shared" si="20"/>
        <v>121.93999999999997</v>
      </c>
      <c r="P586" s="2" t="s">
        <v>27</v>
      </c>
      <c r="Q586" s="2" t="str">
        <f t="shared" si="21"/>
        <v>Cash</v>
      </c>
      <c r="R586" s="2" t="s">
        <v>21</v>
      </c>
      <c r="S586" s="2" t="s">
        <v>56</v>
      </c>
      <c r="T586" s="2" t="s">
        <v>400</v>
      </c>
      <c r="U586" s="2" t="s">
        <v>60</v>
      </c>
      <c r="V586" t="str">
        <f>TEXT(tblSales[[#This Row],[Invoice Date]],"mmm")</f>
        <v>Aug</v>
      </c>
      <c r="W586">
        <f>MONTH(tblSales[[#This Row],[Invoice Date]])</f>
        <v>8</v>
      </c>
      <c r="X586">
        <f>YEAR(tblSales[[#This Row],[Invoice Date]])</f>
        <v>2024</v>
      </c>
      <c r="Y586" t="str">
        <f>TEXT(tblSales[[#This Row],[Invoice Date]],"mmm-yyyy")</f>
        <v>Aug-2024</v>
      </c>
      <c r="Z586" t="str">
        <f>_xlfn.XLOOKUP(tblSales[[#This Row],[Product_ID]],Products!$A:$A,Products!$C:$C,"Women Dresses")</f>
        <v>Women Jeans</v>
      </c>
      <c r="AA586" t="str">
        <f>_xlfn.XLOOKUP(tblSales[[#This Row],[Product_ID]],Products!$A:$A,Products!$D:$D,"Unknown")</f>
        <v>Bootcut</v>
      </c>
      <c r="AB586" t="str">
        <f>_xlfn.XLOOKUP(tblSales[[#This Row],[Product_ID]],Products!$A:$A,Products!$E:$E,"Unknown")</f>
        <v>Missing Brand Name</v>
      </c>
      <c r="AC586" t="str">
        <f>_xlfn.XLOOKUP(tblSales[[#This Row],[Store_ID]],Stores!$A:$A,Stores!$B:$B,"Unknown")</f>
        <v>TrendMart Erode Mall Kiosk</v>
      </c>
      <c r="AD586" t="str">
        <f>_xlfn.XLOOKUP(tblSales[[#This Row],[Store_ID]],Stores!$A:$A,Stores!$E:$E,"Unknown")</f>
        <v>South Zone 1</v>
      </c>
      <c r="AE586" t="str">
        <f>_xlfn.XLOOKUP(tblSales[[#This Row],[Customer_ID]],Customers!$A:$A,Customers!$B:$B,"Unknown")</f>
        <v>Arun Natarajan</v>
      </c>
      <c r="AF586" t="str">
        <f>_xlfn.XLOOKUP(tblSales[[#This Row],[Customer_ID]],Customers!$A:$A,Customers!$J:$J,"Unknown")</f>
        <v>Platinum</v>
      </c>
      <c r="AG586" t="str">
        <f>_xlfn.XLOOKUP(tblSales[[#This Row],[Employee_ID]],Employees!$A:$A,Employees!$B:$B,"Unknown")</f>
        <v>Malini Gowda</v>
      </c>
      <c r="AH586">
        <f>IF(MONTH(tblSales[[#This Row],[Invoice Date]])&gt;=4,MONTH(tblSales[[#This Row],[Invoice Date]]),MONTH(tblSales[[#This Row],[Invoice Date]])+12)</f>
        <v>8</v>
      </c>
      <c r="AI586" s="8">
        <f>DATE(YEAR(tblSales[[#This Row],[Invoice Date]]),MONTH(tblSales[[#This Row],[Invoice Date]]),1)</f>
        <v>45505</v>
      </c>
      <c r="AJ586" t="str">
        <f>_xlfn.XLOOKUP(tblSales[[#This Row],[Product_ID]],Products!$A:$A,Products!$B:$B,"Unknown")</f>
        <v>US Polo Assn Bootcut Sky Blue</v>
      </c>
      <c r="AK586" s="9">
        <f>IFERROR(tblSales[[#This Row],[Profit]]/tblSales[[#This Row],[Sales Amount]],0)</f>
        <v>9.9557485997942535E-2</v>
      </c>
      <c r="AL586" t="str">
        <f>IF(tblSales[[#This Row],[Discount %]]&lt;=5,"0-5%",
IF(tblSales[[#This Row],[Discount %]]&lt;=10,"5-10%",
IF(tblSales[[#This Row],[Discount %]]&lt;=15,"10-15%",
IF(tblSales[[#This Row],[Discount %]]&lt;=20,"15-20%","20%+"))))</f>
        <v>20%+</v>
      </c>
    </row>
    <row r="587" spans="1:38">
      <c r="A587" s="2" t="s">
        <v>1868</v>
      </c>
      <c r="B587" s="11">
        <v>45467</v>
      </c>
      <c r="C587" s="2" t="s">
        <v>1869</v>
      </c>
      <c r="D587" s="2" t="s">
        <v>531</v>
      </c>
      <c r="E587" s="2" t="s">
        <v>97</v>
      </c>
      <c r="F587" s="2" t="s">
        <v>475</v>
      </c>
      <c r="G587" s="2">
        <v>1</v>
      </c>
      <c r="H587" s="2">
        <v>3015.46</v>
      </c>
      <c r="I587" s="2">
        <v>30</v>
      </c>
      <c r="J587" s="2">
        <v>904.64</v>
      </c>
      <c r="K587" s="2">
        <v>12</v>
      </c>
      <c r="L587" s="2">
        <v>253.3</v>
      </c>
      <c r="M587" s="2">
        <v>2364.12</v>
      </c>
      <c r="N587" s="2">
        <v>2135.85</v>
      </c>
      <c r="O587" s="2">
        <f t="shared" si="20"/>
        <v>-25.03000000000003</v>
      </c>
      <c r="P587" s="2" t="s">
        <v>27</v>
      </c>
      <c r="Q587" s="2" t="str">
        <f t="shared" si="21"/>
        <v>Cash</v>
      </c>
      <c r="R587" s="2" t="s">
        <v>20</v>
      </c>
      <c r="S587" s="2" t="s">
        <v>56</v>
      </c>
      <c r="T587" s="2" t="s">
        <v>1870</v>
      </c>
      <c r="U587" s="2" t="s">
        <v>59</v>
      </c>
      <c r="V587" t="str">
        <f>TEXT(tblSales[[#This Row],[Invoice Date]],"mmm")</f>
        <v>Jun</v>
      </c>
      <c r="W587">
        <f>MONTH(tblSales[[#This Row],[Invoice Date]])</f>
        <v>6</v>
      </c>
      <c r="X587">
        <f>YEAR(tblSales[[#This Row],[Invoice Date]])</f>
        <v>2024</v>
      </c>
      <c r="Y587" t="str">
        <f>TEXT(tblSales[[#This Row],[Invoice Date]],"mmm-yyyy")</f>
        <v>Jun-2024</v>
      </c>
      <c r="Z587" t="str">
        <f>_xlfn.XLOOKUP(tblSales[[#This Row],[Product_ID]],Products!$A:$A,Products!$C:$C,"Women Dresses")</f>
        <v>Handbags</v>
      </c>
      <c r="AA587" t="str">
        <f>_xlfn.XLOOKUP(tblSales[[#This Row],[Product_ID]],Products!$A:$A,Products!$D:$D,"Unknown")</f>
        <v>Sling Bag</v>
      </c>
      <c r="AB587" t="str">
        <f>_xlfn.XLOOKUP(tblSales[[#This Row],[Product_ID]],Products!$A:$A,Products!$E:$E,"Unknown")</f>
        <v>Tanishq</v>
      </c>
      <c r="AC587" t="str">
        <f>_xlfn.XLOOKUP(tblSales[[#This Row],[Store_ID]],Stores!$A:$A,Stores!$B:$B,"Unknown")</f>
        <v>TrendMart Tirunelveli High Street</v>
      </c>
      <c r="AD587" t="str">
        <f>_xlfn.XLOOKUP(tblSales[[#This Row],[Store_ID]],Stores!$A:$A,Stores!$E:$E,"Unknown")</f>
        <v>South Zone 1</v>
      </c>
      <c r="AE587" t="str">
        <f>_xlfn.XLOOKUP(tblSales[[#This Row],[Customer_ID]],Customers!$A:$A,Customers!$B:$B,"Unknown")</f>
        <v>Vasanthi Iyer</v>
      </c>
      <c r="AF587" t="str">
        <f>_xlfn.XLOOKUP(tblSales[[#This Row],[Customer_ID]],Customers!$A:$A,Customers!$J:$J,"Unknown")</f>
        <v>Regular</v>
      </c>
      <c r="AG587" t="str">
        <f>_xlfn.XLOOKUP(tblSales[[#This Row],[Employee_ID]],Employees!$A:$A,Employees!$B:$B,"Unknown")</f>
        <v>Arjun Krishnan</v>
      </c>
      <c r="AH587">
        <f>IF(MONTH(tblSales[[#This Row],[Invoice Date]])&gt;=4,MONTH(tblSales[[#This Row],[Invoice Date]]),MONTH(tblSales[[#This Row],[Invoice Date]])+12)</f>
        <v>6</v>
      </c>
      <c r="AI587" s="8">
        <f>DATE(YEAR(tblSales[[#This Row],[Invoice Date]]),MONTH(tblSales[[#This Row],[Invoice Date]]),1)</f>
        <v>45444</v>
      </c>
      <c r="AJ587" t="str">
        <f>_xlfn.XLOOKUP(tblSales[[#This Row],[Product_ID]],Products!$A:$A,Products!$B:$B,"Unknown")</f>
        <v>Tanishq Sling Bag Mustard</v>
      </c>
      <c r="AK587" s="9">
        <f>IFERROR(tblSales[[#This Row],[Profit]]/tblSales[[#This Row],[Sales Amount]],0)</f>
        <v>-1.0587449029660098E-2</v>
      </c>
      <c r="AL587" t="str">
        <f>IF(tblSales[[#This Row],[Discount %]]&lt;=5,"0-5%",
IF(tblSales[[#This Row],[Discount %]]&lt;=10,"5-10%",
IF(tblSales[[#This Row],[Discount %]]&lt;=15,"10-15%",
IF(tblSales[[#This Row],[Discount %]]&lt;=20,"15-20%","20%+"))))</f>
        <v>20%+</v>
      </c>
    </row>
    <row r="588" spans="1:38">
      <c r="A588" s="2" t="s">
        <v>1871</v>
      </c>
      <c r="B588" s="11">
        <v>45711</v>
      </c>
      <c r="C588" s="2" t="s">
        <v>1872</v>
      </c>
      <c r="D588" s="2" t="s">
        <v>349</v>
      </c>
      <c r="E588" s="2" t="s">
        <v>139</v>
      </c>
      <c r="F588" s="2" t="s">
        <v>177</v>
      </c>
      <c r="G588" s="2">
        <v>3</v>
      </c>
      <c r="H588" s="2">
        <v>1324.24</v>
      </c>
      <c r="I588" s="2">
        <v>10</v>
      </c>
      <c r="J588" s="2">
        <v>397.27</v>
      </c>
      <c r="K588" s="2">
        <v>12</v>
      </c>
      <c r="L588" s="2">
        <v>429.05</v>
      </c>
      <c r="M588" s="2">
        <v>4004.5</v>
      </c>
      <c r="N588" s="2">
        <v>2407.92</v>
      </c>
      <c r="O588" s="2">
        <f t="shared" si="20"/>
        <v>1167.53</v>
      </c>
      <c r="P588" s="2" t="s">
        <v>29</v>
      </c>
      <c r="Q588" s="2" t="str">
        <f t="shared" si="21"/>
        <v>Debit Card</v>
      </c>
      <c r="R588" s="2" t="s">
        <v>20</v>
      </c>
      <c r="S588" s="2" t="s">
        <v>56</v>
      </c>
      <c r="T588" s="2" t="s">
        <v>245</v>
      </c>
      <c r="U588" s="2" t="s">
        <v>60</v>
      </c>
      <c r="V588" t="str">
        <f>TEXT(tblSales[[#This Row],[Invoice Date]],"mmm")</f>
        <v>Feb</v>
      </c>
      <c r="W588">
        <f>MONTH(tblSales[[#This Row],[Invoice Date]])</f>
        <v>2</v>
      </c>
      <c r="X588">
        <f>YEAR(tblSales[[#This Row],[Invoice Date]])</f>
        <v>2025</v>
      </c>
      <c r="Y588" t="str">
        <f>TEXT(tblSales[[#This Row],[Invoice Date]],"mmm-yyyy")</f>
        <v>Feb-2025</v>
      </c>
      <c r="Z588" t="str">
        <f>_xlfn.XLOOKUP(tblSales[[#This Row],[Product_ID]],Products!$A:$A,Products!$C:$C,"Women Dresses")</f>
        <v>Winter Wear</v>
      </c>
      <c r="AA588" t="str">
        <f>_xlfn.XLOOKUP(tblSales[[#This Row],[Product_ID]],Products!$A:$A,Products!$D:$D,"Unknown")</f>
        <v>Muffler</v>
      </c>
      <c r="AB588" t="str">
        <f>_xlfn.XLOOKUP(tblSales[[#This Row],[Product_ID]],Products!$A:$A,Products!$E:$E,"Unknown")</f>
        <v>Metro Shoes</v>
      </c>
      <c r="AC588" t="str">
        <f>_xlfn.XLOOKUP(tblSales[[#This Row],[Store_ID]],Stores!$A:$A,Stores!$B:$B,"Unknown")</f>
        <v>TrendMart Kozhikode Standard</v>
      </c>
      <c r="AD588" t="str">
        <f>_xlfn.XLOOKUP(tblSales[[#This Row],[Store_ID]],Stores!$A:$A,Stores!$E:$E,"Unknown")</f>
        <v>South Zone 1</v>
      </c>
      <c r="AE588" t="str">
        <f>_xlfn.XLOOKUP(tblSales[[#This Row],[Customer_ID]],Customers!$A:$A,Customers!$B:$B,"Unknown")</f>
        <v>Anil Mishra</v>
      </c>
      <c r="AF588" t="str">
        <f>_xlfn.XLOOKUP(tblSales[[#This Row],[Customer_ID]],Customers!$A:$A,Customers!$J:$J,"Unknown")</f>
        <v>Regular</v>
      </c>
      <c r="AG588" t="str">
        <f>_xlfn.XLOOKUP(tblSales[[#This Row],[Employee_ID]],Employees!$A:$A,Employees!$B:$B,"Unknown")</f>
        <v>Deepak Kamath</v>
      </c>
      <c r="AH588">
        <f>IF(MONTH(tblSales[[#This Row],[Invoice Date]])&gt;=4,MONTH(tblSales[[#This Row],[Invoice Date]]),MONTH(tblSales[[#This Row],[Invoice Date]])+12)</f>
        <v>14</v>
      </c>
      <c r="AI588" s="8">
        <f>DATE(YEAR(tblSales[[#This Row],[Invoice Date]]),MONTH(tblSales[[#This Row],[Invoice Date]]),1)</f>
        <v>45689</v>
      </c>
      <c r="AJ588" t="str">
        <f>_xlfn.XLOOKUP(tblSales[[#This Row],[Product_ID]],Products!$A:$A,Products!$B:$B,"Unknown")</f>
        <v>Metro Shoes Muffler Olive</v>
      </c>
      <c r="AK588" s="9">
        <f>IFERROR(tblSales[[#This Row],[Profit]]/tblSales[[#This Row],[Sales Amount]],0)</f>
        <v>0.29155450118616555</v>
      </c>
      <c r="AL588" t="str">
        <f>IF(tblSales[[#This Row],[Discount %]]&lt;=5,"0-5%",
IF(tblSales[[#This Row],[Discount %]]&lt;=10,"5-10%",
IF(tblSales[[#This Row],[Discount %]]&lt;=15,"10-15%",
IF(tblSales[[#This Row],[Discount %]]&lt;=20,"15-20%","20%+"))))</f>
        <v>5-10%</v>
      </c>
    </row>
    <row r="589" spans="1:38">
      <c r="A589" s="2" t="s">
        <v>1873</v>
      </c>
      <c r="B589" s="11">
        <v>45575</v>
      </c>
      <c r="C589" s="2" t="s">
        <v>1552</v>
      </c>
      <c r="D589" s="2" t="s">
        <v>367</v>
      </c>
      <c r="E589" s="2" t="s">
        <v>480</v>
      </c>
      <c r="F589" s="2" t="s">
        <v>475</v>
      </c>
      <c r="G589" s="2">
        <v>2</v>
      </c>
      <c r="H589" s="2">
        <v>337.96</v>
      </c>
      <c r="I589" s="2">
        <v>10</v>
      </c>
      <c r="J589" s="2">
        <v>67.59</v>
      </c>
      <c r="K589" s="2">
        <v>5</v>
      </c>
      <c r="L589" s="2">
        <v>30.42</v>
      </c>
      <c r="M589" s="2">
        <v>638.75</v>
      </c>
      <c r="N589" s="2">
        <v>508.3</v>
      </c>
      <c r="O589" s="2">
        <f t="shared" si="20"/>
        <v>100.02999999999999</v>
      </c>
      <c r="P589" s="2" t="s">
        <v>28</v>
      </c>
      <c r="Q589" s="2" t="str">
        <f t="shared" si="21"/>
        <v>Credit Card</v>
      </c>
      <c r="R589" s="2" t="s">
        <v>20</v>
      </c>
      <c r="S589" s="2" t="s">
        <v>56</v>
      </c>
      <c r="T589" s="2" t="s">
        <v>1617</v>
      </c>
      <c r="U589" s="2" t="s">
        <v>59</v>
      </c>
      <c r="V589" t="str">
        <f>TEXT(tblSales[[#This Row],[Invoice Date]],"mmm")</f>
        <v>Oct</v>
      </c>
      <c r="W589">
        <f>MONTH(tblSales[[#This Row],[Invoice Date]])</f>
        <v>10</v>
      </c>
      <c r="X589">
        <f>YEAR(tblSales[[#This Row],[Invoice Date]])</f>
        <v>2024</v>
      </c>
      <c r="Y589" t="str">
        <f>TEXT(tblSales[[#This Row],[Invoice Date]],"mmm-yyyy")</f>
        <v>Oct-2024</v>
      </c>
      <c r="Z589" t="str">
        <f>_xlfn.XLOOKUP(tblSales[[#This Row],[Product_ID]],Products!$A:$A,Products!$C:$C,"Women Dresses")</f>
        <v>Belts</v>
      </c>
      <c r="AA589" t="str">
        <f>_xlfn.XLOOKUP(tblSales[[#This Row],[Product_ID]],Products!$A:$A,Products!$D:$D,"Unknown")</f>
        <v>Leather Belt</v>
      </c>
      <c r="AB589" t="str">
        <f>_xlfn.XLOOKUP(tblSales[[#This Row],[Product_ID]],Products!$A:$A,Products!$E:$E,"Unknown")</f>
        <v>Raymond</v>
      </c>
      <c r="AC589" t="str">
        <f>_xlfn.XLOOKUP(tblSales[[#This Row],[Store_ID]],Stores!$A:$A,Stores!$B:$B,"Unknown")</f>
        <v>TrendMart Thrissur High Street</v>
      </c>
      <c r="AD589" t="str">
        <f>_xlfn.XLOOKUP(tblSales[[#This Row],[Store_ID]],Stores!$A:$A,Stores!$E:$E,"Unknown")</f>
        <v>South Zone 1</v>
      </c>
      <c r="AE589" t="str">
        <f>_xlfn.XLOOKUP(tblSales[[#This Row],[Customer_ID]],Customers!$A:$A,Customers!$B:$B,"Unknown")</f>
        <v>Akhila Prasad</v>
      </c>
      <c r="AF589" t="str">
        <f>_xlfn.XLOOKUP(tblSales[[#This Row],[Customer_ID]],Customers!$A:$A,Customers!$J:$J,"Unknown")</f>
        <v>Silver</v>
      </c>
      <c r="AG589" t="str">
        <f>_xlfn.XLOOKUP(tblSales[[#This Row],[Employee_ID]],Employees!$A:$A,Employees!$B:$B,"Unknown")</f>
        <v>Arjun Krishnan</v>
      </c>
      <c r="AH589">
        <f>IF(MONTH(tblSales[[#This Row],[Invoice Date]])&gt;=4,MONTH(tblSales[[#This Row],[Invoice Date]]),MONTH(tblSales[[#This Row],[Invoice Date]])+12)</f>
        <v>10</v>
      </c>
      <c r="AI589" s="8">
        <f>DATE(YEAR(tblSales[[#This Row],[Invoice Date]]),MONTH(tblSales[[#This Row],[Invoice Date]]),1)</f>
        <v>45566</v>
      </c>
      <c r="AJ589" t="str">
        <f>_xlfn.XLOOKUP(tblSales[[#This Row],[Product_ID]],Products!$A:$A,Products!$B:$B,"Unknown")</f>
        <v>Raymond Leather Belt White</v>
      </c>
      <c r="AK589" s="9">
        <f>IFERROR(tblSales[[#This Row],[Profit]]/tblSales[[#This Row],[Sales Amount]],0)</f>
        <v>0.15660273972602737</v>
      </c>
      <c r="AL589" t="str">
        <f>IF(tblSales[[#This Row],[Discount %]]&lt;=5,"0-5%",
IF(tblSales[[#This Row],[Discount %]]&lt;=10,"5-10%",
IF(tblSales[[#This Row],[Discount %]]&lt;=15,"10-15%",
IF(tblSales[[#This Row],[Discount %]]&lt;=20,"15-20%","20%+"))))</f>
        <v>5-10%</v>
      </c>
    </row>
    <row r="590" spans="1:38">
      <c r="A590" s="2" t="s">
        <v>1874</v>
      </c>
      <c r="B590" s="11">
        <v>45557</v>
      </c>
      <c r="C590" s="2" t="s">
        <v>1875</v>
      </c>
      <c r="D590" s="2" t="s">
        <v>1876</v>
      </c>
      <c r="E590" s="2" t="s">
        <v>630</v>
      </c>
      <c r="F590" s="2" t="s">
        <v>151</v>
      </c>
      <c r="G590" s="2">
        <v>2</v>
      </c>
      <c r="H590" s="2">
        <v>942.67</v>
      </c>
      <c r="I590" s="2">
        <v>0</v>
      </c>
      <c r="J590" s="2">
        <v>0</v>
      </c>
      <c r="K590" s="2">
        <v>5</v>
      </c>
      <c r="L590" s="2">
        <v>94.27</v>
      </c>
      <c r="M590" s="2">
        <v>1979.61</v>
      </c>
      <c r="N590" s="2">
        <v>1070.94</v>
      </c>
      <c r="O590" s="2">
        <f t="shared" si="20"/>
        <v>814.39999999999986</v>
      </c>
      <c r="P590" s="2" t="s">
        <v>32</v>
      </c>
      <c r="Q590" s="2" t="str">
        <f t="shared" si="21"/>
        <v>UPI</v>
      </c>
      <c r="R590" s="2" t="s">
        <v>21</v>
      </c>
      <c r="S590" s="2" t="s">
        <v>56</v>
      </c>
      <c r="T590" s="2" t="s">
        <v>1877</v>
      </c>
      <c r="U590" s="2" t="s">
        <v>60</v>
      </c>
      <c r="V590" t="str">
        <f>TEXT(tblSales[[#This Row],[Invoice Date]],"mmm")</f>
        <v>Sep</v>
      </c>
      <c r="W590">
        <f>MONTH(tblSales[[#This Row],[Invoice Date]])</f>
        <v>9</v>
      </c>
      <c r="X590">
        <f>YEAR(tblSales[[#This Row],[Invoice Date]])</f>
        <v>2024</v>
      </c>
      <c r="Y590" t="str">
        <f>TEXT(tblSales[[#This Row],[Invoice Date]],"mmm-yyyy")</f>
        <v>Sep-2024</v>
      </c>
      <c r="Z590" t="str">
        <f>_xlfn.XLOOKUP(tblSales[[#This Row],[Product_ID]],Products!$A:$A,Products!$C:$C,"Women Dresses")</f>
        <v>Accessories</v>
      </c>
      <c r="AA590" t="str">
        <f>_xlfn.XLOOKUP(tblSales[[#This Row],[Product_ID]],Products!$A:$A,Products!$D:$D,"Unknown")</f>
        <v>Tie</v>
      </c>
      <c r="AB590" t="str">
        <f>_xlfn.XLOOKUP(tblSales[[#This Row],[Product_ID]],Products!$A:$A,Products!$E:$E,"Unknown")</f>
        <v>Metro Shoes</v>
      </c>
      <c r="AC590" t="str">
        <f>_xlfn.XLOOKUP(tblSales[[#This Row],[Store_ID]],Stores!$A:$A,Stores!$B:$B,"Unknown")</f>
        <v>TrendMart Hubballi Standard</v>
      </c>
      <c r="AD590" t="str">
        <f>_xlfn.XLOOKUP(tblSales[[#This Row],[Store_ID]],Stores!$A:$A,Stores!$E:$E,"Unknown")</f>
        <v>South Zone 2</v>
      </c>
      <c r="AE590" t="str">
        <f>_xlfn.XLOOKUP(tblSales[[#This Row],[Customer_ID]],Customers!$A:$A,Customers!$B:$B,"Unknown")</f>
        <v>Sandeep Mishra</v>
      </c>
      <c r="AF590" t="str">
        <f>_xlfn.XLOOKUP(tblSales[[#This Row],[Customer_ID]],Customers!$A:$A,Customers!$J:$J,"Unknown")</f>
        <v>Silver</v>
      </c>
      <c r="AG590" t="str">
        <f>_xlfn.XLOOKUP(tblSales[[#This Row],[Employee_ID]],Employees!$A:$A,Employees!$B:$B,"Unknown")</f>
        <v>Preethi Singh</v>
      </c>
      <c r="AH590">
        <f>IF(MONTH(tblSales[[#This Row],[Invoice Date]])&gt;=4,MONTH(tblSales[[#This Row],[Invoice Date]]),MONTH(tblSales[[#This Row],[Invoice Date]])+12)</f>
        <v>9</v>
      </c>
      <c r="AI590" s="8">
        <f>DATE(YEAR(tblSales[[#This Row],[Invoice Date]]),MONTH(tblSales[[#This Row],[Invoice Date]]),1)</f>
        <v>45536</v>
      </c>
      <c r="AJ590" t="str">
        <f>_xlfn.XLOOKUP(tblSales[[#This Row],[Product_ID]],Products!$A:$A,Products!$B:$B,"Unknown")</f>
        <v>Metro Shoes Tie Orange</v>
      </c>
      <c r="AK590" s="9">
        <f>IFERROR(tblSales[[#This Row],[Profit]]/tblSales[[#This Row],[Sales Amount]],0)</f>
        <v>0.41139416349685032</v>
      </c>
      <c r="AL590" t="str">
        <f>IF(tblSales[[#This Row],[Discount %]]&lt;=5,"0-5%",
IF(tblSales[[#This Row],[Discount %]]&lt;=10,"5-10%",
IF(tblSales[[#This Row],[Discount %]]&lt;=15,"10-15%",
IF(tblSales[[#This Row],[Discount %]]&lt;=20,"15-20%","20%+"))))</f>
        <v>0-5%</v>
      </c>
    </row>
    <row r="591" spans="1:38">
      <c r="A591" s="2" t="s">
        <v>1878</v>
      </c>
      <c r="B591" s="11">
        <v>45449</v>
      </c>
      <c r="C591" s="2" t="s">
        <v>733</v>
      </c>
      <c r="D591" s="2" t="s">
        <v>837</v>
      </c>
      <c r="E591" s="2" t="s">
        <v>1024</v>
      </c>
      <c r="F591" s="2" t="s">
        <v>110</v>
      </c>
      <c r="G591" s="2">
        <v>3</v>
      </c>
      <c r="H591" s="2">
        <v>6342.34</v>
      </c>
      <c r="I591" s="2">
        <v>15</v>
      </c>
      <c r="J591" s="2">
        <v>2854.05</v>
      </c>
      <c r="K591" s="2">
        <v>3</v>
      </c>
      <c r="L591" s="2">
        <v>485.19</v>
      </c>
      <c r="M591" s="2">
        <v>16658.16</v>
      </c>
      <c r="N591" s="2">
        <v>14288.28</v>
      </c>
      <c r="O591" s="2">
        <f t="shared" si="20"/>
        <v>1884.6899999999991</v>
      </c>
      <c r="P591" s="2" t="s">
        <v>32</v>
      </c>
      <c r="Q591" s="2" t="str">
        <f t="shared" si="21"/>
        <v>UPI</v>
      </c>
      <c r="R591" s="2" t="s">
        <v>21</v>
      </c>
      <c r="S591" s="2" t="s">
        <v>56</v>
      </c>
      <c r="T591" s="2" t="s">
        <v>1025</v>
      </c>
      <c r="U591" s="2" t="s">
        <v>59</v>
      </c>
      <c r="V591" t="str">
        <f>TEXT(tblSales[[#This Row],[Invoice Date]],"mmm")</f>
        <v>Jun</v>
      </c>
      <c r="W591">
        <f>MONTH(tblSales[[#This Row],[Invoice Date]])</f>
        <v>6</v>
      </c>
      <c r="X591">
        <f>YEAR(tblSales[[#This Row],[Invoice Date]])</f>
        <v>2024</v>
      </c>
      <c r="Y591" t="str">
        <f>TEXT(tblSales[[#This Row],[Invoice Date]],"mmm-yyyy")</f>
        <v>Jun-2024</v>
      </c>
      <c r="Z591" t="str">
        <f>_xlfn.XLOOKUP(tblSales[[#This Row],[Product_ID]],Products!$A:$A,Products!$C:$C,"Women Dresses")</f>
        <v>Jewellery</v>
      </c>
      <c r="AA591" t="str">
        <f>_xlfn.XLOOKUP(tblSales[[#This Row],[Product_ID]],Products!$A:$A,Products!$D:$D,"Unknown")</f>
        <v>Earrings</v>
      </c>
      <c r="AB591" t="str">
        <f>_xlfn.XLOOKUP(tblSales[[#This Row],[Product_ID]],Products!$A:$A,Products!$E:$E,"Unknown")</f>
        <v>Aurelia</v>
      </c>
      <c r="AC591" t="str">
        <f>_xlfn.XLOOKUP(tblSales[[#This Row],[Store_ID]],Stores!$A:$A,Stores!$B:$B,"Unknown")</f>
        <v>TrendMart Hyderabad Standard</v>
      </c>
      <c r="AD591" t="str">
        <f>_xlfn.XLOOKUP(tblSales[[#This Row],[Store_ID]],Stores!$A:$A,Stores!$E:$E,"Unknown")</f>
        <v>South Zone 2</v>
      </c>
      <c r="AE591" t="str">
        <f>_xlfn.XLOOKUP(tblSales[[#This Row],[Customer_ID]],Customers!$A:$A,Customers!$B:$B,"Unknown")</f>
        <v>Karunakaran Yadav</v>
      </c>
      <c r="AF591" t="str">
        <f>_xlfn.XLOOKUP(tblSales[[#This Row],[Customer_ID]],Customers!$A:$A,Customers!$J:$J,"Unknown")</f>
        <v>Regular</v>
      </c>
      <c r="AG591" t="str">
        <f>_xlfn.XLOOKUP(tblSales[[#This Row],[Employee_ID]],Employees!$A:$A,Employees!$B:$B,"Unknown")</f>
        <v>Jyothi Prasad</v>
      </c>
      <c r="AH591">
        <f>IF(MONTH(tblSales[[#This Row],[Invoice Date]])&gt;=4,MONTH(tblSales[[#This Row],[Invoice Date]]),MONTH(tblSales[[#This Row],[Invoice Date]])+12)</f>
        <v>6</v>
      </c>
      <c r="AI591" s="8">
        <f>DATE(YEAR(tblSales[[#This Row],[Invoice Date]]),MONTH(tblSales[[#This Row],[Invoice Date]]),1)</f>
        <v>45444</v>
      </c>
      <c r="AJ591" t="str">
        <f>_xlfn.XLOOKUP(tblSales[[#This Row],[Product_ID]],Products!$A:$A,Products!$B:$B,"Unknown")</f>
        <v>Aurelia Earrings Sky Blue</v>
      </c>
      <c r="AK591" s="9">
        <f>IFERROR(tblSales[[#This Row],[Profit]]/tblSales[[#This Row],[Sales Amount]],0)</f>
        <v>0.11313914622023076</v>
      </c>
      <c r="AL591" t="str">
        <f>IF(tblSales[[#This Row],[Discount %]]&lt;=5,"0-5%",
IF(tblSales[[#This Row],[Discount %]]&lt;=10,"5-10%",
IF(tblSales[[#This Row],[Discount %]]&lt;=15,"10-15%",
IF(tblSales[[#This Row],[Discount %]]&lt;=20,"15-20%","20%+"))))</f>
        <v>10-15%</v>
      </c>
    </row>
    <row r="592" spans="1:38">
      <c r="A592" s="2" t="s">
        <v>1879</v>
      </c>
      <c r="B592" s="11">
        <v>45588</v>
      </c>
      <c r="C592" s="2" t="s">
        <v>1880</v>
      </c>
      <c r="D592" s="2" t="s">
        <v>1735</v>
      </c>
      <c r="E592" s="2" t="s">
        <v>413</v>
      </c>
      <c r="F592" s="2" t="s">
        <v>177</v>
      </c>
      <c r="G592" s="2">
        <v>1</v>
      </c>
      <c r="H592" s="2">
        <v>1233.9000000000001</v>
      </c>
      <c r="I592" s="2">
        <v>0</v>
      </c>
      <c r="J592" s="2">
        <v>0</v>
      </c>
      <c r="K592" s="2">
        <v>3</v>
      </c>
      <c r="L592" s="2">
        <v>37.020000000000003</v>
      </c>
      <c r="M592" s="2">
        <v>1270.92</v>
      </c>
      <c r="N592" s="2">
        <v>910.46</v>
      </c>
      <c r="O592" s="2">
        <f t="shared" si="20"/>
        <v>323.44000000000005</v>
      </c>
      <c r="P592" s="2" t="s">
        <v>32</v>
      </c>
      <c r="Q592" s="2" t="str">
        <f t="shared" si="21"/>
        <v>UPI</v>
      </c>
      <c r="R592" s="2" t="s">
        <v>20</v>
      </c>
      <c r="S592" s="2" t="s">
        <v>56</v>
      </c>
      <c r="T592" s="2" t="s">
        <v>1881</v>
      </c>
      <c r="U592" s="2" t="s">
        <v>59</v>
      </c>
      <c r="V592" t="str">
        <f>TEXT(tblSales[[#This Row],[Invoice Date]],"mmm")</f>
        <v>Oct</v>
      </c>
      <c r="W592">
        <f>MONTH(tblSales[[#This Row],[Invoice Date]])</f>
        <v>10</v>
      </c>
      <c r="X592">
        <f>YEAR(tblSales[[#This Row],[Invoice Date]])</f>
        <v>2024</v>
      </c>
      <c r="Y592" t="str">
        <f>TEXT(tblSales[[#This Row],[Invoice Date]],"mmm-yyyy")</f>
        <v>Oct-2024</v>
      </c>
      <c r="Z592" t="str">
        <f>_xlfn.XLOOKUP(tblSales[[#This Row],[Product_ID]],Products!$A:$A,Products!$C:$C,"Women Dresses")</f>
        <v>Jewellery</v>
      </c>
      <c r="AA592" t="str">
        <f>_xlfn.XLOOKUP(tblSales[[#This Row],[Product_ID]],Products!$A:$A,Products!$D:$D,"Unknown")</f>
        <v>Necklace</v>
      </c>
      <c r="AB592" t="str">
        <f>_xlfn.XLOOKUP(tblSales[[#This Row],[Product_ID]],Products!$A:$A,Products!$E:$E,"Unknown")</f>
        <v>Flying Machine</v>
      </c>
      <c r="AC592" t="str">
        <f>_xlfn.XLOOKUP(tblSales[[#This Row],[Store_ID]],Stores!$A:$A,Stores!$B:$B,"Unknown")</f>
        <v>TrendMart Thiruvananthapuram High Street</v>
      </c>
      <c r="AD592" t="str">
        <f>_xlfn.XLOOKUP(tblSales[[#This Row],[Store_ID]],Stores!$A:$A,Stores!$E:$E,"Unknown")</f>
        <v>South Zone 1</v>
      </c>
      <c r="AE592" t="str">
        <f>_xlfn.XLOOKUP(tblSales[[#This Row],[Customer_ID]],Customers!$A:$A,Customers!$B:$B,"Unknown")</f>
        <v>Vinod Hegde</v>
      </c>
      <c r="AF592" t="str">
        <f>_xlfn.XLOOKUP(tblSales[[#This Row],[Customer_ID]],Customers!$A:$A,Customers!$J:$J,"Unknown")</f>
        <v>Silver</v>
      </c>
      <c r="AG592" t="str">
        <f>_xlfn.XLOOKUP(tblSales[[#This Row],[Employee_ID]],Employees!$A:$A,Employees!$B:$B,"Unknown")</f>
        <v>Deepak Kamath</v>
      </c>
      <c r="AH592">
        <f>IF(MONTH(tblSales[[#This Row],[Invoice Date]])&gt;=4,MONTH(tblSales[[#This Row],[Invoice Date]]),MONTH(tblSales[[#This Row],[Invoice Date]])+12)</f>
        <v>10</v>
      </c>
      <c r="AI592" s="8">
        <f>DATE(YEAR(tblSales[[#This Row],[Invoice Date]]),MONTH(tblSales[[#This Row],[Invoice Date]]),1)</f>
        <v>45566</v>
      </c>
      <c r="AJ592" t="str">
        <f>_xlfn.XLOOKUP(tblSales[[#This Row],[Product_ID]],Products!$A:$A,Products!$B:$B,"Unknown")</f>
        <v>Flying Machine Necklace Sky Blue</v>
      </c>
      <c r="AK592" s="9">
        <f>IFERROR(tblSales[[#This Row],[Profit]]/tblSales[[#This Row],[Sales Amount]],0)</f>
        <v>0.25449280835929883</v>
      </c>
      <c r="AL592" t="str">
        <f>IF(tblSales[[#This Row],[Discount %]]&lt;=5,"0-5%",
IF(tblSales[[#This Row],[Discount %]]&lt;=10,"5-10%",
IF(tblSales[[#This Row],[Discount %]]&lt;=15,"10-15%",
IF(tblSales[[#This Row],[Discount %]]&lt;=20,"15-20%","20%+"))))</f>
        <v>0-5%</v>
      </c>
    </row>
    <row r="593" spans="1:38">
      <c r="A593" s="2" t="s">
        <v>1882</v>
      </c>
      <c r="B593" s="11">
        <v>45551</v>
      </c>
      <c r="C593" s="2" t="s">
        <v>1883</v>
      </c>
      <c r="D593" s="2" t="s">
        <v>1884</v>
      </c>
      <c r="E593" s="2" t="s">
        <v>1396</v>
      </c>
      <c r="F593" s="2" t="s">
        <v>216</v>
      </c>
      <c r="G593" s="2">
        <v>1</v>
      </c>
      <c r="H593" s="2">
        <v>871.68</v>
      </c>
      <c r="I593" s="2">
        <v>15</v>
      </c>
      <c r="J593" s="2">
        <v>130.75</v>
      </c>
      <c r="K593" s="2">
        <v>5</v>
      </c>
      <c r="L593" s="2">
        <v>37.049999999999997</v>
      </c>
      <c r="M593" s="2">
        <v>777.98</v>
      </c>
      <c r="N593" s="2">
        <v>658.19</v>
      </c>
      <c r="O593" s="2">
        <f t="shared" si="20"/>
        <v>82.739999999999966</v>
      </c>
      <c r="P593" s="2" t="s">
        <v>31</v>
      </c>
      <c r="Q593" s="2" t="str">
        <f t="shared" si="21"/>
        <v>Net Banking</v>
      </c>
      <c r="R593" s="2" t="s">
        <v>20</v>
      </c>
      <c r="S593" s="2" t="s">
        <v>56</v>
      </c>
      <c r="T593" s="2" t="s">
        <v>1885</v>
      </c>
      <c r="U593" s="2" t="s">
        <v>59</v>
      </c>
      <c r="V593" t="str">
        <f>TEXT(tblSales[[#This Row],[Invoice Date]],"mmm")</f>
        <v>Sep</v>
      </c>
      <c r="W593">
        <f>MONTH(tblSales[[#This Row],[Invoice Date]])</f>
        <v>9</v>
      </c>
      <c r="X593">
        <f>YEAR(tblSales[[#This Row],[Invoice Date]])</f>
        <v>2024</v>
      </c>
      <c r="Y593" t="str">
        <f>TEXT(tblSales[[#This Row],[Invoice Date]],"mmm-yyyy")</f>
        <v>Sep-2024</v>
      </c>
      <c r="Z593" t="str">
        <f>_xlfn.XLOOKUP(tblSales[[#This Row],[Product_ID]],Products!$A:$A,Products!$C:$C,"Women Dresses")</f>
        <v>Men Jeans</v>
      </c>
      <c r="AA593" t="str">
        <f>_xlfn.XLOOKUP(tblSales[[#This Row],[Product_ID]],Products!$A:$A,Products!$D:$D,"Unknown")</f>
        <v>Skinny Fit</v>
      </c>
      <c r="AB593" t="str">
        <f>_xlfn.XLOOKUP(tblSales[[#This Row],[Product_ID]],Products!$A:$A,Products!$E:$E,"Unknown")</f>
        <v>Skechers</v>
      </c>
      <c r="AC593" t="str">
        <f>_xlfn.XLOOKUP(tblSales[[#This Row],[Store_ID]],Stores!$A:$A,Stores!$B:$B,"Unknown")</f>
        <v>TrendMart Vellore High Street</v>
      </c>
      <c r="AD593" t="str">
        <f>_xlfn.XLOOKUP(tblSales[[#This Row],[Store_ID]],Stores!$A:$A,Stores!$E:$E,"Unknown")</f>
        <v>South Zone 1</v>
      </c>
      <c r="AE593" t="str">
        <f>_xlfn.XLOOKUP(tblSales[[#This Row],[Customer_ID]],Customers!$A:$A,Customers!$B:$B,"Unknown")</f>
        <v>Deepak Rao</v>
      </c>
      <c r="AF593" t="str">
        <f>_xlfn.XLOOKUP(tblSales[[#This Row],[Customer_ID]],Customers!$A:$A,Customers!$J:$J,"Unknown")</f>
        <v>Silver</v>
      </c>
      <c r="AG593" t="str">
        <f>_xlfn.XLOOKUP(tblSales[[#This Row],[Employee_ID]],Employees!$A:$A,Employees!$B:$B,"Unknown")</f>
        <v>Venkat Sharma</v>
      </c>
      <c r="AH593">
        <f>IF(MONTH(tblSales[[#This Row],[Invoice Date]])&gt;=4,MONTH(tblSales[[#This Row],[Invoice Date]]),MONTH(tblSales[[#This Row],[Invoice Date]])+12)</f>
        <v>9</v>
      </c>
      <c r="AI593" s="8">
        <f>DATE(YEAR(tblSales[[#This Row],[Invoice Date]]),MONTH(tblSales[[#This Row],[Invoice Date]]),1)</f>
        <v>45536</v>
      </c>
      <c r="AJ593" t="str">
        <f>_xlfn.XLOOKUP(tblSales[[#This Row],[Product_ID]],Products!$A:$A,Products!$B:$B,"Unknown")</f>
        <v>Skechers Skinny Fit Peach</v>
      </c>
      <c r="AK593" s="9">
        <f>IFERROR(tblSales[[#This Row],[Profit]]/tblSales[[#This Row],[Sales Amount]],0)</f>
        <v>0.1063523483894187</v>
      </c>
      <c r="AL593" t="str">
        <f>IF(tblSales[[#This Row],[Discount %]]&lt;=5,"0-5%",
IF(tblSales[[#This Row],[Discount %]]&lt;=10,"5-10%",
IF(tblSales[[#This Row],[Discount %]]&lt;=15,"10-15%",
IF(tblSales[[#This Row],[Discount %]]&lt;=20,"15-20%","20%+"))))</f>
        <v>10-15%</v>
      </c>
    </row>
    <row r="594" spans="1:38">
      <c r="A594" s="2" t="s">
        <v>1886</v>
      </c>
      <c r="B594" s="11">
        <v>45565</v>
      </c>
      <c r="C594" s="2" t="s">
        <v>801</v>
      </c>
      <c r="D594" s="2" t="s">
        <v>1887</v>
      </c>
      <c r="E594" s="2" t="s">
        <v>1024</v>
      </c>
      <c r="F594" s="2" t="s">
        <v>199</v>
      </c>
      <c r="G594" s="2">
        <v>2</v>
      </c>
      <c r="H594" s="2">
        <v>915.76</v>
      </c>
      <c r="I594" s="2">
        <v>5</v>
      </c>
      <c r="J594" s="2">
        <v>91.58</v>
      </c>
      <c r="K594" s="2">
        <v>5</v>
      </c>
      <c r="L594" s="2">
        <v>87</v>
      </c>
      <c r="M594" s="2">
        <v>1826.94</v>
      </c>
      <c r="N594" s="2">
        <v>1340.34</v>
      </c>
      <c r="O594" s="2">
        <f t="shared" si="20"/>
        <v>399.60000000000014</v>
      </c>
      <c r="P594" s="2" t="s">
        <v>32</v>
      </c>
      <c r="Q594" s="2" t="str">
        <f t="shared" si="21"/>
        <v>UPI</v>
      </c>
      <c r="R594" s="2" t="s">
        <v>20</v>
      </c>
      <c r="S594" s="2" t="s">
        <v>56</v>
      </c>
      <c r="T594" s="2" t="s">
        <v>1119</v>
      </c>
      <c r="U594" s="2" t="s">
        <v>59</v>
      </c>
      <c r="V594" t="str">
        <f>TEXT(tblSales[[#This Row],[Invoice Date]],"mmm")</f>
        <v>Sep</v>
      </c>
      <c r="W594">
        <f>MONTH(tblSales[[#This Row],[Invoice Date]])</f>
        <v>9</v>
      </c>
      <c r="X594">
        <f>YEAR(tblSales[[#This Row],[Invoice Date]])</f>
        <v>2024</v>
      </c>
      <c r="Y594" t="str">
        <f>TEXT(tblSales[[#This Row],[Invoice Date]],"mmm-yyyy")</f>
        <v>Sep-2024</v>
      </c>
      <c r="Z594" t="str">
        <f>_xlfn.XLOOKUP(tblSales[[#This Row],[Product_ID]],Products!$A:$A,Products!$C:$C,"Women Dresses")</f>
        <v>Men Jeans</v>
      </c>
      <c r="AA594" t="str">
        <f>_xlfn.XLOOKUP(tblSales[[#This Row],[Product_ID]],Products!$A:$A,Products!$D:$D,"Unknown")</f>
        <v>Regular Fit</v>
      </c>
      <c r="AB594" t="str">
        <f>_xlfn.XLOOKUP(tblSales[[#This Row],[Product_ID]],Products!$A:$A,Products!$E:$E,"Unknown")</f>
        <v>Libas</v>
      </c>
      <c r="AC594" t="str">
        <f>_xlfn.XLOOKUP(tblSales[[#This Row],[Store_ID]],Stores!$A:$A,Stores!$B:$B,"Unknown")</f>
        <v>TrendMart Hyderabad Standard</v>
      </c>
      <c r="AD594" t="str">
        <f>_xlfn.XLOOKUP(tblSales[[#This Row],[Store_ID]],Stores!$A:$A,Stores!$E:$E,"Unknown")</f>
        <v>South Zone 2</v>
      </c>
      <c r="AE594" t="str">
        <f>_xlfn.XLOOKUP(tblSales[[#This Row],[Customer_ID]],Customers!$A:$A,Customers!$B:$B,"Unknown")</f>
        <v>Ramesh Chandran</v>
      </c>
      <c r="AF594" t="str">
        <f>_xlfn.XLOOKUP(tblSales[[#This Row],[Customer_ID]],Customers!$A:$A,Customers!$J:$J,"Unknown")</f>
        <v>Gold</v>
      </c>
      <c r="AG594" t="str">
        <f>_xlfn.XLOOKUP(tblSales[[#This Row],[Employee_ID]],Employees!$A:$A,Employees!$B:$B,"Unknown")</f>
        <v>Anusuya Subramaniam</v>
      </c>
      <c r="AH594">
        <f>IF(MONTH(tblSales[[#This Row],[Invoice Date]])&gt;=4,MONTH(tblSales[[#This Row],[Invoice Date]]),MONTH(tblSales[[#This Row],[Invoice Date]])+12)</f>
        <v>9</v>
      </c>
      <c r="AI594" s="8">
        <f>DATE(YEAR(tblSales[[#This Row],[Invoice Date]]),MONTH(tblSales[[#This Row],[Invoice Date]]),1)</f>
        <v>45536</v>
      </c>
      <c r="AJ594" t="str">
        <f>_xlfn.XLOOKUP(tblSales[[#This Row],[Product_ID]],Products!$A:$A,Products!$B:$B,"Unknown")</f>
        <v>Libas Regular Fit Red</v>
      </c>
      <c r="AK594" s="9">
        <f>IFERROR(tblSales[[#This Row],[Profit]]/tblSales[[#This Row],[Sales Amount]],0)</f>
        <v>0.21872639495549942</v>
      </c>
      <c r="AL594" t="str">
        <f>IF(tblSales[[#This Row],[Discount %]]&lt;=5,"0-5%",
IF(tblSales[[#This Row],[Discount %]]&lt;=10,"5-10%",
IF(tblSales[[#This Row],[Discount %]]&lt;=15,"10-15%",
IF(tblSales[[#This Row],[Discount %]]&lt;=20,"15-20%","20%+"))))</f>
        <v>0-5%</v>
      </c>
    </row>
    <row r="595" spans="1:38">
      <c r="A595" s="2" t="s">
        <v>1888</v>
      </c>
      <c r="B595" s="11">
        <v>45654</v>
      </c>
      <c r="C595" s="2" t="s">
        <v>1889</v>
      </c>
      <c r="D595" s="2" t="s">
        <v>191</v>
      </c>
      <c r="E595" s="2" t="s">
        <v>551</v>
      </c>
      <c r="F595" s="2" t="s">
        <v>377</v>
      </c>
      <c r="G595" s="2">
        <v>4</v>
      </c>
      <c r="H595" s="2">
        <v>805.77</v>
      </c>
      <c r="I595" s="2">
        <v>0</v>
      </c>
      <c r="J595" s="2">
        <v>0</v>
      </c>
      <c r="K595" s="2">
        <v>5</v>
      </c>
      <c r="L595" s="2">
        <v>161.15</v>
      </c>
      <c r="M595" s="2">
        <v>3384.23</v>
      </c>
      <c r="N595" s="2">
        <v>2139.2399999999998</v>
      </c>
      <c r="O595" s="2">
        <f t="shared" ref="O595:O649" si="22">(M595-N595-L595)</f>
        <v>1083.8400000000001</v>
      </c>
      <c r="P595" s="2" t="s">
        <v>29</v>
      </c>
      <c r="Q595" s="2" t="str">
        <f t="shared" si="21"/>
        <v>Debit Card</v>
      </c>
      <c r="R595" s="2" t="s">
        <v>21</v>
      </c>
      <c r="S595" s="2" t="s">
        <v>56</v>
      </c>
      <c r="T595" s="2" t="s">
        <v>1271</v>
      </c>
      <c r="U595" s="2" t="s">
        <v>60</v>
      </c>
      <c r="V595" t="str">
        <f>TEXT(tblSales[[#This Row],[Invoice Date]],"mmm")</f>
        <v>Dec</v>
      </c>
      <c r="W595">
        <f>MONTH(tblSales[[#This Row],[Invoice Date]])</f>
        <v>12</v>
      </c>
      <c r="X595">
        <f>YEAR(tblSales[[#This Row],[Invoice Date]])</f>
        <v>2024</v>
      </c>
      <c r="Y595" t="str">
        <f>TEXT(tblSales[[#This Row],[Invoice Date]],"mmm-yyyy")</f>
        <v>Dec-2024</v>
      </c>
      <c r="Z595" t="str">
        <f>_xlfn.XLOOKUP(tblSales[[#This Row],[Product_ID]],Products!$A:$A,Products!$C:$C,"Women Dresses")</f>
        <v>Women Tops</v>
      </c>
      <c r="AA595" t="str">
        <f>_xlfn.XLOOKUP(tblSales[[#This Row],[Product_ID]],Products!$A:$A,Products!$D:$D,"Unknown")</f>
        <v>Casual Top</v>
      </c>
      <c r="AB595" t="str">
        <f>_xlfn.XLOOKUP(tblSales[[#This Row],[Product_ID]],Products!$A:$A,Products!$E:$E,"Unknown")</f>
        <v>US Polo Assn</v>
      </c>
      <c r="AC595" t="str">
        <f>_xlfn.XLOOKUP(tblSales[[#This Row],[Store_ID]],Stores!$A:$A,Stores!$B:$B,"Unknown")</f>
        <v>TrendMart Thiruvananthapuram Standard</v>
      </c>
      <c r="AD595" t="str">
        <f>_xlfn.XLOOKUP(tblSales[[#This Row],[Store_ID]],Stores!$A:$A,Stores!$E:$E,"Unknown")</f>
        <v>South Zone 1</v>
      </c>
      <c r="AE595" t="str">
        <f>_xlfn.XLOOKUP(tblSales[[#This Row],[Customer_ID]],Customers!$A:$A,Customers!$B:$B,"Unknown")</f>
        <v>Prakash Singh</v>
      </c>
      <c r="AF595" t="str">
        <f>_xlfn.XLOOKUP(tblSales[[#This Row],[Customer_ID]],Customers!$A:$A,Customers!$J:$J,"Unknown")</f>
        <v>Gold</v>
      </c>
      <c r="AG595" t="str">
        <f>_xlfn.XLOOKUP(tblSales[[#This Row],[Employee_ID]],Employees!$A:$A,Employees!$B:$B,"Unknown")</f>
        <v>Sunita Ramachandran</v>
      </c>
      <c r="AH595">
        <f>IF(MONTH(tblSales[[#This Row],[Invoice Date]])&gt;=4,MONTH(tblSales[[#This Row],[Invoice Date]]),MONTH(tblSales[[#This Row],[Invoice Date]])+12)</f>
        <v>12</v>
      </c>
      <c r="AI595" s="8">
        <f>DATE(YEAR(tblSales[[#This Row],[Invoice Date]]),MONTH(tblSales[[#This Row],[Invoice Date]]),1)</f>
        <v>45627</v>
      </c>
      <c r="AJ595" t="str">
        <f>_xlfn.XLOOKUP(tblSales[[#This Row],[Product_ID]],Products!$A:$A,Products!$B:$B,"Unknown")</f>
        <v>US Polo Assn Casual Top Sky Blue</v>
      </c>
      <c r="AK595" s="9">
        <f>IFERROR(tblSales[[#This Row],[Profit]]/tblSales[[#This Row],[Sales Amount]],0)</f>
        <v>0.32026192073233795</v>
      </c>
      <c r="AL595" t="str">
        <f>IF(tblSales[[#This Row],[Discount %]]&lt;=5,"0-5%",
IF(tblSales[[#This Row],[Discount %]]&lt;=10,"5-10%",
IF(tblSales[[#This Row],[Discount %]]&lt;=15,"10-15%",
IF(tblSales[[#This Row],[Discount %]]&lt;=20,"15-20%","20%+"))))</f>
        <v>0-5%</v>
      </c>
    </row>
    <row r="596" spans="1:38">
      <c r="A596" s="2" t="s">
        <v>1890</v>
      </c>
      <c r="B596" s="11">
        <v>45502</v>
      </c>
      <c r="C596" s="2" t="s">
        <v>1891</v>
      </c>
      <c r="D596" s="2" t="s">
        <v>594</v>
      </c>
      <c r="E596" s="2" t="s">
        <v>1396</v>
      </c>
      <c r="F596" s="2" t="s">
        <v>458</v>
      </c>
      <c r="G596" s="2">
        <v>3</v>
      </c>
      <c r="H596" s="2">
        <v>1931.87</v>
      </c>
      <c r="I596" s="2">
        <v>30</v>
      </c>
      <c r="J596" s="2">
        <v>1738.68</v>
      </c>
      <c r="K596" s="2">
        <v>12</v>
      </c>
      <c r="L596" s="2">
        <v>486.83</v>
      </c>
      <c r="M596" s="2">
        <v>4543.76</v>
      </c>
      <c r="N596" s="2">
        <v>4227.3599999999997</v>
      </c>
      <c r="O596" s="2">
        <f t="shared" si="22"/>
        <v>-170.42999999999944</v>
      </c>
      <c r="P596" s="2" t="s">
        <v>27</v>
      </c>
      <c r="Q596" s="2" t="str">
        <f t="shared" si="21"/>
        <v>Cash</v>
      </c>
      <c r="R596" s="2" t="s">
        <v>21</v>
      </c>
      <c r="S596" s="2" t="s">
        <v>56</v>
      </c>
      <c r="T596" s="2" t="s">
        <v>1278</v>
      </c>
      <c r="U596" s="2" t="s">
        <v>59</v>
      </c>
      <c r="V596" t="str">
        <f>TEXT(tblSales[[#This Row],[Invoice Date]],"mmm")</f>
        <v>Jul</v>
      </c>
      <c r="W596">
        <f>MONTH(tblSales[[#This Row],[Invoice Date]])</f>
        <v>7</v>
      </c>
      <c r="X596">
        <f>YEAR(tblSales[[#This Row],[Invoice Date]])</f>
        <v>2024</v>
      </c>
      <c r="Y596" t="str">
        <f>TEXT(tblSales[[#This Row],[Invoice Date]],"mmm-yyyy")</f>
        <v>Jul-2024</v>
      </c>
      <c r="Z596" t="str">
        <f>_xlfn.XLOOKUP(tblSales[[#This Row],[Product_ID]],Products!$A:$A,Products!$C:$C,"Women Dresses")</f>
        <v>Winter Wear</v>
      </c>
      <c r="AA596" t="str">
        <f>_xlfn.XLOOKUP(tblSales[[#This Row],[Product_ID]],Products!$A:$A,Products!$D:$D,"Unknown")</f>
        <v>Sweater</v>
      </c>
      <c r="AB596" t="str">
        <f>_xlfn.XLOOKUP(tblSales[[#This Row],[Product_ID]],Products!$A:$A,Products!$E:$E,"Unknown")</f>
        <v>Mufti</v>
      </c>
      <c r="AC596" t="str">
        <f>_xlfn.XLOOKUP(tblSales[[#This Row],[Store_ID]],Stores!$A:$A,Stores!$B:$B,"Unknown")</f>
        <v>TrendMart Vellore High Street</v>
      </c>
      <c r="AD596" t="str">
        <f>_xlfn.XLOOKUP(tblSales[[#This Row],[Store_ID]],Stores!$A:$A,Stores!$E:$E,"Unknown")</f>
        <v>South Zone 1</v>
      </c>
      <c r="AE596" t="str">
        <f>_xlfn.XLOOKUP(tblSales[[#This Row],[Customer_ID]],Customers!$A:$A,Customers!$B:$B,"Unknown")</f>
        <v>Padma Pandian</v>
      </c>
      <c r="AF596" t="str">
        <f>_xlfn.XLOOKUP(tblSales[[#This Row],[Customer_ID]],Customers!$A:$A,Customers!$J:$J,"Unknown")</f>
        <v>Gold</v>
      </c>
      <c r="AG596" t="str">
        <f>_xlfn.XLOOKUP(tblSales[[#This Row],[Employee_ID]],Employees!$A:$A,Employees!$B:$B,"Unknown")</f>
        <v>Anil Reddy</v>
      </c>
      <c r="AH596">
        <f>IF(MONTH(tblSales[[#This Row],[Invoice Date]])&gt;=4,MONTH(tblSales[[#This Row],[Invoice Date]]),MONTH(tblSales[[#This Row],[Invoice Date]])+12)</f>
        <v>7</v>
      </c>
      <c r="AI596" s="8">
        <f>DATE(YEAR(tblSales[[#This Row],[Invoice Date]]),MONTH(tblSales[[#This Row],[Invoice Date]]),1)</f>
        <v>45474</v>
      </c>
      <c r="AJ596" t="str">
        <f>_xlfn.XLOOKUP(tblSales[[#This Row],[Product_ID]],Products!$A:$A,Products!$B:$B,"Unknown")</f>
        <v>Mufti Sweater Peach</v>
      </c>
      <c r="AK596" s="9">
        <f>IFERROR(tblSales[[#This Row],[Profit]]/tblSales[[#This Row],[Sales Amount]],0)</f>
        <v>-3.7508583199816765E-2</v>
      </c>
      <c r="AL596" t="str">
        <f>IF(tblSales[[#This Row],[Discount %]]&lt;=5,"0-5%",
IF(tblSales[[#This Row],[Discount %]]&lt;=10,"5-10%",
IF(tblSales[[#This Row],[Discount %]]&lt;=15,"10-15%",
IF(tblSales[[#This Row],[Discount %]]&lt;=20,"15-20%","20%+"))))</f>
        <v>20%+</v>
      </c>
    </row>
    <row r="597" spans="1:38">
      <c r="A597" s="2" t="s">
        <v>1892</v>
      </c>
      <c r="B597" s="11">
        <v>45424</v>
      </c>
      <c r="C597" s="2" t="s">
        <v>1893</v>
      </c>
      <c r="D597" s="2" t="s">
        <v>323</v>
      </c>
      <c r="E597" s="2" t="s">
        <v>1546</v>
      </c>
      <c r="F597" s="2" t="s">
        <v>377</v>
      </c>
      <c r="G597" s="2">
        <v>4</v>
      </c>
      <c r="H597" s="2">
        <v>842.62</v>
      </c>
      <c r="I597" s="2">
        <v>0</v>
      </c>
      <c r="J597" s="2">
        <v>0</v>
      </c>
      <c r="K597" s="2">
        <v>5</v>
      </c>
      <c r="L597" s="2">
        <v>168.52</v>
      </c>
      <c r="M597" s="2">
        <v>3539</v>
      </c>
      <c r="N597" s="2">
        <v>2055.36</v>
      </c>
      <c r="O597" s="2">
        <f t="shared" si="22"/>
        <v>1315.12</v>
      </c>
      <c r="P597" s="2" t="s">
        <v>29</v>
      </c>
      <c r="Q597" s="2" t="str">
        <f t="shared" si="21"/>
        <v>Debit Card</v>
      </c>
      <c r="R597" s="2" t="s">
        <v>20</v>
      </c>
      <c r="S597" s="2" t="s">
        <v>56</v>
      </c>
      <c r="T597" s="2" t="s">
        <v>1894</v>
      </c>
      <c r="U597" s="2" t="s">
        <v>60</v>
      </c>
      <c r="V597" t="str">
        <f>TEXT(tblSales[[#This Row],[Invoice Date]],"mmm")</f>
        <v>May</v>
      </c>
      <c r="W597">
        <f>MONTH(tblSales[[#This Row],[Invoice Date]])</f>
        <v>5</v>
      </c>
      <c r="X597">
        <f>YEAR(tblSales[[#This Row],[Invoice Date]])</f>
        <v>2024</v>
      </c>
      <c r="Y597" t="str">
        <f>TEXT(tblSales[[#This Row],[Invoice Date]],"mmm-yyyy")</f>
        <v>May-2024</v>
      </c>
      <c r="Z597" t="str">
        <f>_xlfn.XLOOKUP(tblSales[[#This Row],[Product_ID]],Products!$A:$A,Products!$C:$C,"Women Dresses")</f>
        <v>Wallets</v>
      </c>
      <c r="AA597" t="str">
        <f>_xlfn.XLOOKUP(tblSales[[#This Row],[Product_ID]],Products!$A:$A,Products!$D:$D,"Unknown")</f>
        <v>Card Holder</v>
      </c>
      <c r="AB597" t="str">
        <f>_xlfn.XLOOKUP(tblSales[[#This Row],[Product_ID]],Products!$A:$A,Products!$E:$E,"Unknown")</f>
        <v>Tanishq</v>
      </c>
      <c r="AC597" t="str">
        <f>_xlfn.XLOOKUP(tblSales[[#This Row],[Store_ID]],Stores!$A:$A,Stores!$B:$B,"Unknown")</f>
        <v>TrendMart Guntur Standard</v>
      </c>
      <c r="AD597" t="str">
        <f>_xlfn.XLOOKUP(tblSales[[#This Row],[Store_ID]],Stores!$A:$A,Stores!$E:$E,"Unknown")</f>
        <v>South Zone 3</v>
      </c>
      <c r="AE597" t="str">
        <f>_xlfn.XLOOKUP(tblSales[[#This Row],[Customer_ID]],Customers!$A:$A,Customers!$B:$B,"Unknown")</f>
        <v>Hemanth Sundaram</v>
      </c>
      <c r="AF597" t="str">
        <f>_xlfn.XLOOKUP(tblSales[[#This Row],[Customer_ID]],Customers!$A:$A,Customers!$J:$J,"Unknown")</f>
        <v>Gold</v>
      </c>
      <c r="AG597" t="str">
        <f>_xlfn.XLOOKUP(tblSales[[#This Row],[Employee_ID]],Employees!$A:$A,Employees!$B:$B,"Unknown")</f>
        <v>Sunita Ramachandran</v>
      </c>
      <c r="AH597">
        <f>IF(MONTH(tblSales[[#This Row],[Invoice Date]])&gt;=4,MONTH(tblSales[[#This Row],[Invoice Date]]),MONTH(tblSales[[#This Row],[Invoice Date]])+12)</f>
        <v>5</v>
      </c>
      <c r="AI597" s="8">
        <f>DATE(YEAR(tblSales[[#This Row],[Invoice Date]]),MONTH(tblSales[[#This Row],[Invoice Date]]),1)</f>
        <v>45413</v>
      </c>
      <c r="AJ597" t="str">
        <f>_xlfn.XLOOKUP(tblSales[[#This Row],[Product_ID]],Products!$A:$A,Products!$B:$B,"Unknown")</f>
        <v>Tanishq Card Holder Cream</v>
      </c>
      <c r="AK597" s="9">
        <f>IFERROR(tblSales[[#This Row],[Profit]]/tblSales[[#This Row],[Sales Amount]],0)</f>
        <v>0.37160779881322403</v>
      </c>
      <c r="AL597" t="str">
        <f>IF(tblSales[[#This Row],[Discount %]]&lt;=5,"0-5%",
IF(tblSales[[#This Row],[Discount %]]&lt;=10,"5-10%",
IF(tblSales[[#This Row],[Discount %]]&lt;=15,"10-15%",
IF(tblSales[[#This Row],[Discount %]]&lt;=20,"15-20%","20%+"))))</f>
        <v>0-5%</v>
      </c>
    </row>
    <row r="598" spans="1:38">
      <c r="A598" s="2" t="s">
        <v>1895</v>
      </c>
      <c r="B598" s="11">
        <v>45709</v>
      </c>
      <c r="C598" s="2" t="s">
        <v>1896</v>
      </c>
      <c r="D598" s="2" t="s">
        <v>1254</v>
      </c>
      <c r="E598" s="2" t="s">
        <v>91</v>
      </c>
      <c r="F598" s="2" t="s">
        <v>199</v>
      </c>
      <c r="G598" s="2">
        <v>2</v>
      </c>
      <c r="H598" s="2">
        <v>1081.8699999999999</v>
      </c>
      <c r="I598" s="2">
        <v>30</v>
      </c>
      <c r="J598" s="2">
        <v>649.12</v>
      </c>
      <c r="K598" s="2">
        <v>12</v>
      </c>
      <c r="L598" s="2">
        <v>181.75</v>
      </c>
      <c r="M598" s="2">
        <v>1696.37</v>
      </c>
      <c r="N598" s="2">
        <v>1541.46</v>
      </c>
      <c r="O598" s="2">
        <f t="shared" si="22"/>
        <v>-26.840000000000146</v>
      </c>
      <c r="P598" s="2" t="s">
        <v>28</v>
      </c>
      <c r="Q598" s="2" t="str">
        <f t="shared" si="21"/>
        <v>Credit Card</v>
      </c>
      <c r="R598" s="2" t="s">
        <v>20</v>
      </c>
      <c r="S598" s="2" t="s">
        <v>56</v>
      </c>
      <c r="T598" s="2" t="s">
        <v>1743</v>
      </c>
      <c r="U598" s="2" t="s">
        <v>59</v>
      </c>
      <c r="V598" t="str">
        <f>TEXT(tblSales[[#This Row],[Invoice Date]],"mmm")</f>
        <v>Feb</v>
      </c>
      <c r="W598">
        <f>MONTH(tblSales[[#This Row],[Invoice Date]])</f>
        <v>2</v>
      </c>
      <c r="X598">
        <f>YEAR(tblSales[[#This Row],[Invoice Date]])</f>
        <v>2025</v>
      </c>
      <c r="Y598" t="str">
        <f>TEXT(tblSales[[#This Row],[Invoice Date]],"mmm-yyyy")</f>
        <v>Feb-2025</v>
      </c>
      <c r="Z598" t="str">
        <f>_xlfn.XLOOKUP(tblSales[[#This Row],[Product_ID]],Products!$A:$A,Products!$C:$C,"Women Dresses")</f>
        <v>Women Kurtis</v>
      </c>
      <c r="AA598" t="str">
        <f>_xlfn.XLOOKUP(tblSales[[#This Row],[Product_ID]],Products!$A:$A,Products!$D:$D,"Unknown")</f>
        <v>A-Line Kurti</v>
      </c>
      <c r="AB598" t="str">
        <f>_xlfn.XLOOKUP(tblSales[[#This Row],[Product_ID]],Products!$A:$A,Products!$E:$E,"Unknown")</f>
        <v>Fabindia</v>
      </c>
      <c r="AC598" t="str">
        <f>_xlfn.XLOOKUP(tblSales[[#This Row],[Store_ID]],Stores!$A:$A,Stores!$B:$B,"Unknown")</f>
        <v>TrendMart Vijayawada High Street</v>
      </c>
      <c r="AD598" t="str">
        <f>_xlfn.XLOOKUP(tblSales[[#This Row],[Store_ID]],Stores!$A:$A,Stores!$E:$E,"Unknown")</f>
        <v>South Zone 3</v>
      </c>
      <c r="AE598" t="str">
        <f>_xlfn.XLOOKUP(tblSales[[#This Row],[Customer_ID]],Customers!$A:$A,Customers!$B:$B,"Unknown")</f>
        <v>Chandra Reddy</v>
      </c>
      <c r="AF598" t="str">
        <f>_xlfn.XLOOKUP(tblSales[[#This Row],[Customer_ID]],Customers!$A:$A,Customers!$J:$J,"Unknown")</f>
        <v>Silver</v>
      </c>
      <c r="AG598" t="str">
        <f>_xlfn.XLOOKUP(tblSales[[#This Row],[Employee_ID]],Employees!$A:$A,Employees!$B:$B,"Unknown")</f>
        <v>Anusuya Subramaniam</v>
      </c>
      <c r="AH598">
        <f>IF(MONTH(tblSales[[#This Row],[Invoice Date]])&gt;=4,MONTH(tblSales[[#This Row],[Invoice Date]]),MONTH(tblSales[[#This Row],[Invoice Date]])+12)</f>
        <v>14</v>
      </c>
      <c r="AI598" s="8">
        <f>DATE(YEAR(tblSales[[#This Row],[Invoice Date]]),MONTH(tblSales[[#This Row],[Invoice Date]]),1)</f>
        <v>45689</v>
      </c>
      <c r="AJ598" t="str">
        <f>_xlfn.XLOOKUP(tblSales[[#This Row],[Product_ID]],Products!$A:$A,Products!$B:$B,"Unknown")</f>
        <v>Fabindia A-Line Kurti Mustard</v>
      </c>
      <c r="AK598" s="9">
        <f>IFERROR(tblSales[[#This Row],[Profit]]/tblSales[[#This Row],[Sales Amount]],0)</f>
        <v>-1.5822019960268188E-2</v>
      </c>
      <c r="AL598" t="str">
        <f>IF(tblSales[[#This Row],[Discount %]]&lt;=5,"0-5%",
IF(tblSales[[#This Row],[Discount %]]&lt;=10,"5-10%",
IF(tblSales[[#This Row],[Discount %]]&lt;=15,"10-15%",
IF(tblSales[[#This Row],[Discount %]]&lt;=20,"15-20%","20%+"))))</f>
        <v>20%+</v>
      </c>
    </row>
    <row r="599" spans="1:38">
      <c r="A599" s="2" t="s">
        <v>1897</v>
      </c>
      <c r="B599" s="11">
        <v>45389</v>
      </c>
      <c r="C599" s="2" t="s">
        <v>1528</v>
      </c>
      <c r="D599" s="2" t="s">
        <v>806</v>
      </c>
      <c r="E599" s="2" t="s">
        <v>109</v>
      </c>
      <c r="F599" s="2" t="s">
        <v>233</v>
      </c>
      <c r="G599" s="2">
        <v>2</v>
      </c>
      <c r="H599" s="2">
        <v>750.62</v>
      </c>
      <c r="I599" s="2">
        <v>10</v>
      </c>
      <c r="J599" s="2">
        <v>150.12</v>
      </c>
      <c r="K599" s="2">
        <v>5</v>
      </c>
      <c r="L599" s="2">
        <v>67.56</v>
      </c>
      <c r="M599" s="2">
        <v>1418.68</v>
      </c>
      <c r="N599" s="2">
        <v>1050.9000000000001</v>
      </c>
      <c r="O599" s="2">
        <f t="shared" si="22"/>
        <v>300.21999999999997</v>
      </c>
      <c r="P599" s="2" t="s">
        <v>29</v>
      </c>
      <c r="Q599" s="2" t="str">
        <f t="shared" si="21"/>
        <v>Debit Card</v>
      </c>
      <c r="R599" s="2" t="s">
        <v>20</v>
      </c>
      <c r="S599" s="2" t="s">
        <v>56</v>
      </c>
      <c r="T599" s="2" t="s">
        <v>867</v>
      </c>
      <c r="U599" s="2" t="s">
        <v>60</v>
      </c>
      <c r="V599" t="str">
        <f>TEXT(tblSales[[#This Row],[Invoice Date]],"mmm")</f>
        <v>Apr</v>
      </c>
      <c r="W599">
        <f>MONTH(tblSales[[#This Row],[Invoice Date]])</f>
        <v>4</v>
      </c>
      <c r="X599">
        <f>YEAR(tblSales[[#This Row],[Invoice Date]])</f>
        <v>2024</v>
      </c>
      <c r="Y599" t="str">
        <f>TEXT(tblSales[[#This Row],[Invoice Date]],"mmm-yyyy")</f>
        <v>Apr-2024</v>
      </c>
      <c r="Z599" t="str">
        <f>_xlfn.XLOOKUP(tblSales[[#This Row],[Product_ID]],Products!$A:$A,Products!$C:$C,"Women Dresses")</f>
        <v>Kids Wear</v>
      </c>
      <c r="AA599" t="str">
        <f>_xlfn.XLOOKUP(tblSales[[#This Row],[Product_ID]],Products!$A:$A,Products!$D:$D,"Unknown")</f>
        <v>Girls Frock</v>
      </c>
      <c r="AB599" t="str">
        <f>_xlfn.XLOOKUP(tblSales[[#This Row],[Product_ID]],Products!$A:$A,Products!$E:$E,"Unknown")</f>
        <v>Sonata</v>
      </c>
      <c r="AC599" t="str">
        <f>_xlfn.XLOOKUP(tblSales[[#This Row],[Store_ID]],Stores!$A:$A,Stores!$B:$B,"Unknown")</f>
        <v>TrendMart Vellore Standard</v>
      </c>
      <c r="AD599" t="str">
        <f>_xlfn.XLOOKUP(tblSales[[#This Row],[Store_ID]],Stores!$A:$A,Stores!$E:$E,"Unknown")</f>
        <v>South Zone 1</v>
      </c>
      <c r="AE599" t="str">
        <f>_xlfn.XLOOKUP(tblSales[[#This Row],[Customer_ID]],Customers!$A:$A,Customers!$B:$B,"Unknown")</f>
        <v>Selvam Natarajan</v>
      </c>
      <c r="AF599" t="str">
        <f>_xlfn.XLOOKUP(tblSales[[#This Row],[Customer_ID]],Customers!$A:$A,Customers!$J:$J,"Unknown")</f>
        <v>Silver</v>
      </c>
      <c r="AG599" t="str">
        <f>_xlfn.XLOOKUP(tblSales[[#This Row],[Employee_ID]],Employees!$A:$A,Employees!$B:$B,"Unknown")</f>
        <v>Malathi Varma</v>
      </c>
      <c r="AH599">
        <f>IF(MONTH(tblSales[[#This Row],[Invoice Date]])&gt;=4,MONTH(tblSales[[#This Row],[Invoice Date]]),MONTH(tblSales[[#This Row],[Invoice Date]])+12)</f>
        <v>4</v>
      </c>
      <c r="AI599" s="8">
        <f>DATE(YEAR(tblSales[[#This Row],[Invoice Date]]),MONTH(tblSales[[#This Row],[Invoice Date]]),1)</f>
        <v>45383</v>
      </c>
      <c r="AJ599" t="str">
        <f>_xlfn.XLOOKUP(tblSales[[#This Row],[Product_ID]],Products!$A:$A,Products!$B:$B,"Unknown")</f>
        <v>Sonata Girls Frock Cream</v>
      </c>
      <c r="AK599" s="9">
        <f>IFERROR(tblSales[[#This Row],[Profit]]/tblSales[[#This Row],[Sales Amount]],0)</f>
        <v>0.2116192516987622</v>
      </c>
      <c r="AL599" t="str">
        <f>IF(tblSales[[#This Row],[Discount %]]&lt;=5,"0-5%",
IF(tblSales[[#This Row],[Discount %]]&lt;=10,"5-10%",
IF(tblSales[[#This Row],[Discount %]]&lt;=15,"10-15%",
IF(tblSales[[#This Row],[Discount %]]&lt;=20,"15-20%","20%+"))))</f>
        <v>5-10%</v>
      </c>
    </row>
    <row r="600" spans="1:38">
      <c r="A600" s="2" t="s">
        <v>1898</v>
      </c>
      <c r="B600" s="11">
        <v>45573</v>
      </c>
      <c r="C600" s="2" t="s">
        <v>816</v>
      </c>
      <c r="D600" s="2" t="s">
        <v>806</v>
      </c>
      <c r="E600" s="2" t="s">
        <v>1114</v>
      </c>
      <c r="F600" s="2" t="s">
        <v>116</v>
      </c>
      <c r="G600" s="2">
        <v>1</v>
      </c>
      <c r="H600" s="2">
        <v>662.96</v>
      </c>
      <c r="I600" s="2">
        <v>10</v>
      </c>
      <c r="J600" s="2">
        <v>66.3</v>
      </c>
      <c r="K600" s="2">
        <v>5</v>
      </c>
      <c r="L600" s="2">
        <v>29.83</v>
      </c>
      <c r="M600" s="2">
        <v>626.49</v>
      </c>
      <c r="N600" s="2">
        <v>525.45000000000005</v>
      </c>
      <c r="O600" s="2">
        <f t="shared" si="22"/>
        <v>71.209999999999965</v>
      </c>
      <c r="P600" s="2" t="s">
        <v>29</v>
      </c>
      <c r="Q600" s="2" t="str">
        <f t="shared" si="21"/>
        <v>Debit Card</v>
      </c>
      <c r="R600" s="2" t="s">
        <v>21</v>
      </c>
      <c r="S600" s="2" t="s">
        <v>56</v>
      </c>
      <c r="T600" s="2" t="s">
        <v>635</v>
      </c>
      <c r="U600" s="2" t="s">
        <v>59</v>
      </c>
      <c r="V600" t="str">
        <f>TEXT(tblSales[[#This Row],[Invoice Date]],"mmm")</f>
        <v>Oct</v>
      </c>
      <c r="W600">
        <f>MONTH(tblSales[[#This Row],[Invoice Date]])</f>
        <v>10</v>
      </c>
      <c r="X600">
        <f>YEAR(tblSales[[#This Row],[Invoice Date]])</f>
        <v>2024</v>
      </c>
      <c r="Y600" t="str">
        <f>TEXT(tblSales[[#This Row],[Invoice Date]],"mmm-yyyy")</f>
        <v>Oct-2024</v>
      </c>
      <c r="Z600" t="str">
        <f>_xlfn.XLOOKUP(tblSales[[#This Row],[Product_ID]],Products!$A:$A,Products!$C:$C,"Women Dresses")</f>
        <v>Kids Wear</v>
      </c>
      <c r="AA600" t="str">
        <f>_xlfn.XLOOKUP(tblSales[[#This Row],[Product_ID]],Products!$A:$A,Products!$D:$D,"Unknown")</f>
        <v>Girls Frock</v>
      </c>
      <c r="AB600" t="str">
        <f>_xlfn.XLOOKUP(tblSales[[#This Row],[Product_ID]],Products!$A:$A,Products!$E:$E,"Unknown")</f>
        <v>Sonata</v>
      </c>
      <c r="AC600" t="str">
        <f>_xlfn.XLOOKUP(tblSales[[#This Row],[Store_ID]],Stores!$A:$A,Stores!$B:$B,"Unknown")</f>
        <v>TrendMart Alappuzha Outlet</v>
      </c>
      <c r="AD600" t="str">
        <f>_xlfn.XLOOKUP(tblSales[[#This Row],[Store_ID]],Stores!$A:$A,Stores!$E:$E,"Unknown")</f>
        <v>South Zone 1</v>
      </c>
      <c r="AE600" t="str">
        <f>_xlfn.XLOOKUP(tblSales[[#This Row],[Customer_ID]],Customers!$A:$A,Customers!$B:$B,"Unknown")</f>
        <v>Sowmya Rao</v>
      </c>
      <c r="AF600" t="str">
        <f>_xlfn.XLOOKUP(tblSales[[#This Row],[Customer_ID]],Customers!$A:$A,Customers!$J:$J,"Unknown")</f>
        <v>Silver</v>
      </c>
      <c r="AG600" t="str">
        <f>_xlfn.XLOOKUP(tblSales[[#This Row],[Employee_ID]],Employees!$A:$A,Employees!$B:$B,"Unknown")</f>
        <v>Padma Gounder</v>
      </c>
      <c r="AH600">
        <f>IF(MONTH(tblSales[[#This Row],[Invoice Date]])&gt;=4,MONTH(tblSales[[#This Row],[Invoice Date]]),MONTH(tblSales[[#This Row],[Invoice Date]])+12)</f>
        <v>10</v>
      </c>
      <c r="AI600" s="8">
        <f>DATE(YEAR(tblSales[[#This Row],[Invoice Date]]),MONTH(tblSales[[#This Row],[Invoice Date]]),1)</f>
        <v>45566</v>
      </c>
      <c r="AJ600" t="str">
        <f>_xlfn.XLOOKUP(tblSales[[#This Row],[Product_ID]],Products!$A:$A,Products!$B:$B,"Unknown")</f>
        <v>Sonata Girls Frock Cream</v>
      </c>
      <c r="AK600" s="9">
        <f>IFERROR(tblSales[[#This Row],[Profit]]/tblSales[[#This Row],[Sales Amount]],0)</f>
        <v>0.11366502258615455</v>
      </c>
      <c r="AL600" t="str">
        <f>IF(tblSales[[#This Row],[Discount %]]&lt;=5,"0-5%",
IF(tblSales[[#This Row],[Discount %]]&lt;=10,"5-10%",
IF(tblSales[[#This Row],[Discount %]]&lt;=15,"10-15%",
IF(tblSales[[#This Row],[Discount %]]&lt;=20,"15-20%","20%+"))))</f>
        <v>5-10%</v>
      </c>
    </row>
    <row r="601" spans="1:38">
      <c r="A601" s="2" t="s">
        <v>1899</v>
      </c>
      <c r="B601" s="11">
        <v>45608</v>
      </c>
      <c r="C601" s="2" t="s">
        <v>185</v>
      </c>
      <c r="D601" s="2" t="s">
        <v>1642</v>
      </c>
      <c r="E601" s="2" t="s">
        <v>399</v>
      </c>
      <c r="F601" s="2" t="s">
        <v>140</v>
      </c>
      <c r="G601" s="2">
        <v>1</v>
      </c>
      <c r="H601" s="2">
        <v>827.96</v>
      </c>
      <c r="I601" s="2">
        <v>30</v>
      </c>
      <c r="J601" s="2">
        <v>248.39</v>
      </c>
      <c r="K601" s="2">
        <v>5</v>
      </c>
      <c r="L601" s="2">
        <v>28.98</v>
      </c>
      <c r="M601" s="2">
        <v>608.54999999999995</v>
      </c>
      <c r="N601" s="2">
        <v>481.3</v>
      </c>
      <c r="O601" s="2">
        <f t="shared" si="22"/>
        <v>98.269999999999939</v>
      </c>
      <c r="P601" s="2" t="s">
        <v>29</v>
      </c>
      <c r="Q601" s="2" t="str">
        <f t="shared" si="21"/>
        <v>Debit Card</v>
      </c>
      <c r="R601" s="2" t="s">
        <v>20</v>
      </c>
      <c r="S601" s="2" t="s">
        <v>56</v>
      </c>
      <c r="T601" s="2" t="s">
        <v>639</v>
      </c>
      <c r="U601" s="2" t="s">
        <v>59</v>
      </c>
      <c r="V601" t="str">
        <f>TEXT(tblSales[[#This Row],[Invoice Date]],"mmm")</f>
        <v>Nov</v>
      </c>
      <c r="W601">
        <f>MONTH(tblSales[[#This Row],[Invoice Date]])</f>
        <v>11</v>
      </c>
      <c r="X601">
        <f>YEAR(tblSales[[#This Row],[Invoice Date]])</f>
        <v>2024</v>
      </c>
      <c r="Y601" t="str">
        <f>TEXT(tblSales[[#This Row],[Invoice Date]],"mmm-yyyy")</f>
        <v>Nov-2024</v>
      </c>
      <c r="Z601" t="str">
        <f>_xlfn.XLOOKUP(tblSales[[#This Row],[Product_ID]],Products!$A:$A,Products!$C:$C,"Women Dresses")</f>
        <v>Accessories</v>
      </c>
      <c r="AA601" t="str">
        <f>_xlfn.XLOOKUP(tblSales[[#This Row],[Product_ID]],Products!$A:$A,Products!$D:$D,"Unknown")</f>
        <v>Sunglasses</v>
      </c>
      <c r="AB601" t="str">
        <f>_xlfn.XLOOKUP(tblSales[[#This Row],[Product_ID]],Products!$A:$A,Products!$E:$E,"Unknown")</f>
        <v>Missing Brand Name</v>
      </c>
      <c r="AC601" t="str">
        <f>_xlfn.XLOOKUP(tblSales[[#This Row],[Store_ID]],Stores!$A:$A,Stores!$B:$B,"Unknown")</f>
        <v>TrendMart Salem Outlet</v>
      </c>
      <c r="AD601" t="str">
        <f>_xlfn.XLOOKUP(tblSales[[#This Row],[Store_ID]],Stores!$A:$A,Stores!$E:$E,"Unknown")</f>
        <v>South Zone 1</v>
      </c>
      <c r="AE601" t="str">
        <f>_xlfn.XLOOKUP(tblSales[[#This Row],[Customer_ID]],Customers!$A:$A,Customers!$B:$B,"Unknown")</f>
        <v>Saranya Shetty</v>
      </c>
      <c r="AF601" t="str">
        <f>_xlfn.XLOOKUP(tblSales[[#This Row],[Customer_ID]],Customers!$A:$A,Customers!$J:$J,"Unknown")</f>
        <v>Regular</v>
      </c>
      <c r="AG601" t="str">
        <f>_xlfn.XLOOKUP(tblSales[[#This Row],[Employee_ID]],Employees!$A:$A,Employees!$B:$B,"Unknown")</f>
        <v>Charulatha Kumar</v>
      </c>
      <c r="AH601">
        <f>IF(MONTH(tblSales[[#This Row],[Invoice Date]])&gt;=4,MONTH(tblSales[[#This Row],[Invoice Date]]),MONTH(tblSales[[#This Row],[Invoice Date]])+12)</f>
        <v>11</v>
      </c>
      <c r="AI601" s="8">
        <f>DATE(YEAR(tblSales[[#This Row],[Invoice Date]]),MONTH(tblSales[[#This Row],[Invoice Date]]),1)</f>
        <v>45597</v>
      </c>
      <c r="AJ601" t="str">
        <f>_xlfn.XLOOKUP(tblSales[[#This Row],[Product_ID]],Products!$A:$A,Products!$B:$B,"Unknown")</f>
        <v>Kalyan Silks Sunglasses Black</v>
      </c>
      <c r="AK601" s="9">
        <f>IFERROR(tblSales[[#This Row],[Profit]]/tblSales[[#This Row],[Sales Amount]],0)</f>
        <v>0.16148221181496991</v>
      </c>
      <c r="AL601" t="str">
        <f>IF(tblSales[[#This Row],[Discount %]]&lt;=5,"0-5%",
IF(tblSales[[#This Row],[Discount %]]&lt;=10,"5-10%",
IF(tblSales[[#This Row],[Discount %]]&lt;=15,"10-15%",
IF(tblSales[[#This Row],[Discount %]]&lt;=20,"15-20%","20%+"))))</f>
        <v>20%+</v>
      </c>
    </row>
    <row r="602" spans="1:38">
      <c r="A602" s="2" t="s">
        <v>1900</v>
      </c>
      <c r="B602" s="11">
        <v>45453</v>
      </c>
      <c r="C602" s="2" t="s">
        <v>295</v>
      </c>
      <c r="D602" s="2" t="s">
        <v>466</v>
      </c>
      <c r="E602" s="2" t="s">
        <v>1467</v>
      </c>
      <c r="F602" s="2" t="s">
        <v>210</v>
      </c>
      <c r="G602" s="2">
        <v>2</v>
      </c>
      <c r="H602" s="2">
        <v>706.6</v>
      </c>
      <c r="I602" s="2">
        <v>15</v>
      </c>
      <c r="J602" s="2">
        <v>211.98</v>
      </c>
      <c r="K602" s="2">
        <v>5</v>
      </c>
      <c r="L602" s="2">
        <v>60.06</v>
      </c>
      <c r="M602" s="2">
        <v>1261.28</v>
      </c>
      <c r="N602" s="2">
        <v>1095.3399999999999</v>
      </c>
      <c r="O602" s="2">
        <f t="shared" si="22"/>
        <v>105.88000000000005</v>
      </c>
      <c r="P602" s="2" t="s">
        <v>32</v>
      </c>
      <c r="Q602" s="2" t="str">
        <f t="shared" si="21"/>
        <v>UPI</v>
      </c>
      <c r="R602" s="2" t="s">
        <v>20</v>
      </c>
      <c r="S602" s="2" t="s">
        <v>56</v>
      </c>
      <c r="T602" s="2" t="s">
        <v>400</v>
      </c>
      <c r="U602" s="2" t="s">
        <v>59</v>
      </c>
      <c r="V602" t="str">
        <f>TEXT(tblSales[[#This Row],[Invoice Date]],"mmm")</f>
        <v>Jun</v>
      </c>
      <c r="W602">
        <f>MONTH(tblSales[[#This Row],[Invoice Date]])</f>
        <v>6</v>
      </c>
      <c r="X602">
        <f>YEAR(tblSales[[#This Row],[Invoice Date]])</f>
        <v>2024</v>
      </c>
      <c r="Y602" t="str">
        <f>TEXT(tblSales[[#This Row],[Invoice Date]],"mmm-yyyy")</f>
        <v>Jun-2024</v>
      </c>
      <c r="Z602" t="str">
        <f>_xlfn.XLOOKUP(tblSales[[#This Row],[Product_ID]],Products!$A:$A,Products!$C:$C,"Women Dresses")</f>
        <v>Women Tops</v>
      </c>
      <c r="AA602" t="str">
        <f>_xlfn.XLOOKUP(tblSales[[#This Row],[Product_ID]],Products!$A:$A,Products!$D:$D,"Unknown")</f>
        <v>Formal Top</v>
      </c>
      <c r="AB602" t="str">
        <f>_xlfn.XLOOKUP(tblSales[[#This Row],[Product_ID]],Products!$A:$A,Products!$E:$E,"Unknown")</f>
        <v>Indian Terrain</v>
      </c>
      <c r="AC602" t="str">
        <f>_xlfn.XLOOKUP(tblSales[[#This Row],[Store_ID]],Stores!$A:$A,Stores!$B:$B,"Unknown")</f>
        <v>TrendMart Erode Mall Kiosk</v>
      </c>
      <c r="AD602" t="str">
        <f>_xlfn.XLOOKUP(tblSales[[#This Row],[Store_ID]],Stores!$A:$A,Stores!$E:$E,"Unknown")</f>
        <v>South Zone 1</v>
      </c>
      <c r="AE602" t="str">
        <f>_xlfn.XLOOKUP(tblSales[[#This Row],[Customer_ID]],Customers!$A:$A,Customers!$B:$B,"Unknown")</f>
        <v>Arun Natarajan</v>
      </c>
      <c r="AF602" t="str">
        <f>_xlfn.XLOOKUP(tblSales[[#This Row],[Customer_ID]],Customers!$A:$A,Customers!$J:$J,"Unknown")</f>
        <v>Platinum</v>
      </c>
      <c r="AG602" t="str">
        <f>_xlfn.XLOOKUP(tblSales[[#This Row],[Employee_ID]],Employees!$A:$A,Employees!$B:$B,"Unknown")</f>
        <v>Rani Mishra</v>
      </c>
      <c r="AH602">
        <f>IF(MONTH(tblSales[[#This Row],[Invoice Date]])&gt;=4,MONTH(tblSales[[#This Row],[Invoice Date]]),MONTH(tblSales[[#This Row],[Invoice Date]])+12)</f>
        <v>6</v>
      </c>
      <c r="AI602" s="8">
        <f>DATE(YEAR(tblSales[[#This Row],[Invoice Date]]),MONTH(tblSales[[#This Row],[Invoice Date]]),1)</f>
        <v>45444</v>
      </c>
      <c r="AJ602" t="str">
        <f>_xlfn.XLOOKUP(tblSales[[#This Row],[Product_ID]],Products!$A:$A,Products!$B:$B,"Unknown")</f>
        <v>Indian Terrain Formal Top Maroon</v>
      </c>
      <c r="AK602" s="9">
        <f>IFERROR(tblSales[[#This Row],[Profit]]/tblSales[[#This Row],[Sales Amount]],0)</f>
        <v>8.3946467081060558E-2</v>
      </c>
      <c r="AL602" t="str">
        <f>IF(tblSales[[#This Row],[Discount %]]&lt;=5,"0-5%",
IF(tblSales[[#This Row],[Discount %]]&lt;=10,"5-10%",
IF(tblSales[[#This Row],[Discount %]]&lt;=15,"10-15%",
IF(tblSales[[#This Row],[Discount %]]&lt;=20,"15-20%","20%+"))))</f>
        <v>10-15%</v>
      </c>
    </row>
    <row r="603" spans="1:38">
      <c r="A603" s="2" t="s">
        <v>1901</v>
      </c>
      <c r="B603" s="11">
        <v>45514</v>
      </c>
      <c r="C603" s="2" t="s">
        <v>1095</v>
      </c>
      <c r="D603" s="2" t="s">
        <v>191</v>
      </c>
      <c r="E603" s="2" t="s">
        <v>674</v>
      </c>
      <c r="F603" s="2" t="s">
        <v>204</v>
      </c>
      <c r="G603" s="2">
        <v>3</v>
      </c>
      <c r="H603" s="2">
        <v>792.6</v>
      </c>
      <c r="I603" s="2">
        <v>20</v>
      </c>
      <c r="J603" s="2">
        <v>475.56</v>
      </c>
      <c r="K603" s="2">
        <v>5</v>
      </c>
      <c r="L603" s="2">
        <v>95.11</v>
      </c>
      <c r="M603" s="2">
        <v>1997.35</v>
      </c>
      <c r="N603" s="2">
        <v>1604.43</v>
      </c>
      <c r="O603" s="2">
        <f t="shared" si="22"/>
        <v>297.80999999999983</v>
      </c>
      <c r="P603" s="2" t="s">
        <v>31</v>
      </c>
      <c r="Q603" s="2" t="str">
        <f t="shared" si="21"/>
        <v>Net Banking</v>
      </c>
      <c r="R603" s="2" t="s">
        <v>21</v>
      </c>
      <c r="S603" s="2" t="s">
        <v>56</v>
      </c>
      <c r="T603" s="2" t="s">
        <v>1667</v>
      </c>
      <c r="U603" s="2" t="s">
        <v>60</v>
      </c>
      <c r="V603" t="str">
        <f>TEXT(tblSales[[#This Row],[Invoice Date]],"mmm")</f>
        <v>Aug</v>
      </c>
      <c r="W603">
        <f>MONTH(tblSales[[#This Row],[Invoice Date]])</f>
        <v>8</v>
      </c>
      <c r="X603">
        <f>YEAR(tblSales[[#This Row],[Invoice Date]])</f>
        <v>2024</v>
      </c>
      <c r="Y603" t="str">
        <f>TEXT(tblSales[[#This Row],[Invoice Date]],"mmm-yyyy")</f>
        <v>Aug-2024</v>
      </c>
      <c r="Z603" t="str">
        <f>_xlfn.XLOOKUP(tblSales[[#This Row],[Product_ID]],Products!$A:$A,Products!$C:$C,"Women Dresses")</f>
        <v>Women Tops</v>
      </c>
      <c r="AA603" t="str">
        <f>_xlfn.XLOOKUP(tblSales[[#This Row],[Product_ID]],Products!$A:$A,Products!$D:$D,"Unknown")</f>
        <v>Casual Top</v>
      </c>
      <c r="AB603" t="str">
        <f>_xlfn.XLOOKUP(tblSales[[#This Row],[Product_ID]],Products!$A:$A,Products!$E:$E,"Unknown")</f>
        <v>US Polo Assn</v>
      </c>
      <c r="AC603" t="str">
        <f>_xlfn.XLOOKUP(tblSales[[#This Row],[Store_ID]],Stores!$A:$A,Stores!$B:$B,"Unknown")</f>
        <v>TrendMart Nizamabad Standard</v>
      </c>
      <c r="AD603" t="str">
        <f>_xlfn.XLOOKUP(tblSales[[#This Row],[Store_ID]],Stores!$A:$A,Stores!$E:$E,"Unknown")</f>
        <v>South Zone 2</v>
      </c>
      <c r="AE603" t="str">
        <f>_xlfn.XLOOKUP(tblSales[[#This Row],[Customer_ID]],Customers!$A:$A,Customers!$B:$B,"Unknown")</f>
        <v>Neelam Srinivasan</v>
      </c>
      <c r="AF603" t="str">
        <f>_xlfn.XLOOKUP(tblSales[[#This Row],[Customer_ID]],Customers!$A:$A,Customers!$J:$J,"Unknown")</f>
        <v>Gold</v>
      </c>
      <c r="AG603" t="str">
        <f>_xlfn.XLOOKUP(tblSales[[#This Row],[Employee_ID]],Employees!$A:$A,Employees!$B:$B,"Unknown")</f>
        <v>Logesh Gopalakrishnan</v>
      </c>
      <c r="AH603">
        <f>IF(MONTH(tblSales[[#This Row],[Invoice Date]])&gt;=4,MONTH(tblSales[[#This Row],[Invoice Date]]),MONTH(tblSales[[#This Row],[Invoice Date]])+12)</f>
        <v>8</v>
      </c>
      <c r="AI603" s="8">
        <f>DATE(YEAR(tblSales[[#This Row],[Invoice Date]]),MONTH(tblSales[[#This Row],[Invoice Date]]),1)</f>
        <v>45505</v>
      </c>
      <c r="AJ603" t="str">
        <f>_xlfn.XLOOKUP(tblSales[[#This Row],[Product_ID]],Products!$A:$A,Products!$B:$B,"Unknown")</f>
        <v>US Polo Assn Casual Top Sky Blue</v>
      </c>
      <c r="AK603" s="9">
        <f>IFERROR(tblSales[[#This Row],[Profit]]/tblSales[[#This Row],[Sales Amount]],0)</f>
        <v>0.14910256089318338</v>
      </c>
      <c r="AL603" t="str">
        <f>IF(tblSales[[#This Row],[Discount %]]&lt;=5,"0-5%",
IF(tblSales[[#This Row],[Discount %]]&lt;=10,"5-10%",
IF(tblSales[[#This Row],[Discount %]]&lt;=15,"10-15%",
IF(tblSales[[#This Row],[Discount %]]&lt;=20,"15-20%","20%+"))))</f>
        <v>15-20%</v>
      </c>
    </row>
    <row r="604" spans="1:38">
      <c r="A604" s="2" t="s">
        <v>1902</v>
      </c>
      <c r="B604" s="11">
        <v>45480</v>
      </c>
      <c r="C604" s="2" t="s">
        <v>1903</v>
      </c>
      <c r="D604" s="2" t="s">
        <v>614</v>
      </c>
      <c r="E604" s="2" t="s">
        <v>1138</v>
      </c>
      <c r="F604" s="2" t="s">
        <v>134</v>
      </c>
      <c r="G604" s="2">
        <v>1</v>
      </c>
      <c r="H604" s="2">
        <v>1969</v>
      </c>
      <c r="I604" s="2">
        <v>25</v>
      </c>
      <c r="J604" s="2">
        <v>492.25</v>
      </c>
      <c r="K604" s="2">
        <v>12</v>
      </c>
      <c r="L604" s="2">
        <v>177.21</v>
      </c>
      <c r="M604" s="2">
        <v>1653.96</v>
      </c>
      <c r="N604" s="2">
        <v>1378.38</v>
      </c>
      <c r="O604" s="2">
        <f t="shared" si="22"/>
        <v>98.369999999999919</v>
      </c>
      <c r="P604" s="2" t="s">
        <v>32</v>
      </c>
      <c r="Q604" s="2" t="str">
        <f t="shared" si="21"/>
        <v>UPI</v>
      </c>
      <c r="R604" s="2" t="s">
        <v>21</v>
      </c>
      <c r="S604" s="2" t="s">
        <v>56</v>
      </c>
      <c r="T604" s="2" t="s">
        <v>1904</v>
      </c>
      <c r="U604" s="2" t="s">
        <v>60</v>
      </c>
      <c r="V604" t="str">
        <f>TEXT(tblSales[[#This Row],[Invoice Date]],"mmm")</f>
        <v>Jul</v>
      </c>
      <c r="W604">
        <f>MONTH(tblSales[[#This Row],[Invoice Date]])</f>
        <v>7</v>
      </c>
      <c r="X604">
        <f>YEAR(tblSales[[#This Row],[Invoice Date]])</f>
        <v>2024</v>
      </c>
      <c r="Y604" t="str">
        <f>TEXT(tblSales[[#This Row],[Invoice Date]],"mmm-yyyy")</f>
        <v>Jul-2024</v>
      </c>
      <c r="Z604" t="str">
        <f>_xlfn.XLOOKUP(tblSales[[#This Row],[Product_ID]],Products!$A:$A,Products!$C:$C,"Women Dresses")</f>
        <v>Women Sarees</v>
      </c>
      <c r="AA604" t="str">
        <f>_xlfn.XLOOKUP(tblSales[[#This Row],[Product_ID]],Products!$A:$A,Products!$D:$D,"Unknown")</f>
        <v>Georgette Saree</v>
      </c>
      <c r="AB604" t="str">
        <f>_xlfn.XLOOKUP(tblSales[[#This Row],[Product_ID]],Products!$A:$A,Products!$E:$E,"Unknown")</f>
        <v>Reebok</v>
      </c>
      <c r="AC604" t="str">
        <f>_xlfn.XLOOKUP(tblSales[[#This Row],[Store_ID]],Stores!$A:$A,Stores!$B:$B,"Unknown")</f>
        <v>TrendMart Vijayawada Mall Kiosk</v>
      </c>
      <c r="AD604" t="str">
        <f>_xlfn.XLOOKUP(tblSales[[#This Row],[Store_ID]],Stores!$A:$A,Stores!$E:$E,"Unknown")</f>
        <v>South Zone 3</v>
      </c>
      <c r="AE604" t="str">
        <f>_xlfn.XLOOKUP(tblSales[[#This Row],[Customer_ID]],Customers!$A:$A,Customers!$B:$B,"Unknown")</f>
        <v>Ravi Menon</v>
      </c>
      <c r="AF604" t="str">
        <f>_xlfn.XLOOKUP(tblSales[[#This Row],[Customer_ID]],Customers!$A:$A,Customers!$J:$J,"Unknown")</f>
        <v>Silver</v>
      </c>
      <c r="AG604" t="str">
        <f>_xlfn.XLOOKUP(tblSales[[#This Row],[Employee_ID]],Employees!$A:$A,Employees!$B:$B,"Unknown")</f>
        <v>Chandran Krishnan</v>
      </c>
      <c r="AH604">
        <f>IF(MONTH(tblSales[[#This Row],[Invoice Date]])&gt;=4,MONTH(tblSales[[#This Row],[Invoice Date]]),MONTH(tblSales[[#This Row],[Invoice Date]])+12)</f>
        <v>7</v>
      </c>
      <c r="AI604" s="8">
        <f>DATE(YEAR(tblSales[[#This Row],[Invoice Date]]),MONTH(tblSales[[#This Row],[Invoice Date]]),1)</f>
        <v>45474</v>
      </c>
      <c r="AJ604" t="str">
        <f>_xlfn.XLOOKUP(tblSales[[#This Row],[Product_ID]],Products!$A:$A,Products!$B:$B,"Unknown")</f>
        <v>Reebok Georgette Saree Charcoal</v>
      </c>
      <c r="AK604" s="9">
        <f>IFERROR(tblSales[[#This Row],[Profit]]/tblSales[[#This Row],[Sales Amount]],0)</f>
        <v>5.9475440760356914E-2</v>
      </c>
      <c r="AL604" t="str">
        <f>IF(tblSales[[#This Row],[Discount %]]&lt;=5,"0-5%",
IF(tblSales[[#This Row],[Discount %]]&lt;=10,"5-10%",
IF(tblSales[[#This Row],[Discount %]]&lt;=15,"10-15%",
IF(tblSales[[#This Row],[Discount %]]&lt;=20,"15-20%","20%+"))))</f>
        <v>20%+</v>
      </c>
    </row>
    <row r="605" spans="1:38">
      <c r="A605" s="2" t="s">
        <v>1905</v>
      </c>
      <c r="B605" s="11">
        <v>45620</v>
      </c>
      <c r="C605" s="2" t="s">
        <v>833</v>
      </c>
      <c r="D605" s="2" t="s">
        <v>703</v>
      </c>
      <c r="E605" s="2" t="s">
        <v>1114</v>
      </c>
      <c r="F605" s="2" t="s">
        <v>345</v>
      </c>
      <c r="G605" s="2">
        <v>1</v>
      </c>
      <c r="H605" s="2">
        <v>814.97</v>
      </c>
      <c r="I605" s="2">
        <v>10</v>
      </c>
      <c r="J605" s="2">
        <v>81.5</v>
      </c>
      <c r="K605" s="2">
        <v>5</v>
      </c>
      <c r="L605" s="2">
        <v>36.67</v>
      </c>
      <c r="M605" s="2">
        <v>770.14</v>
      </c>
      <c r="N605" s="2">
        <v>522.38</v>
      </c>
      <c r="O605" s="2">
        <f t="shared" si="22"/>
        <v>211.08999999999997</v>
      </c>
      <c r="P605" s="2" t="s">
        <v>32</v>
      </c>
      <c r="Q605" s="2" t="str">
        <f t="shared" si="21"/>
        <v>UPI</v>
      </c>
      <c r="R605" s="2" t="s">
        <v>20</v>
      </c>
      <c r="S605" s="2" t="s">
        <v>56</v>
      </c>
      <c r="T605" s="2" t="s">
        <v>1906</v>
      </c>
      <c r="U605" s="2" t="s">
        <v>60</v>
      </c>
      <c r="V605" t="str">
        <f>TEXT(tblSales[[#This Row],[Invoice Date]],"mmm")</f>
        <v>Nov</v>
      </c>
      <c r="W605">
        <f>MONTH(tblSales[[#This Row],[Invoice Date]])</f>
        <v>11</v>
      </c>
      <c r="X605">
        <f>YEAR(tblSales[[#This Row],[Invoice Date]])</f>
        <v>2024</v>
      </c>
      <c r="Y605" t="str">
        <f>TEXT(tblSales[[#This Row],[Invoice Date]],"mmm-yyyy")</f>
        <v>Nov-2024</v>
      </c>
      <c r="Z605" t="str">
        <f>_xlfn.XLOOKUP(tblSales[[#This Row],[Product_ID]],Products!$A:$A,Products!$C:$C,"Women Dresses")</f>
        <v>Women Tops</v>
      </c>
      <c r="AA605" t="str">
        <f>_xlfn.XLOOKUP(tblSales[[#This Row],[Product_ID]],Products!$A:$A,Products!$D:$D,"Unknown")</f>
        <v>Crop Top</v>
      </c>
      <c r="AB605" t="str">
        <f>_xlfn.XLOOKUP(tblSales[[#This Row],[Product_ID]],Products!$A:$A,Products!$E:$E,"Unknown")</f>
        <v>Peter England</v>
      </c>
      <c r="AC605" t="str">
        <f>_xlfn.XLOOKUP(tblSales[[#This Row],[Store_ID]],Stores!$A:$A,Stores!$B:$B,"Unknown")</f>
        <v>TrendMart Alappuzha Outlet</v>
      </c>
      <c r="AD605" t="str">
        <f>_xlfn.XLOOKUP(tblSales[[#This Row],[Store_ID]],Stores!$A:$A,Stores!$E:$E,"Unknown")</f>
        <v>South Zone 1</v>
      </c>
      <c r="AE605" t="str">
        <f>_xlfn.XLOOKUP(tblSales[[#This Row],[Customer_ID]],Customers!$A:$A,Customers!$B:$B,"Unknown")</f>
        <v>Ramya Pandian</v>
      </c>
      <c r="AF605" t="str">
        <f>_xlfn.XLOOKUP(tblSales[[#This Row],[Customer_ID]],Customers!$A:$A,Customers!$J:$J,"Unknown")</f>
        <v>Regular</v>
      </c>
      <c r="AG605" t="str">
        <f>_xlfn.XLOOKUP(tblSales[[#This Row],[Employee_ID]],Employees!$A:$A,Employees!$B:$B,"Unknown")</f>
        <v>Anitha Ramachandran</v>
      </c>
      <c r="AH605">
        <f>IF(MONTH(tblSales[[#This Row],[Invoice Date]])&gt;=4,MONTH(tblSales[[#This Row],[Invoice Date]]),MONTH(tblSales[[#This Row],[Invoice Date]])+12)</f>
        <v>11</v>
      </c>
      <c r="AI605" s="8">
        <f>DATE(YEAR(tblSales[[#This Row],[Invoice Date]]),MONTH(tblSales[[#This Row],[Invoice Date]]),1)</f>
        <v>45597</v>
      </c>
      <c r="AJ605" t="str">
        <f>_xlfn.XLOOKUP(tblSales[[#This Row],[Product_ID]],Products!$A:$A,Products!$B:$B,"Unknown")</f>
        <v>Peter England Crop Top Green</v>
      </c>
      <c r="AK605" s="9">
        <f>IFERROR(tblSales[[#This Row],[Profit]]/tblSales[[#This Row],[Sales Amount]],0)</f>
        <v>0.27409302204793928</v>
      </c>
      <c r="AL605" t="str">
        <f>IF(tblSales[[#This Row],[Discount %]]&lt;=5,"0-5%",
IF(tblSales[[#This Row],[Discount %]]&lt;=10,"5-10%",
IF(tblSales[[#This Row],[Discount %]]&lt;=15,"10-15%",
IF(tblSales[[#This Row],[Discount %]]&lt;=20,"15-20%","20%+"))))</f>
        <v>5-10%</v>
      </c>
    </row>
    <row r="606" spans="1:38">
      <c r="A606" s="2" t="s">
        <v>1907</v>
      </c>
      <c r="B606" s="11">
        <v>45703</v>
      </c>
      <c r="C606" s="2" t="s">
        <v>1908</v>
      </c>
      <c r="D606" s="2" t="s">
        <v>946</v>
      </c>
      <c r="E606" s="2" t="s">
        <v>270</v>
      </c>
      <c r="F606" s="2" t="s">
        <v>475</v>
      </c>
      <c r="G606" s="2">
        <v>2</v>
      </c>
      <c r="H606" s="2">
        <v>1848.06</v>
      </c>
      <c r="I606" s="2">
        <v>30</v>
      </c>
      <c r="J606" s="2">
        <v>1108.8399999999999</v>
      </c>
      <c r="K606" s="2">
        <v>12</v>
      </c>
      <c r="L606" s="2">
        <v>310.47000000000003</v>
      </c>
      <c r="M606" s="2">
        <v>2897.75</v>
      </c>
      <c r="N606" s="2">
        <v>2861.14</v>
      </c>
      <c r="O606" s="2">
        <f t="shared" si="22"/>
        <v>-273.8599999999999</v>
      </c>
      <c r="P606" s="2" t="s">
        <v>27</v>
      </c>
      <c r="Q606" s="2" t="str">
        <f t="shared" si="21"/>
        <v>Cash</v>
      </c>
      <c r="R606" s="2" t="s">
        <v>20</v>
      </c>
      <c r="S606" s="2" t="s">
        <v>56</v>
      </c>
      <c r="T606" s="2" t="s">
        <v>684</v>
      </c>
      <c r="U606" s="2" t="s">
        <v>60</v>
      </c>
      <c r="V606" t="str">
        <f>TEXT(tblSales[[#This Row],[Invoice Date]],"mmm")</f>
        <v>Feb</v>
      </c>
      <c r="W606">
        <f>MONTH(tblSales[[#This Row],[Invoice Date]])</f>
        <v>2</v>
      </c>
      <c r="X606">
        <f>YEAR(tblSales[[#This Row],[Invoice Date]])</f>
        <v>2025</v>
      </c>
      <c r="Y606" t="str">
        <f>TEXT(tblSales[[#This Row],[Invoice Date]],"mmm-yyyy")</f>
        <v>Feb-2025</v>
      </c>
      <c r="Z606" t="str">
        <f>_xlfn.XLOOKUP(tblSales[[#This Row],[Product_ID]],Products!$A:$A,Products!$C:$C,"Women Dresses")</f>
        <v>Men Ethnic</v>
      </c>
      <c r="AA606" t="str">
        <f>_xlfn.XLOOKUP(tblSales[[#This Row],[Product_ID]],Products!$A:$A,Products!$D:$D,"Unknown")</f>
        <v>Nehru Jacket</v>
      </c>
      <c r="AB606" t="str">
        <f>_xlfn.XLOOKUP(tblSales[[#This Row],[Product_ID]],Products!$A:$A,Products!$E:$E,"Unknown")</f>
        <v>Liberty</v>
      </c>
      <c r="AC606" t="str">
        <f>_xlfn.XLOOKUP(tblSales[[#This Row],[Store_ID]],Stores!$A:$A,Stores!$B:$B,"Unknown")</f>
        <v>TrendMart Kochi High Street</v>
      </c>
      <c r="AD606" t="str">
        <f>_xlfn.XLOOKUP(tblSales[[#This Row],[Store_ID]],Stores!$A:$A,Stores!$E:$E,"Unknown")</f>
        <v>South Zone 1</v>
      </c>
      <c r="AE606" t="str">
        <f>_xlfn.XLOOKUP(tblSales[[#This Row],[Customer_ID]],Customers!$A:$A,Customers!$B:$B,"Unknown")</f>
        <v>Tara Sharma</v>
      </c>
      <c r="AF606" t="str">
        <f>_xlfn.XLOOKUP(tblSales[[#This Row],[Customer_ID]],Customers!$A:$A,Customers!$J:$J,"Unknown")</f>
        <v>Gold</v>
      </c>
      <c r="AG606" t="str">
        <f>_xlfn.XLOOKUP(tblSales[[#This Row],[Employee_ID]],Employees!$A:$A,Employees!$B:$B,"Unknown")</f>
        <v>Arjun Krishnan</v>
      </c>
      <c r="AH606">
        <f>IF(MONTH(tblSales[[#This Row],[Invoice Date]])&gt;=4,MONTH(tblSales[[#This Row],[Invoice Date]]),MONTH(tblSales[[#This Row],[Invoice Date]])+12)</f>
        <v>14</v>
      </c>
      <c r="AI606" s="8">
        <f>DATE(YEAR(tblSales[[#This Row],[Invoice Date]]),MONTH(tblSales[[#This Row],[Invoice Date]]),1)</f>
        <v>45689</v>
      </c>
      <c r="AJ606" t="str">
        <f>_xlfn.XLOOKUP(tblSales[[#This Row],[Product_ID]],Products!$A:$A,Products!$B:$B,"Unknown")</f>
        <v>Liberty Nehru Jacket Sky Blue</v>
      </c>
      <c r="AK606" s="9">
        <f>IFERROR(tblSales[[#This Row],[Profit]]/tblSales[[#This Row],[Sales Amount]],0)</f>
        <v>-9.4507807781899711E-2</v>
      </c>
      <c r="AL606" t="str">
        <f>IF(tblSales[[#This Row],[Discount %]]&lt;=5,"0-5%",
IF(tblSales[[#This Row],[Discount %]]&lt;=10,"5-10%",
IF(tblSales[[#This Row],[Discount %]]&lt;=15,"10-15%",
IF(tblSales[[#This Row],[Discount %]]&lt;=20,"15-20%","20%+"))))</f>
        <v>20%+</v>
      </c>
    </row>
    <row r="607" spans="1:38">
      <c r="A607" s="2" t="s">
        <v>1909</v>
      </c>
      <c r="B607" s="11">
        <v>45471</v>
      </c>
      <c r="C607" s="2" t="s">
        <v>1162</v>
      </c>
      <c r="D607" s="2" t="s">
        <v>149</v>
      </c>
      <c r="E607" s="2" t="s">
        <v>771</v>
      </c>
      <c r="F607" s="2" t="s">
        <v>216</v>
      </c>
      <c r="G607" s="2">
        <v>2</v>
      </c>
      <c r="H607" s="2">
        <v>1777.33</v>
      </c>
      <c r="I607" s="2">
        <v>30</v>
      </c>
      <c r="J607" s="2">
        <v>1066.4000000000001</v>
      </c>
      <c r="K607" s="2">
        <v>12</v>
      </c>
      <c r="L607" s="2">
        <v>298.58999999999997</v>
      </c>
      <c r="M607" s="2">
        <v>2786.85</v>
      </c>
      <c r="N607" s="2">
        <v>2799.7</v>
      </c>
      <c r="O607" s="2">
        <f t="shared" si="22"/>
        <v>-311.43999999999988</v>
      </c>
      <c r="P607" s="2" t="s">
        <v>28</v>
      </c>
      <c r="Q607" s="2" t="str">
        <f t="shared" si="21"/>
        <v>Credit Card</v>
      </c>
      <c r="R607" s="2" t="s">
        <v>20</v>
      </c>
      <c r="S607" s="2" t="s">
        <v>56</v>
      </c>
      <c r="T607" s="2" t="s">
        <v>718</v>
      </c>
      <c r="U607" s="2" t="s">
        <v>59</v>
      </c>
      <c r="V607" t="str">
        <f>TEXT(tblSales[[#This Row],[Invoice Date]],"mmm")</f>
        <v>Jun</v>
      </c>
      <c r="W607">
        <f>MONTH(tblSales[[#This Row],[Invoice Date]])</f>
        <v>6</v>
      </c>
      <c r="X607">
        <f>YEAR(tblSales[[#This Row],[Invoice Date]])</f>
        <v>2024</v>
      </c>
      <c r="Y607" t="str">
        <f>TEXT(tblSales[[#This Row],[Invoice Date]],"mmm-yyyy")</f>
        <v>Jun-2024</v>
      </c>
      <c r="Z607" t="str">
        <f>_xlfn.XLOOKUP(tblSales[[#This Row],[Product_ID]],Products!$A:$A,Products!$C:$C,"Women Dresses")</f>
        <v>Women Dresses</v>
      </c>
      <c r="AA607" t="str">
        <f>_xlfn.XLOOKUP(tblSales[[#This Row],[Product_ID]],Products!$A:$A,Products!$D:$D,"Unknown")</f>
        <v>Shirt Dress</v>
      </c>
      <c r="AB607" t="str">
        <f>_xlfn.XLOOKUP(tblSales[[#This Row],[Product_ID]],Products!$A:$A,Products!$E:$E,"Unknown")</f>
        <v>Nike</v>
      </c>
      <c r="AC607" t="str">
        <f>_xlfn.XLOOKUP(tblSales[[#This Row],[Store_ID]],Stores!$A:$A,Stores!$B:$B,"Unknown")</f>
        <v>TrendMart Thoothukudi Mall Kiosk</v>
      </c>
      <c r="AD607" t="str">
        <f>_xlfn.XLOOKUP(tblSales[[#This Row],[Store_ID]],Stores!$A:$A,Stores!$E:$E,"Unknown")</f>
        <v>South Zone 1</v>
      </c>
      <c r="AE607" t="str">
        <f>_xlfn.XLOOKUP(tblSales[[#This Row],[Customer_ID]],Customers!$A:$A,Customers!$B:$B,"Unknown")</f>
        <v>Easwaran Natarajan</v>
      </c>
      <c r="AF607" t="str">
        <f>_xlfn.XLOOKUP(tblSales[[#This Row],[Customer_ID]],Customers!$A:$A,Customers!$J:$J,"Unknown")</f>
        <v>Gold</v>
      </c>
      <c r="AG607" t="str">
        <f>_xlfn.XLOOKUP(tblSales[[#This Row],[Employee_ID]],Employees!$A:$A,Employees!$B:$B,"Unknown")</f>
        <v>Venkat Sharma</v>
      </c>
      <c r="AH607">
        <f>IF(MONTH(tblSales[[#This Row],[Invoice Date]])&gt;=4,MONTH(tblSales[[#This Row],[Invoice Date]]),MONTH(tblSales[[#This Row],[Invoice Date]])+12)</f>
        <v>6</v>
      </c>
      <c r="AI607" s="8">
        <f>DATE(YEAR(tblSales[[#This Row],[Invoice Date]]),MONTH(tblSales[[#This Row],[Invoice Date]]),1)</f>
        <v>45444</v>
      </c>
      <c r="AJ607" t="str">
        <f>_xlfn.XLOOKUP(tblSales[[#This Row],[Product_ID]],Products!$A:$A,Products!$B:$B,"Unknown")</f>
        <v>Nike Shirt Dress Peach</v>
      </c>
      <c r="AK607" s="9">
        <f>IFERROR(tblSales[[#This Row],[Profit]]/tblSales[[#This Row],[Sales Amount]],0)</f>
        <v>-0.11175341335199236</v>
      </c>
      <c r="AL607" t="str">
        <f>IF(tblSales[[#This Row],[Discount %]]&lt;=5,"0-5%",
IF(tblSales[[#This Row],[Discount %]]&lt;=10,"5-10%",
IF(tblSales[[#This Row],[Discount %]]&lt;=15,"10-15%",
IF(tblSales[[#This Row],[Discount %]]&lt;=20,"15-20%","20%+"))))</f>
        <v>20%+</v>
      </c>
    </row>
    <row r="608" spans="1:38">
      <c r="A608" s="2" t="s">
        <v>1910</v>
      </c>
      <c r="B608" s="11">
        <v>45537</v>
      </c>
      <c r="C608" s="2" t="s">
        <v>757</v>
      </c>
      <c r="D608" s="2" t="s">
        <v>634</v>
      </c>
      <c r="E608" s="2" t="s">
        <v>1396</v>
      </c>
      <c r="F608" s="2" t="s">
        <v>518</v>
      </c>
      <c r="G608" s="2">
        <v>4</v>
      </c>
      <c r="H608" s="2">
        <v>746.61</v>
      </c>
      <c r="I608" s="2">
        <v>15</v>
      </c>
      <c r="J608" s="2">
        <v>447.97</v>
      </c>
      <c r="K608" s="2">
        <v>5</v>
      </c>
      <c r="L608" s="2">
        <v>126.92</v>
      </c>
      <c r="M608" s="2">
        <v>2665.39</v>
      </c>
      <c r="N608" s="2">
        <v>2365.52</v>
      </c>
      <c r="O608" s="2">
        <f t="shared" si="22"/>
        <v>172.94999999999987</v>
      </c>
      <c r="P608" s="2" t="s">
        <v>28</v>
      </c>
      <c r="Q608" s="2" t="str">
        <f t="shared" si="21"/>
        <v>Credit Card</v>
      </c>
      <c r="R608" s="2" t="s">
        <v>20</v>
      </c>
      <c r="S608" s="2" t="s">
        <v>56</v>
      </c>
      <c r="T608" s="2" t="s">
        <v>1911</v>
      </c>
      <c r="U608" s="2" t="s">
        <v>59</v>
      </c>
      <c r="V608" t="str">
        <f>TEXT(tblSales[[#This Row],[Invoice Date]],"mmm")</f>
        <v>Sep</v>
      </c>
      <c r="W608">
        <f>MONTH(tblSales[[#This Row],[Invoice Date]])</f>
        <v>9</v>
      </c>
      <c r="X608">
        <f>YEAR(tblSales[[#This Row],[Invoice Date]])</f>
        <v>2024</v>
      </c>
      <c r="Y608" t="str">
        <f>TEXT(tblSales[[#This Row],[Invoice Date]],"mmm-yyyy")</f>
        <v>Sep-2024</v>
      </c>
      <c r="Z608" t="str">
        <f>_xlfn.XLOOKUP(tblSales[[#This Row],[Product_ID]],Products!$A:$A,Products!$C:$C,"Women Dresses")</f>
        <v>Kids Wear</v>
      </c>
      <c r="AA608" t="str">
        <f>_xlfn.XLOOKUP(tblSales[[#This Row],[Product_ID]],Products!$A:$A,Products!$D:$D,"Unknown")</f>
        <v>Girls Frock</v>
      </c>
      <c r="AB608" t="str">
        <f>_xlfn.XLOOKUP(tblSales[[#This Row],[Product_ID]],Products!$A:$A,Products!$E:$E,"Unknown")</f>
        <v>Libas</v>
      </c>
      <c r="AC608" t="str">
        <f>_xlfn.XLOOKUP(tblSales[[#This Row],[Store_ID]],Stores!$A:$A,Stores!$B:$B,"Unknown")</f>
        <v>TrendMart Vellore High Street</v>
      </c>
      <c r="AD608" t="str">
        <f>_xlfn.XLOOKUP(tblSales[[#This Row],[Store_ID]],Stores!$A:$A,Stores!$E:$E,"Unknown")</f>
        <v>South Zone 1</v>
      </c>
      <c r="AE608" t="str">
        <f>_xlfn.XLOOKUP(tblSales[[#This Row],[Customer_ID]],Customers!$A:$A,Customers!$B:$B,"Unknown")</f>
        <v>Deepthi Gupta</v>
      </c>
      <c r="AF608" t="str">
        <f>_xlfn.XLOOKUP(tblSales[[#This Row],[Customer_ID]],Customers!$A:$A,Customers!$J:$J,"Unknown")</f>
        <v>Regular</v>
      </c>
      <c r="AG608" t="str">
        <f>_xlfn.XLOOKUP(tblSales[[#This Row],[Employee_ID]],Employees!$A:$A,Employees!$B:$B,"Unknown")</f>
        <v>Pranav Reddy</v>
      </c>
      <c r="AH608">
        <f>IF(MONTH(tblSales[[#This Row],[Invoice Date]])&gt;=4,MONTH(tblSales[[#This Row],[Invoice Date]]),MONTH(tblSales[[#This Row],[Invoice Date]])+12)</f>
        <v>9</v>
      </c>
      <c r="AI608" s="8">
        <f>DATE(YEAR(tblSales[[#This Row],[Invoice Date]]),MONTH(tblSales[[#This Row],[Invoice Date]]),1)</f>
        <v>45536</v>
      </c>
      <c r="AJ608" t="str">
        <f>_xlfn.XLOOKUP(tblSales[[#This Row],[Product_ID]],Products!$A:$A,Products!$B:$B,"Unknown")</f>
        <v>Libas Girls Frock Sky Blue</v>
      </c>
      <c r="AK608" s="9">
        <f>IFERROR(tblSales[[#This Row],[Profit]]/tblSales[[#This Row],[Sales Amount]],0)</f>
        <v>6.4887314801961402E-2</v>
      </c>
      <c r="AL608" t="str">
        <f>IF(tblSales[[#This Row],[Discount %]]&lt;=5,"0-5%",
IF(tblSales[[#This Row],[Discount %]]&lt;=10,"5-10%",
IF(tblSales[[#This Row],[Discount %]]&lt;=15,"10-15%",
IF(tblSales[[#This Row],[Discount %]]&lt;=20,"15-20%","20%+"))))</f>
        <v>10-15%</v>
      </c>
    </row>
    <row r="609" spans="1:38">
      <c r="A609" s="2" t="s">
        <v>1912</v>
      </c>
      <c r="B609" s="11">
        <v>45573</v>
      </c>
      <c r="C609" s="2" t="s">
        <v>620</v>
      </c>
      <c r="D609" s="2" t="s">
        <v>186</v>
      </c>
      <c r="E609" s="2" t="s">
        <v>1412</v>
      </c>
      <c r="F609" s="2" t="s">
        <v>116</v>
      </c>
      <c r="G609" s="2">
        <v>4</v>
      </c>
      <c r="H609" s="2">
        <v>1270</v>
      </c>
      <c r="I609" s="2">
        <v>30</v>
      </c>
      <c r="J609" s="2">
        <v>1524</v>
      </c>
      <c r="K609" s="2">
        <v>12</v>
      </c>
      <c r="L609" s="2">
        <v>426.72</v>
      </c>
      <c r="M609" s="2">
        <v>3982.72</v>
      </c>
      <c r="N609" s="2">
        <v>3461.92</v>
      </c>
      <c r="O609" s="2">
        <f t="shared" si="22"/>
        <v>94.0799999999997</v>
      </c>
      <c r="P609" s="2" t="s">
        <v>27</v>
      </c>
      <c r="Q609" s="2" t="str">
        <f t="shared" si="21"/>
        <v>Cash</v>
      </c>
      <c r="R609" s="2" t="s">
        <v>20</v>
      </c>
      <c r="S609" s="2" t="s">
        <v>56</v>
      </c>
      <c r="T609" s="2" t="s">
        <v>1483</v>
      </c>
      <c r="U609" s="2" t="s">
        <v>59</v>
      </c>
      <c r="V609" t="str">
        <f>TEXT(tblSales[[#This Row],[Invoice Date]],"mmm")</f>
        <v>Oct</v>
      </c>
      <c r="W609">
        <f>MONTH(tblSales[[#This Row],[Invoice Date]])</f>
        <v>10</v>
      </c>
      <c r="X609">
        <f>YEAR(tblSales[[#This Row],[Invoice Date]])</f>
        <v>2024</v>
      </c>
      <c r="Y609" t="str">
        <f>TEXT(tblSales[[#This Row],[Invoice Date]],"mmm-yyyy")</f>
        <v>Oct-2024</v>
      </c>
      <c r="Z609" t="str">
        <f>_xlfn.XLOOKUP(tblSales[[#This Row],[Product_ID]],Products!$A:$A,Products!$C:$C,"Women Dresses")</f>
        <v>Women Dresses</v>
      </c>
      <c r="AA609" t="str">
        <f>_xlfn.XLOOKUP(tblSales[[#This Row],[Product_ID]],Products!$A:$A,Products!$D:$D,"Unknown")</f>
        <v>A-Line Dress</v>
      </c>
      <c r="AB609" t="str">
        <f>_xlfn.XLOOKUP(tblSales[[#This Row],[Product_ID]],Products!$A:$A,Products!$E:$E,"Unknown")</f>
        <v>Tanishq</v>
      </c>
      <c r="AC609" t="str">
        <f>_xlfn.XLOOKUP(tblSales[[#This Row],[Store_ID]],Stores!$A:$A,Stores!$B:$B,"Unknown")</f>
        <v>TrendMart Kozhikode Mall Kiosk</v>
      </c>
      <c r="AD609" t="str">
        <f>_xlfn.XLOOKUP(tblSales[[#This Row],[Store_ID]],Stores!$A:$A,Stores!$E:$E,"Unknown")</f>
        <v>South Zone 1</v>
      </c>
      <c r="AE609" t="str">
        <f>_xlfn.XLOOKUP(tblSales[[#This Row],[Customer_ID]],Customers!$A:$A,Customers!$B:$B,"Unknown")</f>
        <v>Kalpana Kamath</v>
      </c>
      <c r="AF609" t="str">
        <f>_xlfn.XLOOKUP(tblSales[[#This Row],[Customer_ID]],Customers!$A:$A,Customers!$J:$J,"Unknown")</f>
        <v>Silver</v>
      </c>
      <c r="AG609" t="str">
        <f>_xlfn.XLOOKUP(tblSales[[#This Row],[Employee_ID]],Employees!$A:$A,Employees!$B:$B,"Unknown")</f>
        <v>Padma Gounder</v>
      </c>
      <c r="AH609">
        <f>IF(MONTH(tblSales[[#This Row],[Invoice Date]])&gt;=4,MONTH(tblSales[[#This Row],[Invoice Date]]),MONTH(tblSales[[#This Row],[Invoice Date]])+12)</f>
        <v>10</v>
      </c>
      <c r="AI609" s="8">
        <f>DATE(YEAR(tblSales[[#This Row],[Invoice Date]]),MONTH(tblSales[[#This Row],[Invoice Date]]),1)</f>
        <v>45566</v>
      </c>
      <c r="AJ609" t="str">
        <f>_xlfn.XLOOKUP(tblSales[[#This Row],[Product_ID]],Products!$A:$A,Products!$B:$B,"Unknown")</f>
        <v>Tanishq A-Line Dress Green</v>
      </c>
      <c r="AK609" s="9">
        <f>IFERROR(tblSales[[#This Row],[Profit]]/tblSales[[#This Row],[Sales Amount]],0)</f>
        <v>2.3622047244094415E-2</v>
      </c>
      <c r="AL609" t="str">
        <f>IF(tblSales[[#This Row],[Discount %]]&lt;=5,"0-5%",
IF(tblSales[[#This Row],[Discount %]]&lt;=10,"5-10%",
IF(tblSales[[#This Row],[Discount %]]&lt;=15,"10-15%",
IF(tblSales[[#This Row],[Discount %]]&lt;=20,"15-20%","20%+"))))</f>
        <v>20%+</v>
      </c>
    </row>
    <row r="610" spans="1:38">
      <c r="A610" s="2" t="s">
        <v>1913</v>
      </c>
      <c r="B610" s="11">
        <v>45711</v>
      </c>
      <c r="C610" s="2" t="s">
        <v>745</v>
      </c>
      <c r="D610" s="2" t="s">
        <v>176</v>
      </c>
      <c r="E610" s="2" t="s">
        <v>551</v>
      </c>
      <c r="F610" s="2" t="s">
        <v>172</v>
      </c>
      <c r="G610" s="2">
        <v>1</v>
      </c>
      <c r="H610" s="2">
        <v>888.12</v>
      </c>
      <c r="I610" s="2">
        <v>10</v>
      </c>
      <c r="J610" s="2">
        <v>88.81</v>
      </c>
      <c r="K610" s="2">
        <v>5</v>
      </c>
      <c r="L610" s="2">
        <v>39.97</v>
      </c>
      <c r="M610" s="2">
        <v>839.28</v>
      </c>
      <c r="N610" s="2">
        <v>550.01</v>
      </c>
      <c r="O610" s="2">
        <f t="shared" si="22"/>
        <v>249.29999999999998</v>
      </c>
      <c r="P610" s="2" t="s">
        <v>31</v>
      </c>
      <c r="Q610" s="2" t="str">
        <f t="shared" si="21"/>
        <v>Net Banking</v>
      </c>
      <c r="R610" s="2" t="s">
        <v>20</v>
      </c>
      <c r="S610" s="2" t="s">
        <v>56</v>
      </c>
      <c r="T610" s="2" t="s">
        <v>1751</v>
      </c>
      <c r="U610" s="2" t="s">
        <v>60</v>
      </c>
      <c r="V610" t="str">
        <f>TEXT(tblSales[[#This Row],[Invoice Date]],"mmm")</f>
        <v>Feb</v>
      </c>
      <c r="W610">
        <f>MONTH(tblSales[[#This Row],[Invoice Date]])</f>
        <v>2</v>
      </c>
      <c r="X610">
        <f>YEAR(tblSales[[#This Row],[Invoice Date]])</f>
        <v>2025</v>
      </c>
      <c r="Y610" t="str">
        <f>TEXT(tblSales[[#This Row],[Invoice Date]],"mmm-yyyy")</f>
        <v>Feb-2025</v>
      </c>
      <c r="Z610" t="str">
        <f>_xlfn.XLOOKUP(tblSales[[#This Row],[Product_ID]],Products!$A:$A,Products!$C:$C,"Women Dresses")</f>
        <v>Women Tops</v>
      </c>
      <c r="AA610" t="str">
        <f>_xlfn.XLOOKUP(tblSales[[#This Row],[Product_ID]],Products!$A:$A,Products!$D:$D,"Unknown")</f>
        <v>Crop Top</v>
      </c>
      <c r="AB610" t="str">
        <f>_xlfn.XLOOKUP(tblSales[[#This Row],[Product_ID]],Products!$A:$A,Products!$E:$E,"Unknown")</f>
        <v>Nike</v>
      </c>
      <c r="AC610" t="str">
        <f>_xlfn.XLOOKUP(tblSales[[#This Row],[Store_ID]],Stores!$A:$A,Stores!$B:$B,"Unknown")</f>
        <v>TrendMart Thiruvananthapuram Standard</v>
      </c>
      <c r="AD610" t="str">
        <f>_xlfn.XLOOKUP(tblSales[[#This Row],[Store_ID]],Stores!$A:$A,Stores!$E:$E,"Unknown")</f>
        <v>South Zone 1</v>
      </c>
      <c r="AE610" t="str">
        <f>_xlfn.XLOOKUP(tblSales[[#This Row],[Customer_ID]],Customers!$A:$A,Customers!$B:$B,"Unknown")</f>
        <v>Dinesh Chandran</v>
      </c>
      <c r="AF610" t="str">
        <f>_xlfn.XLOOKUP(tblSales[[#This Row],[Customer_ID]],Customers!$A:$A,Customers!$J:$J,"Unknown")</f>
        <v>Platinum</v>
      </c>
      <c r="AG610" t="str">
        <f>_xlfn.XLOOKUP(tblSales[[#This Row],[Employee_ID]],Employees!$A:$A,Employees!$B:$B,"Unknown")</f>
        <v>Eswar Prasad</v>
      </c>
      <c r="AH610">
        <f>IF(MONTH(tblSales[[#This Row],[Invoice Date]])&gt;=4,MONTH(tblSales[[#This Row],[Invoice Date]]),MONTH(tblSales[[#This Row],[Invoice Date]])+12)</f>
        <v>14</v>
      </c>
      <c r="AI610" s="8">
        <f>DATE(YEAR(tblSales[[#This Row],[Invoice Date]]),MONTH(tblSales[[#This Row],[Invoice Date]]),1)</f>
        <v>45689</v>
      </c>
      <c r="AJ610" t="str">
        <f>_xlfn.XLOOKUP(tblSales[[#This Row],[Product_ID]],Products!$A:$A,Products!$B:$B,"Unknown")</f>
        <v>Nike Crop Top Cream</v>
      </c>
      <c r="AK610" s="9">
        <f>IFERROR(tblSales[[#This Row],[Profit]]/tblSales[[#This Row],[Sales Amount]],0)</f>
        <v>0.29704032027452099</v>
      </c>
      <c r="AL610" t="str">
        <f>IF(tblSales[[#This Row],[Discount %]]&lt;=5,"0-5%",
IF(tblSales[[#This Row],[Discount %]]&lt;=10,"5-10%",
IF(tblSales[[#This Row],[Discount %]]&lt;=15,"10-15%",
IF(tblSales[[#This Row],[Discount %]]&lt;=20,"15-20%","20%+"))))</f>
        <v>5-10%</v>
      </c>
    </row>
    <row r="611" spans="1:38">
      <c r="A611" s="2" t="s">
        <v>1914</v>
      </c>
      <c r="B611" s="11">
        <v>45573</v>
      </c>
      <c r="C611" s="2" t="s">
        <v>1915</v>
      </c>
      <c r="D611" s="2" t="s">
        <v>1623</v>
      </c>
      <c r="E611" s="2" t="s">
        <v>779</v>
      </c>
      <c r="F611" s="2" t="s">
        <v>128</v>
      </c>
      <c r="G611" s="2">
        <v>1</v>
      </c>
      <c r="H611" s="2">
        <v>1331.55</v>
      </c>
      <c r="I611" s="2">
        <v>0</v>
      </c>
      <c r="J611" s="2">
        <v>0</v>
      </c>
      <c r="K611" s="2">
        <v>12</v>
      </c>
      <c r="L611" s="2">
        <v>159.79</v>
      </c>
      <c r="M611" s="2">
        <v>1491.34</v>
      </c>
      <c r="N611" s="2">
        <v>893.37</v>
      </c>
      <c r="O611" s="2">
        <f t="shared" si="22"/>
        <v>438.17999999999995</v>
      </c>
      <c r="P611" s="2" t="s">
        <v>32</v>
      </c>
      <c r="Q611" s="2" t="str">
        <f t="shared" si="21"/>
        <v>UPI</v>
      </c>
      <c r="R611" s="2" t="s">
        <v>20</v>
      </c>
      <c r="S611" s="2" t="s">
        <v>56</v>
      </c>
      <c r="T611" s="2" t="s">
        <v>1866</v>
      </c>
      <c r="U611" s="2" t="s">
        <v>59</v>
      </c>
      <c r="V611" t="str">
        <f>TEXT(tblSales[[#This Row],[Invoice Date]],"mmm")</f>
        <v>Oct</v>
      </c>
      <c r="W611">
        <f>MONTH(tblSales[[#This Row],[Invoice Date]])</f>
        <v>10</v>
      </c>
      <c r="X611">
        <f>YEAR(tblSales[[#This Row],[Invoice Date]])</f>
        <v>2024</v>
      </c>
      <c r="Y611" t="str">
        <f>TEXT(tblSales[[#This Row],[Invoice Date]],"mmm-yyyy")</f>
        <v>Oct-2024</v>
      </c>
      <c r="Z611" t="str">
        <f>_xlfn.XLOOKUP(tblSales[[#This Row],[Product_ID]],Products!$A:$A,Products!$C:$C,"Women Dresses")</f>
        <v>Women Kurtis</v>
      </c>
      <c r="AA611" t="str">
        <f>_xlfn.XLOOKUP(tblSales[[#This Row],[Product_ID]],Products!$A:$A,Products!$D:$D,"Unknown")</f>
        <v>A-Line Kurti</v>
      </c>
      <c r="AB611" t="str">
        <f>_xlfn.XLOOKUP(tblSales[[#This Row],[Product_ID]],Products!$A:$A,Products!$E:$E,"Unknown")</f>
        <v>Liberty</v>
      </c>
      <c r="AC611" t="str">
        <f>_xlfn.XLOOKUP(tblSales[[#This Row],[Store_ID]],Stores!$A:$A,Stores!$B:$B,"Unknown")</f>
        <v>TrendMart Vellore Standard</v>
      </c>
      <c r="AD611" t="str">
        <f>_xlfn.XLOOKUP(tblSales[[#This Row],[Store_ID]],Stores!$A:$A,Stores!$E:$E,"Unknown")</f>
        <v>South Zone 1</v>
      </c>
      <c r="AE611" t="str">
        <f>_xlfn.XLOOKUP(tblSales[[#This Row],[Customer_ID]],Customers!$A:$A,Customers!$B:$B,"Unknown")</f>
        <v>Anitha Bhat</v>
      </c>
      <c r="AF611" t="str">
        <f>_xlfn.XLOOKUP(tblSales[[#This Row],[Customer_ID]],Customers!$A:$A,Customers!$J:$J,"Unknown")</f>
        <v>Silver</v>
      </c>
      <c r="AG611" t="str">
        <f>_xlfn.XLOOKUP(tblSales[[#This Row],[Employee_ID]],Employees!$A:$A,Employees!$B:$B,"Unknown")</f>
        <v>Praveen Gupta</v>
      </c>
      <c r="AH611">
        <f>IF(MONTH(tblSales[[#This Row],[Invoice Date]])&gt;=4,MONTH(tblSales[[#This Row],[Invoice Date]]),MONTH(tblSales[[#This Row],[Invoice Date]])+12)</f>
        <v>10</v>
      </c>
      <c r="AI611" s="8">
        <f>DATE(YEAR(tblSales[[#This Row],[Invoice Date]]),MONTH(tblSales[[#This Row],[Invoice Date]]),1)</f>
        <v>45566</v>
      </c>
      <c r="AJ611" t="str">
        <f>_xlfn.XLOOKUP(tblSales[[#This Row],[Product_ID]],Products!$A:$A,Products!$B:$B,"Unknown")</f>
        <v>Liberty A-Line Kurti Navy Blue</v>
      </c>
      <c r="AK611" s="9">
        <f>IFERROR(tblSales[[#This Row],[Profit]]/tblSales[[#This Row],[Sales Amount]],0)</f>
        <v>0.29381629943540705</v>
      </c>
      <c r="AL611" t="str">
        <f>IF(tblSales[[#This Row],[Discount %]]&lt;=5,"0-5%",
IF(tblSales[[#This Row],[Discount %]]&lt;=10,"5-10%",
IF(tblSales[[#This Row],[Discount %]]&lt;=15,"10-15%",
IF(tblSales[[#This Row],[Discount %]]&lt;=20,"15-20%","20%+"))))</f>
        <v>0-5%</v>
      </c>
    </row>
    <row r="612" spans="1:38">
      <c r="A612" s="2" t="s">
        <v>1916</v>
      </c>
      <c r="B612" s="11">
        <v>45584</v>
      </c>
      <c r="C612" s="2" t="s">
        <v>1917</v>
      </c>
      <c r="D612" s="2" t="s">
        <v>899</v>
      </c>
      <c r="E612" s="2" t="s">
        <v>1918</v>
      </c>
      <c r="F612" s="2" t="s">
        <v>92</v>
      </c>
      <c r="G612" s="2">
        <v>4</v>
      </c>
      <c r="H612" s="2">
        <v>1521.83</v>
      </c>
      <c r="I612" s="2">
        <v>10</v>
      </c>
      <c r="J612" s="2">
        <v>608.73</v>
      </c>
      <c r="K612" s="2">
        <v>12</v>
      </c>
      <c r="L612" s="2">
        <v>657.43</v>
      </c>
      <c r="M612" s="2">
        <v>6136.02</v>
      </c>
      <c r="N612" s="2">
        <v>3954.28</v>
      </c>
      <c r="O612" s="2">
        <f t="shared" si="22"/>
        <v>1524.3100000000004</v>
      </c>
      <c r="P612" s="2" t="s">
        <v>32</v>
      </c>
      <c r="Q612" s="2" t="str">
        <f t="shared" si="21"/>
        <v>UPI</v>
      </c>
      <c r="R612" s="2" t="s">
        <v>20</v>
      </c>
      <c r="S612" s="2" t="s">
        <v>56</v>
      </c>
      <c r="T612" s="2" t="s">
        <v>1667</v>
      </c>
      <c r="U612" s="2" t="s">
        <v>60</v>
      </c>
      <c r="V612" t="str">
        <f>TEXT(tblSales[[#This Row],[Invoice Date]],"mmm")</f>
        <v>Oct</v>
      </c>
      <c r="W612">
        <f>MONTH(tblSales[[#This Row],[Invoice Date]])</f>
        <v>10</v>
      </c>
      <c r="X612">
        <f>YEAR(tblSales[[#This Row],[Invoice Date]])</f>
        <v>2024</v>
      </c>
      <c r="Y612" t="str">
        <f>TEXT(tblSales[[#This Row],[Invoice Date]],"mmm-yyyy")</f>
        <v>Oct-2024</v>
      </c>
      <c r="Z612" t="str">
        <f>_xlfn.XLOOKUP(tblSales[[#This Row],[Product_ID]],Products!$A:$A,Products!$C:$C,"Women Dresses")</f>
        <v>Handbags</v>
      </c>
      <c r="AA612" t="str">
        <f>_xlfn.XLOOKUP(tblSales[[#This Row],[Product_ID]],Products!$A:$A,Products!$D:$D,"Unknown")</f>
        <v>Sling Bag</v>
      </c>
      <c r="AB612" t="str">
        <f>_xlfn.XLOOKUP(tblSales[[#This Row],[Product_ID]],Products!$A:$A,Products!$E:$E,"Unknown")</f>
        <v>Fastrack</v>
      </c>
      <c r="AC612" t="str">
        <f>_xlfn.XLOOKUP(tblSales[[#This Row],[Store_ID]],Stores!$A:$A,Stores!$B:$B,"Unknown")</f>
        <v>TrendMart Guntur High Street</v>
      </c>
      <c r="AD612" t="str">
        <f>_xlfn.XLOOKUP(tblSales[[#This Row],[Store_ID]],Stores!$A:$A,Stores!$E:$E,"Unknown")</f>
        <v>South Zone 3</v>
      </c>
      <c r="AE612" t="str">
        <f>_xlfn.XLOOKUP(tblSales[[#This Row],[Customer_ID]],Customers!$A:$A,Customers!$B:$B,"Unknown")</f>
        <v>Varsha Kamath</v>
      </c>
      <c r="AF612" t="str">
        <f>_xlfn.XLOOKUP(tblSales[[#This Row],[Customer_ID]],Customers!$A:$A,Customers!$J:$J,"Unknown")</f>
        <v>Silver</v>
      </c>
      <c r="AG612" t="str">
        <f>_xlfn.XLOOKUP(tblSales[[#This Row],[Employee_ID]],Employees!$A:$A,Employees!$B:$B,"Unknown")</f>
        <v>Manoj Ramachandran</v>
      </c>
      <c r="AH612">
        <f>IF(MONTH(tblSales[[#This Row],[Invoice Date]])&gt;=4,MONTH(tblSales[[#This Row],[Invoice Date]]),MONTH(tblSales[[#This Row],[Invoice Date]])+12)</f>
        <v>10</v>
      </c>
      <c r="AI612" s="8">
        <f>DATE(YEAR(tblSales[[#This Row],[Invoice Date]]),MONTH(tblSales[[#This Row],[Invoice Date]]),1)</f>
        <v>45566</v>
      </c>
      <c r="AJ612" t="str">
        <f>_xlfn.XLOOKUP(tblSales[[#This Row],[Product_ID]],Products!$A:$A,Products!$B:$B,"Unknown")</f>
        <v>Fastrack Sling Bag Peach</v>
      </c>
      <c r="AK612" s="9">
        <f>IFERROR(tblSales[[#This Row],[Profit]]/tblSales[[#This Row],[Sales Amount]],0)</f>
        <v>0.24841998559326733</v>
      </c>
      <c r="AL612" t="str">
        <f>IF(tblSales[[#This Row],[Discount %]]&lt;=5,"0-5%",
IF(tblSales[[#This Row],[Discount %]]&lt;=10,"5-10%",
IF(tblSales[[#This Row],[Discount %]]&lt;=15,"10-15%",
IF(tblSales[[#This Row],[Discount %]]&lt;=20,"15-20%","20%+"))))</f>
        <v>5-10%</v>
      </c>
    </row>
    <row r="613" spans="1:38">
      <c r="A613" s="2" t="s">
        <v>1919</v>
      </c>
      <c r="B613" s="11">
        <v>45439</v>
      </c>
      <c r="C613" s="2" t="s">
        <v>1057</v>
      </c>
      <c r="D613" s="2" t="s">
        <v>1475</v>
      </c>
      <c r="E613" s="2" t="s">
        <v>338</v>
      </c>
      <c r="F613" s="2" t="s">
        <v>140</v>
      </c>
      <c r="G613" s="2">
        <v>1</v>
      </c>
      <c r="H613" s="2">
        <v>4487.3500000000004</v>
      </c>
      <c r="I613" s="2">
        <v>15</v>
      </c>
      <c r="J613" s="2">
        <v>673.1</v>
      </c>
      <c r="K613" s="2">
        <v>12</v>
      </c>
      <c r="L613" s="2">
        <v>457.71</v>
      </c>
      <c r="M613" s="2">
        <v>4271.96</v>
      </c>
      <c r="N613" s="2">
        <v>3236.57</v>
      </c>
      <c r="O613" s="2">
        <f t="shared" si="22"/>
        <v>577.67999999999984</v>
      </c>
      <c r="P613" s="2" t="s">
        <v>28</v>
      </c>
      <c r="Q613" s="2" t="str">
        <f t="shared" si="21"/>
        <v>Credit Card</v>
      </c>
      <c r="R613" s="2" t="s">
        <v>20</v>
      </c>
      <c r="S613" s="2" t="s">
        <v>56</v>
      </c>
      <c r="T613" s="2" t="s">
        <v>1736</v>
      </c>
      <c r="U613" s="2" t="s">
        <v>59</v>
      </c>
      <c r="V613" t="str">
        <f>TEXT(tblSales[[#This Row],[Invoice Date]],"mmm")</f>
        <v>May</v>
      </c>
      <c r="W613">
        <f>MONTH(tblSales[[#This Row],[Invoice Date]])</f>
        <v>5</v>
      </c>
      <c r="X613">
        <f>YEAR(tblSales[[#This Row],[Invoice Date]])</f>
        <v>2024</v>
      </c>
      <c r="Y613" t="str">
        <f>TEXT(tblSales[[#This Row],[Invoice Date]],"mmm-yyyy")</f>
        <v>May-2024</v>
      </c>
      <c r="Z613" t="str">
        <f>_xlfn.XLOOKUP(tblSales[[#This Row],[Product_ID]],Products!$A:$A,Products!$C:$C,"Women Dresses")</f>
        <v>Women Sarees</v>
      </c>
      <c r="AA613" t="str">
        <f>_xlfn.XLOOKUP(tblSales[[#This Row],[Product_ID]],Products!$A:$A,Products!$D:$D,"Unknown")</f>
        <v>Silk Saree</v>
      </c>
      <c r="AB613" t="str">
        <f>_xlfn.XLOOKUP(tblSales[[#This Row],[Product_ID]],Products!$A:$A,Products!$E:$E,"Unknown")</f>
        <v>Pepe Jeans</v>
      </c>
      <c r="AC613" t="str">
        <f>_xlfn.XLOOKUP(tblSales[[#This Row],[Store_ID]],Stores!$A:$A,Stores!$B:$B,"Unknown")</f>
        <v>TrendMart Davanagere High Street</v>
      </c>
      <c r="AD613" t="str">
        <f>_xlfn.XLOOKUP(tblSales[[#This Row],[Store_ID]],Stores!$A:$A,Stores!$E:$E,"Unknown")</f>
        <v>South Zone 2</v>
      </c>
      <c r="AE613" t="str">
        <f>_xlfn.XLOOKUP(tblSales[[#This Row],[Customer_ID]],Customers!$A:$A,Customers!$B:$B,"Unknown")</f>
        <v>Ramesh Subramaniam</v>
      </c>
      <c r="AF613" t="str">
        <f>_xlfn.XLOOKUP(tblSales[[#This Row],[Customer_ID]],Customers!$A:$A,Customers!$J:$J,"Unknown")</f>
        <v>Silver</v>
      </c>
      <c r="AG613" t="str">
        <f>_xlfn.XLOOKUP(tblSales[[#This Row],[Employee_ID]],Employees!$A:$A,Employees!$B:$B,"Unknown")</f>
        <v>Charulatha Kumar</v>
      </c>
      <c r="AH613">
        <f>IF(MONTH(tblSales[[#This Row],[Invoice Date]])&gt;=4,MONTH(tblSales[[#This Row],[Invoice Date]]),MONTH(tblSales[[#This Row],[Invoice Date]])+12)</f>
        <v>5</v>
      </c>
      <c r="AI613" s="8">
        <f>DATE(YEAR(tblSales[[#This Row],[Invoice Date]]),MONTH(tblSales[[#This Row],[Invoice Date]]),1)</f>
        <v>45413</v>
      </c>
      <c r="AJ613" t="str">
        <f>_xlfn.XLOOKUP(tblSales[[#This Row],[Product_ID]],Products!$A:$A,Products!$B:$B,"Unknown")</f>
        <v>Pepe Jeans Silk Saree Navy Blue</v>
      </c>
      <c r="AK613" s="9">
        <f>IFERROR(tblSales[[#This Row],[Profit]]/tblSales[[#This Row],[Sales Amount]],0)</f>
        <v>0.13522598526203425</v>
      </c>
      <c r="AL613" t="str">
        <f>IF(tblSales[[#This Row],[Discount %]]&lt;=5,"0-5%",
IF(tblSales[[#This Row],[Discount %]]&lt;=10,"5-10%",
IF(tblSales[[#This Row],[Discount %]]&lt;=15,"10-15%",
IF(tblSales[[#This Row],[Discount %]]&lt;=20,"15-20%","20%+"))))</f>
        <v>10-15%</v>
      </c>
    </row>
    <row r="614" spans="1:38">
      <c r="A614" s="2" t="s">
        <v>1920</v>
      </c>
      <c r="B614" s="11">
        <v>45707</v>
      </c>
      <c r="C614" s="2" t="s">
        <v>1426</v>
      </c>
      <c r="D614" s="2" t="s">
        <v>300</v>
      </c>
      <c r="E614" s="2" t="s">
        <v>771</v>
      </c>
      <c r="F614" s="2" t="s">
        <v>151</v>
      </c>
      <c r="G614" s="2">
        <v>2</v>
      </c>
      <c r="H614" s="2">
        <v>2300.27</v>
      </c>
      <c r="I614" s="2">
        <v>0</v>
      </c>
      <c r="J614" s="2">
        <v>0</v>
      </c>
      <c r="K614" s="2">
        <v>12</v>
      </c>
      <c r="L614" s="2">
        <v>552.05999999999995</v>
      </c>
      <c r="M614" s="2">
        <v>5152.6000000000004</v>
      </c>
      <c r="N614" s="2">
        <v>3608.74</v>
      </c>
      <c r="O614" s="2">
        <f t="shared" si="22"/>
        <v>991.80000000000064</v>
      </c>
      <c r="P614" s="2" t="s">
        <v>28</v>
      </c>
      <c r="Q614" s="2" t="str">
        <f t="shared" si="21"/>
        <v>Credit Card</v>
      </c>
      <c r="R614" s="2" t="s">
        <v>20</v>
      </c>
      <c r="S614" s="2" t="s">
        <v>56</v>
      </c>
      <c r="T614" s="2" t="s">
        <v>821</v>
      </c>
      <c r="U614" s="2" t="s">
        <v>59</v>
      </c>
      <c r="V614" t="str">
        <f>TEXT(tblSales[[#This Row],[Invoice Date]],"mmm")</f>
        <v>Feb</v>
      </c>
      <c r="W614">
        <f>MONTH(tblSales[[#This Row],[Invoice Date]])</f>
        <v>2</v>
      </c>
      <c r="X614">
        <f>YEAR(tblSales[[#This Row],[Invoice Date]])</f>
        <v>2025</v>
      </c>
      <c r="Y614" t="str">
        <f>TEXT(tblSales[[#This Row],[Invoice Date]],"mmm-yyyy")</f>
        <v>Feb-2025</v>
      </c>
      <c r="Z614" t="str">
        <f>_xlfn.XLOOKUP(tblSales[[#This Row],[Product_ID]],Products!$A:$A,Products!$C:$C,"Women Dresses")</f>
        <v>Men Ethnic</v>
      </c>
      <c r="AA614" t="str">
        <f>_xlfn.XLOOKUP(tblSales[[#This Row],[Product_ID]],Products!$A:$A,Products!$D:$D,"Unknown")</f>
        <v>Kurta</v>
      </c>
      <c r="AB614" t="str">
        <f>_xlfn.XLOOKUP(tblSales[[#This Row],[Product_ID]],Products!$A:$A,Products!$E:$E,"Unknown")</f>
        <v>US Polo Assn</v>
      </c>
      <c r="AC614" t="str">
        <f>_xlfn.XLOOKUP(tblSales[[#This Row],[Store_ID]],Stores!$A:$A,Stores!$B:$B,"Unknown")</f>
        <v>TrendMart Thoothukudi Mall Kiosk</v>
      </c>
      <c r="AD614" t="str">
        <f>_xlfn.XLOOKUP(tblSales[[#This Row],[Store_ID]],Stores!$A:$A,Stores!$E:$E,"Unknown")</f>
        <v>South Zone 1</v>
      </c>
      <c r="AE614" t="str">
        <f>_xlfn.XLOOKUP(tblSales[[#This Row],[Customer_ID]],Customers!$A:$A,Customers!$B:$B,"Unknown")</f>
        <v>Chandra Subramaniam</v>
      </c>
      <c r="AF614" t="str">
        <f>_xlfn.XLOOKUP(tblSales[[#This Row],[Customer_ID]],Customers!$A:$A,Customers!$J:$J,"Unknown")</f>
        <v>Silver</v>
      </c>
      <c r="AG614" t="str">
        <f>_xlfn.XLOOKUP(tblSales[[#This Row],[Employee_ID]],Employees!$A:$A,Employees!$B:$B,"Unknown")</f>
        <v>Preethi Singh</v>
      </c>
      <c r="AH614">
        <f>IF(MONTH(tblSales[[#This Row],[Invoice Date]])&gt;=4,MONTH(tblSales[[#This Row],[Invoice Date]]),MONTH(tblSales[[#This Row],[Invoice Date]])+12)</f>
        <v>14</v>
      </c>
      <c r="AI614" s="8">
        <f>DATE(YEAR(tblSales[[#This Row],[Invoice Date]]),MONTH(tblSales[[#This Row],[Invoice Date]]),1)</f>
        <v>45689</v>
      </c>
      <c r="AJ614" t="str">
        <f>_xlfn.XLOOKUP(tblSales[[#This Row],[Product_ID]],Products!$A:$A,Products!$B:$B,"Unknown")</f>
        <v>US Polo Assn Kurta Beige</v>
      </c>
      <c r="AK614" s="9">
        <f>IFERROR(tblSales[[#This Row],[Profit]]/tblSales[[#This Row],[Sales Amount]],0)</f>
        <v>0.19248534720335375</v>
      </c>
      <c r="AL614" t="str">
        <f>IF(tblSales[[#This Row],[Discount %]]&lt;=5,"0-5%",
IF(tblSales[[#This Row],[Discount %]]&lt;=10,"5-10%",
IF(tblSales[[#This Row],[Discount %]]&lt;=15,"10-15%",
IF(tblSales[[#This Row],[Discount %]]&lt;=20,"15-20%","20%+"))))</f>
        <v>0-5%</v>
      </c>
    </row>
    <row r="615" spans="1:38">
      <c r="A615" s="2" t="s">
        <v>1921</v>
      </c>
      <c r="B615" s="11">
        <v>45724</v>
      </c>
      <c r="C615" s="2" t="s">
        <v>1374</v>
      </c>
      <c r="D615" s="2" t="s">
        <v>899</v>
      </c>
      <c r="E615" s="2" t="s">
        <v>949</v>
      </c>
      <c r="F615" s="2" t="s">
        <v>518</v>
      </c>
      <c r="G615" s="2">
        <v>2</v>
      </c>
      <c r="H615" s="2">
        <v>1700.79</v>
      </c>
      <c r="I615" s="2">
        <v>0</v>
      </c>
      <c r="J615" s="2">
        <v>0</v>
      </c>
      <c r="K615" s="2">
        <v>12</v>
      </c>
      <c r="L615" s="2">
        <v>408.19</v>
      </c>
      <c r="M615" s="2">
        <v>3809.77</v>
      </c>
      <c r="N615" s="2">
        <v>1977.14</v>
      </c>
      <c r="O615" s="2">
        <f t="shared" si="22"/>
        <v>1424.4399999999998</v>
      </c>
      <c r="P615" s="2" t="s">
        <v>29</v>
      </c>
      <c r="Q615" s="2" t="str">
        <f t="shared" si="21"/>
        <v>Debit Card</v>
      </c>
      <c r="R615" s="2" t="s">
        <v>21</v>
      </c>
      <c r="S615" s="2" t="s">
        <v>56</v>
      </c>
      <c r="T615" s="2" t="s">
        <v>1182</v>
      </c>
      <c r="U615" s="2" t="s">
        <v>60</v>
      </c>
      <c r="V615" t="str">
        <f>TEXT(tblSales[[#This Row],[Invoice Date]],"mmm")</f>
        <v>Mar</v>
      </c>
      <c r="W615">
        <f>MONTH(tblSales[[#This Row],[Invoice Date]])</f>
        <v>3</v>
      </c>
      <c r="X615">
        <f>YEAR(tblSales[[#This Row],[Invoice Date]])</f>
        <v>2025</v>
      </c>
      <c r="Y615" t="str">
        <f>TEXT(tblSales[[#This Row],[Invoice Date]],"mmm-yyyy")</f>
        <v>Mar-2025</v>
      </c>
      <c r="Z615" t="str">
        <f>_xlfn.XLOOKUP(tblSales[[#This Row],[Product_ID]],Products!$A:$A,Products!$C:$C,"Women Dresses")</f>
        <v>Handbags</v>
      </c>
      <c r="AA615" t="str">
        <f>_xlfn.XLOOKUP(tblSales[[#This Row],[Product_ID]],Products!$A:$A,Products!$D:$D,"Unknown")</f>
        <v>Sling Bag</v>
      </c>
      <c r="AB615" t="str">
        <f>_xlfn.XLOOKUP(tblSales[[#This Row],[Product_ID]],Products!$A:$A,Products!$E:$E,"Unknown")</f>
        <v>Fastrack</v>
      </c>
      <c r="AC615" t="str">
        <f>_xlfn.XLOOKUP(tblSales[[#This Row],[Store_ID]],Stores!$A:$A,Stores!$B:$B,"Unknown")</f>
        <v>TrendMart Tumakuru Standard</v>
      </c>
      <c r="AD615" t="str">
        <f>_xlfn.XLOOKUP(tblSales[[#This Row],[Store_ID]],Stores!$A:$A,Stores!$E:$E,"Unknown")</f>
        <v>South Zone 2</v>
      </c>
      <c r="AE615" t="str">
        <f>_xlfn.XLOOKUP(tblSales[[#This Row],[Customer_ID]],Customers!$A:$A,Customers!$B:$B,"Unknown")</f>
        <v>Indira Krishnan</v>
      </c>
      <c r="AF615" t="str">
        <f>_xlfn.XLOOKUP(tblSales[[#This Row],[Customer_ID]],Customers!$A:$A,Customers!$J:$J,"Unknown")</f>
        <v>Regular</v>
      </c>
      <c r="AG615" t="str">
        <f>_xlfn.XLOOKUP(tblSales[[#This Row],[Employee_ID]],Employees!$A:$A,Employees!$B:$B,"Unknown")</f>
        <v>Pranav Reddy</v>
      </c>
      <c r="AH615">
        <f>IF(MONTH(tblSales[[#This Row],[Invoice Date]])&gt;=4,MONTH(tblSales[[#This Row],[Invoice Date]]),MONTH(tblSales[[#This Row],[Invoice Date]])+12)</f>
        <v>15</v>
      </c>
      <c r="AI615" s="8">
        <f>DATE(YEAR(tblSales[[#This Row],[Invoice Date]]),MONTH(tblSales[[#This Row],[Invoice Date]]),1)</f>
        <v>45717</v>
      </c>
      <c r="AJ615" t="str">
        <f>_xlfn.XLOOKUP(tblSales[[#This Row],[Product_ID]],Products!$A:$A,Products!$B:$B,"Unknown")</f>
        <v>Fastrack Sling Bag Peach</v>
      </c>
      <c r="AK615" s="9">
        <f>IFERROR(tblSales[[#This Row],[Profit]]/tblSales[[#This Row],[Sales Amount]],0)</f>
        <v>0.37389133727232871</v>
      </c>
      <c r="AL615" t="str">
        <f>IF(tblSales[[#This Row],[Discount %]]&lt;=5,"0-5%",
IF(tblSales[[#This Row],[Discount %]]&lt;=10,"5-10%",
IF(tblSales[[#This Row],[Discount %]]&lt;=15,"10-15%",
IF(tblSales[[#This Row],[Discount %]]&lt;=20,"15-20%","20%+"))))</f>
        <v>0-5%</v>
      </c>
    </row>
    <row r="616" spans="1:38">
      <c r="A616" s="2" t="s">
        <v>1922</v>
      </c>
      <c r="B616" s="11">
        <v>45450</v>
      </c>
      <c r="C616" s="2" t="s">
        <v>1923</v>
      </c>
      <c r="D616" s="2" t="s">
        <v>986</v>
      </c>
      <c r="E616" s="2" t="s">
        <v>863</v>
      </c>
      <c r="F616" s="2" t="s">
        <v>377</v>
      </c>
      <c r="G616" s="2">
        <v>3</v>
      </c>
      <c r="H616" s="2">
        <v>888.66</v>
      </c>
      <c r="I616" s="2">
        <v>0</v>
      </c>
      <c r="J616" s="2">
        <v>0</v>
      </c>
      <c r="K616" s="2">
        <v>5</v>
      </c>
      <c r="L616" s="2">
        <v>133.30000000000001</v>
      </c>
      <c r="M616" s="2">
        <v>2799.28</v>
      </c>
      <c r="N616" s="2">
        <v>1770.06</v>
      </c>
      <c r="O616" s="2">
        <f t="shared" si="22"/>
        <v>895.9200000000003</v>
      </c>
      <c r="P616" s="2" t="s">
        <v>27</v>
      </c>
      <c r="Q616" s="2" t="str">
        <f t="shared" si="21"/>
        <v>Cash</v>
      </c>
      <c r="R616" s="2" t="s">
        <v>20</v>
      </c>
      <c r="S616" s="2" t="s">
        <v>57</v>
      </c>
      <c r="T616" s="2" t="s">
        <v>1667</v>
      </c>
      <c r="U616" s="2" t="s">
        <v>59</v>
      </c>
      <c r="V616" t="str">
        <f>TEXT(tblSales[[#This Row],[Invoice Date]],"mmm")</f>
        <v>Jun</v>
      </c>
      <c r="W616">
        <f>MONTH(tblSales[[#This Row],[Invoice Date]])</f>
        <v>6</v>
      </c>
      <c r="X616">
        <f>YEAR(tblSales[[#This Row],[Invoice Date]])</f>
        <v>2024</v>
      </c>
      <c r="Y616" t="str">
        <f>TEXT(tblSales[[#This Row],[Invoice Date]],"mmm-yyyy")</f>
        <v>Jun-2024</v>
      </c>
      <c r="Z616" t="str">
        <f>_xlfn.XLOOKUP(tblSales[[#This Row],[Product_ID]],Products!$A:$A,Products!$C:$C,"Women Dresses")</f>
        <v>Belts</v>
      </c>
      <c r="AA616" t="str">
        <f>_xlfn.XLOOKUP(tblSales[[#This Row],[Product_ID]],Products!$A:$A,Products!$D:$D,"Unknown")</f>
        <v>Casual Belt</v>
      </c>
      <c r="AB616" t="str">
        <f>_xlfn.XLOOKUP(tblSales[[#This Row],[Product_ID]],Products!$A:$A,Products!$E:$E,"Unknown")</f>
        <v>Skechers</v>
      </c>
      <c r="AC616" t="str">
        <f>_xlfn.XLOOKUP(tblSales[[#This Row],[Store_ID]],Stores!$A:$A,Stores!$B:$B,"Unknown")</f>
        <v>TrendMart Thiruvananthapuram Outlet</v>
      </c>
      <c r="AD616" t="str">
        <f>_xlfn.XLOOKUP(tblSales[[#This Row],[Store_ID]],Stores!$A:$A,Stores!$E:$E,"Unknown")</f>
        <v>South Zone 1</v>
      </c>
      <c r="AE616" t="str">
        <f>_xlfn.XLOOKUP(tblSales[[#This Row],[Customer_ID]],Customers!$A:$A,Customers!$B:$B,"Unknown")</f>
        <v>Harish Varma</v>
      </c>
      <c r="AF616" t="str">
        <f>_xlfn.XLOOKUP(tblSales[[#This Row],[Customer_ID]],Customers!$A:$A,Customers!$J:$J,"Unknown")</f>
        <v>Gold</v>
      </c>
      <c r="AG616" t="str">
        <f>_xlfn.XLOOKUP(tblSales[[#This Row],[Employee_ID]],Employees!$A:$A,Employees!$B:$B,"Unknown")</f>
        <v>Sunita Ramachandran</v>
      </c>
      <c r="AH616">
        <f>IF(MONTH(tblSales[[#This Row],[Invoice Date]])&gt;=4,MONTH(tblSales[[#This Row],[Invoice Date]]),MONTH(tblSales[[#This Row],[Invoice Date]])+12)</f>
        <v>6</v>
      </c>
      <c r="AI616" s="8">
        <f>DATE(YEAR(tblSales[[#This Row],[Invoice Date]]),MONTH(tblSales[[#This Row],[Invoice Date]]),1)</f>
        <v>45444</v>
      </c>
      <c r="AJ616" t="str">
        <f>_xlfn.XLOOKUP(tblSales[[#This Row],[Product_ID]],Products!$A:$A,Products!$B:$B,"Unknown")</f>
        <v>Skechers Casual Belt Sky Blue</v>
      </c>
      <c r="AK616" s="9">
        <f>IFERROR(tblSales[[#This Row],[Profit]]/tblSales[[#This Row],[Sales Amount]],0)</f>
        <v>0.32005372810151189</v>
      </c>
      <c r="AL616" t="str">
        <f>IF(tblSales[[#This Row],[Discount %]]&lt;=5,"0-5%",
IF(tblSales[[#This Row],[Discount %]]&lt;=10,"5-10%",
IF(tblSales[[#This Row],[Discount %]]&lt;=15,"10-15%",
IF(tblSales[[#This Row],[Discount %]]&lt;=20,"15-20%","20%+"))))</f>
        <v>0-5%</v>
      </c>
    </row>
    <row r="617" spans="1:38">
      <c r="A617" s="2" t="s">
        <v>1924</v>
      </c>
      <c r="B617" s="11">
        <v>45591</v>
      </c>
      <c r="C617" s="2" t="s">
        <v>1829</v>
      </c>
      <c r="D617" s="2" t="s">
        <v>1375</v>
      </c>
      <c r="E617" s="2" t="s">
        <v>578</v>
      </c>
      <c r="F617" s="2" t="s">
        <v>98</v>
      </c>
      <c r="G617" s="2">
        <v>2</v>
      </c>
      <c r="H617" s="2">
        <v>1257.42</v>
      </c>
      <c r="I617" s="2">
        <v>15</v>
      </c>
      <c r="J617" s="2">
        <v>377.23</v>
      </c>
      <c r="K617" s="2">
        <v>12</v>
      </c>
      <c r="L617" s="2">
        <v>256.51</v>
      </c>
      <c r="M617" s="2">
        <v>2394.12</v>
      </c>
      <c r="N617" s="2">
        <v>1634.66</v>
      </c>
      <c r="O617" s="2">
        <f t="shared" si="22"/>
        <v>502.94999999999982</v>
      </c>
      <c r="P617" s="2" t="s">
        <v>32</v>
      </c>
      <c r="Q617" s="2" t="str">
        <f t="shared" si="21"/>
        <v>UPI</v>
      </c>
      <c r="R617" s="2" t="s">
        <v>20</v>
      </c>
      <c r="S617" s="2" t="s">
        <v>56</v>
      </c>
      <c r="T617" s="2" t="s">
        <v>1925</v>
      </c>
      <c r="U617" s="2" t="s">
        <v>60</v>
      </c>
      <c r="V617" t="str">
        <f>TEXT(tblSales[[#This Row],[Invoice Date]],"mmm")</f>
        <v>Oct</v>
      </c>
      <c r="W617">
        <f>MONTH(tblSales[[#This Row],[Invoice Date]])</f>
        <v>10</v>
      </c>
      <c r="X617">
        <f>YEAR(tblSales[[#This Row],[Invoice Date]])</f>
        <v>2024</v>
      </c>
      <c r="Y617" t="str">
        <f>TEXT(tblSales[[#This Row],[Invoice Date]],"mmm-yyyy")</f>
        <v>Oct-2024</v>
      </c>
      <c r="Z617" t="str">
        <f>_xlfn.XLOOKUP(tblSales[[#This Row],[Product_ID]],Products!$A:$A,Products!$C:$C,"Women Dresses")</f>
        <v>Men Jeans</v>
      </c>
      <c r="AA617" t="str">
        <f>_xlfn.XLOOKUP(tblSales[[#This Row],[Product_ID]],Products!$A:$A,Products!$D:$D,"Unknown")</f>
        <v>Skinny Fit</v>
      </c>
      <c r="AB617" t="str">
        <f>_xlfn.XLOOKUP(tblSales[[#This Row],[Product_ID]],Products!$A:$A,Products!$E:$E,"Unknown")</f>
        <v>Flying Machine</v>
      </c>
      <c r="AC617" t="str">
        <f>_xlfn.XLOOKUP(tblSales[[#This Row],[Store_ID]],Stores!$A:$A,Stores!$B:$B,"Unknown")</f>
        <v>TrendMart Thrissur High Street</v>
      </c>
      <c r="AD617" t="str">
        <f>_xlfn.XLOOKUP(tblSales[[#This Row],[Store_ID]],Stores!$A:$A,Stores!$E:$E,"Unknown")</f>
        <v>South Zone 1</v>
      </c>
      <c r="AE617" t="str">
        <f>_xlfn.XLOOKUP(tblSales[[#This Row],[Customer_ID]],Customers!$A:$A,Customers!$B:$B,"Unknown")</f>
        <v>Naveen Balasubramaniam</v>
      </c>
      <c r="AF617" t="str">
        <f>_xlfn.XLOOKUP(tblSales[[#This Row],[Customer_ID]],Customers!$A:$A,Customers!$J:$J,"Unknown")</f>
        <v>Gold</v>
      </c>
      <c r="AG617" t="str">
        <f>_xlfn.XLOOKUP(tblSales[[#This Row],[Employee_ID]],Employees!$A:$A,Employees!$B:$B,"Unknown")</f>
        <v>Deepthi Iyengar</v>
      </c>
      <c r="AH617">
        <f>IF(MONTH(tblSales[[#This Row],[Invoice Date]])&gt;=4,MONTH(tblSales[[#This Row],[Invoice Date]]),MONTH(tblSales[[#This Row],[Invoice Date]])+12)</f>
        <v>10</v>
      </c>
      <c r="AI617" s="8">
        <f>DATE(YEAR(tblSales[[#This Row],[Invoice Date]]),MONTH(tblSales[[#This Row],[Invoice Date]]),1)</f>
        <v>45566</v>
      </c>
      <c r="AJ617" t="str">
        <f>_xlfn.XLOOKUP(tblSales[[#This Row],[Product_ID]],Products!$A:$A,Products!$B:$B,"Unknown")</f>
        <v>Flying Machine Skinny Fit Maroon</v>
      </c>
      <c r="AK617" s="9">
        <f>IFERROR(tblSales[[#This Row],[Profit]]/tblSales[[#This Row],[Sales Amount]],0)</f>
        <v>0.21007718911332759</v>
      </c>
      <c r="AL617" t="str">
        <f>IF(tblSales[[#This Row],[Discount %]]&lt;=5,"0-5%",
IF(tblSales[[#This Row],[Discount %]]&lt;=10,"5-10%",
IF(tblSales[[#This Row],[Discount %]]&lt;=15,"10-15%",
IF(tblSales[[#This Row],[Discount %]]&lt;=20,"15-20%","20%+"))))</f>
        <v>10-15%</v>
      </c>
    </row>
    <row r="618" spans="1:38">
      <c r="A618" s="2" t="s">
        <v>1926</v>
      </c>
      <c r="B618" s="11">
        <v>45523</v>
      </c>
      <c r="C618" s="2" t="s">
        <v>999</v>
      </c>
      <c r="D618" s="2" t="s">
        <v>1375</v>
      </c>
      <c r="E618" s="2" t="s">
        <v>221</v>
      </c>
      <c r="F618" s="2" t="s">
        <v>177</v>
      </c>
      <c r="G618" s="2">
        <v>1</v>
      </c>
      <c r="H618" s="2">
        <v>1242.7</v>
      </c>
      <c r="I618" s="2">
        <v>0</v>
      </c>
      <c r="J618" s="2">
        <v>0</v>
      </c>
      <c r="K618" s="2">
        <v>12</v>
      </c>
      <c r="L618" s="2">
        <v>149.12</v>
      </c>
      <c r="M618" s="2">
        <v>1391.82</v>
      </c>
      <c r="N618" s="2">
        <v>817.33</v>
      </c>
      <c r="O618" s="2">
        <f t="shared" si="22"/>
        <v>425.36999999999989</v>
      </c>
      <c r="P618" s="2" t="s">
        <v>27</v>
      </c>
      <c r="Q618" s="2" t="str">
        <f t="shared" si="21"/>
        <v>Cash</v>
      </c>
      <c r="R618" s="2" t="s">
        <v>20</v>
      </c>
      <c r="S618" s="2" t="s">
        <v>56</v>
      </c>
      <c r="T618" s="2" t="s">
        <v>1227</v>
      </c>
      <c r="U618" s="2" t="s">
        <v>59</v>
      </c>
      <c r="V618" t="str">
        <f>TEXT(tblSales[[#This Row],[Invoice Date]],"mmm")</f>
        <v>Aug</v>
      </c>
      <c r="W618">
        <f>MONTH(tblSales[[#This Row],[Invoice Date]])</f>
        <v>8</v>
      </c>
      <c r="X618">
        <f>YEAR(tblSales[[#This Row],[Invoice Date]])</f>
        <v>2024</v>
      </c>
      <c r="Y618" t="str">
        <f>TEXT(tblSales[[#This Row],[Invoice Date]],"mmm-yyyy")</f>
        <v>Aug-2024</v>
      </c>
      <c r="Z618" t="str">
        <f>_xlfn.XLOOKUP(tblSales[[#This Row],[Product_ID]],Products!$A:$A,Products!$C:$C,"Women Dresses")</f>
        <v>Men Jeans</v>
      </c>
      <c r="AA618" t="str">
        <f>_xlfn.XLOOKUP(tblSales[[#This Row],[Product_ID]],Products!$A:$A,Products!$D:$D,"Unknown")</f>
        <v>Skinny Fit</v>
      </c>
      <c r="AB618" t="str">
        <f>_xlfn.XLOOKUP(tblSales[[#This Row],[Product_ID]],Products!$A:$A,Products!$E:$E,"Unknown")</f>
        <v>Flying Machine</v>
      </c>
      <c r="AC618" t="str">
        <f>_xlfn.XLOOKUP(tblSales[[#This Row],[Store_ID]],Stores!$A:$A,Stores!$B:$B,"Unknown")</f>
        <v>TrendMart Chennai Standard</v>
      </c>
      <c r="AD618" t="str">
        <f>_xlfn.XLOOKUP(tblSales[[#This Row],[Store_ID]],Stores!$A:$A,Stores!$E:$E,"Unknown")</f>
        <v>South Zone 1</v>
      </c>
      <c r="AE618" t="str">
        <f>_xlfn.XLOOKUP(tblSales[[#This Row],[Customer_ID]],Customers!$A:$A,Customers!$B:$B,"Unknown")</f>
        <v>Dhruv Yadav</v>
      </c>
      <c r="AF618" t="str">
        <f>_xlfn.XLOOKUP(tblSales[[#This Row],[Customer_ID]],Customers!$A:$A,Customers!$J:$J,"Unknown")</f>
        <v>Silver</v>
      </c>
      <c r="AG618" t="str">
        <f>_xlfn.XLOOKUP(tblSales[[#This Row],[Employee_ID]],Employees!$A:$A,Employees!$B:$B,"Unknown")</f>
        <v>Deepak Kamath</v>
      </c>
      <c r="AH618">
        <f>IF(MONTH(tblSales[[#This Row],[Invoice Date]])&gt;=4,MONTH(tblSales[[#This Row],[Invoice Date]]),MONTH(tblSales[[#This Row],[Invoice Date]])+12)</f>
        <v>8</v>
      </c>
      <c r="AI618" s="8">
        <f>DATE(YEAR(tblSales[[#This Row],[Invoice Date]]),MONTH(tblSales[[#This Row],[Invoice Date]]),1)</f>
        <v>45505</v>
      </c>
      <c r="AJ618" t="str">
        <f>_xlfn.XLOOKUP(tblSales[[#This Row],[Product_ID]],Products!$A:$A,Products!$B:$B,"Unknown")</f>
        <v>Flying Machine Skinny Fit Maroon</v>
      </c>
      <c r="AK618" s="9">
        <f>IFERROR(tblSales[[#This Row],[Profit]]/tblSales[[#This Row],[Sales Amount]],0)</f>
        <v>0.30562141656248648</v>
      </c>
      <c r="AL618" t="str">
        <f>IF(tblSales[[#This Row],[Discount %]]&lt;=5,"0-5%",
IF(tblSales[[#This Row],[Discount %]]&lt;=10,"5-10%",
IF(tblSales[[#This Row],[Discount %]]&lt;=15,"10-15%",
IF(tblSales[[#This Row],[Discount %]]&lt;=20,"15-20%","20%+"))))</f>
        <v>0-5%</v>
      </c>
    </row>
    <row r="619" spans="1:38">
      <c r="A619" s="2" t="s">
        <v>1927</v>
      </c>
      <c r="B619" s="11">
        <v>45583</v>
      </c>
      <c r="C619" s="2" t="s">
        <v>1411</v>
      </c>
      <c r="D619" s="2" t="s">
        <v>1928</v>
      </c>
      <c r="E619" s="2" t="s">
        <v>115</v>
      </c>
      <c r="F619" s="2" t="s">
        <v>134</v>
      </c>
      <c r="G619" s="2">
        <v>4</v>
      </c>
      <c r="H619" s="2">
        <v>1001.02</v>
      </c>
      <c r="I619" s="2">
        <v>10</v>
      </c>
      <c r="J619" s="2">
        <v>400.41</v>
      </c>
      <c r="K619" s="2">
        <v>12</v>
      </c>
      <c r="L619" s="2">
        <v>432.44</v>
      </c>
      <c r="M619" s="2">
        <v>4036.11</v>
      </c>
      <c r="N619" s="2">
        <v>2889.6</v>
      </c>
      <c r="O619" s="2">
        <f t="shared" si="22"/>
        <v>714.07000000000016</v>
      </c>
      <c r="P619" s="2" t="s">
        <v>27</v>
      </c>
      <c r="Q619" s="2" t="str">
        <f t="shared" si="21"/>
        <v>Cash</v>
      </c>
      <c r="R619" s="2" t="s">
        <v>20</v>
      </c>
      <c r="S619" s="2" t="s">
        <v>56</v>
      </c>
      <c r="T619" s="2" t="s">
        <v>334</v>
      </c>
      <c r="U619" s="2" t="s">
        <v>59</v>
      </c>
      <c r="V619" t="str">
        <f>TEXT(tblSales[[#This Row],[Invoice Date]],"mmm")</f>
        <v>Oct</v>
      </c>
      <c r="W619">
        <f>MONTH(tblSales[[#This Row],[Invoice Date]])</f>
        <v>10</v>
      </c>
      <c r="X619">
        <f>YEAR(tblSales[[#This Row],[Invoice Date]])</f>
        <v>2024</v>
      </c>
      <c r="Y619" t="str">
        <f>TEXT(tblSales[[#This Row],[Invoice Date]],"mmm-yyyy")</f>
        <v>Oct-2024</v>
      </c>
      <c r="Z619" t="str">
        <f>_xlfn.XLOOKUP(tblSales[[#This Row],[Product_ID]],Products!$A:$A,Products!$C:$C,"Women Dresses")</f>
        <v>Women Jeans</v>
      </c>
      <c r="AA619" t="str">
        <f>_xlfn.XLOOKUP(tblSales[[#This Row],[Product_ID]],Products!$A:$A,Products!$D:$D,"Unknown")</f>
        <v>Straight Fit</v>
      </c>
      <c r="AB619" t="str">
        <f>_xlfn.XLOOKUP(tblSales[[#This Row],[Product_ID]],Products!$A:$A,Products!$E:$E,"Unknown")</f>
        <v>Spykar</v>
      </c>
      <c r="AC619" t="str">
        <f>_xlfn.XLOOKUP(tblSales[[#This Row],[Store_ID]],Stores!$A:$A,Stores!$B:$B,"Unknown")</f>
        <v>TrendMart Thoothukudi Flagship</v>
      </c>
      <c r="AD619" t="str">
        <f>_xlfn.XLOOKUP(tblSales[[#This Row],[Store_ID]],Stores!$A:$A,Stores!$E:$E,"Unknown")</f>
        <v>South Zone 1</v>
      </c>
      <c r="AE619" t="str">
        <f>_xlfn.XLOOKUP(tblSales[[#This Row],[Customer_ID]],Customers!$A:$A,Customers!$B:$B,"Unknown")</f>
        <v>Dhruv Natarajan</v>
      </c>
      <c r="AF619" t="str">
        <f>_xlfn.XLOOKUP(tblSales[[#This Row],[Customer_ID]],Customers!$A:$A,Customers!$J:$J,"Unknown")</f>
        <v>Platinum</v>
      </c>
      <c r="AG619" t="str">
        <f>_xlfn.XLOOKUP(tblSales[[#This Row],[Employee_ID]],Employees!$A:$A,Employees!$B:$B,"Unknown")</f>
        <v>Chandran Krishnan</v>
      </c>
      <c r="AH619">
        <f>IF(MONTH(tblSales[[#This Row],[Invoice Date]])&gt;=4,MONTH(tblSales[[#This Row],[Invoice Date]]),MONTH(tblSales[[#This Row],[Invoice Date]])+12)</f>
        <v>10</v>
      </c>
      <c r="AI619" s="8">
        <f>DATE(YEAR(tblSales[[#This Row],[Invoice Date]]),MONTH(tblSales[[#This Row],[Invoice Date]]),1)</f>
        <v>45566</v>
      </c>
      <c r="AJ619" t="str">
        <f>_xlfn.XLOOKUP(tblSales[[#This Row],[Product_ID]],Products!$A:$A,Products!$B:$B,"Unknown")</f>
        <v>Spykar Straight Fit White</v>
      </c>
      <c r="AK619" s="9">
        <f>IFERROR(tblSales[[#This Row],[Profit]]/tblSales[[#This Row],[Sales Amount]],0)</f>
        <v>0.17692035152659372</v>
      </c>
      <c r="AL619" t="str">
        <f>IF(tblSales[[#This Row],[Discount %]]&lt;=5,"0-5%",
IF(tblSales[[#This Row],[Discount %]]&lt;=10,"5-10%",
IF(tblSales[[#This Row],[Discount %]]&lt;=15,"10-15%",
IF(tblSales[[#This Row],[Discount %]]&lt;=20,"15-20%","20%+"))))</f>
        <v>5-10%</v>
      </c>
    </row>
    <row r="620" spans="1:38">
      <c r="A620" s="2" t="s">
        <v>1929</v>
      </c>
      <c r="B620" s="11">
        <v>45656</v>
      </c>
      <c r="C620" s="2" t="s">
        <v>1817</v>
      </c>
      <c r="D620" s="2" t="s">
        <v>778</v>
      </c>
      <c r="E620" s="2" t="s">
        <v>368</v>
      </c>
      <c r="F620" s="2" t="s">
        <v>151</v>
      </c>
      <c r="G620" s="2">
        <v>3</v>
      </c>
      <c r="H620" s="2">
        <v>835.14</v>
      </c>
      <c r="I620" s="2">
        <v>0</v>
      </c>
      <c r="J620" s="2">
        <v>0</v>
      </c>
      <c r="K620" s="2">
        <v>5</v>
      </c>
      <c r="L620" s="2">
        <v>125.27</v>
      </c>
      <c r="M620" s="2">
        <v>2630.69</v>
      </c>
      <c r="N620" s="2">
        <v>1710.6</v>
      </c>
      <c r="O620" s="2">
        <f t="shared" si="22"/>
        <v>794.82000000000016</v>
      </c>
      <c r="P620" s="2" t="s">
        <v>31</v>
      </c>
      <c r="Q620" s="2" t="str">
        <f t="shared" si="21"/>
        <v>Net Banking</v>
      </c>
      <c r="R620" s="2" t="s">
        <v>20</v>
      </c>
      <c r="S620" s="2" t="s">
        <v>56</v>
      </c>
      <c r="T620" s="2" t="s">
        <v>1201</v>
      </c>
      <c r="U620" s="2" t="s">
        <v>59</v>
      </c>
      <c r="V620" t="str">
        <f>TEXT(tblSales[[#This Row],[Invoice Date]],"mmm")</f>
        <v>Dec</v>
      </c>
      <c r="W620">
        <f>MONTH(tblSales[[#This Row],[Invoice Date]])</f>
        <v>12</v>
      </c>
      <c r="X620">
        <f>YEAR(tblSales[[#This Row],[Invoice Date]])</f>
        <v>2024</v>
      </c>
      <c r="Y620" t="str">
        <f>TEXT(tblSales[[#This Row],[Invoice Date]],"mmm-yyyy")</f>
        <v>Dec-2024</v>
      </c>
      <c r="Z620" t="str">
        <f>_xlfn.XLOOKUP(tblSales[[#This Row],[Product_ID]],Products!$A:$A,Products!$C:$C,"Women Dresses")</f>
        <v>Men Shirts</v>
      </c>
      <c r="AA620" t="str">
        <f>_xlfn.XLOOKUP(tblSales[[#This Row],[Product_ID]],Products!$A:$A,Products!$D:$D,"Unknown")</f>
        <v>Denim Shirt</v>
      </c>
      <c r="AB620" t="str">
        <f>_xlfn.XLOOKUP(tblSales[[#This Row],[Product_ID]],Products!$A:$A,Products!$E:$E,"Unknown")</f>
        <v>AND</v>
      </c>
      <c r="AC620" t="str">
        <f>_xlfn.XLOOKUP(tblSales[[#This Row],[Store_ID]],Stores!$A:$A,Stores!$B:$B,"Unknown")</f>
        <v>TrendMart Kozhikode Outlet</v>
      </c>
      <c r="AD620" t="str">
        <f>_xlfn.XLOOKUP(tblSales[[#This Row],[Store_ID]],Stores!$A:$A,Stores!$E:$E,"Unknown")</f>
        <v>South Zone 1</v>
      </c>
      <c r="AE620" t="str">
        <f>_xlfn.XLOOKUP(tblSales[[#This Row],[Customer_ID]],Customers!$A:$A,Customers!$B:$B,"Unknown")</f>
        <v>Gayathri Menon</v>
      </c>
      <c r="AF620" t="str">
        <f>_xlfn.XLOOKUP(tblSales[[#This Row],[Customer_ID]],Customers!$A:$A,Customers!$J:$J,"Unknown")</f>
        <v>Platinum</v>
      </c>
      <c r="AG620" t="str">
        <f>_xlfn.XLOOKUP(tblSales[[#This Row],[Employee_ID]],Employees!$A:$A,Employees!$B:$B,"Unknown")</f>
        <v>Preethi Singh</v>
      </c>
      <c r="AH620">
        <f>IF(MONTH(tblSales[[#This Row],[Invoice Date]])&gt;=4,MONTH(tblSales[[#This Row],[Invoice Date]]),MONTH(tblSales[[#This Row],[Invoice Date]])+12)</f>
        <v>12</v>
      </c>
      <c r="AI620" s="8">
        <f>DATE(YEAR(tblSales[[#This Row],[Invoice Date]]),MONTH(tblSales[[#This Row],[Invoice Date]]),1)</f>
        <v>45627</v>
      </c>
      <c r="AJ620" t="str">
        <f>_xlfn.XLOOKUP(tblSales[[#This Row],[Product_ID]],Products!$A:$A,Products!$B:$B,"Unknown")</f>
        <v>AND Denim Shirt Teal</v>
      </c>
      <c r="AK620" s="9">
        <f>IFERROR(tblSales[[#This Row],[Profit]]/tblSales[[#This Row],[Sales Amount]],0)</f>
        <v>0.30213366075060161</v>
      </c>
      <c r="AL620" t="str">
        <f>IF(tblSales[[#This Row],[Discount %]]&lt;=5,"0-5%",
IF(tblSales[[#This Row],[Discount %]]&lt;=10,"5-10%",
IF(tblSales[[#This Row],[Discount %]]&lt;=15,"10-15%",
IF(tblSales[[#This Row],[Discount %]]&lt;=20,"15-20%","20%+"))))</f>
        <v>0-5%</v>
      </c>
    </row>
    <row r="621" spans="1:38">
      <c r="A621" s="2" t="s">
        <v>1930</v>
      </c>
      <c r="B621" s="11">
        <v>45410</v>
      </c>
      <c r="C621" s="2" t="s">
        <v>1238</v>
      </c>
      <c r="D621" s="2" t="s">
        <v>1013</v>
      </c>
      <c r="E621" s="2" t="s">
        <v>270</v>
      </c>
      <c r="F621" s="2" t="s">
        <v>116</v>
      </c>
      <c r="G621" s="2">
        <v>2</v>
      </c>
      <c r="H621" s="2">
        <v>1104.9100000000001</v>
      </c>
      <c r="I621" s="2">
        <v>25</v>
      </c>
      <c r="J621" s="2">
        <v>552.46</v>
      </c>
      <c r="K621" s="2">
        <v>12</v>
      </c>
      <c r="L621" s="2">
        <v>198.88</v>
      </c>
      <c r="M621" s="2">
        <v>1856.24</v>
      </c>
      <c r="N621" s="2">
        <v>1153.94</v>
      </c>
      <c r="O621" s="2">
        <f t="shared" si="22"/>
        <v>503.41999999999996</v>
      </c>
      <c r="P621" s="2" t="s">
        <v>32</v>
      </c>
      <c r="Q621" s="2" t="str">
        <f t="shared" si="21"/>
        <v>UPI</v>
      </c>
      <c r="R621" s="2" t="s">
        <v>20</v>
      </c>
      <c r="S621" s="2" t="s">
        <v>56</v>
      </c>
      <c r="T621" s="2" t="s">
        <v>1931</v>
      </c>
      <c r="U621" s="2" t="s">
        <v>60</v>
      </c>
      <c r="V621" t="str">
        <f>TEXT(tblSales[[#This Row],[Invoice Date]],"mmm")</f>
        <v>Apr</v>
      </c>
      <c r="W621">
        <f>MONTH(tblSales[[#This Row],[Invoice Date]])</f>
        <v>4</v>
      </c>
      <c r="X621">
        <f>YEAR(tblSales[[#This Row],[Invoice Date]])</f>
        <v>2024</v>
      </c>
      <c r="Y621" t="str">
        <f>TEXT(tblSales[[#This Row],[Invoice Date]],"mmm-yyyy")</f>
        <v>Apr-2024</v>
      </c>
      <c r="Z621" t="str">
        <f>_xlfn.XLOOKUP(tblSales[[#This Row],[Product_ID]],Products!$A:$A,Products!$C:$C,"Women Dresses")</f>
        <v>Accessories</v>
      </c>
      <c r="AA621" t="str">
        <f>_xlfn.XLOOKUP(tblSales[[#This Row],[Product_ID]],Products!$A:$A,Products!$D:$D,"Unknown")</f>
        <v>Cap</v>
      </c>
      <c r="AB621" t="str">
        <f>_xlfn.XLOOKUP(tblSales[[#This Row],[Product_ID]],Products!$A:$A,Products!$E:$E,"Unknown")</f>
        <v>Pepe Jeans</v>
      </c>
      <c r="AC621" t="str">
        <f>_xlfn.XLOOKUP(tblSales[[#This Row],[Store_ID]],Stores!$A:$A,Stores!$B:$B,"Unknown")</f>
        <v>TrendMart Kochi High Street</v>
      </c>
      <c r="AD621" t="str">
        <f>_xlfn.XLOOKUP(tblSales[[#This Row],[Store_ID]],Stores!$A:$A,Stores!$E:$E,"Unknown")</f>
        <v>South Zone 1</v>
      </c>
      <c r="AE621" t="str">
        <f>_xlfn.XLOOKUP(tblSales[[#This Row],[Customer_ID]],Customers!$A:$A,Customers!$B:$B,"Unknown")</f>
        <v>Suresh Shetty</v>
      </c>
      <c r="AF621" t="str">
        <f>_xlfn.XLOOKUP(tblSales[[#This Row],[Customer_ID]],Customers!$A:$A,Customers!$J:$J,"Unknown")</f>
        <v>Regular</v>
      </c>
      <c r="AG621" t="str">
        <f>_xlfn.XLOOKUP(tblSales[[#This Row],[Employee_ID]],Employees!$A:$A,Employees!$B:$B,"Unknown")</f>
        <v>Padma Gounder</v>
      </c>
      <c r="AH621">
        <f>IF(MONTH(tblSales[[#This Row],[Invoice Date]])&gt;=4,MONTH(tblSales[[#This Row],[Invoice Date]]),MONTH(tblSales[[#This Row],[Invoice Date]])+12)</f>
        <v>4</v>
      </c>
      <c r="AI621" s="8">
        <f>DATE(YEAR(tblSales[[#This Row],[Invoice Date]]),MONTH(tblSales[[#This Row],[Invoice Date]]),1)</f>
        <v>45383</v>
      </c>
      <c r="AJ621" t="str">
        <f>_xlfn.XLOOKUP(tblSales[[#This Row],[Product_ID]],Products!$A:$A,Products!$B:$B,"Unknown")</f>
        <v>Pepe Jeans Cap Pink</v>
      </c>
      <c r="AK621" s="9">
        <f>IFERROR(tblSales[[#This Row],[Profit]]/tblSales[[#This Row],[Sales Amount]],0)</f>
        <v>0.27120415463517644</v>
      </c>
      <c r="AL621" t="str">
        <f>IF(tblSales[[#This Row],[Discount %]]&lt;=5,"0-5%",
IF(tblSales[[#This Row],[Discount %]]&lt;=10,"5-10%",
IF(tblSales[[#This Row],[Discount %]]&lt;=15,"10-15%",
IF(tblSales[[#This Row],[Discount %]]&lt;=20,"15-20%","20%+"))))</f>
        <v>20%+</v>
      </c>
    </row>
    <row r="622" spans="1:38">
      <c r="A622" s="2" t="s">
        <v>1932</v>
      </c>
      <c r="B622" s="11">
        <v>45553</v>
      </c>
      <c r="C622" s="2" t="s">
        <v>1489</v>
      </c>
      <c r="D622" s="2" t="s">
        <v>474</v>
      </c>
      <c r="E622" s="2" t="s">
        <v>674</v>
      </c>
      <c r="F622" s="2" t="s">
        <v>319</v>
      </c>
      <c r="G622" s="2">
        <v>3</v>
      </c>
      <c r="H622" s="2">
        <v>3199.89</v>
      </c>
      <c r="I622" s="2">
        <v>5</v>
      </c>
      <c r="J622" s="2">
        <v>479.98</v>
      </c>
      <c r="K622" s="2">
        <v>12</v>
      </c>
      <c r="L622" s="2">
        <v>1094.3599999999999</v>
      </c>
      <c r="M622" s="2">
        <v>10214.049999999999</v>
      </c>
      <c r="N622" s="2">
        <v>6102.03</v>
      </c>
      <c r="O622" s="2">
        <f t="shared" si="22"/>
        <v>3017.66</v>
      </c>
      <c r="P622" s="2" t="s">
        <v>29</v>
      </c>
      <c r="Q622" s="2" t="str">
        <f t="shared" si="21"/>
        <v>Debit Card</v>
      </c>
      <c r="R622" s="2" t="s">
        <v>20</v>
      </c>
      <c r="S622" s="2" t="s">
        <v>56</v>
      </c>
      <c r="T622" s="2" t="s">
        <v>123</v>
      </c>
      <c r="U622" s="2" t="s">
        <v>59</v>
      </c>
      <c r="V622" t="str">
        <f>TEXT(tblSales[[#This Row],[Invoice Date]],"mmm")</f>
        <v>Sep</v>
      </c>
      <c r="W622">
        <f>MONTH(tblSales[[#This Row],[Invoice Date]])</f>
        <v>9</v>
      </c>
      <c r="X622">
        <f>YEAR(tblSales[[#This Row],[Invoice Date]])</f>
        <v>2024</v>
      </c>
      <c r="Y622" t="str">
        <f>TEXT(tblSales[[#This Row],[Invoice Date]],"mmm-yyyy")</f>
        <v>Sep-2024</v>
      </c>
      <c r="Z622" t="str">
        <f>_xlfn.XLOOKUP(tblSales[[#This Row],[Product_ID]],Products!$A:$A,Products!$C:$C,"Women Dresses")</f>
        <v>Handbags</v>
      </c>
      <c r="AA622" t="str">
        <f>_xlfn.XLOOKUP(tblSales[[#This Row],[Product_ID]],Products!$A:$A,Products!$D:$D,"Unknown")</f>
        <v>Sling Bag</v>
      </c>
      <c r="AB622" t="str">
        <f>_xlfn.XLOOKUP(tblSales[[#This Row],[Product_ID]],Products!$A:$A,Products!$E:$E,"Unknown")</f>
        <v>GRT Jewellers</v>
      </c>
      <c r="AC622" t="str">
        <f>_xlfn.XLOOKUP(tblSales[[#This Row],[Store_ID]],Stores!$A:$A,Stores!$B:$B,"Unknown")</f>
        <v>TrendMart Nizamabad Standard</v>
      </c>
      <c r="AD622" t="str">
        <f>_xlfn.XLOOKUP(tblSales[[#This Row],[Store_ID]],Stores!$A:$A,Stores!$E:$E,"Unknown")</f>
        <v>South Zone 2</v>
      </c>
      <c r="AE622" t="str">
        <f>_xlfn.XLOOKUP(tblSales[[#This Row],[Customer_ID]],Customers!$A:$A,Customers!$B:$B,"Unknown")</f>
        <v>Vasanthi Bhat</v>
      </c>
      <c r="AF622" t="str">
        <f>_xlfn.XLOOKUP(tblSales[[#This Row],[Customer_ID]],Customers!$A:$A,Customers!$J:$J,"Unknown")</f>
        <v>Regular</v>
      </c>
      <c r="AG622" t="str">
        <f>_xlfn.XLOOKUP(tblSales[[#This Row],[Employee_ID]],Employees!$A:$A,Employees!$B:$B,"Unknown")</f>
        <v>Sathish Sundaram</v>
      </c>
      <c r="AH622">
        <f>IF(MONTH(tblSales[[#This Row],[Invoice Date]])&gt;=4,MONTH(tblSales[[#This Row],[Invoice Date]]),MONTH(tblSales[[#This Row],[Invoice Date]])+12)</f>
        <v>9</v>
      </c>
      <c r="AI622" s="8">
        <f>DATE(YEAR(tblSales[[#This Row],[Invoice Date]]),MONTH(tblSales[[#This Row],[Invoice Date]]),1)</f>
        <v>45536</v>
      </c>
      <c r="AJ622" t="str">
        <f>_xlfn.XLOOKUP(tblSales[[#This Row],[Product_ID]],Products!$A:$A,Products!$B:$B,"Unknown")</f>
        <v>GRT Jewellers Sling Bag Olive</v>
      </c>
      <c r="AK622" s="9">
        <f>IFERROR(tblSales[[#This Row],[Profit]]/tblSales[[#This Row],[Sales Amount]],0)</f>
        <v>0.29544206264899819</v>
      </c>
      <c r="AL622" t="str">
        <f>IF(tblSales[[#This Row],[Discount %]]&lt;=5,"0-5%",
IF(tblSales[[#This Row],[Discount %]]&lt;=10,"5-10%",
IF(tblSales[[#This Row],[Discount %]]&lt;=15,"10-15%",
IF(tblSales[[#This Row],[Discount %]]&lt;=20,"15-20%","20%+"))))</f>
        <v>0-5%</v>
      </c>
    </row>
    <row r="623" spans="1:38">
      <c r="A623" s="2" t="s">
        <v>1933</v>
      </c>
      <c r="B623" s="11">
        <v>45688</v>
      </c>
      <c r="C623" s="2" t="s">
        <v>1253</v>
      </c>
      <c r="D623" s="2" t="s">
        <v>881</v>
      </c>
      <c r="E623" s="2" t="s">
        <v>139</v>
      </c>
      <c r="F623" s="2" t="s">
        <v>210</v>
      </c>
      <c r="G623" s="2">
        <v>2</v>
      </c>
      <c r="H623" s="2">
        <v>1403.63</v>
      </c>
      <c r="I623" s="2">
        <v>30</v>
      </c>
      <c r="J623" s="2">
        <v>842.18</v>
      </c>
      <c r="K623" s="2">
        <v>12</v>
      </c>
      <c r="L623" s="2">
        <v>235.81</v>
      </c>
      <c r="M623" s="2">
        <v>2200.89</v>
      </c>
      <c r="N623" s="2">
        <v>2041.8</v>
      </c>
      <c r="O623" s="2">
        <f t="shared" si="22"/>
        <v>-76.720000000000084</v>
      </c>
      <c r="P623" s="2" t="s">
        <v>27</v>
      </c>
      <c r="Q623" s="2" t="str">
        <f t="shared" si="21"/>
        <v>Cash</v>
      </c>
      <c r="R623" s="2" t="s">
        <v>21</v>
      </c>
      <c r="S623" s="2" t="s">
        <v>56</v>
      </c>
      <c r="T623" s="2" t="s">
        <v>1934</v>
      </c>
      <c r="U623" s="2" t="s">
        <v>59</v>
      </c>
      <c r="V623" t="str">
        <f>TEXT(tblSales[[#This Row],[Invoice Date]],"mmm")</f>
        <v>Jan</v>
      </c>
      <c r="W623">
        <f>MONTH(tblSales[[#This Row],[Invoice Date]])</f>
        <v>1</v>
      </c>
      <c r="X623">
        <f>YEAR(tblSales[[#This Row],[Invoice Date]])</f>
        <v>2025</v>
      </c>
      <c r="Y623" t="str">
        <f>TEXT(tblSales[[#This Row],[Invoice Date]],"mmm-yyyy")</f>
        <v>Jan-2025</v>
      </c>
      <c r="Z623" t="str">
        <f>_xlfn.XLOOKUP(tblSales[[#This Row],[Product_ID]],Products!$A:$A,Products!$C:$C,"Women Dresses")</f>
        <v>Women Sarees</v>
      </c>
      <c r="AA623" t="str">
        <f>_xlfn.XLOOKUP(tblSales[[#This Row],[Product_ID]],Products!$A:$A,Products!$D:$D,"Unknown")</f>
        <v>Georgette Saree</v>
      </c>
      <c r="AB623" t="str">
        <f>_xlfn.XLOOKUP(tblSales[[#This Row],[Product_ID]],Products!$A:$A,Products!$E:$E,"Unknown")</f>
        <v>Jack &amp; Jones</v>
      </c>
      <c r="AC623" t="str">
        <f>_xlfn.XLOOKUP(tblSales[[#This Row],[Store_ID]],Stores!$A:$A,Stores!$B:$B,"Unknown")</f>
        <v>TrendMart Kozhikode Standard</v>
      </c>
      <c r="AD623" t="str">
        <f>_xlfn.XLOOKUP(tblSales[[#This Row],[Store_ID]],Stores!$A:$A,Stores!$E:$E,"Unknown")</f>
        <v>South Zone 1</v>
      </c>
      <c r="AE623" t="str">
        <f>_xlfn.XLOOKUP(tblSales[[#This Row],[Customer_ID]],Customers!$A:$A,Customers!$B:$B,"Unknown")</f>
        <v>Tara Gopalakrishnan</v>
      </c>
      <c r="AF623" t="str">
        <f>_xlfn.XLOOKUP(tblSales[[#This Row],[Customer_ID]],Customers!$A:$A,Customers!$J:$J,"Unknown")</f>
        <v>Regular</v>
      </c>
      <c r="AG623" t="str">
        <f>_xlfn.XLOOKUP(tblSales[[#This Row],[Employee_ID]],Employees!$A:$A,Employees!$B:$B,"Unknown")</f>
        <v>Rani Mishra</v>
      </c>
      <c r="AH623">
        <f>IF(MONTH(tblSales[[#This Row],[Invoice Date]])&gt;=4,MONTH(tblSales[[#This Row],[Invoice Date]]),MONTH(tblSales[[#This Row],[Invoice Date]])+12)</f>
        <v>13</v>
      </c>
      <c r="AI623" s="8">
        <f>DATE(YEAR(tblSales[[#This Row],[Invoice Date]]),MONTH(tblSales[[#This Row],[Invoice Date]]),1)</f>
        <v>45658</v>
      </c>
      <c r="AJ623" t="str">
        <f>_xlfn.XLOOKUP(tblSales[[#This Row],[Product_ID]],Products!$A:$A,Products!$B:$B,"Unknown")</f>
        <v>Jack &amp; Jones Georgette Saree Sky Blue</v>
      </c>
      <c r="AK623" s="9">
        <f>IFERROR(tblSales[[#This Row],[Profit]]/tblSales[[#This Row],[Sales Amount]],0)</f>
        <v>-3.4858625374280444E-2</v>
      </c>
      <c r="AL623" t="str">
        <f>IF(tblSales[[#This Row],[Discount %]]&lt;=5,"0-5%",
IF(tblSales[[#This Row],[Discount %]]&lt;=10,"5-10%",
IF(tblSales[[#This Row],[Discount %]]&lt;=15,"10-15%",
IF(tblSales[[#This Row],[Discount %]]&lt;=20,"15-20%","20%+"))))</f>
        <v>20%+</v>
      </c>
    </row>
    <row r="624" spans="1:38">
      <c r="A624" s="2" t="s">
        <v>1935</v>
      </c>
      <c r="B624" s="11">
        <v>45621</v>
      </c>
      <c r="C624" s="2" t="s">
        <v>1936</v>
      </c>
      <c r="D624" s="2" t="s">
        <v>1768</v>
      </c>
      <c r="E624" s="2" t="s">
        <v>258</v>
      </c>
      <c r="F624" s="2" t="s">
        <v>319</v>
      </c>
      <c r="G624" s="2">
        <v>3</v>
      </c>
      <c r="H624" s="2">
        <v>979.41</v>
      </c>
      <c r="I624" s="2">
        <v>30</v>
      </c>
      <c r="J624" s="2">
        <v>881.47</v>
      </c>
      <c r="K624" s="2">
        <v>5</v>
      </c>
      <c r="L624" s="2">
        <v>102.84</v>
      </c>
      <c r="M624" s="2">
        <v>2159.6</v>
      </c>
      <c r="N624" s="2">
        <v>2177.61</v>
      </c>
      <c r="O624" s="2">
        <f t="shared" si="22"/>
        <v>-120.85000000000022</v>
      </c>
      <c r="P624" s="2" t="s">
        <v>28</v>
      </c>
      <c r="Q624" s="2" t="str">
        <f t="shared" si="21"/>
        <v>Credit Card</v>
      </c>
      <c r="R624" s="2" t="s">
        <v>20</v>
      </c>
      <c r="S624" s="2" t="s">
        <v>56</v>
      </c>
      <c r="T624" s="2" t="s">
        <v>1937</v>
      </c>
      <c r="U624" s="2" t="s">
        <v>59</v>
      </c>
      <c r="V624" t="str">
        <f>TEXT(tblSales[[#This Row],[Invoice Date]],"mmm")</f>
        <v>Nov</v>
      </c>
      <c r="W624">
        <f>MONTH(tblSales[[#This Row],[Invoice Date]])</f>
        <v>11</v>
      </c>
      <c r="X624">
        <f>YEAR(tblSales[[#This Row],[Invoice Date]])</f>
        <v>2024</v>
      </c>
      <c r="Y624" t="str">
        <f>TEXT(tblSales[[#This Row],[Invoice Date]],"mmm-yyyy")</f>
        <v>Nov-2024</v>
      </c>
      <c r="Z624" t="str">
        <f>_xlfn.XLOOKUP(tblSales[[#This Row],[Product_ID]],Products!$A:$A,Products!$C:$C,"Women Dresses")</f>
        <v>Footwear</v>
      </c>
      <c r="AA624" t="str">
        <f>_xlfn.XLOOKUP(tblSales[[#This Row],[Product_ID]],Products!$A:$A,Products!$D:$D,"Unknown")</f>
        <v>Sneakers</v>
      </c>
      <c r="AB624" t="str">
        <f>_xlfn.XLOOKUP(tblSales[[#This Row],[Product_ID]],Products!$A:$A,Products!$E:$E,"Unknown")</f>
        <v>Titan</v>
      </c>
      <c r="AC624" t="str">
        <f>_xlfn.XLOOKUP(tblSales[[#This Row],[Store_ID]],Stores!$A:$A,Stores!$B:$B,"Unknown")</f>
        <v>TrendMart Guntur Outlet</v>
      </c>
      <c r="AD624" t="str">
        <f>_xlfn.XLOOKUP(tblSales[[#This Row],[Store_ID]],Stores!$A:$A,Stores!$E:$E,"Unknown")</f>
        <v>South Zone 3</v>
      </c>
      <c r="AE624" t="str">
        <f>_xlfn.XLOOKUP(tblSales[[#This Row],[Customer_ID]],Customers!$A:$A,Customers!$B:$B,"Unknown")</f>
        <v>Vinod Bhat</v>
      </c>
      <c r="AF624" t="str">
        <f>_xlfn.XLOOKUP(tblSales[[#This Row],[Customer_ID]],Customers!$A:$A,Customers!$J:$J,"Unknown")</f>
        <v>Gold</v>
      </c>
      <c r="AG624" t="str">
        <f>_xlfn.XLOOKUP(tblSales[[#This Row],[Employee_ID]],Employees!$A:$A,Employees!$B:$B,"Unknown")</f>
        <v>Sathish Sundaram</v>
      </c>
      <c r="AH624">
        <f>IF(MONTH(tblSales[[#This Row],[Invoice Date]])&gt;=4,MONTH(tblSales[[#This Row],[Invoice Date]]),MONTH(tblSales[[#This Row],[Invoice Date]])+12)</f>
        <v>11</v>
      </c>
      <c r="AI624" s="8">
        <f>DATE(YEAR(tblSales[[#This Row],[Invoice Date]]),MONTH(tblSales[[#This Row],[Invoice Date]]),1)</f>
        <v>45597</v>
      </c>
      <c r="AJ624" t="str">
        <f>_xlfn.XLOOKUP(tblSales[[#This Row],[Product_ID]],Products!$A:$A,Products!$B:$B,"Unknown")</f>
        <v>Titan Sneakers Maroon</v>
      </c>
      <c r="AK624" s="9">
        <f>IFERROR(tblSales[[#This Row],[Profit]]/tblSales[[#This Row],[Sales Amount]],0)</f>
        <v>-5.5959436932765429E-2</v>
      </c>
      <c r="AL624" t="str">
        <f>IF(tblSales[[#This Row],[Discount %]]&lt;=5,"0-5%",
IF(tblSales[[#This Row],[Discount %]]&lt;=10,"5-10%",
IF(tblSales[[#This Row],[Discount %]]&lt;=15,"10-15%",
IF(tblSales[[#This Row],[Discount %]]&lt;=20,"15-20%","20%+"))))</f>
        <v>20%+</v>
      </c>
    </row>
    <row r="625" spans="1:38">
      <c r="A625" s="2" t="s">
        <v>1938</v>
      </c>
      <c r="B625" s="11">
        <v>45416</v>
      </c>
      <c r="C625" s="2" t="s">
        <v>1817</v>
      </c>
      <c r="D625" s="2" t="s">
        <v>474</v>
      </c>
      <c r="E625" s="2" t="s">
        <v>1477</v>
      </c>
      <c r="F625" s="2" t="s">
        <v>128</v>
      </c>
      <c r="G625" s="2">
        <v>4</v>
      </c>
      <c r="H625" s="2">
        <v>3520.88</v>
      </c>
      <c r="I625" s="2">
        <v>0</v>
      </c>
      <c r="J625" s="2">
        <v>0</v>
      </c>
      <c r="K625" s="2">
        <v>12</v>
      </c>
      <c r="L625" s="2">
        <v>1690.02</v>
      </c>
      <c r="M625" s="2">
        <v>15773.54</v>
      </c>
      <c r="N625" s="2">
        <v>8136.04</v>
      </c>
      <c r="O625" s="2">
        <f t="shared" si="22"/>
        <v>5947.4800000000014</v>
      </c>
      <c r="P625" s="2" t="s">
        <v>29</v>
      </c>
      <c r="Q625" s="2" t="str">
        <f t="shared" si="21"/>
        <v>Debit Card</v>
      </c>
      <c r="R625" s="2" t="s">
        <v>20</v>
      </c>
      <c r="S625" s="2" t="s">
        <v>56</v>
      </c>
      <c r="T625" s="2" t="s">
        <v>536</v>
      </c>
      <c r="U625" s="2" t="s">
        <v>60</v>
      </c>
      <c r="V625" t="str">
        <f>TEXT(tblSales[[#This Row],[Invoice Date]],"mmm")</f>
        <v>May</v>
      </c>
      <c r="W625">
        <f>MONTH(tblSales[[#This Row],[Invoice Date]])</f>
        <v>5</v>
      </c>
      <c r="X625">
        <f>YEAR(tblSales[[#This Row],[Invoice Date]])</f>
        <v>2024</v>
      </c>
      <c r="Y625" t="str">
        <f>TEXT(tblSales[[#This Row],[Invoice Date]],"mmm-yyyy")</f>
        <v>May-2024</v>
      </c>
      <c r="Z625" t="str">
        <f>_xlfn.XLOOKUP(tblSales[[#This Row],[Product_ID]],Products!$A:$A,Products!$C:$C,"Women Dresses")</f>
        <v>Handbags</v>
      </c>
      <c r="AA625" t="str">
        <f>_xlfn.XLOOKUP(tblSales[[#This Row],[Product_ID]],Products!$A:$A,Products!$D:$D,"Unknown")</f>
        <v>Sling Bag</v>
      </c>
      <c r="AB625" t="str">
        <f>_xlfn.XLOOKUP(tblSales[[#This Row],[Product_ID]],Products!$A:$A,Products!$E:$E,"Unknown")</f>
        <v>GRT Jewellers</v>
      </c>
      <c r="AC625" t="str">
        <f>_xlfn.XLOOKUP(tblSales[[#This Row],[Store_ID]],Stores!$A:$A,Stores!$B:$B,"Unknown")</f>
        <v>TrendMart Guntur High Street</v>
      </c>
      <c r="AD625" t="str">
        <f>_xlfn.XLOOKUP(tblSales[[#This Row],[Store_ID]],Stores!$A:$A,Stores!$E:$E,"Unknown")</f>
        <v>South Zone 3</v>
      </c>
      <c r="AE625" t="str">
        <f>_xlfn.XLOOKUP(tblSales[[#This Row],[Customer_ID]],Customers!$A:$A,Customers!$B:$B,"Unknown")</f>
        <v>Gayathri Menon</v>
      </c>
      <c r="AF625" t="str">
        <f>_xlfn.XLOOKUP(tblSales[[#This Row],[Customer_ID]],Customers!$A:$A,Customers!$J:$J,"Unknown")</f>
        <v>Platinum</v>
      </c>
      <c r="AG625" t="str">
        <f>_xlfn.XLOOKUP(tblSales[[#This Row],[Employee_ID]],Employees!$A:$A,Employees!$B:$B,"Unknown")</f>
        <v>Praveen Gupta</v>
      </c>
      <c r="AH625">
        <f>IF(MONTH(tblSales[[#This Row],[Invoice Date]])&gt;=4,MONTH(tblSales[[#This Row],[Invoice Date]]),MONTH(tblSales[[#This Row],[Invoice Date]])+12)</f>
        <v>5</v>
      </c>
      <c r="AI625" s="8">
        <f>DATE(YEAR(tblSales[[#This Row],[Invoice Date]]),MONTH(tblSales[[#This Row],[Invoice Date]]),1)</f>
        <v>45413</v>
      </c>
      <c r="AJ625" t="str">
        <f>_xlfn.XLOOKUP(tblSales[[#This Row],[Product_ID]],Products!$A:$A,Products!$B:$B,"Unknown")</f>
        <v>GRT Jewellers Sling Bag Olive</v>
      </c>
      <c r="AK625" s="9">
        <f>IFERROR(tblSales[[#This Row],[Profit]]/tblSales[[#This Row],[Sales Amount]],0)</f>
        <v>0.37705423132663951</v>
      </c>
      <c r="AL625" t="str">
        <f>IF(tblSales[[#This Row],[Discount %]]&lt;=5,"0-5%",
IF(tblSales[[#This Row],[Discount %]]&lt;=10,"5-10%",
IF(tblSales[[#This Row],[Discount %]]&lt;=15,"10-15%",
IF(tblSales[[#This Row],[Discount %]]&lt;=20,"15-20%","20%+"))))</f>
        <v>0-5%</v>
      </c>
    </row>
    <row r="626" spans="1:38">
      <c r="A626" s="2" t="s">
        <v>1939</v>
      </c>
      <c r="B626" s="11">
        <v>45553</v>
      </c>
      <c r="C626" s="2" t="s">
        <v>690</v>
      </c>
      <c r="D626" s="2" t="s">
        <v>114</v>
      </c>
      <c r="E626" s="2" t="s">
        <v>139</v>
      </c>
      <c r="F626" s="2" t="s">
        <v>523</v>
      </c>
      <c r="G626" s="2">
        <v>3</v>
      </c>
      <c r="H626" s="2">
        <v>859.24</v>
      </c>
      <c r="I626" s="2">
        <v>0</v>
      </c>
      <c r="J626" s="2">
        <v>0</v>
      </c>
      <c r="K626" s="2">
        <v>5</v>
      </c>
      <c r="L626" s="2">
        <v>128.88999999999999</v>
      </c>
      <c r="M626" s="2">
        <v>2706.61</v>
      </c>
      <c r="N626" s="2">
        <v>1619.28</v>
      </c>
      <c r="O626" s="2">
        <f t="shared" si="22"/>
        <v>958.44000000000017</v>
      </c>
      <c r="P626" s="2" t="s">
        <v>32</v>
      </c>
      <c r="Q626" s="2" t="str">
        <f t="shared" si="21"/>
        <v>UPI</v>
      </c>
      <c r="R626" s="2" t="s">
        <v>20</v>
      </c>
      <c r="S626" s="2" t="s">
        <v>56</v>
      </c>
      <c r="T626" s="2" t="s">
        <v>514</v>
      </c>
      <c r="U626" s="2" t="s">
        <v>59</v>
      </c>
      <c r="V626" t="str">
        <f>TEXT(tblSales[[#This Row],[Invoice Date]],"mmm")</f>
        <v>Sep</v>
      </c>
      <c r="W626">
        <f>MONTH(tblSales[[#This Row],[Invoice Date]])</f>
        <v>9</v>
      </c>
      <c r="X626">
        <f>YEAR(tblSales[[#This Row],[Invoice Date]])</f>
        <v>2024</v>
      </c>
      <c r="Y626" t="str">
        <f>TEXT(tblSales[[#This Row],[Invoice Date]],"mmm-yyyy")</f>
        <v>Sep-2024</v>
      </c>
      <c r="Z626" t="str">
        <f>_xlfn.XLOOKUP(tblSales[[#This Row],[Product_ID]],Products!$A:$A,Products!$C:$C,"Women Dresses")</f>
        <v>Women Kurtis</v>
      </c>
      <c r="AA626" t="str">
        <f>_xlfn.XLOOKUP(tblSales[[#This Row],[Product_ID]],Products!$A:$A,Products!$D:$D,"Unknown")</f>
        <v>Printed Kurti</v>
      </c>
      <c r="AB626" t="str">
        <f>_xlfn.XLOOKUP(tblSales[[#This Row],[Product_ID]],Products!$A:$A,Products!$E:$E,"Unknown")</f>
        <v>Reebok</v>
      </c>
      <c r="AC626" t="str">
        <f>_xlfn.XLOOKUP(tblSales[[#This Row],[Store_ID]],Stores!$A:$A,Stores!$B:$B,"Unknown")</f>
        <v>TrendMart Kozhikode Standard</v>
      </c>
      <c r="AD626" t="str">
        <f>_xlfn.XLOOKUP(tblSales[[#This Row],[Store_ID]],Stores!$A:$A,Stores!$E:$E,"Unknown")</f>
        <v>South Zone 1</v>
      </c>
      <c r="AE626" t="str">
        <f>_xlfn.XLOOKUP(tblSales[[#This Row],[Customer_ID]],Customers!$A:$A,Customers!$B:$B,"Unknown")</f>
        <v>Gayathri Gowda</v>
      </c>
      <c r="AF626" t="str">
        <f>_xlfn.XLOOKUP(tblSales[[#This Row],[Customer_ID]],Customers!$A:$A,Customers!$J:$J,"Unknown")</f>
        <v>Silver</v>
      </c>
      <c r="AG626" t="str">
        <f>_xlfn.XLOOKUP(tblSales[[#This Row],[Employee_ID]],Employees!$A:$A,Employees!$B:$B,"Unknown")</f>
        <v>Vinod Hegde</v>
      </c>
      <c r="AH626">
        <f>IF(MONTH(tblSales[[#This Row],[Invoice Date]])&gt;=4,MONTH(tblSales[[#This Row],[Invoice Date]]),MONTH(tblSales[[#This Row],[Invoice Date]])+12)</f>
        <v>9</v>
      </c>
      <c r="AI626" s="8">
        <f>DATE(YEAR(tblSales[[#This Row],[Invoice Date]]),MONTH(tblSales[[#This Row],[Invoice Date]]),1)</f>
        <v>45536</v>
      </c>
      <c r="AJ626" t="str">
        <f>_xlfn.XLOOKUP(tblSales[[#This Row],[Product_ID]],Products!$A:$A,Products!$B:$B,"Unknown")</f>
        <v>Reebok Printed Kurti Wine</v>
      </c>
      <c r="AK626" s="9">
        <f>IFERROR(tblSales[[#This Row],[Profit]]/tblSales[[#This Row],[Sales Amount]],0)</f>
        <v>0.35411086192691232</v>
      </c>
      <c r="AL626" t="str">
        <f>IF(tblSales[[#This Row],[Discount %]]&lt;=5,"0-5%",
IF(tblSales[[#This Row],[Discount %]]&lt;=10,"5-10%",
IF(tblSales[[#This Row],[Discount %]]&lt;=15,"10-15%",
IF(tblSales[[#This Row],[Discount %]]&lt;=20,"15-20%","20%+"))))</f>
        <v>0-5%</v>
      </c>
    </row>
    <row r="627" spans="1:38">
      <c r="A627" s="2" t="s">
        <v>1940</v>
      </c>
      <c r="B627" s="11">
        <v>45614</v>
      </c>
      <c r="C627" s="2" t="s">
        <v>1941</v>
      </c>
      <c r="D627" s="2" t="s">
        <v>90</v>
      </c>
      <c r="E627" s="2" t="s">
        <v>1780</v>
      </c>
      <c r="F627" s="2" t="s">
        <v>227</v>
      </c>
      <c r="G627" s="2">
        <v>1</v>
      </c>
      <c r="H627" s="2">
        <v>756.58</v>
      </c>
      <c r="I627" s="2">
        <v>0</v>
      </c>
      <c r="J627" s="2">
        <v>0</v>
      </c>
      <c r="K627" s="2">
        <v>5</v>
      </c>
      <c r="L627" s="2">
        <v>37.83</v>
      </c>
      <c r="M627" s="2">
        <v>794.41</v>
      </c>
      <c r="N627" s="2">
        <v>496.67</v>
      </c>
      <c r="O627" s="2">
        <f t="shared" si="22"/>
        <v>259.90999999999997</v>
      </c>
      <c r="P627" s="2" t="s">
        <v>28</v>
      </c>
      <c r="Q627" s="2" t="str">
        <f t="shared" si="21"/>
        <v>Credit Card</v>
      </c>
      <c r="R627" s="2" t="s">
        <v>20</v>
      </c>
      <c r="S627" s="2" t="s">
        <v>56</v>
      </c>
      <c r="T627" s="2" t="s">
        <v>1563</v>
      </c>
      <c r="U627" s="2" t="s">
        <v>59</v>
      </c>
      <c r="V627" t="str">
        <f>TEXT(tblSales[[#This Row],[Invoice Date]],"mmm")</f>
        <v>Nov</v>
      </c>
      <c r="W627">
        <f>MONTH(tblSales[[#This Row],[Invoice Date]])</f>
        <v>11</v>
      </c>
      <c r="X627">
        <f>YEAR(tblSales[[#This Row],[Invoice Date]])</f>
        <v>2024</v>
      </c>
      <c r="Y627" t="str">
        <f>TEXT(tblSales[[#This Row],[Invoice Date]],"mmm-yyyy")</f>
        <v>Nov-2024</v>
      </c>
      <c r="Z627" t="str">
        <f>_xlfn.XLOOKUP(tblSales[[#This Row],[Product_ID]],Products!$A:$A,Products!$C:$C,"Women Dresses")</f>
        <v>Women Kurtis</v>
      </c>
      <c r="AA627" t="str">
        <f>_xlfn.XLOOKUP(tblSales[[#This Row],[Product_ID]],Products!$A:$A,Products!$D:$D,"Unknown")</f>
        <v>A-Line Kurti</v>
      </c>
      <c r="AB627" t="str">
        <f>_xlfn.XLOOKUP(tblSales[[#This Row],[Product_ID]],Products!$A:$A,Products!$E:$E,"Unknown")</f>
        <v>Pepe Jeans</v>
      </c>
      <c r="AC627" t="str">
        <f>_xlfn.XLOOKUP(tblSales[[#This Row],[Store_ID]],Stores!$A:$A,Stores!$B:$B,"Unknown")</f>
        <v>TrendMart Vijayawada Outlet</v>
      </c>
      <c r="AD627" t="str">
        <f>_xlfn.XLOOKUP(tblSales[[#This Row],[Store_ID]],Stores!$A:$A,Stores!$E:$E,"Unknown")</f>
        <v>South Zone 3</v>
      </c>
      <c r="AE627" t="str">
        <f>_xlfn.XLOOKUP(tblSales[[#This Row],[Customer_ID]],Customers!$A:$A,Customers!$B:$B,"Unknown")</f>
        <v>Thiru Natarajan</v>
      </c>
      <c r="AF627" t="str">
        <f>_xlfn.XLOOKUP(tblSales[[#This Row],[Customer_ID]],Customers!$A:$A,Customers!$J:$J,"Unknown")</f>
        <v>Platinum</v>
      </c>
      <c r="AG627" t="str">
        <f>_xlfn.XLOOKUP(tblSales[[#This Row],[Employee_ID]],Employees!$A:$A,Employees!$B:$B,"Unknown")</f>
        <v>Ishwarya Shetty</v>
      </c>
      <c r="AH627">
        <f>IF(MONTH(tblSales[[#This Row],[Invoice Date]])&gt;=4,MONTH(tblSales[[#This Row],[Invoice Date]]),MONTH(tblSales[[#This Row],[Invoice Date]])+12)</f>
        <v>11</v>
      </c>
      <c r="AI627" s="8">
        <f>DATE(YEAR(tblSales[[#This Row],[Invoice Date]]),MONTH(tblSales[[#This Row],[Invoice Date]]),1)</f>
        <v>45597</v>
      </c>
      <c r="AJ627" t="str">
        <f>_xlfn.XLOOKUP(tblSales[[#This Row],[Product_ID]],Products!$A:$A,Products!$B:$B,"Unknown")</f>
        <v>Pepe Jeans A-Line Kurti White</v>
      </c>
      <c r="AK627" s="9">
        <f>IFERROR(tblSales[[#This Row],[Profit]]/tblSales[[#This Row],[Sales Amount]],0)</f>
        <v>0.32717362570964614</v>
      </c>
      <c r="AL627" t="str">
        <f>IF(tblSales[[#This Row],[Discount %]]&lt;=5,"0-5%",
IF(tblSales[[#This Row],[Discount %]]&lt;=10,"5-10%",
IF(tblSales[[#This Row],[Discount %]]&lt;=15,"10-15%",
IF(tblSales[[#This Row],[Discount %]]&lt;=20,"15-20%","20%+"))))</f>
        <v>0-5%</v>
      </c>
    </row>
    <row r="628" spans="1:38">
      <c r="A628" s="2" t="s">
        <v>1942</v>
      </c>
      <c r="B628" s="11">
        <v>45513</v>
      </c>
      <c r="C628" s="2" t="s">
        <v>196</v>
      </c>
      <c r="D628" s="2" t="s">
        <v>1833</v>
      </c>
      <c r="E628" s="2" t="s">
        <v>344</v>
      </c>
      <c r="F628" s="2" t="s">
        <v>276</v>
      </c>
      <c r="G628" s="2">
        <v>3</v>
      </c>
      <c r="H628" s="2">
        <v>1776.59</v>
      </c>
      <c r="I628" s="2">
        <v>0</v>
      </c>
      <c r="J628" s="2">
        <v>0</v>
      </c>
      <c r="K628" s="2">
        <v>12</v>
      </c>
      <c r="L628" s="2">
        <v>639.57000000000005</v>
      </c>
      <c r="M628" s="2">
        <v>5969.34</v>
      </c>
      <c r="N628" s="2">
        <v>3994.65</v>
      </c>
      <c r="O628" s="2">
        <f t="shared" si="22"/>
        <v>1335.12</v>
      </c>
      <c r="P628" s="2" t="s">
        <v>28</v>
      </c>
      <c r="Q628" s="2" t="str">
        <f t="shared" si="21"/>
        <v>Credit Card</v>
      </c>
      <c r="R628" s="2" t="s">
        <v>20</v>
      </c>
      <c r="S628" s="2" t="s">
        <v>56</v>
      </c>
      <c r="T628" s="2" t="s">
        <v>1611</v>
      </c>
      <c r="U628" s="2" t="s">
        <v>59</v>
      </c>
      <c r="V628" t="str">
        <f>TEXT(tblSales[[#This Row],[Invoice Date]],"mmm")</f>
        <v>Aug</v>
      </c>
      <c r="W628">
        <f>MONTH(tblSales[[#This Row],[Invoice Date]])</f>
        <v>8</v>
      </c>
      <c r="X628">
        <f>YEAR(tblSales[[#This Row],[Invoice Date]])</f>
        <v>2024</v>
      </c>
      <c r="Y628" t="str">
        <f>TEXT(tblSales[[#This Row],[Invoice Date]],"mmm-yyyy")</f>
        <v>Aug-2024</v>
      </c>
      <c r="Z628" t="str">
        <f>_xlfn.XLOOKUP(tblSales[[#This Row],[Product_ID]],Products!$A:$A,Products!$C:$C,"Women Dresses")</f>
        <v>Women Sarees</v>
      </c>
      <c r="AA628" t="str">
        <f>_xlfn.XLOOKUP(tblSales[[#This Row],[Product_ID]],Products!$A:$A,Products!$D:$D,"Unknown")</f>
        <v>Printed Saree</v>
      </c>
      <c r="AB628" t="str">
        <f>_xlfn.XLOOKUP(tblSales[[#This Row],[Product_ID]],Products!$A:$A,Products!$E:$E,"Unknown")</f>
        <v>Sonata</v>
      </c>
      <c r="AC628" t="str">
        <f>_xlfn.XLOOKUP(tblSales[[#This Row],[Store_ID]],Stores!$A:$A,Stores!$B:$B,"Unknown")</f>
        <v>TrendMart Kannur Standard</v>
      </c>
      <c r="AD628" t="str">
        <f>_xlfn.XLOOKUP(tblSales[[#This Row],[Store_ID]],Stores!$A:$A,Stores!$E:$E,"Unknown")</f>
        <v>South Zone 1</v>
      </c>
      <c r="AE628" t="str">
        <f>_xlfn.XLOOKUP(tblSales[[#This Row],[Customer_ID]],Customers!$A:$A,Customers!$B:$B,"Unknown")</f>
        <v>Anil Iyengar</v>
      </c>
      <c r="AF628" t="str">
        <f>_xlfn.XLOOKUP(tblSales[[#This Row],[Customer_ID]],Customers!$A:$A,Customers!$J:$J,"Unknown")</f>
        <v>Regular</v>
      </c>
      <c r="AG628" t="str">
        <f>_xlfn.XLOOKUP(tblSales[[#This Row],[Employee_ID]],Employees!$A:$A,Employees!$B:$B,"Unknown")</f>
        <v>Vasanthi Kamath</v>
      </c>
      <c r="AH628">
        <f>IF(MONTH(tblSales[[#This Row],[Invoice Date]])&gt;=4,MONTH(tblSales[[#This Row],[Invoice Date]]),MONTH(tblSales[[#This Row],[Invoice Date]])+12)</f>
        <v>8</v>
      </c>
      <c r="AI628" s="8">
        <f>DATE(YEAR(tblSales[[#This Row],[Invoice Date]]),MONTH(tblSales[[#This Row],[Invoice Date]]),1)</f>
        <v>45505</v>
      </c>
      <c r="AJ628" t="str">
        <f>_xlfn.XLOOKUP(tblSales[[#This Row],[Product_ID]],Products!$A:$A,Products!$B:$B,"Unknown")</f>
        <v>Sonata Printed Saree Peach</v>
      </c>
      <c r="AK628" s="9">
        <f>IFERROR(tblSales[[#This Row],[Profit]]/tblSales[[#This Row],[Sales Amount]],0)</f>
        <v>0.22366291750846826</v>
      </c>
      <c r="AL628" t="str">
        <f>IF(tblSales[[#This Row],[Discount %]]&lt;=5,"0-5%",
IF(tblSales[[#This Row],[Discount %]]&lt;=10,"5-10%",
IF(tblSales[[#This Row],[Discount %]]&lt;=15,"10-15%",
IF(tblSales[[#This Row],[Discount %]]&lt;=20,"15-20%","20%+"))))</f>
        <v>0-5%</v>
      </c>
    </row>
    <row r="629" spans="1:38">
      <c r="A629" s="2" t="s">
        <v>1943</v>
      </c>
      <c r="B629" s="11">
        <v>45553</v>
      </c>
      <c r="C629" s="2" t="s">
        <v>1944</v>
      </c>
      <c r="D629" s="2" t="s">
        <v>1545</v>
      </c>
      <c r="E629" s="2" t="s">
        <v>1467</v>
      </c>
      <c r="F629" s="2" t="s">
        <v>475</v>
      </c>
      <c r="G629" s="2">
        <v>2</v>
      </c>
      <c r="H629" s="2">
        <v>479.6</v>
      </c>
      <c r="I629" s="2">
        <v>10</v>
      </c>
      <c r="J629" s="2">
        <v>95.92</v>
      </c>
      <c r="K629" s="2">
        <v>5</v>
      </c>
      <c r="L629" s="2">
        <v>43.16</v>
      </c>
      <c r="M629" s="2">
        <v>906.44</v>
      </c>
      <c r="N629" s="2">
        <v>674.18</v>
      </c>
      <c r="O629" s="2">
        <f t="shared" si="22"/>
        <v>189.10000000000011</v>
      </c>
      <c r="P629" s="2" t="s">
        <v>32</v>
      </c>
      <c r="Q629" s="2" t="str">
        <f t="shared" si="21"/>
        <v>UPI</v>
      </c>
      <c r="R629" s="2" t="s">
        <v>21</v>
      </c>
      <c r="S629" s="2" t="s">
        <v>56</v>
      </c>
      <c r="T629" s="2" t="s">
        <v>1585</v>
      </c>
      <c r="U629" s="2" t="s">
        <v>59</v>
      </c>
      <c r="V629" t="str">
        <f>TEXT(tblSales[[#This Row],[Invoice Date]],"mmm")</f>
        <v>Sep</v>
      </c>
      <c r="W629">
        <f>MONTH(tblSales[[#This Row],[Invoice Date]])</f>
        <v>9</v>
      </c>
      <c r="X629">
        <f>YEAR(tblSales[[#This Row],[Invoice Date]])</f>
        <v>2024</v>
      </c>
      <c r="Y629" t="str">
        <f>TEXT(tblSales[[#This Row],[Invoice Date]],"mmm-yyyy")</f>
        <v>Sep-2024</v>
      </c>
      <c r="Z629" t="str">
        <f>_xlfn.XLOOKUP(tblSales[[#This Row],[Product_ID]],Products!$A:$A,Products!$C:$C,"Women Dresses")</f>
        <v>Kids Wear</v>
      </c>
      <c r="AA629" t="str">
        <f>_xlfn.XLOOKUP(tblSales[[#This Row],[Product_ID]],Products!$A:$A,Products!$D:$D,"Unknown")</f>
        <v>Girls Frock</v>
      </c>
      <c r="AB629" t="str">
        <f>_xlfn.XLOOKUP(tblSales[[#This Row],[Product_ID]],Products!$A:$A,Products!$E:$E,"Unknown")</f>
        <v>Peter England</v>
      </c>
      <c r="AC629" t="str">
        <f>_xlfn.XLOOKUP(tblSales[[#This Row],[Store_ID]],Stores!$A:$A,Stores!$B:$B,"Unknown")</f>
        <v>TrendMart Erode Mall Kiosk</v>
      </c>
      <c r="AD629" t="str">
        <f>_xlfn.XLOOKUP(tblSales[[#This Row],[Store_ID]],Stores!$A:$A,Stores!$E:$E,"Unknown")</f>
        <v>South Zone 1</v>
      </c>
      <c r="AE629" t="str">
        <f>_xlfn.XLOOKUP(tblSales[[#This Row],[Customer_ID]],Customers!$A:$A,Customers!$B:$B,"Unknown")</f>
        <v>Malini Sundaram</v>
      </c>
      <c r="AF629" t="str">
        <f>_xlfn.XLOOKUP(tblSales[[#This Row],[Customer_ID]],Customers!$A:$A,Customers!$J:$J,"Unknown")</f>
        <v>Regular</v>
      </c>
      <c r="AG629" t="str">
        <f>_xlfn.XLOOKUP(tblSales[[#This Row],[Employee_ID]],Employees!$A:$A,Employees!$B:$B,"Unknown")</f>
        <v>Arjun Krishnan</v>
      </c>
      <c r="AH629">
        <f>IF(MONTH(tblSales[[#This Row],[Invoice Date]])&gt;=4,MONTH(tblSales[[#This Row],[Invoice Date]]),MONTH(tblSales[[#This Row],[Invoice Date]])+12)</f>
        <v>9</v>
      </c>
      <c r="AI629" s="8">
        <f>DATE(YEAR(tblSales[[#This Row],[Invoice Date]]),MONTH(tblSales[[#This Row],[Invoice Date]]),1)</f>
        <v>45536</v>
      </c>
      <c r="AJ629" t="str">
        <f>_xlfn.XLOOKUP(tblSales[[#This Row],[Product_ID]],Products!$A:$A,Products!$B:$B,"Unknown")</f>
        <v>Peter England Girls Frock Black</v>
      </c>
      <c r="AK629" s="9">
        <f>IFERROR(tblSales[[#This Row],[Profit]]/tblSales[[#This Row],[Sales Amount]],0)</f>
        <v>0.20861833105335167</v>
      </c>
      <c r="AL629" t="str">
        <f>IF(tblSales[[#This Row],[Discount %]]&lt;=5,"0-5%",
IF(tblSales[[#This Row],[Discount %]]&lt;=10,"5-10%",
IF(tblSales[[#This Row],[Discount %]]&lt;=15,"10-15%",
IF(tblSales[[#This Row],[Discount %]]&lt;=20,"15-20%","20%+"))))</f>
        <v>5-10%</v>
      </c>
    </row>
    <row r="630" spans="1:38">
      <c r="A630" s="2" t="s">
        <v>1945</v>
      </c>
      <c r="B630" s="11">
        <v>45611</v>
      </c>
      <c r="C630" s="2" t="s">
        <v>1946</v>
      </c>
      <c r="D630" s="2" t="s">
        <v>1735</v>
      </c>
      <c r="E630" s="2" t="s">
        <v>650</v>
      </c>
      <c r="F630" s="2" t="s">
        <v>92</v>
      </c>
      <c r="G630" s="2">
        <v>1</v>
      </c>
      <c r="H630" s="2">
        <v>1209.93</v>
      </c>
      <c r="I630" s="2">
        <v>20</v>
      </c>
      <c r="J630" s="2">
        <v>241.99</v>
      </c>
      <c r="K630" s="2">
        <v>3</v>
      </c>
      <c r="L630" s="2">
        <v>29.04</v>
      </c>
      <c r="M630" s="2">
        <v>996.98</v>
      </c>
      <c r="N630" s="2">
        <v>910.46</v>
      </c>
      <c r="O630" s="2">
        <f t="shared" si="22"/>
        <v>57.479999999999983</v>
      </c>
      <c r="P630" s="2" t="s">
        <v>32</v>
      </c>
      <c r="Q630" s="2" t="str">
        <f t="shared" si="21"/>
        <v>UPI</v>
      </c>
      <c r="R630" s="2" t="s">
        <v>20</v>
      </c>
      <c r="S630" s="2" t="s">
        <v>56</v>
      </c>
      <c r="T630" s="2" t="s">
        <v>369</v>
      </c>
      <c r="U630" s="2" t="s">
        <v>59</v>
      </c>
      <c r="V630" t="str">
        <f>TEXT(tblSales[[#This Row],[Invoice Date]],"mmm")</f>
        <v>Nov</v>
      </c>
      <c r="W630">
        <f>MONTH(tblSales[[#This Row],[Invoice Date]])</f>
        <v>11</v>
      </c>
      <c r="X630">
        <f>YEAR(tblSales[[#This Row],[Invoice Date]])</f>
        <v>2024</v>
      </c>
      <c r="Y630" t="str">
        <f>TEXT(tblSales[[#This Row],[Invoice Date]],"mmm-yyyy")</f>
        <v>Nov-2024</v>
      </c>
      <c r="Z630" t="str">
        <f>_xlfn.XLOOKUP(tblSales[[#This Row],[Product_ID]],Products!$A:$A,Products!$C:$C,"Women Dresses")</f>
        <v>Jewellery</v>
      </c>
      <c r="AA630" t="str">
        <f>_xlfn.XLOOKUP(tblSales[[#This Row],[Product_ID]],Products!$A:$A,Products!$D:$D,"Unknown")</f>
        <v>Necklace</v>
      </c>
      <c r="AB630" t="str">
        <f>_xlfn.XLOOKUP(tblSales[[#This Row],[Product_ID]],Products!$A:$A,Products!$E:$E,"Unknown")</f>
        <v>Flying Machine</v>
      </c>
      <c r="AC630" t="str">
        <f>_xlfn.XLOOKUP(tblSales[[#This Row],[Store_ID]],Stores!$A:$A,Stores!$B:$B,"Unknown")</f>
        <v>TrendMart Shivamogga Outlet</v>
      </c>
      <c r="AD630" t="str">
        <f>_xlfn.XLOOKUP(tblSales[[#This Row],[Store_ID]],Stores!$A:$A,Stores!$E:$E,"Unknown")</f>
        <v>South Zone 2</v>
      </c>
      <c r="AE630" t="str">
        <f>_xlfn.XLOOKUP(tblSales[[#This Row],[Customer_ID]],Customers!$A:$A,Customers!$B:$B,"Unknown")</f>
        <v>Deepthi Pandian</v>
      </c>
      <c r="AF630" t="str">
        <f>_xlfn.XLOOKUP(tblSales[[#This Row],[Customer_ID]],Customers!$A:$A,Customers!$J:$J,"Unknown")</f>
        <v>Silver</v>
      </c>
      <c r="AG630" t="str">
        <f>_xlfn.XLOOKUP(tblSales[[#This Row],[Employee_ID]],Employees!$A:$A,Employees!$B:$B,"Unknown")</f>
        <v>Manoj Ramachandran</v>
      </c>
      <c r="AH630">
        <f>IF(MONTH(tblSales[[#This Row],[Invoice Date]])&gt;=4,MONTH(tblSales[[#This Row],[Invoice Date]]),MONTH(tblSales[[#This Row],[Invoice Date]])+12)</f>
        <v>11</v>
      </c>
      <c r="AI630" s="8">
        <f>DATE(YEAR(tblSales[[#This Row],[Invoice Date]]),MONTH(tblSales[[#This Row],[Invoice Date]]),1)</f>
        <v>45597</v>
      </c>
      <c r="AJ630" t="str">
        <f>_xlfn.XLOOKUP(tblSales[[#This Row],[Product_ID]],Products!$A:$A,Products!$B:$B,"Unknown")</f>
        <v>Flying Machine Necklace Sky Blue</v>
      </c>
      <c r="AK630" s="9">
        <f>IFERROR(tblSales[[#This Row],[Profit]]/tblSales[[#This Row],[Sales Amount]],0)</f>
        <v>5.7654115428594339E-2</v>
      </c>
      <c r="AL630" t="str">
        <f>IF(tblSales[[#This Row],[Discount %]]&lt;=5,"0-5%",
IF(tblSales[[#This Row],[Discount %]]&lt;=10,"5-10%",
IF(tblSales[[#This Row],[Discount %]]&lt;=15,"10-15%",
IF(tblSales[[#This Row],[Discount %]]&lt;=20,"15-20%","20%+"))))</f>
        <v>15-20%</v>
      </c>
    </row>
    <row r="631" spans="1:38">
      <c r="A631" s="2" t="s">
        <v>1947</v>
      </c>
      <c r="B631" s="11">
        <v>45563</v>
      </c>
      <c r="C631" s="2" t="s">
        <v>597</v>
      </c>
      <c r="D631" s="2" t="s">
        <v>501</v>
      </c>
      <c r="E631" s="2" t="s">
        <v>522</v>
      </c>
      <c r="F631" s="2" t="s">
        <v>110</v>
      </c>
      <c r="G631" s="2">
        <v>1</v>
      </c>
      <c r="H631" s="2">
        <v>763.48</v>
      </c>
      <c r="I631" s="2">
        <v>5</v>
      </c>
      <c r="J631" s="2">
        <v>38.17</v>
      </c>
      <c r="K631" s="2">
        <v>5</v>
      </c>
      <c r="L631" s="2">
        <v>36.270000000000003</v>
      </c>
      <c r="M631" s="2">
        <v>761.58</v>
      </c>
      <c r="N631" s="2">
        <v>457.16</v>
      </c>
      <c r="O631" s="2">
        <f t="shared" si="22"/>
        <v>268.15000000000003</v>
      </c>
      <c r="P631" s="2" t="s">
        <v>29</v>
      </c>
      <c r="Q631" s="2" t="str">
        <f t="shared" si="21"/>
        <v>Debit Card</v>
      </c>
      <c r="R631" s="2" t="s">
        <v>20</v>
      </c>
      <c r="S631" s="2" t="s">
        <v>56</v>
      </c>
      <c r="T631" s="2" t="s">
        <v>1948</v>
      </c>
      <c r="U631" s="2" t="s">
        <v>60</v>
      </c>
      <c r="V631" t="str">
        <f>TEXT(tblSales[[#This Row],[Invoice Date]],"mmm")</f>
        <v>Sep</v>
      </c>
      <c r="W631">
        <f>MONTH(tblSales[[#This Row],[Invoice Date]])</f>
        <v>9</v>
      </c>
      <c r="X631">
        <f>YEAR(tblSales[[#This Row],[Invoice Date]])</f>
        <v>2024</v>
      </c>
      <c r="Y631" t="str">
        <f>TEXT(tblSales[[#This Row],[Invoice Date]],"mmm-yyyy")</f>
        <v>Sep-2024</v>
      </c>
      <c r="Z631" t="str">
        <f>_xlfn.XLOOKUP(tblSales[[#This Row],[Product_ID]],Products!$A:$A,Products!$C:$C,"Women Dresses")</f>
        <v>Women Tops</v>
      </c>
      <c r="AA631" t="str">
        <f>_xlfn.XLOOKUP(tblSales[[#This Row],[Product_ID]],Products!$A:$A,Products!$D:$D,"Unknown")</f>
        <v>Formal Top</v>
      </c>
      <c r="AB631" t="str">
        <f>_xlfn.XLOOKUP(tblSales[[#This Row],[Product_ID]],Products!$A:$A,Products!$E:$E,"Unknown")</f>
        <v>Aurelia</v>
      </c>
      <c r="AC631" t="str">
        <f>_xlfn.XLOOKUP(tblSales[[#This Row],[Store_ID]],Stores!$A:$A,Stores!$B:$B,"Unknown")</f>
        <v>TrendMart Vellore Standard</v>
      </c>
      <c r="AD631" t="str">
        <f>_xlfn.XLOOKUP(tblSales[[#This Row],[Store_ID]],Stores!$A:$A,Stores!$E:$E,"Unknown")</f>
        <v>South Zone 1</v>
      </c>
      <c r="AE631" t="str">
        <f>_xlfn.XLOOKUP(tblSales[[#This Row],[Customer_ID]],Customers!$A:$A,Customers!$B:$B,"Unknown")</f>
        <v>Karunakaran Chandran</v>
      </c>
      <c r="AF631" t="str">
        <f>_xlfn.XLOOKUP(tblSales[[#This Row],[Customer_ID]],Customers!$A:$A,Customers!$J:$J,"Unknown")</f>
        <v>Silver</v>
      </c>
      <c r="AG631" t="str">
        <f>_xlfn.XLOOKUP(tblSales[[#This Row],[Employee_ID]],Employees!$A:$A,Employees!$B:$B,"Unknown")</f>
        <v>Jyothi Prasad</v>
      </c>
      <c r="AH631">
        <f>IF(MONTH(tblSales[[#This Row],[Invoice Date]])&gt;=4,MONTH(tblSales[[#This Row],[Invoice Date]]),MONTH(tblSales[[#This Row],[Invoice Date]])+12)</f>
        <v>9</v>
      </c>
      <c r="AI631" s="8">
        <f>DATE(YEAR(tblSales[[#This Row],[Invoice Date]]),MONTH(tblSales[[#This Row],[Invoice Date]]),1)</f>
        <v>45536</v>
      </c>
      <c r="AJ631" t="str">
        <f>_xlfn.XLOOKUP(tblSales[[#This Row],[Product_ID]],Products!$A:$A,Products!$B:$B,"Unknown")</f>
        <v>Aurelia Formal Top Olive</v>
      </c>
      <c r="AK631" s="9">
        <f>IFERROR(tblSales[[#This Row],[Profit]]/tblSales[[#This Row],[Sales Amount]],0)</f>
        <v>0.35209695632763466</v>
      </c>
      <c r="AL631" t="str">
        <f>IF(tblSales[[#This Row],[Discount %]]&lt;=5,"0-5%",
IF(tblSales[[#This Row],[Discount %]]&lt;=10,"5-10%",
IF(tblSales[[#This Row],[Discount %]]&lt;=15,"10-15%",
IF(tblSales[[#This Row],[Discount %]]&lt;=20,"15-20%","20%+"))))</f>
        <v>0-5%</v>
      </c>
    </row>
    <row r="632" spans="1:38">
      <c r="A632" s="2" t="s">
        <v>1949</v>
      </c>
      <c r="B632" s="11">
        <v>45548</v>
      </c>
      <c r="C632" s="2" t="s">
        <v>1950</v>
      </c>
      <c r="D632" s="2" t="s">
        <v>138</v>
      </c>
      <c r="E632" s="2" t="s">
        <v>301</v>
      </c>
      <c r="F632" s="2" t="s">
        <v>210</v>
      </c>
      <c r="G632" s="2">
        <v>2</v>
      </c>
      <c r="H632" s="2">
        <v>811.76</v>
      </c>
      <c r="I632" s="2">
        <v>30</v>
      </c>
      <c r="J632" s="2">
        <v>487.06</v>
      </c>
      <c r="K632" s="2">
        <v>5</v>
      </c>
      <c r="L632" s="2">
        <v>56.82</v>
      </c>
      <c r="M632" s="2">
        <v>1193.28</v>
      </c>
      <c r="N632" s="2">
        <v>977.2</v>
      </c>
      <c r="O632" s="2">
        <f t="shared" si="22"/>
        <v>159.25999999999993</v>
      </c>
      <c r="P632" s="2" t="s">
        <v>29</v>
      </c>
      <c r="Q632" s="2" t="str">
        <f t="shared" si="21"/>
        <v>Debit Card</v>
      </c>
      <c r="R632" s="2" t="s">
        <v>21</v>
      </c>
      <c r="S632" s="2" t="s">
        <v>56</v>
      </c>
      <c r="T632" s="2" t="s">
        <v>1951</v>
      </c>
      <c r="U632" s="2" t="s">
        <v>59</v>
      </c>
      <c r="V632" t="str">
        <f>TEXT(tblSales[[#This Row],[Invoice Date]],"mmm")</f>
        <v>Sep</v>
      </c>
      <c r="W632">
        <f>MONTH(tblSales[[#This Row],[Invoice Date]])</f>
        <v>9</v>
      </c>
      <c r="X632">
        <f>YEAR(tblSales[[#This Row],[Invoice Date]])</f>
        <v>2024</v>
      </c>
      <c r="Y632" t="str">
        <f>TEXT(tblSales[[#This Row],[Invoice Date]],"mmm-yyyy")</f>
        <v>Sep-2024</v>
      </c>
      <c r="Z632" t="str">
        <f>_xlfn.XLOOKUP(tblSales[[#This Row],[Product_ID]],Products!$A:$A,Products!$C:$C,"Women Dresses")</f>
        <v>Accessories</v>
      </c>
      <c r="AA632" t="str">
        <f>_xlfn.XLOOKUP(tblSales[[#This Row],[Product_ID]],Products!$A:$A,Products!$D:$D,"Unknown")</f>
        <v>Sunglasses</v>
      </c>
      <c r="AB632" t="str">
        <f>_xlfn.XLOOKUP(tblSales[[#This Row],[Product_ID]],Products!$A:$A,Products!$E:$E,"Unknown")</f>
        <v>Arrow</v>
      </c>
      <c r="AC632" t="str">
        <f>_xlfn.XLOOKUP(tblSales[[#This Row],[Store_ID]],Stores!$A:$A,Stores!$B:$B,"Unknown")</f>
        <v>TrendMart Kochi Standard</v>
      </c>
      <c r="AD632" t="str">
        <f>_xlfn.XLOOKUP(tblSales[[#This Row],[Store_ID]],Stores!$A:$A,Stores!$E:$E,"Unknown")</f>
        <v>South Zone 1</v>
      </c>
      <c r="AE632" t="str">
        <f>_xlfn.XLOOKUP(tblSales[[#This Row],[Customer_ID]],Customers!$A:$A,Customers!$B:$B,"Unknown")</f>
        <v>Pallavi Mishra</v>
      </c>
      <c r="AF632" t="str">
        <f>_xlfn.XLOOKUP(tblSales[[#This Row],[Customer_ID]],Customers!$A:$A,Customers!$J:$J,"Unknown")</f>
        <v>Gold</v>
      </c>
      <c r="AG632" t="str">
        <f>_xlfn.XLOOKUP(tblSales[[#This Row],[Employee_ID]],Employees!$A:$A,Employees!$B:$B,"Unknown")</f>
        <v>Rani Mishra</v>
      </c>
      <c r="AH632">
        <f>IF(MONTH(tblSales[[#This Row],[Invoice Date]])&gt;=4,MONTH(tblSales[[#This Row],[Invoice Date]]),MONTH(tblSales[[#This Row],[Invoice Date]])+12)</f>
        <v>9</v>
      </c>
      <c r="AI632" s="8">
        <f>DATE(YEAR(tblSales[[#This Row],[Invoice Date]]),MONTH(tblSales[[#This Row],[Invoice Date]]),1)</f>
        <v>45536</v>
      </c>
      <c r="AJ632" t="str">
        <f>_xlfn.XLOOKUP(tblSales[[#This Row],[Product_ID]],Products!$A:$A,Products!$B:$B,"Unknown")</f>
        <v>Arrow Sunglasses Red</v>
      </c>
      <c r="AK632" s="9">
        <f>IFERROR(tblSales[[#This Row],[Profit]]/tblSales[[#This Row],[Sales Amount]],0)</f>
        <v>0.13346406543309192</v>
      </c>
      <c r="AL632" t="str">
        <f>IF(tblSales[[#This Row],[Discount %]]&lt;=5,"0-5%",
IF(tblSales[[#This Row],[Discount %]]&lt;=10,"5-10%",
IF(tblSales[[#This Row],[Discount %]]&lt;=15,"10-15%",
IF(tblSales[[#This Row],[Discount %]]&lt;=20,"15-20%","20%+"))))</f>
        <v>20%+</v>
      </c>
    </row>
    <row r="633" spans="1:38">
      <c r="A633" s="2" t="s">
        <v>1952</v>
      </c>
      <c r="B633" s="11">
        <v>45714</v>
      </c>
      <c r="C633" s="2" t="s">
        <v>960</v>
      </c>
      <c r="D633" s="2" t="s">
        <v>176</v>
      </c>
      <c r="E633" s="2" t="s">
        <v>1918</v>
      </c>
      <c r="F633" s="2" t="s">
        <v>405</v>
      </c>
      <c r="G633" s="2">
        <v>3</v>
      </c>
      <c r="H633" s="2">
        <v>808.31</v>
      </c>
      <c r="I633" s="2">
        <v>10</v>
      </c>
      <c r="J633" s="2">
        <v>242.49</v>
      </c>
      <c r="K633" s="2">
        <v>5</v>
      </c>
      <c r="L633" s="2">
        <v>109.12</v>
      </c>
      <c r="M633" s="2">
        <v>2291.56</v>
      </c>
      <c r="N633" s="2">
        <v>1650.03</v>
      </c>
      <c r="O633" s="2">
        <f t="shared" si="22"/>
        <v>532.41</v>
      </c>
      <c r="P633" s="2" t="s">
        <v>31</v>
      </c>
      <c r="Q633" s="2" t="str">
        <f t="shared" si="21"/>
        <v>Net Banking</v>
      </c>
      <c r="R633" s="2" t="s">
        <v>21</v>
      </c>
      <c r="S633" s="2" t="s">
        <v>56</v>
      </c>
      <c r="T633" s="2" t="s">
        <v>1626</v>
      </c>
      <c r="U633" s="2" t="s">
        <v>59</v>
      </c>
      <c r="V633" t="str">
        <f>TEXT(tblSales[[#This Row],[Invoice Date]],"mmm")</f>
        <v>Feb</v>
      </c>
      <c r="W633">
        <f>MONTH(tblSales[[#This Row],[Invoice Date]])</f>
        <v>2</v>
      </c>
      <c r="X633">
        <f>YEAR(tblSales[[#This Row],[Invoice Date]])</f>
        <v>2025</v>
      </c>
      <c r="Y633" t="str">
        <f>TEXT(tblSales[[#This Row],[Invoice Date]],"mmm-yyyy")</f>
        <v>Feb-2025</v>
      </c>
      <c r="Z633" t="str">
        <f>_xlfn.XLOOKUP(tblSales[[#This Row],[Product_ID]],Products!$A:$A,Products!$C:$C,"Women Dresses")</f>
        <v>Women Tops</v>
      </c>
      <c r="AA633" t="str">
        <f>_xlfn.XLOOKUP(tblSales[[#This Row],[Product_ID]],Products!$A:$A,Products!$D:$D,"Unknown")</f>
        <v>Crop Top</v>
      </c>
      <c r="AB633" t="str">
        <f>_xlfn.XLOOKUP(tblSales[[#This Row],[Product_ID]],Products!$A:$A,Products!$E:$E,"Unknown")</f>
        <v>Nike</v>
      </c>
      <c r="AC633" t="str">
        <f>_xlfn.XLOOKUP(tblSales[[#This Row],[Store_ID]],Stores!$A:$A,Stores!$B:$B,"Unknown")</f>
        <v>TrendMart Guntur High Street</v>
      </c>
      <c r="AD633" t="str">
        <f>_xlfn.XLOOKUP(tblSales[[#This Row],[Store_ID]],Stores!$A:$A,Stores!$E:$E,"Unknown")</f>
        <v>South Zone 3</v>
      </c>
      <c r="AE633" t="str">
        <f>_xlfn.XLOOKUP(tblSales[[#This Row],[Customer_ID]],Customers!$A:$A,Customers!$B:$B,"Unknown")</f>
        <v>Jagan Balasubramaniam</v>
      </c>
      <c r="AF633" t="str">
        <f>_xlfn.XLOOKUP(tblSales[[#This Row],[Customer_ID]],Customers!$A:$A,Customers!$J:$J,"Unknown")</f>
        <v>Silver</v>
      </c>
      <c r="AG633" t="str">
        <f>_xlfn.XLOOKUP(tblSales[[#This Row],[Employee_ID]],Employees!$A:$A,Employees!$B:$B,"Unknown")</f>
        <v>Chitra Bhat</v>
      </c>
      <c r="AH633">
        <f>IF(MONTH(tblSales[[#This Row],[Invoice Date]])&gt;=4,MONTH(tblSales[[#This Row],[Invoice Date]]),MONTH(tblSales[[#This Row],[Invoice Date]])+12)</f>
        <v>14</v>
      </c>
      <c r="AI633" s="8">
        <f>DATE(YEAR(tblSales[[#This Row],[Invoice Date]]),MONTH(tblSales[[#This Row],[Invoice Date]]),1)</f>
        <v>45689</v>
      </c>
      <c r="AJ633" t="str">
        <f>_xlfn.XLOOKUP(tblSales[[#This Row],[Product_ID]],Products!$A:$A,Products!$B:$B,"Unknown")</f>
        <v>Nike Crop Top Cream</v>
      </c>
      <c r="AK633" s="9">
        <f>IFERROR(tblSales[[#This Row],[Profit]]/tblSales[[#This Row],[Sales Amount]],0)</f>
        <v>0.23233517778282042</v>
      </c>
      <c r="AL633" t="str">
        <f>IF(tblSales[[#This Row],[Discount %]]&lt;=5,"0-5%",
IF(tblSales[[#This Row],[Discount %]]&lt;=10,"5-10%",
IF(tblSales[[#This Row],[Discount %]]&lt;=15,"10-15%",
IF(tblSales[[#This Row],[Discount %]]&lt;=20,"15-20%","20%+"))))</f>
        <v>5-10%</v>
      </c>
    </row>
    <row r="634" spans="1:38">
      <c r="A634" s="2" t="s">
        <v>1953</v>
      </c>
      <c r="B634" s="11">
        <v>45723</v>
      </c>
      <c r="C634" s="2" t="s">
        <v>1954</v>
      </c>
      <c r="D634" s="2" t="s">
        <v>1230</v>
      </c>
      <c r="E634" s="2" t="s">
        <v>1636</v>
      </c>
      <c r="F634" s="2" t="s">
        <v>276</v>
      </c>
      <c r="G634" s="2">
        <v>4</v>
      </c>
      <c r="H634" s="2">
        <v>4911.9799999999996</v>
      </c>
      <c r="I634" s="2">
        <v>0</v>
      </c>
      <c r="J634" s="2">
        <v>0</v>
      </c>
      <c r="K634" s="2">
        <v>12</v>
      </c>
      <c r="L634" s="2">
        <v>2357.75</v>
      </c>
      <c r="M634" s="2">
        <v>22005.67</v>
      </c>
      <c r="N634" s="2">
        <v>15403.88</v>
      </c>
      <c r="O634" s="2">
        <f t="shared" si="22"/>
        <v>4244.0399999999991</v>
      </c>
      <c r="P634" s="2" t="s">
        <v>29</v>
      </c>
      <c r="Q634" s="2" t="str">
        <f t="shared" si="21"/>
        <v>Debit Card</v>
      </c>
      <c r="R634" s="2" t="s">
        <v>21</v>
      </c>
      <c r="S634" s="2" t="s">
        <v>56</v>
      </c>
      <c r="T634" s="2" t="s">
        <v>1955</v>
      </c>
      <c r="U634" s="2" t="s">
        <v>59</v>
      </c>
      <c r="V634" t="str">
        <f>TEXT(tblSales[[#This Row],[Invoice Date]],"mmm")</f>
        <v>Mar</v>
      </c>
      <c r="W634">
        <f>MONTH(tblSales[[#This Row],[Invoice Date]])</f>
        <v>3</v>
      </c>
      <c r="X634">
        <f>YEAR(tblSales[[#This Row],[Invoice Date]])</f>
        <v>2025</v>
      </c>
      <c r="Y634" t="str">
        <f>TEXT(tblSales[[#This Row],[Invoice Date]],"mmm-yyyy")</f>
        <v>Mar-2025</v>
      </c>
      <c r="Z634" t="str">
        <f>_xlfn.XLOOKUP(tblSales[[#This Row],[Product_ID]],Products!$A:$A,Products!$C:$C,"Women Dresses")</f>
        <v>Watches</v>
      </c>
      <c r="AA634" t="str">
        <f>_xlfn.XLOOKUP(tblSales[[#This Row],[Product_ID]],Products!$A:$A,Products!$D:$D,"Unknown")</f>
        <v>Analog Watch</v>
      </c>
      <c r="AB634" t="str">
        <f>_xlfn.XLOOKUP(tblSales[[#This Row],[Product_ID]],Products!$A:$A,Products!$E:$E,"Unknown")</f>
        <v>Aurelia</v>
      </c>
      <c r="AC634" t="str">
        <f>_xlfn.XLOOKUP(tblSales[[#This Row],[Store_ID]],Stores!$A:$A,Stores!$B:$B,"Unknown")</f>
        <v>TrendMart Warangal Standard</v>
      </c>
      <c r="AD634" t="str">
        <f>_xlfn.XLOOKUP(tblSales[[#This Row],[Store_ID]],Stores!$A:$A,Stores!$E:$E,"Unknown")</f>
        <v>South Zone 2</v>
      </c>
      <c r="AE634" t="str">
        <f>_xlfn.XLOOKUP(tblSales[[#This Row],[Customer_ID]],Customers!$A:$A,Customers!$B:$B,"Unknown")</f>
        <v>Rahul Chettiar</v>
      </c>
      <c r="AF634" t="str">
        <f>_xlfn.XLOOKUP(tblSales[[#This Row],[Customer_ID]],Customers!$A:$A,Customers!$J:$J,"Unknown")</f>
        <v>Gold</v>
      </c>
      <c r="AG634" t="str">
        <f>_xlfn.XLOOKUP(tblSales[[#This Row],[Employee_ID]],Employees!$A:$A,Employees!$B:$B,"Unknown")</f>
        <v>Vasanthi Kamath</v>
      </c>
      <c r="AH634">
        <f>IF(MONTH(tblSales[[#This Row],[Invoice Date]])&gt;=4,MONTH(tblSales[[#This Row],[Invoice Date]]),MONTH(tblSales[[#This Row],[Invoice Date]])+12)</f>
        <v>15</v>
      </c>
      <c r="AI634" s="8">
        <f>DATE(YEAR(tblSales[[#This Row],[Invoice Date]]),MONTH(tblSales[[#This Row],[Invoice Date]]),1)</f>
        <v>45717</v>
      </c>
      <c r="AJ634" t="str">
        <f>_xlfn.XLOOKUP(tblSales[[#This Row],[Product_ID]],Products!$A:$A,Products!$B:$B,"Unknown")</f>
        <v>Aurelia Analog Watch Purple</v>
      </c>
      <c r="AK634" s="9">
        <f>IFERROR(tblSales[[#This Row],[Profit]]/tblSales[[#This Row],[Sales Amount]],0)</f>
        <v>0.19286120349891639</v>
      </c>
      <c r="AL634" t="str">
        <f>IF(tblSales[[#This Row],[Discount %]]&lt;=5,"0-5%",
IF(tblSales[[#This Row],[Discount %]]&lt;=10,"5-10%",
IF(tblSales[[#This Row],[Discount %]]&lt;=15,"10-15%",
IF(tblSales[[#This Row],[Discount %]]&lt;=20,"15-20%","20%+"))))</f>
        <v>0-5%</v>
      </c>
    </row>
    <row r="635" spans="1:38">
      <c r="A635" s="2" t="s">
        <v>1956</v>
      </c>
      <c r="B635" s="11">
        <v>45594</v>
      </c>
      <c r="C635" s="2" t="s">
        <v>1090</v>
      </c>
      <c r="D635" s="2" t="s">
        <v>841</v>
      </c>
      <c r="E635" s="2" t="s">
        <v>551</v>
      </c>
      <c r="F635" s="2" t="s">
        <v>92</v>
      </c>
      <c r="G635" s="2">
        <v>2</v>
      </c>
      <c r="H635" s="2">
        <v>2595.33</v>
      </c>
      <c r="I635" s="2">
        <v>10</v>
      </c>
      <c r="J635" s="2">
        <v>519.07000000000005</v>
      </c>
      <c r="K635" s="2">
        <v>12</v>
      </c>
      <c r="L635" s="2">
        <v>560.59</v>
      </c>
      <c r="M635" s="2">
        <v>5232.18</v>
      </c>
      <c r="N635" s="2">
        <v>3485.78</v>
      </c>
      <c r="O635" s="2">
        <f t="shared" si="22"/>
        <v>1185.81</v>
      </c>
      <c r="P635" s="2" t="s">
        <v>32</v>
      </c>
      <c r="Q635" s="2" t="str">
        <f t="shared" si="21"/>
        <v>UPI</v>
      </c>
      <c r="R635" s="2" t="s">
        <v>21</v>
      </c>
      <c r="S635" s="2" t="s">
        <v>56</v>
      </c>
      <c r="T635" s="2" t="s">
        <v>1555</v>
      </c>
      <c r="U635" s="2" t="s">
        <v>59</v>
      </c>
      <c r="V635" t="str">
        <f>TEXT(tblSales[[#This Row],[Invoice Date]],"mmm")</f>
        <v>Oct</v>
      </c>
      <c r="W635">
        <f>MONTH(tblSales[[#This Row],[Invoice Date]])</f>
        <v>10</v>
      </c>
      <c r="X635">
        <f>YEAR(tblSales[[#This Row],[Invoice Date]])</f>
        <v>2024</v>
      </c>
      <c r="Y635" t="str">
        <f>TEXT(tblSales[[#This Row],[Invoice Date]],"mmm-yyyy")</f>
        <v>Oct-2024</v>
      </c>
      <c r="Z635" t="str">
        <f>_xlfn.XLOOKUP(tblSales[[#This Row],[Product_ID]],Products!$A:$A,Products!$C:$C,"Women Dresses")</f>
        <v>Men Ethnic</v>
      </c>
      <c r="AA635" t="str">
        <f>_xlfn.XLOOKUP(tblSales[[#This Row],[Product_ID]],Products!$A:$A,Products!$D:$D,"Unknown")</f>
        <v>Kurta</v>
      </c>
      <c r="AB635" t="str">
        <f>_xlfn.XLOOKUP(tblSales[[#This Row],[Product_ID]],Products!$A:$A,Products!$E:$E,"Unknown")</f>
        <v>Blackberrys</v>
      </c>
      <c r="AC635" t="str">
        <f>_xlfn.XLOOKUP(tblSales[[#This Row],[Store_ID]],Stores!$A:$A,Stores!$B:$B,"Unknown")</f>
        <v>TrendMart Thiruvananthapuram Standard</v>
      </c>
      <c r="AD635" t="str">
        <f>_xlfn.XLOOKUP(tblSales[[#This Row],[Store_ID]],Stores!$A:$A,Stores!$E:$E,"Unknown")</f>
        <v>South Zone 1</v>
      </c>
      <c r="AE635" t="str">
        <f>_xlfn.XLOOKUP(tblSales[[#This Row],[Customer_ID]],Customers!$A:$A,Customers!$B:$B,"Unknown")</f>
        <v>Gopal Subramaniam</v>
      </c>
      <c r="AF635" t="str">
        <f>_xlfn.XLOOKUP(tblSales[[#This Row],[Customer_ID]],Customers!$A:$A,Customers!$J:$J,"Unknown")</f>
        <v>Silver</v>
      </c>
      <c r="AG635" t="str">
        <f>_xlfn.XLOOKUP(tblSales[[#This Row],[Employee_ID]],Employees!$A:$A,Employees!$B:$B,"Unknown")</f>
        <v>Manoj Ramachandran</v>
      </c>
      <c r="AH635">
        <f>IF(MONTH(tblSales[[#This Row],[Invoice Date]])&gt;=4,MONTH(tblSales[[#This Row],[Invoice Date]]),MONTH(tblSales[[#This Row],[Invoice Date]])+12)</f>
        <v>10</v>
      </c>
      <c r="AI635" s="8">
        <f>DATE(YEAR(tblSales[[#This Row],[Invoice Date]]),MONTH(tblSales[[#This Row],[Invoice Date]]),1)</f>
        <v>45566</v>
      </c>
      <c r="AJ635" t="str">
        <f>_xlfn.XLOOKUP(tblSales[[#This Row],[Product_ID]],Products!$A:$A,Products!$B:$B,"Unknown")</f>
        <v>Blackberrys Kurta Teal</v>
      </c>
      <c r="AK635" s="9">
        <f>IFERROR(tblSales[[#This Row],[Profit]]/tblSales[[#This Row],[Sales Amount]],0)</f>
        <v>0.22663784502826737</v>
      </c>
      <c r="AL635" t="str">
        <f>IF(tblSales[[#This Row],[Discount %]]&lt;=5,"0-5%",
IF(tblSales[[#This Row],[Discount %]]&lt;=10,"5-10%",
IF(tblSales[[#This Row],[Discount %]]&lt;=15,"10-15%",
IF(tblSales[[#This Row],[Discount %]]&lt;=20,"15-20%","20%+"))))</f>
        <v>5-10%</v>
      </c>
    </row>
    <row r="636" spans="1:38">
      <c r="A636" s="2" t="s">
        <v>1957</v>
      </c>
      <c r="B636" s="11">
        <v>45503</v>
      </c>
      <c r="C636" s="2" t="s">
        <v>1958</v>
      </c>
      <c r="D636" s="2" t="s">
        <v>1571</v>
      </c>
      <c r="E636" s="2" t="s">
        <v>1138</v>
      </c>
      <c r="F636" s="2" t="s">
        <v>199</v>
      </c>
      <c r="G636" s="2">
        <v>2</v>
      </c>
      <c r="H636" s="2">
        <v>4375.09</v>
      </c>
      <c r="I636" s="2">
        <v>0</v>
      </c>
      <c r="J636" s="2">
        <v>0</v>
      </c>
      <c r="K636" s="2">
        <v>12</v>
      </c>
      <c r="L636" s="2">
        <v>1050.02</v>
      </c>
      <c r="M636" s="2">
        <v>9800.2000000000007</v>
      </c>
      <c r="N636" s="2">
        <v>6046.26</v>
      </c>
      <c r="O636" s="2">
        <f t="shared" si="22"/>
        <v>2703.9200000000005</v>
      </c>
      <c r="P636" s="2" t="s">
        <v>31</v>
      </c>
      <c r="Q636" s="2" t="str">
        <f t="shared" si="21"/>
        <v>Net Banking</v>
      </c>
      <c r="R636" s="2" t="s">
        <v>20</v>
      </c>
      <c r="S636" s="2" t="s">
        <v>56</v>
      </c>
      <c r="T636" s="2" t="s">
        <v>454</v>
      </c>
      <c r="U636" s="2" t="s">
        <v>59</v>
      </c>
      <c r="V636" t="str">
        <f>TEXT(tblSales[[#This Row],[Invoice Date]],"mmm")</f>
        <v>Jul</v>
      </c>
      <c r="W636">
        <f>MONTH(tblSales[[#This Row],[Invoice Date]])</f>
        <v>7</v>
      </c>
      <c r="X636">
        <f>YEAR(tblSales[[#This Row],[Invoice Date]])</f>
        <v>2024</v>
      </c>
      <c r="Y636" t="str">
        <f>TEXT(tblSales[[#This Row],[Invoice Date]],"mmm-yyyy")</f>
        <v>Jul-2024</v>
      </c>
      <c r="Z636" t="str">
        <f>_xlfn.XLOOKUP(tblSales[[#This Row],[Product_ID]],Products!$A:$A,Products!$C:$C,"Women Dresses")</f>
        <v>Women Sarees</v>
      </c>
      <c r="AA636" t="str">
        <f>_xlfn.XLOOKUP(tblSales[[#This Row],[Product_ID]],Products!$A:$A,Products!$D:$D,"Unknown")</f>
        <v>Georgette Saree</v>
      </c>
      <c r="AB636" t="str">
        <f>_xlfn.XLOOKUP(tblSales[[#This Row],[Product_ID]],Products!$A:$A,Products!$E:$E,"Unknown")</f>
        <v>Max Fashion</v>
      </c>
      <c r="AC636" t="str">
        <f>_xlfn.XLOOKUP(tblSales[[#This Row],[Store_ID]],Stores!$A:$A,Stores!$B:$B,"Unknown")</f>
        <v>TrendMart Vijayawada Mall Kiosk</v>
      </c>
      <c r="AD636" t="str">
        <f>_xlfn.XLOOKUP(tblSales[[#This Row],[Store_ID]],Stores!$A:$A,Stores!$E:$E,"Unknown")</f>
        <v>South Zone 3</v>
      </c>
      <c r="AE636" t="str">
        <f>_xlfn.XLOOKUP(tblSales[[#This Row],[Customer_ID]],Customers!$A:$A,Customers!$B:$B,"Unknown")</f>
        <v>Manju Raman</v>
      </c>
      <c r="AF636" t="str">
        <f>_xlfn.XLOOKUP(tblSales[[#This Row],[Customer_ID]],Customers!$A:$A,Customers!$J:$J,"Unknown")</f>
        <v>Gold</v>
      </c>
      <c r="AG636" t="str">
        <f>_xlfn.XLOOKUP(tblSales[[#This Row],[Employee_ID]],Employees!$A:$A,Employees!$B:$B,"Unknown")</f>
        <v>Anusuya Subramaniam</v>
      </c>
      <c r="AH636">
        <f>IF(MONTH(tblSales[[#This Row],[Invoice Date]])&gt;=4,MONTH(tblSales[[#This Row],[Invoice Date]]),MONTH(tblSales[[#This Row],[Invoice Date]])+12)</f>
        <v>7</v>
      </c>
      <c r="AI636" s="8">
        <f>DATE(YEAR(tblSales[[#This Row],[Invoice Date]]),MONTH(tblSales[[#This Row],[Invoice Date]]),1)</f>
        <v>45474</v>
      </c>
      <c r="AJ636" t="str">
        <f>_xlfn.XLOOKUP(tblSales[[#This Row],[Product_ID]],Products!$A:$A,Products!$B:$B,"Unknown")</f>
        <v>Max Fashion Georgette Saree Brown</v>
      </c>
      <c r="AK636" s="9">
        <f>IFERROR(tblSales[[#This Row],[Profit]]/tblSales[[#This Row],[Sales Amount]],0)</f>
        <v>0.27590457337605356</v>
      </c>
      <c r="AL636" t="str">
        <f>IF(tblSales[[#This Row],[Discount %]]&lt;=5,"0-5%",
IF(tblSales[[#This Row],[Discount %]]&lt;=10,"5-10%",
IF(tblSales[[#This Row],[Discount %]]&lt;=15,"10-15%",
IF(tblSales[[#This Row],[Discount %]]&lt;=20,"15-20%","20%+"))))</f>
        <v>0-5%</v>
      </c>
    </row>
    <row r="637" spans="1:38">
      <c r="A637" s="2" t="s">
        <v>1959</v>
      </c>
      <c r="B637" s="11">
        <v>45696</v>
      </c>
      <c r="C637" s="2" t="s">
        <v>1374</v>
      </c>
      <c r="D637" s="2" t="s">
        <v>1013</v>
      </c>
      <c r="E637" s="2" t="s">
        <v>615</v>
      </c>
      <c r="F637" s="2" t="s">
        <v>182</v>
      </c>
      <c r="G637" s="2">
        <v>2</v>
      </c>
      <c r="H637" s="2">
        <v>1119.54</v>
      </c>
      <c r="I637" s="2">
        <v>30</v>
      </c>
      <c r="J637" s="2">
        <v>671.72</v>
      </c>
      <c r="K637" s="2">
        <v>12</v>
      </c>
      <c r="L637" s="2">
        <v>188.08</v>
      </c>
      <c r="M637" s="2">
        <v>1755.44</v>
      </c>
      <c r="N637" s="2">
        <v>1153.94</v>
      </c>
      <c r="O637" s="2">
        <f t="shared" si="22"/>
        <v>413.41999999999996</v>
      </c>
      <c r="P637" s="2" t="s">
        <v>27</v>
      </c>
      <c r="Q637" s="2" t="str">
        <f t="shared" si="21"/>
        <v>Cash</v>
      </c>
      <c r="R637" s="2" t="s">
        <v>21</v>
      </c>
      <c r="S637" s="2" t="s">
        <v>56</v>
      </c>
      <c r="T637" s="2" t="s">
        <v>1960</v>
      </c>
      <c r="U637" s="2" t="s">
        <v>60</v>
      </c>
      <c r="V637" t="str">
        <f>TEXT(tblSales[[#This Row],[Invoice Date]],"mmm")</f>
        <v>Feb</v>
      </c>
      <c r="W637">
        <f>MONTH(tblSales[[#This Row],[Invoice Date]])</f>
        <v>2</v>
      </c>
      <c r="X637">
        <f>YEAR(tblSales[[#This Row],[Invoice Date]])</f>
        <v>2025</v>
      </c>
      <c r="Y637" t="str">
        <f>TEXT(tblSales[[#This Row],[Invoice Date]],"mmm-yyyy")</f>
        <v>Feb-2025</v>
      </c>
      <c r="Z637" t="str">
        <f>_xlfn.XLOOKUP(tblSales[[#This Row],[Product_ID]],Products!$A:$A,Products!$C:$C,"Women Dresses")</f>
        <v>Accessories</v>
      </c>
      <c r="AA637" t="str">
        <f>_xlfn.XLOOKUP(tblSales[[#This Row],[Product_ID]],Products!$A:$A,Products!$D:$D,"Unknown")</f>
        <v>Cap</v>
      </c>
      <c r="AB637" t="str">
        <f>_xlfn.XLOOKUP(tblSales[[#This Row],[Product_ID]],Products!$A:$A,Products!$E:$E,"Unknown")</f>
        <v>Pepe Jeans</v>
      </c>
      <c r="AC637" t="str">
        <f>_xlfn.XLOOKUP(tblSales[[#This Row],[Store_ID]],Stores!$A:$A,Stores!$B:$B,"Unknown")</f>
        <v>TrendMart Hyderabad Mall Kiosk</v>
      </c>
      <c r="AD637" t="str">
        <f>_xlfn.XLOOKUP(tblSales[[#This Row],[Store_ID]],Stores!$A:$A,Stores!$E:$E,"Unknown")</f>
        <v>South Zone 2</v>
      </c>
      <c r="AE637" t="str">
        <f>_xlfn.XLOOKUP(tblSales[[#This Row],[Customer_ID]],Customers!$A:$A,Customers!$B:$B,"Unknown")</f>
        <v>Indira Krishnan</v>
      </c>
      <c r="AF637" t="str">
        <f>_xlfn.XLOOKUP(tblSales[[#This Row],[Customer_ID]],Customers!$A:$A,Customers!$J:$J,"Unknown")</f>
        <v>Regular</v>
      </c>
      <c r="AG637" t="str">
        <f>_xlfn.XLOOKUP(tblSales[[#This Row],[Employee_ID]],Employees!$A:$A,Employees!$B:$B,"Unknown")</f>
        <v>Girish Sundaram</v>
      </c>
      <c r="AH637">
        <f>IF(MONTH(tblSales[[#This Row],[Invoice Date]])&gt;=4,MONTH(tblSales[[#This Row],[Invoice Date]]),MONTH(tblSales[[#This Row],[Invoice Date]])+12)</f>
        <v>14</v>
      </c>
      <c r="AI637" s="8">
        <f>DATE(YEAR(tblSales[[#This Row],[Invoice Date]]),MONTH(tblSales[[#This Row],[Invoice Date]]),1)</f>
        <v>45689</v>
      </c>
      <c r="AJ637" t="str">
        <f>_xlfn.XLOOKUP(tblSales[[#This Row],[Product_ID]],Products!$A:$A,Products!$B:$B,"Unknown")</f>
        <v>Pepe Jeans Cap Pink</v>
      </c>
      <c r="AK637" s="9">
        <f>IFERROR(tblSales[[#This Row],[Profit]]/tblSales[[#This Row],[Sales Amount]],0)</f>
        <v>0.23550790684956474</v>
      </c>
      <c r="AL637" t="str">
        <f>IF(tblSales[[#This Row],[Discount %]]&lt;=5,"0-5%",
IF(tblSales[[#This Row],[Discount %]]&lt;=10,"5-10%",
IF(tblSales[[#This Row],[Discount %]]&lt;=15,"10-15%",
IF(tblSales[[#This Row],[Discount %]]&lt;=20,"15-20%","20%+"))))</f>
        <v>20%+</v>
      </c>
    </row>
    <row r="638" spans="1:38">
      <c r="A638" s="2" t="s">
        <v>1961</v>
      </c>
      <c r="B638" s="11">
        <v>45592</v>
      </c>
      <c r="C638" s="2" t="s">
        <v>1615</v>
      </c>
      <c r="D638" s="2" t="s">
        <v>1962</v>
      </c>
      <c r="E638" s="2" t="s">
        <v>1780</v>
      </c>
      <c r="F638" s="2" t="s">
        <v>475</v>
      </c>
      <c r="G638" s="2">
        <v>4</v>
      </c>
      <c r="H638" s="2">
        <v>1552.37</v>
      </c>
      <c r="I638" s="2">
        <v>30</v>
      </c>
      <c r="J638" s="2">
        <v>1862.84</v>
      </c>
      <c r="K638" s="2">
        <v>12</v>
      </c>
      <c r="L638" s="2">
        <v>521.6</v>
      </c>
      <c r="M638" s="2">
        <v>4868.24</v>
      </c>
      <c r="N638" s="2">
        <v>4180.76</v>
      </c>
      <c r="O638" s="2">
        <f t="shared" si="22"/>
        <v>165.87999999999954</v>
      </c>
      <c r="P638" s="2" t="s">
        <v>31</v>
      </c>
      <c r="Q638" s="2" t="str">
        <f t="shared" si="21"/>
        <v>Net Banking</v>
      </c>
      <c r="R638" s="2" t="s">
        <v>21</v>
      </c>
      <c r="S638" s="2" t="s">
        <v>56</v>
      </c>
      <c r="T638" s="2" t="s">
        <v>1963</v>
      </c>
      <c r="U638" s="2" t="s">
        <v>60</v>
      </c>
      <c r="V638" t="str">
        <f>TEXT(tblSales[[#This Row],[Invoice Date]],"mmm")</f>
        <v>Oct</v>
      </c>
      <c r="W638">
        <f>MONTH(tblSales[[#This Row],[Invoice Date]])</f>
        <v>10</v>
      </c>
      <c r="X638">
        <f>YEAR(tblSales[[#This Row],[Invoice Date]])</f>
        <v>2024</v>
      </c>
      <c r="Y638" t="str">
        <f>TEXT(tblSales[[#This Row],[Invoice Date]],"mmm-yyyy")</f>
        <v>Oct-2024</v>
      </c>
      <c r="Z638" t="str">
        <f>_xlfn.XLOOKUP(tblSales[[#This Row],[Product_ID]],Products!$A:$A,Products!$C:$C,"Women Dresses")</f>
        <v>Winter Wear</v>
      </c>
      <c r="AA638" t="str">
        <f>_xlfn.XLOOKUP(tblSales[[#This Row],[Product_ID]],Products!$A:$A,Products!$D:$D,"Unknown")</f>
        <v>Hoodie</v>
      </c>
      <c r="AB638" t="str">
        <f>_xlfn.XLOOKUP(tblSales[[#This Row],[Product_ID]],Products!$A:$A,Products!$E:$E,"Unknown")</f>
        <v>Fossil</v>
      </c>
      <c r="AC638" t="str">
        <f>_xlfn.XLOOKUP(tblSales[[#This Row],[Store_ID]],Stores!$A:$A,Stores!$B:$B,"Unknown")</f>
        <v>TrendMart Vijayawada Outlet</v>
      </c>
      <c r="AD638" t="str">
        <f>_xlfn.XLOOKUP(tblSales[[#This Row],[Store_ID]],Stores!$A:$A,Stores!$E:$E,"Unknown")</f>
        <v>South Zone 3</v>
      </c>
      <c r="AE638" t="str">
        <f>_xlfn.XLOOKUP(tblSales[[#This Row],[Customer_ID]],Customers!$A:$A,Customers!$B:$B,"Unknown")</f>
        <v>Charulatha Bhat</v>
      </c>
      <c r="AF638" t="str">
        <f>_xlfn.XLOOKUP(tblSales[[#This Row],[Customer_ID]],Customers!$A:$A,Customers!$J:$J,"Unknown")</f>
        <v>Regular</v>
      </c>
      <c r="AG638" t="str">
        <f>_xlfn.XLOOKUP(tblSales[[#This Row],[Employee_ID]],Employees!$A:$A,Employees!$B:$B,"Unknown")</f>
        <v>Arjun Krishnan</v>
      </c>
      <c r="AH638">
        <f>IF(MONTH(tblSales[[#This Row],[Invoice Date]])&gt;=4,MONTH(tblSales[[#This Row],[Invoice Date]]),MONTH(tblSales[[#This Row],[Invoice Date]])+12)</f>
        <v>10</v>
      </c>
      <c r="AI638" s="8">
        <f>DATE(YEAR(tblSales[[#This Row],[Invoice Date]]),MONTH(tblSales[[#This Row],[Invoice Date]]),1)</f>
        <v>45566</v>
      </c>
      <c r="AJ638" t="str">
        <f>_xlfn.XLOOKUP(tblSales[[#This Row],[Product_ID]],Products!$A:$A,Products!$B:$B,"Unknown")</f>
        <v>Fossil Hoodie Black</v>
      </c>
      <c r="AK638" s="9">
        <f>IFERROR(tblSales[[#This Row],[Profit]]/tblSales[[#This Row],[Sales Amount]],0)</f>
        <v>3.4073915829950771E-2</v>
      </c>
      <c r="AL638" t="str">
        <f>IF(tblSales[[#This Row],[Discount %]]&lt;=5,"0-5%",
IF(tblSales[[#This Row],[Discount %]]&lt;=10,"5-10%",
IF(tblSales[[#This Row],[Discount %]]&lt;=15,"10-15%",
IF(tblSales[[#This Row],[Discount %]]&lt;=20,"15-20%","20%+"))))</f>
        <v>20%+</v>
      </c>
    </row>
    <row r="639" spans="1:38">
      <c r="A639" s="2" t="s">
        <v>1964</v>
      </c>
      <c r="B639" s="11">
        <v>45712</v>
      </c>
      <c r="C639" s="2" t="s">
        <v>1941</v>
      </c>
      <c r="D639" s="2" t="s">
        <v>176</v>
      </c>
      <c r="E639" s="2" t="s">
        <v>296</v>
      </c>
      <c r="F639" s="2" t="s">
        <v>199</v>
      </c>
      <c r="G639" s="2">
        <v>1</v>
      </c>
      <c r="H639" s="2">
        <v>817.42</v>
      </c>
      <c r="I639" s="2">
        <v>20</v>
      </c>
      <c r="J639" s="2">
        <v>163.47999999999999</v>
      </c>
      <c r="K639" s="2">
        <v>5</v>
      </c>
      <c r="L639" s="2">
        <v>32.700000000000003</v>
      </c>
      <c r="M639" s="2">
        <v>686.64</v>
      </c>
      <c r="N639" s="2">
        <v>550.01</v>
      </c>
      <c r="O639" s="2">
        <f t="shared" si="22"/>
        <v>103.92999999999999</v>
      </c>
      <c r="P639" s="2" t="s">
        <v>27</v>
      </c>
      <c r="Q639" s="2" t="str">
        <f t="shared" si="21"/>
        <v>Cash</v>
      </c>
      <c r="R639" s="2" t="s">
        <v>21</v>
      </c>
      <c r="S639" s="2" t="s">
        <v>56</v>
      </c>
      <c r="T639" s="2" t="s">
        <v>1965</v>
      </c>
      <c r="U639" s="2" t="s">
        <v>59</v>
      </c>
      <c r="V639" t="str">
        <f>TEXT(tblSales[[#This Row],[Invoice Date]],"mmm")</f>
        <v>Feb</v>
      </c>
      <c r="W639">
        <f>MONTH(tblSales[[#This Row],[Invoice Date]])</f>
        <v>2</v>
      </c>
      <c r="X639">
        <f>YEAR(tblSales[[#This Row],[Invoice Date]])</f>
        <v>2025</v>
      </c>
      <c r="Y639" t="str">
        <f>TEXT(tblSales[[#This Row],[Invoice Date]],"mmm-yyyy")</f>
        <v>Feb-2025</v>
      </c>
      <c r="Z639" t="str">
        <f>_xlfn.XLOOKUP(tblSales[[#This Row],[Product_ID]],Products!$A:$A,Products!$C:$C,"Women Dresses")</f>
        <v>Women Tops</v>
      </c>
      <c r="AA639" t="str">
        <f>_xlfn.XLOOKUP(tblSales[[#This Row],[Product_ID]],Products!$A:$A,Products!$D:$D,"Unknown")</f>
        <v>Crop Top</v>
      </c>
      <c r="AB639" t="str">
        <f>_xlfn.XLOOKUP(tblSales[[#This Row],[Product_ID]],Products!$A:$A,Products!$E:$E,"Unknown")</f>
        <v>Nike</v>
      </c>
      <c r="AC639" t="str">
        <f>_xlfn.XLOOKUP(tblSales[[#This Row],[Store_ID]],Stores!$A:$A,Stores!$B:$B,"Unknown")</f>
        <v>TrendMart Thiruvananthapuram High Street</v>
      </c>
      <c r="AD639" t="str">
        <f>_xlfn.XLOOKUP(tblSales[[#This Row],[Store_ID]],Stores!$A:$A,Stores!$E:$E,"Unknown")</f>
        <v>South Zone 1</v>
      </c>
      <c r="AE639" t="str">
        <f>_xlfn.XLOOKUP(tblSales[[#This Row],[Customer_ID]],Customers!$A:$A,Customers!$B:$B,"Unknown")</f>
        <v>Thiru Natarajan</v>
      </c>
      <c r="AF639" t="str">
        <f>_xlfn.XLOOKUP(tblSales[[#This Row],[Customer_ID]],Customers!$A:$A,Customers!$J:$J,"Unknown")</f>
        <v>Platinum</v>
      </c>
      <c r="AG639" t="str">
        <f>_xlfn.XLOOKUP(tblSales[[#This Row],[Employee_ID]],Employees!$A:$A,Employees!$B:$B,"Unknown")</f>
        <v>Anusuya Subramaniam</v>
      </c>
      <c r="AH639">
        <f>IF(MONTH(tblSales[[#This Row],[Invoice Date]])&gt;=4,MONTH(tblSales[[#This Row],[Invoice Date]]),MONTH(tblSales[[#This Row],[Invoice Date]])+12)</f>
        <v>14</v>
      </c>
      <c r="AI639" s="8">
        <f>DATE(YEAR(tblSales[[#This Row],[Invoice Date]]),MONTH(tblSales[[#This Row],[Invoice Date]]),1)</f>
        <v>45689</v>
      </c>
      <c r="AJ639" t="str">
        <f>_xlfn.XLOOKUP(tblSales[[#This Row],[Product_ID]],Products!$A:$A,Products!$B:$B,"Unknown")</f>
        <v>Nike Crop Top Cream</v>
      </c>
      <c r="AK639" s="9">
        <f>IFERROR(tblSales[[#This Row],[Profit]]/tblSales[[#This Row],[Sales Amount]],0)</f>
        <v>0.15136024699988349</v>
      </c>
      <c r="AL639" t="str">
        <f>IF(tblSales[[#This Row],[Discount %]]&lt;=5,"0-5%",
IF(tblSales[[#This Row],[Discount %]]&lt;=10,"5-10%",
IF(tblSales[[#This Row],[Discount %]]&lt;=15,"10-15%",
IF(tblSales[[#This Row],[Discount %]]&lt;=20,"15-20%","20%+"))))</f>
        <v>15-20%</v>
      </c>
    </row>
    <row r="640" spans="1:38">
      <c r="A640" s="2" t="s">
        <v>1966</v>
      </c>
      <c r="B640" s="11">
        <v>45648</v>
      </c>
      <c r="C640" s="2" t="s">
        <v>1967</v>
      </c>
      <c r="D640" s="2" t="s">
        <v>527</v>
      </c>
      <c r="E640" s="2" t="s">
        <v>413</v>
      </c>
      <c r="F640" s="2" t="s">
        <v>244</v>
      </c>
      <c r="G640" s="2">
        <v>3</v>
      </c>
      <c r="H640" s="2">
        <v>919.44</v>
      </c>
      <c r="I640" s="2">
        <v>30</v>
      </c>
      <c r="J640" s="2">
        <v>827.5</v>
      </c>
      <c r="K640" s="2">
        <v>5</v>
      </c>
      <c r="L640" s="2">
        <v>96.54</v>
      </c>
      <c r="M640" s="2">
        <v>2027.36</v>
      </c>
      <c r="N640" s="2">
        <v>1889.16</v>
      </c>
      <c r="O640" s="2">
        <f t="shared" si="22"/>
        <v>41.659999999999812</v>
      </c>
      <c r="P640" s="2" t="s">
        <v>29</v>
      </c>
      <c r="Q640" s="2" t="str">
        <f t="shared" si="21"/>
        <v>Debit Card</v>
      </c>
      <c r="R640" s="2" t="s">
        <v>21</v>
      </c>
      <c r="S640" s="2" t="s">
        <v>56</v>
      </c>
      <c r="T640" s="2" t="s">
        <v>1842</v>
      </c>
      <c r="U640" s="2" t="s">
        <v>60</v>
      </c>
      <c r="V640" t="str">
        <f>TEXT(tblSales[[#This Row],[Invoice Date]],"mmm")</f>
        <v>Dec</v>
      </c>
      <c r="W640">
        <f>MONTH(tblSales[[#This Row],[Invoice Date]])</f>
        <v>12</v>
      </c>
      <c r="X640">
        <f>YEAR(tblSales[[#This Row],[Invoice Date]])</f>
        <v>2024</v>
      </c>
      <c r="Y640" t="str">
        <f>TEXT(tblSales[[#This Row],[Invoice Date]],"mmm-yyyy")</f>
        <v>Dec-2024</v>
      </c>
      <c r="Z640" t="str">
        <f>_xlfn.XLOOKUP(tblSales[[#This Row],[Product_ID]],Products!$A:$A,Products!$C:$C,"Women Dresses")</f>
        <v>Women Tops</v>
      </c>
      <c r="AA640" t="str">
        <f>_xlfn.XLOOKUP(tblSales[[#This Row],[Product_ID]],Products!$A:$A,Products!$D:$D,"Unknown")</f>
        <v>Crop Top</v>
      </c>
      <c r="AB640" t="str">
        <f>_xlfn.XLOOKUP(tblSales[[#This Row],[Product_ID]],Products!$A:$A,Products!$E:$E,"Unknown")</f>
        <v>Ramraj Cotton</v>
      </c>
      <c r="AC640" t="str">
        <f>_xlfn.XLOOKUP(tblSales[[#This Row],[Store_ID]],Stores!$A:$A,Stores!$B:$B,"Unknown")</f>
        <v>TrendMart Thiruvananthapuram High Street</v>
      </c>
      <c r="AD640" t="str">
        <f>_xlfn.XLOOKUP(tblSales[[#This Row],[Store_ID]],Stores!$A:$A,Stores!$E:$E,"Unknown")</f>
        <v>South Zone 1</v>
      </c>
      <c r="AE640" t="str">
        <f>_xlfn.XLOOKUP(tblSales[[#This Row],[Customer_ID]],Customers!$A:$A,Customers!$B:$B,"Unknown")</f>
        <v>Easwaran Balasubramaniam</v>
      </c>
      <c r="AF640" t="str">
        <f>_xlfn.XLOOKUP(tblSales[[#This Row],[Customer_ID]],Customers!$A:$A,Customers!$J:$J,"Unknown")</f>
        <v>Gold</v>
      </c>
      <c r="AG640" t="str">
        <f>_xlfn.XLOOKUP(tblSales[[#This Row],[Employee_ID]],Employees!$A:$A,Employees!$B:$B,"Unknown")</f>
        <v>Ganapathy Naidu</v>
      </c>
      <c r="AH640">
        <f>IF(MONTH(tblSales[[#This Row],[Invoice Date]])&gt;=4,MONTH(tblSales[[#This Row],[Invoice Date]]),MONTH(tblSales[[#This Row],[Invoice Date]])+12)</f>
        <v>12</v>
      </c>
      <c r="AI640" s="8">
        <f>DATE(YEAR(tblSales[[#This Row],[Invoice Date]]),MONTH(tblSales[[#This Row],[Invoice Date]]),1)</f>
        <v>45627</v>
      </c>
      <c r="AJ640" t="str">
        <f>_xlfn.XLOOKUP(tblSales[[#This Row],[Product_ID]],Products!$A:$A,Products!$B:$B,"Unknown")</f>
        <v>Ramraj Cotton Crop Top Pink</v>
      </c>
      <c r="AK640" s="9">
        <f>IFERROR(tblSales[[#This Row],[Profit]]/tblSales[[#This Row],[Sales Amount]],0)</f>
        <v>2.054889116881058E-2</v>
      </c>
      <c r="AL640" t="str">
        <f>IF(tblSales[[#This Row],[Discount %]]&lt;=5,"0-5%",
IF(tblSales[[#This Row],[Discount %]]&lt;=10,"5-10%",
IF(tblSales[[#This Row],[Discount %]]&lt;=15,"10-15%",
IF(tblSales[[#This Row],[Discount %]]&lt;=20,"15-20%","20%+"))))</f>
        <v>20%+</v>
      </c>
    </row>
    <row r="641" spans="1:38">
      <c r="A641" s="2" t="s">
        <v>1968</v>
      </c>
      <c r="B641" s="11">
        <v>45514</v>
      </c>
      <c r="C641" s="2" t="s">
        <v>1969</v>
      </c>
      <c r="D641" s="2" t="s">
        <v>155</v>
      </c>
      <c r="E641" s="2" t="s">
        <v>181</v>
      </c>
      <c r="F641" s="2" t="s">
        <v>386</v>
      </c>
      <c r="G641" s="2">
        <v>2</v>
      </c>
      <c r="H641" s="2">
        <v>1213.3699999999999</v>
      </c>
      <c r="I641" s="2">
        <v>15</v>
      </c>
      <c r="J641" s="2">
        <v>364.01</v>
      </c>
      <c r="K641" s="2">
        <v>12</v>
      </c>
      <c r="L641" s="2">
        <v>247.53</v>
      </c>
      <c r="M641" s="2">
        <v>2310.2600000000002</v>
      </c>
      <c r="N641" s="2">
        <v>1656.88</v>
      </c>
      <c r="O641" s="2">
        <f t="shared" si="22"/>
        <v>405.85000000000014</v>
      </c>
      <c r="P641" s="2" t="s">
        <v>32</v>
      </c>
      <c r="Q641" s="2" t="str">
        <f t="shared" si="21"/>
        <v>UPI</v>
      </c>
      <c r="R641" s="2" t="s">
        <v>21</v>
      </c>
      <c r="S641" s="2" t="s">
        <v>56</v>
      </c>
      <c r="T641" s="2" t="s">
        <v>1970</v>
      </c>
      <c r="U641" s="2" t="s">
        <v>60</v>
      </c>
      <c r="V641" t="str">
        <f>TEXT(tblSales[[#This Row],[Invoice Date]],"mmm")</f>
        <v>Aug</v>
      </c>
      <c r="W641">
        <f>MONTH(tblSales[[#This Row],[Invoice Date]])</f>
        <v>8</v>
      </c>
      <c r="X641">
        <f>YEAR(tblSales[[#This Row],[Invoice Date]])</f>
        <v>2024</v>
      </c>
      <c r="Y641" t="str">
        <f>TEXT(tblSales[[#This Row],[Invoice Date]],"mmm-yyyy")</f>
        <v>Aug-2024</v>
      </c>
      <c r="Z641" t="str">
        <f>_xlfn.XLOOKUP(tblSales[[#This Row],[Product_ID]],Products!$A:$A,Products!$C:$C,"Women Dresses")</f>
        <v>Men Jeans</v>
      </c>
      <c r="AA641" t="str">
        <f>_xlfn.XLOOKUP(tblSales[[#This Row],[Product_ID]],Products!$A:$A,Products!$D:$D,"Unknown")</f>
        <v>Regular Fit</v>
      </c>
      <c r="AB641" t="str">
        <f>_xlfn.XLOOKUP(tblSales[[#This Row],[Product_ID]],Products!$A:$A,Products!$E:$E,"Unknown")</f>
        <v>Metro Shoes</v>
      </c>
      <c r="AC641" t="str">
        <f>_xlfn.XLOOKUP(tblSales[[#This Row],[Store_ID]],Stores!$A:$A,Stores!$B:$B,"Unknown")</f>
        <v>TrendMart Nizamabad Mall Kiosk</v>
      </c>
      <c r="AD641" t="str">
        <f>_xlfn.XLOOKUP(tblSales[[#This Row],[Store_ID]],Stores!$A:$A,Stores!$E:$E,"Unknown")</f>
        <v>South Zone 2</v>
      </c>
      <c r="AE641" t="str">
        <f>_xlfn.XLOOKUP(tblSales[[#This Row],[Customer_ID]],Customers!$A:$A,Customers!$B:$B,"Unknown")</f>
        <v>Gauri Sundaram</v>
      </c>
      <c r="AF641" t="str">
        <f>_xlfn.XLOOKUP(tblSales[[#This Row],[Customer_ID]],Customers!$A:$A,Customers!$J:$J,"Unknown")</f>
        <v>Gold</v>
      </c>
      <c r="AG641" t="str">
        <f>_xlfn.XLOOKUP(tblSales[[#This Row],[Employee_ID]],Employees!$A:$A,Employees!$B:$B,"Unknown")</f>
        <v>Malini Gowda</v>
      </c>
      <c r="AH641">
        <f>IF(MONTH(tblSales[[#This Row],[Invoice Date]])&gt;=4,MONTH(tblSales[[#This Row],[Invoice Date]]),MONTH(tblSales[[#This Row],[Invoice Date]])+12)</f>
        <v>8</v>
      </c>
      <c r="AI641" s="8">
        <f>DATE(YEAR(tblSales[[#This Row],[Invoice Date]]),MONTH(tblSales[[#This Row],[Invoice Date]]),1)</f>
        <v>45505</v>
      </c>
      <c r="AJ641" t="str">
        <f>_xlfn.XLOOKUP(tblSales[[#This Row],[Product_ID]],Products!$A:$A,Products!$B:$B,"Unknown")</f>
        <v>Metro Shoes Regular Fit Charcoal</v>
      </c>
      <c r="AK641" s="9">
        <f>IFERROR(tblSales[[#This Row],[Profit]]/tblSales[[#This Row],[Sales Amount]],0)</f>
        <v>0.1756728679888844</v>
      </c>
      <c r="AL641" t="str">
        <f>IF(tblSales[[#This Row],[Discount %]]&lt;=5,"0-5%",
IF(tblSales[[#This Row],[Discount %]]&lt;=10,"5-10%",
IF(tblSales[[#This Row],[Discount %]]&lt;=15,"10-15%",
IF(tblSales[[#This Row],[Discount %]]&lt;=20,"15-20%","20%+"))))</f>
        <v>10-15%</v>
      </c>
    </row>
    <row r="642" spans="1:38">
      <c r="A642" s="2" t="s">
        <v>1971</v>
      </c>
      <c r="B642" s="11">
        <v>45632</v>
      </c>
      <c r="C642" s="2" t="s">
        <v>1666</v>
      </c>
      <c r="D642" s="2" t="s">
        <v>176</v>
      </c>
      <c r="E642" s="2" t="s">
        <v>771</v>
      </c>
      <c r="F642" s="2" t="s">
        <v>110</v>
      </c>
      <c r="G642" s="2">
        <v>2</v>
      </c>
      <c r="H642" s="2">
        <v>821.65</v>
      </c>
      <c r="I642" s="2">
        <v>30</v>
      </c>
      <c r="J642" s="2">
        <v>492.99</v>
      </c>
      <c r="K642" s="2">
        <v>5</v>
      </c>
      <c r="L642" s="2">
        <v>57.52</v>
      </c>
      <c r="M642" s="2">
        <v>1207.83</v>
      </c>
      <c r="N642" s="2">
        <v>1100.02</v>
      </c>
      <c r="O642" s="2">
        <f t="shared" si="22"/>
        <v>50.289999999999942</v>
      </c>
      <c r="P642" s="2" t="s">
        <v>28</v>
      </c>
      <c r="Q642" s="2" t="str">
        <f t="shared" ref="Q642:Q705" si="23">TRIM(CLEAN(P642))</f>
        <v>Credit Card</v>
      </c>
      <c r="R642" s="2" t="s">
        <v>21</v>
      </c>
      <c r="S642" s="2" t="s">
        <v>56</v>
      </c>
      <c r="T642" s="2" t="s">
        <v>1305</v>
      </c>
      <c r="U642" s="2" t="s">
        <v>59</v>
      </c>
      <c r="V642" t="str">
        <f>TEXT(tblSales[[#This Row],[Invoice Date]],"mmm")</f>
        <v>Dec</v>
      </c>
      <c r="W642">
        <f>MONTH(tblSales[[#This Row],[Invoice Date]])</f>
        <v>12</v>
      </c>
      <c r="X642">
        <f>YEAR(tblSales[[#This Row],[Invoice Date]])</f>
        <v>2024</v>
      </c>
      <c r="Y642" t="str">
        <f>TEXT(tblSales[[#This Row],[Invoice Date]],"mmm-yyyy")</f>
        <v>Dec-2024</v>
      </c>
      <c r="Z642" t="str">
        <f>_xlfn.XLOOKUP(tblSales[[#This Row],[Product_ID]],Products!$A:$A,Products!$C:$C,"Women Dresses")</f>
        <v>Women Tops</v>
      </c>
      <c r="AA642" t="str">
        <f>_xlfn.XLOOKUP(tblSales[[#This Row],[Product_ID]],Products!$A:$A,Products!$D:$D,"Unknown")</f>
        <v>Crop Top</v>
      </c>
      <c r="AB642" t="str">
        <f>_xlfn.XLOOKUP(tblSales[[#This Row],[Product_ID]],Products!$A:$A,Products!$E:$E,"Unknown")</f>
        <v>Nike</v>
      </c>
      <c r="AC642" t="str">
        <f>_xlfn.XLOOKUP(tblSales[[#This Row],[Store_ID]],Stores!$A:$A,Stores!$B:$B,"Unknown")</f>
        <v>TrendMart Thoothukudi Mall Kiosk</v>
      </c>
      <c r="AD642" t="str">
        <f>_xlfn.XLOOKUP(tblSales[[#This Row],[Store_ID]],Stores!$A:$A,Stores!$E:$E,"Unknown")</f>
        <v>South Zone 1</v>
      </c>
      <c r="AE642" t="str">
        <f>_xlfn.XLOOKUP(tblSales[[#This Row],[Customer_ID]],Customers!$A:$A,Customers!$B:$B,"Unknown")</f>
        <v>Ishwarya Iyengar</v>
      </c>
      <c r="AF642" t="str">
        <f>_xlfn.XLOOKUP(tblSales[[#This Row],[Customer_ID]],Customers!$A:$A,Customers!$J:$J,"Unknown")</f>
        <v>Regular</v>
      </c>
      <c r="AG642" t="str">
        <f>_xlfn.XLOOKUP(tblSales[[#This Row],[Employee_ID]],Employees!$A:$A,Employees!$B:$B,"Unknown")</f>
        <v>Jyothi Prasad</v>
      </c>
      <c r="AH642">
        <f>IF(MONTH(tblSales[[#This Row],[Invoice Date]])&gt;=4,MONTH(tblSales[[#This Row],[Invoice Date]]),MONTH(tblSales[[#This Row],[Invoice Date]])+12)</f>
        <v>12</v>
      </c>
      <c r="AI642" s="8">
        <f>DATE(YEAR(tblSales[[#This Row],[Invoice Date]]),MONTH(tblSales[[#This Row],[Invoice Date]]),1)</f>
        <v>45627</v>
      </c>
      <c r="AJ642" t="str">
        <f>_xlfn.XLOOKUP(tblSales[[#This Row],[Product_ID]],Products!$A:$A,Products!$B:$B,"Unknown")</f>
        <v>Nike Crop Top Cream</v>
      </c>
      <c r="AK642" s="9">
        <f>IFERROR(tblSales[[#This Row],[Profit]]/tblSales[[#This Row],[Sales Amount]],0)</f>
        <v>4.1636654164907271E-2</v>
      </c>
      <c r="AL642" t="str">
        <f>IF(tblSales[[#This Row],[Discount %]]&lt;=5,"0-5%",
IF(tblSales[[#This Row],[Discount %]]&lt;=10,"5-10%",
IF(tblSales[[#This Row],[Discount %]]&lt;=15,"10-15%",
IF(tblSales[[#This Row],[Discount %]]&lt;=20,"15-20%","20%+"))))</f>
        <v>20%+</v>
      </c>
    </row>
    <row r="643" spans="1:38">
      <c r="A643" s="2" t="s">
        <v>1972</v>
      </c>
      <c r="B643" s="11">
        <v>45613</v>
      </c>
      <c r="C643" s="2" t="s">
        <v>1423</v>
      </c>
      <c r="D643" s="2" t="s">
        <v>126</v>
      </c>
      <c r="E643" s="2" t="s">
        <v>221</v>
      </c>
      <c r="F643" s="2" t="s">
        <v>562</v>
      </c>
      <c r="G643" s="2">
        <v>4</v>
      </c>
      <c r="H643" s="2">
        <v>1664.85</v>
      </c>
      <c r="I643" s="2">
        <v>30</v>
      </c>
      <c r="J643" s="2">
        <v>1997.82</v>
      </c>
      <c r="K643" s="2">
        <v>12</v>
      </c>
      <c r="L643" s="2">
        <v>559.39</v>
      </c>
      <c r="M643" s="2">
        <v>5220.97</v>
      </c>
      <c r="N643" s="2">
        <v>4594.6400000000003</v>
      </c>
      <c r="O643" s="2">
        <f t="shared" si="22"/>
        <v>66.939999999999941</v>
      </c>
      <c r="P643" s="2" t="s">
        <v>27</v>
      </c>
      <c r="Q643" s="2" t="str">
        <f t="shared" si="23"/>
        <v>Cash</v>
      </c>
      <c r="R643" s="2" t="s">
        <v>20</v>
      </c>
      <c r="S643" s="2" t="s">
        <v>56</v>
      </c>
      <c r="T643" s="2" t="s">
        <v>1973</v>
      </c>
      <c r="U643" s="2" t="s">
        <v>60</v>
      </c>
      <c r="V643" t="str">
        <f>TEXT(tblSales[[#This Row],[Invoice Date]],"mmm")</f>
        <v>Nov</v>
      </c>
      <c r="W643">
        <f>MONTH(tblSales[[#This Row],[Invoice Date]])</f>
        <v>11</v>
      </c>
      <c r="X643">
        <f>YEAR(tblSales[[#This Row],[Invoice Date]])</f>
        <v>2024</v>
      </c>
      <c r="Y643" t="str">
        <f>TEXT(tblSales[[#This Row],[Invoice Date]],"mmm-yyyy")</f>
        <v>Nov-2024</v>
      </c>
      <c r="Z643" t="str">
        <f>_xlfn.XLOOKUP(tblSales[[#This Row],[Product_ID]],Products!$A:$A,Products!$C:$C,"Women Dresses")</f>
        <v>Sportswear</v>
      </c>
      <c r="AA643" t="str">
        <f>_xlfn.XLOOKUP(tblSales[[#This Row],[Product_ID]],Products!$A:$A,Products!$D:$D,"Unknown")</f>
        <v>Track Suit</v>
      </c>
      <c r="AB643" t="str">
        <f>_xlfn.XLOOKUP(tblSales[[#This Row],[Product_ID]],Products!$A:$A,Products!$E:$E,"Unknown")</f>
        <v>US Polo Assn</v>
      </c>
      <c r="AC643" t="str">
        <f>_xlfn.XLOOKUP(tblSales[[#This Row],[Store_ID]],Stores!$A:$A,Stores!$B:$B,"Unknown")</f>
        <v>TrendMart Chennai Standard</v>
      </c>
      <c r="AD643" t="str">
        <f>_xlfn.XLOOKUP(tblSales[[#This Row],[Store_ID]],Stores!$A:$A,Stores!$E:$E,"Unknown")</f>
        <v>South Zone 1</v>
      </c>
      <c r="AE643" t="str">
        <f>_xlfn.XLOOKUP(tblSales[[#This Row],[Customer_ID]],Customers!$A:$A,Customers!$B:$B,"Unknown")</f>
        <v>Bharathi Natarajan</v>
      </c>
      <c r="AF643" t="str">
        <f>_xlfn.XLOOKUP(tblSales[[#This Row],[Customer_ID]],Customers!$A:$A,Customers!$J:$J,"Unknown")</f>
        <v>Gold</v>
      </c>
      <c r="AG643" t="str">
        <f>_xlfn.XLOOKUP(tblSales[[#This Row],[Employee_ID]],Employees!$A:$A,Employees!$B:$B,"Unknown")</f>
        <v>Vikram Bhat</v>
      </c>
      <c r="AH643">
        <f>IF(MONTH(tblSales[[#This Row],[Invoice Date]])&gt;=4,MONTH(tblSales[[#This Row],[Invoice Date]]),MONTH(tblSales[[#This Row],[Invoice Date]])+12)</f>
        <v>11</v>
      </c>
      <c r="AI643" s="8">
        <f>DATE(YEAR(tblSales[[#This Row],[Invoice Date]]),MONTH(tblSales[[#This Row],[Invoice Date]]),1)</f>
        <v>45597</v>
      </c>
      <c r="AJ643" t="str">
        <f>_xlfn.XLOOKUP(tblSales[[#This Row],[Product_ID]],Products!$A:$A,Products!$B:$B,"Unknown")</f>
        <v>US Polo Assn Track Suit Maroon</v>
      </c>
      <c r="AK643" s="9">
        <f>IFERROR(tblSales[[#This Row],[Profit]]/tblSales[[#This Row],[Sales Amount]],0)</f>
        <v>1.2821372273734562E-2</v>
      </c>
      <c r="AL643" t="str">
        <f>IF(tblSales[[#This Row],[Discount %]]&lt;=5,"0-5%",
IF(tblSales[[#This Row],[Discount %]]&lt;=10,"5-10%",
IF(tblSales[[#This Row],[Discount %]]&lt;=15,"10-15%",
IF(tblSales[[#This Row],[Discount %]]&lt;=20,"15-20%","20%+"))))</f>
        <v>20%+</v>
      </c>
    </row>
    <row r="644" spans="1:38">
      <c r="A644" s="2" t="s">
        <v>1974</v>
      </c>
      <c r="B644" s="11">
        <v>45417</v>
      </c>
      <c r="C644" s="2" t="s">
        <v>353</v>
      </c>
      <c r="D644" s="2" t="s">
        <v>1975</v>
      </c>
      <c r="E644" s="2" t="s">
        <v>863</v>
      </c>
      <c r="F644" s="2" t="s">
        <v>193</v>
      </c>
      <c r="G644" s="2">
        <v>1</v>
      </c>
      <c r="H644" s="2">
        <v>2317.7600000000002</v>
      </c>
      <c r="I644" s="2">
        <v>0</v>
      </c>
      <c r="J644" s="2">
        <v>0</v>
      </c>
      <c r="K644" s="2">
        <v>12</v>
      </c>
      <c r="L644" s="2">
        <v>278.13</v>
      </c>
      <c r="M644" s="2">
        <v>2595.89</v>
      </c>
      <c r="N644" s="2">
        <v>1504.79</v>
      </c>
      <c r="O644" s="2">
        <f t="shared" si="22"/>
        <v>812.96999999999991</v>
      </c>
      <c r="P644" s="2" t="s">
        <v>32</v>
      </c>
      <c r="Q644" s="2" t="str">
        <f t="shared" si="23"/>
        <v>UPI</v>
      </c>
      <c r="R644" s="2" t="s">
        <v>21</v>
      </c>
      <c r="S644" s="2" t="s">
        <v>56</v>
      </c>
      <c r="T644" s="2" t="s">
        <v>669</v>
      </c>
      <c r="U644" s="2" t="s">
        <v>60</v>
      </c>
      <c r="V644" t="str">
        <f>TEXT(tblSales[[#This Row],[Invoice Date]],"mmm")</f>
        <v>May</v>
      </c>
      <c r="W644">
        <f>MONTH(tblSales[[#This Row],[Invoice Date]])</f>
        <v>5</v>
      </c>
      <c r="X644">
        <f>YEAR(tblSales[[#This Row],[Invoice Date]])</f>
        <v>2024</v>
      </c>
      <c r="Y644" t="str">
        <f>TEXT(tblSales[[#This Row],[Invoice Date]],"mmm-yyyy")</f>
        <v>May-2024</v>
      </c>
      <c r="Z644" t="str">
        <f>_xlfn.XLOOKUP(tblSales[[#This Row],[Product_ID]],Products!$A:$A,Products!$C:$C,"Women Dresses")</f>
        <v>Footwear</v>
      </c>
      <c r="AA644" t="str">
        <f>_xlfn.XLOOKUP(tblSales[[#This Row],[Product_ID]],Products!$A:$A,Products!$D:$D,"Unknown")</f>
        <v>Slippers</v>
      </c>
      <c r="AB644" t="str">
        <f>_xlfn.XLOOKUP(tblSales[[#This Row],[Product_ID]],Products!$A:$A,Products!$E:$E,"Unknown")</f>
        <v>Bata</v>
      </c>
      <c r="AC644" t="str">
        <f>_xlfn.XLOOKUP(tblSales[[#This Row],[Store_ID]],Stores!$A:$A,Stores!$B:$B,"Unknown")</f>
        <v>TrendMart Thiruvananthapuram Outlet</v>
      </c>
      <c r="AD644" t="str">
        <f>_xlfn.XLOOKUP(tblSales[[#This Row],[Store_ID]],Stores!$A:$A,Stores!$E:$E,"Unknown")</f>
        <v>South Zone 1</v>
      </c>
      <c r="AE644" t="str">
        <f>_xlfn.XLOOKUP(tblSales[[#This Row],[Customer_ID]],Customers!$A:$A,Customers!$B:$B,"Unknown")</f>
        <v>Malathi Balasubramaniam</v>
      </c>
      <c r="AF644" t="str">
        <f>_xlfn.XLOOKUP(tblSales[[#This Row],[Customer_ID]],Customers!$A:$A,Customers!$J:$J,"Unknown")</f>
        <v>Gold</v>
      </c>
      <c r="AG644" t="str">
        <f>_xlfn.XLOOKUP(tblSales[[#This Row],[Employee_ID]],Employees!$A:$A,Employees!$B:$B,"Unknown")</f>
        <v>Yamini Pandian</v>
      </c>
      <c r="AH644">
        <f>IF(MONTH(tblSales[[#This Row],[Invoice Date]])&gt;=4,MONTH(tblSales[[#This Row],[Invoice Date]]),MONTH(tblSales[[#This Row],[Invoice Date]])+12)</f>
        <v>5</v>
      </c>
      <c r="AI644" s="8">
        <f>DATE(YEAR(tblSales[[#This Row],[Invoice Date]]),MONTH(tblSales[[#This Row],[Invoice Date]]),1)</f>
        <v>45413</v>
      </c>
      <c r="AJ644" t="str">
        <f>_xlfn.XLOOKUP(tblSales[[#This Row],[Product_ID]],Products!$A:$A,Products!$B:$B,"Unknown")</f>
        <v>Bata Slippers Wine</v>
      </c>
      <c r="AK644" s="9">
        <f>IFERROR(tblSales[[#This Row],[Profit]]/tblSales[[#This Row],[Sales Amount]],0)</f>
        <v>0.31317582794340282</v>
      </c>
      <c r="AL644" t="str">
        <f>IF(tblSales[[#This Row],[Discount %]]&lt;=5,"0-5%",
IF(tblSales[[#This Row],[Discount %]]&lt;=10,"5-10%",
IF(tblSales[[#This Row],[Discount %]]&lt;=15,"10-15%",
IF(tblSales[[#This Row],[Discount %]]&lt;=20,"15-20%","20%+"))))</f>
        <v>0-5%</v>
      </c>
    </row>
    <row r="645" spans="1:38">
      <c r="A645" s="2" t="s">
        <v>1976</v>
      </c>
      <c r="B645" s="11">
        <v>45438</v>
      </c>
      <c r="C645" s="2" t="s">
        <v>1977</v>
      </c>
      <c r="D645" s="2" t="s">
        <v>149</v>
      </c>
      <c r="E645" s="2" t="s">
        <v>145</v>
      </c>
      <c r="F645" s="2" t="s">
        <v>116</v>
      </c>
      <c r="G645" s="2">
        <v>3</v>
      </c>
      <c r="H645" s="2">
        <v>1922</v>
      </c>
      <c r="I645" s="2">
        <v>0</v>
      </c>
      <c r="J645" s="2">
        <v>0</v>
      </c>
      <c r="K645" s="2">
        <v>12</v>
      </c>
      <c r="L645" s="2">
        <v>691.92</v>
      </c>
      <c r="M645" s="2">
        <v>6457.92</v>
      </c>
      <c r="N645" s="2">
        <v>4199.55</v>
      </c>
      <c r="O645" s="2">
        <f t="shared" si="22"/>
        <v>1566.4499999999998</v>
      </c>
      <c r="P645" s="2" t="s">
        <v>32</v>
      </c>
      <c r="Q645" s="2" t="str">
        <f t="shared" si="23"/>
        <v>UPI</v>
      </c>
      <c r="R645" s="2" t="s">
        <v>20</v>
      </c>
      <c r="S645" s="2" t="s">
        <v>56</v>
      </c>
      <c r="T645" s="2" t="s">
        <v>1978</v>
      </c>
      <c r="U645" s="2" t="s">
        <v>60</v>
      </c>
      <c r="V645" t="str">
        <f>TEXT(tblSales[[#This Row],[Invoice Date]],"mmm")</f>
        <v>May</v>
      </c>
      <c r="W645">
        <f>MONTH(tblSales[[#This Row],[Invoice Date]])</f>
        <v>5</v>
      </c>
      <c r="X645">
        <f>YEAR(tblSales[[#This Row],[Invoice Date]])</f>
        <v>2024</v>
      </c>
      <c r="Y645" t="str">
        <f>TEXT(tblSales[[#This Row],[Invoice Date]],"mmm-yyyy")</f>
        <v>May-2024</v>
      </c>
      <c r="Z645" t="str">
        <f>_xlfn.XLOOKUP(tblSales[[#This Row],[Product_ID]],Products!$A:$A,Products!$C:$C,"Women Dresses")</f>
        <v>Women Dresses</v>
      </c>
      <c r="AA645" t="str">
        <f>_xlfn.XLOOKUP(tblSales[[#This Row],[Product_ID]],Products!$A:$A,Products!$D:$D,"Unknown")</f>
        <v>Shirt Dress</v>
      </c>
      <c r="AB645" t="str">
        <f>_xlfn.XLOOKUP(tblSales[[#This Row],[Product_ID]],Products!$A:$A,Products!$E:$E,"Unknown")</f>
        <v>Nike</v>
      </c>
      <c r="AC645" t="str">
        <f>_xlfn.XLOOKUP(tblSales[[#This Row],[Store_ID]],Stores!$A:$A,Stores!$B:$B,"Unknown")</f>
        <v>TrendMart Nizamabad Outlet</v>
      </c>
      <c r="AD645" t="str">
        <f>_xlfn.XLOOKUP(tblSales[[#This Row],[Store_ID]],Stores!$A:$A,Stores!$E:$E,"Unknown")</f>
        <v>South Zone 2</v>
      </c>
      <c r="AE645" t="str">
        <f>_xlfn.XLOOKUP(tblSales[[#This Row],[Customer_ID]],Customers!$A:$A,Customers!$B:$B,"Unknown")</f>
        <v>Padma Achari</v>
      </c>
      <c r="AF645" t="str">
        <f>_xlfn.XLOOKUP(tblSales[[#This Row],[Customer_ID]],Customers!$A:$A,Customers!$J:$J,"Unknown")</f>
        <v>Gold</v>
      </c>
      <c r="AG645" t="str">
        <f>_xlfn.XLOOKUP(tblSales[[#This Row],[Employee_ID]],Employees!$A:$A,Employees!$B:$B,"Unknown")</f>
        <v>Padma Gounder</v>
      </c>
      <c r="AH645">
        <f>IF(MONTH(tblSales[[#This Row],[Invoice Date]])&gt;=4,MONTH(tblSales[[#This Row],[Invoice Date]]),MONTH(tblSales[[#This Row],[Invoice Date]])+12)</f>
        <v>5</v>
      </c>
      <c r="AI645" s="8">
        <f>DATE(YEAR(tblSales[[#This Row],[Invoice Date]]),MONTH(tblSales[[#This Row],[Invoice Date]]),1)</f>
        <v>45413</v>
      </c>
      <c r="AJ645" t="str">
        <f>_xlfn.XLOOKUP(tblSales[[#This Row],[Product_ID]],Products!$A:$A,Products!$B:$B,"Unknown")</f>
        <v>Nike Shirt Dress Peach</v>
      </c>
      <c r="AK645" s="9">
        <f>IFERROR(tblSales[[#This Row],[Profit]]/tblSales[[#This Row],[Sales Amount]],0)</f>
        <v>0.24256262078192356</v>
      </c>
      <c r="AL645" t="str">
        <f>IF(tblSales[[#This Row],[Discount %]]&lt;=5,"0-5%",
IF(tblSales[[#This Row],[Discount %]]&lt;=10,"5-10%",
IF(tblSales[[#This Row],[Discount %]]&lt;=15,"10-15%",
IF(tblSales[[#This Row],[Discount %]]&lt;=20,"15-20%","20%+"))))</f>
        <v>0-5%</v>
      </c>
    </row>
    <row r="646" spans="1:38">
      <c r="A646" s="2" t="s">
        <v>1979</v>
      </c>
      <c r="B646" s="11">
        <v>45482</v>
      </c>
      <c r="C646" s="2" t="s">
        <v>516</v>
      </c>
      <c r="D646" s="2" t="s">
        <v>398</v>
      </c>
      <c r="E646" s="2" t="s">
        <v>1477</v>
      </c>
      <c r="F646" s="2" t="s">
        <v>182</v>
      </c>
      <c r="G646" s="2">
        <v>2</v>
      </c>
      <c r="H646" s="2">
        <v>4945.6099999999997</v>
      </c>
      <c r="I646" s="2">
        <v>10</v>
      </c>
      <c r="J646" s="2">
        <v>989.12</v>
      </c>
      <c r="K646" s="2">
        <v>12</v>
      </c>
      <c r="L646" s="2">
        <v>1068.25</v>
      </c>
      <c r="M646" s="2">
        <v>9970.35</v>
      </c>
      <c r="N646" s="2">
        <v>7497.42</v>
      </c>
      <c r="O646" s="2">
        <f t="shared" si="22"/>
        <v>1404.6800000000003</v>
      </c>
      <c r="P646" s="2" t="s">
        <v>29</v>
      </c>
      <c r="Q646" s="2" t="str">
        <f t="shared" si="23"/>
        <v>Debit Card</v>
      </c>
      <c r="R646" s="2" t="s">
        <v>20</v>
      </c>
      <c r="S646" s="2" t="s">
        <v>56</v>
      </c>
      <c r="T646" s="2" t="s">
        <v>1059</v>
      </c>
      <c r="U646" s="2" t="s">
        <v>59</v>
      </c>
      <c r="V646" t="str">
        <f>TEXT(tblSales[[#This Row],[Invoice Date]],"mmm")</f>
        <v>Jul</v>
      </c>
      <c r="W646">
        <f>MONTH(tblSales[[#This Row],[Invoice Date]])</f>
        <v>7</v>
      </c>
      <c r="X646">
        <f>YEAR(tblSales[[#This Row],[Invoice Date]])</f>
        <v>2024</v>
      </c>
      <c r="Y646" t="str">
        <f>TEXT(tblSales[[#This Row],[Invoice Date]],"mmm-yyyy")</f>
        <v>Jul-2024</v>
      </c>
      <c r="Z646" t="str">
        <f>_xlfn.XLOOKUP(tblSales[[#This Row],[Product_ID]],Products!$A:$A,Products!$C:$C,"Women Dresses")</f>
        <v>Watches</v>
      </c>
      <c r="AA646" t="str">
        <f>_xlfn.XLOOKUP(tblSales[[#This Row],[Product_ID]],Products!$A:$A,Products!$D:$D,"Unknown")</f>
        <v>Digital Watch</v>
      </c>
      <c r="AB646" t="str">
        <f>_xlfn.XLOOKUP(tblSales[[#This Row],[Product_ID]],Products!$A:$A,Products!$E:$E,"Unknown")</f>
        <v>Bata</v>
      </c>
      <c r="AC646" t="str">
        <f>_xlfn.XLOOKUP(tblSales[[#This Row],[Store_ID]],Stores!$A:$A,Stores!$B:$B,"Unknown")</f>
        <v>TrendMart Guntur High Street</v>
      </c>
      <c r="AD646" t="str">
        <f>_xlfn.XLOOKUP(tblSales[[#This Row],[Store_ID]],Stores!$A:$A,Stores!$E:$E,"Unknown")</f>
        <v>South Zone 3</v>
      </c>
      <c r="AE646" t="str">
        <f>_xlfn.XLOOKUP(tblSales[[#This Row],[Customer_ID]],Customers!$A:$A,Customers!$B:$B,"Unknown")</f>
        <v>Chitra Pillai</v>
      </c>
      <c r="AF646" t="str">
        <f>_xlfn.XLOOKUP(tblSales[[#This Row],[Customer_ID]],Customers!$A:$A,Customers!$J:$J,"Unknown")</f>
        <v>Regular</v>
      </c>
      <c r="AG646" t="str">
        <f>_xlfn.XLOOKUP(tblSales[[#This Row],[Employee_ID]],Employees!$A:$A,Employees!$B:$B,"Unknown")</f>
        <v>Girish Sundaram</v>
      </c>
      <c r="AH646">
        <f>IF(MONTH(tblSales[[#This Row],[Invoice Date]])&gt;=4,MONTH(tblSales[[#This Row],[Invoice Date]]),MONTH(tblSales[[#This Row],[Invoice Date]])+12)</f>
        <v>7</v>
      </c>
      <c r="AI646" s="8">
        <f>DATE(YEAR(tblSales[[#This Row],[Invoice Date]]),MONTH(tblSales[[#This Row],[Invoice Date]]),1)</f>
        <v>45474</v>
      </c>
      <c r="AJ646" t="str">
        <f>_xlfn.XLOOKUP(tblSales[[#This Row],[Product_ID]],Products!$A:$A,Products!$B:$B,"Unknown")</f>
        <v>Bata Digital Watch White</v>
      </c>
      <c r="AK646" s="9">
        <f>IFERROR(tblSales[[#This Row],[Profit]]/tblSales[[#This Row],[Sales Amount]],0)</f>
        <v>0.14088572617811815</v>
      </c>
      <c r="AL646" t="str">
        <f>IF(tblSales[[#This Row],[Discount %]]&lt;=5,"0-5%",
IF(tblSales[[#This Row],[Discount %]]&lt;=10,"5-10%",
IF(tblSales[[#This Row],[Discount %]]&lt;=15,"10-15%",
IF(tblSales[[#This Row],[Discount %]]&lt;=20,"15-20%","20%+"))))</f>
        <v>5-10%</v>
      </c>
    </row>
    <row r="647" spans="1:38">
      <c r="A647" s="2" t="s">
        <v>1980</v>
      </c>
      <c r="B647" s="11">
        <v>45589</v>
      </c>
      <c r="C647" s="2" t="s">
        <v>201</v>
      </c>
      <c r="D647" s="2" t="s">
        <v>1091</v>
      </c>
      <c r="E647" s="2" t="s">
        <v>863</v>
      </c>
      <c r="F647" s="2" t="s">
        <v>104</v>
      </c>
      <c r="G647" s="2">
        <v>1</v>
      </c>
      <c r="H647" s="2">
        <v>1324.35</v>
      </c>
      <c r="I647" s="2">
        <v>25</v>
      </c>
      <c r="J647" s="2">
        <v>331.09</v>
      </c>
      <c r="K647" s="2">
        <v>12</v>
      </c>
      <c r="L647" s="2">
        <v>119.19</v>
      </c>
      <c r="M647" s="2">
        <v>1112.45</v>
      </c>
      <c r="N647" s="2">
        <v>894.68</v>
      </c>
      <c r="O647" s="2">
        <f t="shared" si="22"/>
        <v>98.580000000000098</v>
      </c>
      <c r="P647" s="2" t="s">
        <v>27</v>
      </c>
      <c r="Q647" s="2" t="str">
        <f t="shared" si="23"/>
        <v>Cash</v>
      </c>
      <c r="R647" s="2" t="s">
        <v>20</v>
      </c>
      <c r="S647" s="2" t="s">
        <v>56</v>
      </c>
      <c r="T647" s="2" t="s">
        <v>1981</v>
      </c>
      <c r="U647" s="2" t="s">
        <v>59</v>
      </c>
      <c r="V647" t="str">
        <f>TEXT(tblSales[[#This Row],[Invoice Date]],"mmm")</f>
        <v>Oct</v>
      </c>
      <c r="W647">
        <f>MONTH(tblSales[[#This Row],[Invoice Date]])</f>
        <v>10</v>
      </c>
      <c r="X647">
        <f>YEAR(tblSales[[#This Row],[Invoice Date]])</f>
        <v>2024</v>
      </c>
      <c r="Y647" t="str">
        <f>TEXT(tblSales[[#This Row],[Invoice Date]],"mmm-yyyy")</f>
        <v>Oct-2024</v>
      </c>
      <c r="Z647" t="str">
        <f>_xlfn.XLOOKUP(tblSales[[#This Row],[Product_ID]],Products!$A:$A,Products!$C:$C,"Women Dresses")</f>
        <v>Sportswear</v>
      </c>
      <c r="AA647" t="str">
        <f>_xlfn.XLOOKUP(tblSales[[#This Row],[Product_ID]],Products!$A:$A,Products!$D:$D,"Unknown")</f>
        <v>Track Suit</v>
      </c>
      <c r="AB647" t="str">
        <f>_xlfn.XLOOKUP(tblSales[[#This Row],[Product_ID]],Products!$A:$A,Products!$E:$E,"Unknown")</f>
        <v>Bata</v>
      </c>
      <c r="AC647" t="str">
        <f>_xlfn.XLOOKUP(tblSales[[#This Row],[Store_ID]],Stores!$A:$A,Stores!$B:$B,"Unknown")</f>
        <v>TrendMart Thiruvananthapuram Outlet</v>
      </c>
      <c r="AD647" t="str">
        <f>_xlfn.XLOOKUP(tblSales[[#This Row],[Store_ID]],Stores!$A:$A,Stores!$E:$E,"Unknown")</f>
        <v>South Zone 1</v>
      </c>
      <c r="AE647" t="str">
        <f>_xlfn.XLOOKUP(tblSales[[#This Row],[Customer_ID]],Customers!$A:$A,Customers!$B:$B,"Unknown")</f>
        <v>Pranav Mishra</v>
      </c>
      <c r="AF647" t="str">
        <f>_xlfn.XLOOKUP(tblSales[[#This Row],[Customer_ID]],Customers!$A:$A,Customers!$J:$J,"Unknown")</f>
        <v>Silver</v>
      </c>
      <c r="AG647" t="str">
        <f>_xlfn.XLOOKUP(tblSales[[#This Row],[Employee_ID]],Employees!$A:$A,Employees!$B:$B,"Unknown")</f>
        <v>Meena Krishnan</v>
      </c>
      <c r="AH647">
        <f>IF(MONTH(tblSales[[#This Row],[Invoice Date]])&gt;=4,MONTH(tblSales[[#This Row],[Invoice Date]]),MONTH(tblSales[[#This Row],[Invoice Date]])+12)</f>
        <v>10</v>
      </c>
      <c r="AI647" s="8">
        <f>DATE(YEAR(tblSales[[#This Row],[Invoice Date]]),MONTH(tblSales[[#This Row],[Invoice Date]]),1)</f>
        <v>45566</v>
      </c>
      <c r="AJ647" t="str">
        <f>_xlfn.XLOOKUP(tblSales[[#This Row],[Product_ID]],Products!$A:$A,Products!$B:$B,"Unknown")</f>
        <v>Bata Track Suit Black</v>
      </c>
      <c r="AK647" s="9">
        <f>IFERROR(tblSales[[#This Row],[Profit]]/tblSales[[#This Row],[Sales Amount]],0)</f>
        <v>8.8615218661512965E-2</v>
      </c>
      <c r="AL647" t="str">
        <f>IF(tblSales[[#This Row],[Discount %]]&lt;=5,"0-5%",
IF(tblSales[[#This Row],[Discount %]]&lt;=10,"5-10%",
IF(tblSales[[#This Row],[Discount %]]&lt;=15,"10-15%",
IF(tblSales[[#This Row],[Discount %]]&lt;=20,"15-20%","20%+"))))</f>
        <v>20%+</v>
      </c>
    </row>
    <row r="648" spans="1:38">
      <c r="A648" s="2" t="s">
        <v>1982</v>
      </c>
      <c r="B648" s="11">
        <v>45424</v>
      </c>
      <c r="C648" s="2" t="s">
        <v>1517</v>
      </c>
      <c r="D648" s="2" t="s">
        <v>403</v>
      </c>
      <c r="E648" s="2" t="s">
        <v>448</v>
      </c>
      <c r="F648" s="2" t="s">
        <v>249</v>
      </c>
      <c r="G648" s="2">
        <v>2</v>
      </c>
      <c r="H648" s="2">
        <v>1297.3</v>
      </c>
      <c r="I648" s="2">
        <v>0</v>
      </c>
      <c r="J648" s="2">
        <v>0</v>
      </c>
      <c r="K648" s="2">
        <v>12</v>
      </c>
      <c r="L648" s="2">
        <v>311.35000000000002</v>
      </c>
      <c r="M648" s="2">
        <v>2905.95</v>
      </c>
      <c r="N648" s="2">
        <v>1823.68</v>
      </c>
      <c r="O648" s="2">
        <f t="shared" si="22"/>
        <v>770.91999999999973</v>
      </c>
      <c r="P648" s="2" t="s">
        <v>32</v>
      </c>
      <c r="Q648" s="2" t="str">
        <f t="shared" si="23"/>
        <v>UPI</v>
      </c>
      <c r="R648" s="2" t="s">
        <v>20</v>
      </c>
      <c r="S648" s="2" t="s">
        <v>56</v>
      </c>
      <c r="T648" s="2" t="s">
        <v>1983</v>
      </c>
      <c r="U648" s="2" t="s">
        <v>60</v>
      </c>
      <c r="V648" t="str">
        <f>TEXT(tblSales[[#This Row],[Invoice Date]],"mmm")</f>
        <v>May</v>
      </c>
      <c r="W648">
        <f>MONTH(tblSales[[#This Row],[Invoice Date]])</f>
        <v>5</v>
      </c>
      <c r="X648">
        <f>YEAR(tblSales[[#This Row],[Invoice Date]])</f>
        <v>2024</v>
      </c>
      <c r="Y648" t="str">
        <f>TEXT(tblSales[[#This Row],[Invoice Date]],"mmm-yyyy")</f>
        <v>May-2024</v>
      </c>
      <c r="Z648" t="str">
        <f>_xlfn.XLOOKUP(tblSales[[#This Row],[Product_ID]],Products!$A:$A,Products!$C:$C,"Women Dresses")</f>
        <v>Men Trousers</v>
      </c>
      <c r="AA648" t="str">
        <f>_xlfn.XLOOKUP(tblSales[[#This Row],[Product_ID]],Products!$A:$A,Products!$D:$D,"Unknown")</f>
        <v>Formal Trouser</v>
      </c>
      <c r="AB648" t="str">
        <f>_xlfn.XLOOKUP(tblSales[[#This Row],[Product_ID]],Products!$A:$A,Products!$E:$E,"Unknown")</f>
        <v>Louis Philippe</v>
      </c>
      <c r="AC648" t="str">
        <f>_xlfn.XLOOKUP(tblSales[[#This Row],[Store_ID]],Stores!$A:$A,Stores!$B:$B,"Unknown")</f>
        <v>TrendMart Nellore High Street</v>
      </c>
      <c r="AD648" t="str">
        <f>_xlfn.XLOOKUP(tblSales[[#This Row],[Store_ID]],Stores!$A:$A,Stores!$E:$E,"Unknown")</f>
        <v>South Zone 3</v>
      </c>
      <c r="AE648" t="str">
        <f>_xlfn.XLOOKUP(tblSales[[#This Row],[Customer_ID]],Customers!$A:$A,Customers!$B:$B,"Unknown")</f>
        <v>Yogesh Venkatesan</v>
      </c>
      <c r="AF648" t="str">
        <f>_xlfn.XLOOKUP(tblSales[[#This Row],[Customer_ID]],Customers!$A:$A,Customers!$J:$J,"Unknown")</f>
        <v>Regular</v>
      </c>
      <c r="AG648" t="str">
        <f>_xlfn.XLOOKUP(tblSales[[#This Row],[Employee_ID]],Employees!$A:$A,Employees!$B:$B,"Unknown")</f>
        <v>Hari Nair</v>
      </c>
      <c r="AH648">
        <f>IF(MONTH(tblSales[[#This Row],[Invoice Date]])&gt;=4,MONTH(tblSales[[#This Row],[Invoice Date]]),MONTH(tblSales[[#This Row],[Invoice Date]])+12)</f>
        <v>5</v>
      </c>
      <c r="AI648" s="8">
        <f>DATE(YEAR(tblSales[[#This Row],[Invoice Date]]),MONTH(tblSales[[#This Row],[Invoice Date]]),1)</f>
        <v>45413</v>
      </c>
      <c r="AJ648" t="str">
        <f>_xlfn.XLOOKUP(tblSales[[#This Row],[Product_ID]],Products!$A:$A,Products!$B:$B,"Unknown")</f>
        <v>Louis Philippe Formal Trouser Olive</v>
      </c>
      <c r="AK648" s="9">
        <f>IFERROR(tblSales[[#This Row],[Profit]]/tblSales[[#This Row],[Sales Amount]],0)</f>
        <v>0.26529018049174963</v>
      </c>
      <c r="AL648" t="str">
        <f>IF(tblSales[[#This Row],[Discount %]]&lt;=5,"0-5%",
IF(tblSales[[#This Row],[Discount %]]&lt;=10,"5-10%",
IF(tblSales[[#This Row],[Discount %]]&lt;=15,"10-15%",
IF(tblSales[[#This Row],[Discount %]]&lt;=20,"15-20%","20%+"))))</f>
        <v>0-5%</v>
      </c>
    </row>
    <row r="649" spans="1:38">
      <c r="A649" s="2" t="s">
        <v>1984</v>
      </c>
      <c r="B649" s="11">
        <v>45493</v>
      </c>
      <c r="C649" s="2" t="s">
        <v>1985</v>
      </c>
      <c r="D649" s="2" t="s">
        <v>1149</v>
      </c>
      <c r="E649" s="2" t="s">
        <v>692</v>
      </c>
      <c r="F649" s="2" t="s">
        <v>350</v>
      </c>
      <c r="G649" s="2">
        <v>2</v>
      </c>
      <c r="H649" s="2">
        <v>1244.07</v>
      </c>
      <c r="I649" s="2">
        <v>30</v>
      </c>
      <c r="J649" s="2">
        <v>746.44</v>
      </c>
      <c r="K649" s="2">
        <v>12</v>
      </c>
      <c r="L649" s="2">
        <v>209</v>
      </c>
      <c r="M649" s="2">
        <v>1950.7</v>
      </c>
      <c r="N649" s="2">
        <v>1657.04</v>
      </c>
      <c r="O649" s="2">
        <f t="shared" si="22"/>
        <v>84.660000000000082</v>
      </c>
      <c r="P649" s="2" t="s">
        <v>28</v>
      </c>
      <c r="Q649" s="2" t="str">
        <f t="shared" si="23"/>
        <v>Credit Card</v>
      </c>
      <c r="R649" s="2" t="s">
        <v>21</v>
      </c>
      <c r="S649" s="2" t="s">
        <v>56</v>
      </c>
      <c r="T649" s="2" t="s">
        <v>1305</v>
      </c>
      <c r="U649" s="2" t="s">
        <v>60</v>
      </c>
      <c r="V649" t="str">
        <f>TEXT(tblSales[[#This Row],[Invoice Date]],"mmm")</f>
        <v>Jul</v>
      </c>
      <c r="W649">
        <f>MONTH(tblSales[[#This Row],[Invoice Date]])</f>
        <v>7</v>
      </c>
      <c r="X649">
        <f>YEAR(tblSales[[#This Row],[Invoice Date]])</f>
        <v>2024</v>
      </c>
      <c r="Y649" t="str">
        <f>TEXT(tblSales[[#This Row],[Invoice Date]],"mmm-yyyy")</f>
        <v>Jul-2024</v>
      </c>
      <c r="Z649" t="str">
        <f>_xlfn.XLOOKUP(tblSales[[#This Row],[Product_ID]],Products!$A:$A,Products!$C:$C,"Women Dresses")</f>
        <v>Women Jeans</v>
      </c>
      <c r="AA649" t="str">
        <f>_xlfn.XLOOKUP(tblSales[[#This Row],[Product_ID]],Products!$A:$A,Products!$D:$D,"Unknown")</f>
        <v>Jeggings</v>
      </c>
      <c r="AB649" t="str">
        <f>_xlfn.XLOOKUP(tblSales[[#This Row],[Product_ID]],Products!$A:$A,Products!$E:$E,"Unknown")</f>
        <v>Van Heusen</v>
      </c>
      <c r="AC649" t="str">
        <f>_xlfn.XLOOKUP(tblSales[[#This Row],[Store_ID]],Stores!$A:$A,Stores!$B:$B,"Unknown")</f>
        <v>TrendMart Thiruvananthapuram Outlet</v>
      </c>
      <c r="AD649" t="str">
        <f>_xlfn.XLOOKUP(tblSales[[#This Row],[Store_ID]],Stores!$A:$A,Stores!$E:$E,"Unknown")</f>
        <v>South Zone 1</v>
      </c>
      <c r="AE649" t="str">
        <f>_xlfn.XLOOKUP(tblSales[[#This Row],[Customer_ID]],Customers!$A:$A,Customers!$B:$B,"Unknown")</f>
        <v>Sunita Chettiar</v>
      </c>
      <c r="AF649" t="str">
        <f>_xlfn.XLOOKUP(tblSales[[#This Row],[Customer_ID]],Customers!$A:$A,Customers!$J:$J,"Unknown")</f>
        <v>Regular</v>
      </c>
      <c r="AG649" t="str">
        <f>_xlfn.XLOOKUP(tblSales[[#This Row],[Employee_ID]],Employees!$A:$A,Employees!$B:$B,"Unknown")</f>
        <v>Chitra Chettiar</v>
      </c>
      <c r="AH649">
        <f>IF(MONTH(tblSales[[#This Row],[Invoice Date]])&gt;=4,MONTH(tblSales[[#This Row],[Invoice Date]]),MONTH(tblSales[[#This Row],[Invoice Date]])+12)</f>
        <v>7</v>
      </c>
      <c r="AI649" s="8">
        <f>DATE(YEAR(tblSales[[#This Row],[Invoice Date]]),MONTH(tblSales[[#This Row],[Invoice Date]]),1)</f>
        <v>45474</v>
      </c>
      <c r="AJ649" t="str">
        <f>_xlfn.XLOOKUP(tblSales[[#This Row],[Product_ID]],Products!$A:$A,Products!$B:$B,"Unknown")</f>
        <v>Van Heusen Jeggings Charcoal</v>
      </c>
      <c r="AK649" s="9">
        <f>IFERROR(tblSales[[#This Row],[Profit]]/tblSales[[#This Row],[Sales Amount]],0)</f>
        <v>4.3399805198134044E-2</v>
      </c>
      <c r="AL649" t="str">
        <f>IF(tblSales[[#This Row],[Discount %]]&lt;=5,"0-5%",
IF(tblSales[[#This Row],[Discount %]]&lt;=10,"5-10%",
IF(tblSales[[#This Row],[Discount %]]&lt;=15,"10-15%",
IF(tblSales[[#This Row],[Discount %]]&lt;=20,"15-20%","20%+"))))</f>
        <v>20%+</v>
      </c>
    </row>
    <row r="650" spans="1:38">
      <c r="A650" s="12" t="s">
        <v>1986</v>
      </c>
      <c r="B650" s="13">
        <v>45612</v>
      </c>
      <c r="C650" s="12" t="s">
        <v>1987</v>
      </c>
      <c r="D650" s="12" t="s">
        <v>703</v>
      </c>
      <c r="E650" s="12" t="s">
        <v>166</v>
      </c>
      <c r="F650" s="12" t="s">
        <v>98</v>
      </c>
      <c r="G650" s="12">
        <v>0</v>
      </c>
      <c r="H650" s="12">
        <v>838.13</v>
      </c>
      <c r="I650" s="12">
        <v>20</v>
      </c>
      <c r="J650" s="12">
        <v>0</v>
      </c>
      <c r="K650" s="12">
        <v>5</v>
      </c>
      <c r="L650" s="12">
        <v>0</v>
      </c>
      <c r="M650" s="12">
        <v>0</v>
      </c>
      <c r="N650" s="12">
        <v>0</v>
      </c>
      <c r="O650" s="12">
        <v>0</v>
      </c>
      <c r="P650" s="12" t="s">
        <v>32</v>
      </c>
      <c r="Q650" s="12" t="str">
        <f t="shared" si="23"/>
        <v>UPI</v>
      </c>
      <c r="R650" s="12" t="s">
        <v>20</v>
      </c>
      <c r="S650" s="12" t="s">
        <v>56</v>
      </c>
      <c r="T650" s="12" t="s">
        <v>1988</v>
      </c>
      <c r="U650" s="12" t="s">
        <v>60</v>
      </c>
      <c r="V650" t="str">
        <f>TEXT(tblSales[[#This Row],[Invoice Date]],"mmm")</f>
        <v>Nov</v>
      </c>
      <c r="W650">
        <f>MONTH(tblSales[[#This Row],[Invoice Date]])</f>
        <v>11</v>
      </c>
      <c r="X650">
        <f>YEAR(tblSales[[#This Row],[Invoice Date]])</f>
        <v>2024</v>
      </c>
      <c r="Y650" t="str">
        <f>TEXT(tblSales[[#This Row],[Invoice Date]],"mmm-yyyy")</f>
        <v>Nov-2024</v>
      </c>
      <c r="Z650" t="str">
        <f>_xlfn.XLOOKUP(tblSales[[#This Row],[Product_ID]],Products!$A:$A,Products!$C:$C,"Women Dresses")</f>
        <v>Women Tops</v>
      </c>
      <c r="AA650" t="str">
        <f>_xlfn.XLOOKUP(tblSales[[#This Row],[Product_ID]],Products!$A:$A,Products!$D:$D,"Unknown")</f>
        <v>Crop Top</v>
      </c>
      <c r="AB650" t="str">
        <f>_xlfn.XLOOKUP(tblSales[[#This Row],[Product_ID]],Products!$A:$A,Products!$E:$E,"Unknown")</f>
        <v>Peter England</v>
      </c>
      <c r="AC650" t="str">
        <f>_xlfn.XLOOKUP(tblSales[[#This Row],[Store_ID]],Stores!$A:$A,Stores!$B:$B,"Unknown")</f>
        <v>TrendMart Kurnool Standard</v>
      </c>
      <c r="AD650" t="str">
        <f>_xlfn.XLOOKUP(tblSales[[#This Row],[Store_ID]],Stores!$A:$A,Stores!$E:$E,"Unknown")</f>
        <v>South Zone 3</v>
      </c>
      <c r="AE650" t="str">
        <f>_xlfn.XLOOKUP(tblSales[[#This Row],[Customer_ID]],Customers!$A:$A,Customers!$B:$B,"Unknown")</f>
        <v>Jyothi Gupta</v>
      </c>
      <c r="AF650" t="str">
        <f>_xlfn.XLOOKUP(tblSales[[#This Row],[Customer_ID]],Customers!$A:$A,Customers!$J:$J,"Unknown")</f>
        <v>Regular</v>
      </c>
      <c r="AG650" t="str">
        <f>_xlfn.XLOOKUP(tblSales[[#This Row],[Employee_ID]],Employees!$A:$A,Employees!$B:$B,"Unknown")</f>
        <v>Deepthi Iyengar</v>
      </c>
      <c r="AH650">
        <f>IF(MONTH(tblSales[[#This Row],[Invoice Date]])&gt;=4,MONTH(tblSales[[#This Row],[Invoice Date]]),MONTH(tblSales[[#This Row],[Invoice Date]])+12)</f>
        <v>11</v>
      </c>
      <c r="AI650" s="8">
        <f>DATE(YEAR(tblSales[[#This Row],[Invoice Date]]),MONTH(tblSales[[#This Row],[Invoice Date]]),1)</f>
        <v>45597</v>
      </c>
      <c r="AJ650" t="str">
        <f>_xlfn.XLOOKUP(tblSales[[#This Row],[Product_ID]],Products!$A:$A,Products!$B:$B,"Unknown")</f>
        <v>Peter England Crop Top Green</v>
      </c>
      <c r="AK650" s="9">
        <f>IFERROR(tblSales[[#This Row],[Profit]]/tblSales[[#This Row],[Sales Amount]],0)</f>
        <v>0</v>
      </c>
      <c r="AL650" t="str">
        <f>IF(tblSales[[#This Row],[Discount %]]&lt;=5,"0-5%",
IF(tblSales[[#This Row],[Discount %]]&lt;=10,"5-10%",
IF(tblSales[[#This Row],[Discount %]]&lt;=15,"10-15%",
IF(tblSales[[#This Row],[Discount %]]&lt;=20,"15-20%","20%+"))))</f>
        <v>15-20%</v>
      </c>
    </row>
    <row r="651" spans="1:38">
      <c r="A651" s="2" t="s">
        <v>1989</v>
      </c>
      <c r="B651" s="11">
        <v>45694</v>
      </c>
      <c r="C651" s="2" t="s">
        <v>1990</v>
      </c>
      <c r="D651" s="2" t="s">
        <v>1021</v>
      </c>
      <c r="E651" s="2" t="s">
        <v>1380</v>
      </c>
      <c r="F651" s="2" t="s">
        <v>128</v>
      </c>
      <c r="G651" s="2">
        <v>4</v>
      </c>
      <c r="H651" s="2">
        <v>2071.25</v>
      </c>
      <c r="I651" s="2">
        <v>25</v>
      </c>
      <c r="J651" s="2">
        <v>2071.25</v>
      </c>
      <c r="K651" s="2">
        <v>12</v>
      </c>
      <c r="L651" s="2">
        <v>745.65</v>
      </c>
      <c r="M651" s="2">
        <v>6959.4</v>
      </c>
      <c r="N651" s="2">
        <v>6168.92</v>
      </c>
      <c r="O651" s="2">
        <f t="shared" ref="O651:O714" si="24">(M651-N651-L651)</f>
        <v>44.829999999999586</v>
      </c>
      <c r="P651" s="2" t="s">
        <v>28</v>
      </c>
      <c r="Q651" s="2" t="str">
        <f t="shared" si="23"/>
        <v>Credit Card</v>
      </c>
      <c r="R651" s="2" t="s">
        <v>20</v>
      </c>
      <c r="S651" s="2" t="s">
        <v>56</v>
      </c>
      <c r="T651" s="2" t="s">
        <v>1617</v>
      </c>
      <c r="U651" s="2" t="s">
        <v>59</v>
      </c>
      <c r="V651" t="str">
        <f>TEXT(tblSales[[#This Row],[Invoice Date]],"mmm")</f>
        <v>Feb</v>
      </c>
      <c r="W651">
        <f>MONTH(tblSales[[#This Row],[Invoice Date]])</f>
        <v>2</v>
      </c>
      <c r="X651">
        <f>YEAR(tblSales[[#This Row],[Invoice Date]])</f>
        <v>2025</v>
      </c>
      <c r="Y651" t="str">
        <f>TEXT(tblSales[[#This Row],[Invoice Date]],"mmm-yyyy")</f>
        <v>Feb-2025</v>
      </c>
      <c r="Z651" t="str">
        <f>_xlfn.XLOOKUP(tblSales[[#This Row],[Product_ID]],Products!$A:$A,Products!$C:$C,"Women Dresses")</f>
        <v>Footwear</v>
      </c>
      <c r="AA651" t="str">
        <f>_xlfn.XLOOKUP(tblSales[[#This Row],[Product_ID]],Products!$A:$A,Products!$D:$D,"Unknown")</f>
        <v>Formal Shoes</v>
      </c>
      <c r="AB651" t="str">
        <f>_xlfn.XLOOKUP(tblSales[[#This Row],[Product_ID]],Products!$A:$A,Products!$E:$E,"Unknown")</f>
        <v>Max Fashion</v>
      </c>
      <c r="AC651" t="str">
        <f>_xlfn.XLOOKUP(tblSales[[#This Row],[Store_ID]],Stores!$A:$A,Stores!$B:$B,"Unknown")</f>
        <v>TrendMart Alappuzha Mall Kiosk</v>
      </c>
      <c r="AD651" t="str">
        <f>_xlfn.XLOOKUP(tblSales[[#This Row],[Store_ID]],Stores!$A:$A,Stores!$E:$E,"Unknown")</f>
        <v>South Zone 1</v>
      </c>
      <c r="AE651" t="str">
        <f>_xlfn.XLOOKUP(tblSales[[#This Row],[Customer_ID]],Customers!$A:$A,Customers!$B:$B,"Unknown")</f>
        <v>Kalyani Shetty</v>
      </c>
      <c r="AF651" t="str">
        <f>_xlfn.XLOOKUP(tblSales[[#This Row],[Customer_ID]],Customers!$A:$A,Customers!$J:$J,"Unknown")</f>
        <v>Gold</v>
      </c>
      <c r="AG651" t="str">
        <f>_xlfn.XLOOKUP(tblSales[[#This Row],[Employee_ID]],Employees!$A:$A,Employees!$B:$B,"Unknown")</f>
        <v>Praveen Gupta</v>
      </c>
      <c r="AH651">
        <f>IF(MONTH(tblSales[[#This Row],[Invoice Date]])&gt;=4,MONTH(tblSales[[#This Row],[Invoice Date]]),MONTH(tblSales[[#This Row],[Invoice Date]])+12)</f>
        <v>14</v>
      </c>
      <c r="AI651" s="8">
        <f>DATE(YEAR(tblSales[[#This Row],[Invoice Date]]),MONTH(tblSales[[#This Row],[Invoice Date]]),1)</f>
        <v>45689</v>
      </c>
      <c r="AJ651" t="str">
        <f>_xlfn.XLOOKUP(tblSales[[#This Row],[Product_ID]],Products!$A:$A,Products!$B:$B,"Unknown")</f>
        <v>Max Fashion Formal Shoes Orange</v>
      </c>
      <c r="AK651" s="9">
        <f>IFERROR(tblSales[[#This Row],[Profit]]/tblSales[[#This Row],[Sales Amount]],0)</f>
        <v>6.4416472684426223E-3</v>
      </c>
      <c r="AL651" t="str">
        <f>IF(tblSales[[#This Row],[Discount %]]&lt;=5,"0-5%",
IF(tblSales[[#This Row],[Discount %]]&lt;=10,"5-10%",
IF(tblSales[[#This Row],[Discount %]]&lt;=15,"10-15%",
IF(tblSales[[#This Row],[Discount %]]&lt;=20,"15-20%","20%+"))))</f>
        <v>20%+</v>
      </c>
    </row>
    <row r="652" spans="1:38">
      <c r="A652" s="2" t="s">
        <v>1991</v>
      </c>
      <c r="B652" s="11">
        <v>45603</v>
      </c>
      <c r="C652" s="2" t="s">
        <v>1992</v>
      </c>
      <c r="D652" s="2" t="s">
        <v>1993</v>
      </c>
      <c r="E652" s="2" t="s">
        <v>399</v>
      </c>
      <c r="F652" s="2" t="s">
        <v>151</v>
      </c>
      <c r="G652" s="2">
        <v>1</v>
      </c>
      <c r="H652" s="2">
        <v>1932.17</v>
      </c>
      <c r="I652" s="2">
        <v>5</v>
      </c>
      <c r="J652" s="2">
        <v>96.61</v>
      </c>
      <c r="K652" s="2">
        <v>12</v>
      </c>
      <c r="L652" s="2">
        <v>220.27</v>
      </c>
      <c r="M652" s="2">
        <v>2055.83</v>
      </c>
      <c r="N652" s="2">
        <v>1205.1400000000001</v>
      </c>
      <c r="O652" s="2">
        <f t="shared" si="24"/>
        <v>630.41999999999985</v>
      </c>
      <c r="P652" s="2" t="s">
        <v>29</v>
      </c>
      <c r="Q652" s="2" t="str">
        <f t="shared" si="23"/>
        <v>Debit Card</v>
      </c>
      <c r="R652" s="2" t="s">
        <v>20</v>
      </c>
      <c r="S652" s="2" t="s">
        <v>56</v>
      </c>
      <c r="T652" s="2" t="s">
        <v>838</v>
      </c>
      <c r="U652" s="2" t="s">
        <v>59</v>
      </c>
      <c r="V652" t="str">
        <f>TEXT(tblSales[[#This Row],[Invoice Date]],"mmm")</f>
        <v>Nov</v>
      </c>
      <c r="W652">
        <f>MONTH(tblSales[[#This Row],[Invoice Date]])</f>
        <v>11</v>
      </c>
      <c r="X652">
        <f>YEAR(tblSales[[#This Row],[Invoice Date]])</f>
        <v>2024</v>
      </c>
      <c r="Y652" t="str">
        <f>TEXT(tblSales[[#This Row],[Invoice Date]],"mmm-yyyy")</f>
        <v>Nov-2024</v>
      </c>
      <c r="Z652" t="str">
        <f>_xlfn.XLOOKUP(tblSales[[#This Row],[Product_ID]],Products!$A:$A,Products!$C:$C,"Women Dresses")</f>
        <v>Men Ethnic</v>
      </c>
      <c r="AA652" t="str">
        <f>_xlfn.XLOOKUP(tblSales[[#This Row],[Product_ID]],Products!$A:$A,Products!$D:$D,"Unknown")</f>
        <v>Nehru Jacket</v>
      </c>
      <c r="AB652" t="str">
        <f>_xlfn.XLOOKUP(tblSales[[#This Row],[Product_ID]],Products!$A:$A,Products!$E:$E,"Unknown")</f>
        <v>Skechers</v>
      </c>
      <c r="AC652" t="str">
        <f>_xlfn.XLOOKUP(tblSales[[#This Row],[Store_ID]],Stores!$A:$A,Stores!$B:$B,"Unknown")</f>
        <v>TrendMart Salem Outlet</v>
      </c>
      <c r="AD652" t="str">
        <f>_xlfn.XLOOKUP(tblSales[[#This Row],[Store_ID]],Stores!$A:$A,Stores!$E:$E,"Unknown")</f>
        <v>South Zone 1</v>
      </c>
      <c r="AE652" t="str">
        <f>_xlfn.XLOOKUP(tblSales[[#This Row],[Customer_ID]],Customers!$A:$A,Customers!$B:$B,"Unknown")</f>
        <v>Hariharan Mishra</v>
      </c>
      <c r="AF652" t="str">
        <f>_xlfn.XLOOKUP(tblSales[[#This Row],[Customer_ID]],Customers!$A:$A,Customers!$J:$J,"Unknown")</f>
        <v>Silver</v>
      </c>
      <c r="AG652" t="str">
        <f>_xlfn.XLOOKUP(tblSales[[#This Row],[Employee_ID]],Employees!$A:$A,Employees!$B:$B,"Unknown")</f>
        <v>Preethi Singh</v>
      </c>
      <c r="AH652">
        <f>IF(MONTH(tblSales[[#This Row],[Invoice Date]])&gt;=4,MONTH(tblSales[[#This Row],[Invoice Date]]),MONTH(tblSales[[#This Row],[Invoice Date]])+12)</f>
        <v>11</v>
      </c>
      <c r="AI652" s="8">
        <f>DATE(YEAR(tblSales[[#This Row],[Invoice Date]]),MONTH(tblSales[[#This Row],[Invoice Date]]),1)</f>
        <v>45597</v>
      </c>
      <c r="AJ652" t="str">
        <f>_xlfn.XLOOKUP(tblSales[[#This Row],[Product_ID]],Products!$A:$A,Products!$B:$B,"Unknown")</f>
        <v>Skechers Nehru Jacket Peach</v>
      </c>
      <c r="AK652" s="9">
        <f>IFERROR(tblSales[[#This Row],[Profit]]/tblSales[[#This Row],[Sales Amount]],0)</f>
        <v>0.30664986890939422</v>
      </c>
      <c r="AL652" t="str">
        <f>IF(tblSales[[#This Row],[Discount %]]&lt;=5,"0-5%",
IF(tblSales[[#This Row],[Discount %]]&lt;=10,"5-10%",
IF(tblSales[[#This Row],[Discount %]]&lt;=15,"10-15%",
IF(tblSales[[#This Row],[Discount %]]&lt;=20,"15-20%","20%+"))))</f>
        <v>0-5%</v>
      </c>
    </row>
    <row r="653" spans="1:38">
      <c r="A653" s="2" t="s">
        <v>1994</v>
      </c>
      <c r="B653" s="11">
        <v>45564</v>
      </c>
      <c r="C653" s="2" t="s">
        <v>913</v>
      </c>
      <c r="D653" s="2" t="s">
        <v>1995</v>
      </c>
      <c r="E653" s="2" t="s">
        <v>394</v>
      </c>
      <c r="F653" s="2" t="s">
        <v>193</v>
      </c>
      <c r="G653" s="2">
        <v>1</v>
      </c>
      <c r="H653" s="2">
        <v>3177.59</v>
      </c>
      <c r="I653" s="2">
        <v>10</v>
      </c>
      <c r="J653" s="2">
        <v>317.76</v>
      </c>
      <c r="K653" s="2">
        <v>12</v>
      </c>
      <c r="L653" s="2">
        <v>343.18</v>
      </c>
      <c r="M653" s="2">
        <v>3203.01</v>
      </c>
      <c r="N653" s="2">
        <v>2078.92</v>
      </c>
      <c r="O653" s="2">
        <f t="shared" si="24"/>
        <v>780.91000000000008</v>
      </c>
      <c r="P653" s="2" t="s">
        <v>31</v>
      </c>
      <c r="Q653" s="2" t="str">
        <f t="shared" si="23"/>
        <v>Net Banking</v>
      </c>
      <c r="R653" s="2" t="s">
        <v>20</v>
      </c>
      <c r="S653" s="2" t="s">
        <v>56</v>
      </c>
      <c r="T653" s="2" t="s">
        <v>1116</v>
      </c>
      <c r="U653" s="2" t="s">
        <v>60</v>
      </c>
      <c r="V653" t="str">
        <f>TEXT(tblSales[[#This Row],[Invoice Date]],"mmm")</f>
        <v>Sep</v>
      </c>
      <c r="W653">
        <f>MONTH(tblSales[[#This Row],[Invoice Date]])</f>
        <v>9</v>
      </c>
      <c r="X653">
        <f>YEAR(tblSales[[#This Row],[Invoice Date]])</f>
        <v>2024</v>
      </c>
      <c r="Y653" t="str">
        <f>TEXT(tblSales[[#This Row],[Invoice Date]],"mmm-yyyy")</f>
        <v>Sep-2024</v>
      </c>
      <c r="Z653" t="str">
        <f>_xlfn.XLOOKUP(tblSales[[#This Row],[Product_ID]],Products!$A:$A,Products!$C:$C,"Women Dresses")</f>
        <v>Women Sarees</v>
      </c>
      <c r="AA653" t="str">
        <f>_xlfn.XLOOKUP(tblSales[[#This Row],[Product_ID]],Products!$A:$A,Products!$D:$D,"Unknown")</f>
        <v>Georgette Saree</v>
      </c>
      <c r="AB653" t="str">
        <f>_xlfn.XLOOKUP(tblSales[[#This Row],[Product_ID]],Products!$A:$A,Products!$E:$E,"Unknown")</f>
        <v>Arrow</v>
      </c>
      <c r="AC653" t="str">
        <f>_xlfn.XLOOKUP(tblSales[[#This Row],[Store_ID]],Stores!$A:$A,Stores!$B:$B,"Unknown")</f>
        <v>TrendMart Thoothukudi High Street</v>
      </c>
      <c r="AD653" t="str">
        <f>_xlfn.XLOOKUP(tblSales[[#This Row],[Store_ID]],Stores!$A:$A,Stores!$E:$E,"Unknown")</f>
        <v>South Zone 1</v>
      </c>
      <c r="AE653" t="str">
        <f>_xlfn.XLOOKUP(tblSales[[#This Row],[Customer_ID]],Customers!$A:$A,Customers!$B:$B,"Unknown")</f>
        <v>Neelam Varma</v>
      </c>
      <c r="AF653" t="str">
        <f>_xlfn.XLOOKUP(tblSales[[#This Row],[Customer_ID]],Customers!$A:$A,Customers!$J:$J,"Unknown")</f>
        <v>Silver</v>
      </c>
      <c r="AG653" t="str">
        <f>_xlfn.XLOOKUP(tblSales[[#This Row],[Employee_ID]],Employees!$A:$A,Employees!$B:$B,"Unknown")</f>
        <v>Yamini Pandian</v>
      </c>
      <c r="AH653">
        <f>IF(MONTH(tblSales[[#This Row],[Invoice Date]])&gt;=4,MONTH(tblSales[[#This Row],[Invoice Date]]),MONTH(tblSales[[#This Row],[Invoice Date]])+12)</f>
        <v>9</v>
      </c>
      <c r="AI653" s="8">
        <f>DATE(YEAR(tblSales[[#This Row],[Invoice Date]]),MONTH(tblSales[[#This Row],[Invoice Date]]),1)</f>
        <v>45536</v>
      </c>
      <c r="AJ653" t="str">
        <f>_xlfn.XLOOKUP(tblSales[[#This Row],[Product_ID]],Products!$A:$A,Products!$B:$B,"Unknown")</f>
        <v>Arrow Georgette Saree Charcoal</v>
      </c>
      <c r="AK653" s="9">
        <f>IFERROR(tblSales[[#This Row],[Profit]]/tblSales[[#This Row],[Sales Amount]],0)</f>
        <v>0.24380504587872034</v>
      </c>
      <c r="AL653" t="str">
        <f>IF(tblSales[[#This Row],[Discount %]]&lt;=5,"0-5%",
IF(tblSales[[#This Row],[Discount %]]&lt;=10,"5-10%",
IF(tblSales[[#This Row],[Discount %]]&lt;=15,"10-15%",
IF(tblSales[[#This Row],[Discount %]]&lt;=20,"15-20%","20%+"))))</f>
        <v>5-10%</v>
      </c>
    </row>
    <row r="654" spans="1:38">
      <c r="A654" s="2" t="s">
        <v>1996</v>
      </c>
      <c r="B654" s="11">
        <v>45624</v>
      </c>
      <c r="C654" s="2" t="s">
        <v>1997</v>
      </c>
      <c r="D654" s="2" t="s">
        <v>695</v>
      </c>
      <c r="E654" s="2" t="s">
        <v>394</v>
      </c>
      <c r="F654" s="2" t="s">
        <v>475</v>
      </c>
      <c r="G654" s="2">
        <v>1</v>
      </c>
      <c r="H654" s="2">
        <v>1144.06</v>
      </c>
      <c r="I654" s="2">
        <v>30</v>
      </c>
      <c r="J654" s="2">
        <v>343.22</v>
      </c>
      <c r="K654" s="2">
        <v>12</v>
      </c>
      <c r="L654" s="2">
        <v>96.1</v>
      </c>
      <c r="M654" s="2">
        <v>896.94</v>
      </c>
      <c r="N654" s="2">
        <v>841.85</v>
      </c>
      <c r="O654" s="2">
        <f t="shared" si="24"/>
        <v>-41.009999999999962</v>
      </c>
      <c r="P654" s="2" t="s">
        <v>28</v>
      </c>
      <c r="Q654" s="2" t="str">
        <f t="shared" si="23"/>
        <v>Credit Card</v>
      </c>
      <c r="R654" s="2" t="s">
        <v>20</v>
      </c>
      <c r="S654" s="2" t="s">
        <v>56</v>
      </c>
      <c r="T654" s="2" t="s">
        <v>684</v>
      </c>
      <c r="U654" s="2" t="s">
        <v>59</v>
      </c>
      <c r="V654" t="str">
        <f>TEXT(tblSales[[#This Row],[Invoice Date]],"mmm")</f>
        <v>Nov</v>
      </c>
      <c r="W654">
        <f>MONTH(tblSales[[#This Row],[Invoice Date]])</f>
        <v>11</v>
      </c>
      <c r="X654">
        <f>YEAR(tblSales[[#This Row],[Invoice Date]])</f>
        <v>2024</v>
      </c>
      <c r="Y654" t="str">
        <f>TEXT(tblSales[[#This Row],[Invoice Date]],"mmm-yyyy")</f>
        <v>Nov-2024</v>
      </c>
      <c r="Z654" t="str">
        <f>_xlfn.XLOOKUP(tblSales[[#This Row],[Product_ID]],Products!$A:$A,Products!$C:$C,"Women Dresses")</f>
        <v>Women Dresses</v>
      </c>
      <c r="AA654" t="str">
        <f>_xlfn.XLOOKUP(tblSales[[#This Row],[Product_ID]],Products!$A:$A,Products!$D:$D,"Unknown")</f>
        <v>Shirt Dress</v>
      </c>
      <c r="AB654" t="str">
        <f>_xlfn.XLOOKUP(tblSales[[#This Row],[Product_ID]],Products!$A:$A,Products!$E:$E,"Unknown")</f>
        <v>Kalyan Silks</v>
      </c>
      <c r="AC654" t="str">
        <f>_xlfn.XLOOKUP(tblSales[[#This Row],[Store_ID]],Stores!$A:$A,Stores!$B:$B,"Unknown")</f>
        <v>TrendMart Thoothukudi High Street</v>
      </c>
      <c r="AD654" t="str">
        <f>_xlfn.XLOOKUP(tblSales[[#This Row],[Store_ID]],Stores!$A:$A,Stores!$E:$E,"Unknown")</f>
        <v>South Zone 1</v>
      </c>
      <c r="AE654" t="str">
        <f>_xlfn.XLOOKUP(tblSales[[#This Row],[Customer_ID]],Customers!$A:$A,Customers!$B:$B,"Unknown")</f>
        <v>Ashok Pillai</v>
      </c>
      <c r="AF654" t="str">
        <f>_xlfn.XLOOKUP(tblSales[[#This Row],[Customer_ID]],Customers!$A:$A,Customers!$J:$J,"Unknown")</f>
        <v>Regular</v>
      </c>
      <c r="AG654" t="str">
        <f>_xlfn.XLOOKUP(tblSales[[#This Row],[Employee_ID]],Employees!$A:$A,Employees!$B:$B,"Unknown")</f>
        <v>Arjun Krishnan</v>
      </c>
      <c r="AH654">
        <f>IF(MONTH(tblSales[[#This Row],[Invoice Date]])&gt;=4,MONTH(tblSales[[#This Row],[Invoice Date]]),MONTH(tblSales[[#This Row],[Invoice Date]])+12)</f>
        <v>11</v>
      </c>
      <c r="AI654" s="8">
        <f>DATE(YEAR(tblSales[[#This Row],[Invoice Date]]),MONTH(tblSales[[#This Row],[Invoice Date]]),1)</f>
        <v>45597</v>
      </c>
      <c r="AJ654" t="str">
        <f>_xlfn.XLOOKUP(tblSales[[#This Row],[Product_ID]],Products!$A:$A,Products!$B:$B,"Unknown")</f>
        <v>Kalyan Silks Shirt Dress Maroon</v>
      </c>
      <c r="AK654" s="9">
        <f>IFERROR(tblSales[[#This Row],[Profit]]/tblSales[[#This Row],[Sales Amount]],0)</f>
        <v>-4.5722121881062235E-2</v>
      </c>
      <c r="AL654" t="str">
        <f>IF(tblSales[[#This Row],[Discount %]]&lt;=5,"0-5%",
IF(tblSales[[#This Row],[Discount %]]&lt;=10,"5-10%",
IF(tblSales[[#This Row],[Discount %]]&lt;=15,"10-15%",
IF(tblSales[[#This Row],[Discount %]]&lt;=20,"15-20%","20%+"))))</f>
        <v>20%+</v>
      </c>
    </row>
    <row r="655" spans="1:38">
      <c r="A655" s="2" t="s">
        <v>1998</v>
      </c>
      <c r="B655" s="11">
        <v>45604</v>
      </c>
      <c r="C655" s="2" t="s">
        <v>1999</v>
      </c>
      <c r="D655" s="2" t="s">
        <v>214</v>
      </c>
      <c r="E655" s="2" t="s">
        <v>877</v>
      </c>
      <c r="F655" s="2" t="s">
        <v>276</v>
      </c>
      <c r="G655" s="2">
        <v>4</v>
      </c>
      <c r="H655" s="2">
        <v>1279.71</v>
      </c>
      <c r="I655" s="2">
        <v>30</v>
      </c>
      <c r="J655" s="2">
        <v>1535.65</v>
      </c>
      <c r="K655" s="2">
        <v>12</v>
      </c>
      <c r="L655" s="2">
        <v>429.98</v>
      </c>
      <c r="M655" s="2">
        <v>4013.17</v>
      </c>
      <c r="N655" s="2">
        <v>3507.68</v>
      </c>
      <c r="O655" s="2">
        <f t="shared" si="24"/>
        <v>75.510000000000218</v>
      </c>
      <c r="P655" s="2" t="s">
        <v>32</v>
      </c>
      <c r="Q655" s="2" t="str">
        <f t="shared" si="23"/>
        <v>UPI</v>
      </c>
      <c r="R655" s="2" t="s">
        <v>20</v>
      </c>
      <c r="S655" s="2" t="s">
        <v>56</v>
      </c>
      <c r="T655" s="2" t="s">
        <v>790</v>
      </c>
      <c r="U655" s="2" t="s">
        <v>59</v>
      </c>
      <c r="V655" t="str">
        <f>TEXT(tblSales[[#This Row],[Invoice Date]],"mmm")</f>
        <v>Nov</v>
      </c>
      <c r="W655">
        <f>MONTH(tblSales[[#This Row],[Invoice Date]])</f>
        <v>11</v>
      </c>
      <c r="X655">
        <f>YEAR(tblSales[[#This Row],[Invoice Date]])</f>
        <v>2024</v>
      </c>
      <c r="Y655" t="str">
        <f>TEXT(tblSales[[#This Row],[Invoice Date]],"mmm-yyyy")</f>
        <v>Nov-2024</v>
      </c>
      <c r="Z655" t="str">
        <f>_xlfn.XLOOKUP(tblSales[[#This Row],[Product_ID]],Products!$A:$A,Products!$C:$C,"Women Dresses")</f>
        <v>Women Kurtis</v>
      </c>
      <c r="AA655" t="str">
        <f>_xlfn.XLOOKUP(tblSales[[#This Row],[Product_ID]],Products!$A:$A,Products!$D:$D,"Unknown")</f>
        <v>Straight Kurti</v>
      </c>
      <c r="AB655" t="str">
        <f>_xlfn.XLOOKUP(tblSales[[#This Row],[Product_ID]],Products!$A:$A,Products!$E:$E,"Unknown")</f>
        <v>Indian Terrain</v>
      </c>
      <c r="AC655" t="str">
        <f>_xlfn.XLOOKUP(tblSales[[#This Row],[Store_ID]],Stores!$A:$A,Stores!$B:$B,"Unknown")</f>
        <v>TrendMart Kochi Mall Kiosk</v>
      </c>
      <c r="AD655" t="str">
        <f>_xlfn.XLOOKUP(tblSales[[#This Row],[Store_ID]],Stores!$A:$A,Stores!$E:$E,"Unknown")</f>
        <v>South Zone 1</v>
      </c>
      <c r="AE655" t="str">
        <f>_xlfn.XLOOKUP(tblSales[[#This Row],[Customer_ID]],Customers!$A:$A,Customers!$B:$B,"Unknown")</f>
        <v>Hariharan Rao</v>
      </c>
      <c r="AF655" t="str">
        <f>_xlfn.XLOOKUP(tblSales[[#This Row],[Customer_ID]],Customers!$A:$A,Customers!$J:$J,"Unknown")</f>
        <v>Regular</v>
      </c>
      <c r="AG655" t="str">
        <f>_xlfn.XLOOKUP(tblSales[[#This Row],[Employee_ID]],Employees!$A:$A,Employees!$B:$B,"Unknown")</f>
        <v>Vasanthi Kamath</v>
      </c>
      <c r="AH655">
        <f>IF(MONTH(tblSales[[#This Row],[Invoice Date]])&gt;=4,MONTH(tblSales[[#This Row],[Invoice Date]]),MONTH(tblSales[[#This Row],[Invoice Date]])+12)</f>
        <v>11</v>
      </c>
      <c r="AI655" s="8">
        <f>DATE(YEAR(tblSales[[#This Row],[Invoice Date]]),MONTH(tblSales[[#This Row],[Invoice Date]]),1)</f>
        <v>45597</v>
      </c>
      <c r="AJ655" t="str">
        <f>_xlfn.XLOOKUP(tblSales[[#This Row],[Product_ID]],Products!$A:$A,Products!$B:$B,"Unknown")</f>
        <v>Indian Terrain Straight Kurti Grey</v>
      </c>
      <c r="AK655" s="9">
        <f>IFERROR(tblSales[[#This Row],[Profit]]/tblSales[[#This Row],[Sales Amount]],0)</f>
        <v>1.8815549802276059E-2</v>
      </c>
      <c r="AL655" t="str">
        <f>IF(tblSales[[#This Row],[Discount %]]&lt;=5,"0-5%",
IF(tblSales[[#This Row],[Discount %]]&lt;=10,"5-10%",
IF(tblSales[[#This Row],[Discount %]]&lt;=15,"10-15%",
IF(tblSales[[#This Row],[Discount %]]&lt;=20,"15-20%","20%+"))))</f>
        <v>20%+</v>
      </c>
    </row>
    <row r="656" spans="1:38">
      <c r="A656" s="2" t="s">
        <v>2000</v>
      </c>
      <c r="B656" s="11">
        <v>45420</v>
      </c>
      <c r="C656" s="2" t="s">
        <v>2001</v>
      </c>
      <c r="D656" s="2" t="s">
        <v>248</v>
      </c>
      <c r="E656" s="2" t="s">
        <v>301</v>
      </c>
      <c r="F656" s="2" t="s">
        <v>204</v>
      </c>
      <c r="G656" s="2">
        <v>2</v>
      </c>
      <c r="H656" s="2">
        <v>1122.24</v>
      </c>
      <c r="I656" s="2">
        <v>25</v>
      </c>
      <c r="J656" s="2">
        <v>561.12</v>
      </c>
      <c r="K656" s="2">
        <v>12</v>
      </c>
      <c r="L656" s="2">
        <v>202</v>
      </c>
      <c r="M656" s="2">
        <v>1885.36</v>
      </c>
      <c r="N656" s="2">
        <v>1510.12</v>
      </c>
      <c r="O656" s="2">
        <f t="shared" si="24"/>
        <v>173.24</v>
      </c>
      <c r="P656" s="2" t="s">
        <v>28</v>
      </c>
      <c r="Q656" s="2" t="str">
        <f t="shared" si="23"/>
        <v>Credit Card</v>
      </c>
      <c r="R656" s="2" t="s">
        <v>20</v>
      </c>
      <c r="S656" s="2" t="s">
        <v>56</v>
      </c>
      <c r="T656" s="2" t="s">
        <v>2002</v>
      </c>
      <c r="U656" s="2" t="s">
        <v>59</v>
      </c>
      <c r="V656" t="str">
        <f>TEXT(tblSales[[#This Row],[Invoice Date]],"mmm")</f>
        <v>May</v>
      </c>
      <c r="W656">
        <f>MONTH(tblSales[[#This Row],[Invoice Date]])</f>
        <v>5</v>
      </c>
      <c r="X656">
        <f>YEAR(tblSales[[#This Row],[Invoice Date]])</f>
        <v>2024</v>
      </c>
      <c r="Y656" t="str">
        <f>TEXT(tblSales[[#This Row],[Invoice Date]],"mmm-yyyy")</f>
        <v>May-2024</v>
      </c>
      <c r="Z656" t="str">
        <f>_xlfn.XLOOKUP(tblSales[[#This Row],[Product_ID]],Products!$A:$A,Products!$C:$C,"Women Dresses")</f>
        <v>Winter Wear</v>
      </c>
      <c r="AA656" t="str">
        <f>_xlfn.XLOOKUP(tblSales[[#This Row],[Product_ID]],Products!$A:$A,Products!$D:$D,"Unknown")</f>
        <v>Jacket</v>
      </c>
      <c r="AB656" t="str">
        <f>_xlfn.XLOOKUP(tblSales[[#This Row],[Product_ID]],Products!$A:$A,Products!$E:$E,"Unknown")</f>
        <v>Fastrack</v>
      </c>
      <c r="AC656" t="str">
        <f>_xlfn.XLOOKUP(tblSales[[#This Row],[Store_ID]],Stores!$A:$A,Stores!$B:$B,"Unknown")</f>
        <v>TrendMart Kochi Standard</v>
      </c>
      <c r="AD656" t="str">
        <f>_xlfn.XLOOKUP(tblSales[[#This Row],[Store_ID]],Stores!$A:$A,Stores!$E:$E,"Unknown")</f>
        <v>South Zone 1</v>
      </c>
      <c r="AE656" t="str">
        <f>_xlfn.XLOOKUP(tblSales[[#This Row],[Customer_ID]],Customers!$A:$A,Customers!$B:$B,"Unknown")</f>
        <v>Bhavani Mudaliar</v>
      </c>
      <c r="AF656" t="str">
        <f>_xlfn.XLOOKUP(tblSales[[#This Row],[Customer_ID]],Customers!$A:$A,Customers!$J:$J,"Unknown")</f>
        <v>Regular</v>
      </c>
      <c r="AG656" t="str">
        <f>_xlfn.XLOOKUP(tblSales[[#This Row],[Employee_ID]],Employees!$A:$A,Employees!$B:$B,"Unknown")</f>
        <v>Logesh Gopalakrishnan</v>
      </c>
      <c r="AH656">
        <f>IF(MONTH(tblSales[[#This Row],[Invoice Date]])&gt;=4,MONTH(tblSales[[#This Row],[Invoice Date]]),MONTH(tblSales[[#This Row],[Invoice Date]])+12)</f>
        <v>5</v>
      </c>
      <c r="AI656" s="8">
        <f>DATE(YEAR(tblSales[[#This Row],[Invoice Date]]),MONTH(tblSales[[#This Row],[Invoice Date]]),1)</f>
        <v>45413</v>
      </c>
      <c r="AJ656" t="str">
        <f>_xlfn.XLOOKUP(tblSales[[#This Row],[Product_ID]],Products!$A:$A,Products!$B:$B,"Unknown")</f>
        <v>Fastrack Jacket Orange</v>
      </c>
      <c r="AK656" s="9">
        <f>IFERROR(tblSales[[#This Row],[Profit]]/tblSales[[#This Row],[Sales Amount]],0)</f>
        <v>9.1886960580472701E-2</v>
      </c>
      <c r="AL656" t="str">
        <f>IF(tblSales[[#This Row],[Discount %]]&lt;=5,"0-5%",
IF(tblSales[[#This Row],[Discount %]]&lt;=10,"5-10%",
IF(tblSales[[#This Row],[Discount %]]&lt;=15,"10-15%",
IF(tblSales[[#This Row],[Discount %]]&lt;=20,"15-20%","20%+"))))</f>
        <v>20%+</v>
      </c>
    </row>
    <row r="657" spans="1:38">
      <c r="A657" s="2" t="s">
        <v>2003</v>
      </c>
      <c r="B657" s="11">
        <v>45577</v>
      </c>
      <c r="C657" s="2" t="s">
        <v>219</v>
      </c>
      <c r="D657" s="2" t="s">
        <v>703</v>
      </c>
      <c r="E657" s="2" t="s">
        <v>949</v>
      </c>
      <c r="F657" s="2" t="s">
        <v>233</v>
      </c>
      <c r="G657" s="2">
        <v>1</v>
      </c>
      <c r="H657" s="2">
        <v>789.82</v>
      </c>
      <c r="I657" s="2">
        <v>30</v>
      </c>
      <c r="J657" s="2">
        <v>236.95</v>
      </c>
      <c r="K657" s="2">
        <v>5</v>
      </c>
      <c r="L657" s="2">
        <v>27.64</v>
      </c>
      <c r="M657" s="2">
        <v>580.51</v>
      </c>
      <c r="N657" s="2">
        <v>522.38</v>
      </c>
      <c r="O657" s="2">
        <f t="shared" si="24"/>
        <v>30.489999999999995</v>
      </c>
      <c r="P657" s="2" t="s">
        <v>32</v>
      </c>
      <c r="Q657" s="2" t="str">
        <f t="shared" si="23"/>
        <v>UPI</v>
      </c>
      <c r="R657" s="2" t="s">
        <v>21</v>
      </c>
      <c r="S657" s="2" t="s">
        <v>56</v>
      </c>
      <c r="T657" s="2" t="s">
        <v>2004</v>
      </c>
      <c r="U657" s="2" t="s">
        <v>60</v>
      </c>
      <c r="V657" t="str">
        <f>TEXT(tblSales[[#This Row],[Invoice Date]],"mmm")</f>
        <v>Oct</v>
      </c>
      <c r="W657">
        <f>MONTH(tblSales[[#This Row],[Invoice Date]])</f>
        <v>10</v>
      </c>
      <c r="X657">
        <f>YEAR(tblSales[[#This Row],[Invoice Date]])</f>
        <v>2024</v>
      </c>
      <c r="Y657" t="str">
        <f>TEXT(tblSales[[#This Row],[Invoice Date]],"mmm-yyyy")</f>
        <v>Oct-2024</v>
      </c>
      <c r="Z657" t="str">
        <f>_xlfn.XLOOKUP(tblSales[[#This Row],[Product_ID]],Products!$A:$A,Products!$C:$C,"Women Dresses")</f>
        <v>Women Tops</v>
      </c>
      <c r="AA657" t="str">
        <f>_xlfn.XLOOKUP(tblSales[[#This Row],[Product_ID]],Products!$A:$A,Products!$D:$D,"Unknown")</f>
        <v>Crop Top</v>
      </c>
      <c r="AB657" t="str">
        <f>_xlfn.XLOOKUP(tblSales[[#This Row],[Product_ID]],Products!$A:$A,Products!$E:$E,"Unknown")</f>
        <v>Peter England</v>
      </c>
      <c r="AC657" t="str">
        <f>_xlfn.XLOOKUP(tblSales[[#This Row],[Store_ID]],Stores!$A:$A,Stores!$B:$B,"Unknown")</f>
        <v>TrendMart Tumakuru Standard</v>
      </c>
      <c r="AD657" t="str">
        <f>_xlfn.XLOOKUP(tblSales[[#This Row],[Store_ID]],Stores!$A:$A,Stores!$E:$E,"Unknown")</f>
        <v>South Zone 2</v>
      </c>
      <c r="AE657" t="str">
        <f>_xlfn.XLOOKUP(tblSales[[#This Row],[Customer_ID]],Customers!$A:$A,Customers!$B:$B,"Unknown")</f>
        <v>Deepa Iyer</v>
      </c>
      <c r="AF657" t="str">
        <f>_xlfn.XLOOKUP(tblSales[[#This Row],[Customer_ID]],Customers!$A:$A,Customers!$J:$J,"Unknown")</f>
        <v>Regular</v>
      </c>
      <c r="AG657" t="str">
        <f>_xlfn.XLOOKUP(tblSales[[#This Row],[Employee_ID]],Employees!$A:$A,Employees!$B:$B,"Unknown")</f>
        <v>Malathi Varma</v>
      </c>
      <c r="AH657">
        <f>IF(MONTH(tblSales[[#This Row],[Invoice Date]])&gt;=4,MONTH(tblSales[[#This Row],[Invoice Date]]),MONTH(tblSales[[#This Row],[Invoice Date]])+12)</f>
        <v>10</v>
      </c>
      <c r="AI657" s="8">
        <f>DATE(YEAR(tblSales[[#This Row],[Invoice Date]]),MONTH(tblSales[[#This Row],[Invoice Date]]),1)</f>
        <v>45566</v>
      </c>
      <c r="AJ657" t="str">
        <f>_xlfn.XLOOKUP(tblSales[[#This Row],[Product_ID]],Products!$A:$A,Products!$B:$B,"Unknown")</f>
        <v>Peter England Crop Top Green</v>
      </c>
      <c r="AK657" s="9">
        <f>IFERROR(tblSales[[#This Row],[Profit]]/tblSales[[#This Row],[Sales Amount]],0)</f>
        <v>5.2522781691960507E-2</v>
      </c>
      <c r="AL657" t="str">
        <f>IF(tblSales[[#This Row],[Discount %]]&lt;=5,"0-5%",
IF(tblSales[[#This Row],[Discount %]]&lt;=10,"5-10%",
IF(tblSales[[#This Row],[Discount %]]&lt;=15,"10-15%",
IF(tblSales[[#This Row],[Discount %]]&lt;=20,"15-20%","20%+"))))</f>
        <v>20%+</v>
      </c>
    </row>
    <row r="658" spans="1:38">
      <c r="A658" s="2" t="s">
        <v>2005</v>
      </c>
      <c r="B658" s="11">
        <v>45551</v>
      </c>
      <c r="C658" s="2" t="s">
        <v>2006</v>
      </c>
      <c r="D658" s="2" t="s">
        <v>2007</v>
      </c>
      <c r="E658" s="2" t="s">
        <v>717</v>
      </c>
      <c r="F658" s="2" t="s">
        <v>204</v>
      </c>
      <c r="G658" s="2">
        <v>3</v>
      </c>
      <c r="H658" s="2">
        <v>2570.27</v>
      </c>
      <c r="I658" s="2">
        <v>0</v>
      </c>
      <c r="J658" s="2">
        <v>0</v>
      </c>
      <c r="K658" s="2">
        <v>12</v>
      </c>
      <c r="L658" s="2">
        <v>925.3</v>
      </c>
      <c r="M658" s="2">
        <v>8636.11</v>
      </c>
      <c r="N658" s="2">
        <v>5875.17</v>
      </c>
      <c r="O658" s="2">
        <f t="shared" si="24"/>
        <v>1835.6400000000006</v>
      </c>
      <c r="P658" s="2" t="s">
        <v>28</v>
      </c>
      <c r="Q658" s="2" t="str">
        <f t="shared" si="23"/>
        <v>Credit Card</v>
      </c>
      <c r="R658" s="2" t="s">
        <v>21</v>
      </c>
      <c r="S658" s="2" t="s">
        <v>56</v>
      </c>
      <c r="T658" s="2" t="s">
        <v>938</v>
      </c>
      <c r="U658" s="2" t="s">
        <v>59</v>
      </c>
      <c r="V658" t="str">
        <f>TEXT(tblSales[[#This Row],[Invoice Date]],"mmm")</f>
        <v>Sep</v>
      </c>
      <c r="W658">
        <f>MONTH(tblSales[[#This Row],[Invoice Date]])</f>
        <v>9</v>
      </c>
      <c r="X658">
        <f>YEAR(tblSales[[#This Row],[Invoice Date]])</f>
        <v>2024</v>
      </c>
      <c r="Y658" t="str">
        <f>TEXT(tblSales[[#This Row],[Invoice Date]],"mmm-yyyy")</f>
        <v>Sep-2024</v>
      </c>
      <c r="Z658" t="str">
        <f>_xlfn.XLOOKUP(tblSales[[#This Row],[Product_ID]],Products!$A:$A,Products!$C:$C,"Women Dresses")</f>
        <v>Men Ethnic</v>
      </c>
      <c r="AA658" t="str">
        <f>_xlfn.XLOOKUP(tblSales[[#This Row],[Product_ID]],Products!$A:$A,Products!$D:$D,"Unknown")</f>
        <v>Sherwani</v>
      </c>
      <c r="AB658" t="str">
        <f>_xlfn.XLOOKUP(tblSales[[#This Row],[Product_ID]],Products!$A:$A,Products!$E:$E,"Unknown")</f>
        <v>Nike</v>
      </c>
      <c r="AC658" t="str">
        <f>_xlfn.XLOOKUP(tblSales[[#This Row],[Store_ID]],Stores!$A:$A,Stores!$B:$B,"Unknown")</f>
        <v>TrendMart Thrissur Standard</v>
      </c>
      <c r="AD658" t="str">
        <f>_xlfn.XLOOKUP(tblSales[[#This Row],[Store_ID]],Stores!$A:$A,Stores!$E:$E,"Unknown")</f>
        <v>South Zone 1</v>
      </c>
      <c r="AE658" t="str">
        <f>_xlfn.XLOOKUP(tblSales[[#This Row],[Customer_ID]],Customers!$A:$A,Customers!$B:$B,"Unknown")</f>
        <v>Preethi Murthy</v>
      </c>
      <c r="AF658" t="str">
        <f>_xlfn.XLOOKUP(tblSales[[#This Row],[Customer_ID]],Customers!$A:$A,Customers!$J:$J,"Unknown")</f>
        <v>Gold</v>
      </c>
      <c r="AG658" t="str">
        <f>_xlfn.XLOOKUP(tblSales[[#This Row],[Employee_ID]],Employees!$A:$A,Employees!$B:$B,"Unknown")</f>
        <v>Logesh Gopalakrishnan</v>
      </c>
      <c r="AH658">
        <f>IF(MONTH(tblSales[[#This Row],[Invoice Date]])&gt;=4,MONTH(tblSales[[#This Row],[Invoice Date]]),MONTH(tblSales[[#This Row],[Invoice Date]])+12)</f>
        <v>9</v>
      </c>
      <c r="AI658" s="8">
        <f>DATE(YEAR(tblSales[[#This Row],[Invoice Date]]),MONTH(tblSales[[#This Row],[Invoice Date]]),1)</f>
        <v>45536</v>
      </c>
      <c r="AJ658" t="str">
        <f>_xlfn.XLOOKUP(tblSales[[#This Row],[Product_ID]],Products!$A:$A,Products!$B:$B,"Unknown")</f>
        <v>Nike Sherwani Purple</v>
      </c>
      <c r="AK658" s="9">
        <f>IFERROR(tblSales[[#This Row],[Profit]]/tblSales[[#This Row],[Sales Amount]],0)</f>
        <v>0.21255403184998806</v>
      </c>
      <c r="AL658" t="str">
        <f>IF(tblSales[[#This Row],[Discount %]]&lt;=5,"0-5%",
IF(tblSales[[#This Row],[Discount %]]&lt;=10,"5-10%",
IF(tblSales[[#This Row],[Discount %]]&lt;=15,"10-15%",
IF(tblSales[[#This Row],[Discount %]]&lt;=20,"15-20%","20%+"))))</f>
        <v>0-5%</v>
      </c>
    </row>
    <row r="659" spans="1:38">
      <c r="A659" s="2" t="s">
        <v>2008</v>
      </c>
      <c r="B659" s="11">
        <v>45726</v>
      </c>
      <c r="C659" s="2" t="s">
        <v>2009</v>
      </c>
      <c r="D659" s="2" t="s">
        <v>1280</v>
      </c>
      <c r="E659" s="2" t="s">
        <v>372</v>
      </c>
      <c r="F659" s="2" t="s">
        <v>562</v>
      </c>
      <c r="G659" s="2">
        <v>2</v>
      </c>
      <c r="H659" s="2">
        <v>1612.72</v>
      </c>
      <c r="I659" s="2">
        <v>0</v>
      </c>
      <c r="J659" s="2">
        <v>0</v>
      </c>
      <c r="K659" s="2">
        <v>12</v>
      </c>
      <c r="L659" s="2">
        <v>387.05</v>
      </c>
      <c r="M659" s="2">
        <v>3612.49</v>
      </c>
      <c r="N659" s="2">
        <v>2184.86</v>
      </c>
      <c r="O659" s="2">
        <f t="shared" si="24"/>
        <v>1040.5799999999997</v>
      </c>
      <c r="P659" s="2" t="s">
        <v>32</v>
      </c>
      <c r="Q659" s="2" t="str">
        <f t="shared" si="23"/>
        <v>UPI</v>
      </c>
      <c r="R659" s="2" t="s">
        <v>21</v>
      </c>
      <c r="S659" s="2" t="s">
        <v>56</v>
      </c>
      <c r="T659" s="2" t="s">
        <v>2010</v>
      </c>
      <c r="U659" s="2" t="s">
        <v>59</v>
      </c>
      <c r="V659" t="str">
        <f>TEXT(tblSales[[#This Row],[Invoice Date]],"mmm")</f>
        <v>Mar</v>
      </c>
      <c r="W659">
        <f>MONTH(tblSales[[#This Row],[Invoice Date]])</f>
        <v>3</v>
      </c>
      <c r="X659">
        <f>YEAR(tblSales[[#This Row],[Invoice Date]])</f>
        <v>2025</v>
      </c>
      <c r="Y659" t="str">
        <f>TEXT(tblSales[[#This Row],[Invoice Date]],"mmm-yyyy")</f>
        <v>Mar-2025</v>
      </c>
      <c r="Z659" t="str">
        <f>_xlfn.XLOOKUP(tblSales[[#This Row],[Product_ID]],Products!$A:$A,Products!$C:$C,"Women Dresses")</f>
        <v>Winter Wear</v>
      </c>
      <c r="AA659" t="str">
        <f>_xlfn.XLOOKUP(tblSales[[#This Row],[Product_ID]],Products!$A:$A,Products!$D:$D,"Unknown")</f>
        <v>Jacket</v>
      </c>
      <c r="AB659" t="str">
        <f>_xlfn.XLOOKUP(tblSales[[#This Row],[Product_ID]],Products!$A:$A,Products!$E:$E,"Unknown")</f>
        <v>Fastrack</v>
      </c>
      <c r="AC659" t="str">
        <f>_xlfn.XLOOKUP(tblSales[[#This Row],[Store_ID]],Stores!$A:$A,Stores!$B:$B,"Unknown")</f>
        <v>TrendMart Tirunelveli Flagship</v>
      </c>
      <c r="AD659" t="str">
        <f>_xlfn.XLOOKUP(tblSales[[#This Row],[Store_ID]],Stores!$A:$A,Stores!$E:$E,"Unknown")</f>
        <v>South Zone 1</v>
      </c>
      <c r="AE659" t="str">
        <f>_xlfn.XLOOKUP(tblSales[[#This Row],[Customer_ID]],Customers!$A:$A,Customers!$B:$B,"Unknown")</f>
        <v>Vidya Mudaliar</v>
      </c>
      <c r="AF659" t="str">
        <f>_xlfn.XLOOKUP(tblSales[[#This Row],[Customer_ID]],Customers!$A:$A,Customers!$J:$J,"Unknown")</f>
        <v>Silver</v>
      </c>
      <c r="AG659" t="str">
        <f>_xlfn.XLOOKUP(tblSales[[#This Row],[Employee_ID]],Employees!$A:$A,Employees!$B:$B,"Unknown")</f>
        <v>Vikram Bhat</v>
      </c>
      <c r="AH659">
        <f>IF(MONTH(tblSales[[#This Row],[Invoice Date]])&gt;=4,MONTH(tblSales[[#This Row],[Invoice Date]]),MONTH(tblSales[[#This Row],[Invoice Date]])+12)</f>
        <v>15</v>
      </c>
      <c r="AI659" s="8">
        <f>DATE(YEAR(tblSales[[#This Row],[Invoice Date]]),MONTH(tblSales[[#This Row],[Invoice Date]]),1)</f>
        <v>45717</v>
      </c>
      <c r="AJ659" t="str">
        <f>_xlfn.XLOOKUP(tblSales[[#This Row],[Product_ID]],Products!$A:$A,Products!$B:$B,"Unknown")</f>
        <v>Fastrack Jacket Maroon</v>
      </c>
      <c r="AK659" s="9">
        <f>IFERROR(tblSales[[#This Row],[Profit]]/tblSales[[#This Row],[Sales Amount]],0)</f>
        <v>0.28805062436158985</v>
      </c>
      <c r="AL659" t="str">
        <f>IF(tblSales[[#This Row],[Discount %]]&lt;=5,"0-5%",
IF(tblSales[[#This Row],[Discount %]]&lt;=10,"5-10%",
IF(tblSales[[#This Row],[Discount %]]&lt;=15,"10-15%",
IF(tblSales[[#This Row],[Discount %]]&lt;=20,"15-20%","20%+"))))</f>
        <v>0-5%</v>
      </c>
    </row>
    <row r="660" spans="1:38">
      <c r="A660" s="2" t="s">
        <v>2011</v>
      </c>
      <c r="B660" s="11">
        <v>45741</v>
      </c>
      <c r="C660" s="2" t="s">
        <v>443</v>
      </c>
      <c r="D660" s="2" t="s">
        <v>253</v>
      </c>
      <c r="E660" s="2" t="s">
        <v>304</v>
      </c>
      <c r="F660" s="2" t="s">
        <v>92</v>
      </c>
      <c r="G660" s="2">
        <v>2</v>
      </c>
      <c r="H660" s="2">
        <v>1283.24</v>
      </c>
      <c r="I660" s="2">
        <v>0</v>
      </c>
      <c r="J660" s="2">
        <v>0</v>
      </c>
      <c r="K660" s="2">
        <v>12</v>
      </c>
      <c r="L660" s="2">
        <v>307.98</v>
      </c>
      <c r="M660" s="2">
        <v>2874.46</v>
      </c>
      <c r="N660" s="2">
        <v>1731.84</v>
      </c>
      <c r="O660" s="2">
        <f t="shared" si="24"/>
        <v>834.6400000000001</v>
      </c>
      <c r="P660" s="2" t="s">
        <v>29</v>
      </c>
      <c r="Q660" s="2" t="str">
        <f t="shared" si="23"/>
        <v>Debit Card</v>
      </c>
      <c r="R660" s="2" t="s">
        <v>21</v>
      </c>
      <c r="S660" s="2" t="s">
        <v>56</v>
      </c>
      <c r="T660" s="2" t="s">
        <v>250</v>
      </c>
      <c r="U660" s="2" t="s">
        <v>59</v>
      </c>
      <c r="V660" t="str">
        <f>TEXT(tblSales[[#This Row],[Invoice Date]],"mmm")</f>
        <v>Mar</v>
      </c>
      <c r="W660">
        <f>MONTH(tblSales[[#This Row],[Invoice Date]])</f>
        <v>3</v>
      </c>
      <c r="X660">
        <f>YEAR(tblSales[[#This Row],[Invoice Date]])</f>
        <v>2025</v>
      </c>
      <c r="Y660" t="str">
        <f>TEXT(tblSales[[#This Row],[Invoice Date]],"mmm-yyyy")</f>
        <v>Mar-2025</v>
      </c>
      <c r="Z660" t="str">
        <f>_xlfn.XLOOKUP(tblSales[[#This Row],[Product_ID]],Products!$A:$A,Products!$C:$C,"Women Dresses")</f>
        <v>Handbags</v>
      </c>
      <c r="AA660" t="str">
        <f>_xlfn.XLOOKUP(tblSales[[#This Row],[Product_ID]],Products!$A:$A,Products!$D:$D,"Unknown")</f>
        <v>Backpack</v>
      </c>
      <c r="AB660" t="str">
        <f>_xlfn.XLOOKUP(tblSales[[#This Row],[Product_ID]],Products!$A:$A,Products!$E:$E,"Unknown")</f>
        <v>Wrangler</v>
      </c>
      <c r="AC660" t="str">
        <f>_xlfn.XLOOKUP(tblSales[[#This Row],[Store_ID]],Stores!$A:$A,Stores!$B:$B,"Unknown")</f>
        <v>TrendMart Thiruvananthapuram High Street</v>
      </c>
      <c r="AD660" t="str">
        <f>_xlfn.XLOOKUP(tblSales[[#This Row],[Store_ID]],Stores!$A:$A,Stores!$E:$E,"Unknown")</f>
        <v>South Zone 1</v>
      </c>
      <c r="AE660" t="str">
        <f>_xlfn.XLOOKUP(tblSales[[#This Row],[Customer_ID]],Customers!$A:$A,Customers!$B:$B,"Unknown")</f>
        <v>Kavya Singh</v>
      </c>
      <c r="AF660" t="str">
        <f>_xlfn.XLOOKUP(tblSales[[#This Row],[Customer_ID]],Customers!$A:$A,Customers!$J:$J,"Unknown")</f>
        <v>Regular</v>
      </c>
      <c r="AG660" t="str">
        <f>_xlfn.XLOOKUP(tblSales[[#This Row],[Employee_ID]],Employees!$A:$A,Employees!$B:$B,"Unknown")</f>
        <v>Manoj Ramachandran</v>
      </c>
      <c r="AH660">
        <f>IF(MONTH(tblSales[[#This Row],[Invoice Date]])&gt;=4,MONTH(tblSales[[#This Row],[Invoice Date]]),MONTH(tblSales[[#This Row],[Invoice Date]])+12)</f>
        <v>15</v>
      </c>
      <c r="AI660" s="8">
        <f>DATE(YEAR(tblSales[[#This Row],[Invoice Date]]),MONTH(tblSales[[#This Row],[Invoice Date]]),1)</f>
        <v>45717</v>
      </c>
      <c r="AJ660" t="str">
        <f>_xlfn.XLOOKUP(tblSales[[#This Row],[Product_ID]],Products!$A:$A,Products!$B:$B,"Unknown")</f>
        <v>Wrangler Backpack Brown</v>
      </c>
      <c r="AK660" s="9">
        <f>IFERROR(tblSales[[#This Row],[Profit]]/tblSales[[#This Row],[Sales Amount]],0)</f>
        <v>0.29036410317068251</v>
      </c>
      <c r="AL660" t="str">
        <f>IF(tblSales[[#This Row],[Discount %]]&lt;=5,"0-5%",
IF(tblSales[[#This Row],[Discount %]]&lt;=10,"5-10%",
IF(tblSales[[#This Row],[Discount %]]&lt;=15,"10-15%",
IF(tblSales[[#This Row],[Discount %]]&lt;=20,"15-20%","20%+"))))</f>
        <v>0-5%</v>
      </c>
    </row>
    <row r="661" spans="1:38">
      <c r="A661" s="2" t="s">
        <v>2012</v>
      </c>
      <c r="B661" s="11">
        <v>45397</v>
      </c>
      <c r="C661" s="2" t="s">
        <v>1289</v>
      </c>
      <c r="D661" s="2" t="s">
        <v>1149</v>
      </c>
      <c r="E661" s="2" t="s">
        <v>338</v>
      </c>
      <c r="F661" s="2" t="s">
        <v>177</v>
      </c>
      <c r="G661" s="2">
        <v>1</v>
      </c>
      <c r="H661" s="2">
        <v>1057.6500000000001</v>
      </c>
      <c r="I661" s="2">
        <v>0</v>
      </c>
      <c r="J661" s="2">
        <v>0</v>
      </c>
      <c r="K661" s="2">
        <v>12</v>
      </c>
      <c r="L661" s="2">
        <v>126.92</v>
      </c>
      <c r="M661" s="2">
        <v>1184.57</v>
      </c>
      <c r="N661" s="2">
        <v>828.52</v>
      </c>
      <c r="O661" s="2">
        <f t="shared" si="24"/>
        <v>229.12999999999994</v>
      </c>
      <c r="P661" s="2" t="s">
        <v>28</v>
      </c>
      <c r="Q661" s="2" t="str">
        <f t="shared" si="23"/>
        <v>Credit Card</v>
      </c>
      <c r="R661" s="2" t="s">
        <v>20</v>
      </c>
      <c r="S661" s="2" t="s">
        <v>56</v>
      </c>
      <c r="T661" s="2" t="s">
        <v>2013</v>
      </c>
      <c r="U661" s="2" t="s">
        <v>59</v>
      </c>
      <c r="V661" t="str">
        <f>TEXT(tblSales[[#This Row],[Invoice Date]],"mmm")</f>
        <v>Apr</v>
      </c>
      <c r="W661">
        <f>MONTH(tblSales[[#This Row],[Invoice Date]])</f>
        <v>4</v>
      </c>
      <c r="X661">
        <f>YEAR(tblSales[[#This Row],[Invoice Date]])</f>
        <v>2024</v>
      </c>
      <c r="Y661" t="str">
        <f>TEXT(tblSales[[#This Row],[Invoice Date]],"mmm-yyyy")</f>
        <v>Apr-2024</v>
      </c>
      <c r="Z661" t="str">
        <f>_xlfn.XLOOKUP(tblSales[[#This Row],[Product_ID]],Products!$A:$A,Products!$C:$C,"Women Dresses")</f>
        <v>Women Jeans</v>
      </c>
      <c r="AA661" t="str">
        <f>_xlfn.XLOOKUP(tblSales[[#This Row],[Product_ID]],Products!$A:$A,Products!$D:$D,"Unknown")</f>
        <v>Jeggings</v>
      </c>
      <c r="AB661" t="str">
        <f>_xlfn.XLOOKUP(tblSales[[#This Row],[Product_ID]],Products!$A:$A,Products!$E:$E,"Unknown")</f>
        <v>Van Heusen</v>
      </c>
      <c r="AC661" t="str">
        <f>_xlfn.XLOOKUP(tblSales[[#This Row],[Store_ID]],Stores!$A:$A,Stores!$B:$B,"Unknown")</f>
        <v>TrendMart Davanagere High Street</v>
      </c>
      <c r="AD661" t="str">
        <f>_xlfn.XLOOKUP(tblSales[[#This Row],[Store_ID]],Stores!$A:$A,Stores!$E:$E,"Unknown")</f>
        <v>South Zone 2</v>
      </c>
      <c r="AE661" t="str">
        <f>_xlfn.XLOOKUP(tblSales[[#This Row],[Customer_ID]],Customers!$A:$A,Customers!$B:$B,"Unknown")</f>
        <v>Rohit Iyengar</v>
      </c>
      <c r="AF661" t="str">
        <f>_xlfn.XLOOKUP(tblSales[[#This Row],[Customer_ID]],Customers!$A:$A,Customers!$J:$J,"Unknown")</f>
        <v>Regular</v>
      </c>
      <c r="AG661" t="str">
        <f>_xlfn.XLOOKUP(tblSales[[#This Row],[Employee_ID]],Employees!$A:$A,Employees!$B:$B,"Unknown")</f>
        <v>Deepak Kamath</v>
      </c>
      <c r="AH661">
        <f>IF(MONTH(tblSales[[#This Row],[Invoice Date]])&gt;=4,MONTH(tblSales[[#This Row],[Invoice Date]]),MONTH(tblSales[[#This Row],[Invoice Date]])+12)</f>
        <v>4</v>
      </c>
      <c r="AI661" s="8">
        <f>DATE(YEAR(tblSales[[#This Row],[Invoice Date]]),MONTH(tblSales[[#This Row],[Invoice Date]]),1)</f>
        <v>45383</v>
      </c>
      <c r="AJ661" t="str">
        <f>_xlfn.XLOOKUP(tblSales[[#This Row],[Product_ID]],Products!$A:$A,Products!$B:$B,"Unknown")</f>
        <v>Van Heusen Jeggings Charcoal</v>
      </c>
      <c r="AK661" s="9">
        <f>IFERROR(tblSales[[#This Row],[Profit]]/tblSales[[#This Row],[Sales Amount]],0)</f>
        <v>0.19342883915682479</v>
      </c>
      <c r="AL661" t="str">
        <f>IF(tblSales[[#This Row],[Discount %]]&lt;=5,"0-5%",
IF(tblSales[[#This Row],[Discount %]]&lt;=10,"5-10%",
IF(tblSales[[#This Row],[Discount %]]&lt;=15,"10-15%",
IF(tblSales[[#This Row],[Discount %]]&lt;=20,"15-20%","20%+"))))</f>
        <v>0-5%</v>
      </c>
    </row>
    <row r="662" spans="1:38" s="5" customFormat="1">
      <c r="A662" s="14" t="s">
        <v>2014</v>
      </c>
      <c r="B662" s="15">
        <v>45449</v>
      </c>
      <c r="C662" s="14" t="s">
        <v>1560</v>
      </c>
      <c r="D662" s="14" t="s">
        <v>501</v>
      </c>
      <c r="E662" s="14" t="s">
        <v>156</v>
      </c>
      <c r="F662" s="14" t="s">
        <v>161</v>
      </c>
      <c r="G662" s="14">
        <f>IFERROR(ROUND(M662/(H662*(1+K662/100)),0),0)</f>
        <v>3</v>
      </c>
      <c r="H662" s="14">
        <v>673.44</v>
      </c>
      <c r="I662" s="14">
        <v>0</v>
      </c>
      <c r="J662" s="14">
        <v>0</v>
      </c>
      <c r="K662" s="14">
        <v>5</v>
      </c>
      <c r="L662" s="14">
        <v>101.02</v>
      </c>
      <c r="M662" s="14">
        <v>2121.34</v>
      </c>
      <c r="N662" s="14">
        <v>1371.48</v>
      </c>
      <c r="O662" s="14">
        <f t="shared" si="24"/>
        <v>648.84000000000015</v>
      </c>
      <c r="P662" s="14" t="s">
        <v>31</v>
      </c>
      <c r="Q662" s="14" t="str">
        <f t="shared" si="23"/>
        <v>Net Banking</v>
      </c>
      <c r="R662" s="14" t="s">
        <v>20</v>
      </c>
      <c r="S662" s="14" t="s">
        <v>56</v>
      </c>
      <c r="T662" s="14" t="s">
        <v>1970</v>
      </c>
      <c r="U662" s="14" t="s">
        <v>59</v>
      </c>
      <c r="V662" s="5" t="str">
        <f>TEXT(tblSales[[#This Row],[Invoice Date]],"mmm")</f>
        <v>Jun</v>
      </c>
      <c r="W662" s="5">
        <f>MONTH(tblSales[[#This Row],[Invoice Date]])</f>
        <v>6</v>
      </c>
      <c r="X662" s="5">
        <f>YEAR(tblSales[[#This Row],[Invoice Date]])</f>
        <v>2024</v>
      </c>
      <c r="Y662" s="5" t="str">
        <f>TEXT(tblSales[[#This Row],[Invoice Date]],"mmm-yyyy")</f>
        <v>Jun-2024</v>
      </c>
      <c r="Z662" s="5" t="str">
        <f>_xlfn.XLOOKUP(tblSales[[#This Row],[Product_ID]],Products!$A:$A,Products!$C:$C,"Women Dresses")</f>
        <v>Women Tops</v>
      </c>
      <c r="AA662" s="5" t="str">
        <f>_xlfn.XLOOKUP(tblSales[[#This Row],[Product_ID]],Products!$A:$A,Products!$D:$D,"Unknown")</f>
        <v>Formal Top</v>
      </c>
      <c r="AB662" s="5" t="str">
        <f>_xlfn.XLOOKUP(tblSales[[#This Row],[Product_ID]],Products!$A:$A,Products!$E:$E,"Unknown")</f>
        <v>Aurelia</v>
      </c>
      <c r="AC662" s="5" t="str">
        <f>_xlfn.XLOOKUP(tblSales[[#This Row],[Store_ID]],Stores!$A:$A,Stores!$B:$B,"Unknown")</f>
        <v>TrendMart Madurai Mall Kiosk</v>
      </c>
      <c r="AD662" s="5" t="str">
        <f>_xlfn.XLOOKUP(tblSales[[#This Row],[Store_ID]],Stores!$A:$A,Stores!$E:$E,"Unknown")</f>
        <v>South Zone 1</v>
      </c>
      <c r="AE662" s="5" t="str">
        <f>_xlfn.XLOOKUP(tblSales[[#This Row],[Customer_ID]],Customers!$A:$A,Customers!$B:$B,"Unknown")</f>
        <v>Praveen Kamath</v>
      </c>
      <c r="AF662" s="5" t="str">
        <f>_xlfn.XLOOKUP(tblSales[[#This Row],[Customer_ID]],Customers!$A:$A,Customers!$J:$J,"Unknown")</f>
        <v>Gold</v>
      </c>
      <c r="AG662" s="5" t="str">
        <f>_xlfn.XLOOKUP(tblSales[[#This Row],[Employee_ID]],Employees!$A:$A,Employees!$B:$B,"Unknown")</f>
        <v>Chandra Reddy</v>
      </c>
      <c r="AH662" s="5">
        <f>IF(MONTH(tblSales[[#This Row],[Invoice Date]])&gt;=4,MONTH(tblSales[[#This Row],[Invoice Date]]),MONTH(tblSales[[#This Row],[Invoice Date]])+12)</f>
        <v>6</v>
      </c>
      <c r="AI662" s="16">
        <f>DATE(YEAR(tblSales[[#This Row],[Invoice Date]]),MONTH(tblSales[[#This Row],[Invoice Date]]),1)</f>
        <v>45444</v>
      </c>
      <c r="AJ662" s="5" t="str">
        <f>_xlfn.XLOOKUP(tblSales[[#This Row],[Product_ID]],Products!$A:$A,Products!$B:$B,"Unknown")</f>
        <v>Aurelia Formal Top Olive</v>
      </c>
      <c r="AK662" s="17">
        <f>IFERROR(tblSales[[#This Row],[Profit]]/tblSales[[#This Row],[Sales Amount]],0)</f>
        <v>0.30586327509970118</v>
      </c>
      <c r="AL662" s="5" t="str">
        <f>IF(tblSales[[#This Row],[Discount %]]&lt;=5,"0-5%",
IF(tblSales[[#This Row],[Discount %]]&lt;=10,"5-10%",
IF(tblSales[[#This Row],[Discount %]]&lt;=15,"10-15%",
IF(tblSales[[#This Row],[Discount %]]&lt;=20,"15-20%","20%+"))))</f>
        <v>0-5%</v>
      </c>
    </row>
    <row r="663" spans="1:38">
      <c r="A663" s="2" t="s">
        <v>2015</v>
      </c>
      <c r="B663" s="11">
        <v>45542</v>
      </c>
      <c r="C663" s="2" t="s">
        <v>322</v>
      </c>
      <c r="D663" s="2" t="s">
        <v>1859</v>
      </c>
      <c r="E663" s="2" t="s">
        <v>763</v>
      </c>
      <c r="F663" s="2" t="s">
        <v>238</v>
      </c>
      <c r="G663" s="2">
        <v>1</v>
      </c>
      <c r="H663" s="2">
        <v>1150.82</v>
      </c>
      <c r="I663" s="2">
        <v>25</v>
      </c>
      <c r="J663" s="2">
        <v>287.7</v>
      </c>
      <c r="K663" s="2">
        <v>12</v>
      </c>
      <c r="L663" s="2">
        <v>103.57</v>
      </c>
      <c r="M663" s="2">
        <v>966.69</v>
      </c>
      <c r="N663" s="2">
        <v>761.07</v>
      </c>
      <c r="O663" s="2">
        <f t="shared" si="24"/>
        <v>102.05000000000001</v>
      </c>
      <c r="P663" s="2" t="s">
        <v>27</v>
      </c>
      <c r="Q663" s="2" t="str">
        <f t="shared" si="23"/>
        <v>Cash</v>
      </c>
      <c r="R663" s="2" t="s">
        <v>21</v>
      </c>
      <c r="S663" s="2" t="s">
        <v>56</v>
      </c>
      <c r="T663" s="2" t="s">
        <v>2016</v>
      </c>
      <c r="U663" s="2" t="s">
        <v>60</v>
      </c>
      <c r="V663" t="str">
        <f>TEXT(tblSales[[#This Row],[Invoice Date]],"mmm")</f>
        <v>Sep</v>
      </c>
      <c r="W663">
        <f>MONTH(tblSales[[#This Row],[Invoice Date]])</f>
        <v>9</v>
      </c>
      <c r="X663">
        <f>YEAR(tblSales[[#This Row],[Invoice Date]])</f>
        <v>2024</v>
      </c>
      <c r="Y663" t="str">
        <f>TEXT(tblSales[[#This Row],[Invoice Date]],"mmm-yyyy")</f>
        <v>Sep-2024</v>
      </c>
      <c r="Z663" t="str">
        <f>_xlfn.XLOOKUP(tblSales[[#This Row],[Product_ID]],Products!$A:$A,Products!$C:$C,"Women Dresses")</f>
        <v>Belts</v>
      </c>
      <c r="AA663" t="str">
        <f>_xlfn.XLOOKUP(tblSales[[#This Row],[Product_ID]],Products!$A:$A,Products!$D:$D,"Unknown")</f>
        <v>Casual Belt</v>
      </c>
      <c r="AB663" t="str">
        <f>_xlfn.XLOOKUP(tblSales[[#This Row],[Product_ID]],Products!$A:$A,Products!$E:$E,"Unknown")</f>
        <v>US Polo Assn</v>
      </c>
      <c r="AC663" t="str">
        <f>_xlfn.XLOOKUP(tblSales[[#This Row],[Store_ID]],Stores!$A:$A,Stores!$B:$B,"Unknown")</f>
        <v>TrendMart Madurai Mall Kiosk</v>
      </c>
      <c r="AD663" t="str">
        <f>_xlfn.XLOOKUP(tblSales[[#This Row],[Store_ID]],Stores!$A:$A,Stores!$E:$E,"Unknown")</f>
        <v>South Zone 1</v>
      </c>
      <c r="AE663" t="str">
        <f>_xlfn.XLOOKUP(tblSales[[#This Row],[Customer_ID]],Customers!$A:$A,Customers!$B:$B,"Unknown")</f>
        <v>Deepthi Naicker</v>
      </c>
      <c r="AF663" t="str">
        <f>_xlfn.XLOOKUP(tblSales[[#This Row],[Customer_ID]],Customers!$A:$A,Customers!$J:$J,"Unknown")</f>
        <v>Regular</v>
      </c>
      <c r="AG663" t="str">
        <f>_xlfn.XLOOKUP(tblSales[[#This Row],[Employee_ID]],Employees!$A:$A,Employees!$B:$B,"Unknown")</f>
        <v>Dhruv Mishra</v>
      </c>
      <c r="AH663">
        <f>IF(MONTH(tblSales[[#This Row],[Invoice Date]])&gt;=4,MONTH(tblSales[[#This Row],[Invoice Date]]),MONTH(tblSales[[#This Row],[Invoice Date]])+12)</f>
        <v>9</v>
      </c>
      <c r="AI663" s="8">
        <f>DATE(YEAR(tblSales[[#This Row],[Invoice Date]]),MONTH(tblSales[[#This Row],[Invoice Date]]),1)</f>
        <v>45536</v>
      </c>
      <c r="AJ663" t="str">
        <f>_xlfn.XLOOKUP(tblSales[[#This Row],[Product_ID]],Products!$A:$A,Products!$B:$B,"Unknown")</f>
        <v>US Polo Assn Casual Belt Charcoal</v>
      </c>
      <c r="AK663" s="9">
        <f>IFERROR(tblSales[[#This Row],[Profit]]/tblSales[[#This Row],[Sales Amount]],0)</f>
        <v>0.10556641736233953</v>
      </c>
      <c r="AL663" t="str">
        <f>IF(tblSales[[#This Row],[Discount %]]&lt;=5,"0-5%",
IF(tblSales[[#This Row],[Discount %]]&lt;=10,"5-10%",
IF(tblSales[[#This Row],[Discount %]]&lt;=15,"10-15%",
IF(tblSales[[#This Row],[Discount %]]&lt;=20,"15-20%","20%+"))))</f>
        <v>20%+</v>
      </c>
    </row>
    <row r="664" spans="1:38">
      <c r="A664" s="2" t="s">
        <v>2017</v>
      </c>
      <c r="B664" s="11">
        <v>45401</v>
      </c>
      <c r="C664" s="2" t="s">
        <v>2018</v>
      </c>
      <c r="D664" s="2" t="s">
        <v>566</v>
      </c>
      <c r="E664" s="2" t="s">
        <v>284</v>
      </c>
      <c r="F664" s="2" t="s">
        <v>493</v>
      </c>
      <c r="G664" s="2">
        <v>2</v>
      </c>
      <c r="H664" s="2">
        <v>2656.69</v>
      </c>
      <c r="I664" s="2">
        <v>15</v>
      </c>
      <c r="J664" s="2">
        <v>797.01</v>
      </c>
      <c r="K664" s="2">
        <v>12</v>
      </c>
      <c r="L664" s="2">
        <v>541.96</v>
      </c>
      <c r="M664" s="2">
        <v>5058.33</v>
      </c>
      <c r="N664" s="2">
        <v>3706.28</v>
      </c>
      <c r="O664" s="2">
        <f t="shared" si="24"/>
        <v>810.08999999999969</v>
      </c>
      <c r="P664" s="2" t="s">
        <v>28</v>
      </c>
      <c r="Q664" s="2" t="str">
        <f t="shared" si="23"/>
        <v>Credit Card</v>
      </c>
      <c r="R664" s="2" t="s">
        <v>20</v>
      </c>
      <c r="S664" s="2" t="s">
        <v>56</v>
      </c>
      <c r="T664" s="2" t="s">
        <v>289</v>
      </c>
      <c r="U664" s="2" t="s">
        <v>59</v>
      </c>
      <c r="V664" t="str">
        <f>TEXT(tblSales[[#This Row],[Invoice Date]],"mmm")</f>
        <v>Apr</v>
      </c>
      <c r="W664">
        <f>MONTH(tblSales[[#This Row],[Invoice Date]])</f>
        <v>4</v>
      </c>
      <c r="X664">
        <f>YEAR(tblSales[[#This Row],[Invoice Date]])</f>
        <v>2024</v>
      </c>
      <c r="Y664" t="str">
        <f>TEXT(tblSales[[#This Row],[Invoice Date]],"mmm-yyyy")</f>
        <v>Apr-2024</v>
      </c>
      <c r="Z664" t="str">
        <f>_xlfn.XLOOKUP(tblSales[[#This Row],[Product_ID]],Products!$A:$A,Products!$C:$C,"Women Dresses")</f>
        <v>Women Sarees</v>
      </c>
      <c r="AA664" t="str">
        <f>_xlfn.XLOOKUP(tblSales[[#This Row],[Product_ID]],Products!$A:$A,Products!$D:$D,"Unknown")</f>
        <v>Silk Saree</v>
      </c>
      <c r="AB664" t="str">
        <f>_xlfn.XLOOKUP(tblSales[[#This Row],[Product_ID]],Products!$A:$A,Products!$E:$E,"Unknown")</f>
        <v>Sparx</v>
      </c>
      <c r="AC664" t="str">
        <f>_xlfn.XLOOKUP(tblSales[[#This Row],[Store_ID]],Stores!$A:$A,Stores!$B:$B,"Unknown")</f>
        <v>TrendMart Tumakuru Outlet</v>
      </c>
      <c r="AD664" t="str">
        <f>_xlfn.XLOOKUP(tblSales[[#This Row],[Store_ID]],Stores!$A:$A,Stores!$E:$E,"Unknown")</f>
        <v>South Zone 2</v>
      </c>
      <c r="AE664" t="str">
        <f>_xlfn.XLOOKUP(tblSales[[#This Row],[Customer_ID]],Customers!$A:$A,Customers!$B:$B,"Unknown")</f>
        <v>Naresh Gupta</v>
      </c>
      <c r="AF664" t="str">
        <f>_xlfn.XLOOKUP(tblSales[[#This Row],[Customer_ID]],Customers!$A:$A,Customers!$J:$J,"Unknown")</f>
        <v>Gold</v>
      </c>
      <c r="AG664" t="str">
        <f>_xlfn.XLOOKUP(tblSales[[#This Row],[Employee_ID]],Employees!$A:$A,Employees!$B:$B,"Unknown")</f>
        <v>Gopal Prasad</v>
      </c>
      <c r="AH664">
        <f>IF(MONTH(tblSales[[#This Row],[Invoice Date]])&gt;=4,MONTH(tblSales[[#This Row],[Invoice Date]]),MONTH(tblSales[[#This Row],[Invoice Date]])+12)</f>
        <v>4</v>
      </c>
      <c r="AI664" s="8">
        <f>DATE(YEAR(tblSales[[#This Row],[Invoice Date]]),MONTH(tblSales[[#This Row],[Invoice Date]]),1)</f>
        <v>45383</v>
      </c>
      <c r="AJ664" t="str">
        <f>_xlfn.XLOOKUP(tblSales[[#This Row],[Product_ID]],Products!$A:$A,Products!$B:$B,"Unknown")</f>
        <v>Sparx Silk Saree Charcoal</v>
      </c>
      <c r="AK664" s="9">
        <f>IFERROR(tblSales[[#This Row],[Profit]]/tblSales[[#This Row],[Sales Amount]],0)</f>
        <v>0.16014969367360368</v>
      </c>
      <c r="AL664" t="str">
        <f>IF(tblSales[[#This Row],[Discount %]]&lt;=5,"0-5%",
IF(tblSales[[#This Row],[Discount %]]&lt;=10,"5-10%",
IF(tblSales[[#This Row],[Discount %]]&lt;=15,"10-15%",
IF(tblSales[[#This Row],[Discount %]]&lt;=20,"15-20%","20%+"))))</f>
        <v>10-15%</v>
      </c>
    </row>
    <row r="665" spans="1:38">
      <c r="A665" s="2" t="s">
        <v>2019</v>
      </c>
      <c r="B665" s="11">
        <v>45744</v>
      </c>
      <c r="C665" s="2" t="s">
        <v>402</v>
      </c>
      <c r="D665" s="2" t="s">
        <v>2020</v>
      </c>
      <c r="E665" s="2" t="s">
        <v>420</v>
      </c>
      <c r="F665" s="2" t="s">
        <v>458</v>
      </c>
      <c r="G665" s="2">
        <v>2</v>
      </c>
      <c r="H665" s="2">
        <v>1805.75</v>
      </c>
      <c r="I665" s="2">
        <v>25</v>
      </c>
      <c r="J665" s="2">
        <v>902.88</v>
      </c>
      <c r="K665" s="2">
        <v>12</v>
      </c>
      <c r="L665" s="2">
        <v>325.02999999999997</v>
      </c>
      <c r="M665" s="2">
        <v>3033.65</v>
      </c>
      <c r="N665" s="2">
        <v>2366.8200000000002</v>
      </c>
      <c r="O665" s="2">
        <f t="shared" si="24"/>
        <v>341.79999999999995</v>
      </c>
      <c r="P665" s="2" t="s">
        <v>28</v>
      </c>
      <c r="Q665" s="2" t="str">
        <f t="shared" si="23"/>
        <v>Credit Card</v>
      </c>
      <c r="R665" s="2" t="s">
        <v>21</v>
      </c>
      <c r="S665" s="2" t="s">
        <v>56</v>
      </c>
      <c r="T665" s="2" t="s">
        <v>2021</v>
      </c>
      <c r="U665" s="2" t="s">
        <v>59</v>
      </c>
      <c r="V665" t="str">
        <f>TEXT(tblSales[[#This Row],[Invoice Date]],"mmm")</f>
        <v>Mar</v>
      </c>
      <c r="W665">
        <f>MONTH(tblSales[[#This Row],[Invoice Date]])</f>
        <v>3</v>
      </c>
      <c r="X665">
        <f>YEAR(tblSales[[#This Row],[Invoice Date]])</f>
        <v>2025</v>
      </c>
      <c r="Y665" t="str">
        <f>TEXT(tblSales[[#This Row],[Invoice Date]],"mmm-yyyy")</f>
        <v>Mar-2025</v>
      </c>
      <c r="Z665" t="str">
        <f>_xlfn.XLOOKUP(tblSales[[#This Row],[Product_ID]],Products!$A:$A,Products!$C:$C,"Women Dresses")</f>
        <v>Watches</v>
      </c>
      <c r="AA665" t="str">
        <f>_xlfn.XLOOKUP(tblSales[[#This Row],[Product_ID]],Products!$A:$A,Products!$D:$D,"Unknown")</f>
        <v>Analog Watch</v>
      </c>
      <c r="AB665" t="str">
        <f>_xlfn.XLOOKUP(tblSales[[#This Row],[Product_ID]],Products!$A:$A,Products!$E:$E,"Unknown")</f>
        <v>Nalli Silks</v>
      </c>
      <c r="AC665" t="str">
        <f>_xlfn.XLOOKUP(tblSales[[#This Row],[Store_ID]],Stores!$A:$A,Stores!$B:$B,"Unknown")</f>
        <v>TrendMart Hubballi Standard</v>
      </c>
      <c r="AD665" t="str">
        <f>_xlfn.XLOOKUP(tblSales[[#This Row],[Store_ID]],Stores!$A:$A,Stores!$E:$E,"Unknown")</f>
        <v>South Zone 2</v>
      </c>
      <c r="AE665" t="str">
        <f>_xlfn.XLOOKUP(tblSales[[#This Row],[Customer_ID]],Customers!$A:$A,Customers!$B:$B,"Unknown")</f>
        <v>Dhanya Naicker</v>
      </c>
      <c r="AF665" t="str">
        <f>_xlfn.XLOOKUP(tblSales[[#This Row],[Customer_ID]],Customers!$A:$A,Customers!$J:$J,"Unknown")</f>
        <v>Gold</v>
      </c>
      <c r="AG665" t="str">
        <f>_xlfn.XLOOKUP(tblSales[[#This Row],[Employee_ID]],Employees!$A:$A,Employees!$B:$B,"Unknown")</f>
        <v>Anil Reddy</v>
      </c>
      <c r="AH665">
        <f>IF(MONTH(tblSales[[#This Row],[Invoice Date]])&gt;=4,MONTH(tblSales[[#This Row],[Invoice Date]]),MONTH(tblSales[[#This Row],[Invoice Date]])+12)</f>
        <v>15</v>
      </c>
      <c r="AI665" s="8">
        <f>DATE(YEAR(tblSales[[#This Row],[Invoice Date]]),MONTH(tblSales[[#This Row],[Invoice Date]]),1)</f>
        <v>45717</v>
      </c>
      <c r="AJ665" t="str">
        <f>_xlfn.XLOOKUP(tblSales[[#This Row],[Product_ID]],Products!$A:$A,Products!$B:$B,"Unknown")</f>
        <v>Nalli Silks Analog Watch Beige</v>
      </c>
      <c r="AK665" s="9">
        <f>IFERROR(tblSales[[#This Row],[Profit]]/tblSales[[#This Row],[Sales Amount]],0)</f>
        <v>0.11266955647487348</v>
      </c>
      <c r="AL665" t="str">
        <f>IF(tblSales[[#This Row],[Discount %]]&lt;=5,"0-5%",
IF(tblSales[[#This Row],[Discount %]]&lt;=10,"5-10%",
IF(tblSales[[#This Row],[Discount %]]&lt;=15,"10-15%",
IF(tblSales[[#This Row],[Discount %]]&lt;=20,"15-20%","20%+"))))</f>
        <v>20%+</v>
      </c>
    </row>
    <row r="666" spans="1:38">
      <c r="A666" s="2" t="s">
        <v>2022</v>
      </c>
      <c r="B666" s="11">
        <v>45579</v>
      </c>
      <c r="C666" s="2" t="s">
        <v>2023</v>
      </c>
      <c r="D666" s="2" t="s">
        <v>509</v>
      </c>
      <c r="E666" s="2" t="s">
        <v>1918</v>
      </c>
      <c r="F666" s="2" t="s">
        <v>193</v>
      </c>
      <c r="G666" s="2">
        <v>2</v>
      </c>
      <c r="H666" s="2">
        <v>1835.29</v>
      </c>
      <c r="I666" s="2">
        <v>20</v>
      </c>
      <c r="J666" s="2">
        <v>734.12</v>
      </c>
      <c r="K666" s="2">
        <v>12</v>
      </c>
      <c r="L666" s="2">
        <v>352.38</v>
      </c>
      <c r="M666" s="2">
        <v>3288.84</v>
      </c>
      <c r="N666" s="2">
        <v>2338.92</v>
      </c>
      <c r="O666" s="2">
        <f t="shared" si="24"/>
        <v>597.54000000000008</v>
      </c>
      <c r="P666" s="2" t="s">
        <v>32</v>
      </c>
      <c r="Q666" s="2" t="str">
        <f t="shared" si="23"/>
        <v>UPI</v>
      </c>
      <c r="R666" s="2" t="s">
        <v>20</v>
      </c>
      <c r="S666" s="2" t="s">
        <v>56</v>
      </c>
      <c r="T666" s="2" t="s">
        <v>678</v>
      </c>
      <c r="U666" s="2" t="s">
        <v>59</v>
      </c>
      <c r="V666" t="str">
        <f>TEXT(tblSales[[#This Row],[Invoice Date]],"mmm")</f>
        <v>Oct</v>
      </c>
      <c r="W666">
        <f>MONTH(tblSales[[#This Row],[Invoice Date]])</f>
        <v>10</v>
      </c>
      <c r="X666">
        <f>YEAR(tblSales[[#This Row],[Invoice Date]])</f>
        <v>2024</v>
      </c>
      <c r="Y666" t="str">
        <f>TEXT(tblSales[[#This Row],[Invoice Date]],"mmm-yyyy")</f>
        <v>Oct-2024</v>
      </c>
      <c r="Z666" t="str">
        <f>_xlfn.XLOOKUP(tblSales[[#This Row],[Product_ID]],Products!$A:$A,Products!$C:$C,"Women Dresses")</f>
        <v>Winter Wear</v>
      </c>
      <c r="AA666" t="str">
        <f>_xlfn.XLOOKUP(tblSales[[#This Row],[Product_ID]],Products!$A:$A,Products!$D:$D,"Unknown")</f>
        <v>Hoodie</v>
      </c>
      <c r="AB666" t="str">
        <f>_xlfn.XLOOKUP(tblSales[[#This Row],[Product_ID]],Products!$A:$A,Products!$E:$E,"Unknown")</f>
        <v>Numero Uno</v>
      </c>
      <c r="AC666" t="str">
        <f>_xlfn.XLOOKUP(tblSales[[#This Row],[Store_ID]],Stores!$A:$A,Stores!$B:$B,"Unknown")</f>
        <v>TrendMart Guntur High Street</v>
      </c>
      <c r="AD666" t="str">
        <f>_xlfn.XLOOKUP(tblSales[[#This Row],[Store_ID]],Stores!$A:$A,Stores!$E:$E,"Unknown")</f>
        <v>South Zone 3</v>
      </c>
      <c r="AE666" t="str">
        <f>_xlfn.XLOOKUP(tblSales[[#This Row],[Customer_ID]],Customers!$A:$A,Customers!$B:$B,"Unknown")</f>
        <v>Kannan Reddy</v>
      </c>
      <c r="AF666" t="str">
        <f>_xlfn.XLOOKUP(tblSales[[#This Row],[Customer_ID]],Customers!$A:$A,Customers!$J:$J,"Unknown")</f>
        <v>Silver</v>
      </c>
      <c r="AG666" t="str">
        <f>_xlfn.XLOOKUP(tblSales[[#This Row],[Employee_ID]],Employees!$A:$A,Employees!$B:$B,"Unknown")</f>
        <v>Yamini Pandian</v>
      </c>
      <c r="AH666">
        <f>IF(MONTH(tblSales[[#This Row],[Invoice Date]])&gt;=4,MONTH(tblSales[[#This Row],[Invoice Date]]),MONTH(tblSales[[#This Row],[Invoice Date]])+12)</f>
        <v>10</v>
      </c>
      <c r="AI666" s="8">
        <f>DATE(YEAR(tblSales[[#This Row],[Invoice Date]]),MONTH(tblSales[[#This Row],[Invoice Date]]),1)</f>
        <v>45566</v>
      </c>
      <c r="AJ666" t="str">
        <f>_xlfn.XLOOKUP(tblSales[[#This Row],[Product_ID]],Products!$A:$A,Products!$B:$B,"Unknown")</f>
        <v>Numero Uno Hoodie Pink</v>
      </c>
      <c r="AK666" s="9">
        <f>IFERROR(tblSales[[#This Row],[Profit]]/tblSales[[#This Row],[Sales Amount]],0)</f>
        <v>0.18168716021454376</v>
      </c>
      <c r="AL666" t="str">
        <f>IF(tblSales[[#This Row],[Discount %]]&lt;=5,"0-5%",
IF(tblSales[[#This Row],[Discount %]]&lt;=10,"5-10%",
IF(tblSales[[#This Row],[Discount %]]&lt;=15,"10-15%",
IF(tblSales[[#This Row],[Discount %]]&lt;=20,"15-20%","20%+"))))</f>
        <v>15-20%</v>
      </c>
    </row>
    <row r="667" spans="1:38">
      <c r="A667" s="2" t="s">
        <v>2024</v>
      </c>
      <c r="B667" s="11">
        <v>45538</v>
      </c>
      <c r="C667" s="2" t="s">
        <v>279</v>
      </c>
      <c r="D667" s="2" t="s">
        <v>1604</v>
      </c>
      <c r="E667" s="2" t="s">
        <v>309</v>
      </c>
      <c r="F667" s="2" t="s">
        <v>285</v>
      </c>
      <c r="G667" s="2">
        <v>2</v>
      </c>
      <c r="H667" s="2">
        <v>1303.45</v>
      </c>
      <c r="I667" s="2">
        <v>5</v>
      </c>
      <c r="J667" s="2">
        <v>130.34</v>
      </c>
      <c r="K667" s="2">
        <v>12</v>
      </c>
      <c r="L667" s="2">
        <v>297.19</v>
      </c>
      <c r="M667" s="2">
        <v>2773.75</v>
      </c>
      <c r="N667" s="2">
        <v>1758.96</v>
      </c>
      <c r="O667" s="2">
        <f t="shared" si="24"/>
        <v>717.59999999999991</v>
      </c>
      <c r="P667" s="2" t="s">
        <v>28</v>
      </c>
      <c r="Q667" s="2" t="str">
        <f t="shared" si="23"/>
        <v>Credit Card</v>
      </c>
      <c r="R667" s="2" t="s">
        <v>21</v>
      </c>
      <c r="S667" s="2" t="s">
        <v>56</v>
      </c>
      <c r="T667" s="2" t="s">
        <v>814</v>
      </c>
      <c r="U667" s="2" t="s">
        <v>59</v>
      </c>
      <c r="V667" t="str">
        <f>TEXT(tblSales[[#This Row],[Invoice Date]],"mmm")</f>
        <v>Sep</v>
      </c>
      <c r="W667">
        <f>MONTH(tblSales[[#This Row],[Invoice Date]])</f>
        <v>9</v>
      </c>
      <c r="X667">
        <f>YEAR(tblSales[[#This Row],[Invoice Date]])</f>
        <v>2024</v>
      </c>
      <c r="Y667" t="str">
        <f>TEXT(tblSales[[#This Row],[Invoice Date]],"mmm-yyyy")</f>
        <v>Sep-2024</v>
      </c>
      <c r="Z667" t="str">
        <f>_xlfn.XLOOKUP(tblSales[[#This Row],[Product_ID]],Products!$A:$A,Products!$C:$C,"Women Dresses")</f>
        <v>Belts</v>
      </c>
      <c r="AA667" t="str">
        <f>_xlfn.XLOOKUP(tblSales[[#This Row],[Product_ID]],Products!$A:$A,Products!$D:$D,"Unknown")</f>
        <v>Braided Belt</v>
      </c>
      <c r="AB667" t="str">
        <f>_xlfn.XLOOKUP(tblSales[[#This Row],[Product_ID]],Products!$A:$A,Products!$E:$E,"Unknown")</f>
        <v>Bata</v>
      </c>
      <c r="AC667" t="str">
        <f>_xlfn.XLOOKUP(tblSales[[#This Row],[Store_ID]],Stores!$A:$A,Stores!$B:$B,"Unknown")</f>
        <v>TrendMart Alappuzha Outlet</v>
      </c>
      <c r="AD667" t="str">
        <f>_xlfn.XLOOKUP(tblSales[[#This Row],[Store_ID]],Stores!$A:$A,Stores!$E:$E,"Unknown")</f>
        <v>South Zone 1</v>
      </c>
      <c r="AE667" t="str">
        <f>_xlfn.XLOOKUP(tblSales[[#This Row],[Customer_ID]],Customers!$A:$A,Customers!$B:$B,"Unknown")</f>
        <v>Charulatha Ramachandran</v>
      </c>
      <c r="AF667" t="str">
        <f>_xlfn.XLOOKUP(tblSales[[#This Row],[Customer_ID]],Customers!$A:$A,Customers!$J:$J,"Unknown")</f>
        <v>Platinum</v>
      </c>
      <c r="AG667" t="str">
        <f>_xlfn.XLOOKUP(tblSales[[#This Row],[Employee_ID]],Employees!$A:$A,Employees!$B:$B,"Unknown")</f>
        <v>Yogesh Chettiar</v>
      </c>
      <c r="AH667">
        <f>IF(MONTH(tblSales[[#This Row],[Invoice Date]])&gt;=4,MONTH(tblSales[[#This Row],[Invoice Date]]),MONTH(tblSales[[#This Row],[Invoice Date]])+12)</f>
        <v>9</v>
      </c>
      <c r="AI667" s="8">
        <f>DATE(YEAR(tblSales[[#This Row],[Invoice Date]]),MONTH(tblSales[[#This Row],[Invoice Date]]),1)</f>
        <v>45536</v>
      </c>
      <c r="AJ667" t="str">
        <f>_xlfn.XLOOKUP(tblSales[[#This Row],[Product_ID]],Products!$A:$A,Products!$B:$B,"Unknown")</f>
        <v>Bata Braided Belt White</v>
      </c>
      <c r="AK667" s="9">
        <f>IFERROR(tblSales[[#This Row],[Profit]]/tblSales[[#This Row],[Sales Amount]],0)</f>
        <v>0.25871113114015321</v>
      </c>
      <c r="AL667" t="str">
        <f>IF(tblSales[[#This Row],[Discount %]]&lt;=5,"0-5%",
IF(tblSales[[#This Row],[Discount %]]&lt;=10,"5-10%",
IF(tblSales[[#This Row],[Discount %]]&lt;=15,"10-15%",
IF(tblSales[[#This Row],[Discount %]]&lt;=20,"15-20%","20%+"))))</f>
        <v>0-5%</v>
      </c>
    </row>
    <row r="668" spans="1:38">
      <c r="A668" s="2" t="s">
        <v>2025</v>
      </c>
      <c r="B668" s="11">
        <v>45566</v>
      </c>
      <c r="C668" s="2" t="s">
        <v>858</v>
      </c>
      <c r="D668" s="2" t="s">
        <v>214</v>
      </c>
      <c r="E668" s="2" t="s">
        <v>1918</v>
      </c>
      <c r="F668" s="2" t="s">
        <v>134</v>
      </c>
      <c r="G668" s="2">
        <v>1</v>
      </c>
      <c r="H668" s="2">
        <v>1285.3399999999999</v>
      </c>
      <c r="I668" s="2">
        <v>0</v>
      </c>
      <c r="J668" s="2">
        <v>0</v>
      </c>
      <c r="K668" s="2">
        <v>12</v>
      </c>
      <c r="L668" s="2">
        <v>154.24</v>
      </c>
      <c r="M668" s="2">
        <v>1439.58</v>
      </c>
      <c r="N668" s="2">
        <v>876.92</v>
      </c>
      <c r="O668" s="2">
        <f t="shared" si="24"/>
        <v>408.41999999999996</v>
      </c>
      <c r="P668" s="2" t="s">
        <v>29</v>
      </c>
      <c r="Q668" s="2" t="str">
        <f t="shared" si="23"/>
        <v>Debit Card</v>
      </c>
      <c r="R668" s="2" t="s">
        <v>21</v>
      </c>
      <c r="S668" s="2" t="s">
        <v>56</v>
      </c>
      <c r="T668" s="2" t="s">
        <v>2026</v>
      </c>
      <c r="U668" s="2" t="s">
        <v>59</v>
      </c>
      <c r="V668" t="str">
        <f>TEXT(tblSales[[#This Row],[Invoice Date]],"mmm")</f>
        <v>Oct</v>
      </c>
      <c r="W668">
        <f>MONTH(tblSales[[#This Row],[Invoice Date]])</f>
        <v>10</v>
      </c>
      <c r="X668">
        <f>YEAR(tblSales[[#This Row],[Invoice Date]])</f>
        <v>2024</v>
      </c>
      <c r="Y668" t="str">
        <f>TEXT(tblSales[[#This Row],[Invoice Date]],"mmm-yyyy")</f>
        <v>Oct-2024</v>
      </c>
      <c r="Z668" t="str">
        <f>_xlfn.XLOOKUP(tblSales[[#This Row],[Product_ID]],Products!$A:$A,Products!$C:$C,"Women Dresses")</f>
        <v>Women Kurtis</v>
      </c>
      <c r="AA668" t="str">
        <f>_xlfn.XLOOKUP(tblSales[[#This Row],[Product_ID]],Products!$A:$A,Products!$D:$D,"Unknown")</f>
        <v>Straight Kurti</v>
      </c>
      <c r="AB668" t="str">
        <f>_xlfn.XLOOKUP(tblSales[[#This Row],[Product_ID]],Products!$A:$A,Products!$E:$E,"Unknown")</f>
        <v>Indian Terrain</v>
      </c>
      <c r="AC668" t="str">
        <f>_xlfn.XLOOKUP(tblSales[[#This Row],[Store_ID]],Stores!$A:$A,Stores!$B:$B,"Unknown")</f>
        <v>TrendMart Guntur High Street</v>
      </c>
      <c r="AD668" t="str">
        <f>_xlfn.XLOOKUP(tblSales[[#This Row],[Store_ID]],Stores!$A:$A,Stores!$E:$E,"Unknown")</f>
        <v>South Zone 3</v>
      </c>
      <c r="AE668" t="str">
        <f>_xlfn.XLOOKUP(tblSales[[#This Row],[Customer_ID]],Customers!$A:$A,Customers!$B:$B,"Unknown")</f>
        <v>Venkat Prasad</v>
      </c>
      <c r="AF668" t="str">
        <f>_xlfn.XLOOKUP(tblSales[[#This Row],[Customer_ID]],Customers!$A:$A,Customers!$J:$J,"Unknown")</f>
        <v>Regular</v>
      </c>
      <c r="AG668" t="str">
        <f>_xlfn.XLOOKUP(tblSales[[#This Row],[Employee_ID]],Employees!$A:$A,Employees!$B:$B,"Unknown")</f>
        <v>Chandran Krishnan</v>
      </c>
      <c r="AH668">
        <f>IF(MONTH(tblSales[[#This Row],[Invoice Date]])&gt;=4,MONTH(tblSales[[#This Row],[Invoice Date]]),MONTH(tblSales[[#This Row],[Invoice Date]])+12)</f>
        <v>10</v>
      </c>
      <c r="AI668" s="8">
        <f>DATE(YEAR(tblSales[[#This Row],[Invoice Date]]),MONTH(tblSales[[#This Row],[Invoice Date]]),1)</f>
        <v>45566</v>
      </c>
      <c r="AJ668" t="str">
        <f>_xlfn.XLOOKUP(tblSales[[#This Row],[Product_ID]],Products!$A:$A,Products!$B:$B,"Unknown")</f>
        <v>Indian Terrain Straight Kurti Grey</v>
      </c>
      <c r="AK668" s="9">
        <f>IFERROR(tblSales[[#This Row],[Profit]]/tblSales[[#This Row],[Sales Amount]],0)</f>
        <v>0.28370774809319382</v>
      </c>
      <c r="AL668" t="str">
        <f>IF(tblSales[[#This Row],[Discount %]]&lt;=5,"0-5%",
IF(tblSales[[#This Row],[Discount %]]&lt;=10,"5-10%",
IF(tblSales[[#This Row],[Discount %]]&lt;=15,"10-15%",
IF(tblSales[[#This Row],[Discount %]]&lt;=20,"15-20%","20%+"))))</f>
        <v>0-5%</v>
      </c>
    </row>
    <row r="669" spans="1:38">
      <c r="A669" s="2" t="s">
        <v>2027</v>
      </c>
      <c r="B669" s="11">
        <v>45741</v>
      </c>
      <c r="C669" s="2" t="s">
        <v>1958</v>
      </c>
      <c r="D669" s="2" t="s">
        <v>810</v>
      </c>
      <c r="E669" s="2" t="s">
        <v>859</v>
      </c>
      <c r="F669" s="2" t="s">
        <v>540</v>
      </c>
      <c r="G669" s="2">
        <v>1</v>
      </c>
      <c r="H669" s="2">
        <v>1678.39</v>
      </c>
      <c r="I669" s="2">
        <v>5</v>
      </c>
      <c r="J669" s="2">
        <v>83.92</v>
      </c>
      <c r="K669" s="2">
        <v>12</v>
      </c>
      <c r="L669" s="2">
        <v>191.34</v>
      </c>
      <c r="M669" s="2">
        <v>1785.81</v>
      </c>
      <c r="N669" s="2">
        <v>1139.81</v>
      </c>
      <c r="O669" s="2">
        <f t="shared" si="24"/>
        <v>454.65999999999997</v>
      </c>
      <c r="P669" s="2" t="s">
        <v>28</v>
      </c>
      <c r="Q669" s="2" t="str">
        <f t="shared" si="23"/>
        <v>Credit Card</v>
      </c>
      <c r="R669" s="2" t="s">
        <v>20</v>
      </c>
      <c r="S669" s="2" t="s">
        <v>56</v>
      </c>
      <c r="T669" s="2" t="s">
        <v>2028</v>
      </c>
      <c r="U669" s="2" t="s">
        <v>59</v>
      </c>
      <c r="V669" t="str">
        <f>TEXT(tblSales[[#This Row],[Invoice Date]],"mmm")</f>
        <v>Mar</v>
      </c>
      <c r="W669">
        <f>MONTH(tblSales[[#This Row],[Invoice Date]])</f>
        <v>3</v>
      </c>
      <c r="X669">
        <f>YEAR(tblSales[[#This Row],[Invoice Date]])</f>
        <v>2025</v>
      </c>
      <c r="Y669" t="str">
        <f>TEXT(tblSales[[#This Row],[Invoice Date]],"mmm-yyyy")</f>
        <v>Mar-2025</v>
      </c>
      <c r="Z669" t="str">
        <f>_xlfn.XLOOKUP(tblSales[[#This Row],[Product_ID]],Products!$A:$A,Products!$C:$C,"Women Dresses")</f>
        <v>Women Jeans</v>
      </c>
      <c r="AA669" t="str">
        <f>_xlfn.XLOOKUP(tblSales[[#This Row],[Product_ID]],Products!$A:$A,Products!$D:$D,"Unknown")</f>
        <v>Bootcut</v>
      </c>
      <c r="AB669" t="str">
        <f>_xlfn.XLOOKUP(tblSales[[#This Row],[Product_ID]],Products!$A:$A,Products!$E:$E,"Unknown")</f>
        <v>Spykar</v>
      </c>
      <c r="AC669" t="str">
        <f>_xlfn.XLOOKUP(tblSales[[#This Row],[Store_ID]],Stores!$A:$A,Stores!$B:$B,"Unknown")</f>
        <v>TrendMart Karimnagar Standard</v>
      </c>
      <c r="AD669" t="str">
        <f>_xlfn.XLOOKUP(tblSales[[#This Row],[Store_ID]],Stores!$A:$A,Stores!$E:$E,"Unknown")</f>
        <v>South Zone 2</v>
      </c>
      <c r="AE669" t="str">
        <f>_xlfn.XLOOKUP(tblSales[[#This Row],[Customer_ID]],Customers!$A:$A,Customers!$B:$B,"Unknown")</f>
        <v>Manju Raman</v>
      </c>
      <c r="AF669" t="str">
        <f>_xlfn.XLOOKUP(tblSales[[#This Row],[Customer_ID]],Customers!$A:$A,Customers!$J:$J,"Unknown")</f>
        <v>Gold</v>
      </c>
      <c r="AG669" t="str">
        <f>_xlfn.XLOOKUP(tblSales[[#This Row],[Employee_ID]],Employees!$A:$A,Employees!$B:$B,"Unknown")</f>
        <v>Swathi Achari</v>
      </c>
      <c r="AH669">
        <f>IF(MONTH(tblSales[[#This Row],[Invoice Date]])&gt;=4,MONTH(tblSales[[#This Row],[Invoice Date]]),MONTH(tblSales[[#This Row],[Invoice Date]])+12)</f>
        <v>15</v>
      </c>
      <c r="AI669" s="8">
        <f>DATE(YEAR(tblSales[[#This Row],[Invoice Date]]),MONTH(tblSales[[#This Row],[Invoice Date]]),1)</f>
        <v>45717</v>
      </c>
      <c r="AJ669" t="str">
        <f>_xlfn.XLOOKUP(tblSales[[#This Row],[Product_ID]],Products!$A:$A,Products!$B:$B,"Unknown")</f>
        <v>Spykar Bootcut Charcoal</v>
      </c>
      <c r="AK669" s="9">
        <f>IFERROR(tblSales[[#This Row],[Profit]]/tblSales[[#This Row],[Sales Amount]],0)</f>
        <v>0.25459595365688398</v>
      </c>
      <c r="AL669" t="str">
        <f>IF(tblSales[[#This Row],[Discount %]]&lt;=5,"0-5%",
IF(tblSales[[#This Row],[Discount %]]&lt;=10,"5-10%",
IF(tblSales[[#This Row],[Discount %]]&lt;=15,"10-15%",
IF(tblSales[[#This Row],[Discount %]]&lt;=20,"15-20%","20%+"))))</f>
        <v>0-5%</v>
      </c>
    </row>
    <row r="670" spans="1:38">
      <c r="A670" s="2" t="s">
        <v>2029</v>
      </c>
      <c r="B670" s="11">
        <v>45733</v>
      </c>
      <c r="C670" s="2" t="s">
        <v>2030</v>
      </c>
      <c r="D670" s="2" t="s">
        <v>1494</v>
      </c>
      <c r="E670" s="2" t="s">
        <v>150</v>
      </c>
      <c r="F670" s="2" t="s">
        <v>116</v>
      </c>
      <c r="G670" s="2">
        <v>3</v>
      </c>
      <c r="H670" s="2">
        <v>1102.06</v>
      </c>
      <c r="I670" s="2">
        <v>10</v>
      </c>
      <c r="J670" s="2">
        <v>330.62</v>
      </c>
      <c r="K670" s="2">
        <v>12</v>
      </c>
      <c r="L670" s="2">
        <v>357.07</v>
      </c>
      <c r="M670" s="2">
        <v>3332.63</v>
      </c>
      <c r="N670" s="2">
        <v>2752.32</v>
      </c>
      <c r="O670" s="2">
        <f t="shared" si="24"/>
        <v>223.23999999999995</v>
      </c>
      <c r="P670" s="2" t="s">
        <v>32</v>
      </c>
      <c r="Q670" s="2" t="str">
        <f t="shared" si="23"/>
        <v>UPI</v>
      </c>
      <c r="R670" s="2" t="s">
        <v>21</v>
      </c>
      <c r="S670" s="2" t="s">
        <v>57</v>
      </c>
      <c r="T670" s="2" t="s">
        <v>734</v>
      </c>
      <c r="U670" s="2" t="s">
        <v>59</v>
      </c>
      <c r="V670" t="str">
        <f>TEXT(tblSales[[#This Row],[Invoice Date]],"mmm")</f>
        <v>Mar</v>
      </c>
      <c r="W670">
        <f>MONTH(tblSales[[#This Row],[Invoice Date]])</f>
        <v>3</v>
      </c>
      <c r="X670">
        <f>YEAR(tblSales[[#This Row],[Invoice Date]])</f>
        <v>2025</v>
      </c>
      <c r="Y670" t="str">
        <f>TEXT(tblSales[[#This Row],[Invoice Date]],"mmm-yyyy")</f>
        <v>Mar-2025</v>
      </c>
      <c r="Z670" t="str">
        <f>_xlfn.XLOOKUP(tblSales[[#This Row],[Product_ID]],Products!$A:$A,Products!$C:$C,"Women Dresses")</f>
        <v>Wallets</v>
      </c>
      <c r="AA670" t="str">
        <f>_xlfn.XLOOKUP(tblSales[[#This Row],[Product_ID]],Products!$A:$A,Products!$D:$D,"Unknown")</f>
        <v>Leather Wallet</v>
      </c>
      <c r="AB670" t="str">
        <f>_xlfn.XLOOKUP(tblSales[[#This Row],[Product_ID]],Products!$A:$A,Products!$E:$E,"Unknown")</f>
        <v>Reebok</v>
      </c>
      <c r="AC670" t="str">
        <f>_xlfn.XLOOKUP(tblSales[[#This Row],[Store_ID]],Stores!$A:$A,Stores!$B:$B,"Unknown")</f>
        <v>TrendMart Kalaburagi Mall Kiosk</v>
      </c>
      <c r="AD670" t="str">
        <f>_xlfn.XLOOKUP(tblSales[[#This Row],[Store_ID]],Stores!$A:$A,Stores!$E:$E,"Unknown")</f>
        <v>South Zone 2</v>
      </c>
      <c r="AE670" t="str">
        <f>_xlfn.XLOOKUP(tblSales[[#This Row],[Customer_ID]],Customers!$A:$A,Customers!$B:$B,"Unknown")</f>
        <v>Varsha Nair</v>
      </c>
      <c r="AF670" t="str">
        <f>_xlfn.XLOOKUP(tblSales[[#This Row],[Customer_ID]],Customers!$A:$A,Customers!$J:$J,"Unknown")</f>
        <v>Regular</v>
      </c>
      <c r="AG670" t="str">
        <f>_xlfn.XLOOKUP(tblSales[[#This Row],[Employee_ID]],Employees!$A:$A,Employees!$B:$B,"Unknown")</f>
        <v>Padma Gounder</v>
      </c>
      <c r="AH670">
        <f>IF(MONTH(tblSales[[#This Row],[Invoice Date]])&gt;=4,MONTH(tblSales[[#This Row],[Invoice Date]]),MONTH(tblSales[[#This Row],[Invoice Date]])+12)</f>
        <v>15</v>
      </c>
      <c r="AI670" s="8">
        <f>DATE(YEAR(tblSales[[#This Row],[Invoice Date]]),MONTH(tblSales[[#This Row],[Invoice Date]]),1)</f>
        <v>45717</v>
      </c>
      <c r="AJ670" t="str">
        <f>_xlfn.XLOOKUP(tblSales[[#This Row],[Product_ID]],Products!$A:$A,Products!$B:$B,"Unknown")</f>
        <v>Reebok Leather Wallet Navy Blue</v>
      </c>
      <c r="AK670" s="9">
        <f>IFERROR(tblSales[[#This Row],[Profit]]/tblSales[[#This Row],[Sales Amount]],0)</f>
        <v>6.698613407428966E-2</v>
      </c>
      <c r="AL670" t="str">
        <f>IF(tblSales[[#This Row],[Discount %]]&lt;=5,"0-5%",
IF(tblSales[[#This Row],[Discount %]]&lt;=10,"5-10%",
IF(tblSales[[#This Row],[Discount %]]&lt;=15,"10-15%",
IF(tblSales[[#This Row],[Discount %]]&lt;=20,"15-20%","20%+"))))</f>
        <v>5-10%</v>
      </c>
    </row>
    <row r="671" spans="1:38">
      <c r="A671" s="2" t="s">
        <v>2031</v>
      </c>
      <c r="B671" s="11">
        <v>45725</v>
      </c>
      <c r="C671" s="2" t="s">
        <v>2032</v>
      </c>
      <c r="D671" s="2" t="s">
        <v>1475</v>
      </c>
      <c r="E671" s="2" t="s">
        <v>583</v>
      </c>
      <c r="F671" s="2" t="s">
        <v>324</v>
      </c>
      <c r="G671" s="2">
        <v>3</v>
      </c>
      <c r="H671" s="2">
        <v>4789.37</v>
      </c>
      <c r="I671" s="2">
        <v>20</v>
      </c>
      <c r="J671" s="2">
        <v>2873.62</v>
      </c>
      <c r="K671" s="2">
        <v>12</v>
      </c>
      <c r="L671" s="2">
        <v>1379.34</v>
      </c>
      <c r="M671" s="2">
        <v>12873.83</v>
      </c>
      <c r="N671" s="2">
        <v>9709.7099999999991</v>
      </c>
      <c r="O671" s="2">
        <f t="shared" si="24"/>
        <v>1784.7800000000009</v>
      </c>
      <c r="P671" s="2" t="s">
        <v>32</v>
      </c>
      <c r="Q671" s="2" t="str">
        <f t="shared" si="23"/>
        <v>UPI</v>
      </c>
      <c r="R671" s="2" t="s">
        <v>21</v>
      </c>
      <c r="S671" s="2" t="s">
        <v>56</v>
      </c>
      <c r="T671" s="2" t="s">
        <v>1542</v>
      </c>
      <c r="U671" s="2" t="s">
        <v>60</v>
      </c>
      <c r="V671" t="str">
        <f>TEXT(tblSales[[#This Row],[Invoice Date]],"mmm")</f>
        <v>Mar</v>
      </c>
      <c r="W671">
        <f>MONTH(tblSales[[#This Row],[Invoice Date]])</f>
        <v>3</v>
      </c>
      <c r="X671">
        <f>YEAR(tblSales[[#This Row],[Invoice Date]])</f>
        <v>2025</v>
      </c>
      <c r="Y671" t="str">
        <f>TEXT(tblSales[[#This Row],[Invoice Date]],"mmm-yyyy")</f>
        <v>Mar-2025</v>
      </c>
      <c r="Z671" t="str">
        <f>_xlfn.XLOOKUP(tblSales[[#This Row],[Product_ID]],Products!$A:$A,Products!$C:$C,"Women Dresses")</f>
        <v>Women Sarees</v>
      </c>
      <c r="AA671" t="str">
        <f>_xlfn.XLOOKUP(tblSales[[#This Row],[Product_ID]],Products!$A:$A,Products!$D:$D,"Unknown")</f>
        <v>Silk Saree</v>
      </c>
      <c r="AB671" t="str">
        <f>_xlfn.XLOOKUP(tblSales[[#This Row],[Product_ID]],Products!$A:$A,Products!$E:$E,"Unknown")</f>
        <v>Pepe Jeans</v>
      </c>
      <c r="AC671" t="str">
        <f>_xlfn.XLOOKUP(tblSales[[#This Row],[Store_ID]],Stores!$A:$A,Stores!$B:$B,"Unknown")</f>
        <v>TrendMart Kurnool Outlet</v>
      </c>
      <c r="AD671" t="str">
        <f>_xlfn.XLOOKUP(tblSales[[#This Row],[Store_ID]],Stores!$A:$A,Stores!$E:$E,"Unknown")</f>
        <v>South Zone 3</v>
      </c>
      <c r="AE671" t="str">
        <f>_xlfn.XLOOKUP(tblSales[[#This Row],[Customer_ID]],Customers!$A:$A,Customers!$B:$B,"Unknown")</f>
        <v>Arun Chandran</v>
      </c>
      <c r="AF671" t="str">
        <f>_xlfn.XLOOKUP(tblSales[[#This Row],[Customer_ID]],Customers!$A:$A,Customers!$J:$J,"Unknown")</f>
        <v>Regular</v>
      </c>
      <c r="AG671" t="str">
        <f>_xlfn.XLOOKUP(tblSales[[#This Row],[Employee_ID]],Employees!$A:$A,Employees!$B:$B,"Unknown")</f>
        <v>Ganesh Iyengar</v>
      </c>
      <c r="AH671">
        <f>IF(MONTH(tblSales[[#This Row],[Invoice Date]])&gt;=4,MONTH(tblSales[[#This Row],[Invoice Date]]),MONTH(tblSales[[#This Row],[Invoice Date]])+12)</f>
        <v>15</v>
      </c>
      <c r="AI671" s="8">
        <f>DATE(YEAR(tblSales[[#This Row],[Invoice Date]]),MONTH(tblSales[[#This Row],[Invoice Date]]),1)</f>
        <v>45717</v>
      </c>
      <c r="AJ671" t="str">
        <f>_xlfn.XLOOKUP(tblSales[[#This Row],[Product_ID]],Products!$A:$A,Products!$B:$B,"Unknown")</f>
        <v>Pepe Jeans Silk Saree Navy Blue</v>
      </c>
      <c r="AK671" s="9">
        <f>IFERROR(tblSales[[#This Row],[Profit]]/tblSales[[#This Row],[Sales Amount]],0)</f>
        <v>0.13863628772478748</v>
      </c>
      <c r="AL671" t="str">
        <f>IF(tblSales[[#This Row],[Discount %]]&lt;=5,"0-5%",
IF(tblSales[[#This Row],[Discount %]]&lt;=10,"5-10%",
IF(tblSales[[#This Row],[Discount %]]&lt;=15,"10-15%",
IF(tblSales[[#This Row],[Discount %]]&lt;=20,"15-20%","20%+"))))</f>
        <v>15-20%</v>
      </c>
    </row>
    <row r="672" spans="1:38">
      <c r="A672" s="2" t="s">
        <v>2033</v>
      </c>
      <c r="B672" s="11">
        <v>45558</v>
      </c>
      <c r="C672" s="2" t="s">
        <v>2034</v>
      </c>
      <c r="D672" s="2" t="s">
        <v>138</v>
      </c>
      <c r="E672" s="2" t="s">
        <v>329</v>
      </c>
      <c r="F672" s="2" t="s">
        <v>244</v>
      </c>
      <c r="G672" s="2">
        <v>2</v>
      </c>
      <c r="H672" s="2">
        <v>888.22</v>
      </c>
      <c r="I672" s="2">
        <v>25</v>
      </c>
      <c r="J672" s="2">
        <v>444.11</v>
      </c>
      <c r="K672" s="2">
        <v>5</v>
      </c>
      <c r="L672" s="2">
        <v>66.62</v>
      </c>
      <c r="M672" s="2">
        <v>1398.95</v>
      </c>
      <c r="N672" s="2">
        <v>977.2</v>
      </c>
      <c r="O672" s="2">
        <f t="shared" si="24"/>
        <v>355.13</v>
      </c>
      <c r="P672" s="2" t="s">
        <v>32</v>
      </c>
      <c r="Q672" s="2" t="str">
        <f t="shared" si="23"/>
        <v>UPI</v>
      </c>
      <c r="R672" s="2" t="s">
        <v>21</v>
      </c>
      <c r="S672" s="2" t="s">
        <v>56</v>
      </c>
      <c r="T672" s="2" t="s">
        <v>2035</v>
      </c>
      <c r="U672" s="2" t="s">
        <v>59</v>
      </c>
      <c r="V672" t="str">
        <f>TEXT(tblSales[[#This Row],[Invoice Date]],"mmm")</f>
        <v>Sep</v>
      </c>
      <c r="W672">
        <f>MONTH(tblSales[[#This Row],[Invoice Date]])</f>
        <v>9</v>
      </c>
      <c r="X672">
        <f>YEAR(tblSales[[#This Row],[Invoice Date]])</f>
        <v>2024</v>
      </c>
      <c r="Y672" t="str">
        <f>TEXT(tblSales[[#This Row],[Invoice Date]],"mmm-yyyy")</f>
        <v>Sep-2024</v>
      </c>
      <c r="Z672" t="str">
        <f>_xlfn.XLOOKUP(tblSales[[#This Row],[Product_ID]],Products!$A:$A,Products!$C:$C,"Women Dresses")</f>
        <v>Accessories</v>
      </c>
      <c r="AA672" t="str">
        <f>_xlfn.XLOOKUP(tblSales[[#This Row],[Product_ID]],Products!$A:$A,Products!$D:$D,"Unknown")</f>
        <v>Sunglasses</v>
      </c>
      <c r="AB672" t="str">
        <f>_xlfn.XLOOKUP(tblSales[[#This Row],[Product_ID]],Products!$A:$A,Products!$E:$E,"Unknown")</f>
        <v>Arrow</v>
      </c>
      <c r="AC672" t="str">
        <f>_xlfn.XLOOKUP(tblSales[[#This Row],[Store_ID]],Stores!$A:$A,Stores!$B:$B,"Unknown")</f>
        <v>TrendMart Kannur Outlet</v>
      </c>
      <c r="AD672" t="str">
        <f>_xlfn.XLOOKUP(tblSales[[#This Row],[Store_ID]],Stores!$A:$A,Stores!$E:$E,"Unknown")</f>
        <v>South Zone 1</v>
      </c>
      <c r="AE672" t="str">
        <f>_xlfn.XLOOKUP(tblSales[[#This Row],[Customer_ID]],Customers!$A:$A,Customers!$B:$B,"Unknown")</f>
        <v>Tarun Nair</v>
      </c>
      <c r="AF672" t="str">
        <f>_xlfn.XLOOKUP(tblSales[[#This Row],[Customer_ID]],Customers!$A:$A,Customers!$J:$J,"Unknown")</f>
        <v>Gold</v>
      </c>
      <c r="AG672" t="str">
        <f>_xlfn.XLOOKUP(tblSales[[#This Row],[Employee_ID]],Employees!$A:$A,Employees!$B:$B,"Unknown")</f>
        <v>Ganapathy Naidu</v>
      </c>
      <c r="AH672">
        <f>IF(MONTH(tblSales[[#This Row],[Invoice Date]])&gt;=4,MONTH(tblSales[[#This Row],[Invoice Date]]),MONTH(tblSales[[#This Row],[Invoice Date]])+12)</f>
        <v>9</v>
      </c>
      <c r="AI672" s="8">
        <f>DATE(YEAR(tblSales[[#This Row],[Invoice Date]]),MONTH(tblSales[[#This Row],[Invoice Date]]),1)</f>
        <v>45536</v>
      </c>
      <c r="AJ672" t="str">
        <f>_xlfn.XLOOKUP(tblSales[[#This Row],[Product_ID]],Products!$A:$A,Products!$B:$B,"Unknown")</f>
        <v>Arrow Sunglasses Red</v>
      </c>
      <c r="AK672" s="9">
        <f>IFERROR(tblSales[[#This Row],[Profit]]/tblSales[[#This Row],[Sales Amount]],0)</f>
        <v>0.2538546767218271</v>
      </c>
      <c r="AL672" t="str">
        <f>IF(tblSales[[#This Row],[Discount %]]&lt;=5,"0-5%",
IF(tblSales[[#This Row],[Discount %]]&lt;=10,"5-10%",
IF(tblSales[[#This Row],[Discount %]]&lt;=15,"10-15%",
IF(tblSales[[#This Row],[Discount %]]&lt;=20,"15-20%","20%+"))))</f>
        <v>20%+</v>
      </c>
    </row>
    <row r="673" spans="1:38">
      <c r="A673" s="2" t="s">
        <v>2036</v>
      </c>
      <c r="B673" s="11">
        <v>45735</v>
      </c>
      <c r="C673" s="2" t="s">
        <v>2037</v>
      </c>
      <c r="D673" s="2" t="s">
        <v>257</v>
      </c>
      <c r="E673" s="2" t="s">
        <v>1018</v>
      </c>
      <c r="F673" s="2" t="s">
        <v>210</v>
      </c>
      <c r="G673" s="2">
        <v>3</v>
      </c>
      <c r="H673" s="2">
        <v>2032.24</v>
      </c>
      <c r="I673" s="2">
        <v>0</v>
      </c>
      <c r="J673" s="2">
        <v>0</v>
      </c>
      <c r="K673" s="2">
        <v>12</v>
      </c>
      <c r="L673" s="2">
        <v>731.61</v>
      </c>
      <c r="M673" s="2">
        <v>6828.33</v>
      </c>
      <c r="N673" s="2">
        <v>4385.1899999999996</v>
      </c>
      <c r="O673" s="2">
        <f t="shared" si="24"/>
        <v>1711.5300000000002</v>
      </c>
      <c r="P673" s="2" t="s">
        <v>32</v>
      </c>
      <c r="Q673" s="2" t="str">
        <f t="shared" si="23"/>
        <v>UPI</v>
      </c>
      <c r="R673" s="2" t="s">
        <v>20</v>
      </c>
      <c r="S673" s="2" t="s">
        <v>56</v>
      </c>
      <c r="T673" s="2" t="s">
        <v>922</v>
      </c>
      <c r="U673" s="2" t="s">
        <v>59</v>
      </c>
      <c r="V673" t="str">
        <f>TEXT(tblSales[[#This Row],[Invoice Date]],"mmm")</f>
        <v>Mar</v>
      </c>
      <c r="W673">
        <f>MONTH(tblSales[[#This Row],[Invoice Date]])</f>
        <v>3</v>
      </c>
      <c r="X673">
        <f>YEAR(tblSales[[#This Row],[Invoice Date]])</f>
        <v>2025</v>
      </c>
      <c r="Y673" t="str">
        <f>TEXT(tblSales[[#This Row],[Invoice Date]],"mmm-yyyy")</f>
        <v>Mar-2025</v>
      </c>
      <c r="Z673" t="str">
        <f>_xlfn.XLOOKUP(tblSales[[#This Row],[Product_ID]],Products!$A:$A,Products!$C:$C,"Women Dresses")</f>
        <v>Handbags</v>
      </c>
      <c r="AA673" t="str">
        <f>_xlfn.XLOOKUP(tblSales[[#This Row],[Product_ID]],Products!$A:$A,Products!$D:$D,"Unknown")</f>
        <v>Sling Bag</v>
      </c>
      <c r="AB673" t="str">
        <f>_xlfn.XLOOKUP(tblSales[[#This Row],[Product_ID]],Products!$A:$A,Products!$E:$E,"Unknown")</f>
        <v>Titan</v>
      </c>
      <c r="AC673" t="str">
        <f>_xlfn.XLOOKUP(tblSales[[#This Row],[Store_ID]],Stores!$A:$A,Stores!$B:$B,"Unknown")</f>
        <v>TrendMart Tumakuru High Street</v>
      </c>
      <c r="AD673" t="str">
        <f>_xlfn.XLOOKUP(tblSales[[#This Row],[Store_ID]],Stores!$A:$A,Stores!$E:$E,"Unknown")</f>
        <v>South Zone 2</v>
      </c>
      <c r="AE673" t="str">
        <f>_xlfn.XLOOKUP(tblSales[[#This Row],[Customer_ID]],Customers!$A:$A,Customers!$B:$B,"Unknown")</f>
        <v>Eshwari Chandran</v>
      </c>
      <c r="AF673" t="str">
        <f>_xlfn.XLOOKUP(tblSales[[#This Row],[Customer_ID]],Customers!$A:$A,Customers!$J:$J,"Unknown")</f>
        <v>Regular</v>
      </c>
      <c r="AG673" t="str">
        <f>_xlfn.XLOOKUP(tblSales[[#This Row],[Employee_ID]],Employees!$A:$A,Employees!$B:$B,"Unknown")</f>
        <v>Rani Mishra</v>
      </c>
      <c r="AH673">
        <f>IF(MONTH(tblSales[[#This Row],[Invoice Date]])&gt;=4,MONTH(tblSales[[#This Row],[Invoice Date]]),MONTH(tblSales[[#This Row],[Invoice Date]])+12)</f>
        <v>15</v>
      </c>
      <c r="AI673" s="8">
        <f>DATE(YEAR(tblSales[[#This Row],[Invoice Date]]),MONTH(tblSales[[#This Row],[Invoice Date]]),1)</f>
        <v>45717</v>
      </c>
      <c r="AJ673" t="str">
        <f>_xlfn.XLOOKUP(tblSales[[#This Row],[Product_ID]],Products!$A:$A,Products!$B:$B,"Unknown")</f>
        <v>Titan Sling Bag Green</v>
      </c>
      <c r="AK673" s="9">
        <f>IFERROR(tblSales[[#This Row],[Profit]]/tblSales[[#This Row],[Sales Amount]],0)</f>
        <v>0.25065133055959515</v>
      </c>
      <c r="AL673" t="str">
        <f>IF(tblSales[[#This Row],[Discount %]]&lt;=5,"0-5%",
IF(tblSales[[#This Row],[Discount %]]&lt;=10,"5-10%",
IF(tblSales[[#This Row],[Discount %]]&lt;=15,"10-15%",
IF(tblSales[[#This Row],[Discount %]]&lt;=20,"15-20%","20%+"))))</f>
        <v>0-5%</v>
      </c>
    </row>
    <row r="674" spans="1:38">
      <c r="A674" s="2" t="s">
        <v>2038</v>
      </c>
      <c r="B674" s="11">
        <v>45584</v>
      </c>
      <c r="C674" s="2" t="s">
        <v>1969</v>
      </c>
      <c r="D674" s="2" t="s">
        <v>527</v>
      </c>
      <c r="E674" s="2" t="s">
        <v>625</v>
      </c>
      <c r="F674" s="2" t="s">
        <v>182</v>
      </c>
      <c r="G674" s="2">
        <v>1</v>
      </c>
      <c r="H674" s="2">
        <v>970.09</v>
      </c>
      <c r="I674" s="2">
        <v>25</v>
      </c>
      <c r="J674" s="2">
        <v>242.52</v>
      </c>
      <c r="K674" s="2">
        <v>5</v>
      </c>
      <c r="L674" s="2">
        <v>36.380000000000003</v>
      </c>
      <c r="M674" s="2">
        <v>763.95</v>
      </c>
      <c r="N674" s="2">
        <v>629.72</v>
      </c>
      <c r="O674" s="2">
        <f t="shared" si="24"/>
        <v>97.850000000000023</v>
      </c>
      <c r="P674" s="2" t="s">
        <v>29</v>
      </c>
      <c r="Q674" s="2" t="str">
        <f t="shared" si="23"/>
        <v>Debit Card</v>
      </c>
      <c r="R674" s="2" t="s">
        <v>20</v>
      </c>
      <c r="S674" s="2" t="s">
        <v>56</v>
      </c>
      <c r="T674" s="2" t="s">
        <v>234</v>
      </c>
      <c r="U674" s="2" t="s">
        <v>60</v>
      </c>
      <c r="V674" t="str">
        <f>TEXT(tblSales[[#This Row],[Invoice Date]],"mmm")</f>
        <v>Oct</v>
      </c>
      <c r="W674">
        <f>MONTH(tblSales[[#This Row],[Invoice Date]])</f>
        <v>10</v>
      </c>
      <c r="X674">
        <f>YEAR(tblSales[[#This Row],[Invoice Date]])</f>
        <v>2024</v>
      </c>
      <c r="Y674" t="str">
        <f>TEXT(tblSales[[#This Row],[Invoice Date]],"mmm-yyyy")</f>
        <v>Oct-2024</v>
      </c>
      <c r="Z674" t="str">
        <f>_xlfn.XLOOKUP(tblSales[[#This Row],[Product_ID]],Products!$A:$A,Products!$C:$C,"Women Dresses")</f>
        <v>Women Tops</v>
      </c>
      <c r="AA674" t="str">
        <f>_xlfn.XLOOKUP(tblSales[[#This Row],[Product_ID]],Products!$A:$A,Products!$D:$D,"Unknown")</f>
        <v>Crop Top</v>
      </c>
      <c r="AB674" t="str">
        <f>_xlfn.XLOOKUP(tblSales[[#This Row],[Product_ID]],Products!$A:$A,Products!$E:$E,"Unknown")</f>
        <v>Ramraj Cotton</v>
      </c>
      <c r="AC674" t="str">
        <f>_xlfn.XLOOKUP(tblSales[[#This Row],[Store_ID]],Stores!$A:$A,Stores!$B:$B,"Unknown")</f>
        <v>TrendMart Shivamogga Mall Kiosk</v>
      </c>
      <c r="AD674" t="str">
        <f>_xlfn.XLOOKUP(tblSales[[#This Row],[Store_ID]],Stores!$A:$A,Stores!$E:$E,"Unknown")</f>
        <v>South Zone 2</v>
      </c>
      <c r="AE674" t="str">
        <f>_xlfn.XLOOKUP(tblSales[[#This Row],[Customer_ID]],Customers!$A:$A,Customers!$B:$B,"Unknown")</f>
        <v>Gauri Sundaram</v>
      </c>
      <c r="AF674" t="str">
        <f>_xlfn.XLOOKUP(tblSales[[#This Row],[Customer_ID]],Customers!$A:$A,Customers!$J:$J,"Unknown")</f>
        <v>Gold</v>
      </c>
      <c r="AG674" t="str">
        <f>_xlfn.XLOOKUP(tblSales[[#This Row],[Employee_ID]],Employees!$A:$A,Employees!$B:$B,"Unknown")</f>
        <v>Girish Sundaram</v>
      </c>
      <c r="AH674">
        <f>IF(MONTH(tblSales[[#This Row],[Invoice Date]])&gt;=4,MONTH(tblSales[[#This Row],[Invoice Date]]),MONTH(tblSales[[#This Row],[Invoice Date]])+12)</f>
        <v>10</v>
      </c>
      <c r="AI674" s="8">
        <f>DATE(YEAR(tblSales[[#This Row],[Invoice Date]]),MONTH(tblSales[[#This Row],[Invoice Date]]),1)</f>
        <v>45566</v>
      </c>
      <c r="AJ674" t="str">
        <f>_xlfn.XLOOKUP(tblSales[[#This Row],[Product_ID]],Products!$A:$A,Products!$B:$B,"Unknown")</f>
        <v>Ramraj Cotton Crop Top Pink</v>
      </c>
      <c r="AK674" s="9">
        <f>IFERROR(tblSales[[#This Row],[Profit]]/tblSales[[#This Row],[Sales Amount]],0)</f>
        <v>0.12808429871064864</v>
      </c>
      <c r="AL674" t="str">
        <f>IF(tblSales[[#This Row],[Discount %]]&lt;=5,"0-5%",
IF(tblSales[[#This Row],[Discount %]]&lt;=10,"5-10%",
IF(tblSales[[#This Row],[Discount %]]&lt;=15,"10-15%",
IF(tblSales[[#This Row],[Discount %]]&lt;=20,"15-20%","20%+"))))</f>
        <v>20%+</v>
      </c>
    </row>
    <row r="675" spans="1:38">
      <c r="A675" s="2" t="s">
        <v>2039</v>
      </c>
      <c r="B675" s="11">
        <v>45454</v>
      </c>
      <c r="C675" s="2" t="s">
        <v>1783</v>
      </c>
      <c r="D675" s="2" t="s">
        <v>474</v>
      </c>
      <c r="E675" s="2" t="s">
        <v>758</v>
      </c>
      <c r="F675" s="2" t="s">
        <v>319</v>
      </c>
      <c r="G675" s="2">
        <v>1</v>
      </c>
      <c r="H675" s="2">
        <v>3047.59</v>
      </c>
      <c r="I675" s="2">
        <v>25</v>
      </c>
      <c r="J675" s="2">
        <v>761.9</v>
      </c>
      <c r="K675" s="2">
        <v>12</v>
      </c>
      <c r="L675" s="2">
        <v>274.27999999999997</v>
      </c>
      <c r="M675" s="2">
        <v>2559.9699999999998</v>
      </c>
      <c r="N675" s="2">
        <v>2034.01</v>
      </c>
      <c r="O675" s="2">
        <f t="shared" si="24"/>
        <v>251.67999999999984</v>
      </c>
      <c r="P675" s="2" t="s">
        <v>28</v>
      </c>
      <c r="Q675" s="2" t="str">
        <f t="shared" si="23"/>
        <v>Credit Card</v>
      </c>
      <c r="R675" s="2" t="s">
        <v>21</v>
      </c>
      <c r="S675" s="2" t="s">
        <v>57</v>
      </c>
      <c r="T675" s="2" t="s">
        <v>2040</v>
      </c>
      <c r="U675" s="2" t="s">
        <v>59</v>
      </c>
      <c r="V675" t="str">
        <f>TEXT(tblSales[[#This Row],[Invoice Date]],"mmm")</f>
        <v>Jun</v>
      </c>
      <c r="W675">
        <f>MONTH(tblSales[[#This Row],[Invoice Date]])</f>
        <v>6</v>
      </c>
      <c r="X675">
        <f>YEAR(tblSales[[#This Row],[Invoice Date]])</f>
        <v>2024</v>
      </c>
      <c r="Y675" t="str">
        <f>TEXT(tblSales[[#This Row],[Invoice Date]],"mmm-yyyy")</f>
        <v>Jun-2024</v>
      </c>
      <c r="Z675" t="str">
        <f>_xlfn.XLOOKUP(tblSales[[#This Row],[Product_ID]],Products!$A:$A,Products!$C:$C,"Women Dresses")</f>
        <v>Handbags</v>
      </c>
      <c r="AA675" t="str">
        <f>_xlfn.XLOOKUP(tblSales[[#This Row],[Product_ID]],Products!$A:$A,Products!$D:$D,"Unknown")</f>
        <v>Sling Bag</v>
      </c>
      <c r="AB675" t="str">
        <f>_xlfn.XLOOKUP(tblSales[[#This Row],[Product_ID]],Products!$A:$A,Products!$E:$E,"Unknown")</f>
        <v>GRT Jewellers</v>
      </c>
      <c r="AC675" t="str">
        <f>_xlfn.XLOOKUP(tblSales[[#This Row],[Store_ID]],Stores!$A:$A,Stores!$B:$B,"Unknown")</f>
        <v>TrendMart Nizamabad Standard</v>
      </c>
      <c r="AD675" t="str">
        <f>_xlfn.XLOOKUP(tblSales[[#This Row],[Store_ID]],Stores!$A:$A,Stores!$E:$E,"Unknown")</f>
        <v>South Zone 2</v>
      </c>
      <c r="AE675" t="str">
        <f>_xlfn.XLOOKUP(tblSales[[#This Row],[Customer_ID]],Customers!$A:$A,Customers!$B:$B,"Unknown")</f>
        <v>Tanvi Menon</v>
      </c>
      <c r="AF675" t="str">
        <f>_xlfn.XLOOKUP(tblSales[[#This Row],[Customer_ID]],Customers!$A:$A,Customers!$J:$J,"Unknown")</f>
        <v>Platinum</v>
      </c>
      <c r="AG675" t="str">
        <f>_xlfn.XLOOKUP(tblSales[[#This Row],[Employee_ID]],Employees!$A:$A,Employees!$B:$B,"Unknown")</f>
        <v>Sathish Sundaram</v>
      </c>
      <c r="AH675">
        <f>IF(MONTH(tblSales[[#This Row],[Invoice Date]])&gt;=4,MONTH(tblSales[[#This Row],[Invoice Date]]),MONTH(tblSales[[#This Row],[Invoice Date]])+12)</f>
        <v>6</v>
      </c>
      <c r="AI675" s="8">
        <f>DATE(YEAR(tblSales[[#This Row],[Invoice Date]]),MONTH(tblSales[[#This Row],[Invoice Date]]),1)</f>
        <v>45444</v>
      </c>
      <c r="AJ675" t="str">
        <f>_xlfn.XLOOKUP(tblSales[[#This Row],[Product_ID]],Products!$A:$A,Products!$B:$B,"Unknown")</f>
        <v>GRT Jewellers Sling Bag Olive</v>
      </c>
      <c r="AK675" s="9">
        <f>IFERROR(tblSales[[#This Row],[Profit]]/tblSales[[#This Row],[Sales Amount]],0)</f>
        <v>9.8313652113110647E-2</v>
      </c>
      <c r="AL675" t="str">
        <f>IF(tblSales[[#This Row],[Discount %]]&lt;=5,"0-5%",
IF(tblSales[[#This Row],[Discount %]]&lt;=10,"5-10%",
IF(tblSales[[#This Row],[Discount %]]&lt;=15,"10-15%",
IF(tblSales[[#This Row],[Discount %]]&lt;=20,"15-20%","20%+"))))</f>
        <v>20%+</v>
      </c>
    </row>
    <row r="676" spans="1:38">
      <c r="A676" s="2" t="s">
        <v>2041</v>
      </c>
      <c r="B676" s="11">
        <v>45628</v>
      </c>
      <c r="C676" s="2" t="s">
        <v>2042</v>
      </c>
      <c r="D676" s="2" t="s">
        <v>1545</v>
      </c>
      <c r="E676" s="2" t="s">
        <v>866</v>
      </c>
      <c r="F676" s="2" t="s">
        <v>233</v>
      </c>
      <c r="G676" s="2">
        <v>3</v>
      </c>
      <c r="H676" s="2">
        <v>475.89</v>
      </c>
      <c r="I676" s="2">
        <v>20</v>
      </c>
      <c r="J676" s="2">
        <v>285.52999999999997</v>
      </c>
      <c r="K676" s="2">
        <v>5</v>
      </c>
      <c r="L676" s="2">
        <v>57.11</v>
      </c>
      <c r="M676" s="2">
        <v>1199.25</v>
      </c>
      <c r="N676" s="2">
        <v>1011.27</v>
      </c>
      <c r="O676" s="2">
        <f t="shared" si="24"/>
        <v>130.87</v>
      </c>
      <c r="P676" s="2" t="s">
        <v>32</v>
      </c>
      <c r="Q676" s="2" t="str">
        <f t="shared" si="23"/>
        <v>UPI</v>
      </c>
      <c r="R676" s="2" t="s">
        <v>20</v>
      </c>
      <c r="S676" s="2" t="s">
        <v>56</v>
      </c>
      <c r="T676" s="2" t="s">
        <v>584</v>
      </c>
      <c r="U676" s="2" t="s">
        <v>59</v>
      </c>
      <c r="V676" t="str">
        <f>TEXT(tblSales[[#This Row],[Invoice Date]],"mmm")</f>
        <v>Dec</v>
      </c>
      <c r="W676">
        <f>MONTH(tblSales[[#This Row],[Invoice Date]])</f>
        <v>12</v>
      </c>
      <c r="X676">
        <f>YEAR(tblSales[[#This Row],[Invoice Date]])</f>
        <v>2024</v>
      </c>
      <c r="Y676" t="str">
        <f>TEXT(tblSales[[#This Row],[Invoice Date]],"mmm-yyyy")</f>
        <v>Dec-2024</v>
      </c>
      <c r="Z676" t="str">
        <f>_xlfn.XLOOKUP(tblSales[[#This Row],[Product_ID]],Products!$A:$A,Products!$C:$C,"Women Dresses")</f>
        <v>Kids Wear</v>
      </c>
      <c r="AA676" t="str">
        <f>_xlfn.XLOOKUP(tblSales[[#This Row],[Product_ID]],Products!$A:$A,Products!$D:$D,"Unknown")</f>
        <v>Girls Frock</v>
      </c>
      <c r="AB676" t="str">
        <f>_xlfn.XLOOKUP(tblSales[[#This Row],[Product_ID]],Products!$A:$A,Products!$E:$E,"Unknown")</f>
        <v>Peter England</v>
      </c>
      <c r="AC676" t="str">
        <f>_xlfn.XLOOKUP(tblSales[[#This Row],[Store_ID]],Stores!$A:$A,Stores!$B:$B,"Unknown")</f>
        <v>TrendMart Thiruvananthapuram High Street</v>
      </c>
      <c r="AD676" t="str">
        <f>_xlfn.XLOOKUP(tblSales[[#This Row],[Store_ID]],Stores!$A:$A,Stores!$E:$E,"Unknown")</f>
        <v>South Zone 1</v>
      </c>
      <c r="AE676" t="str">
        <f>_xlfn.XLOOKUP(tblSales[[#This Row],[Customer_ID]],Customers!$A:$A,Customers!$B:$B,"Unknown")</f>
        <v>Nisha Iyer</v>
      </c>
      <c r="AF676" t="str">
        <f>_xlfn.XLOOKUP(tblSales[[#This Row],[Customer_ID]],Customers!$A:$A,Customers!$J:$J,"Unknown")</f>
        <v>Regular</v>
      </c>
      <c r="AG676" t="str">
        <f>_xlfn.XLOOKUP(tblSales[[#This Row],[Employee_ID]],Employees!$A:$A,Employees!$B:$B,"Unknown")</f>
        <v>Malathi Varma</v>
      </c>
      <c r="AH676">
        <f>IF(MONTH(tblSales[[#This Row],[Invoice Date]])&gt;=4,MONTH(tblSales[[#This Row],[Invoice Date]]),MONTH(tblSales[[#This Row],[Invoice Date]])+12)</f>
        <v>12</v>
      </c>
      <c r="AI676" s="8">
        <f>DATE(YEAR(tblSales[[#This Row],[Invoice Date]]),MONTH(tblSales[[#This Row],[Invoice Date]]),1)</f>
        <v>45627</v>
      </c>
      <c r="AJ676" t="str">
        <f>_xlfn.XLOOKUP(tblSales[[#This Row],[Product_ID]],Products!$A:$A,Products!$B:$B,"Unknown")</f>
        <v>Peter England Girls Frock Black</v>
      </c>
      <c r="AK676" s="9">
        <f>IFERROR(tblSales[[#This Row],[Profit]]/tblSales[[#This Row],[Sales Amount]],0)</f>
        <v>0.10912653741922035</v>
      </c>
      <c r="AL676" t="str">
        <f>IF(tblSales[[#This Row],[Discount %]]&lt;=5,"0-5%",
IF(tblSales[[#This Row],[Discount %]]&lt;=10,"5-10%",
IF(tblSales[[#This Row],[Discount %]]&lt;=15,"10-15%",
IF(tblSales[[#This Row],[Discount %]]&lt;=20,"15-20%","20%+"))))</f>
        <v>15-20%</v>
      </c>
    </row>
    <row r="677" spans="1:38">
      <c r="A677" s="2" t="s">
        <v>2043</v>
      </c>
      <c r="B677" s="11">
        <v>45574</v>
      </c>
      <c r="C677" s="2" t="s">
        <v>673</v>
      </c>
      <c r="D677" s="2" t="s">
        <v>1545</v>
      </c>
      <c r="E677" s="2" t="s">
        <v>275</v>
      </c>
      <c r="F677" s="2" t="s">
        <v>116</v>
      </c>
      <c r="G677" s="2">
        <v>1</v>
      </c>
      <c r="H677" s="2">
        <v>511.61</v>
      </c>
      <c r="I677" s="2">
        <v>20</v>
      </c>
      <c r="J677" s="2">
        <v>102.32</v>
      </c>
      <c r="K677" s="2">
        <v>5</v>
      </c>
      <c r="L677" s="2">
        <v>20.46</v>
      </c>
      <c r="M677" s="2">
        <v>429.75</v>
      </c>
      <c r="N677" s="2">
        <v>337.09</v>
      </c>
      <c r="O677" s="2">
        <f t="shared" si="24"/>
        <v>72.200000000000017</v>
      </c>
      <c r="P677" s="2" t="s">
        <v>29</v>
      </c>
      <c r="Q677" s="2" t="str">
        <f t="shared" si="23"/>
        <v>Debit Card</v>
      </c>
      <c r="R677" s="2" t="s">
        <v>20</v>
      </c>
      <c r="S677" s="2" t="s">
        <v>56</v>
      </c>
      <c r="T677" s="2" t="s">
        <v>1529</v>
      </c>
      <c r="U677" s="2" t="s">
        <v>59</v>
      </c>
      <c r="V677" t="str">
        <f>TEXT(tblSales[[#This Row],[Invoice Date]],"mmm")</f>
        <v>Oct</v>
      </c>
      <c r="W677">
        <f>MONTH(tblSales[[#This Row],[Invoice Date]])</f>
        <v>10</v>
      </c>
      <c r="X677">
        <f>YEAR(tblSales[[#This Row],[Invoice Date]])</f>
        <v>2024</v>
      </c>
      <c r="Y677" t="str">
        <f>TEXT(tblSales[[#This Row],[Invoice Date]],"mmm-yyyy")</f>
        <v>Oct-2024</v>
      </c>
      <c r="Z677" t="str">
        <f>_xlfn.XLOOKUP(tblSales[[#This Row],[Product_ID]],Products!$A:$A,Products!$C:$C,"Women Dresses")</f>
        <v>Kids Wear</v>
      </c>
      <c r="AA677" t="str">
        <f>_xlfn.XLOOKUP(tblSales[[#This Row],[Product_ID]],Products!$A:$A,Products!$D:$D,"Unknown")</f>
        <v>Girls Frock</v>
      </c>
      <c r="AB677" t="str">
        <f>_xlfn.XLOOKUP(tblSales[[#This Row],[Product_ID]],Products!$A:$A,Products!$E:$E,"Unknown")</f>
        <v>Peter England</v>
      </c>
      <c r="AC677" t="str">
        <f>_xlfn.XLOOKUP(tblSales[[#This Row],[Store_ID]],Stores!$A:$A,Stores!$B:$B,"Unknown")</f>
        <v>TrendMart Madurai High Street</v>
      </c>
      <c r="AD677" t="str">
        <f>_xlfn.XLOOKUP(tblSales[[#This Row],[Store_ID]],Stores!$A:$A,Stores!$E:$E,"Unknown")</f>
        <v>South Zone 1</v>
      </c>
      <c r="AE677" t="str">
        <f>_xlfn.XLOOKUP(tblSales[[#This Row],[Customer_ID]],Customers!$A:$A,Customers!$B:$B,"Unknown")</f>
        <v>Anand Srinivasan</v>
      </c>
      <c r="AF677" t="str">
        <f>_xlfn.XLOOKUP(tblSales[[#This Row],[Customer_ID]],Customers!$A:$A,Customers!$J:$J,"Unknown")</f>
        <v>Platinum</v>
      </c>
      <c r="AG677" t="str">
        <f>_xlfn.XLOOKUP(tblSales[[#This Row],[Employee_ID]],Employees!$A:$A,Employees!$B:$B,"Unknown")</f>
        <v>Padma Gounder</v>
      </c>
      <c r="AH677">
        <f>IF(MONTH(tblSales[[#This Row],[Invoice Date]])&gt;=4,MONTH(tblSales[[#This Row],[Invoice Date]]),MONTH(tblSales[[#This Row],[Invoice Date]])+12)</f>
        <v>10</v>
      </c>
      <c r="AI677" s="8">
        <f>DATE(YEAR(tblSales[[#This Row],[Invoice Date]]),MONTH(tblSales[[#This Row],[Invoice Date]]),1)</f>
        <v>45566</v>
      </c>
      <c r="AJ677" t="str">
        <f>_xlfn.XLOOKUP(tblSales[[#This Row],[Product_ID]],Products!$A:$A,Products!$B:$B,"Unknown")</f>
        <v>Peter England Girls Frock Black</v>
      </c>
      <c r="AK677" s="9">
        <f>IFERROR(tblSales[[#This Row],[Profit]]/tblSales[[#This Row],[Sales Amount]],0)</f>
        <v>0.16800465386852825</v>
      </c>
      <c r="AL677" t="str">
        <f>IF(tblSales[[#This Row],[Discount %]]&lt;=5,"0-5%",
IF(tblSales[[#This Row],[Discount %]]&lt;=10,"5-10%",
IF(tblSales[[#This Row],[Discount %]]&lt;=15,"10-15%",
IF(tblSales[[#This Row],[Discount %]]&lt;=20,"15-20%","20%+"))))</f>
        <v>15-20%</v>
      </c>
    </row>
    <row r="678" spans="1:38">
      <c r="A678" s="2" t="s">
        <v>2044</v>
      </c>
      <c r="B678" s="11">
        <v>45627</v>
      </c>
      <c r="C678" s="2" t="s">
        <v>2045</v>
      </c>
      <c r="D678" s="2" t="s">
        <v>337</v>
      </c>
      <c r="E678" s="2" t="s">
        <v>296</v>
      </c>
      <c r="F678" s="2" t="s">
        <v>134</v>
      </c>
      <c r="G678" s="2">
        <v>5</v>
      </c>
      <c r="H678" s="2">
        <v>515.23</v>
      </c>
      <c r="I678" s="2">
        <v>10</v>
      </c>
      <c r="J678" s="2">
        <v>257.62</v>
      </c>
      <c r="K678" s="2">
        <v>5</v>
      </c>
      <c r="L678" s="2">
        <v>115.93</v>
      </c>
      <c r="M678" s="2">
        <v>2434.46</v>
      </c>
      <c r="N678" s="2">
        <v>1475</v>
      </c>
      <c r="O678" s="2">
        <f t="shared" si="24"/>
        <v>843.53</v>
      </c>
      <c r="P678" s="2" t="s">
        <v>32</v>
      </c>
      <c r="Q678" s="2" t="str">
        <f t="shared" si="23"/>
        <v>UPI</v>
      </c>
      <c r="R678" s="2" t="s">
        <v>21</v>
      </c>
      <c r="S678" s="2" t="s">
        <v>56</v>
      </c>
      <c r="T678" s="2" t="s">
        <v>2046</v>
      </c>
      <c r="U678" s="2" t="s">
        <v>60</v>
      </c>
      <c r="V678" t="str">
        <f>TEXT(tblSales[[#This Row],[Invoice Date]],"mmm")</f>
        <v>Dec</v>
      </c>
      <c r="W678">
        <f>MONTH(tblSales[[#This Row],[Invoice Date]])</f>
        <v>12</v>
      </c>
      <c r="X678">
        <f>YEAR(tblSales[[#This Row],[Invoice Date]])</f>
        <v>2024</v>
      </c>
      <c r="Y678" t="str">
        <f>TEXT(tblSales[[#This Row],[Invoice Date]],"mmm-yyyy")</f>
        <v>Dec-2024</v>
      </c>
      <c r="Z678" t="str">
        <f>_xlfn.XLOOKUP(tblSales[[#This Row],[Product_ID]],Products!$A:$A,Products!$C:$C,"Women Dresses")</f>
        <v>Men T-Shirts</v>
      </c>
      <c r="AA678" t="str">
        <f>_xlfn.XLOOKUP(tblSales[[#This Row],[Product_ID]],Products!$A:$A,Products!$D:$D,"Unknown")</f>
        <v>Round Neck</v>
      </c>
      <c r="AB678" t="str">
        <f>_xlfn.XLOOKUP(tblSales[[#This Row],[Product_ID]],Products!$A:$A,Products!$E:$E,"Unknown")</f>
        <v>Nalli Silks</v>
      </c>
      <c r="AC678" t="str">
        <f>_xlfn.XLOOKUP(tblSales[[#This Row],[Store_ID]],Stores!$A:$A,Stores!$B:$B,"Unknown")</f>
        <v>TrendMart Thiruvananthapuram High Street</v>
      </c>
      <c r="AD678" t="str">
        <f>_xlfn.XLOOKUP(tblSales[[#This Row],[Store_ID]],Stores!$A:$A,Stores!$E:$E,"Unknown")</f>
        <v>South Zone 1</v>
      </c>
      <c r="AE678" t="str">
        <f>_xlfn.XLOOKUP(tblSales[[#This Row],[Customer_ID]],Customers!$A:$A,Customers!$B:$B,"Unknown")</f>
        <v>Sangeeta Chandran</v>
      </c>
      <c r="AF678" t="str">
        <f>_xlfn.XLOOKUP(tblSales[[#This Row],[Customer_ID]],Customers!$A:$A,Customers!$J:$J,"Unknown")</f>
        <v>Silver</v>
      </c>
      <c r="AG678" t="str">
        <f>_xlfn.XLOOKUP(tblSales[[#This Row],[Employee_ID]],Employees!$A:$A,Employees!$B:$B,"Unknown")</f>
        <v>Chandran Krishnan</v>
      </c>
      <c r="AH678">
        <f>IF(MONTH(tblSales[[#This Row],[Invoice Date]])&gt;=4,MONTH(tblSales[[#This Row],[Invoice Date]]),MONTH(tblSales[[#This Row],[Invoice Date]])+12)</f>
        <v>12</v>
      </c>
      <c r="AI678" s="8">
        <f>DATE(YEAR(tblSales[[#This Row],[Invoice Date]]),MONTH(tblSales[[#This Row],[Invoice Date]]),1)</f>
        <v>45627</v>
      </c>
      <c r="AJ678" t="str">
        <f>_xlfn.XLOOKUP(tblSales[[#This Row],[Product_ID]],Products!$A:$A,Products!$B:$B,"Unknown")</f>
        <v>Nalli Silks Round Neck White</v>
      </c>
      <c r="AK678" s="9">
        <f>IFERROR(tblSales[[#This Row],[Profit]]/tblSales[[#This Row],[Sales Amount]],0)</f>
        <v>0.34649573211307638</v>
      </c>
      <c r="AL678" t="str">
        <f>IF(tblSales[[#This Row],[Discount %]]&lt;=5,"0-5%",
IF(tblSales[[#This Row],[Discount %]]&lt;=10,"5-10%",
IF(tblSales[[#This Row],[Discount %]]&lt;=15,"10-15%",
IF(tblSales[[#This Row],[Discount %]]&lt;=20,"15-20%","20%+"))))</f>
        <v>5-10%</v>
      </c>
    </row>
    <row r="679" spans="1:38">
      <c r="A679" s="2" t="s">
        <v>2047</v>
      </c>
      <c r="B679" s="11">
        <v>45586</v>
      </c>
      <c r="C679" s="2" t="s">
        <v>1165</v>
      </c>
      <c r="D679" s="2" t="s">
        <v>431</v>
      </c>
      <c r="E679" s="2" t="s">
        <v>754</v>
      </c>
      <c r="F679" s="2" t="s">
        <v>249</v>
      </c>
      <c r="G679" s="2">
        <v>3</v>
      </c>
      <c r="H679" s="2">
        <v>1369.38</v>
      </c>
      <c r="I679" s="2">
        <v>15</v>
      </c>
      <c r="J679" s="2">
        <v>616.22</v>
      </c>
      <c r="K679" s="2">
        <v>12</v>
      </c>
      <c r="L679" s="2">
        <v>419.03</v>
      </c>
      <c r="M679" s="2">
        <v>3910.95</v>
      </c>
      <c r="N679" s="2">
        <v>3146.13</v>
      </c>
      <c r="O679" s="2">
        <f t="shared" si="24"/>
        <v>345.78999999999974</v>
      </c>
      <c r="P679" s="2" t="s">
        <v>32</v>
      </c>
      <c r="Q679" s="2" t="str">
        <f t="shared" si="23"/>
        <v>UPI</v>
      </c>
      <c r="R679" s="2" t="s">
        <v>20</v>
      </c>
      <c r="S679" s="2" t="s">
        <v>56</v>
      </c>
      <c r="T679" s="2" t="s">
        <v>2048</v>
      </c>
      <c r="U679" s="2" t="s">
        <v>59</v>
      </c>
      <c r="V679" t="str">
        <f>TEXT(tblSales[[#This Row],[Invoice Date]],"mmm")</f>
        <v>Oct</v>
      </c>
      <c r="W679">
        <f>MONTH(tblSales[[#This Row],[Invoice Date]])</f>
        <v>10</v>
      </c>
      <c r="X679">
        <f>YEAR(tblSales[[#This Row],[Invoice Date]])</f>
        <v>2024</v>
      </c>
      <c r="Y679" t="str">
        <f>TEXT(tblSales[[#This Row],[Invoice Date]],"mmm-yyyy")</f>
        <v>Oct-2024</v>
      </c>
      <c r="Z679" t="str">
        <f>_xlfn.XLOOKUP(tblSales[[#This Row],[Product_ID]],Products!$A:$A,Products!$C:$C,"Women Dresses")</f>
        <v>Women Jeans</v>
      </c>
      <c r="AA679" t="str">
        <f>_xlfn.XLOOKUP(tblSales[[#This Row],[Product_ID]],Products!$A:$A,Products!$D:$D,"Unknown")</f>
        <v>Bootcut</v>
      </c>
      <c r="AB679" t="str">
        <f>_xlfn.XLOOKUP(tblSales[[#This Row],[Product_ID]],Products!$A:$A,Products!$E:$E,"Unknown")</f>
        <v>Woodland</v>
      </c>
      <c r="AC679" t="str">
        <f>_xlfn.XLOOKUP(tblSales[[#This Row],[Store_ID]],Stores!$A:$A,Stores!$B:$B,"Unknown")</f>
        <v>TrendMart Tirunelveli Flagship</v>
      </c>
      <c r="AD679" t="str">
        <f>_xlfn.XLOOKUP(tblSales[[#This Row],[Store_ID]],Stores!$A:$A,Stores!$E:$E,"Unknown")</f>
        <v>South Zone 1</v>
      </c>
      <c r="AE679" t="str">
        <f>_xlfn.XLOOKUP(tblSales[[#This Row],[Customer_ID]],Customers!$A:$A,Customers!$B:$B,"Unknown")</f>
        <v>Kannan Yadav</v>
      </c>
      <c r="AF679" t="str">
        <f>_xlfn.XLOOKUP(tblSales[[#This Row],[Customer_ID]],Customers!$A:$A,Customers!$J:$J,"Unknown")</f>
        <v>Silver</v>
      </c>
      <c r="AG679" t="str">
        <f>_xlfn.XLOOKUP(tblSales[[#This Row],[Employee_ID]],Employees!$A:$A,Employees!$B:$B,"Unknown")</f>
        <v>Hari Nair</v>
      </c>
      <c r="AH679">
        <f>IF(MONTH(tblSales[[#This Row],[Invoice Date]])&gt;=4,MONTH(tblSales[[#This Row],[Invoice Date]]),MONTH(tblSales[[#This Row],[Invoice Date]])+12)</f>
        <v>10</v>
      </c>
      <c r="AI679" s="8">
        <f>DATE(YEAR(tblSales[[#This Row],[Invoice Date]]),MONTH(tblSales[[#This Row],[Invoice Date]]),1)</f>
        <v>45566</v>
      </c>
      <c r="AJ679" t="str">
        <f>_xlfn.XLOOKUP(tblSales[[#This Row],[Product_ID]],Products!$A:$A,Products!$B:$B,"Unknown")</f>
        <v>Woodland Bootcut Peach</v>
      </c>
      <c r="AK679" s="9">
        <f>IFERROR(tblSales[[#This Row],[Profit]]/tblSales[[#This Row],[Sales Amount]],0)</f>
        <v>8.8415858039606679E-2</v>
      </c>
      <c r="AL679" t="str">
        <f>IF(tblSales[[#This Row],[Discount %]]&lt;=5,"0-5%",
IF(tblSales[[#This Row],[Discount %]]&lt;=10,"5-10%",
IF(tblSales[[#This Row],[Discount %]]&lt;=15,"10-15%",
IF(tblSales[[#This Row],[Discount %]]&lt;=20,"15-20%","20%+"))))</f>
        <v>10-15%</v>
      </c>
    </row>
    <row r="680" spans="1:38">
      <c r="A680" s="2" t="s">
        <v>2049</v>
      </c>
      <c r="B680" s="11">
        <v>45624</v>
      </c>
      <c r="C680" s="2" t="s">
        <v>1205</v>
      </c>
      <c r="D680" s="2" t="s">
        <v>412</v>
      </c>
      <c r="E680" s="2" t="s">
        <v>394</v>
      </c>
      <c r="F680" s="2" t="s">
        <v>140</v>
      </c>
      <c r="G680" s="2">
        <v>4</v>
      </c>
      <c r="H680" s="2">
        <v>830.44</v>
      </c>
      <c r="I680" s="2">
        <v>30</v>
      </c>
      <c r="J680" s="2">
        <v>996.53</v>
      </c>
      <c r="K680" s="2">
        <v>5</v>
      </c>
      <c r="L680" s="2">
        <v>116.26</v>
      </c>
      <c r="M680" s="2">
        <v>2441.4899999999998</v>
      </c>
      <c r="N680" s="2">
        <v>2272.2399999999998</v>
      </c>
      <c r="O680" s="2">
        <f t="shared" si="24"/>
        <v>52.989999999999995</v>
      </c>
      <c r="P680" s="2" t="s">
        <v>30</v>
      </c>
      <c r="Q680" s="2" t="str">
        <f t="shared" si="23"/>
        <v>EMI</v>
      </c>
      <c r="R680" s="2" t="s">
        <v>21</v>
      </c>
      <c r="S680" s="2" t="s">
        <v>56</v>
      </c>
      <c r="T680" s="2" t="s">
        <v>1837</v>
      </c>
      <c r="U680" s="2" t="s">
        <v>59</v>
      </c>
      <c r="V680" t="str">
        <f>TEXT(tblSales[[#This Row],[Invoice Date]],"mmm")</f>
        <v>Nov</v>
      </c>
      <c r="W680">
        <f>MONTH(tblSales[[#This Row],[Invoice Date]])</f>
        <v>11</v>
      </c>
      <c r="X680">
        <f>YEAR(tblSales[[#This Row],[Invoice Date]])</f>
        <v>2024</v>
      </c>
      <c r="Y680" t="str">
        <f>TEXT(tblSales[[#This Row],[Invoice Date]],"mmm-yyyy")</f>
        <v>Nov-2024</v>
      </c>
      <c r="Z680" t="str">
        <f>_xlfn.XLOOKUP(tblSales[[#This Row],[Product_ID]],Products!$A:$A,Products!$C:$C,"Women Dresses")</f>
        <v>Women Kurtis</v>
      </c>
      <c r="AA680" t="str">
        <f>_xlfn.XLOOKUP(tblSales[[#This Row],[Product_ID]],Products!$A:$A,Products!$D:$D,"Unknown")</f>
        <v>Anarkali Kurti</v>
      </c>
      <c r="AB680" t="str">
        <f>_xlfn.XLOOKUP(tblSales[[#This Row],[Product_ID]],Products!$A:$A,Products!$E:$E,"Unknown")</f>
        <v>Libas</v>
      </c>
      <c r="AC680" t="str">
        <f>_xlfn.XLOOKUP(tblSales[[#This Row],[Store_ID]],Stores!$A:$A,Stores!$B:$B,"Unknown")</f>
        <v>TrendMart Thoothukudi High Street</v>
      </c>
      <c r="AD680" t="str">
        <f>_xlfn.XLOOKUP(tblSales[[#This Row],[Store_ID]],Stores!$A:$A,Stores!$E:$E,"Unknown")</f>
        <v>South Zone 1</v>
      </c>
      <c r="AE680" t="str">
        <f>_xlfn.XLOOKUP(tblSales[[#This Row],[Customer_ID]],Customers!$A:$A,Customers!$B:$B,"Unknown")</f>
        <v>Jyothi Sundaram</v>
      </c>
      <c r="AF680" t="str">
        <f>_xlfn.XLOOKUP(tblSales[[#This Row],[Customer_ID]],Customers!$A:$A,Customers!$J:$J,"Unknown")</f>
        <v>Gold</v>
      </c>
      <c r="AG680" t="str">
        <f>_xlfn.XLOOKUP(tblSales[[#This Row],[Employee_ID]],Employees!$A:$A,Employees!$B:$B,"Unknown")</f>
        <v>Charulatha Kumar</v>
      </c>
      <c r="AH680">
        <f>IF(MONTH(tblSales[[#This Row],[Invoice Date]])&gt;=4,MONTH(tblSales[[#This Row],[Invoice Date]]),MONTH(tblSales[[#This Row],[Invoice Date]])+12)</f>
        <v>11</v>
      </c>
      <c r="AI680" s="8">
        <f>DATE(YEAR(tblSales[[#This Row],[Invoice Date]]),MONTH(tblSales[[#This Row],[Invoice Date]]),1)</f>
        <v>45597</v>
      </c>
      <c r="AJ680" t="str">
        <f>_xlfn.XLOOKUP(tblSales[[#This Row],[Product_ID]],Products!$A:$A,Products!$B:$B,"Unknown")</f>
        <v>Westside Cap Beige</v>
      </c>
      <c r="AK680" s="9">
        <f>IFERROR(tblSales[[#This Row],[Profit]]/tblSales[[#This Row],[Sales Amount]],0)</f>
        <v>2.1703959467374433E-2</v>
      </c>
      <c r="AL680" t="str">
        <f>IF(tblSales[[#This Row],[Discount %]]&lt;=5,"0-5%",
IF(tblSales[[#This Row],[Discount %]]&lt;=10,"5-10%",
IF(tblSales[[#This Row],[Discount %]]&lt;=15,"10-15%",
IF(tblSales[[#This Row],[Discount %]]&lt;=20,"15-20%","20%+"))))</f>
        <v>20%+</v>
      </c>
    </row>
    <row r="681" spans="1:38">
      <c r="A681" s="2" t="s">
        <v>2050</v>
      </c>
      <c r="B681" s="11">
        <v>45504</v>
      </c>
      <c r="C681" s="2" t="s">
        <v>907</v>
      </c>
      <c r="D681" s="2" t="s">
        <v>642</v>
      </c>
      <c r="E681" s="2" t="s">
        <v>221</v>
      </c>
      <c r="F681" s="2" t="s">
        <v>193</v>
      </c>
      <c r="G681" s="2">
        <v>3</v>
      </c>
      <c r="H681" s="2">
        <v>1132.5899999999999</v>
      </c>
      <c r="I681" s="2">
        <v>30</v>
      </c>
      <c r="J681" s="2">
        <v>1019.33</v>
      </c>
      <c r="K681" s="2">
        <v>12</v>
      </c>
      <c r="L681" s="2">
        <v>285.41000000000003</v>
      </c>
      <c r="M681" s="2">
        <v>2663.85</v>
      </c>
      <c r="N681" s="2">
        <v>2099.52</v>
      </c>
      <c r="O681" s="2">
        <f t="shared" si="24"/>
        <v>278.9199999999999</v>
      </c>
      <c r="P681" s="2" t="s">
        <v>29</v>
      </c>
      <c r="Q681" s="2" t="str">
        <f t="shared" si="23"/>
        <v>Debit Card</v>
      </c>
      <c r="R681" s="2" t="s">
        <v>20</v>
      </c>
      <c r="S681" s="2" t="s">
        <v>56</v>
      </c>
      <c r="T681" s="2" t="s">
        <v>612</v>
      </c>
      <c r="U681" s="2" t="s">
        <v>59</v>
      </c>
      <c r="V681" t="str">
        <f>TEXT(tblSales[[#This Row],[Invoice Date]],"mmm")</f>
        <v>Jul</v>
      </c>
      <c r="W681">
        <f>MONTH(tblSales[[#This Row],[Invoice Date]])</f>
        <v>7</v>
      </c>
      <c r="X681">
        <f>YEAR(tblSales[[#This Row],[Invoice Date]])</f>
        <v>2024</v>
      </c>
      <c r="Y681" t="str">
        <f>TEXT(tblSales[[#This Row],[Invoice Date]],"mmm-yyyy")</f>
        <v>Jul-2024</v>
      </c>
      <c r="Z681" t="str">
        <f>_xlfn.XLOOKUP(tblSales[[#This Row],[Product_ID]],Products!$A:$A,Products!$C:$C,"Women Dresses")</f>
        <v>Women Tops</v>
      </c>
      <c r="AA681" t="str">
        <f>_xlfn.XLOOKUP(tblSales[[#This Row],[Product_ID]],Products!$A:$A,Products!$D:$D,"Unknown")</f>
        <v>Casual Top</v>
      </c>
      <c r="AB681" t="str">
        <f>_xlfn.XLOOKUP(tblSales[[#This Row],[Product_ID]],Products!$A:$A,Products!$E:$E,"Unknown")</f>
        <v>Nalli Silks</v>
      </c>
      <c r="AC681" t="str">
        <f>_xlfn.XLOOKUP(tblSales[[#This Row],[Store_ID]],Stores!$A:$A,Stores!$B:$B,"Unknown")</f>
        <v>TrendMart Chennai Standard</v>
      </c>
      <c r="AD681" t="str">
        <f>_xlfn.XLOOKUP(tblSales[[#This Row],[Store_ID]],Stores!$A:$A,Stores!$E:$E,"Unknown")</f>
        <v>South Zone 1</v>
      </c>
      <c r="AE681" t="str">
        <f>_xlfn.XLOOKUP(tblSales[[#This Row],[Customer_ID]],Customers!$A:$A,Customers!$B:$B,"Unknown")</f>
        <v>Elango Subramaniam</v>
      </c>
      <c r="AF681" t="str">
        <f>_xlfn.XLOOKUP(tblSales[[#This Row],[Customer_ID]],Customers!$A:$A,Customers!$J:$J,"Unknown")</f>
        <v>Regular</v>
      </c>
      <c r="AG681" t="str">
        <f>_xlfn.XLOOKUP(tblSales[[#This Row],[Employee_ID]],Employees!$A:$A,Employees!$B:$B,"Unknown")</f>
        <v>Yamini Pandian</v>
      </c>
      <c r="AH681">
        <f>IF(MONTH(tblSales[[#This Row],[Invoice Date]])&gt;=4,MONTH(tblSales[[#This Row],[Invoice Date]]),MONTH(tblSales[[#This Row],[Invoice Date]])+12)</f>
        <v>7</v>
      </c>
      <c r="AI681" s="8">
        <f>DATE(YEAR(tblSales[[#This Row],[Invoice Date]]),MONTH(tblSales[[#This Row],[Invoice Date]]),1)</f>
        <v>45474</v>
      </c>
      <c r="AJ681" t="str">
        <f>_xlfn.XLOOKUP(tblSales[[#This Row],[Product_ID]],Products!$A:$A,Products!$B:$B,"Unknown")</f>
        <v>Nalli Silks Casual Top Charcoal</v>
      </c>
      <c r="AK681" s="9">
        <f>IFERROR(tblSales[[#This Row],[Profit]]/tblSales[[#This Row],[Sales Amount]],0)</f>
        <v>0.10470559528501977</v>
      </c>
      <c r="AL681" t="str">
        <f>IF(tblSales[[#This Row],[Discount %]]&lt;=5,"0-5%",
IF(tblSales[[#This Row],[Discount %]]&lt;=10,"5-10%",
IF(tblSales[[#This Row],[Discount %]]&lt;=15,"10-15%",
IF(tblSales[[#This Row],[Discount %]]&lt;=20,"15-20%","20%+"))))</f>
        <v>20%+</v>
      </c>
    </row>
    <row r="682" spans="1:38">
      <c r="A682" s="2" t="s">
        <v>2051</v>
      </c>
      <c r="B682" s="11">
        <v>45388</v>
      </c>
      <c r="C682" s="2" t="s">
        <v>2052</v>
      </c>
      <c r="D682" s="2" t="s">
        <v>539</v>
      </c>
      <c r="E682" s="2" t="s">
        <v>467</v>
      </c>
      <c r="F682" s="2" t="s">
        <v>276</v>
      </c>
      <c r="G682" s="2">
        <v>2</v>
      </c>
      <c r="H682" s="2">
        <v>926.02</v>
      </c>
      <c r="I682" s="2">
        <v>0</v>
      </c>
      <c r="J682" s="2">
        <v>0</v>
      </c>
      <c r="K682" s="2">
        <v>5</v>
      </c>
      <c r="L682" s="2">
        <v>92.6</v>
      </c>
      <c r="M682" s="2">
        <v>1944.64</v>
      </c>
      <c r="N682" s="2">
        <v>1180.96</v>
      </c>
      <c r="O682" s="2">
        <f t="shared" si="24"/>
        <v>671.08</v>
      </c>
      <c r="P682" s="2" t="s">
        <v>27</v>
      </c>
      <c r="Q682" s="2" t="str">
        <f t="shared" si="23"/>
        <v>Cash</v>
      </c>
      <c r="R682" s="2" t="s">
        <v>20</v>
      </c>
      <c r="S682" s="2" t="s">
        <v>56</v>
      </c>
      <c r="T682" s="2" t="s">
        <v>2053</v>
      </c>
      <c r="U682" s="2" t="s">
        <v>60</v>
      </c>
      <c r="V682" t="str">
        <f>TEXT(tblSales[[#This Row],[Invoice Date]],"mmm")</f>
        <v>Apr</v>
      </c>
      <c r="W682">
        <f>MONTH(tblSales[[#This Row],[Invoice Date]])</f>
        <v>4</v>
      </c>
      <c r="X682">
        <f>YEAR(tblSales[[#This Row],[Invoice Date]])</f>
        <v>2024</v>
      </c>
      <c r="Y682" t="str">
        <f>TEXT(tblSales[[#This Row],[Invoice Date]],"mmm-yyyy")</f>
        <v>Apr-2024</v>
      </c>
      <c r="Z682" t="str">
        <f>_xlfn.XLOOKUP(tblSales[[#This Row],[Product_ID]],Products!$A:$A,Products!$C:$C,"Women Dresses")</f>
        <v>Men Shirts</v>
      </c>
      <c r="AA682" t="str">
        <f>_xlfn.XLOOKUP(tblSales[[#This Row],[Product_ID]],Products!$A:$A,Products!$D:$D,"Unknown")</f>
        <v>Casual Shirt</v>
      </c>
      <c r="AB682" t="str">
        <f>_xlfn.XLOOKUP(tblSales[[#This Row],[Product_ID]],Products!$A:$A,Products!$E:$E,"Unknown")</f>
        <v>Nalli Silks</v>
      </c>
      <c r="AC682" t="str">
        <f>_xlfn.XLOOKUP(tblSales[[#This Row],[Store_ID]],Stores!$A:$A,Stores!$B:$B,"Unknown")</f>
        <v>TrendMart Kollam Standard</v>
      </c>
      <c r="AD682" t="str">
        <f>_xlfn.XLOOKUP(tblSales[[#This Row],[Store_ID]],Stores!$A:$A,Stores!$E:$E,"Unknown")</f>
        <v>South Zone 1</v>
      </c>
      <c r="AE682" t="str">
        <f>_xlfn.XLOOKUP(tblSales[[#This Row],[Customer_ID]],Customers!$A:$A,Customers!$B:$B,"Unknown")</f>
        <v>Siddharth Gounder</v>
      </c>
      <c r="AF682" t="str">
        <f>_xlfn.XLOOKUP(tblSales[[#This Row],[Customer_ID]],Customers!$A:$A,Customers!$J:$J,"Unknown")</f>
        <v>Regular</v>
      </c>
      <c r="AG682" t="str">
        <f>_xlfn.XLOOKUP(tblSales[[#This Row],[Employee_ID]],Employees!$A:$A,Employees!$B:$B,"Unknown")</f>
        <v>Vasanthi Kamath</v>
      </c>
      <c r="AH682">
        <f>IF(MONTH(tblSales[[#This Row],[Invoice Date]])&gt;=4,MONTH(tblSales[[#This Row],[Invoice Date]]),MONTH(tblSales[[#This Row],[Invoice Date]])+12)</f>
        <v>4</v>
      </c>
      <c r="AI682" s="8">
        <f>DATE(YEAR(tblSales[[#This Row],[Invoice Date]]),MONTH(tblSales[[#This Row],[Invoice Date]]),1)</f>
        <v>45383</v>
      </c>
      <c r="AJ682" t="str">
        <f>_xlfn.XLOOKUP(tblSales[[#This Row],[Product_ID]],Products!$A:$A,Products!$B:$B,"Unknown")</f>
        <v>Nalli Silks Casual Shirt Navy Blue</v>
      </c>
      <c r="AK682" s="9">
        <f>IFERROR(tblSales[[#This Row],[Profit]]/tblSales[[#This Row],[Sales Amount]],0)</f>
        <v>0.34509215073226923</v>
      </c>
      <c r="AL682" t="str">
        <f>IF(tblSales[[#This Row],[Discount %]]&lt;=5,"0-5%",
IF(tblSales[[#This Row],[Discount %]]&lt;=10,"5-10%",
IF(tblSales[[#This Row],[Discount %]]&lt;=15,"10-15%",
IF(tblSales[[#This Row],[Discount %]]&lt;=20,"15-20%","20%+"))))</f>
        <v>0-5%</v>
      </c>
    </row>
    <row r="683" spans="1:38">
      <c r="A683" s="2" t="s">
        <v>2054</v>
      </c>
      <c r="B683" s="11">
        <v>45585</v>
      </c>
      <c r="C683" s="2" t="s">
        <v>2055</v>
      </c>
      <c r="D683" s="2" t="s">
        <v>436</v>
      </c>
      <c r="E683" s="2" t="s">
        <v>1018</v>
      </c>
      <c r="F683" s="2" t="s">
        <v>345</v>
      </c>
      <c r="G683" s="2">
        <v>2</v>
      </c>
      <c r="H683" s="2">
        <v>1833.71</v>
      </c>
      <c r="I683" s="2">
        <v>0</v>
      </c>
      <c r="J683" s="2">
        <v>0</v>
      </c>
      <c r="K683" s="2">
        <v>12</v>
      </c>
      <c r="L683" s="2">
        <v>440.09</v>
      </c>
      <c r="M683" s="2">
        <v>4107.51</v>
      </c>
      <c r="N683" s="2">
        <v>2281.8000000000002</v>
      </c>
      <c r="O683" s="2">
        <f t="shared" si="24"/>
        <v>1385.6200000000001</v>
      </c>
      <c r="P683" s="2" t="s">
        <v>29</v>
      </c>
      <c r="Q683" s="2" t="str">
        <f t="shared" si="23"/>
        <v>Debit Card</v>
      </c>
      <c r="R683" s="2" t="s">
        <v>20</v>
      </c>
      <c r="S683" s="2" t="s">
        <v>57</v>
      </c>
      <c r="T683" s="2" t="s">
        <v>2056</v>
      </c>
      <c r="U683" s="2" t="s">
        <v>60</v>
      </c>
      <c r="V683" t="str">
        <f>TEXT(tblSales[[#This Row],[Invoice Date]],"mmm")</f>
        <v>Oct</v>
      </c>
      <c r="W683">
        <f>MONTH(tblSales[[#This Row],[Invoice Date]])</f>
        <v>10</v>
      </c>
      <c r="X683">
        <f>YEAR(tblSales[[#This Row],[Invoice Date]])</f>
        <v>2024</v>
      </c>
      <c r="Y683" t="str">
        <f>TEXT(tblSales[[#This Row],[Invoice Date]],"mmm-yyyy")</f>
        <v>Oct-2024</v>
      </c>
      <c r="Z683" t="str">
        <f>_xlfn.XLOOKUP(tblSales[[#This Row],[Product_ID]],Products!$A:$A,Products!$C:$C,"Women Dresses")</f>
        <v>Women Dresses</v>
      </c>
      <c r="AA683" t="str">
        <f>_xlfn.XLOOKUP(tblSales[[#This Row],[Product_ID]],Products!$A:$A,Products!$D:$D,"Unknown")</f>
        <v>Bodycon Dress</v>
      </c>
      <c r="AB683" t="str">
        <f>_xlfn.XLOOKUP(tblSales[[#This Row],[Product_ID]],Products!$A:$A,Products!$E:$E,"Unknown")</f>
        <v>Reebok</v>
      </c>
      <c r="AC683" t="str">
        <f>_xlfn.XLOOKUP(tblSales[[#This Row],[Store_ID]],Stores!$A:$A,Stores!$B:$B,"Unknown")</f>
        <v>TrendMart Tumakuru High Street</v>
      </c>
      <c r="AD683" t="str">
        <f>_xlfn.XLOOKUP(tblSales[[#This Row],[Store_ID]],Stores!$A:$A,Stores!$E:$E,"Unknown")</f>
        <v>South Zone 2</v>
      </c>
      <c r="AE683" t="str">
        <f>_xlfn.XLOOKUP(tblSales[[#This Row],[Customer_ID]],Customers!$A:$A,Customers!$B:$B,"Unknown")</f>
        <v>Vasanthi Prasad</v>
      </c>
      <c r="AF683" t="str">
        <f>_xlfn.XLOOKUP(tblSales[[#This Row],[Customer_ID]],Customers!$A:$A,Customers!$J:$J,"Unknown")</f>
        <v>Gold</v>
      </c>
      <c r="AG683" t="str">
        <f>_xlfn.XLOOKUP(tblSales[[#This Row],[Employee_ID]],Employees!$A:$A,Employees!$B:$B,"Unknown")</f>
        <v>Anitha Ramachandran</v>
      </c>
      <c r="AH683">
        <f>IF(MONTH(tblSales[[#This Row],[Invoice Date]])&gt;=4,MONTH(tblSales[[#This Row],[Invoice Date]]),MONTH(tblSales[[#This Row],[Invoice Date]])+12)</f>
        <v>10</v>
      </c>
      <c r="AI683" s="8">
        <f>DATE(YEAR(tblSales[[#This Row],[Invoice Date]]),MONTH(tblSales[[#This Row],[Invoice Date]]),1)</f>
        <v>45566</v>
      </c>
      <c r="AJ683" t="str">
        <f>_xlfn.XLOOKUP(tblSales[[#This Row],[Product_ID]],Products!$A:$A,Products!$B:$B,"Unknown")</f>
        <v>Reebok Bodycon Dress Navy Blue</v>
      </c>
      <c r="AK683" s="9">
        <f>IFERROR(tblSales[[#This Row],[Profit]]/tblSales[[#This Row],[Sales Amount]],0)</f>
        <v>0.33733819272503296</v>
      </c>
      <c r="AL683" t="str">
        <f>IF(tblSales[[#This Row],[Discount %]]&lt;=5,"0-5%",
IF(tblSales[[#This Row],[Discount %]]&lt;=10,"5-10%",
IF(tblSales[[#This Row],[Discount %]]&lt;=15,"10-15%",
IF(tblSales[[#This Row],[Discount %]]&lt;=20,"15-20%","20%+"))))</f>
        <v>0-5%</v>
      </c>
    </row>
    <row r="684" spans="1:38">
      <c r="A684" s="2" t="s">
        <v>2057</v>
      </c>
      <c r="B684" s="11">
        <v>45635</v>
      </c>
      <c r="C684" s="2" t="s">
        <v>2058</v>
      </c>
      <c r="D684" s="2" t="s">
        <v>367</v>
      </c>
      <c r="E684" s="2" t="s">
        <v>532</v>
      </c>
      <c r="F684" s="2" t="s">
        <v>182</v>
      </c>
      <c r="G684" s="2">
        <v>4</v>
      </c>
      <c r="H684" s="2">
        <v>315.62</v>
      </c>
      <c r="I684" s="2">
        <v>15</v>
      </c>
      <c r="J684" s="2">
        <v>189.37</v>
      </c>
      <c r="K684" s="2">
        <v>5</v>
      </c>
      <c r="L684" s="2">
        <v>53.66</v>
      </c>
      <c r="M684" s="2">
        <v>1126.77</v>
      </c>
      <c r="N684" s="2">
        <v>1016.6</v>
      </c>
      <c r="O684" s="2">
        <f t="shared" si="24"/>
        <v>56.509999999999962</v>
      </c>
      <c r="P684" s="2" t="s">
        <v>32</v>
      </c>
      <c r="Q684" s="2" t="str">
        <f t="shared" si="23"/>
        <v>UPI</v>
      </c>
      <c r="R684" s="2" t="s">
        <v>21</v>
      </c>
      <c r="S684" s="2" t="s">
        <v>56</v>
      </c>
      <c r="T684" s="2" t="s">
        <v>2059</v>
      </c>
      <c r="U684" s="2" t="s">
        <v>59</v>
      </c>
      <c r="V684" t="str">
        <f>TEXT(tblSales[[#This Row],[Invoice Date]],"mmm")</f>
        <v>Dec</v>
      </c>
      <c r="W684">
        <f>MONTH(tblSales[[#This Row],[Invoice Date]])</f>
        <v>12</v>
      </c>
      <c r="X684">
        <f>YEAR(tblSales[[#This Row],[Invoice Date]])</f>
        <v>2024</v>
      </c>
      <c r="Y684" t="str">
        <f>TEXT(tblSales[[#This Row],[Invoice Date]],"mmm-yyyy")</f>
        <v>Dec-2024</v>
      </c>
      <c r="Z684" t="str">
        <f>_xlfn.XLOOKUP(tblSales[[#This Row],[Product_ID]],Products!$A:$A,Products!$C:$C,"Women Dresses")</f>
        <v>Belts</v>
      </c>
      <c r="AA684" t="str">
        <f>_xlfn.XLOOKUP(tblSales[[#This Row],[Product_ID]],Products!$A:$A,Products!$D:$D,"Unknown")</f>
        <v>Leather Belt</v>
      </c>
      <c r="AB684" t="str">
        <f>_xlfn.XLOOKUP(tblSales[[#This Row],[Product_ID]],Products!$A:$A,Products!$E:$E,"Unknown")</f>
        <v>Raymond</v>
      </c>
      <c r="AC684" t="str">
        <f>_xlfn.XLOOKUP(tblSales[[#This Row],[Store_ID]],Stores!$A:$A,Stores!$B:$B,"Unknown")</f>
        <v>TrendMart Nizamabad Standard</v>
      </c>
      <c r="AD684" t="str">
        <f>_xlfn.XLOOKUP(tblSales[[#This Row],[Store_ID]],Stores!$A:$A,Stores!$E:$E,"Unknown")</f>
        <v>South Zone 2</v>
      </c>
      <c r="AE684" t="str">
        <f>_xlfn.XLOOKUP(tblSales[[#This Row],[Customer_ID]],Customers!$A:$A,Customers!$B:$B,"Unknown")</f>
        <v>Hemanth Bhat</v>
      </c>
      <c r="AF684" t="str">
        <f>_xlfn.XLOOKUP(tblSales[[#This Row],[Customer_ID]],Customers!$A:$A,Customers!$J:$J,"Unknown")</f>
        <v>Gold</v>
      </c>
      <c r="AG684" t="str">
        <f>_xlfn.XLOOKUP(tblSales[[#This Row],[Employee_ID]],Employees!$A:$A,Employees!$B:$B,"Unknown")</f>
        <v>Girish Sundaram</v>
      </c>
      <c r="AH684">
        <f>IF(MONTH(tblSales[[#This Row],[Invoice Date]])&gt;=4,MONTH(tblSales[[#This Row],[Invoice Date]]),MONTH(tblSales[[#This Row],[Invoice Date]])+12)</f>
        <v>12</v>
      </c>
      <c r="AI684" s="8">
        <f>DATE(YEAR(tblSales[[#This Row],[Invoice Date]]),MONTH(tblSales[[#This Row],[Invoice Date]]),1)</f>
        <v>45627</v>
      </c>
      <c r="AJ684" t="str">
        <f>_xlfn.XLOOKUP(tblSales[[#This Row],[Product_ID]],Products!$A:$A,Products!$B:$B,"Unknown")</f>
        <v>Raymond Leather Belt White</v>
      </c>
      <c r="AK684" s="9">
        <f>IFERROR(tblSales[[#This Row],[Profit]]/tblSales[[#This Row],[Sales Amount]],0)</f>
        <v>5.0152204975283297E-2</v>
      </c>
      <c r="AL684" t="str">
        <f>IF(tblSales[[#This Row],[Discount %]]&lt;=5,"0-5%",
IF(tblSales[[#This Row],[Discount %]]&lt;=10,"5-10%",
IF(tblSales[[#This Row],[Discount %]]&lt;=15,"10-15%",
IF(tblSales[[#This Row],[Discount %]]&lt;=20,"15-20%","20%+"))))</f>
        <v>10-15%</v>
      </c>
    </row>
    <row r="685" spans="1:38">
      <c r="A685" s="2" t="s">
        <v>2060</v>
      </c>
      <c r="B685" s="11">
        <v>45415</v>
      </c>
      <c r="C685" s="2" t="s">
        <v>2061</v>
      </c>
      <c r="D685" s="2" t="s">
        <v>318</v>
      </c>
      <c r="E685" s="2" t="s">
        <v>1058</v>
      </c>
      <c r="F685" s="2" t="s">
        <v>104</v>
      </c>
      <c r="G685" s="2">
        <v>3</v>
      </c>
      <c r="H685" s="2">
        <v>1322.42</v>
      </c>
      <c r="I685" s="2">
        <v>10</v>
      </c>
      <c r="J685" s="2">
        <v>396.73</v>
      </c>
      <c r="K685" s="2">
        <v>12</v>
      </c>
      <c r="L685" s="2">
        <v>428.46</v>
      </c>
      <c r="M685" s="2">
        <v>3998.99</v>
      </c>
      <c r="N685" s="2">
        <v>3075.72</v>
      </c>
      <c r="O685" s="2">
        <f t="shared" si="24"/>
        <v>494.81</v>
      </c>
      <c r="P685" s="2" t="s">
        <v>29</v>
      </c>
      <c r="Q685" s="2" t="str">
        <f t="shared" si="23"/>
        <v>Debit Card</v>
      </c>
      <c r="R685" s="2" t="s">
        <v>20</v>
      </c>
      <c r="S685" s="2" t="s">
        <v>56</v>
      </c>
      <c r="T685" s="2" t="s">
        <v>2062</v>
      </c>
      <c r="U685" s="2" t="s">
        <v>59</v>
      </c>
      <c r="V685" t="str">
        <f>TEXT(tblSales[[#This Row],[Invoice Date]],"mmm")</f>
        <v>May</v>
      </c>
      <c r="W685">
        <f>MONTH(tblSales[[#This Row],[Invoice Date]])</f>
        <v>5</v>
      </c>
      <c r="X685">
        <f>YEAR(tblSales[[#This Row],[Invoice Date]])</f>
        <v>2024</v>
      </c>
      <c r="Y685" t="str">
        <f>TEXT(tblSales[[#This Row],[Invoice Date]],"mmm-yyyy")</f>
        <v>May-2024</v>
      </c>
      <c r="Z685" t="str">
        <f>_xlfn.XLOOKUP(tblSales[[#This Row],[Product_ID]],Products!$A:$A,Products!$C:$C,"Women Dresses")</f>
        <v>Women Jeans</v>
      </c>
      <c r="AA685" t="str">
        <f>_xlfn.XLOOKUP(tblSales[[#This Row],[Product_ID]],Products!$A:$A,Products!$D:$D,"Unknown")</f>
        <v>Straight Fit</v>
      </c>
      <c r="AB685" t="str">
        <f>_xlfn.XLOOKUP(tblSales[[#This Row],[Product_ID]],Products!$A:$A,Products!$E:$E,"Unknown")</f>
        <v>Pothys</v>
      </c>
      <c r="AC685" t="str">
        <f>_xlfn.XLOOKUP(tblSales[[#This Row],[Store_ID]],Stores!$A:$A,Stores!$B:$B,"Unknown")</f>
        <v>TrendMart Karimnagar Standard</v>
      </c>
      <c r="AD685" t="str">
        <f>_xlfn.XLOOKUP(tblSales[[#This Row],[Store_ID]],Stores!$A:$A,Stores!$E:$E,"Unknown")</f>
        <v>South Zone 2</v>
      </c>
      <c r="AE685" t="str">
        <f>_xlfn.XLOOKUP(tblSales[[#This Row],[Customer_ID]],Customers!$A:$A,Customers!$B:$B,"Unknown")</f>
        <v>Saranya Mudaliar</v>
      </c>
      <c r="AF685" t="str">
        <f>_xlfn.XLOOKUP(tblSales[[#This Row],[Customer_ID]],Customers!$A:$A,Customers!$J:$J,"Unknown")</f>
        <v>Regular</v>
      </c>
      <c r="AG685" t="str">
        <f>_xlfn.XLOOKUP(tblSales[[#This Row],[Employee_ID]],Employees!$A:$A,Employees!$B:$B,"Unknown")</f>
        <v>Meena Krishnan</v>
      </c>
      <c r="AH685">
        <f>IF(MONTH(tblSales[[#This Row],[Invoice Date]])&gt;=4,MONTH(tblSales[[#This Row],[Invoice Date]]),MONTH(tblSales[[#This Row],[Invoice Date]])+12)</f>
        <v>5</v>
      </c>
      <c r="AI685" s="8">
        <f>DATE(YEAR(tblSales[[#This Row],[Invoice Date]]),MONTH(tblSales[[#This Row],[Invoice Date]]),1)</f>
        <v>45413</v>
      </c>
      <c r="AJ685" t="str">
        <f>_xlfn.XLOOKUP(tblSales[[#This Row],[Product_ID]],Products!$A:$A,Products!$B:$B,"Unknown")</f>
        <v>Pothys Straight Fit Charcoal</v>
      </c>
      <c r="AK685" s="9">
        <f>IFERROR(tblSales[[#This Row],[Profit]]/tblSales[[#This Row],[Sales Amount]],0)</f>
        <v>0.12373374277004945</v>
      </c>
      <c r="AL685" t="str">
        <f>IF(tblSales[[#This Row],[Discount %]]&lt;=5,"0-5%",
IF(tblSales[[#This Row],[Discount %]]&lt;=10,"5-10%",
IF(tblSales[[#This Row],[Discount %]]&lt;=15,"10-15%",
IF(tblSales[[#This Row],[Discount %]]&lt;=20,"15-20%","20%+"))))</f>
        <v>5-10%</v>
      </c>
    </row>
    <row r="686" spans="1:38">
      <c r="A686" s="2" t="s">
        <v>2063</v>
      </c>
      <c r="B686" s="11">
        <v>45690</v>
      </c>
      <c r="C686" s="2" t="s">
        <v>1395</v>
      </c>
      <c r="D686" s="2" t="s">
        <v>566</v>
      </c>
      <c r="E686" s="2" t="s">
        <v>145</v>
      </c>
      <c r="F686" s="2" t="s">
        <v>104</v>
      </c>
      <c r="G686" s="2">
        <v>2</v>
      </c>
      <c r="H686" s="2">
        <v>2832.56</v>
      </c>
      <c r="I686" s="2">
        <v>25</v>
      </c>
      <c r="J686" s="2">
        <v>1416.28</v>
      </c>
      <c r="K686" s="2">
        <v>12</v>
      </c>
      <c r="L686" s="2">
        <v>509.86</v>
      </c>
      <c r="M686" s="2">
        <v>4758.7</v>
      </c>
      <c r="N686" s="2">
        <v>3706.28</v>
      </c>
      <c r="O686" s="2">
        <f t="shared" si="24"/>
        <v>542.5599999999996</v>
      </c>
      <c r="P686" s="2" t="s">
        <v>32</v>
      </c>
      <c r="Q686" s="2" t="str">
        <f t="shared" si="23"/>
        <v>UPI</v>
      </c>
      <c r="R686" s="2" t="s">
        <v>20</v>
      </c>
      <c r="S686" s="2" t="s">
        <v>56</v>
      </c>
      <c r="T686" s="2" t="s">
        <v>2064</v>
      </c>
      <c r="U686" s="2" t="s">
        <v>60</v>
      </c>
      <c r="V686" t="str">
        <f>TEXT(tblSales[[#This Row],[Invoice Date]],"mmm")</f>
        <v>Feb</v>
      </c>
      <c r="W686">
        <f>MONTH(tblSales[[#This Row],[Invoice Date]])</f>
        <v>2</v>
      </c>
      <c r="X686">
        <f>YEAR(tblSales[[#This Row],[Invoice Date]])</f>
        <v>2025</v>
      </c>
      <c r="Y686" t="str">
        <f>TEXT(tblSales[[#This Row],[Invoice Date]],"mmm-yyyy")</f>
        <v>Feb-2025</v>
      </c>
      <c r="Z686" t="str">
        <f>_xlfn.XLOOKUP(tblSales[[#This Row],[Product_ID]],Products!$A:$A,Products!$C:$C,"Women Dresses")</f>
        <v>Women Sarees</v>
      </c>
      <c r="AA686" t="str">
        <f>_xlfn.XLOOKUP(tblSales[[#This Row],[Product_ID]],Products!$A:$A,Products!$D:$D,"Unknown")</f>
        <v>Silk Saree</v>
      </c>
      <c r="AB686" t="str">
        <f>_xlfn.XLOOKUP(tblSales[[#This Row],[Product_ID]],Products!$A:$A,Products!$E:$E,"Unknown")</f>
        <v>Sparx</v>
      </c>
      <c r="AC686" t="str">
        <f>_xlfn.XLOOKUP(tblSales[[#This Row],[Store_ID]],Stores!$A:$A,Stores!$B:$B,"Unknown")</f>
        <v>TrendMart Nizamabad Outlet</v>
      </c>
      <c r="AD686" t="str">
        <f>_xlfn.XLOOKUP(tblSales[[#This Row],[Store_ID]],Stores!$A:$A,Stores!$E:$E,"Unknown")</f>
        <v>South Zone 2</v>
      </c>
      <c r="AE686" t="str">
        <f>_xlfn.XLOOKUP(tblSales[[#This Row],[Customer_ID]],Customers!$A:$A,Customers!$B:$B,"Unknown")</f>
        <v>Anil Mudaliar</v>
      </c>
      <c r="AF686" t="str">
        <f>_xlfn.XLOOKUP(tblSales[[#This Row],[Customer_ID]],Customers!$A:$A,Customers!$J:$J,"Unknown")</f>
        <v>Platinum</v>
      </c>
      <c r="AG686" t="str">
        <f>_xlfn.XLOOKUP(tblSales[[#This Row],[Employee_ID]],Employees!$A:$A,Employees!$B:$B,"Unknown")</f>
        <v>Meena Krishnan</v>
      </c>
      <c r="AH686">
        <f>IF(MONTH(tblSales[[#This Row],[Invoice Date]])&gt;=4,MONTH(tblSales[[#This Row],[Invoice Date]]),MONTH(tblSales[[#This Row],[Invoice Date]])+12)</f>
        <v>14</v>
      </c>
      <c r="AI686" s="8">
        <f>DATE(YEAR(tblSales[[#This Row],[Invoice Date]]),MONTH(tblSales[[#This Row],[Invoice Date]]),1)</f>
        <v>45689</v>
      </c>
      <c r="AJ686" t="str">
        <f>_xlfn.XLOOKUP(tblSales[[#This Row],[Product_ID]],Products!$A:$A,Products!$B:$B,"Unknown")</f>
        <v>Sparx Silk Saree Charcoal</v>
      </c>
      <c r="AK686" s="9">
        <f>IFERROR(tblSales[[#This Row],[Profit]]/tblSales[[#This Row],[Sales Amount]],0)</f>
        <v>0.11401433164519714</v>
      </c>
      <c r="AL686" t="str">
        <f>IF(tblSales[[#This Row],[Discount %]]&lt;=5,"0-5%",
IF(tblSales[[#This Row],[Discount %]]&lt;=10,"5-10%",
IF(tblSales[[#This Row],[Discount %]]&lt;=15,"10-15%",
IF(tblSales[[#This Row],[Discount %]]&lt;=20,"15-20%","20%+"))))</f>
        <v>20%+</v>
      </c>
    </row>
    <row r="687" spans="1:38">
      <c r="A687" s="2" t="s">
        <v>2065</v>
      </c>
      <c r="B687" s="11">
        <v>45668</v>
      </c>
      <c r="C687" s="2" t="s">
        <v>2066</v>
      </c>
      <c r="D687" s="2" t="s">
        <v>566</v>
      </c>
      <c r="E687" s="2" t="s">
        <v>674</v>
      </c>
      <c r="F687" s="2" t="s">
        <v>540</v>
      </c>
      <c r="G687" s="2">
        <v>1</v>
      </c>
      <c r="H687" s="2">
        <v>2849.39</v>
      </c>
      <c r="I687" s="2">
        <v>30</v>
      </c>
      <c r="J687" s="2">
        <v>854.82</v>
      </c>
      <c r="K687" s="2">
        <v>12</v>
      </c>
      <c r="L687" s="2">
        <v>239.35</v>
      </c>
      <c r="M687" s="2">
        <v>2233.92</v>
      </c>
      <c r="N687" s="2">
        <v>1853.14</v>
      </c>
      <c r="O687" s="2">
        <f t="shared" si="24"/>
        <v>141.42999999999998</v>
      </c>
      <c r="P687" s="2" t="s">
        <v>32</v>
      </c>
      <c r="Q687" s="2" t="str">
        <f t="shared" si="23"/>
        <v>UPI</v>
      </c>
      <c r="R687" s="2" t="s">
        <v>20</v>
      </c>
      <c r="S687" s="2" t="s">
        <v>56</v>
      </c>
      <c r="T687" s="2" t="s">
        <v>828</v>
      </c>
      <c r="U687" s="2" t="s">
        <v>60</v>
      </c>
      <c r="V687" t="str">
        <f>TEXT(tblSales[[#This Row],[Invoice Date]],"mmm")</f>
        <v>Jan</v>
      </c>
      <c r="W687">
        <f>MONTH(tblSales[[#This Row],[Invoice Date]])</f>
        <v>1</v>
      </c>
      <c r="X687">
        <f>YEAR(tblSales[[#This Row],[Invoice Date]])</f>
        <v>2025</v>
      </c>
      <c r="Y687" t="str">
        <f>TEXT(tblSales[[#This Row],[Invoice Date]],"mmm-yyyy")</f>
        <v>Jan-2025</v>
      </c>
      <c r="Z687" t="str">
        <f>_xlfn.XLOOKUP(tblSales[[#This Row],[Product_ID]],Products!$A:$A,Products!$C:$C,"Women Dresses")</f>
        <v>Women Sarees</v>
      </c>
      <c r="AA687" t="str">
        <f>_xlfn.XLOOKUP(tblSales[[#This Row],[Product_ID]],Products!$A:$A,Products!$D:$D,"Unknown")</f>
        <v>Silk Saree</v>
      </c>
      <c r="AB687" t="str">
        <f>_xlfn.XLOOKUP(tblSales[[#This Row],[Product_ID]],Products!$A:$A,Products!$E:$E,"Unknown")</f>
        <v>Sparx</v>
      </c>
      <c r="AC687" t="str">
        <f>_xlfn.XLOOKUP(tblSales[[#This Row],[Store_ID]],Stores!$A:$A,Stores!$B:$B,"Unknown")</f>
        <v>TrendMart Nizamabad Standard</v>
      </c>
      <c r="AD687" t="str">
        <f>_xlfn.XLOOKUP(tblSales[[#This Row],[Store_ID]],Stores!$A:$A,Stores!$E:$E,"Unknown")</f>
        <v>South Zone 2</v>
      </c>
      <c r="AE687" t="str">
        <f>_xlfn.XLOOKUP(tblSales[[#This Row],[Customer_ID]],Customers!$A:$A,Customers!$B:$B,"Unknown")</f>
        <v>Chidambaram Krishnan</v>
      </c>
      <c r="AF687" t="str">
        <f>_xlfn.XLOOKUP(tblSales[[#This Row],[Customer_ID]],Customers!$A:$A,Customers!$J:$J,"Unknown")</f>
        <v>Regular</v>
      </c>
      <c r="AG687" t="str">
        <f>_xlfn.XLOOKUP(tblSales[[#This Row],[Employee_ID]],Employees!$A:$A,Employees!$B:$B,"Unknown")</f>
        <v>Swathi Achari</v>
      </c>
      <c r="AH687">
        <f>IF(MONTH(tblSales[[#This Row],[Invoice Date]])&gt;=4,MONTH(tblSales[[#This Row],[Invoice Date]]),MONTH(tblSales[[#This Row],[Invoice Date]])+12)</f>
        <v>13</v>
      </c>
      <c r="AI687" s="8">
        <f>DATE(YEAR(tblSales[[#This Row],[Invoice Date]]),MONTH(tblSales[[#This Row],[Invoice Date]]),1)</f>
        <v>45658</v>
      </c>
      <c r="AJ687" t="str">
        <f>_xlfn.XLOOKUP(tblSales[[#This Row],[Product_ID]],Products!$A:$A,Products!$B:$B,"Unknown")</f>
        <v>Sparx Silk Saree Charcoal</v>
      </c>
      <c r="AK687" s="9">
        <f>IFERROR(tblSales[[#This Row],[Profit]]/tblSales[[#This Row],[Sales Amount]],0)</f>
        <v>6.3310234923363407E-2</v>
      </c>
      <c r="AL687" t="str">
        <f>IF(tblSales[[#This Row],[Discount %]]&lt;=5,"0-5%",
IF(tblSales[[#This Row],[Discount %]]&lt;=10,"5-10%",
IF(tblSales[[#This Row],[Discount %]]&lt;=15,"10-15%",
IF(tblSales[[#This Row],[Discount %]]&lt;=20,"15-20%","20%+"))))</f>
        <v>20%+</v>
      </c>
    </row>
    <row r="688" spans="1:38">
      <c r="A688" s="2" t="s">
        <v>2067</v>
      </c>
      <c r="B688" s="11">
        <v>45535</v>
      </c>
      <c r="C688" s="2" t="s">
        <v>1428</v>
      </c>
      <c r="D688" s="2" t="s">
        <v>1081</v>
      </c>
      <c r="E688" s="2" t="s">
        <v>109</v>
      </c>
      <c r="F688" s="2" t="s">
        <v>104</v>
      </c>
      <c r="G688" s="2">
        <v>2</v>
      </c>
      <c r="H688" s="2">
        <v>3729.48</v>
      </c>
      <c r="I688" s="2">
        <v>15</v>
      </c>
      <c r="J688" s="2">
        <v>1118.8399999999999</v>
      </c>
      <c r="K688" s="2">
        <v>12</v>
      </c>
      <c r="L688" s="2">
        <v>760.81</v>
      </c>
      <c r="M688" s="2">
        <v>7100.93</v>
      </c>
      <c r="N688" s="2">
        <v>5464.62</v>
      </c>
      <c r="O688" s="2">
        <f t="shared" si="24"/>
        <v>875.50000000000045</v>
      </c>
      <c r="P688" s="2" t="s">
        <v>29</v>
      </c>
      <c r="Q688" s="2" t="str">
        <f t="shared" si="23"/>
        <v>Debit Card</v>
      </c>
      <c r="R688" s="2" t="s">
        <v>20</v>
      </c>
      <c r="S688" s="2" t="s">
        <v>56</v>
      </c>
      <c r="T688" s="2" t="s">
        <v>2068</v>
      </c>
      <c r="U688" s="2" t="s">
        <v>60</v>
      </c>
      <c r="V688" t="str">
        <f>TEXT(tblSales[[#This Row],[Invoice Date]],"mmm")</f>
        <v>Aug</v>
      </c>
      <c r="W688">
        <f>MONTH(tblSales[[#This Row],[Invoice Date]])</f>
        <v>8</v>
      </c>
      <c r="X688">
        <f>YEAR(tblSales[[#This Row],[Invoice Date]])</f>
        <v>2024</v>
      </c>
      <c r="Y688" t="str">
        <f>TEXT(tblSales[[#This Row],[Invoice Date]],"mmm-yyyy")</f>
        <v>Aug-2024</v>
      </c>
      <c r="Z688" t="str">
        <f>_xlfn.XLOOKUP(tblSales[[#This Row],[Product_ID]],Products!$A:$A,Products!$C:$C,"Women Dresses")</f>
        <v>Women Sarees</v>
      </c>
      <c r="AA688" t="str">
        <f>_xlfn.XLOOKUP(tblSales[[#This Row],[Product_ID]],Products!$A:$A,Products!$D:$D,"Unknown")</f>
        <v>Georgette Saree</v>
      </c>
      <c r="AB688" t="str">
        <f>_xlfn.XLOOKUP(tblSales[[#This Row],[Product_ID]],Products!$A:$A,Products!$E:$E,"Unknown")</f>
        <v>Sparx</v>
      </c>
      <c r="AC688" t="str">
        <f>_xlfn.XLOOKUP(tblSales[[#This Row],[Store_ID]],Stores!$A:$A,Stores!$B:$B,"Unknown")</f>
        <v>TrendMart Vellore Standard</v>
      </c>
      <c r="AD688" t="str">
        <f>_xlfn.XLOOKUP(tblSales[[#This Row],[Store_ID]],Stores!$A:$A,Stores!$E:$E,"Unknown")</f>
        <v>South Zone 1</v>
      </c>
      <c r="AE688" t="str">
        <f>_xlfn.XLOOKUP(tblSales[[#This Row],[Customer_ID]],Customers!$A:$A,Customers!$B:$B,"Unknown")</f>
        <v>Varsha Rao</v>
      </c>
      <c r="AF688" t="str">
        <f>_xlfn.XLOOKUP(tblSales[[#This Row],[Customer_ID]],Customers!$A:$A,Customers!$J:$J,"Unknown")</f>
        <v>Regular</v>
      </c>
      <c r="AG688" t="str">
        <f>_xlfn.XLOOKUP(tblSales[[#This Row],[Employee_ID]],Employees!$A:$A,Employees!$B:$B,"Unknown")</f>
        <v>Meena Krishnan</v>
      </c>
      <c r="AH688">
        <f>IF(MONTH(tblSales[[#This Row],[Invoice Date]])&gt;=4,MONTH(tblSales[[#This Row],[Invoice Date]]),MONTH(tblSales[[#This Row],[Invoice Date]])+12)</f>
        <v>8</v>
      </c>
      <c r="AI688" s="8">
        <f>DATE(YEAR(tblSales[[#This Row],[Invoice Date]]),MONTH(tblSales[[#This Row],[Invoice Date]]),1)</f>
        <v>45505</v>
      </c>
      <c r="AJ688" t="str">
        <f>_xlfn.XLOOKUP(tblSales[[#This Row],[Product_ID]],Products!$A:$A,Products!$B:$B,"Unknown")</f>
        <v>Sparx Georgette Saree Purple</v>
      </c>
      <c r="AK688" s="9">
        <f>IFERROR(tblSales[[#This Row],[Profit]]/tblSales[[#This Row],[Sales Amount]],0)</f>
        <v>0.12329370941552732</v>
      </c>
      <c r="AL688" t="str">
        <f>IF(tblSales[[#This Row],[Discount %]]&lt;=5,"0-5%",
IF(tblSales[[#This Row],[Discount %]]&lt;=10,"5-10%",
IF(tblSales[[#This Row],[Discount %]]&lt;=15,"10-15%",
IF(tblSales[[#This Row],[Discount %]]&lt;=20,"15-20%","20%+"))))</f>
        <v>10-15%</v>
      </c>
    </row>
    <row r="689" spans="1:38">
      <c r="A689" s="2" t="s">
        <v>2069</v>
      </c>
      <c r="B689" s="11">
        <v>45624</v>
      </c>
      <c r="C689" s="2" t="s">
        <v>1666</v>
      </c>
      <c r="D689" s="2" t="s">
        <v>102</v>
      </c>
      <c r="E689" s="2" t="s">
        <v>583</v>
      </c>
      <c r="F689" s="2" t="s">
        <v>377</v>
      </c>
      <c r="G689" s="2">
        <v>1</v>
      </c>
      <c r="H689" s="2">
        <v>3845.25</v>
      </c>
      <c r="I689" s="2">
        <v>10</v>
      </c>
      <c r="J689" s="2">
        <v>384.52</v>
      </c>
      <c r="K689" s="2">
        <v>12</v>
      </c>
      <c r="L689" s="2">
        <v>415.29</v>
      </c>
      <c r="M689" s="2">
        <v>3876.02</v>
      </c>
      <c r="N689" s="2">
        <v>2633.56</v>
      </c>
      <c r="O689" s="2">
        <f t="shared" si="24"/>
        <v>827.17000000000007</v>
      </c>
      <c r="P689" s="2" t="s">
        <v>27</v>
      </c>
      <c r="Q689" s="2" t="str">
        <f t="shared" si="23"/>
        <v>Cash</v>
      </c>
      <c r="R689" s="2" t="s">
        <v>20</v>
      </c>
      <c r="S689" s="2" t="s">
        <v>56</v>
      </c>
      <c r="T689" s="2" t="s">
        <v>1447</v>
      </c>
      <c r="U689" s="2" t="s">
        <v>59</v>
      </c>
      <c r="V689" t="str">
        <f>TEXT(tblSales[[#This Row],[Invoice Date]],"mmm")</f>
        <v>Nov</v>
      </c>
      <c r="W689">
        <f>MONTH(tblSales[[#This Row],[Invoice Date]])</f>
        <v>11</v>
      </c>
      <c r="X689">
        <f>YEAR(tblSales[[#This Row],[Invoice Date]])</f>
        <v>2024</v>
      </c>
      <c r="Y689" t="str">
        <f>TEXT(tblSales[[#This Row],[Invoice Date]],"mmm-yyyy")</f>
        <v>Nov-2024</v>
      </c>
      <c r="Z689" t="str">
        <f>_xlfn.XLOOKUP(tblSales[[#This Row],[Product_ID]],Products!$A:$A,Products!$C:$C,"Women Dresses")</f>
        <v>Women Sarees</v>
      </c>
      <c r="AA689" t="str">
        <f>_xlfn.XLOOKUP(tblSales[[#This Row],[Product_ID]],Products!$A:$A,Products!$D:$D,"Unknown")</f>
        <v>Georgette Saree</v>
      </c>
      <c r="AB689" t="str">
        <f>_xlfn.XLOOKUP(tblSales[[#This Row],[Product_ID]],Products!$A:$A,Products!$E:$E,"Unknown")</f>
        <v>Westside</v>
      </c>
      <c r="AC689" t="str">
        <f>_xlfn.XLOOKUP(tblSales[[#This Row],[Store_ID]],Stores!$A:$A,Stores!$B:$B,"Unknown")</f>
        <v>TrendMart Kurnool Outlet</v>
      </c>
      <c r="AD689" t="str">
        <f>_xlfn.XLOOKUP(tblSales[[#This Row],[Store_ID]],Stores!$A:$A,Stores!$E:$E,"Unknown")</f>
        <v>South Zone 3</v>
      </c>
      <c r="AE689" t="str">
        <f>_xlfn.XLOOKUP(tblSales[[#This Row],[Customer_ID]],Customers!$A:$A,Customers!$B:$B,"Unknown")</f>
        <v>Ishwarya Iyengar</v>
      </c>
      <c r="AF689" t="str">
        <f>_xlfn.XLOOKUP(tblSales[[#This Row],[Customer_ID]],Customers!$A:$A,Customers!$J:$J,"Unknown")</f>
        <v>Regular</v>
      </c>
      <c r="AG689" t="str">
        <f>_xlfn.XLOOKUP(tblSales[[#This Row],[Employee_ID]],Employees!$A:$A,Employees!$B:$B,"Unknown")</f>
        <v>Sunita Ramachandran</v>
      </c>
      <c r="AH689">
        <f>IF(MONTH(tblSales[[#This Row],[Invoice Date]])&gt;=4,MONTH(tblSales[[#This Row],[Invoice Date]]),MONTH(tblSales[[#This Row],[Invoice Date]])+12)</f>
        <v>11</v>
      </c>
      <c r="AI689" s="8">
        <f>DATE(YEAR(tblSales[[#This Row],[Invoice Date]]),MONTH(tblSales[[#This Row],[Invoice Date]]),1)</f>
        <v>45597</v>
      </c>
      <c r="AJ689" t="str">
        <f>_xlfn.XLOOKUP(tblSales[[#This Row],[Product_ID]],Products!$A:$A,Products!$B:$B,"Unknown")</f>
        <v>Westside Georgette Saree White</v>
      </c>
      <c r="AK689" s="9">
        <f>IFERROR(tblSales[[#This Row],[Profit]]/tblSales[[#This Row],[Sales Amount]],0)</f>
        <v>0.21340705156320144</v>
      </c>
      <c r="AL689" t="str">
        <f>IF(tblSales[[#This Row],[Discount %]]&lt;=5,"0-5%",
IF(tblSales[[#This Row],[Discount %]]&lt;=10,"5-10%",
IF(tblSales[[#This Row],[Discount %]]&lt;=15,"10-15%",
IF(tblSales[[#This Row],[Discount %]]&lt;=20,"15-20%","20%+"))))</f>
        <v>5-10%</v>
      </c>
    </row>
    <row r="690" spans="1:38">
      <c r="A690" s="2" t="s">
        <v>2070</v>
      </c>
      <c r="B690" s="11">
        <v>45681</v>
      </c>
      <c r="C690" s="2" t="s">
        <v>2071</v>
      </c>
      <c r="D690" s="2" t="s">
        <v>431</v>
      </c>
      <c r="E690" s="2" t="s">
        <v>1354</v>
      </c>
      <c r="F690" s="2" t="s">
        <v>339</v>
      </c>
      <c r="G690" s="2">
        <v>2</v>
      </c>
      <c r="H690" s="2">
        <v>1462.47</v>
      </c>
      <c r="I690" s="2">
        <v>15</v>
      </c>
      <c r="J690" s="2">
        <v>438.74</v>
      </c>
      <c r="K690" s="2">
        <v>12</v>
      </c>
      <c r="L690" s="2">
        <v>298.33999999999997</v>
      </c>
      <c r="M690" s="2">
        <v>2784.54</v>
      </c>
      <c r="N690" s="2">
        <v>2097.42</v>
      </c>
      <c r="O690" s="2">
        <f t="shared" si="24"/>
        <v>388.77999999999992</v>
      </c>
      <c r="P690" s="2" t="s">
        <v>27</v>
      </c>
      <c r="Q690" s="2" t="str">
        <f t="shared" si="23"/>
        <v>Cash</v>
      </c>
      <c r="R690" s="2" t="s">
        <v>21</v>
      </c>
      <c r="S690" s="2" t="s">
        <v>56</v>
      </c>
      <c r="T690" s="2" t="s">
        <v>433</v>
      </c>
      <c r="U690" s="2" t="s">
        <v>59</v>
      </c>
      <c r="V690" t="str">
        <f>TEXT(tblSales[[#This Row],[Invoice Date]],"mmm")</f>
        <v>Jan</v>
      </c>
      <c r="W690">
        <f>MONTH(tblSales[[#This Row],[Invoice Date]])</f>
        <v>1</v>
      </c>
      <c r="X690">
        <f>YEAR(tblSales[[#This Row],[Invoice Date]])</f>
        <v>2025</v>
      </c>
      <c r="Y690" t="str">
        <f>TEXT(tblSales[[#This Row],[Invoice Date]],"mmm-yyyy")</f>
        <v>Jan-2025</v>
      </c>
      <c r="Z690" t="str">
        <f>_xlfn.XLOOKUP(tblSales[[#This Row],[Product_ID]],Products!$A:$A,Products!$C:$C,"Women Dresses")</f>
        <v>Women Jeans</v>
      </c>
      <c r="AA690" t="str">
        <f>_xlfn.XLOOKUP(tblSales[[#This Row],[Product_ID]],Products!$A:$A,Products!$D:$D,"Unknown")</f>
        <v>Bootcut</v>
      </c>
      <c r="AB690" t="str">
        <f>_xlfn.XLOOKUP(tblSales[[#This Row],[Product_ID]],Products!$A:$A,Products!$E:$E,"Unknown")</f>
        <v>Woodland</v>
      </c>
      <c r="AC690" t="str">
        <f>_xlfn.XLOOKUP(tblSales[[#This Row],[Store_ID]],Stores!$A:$A,Stores!$B:$B,"Unknown")</f>
        <v>TrendMart Bengaluru Flagship</v>
      </c>
      <c r="AD690" t="str">
        <f>_xlfn.XLOOKUP(tblSales[[#This Row],[Store_ID]],Stores!$A:$A,Stores!$E:$E,"Unknown")</f>
        <v>South Zone 2</v>
      </c>
      <c r="AE690" t="str">
        <f>_xlfn.XLOOKUP(tblSales[[#This Row],[Customer_ID]],Customers!$A:$A,Customers!$B:$B,"Unknown")</f>
        <v>Rahul Prasad</v>
      </c>
      <c r="AF690" t="str">
        <f>_xlfn.XLOOKUP(tblSales[[#This Row],[Customer_ID]],Customers!$A:$A,Customers!$J:$J,"Unknown")</f>
        <v>Gold</v>
      </c>
      <c r="AG690" t="str">
        <f>_xlfn.XLOOKUP(tblSales[[#This Row],[Employee_ID]],Employees!$A:$A,Employees!$B:$B,"Unknown")</f>
        <v>Priya Balasubramaniam</v>
      </c>
      <c r="AH690">
        <f>IF(MONTH(tblSales[[#This Row],[Invoice Date]])&gt;=4,MONTH(tblSales[[#This Row],[Invoice Date]]),MONTH(tblSales[[#This Row],[Invoice Date]])+12)</f>
        <v>13</v>
      </c>
      <c r="AI690" s="8">
        <f>DATE(YEAR(tblSales[[#This Row],[Invoice Date]]),MONTH(tblSales[[#This Row],[Invoice Date]]),1)</f>
        <v>45658</v>
      </c>
      <c r="AJ690" t="str">
        <f>_xlfn.XLOOKUP(tblSales[[#This Row],[Product_ID]],Products!$A:$A,Products!$B:$B,"Unknown")</f>
        <v>Woodland Bootcut Peach</v>
      </c>
      <c r="AK690" s="9">
        <f>IFERROR(tblSales[[#This Row],[Profit]]/tblSales[[#This Row],[Sales Amount]],0)</f>
        <v>0.13962090686432946</v>
      </c>
      <c r="AL690" t="str">
        <f>IF(tblSales[[#This Row],[Discount %]]&lt;=5,"0-5%",
IF(tblSales[[#This Row],[Discount %]]&lt;=10,"5-10%",
IF(tblSales[[#This Row],[Discount %]]&lt;=15,"10-15%",
IF(tblSales[[#This Row],[Discount %]]&lt;=20,"15-20%","20%+"))))</f>
        <v>10-15%</v>
      </c>
    </row>
    <row r="691" spans="1:38">
      <c r="A691" s="2" t="s">
        <v>2072</v>
      </c>
      <c r="B691" s="11">
        <v>45471</v>
      </c>
      <c r="C691" s="2" t="s">
        <v>2073</v>
      </c>
      <c r="D691" s="2" t="s">
        <v>176</v>
      </c>
      <c r="E691" s="2" t="s">
        <v>758</v>
      </c>
      <c r="F691" s="2" t="s">
        <v>199</v>
      </c>
      <c r="G691" s="2">
        <v>3</v>
      </c>
      <c r="H691" s="2">
        <v>784.69</v>
      </c>
      <c r="I691" s="2">
        <v>10</v>
      </c>
      <c r="J691" s="2">
        <v>235.41</v>
      </c>
      <c r="K691" s="2">
        <v>5</v>
      </c>
      <c r="L691" s="2">
        <v>105.93</v>
      </c>
      <c r="M691" s="2">
        <v>2224.59</v>
      </c>
      <c r="N691" s="2">
        <v>1650.03</v>
      </c>
      <c r="O691" s="2">
        <f t="shared" si="24"/>
        <v>468.63000000000017</v>
      </c>
      <c r="P691" s="2" t="s">
        <v>31</v>
      </c>
      <c r="Q691" s="2" t="str">
        <f t="shared" si="23"/>
        <v>Net Banking</v>
      </c>
      <c r="R691" s="2" t="s">
        <v>20</v>
      </c>
      <c r="S691" s="2" t="s">
        <v>56</v>
      </c>
      <c r="T691" s="2" t="s">
        <v>1284</v>
      </c>
      <c r="U691" s="2" t="s">
        <v>59</v>
      </c>
      <c r="V691" t="str">
        <f>TEXT(tblSales[[#This Row],[Invoice Date]],"mmm")</f>
        <v>Jun</v>
      </c>
      <c r="W691">
        <f>MONTH(tblSales[[#This Row],[Invoice Date]])</f>
        <v>6</v>
      </c>
      <c r="X691">
        <f>YEAR(tblSales[[#This Row],[Invoice Date]])</f>
        <v>2024</v>
      </c>
      <c r="Y691" t="str">
        <f>TEXT(tblSales[[#This Row],[Invoice Date]],"mmm-yyyy")</f>
        <v>Jun-2024</v>
      </c>
      <c r="Z691" t="str">
        <f>_xlfn.XLOOKUP(tblSales[[#This Row],[Product_ID]],Products!$A:$A,Products!$C:$C,"Women Dresses")</f>
        <v>Women Tops</v>
      </c>
      <c r="AA691" t="str">
        <f>_xlfn.XLOOKUP(tblSales[[#This Row],[Product_ID]],Products!$A:$A,Products!$D:$D,"Unknown")</f>
        <v>Crop Top</v>
      </c>
      <c r="AB691" t="str">
        <f>_xlfn.XLOOKUP(tblSales[[#This Row],[Product_ID]],Products!$A:$A,Products!$E:$E,"Unknown")</f>
        <v>Nike</v>
      </c>
      <c r="AC691" t="str">
        <f>_xlfn.XLOOKUP(tblSales[[#This Row],[Store_ID]],Stores!$A:$A,Stores!$B:$B,"Unknown")</f>
        <v>TrendMart Nizamabad Standard</v>
      </c>
      <c r="AD691" t="str">
        <f>_xlfn.XLOOKUP(tblSales[[#This Row],[Store_ID]],Stores!$A:$A,Stores!$E:$E,"Unknown")</f>
        <v>South Zone 2</v>
      </c>
      <c r="AE691" t="str">
        <f>_xlfn.XLOOKUP(tblSales[[#This Row],[Customer_ID]],Customers!$A:$A,Customers!$B:$B,"Unknown")</f>
        <v>Harish Gowda</v>
      </c>
      <c r="AF691" t="str">
        <f>_xlfn.XLOOKUP(tblSales[[#This Row],[Customer_ID]],Customers!$A:$A,Customers!$J:$J,"Unknown")</f>
        <v>Regular</v>
      </c>
      <c r="AG691" t="str">
        <f>_xlfn.XLOOKUP(tblSales[[#This Row],[Employee_ID]],Employees!$A:$A,Employees!$B:$B,"Unknown")</f>
        <v>Anusuya Subramaniam</v>
      </c>
      <c r="AH691">
        <f>IF(MONTH(tblSales[[#This Row],[Invoice Date]])&gt;=4,MONTH(tblSales[[#This Row],[Invoice Date]]),MONTH(tblSales[[#This Row],[Invoice Date]])+12)</f>
        <v>6</v>
      </c>
      <c r="AI691" s="8">
        <f>DATE(YEAR(tblSales[[#This Row],[Invoice Date]]),MONTH(tblSales[[#This Row],[Invoice Date]]),1)</f>
        <v>45444</v>
      </c>
      <c r="AJ691" t="str">
        <f>_xlfn.XLOOKUP(tblSales[[#This Row],[Product_ID]],Products!$A:$A,Products!$B:$B,"Unknown")</f>
        <v>Nike Crop Top Cream</v>
      </c>
      <c r="AK691" s="9">
        <f>IFERROR(tblSales[[#This Row],[Profit]]/tblSales[[#This Row],[Sales Amount]],0)</f>
        <v>0.21065904278990741</v>
      </c>
      <c r="AL691" t="str">
        <f>IF(tblSales[[#This Row],[Discount %]]&lt;=5,"0-5%",
IF(tblSales[[#This Row],[Discount %]]&lt;=10,"5-10%",
IF(tblSales[[#This Row],[Discount %]]&lt;=15,"10-15%",
IF(tblSales[[#This Row],[Discount %]]&lt;=20,"15-20%","20%+"))))</f>
        <v>5-10%</v>
      </c>
    </row>
    <row r="692" spans="1:38">
      <c r="A692" s="2" t="s">
        <v>2074</v>
      </c>
      <c r="B692" s="11">
        <v>45492</v>
      </c>
      <c r="C692" s="2" t="s">
        <v>131</v>
      </c>
      <c r="D692" s="2" t="s">
        <v>108</v>
      </c>
      <c r="E692" s="2" t="s">
        <v>763</v>
      </c>
      <c r="F692" s="2" t="s">
        <v>199</v>
      </c>
      <c r="G692" s="2">
        <v>2</v>
      </c>
      <c r="H692" s="2">
        <v>5008.82</v>
      </c>
      <c r="I692" s="2">
        <v>10</v>
      </c>
      <c r="J692" s="2">
        <v>1001.76</v>
      </c>
      <c r="K692" s="2">
        <v>12</v>
      </c>
      <c r="L692" s="2">
        <v>1081.9100000000001</v>
      </c>
      <c r="M692" s="2">
        <v>10097.790000000001</v>
      </c>
      <c r="N692" s="2">
        <v>6741.6</v>
      </c>
      <c r="O692" s="2">
        <f t="shared" si="24"/>
        <v>2274.2800000000007</v>
      </c>
      <c r="P692" s="2" t="s">
        <v>28</v>
      </c>
      <c r="Q692" s="2" t="str">
        <f t="shared" si="23"/>
        <v>Credit Card</v>
      </c>
      <c r="R692" s="2" t="s">
        <v>20</v>
      </c>
      <c r="S692" s="2" t="s">
        <v>56</v>
      </c>
      <c r="T692" s="2" t="s">
        <v>2075</v>
      </c>
      <c r="U692" s="2" t="s">
        <v>59</v>
      </c>
      <c r="V692" t="str">
        <f>TEXT(tblSales[[#This Row],[Invoice Date]],"mmm")</f>
        <v>Jul</v>
      </c>
      <c r="W692">
        <f>MONTH(tblSales[[#This Row],[Invoice Date]])</f>
        <v>7</v>
      </c>
      <c r="X692">
        <f>YEAR(tblSales[[#This Row],[Invoice Date]])</f>
        <v>2024</v>
      </c>
      <c r="Y692" t="str">
        <f>TEXT(tblSales[[#This Row],[Invoice Date]],"mmm-yyyy")</f>
        <v>Jul-2024</v>
      </c>
      <c r="Z692" t="str">
        <f>_xlfn.XLOOKUP(tblSales[[#This Row],[Product_ID]],Products!$A:$A,Products!$C:$C,"Women Dresses")</f>
        <v>Women Sarees</v>
      </c>
      <c r="AA692" t="str">
        <f>_xlfn.XLOOKUP(tblSales[[#This Row],[Product_ID]],Products!$A:$A,Products!$D:$D,"Unknown")</f>
        <v>Printed Saree</v>
      </c>
      <c r="AB692" t="str">
        <f>_xlfn.XLOOKUP(tblSales[[#This Row],[Product_ID]],Products!$A:$A,Products!$E:$E,"Unknown")</f>
        <v>Max Fashion</v>
      </c>
      <c r="AC692" t="str">
        <f>_xlfn.XLOOKUP(tblSales[[#This Row],[Store_ID]],Stores!$A:$A,Stores!$B:$B,"Unknown")</f>
        <v>TrendMart Madurai Mall Kiosk</v>
      </c>
      <c r="AD692" t="str">
        <f>_xlfn.XLOOKUP(tblSales[[#This Row],[Store_ID]],Stores!$A:$A,Stores!$E:$E,"Unknown")</f>
        <v>South Zone 1</v>
      </c>
      <c r="AE692" t="str">
        <f>_xlfn.XLOOKUP(tblSales[[#This Row],[Customer_ID]],Customers!$A:$A,Customers!$B:$B,"Unknown")</f>
        <v>Srinivas Prasad</v>
      </c>
      <c r="AF692" t="str">
        <f>_xlfn.XLOOKUP(tblSales[[#This Row],[Customer_ID]],Customers!$A:$A,Customers!$J:$J,"Unknown")</f>
        <v>Silver</v>
      </c>
      <c r="AG692" t="str">
        <f>_xlfn.XLOOKUP(tblSales[[#This Row],[Employee_ID]],Employees!$A:$A,Employees!$B:$B,"Unknown")</f>
        <v>Anusuya Subramaniam</v>
      </c>
      <c r="AH692">
        <f>IF(MONTH(tblSales[[#This Row],[Invoice Date]])&gt;=4,MONTH(tblSales[[#This Row],[Invoice Date]]),MONTH(tblSales[[#This Row],[Invoice Date]])+12)</f>
        <v>7</v>
      </c>
      <c r="AI692" s="8">
        <f>DATE(YEAR(tblSales[[#This Row],[Invoice Date]]),MONTH(tblSales[[#This Row],[Invoice Date]]),1)</f>
        <v>45474</v>
      </c>
      <c r="AJ692" t="str">
        <f>_xlfn.XLOOKUP(tblSales[[#This Row],[Product_ID]],Products!$A:$A,Products!$B:$B,"Unknown")</f>
        <v>Max Fashion Printed Saree Brown</v>
      </c>
      <c r="AK692" s="9">
        <f>IFERROR(tblSales[[#This Row],[Profit]]/tblSales[[#This Row],[Sales Amount]],0)</f>
        <v>0.22522551964340717</v>
      </c>
      <c r="AL692" t="str">
        <f>IF(tblSales[[#This Row],[Discount %]]&lt;=5,"0-5%",
IF(tblSales[[#This Row],[Discount %]]&lt;=10,"5-10%",
IF(tblSales[[#This Row],[Discount %]]&lt;=15,"10-15%",
IF(tblSales[[#This Row],[Discount %]]&lt;=20,"15-20%","20%+"))))</f>
        <v>5-10%</v>
      </c>
    </row>
    <row r="693" spans="1:38">
      <c r="A693" s="2" t="s">
        <v>2076</v>
      </c>
      <c r="B693" s="11">
        <v>45624</v>
      </c>
      <c r="C693" s="2" t="s">
        <v>384</v>
      </c>
      <c r="D693" s="2" t="s">
        <v>149</v>
      </c>
      <c r="E693" s="2" t="s">
        <v>314</v>
      </c>
      <c r="F693" s="2" t="s">
        <v>518</v>
      </c>
      <c r="G693" s="2">
        <v>2</v>
      </c>
      <c r="H693" s="2">
        <v>1748.18</v>
      </c>
      <c r="I693" s="2">
        <v>0</v>
      </c>
      <c r="J693" s="2">
        <v>0</v>
      </c>
      <c r="K693" s="2">
        <v>12</v>
      </c>
      <c r="L693" s="2">
        <v>419.56</v>
      </c>
      <c r="M693" s="2">
        <v>3915.92</v>
      </c>
      <c r="N693" s="2">
        <v>2799.7</v>
      </c>
      <c r="O693" s="2">
        <f t="shared" si="24"/>
        <v>696.66000000000031</v>
      </c>
      <c r="P693" s="2" t="s">
        <v>28</v>
      </c>
      <c r="Q693" s="2" t="str">
        <f t="shared" si="23"/>
        <v>Credit Card</v>
      </c>
      <c r="R693" s="2" t="s">
        <v>20</v>
      </c>
      <c r="S693" s="2" t="s">
        <v>56</v>
      </c>
      <c r="T693" s="2" t="s">
        <v>1294</v>
      </c>
      <c r="U693" s="2" t="s">
        <v>59</v>
      </c>
      <c r="V693" t="str">
        <f>TEXT(tblSales[[#This Row],[Invoice Date]],"mmm")</f>
        <v>Nov</v>
      </c>
      <c r="W693">
        <f>MONTH(tblSales[[#This Row],[Invoice Date]])</f>
        <v>11</v>
      </c>
      <c r="X693">
        <f>YEAR(tblSales[[#This Row],[Invoice Date]])</f>
        <v>2024</v>
      </c>
      <c r="Y693" t="str">
        <f>TEXT(tblSales[[#This Row],[Invoice Date]],"mmm-yyyy")</f>
        <v>Nov-2024</v>
      </c>
      <c r="Z693" t="str">
        <f>_xlfn.XLOOKUP(tblSales[[#This Row],[Product_ID]],Products!$A:$A,Products!$C:$C,"Women Dresses")</f>
        <v>Women Dresses</v>
      </c>
      <c r="AA693" t="str">
        <f>_xlfn.XLOOKUP(tblSales[[#This Row],[Product_ID]],Products!$A:$A,Products!$D:$D,"Unknown")</f>
        <v>Shirt Dress</v>
      </c>
      <c r="AB693" t="str">
        <f>_xlfn.XLOOKUP(tblSales[[#This Row],[Product_ID]],Products!$A:$A,Products!$E:$E,"Unknown")</f>
        <v>Nike</v>
      </c>
      <c r="AC693" t="str">
        <f>_xlfn.XLOOKUP(tblSales[[#This Row],[Store_ID]],Stores!$A:$A,Stores!$B:$B,"Unknown")</f>
        <v>TrendMart Thiruvananthapuram Standard</v>
      </c>
      <c r="AD693" t="str">
        <f>_xlfn.XLOOKUP(tblSales[[#This Row],[Store_ID]],Stores!$A:$A,Stores!$E:$E,"Unknown")</f>
        <v>South Zone 1</v>
      </c>
      <c r="AE693" t="str">
        <f>_xlfn.XLOOKUP(tblSales[[#This Row],[Customer_ID]],Customers!$A:$A,Customers!$B:$B,"Unknown")</f>
        <v>Indira Naidu</v>
      </c>
      <c r="AF693" t="str">
        <f>_xlfn.XLOOKUP(tblSales[[#This Row],[Customer_ID]],Customers!$A:$A,Customers!$J:$J,"Unknown")</f>
        <v>Gold</v>
      </c>
      <c r="AG693" t="str">
        <f>_xlfn.XLOOKUP(tblSales[[#This Row],[Employee_ID]],Employees!$A:$A,Employees!$B:$B,"Unknown")</f>
        <v>Pranav Reddy</v>
      </c>
      <c r="AH693">
        <f>IF(MONTH(tblSales[[#This Row],[Invoice Date]])&gt;=4,MONTH(tblSales[[#This Row],[Invoice Date]]),MONTH(tblSales[[#This Row],[Invoice Date]])+12)</f>
        <v>11</v>
      </c>
      <c r="AI693" s="8">
        <f>DATE(YEAR(tblSales[[#This Row],[Invoice Date]]),MONTH(tblSales[[#This Row],[Invoice Date]]),1)</f>
        <v>45597</v>
      </c>
      <c r="AJ693" t="str">
        <f>_xlfn.XLOOKUP(tblSales[[#This Row],[Product_ID]],Products!$A:$A,Products!$B:$B,"Unknown")</f>
        <v>Nike Shirt Dress Peach</v>
      </c>
      <c r="AK693" s="9">
        <f>IFERROR(tblSales[[#This Row],[Profit]]/tblSales[[#This Row],[Sales Amount]],0)</f>
        <v>0.17790455371917718</v>
      </c>
      <c r="AL693" t="str">
        <f>IF(tblSales[[#This Row],[Discount %]]&lt;=5,"0-5%",
IF(tblSales[[#This Row],[Discount %]]&lt;=10,"5-10%",
IF(tblSales[[#This Row],[Discount %]]&lt;=15,"10-15%",
IF(tblSales[[#This Row],[Discount %]]&lt;=20,"15-20%","20%+"))))</f>
        <v>0-5%</v>
      </c>
    </row>
    <row r="694" spans="1:38">
      <c r="A694" s="2" t="s">
        <v>2077</v>
      </c>
      <c r="B694" s="11">
        <v>45563</v>
      </c>
      <c r="C694" s="2" t="s">
        <v>2078</v>
      </c>
      <c r="D694" s="2" t="s">
        <v>1431</v>
      </c>
      <c r="E694" s="2" t="s">
        <v>1024</v>
      </c>
      <c r="F694" s="2" t="s">
        <v>345</v>
      </c>
      <c r="G694" s="2">
        <v>2</v>
      </c>
      <c r="H694" s="2">
        <v>892.74</v>
      </c>
      <c r="I694" s="2">
        <v>0</v>
      </c>
      <c r="J694" s="2">
        <v>0</v>
      </c>
      <c r="K694" s="2">
        <v>5</v>
      </c>
      <c r="L694" s="2">
        <v>89.27</v>
      </c>
      <c r="M694" s="2">
        <v>1874.75</v>
      </c>
      <c r="N694" s="2">
        <v>1170.52</v>
      </c>
      <c r="O694" s="2">
        <f t="shared" si="24"/>
        <v>614.96</v>
      </c>
      <c r="P694" s="2" t="s">
        <v>27</v>
      </c>
      <c r="Q694" s="2" t="str">
        <f t="shared" si="23"/>
        <v>Cash</v>
      </c>
      <c r="R694" s="2" t="s">
        <v>20</v>
      </c>
      <c r="S694" s="2" t="s">
        <v>56</v>
      </c>
      <c r="T694" s="2" t="s">
        <v>205</v>
      </c>
      <c r="U694" s="2" t="s">
        <v>60</v>
      </c>
      <c r="V694" t="str">
        <f>TEXT(tblSales[[#This Row],[Invoice Date]],"mmm")</f>
        <v>Sep</v>
      </c>
      <c r="W694">
        <f>MONTH(tblSales[[#This Row],[Invoice Date]])</f>
        <v>9</v>
      </c>
      <c r="X694">
        <f>YEAR(tblSales[[#This Row],[Invoice Date]])</f>
        <v>2024</v>
      </c>
      <c r="Y694" t="str">
        <f>TEXT(tblSales[[#This Row],[Invoice Date]],"mmm-yyyy")</f>
        <v>Sep-2024</v>
      </c>
      <c r="Z694" t="str">
        <f>_xlfn.XLOOKUP(tblSales[[#This Row],[Product_ID]],Products!$A:$A,Products!$C:$C,"Women Dresses")</f>
        <v>Men Trousers</v>
      </c>
      <c r="AA694" t="str">
        <f>_xlfn.XLOOKUP(tblSales[[#This Row],[Product_ID]],Products!$A:$A,Products!$D:$D,"Unknown")</f>
        <v>Formal Trouser</v>
      </c>
      <c r="AB694" t="str">
        <f>_xlfn.XLOOKUP(tblSales[[#This Row],[Product_ID]],Products!$A:$A,Products!$E:$E,"Unknown")</f>
        <v>Van Heusen</v>
      </c>
      <c r="AC694" t="str">
        <f>_xlfn.XLOOKUP(tblSales[[#This Row],[Store_ID]],Stores!$A:$A,Stores!$B:$B,"Unknown")</f>
        <v>TrendMart Hyderabad Standard</v>
      </c>
      <c r="AD694" t="str">
        <f>_xlfn.XLOOKUP(tblSales[[#This Row],[Store_ID]],Stores!$A:$A,Stores!$E:$E,"Unknown")</f>
        <v>South Zone 2</v>
      </c>
      <c r="AE694" t="str">
        <f>_xlfn.XLOOKUP(tblSales[[#This Row],[Customer_ID]],Customers!$A:$A,Customers!$B:$B,"Unknown")</f>
        <v>Radha Raman</v>
      </c>
      <c r="AF694" t="str">
        <f>_xlfn.XLOOKUP(tblSales[[#This Row],[Customer_ID]],Customers!$A:$A,Customers!$J:$J,"Unknown")</f>
        <v>Gold</v>
      </c>
      <c r="AG694" t="str">
        <f>_xlfn.XLOOKUP(tblSales[[#This Row],[Employee_ID]],Employees!$A:$A,Employees!$B:$B,"Unknown")</f>
        <v>Anitha Ramachandran</v>
      </c>
      <c r="AH694">
        <f>IF(MONTH(tblSales[[#This Row],[Invoice Date]])&gt;=4,MONTH(tblSales[[#This Row],[Invoice Date]]),MONTH(tblSales[[#This Row],[Invoice Date]])+12)</f>
        <v>9</v>
      </c>
      <c r="AI694" s="8">
        <f>DATE(YEAR(tblSales[[#This Row],[Invoice Date]]),MONTH(tblSales[[#This Row],[Invoice Date]]),1)</f>
        <v>45536</v>
      </c>
      <c r="AJ694" t="str">
        <f>_xlfn.XLOOKUP(tblSales[[#This Row],[Product_ID]],Products!$A:$A,Products!$B:$B,"Unknown")</f>
        <v>Van Heusen Formal Trouser Maroon</v>
      </c>
      <c r="AK694" s="9">
        <f>IFERROR(tblSales[[#This Row],[Profit]]/tblSales[[#This Row],[Sales Amount]],0)</f>
        <v>0.32802240298706498</v>
      </c>
      <c r="AL694" t="str">
        <f>IF(tblSales[[#This Row],[Discount %]]&lt;=5,"0-5%",
IF(tblSales[[#This Row],[Discount %]]&lt;=10,"5-10%",
IF(tblSales[[#This Row],[Discount %]]&lt;=15,"10-15%",
IF(tblSales[[#This Row],[Discount %]]&lt;=20,"15-20%","20%+"))))</f>
        <v>0-5%</v>
      </c>
    </row>
    <row r="695" spans="1:38">
      <c r="A695" s="2" t="s">
        <v>2079</v>
      </c>
      <c r="B695" s="11">
        <v>45448</v>
      </c>
      <c r="C695" s="2" t="s">
        <v>1240</v>
      </c>
      <c r="D695" s="2" t="s">
        <v>436</v>
      </c>
      <c r="E695" s="2" t="s">
        <v>557</v>
      </c>
      <c r="F695" s="2" t="s">
        <v>324</v>
      </c>
      <c r="G695" s="2">
        <v>2</v>
      </c>
      <c r="H695" s="2">
        <v>1747.98</v>
      </c>
      <c r="I695" s="2">
        <v>10</v>
      </c>
      <c r="J695" s="2">
        <v>349.6</v>
      </c>
      <c r="K695" s="2">
        <v>12</v>
      </c>
      <c r="L695" s="2">
        <v>377.56</v>
      </c>
      <c r="M695" s="2">
        <v>3523.92</v>
      </c>
      <c r="N695" s="2">
        <v>2281.8000000000002</v>
      </c>
      <c r="O695" s="2">
        <f t="shared" si="24"/>
        <v>864.56</v>
      </c>
      <c r="P695" s="2" t="s">
        <v>32</v>
      </c>
      <c r="Q695" s="2" t="str">
        <f t="shared" si="23"/>
        <v>UPI</v>
      </c>
      <c r="R695" s="2" t="s">
        <v>21</v>
      </c>
      <c r="S695" s="2" t="s">
        <v>56</v>
      </c>
      <c r="T695" s="2" t="s">
        <v>1471</v>
      </c>
      <c r="U695" s="2" t="s">
        <v>59</v>
      </c>
      <c r="V695" t="str">
        <f>TEXT(tblSales[[#This Row],[Invoice Date]],"mmm")</f>
        <v>Jun</v>
      </c>
      <c r="W695">
        <f>MONTH(tblSales[[#This Row],[Invoice Date]])</f>
        <v>6</v>
      </c>
      <c r="X695">
        <f>YEAR(tblSales[[#This Row],[Invoice Date]])</f>
        <v>2024</v>
      </c>
      <c r="Y695" t="str">
        <f>TEXT(tblSales[[#This Row],[Invoice Date]],"mmm-yyyy")</f>
        <v>Jun-2024</v>
      </c>
      <c r="Z695" t="str">
        <f>_xlfn.XLOOKUP(tblSales[[#This Row],[Product_ID]],Products!$A:$A,Products!$C:$C,"Women Dresses")</f>
        <v>Women Dresses</v>
      </c>
      <c r="AA695" t="str">
        <f>_xlfn.XLOOKUP(tblSales[[#This Row],[Product_ID]],Products!$A:$A,Products!$D:$D,"Unknown")</f>
        <v>Bodycon Dress</v>
      </c>
      <c r="AB695" t="str">
        <f>_xlfn.XLOOKUP(tblSales[[#This Row],[Product_ID]],Products!$A:$A,Products!$E:$E,"Unknown")</f>
        <v>Reebok</v>
      </c>
      <c r="AC695" t="str">
        <f>_xlfn.XLOOKUP(tblSales[[#This Row],[Store_ID]],Stores!$A:$A,Stores!$B:$B,"Unknown")</f>
        <v>TrendMart Kochi Mall Kiosk</v>
      </c>
      <c r="AD695" t="str">
        <f>_xlfn.XLOOKUP(tblSales[[#This Row],[Store_ID]],Stores!$A:$A,Stores!$E:$E,"Unknown")</f>
        <v>South Zone 1</v>
      </c>
      <c r="AE695" t="str">
        <f>_xlfn.XLOOKUP(tblSales[[#This Row],[Customer_ID]],Customers!$A:$A,Customers!$B:$B,"Unknown")</f>
        <v>Vani Prasad</v>
      </c>
      <c r="AF695" t="str">
        <f>_xlfn.XLOOKUP(tblSales[[#This Row],[Customer_ID]],Customers!$A:$A,Customers!$J:$J,"Unknown")</f>
        <v>Silver</v>
      </c>
      <c r="AG695" t="str">
        <f>_xlfn.XLOOKUP(tblSales[[#This Row],[Employee_ID]],Employees!$A:$A,Employees!$B:$B,"Unknown")</f>
        <v>Ganesh Iyengar</v>
      </c>
      <c r="AH695">
        <f>IF(MONTH(tblSales[[#This Row],[Invoice Date]])&gt;=4,MONTH(tblSales[[#This Row],[Invoice Date]]),MONTH(tblSales[[#This Row],[Invoice Date]])+12)</f>
        <v>6</v>
      </c>
      <c r="AI695" s="8">
        <f>DATE(YEAR(tblSales[[#This Row],[Invoice Date]]),MONTH(tblSales[[#This Row],[Invoice Date]]),1)</f>
        <v>45444</v>
      </c>
      <c r="AJ695" t="str">
        <f>_xlfn.XLOOKUP(tblSales[[#This Row],[Product_ID]],Products!$A:$A,Products!$B:$B,"Unknown")</f>
        <v>Reebok Bodycon Dress Navy Blue</v>
      </c>
      <c r="AK695" s="9">
        <f>IFERROR(tblSales[[#This Row],[Profit]]/tblSales[[#This Row],[Sales Amount]],0)</f>
        <v>0.24534041635451426</v>
      </c>
      <c r="AL695" t="str">
        <f>IF(tblSales[[#This Row],[Discount %]]&lt;=5,"0-5%",
IF(tblSales[[#This Row],[Discount %]]&lt;=10,"5-10%",
IF(tblSales[[#This Row],[Discount %]]&lt;=15,"10-15%",
IF(tblSales[[#This Row],[Discount %]]&lt;=20,"15-20%","20%+"))))</f>
        <v>5-10%</v>
      </c>
    </row>
    <row r="696" spans="1:38">
      <c r="A696" s="2" t="s">
        <v>2080</v>
      </c>
      <c r="B696" s="11">
        <v>45535</v>
      </c>
      <c r="C696" s="2" t="s">
        <v>2081</v>
      </c>
      <c r="D696" s="2" t="s">
        <v>488</v>
      </c>
      <c r="E696" s="2" t="s">
        <v>967</v>
      </c>
      <c r="F696" s="2" t="s">
        <v>324</v>
      </c>
      <c r="G696" s="2">
        <v>3</v>
      </c>
      <c r="H696" s="2">
        <v>1541.21</v>
      </c>
      <c r="I696" s="2">
        <v>20</v>
      </c>
      <c r="J696" s="2">
        <v>924.73</v>
      </c>
      <c r="K696" s="2">
        <v>12</v>
      </c>
      <c r="L696" s="2">
        <v>443.87</v>
      </c>
      <c r="M696" s="2">
        <v>4142.7700000000004</v>
      </c>
      <c r="N696" s="2">
        <v>2504.88</v>
      </c>
      <c r="O696" s="2">
        <f t="shared" si="24"/>
        <v>1194.0200000000004</v>
      </c>
      <c r="P696" s="2" t="s">
        <v>32</v>
      </c>
      <c r="Q696" s="2" t="str">
        <f t="shared" si="23"/>
        <v>UPI</v>
      </c>
      <c r="R696" s="2" t="s">
        <v>20</v>
      </c>
      <c r="S696" s="2" t="s">
        <v>56</v>
      </c>
      <c r="T696" s="2" t="s">
        <v>2082</v>
      </c>
      <c r="U696" s="2" t="s">
        <v>60</v>
      </c>
      <c r="V696" t="str">
        <f>TEXT(tblSales[[#This Row],[Invoice Date]],"mmm")</f>
        <v>Aug</v>
      </c>
      <c r="W696">
        <f>MONTH(tblSales[[#This Row],[Invoice Date]])</f>
        <v>8</v>
      </c>
      <c r="X696">
        <f>YEAR(tblSales[[#This Row],[Invoice Date]])</f>
        <v>2024</v>
      </c>
      <c r="Y696" t="str">
        <f>TEXT(tblSales[[#This Row],[Invoice Date]],"mmm-yyyy")</f>
        <v>Aug-2024</v>
      </c>
      <c r="Z696" t="str">
        <f>_xlfn.XLOOKUP(tblSales[[#This Row],[Product_ID]],Products!$A:$A,Products!$C:$C,"Women Dresses")</f>
        <v>Women Jeans</v>
      </c>
      <c r="AA696" t="str">
        <f>_xlfn.XLOOKUP(tblSales[[#This Row],[Product_ID]],Products!$A:$A,Products!$D:$D,"Unknown")</f>
        <v>Bootcut</v>
      </c>
      <c r="AB696" t="str">
        <f>_xlfn.XLOOKUP(tblSales[[#This Row],[Product_ID]],Products!$A:$A,Products!$E:$E,"Unknown")</f>
        <v>US Polo Assn</v>
      </c>
      <c r="AC696" t="str">
        <f>_xlfn.XLOOKUP(tblSales[[#This Row],[Store_ID]],Stores!$A:$A,Stores!$B:$B,"Unknown")</f>
        <v>TrendMart Mangaluru Standard</v>
      </c>
      <c r="AD696" t="str">
        <f>_xlfn.XLOOKUP(tblSales[[#This Row],[Store_ID]],Stores!$A:$A,Stores!$E:$E,"Unknown")</f>
        <v>South Zone 2</v>
      </c>
      <c r="AE696" t="str">
        <f>_xlfn.XLOOKUP(tblSales[[#This Row],[Customer_ID]],Customers!$A:$A,Customers!$B:$B,"Unknown")</f>
        <v>Bala Gupta</v>
      </c>
      <c r="AF696" t="str">
        <f>_xlfn.XLOOKUP(tblSales[[#This Row],[Customer_ID]],Customers!$A:$A,Customers!$J:$J,"Unknown")</f>
        <v>Regular</v>
      </c>
      <c r="AG696" t="str">
        <f>_xlfn.XLOOKUP(tblSales[[#This Row],[Employee_ID]],Employees!$A:$A,Employees!$B:$B,"Unknown")</f>
        <v>Ganesh Iyengar</v>
      </c>
      <c r="AH696">
        <f>IF(MONTH(tblSales[[#This Row],[Invoice Date]])&gt;=4,MONTH(tblSales[[#This Row],[Invoice Date]]),MONTH(tblSales[[#This Row],[Invoice Date]])+12)</f>
        <v>8</v>
      </c>
      <c r="AI696" s="8">
        <f>DATE(YEAR(tblSales[[#This Row],[Invoice Date]]),MONTH(tblSales[[#This Row],[Invoice Date]]),1)</f>
        <v>45505</v>
      </c>
      <c r="AJ696" t="str">
        <f>_xlfn.XLOOKUP(tblSales[[#This Row],[Product_ID]],Products!$A:$A,Products!$B:$B,"Unknown")</f>
        <v>US Polo Assn Bootcut Black</v>
      </c>
      <c r="AK696" s="9">
        <f>IFERROR(tblSales[[#This Row],[Profit]]/tblSales[[#This Row],[Sales Amount]],0)</f>
        <v>0.28821778664999514</v>
      </c>
      <c r="AL696" t="str">
        <f>IF(tblSales[[#This Row],[Discount %]]&lt;=5,"0-5%",
IF(tblSales[[#This Row],[Discount %]]&lt;=10,"5-10%",
IF(tblSales[[#This Row],[Discount %]]&lt;=15,"10-15%",
IF(tblSales[[#This Row],[Discount %]]&lt;=20,"15-20%","20%+"))))</f>
        <v>15-20%</v>
      </c>
    </row>
    <row r="697" spans="1:38">
      <c r="A697" s="2" t="s">
        <v>2083</v>
      </c>
      <c r="B697" s="11">
        <v>45656</v>
      </c>
      <c r="C697" s="2" t="s">
        <v>241</v>
      </c>
      <c r="D697" s="2" t="s">
        <v>1091</v>
      </c>
      <c r="E697" s="2" t="s">
        <v>480</v>
      </c>
      <c r="F697" s="2" t="s">
        <v>493</v>
      </c>
      <c r="G697" s="2">
        <v>2</v>
      </c>
      <c r="H697" s="2">
        <v>1363.58</v>
      </c>
      <c r="I697" s="2">
        <v>0</v>
      </c>
      <c r="J697" s="2">
        <v>0</v>
      </c>
      <c r="K697" s="2">
        <v>12</v>
      </c>
      <c r="L697" s="2">
        <v>327.26</v>
      </c>
      <c r="M697" s="2">
        <v>3054.42</v>
      </c>
      <c r="N697" s="2">
        <v>1789.36</v>
      </c>
      <c r="O697" s="2">
        <f t="shared" si="24"/>
        <v>937.80000000000018</v>
      </c>
      <c r="P697" s="2" t="s">
        <v>32</v>
      </c>
      <c r="Q697" s="2" t="str">
        <f t="shared" si="23"/>
        <v>UPI</v>
      </c>
      <c r="R697" s="2" t="s">
        <v>21</v>
      </c>
      <c r="S697" s="2" t="s">
        <v>56</v>
      </c>
      <c r="T697" s="2" t="s">
        <v>141</v>
      </c>
      <c r="U697" s="2" t="s">
        <v>59</v>
      </c>
      <c r="V697" t="str">
        <f>TEXT(tblSales[[#This Row],[Invoice Date]],"mmm")</f>
        <v>Dec</v>
      </c>
      <c r="W697">
        <f>MONTH(tblSales[[#This Row],[Invoice Date]])</f>
        <v>12</v>
      </c>
      <c r="X697">
        <f>YEAR(tblSales[[#This Row],[Invoice Date]])</f>
        <v>2024</v>
      </c>
      <c r="Y697" t="str">
        <f>TEXT(tblSales[[#This Row],[Invoice Date]],"mmm-yyyy")</f>
        <v>Dec-2024</v>
      </c>
      <c r="Z697" t="str">
        <f>_xlfn.XLOOKUP(tblSales[[#This Row],[Product_ID]],Products!$A:$A,Products!$C:$C,"Women Dresses")</f>
        <v>Sportswear</v>
      </c>
      <c r="AA697" t="str">
        <f>_xlfn.XLOOKUP(tblSales[[#This Row],[Product_ID]],Products!$A:$A,Products!$D:$D,"Unknown")</f>
        <v>Track Suit</v>
      </c>
      <c r="AB697" t="str">
        <f>_xlfn.XLOOKUP(tblSales[[#This Row],[Product_ID]],Products!$A:$A,Products!$E:$E,"Unknown")</f>
        <v>Bata</v>
      </c>
      <c r="AC697" t="str">
        <f>_xlfn.XLOOKUP(tblSales[[#This Row],[Store_ID]],Stores!$A:$A,Stores!$B:$B,"Unknown")</f>
        <v>TrendMart Thrissur High Street</v>
      </c>
      <c r="AD697" t="str">
        <f>_xlfn.XLOOKUP(tblSales[[#This Row],[Store_ID]],Stores!$A:$A,Stores!$E:$E,"Unknown")</f>
        <v>South Zone 1</v>
      </c>
      <c r="AE697" t="str">
        <f>_xlfn.XLOOKUP(tblSales[[#This Row],[Customer_ID]],Customers!$A:$A,Customers!$B:$B,"Unknown")</f>
        <v>Nithya Srinivasan</v>
      </c>
      <c r="AF697" t="str">
        <f>_xlfn.XLOOKUP(tblSales[[#This Row],[Customer_ID]],Customers!$A:$A,Customers!$J:$J,"Unknown")</f>
        <v>Silver</v>
      </c>
      <c r="AG697" t="str">
        <f>_xlfn.XLOOKUP(tblSales[[#This Row],[Employee_ID]],Employees!$A:$A,Employees!$B:$B,"Unknown")</f>
        <v>Gopal Prasad</v>
      </c>
      <c r="AH697">
        <f>IF(MONTH(tblSales[[#This Row],[Invoice Date]])&gt;=4,MONTH(tblSales[[#This Row],[Invoice Date]]),MONTH(tblSales[[#This Row],[Invoice Date]])+12)</f>
        <v>12</v>
      </c>
      <c r="AI697" s="8">
        <f>DATE(YEAR(tblSales[[#This Row],[Invoice Date]]),MONTH(tblSales[[#This Row],[Invoice Date]]),1)</f>
        <v>45627</v>
      </c>
      <c r="AJ697" t="str">
        <f>_xlfn.XLOOKUP(tblSales[[#This Row],[Product_ID]],Products!$A:$A,Products!$B:$B,"Unknown")</f>
        <v>Bata Track Suit Black</v>
      </c>
      <c r="AK697" s="9">
        <f>IFERROR(tblSales[[#This Row],[Profit]]/tblSales[[#This Row],[Sales Amount]],0)</f>
        <v>0.30703046732276512</v>
      </c>
      <c r="AL697" t="str">
        <f>IF(tblSales[[#This Row],[Discount %]]&lt;=5,"0-5%",
IF(tblSales[[#This Row],[Discount %]]&lt;=10,"5-10%",
IF(tblSales[[#This Row],[Discount %]]&lt;=15,"10-15%",
IF(tblSales[[#This Row],[Discount %]]&lt;=20,"15-20%","20%+"))))</f>
        <v>0-5%</v>
      </c>
    </row>
    <row r="698" spans="1:38">
      <c r="A698" s="2" t="s">
        <v>2084</v>
      </c>
      <c r="B698" s="11">
        <v>45558</v>
      </c>
      <c r="C698" s="2" t="s">
        <v>2037</v>
      </c>
      <c r="D698" s="2" t="s">
        <v>2085</v>
      </c>
      <c r="E698" s="2" t="s">
        <v>453</v>
      </c>
      <c r="F698" s="2" t="s">
        <v>475</v>
      </c>
      <c r="G698" s="2">
        <v>2</v>
      </c>
      <c r="H698" s="2">
        <v>2604.88</v>
      </c>
      <c r="I698" s="2">
        <v>0</v>
      </c>
      <c r="J698" s="2">
        <v>0</v>
      </c>
      <c r="K698" s="2">
        <v>12</v>
      </c>
      <c r="L698" s="2">
        <v>625.16999999999996</v>
      </c>
      <c r="M698" s="2">
        <v>5834.93</v>
      </c>
      <c r="N698" s="2">
        <v>3776.58</v>
      </c>
      <c r="O698" s="2">
        <f t="shared" si="24"/>
        <v>1433.1800000000003</v>
      </c>
      <c r="P698" s="2" t="s">
        <v>32</v>
      </c>
      <c r="Q698" s="2" t="str">
        <f t="shared" si="23"/>
        <v>UPI</v>
      </c>
      <c r="R698" s="2" t="s">
        <v>20</v>
      </c>
      <c r="S698" s="2" t="s">
        <v>56</v>
      </c>
      <c r="T698" s="2" t="s">
        <v>1227</v>
      </c>
      <c r="U698" s="2" t="s">
        <v>59</v>
      </c>
      <c r="V698" t="str">
        <f>TEXT(tblSales[[#This Row],[Invoice Date]],"mmm")</f>
        <v>Sep</v>
      </c>
      <c r="W698">
        <f>MONTH(tblSales[[#This Row],[Invoice Date]])</f>
        <v>9</v>
      </c>
      <c r="X698">
        <f>YEAR(tblSales[[#This Row],[Invoice Date]])</f>
        <v>2024</v>
      </c>
      <c r="Y698" t="str">
        <f>TEXT(tblSales[[#This Row],[Invoice Date]],"mmm-yyyy")</f>
        <v>Sep-2024</v>
      </c>
      <c r="Z698" t="str">
        <f>_xlfn.XLOOKUP(tblSales[[#This Row],[Product_ID]],Products!$A:$A,Products!$C:$C,"Women Dresses")</f>
        <v>Men Ethnic</v>
      </c>
      <c r="AA698" t="str">
        <f>_xlfn.XLOOKUP(tblSales[[#This Row],[Product_ID]],Products!$A:$A,Products!$D:$D,"Unknown")</f>
        <v>Kurta</v>
      </c>
      <c r="AB698" t="str">
        <f>_xlfn.XLOOKUP(tblSales[[#This Row],[Product_ID]],Products!$A:$A,Products!$E:$E,"Unknown")</f>
        <v>Reebok</v>
      </c>
      <c r="AC698" t="str">
        <f>_xlfn.XLOOKUP(tblSales[[#This Row],[Store_ID]],Stores!$A:$A,Stores!$B:$B,"Unknown")</f>
        <v>TrendMart Khammam Standard</v>
      </c>
      <c r="AD698" t="str">
        <f>_xlfn.XLOOKUP(tblSales[[#This Row],[Store_ID]],Stores!$A:$A,Stores!$E:$E,"Unknown")</f>
        <v>South Zone 2</v>
      </c>
      <c r="AE698" t="str">
        <f>_xlfn.XLOOKUP(tblSales[[#This Row],[Customer_ID]],Customers!$A:$A,Customers!$B:$B,"Unknown")</f>
        <v>Eshwari Chandran</v>
      </c>
      <c r="AF698" t="str">
        <f>_xlfn.XLOOKUP(tblSales[[#This Row],[Customer_ID]],Customers!$A:$A,Customers!$J:$J,"Unknown")</f>
        <v>Regular</v>
      </c>
      <c r="AG698" t="str">
        <f>_xlfn.XLOOKUP(tblSales[[#This Row],[Employee_ID]],Employees!$A:$A,Employees!$B:$B,"Unknown")</f>
        <v>Arjun Krishnan</v>
      </c>
      <c r="AH698">
        <f>IF(MONTH(tblSales[[#This Row],[Invoice Date]])&gt;=4,MONTH(tblSales[[#This Row],[Invoice Date]]),MONTH(tblSales[[#This Row],[Invoice Date]])+12)</f>
        <v>9</v>
      </c>
      <c r="AI698" s="8">
        <f>DATE(YEAR(tblSales[[#This Row],[Invoice Date]]),MONTH(tblSales[[#This Row],[Invoice Date]]),1)</f>
        <v>45536</v>
      </c>
      <c r="AJ698" t="str">
        <f>_xlfn.XLOOKUP(tblSales[[#This Row],[Product_ID]],Products!$A:$A,Products!$B:$B,"Unknown")</f>
        <v>Reebok Kurta Wine</v>
      </c>
      <c r="AK698" s="9">
        <f>IFERROR(tblSales[[#This Row],[Profit]]/tblSales[[#This Row],[Sales Amount]],0)</f>
        <v>0.24562077008635927</v>
      </c>
      <c r="AL698" t="str">
        <f>IF(tblSales[[#This Row],[Discount %]]&lt;=5,"0-5%",
IF(tblSales[[#This Row],[Discount %]]&lt;=10,"5-10%",
IF(tblSales[[#This Row],[Discount %]]&lt;=15,"10-15%",
IF(tblSales[[#This Row],[Discount %]]&lt;=20,"15-20%","20%+"))))</f>
        <v>0-5%</v>
      </c>
    </row>
    <row r="699" spans="1:38">
      <c r="A699" s="2" t="s">
        <v>2086</v>
      </c>
      <c r="B699" s="11">
        <v>45594</v>
      </c>
      <c r="C699" s="2" t="s">
        <v>2087</v>
      </c>
      <c r="D699" s="2" t="s">
        <v>170</v>
      </c>
      <c r="E699" s="2" t="s">
        <v>952</v>
      </c>
      <c r="F699" s="2" t="s">
        <v>518</v>
      </c>
      <c r="G699" s="2">
        <v>3</v>
      </c>
      <c r="H699" s="2">
        <v>1384.76</v>
      </c>
      <c r="I699" s="2">
        <v>30</v>
      </c>
      <c r="J699" s="2">
        <v>1246.28</v>
      </c>
      <c r="K699" s="2">
        <v>12</v>
      </c>
      <c r="L699" s="2">
        <v>348.96</v>
      </c>
      <c r="M699" s="2">
        <v>3256.96</v>
      </c>
      <c r="N699" s="2">
        <v>2838.9</v>
      </c>
      <c r="O699" s="2">
        <f t="shared" si="24"/>
        <v>69.099999999999966</v>
      </c>
      <c r="P699" s="2" t="s">
        <v>32</v>
      </c>
      <c r="Q699" s="2" t="str">
        <f t="shared" si="23"/>
        <v>UPI</v>
      </c>
      <c r="R699" s="2" t="s">
        <v>20</v>
      </c>
      <c r="S699" s="2" t="s">
        <v>56</v>
      </c>
      <c r="T699" s="2" t="s">
        <v>929</v>
      </c>
      <c r="U699" s="2" t="s">
        <v>59</v>
      </c>
      <c r="V699" t="str">
        <f>TEXT(tblSales[[#This Row],[Invoice Date]],"mmm")</f>
        <v>Oct</v>
      </c>
      <c r="W699">
        <f>MONTH(tblSales[[#This Row],[Invoice Date]])</f>
        <v>10</v>
      </c>
      <c r="X699">
        <f>YEAR(tblSales[[#This Row],[Invoice Date]])</f>
        <v>2024</v>
      </c>
      <c r="Y699" t="str">
        <f>TEXT(tblSales[[#This Row],[Invoice Date]],"mmm-yyyy")</f>
        <v>Oct-2024</v>
      </c>
      <c r="Z699" t="str">
        <f>_xlfn.XLOOKUP(tblSales[[#This Row],[Product_ID]],Products!$A:$A,Products!$C:$C,"Women Dresses")</f>
        <v>Watches</v>
      </c>
      <c r="AA699" t="str">
        <f>_xlfn.XLOOKUP(tblSales[[#This Row],[Product_ID]],Products!$A:$A,Products!$D:$D,"Unknown")</f>
        <v>Smart Watch</v>
      </c>
      <c r="AB699" t="str">
        <f>_xlfn.XLOOKUP(tblSales[[#This Row],[Product_ID]],Products!$A:$A,Products!$E:$E,"Unknown")</f>
        <v>Wrangler</v>
      </c>
      <c r="AC699" t="str">
        <f>_xlfn.XLOOKUP(tblSales[[#This Row],[Store_ID]],Stores!$A:$A,Stores!$B:$B,"Unknown")</f>
        <v>TrendMart Coimbatore Mall Kiosk</v>
      </c>
      <c r="AD699" t="str">
        <f>_xlfn.XLOOKUP(tblSales[[#This Row],[Store_ID]],Stores!$A:$A,Stores!$E:$E,"Unknown")</f>
        <v>South Zone 1</v>
      </c>
      <c r="AE699" t="str">
        <f>_xlfn.XLOOKUP(tblSales[[#This Row],[Customer_ID]],Customers!$A:$A,Customers!$B:$B,"Unknown")</f>
        <v>Mahesh Iyengar</v>
      </c>
      <c r="AF699" t="str">
        <f>_xlfn.XLOOKUP(tblSales[[#This Row],[Customer_ID]],Customers!$A:$A,Customers!$J:$J,"Unknown")</f>
        <v>Gold</v>
      </c>
      <c r="AG699" t="str">
        <f>_xlfn.XLOOKUP(tblSales[[#This Row],[Employee_ID]],Employees!$A:$A,Employees!$B:$B,"Unknown")</f>
        <v>Pranav Reddy</v>
      </c>
      <c r="AH699">
        <f>IF(MONTH(tblSales[[#This Row],[Invoice Date]])&gt;=4,MONTH(tblSales[[#This Row],[Invoice Date]]),MONTH(tblSales[[#This Row],[Invoice Date]])+12)</f>
        <v>10</v>
      </c>
      <c r="AI699" s="8">
        <f>DATE(YEAR(tblSales[[#This Row],[Invoice Date]]),MONTH(tblSales[[#This Row],[Invoice Date]]),1)</f>
        <v>45566</v>
      </c>
      <c r="AJ699" t="str">
        <f>_xlfn.XLOOKUP(tblSales[[#This Row],[Product_ID]],Products!$A:$A,Products!$B:$B,"Unknown")</f>
        <v>Wrangler Smart Watch Navy Blue</v>
      </c>
      <c r="AK699" s="9">
        <f>IFERROR(tblSales[[#This Row],[Profit]]/tblSales[[#This Row],[Sales Amount]],0)</f>
        <v>2.1216103360188632E-2</v>
      </c>
      <c r="AL699" t="str">
        <f>IF(tblSales[[#This Row],[Discount %]]&lt;=5,"0-5%",
IF(tblSales[[#This Row],[Discount %]]&lt;=10,"5-10%",
IF(tblSales[[#This Row],[Discount %]]&lt;=15,"10-15%",
IF(tblSales[[#This Row],[Discount %]]&lt;=20,"15-20%","20%+"))))</f>
        <v>20%+</v>
      </c>
    </row>
    <row r="700" spans="1:38">
      <c r="A700" s="2" t="s">
        <v>2088</v>
      </c>
      <c r="B700" s="11">
        <v>45560</v>
      </c>
      <c r="C700" s="2" t="s">
        <v>2089</v>
      </c>
      <c r="D700" s="2" t="s">
        <v>313</v>
      </c>
      <c r="E700" s="2" t="s">
        <v>453</v>
      </c>
      <c r="F700" s="2" t="s">
        <v>177</v>
      </c>
      <c r="G700" s="2">
        <v>1</v>
      </c>
      <c r="H700" s="2">
        <v>604.59</v>
      </c>
      <c r="I700" s="2">
        <v>0</v>
      </c>
      <c r="J700" s="2">
        <v>0</v>
      </c>
      <c r="K700" s="2">
        <v>5</v>
      </c>
      <c r="L700" s="2">
        <v>30.23</v>
      </c>
      <c r="M700" s="2">
        <v>634.82000000000005</v>
      </c>
      <c r="N700" s="2">
        <v>413.39</v>
      </c>
      <c r="O700" s="2">
        <f t="shared" si="24"/>
        <v>191.20000000000007</v>
      </c>
      <c r="P700" s="2" t="s">
        <v>32</v>
      </c>
      <c r="Q700" s="2" t="str">
        <f t="shared" si="23"/>
        <v>UPI</v>
      </c>
      <c r="R700" s="2" t="s">
        <v>20</v>
      </c>
      <c r="S700" s="2" t="s">
        <v>56</v>
      </c>
      <c r="T700" s="2" t="s">
        <v>860</v>
      </c>
      <c r="U700" s="2" t="s">
        <v>59</v>
      </c>
      <c r="V700" t="str">
        <f>TEXT(tblSales[[#This Row],[Invoice Date]],"mmm")</f>
        <v>Sep</v>
      </c>
      <c r="W700">
        <f>MONTH(tblSales[[#This Row],[Invoice Date]])</f>
        <v>9</v>
      </c>
      <c r="X700">
        <f>YEAR(tblSales[[#This Row],[Invoice Date]])</f>
        <v>2024</v>
      </c>
      <c r="Y700" t="str">
        <f>TEXT(tblSales[[#This Row],[Invoice Date]],"mmm-yyyy")</f>
        <v>Sep-2024</v>
      </c>
      <c r="Z700" t="str">
        <f>_xlfn.XLOOKUP(tblSales[[#This Row],[Product_ID]],Products!$A:$A,Products!$C:$C,"Women Dresses")</f>
        <v>Kids Wear</v>
      </c>
      <c r="AA700" t="str">
        <f>_xlfn.XLOOKUP(tblSales[[#This Row],[Product_ID]],Products!$A:$A,Products!$D:$D,"Unknown")</f>
        <v>Kids T-Shirt</v>
      </c>
      <c r="AB700" t="str">
        <f>_xlfn.XLOOKUP(tblSales[[#This Row],[Product_ID]],Products!$A:$A,Products!$E:$E,"Unknown")</f>
        <v>Jack &amp; Jones</v>
      </c>
      <c r="AC700" t="str">
        <f>_xlfn.XLOOKUP(tblSales[[#This Row],[Store_ID]],Stores!$A:$A,Stores!$B:$B,"Unknown")</f>
        <v>TrendMart Khammam Standard</v>
      </c>
      <c r="AD700" t="str">
        <f>_xlfn.XLOOKUP(tblSales[[#This Row],[Store_ID]],Stores!$A:$A,Stores!$E:$E,"Unknown")</f>
        <v>South Zone 2</v>
      </c>
      <c r="AE700" t="str">
        <f>_xlfn.XLOOKUP(tblSales[[#This Row],[Customer_ID]],Customers!$A:$A,Customers!$B:$B,"Unknown")</f>
        <v>Manoj Balasubramaniam</v>
      </c>
      <c r="AF700" t="str">
        <f>_xlfn.XLOOKUP(tblSales[[#This Row],[Customer_ID]],Customers!$A:$A,Customers!$J:$J,"Unknown")</f>
        <v>Silver</v>
      </c>
      <c r="AG700" t="str">
        <f>_xlfn.XLOOKUP(tblSales[[#This Row],[Employee_ID]],Employees!$A:$A,Employees!$B:$B,"Unknown")</f>
        <v>Deepak Kamath</v>
      </c>
      <c r="AH700">
        <f>IF(MONTH(tblSales[[#This Row],[Invoice Date]])&gt;=4,MONTH(tblSales[[#This Row],[Invoice Date]]),MONTH(tblSales[[#This Row],[Invoice Date]])+12)</f>
        <v>9</v>
      </c>
      <c r="AI700" s="8">
        <f>DATE(YEAR(tblSales[[#This Row],[Invoice Date]]),MONTH(tblSales[[#This Row],[Invoice Date]]),1)</f>
        <v>45536</v>
      </c>
      <c r="AJ700" t="str">
        <f>_xlfn.XLOOKUP(tblSales[[#This Row],[Product_ID]],Products!$A:$A,Products!$B:$B,"Unknown")</f>
        <v>Sonata Girls Frock Cream</v>
      </c>
      <c r="AK700" s="9">
        <f>IFERROR(tblSales[[#This Row],[Profit]]/tblSales[[#This Row],[Sales Amount]],0)</f>
        <v>0.30118773825651374</v>
      </c>
      <c r="AL700" t="str">
        <f>IF(tblSales[[#This Row],[Discount %]]&lt;=5,"0-5%",
IF(tblSales[[#This Row],[Discount %]]&lt;=10,"5-10%",
IF(tblSales[[#This Row],[Discount %]]&lt;=15,"10-15%",
IF(tblSales[[#This Row],[Discount %]]&lt;=20,"15-20%","20%+"))))</f>
        <v>0-5%</v>
      </c>
    </row>
    <row r="701" spans="1:38">
      <c r="A701" s="2" t="s">
        <v>2090</v>
      </c>
      <c r="B701" s="11">
        <v>45462</v>
      </c>
      <c r="C701" s="2" t="s">
        <v>2091</v>
      </c>
      <c r="D701" s="2" t="s">
        <v>176</v>
      </c>
      <c r="E701" s="2" t="s">
        <v>203</v>
      </c>
      <c r="F701" s="2" t="s">
        <v>339</v>
      </c>
      <c r="G701" s="2">
        <v>2</v>
      </c>
      <c r="H701" s="2">
        <v>792.32</v>
      </c>
      <c r="I701" s="2">
        <v>30</v>
      </c>
      <c r="J701" s="2">
        <v>475.39</v>
      </c>
      <c r="K701" s="2">
        <v>5</v>
      </c>
      <c r="L701" s="2">
        <v>55.46</v>
      </c>
      <c r="M701" s="2">
        <v>1164.71</v>
      </c>
      <c r="N701" s="2">
        <v>1100.02</v>
      </c>
      <c r="O701" s="2">
        <f t="shared" si="24"/>
        <v>9.2300000000000537</v>
      </c>
      <c r="P701" s="2" t="s">
        <v>29</v>
      </c>
      <c r="Q701" s="2" t="str">
        <f t="shared" si="23"/>
        <v>Debit Card</v>
      </c>
      <c r="R701" s="2" t="s">
        <v>21</v>
      </c>
      <c r="S701" s="2" t="s">
        <v>56</v>
      </c>
      <c r="T701" s="2" t="s">
        <v>2092</v>
      </c>
      <c r="U701" s="2" t="s">
        <v>59</v>
      </c>
      <c r="V701" t="str">
        <f>TEXT(tblSales[[#This Row],[Invoice Date]],"mmm")</f>
        <v>Jun</v>
      </c>
      <c r="W701">
        <f>MONTH(tblSales[[#This Row],[Invoice Date]])</f>
        <v>6</v>
      </c>
      <c r="X701">
        <f>YEAR(tblSales[[#This Row],[Invoice Date]])</f>
        <v>2024</v>
      </c>
      <c r="Y701" t="str">
        <f>TEXT(tblSales[[#This Row],[Invoice Date]],"mmm-yyyy")</f>
        <v>Jun-2024</v>
      </c>
      <c r="Z701" t="str">
        <f>_xlfn.XLOOKUP(tblSales[[#This Row],[Product_ID]],Products!$A:$A,Products!$C:$C,"Women Dresses")</f>
        <v>Women Tops</v>
      </c>
      <c r="AA701" t="str">
        <f>_xlfn.XLOOKUP(tblSales[[#This Row],[Product_ID]],Products!$A:$A,Products!$D:$D,"Unknown")</f>
        <v>Crop Top</v>
      </c>
      <c r="AB701" t="str">
        <f>_xlfn.XLOOKUP(tblSales[[#This Row],[Product_ID]],Products!$A:$A,Products!$E:$E,"Unknown")</f>
        <v>Nike</v>
      </c>
      <c r="AC701" t="str">
        <f>_xlfn.XLOOKUP(tblSales[[#This Row],[Store_ID]],Stores!$A:$A,Stores!$B:$B,"Unknown")</f>
        <v>TrendMart Thoothukudi Outlet</v>
      </c>
      <c r="AD701" t="str">
        <f>_xlfn.XLOOKUP(tblSales[[#This Row],[Store_ID]],Stores!$A:$A,Stores!$E:$E,"Unknown")</f>
        <v>South Zone 1</v>
      </c>
      <c r="AE701" t="str">
        <f>_xlfn.XLOOKUP(tblSales[[#This Row],[Customer_ID]],Customers!$A:$A,Customers!$B:$B,"Unknown")</f>
        <v>Karunakaran Gounder</v>
      </c>
      <c r="AF701" t="str">
        <f>_xlfn.XLOOKUP(tblSales[[#This Row],[Customer_ID]],Customers!$A:$A,Customers!$J:$J,"Unknown")</f>
        <v>Regular</v>
      </c>
      <c r="AG701" t="str">
        <f>_xlfn.XLOOKUP(tblSales[[#This Row],[Employee_ID]],Employees!$A:$A,Employees!$B:$B,"Unknown")</f>
        <v>Priya Balasubramaniam</v>
      </c>
      <c r="AH701">
        <f>IF(MONTH(tblSales[[#This Row],[Invoice Date]])&gt;=4,MONTH(tblSales[[#This Row],[Invoice Date]]),MONTH(tblSales[[#This Row],[Invoice Date]])+12)</f>
        <v>6</v>
      </c>
      <c r="AI701" s="8">
        <f>DATE(YEAR(tblSales[[#This Row],[Invoice Date]]),MONTH(tblSales[[#This Row],[Invoice Date]]),1)</f>
        <v>45444</v>
      </c>
      <c r="AJ701" t="str">
        <f>_xlfn.XLOOKUP(tblSales[[#This Row],[Product_ID]],Products!$A:$A,Products!$B:$B,"Unknown")</f>
        <v>Nike Crop Top Cream</v>
      </c>
      <c r="AK701" s="9">
        <f>IFERROR(tblSales[[#This Row],[Profit]]/tblSales[[#This Row],[Sales Amount]],0)</f>
        <v>7.9247194580625673E-3</v>
      </c>
      <c r="AL701" t="str">
        <f>IF(tblSales[[#This Row],[Discount %]]&lt;=5,"0-5%",
IF(tblSales[[#This Row],[Discount %]]&lt;=10,"5-10%",
IF(tblSales[[#This Row],[Discount %]]&lt;=15,"10-15%",
IF(tblSales[[#This Row],[Discount %]]&lt;=20,"15-20%","20%+"))))</f>
        <v>20%+</v>
      </c>
    </row>
    <row r="702" spans="1:38">
      <c r="A702" s="2" t="s">
        <v>2093</v>
      </c>
      <c r="B702" s="11">
        <v>45453</v>
      </c>
      <c r="C702" s="2" t="s">
        <v>1628</v>
      </c>
      <c r="D702" s="2" t="s">
        <v>966</v>
      </c>
      <c r="E702" s="2" t="s">
        <v>329</v>
      </c>
      <c r="F702" s="2" t="s">
        <v>122</v>
      </c>
      <c r="G702" s="2">
        <v>1</v>
      </c>
      <c r="H702" s="2">
        <v>5364.27</v>
      </c>
      <c r="I702" s="2">
        <v>10</v>
      </c>
      <c r="J702" s="2">
        <v>536.42999999999995</v>
      </c>
      <c r="K702" s="2">
        <v>12</v>
      </c>
      <c r="L702" s="2">
        <v>579.34</v>
      </c>
      <c r="M702" s="2">
        <v>5407.18</v>
      </c>
      <c r="N702" s="2">
        <v>3662.37</v>
      </c>
      <c r="O702" s="2">
        <f t="shared" si="24"/>
        <v>1165.4700000000003</v>
      </c>
      <c r="P702" s="2" t="s">
        <v>29</v>
      </c>
      <c r="Q702" s="2" t="str">
        <f t="shared" si="23"/>
        <v>Debit Card</v>
      </c>
      <c r="R702" s="2" t="s">
        <v>20</v>
      </c>
      <c r="S702" s="2" t="s">
        <v>56</v>
      </c>
      <c r="T702" s="2" t="s">
        <v>400</v>
      </c>
      <c r="U702" s="2" t="s">
        <v>59</v>
      </c>
      <c r="V702" t="str">
        <f>TEXT(tblSales[[#This Row],[Invoice Date]],"mmm")</f>
        <v>Jun</v>
      </c>
      <c r="W702">
        <f>MONTH(tblSales[[#This Row],[Invoice Date]])</f>
        <v>6</v>
      </c>
      <c r="X702">
        <f>YEAR(tblSales[[#This Row],[Invoice Date]])</f>
        <v>2024</v>
      </c>
      <c r="Y702" t="str">
        <f>TEXT(tblSales[[#This Row],[Invoice Date]],"mmm-yyyy")</f>
        <v>Jun-2024</v>
      </c>
      <c r="Z702" t="str">
        <f>_xlfn.XLOOKUP(tblSales[[#This Row],[Product_ID]],Products!$A:$A,Products!$C:$C,"Women Dresses")</f>
        <v>Watches</v>
      </c>
      <c r="AA702" t="str">
        <f>_xlfn.XLOOKUP(tblSales[[#This Row],[Product_ID]],Products!$A:$A,Products!$D:$D,"Unknown")</f>
        <v>Smart Watch</v>
      </c>
      <c r="AB702" t="str">
        <f>_xlfn.XLOOKUP(tblSales[[#This Row],[Product_ID]],Products!$A:$A,Products!$E:$E,"Unknown")</f>
        <v>Pantaloons</v>
      </c>
      <c r="AC702" t="str">
        <f>_xlfn.XLOOKUP(tblSales[[#This Row],[Store_ID]],Stores!$A:$A,Stores!$B:$B,"Unknown")</f>
        <v>TrendMart Kannur Outlet</v>
      </c>
      <c r="AD702" t="str">
        <f>_xlfn.XLOOKUP(tblSales[[#This Row],[Store_ID]],Stores!$A:$A,Stores!$E:$E,"Unknown")</f>
        <v>South Zone 1</v>
      </c>
      <c r="AE702" t="str">
        <f>_xlfn.XLOOKUP(tblSales[[#This Row],[Customer_ID]],Customers!$A:$A,Customers!$B:$B,"Unknown")</f>
        <v>Naveen Gowda</v>
      </c>
      <c r="AF702" t="str">
        <f>_xlfn.XLOOKUP(tblSales[[#This Row],[Customer_ID]],Customers!$A:$A,Customers!$J:$J,"Unknown")</f>
        <v>Regular</v>
      </c>
      <c r="AG702" t="str">
        <f>_xlfn.XLOOKUP(tblSales[[#This Row],[Employee_ID]],Employees!$A:$A,Employees!$B:$B,"Unknown")</f>
        <v>Rahul Krishnan</v>
      </c>
      <c r="AH702">
        <f>IF(MONTH(tblSales[[#This Row],[Invoice Date]])&gt;=4,MONTH(tblSales[[#This Row],[Invoice Date]]),MONTH(tblSales[[#This Row],[Invoice Date]])+12)</f>
        <v>6</v>
      </c>
      <c r="AI702" s="8">
        <f>DATE(YEAR(tblSales[[#This Row],[Invoice Date]]),MONTH(tblSales[[#This Row],[Invoice Date]]),1)</f>
        <v>45444</v>
      </c>
      <c r="AJ702" t="str">
        <f>_xlfn.XLOOKUP(tblSales[[#This Row],[Product_ID]],Products!$A:$A,Products!$B:$B,"Unknown")</f>
        <v>Westside Straight Fit Charcoal</v>
      </c>
      <c r="AK702" s="9">
        <f>IFERROR(tblSales[[#This Row],[Profit]]/tblSales[[#This Row],[Sales Amount]],0)</f>
        <v>0.21554118782803608</v>
      </c>
      <c r="AL702" t="str">
        <f>IF(tblSales[[#This Row],[Discount %]]&lt;=5,"0-5%",
IF(tblSales[[#This Row],[Discount %]]&lt;=10,"5-10%",
IF(tblSales[[#This Row],[Discount %]]&lt;=15,"10-15%",
IF(tblSales[[#This Row],[Discount %]]&lt;=20,"15-20%","20%+"))))</f>
        <v>5-10%</v>
      </c>
    </row>
    <row r="703" spans="1:38">
      <c r="A703" s="2" t="s">
        <v>2094</v>
      </c>
      <c r="B703" s="11">
        <v>45527</v>
      </c>
      <c r="C703" s="2" t="s">
        <v>380</v>
      </c>
      <c r="D703" s="2" t="s">
        <v>376</v>
      </c>
      <c r="E703" s="2" t="s">
        <v>692</v>
      </c>
      <c r="F703" s="2" t="s">
        <v>518</v>
      </c>
      <c r="G703" s="2">
        <v>3</v>
      </c>
      <c r="H703" s="2">
        <v>830.87</v>
      </c>
      <c r="I703" s="2">
        <v>10</v>
      </c>
      <c r="J703" s="2">
        <v>249.26</v>
      </c>
      <c r="K703" s="2">
        <v>5</v>
      </c>
      <c r="L703" s="2">
        <v>112.17</v>
      </c>
      <c r="M703" s="2">
        <v>2355.52</v>
      </c>
      <c r="N703" s="2">
        <v>1719.27</v>
      </c>
      <c r="O703" s="2">
        <f t="shared" si="24"/>
        <v>524.08000000000004</v>
      </c>
      <c r="P703" s="2" t="s">
        <v>32</v>
      </c>
      <c r="Q703" s="2" t="str">
        <f t="shared" si="23"/>
        <v>UPI</v>
      </c>
      <c r="R703" s="2" t="s">
        <v>20</v>
      </c>
      <c r="S703" s="2" t="s">
        <v>56</v>
      </c>
      <c r="T703" s="2" t="s">
        <v>1355</v>
      </c>
      <c r="U703" s="2" t="s">
        <v>59</v>
      </c>
      <c r="V703" t="str">
        <f>TEXT(tblSales[[#This Row],[Invoice Date]],"mmm")</f>
        <v>Aug</v>
      </c>
      <c r="W703">
        <f>MONTH(tblSales[[#This Row],[Invoice Date]])</f>
        <v>8</v>
      </c>
      <c r="X703">
        <f>YEAR(tblSales[[#This Row],[Invoice Date]])</f>
        <v>2024</v>
      </c>
      <c r="Y703" t="str">
        <f>TEXT(tblSales[[#This Row],[Invoice Date]],"mmm-yyyy")</f>
        <v>Aug-2024</v>
      </c>
      <c r="Z703" t="str">
        <f>_xlfn.XLOOKUP(tblSales[[#This Row],[Product_ID]],Products!$A:$A,Products!$C:$C,"Women Dresses")</f>
        <v>Women Kurtis</v>
      </c>
      <c r="AA703" t="str">
        <f>_xlfn.XLOOKUP(tblSales[[#This Row],[Product_ID]],Products!$A:$A,Products!$D:$D,"Unknown")</f>
        <v>Anarkali Kurti</v>
      </c>
      <c r="AB703" t="str">
        <f>_xlfn.XLOOKUP(tblSales[[#This Row],[Product_ID]],Products!$A:$A,Products!$E:$E,"Unknown")</f>
        <v>Nike</v>
      </c>
      <c r="AC703" t="str">
        <f>_xlfn.XLOOKUP(tblSales[[#This Row],[Store_ID]],Stores!$A:$A,Stores!$B:$B,"Unknown")</f>
        <v>TrendMart Thiruvananthapuram Outlet</v>
      </c>
      <c r="AD703" t="str">
        <f>_xlfn.XLOOKUP(tblSales[[#This Row],[Store_ID]],Stores!$A:$A,Stores!$E:$E,"Unknown")</f>
        <v>South Zone 1</v>
      </c>
      <c r="AE703" t="str">
        <f>_xlfn.XLOOKUP(tblSales[[#This Row],[Customer_ID]],Customers!$A:$A,Customers!$B:$B,"Unknown")</f>
        <v>Sandeep Sundaram</v>
      </c>
      <c r="AF703" t="str">
        <f>_xlfn.XLOOKUP(tblSales[[#This Row],[Customer_ID]],Customers!$A:$A,Customers!$J:$J,"Unknown")</f>
        <v>Regular</v>
      </c>
      <c r="AG703" t="str">
        <f>_xlfn.XLOOKUP(tblSales[[#This Row],[Employee_ID]],Employees!$A:$A,Employees!$B:$B,"Unknown")</f>
        <v>Pranav Reddy</v>
      </c>
      <c r="AH703">
        <f>IF(MONTH(tblSales[[#This Row],[Invoice Date]])&gt;=4,MONTH(tblSales[[#This Row],[Invoice Date]]),MONTH(tblSales[[#This Row],[Invoice Date]])+12)</f>
        <v>8</v>
      </c>
      <c r="AI703" s="8">
        <f>DATE(YEAR(tblSales[[#This Row],[Invoice Date]]),MONTH(tblSales[[#This Row],[Invoice Date]]),1)</f>
        <v>45505</v>
      </c>
      <c r="AJ703" t="str">
        <f>_xlfn.XLOOKUP(tblSales[[#This Row],[Product_ID]],Products!$A:$A,Products!$B:$B,"Unknown")</f>
        <v>Nike Anarkali Kurti White</v>
      </c>
      <c r="AK703" s="9">
        <f>IFERROR(tblSales[[#This Row],[Profit]]/tblSales[[#This Row],[Sales Amount]],0)</f>
        <v>0.222490150794729</v>
      </c>
      <c r="AL703" t="str">
        <f>IF(tblSales[[#This Row],[Discount %]]&lt;=5,"0-5%",
IF(tblSales[[#This Row],[Discount %]]&lt;=10,"5-10%",
IF(tblSales[[#This Row],[Discount %]]&lt;=15,"10-15%",
IF(tblSales[[#This Row],[Discount %]]&lt;=20,"15-20%","20%+"))))</f>
        <v>5-10%</v>
      </c>
    </row>
    <row r="704" spans="1:38">
      <c r="A704" s="2" t="s">
        <v>2095</v>
      </c>
      <c r="B704" s="11">
        <v>45592</v>
      </c>
      <c r="C704" s="2" t="s">
        <v>2096</v>
      </c>
      <c r="D704" s="2" t="s">
        <v>409</v>
      </c>
      <c r="E704" s="2" t="s">
        <v>646</v>
      </c>
      <c r="F704" s="2" t="s">
        <v>475</v>
      </c>
      <c r="G704" s="2">
        <v>3</v>
      </c>
      <c r="H704" s="2">
        <v>811.48</v>
      </c>
      <c r="I704" s="2">
        <v>5</v>
      </c>
      <c r="J704" s="2">
        <v>121.72</v>
      </c>
      <c r="K704" s="2">
        <v>5</v>
      </c>
      <c r="L704" s="2">
        <v>115.64</v>
      </c>
      <c r="M704" s="2">
        <v>2428.36</v>
      </c>
      <c r="N704" s="2">
        <v>1713.27</v>
      </c>
      <c r="O704" s="2">
        <f t="shared" si="24"/>
        <v>599.45000000000016</v>
      </c>
      <c r="P704" s="2" t="s">
        <v>28</v>
      </c>
      <c r="Q704" s="2" t="str">
        <f t="shared" si="23"/>
        <v>Credit Card</v>
      </c>
      <c r="R704" s="2" t="s">
        <v>21</v>
      </c>
      <c r="S704" s="2" t="s">
        <v>56</v>
      </c>
      <c r="T704" s="2" t="s">
        <v>1003</v>
      </c>
      <c r="U704" s="2" t="s">
        <v>60</v>
      </c>
      <c r="V704" t="str">
        <f>TEXT(tblSales[[#This Row],[Invoice Date]],"mmm")</f>
        <v>Oct</v>
      </c>
      <c r="W704">
        <f>MONTH(tblSales[[#This Row],[Invoice Date]])</f>
        <v>10</v>
      </c>
      <c r="X704">
        <f>YEAR(tblSales[[#This Row],[Invoice Date]])</f>
        <v>2024</v>
      </c>
      <c r="Y704" t="str">
        <f>TEXT(tblSales[[#This Row],[Invoice Date]],"mmm-yyyy")</f>
        <v>Oct-2024</v>
      </c>
      <c r="Z704" t="str">
        <f>_xlfn.XLOOKUP(tblSales[[#This Row],[Product_ID]],Products!$A:$A,Products!$C:$C,"Women Dresses")</f>
        <v>Women Kurtis</v>
      </c>
      <c r="AA704" t="str">
        <f>_xlfn.XLOOKUP(tblSales[[#This Row],[Product_ID]],Products!$A:$A,Products!$D:$D,"Unknown")</f>
        <v>Straight Kurti</v>
      </c>
      <c r="AB704" t="str">
        <f>_xlfn.XLOOKUP(tblSales[[#This Row],[Product_ID]],Products!$A:$A,Products!$E:$E,"Unknown")</f>
        <v>Fabindia</v>
      </c>
      <c r="AC704" t="str">
        <f>_xlfn.XLOOKUP(tblSales[[#This Row],[Store_ID]],Stores!$A:$A,Stores!$B:$B,"Unknown")</f>
        <v>TrendMart Vijayawada Mall Kiosk</v>
      </c>
      <c r="AD704" t="str">
        <f>_xlfn.XLOOKUP(tblSales[[#This Row],[Store_ID]],Stores!$A:$A,Stores!$E:$E,"Unknown")</f>
        <v>South Zone 3</v>
      </c>
      <c r="AE704" t="str">
        <f>_xlfn.XLOOKUP(tblSales[[#This Row],[Customer_ID]],Customers!$A:$A,Customers!$B:$B,"Unknown")</f>
        <v>Srinivas Gowda</v>
      </c>
      <c r="AF704" t="str">
        <f>_xlfn.XLOOKUP(tblSales[[#This Row],[Customer_ID]],Customers!$A:$A,Customers!$J:$J,"Unknown")</f>
        <v>Silver</v>
      </c>
      <c r="AG704" t="str">
        <f>_xlfn.XLOOKUP(tblSales[[#This Row],[Employee_ID]],Employees!$A:$A,Employees!$B:$B,"Unknown")</f>
        <v>Arjun Krishnan</v>
      </c>
      <c r="AH704">
        <f>IF(MONTH(tblSales[[#This Row],[Invoice Date]])&gt;=4,MONTH(tblSales[[#This Row],[Invoice Date]]),MONTH(tblSales[[#This Row],[Invoice Date]])+12)</f>
        <v>10</v>
      </c>
      <c r="AI704" s="8">
        <f>DATE(YEAR(tblSales[[#This Row],[Invoice Date]]),MONTH(tblSales[[#This Row],[Invoice Date]]),1)</f>
        <v>45566</v>
      </c>
      <c r="AJ704" t="str">
        <f>_xlfn.XLOOKUP(tblSales[[#This Row],[Product_ID]],Products!$A:$A,Products!$B:$B,"Unknown")</f>
        <v>Fabindia Straight Kurti Olive</v>
      </c>
      <c r="AK704" s="9">
        <f>IFERROR(tblSales[[#This Row],[Profit]]/tblSales[[#This Row],[Sales Amount]],0)</f>
        <v>0.24685384374639679</v>
      </c>
      <c r="AL704" t="str">
        <f>IF(tblSales[[#This Row],[Discount %]]&lt;=5,"0-5%",
IF(tblSales[[#This Row],[Discount %]]&lt;=10,"5-10%",
IF(tblSales[[#This Row],[Discount %]]&lt;=15,"10-15%",
IF(tblSales[[#This Row],[Discount %]]&lt;=20,"15-20%","20%+"))))</f>
        <v>0-5%</v>
      </c>
    </row>
    <row r="705" spans="1:38">
      <c r="A705" s="2" t="s">
        <v>2097</v>
      </c>
      <c r="B705" s="11">
        <v>45729</v>
      </c>
      <c r="C705" s="2" t="s">
        <v>423</v>
      </c>
      <c r="D705" s="2" t="s">
        <v>1273</v>
      </c>
      <c r="E705" s="2" t="s">
        <v>121</v>
      </c>
      <c r="F705" s="2" t="s">
        <v>172</v>
      </c>
      <c r="G705" s="2">
        <v>1</v>
      </c>
      <c r="H705" s="2">
        <v>2489.8000000000002</v>
      </c>
      <c r="I705" s="2">
        <v>20</v>
      </c>
      <c r="J705" s="2">
        <v>497.96</v>
      </c>
      <c r="K705" s="2">
        <v>12</v>
      </c>
      <c r="L705" s="2">
        <v>239.02</v>
      </c>
      <c r="M705" s="2">
        <v>2230.86</v>
      </c>
      <c r="N705" s="2">
        <v>1729.72</v>
      </c>
      <c r="O705" s="2">
        <f t="shared" si="24"/>
        <v>262.12000000000012</v>
      </c>
      <c r="P705" s="2" t="s">
        <v>32</v>
      </c>
      <c r="Q705" s="2" t="str">
        <f t="shared" si="23"/>
        <v>UPI</v>
      </c>
      <c r="R705" s="2" t="s">
        <v>20</v>
      </c>
      <c r="S705" s="2" t="s">
        <v>56</v>
      </c>
      <c r="T705" s="2" t="s">
        <v>2098</v>
      </c>
      <c r="U705" s="2" t="s">
        <v>59</v>
      </c>
      <c r="V705" t="str">
        <f>TEXT(tblSales[[#This Row],[Invoice Date]],"mmm")</f>
        <v>Mar</v>
      </c>
      <c r="W705">
        <f>MONTH(tblSales[[#This Row],[Invoice Date]])</f>
        <v>3</v>
      </c>
      <c r="X705">
        <f>YEAR(tblSales[[#This Row],[Invoice Date]])</f>
        <v>2025</v>
      </c>
      <c r="Y705" t="str">
        <f>TEXT(tblSales[[#This Row],[Invoice Date]],"mmm-yyyy")</f>
        <v>Mar-2025</v>
      </c>
      <c r="Z705" t="str">
        <f>_xlfn.XLOOKUP(tblSales[[#This Row],[Product_ID]],Products!$A:$A,Products!$C:$C,"Women Dresses")</f>
        <v>Men Ethnic</v>
      </c>
      <c r="AA705" t="str">
        <f>_xlfn.XLOOKUP(tblSales[[#This Row],[Product_ID]],Products!$A:$A,Products!$D:$D,"Unknown")</f>
        <v>Dhoti</v>
      </c>
      <c r="AB705" t="str">
        <f>_xlfn.XLOOKUP(tblSales[[#This Row],[Product_ID]],Products!$A:$A,Products!$E:$E,"Unknown")</f>
        <v>Nalli Silks</v>
      </c>
      <c r="AC705" t="str">
        <f>_xlfn.XLOOKUP(tblSales[[#This Row],[Store_ID]],Stores!$A:$A,Stores!$B:$B,"Unknown")</f>
        <v>TrendMart Kurnool High Street</v>
      </c>
      <c r="AD705" t="str">
        <f>_xlfn.XLOOKUP(tblSales[[#This Row],[Store_ID]],Stores!$A:$A,Stores!$E:$E,"Unknown")</f>
        <v>South Zone 3</v>
      </c>
      <c r="AE705" t="str">
        <f>_xlfn.XLOOKUP(tblSales[[#This Row],[Customer_ID]],Customers!$A:$A,Customers!$B:$B,"Unknown")</f>
        <v>Feroz Naicker</v>
      </c>
      <c r="AF705" t="str">
        <f>_xlfn.XLOOKUP(tblSales[[#This Row],[Customer_ID]],Customers!$A:$A,Customers!$J:$J,"Unknown")</f>
        <v>Silver</v>
      </c>
      <c r="AG705" t="str">
        <f>_xlfn.XLOOKUP(tblSales[[#This Row],[Employee_ID]],Employees!$A:$A,Employees!$B:$B,"Unknown")</f>
        <v>Eswar Prasad</v>
      </c>
      <c r="AH705">
        <f>IF(MONTH(tblSales[[#This Row],[Invoice Date]])&gt;=4,MONTH(tblSales[[#This Row],[Invoice Date]]),MONTH(tblSales[[#This Row],[Invoice Date]])+12)</f>
        <v>15</v>
      </c>
      <c r="AI705" s="8">
        <f>DATE(YEAR(tblSales[[#This Row],[Invoice Date]]),MONTH(tblSales[[#This Row],[Invoice Date]]),1)</f>
        <v>45717</v>
      </c>
      <c r="AJ705" t="str">
        <f>_xlfn.XLOOKUP(tblSales[[#This Row],[Product_ID]],Products!$A:$A,Products!$B:$B,"Unknown")</f>
        <v>Nalli Silks Dhoti Orange</v>
      </c>
      <c r="AK705" s="9">
        <f>IFERROR(tblSales[[#This Row],[Profit]]/tblSales[[#This Row],[Sales Amount]],0)</f>
        <v>0.11749728804138319</v>
      </c>
      <c r="AL705" t="str">
        <f>IF(tblSales[[#This Row],[Discount %]]&lt;=5,"0-5%",
IF(tblSales[[#This Row],[Discount %]]&lt;=10,"5-10%",
IF(tblSales[[#This Row],[Discount %]]&lt;=15,"10-15%",
IF(tblSales[[#This Row],[Discount %]]&lt;=20,"15-20%","20%+"))))</f>
        <v>15-20%</v>
      </c>
    </row>
    <row r="706" spans="1:38">
      <c r="A706" s="2" t="s">
        <v>2099</v>
      </c>
      <c r="B706" s="11">
        <v>45737</v>
      </c>
      <c r="C706" s="2" t="s">
        <v>766</v>
      </c>
      <c r="D706" s="2" t="s">
        <v>1156</v>
      </c>
      <c r="E706" s="2" t="s">
        <v>561</v>
      </c>
      <c r="F706" s="2" t="s">
        <v>161</v>
      </c>
      <c r="G706" s="2">
        <v>3</v>
      </c>
      <c r="H706" s="2">
        <v>762.49</v>
      </c>
      <c r="I706" s="2">
        <v>20</v>
      </c>
      <c r="J706" s="2">
        <v>457.49</v>
      </c>
      <c r="K706" s="2">
        <v>5</v>
      </c>
      <c r="L706" s="2">
        <v>91.5</v>
      </c>
      <c r="M706" s="2">
        <v>1921.48</v>
      </c>
      <c r="N706" s="2">
        <v>1243.5</v>
      </c>
      <c r="O706" s="2">
        <f t="shared" si="24"/>
        <v>586.48</v>
      </c>
      <c r="P706" s="2" t="s">
        <v>32</v>
      </c>
      <c r="Q706" s="2" t="str">
        <f t="shared" ref="Q706:Q769" si="25">TRIM(CLEAN(P706))</f>
        <v>UPI</v>
      </c>
      <c r="R706" s="2" t="s">
        <v>20</v>
      </c>
      <c r="S706" s="2" t="s">
        <v>56</v>
      </c>
      <c r="T706" s="2" t="s">
        <v>2100</v>
      </c>
      <c r="U706" s="2" t="s">
        <v>59</v>
      </c>
      <c r="V706" t="str">
        <f>TEXT(tblSales[[#This Row],[Invoice Date]],"mmm")</f>
        <v>Mar</v>
      </c>
      <c r="W706">
        <f>MONTH(tblSales[[#This Row],[Invoice Date]])</f>
        <v>3</v>
      </c>
      <c r="X706">
        <f>YEAR(tblSales[[#This Row],[Invoice Date]])</f>
        <v>2025</v>
      </c>
      <c r="Y706" t="str">
        <f>TEXT(tblSales[[#This Row],[Invoice Date]],"mmm-yyyy")</f>
        <v>Mar-2025</v>
      </c>
      <c r="Z706" t="str">
        <f>_xlfn.XLOOKUP(tblSales[[#This Row],[Product_ID]],Products!$A:$A,Products!$C:$C,"Women Dresses")</f>
        <v>Accessories</v>
      </c>
      <c r="AA706" t="str">
        <f>_xlfn.XLOOKUP(tblSales[[#This Row],[Product_ID]],Products!$A:$A,Products!$D:$D,"Unknown")</f>
        <v>Scarf</v>
      </c>
      <c r="AB706" t="str">
        <f>_xlfn.XLOOKUP(tblSales[[#This Row],[Product_ID]],Products!$A:$A,Products!$E:$E,"Unknown")</f>
        <v>Pepe Jeans</v>
      </c>
      <c r="AC706" t="str">
        <f>_xlfn.XLOOKUP(tblSales[[#This Row],[Store_ID]],Stores!$A:$A,Stores!$B:$B,"Unknown")</f>
        <v>TrendMart Mangaluru High Street</v>
      </c>
      <c r="AD706" t="str">
        <f>_xlfn.XLOOKUP(tblSales[[#This Row],[Store_ID]],Stores!$A:$A,Stores!$E:$E,"Unknown")</f>
        <v>South Zone 2</v>
      </c>
      <c r="AE706" t="str">
        <f>_xlfn.XLOOKUP(tblSales[[#This Row],[Customer_ID]],Customers!$A:$A,Customers!$B:$B,"Unknown")</f>
        <v>Padma Balasubramaniam</v>
      </c>
      <c r="AF706" t="str">
        <f>_xlfn.XLOOKUP(tblSales[[#This Row],[Customer_ID]],Customers!$A:$A,Customers!$J:$J,"Unknown")</f>
        <v>Gold</v>
      </c>
      <c r="AG706" t="str">
        <f>_xlfn.XLOOKUP(tblSales[[#This Row],[Employee_ID]],Employees!$A:$A,Employees!$B:$B,"Unknown")</f>
        <v>Chandra Reddy</v>
      </c>
      <c r="AH706">
        <f>IF(MONTH(tblSales[[#This Row],[Invoice Date]])&gt;=4,MONTH(tblSales[[#This Row],[Invoice Date]]),MONTH(tblSales[[#This Row],[Invoice Date]])+12)</f>
        <v>15</v>
      </c>
      <c r="AI706" s="8">
        <f>DATE(YEAR(tblSales[[#This Row],[Invoice Date]]),MONTH(tblSales[[#This Row],[Invoice Date]]),1)</f>
        <v>45717</v>
      </c>
      <c r="AJ706" t="str">
        <f>_xlfn.XLOOKUP(tblSales[[#This Row],[Product_ID]],Products!$A:$A,Products!$B:$B,"Unknown")</f>
        <v>Pepe Jeans Scarf Cream</v>
      </c>
      <c r="AK706" s="9">
        <f>IFERROR(tblSales[[#This Row],[Profit]]/tblSales[[#This Row],[Sales Amount]],0)</f>
        <v>0.30522305722672105</v>
      </c>
      <c r="AL706" t="str">
        <f>IF(tblSales[[#This Row],[Discount %]]&lt;=5,"0-5%",
IF(tblSales[[#This Row],[Discount %]]&lt;=10,"5-10%",
IF(tblSales[[#This Row],[Discount %]]&lt;=15,"10-15%",
IF(tblSales[[#This Row],[Discount %]]&lt;=20,"15-20%","20%+"))))</f>
        <v>15-20%</v>
      </c>
    </row>
    <row r="707" spans="1:38">
      <c r="A707" s="2" t="s">
        <v>2101</v>
      </c>
      <c r="B707" s="11">
        <v>45722</v>
      </c>
      <c r="C707" s="2" t="s">
        <v>2087</v>
      </c>
      <c r="D707" s="2" t="s">
        <v>144</v>
      </c>
      <c r="E707" s="2" t="s">
        <v>270</v>
      </c>
      <c r="F707" s="2" t="s">
        <v>134</v>
      </c>
      <c r="G707" s="2">
        <v>2</v>
      </c>
      <c r="H707" s="2">
        <v>976.67</v>
      </c>
      <c r="I707" s="2">
        <v>5</v>
      </c>
      <c r="J707" s="2">
        <v>97.67</v>
      </c>
      <c r="K707" s="2">
        <v>5</v>
      </c>
      <c r="L707" s="2">
        <v>92.78</v>
      </c>
      <c r="M707" s="2">
        <v>1948.45</v>
      </c>
      <c r="N707" s="2">
        <v>1385.06</v>
      </c>
      <c r="O707" s="2">
        <f t="shared" si="24"/>
        <v>470.61000000000013</v>
      </c>
      <c r="P707" s="2" t="s">
        <v>32</v>
      </c>
      <c r="Q707" s="2" t="str">
        <f t="shared" si="25"/>
        <v>UPI</v>
      </c>
      <c r="R707" s="2" t="s">
        <v>21</v>
      </c>
      <c r="S707" s="2" t="s">
        <v>56</v>
      </c>
      <c r="T707" s="2" t="s">
        <v>391</v>
      </c>
      <c r="U707" s="2" t="s">
        <v>59</v>
      </c>
      <c r="V707" t="str">
        <f>TEXT(tblSales[[#This Row],[Invoice Date]],"mmm")</f>
        <v>Mar</v>
      </c>
      <c r="W707">
        <f>MONTH(tblSales[[#This Row],[Invoice Date]])</f>
        <v>3</v>
      </c>
      <c r="X707">
        <f>YEAR(tblSales[[#This Row],[Invoice Date]])</f>
        <v>2025</v>
      </c>
      <c r="Y707" t="str">
        <f>TEXT(tblSales[[#This Row],[Invoice Date]],"mmm-yyyy")</f>
        <v>Mar-2025</v>
      </c>
      <c r="Z707" t="str">
        <f>_xlfn.XLOOKUP(tblSales[[#This Row],[Product_ID]],Products!$A:$A,Products!$C:$C,"Women Dresses")</f>
        <v>Women Jeans</v>
      </c>
      <c r="AA707" t="str">
        <f>_xlfn.XLOOKUP(tblSales[[#This Row],[Product_ID]],Products!$A:$A,Products!$D:$D,"Unknown")</f>
        <v>Bootcut</v>
      </c>
      <c r="AB707" t="str">
        <f>_xlfn.XLOOKUP(tblSales[[#This Row],[Product_ID]],Products!$A:$A,Products!$E:$E,"Unknown")</f>
        <v>Sonata</v>
      </c>
      <c r="AC707" t="str">
        <f>_xlfn.XLOOKUP(tblSales[[#This Row],[Store_ID]],Stores!$A:$A,Stores!$B:$B,"Unknown")</f>
        <v>TrendMart Kochi High Street</v>
      </c>
      <c r="AD707" t="str">
        <f>_xlfn.XLOOKUP(tblSales[[#This Row],[Store_ID]],Stores!$A:$A,Stores!$E:$E,"Unknown")</f>
        <v>South Zone 1</v>
      </c>
      <c r="AE707" t="str">
        <f>_xlfn.XLOOKUP(tblSales[[#This Row],[Customer_ID]],Customers!$A:$A,Customers!$B:$B,"Unknown")</f>
        <v>Mahesh Iyengar</v>
      </c>
      <c r="AF707" t="str">
        <f>_xlfn.XLOOKUP(tblSales[[#This Row],[Customer_ID]],Customers!$A:$A,Customers!$J:$J,"Unknown")</f>
        <v>Gold</v>
      </c>
      <c r="AG707" t="str">
        <f>_xlfn.XLOOKUP(tblSales[[#This Row],[Employee_ID]],Employees!$A:$A,Employees!$B:$B,"Unknown")</f>
        <v>Chandran Krishnan</v>
      </c>
      <c r="AH707">
        <f>IF(MONTH(tblSales[[#This Row],[Invoice Date]])&gt;=4,MONTH(tblSales[[#This Row],[Invoice Date]]),MONTH(tblSales[[#This Row],[Invoice Date]])+12)</f>
        <v>15</v>
      </c>
      <c r="AI707" s="8">
        <f>DATE(YEAR(tblSales[[#This Row],[Invoice Date]]),MONTH(tblSales[[#This Row],[Invoice Date]]),1)</f>
        <v>45717</v>
      </c>
      <c r="AJ707" t="str">
        <f>_xlfn.XLOOKUP(tblSales[[#This Row],[Product_ID]],Products!$A:$A,Products!$B:$B,"Unknown")</f>
        <v>Sonata Bootcut Navy Blue</v>
      </c>
      <c r="AK707" s="9">
        <f>IFERROR(tblSales[[#This Row],[Profit]]/tblSales[[#This Row],[Sales Amount]],0)</f>
        <v>0.24153044727860612</v>
      </c>
      <c r="AL707" t="str">
        <f>IF(tblSales[[#This Row],[Discount %]]&lt;=5,"0-5%",
IF(tblSales[[#This Row],[Discount %]]&lt;=10,"5-10%",
IF(tblSales[[#This Row],[Discount %]]&lt;=15,"10-15%",
IF(tblSales[[#This Row],[Discount %]]&lt;=20,"15-20%","20%+"))))</f>
        <v>0-5%</v>
      </c>
    </row>
    <row r="708" spans="1:38">
      <c r="A708" s="2" t="s">
        <v>2102</v>
      </c>
      <c r="B708" s="11">
        <v>45621</v>
      </c>
      <c r="C708" s="2" t="s">
        <v>1844</v>
      </c>
      <c r="D708" s="2" t="s">
        <v>813</v>
      </c>
      <c r="E708" s="2" t="s">
        <v>557</v>
      </c>
      <c r="F708" s="2" t="s">
        <v>405</v>
      </c>
      <c r="G708" s="2">
        <v>2</v>
      </c>
      <c r="H708" s="2">
        <v>3197.99</v>
      </c>
      <c r="I708" s="2">
        <v>30</v>
      </c>
      <c r="J708" s="2">
        <v>1918.79</v>
      </c>
      <c r="K708" s="2">
        <v>3</v>
      </c>
      <c r="L708" s="2">
        <v>134.32</v>
      </c>
      <c r="M708" s="2">
        <v>4611.51</v>
      </c>
      <c r="N708" s="2">
        <v>3979.86</v>
      </c>
      <c r="O708" s="2">
        <f t="shared" si="24"/>
        <v>497.3300000000001</v>
      </c>
      <c r="P708" s="2" t="s">
        <v>31</v>
      </c>
      <c r="Q708" s="2" t="str">
        <f t="shared" si="25"/>
        <v>Net Banking</v>
      </c>
      <c r="R708" s="2" t="s">
        <v>20</v>
      </c>
      <c r="S708" s="2" t="s">
        <v>56</v>
      </c>
      <c r="T708" s="2" t="s">
        <v>2103</v>
      </c>
      <c r="U708" s="2" t="s">
        <v>59</v>
      </c>
      <c r="V708" t="str">
        <f>TEXT(tblSales[[#This Row],[Invoice Date]],"mmm")</f>
        <v>Nov</v>
      </c>
      <c r="W708">
        <f>MONTH(tblSales[[#This Row],[Invoice Date]])</f>
        <v>11</v>
      </c>
      <c r="X708">
        <f>YEAR(tblSales[[#This Row],[Invoice Date]])</f>
        <v>2024</v>
      </c>
      <c r="Y708" t="str">
        <f>TEXT(tblSales[[#This Row],[Invoice Date]],"mmm-yyyy")</f>
        <v>Nov-2024</v>
      </c>
      <c r="Z708" t="str">
        <f>_xlfn.XLOOKUP(tblSales[[#This Row],[Product_ID]],Products!$A:$A,Products!$C:$C,"Women Dresses")</f>
        <v>Jewellery</v>
      </c>
      <c r="AA708" t="str">
        <f>_xlfn.XLOOKUP(tblSales[[#This Row],[Product_ID]],Products!$A:$A,Products!$D:$D,"Unknown")</f>
        <v>Ring</v>
      </c>
      <c r="AB708" t="str">
        <f>_xlfn.XLOOKUP(tblSales[[#This Row],[Product_ID]],Products!$A:$A,Products!$E:$E,"Unknown")</f>
        <v>Wrangler</v>
      </c>
      <c r="AC708" t="str">
        <f>_xlfn.XLOOKUP(tblSales[[#This Row],[Store_ID]],Stores!$A:$A,Stores!$B:$B,"Unknown")</f>
        <v>TrendMart Kochi Mall Kiosk</v>
      </c>
      <c r="AD708" t="str">
        <f>_xlfn.XLOOKUP(tblSales[[#This Row],[Store_ID]],Stores!$A:$A,Stores!$E:$E,"Unknown")</f>
        <v>South Zone 1</v>
      </c>
      <c r="AE708" t="str">
        <f>_xlfn.XLOOKUP(tblSales[[#This Row],[Customer_ID]],Customers!$A:$A,Customers!$B:$B,"Unknown")</f>
        <v>Vidya Murthy</v>
      </c>
      <c r="AF708" t="str">
        <f>_xlfn.XLOOKUP(tblSales[[#This Row],[Customer_ID]],Customers!$A:$A,Customers!$J:$J,"Unknown")</f>
        <v>Regular</v>
      </c>
      <c r="AG708" t="str">
        <f>_xlfn.XLOOKUP(tblSales[[#This Row],[Employee_ID]],Employees!$A:$A,Employees!$B:$B,"Unknown")</f>
        <v>Chitra Bhat</v>
      </c>
      <c r="AH708">
        <f>IF(MONTH(tblSales[[#This Row],[Invoice Date]])&gt;=4,MONTH(tblSales[[#This Row],[Invoice Date]]),MONTH(tblSales[[#This Row],[Invoice Date]])+12)</f>
        <v>11</v>
      </c>
      <c r="AI708" s="8">
        <f>DATE(YEAR(tblSales[[#This Row],[Invoice Date]]),MONTH(tblSales[[#This Row],[Invoice Date]]),1)</f>
        <v>45597</v>
      </c>
      <c r="AJ708" t="str">
        <f>_xlfn.XLOOKUP(tblSales[[#This Row],[Product_ID]],Products!$A:$A,Products!$B:$B,"Unknown")</f>
        <v>Wrangler Ring White</v>
      </c>
      <c r="AK708" s="9">
        <f>IFERROR(tblSales[[#This Row],[Profit]]/tblSales[[#This Row],[Sales Amount]],0)</f>
        <v>0.10784536952104627</v>
      </c>
      <c r="AL708" t="str">
        <f>IF(tblSales[[#This Row],[Discount %]]&lt;=5,"0-5%",
IF(tblSales[[#This Row],[Discount %]]&lt;=10,"5-10%",
IF(tblSales[[#This Row],[Discount %]]&lt;=15,"10-15%",
IF(tblSales[[#This Row],[Discount %]]&lt;=20,"15-20%","20%+"))))</f>
        <v>20%+</v>
      </c>
    </row>
    <row r="709" spans="1:38">
      <c r="A709" s="2" t="s">
        <v>2104</v>
      </c>
      <c r="B709" s="11">
        <v>45637</v>
      </c>
      <c r="C709" s="2" t="s">
        <v>1220</v>
      </c>
      <c r="D709" s="2" t="s">
        <v>716</v>
      </c>
      <c r="E709" s="2" t="s">
        <v>1114</v>
      </c>
      <c r="F709" s="2" t="s">
        <v>204</v>
      </c>
      <c r="G709" s="2">
        <v>2</v>
      </c>
      <c r="H709" s="2">
        <v>1598.43</v>
      </c>
      <c r="I709" s="2">
        <v>15</v>
      </c>
      <c r="J709" s="2">
        <v>479.53</v>
      </c>
      <c r="K709" s="2">
        <v>12</v>
      </c>
      <c r="L709" s="2">
        <v>326.08</v>
      </c>
      <c r="M709" s="2">
        <v>3043.41</v>
      </c>
      <c r="N709" s="2">
        <v>2230.38</v>
      </c>
      <c r="O709" s="2">
        <f t="shared" si="24"/>
        <v>486.94999999999976</v>
      </c>
      <c r="P709" s="2" t="s">
        <v>29</v>
      </c>
      <c r="Q709" s="2" t="str">
        <f t="shared" si="25"/>
        <v>Debit Card</v>
      </c>
      <c r="R709" s="2" t="s">
        <v>20</v>
      </c>
      <c r="S709" s="2" t="s">
        <v>56</v>
      </c>
      <c r="T709" s="2" t="s">
        <v>2105</v>
      </c>
      <c r="U709" s="2" t="s">
        <v>59</v>
      </c>
      <c r="V709" t="str">
        <f>TEXT(tblSales[[#This Row],[Invoice Date]],"mmm")</f>
        <v>Dec</v>
      </c>
      <c r="W709">
        <f>MONTH(tblSales[[#This Row],[Invoice Date]])</f>
        <v>12</v>
      </c>
      <c r="X709">
        <f>YEAR(tblSales[[#This Row],[Invoice Date]])</f>
        <v>2024</v>
      </c>
      <c r="Y709" t="str">
        <f>TEXT(tblSales[[#This Row],[Invoice Date]],"mmm-yyyy")</f>
        <v>Dec-2024</v>
      </c>
      <c r="Z709" t="str">
        <f>_xlfn.XLOOKUP(tblSales[[#This Row],[Product_ID]],Products!$A:$A,Products!$C:$C,"Women Dresses")</f>
        <v>Sportswear</v>
      </c>
      <c r="AA709" t="str">
        <f>_xlfn.XLOOKUP(tblSales[[#This Row],[Product_ID]],Products!$A:$A,Products!$D:$D,"Unknown")</f>
        <v>Sports T-Shirt</v>
      </c>
      <c r="AB709" t="str">
        <f>_xlfn.XLOOKUP(tblSales[[#This Row],[Product_ID]],Products!$A:$A,Products!$E:$E,"Unknown")</f>
        <v>Allen Solly</v>
      </c>
      <c r="AC709" t="str">
        <f>_xlfn.XLOOKUP(tblSales[[#This Row],[Store_ID]],Stores!$A:$A,Stores!$B:$B,"Unknown")</f>
        <v>TrendMart Alappuzha Outlet</v>
      </c>
      <c r="AD709" t="str">
        <f>_xlfn.XLOOKUP(tblSales[[#This Row],[Store_ID]],Stores!$A:$A,Stores!$E:$E,"Unknown")</f>
        <v>South Zone 1</v>
      </c>
      <c r="AE709" t="str">
        <f>_xlfn.XLOOKUP(tblSales[[#This Row],[Customer_ID]],Customers!$A:$A,Customers!$B:$B,"Unknown")</f>
        <v>Selvam Gounder</v>
      </c>
      <c r="AF709" t="str">
        <f>_xlfn.XLOOKUP(tblSales[[#This Row],[Customer_ID]],Customers!$A:$A,Customers!$J:$J,"Unknown")</f>
        <v>Regular</v>
      </c>
      <c r="AG709" t="str">
        <f>_xlfn.XLOOKUP(tblSales[[#This Row],[Employee_ID]],Employees!$A:$A,Employees!$B:$B,"Unknown")</f>
        <v>Logesh Gopalakrishnan</v>
      </c>
      <c r="AH709">
        <f>IF(MONTH(tblSales[[#This Row],[Invoice Date]])&gt;=4,MONTH(tblSales[[#This Row],[Invoice Date]]),MONTH(tblSales[[#This Row],[Invoice Date]])+12)</f>
        <v>12</v>
      </c>
      <c r="AI709" s="8">
        <f>DATE(YEAR(tblSales[[#This Row],[Invoice Date]]),MONTH(tblSales[[#This Row],[Invoice Date]]),1)</f>
        <v>45627</v>
      </c>
      <c r="AJ709" t="str">
        <f>_xlfn.XLOOKUP(tblSales[[#This Row],[Product_ID]],Products!$A:$A,Products!$B:$B,"Unknown")</f>
        <v>Allen Solly Sports T-Shirt Cream</v>
      </c>
      <c r="AK709" s="9">
        <f>IFERROR(tblSales[[#This Row],[Profit]]/tblSales[[#This Row],[Sales Amount]],0)</f>
        <v>0.16000144574671168</v>
      </c>
      <c r="AL709" t="str">
        <f>IF(tblSales[[#This Row],[Discount %]]&lt;=5,"0-5%",
IF(tblSales[[#This Row],[Discount %]]&lt;=10,"5-10%",
IF(tblSales[[#This Row],[Discount %]]&lt;=15,"10-15%",
IF(tblSales[[#This Row],[Discount %]]&lt;=20,"15-20%","20%+"))))</f>
        <v>10-15%</v>
      </c>
    </row>
    <row r="710" spans="1:38">
      <c r="A710" s="2" t="s">
        <v>2106</v>
      </c>
      <c r="B710" s="11">
        <v>45394</v>
      </c>
      <c r="C710" s="2" t="s">
        <v>113</v>
      </c>
      <c r="D710" s="2" t="s">
        <v>367</v>
      </c>
      <c r="E710" s="2" t="s">
        <v>615</v>
      </c>
      <c r="F710" s="2" t="s">
        <v>210</v>
      </c>
      <c r="G710" s="2">
        <v>1</v>
      </c>
      <c r="H710" s="2">
        <v>320.33</v>
      </c>
      <c r="I710" s="2">
        <v>10</v>
      </c>
      <c r="J710" s="2">
        <v>32.03</v>
      </c>
      <c r="K710" s="2">
        <v>5</v>
      </c>
      <c r="L710" s="2">
        <v>14.41</v>
      </c>
      <c r="M710" s="2">
        <v>302.70999999999998</v>
      </c>
      <c r="N710" s="2">
        <v>254.15</v>
      </c>
      <c r="O710" s="2">
        <f t="shared" si="24"/>
        <v>34.149999999999977</v>
      </c>
      <c r="P710" s="2" t="s">
        <v>28</v>
      </c>
      <c r="Q710" s="2" t="str">
        <f t="shared" si="25"/>
        <v>Credit Card</v>
      </c>
      <c r="R710" s="2" t="s">
        <v>21</v>
      </c>
      <c r="S710" s="2" t="s">
        <v>56</v>
      </c>
      <c r="T710" s="2" t="s">
        <v>2107</v>
      </c>
      <c r="U710" s="2" t="s">
        <v>59</v>
      </c>
      <c r="V710" t="str">
        <f>TEXT(tblSales[[#This Row],[Invoice Date]],"mmm")</f>
        <v>Apr</v>
      </c>
      <c r="W710">
        <f>MONTH(tblSales[[#This Row],[Invoice Date]])</f>
        <v>4</v>
      </c>
      <c r="X710">
        <f>YEAR(tblSales[[#This Row],[Invoice Date]])</f>
        <v>2024</v>
      </c>
      <c r="Y710" t="str">
        <f>TEXT(tblSales[[#This Row],[Invoice Date]],"mmm-yyyy")</f>
        <v>Apr-2024</v>
      </c>
      <c r="Z710" t="str">
        <f>_xlfn.XLOOKUP(tblSales[[#This Row],[Product_ID]],Products!$A:$A,Products!$C:$C,"Women Dresses")</f>
        <v>Belts</v>
      </c>
      <c r="AA710" t="str">
        <f>_xlfn.XLOOKUP(tblSales[[#This Row],[Product_ID]],Products!$A:$A,Products!$D:$D,"Unknown")</f>
        <v>Leather Belt</v>
      </c>
      <c r="AB710" t="str">
        <f>_xlfn.XLOOKUP(tblSales[[#This Row],[Product_ID]],Products!$A:$A,Products!$E:$E,"Unknown")</f>
        <v>Raymond</v>
      </c>
      <c r="AC710" t="str">
        <f>_xlfn.XLOOKUP(tblSales[[#This Row],[Store_ID]],Stores!$A:$A,Stores!$B:$B,"Unknown")</f>
        <v>TrendMart Hyderabad Mall Kiosk</v>
      </c>
      <c r="AD710" t="str">
        <f>_xlfn.XLOOKUP(tblSales[[#This Row],[Store_ID]],Stores!$A:$A,Stores!$E:$E,"Unknown")</f>
        <v>South Zone 2</v>
      </c>
      <c r="AE710" t="str">
        <f>_xlfn.XLOOKUP(tblSales[[#This Row],[Customer_ID]],Customers!$A:$A,Customers!$B:$B,"Unknown")</f>
        <v>Gayathri Srinivasan</v>
      </c>
      <c r="AF710" t="str">
        <f>_xlfn.XLOOKUP(tblSales[[#This Row],[Customer_ID]],Customers!$A:$A,Customers!$J:$J,"Unknown")</f>
        <v>Regular</v>
      </c>
      <c r="AG710" t="str">
        <f>_xlfn.XLOOKUP(tblSales[[#This Row],[Employee_ID]],Employees!$A:$A,Employees!$B:$B,"Unknown")</f>
        <v>Rani Mishra</v>
      </c>
      <c r="AH710">
        <f>IF(MONTH(tblSales[[#This Row],[Invoice Date]])&gt;=4,MONTH(tblSales[[#This Row],[Invoice Date]]),MONTH(tblSales[[#This Row],[Invoice Date]])+12)</f>
        <v>4</v>
      </c>
      <c r="AI710" s="8">
        <f>DATE(YEAR(tblSales[[#This Row],[Invoice Date]]),MONTH(tblSales[[#This Row],[Invoice Date]]),1)</f>
        <v>45383</v>
      </c>
      <c r="AJ710" t="str">
        <f>_xlfn.XLOOKUP(tblSales[[#This Row],[Product_ID]],Products!$A:$A,Products!$B:$B,"Unknown")</f>
        <v>Raymond Leather Belt White</v>
      </c>
      <c r="AK710" s="9">
        <f>IFERROR(tblSales[[#This Row],[Profit]]/tblSales[[#This Row],[Sales Amount]],0)</f>
        <v>0.11281424465660196</v>
      </c>
      <c r="AL710" t="str">
        <f>IF(tblSales[[#This Row],[Discount %]]&lt;=5,"0-5%",
IF(tblSales[[#This Row],[Discount %]]&lt;=10,"5-10%",
IF(tblSales[[#This Row],[Discount %]]&lt;=15,"10-15%",
IF(tblSales[[#This Row],[Discount %]]&lt;=20,"15-20%","20%+"))))</f>
        <v>5-10%</v>
      </c>
    </row>
    <row r="711" spans="1:38">
      <c r="A711" s="2" t="s">
        <v>2108</v>
      </c>
      <c r="B711" s="11">
        <v>45539</v>
      </c>
      <c r="C711" s="2" t="s">
        <v>2009</v>
      </c>
      <c r="D711" s="2" t="s">
        <v>436</v>
      </c>
      <c r="E711" s="2" t="s">
        <v>296</v>
      </c>
      <c r="F711" s="2" t="s">
        <v>523</v>
      </c>
      <c r="G711" s="2">
        <v>1</v>
      </c>
      <c r="H711" s="2">
        <v>1638.14</v>
      </c>
      <c r="I711" s="2">
        <v>30</v>
      </c>
      <c r="J711" s="2">
        <v>491.44</v>
      </c>
      <c r="K711" s="2">
        <v>12</v>
      </c>
      <c r="L711" s="2">
        <v>137.6</v>
      </c>
      <c r="M711" s="2">
        <v>1284.3</v>
      </c>
      <c r="N711" s="2">
        <v>1140.9000000000001</v>
      </c>
      <c r="O711" s="2">
        <f t="shared" si="24"/>
        <v>5.7999999999998693</v>
      </c>
      <c r="P711" s="2" t="s">
        <v>27</v>
      </c>
      <c r="Q711" s="2" t="str">
        <f t="shared" si="25"/>
        <v>Cash</v>
      </c>
      <c r="R711" s="2" t="s">
        <v>20</v>
      </c>
      <c r="S711" s="2" t="s">
        <v>56</v>
      </c>
      <c r="T711" s="2" t="s">
        <v>888</v>
      </c>
      <c r="U711" s="2" t="s">
        <v>59</v>
      </c>
      <c r="V711" t="str">
        <f>TEXT(tblSales[[#This Row],[Invoice Date]],"mmm")</f>
        <v>Sep</v>
      </c>
      <c r="W711">
        <f>MONTH(tblSales[[#This Row],[Invoice Date]])</f>
        <v>9</v>
      </c>
      <c r="X711">
        <f>YEAR(tblSales[[#This Row],[Invoice Date]])</f>
        <v>2024</v>
      </c>
      <c r="Y711" t="str">
        <f>TEXT(tblSales[[#This Row],[Invoice Date]],"mmm-yyyy")</f>
        <v>Sep-2024</v>
      </c>
      <c r="Z711" t="str">
        <f>_xlfn.XLOOKUP(tblSales[[#This Row],[Product_ID]],Products!$A:$A,Products!$C:$C,"Women Dresses")</f>
        <v>Women Dresses</v>
      </c>
      <c r="AA711" t="str">
        <f>_xlfn.XLOOKUP(tblSales[[#This Row],[Product_ID]],Products!$A:$A,Products!$D:$D,"Unknown")</f>
        <v>Bodycon Dress</v>
      </c>
      <c r="AB711" t="str">
        <f>_xlfn.XLOOKUP(tblSales[[#This Row],[Product_ID]],Products!$A:$A,Products!$E:$E,"Unknown")</f>
        <v>Reebok</v>
      </c>
      <c r="AC711" t="str">
        <f>_xlfn.XLOOKUP(tblSales[[#This Row],[Store_ID]],Stores!$A:$A,Stores!$B:$B,"Unknown")</f>
        <v>TrendMart Thiruvananthapuram High Street</v>
      </c>
      <c r="AD711" t="str">
        <f>_xlfn.XLOOKUP(tblSales[[#This Row],[Store_ID]],Stores!$A:$A,Stores!$E:$E,"Unknown")</f>
        <v>South Zone 1</v>
      </c>
      <c r="AE711" t="str">
        <f>_xlfn.XLOOKUP(tblSales[[#This Row],[Customer_ID]],Customers!$A:$A,Customers!$B:$B,"Unknown")</f>
        <v>Vidya Mudaliar</v>
      </c>
      <c r="AF711" t="str">
        <f>_xlfn.XLOOKUP(tblSales[[#This Row],[Customer_ID]],Customers!$A:$A,Customers!$J:$J,"Unknown")</f>
        <v>Silver</v>
      </c>
      <c r="AG711" t="str">
        <f>_xlfn.XLOOKUP(tblSales[[#This Row],[Employee_ID]],Employees!$A:$A,Employees!$B:$B,"Unknown")</f>
        <v>Vinod Hegde</v>
      </c>
      <c r="AH711">
        <f>IF(MONTH(tblSales[[#This Row],[Invoice Date]])&gt;=4,MONTH(tblSales[[#This Row],[Invoice Date]]),MONTH(tblSales[[#This Row],[Invoice Date]])+12)</f>
        <v>9</v>
      </c>
      <c r="AI711" s="8">
        <f>DATE(YEAR(tblSales[[#This Row],[Invoice Date]]),MONTH(tblSales[[#This Row],[Invoice Date]]),1)</f>
        <v>45536</v>
      </c>
      <c r="AJ711" t="str">
        <f>_xlfn.XLOOKUP(tblSales[[#This Row],[Product_ID]],Products!$A:$A,Products!$B:$B,"Unknown")</f>
        <v>Reebok Bodycon Dress Navy Blue</v>
      </c>
      <c r="AK711" s="9">
        <f>IFERROR(tblSales[[#This Row],[Profit]]/tblSales[[#This Row],[Sales Amount]],0)</f>
        <v>4.5160787977885771E-3</v>
      </c>
      <c r="AL711" t="str">
        <f>IF(tblSales[[#This Row],[Discount %]]&lt;=5,"0-5%",
IF(tblSales[[#This Row],[Discount %]]&lt;=10,"5-10%",
IF(tblSales[[#This Row],[Discount %]]&lt;=15,"10-15%",
IF(tblSales[[#This Row],[Discount %]]&lt;=20,"15-20%","20%+"))))</f>
        <v>20%+</v>
      </c>
    </row>
    <row r="712" spans="1:38">
      <c r="A712" s="2" t="s">
        <v>2109</v>
      </c>
      <c r="B712" s="11">
        <v>45420</v>
      </c>
      <c r="C712" s="2" t="s">
        <v>2110</v>
      </c>
      <c r="D712" s="2" t="s">
        <v>313</v>
      </c>
      <c r="E712" s="2" t="s">
        <v>754</v>
      </c>
      <c r="F712" s="2" t="s">
        <v>182</v>
      </c>
      <c r="G712" s="2">
        <v>1</v>
      </c>
      <c r="H712" s="2">
        <v>644.80999999999995</v>
      </c>
      <c r="I712" s="2">
        <v>0</v>
      </c>
      <c r="J712" s="2">
        <v>0</v>
      </c>
      <c r="K712" s="2">
        <v>5</v>
      </c>
      <c r="L712" s="2">
        <v>32.24</v>
      </c>
      <c r="M712" s="2">
        <v>677.05</v>
      </c>
      <c r="N712" s="2">
        <v>413.39</v>
      </c>
      <c r="O712" s="2">
        <f t="shared" si="24"/>
        <v>231.41999999999996</v>
      </c>
      <c r="P712" s="2" t="s">
        <v>32</v>
      </c>
      <c r="Q712" s="2" t="str">
        <f t="shared" si="25"/>
        <v>UPI</v>
      </c>
      <c r="R712" s="2" t="s">
        <v>21</v>
      </c>
      <c r="S712" s="2" t="s">
        <v>56</v>
      </c>
      <c r="T712" s="2" t="s">
        <v>1331</v>
      </c>
      <c r="U712" s="2" t="s">
        <v>59</v>
      </c>
      <c r="V712" t="str">
        <f>TEXT(tblSales[[#This Row],[Invoice Date]],"mmm")</f>
        <v>May</v>
      </c>
      <c r="W712">
        <f>MONTH(tblSales[[#This Row],[Invoice Date]])</f>
        <v>5</v>
      </c>
      <c r="X712">
        <f>YEAR(tblSales[[#This Row],[Invoice Date]])</f>
        <v>2024</v>
      </c>
      <c r="Y712" t="str">
        <f>TEXT(tblSales[[#This Row],[Invoice Date]],"mmm-yyyy")</f>
        <v>May-2024</v>
      </c>
      <c r="Z712" t="str">
        <f>_xlfn.XLOOKUP(tblSales[[#This Row],[Product_ID]],Products!$A:$A,Products!$C:$C,"Women Dresses")</f>
        <v>Kids Wear</v>
      </c>
      <c r="AA712" t="str">
        <f>_xlfn.XLOOKUP(tblSales[[#This Row],[Product_ID]],Products!$A:$A,Products!$D:$D,"Unknown")</f>
        <v>Kids T-Shirt</v>
      </c>
      <c r="AB712" t="str">
        <f>_xlfn.XLOOKUP(tblSales[[#This Row],[Product_ID]],Products!$A:$A,Products!$E:$E,"Unknown")</f>
        <v>Jack &amp; Jones</v>
      </c>
      <c r="AC712" t="str">
        <f>_xlfn.XLOOKUP(tblSales[[#This Row],[Store_ID]],Stores!$A:$A,Stores!$B:$B,"Unknown")</f>
        <v>TrendMart Tirunelveli Flagship</v>
      </c>
      <c r="AD712" t="str">
        <f>_xlfn.XLOOKUP(tblSales[[#This Row],[Store_ID]],Stores!$A:$A,Stores!$E:$E,"Unknown")</f>
        <v>South Zone 1</v>
      </c>
      <c r="AE712" t="str">
        <f>_xlfn.XLOOKUP(tblSales[[#This Row],[Customer_ID]],Customers!$A:$A,Customers!$B:$B,"Unknown")</f>
        <v>Vidya Chettiar</v>
      </c>
      <c r="AF712" t="str">
        <f>_xlfn.XLOOKUP(tblSales[[#This Row],[Customer_ID]],Customers!$A:$A,Customers!$J:$J,"Unknown")</f>
        <v>Silver</v>
      </c>
      <c r="AG712" t="str">
        <f>_xlfn.XLOOKUP(tblSales[[#This Row],[Employee_ID]],Employees!$A:$A,Employees!$B:$B,"Unknown")</f>
        <v>Girish Sundaram</v>
      </c>
      <c r="AH712">
        <f>IF(MONTH(tblSales[[#This Row],[Invoice Date]])&gt;=4,MONTH(tblSales[[#This Row],[Invoice Date]]),MONTH(tblSales[[#This Row],[Invoice Date]])+12)</f>
        <v>5</v>
      </c>
      <c r="AI712" s="8">
        <f>DATE(YEAR(tblSales[[#This Row],[Invoice Date]]),MONTH(tblSales[[#This Row],[Invoice Date]]),1)</f>
        <v>45413</v>
      </c>
      <c r="AJ712" t="str">
        <f>_xlfn.XLOOKUP(tblSales[[#This Row],[Product_ID]],Products!$A:$A,Products!$B:$B,"Unknown")</f>
        <v>Sonata Girls Frock Cream</v>
      </c>
      <c r="AK712" s="9">
        <f>IFERROR(tblSales[[#This Row],[Profit]]/tblSales[[#This Row],[Sales Amount]],0)</f>
        <v>0.34180636585185731</v>
      </c>
      <c r="AL712" t="str">
        <f>IF(tblSales[[#This Row],[Discount %]]&lt;=5,"0-5%",
IF(tblSales[[#This Row],[Discount %]]&lt;=10,"5-10%",
IF(tblSales[[#This Row],[Discount %]]&lt;=15,"10-15%",
IF(tblSales[[#This Row],[Discount %]]&lt;=20,"15-20%","20%+"))))</f>
        <v>0-5%</v>
      </c>
    </row>
    <row r="713" spans="1:38">
      <c r="A713" s="2" t="s">
        <v>2111</v>
      </c>
      <c r="B713" s="11">
        <v>45421</v>
      </c>
      <c r="C713" s="2" t="s">
        <v>1889</v>
      </c>
      <c r="D713" s="2" t="s">
        <v>1137</v>
      </c>
      <c r="E713" s="2" t="s">
        <v>145</v>
      </c>
      <c r="F713" s="2" t="s">
        <v>475</v>
      </c>
      <c r="G713" s="2">
        <v>1</v>
      </c>
      <c r="H713" s="2">
        <v>1160.24</v>
      </c>
      <c r="I713" s="2">
        <v>5</v>
      </c>
      <c r="J713" s="2">
        <v>58.01</v>
      </c>
      <c r="K713" s="2">
        <v>12</v>
      </c>
      <c r="L713" s="2">
        <v>132.27000000000001</v>
      </c>
      <c r="M713" s="2">
        <v>1234.5</v>
      </c>
      <c r="N713" s="2">
        <v>815.45</v>
      </c>
      <c r="O713" s="2">
        <f t="shared" si="24"/>
        <v>286.77999999999997</v>
      </c>
      <c r="P713" s="2" t="s">
        <v>32</v>
      </c>
      <c r="Q713" s="2" t="str">
        <f t="shared" si="25"/>
        <v>UPI</v>
      </c>
      <c r="R713" s="2" t="s">
        <v>20</v>
      </c>
      <c r="S713" s="2" t="s">
        <v>56</v>
      </c>
      <c r="T713" s="2" t="s">
        <v>1801</v>
      </c>
      <c r="U713" s="2" t="s">
        <v>59</v>
      </c>
      <c r="V713" t="str">
        <f>TEXT(tblSales[[#This Row],[Invoice Date]],"mmm")</f>
        <v>May</v>
      </c>
      <c r="W713">
        <f>MONTH(tblSales[[#This Row],[Invoice Date]])</f>
        <v>5</v>
      </c>
      <c r="X713">
        <f>YEAR(tblSales[[#This Row],[Invoice Date]])</f>
        <v>2024</v>
      </c>
      <c r="Y713" t="str">
        <f>TEXT(tblSales[[#This Row],[Invoice Date]],"mmm-yyyy")</f>
        <v>May-2024</v>
      </c>
      <c r="Z713" t="str">
        <f>_xlfn.XLOOKUP(tblSales[[#This Row],[Product_ID]],Products!$A:$A,Products!$C:$C,"Women Dresses")</f>
        <v>Wallets</v>
      </c>
      <c r="AA713" t="str">
        <f>_xlfn.XLOOKUP(tblSales[[#This Row],[Product_ID]],Products!$A:$A,Products!$D:$D,"Unknown")</f>
        <v>Card Holder</v>
      </c>
      <c r="AB713" t="str">
        <f>_xlfn.XLOOKUP(tblSales[[#This Row],[Product_ID]],Products!$A:$A,Products!$E:$E,"Unknown")</f>
        <v>Levi's</v>
      </c>
      <c r="AC713" t="str">
        <f>_xlfn.XLOOKUP(tblSales[[#This Row],[Store_ID]],Stores!$A:$A,Stores!$B:$B,"Unknown")</f>
        <v>TrendMart Nizamabad Outlet</v>
      </c>
      <c r="AD713" t="str">
        <f>_xlfn.XLOOKUP(tblSales[[#This Row],[Store_ID]],Stores!$A:$A,Stores!$E:$E,"Unknown")</f>
        <v>South Zone 2</v>
      </c>
      <c r="AE713" t="str">
        <f>_xlfn.XLOOKUP(tblSales[[#This Row],[Customer_ID]],Customers!$A:$A,Customers!$B:$B,"Unknown")</f>
        <v>Prakash Singh</v>
      </c>
      <c r="AF713" t="str">
        <f>_xlfn.XLOOKUP(tblSales[[#This Row],[Customer_ID]],Customers!$A:$A,Customers!$J:$J,"Unknown")</f>
        <v>Gold</v>
      </c>
      <c r="AG713" t="str">
        <f>_xlfn.XLOOKUP(tblSales[[#This Row],[Employee_ID]],Employees!$A:$A,Employees!$B:$B,"Unknown")</f>
        <v>Arjun Krishnan</v>
      </c>
      <c r="AH713">
        <f>IF(MONTH(tblSales[[#This Row],[Invoice Date]])&gt;=4,MONTH(tblSales[[#This Row],[Invoice Date]]),MONTH(tblSales[[#This Row],[Invoice Date]])+12)</f>
        <v>5</v>
      </c>
      <c r="AI713" s="8">
        <f>DATE(YEAR(tblSales[[#This Row],[Invoice Date]]),MONTH(tblSales[[#This Row],[Invoice Date]]),1)</f>
        <v>45413</v>
      </c>
      <c r="AJ713" t="str">
        <f>_xlfn.XLOOKUP(tblSales[[#This Row],[Product_ID]],Products!$A:$A,Products!$B:$B,"Unknown")</f>
        <v>Levi's Card Holder White</v>
      </c>
      <c r="AK713" s="9">
        <f>IFERROR(tblSales[[#This Row],[Profit]]/tblSales[[#This Row],[Sales Amount]],0)</f>
        <v>0.23230457675172131</v>
      </c>
      <c r="AL713" t="str">
        <f>IF(tblSales[[#This Row],[Discount %]]&lt;=5,"0-5%",
IF(tblSales[[#This Row],[Discount %]]&lt;=10,"5-10%",
IF(tblSales[[#This Row],[Discount %]]&lt;=15,"10-15%",
IF(tblSales[[#This Row],[Discount %]]&lt;=20,"15-20%","20%+"))))</f>
        <v>0-5%</v>
      </c>
    </row>
    <row r="714" spans="1:38">
      <c r="A714" s="2" t="s">
        <v>2112</v>
      </c>
      <c r="B714" s="11">
        <v>45480</v>
      </c>
      <c r="C714" s="2" t="s">
        <v>2113</v>
      </c>
      <c r="D714" s="2" t="s">
        <v>1244</v>
      </c>
      <c r="E714" s="2" t="s">
        <v>237</v>
      </c>
      <c r="F714" s="2" t="s">
        <v>128</v>
      </c>
      <c r="G714" s="2">
        <v>2</v>
      </c>
      <c r="H714" s="2">
        <v>552.45000000000005</v>
      </c>
      <c r="I714" s="2">
        <v>15</v>
      </c>
      <c r="J714" s="2">
        <v>165.74</v>
      </c>
      <c r="K714" s="2">
        <v>5</v>
      </c>
      <c r="L714" s="2">
        <v>46.96</v>
      </c>
      <c r="M714" s="2">
        <v>986.12</v>
      </c>
      <c r="N714" s="2">
        <v>697.5</v>
      </c>
      <c r="O714" s="2">
        <f t="shared" si="24"/>
        <v>241.66</v>
      </c>
      <c r="P714" s="2" t="s">
        <v>28</v>
      </c>
      <c r="Q714" s="2" t="str">
        <f t="shared" si="25"/>
        <v>Credit Card</v>
      </c>
      <c r="R714" s="2" t="s">
        <v>21</v>
      </c>
      <c r="S714" s="2" t="s">
        <v>56</v>
      </c>
      <c r="T714" s="2" t="s">
        <v>2114</v>
      </c>
      <c r="U714" s="2" t="s">
        <v>60</v>
      </c>
      <c r="V714" t="str">
        <f>TEXT(tblSales[[#This Row],[Invoice Date]],"mmm")</f>
        <v>Jul</v>
      </c>
      <c r="W714">
        <f>MONTH(tblSales[[#This Row],[Invoice Date]])</f>
        <v>7</v>
      </c>
      <c r="X714">
        <f>YEAR(tblSales[[#This Row],[Invoice Date]])</f>
        <v>2024</v>
      </c>
      <c r="Y714" t="str">
        <f>TEXT(tblSales[[#This Row],[Invoice Date]],"mmm-yyyy")</f>
        <v>Jul-2024</v>
      </c>
      <c r="Z714" t="str">
        <f>_xlfn.XLOOKUP(tblSales[[#This Row],[Product_ID]],Products!$A:$A,Products!$C:$C,"Women Dresses")</f>
        <v>Men T-Shirts</v>
      </c>
      <c r="AA714" t="str">
        <f>_xlfn.XLOOKUP(tblSales[[#This Row],[Product_ID]],Products!$A:$A,Products!$D:$D,"Unknown")</f>
        <v>Polo</v>
      </c>
      <c r="AB714" t="str">
        <f>_xlfn.XLOOKUP(tblSales[[#This Row],[Product_ID]],Products!$A:$A,Products!$E:$E,"Unknown")</f>
        <v>Metro Shoes</v>
      </c>
      <c r="AC714" t="str">
        <f>_xlfn.XLOOKUP(tblSales[[#This Row],[Store_ID]],Stores!$A:$A,Stores!$B:$B,"Unknown")</f>
        <v>TrendMart Kurnool Outlet</v>
      </c>
      <c r="AD714" t="str">
        <f>_xlfn.XLOOKUP(tblSales[[#This Row],[Store_ID]],Stores!$A:$A,Stores!$E:$E,"Unknown")</f>
        <v>South Zone 3</v>
      </c>
      <c r="AE714" t="str">
        <f>_xlfn.XLOOKUP(tblSales[[#This Row],[Customer_ID]],Customers!$A:$A,Customers!$B:$B,"Unknown")</f>
        <v>Varsha Nair</v>
      </c>
      <c r="AF714" t="str">
        <f>_xlfn.XLOOKUP(tblSales[[#This Row],[Customer_ID]],Customers!$A:$A,Customers!$J:$J,"Unknown")</f>
        <v>Gold</v>
      </c>
      <c r="AG714" t="str">
        <f>_xlfn.XLOOKUP(tblSales[[#This Row],[Employee_ID]],Employees!$A:$A,Employees!$B:$B,"Unknown")</f>
        <v>Praveen Gupta</v>
      </c>
      <c r="AH714">
        <f>IF(MONTH(tblSales[[#This Row],[Invoice Date]])&gt;=4,MONTH(tblSales[[#This Row],[Invoice Date]]),MONTH(tblSales[[#This Row],[Invoice Date]])+12)</f>
        <v>7</v>
      </c>
      <c r="AI714" s="8">
        <f>DATE(YEAR(tblSales[[#This Row],[Invoice Date]]),MONTH(tblSales[[#This Row],[Invoice Date]]),1)</f>
        <v>45474</v>
      </c>
      <c r="AJ714" t="str">
        <f>_xlfn.XLOOKUP(tblSales[[#This Row],[Product_ID]],Products!$A:$A,Products!$B:$B,"Unknown")</f>
        <v>Metro Shoes Polo Purple</v>
      </c>
      <c r="AK714" s="9">
        <f>IFERROR(tblSales[[#This Row],[Profit]]/tblSales[[#This Row],[Sales Amount]],0)</f>
        <v>0.24506145296718451</v>
      </c>
      <c r="AL714" t="str">
        <f>IF(tblSales[[#This Row],[Discount %]]&lt;=5,"0-5%",
IF(tblSales[[#This Row],[Discount %]]&lt;=10,"5-10%",
IF(tblSales[[#This Row],[Discount %]]&lt;=15,"10-15%",
IF(tblSales[[#This Row],[Discount %]]&lt;=20,"15-20%","20%+"))))</f>
        <v>10-15%</v>
      </c>
    </row>
    <row r="715" spans="1:38">
      <c r="A715" s="2" t="s">
        <v>2115</v>
      </c>
      <c r="B715" s="11">
        <v>45709</v>
      </c>
      <c r="C715" s="2" t="s">
        <v>1719</v>
      </c>
      <c r="D715" s="2" t="s">
        <v>1408</v>
      </c>
      <c r="E715" s="2" t="s">
        <v>1354</v>
      </c>
      <c r="F715" s="2" t="s">
        <v>182</v>
      </c>
      <c r="G715" s="2">
        <v>1</v>
      </c>
      <c r="H715" s="2">
        <v>729.47</v>
      </c>
      <c r="I715" s="2">
        <v>0</v>
      </c>
      <c r="J715" s="2">
        <v>0</v>
      </c>
      <c r="K715" s="2">
        <v>5</v>
      </c>
      <c r="L715" s="2">
        <v>36.47</v>
      </c>
      <c r="M715" s="2">
        <v>765.94</v>
      </c>
      <c r="N715" s="2">
        <v>570.17999999999995</v>
      </c>
      <c r="O715" s="2">
        <f t="shared" ref="O715:O778" si="26">(M715-N715-L715)</f>
        <v>159.29000000000011</v>
      </c>
      <c r="P715" s="2" t="s">
        <v>32</v>
      </c>
      <c r="Q715" s="2" t="str">
        <f t="shared" si="25"/>
        <v>UPI</v>
      </c>
      <c r="R715" s="2" t="s">
        <v>20</v>
      </c>
      <c r="S715" s="2" t="s">
        <v>56</v>
      </c>
      <c r="T715" s="2" t="s">
        <v>914</v>
      </c>
      <c r="U715" s="2" t="s">
        <v>59</v>
      </c>
      <c r="V715" t="str">
        <f>TEXT(tblSales[[#This Row],[Invoice Date]],"mmm")</f>
        <v>Feb</v>
      </c>
      <c r="W715">
        <f>MONTH(tblSales[[#This Row],[Invoice Date]])</f>
        <v>2</v>
      </c>
      <c r="X715">
        <f>YEAR(tblSales[[#This Row],[Invoice Date]])</f>
        <v>2025</v>
      </c>
      <c r="Y715" t="str">
        <f>TEXT(tblSales[[#This Row],[Invoice Date]],"mmm-yyyy")</f>
        <v>Feb-2025</v>
      </c>
      <c r="Z715" t="str">
        <f>_xlfn.XLOOKUP(tblSales[[#This Row],[Product_ID]],Products!$A:$A,Products!$C:$C,"Women Dresses")</f>
        <v>Wallets</v>
      </c>
      <c r="AA715" t="str">
        <f>_xlfn.XLOOKUP(tblSales[[#This Row],[Product_ID]],Products!$A:$A,Products!$D:$D,"Unknown")</f>
        <v>Leather Wallet</v>
      </c>
      <c r="AB715" t="str">
        <f>_xlfn.XLOOKUP(tblSales[[#This Row],[Product_ID]],Products!$A:$A,Products!$E:$E,"Unknown")</f>
        <v>Skechers</v>
      </c>
      <c r="AC715" t="str">
        <f>_xlfn.XLOOKUP(tblSales[[#This Row],[Store_ID]],Stores!$A:$A,Stores!$B:$B,"Unknown")</f>
        <v>TrendMart Bengaluru Flagship</v>
      </c>
      <c r="AD715" t="str">
        <f>_xlfn.XLOOKUP(tblSales[[#This Row],[Store_ID]],Stores!$A:$A,Stores!$E:$E,"Unknown")</f>
        <v>South Zone 2</v>
      </c>
      <c r="AE715" t="str">
        <f>_xlfn.XLOOKUP(tblSales[[#This Row],[Customer_ID]],Customers!$A:$A,Customers!$B:$B,"Unknown")</f>
        <v>Baskar Bhat</v>
      </c>
      <c r="AF715" t="str">
        <f>_xlfn.XLOOKUP(tblSales[[#This Row],[Customer_ID]],Customers!$A:$A,Customers!$J:$J,"Unknown")</f>
        <v>Regular</v>
      </c>
      <c r="AG715" t="str">
        <f>_xlfn.XLOOKUP(tblSales[[#This Row],[Employee_ID]],Employees!$A:$A,Employees!$B:$B,"Unknown")</f>
        <v>Girish Sundaram</v>
      </c>
      <c r="AH715">
        <f>IF(MONTH(tblSales[[#This Row],[Invoice Date]])&gt;=4,MONTH(tblSales[[#This Row],[Invoice Date]]),MONTH(tblSales[[#This Row],[Invoice Date]])+12)</f>
        <v>14</v>
      </c>
      <c r="AI715" s="8">
        <f>DATE(YEAR(tblSales[[#This Row],[Invoice Date]]),MONTH(tblSales[[#This Row],[Invoice Date]]),1)</f>
        <v>45689</v>
      </c>
      <c r="AJ715" t="str">
        <f>_xlfn.XLOOKUP(tblSales[[#This Row],[Product_ID]],Products!$A:$A,Products!$B:$B,"Unknown")</f>
        <v>Skechers Leather Wallet Brown</v>
      </c>
      <c r="AK715" s="9">
        <f>IFERROR(tblSales[[#This Row],[Profit]]/tblSales[[#This Row],[Sales Amount]],0)</f>
        <v>0.20796668146330011</v>
      </c>
      <c r="AL715" t="str">
        <f>IF(tblSales[[#This Row],[Discount %]]&lt;=5,"0-5%",
IF(tblSales[[#This Row],[Discount %]]&lt;=10,"5-10%",
IF(tblSales[[#This Row],[Discount %]]&lt;=15,"10-15%",
IF(tblSales[[#This Row],[Discount %]]&lt;=20,"15-20%","20%+"))))</f>
        <v>0-5%</v>
      </c>
    </row>
    <row r="716" spans="1:38">
      <c r="A716" s="2" t="s">
        <v>2116</v>
      </c>
      <c r="B716" s="11">
        <v>45422</v>
      </c>
      <c r="C716" s="2" t="s">
        <v>865</v>
      </c>
      <c r="D716" s="2" t="s">
        <v>479</v>
      </c>
      <c r="E716" s="2" t="s">
        <v>192</v>
      </c>
      <c r="F716" s="2" t="s">
        <v>140</v>
      </c>
      <c r="G716" s="2">
        <v>2</v>
      </c>
      <c r="H716" s="2">
        <v>559.85</v>
      </c>
      <c r="I716" s="2">
        <v>15</v>
      </c>
      <c r="J716" s="2">
        <v>167.96</v>
      </c>
      <c r="K716" s="2">
        <v>5</v>
      </c>
      <c r="L716" s="2">
        <v>47.59</v>
      </c>
      <c r="M716" s="2">
        <v>999.33</v>
      </c>
      <c r="N716" s="2">
        <v>714.9</v>
      </c>
      <c r="O716" s="2">
        <f t="shared" si="26"/>
        <v>236.84000000000006</v>
      </c>
      <c r="P716" s="2" t="s">
        <v>29</v>
      </c>
      <c r="Q716" s="2" t="str">
        <f t="shared" si="25"/>
        <v>Debit Card</v>
      </c>
      <c r="R716" s="2" t="s">
        <v>21</v>
      </c>
      <c r="S716" s="2" t="s">
        <v>56</v>
      </c>
      <c r="T716" s="2" t="s">
        <v>2117</v>
      </c>
      <c r="U716" s="2" t="s">
        <v>59</v>
      </c>
      <c r="V716" t="str">
        <f>TEXT(tblSales[[#This Row],[Invoice Date]],"mmm")</f>
        <v>May</v>
      </c>
      <c r="W716">
        <f>MONTH(tblSales[[#This Row],[Invoice Date]])</f>
        <v>5</v>
      </c>
      <c r="X716">
        <f>YEAR(tblSales[[#This Row],[Invoice Date]])</f>
        <v>2024</v>
      </c>
      <c r="Y716" t="str">
        <f>TEXT(tblSales[[#This Row],[Invoice Date]],"mmm-yyyy")</f>
        <v>May-2024</v>
      </c>
      <c r="Z716" t="str">
        <f>_xlfn.XLOOKUP(tblSales[[#This Row],[Product_ID]],Products!$A:$A,Products!$C:$C,"Women Dresses")</f>
        <v>Wallets</v>
      </c>
      <c r="AA716" t="str">
        <f>_xlfn.XLOOKUP(tblSales[[#This Row],[Product_ID]],Products!$A:$A,Products!$D:$D,"Unknown")</f>
        <v>Zip Wallet</v>
      </c>
      <c r="AB716" t="str">
        <f>_xlfn.XLOOKUP(tblSales[[#This Row],[Product_ID]],Products!$A:$A,Products!$E:$E,"Unknown")</f>
        <v>Aurelia</v>
      </c>
      <c r="AC716" t="str">
        <f>_xlfn.XLOOKUP(tblSales[[#This Row],[Store_ID]],Stores!$A:$A,Stores!$B:$B,"Unknown")</f>
        <v>TrendMart Nellore Standard</v>
      </c>
      <c r="AD716" t="str">
        <f>_xlfn.XLOOKUP(tblSales[[#This Row],[Store_ID]],Stores!$A:$A,Stores!$E:$E,"Unknown")</f>
        <v>South Zone 3</v>
      </c>
      <c r="AE716" t="str">
        <f>_xlfn.XLOOKUP(tblSales[[#This Row],[Customer_ID]],Customers!$A:$A,Customers!$B:$B,"Unknown")</f>
        <v>Charulatha Murthy</v>
      </c>
      <c r="AF716" t="str">
        <f>_xlfn.XLOOKUP(tblSales[[#This Row],[Customer_ID]],Customers!$A:$A,Customers!$J:$J,"Unknown")</f>
        <v>Silver</v>
      </c>
      <c r="AG716" t="str">
        <f>_xlfn.XLOOKUP(tblSales[[#This Row],[Employee_ID]],Employees!$A:$A,Employees!$B:$B,"Unknown")</f>
        <v>Charulatha Kumar</v>
      </c>
      <c r="AH716">
        <f>IF(MONTH(tblSales[[#This Row],[Invoice Date]])&gt;=4,MONTH(tblSales[[#This Row],[Invoice Date]]),MONTH(tblSales[[#This Row],[Invoice Date]])+12)</f>
        <v>5</v>
      </c>
      <c r="AI716" s="8">
        <f>DATE(YEAR(tblSales[[#This Row],[Invoice Date]]),MONTH(tblSales[[#This Row],[Invoice Date]]),1)</f>
        <v>45413</v>
      </c>
      <c r="AJ716" t="str">
        <f>_xlfn.XLOOKUP(tblSales[[#This Row],[Product_ID]],Products!$A:$A,Products!$B:$B,"Unknown")</f>
        <v>Aurelia Zip Wallet Red</v>
      </c>
      <c r="AK716" s="9">
        <f>IFERROR(tblSales[[#This Row],[Profit]]/tblSales[[#This Row],[Sales Amount]],0)</f>
        <v>0.23699878918875653</v>
      </c>
      <c r="AL716" t="str">
        <f>IF(tblSales[[#This Row],[Discount %]]&lt;=5,"0-5%",
IF(tblSales[[#This Row],[Discount %]]&lt;=10,"5-10%",
IF(tblSales[[#This Row],[Discount %]]&lt;=15,"10-15%",
IF(tblSales[[#This Row],[Discount %]]&lt;=20,"15-20%","20%+"))))</f>
        <v>10-15%</v>
      </c>
    </row>
    <row r="717" spans="1:38">
      <c r="A717" s="2" t="s">
        <v>2118</v>
      </c>
      <c r="B717" s="11">
        <v>45472</v>
      </c>
      <c r="C717" s="2" t="s">
        <v>782</v>
      </c>
      <c r="D717" s="2" t="s">
        <v>1764</v>
      </c>
      <c r="E717" s="2" t="s">
        <v>448</v>
      </c>
      <c r="F717" s="2" t="s">
        <v>458</v>
      </c>
      <c r="G717" s="2">
        <v>1</v>
      </c>
      <c r="H717" s="2">
        <v>1207.3699999999999</v>
      </c>
      <c r="I717" s="2">
        <v>10</v>
      </c>
      <c r="J717" s="2">
        <v>120.74</v>
      </c>
      <c r="K717" s="2">
        <v>12</v>
      </c>
      <c r="L717" s="2">
        <v>130.4</v>
      </c>
      <c r="M717" s="2">
        <v>1217.03</v>
      </c>
      <c r="N717" s="2">
        <v>756.59</v>
      </c>
      <c r="O717" s="2">
        <f t="shared" si="26"/>
        <v>330.03999999999996</v>
      </c>
      <c r="P717" s="2" t="s">
        <v>32</v>
      </c>
      <c r="Q717" s="2" t="str">
        <f t="shared" si="25"/>
        <v>UPI</v>
      </c>
      <c r="R717" s="2" t="s">
        <v>20</v>
      </c>
      <c r="S717" s="2" t="s">
        <v>56</v>
      </c>
      <c r="T717" s="2" t="s">
        <v>1303</v>
      </c>
      <c r="U717" s="2" t="s">
        <v>60</v>
      </c>
      <c r="V717" t="str">
        <f>TEXT(tblSales[[#This Row],[Invoice Date]],"mmm")</f>
        <v>Jun</v>
      </c>
      <c r="W717">
        <f>MONTH(tblSales[[#This Row],[Invoice Date]])</f>
        <v>6</v>
      </c>
      <c r="X717">
        <f>YEAR(tblSales[[#This Row],[Invoice Date]])</f>
        <v>2024</v>
      </c>
      <c r="Y717" t="str">
        <f>TEXT(tblSales[[#This Row],[Invoice Date]],"mmm-yyyy")</f>
        <v>Jun-2024</v>
      </c>
      <c r="Z717" t="str">
        <f>_xlfn.XLOOKUP(tblSales[[#This Row],[Product_ID]],Products!$A:$A,Products!$C:$C,"Women Dresses")</f>
        <v>Men Jeans</v>
      </c>
      <c r="AA717" t="str">
        <f>_xlfn.XLOOKUP(tblSales[[#This Row],[Product_ID]],Products!$A:$A,Products!$D:$D,"Unknown")</f>
        <v>Slim Fit</v>
      </c>
      <c r="AB717" t="str">
        <f>_xlfn.XLOOKUP(tblSales[[#This Row],[Product_ID]],Products!$A:$A,Products!$E:$E,"Unknown")</f>
        <v>Mufti</v>
      </c>
      <c r="AC717" t="str">
        <f>_xlfn.XLOOKUP(tblSales[[#This Row],[Store_ID]],Stores!$A:$A,Stores!$B:$B,"Unknown")</f>
        <v>TrendMart Nellore High Street</v>
      </c>
      <c r="AD717" t="str">
        <f>_xlfn.XLOOKUP(tblSales[[#This Row],[Store_ID]],Stores!$A:$A,Stores!$E:$E,"Unknown")</f>
        <v>South Zone 3</v>
      </c>
      <c r="AE717" t="str">
        <f>_xlfn.XLOOKUP(tblSales[[#This Row],[Customer_ID]],Customers!$A:$A,Customers!$B:$B,"Unknown")</f>
        <v>Vasu Srinivasan</v>
      </c>
      <c r="AF717" t="str">
        <f>_xlfn.XLOOKUP(tblSales[[#This Row],[Customer_ID]],Customers!$A:$A,Customers!$J:$J,"Unknown")</f>
        <v>Platinum</v>
      </c>
      <c r="AG717" t="str">
        <f>_xlfn.XLOOKUP(tblSales[[#This Row],[Employee_ID]],Employees!$A:$A,Employees!$B:$B,"Unknown")</f>
        <v>Anil Reddy</v>
      </c>
      <c r="AH717">
        <f>IF(MONTH(tblSales[[#This Row],[Invoice Date]])&gt;=4,MONTH(tblSales[[#This Row],[Invoice Date]]),MONTH(tblSales[[#This Row],[Invoice Date]])+12)</f>
        <v>6</v>
      </c>
      <c r="AI717" s="8">
        <f>DATE(YEAR(tblSales[[#This Row],[Invoice Date]]),MONTH(tblSales[[#This Row],[Invoice Date]]),1)</f>
        <v>45444</v>
      </c>
      <c r="AJ717" t="str">
        <f>_xlfn.XLOOKUP(tblSales[[#This Row],[Product_ID]],Products!$A:$A,Products!$B:$B,"Unknown")</f>
        <v>Mufti Slim Fit Maroon</v>
      </c>
      <c r="AK717" s="9">
        <f>IFERROR(tblSales[[#This Row],[Profit]]/tblSales[[#This Row],[Sales Amount]],0)</f>
        <v>0.27118476947979914</v>
      </c>
      <c r="AL717" t="str">
        <f>IF(tblSales[[#This Row],[Discount %]]&lt;=5,"0-5%",
IF(tblSales[[#This Row],[Discount %]]&lt;=10,"5-10%",
IF(tblSales[[#This Row],[Discount %]]&lt;=15,"10-15%",
IF(tblSales[[#This Row],[Discount %]]&lt;=20,"15-20%","20%+"))))</f>
        <v>5-10%</v>
      </c>
    </row>
    <row r="718" spans="1:38">
      <c r="A718" s="2" t="s">
        <v>2119</v>
      </c>
      <c r="B718" s="11">
        <v>45422</v>
      </c>
      <c r="C718" s="2" t="s">
        <v>2120</v>
      </c>
      <c r="D718" s="2" t="s">
        <v>1244</v>
      </c>
      <c r="E718" s="2" t="s">
        <v>480</v>
      </c>
      <c r="F718" s="2" t="s">
        <v>177</v>
      </c>
      <c r="G718" s="2">
        <v>2</v>
      </c>
      <c r="H718" s="2">
        <v>525.01</v>
      </c>
      <c r="I718" s="2">
        <v>20</v>
      </c>
      <c r="J718" s="2">
        <v>210</v>
      </c>
      <c r="K718" s="2">
        <v>5</v>
      </c>
      <c r="L718" s="2">
        <v>42</v>
      </c>
      <c r="M718" s="2">
        <v>882.02</v>
      </c>
      <c r="N718" s="2">
        <v>697.5</v>
      </c>
      <c r="O718" s="2">
        <f t="shared" si="26"/>
        <v>142.51999999999998</v>
      </c>
      <c r="P718" s="2" t="s">
        <v>27</v>
      </c>
      <c r="Q718" s="2" t="str">
        <f t="shared" si="25"/>
        <v>Cash</v>
      </c>
      <c r="R718" s="2" t="s">
        <v>20</v>
      </c>
      <c r="S718" s="2" t="s">
        <v>56</v>
      </c>
      <c r="T718" s="2" t="s">
        <v>2121</v>
      </c>
      <c r="U718" s="2" t="s">
        <v>59</v>
      </c>
      <c r="V718" t="str">
        <f>TEXT(tblSales[[#This Row],[Invoice Date]],"mmm")</f>
        <v>May</v>
      </c>
      <c r="W718">
        <f>MONTH(tblSales[[#This Row],[Invoice Date]])</f>
        <v>5</v>
      </c>
      <c r="X718">
        <f>YEAR(tblSales[[#This Row],[Invoice Date]])</f>
        <v>2024</v>
      </c>
      <c r="Y718" t="str">
        <f>TEXT(tblSales[[#This Row],[Invoice Date]],"mmm-yyyy")</f>
        <v>May-2024</v>
      </c>
      <c r="Z718" t="str">
        <f>_xlfn.XLOOKUP(tblSales[[#This Row],[Product_ID]],Products!$A:$A,Products!$C:$C,"Women Dresses")</f>
        <v>Men T-Shirts</v>
      </c>
      <c r="AA718" t="str">
        <f>_xlfn.XLOOKUP(tblSales[[#This Row],[Product_ID]],Products!$A:$A,Products!$D:$D,"Unknown")</f>
        <v>Polo</v>
      </c>
      <c r="AB718" t="str">
        <f>_xlfn.XLOOKUP(tblSales[[#This Row],[Product_ID]],Products!$A:$A,Products!$E:$E,"Unknown")</f>
        <v>Metro Shoes</v>
      </c>
      <c r="AC718" t="str">
        <f>_xlfn.XLOOKUP(tblSales[[#This Row],[Store_ID]],Stores!$A:$A,Stores!$B:$B,"Unknown")</f>
        <v>TrendMart Thrissur High Street</v>
      </c>
      <c r="AD718" t="str">
        <f>_xlfn.XLOOKUP(tblSales[[#This Row],[Store_ID]],Stores!$A:$A,Stores!$E:$E,"Unknown")</f>
        <v>South Zone 1</v>
      </c>
      <c r="AE718" t="str">
        <f>_xlfn.XLOOKUP(tblSales[[#This Row],[Customer_ID]],Customers!$A:$A,Customers!$B:$B,"Unknown")</f>
        <v>Charulatha Hegde</v>
      </c>
      <c r="AF718" t="str">
        <f>_xlfn.XLOOKUP(tblSales[[#This Row],[Customer_ID]],Customers!$A:$A,Customers!$J:$J,"Unknown")</f>
        <v>Gold</v>
      </c>
      <c r="AG718" t="str">
        <f>_xlfn.XLOOKUP(tblSales[[#This Row],[Employee_ID]],Employees!$A:$A,Employees!$B:$B,"Unknown")</f>
        <v>Deepak Kamath</v>
      </c>
      <c r="AH718">
        <f>IF(MONTH(tblSales[[#This Row],[Invoice Date]])&gt;=4,MONTH(tblSales[[#This Row],[Invoice Date]]),MONTH(tblSales[[#This Row],[Invoice Date]])+12)</f>
        <v>5</v>
      </c>
      <c r="AI718" s="8">
        <f>DATE(YEAR(tblSales[[#This Row],[Invoice Date]]),MONTH(tblSales[[#This Row],[Invoice Date]]),1)</f>
        <v>45413</v>
      </c>
      <c r="AJ718" t="str">
        <f>_xlfn.XLOOKUP(tblSales[[#This Row],[Product_ID]],Products!$A:$A,Products!$B:$B,"Unknown")</f>
        <v>Metro Shoes Polo Purple</v>
      </c>
      <c r="AK718" s="9">
        <f>IFERROR(tblSales[[#This Row],[Profit]]/tblSales[[#This Row],[Sales Amount]],0)</f>
        <v>0.16158363755923899</v>
      </c>
      <c r="AL718" t="str">
        <f>IF(tblSales[[#This Row],[Discount %]]&lt;=5,"0-5%",
IF(tblSales[[#This Row],[Discount %]]&lt;=10,"5-10%",
IF(tblSales[[#This Row],[Discount %]]&lt;=15,"10-15%",
IF(tblSales[[#This Row],[Discount %]]&lt;=20,"15-20%","20%+"))))</f>
        <v>15-20%</v>
      </c>
    </row>
    <row r="719" spans="1:38">
      <c r="A719" s="2" t="s">
        <v>2122</v>
      </c>
      <c r="B719" s="11">
        <v>45484</v>
      </c>
      <c r="C719" s="2" t="s">
        <v>2123</v>
      </c>
      <c r="D719" s="2" t="s">
        <v>2124</v>
      </c>
      <c r="E719" s="2" t="s">
        <v>292</v>
      </c>
      <c r="F719" s="2" t="s">
        <v>204</v>
      </c>
      <c r="G719" s="2">
        <v>2</v>
      </c>
      <c r="H719" s="2">
        <v>991.73</v>
      </c>
      <c r="I719" s="2">
        <v>0</v>
      </c>
      <c r="J719" s="2">
        <v>0</v>
      </c>
      <c r="K719" s="2">
        <v>5</v>
      </c>
      <c r="L719" s="2">
        <v>99.17</v>
      </c>
      <c r="M719" s="2">
        <v>2082.63</v>
      </c>
      <c r="N719" s="2">
        <v>1281.52</v>
      </c>
      <c r="O719" s="2">
        <f t="shared" si="26"/>
        <v>701.94000000000017</v>
      </c>
      <c r="P719" s="2" t="s">
        <v>32</v>
      </c>
      <c r="Q719" s="2" t="str">
        <f t="shared" si="25"/>
        <v>UPI</v>
      </c>
      <c r="R719" s="2" t="s">
        <v>21</v>
      </c>
      <c r="S719" s="2" t="s">
        <v>56</v>
      </c>
      <c r="T719" s="2" t="s">
        <v>2117</v>
      </c>
      <c r="U719" s="2" t="s">
        <v>59</v>
      </c>
      <c r="V719" t="str">
        <f>TEXT(tblSales[[#This Row],[Invoice Date]],"mmm")</f>
        <v>Jul</v>
      </c>
      <c r="W719">
        <f>MONTH(tblSales[[#This Row],[Invoice Date]])</f>
        <v>7</v>
      </c>
      <c r="X719">
        <f>YEAR(tblSales[[#This Row],[Invoice Date]])</f>
        <v>2024</v>
      </c>
      <c r="Y719" t="str">
        <f>TEXT(tblSales[[#This Row],[Invoice Date]],"mmm-yyyy")</f>
        <v>Jul-2024</v>
      </c>
      <c r="Z719" t="str">
        <f>_xlfn.XLOOKUP(tblSales[[#This Row],[Product_ID]],Products!$A:$A,Products!$C:$C,"Women Dresses")</f>
        <v>Men Trousers</v>
      </c>
      <c r="AA719" t="str">
        <f>_xlfn.XLOOKUP(tblSales[[#This Row],[Product_ID]],Products!$A:$A,Products!$D:$D,"Unknown")</f>
        <v>Cargo</v>
      </c>
      <c r="AB719" t="str">
        <f>_xlfn.XLOOKUP(tblSales[[#This Row],[Product_ID]],Products!$A:$A,Products!$E:$E,"Unknown")</f>
        <v>Titan</v>
      </c>
      <c r="AC719" t="str">
        <f>_xlfn.XLOOKUP(tblSales[[#This Row],[Store_ID]],Stores!$A:$A,Stores!$B:$B,"Unknown")</f>
        <v>TrendMart Kozhikode High Street</v>
      </c>
      <c r="AD719" t="str">
        <f>_xlfn.XLOOKUP(tblSales[[#This Row],[Store_ID]],Stores!$A:$A,Stores!$E:$E,"Unknown")</f>
        <v>South Zone 1</v>
      </c>
      <c r="AE719" t="str">
        <f>_xlfn.XLOOKUP(tblSales[[#This Row],[Customer_ID]],Customers!$A:$A,Customers!$B:$B,"Unknown")</f>
        <v>Easwaran Iyengar</v>
      </c>
      <c r="AF719" t="str">
        <f>_xlfn.XLOOKUP(tblSales[[#This Row],[Customer_ID]],Customers!$A:$A,Customers!$J:$J,"Unknown")</f>
        <v>Regular</v>
      </c>
      <c r="AG719" t="str">
        <f>_xlfn.XLOOKUP(tblSales[[#This Row],[Employee_ID]],Employees!$A:$A,Employees!$B:$B,"Unknown")</f>
        <v>Logesh Gopalakrishnan</v>
      </c>
      <c r="AH719">
        <f>IF(MONTH(tblSales[[#This Row],[Invoice Date]])&gt;=4,MONTH(tblSales[[#This Row],[Invoice Date]]),MONTH(tblSales[[#This Row],[Invoice Date]])+12)</f>
        <v>7</v>
      </c>
      <c r="AI719" s="8">
        <f>DATE(YEAR(tblSales[[#This Row],[Invoice Date]]),MONTH(tblSales[[#This Row],[Invoice Date]]),1)</f>
        <v>45474</v>
      </c>
      <c r="AJ719" t="str">
        <f>_xlfn.XLOOKUP(tblSales[[#This Row],[Product_ID]],Products!$A:$A,Products!$B:$B,"Unknown")</f>
        <v>Titan Cargo Pink</v>
      </c>
      <c r="AK719" s="9">
        <f>IFERROR(tblSales[[#This Row],[Profit]]/tblSales[[#This Row],[Sales Amount]],0)</f>
        <v>0.33704498638740443</v>
      </c>
      <c r="AL719" t="str">
        <f>IF(tblSales[[#This Row],[Discount %]]&lt;=5,"0-5%",
IF(tblSales[[#This Row],[Discount %]]&lt;=10,"5-10%",
IF(tblSales[[#This Row],[Discount %]]&lt;=15,"10-15%",
IF(tblSales[[#This Row],[Discount %]]&lt;=20,"15-20%","20%+"))))</f>
        <v>0-5%</v>
      </c>
    </row>
    <row r="720" spans="1:38">
      <c r="A720" s="2" t="s">
        <v>2125</v>
      </c>
      <c r="B720" s="11">
        <v>45745</v>
      </c>
      <c r="C720" s="2" t="s">
        <v>853</v>
      </c>
      <c r="D720" s="2" t="s">
        <v>986</v>
      </c>
      <c r="E720" s="2" t="s">
        <v>807</v>
      </c>
      <c r="F720" s="2" t="s">
        <v>140</v>
      </c>
      <c r="G720" s="2">
        <v>4</v>
      </c>
      <c r="H720" s="2">
        <v>969.22</v>
      </c>
      <c r="I720" s="2">
        <v>0</v>
      </c>
      <c r="J720" s="2">
        <v>0</v>
      </c>
      <c r="K720" s="2">
        <v>5</v>
      </c>
      <c r="L720" s="2">
        <v>193.84</v>
      </c>
      <c r="M720" s="2">
        <v>4070.72</v>
      </c>
      <c r="N720" s="2">
        <v>2360.08</v>
      </c>
      <c r="O720" s="2">
        <f t="shared" si="26"/>
        <v>1516.8</v>
      </c>
      <c r="P720" s="2" t="s">
        <v>27</v>
      </c>
      <c r="Q720" s="2" t="str">
        <f t="shared" si="25"/>
        <v>Cash</v>
      </c>
      <c r="R720" s="2" t="s">
        <v>20</v>
      </c>
      <c r="S720" s="2" t="s">
        <v>56</v>
      </c>
      <c r="T720" s="2" t="s">
        <v>1542</v>
      </c>
      <c r="U720" s="2" t="s">
        <v>60</v>
      </c>
      <c r="V720" t="str">
        <f>TEXT(tblSales[[#This Row],[Invoice Date]],"mmm")</f>
        <v>Mar</v>
      </c>
      <c r="W720">
        <f>MONTH(tblSales[[#This Row],[Invoice Date]])</f>
        <v>3</v>
      </c>
      <c r="X720">
        <f>YEAR(tblSales[[#This Row],[Invoice Date]])</f>
        <v>2025</v>
      </c>
      <c r="Y720" t="str">
        <f>TEXT(tblSales[[#This Row],[Invoice Date]],"mmm-yyyy")</f>
        <v>Mar-2025</v>
      </c>
      <c r="Z720" t="str">
        <f>_xlfn.XLOOKUP(tblSales[[#This Row],[Product_ID]],Products!$A:$A,Products!$C:$C,"Women Dresses")</f>
        <v>Belts</v>
      </c>
      <c r="AA720" t="str">
        <f>_xlfn.XLOOKUP(tblSales[[#This Row],[Product_ID]],Products!$A:$A,Products!$D:$D,"Unknown")</f>
        <v>Casual Belt</v>
      </c>
      <c r="AB720" t="str">
        <f>_xlfn.XLOOKUP(tblSales[[#This Row],[Product_ID]],Products!$A:$A,Products!$E:$E,"Unknown")</f>
        <v>Skechers</v>
      </c>
      <c r="AC720" t="str">
        <f>_xlfn.XLOOKUP(tblSales[[#This Row],[Store_ID]],Stores!$A:$A,Stores!$B:$B,"Unknown")</f>
        <v>TrendMart Bengaluru Mall Kiosk</v>
      </c>
      <c r="AD720" t="str">
        <f>_xlfn.XLOOKUP(tblSales[[#This Row],[Store_ID]],Stores!$A:$A,Stores!$E:$E,"Unknown")</f>
        <v>South Zone 2</v>
      </c>
      <c r="AE720" t="str">
        <f>_xlfn.XLOOKUP(tblSales[[#This Row],[Customer_ID]],Customers!$A:$A,Customers!$B:$B,"Unknown")</f>
        <v>Kiran Mishra</v>
      </c>
      <c r="AF720" t="str">
        <f>_xlfn.XLOOKUP(tblSales[[#This Row],[Customer_ID]],Customers!$A:$A,Customers!$J:$J,"Unknown")</f>
        <v>Gold</v>
      </c>
      <c r="AG720" t="str">
        <f>_xlfn.XLOOKUP(tblSales[[#This Row],[Employee_ID]],Employees!$A:$A,Employees!$B:$B,"Unknown")</f>
        <v>Charulatha Kumar</v>
      </c>
      <c r="AH720">
        <f>IF(MONTH(tblSales[[#This Row],[Invoice Date]])&gt;=4,MONTH(tblSales[[#This Row],[Invoice Date]]),MONTH(tblSales[[#This Row],[Invoice Date]])+12)</f>
        <v>15</v>
      </c>
      <c r="AI720" s="8">
        <f>DATE(YEAR(tblSales[[#This Row],[Invoice Date]]),MONTH(tblSales[[#This Row],[Invoice Date]]),1)</f>
        <v>45717</v>
      </c>
      <c r="AJ720" t="str">
        <f>_xlfn.XLOOKUP(tblSales[[#This Row],[Product_ID]],Products!$A:$A,Products!$B:$B,"Unknown")</f>
        <v>Skechers Casual Belt Sky Blue</v>
      </c>
      <c r="AK720" s="9">
        <f>IFERROR(tblSales[[#This Row],[Profit]]/tblSales[[#This Row],[Sales Amount]],0)</f>
        <v>0.37261221602075312</v>
      </c>
      <c r="AL720" t="str">
        <f>IF(tblSales[[#This Row],[Discount %]]&lt;=5,"0-5%",
IF(tblSales[[#This Row],[Discount %]]&lt;=10,"5-10%",
IF(tblSales[[#This Row],[Discount %]]&lt;=15,"10-15%",
IF(tblSales[[#This Row],[Discount %]]&lt;=20,"15-20%","20%+"))))</f>
        <v>0-5%</v>
      </c>
    </row>
    <row r="721" spans="1:38">
      <c r="A721" s="2" t="s">
        <v>2126</v>
      </c>
      <c r="B721" s="11">
        <v>45591</v>
      </c>
      <c r="C721" s="2" t="s">
        <v>2127</v>
      </c>
      <c r="D721" s="2" t="s">
        <v>1264</v>
      </c>
      <c r="E721" s="2" t="s">
        <v>296</v>
      </c>
      <c r="F721" s="2" t="s">
        <v>249</v>
      </c>
      <c r="G721" s="2">
        <v>3</v>
      </c>
      <c r="H721" s="2">
        <v>982.16</v>
      </c>
      <c r="I721" s="2">
        <v>10</v>
      </c>
      <c r="J721" s="2">
        <v>294.64999999999998</v>
      </c>
      <c r="K721" s="2">
        <v>5</v>
      </c>
      <c r="L721" s="2">
        <v>132.59</v>
      </c>
      <c r="M721" s="2">
        <v>2784.42</v>
      </c>
      <c r="N721" s="2">
        <v>2301.33</v>
      </c>
      <c r="O721" s="2">
        <f t="shared" si="26"/>
        <v>350.50000000000011</v>
      </c>
      <c r="P721" s="2" t="s">
        <v>27</v>
      </c>
      <c r="Q721" s="2" t="str">
        <f t="shared" si="25"/>
        <v>Cash</v>
      </c>
      <c r="R721" s="2" t="s">
        <v>20</v>
      </c>
      <c r="S721" s="2" t="s">
        <v>56</v>
      </c>
      <c r="T721" s="2" t="s">
        <v>856</v>
      </c>
      <c r="U721" s="2" t="s">
        <v>60</v>
      </c>
      <c r="V721" t="str">
        <f>TEXT(tblSales[[#This Row],[Invoice Date]],"mmm")</f>
        <v>Oct</v>
      </c>
      <c r="W721">
        <f>MONTH(tblSales[[#This Row],[Invoice Date]])</f>
        <v>10</v>
      </c>
      <c r="X721">
        <f>YEAR(tblSales[[#This Row],[Invoice Date]])</f>
        <v>2024</v>
      </c>
      <c r="Y721" t="str">
        <f>TEXT(tblSales[[#This Row],[Invoice Date]],"mmm-yyyy")</f>
        <v>Oct-2024</v>
      </c>
      <c r="Z721" t="str">
        <f>_xlfn.XLOOKUP(tblSales[[#This Row],[Product_ID]],Products!$A:$A,Products!$C:$C,"Women Dresses")</f>
        <v>Women Kurtis</v>
      </c>
      <c r="AA721" t="str">
        <f>_xlfn.XLOOKUP(tblSales[[#This Row],[Product_ID]],Products!$A:$A,Products!$D:$D,"Unknown")</f>
        <v>Anarkali Kurti</v>
      </c>
      <c r="AB721" t="str">
        <f>_xlfn.XLOOKUP(tblSales[[#This Row],[Product_ID]],Products!$A:$A,Products!$E:$E,"Unknown")</f>
        <v>Louis Philippe</v>
      </c>
      <c r="AC721" t="str">
        <f>_xlfn.XLOOKUP(tblSales[[#This Row],[Store_ID]],Stores!$A:$A,Stores!$B:$B,"Unknown")</f>
        <v>TrendMart Thiruvananthapuram High Street</v>
      </c>
      <c r="AD721" t="str">
        <f>_xlfn.XLOOKUP(tblSales[[#This Row],[Store_ID]],Stores!$A:$A,Stores!$E:$E,"Unknown")</f>
        <v>South Zone 1</v>
      </c>
      <c r="AE721" t="str">
        <f>_xlfn.XLOOKUP(tblSales[[#This Row],[Customer_ID]],Customers!$A:$A,Customers!$B:$B,"Unknown")</f>
        <v>Srinivas Gounder</v>
      </c>
      <c r="AF721" t="str">
        <f>_xlfn.XLOOKUP(tblSales[[#This Row],[Customer_ID]],Customers!$A:$A,Customers!$J:$J,"Unknown")</f>
        <v>Silver</v>
      </c>
      <c r="AG721" t="str">
        <f>_xlfn.XLOOKUP(tblSales[[#This Row],[Employee_ID]],Employees!$A:$A,Employees!$B:$B,"Unknown")</f>
        <v>Hari Nair</v>
      </c>
      <c r="AH721">
        <f>IF(MONTH(tblSales[[#This Row],[Invoice Date]])&gt;=4,MONTH(tblSales[[#This Row],[Invoice Date]]),MONTH(tblSales[[#This Row],[Invoice Date]])+12)</f>
        <v>10</v>
      </c>
      <c r="AI721" s="8">
        <f>DATE(YEAR(tblSales[[#This Row],[Invoice Date]]),MONTH(tblSales[[#This Row],[Invoice Date]]),1)</f>
        <v>45566</v>
      </c>
      <c r="AJ721" t="str">
        <f>_xlfn.XLOOKUP(tblSales[[#This Row],[Product_ID]],Products!$A:$A,Products!$B:$B,"Unknown")</f>
        <v>Louis Philippe Anarkali Kurti Black</v>
      </c>
      <c r="AK721" s="9">
        <f>IFERROR(tblSales[[#This Row],[Profit]]/tblSales[[#This Row],[Sales Amount]],0)</f>
        <v>0.12587899813964851</v>
      </c>
      <c r="AL721" t="str">
        <f>IF(tblSales[[#This Row],[Discount %]]&lt;=5,"0-5%",
IF(tblSales[[#This Row],[Discount %]]&lt;=10,"5-10%",
IF(tblSales[[#This Row],[Discount %]]&lt;=15,"10-15%",
IF(tblSales[[#This Row],[Discount %]]&lt;=20,"15-20%","20%+"))))</f>
        <v>5-10%</v>
      </c>
    </row>
    <row r="722" spans="1:38">
      <c r="A722" s="2" t="s">
        <v>2128</v>
      </c>
      <c r="B722" s="11">
        <v>45531</v>
      </c>
      <c r="C722" s="2" t="s">
        <v>2129</v>
      </c>
      <c r="D722" s="2" t="s">
        <v>149</v>
      </c>
      <c r="E722" s="2" t="s">
        <v>404</v>
      </c>
      <c r="F722" s="2" t="s">
        <v>104</v>
      </c>
      <c r="G722" s="2">
        <v>1</v>
      </c>
      <c r="H722" s="2">
        <v>1707.01</v>
      </c>
      <c r="I722" s="2">
        <v>20</v>
      </c>
      <c r="J722" s="2">
        <v>341.4</v>
      </c>
      <c r="K722" s="2">
        <v>12</v>
      </c>
      <c r="L722" s="2">
        <v>163.87</v>
      </c>
      <c r="M722" s="2">
        <v>1529.48</v>
      </c>
      <c r="N722" s="2">
        <v>1399.85</v>
      </c>
      <c r="O722" s="2">
        <f t="shared" si="26"/>
        <v>-34.239999999999895</v>
      </c>
      <c r="P722" s="2" t="s">
        <v>28</v>
      </c>
      <c r="Q722" s="2" t="str">
        <f t="shared" si="25"/>
        <v>Credit Card</v>
      </c>
      <c r="R722" s="2" t="s">
        <v>20</v>
      </c>
      <c r="S722" s="2" t="s">
        <v>56</v>
      </c>
      <c r="T722" s="2" t="s">
        <v>2130</v>
      </c>
      <c r="U722" s="2" t="s">
        <v>59</v>
      </c>
      <c r="V722" t="str">
        <f>TEXT(tblSales[[#This Row],[Invoice Date]],"mmm")</f>
        <v>Aug</v>
      </c>
      <c r="W722">
        <f>MONTH(tblSales[[#This Row],[Invoice Date]])</f>
        <v>8</v>
      </c>
      <c r="X722">
        <f>YEAR(tblSales[[#This Row],[Invoice Date]])</f>
        <v>2024</v>
      </c>
      <c r="Y722" t="str">
        <f>TEXT(tblSales[[#This Row],[Invoice Date]],"mmm-yyyy")</f>
        <v>Aug-2024</v>
      </c>
      <c r="Z722" t="str">
        <f>_xlfn.XLOOKUP(tblSales[[#This Row],[Product_ID]],Products!$A:$A,Products!$C:$C,"Women Dresses")</f>
        <v>Women Dresses</v>
      </c>
      <c r="AA722" t="str">
        <f>_xlfn.XLOOKUP(tblSales[[#This Row],[Product_ID]],Products!$A:$A,Products!$D:$D,"Unknown")</f>
        <v>Shirt Dress</v>
      </c>
      <c r="AB722" t="str">
        <f>_xlfn.XLOOKUP(tblSales[[#This Row],[Product_ID]],Products!$A:$A,Products!$E:$E,"Unknown")</f>
        <v>Nike</v>
      </c>
      <c r="AC722" t="str">
        <f>_xlfn.XLOOKUP(tblSales[[#This Row],[Store_ID]],Stores!$A:$A,Stores!$B:$B,"Unknown")</f>
        <v>TrendMart Visakhapatnam High Street</v>
      </c>
      <c r="AD722" t="str">
        <f>_xlfn.XLOOKUP(tblSales[[#This Row],[Store_ID]],Stores!$A:$A,Stores!$E:$E,"Unknown")</f>
        <v>South Zone 3</v>
      </c>
      <c r="AE722" t="str">
        <f>_xlfn.XLOOKUP(tblSales[[#This Row],[Customer_ID]],Customers!$A:$A,Customers!$B:$B,"Unknown")</f>
        <v>Dhruv Pillai</v>
      </c>
      <c r="AF722" t="str">
        <f>_xlfn.XLOOKUP(tblSales[[#This Row],[Customer_ID]],Customers!$A:$A,Customers!$J:$J,"Unknown")</f>
        <v>Gold</v>
      </c>
      <c r="AG722" t="str">
        <f>_xlfn.XLOOKUP(tblSales[[#This Row],[Employee_ID]],Employees!$A:$A,Employees!$B:$B,"Unknown")</f>
        <v>Meena Krishnan</v>
      </c>
      <c r="AH722">
        <f>IF(MONTH(tblSales[[#This Row],[Invoice Date]])&gt;=4,MONTH(tblSales[[#This Row],[Invoice Date]]),MONTH(tblSales[[#This Row],[Invoice Date]])+12)</f>
        <v>8</v>
      </c>
      <c r="AI722" s="8">
        <f>DATE(YEAR(tblSales[[#This Row],[Invoice Date]]),MONTH(tblSales[[#This Row],[Invoice Date]]),1)</f>
        <v>45505</v>
      </c>
      <c r="AJ722" t="str">
        <f>_xlfn.XLOOKUP(tblSales[[#This Row],[Product_ID]],Products!$A:$A,Products!$B:$B,"Unknown")</f>
        <v>Nike Shirt Dress Peach</v>
      </c>
      <c r="AK722" s="9">
        <f>IFERROR(tblSales[[#This Row],[Profit]]/tblSales[[#This Row],[Sales Amount]],0)</f>
        <v>-2.2386693516750721E-2</v>
      </c>
      <c r="AL722" t="str">
        <f>IF(tblSales[[#This Row],[Discount %]]&lt;=5,"0-5%",
IF(tblSales[[#This Row],[Discount %]]&lt;=10,"5-10%",
IF(tblSales[[#This Row],[Discount %]]&lt;=15,"10-15%",
IF(tblSales[[#This Row],[Discount %]]&lt;=20,"15-20%","20%+"))))</f>
        <v>15-20%</v>
      </c>
    </row>
    <row r="723" spans="1:38">
      <c r="A723" s="2" t="s">
        <v>2131</v>
      </c>
      <c r="B723" s="11">
        <v>45727</v>
      </c>
      <c r="C723" s="2" t="s">
        <v>988</v>
      </c>
      <c r="D723" s="2" t="s">
        <v>144</v>
      </c>
      <c r="E723" s="2" t="s">
        <v>209</v>
      </c>
      <c r="F723" s="2" t="s">
        <v>134</v>
      </c>
      <c r="G723" s="2">
        <v>1</v>
      </c>
      <c r="H723" s="2">
        <v>1054.6600000000001</v>
      </c>
      <c r="I723" s="2">
        <v>10</v>
      </c>
      <c r="J723" s="2">
        <v>105.47</v>
      </c>
      <c r="K723" s="2">
        <v>12</v>
      </c>
      <c r="L723" s="2">
        <v>113.9</v>
      </c>
      <c r="M723" s="2">
        <v>1063.0899999999999</v>
      </c>
      <c r="N723" s="2">
        <v>692.53</v>
      </c>
      <c r="O723" s="2">
        <f t="shared" si="26"/>
        <v>256.65999999999997</v>
      </c>
      <c r="P723" s="2" t="s">
        <v>32</v>
      </c>
      <c r="Q723" s="2" t="str">
        <f t="shared" si="25"/>
        <v>UPI</v>
      </c>
      <c r="R723" s="2" t="s">
        <v>20</v>
      </c>
      <c r="S723" s="2" t="s">
        <v>56</v>
      </c>
      <c r="T723" s="2" t="s">
        <v>2132</v>
      </c>
      <c r="U723" s="2" t="s">
        <v>59</v>
      </c>
      <c r="V723" t="str">
        <f>TEXT(tblSales[[#This Row],[Invoice Date]],"mmm")</f>
        <v>Mar</v>
      </c>
      <c r="W723">
        <f>MONTH(tblSales[[#This Row],[Invoice Date]])</f>
        <v>3</v>
      </c>
      <c r="X723">
        <f>YEAR(tblSales[[#This Row],[Invoice Date]])</f>
        <v>2025</v>
      </c>
      <c r="Y723" t="str">
        <f>TEXT(tblSales[[#This Row],[Invoice Date]],"mmm-yyyy")</f>
        <v>Mar-2025</v>
      </c>
      <c r="Z723" t="str">
        <f>_xlfn.XLOOKUP(tblSales[[#This Row],[Product_ID]],Products!$A:$A,Products!$C:$C,"Women Dresses")</f>
        <v>Women Jeans</v>
      </c>
      <c r="AA723" t="str">
        <f>_xlfn.XLOOKUP(tblSales[[#This Row],[Product_ID]],Products!$A:$A,Products!$D:$D,"Unknown")</f>
        <v>Bootcut</v>
      </c>
      <c r="AB723" t="str">
        <f>_xlfn.XLOOKUP(tblSales[[#This Row],[Product_ID]],Products!$A:$A,Products!$E:$E,"Unknown")</f>
        <v>Sonata</v>
      </c>
      <c r="AC723" t="str">
        <f>_xlfn.XLOOKUP(tblSales[[#This Row],[Store_ID]],Stores!$A:$A,Stores!$B:$B,"Unknown")</f>
        <v>TrendMart Kochi High Street</v>
      </c>
      <c r="AD723" t="str">
        <f>_xlfn.XLOOKUP(tblSales[[#This Row],[Store_ID]],Stores!$A:$A,Stores!$E:$E,"Unknown")</f>
        <v>South Zone 1</v>
      </c>
      <c r="AE723" t="str">
        <f>_xlfn.XLOOKUP(tblSales[[#This Row],[Customer_ID]],Customers!$A:$A,Customers!$B:$B,"Unknown")</f>
        <v>Akhila Chettiar</v>
      </c>
      <c r="AF723" t="str">
        <f>_xlfn.XLOOKUP(tblSales[[#This Row],[Customer_ID]],Customers!$A:$A,Customers!$J:$J,"Unknown")</f>
        <v>Regular</v>
      </c>
      <c r="AG723" t="str">
        <f>_xlfn.XLOOKUP(tblSales[[#This Row],[Employee_ID]],Employees!$A:$A,Employees!$B:$B,"Unknown")</f>
        <v>Chandran Krishnan</v>
      </c>
      <c r="AH723">
        <f>IF(MONTH(tblSales[[#This Row],[Invoice Date]])&gt;=4,MONTH(tblSales[[#This Row],[Invoice Date]]),MONTH(tblSales[[#This Row],[Invoice Date]])+12)</f>
        <v>15</v>
      </c>
      <c r="AI723" s="8">
        <f>DATE(YEAR(tblSales[[#This Row],[Invoice Date]]),MONTH(tblSales[[#This Row],[Invoice Date]]),1)</f>
        <v>45717</v>
      </c>
      <c r="AJ723" t="str">
        <f>_xlfn.XLOOKUP(tblSales[[#This Row],[Product_ID]],Products!$A:$A,Products!$B:$B,"Unknown")</f>
        <v>Sonata Bootcut Navy Blue</v>
      </c>
      <c r="AK723" s="9">
        <f>IFERROR(tblSales[[#This Row],[Profit]]/tblSales[[#This Row],[Sales Amount]],0)</f>
        <v>0.24142828923233214</v>
      </c>
      <c r="AL723" t="str">
        <f>IF(tblSales[[#This Row],[Discount %]]&lt;=5,"0-5%",
IF(tblSales[[#This Row],[Discount %]]&lt;=10,"5-10%",
IF(tblSales[[#This Row],[Discount %]]&lt;=15,"10-15%",
IF(tblSales[[#This Row],[Discount %]]&lt;=20,"15-20%","20%+"))))</f>
        <v>5-10%</v>
      </c>
    </row>
    <row r="724" spans="1:38">
      <c r="A724" s="2" t="s">
        <v>2133</v>
      </c>
      <c r="B724" s="11">
        <v>45453</v>
      </c>
      <c r="C724" s="2" t="s">
        <v>397</v>
      </c>
      <c r="D724" s="2" t="s">
        <v>1995</v>
      </c>
      <c r="E724" s="2" t="s">
        <v>688</v>
      </c>
      <c r="F724" s="2" t="s">
        <v>339</v>
      </c>
      <c r="G724" s="2">
        <v>2</v>
      </c>
      <c r="H724" s="2">
        <v>2774.71</v>
      </c>
      <c r="I724" s="2">
        <v>15</v>
      </c>
      <c r="J724" s="2">
        <v>832.41</v>
      </c>
      <c r="K724" s="2">
        <v>12</v>
      </c>
      <c r="L724" s="2">
        <v>566.04</v>
      </c>
      <c r="M724" s="2">
        <v>5283.05</v>
      </c>
      <c r="N724" s="2">
        <v>4157.84</v>
      </c>
      <c r="O724" s="2">
        <f t="shared" si="26"/>
        <v>559.17000000000007</v>
      </c>
      <c r="P724" s="2" t="s">
        <v>32</v>
      </c>
      <c r="Q724" s="2" t="str">
        <f t="shared" si="25"/>
        <v>UPI</v>
      </c>
      <c r="R724" s="2" t="s">
        <v>20</v>
      </c>
      <c r="S724" s="2" t="s">
        <v>56</v>
      </c>
      <c r="T724" s="2" t="s">
        <v>1245</v>
      </c>
      <c r="U724" s="2" t="s">
        <v>59</v>
      </c>
      <c r="V724" t="str">
        <f>TEXT(tblSales[[#This Row],[Invoice Date]],"mmm")</f>
        <v>Jun</v>
      </c>
      <c r="W724">
        <f>MONTH(tblSales[[#This Row],[Invoice Date]])</f>
        <v>6</v>
      </c>
      <c r="X724">
        <f>YEAR(tblSales[[#This Row],[Invoice Date]])</f>
        <v>2024</v>
      </c>
      <c r="Y724" t="str">
        <f>TEXT(tblSales[[#This Row],[Invoice Date]],"mmm-yyyy")</f>
        <v>Jun-2024</v>
      </c>
      <c r="Z724" t="str">
        <f>_xlfn.XLOOKUP(tblSales[[#This Row],[Product_ID]],Products!$A:$A,Products!$C:$C,"Women Dresses")</f>
        <v>Women Sarees</v>
      </c>
      <c r="AA724" t="str">
        <f>_xlfn.XLOOKUP(tblSales[[#This Row],[Product_ID]],Products!$A:$A,Products!$D:$D,"Unknown")</f>
        <v>Georgette Saree</v>
      </c>
      <c r="AB724" t="str">
        <f>_xlfn.XLOOKUP(tblSales[[#This Row],[Product_ID]],Products!$A:$A,Products!$E:$E,"Unknown")</f>
        <v>Arrow</v>
      </c>
      <c r="AC724" t="str">
        <f>_xlfn.XLOOKUP(tblSales[[#This Row],[Store_ID]],Stores!$A:$A,Stores!$B:$B,"Unknown")</f>
        <v>TrendMart Nellore Mall Kiosk</v>
      </c>
      <c r="AD724" t="str">
        <f>_xlfn.XLOOKUP(tblSales[[#This Row],[Store_ID]],Stores!$A:$A,Stores!$E:$E,"Unknown")</f>
        <v>South Zone 3</v>
      </c>
      <c r="AE724" t="str">
        <f>_xlfn.XLOOKUP(tblSales[[#This Row],[Customer_ID]],Customers!$A:$A,Customers!$B:$B,"Unknown")</f>
        <v>Pallavi Natarajan</v>
      </c>
      <c r="AF724" t="str">
        <f>_xlfn.XLOOKUP(tblSales[[#This Row],[Customer_ID]],Customers!$A:$A,Customers!$J:$J,"Unknown")</f>
        <v>Silver</v>
      </c>
      <c r="AG724" t="str">
        <f>_xlfn.XLOOKUP(tblSales[[#This Row],[Employee_ID]],Employees!$A:$A,Employees!$B:$B,"Unknown")</f>
        <v>Priya Balasubramaniam</v>
      </c>
      <c r="AH724">
        <f>IF(MONTH(tblSales[[#This Row],[Invoice Date]])&gt;=4,MONTH(tblSales[[#This Row],[Invoice Date]]),MONTH(tblSales[[#This Row],[Invoice Date]])+12)</f>
        <v>6</v>
      </c>
      <c r="AI724" s="8">
        <f>DATE(YEAR(tblSales[[#This Row],[Invoice Date]]),MONTH(tblSales[[#This Row],[Invoice Date]]),1)</f>
        <v>45444</v>
      </c>
      <c r="AJ724" t="str">
        <f>_xlfn.XLOOKUP(tblSales[[#This Row],[Product_ID]],Products!$A:$A,Products!$B:$B,"Unknown")</f>
        <v>Arrow Georgette Saree Charcoal</v>
      </c>
      <c r="AK724" s="9">
        <f>IFERROR(tblSales[[#This Row],[Profit]]/tblSales[[#This Row],[Sales Amount]],0)</f>
        <v>0.10584226914377112</v>
      </c>
      <c r="AL724" t="str">
        <f>IF(tblSales[[#This Row],[Discount %]]&lt;=5,"0-5%",
IF(tblSales[[#This Row],[Discount %]]&lt;=10,"5-10%",
IF(tblSales[[#This Row],[Discount %]]&lt;=15,"10-15%",
IF(tblSales[[#This Row],[Discount %]]&lt;=20,"15-20%","20%+"))))</f>
        <v>10-15%</v>
      </c>
    </row>
    <row r="725" spans="1:38">
      <c r="A725" s="2" t="s">
        <v>2134</v>
      </c>
      <c r="B725" s="11">
        <v>45583</v>
      </c>
      <c r="C725" s="2" t="s">
        <v>307</v>
      </c>
      <c r="D725" s="2" t="s">
        <v>1232</v>
      </c>
      <c r="E725" s="2" t="s">
        <v>338</v>
      </c>
      <c r="F725" s="2" t="s">
        <v>177</v>
      </c>
      <c r="G725" s="2">
        <v>2</v>
      </c>
      <c r="H725" s="2">
        <v>1165.71</v>
      </c>
      <c r="I725" s="2">
        <v>0</v>
      </c>
      <c r="J725" s="2">
        <v>0</v>
      </c>
      <c r="K725" s="2">
        <v>12</v>
      </c>
      <c r="L725" s="2">
        <v>279.77</v>
      </c>
      <c r="M725" s="2">
        <v>2611.19</v>
      </c>
      <c r="N725" s="2">
        <v>1509.46</v>
      </c>
      <c r="O725" s="2">
        <f t="shared" si="26"/>
        <v>821.96</v>
      </c>
      <c r="P725" s="2" t="s">
        <v>32</v>
      </c>
      <c r="Q725" s="2" t="str">
        <f t="shared" si="25"/>
        <v>UPI</v>
      </c>
      <c r="R725" s="2" t="s">
        <v>20</v>
      </c>
      <c r="S725" s="2" t="s">
        <v>56</v>
      </c>
      <c r="T725" s="2" t="s">
        <v>1169</v>
      </c>
      <c r="U725" s="2" t="s">
        <v>59</v>
      </c>
      <c r="V725" t="str">
        <f>TEXT(tblSales[[#This Row],[Invoice Date]],"mmm")</f>
        <v>Oct</v>
      </c>
      <c r="W725">
        <f>MONTH(tblSales[[#This Row],[Invoice Date]])</f>
        <v>10</v>
      </c>
      <c r="X725">
        <f>YEAR(tblSales[[#This Row],[Invoice Date]])</f>
        <v>2024</v>
      </c>
      <c r="Y725" t="str">
        <f>TEXT(tblSales[[#This Row],[Invoice Date]],"mmm-yyyy")</f>
        <v>Oct-2024</v>
      </c>
      <c r="Z725" t="str">
        <f>_xlfn.XLOOKUP(tblSales[[#This Row],[Product_ID]],Products!$A:$A,Products!$C:$C,"Women Dresses")</f>
        <v>Men Jeans</v>
      </c>
      <c r="AA725" t="str">
        <f>_xlfn.XLOOKUP(tblSales[[#This Row],[Product_ID]],Products!$A:$A,Products!$D:$D,"Unknown")</f>
        <v>Straight Fit</v>
      </c>
      <c r="AB725" t="str">
        <f>_xlfn.XLOOKUP(tblSales[[#This Row],[Product_ID]],Products!$A:$A,Products!$E:$E,"Unknown")</f>
        <v>Jack &amp; Jones</v>
      </c>
      <c r="AC725" t="str">
        <f>_xlfn.XLOOKUP(tblSales[[#This Row],[Store_ID]],Stores!$A:$A,Stores!$B:$B,"Unknown")</f>
        <v>TrendMart Davanagere High Street</v>
      </c>
      <c r="AD725" t="str">
        <f>_xlfn.XLOOKUP(tblSales[[#This Row],[Store_ID]],Stores!$A:$A,Stores!$E:$E,"Unknown")</f>
        <v>South Zone 2</v>
      </c>
      <c r="AE725" t="str">
        <f>_xlfn.XLOOKUP(tblSales[[#This Row],[Customer_ID]],Customers!$A:$A,Customers!$B:$B,"Unknown")</f>
        <v>Karthik Chetty</v>
      </c>
      <c r="AF725" t="str">
        <f>_xlfn.XLOOKUP(tblSales[[#This Row],[Customer_ID]],Customers!$A:$A,Customers!$J:$J,"Unknown")</f>
        <v>Gold</v>
      </c>
      <c r="AG725" t="str">
        <f>_xlfn.XLOOKUP(tblSales[[#This Row],[Employee_ID]],Employees!$A:$A,Employees!$B:$B,"Unknown")</f>
        <v>Deepak Kamath</v>
      </c>
      <c r="AH725">
        <f>IF(MONTH(tblSales[[#This Row],[Invoice Date]])&gt;=4,MONTH(tblSales[[#This Row],[Invoice Date]]),MONTH(tblSales[[#This Row],[Invoice Date]])+12)</f>
        <v>10</v>
      </c>
      <c r="AI725" s="8">
        <f>DATE(YEAR(tblSales[[#This Row],[Invoice Date]]),MONTH(tblSales[[#This Row],[Invoice Date]]),1)</f>
        <v>45566</v>
      </c>
      <c r="AJ725" t="str">
        <f>_xlfn.XLOOKUP(tblSales[[#This Row],[Product_ID]],Products!$A:$A,Products!$B:$B,"Unknown")</f>
        <v>Jack &amp; Jones Straight Fit Maroon</v>
      </c>
      <c r="AK725" s="9">
        <f>IFERROR(tblSales[[#This Row],[Profit]]/tblSales[[#This Row],[Sales Amount]],0)</f>
        <v>0.31478368100368032</v>
      </c>
      <c r="AL725" t="str">
        <f>IF(tblSales[[#This Row],[Discount %]]&lt;=5,"0-5%",
IF(tblSales[[#This Row],[Discount %]]&lt;=10,"5-10%",
IF(tblSales[[#This Row],[Discount %]]&lt;=15,"10-15%",
IF(tblSales[[#This Row],[Discount %]]&lt;=20,"15-20%","20%+"))))</f>
        <v>0-5%</v>
      </c>
    </row>
    <row r="726" spans="1:38">
      <c r="A726" s="2" t="s">
        <v>2135</v>
      </c>
      <c r="B726" s="11">
        <v>45466</v>
      </c>
      <c r="C726" s="2" t="s">
        <v>2042</v>
      </c>
      <c r="D726" s="2" t="s">
        <v>1545</v>
      </c>
      <c r="E726" s="2" t="s">
        <v>314</v>
      </c>
      <c r="F726" s="2" t="s">
        <v>116</v>
      </c>
      <c r="G726" s="2">
        <v>2</v>
      </c>
      <c r="H726" s="2">
        <v>555.6</v>
      </c>
      <c r="I726" s="2">
        <v>25</v>
      </c>
      <c r="J726" s="2">
        <v>277.8</v>
      </c>
      <c r="K726" s="2">
        <v>5</v>
      </c>
      <c r="L726" s="2">
        <v>41.67</v>
      </c>
      <c r="M726" s="2">
        <v>875.07</v>
      </c>
      <c r="N726" s="2">
        <v>674.18</v>
      </c>
      <c r="O726" s="2">
        <f t="shared" si="26"/>
        <v>159.22000000000008</v>
      </c>
      <c r="P726" s="2" t="s">
        <v>28</v>
      </c>
      <c r="Q726" s="2" t="str">
        <f t="shared" si="25"/>
        <v>Credit Card</v>
      </c>
      <c r="R726" s="2" t="s">
        <v>21</v>
      </c>
      <c r="S726" s="2" t="s">
        <v>56</v>
      </c>
      <c r="T726" s="2" t="s">
        <v>903</v>
      </c>
      <c r="U726" s="2" t="s">
        <v>60</v>
      </c>
      <c r="V726" t="str">
        <f>TEXT(tblSales[[#This Row],[Invoice Date]],"mmm")</f>
        <v>Jun</v>
      </c>
      <c r="W726">
        <f>MONTH(tblSales[[#This Row],[Invoice Date]])</f>
        <v>6</v>
      </c>
      <c r="X726">
        <f>YEAR(tblSales[[#This Row],[Invoice Date]])</f>
        <v>2024</v>
      </c>
      <c r="Y726" t="str">
        <f>TEXT(tblSales[[#This Row],[Invoice Date]],"mmm-yyyy")</f>
        <v>Jun-2024</v>
      </c>
      <c r="Z726" t="str">
        <f>_xlfn.XLOOKUP(tblSales[[#This Row],[Product_ID]],Products!$A:$A,Products!$C:$C,"Women Dresses")</f>
        <v>Kids Wear</v>
      </c>
      <c r="AA726" t="str">
        <f>_xlfn.XLOOKUP(tblSales[[#This Row],[Product_ID]],Products!$A:$A,Products!$D:$D,"Unknown")</f>
        <v>Girls Frock</v>
      </c>
      <c r="AB726" t="str">
        <f>_xlfn.XLOOKUP(tblSales[[#This Row],[Product_ID]],Products!$A:$A,Products!$E:$E,"Unknown")</f>
        <v>Peter England</v>
      </c>
      <c r="AC726" t="str">
        <f>_xlfn.XLOOKUP(tblSales[[#This Row],[Store_ID]],Stores!$A:$A,Stores!$B:$B,"Unknown")</f>
        <v>TrendMart Thiruvananthapuram Standard</v>
      </c>
      <c r="AD726" t="str">
        <f>_xlfn.XLOOKUP(tblSales[[#This Row],[Store_ID]],Stores!$A:$A,Stores!$E:$E,"Unknown")</f>
        <v>South Zone 1</v>
      </c>
      <c r="AE726" t="str">
        <f>_xlfn.XLOOKUP(tblSales[[#This Row],[Customer_ID]],Customers!$A:$A,Customers!$B:$B,"Unknown")</f>
        <v>Nisha Iyer</v>
      </c>
      <c r="AF726" t="str">
        <f>_xlfn.XLOOKUP(tblSales[[#This Row],[Customer_ID]],Customers!$A:$A,Customers!$J:$J,"Unknown")</f>
        <v>Regular</v>
      </c>
      <c r="AG726" t="str">
        <f>_xlfn.XLOOKUP(tblSales[[#This Row],[Employee_ID]],Employees!$A:$A,Employees!$B:$B,"Unknown")</f>
        <v>Padma Gounder</v>
      </c>
      <c r="AH726">
        <f>IF(MONTH(tblSales[[#This Row],[Invoice Date]])&gt;=4,MONTH(tblSales[[#This Row],[Invoice Date]]),MONTH(tblSales[[#This Row],[Invoice Date]])+12)</f>
        <v>6</v>
      </c>
      <c r="AI726" s="8">
        <f>DATE(YEAR(tblSales[[#This Row],[Invoice Date]]),MONTH(tblSales[[#This Row],[Invoice Date]]),1)</f>
        <v>45444</v>
      </c>
      <c r="AJ726" t="str">
        <f>_xlfn.XLOOKUP(tblSales[[#This Row],[Product_ID]],Products!$A:$A,Products!$B:$B,"Unknown")</f>
        <v>Peter England Girls Frock Black</v>
      </c>
      <c r="AK726" s="9">
        <f>IFERROR(tblSales[[#This Row],[Profit]]/tblSales[[#This Row],[Sales Amount]],0)</f>
        <v>0.18195115819305893</v>
      </c>
      <c r="AL726" t="str">
        <f>IF(tblSales[[#This Row],[Discount %]]&lt;=5,"0-5%",
IF(tblSales[[#This Row],[Discount %]]&lt;=10,"5-10%",
IF(tblSales[[#This Row],[Discount %]]&lt;=15,"10-15%",
IF(tblSales[[#This Row],[Discount %]]&lt;=20,"15-20%","20%+"))))</f>
        <v>20%+</v>
      </c>
    </row>
    <row r="727" spans="1:38">
      <c r="A727" s="2" t="s">
        <v>2136</v>
      </c>
      <c r="B727" s="11">
        <v>45425</v>
      </c>
      <c r="C727" s="2" t="s">
        <v>805</v>
      </c>
      <c r="D727" s="2" t="s">
        <v>424</v>
      </c>
      <c r="E727" s="2" t="s">
        <v>646</v>
      </c>
      <c r="F727" s="2" t="s">
        <v>339</v>
      </c>
      <c r="G727" s="2">
        <v>3</v>
      </c>
      <c r="H727" s="2">
        <v>936.59</v>
      </c>
      <c r="I727" s="2">
        <v>0</v>
      </c>
      <c r="J727" s="2">
        <v>0</v>
      </c>
      <c r="K727" s="2">
        <v>5</v>
      </c>
      <c r="L727" s="2">
        <v>140.49</v>
      </c>
      <c r="M727" s="2">
        <v>2950.26</v>
      </c>
      <c r="N727" s="2">
        <v>2094.2399999999998</v>
      </c>
      <c r="O727" s="2">
        <f t="shared" si="26"/>
        <v>715.53000000000043</v>
      </c>
      <c r="P727" s="2" t="s">
        <v>28</v>
      </c>
      <c r="Q727" s="2" t="str">
        <f t="shared" si="25"/>
        <v>Credit Card</v>
      </c>
      <c r="R727" s="2" t="s">
        <v>20</v>
      </c>
      <c r="S727" s="2" t="s">
        <v>56</v>
      </c>
      <c r="T727" s="2" t="s">
        <v>2137</v>
      </c>
      <c r="U727" s="2" t="s">
        <v>59</v>
      </c>
      <c r="V727" t="str">
        <f>TEXT(tblSales[[#This Row],[Invoice Date]],"mmm")</f>
        <v>May</v>
      </c>
      <c r="W727">
        <f>MONTH(tblSales[[#This Row],[Invoice Date]])</f>
        <v>5</v>
      </c>
      <c r="X727">
        <f>YEAR(tblSales[[#This Row],[Invoice Date]])</f>
        <v>2024</v>
      </c>
      <c r="Y727" t="str">
        <f>TEXT(tblSales[[#This Row],[Invoice Date]],"mmm-yyyy")</f>
        <v>May-2024</v>
      </c>
      <c r="Z727" t="str">
        <f>_xlfn.XLOOKUP(tblSales[[#This Row],[Product_ID]],Products!$A:$A,Products!$C:$C,"Women Dresses")</f>
        <v>Women Dresses</v>
      </c>
      <c r="AA727" t="str">
        <f>_xlfn.XLOOKUP(tblSales[[#This Row],[Product_ID]],Products!$A:$A,Products!$D:$D,"Unknown")</f>
        <v>Maxi Dress</v>
      </c>
      <c r="AB727" t="str">
        <f>_xlfn.XLOOKUP(tblSales[[#This Row],[Product_ID]],Products!$A:$A,Products!$E:$E,"Unknown")</f>
        <v>Jack &amp; Jones</v>
      </c>
      <c r="AC727" t="str">
        <f>_xlfn.XLOOKUP(tblSales[[#This Row],[Store_ID]],Stores!$A:$A,Stores!$B:$B,"Unknown")</f>
        <v>TrendMart Vijayawada Mall Kiosk</v>
      </c>
      <c r="AD727" t="str">
        <f>_xlfn.XLOOKUP(tblSales[[#This Row],[Store_ID]],Stores!$A:$A,Stores!$E:$E,"Unknown")</f>
        <v>South Zone 3</v>
      </c>
      <c r="AE727" t="str">
        <f>_xlfn.XLOOKUP(tblSales[[#This Row],[Customer_ID]],Customers!$A:$A,Customers!$B:$B,"Unknown")</f>
        <v>Latha Venkatesan</v>
      </c>
      <c r="AF727" t="str">
        <f>_xlfn.XLOOKUP(tblSales[[#This Row],[Customer_ID]],Customers!$A:$A,Customers!$J:$J,"Unknown")</f>
        <v>Gold</v>
      </c>
      <c r="AG727" t="str">
        <f>_xlfn.XLOOKUP(tblSales[[#This Row],[Employee_ID]],Employees!$A:$A,Employees!$B:$B,"Unknown")</f>
        <v>Priya Balasubramaniam</v>
      </c>
      <c r="AH727">
        <f>IF(MONTH(tblSales[[#This Row],[Invoice Date]])&gt;=4,MONTH(tblSales[[#This Row],[Invoice Date]]),MONTH(tblSales[[#This Row],[Invoice Date]])+12)</f>
        <v>5</v>
      </c>
      <c r="AI727" s="8">
        <f>DATE(YEAR(tblSales[[#This Row],[Invoice Date]]),MONTH(tblSales[[#This Row],[Invoice Date]]),1)</f>
        <v>45413</v>
      </c>
      <c r="AJ727" t="str">
        <f>_xlfn.XLOOKUP(tblSales[[#This Row],[Product_ID]],Products!$A:$A,Products!$B:$B,"Unknown")</f>
        <v>Jack &amp; Jones Maxi Dress Maroon</v>
      </c>
      <c r="AK727" s="9">
        <f>IFERROR(tblSales[[#This Row],[Profit]]/tblSales[[#This Row],[Sales Amount]],0)</f>
        <v>0.24253116674462602</v>
      </c>
      <c r="AL727" t="str">
        <f>IF(tblSales[[#This Row],[Discount %]]&lt;=5,"0-5%",
IF(tblSales[[#This Row],[Discount %]]&lt;=10,"5-10%",
IF(tblSales[[#This Row],[Discount %]]&lt;=15,"10-15%",
IF(tblSales[[#This Row],[Discount %]]&lt;=20,"15-20%","20%+"))))</f>
        <v>0-5%</v>
      </c>
    </row>
    <row r="728" spans="1:38">
      <c r="A728" s="2" t="s">
        <v>2138</v>
      </c>
      <c r="B728" s="11">
        <v>45531</v>
      </c>
      <c r="C728" s="2" t="s">
        <v>799</v>
      </c>
      <c r="D728" s="2" t="s">
        <v>918</v>
      </c>
      <c r="E728" s="2" t="s">
        <v>358</v>
      </c>
      <c r="F728" s="2" t="s">
        <v>134</v>
      </c>
      <c r="G728" s="2">
        <v>2</v>
      </c>
      <c r="H728" s="2">
        <v>525.37</v>
      </c>
      <c r="I728" s="2">
        <v>20</v>
      </c>
      <c r="J728" s="2">
        <v>210.15</v>
      </c>
      <c r="K728" s="2">
        <v>5</v>
      </c>
      <c r="L728" s="2">
        <v>42.03</v>
      </c>
      <c r="M728" s="2">
        <v>882.62</v>
      </c>
      <c r="N728" s="2">
        <v>607.22</v>
      </c>
      <c r="O728" s="2">
        <f t="shared" si="26"/>
        <v>233.36999999999998</v>
      </c>
      <c r="P728" s="2" t="s">
        <v>27</v>
      </c>
      <c r="Q728" s="2" t="str">
        <f t="shared" si="25"/>
        <v>Cash</v>
      </c>
      <c r="R728" s="2" t="s">
        <v>21</v>
      </c>
      <c r="S728" s="2" t="s">
        <v>56</v>
      </c>
      <c r="T728" s="2" t="s">
        <v>1393</v>
      </c>
      <c r="U728" s="2" t="s">
        <v>59</v>
      </c>
      <c r="V728" t="str">
        <f>TEXT(tblSales[[#This Row],[Invoice Date]],"mmm")</f>
        <v>Aug</v>
      </c>
      <c r="W728">
        <f>MONTH(tblSales[[#This Row],[Invoice Date]])</f>
        <v>8</v>
      </c>
      <c r="X728">
        <f>YEAR(tblSales[[#This Row],[Invoice Date]])</f>
        <v>2024</v>
      </c>
      <c r="Y728" t="str">
        <f>TEXT(tblSales[[#This Row],[Invoice Date]],"mmm-yyyy")</f>
        <v>Aug-2024</v>
      </c>
      <c r="Z728" t="str">
        <f>_xlfn.XLOOKUP(tblSales[[#This Row],[Product_ID]],Products!$A:$A,Products!$C:$C,"Women Dresses")</f>
        <v>Accessories</v>
      </c>
      <c r="AA728" t="str">
        <f>_xlfn.XLOOKUP(tblSales[[#This Row],[Product_ID]],Products!$A:$A,Products!$D:$D,"Unknown")</f>
        <v>Cap</v>
      </c>
      <c r="AB728" t="str">
        <f>_xlfn.XLOOKUP(tblSales[[#This Row],[Product_ID]],Products!$A:$A,Products!$E:$E,"Unknown")</f>
        <v>Blackberrys</v>
      </c>
      <c r="AC728" t="str">
        <f>_xlfn.XLOOKUP(tblSales[[#This Row],[Store_ID]],Stores!$A:$A,Stores!$B:$B,"Unknown")</f>
        <v>TrendMart Dindigul Standard</v>
      </c>
      <c r="AD728" t="str">
        <f>_xlfn.XLOOKUP(tblSales[[#This Row],[Store_ID]],Stores!$A:$A,Stores!$E:$E,"Unknown")</f>
        <v>South Zone 1</v>
      </c>
      <c r="AE728" t="str">
        <f>_xlfn.XLOOKUP(tblSales[[#This Row],[Customer_ID]],Customers!$A:$A,Customers!$B:$B,"Unknown")</f>
        <v>Eshwari Singh</v>
      </c>
      <c r="AF728" t="str">
        <f>_xlfn.XLOOKUP(tblSales[[#This Row],[Customer_ID]],Customers!$A:$A,Customers!$J:$J,"Unknown")</f>
        <v>Regular</v>
      </c>
      <c r="AG728" t="str">
        <f>_xlfn.XLOOKUP(tblSales[[#This Row],[Employee_ID]],Employees!$A:$A,Employees!$B:$B,"Unknown")</f>
        <v>Chandran Krishnan</v>
      </c>
      <c r="AH728">
        <f>IF(MONTH(tblSales[[#This Row],[Invoice Date]])&gt;=4,MONTH(tblSales[[#This Row],[Invoice Date]]),MONTH(tblSales[[#This Row],[Invoice Date]])+12)</f>
        <v>8</v>
      </c>
      <c r="AI728" s="8">
        <f>DATE(YEAR(tblSales[[#This Row],[Invoice Date]]),MONTH(tblSales[[#This Row],[Invoice Date]]),1)</f>
        <v>45505</v>
      </c>
      <c r="AJ728" t="str">
        <f>_xlfn.XLOOKUP(tblSales[[#This Row],[Product_ID]],Products!$A:$A,Products!$B:$B,"Unknown")</f>
        <v>Blackberrys Cap Olive</v>
      </c>
      <c r="AK728" s="9">
        <f>IFERROR(tblSales[[#This Row],[Profit]]/tblSales[[#This Row],[Sales Amount]],0)</f>
        <v>0.26440597312546732</v>
      </c>
      <c r="AL728" t="str">
        <f>IF(tblSales[[#This Row],[Discount %]]&lt;=5,"0-5%",
IF(tblSales[[#This Row],[Discount %]]&lt;=10,"5-10%",
IF(tblSales[[#This Row],[Discount %]]&lt;=15,"10-15%",
IF(tblSales[[#This Row],[Discount %]]&lt;=20,"15-20%","20%+"))))</f>
        <v>15-20%</v>
      </c>
    </row>
    <row r="729" spans="1:38">
      <c r="A729" s="2" t="s">
        <v>2139</v>
      </c>
      <c r="B729" s="11">
        <v>45483</v>
      </c>
      <c r="C729" s="2" t="s">
        <v>2140</v>
      </c>
      <c r="D729" s="2" t="s">
        <v>108</v>
      </c>
      <c r="E729" s="2" t="s">
        <v>1122</v>
      </c>
      <c r="F729" s="2" t="s">
        <v>98</v>
      </c>
      <c r="G729" s="2">
        <v>5</v>
      </c>
      <c r="H729" s="2">
        <v>4997.46</v>
      </c>
      <c r="I729" s="2">
        <v>10</v>
      </c>
      <c r="J729" s="2">
        <v>2498.73</v>
      </c>
      <c r="K729" s="2">
        <v>12</v>
      </c>
      <c r="L729" s="2">
        <v>2698.63</v>
      </c>
      <c r="M729" s="2">
        <v>25187.200000000001</v>
      </c>
      <c r="N729" s="2">
        <v>16854</v>
      </c>
      <c r="O729" s="2">
        <f t="shared" si="26"/>
        <v>5634.5700000000006</v>
      </c>
      <c r="P729" s="2" t="s">
        <v>28</v>
      </c>
      <c r="Q729" s="2" t="str">
        <f t="shared" si="25"/>
        <v>Credit Card</v>
      </c>
      <c r="R729" s="2" t="s">
        <v>20</v>
      </c>
      <c r="S729" s="2" t="s">
        <v>56</v>
      </c>
      <c r="T729" s="2" t="s">
        <v>2141</v>
      </c>
      <c r="U729" s="2" t="s">
        <v>59</v>
      </c>
      <c r="V729" t="str">
        <f>TEXT(tblSales[[#This Row],[Invoice Date]],"mmm")</f>
        <v>Jul</v>
      </c>
      <c r="W729">
        <f>MONTH(tblSales[[#This Row],[Invoice Date]])</f>
        <v>7</v>
      </c>
      <c r="X729">
        <f>YEAR(tblSales[[#This Row],[Invoice Date]])</f>
        <v>2024</v>
      </c>
      <c r="Y729" t="str">
        <f>TEXT(tblSales[[#This Row],[Invoice Date]],"mmm-yyyy")</f>
        <v>Jul-2024</v>
      </c>
      <c r="Z729" t="str">
        <f>_xlfn.XLOOKUP(tblSales[[#This Row],[Product_ID]],Products!$A:$A,Products!$C:$C,"Women Dresses")</f>
        <v>Women Sarees</v>
      </c>
      <c r="AA729" t="str">
        <f>_xlfn.XLOOKUP(tblSales[[#This Row],[Product_ID]],Products!$A:$A,Products!$D:$D,"Unknown")</f>
        <v>Printed Saree</v>
      </c>
      <c r="AB729" t="str">
        <f>_xlfn.XLOOKUP(tblSales[[#This Row],[Product_ID]],Products!$A:$A,Products!$E:$E,"Unknown")</f>
        <v>Max Fashion</v>
      </c>
      <c r="AC729" t="str">
        <f>_xlfn.XLOOKUP(tblSales[[#This Row],[Store_ID]],Stores!$A:$A,Stores!$B:$B,"Unknown")</f>
        <v>TrendMart Chennai Standard</v>
      </c>
      <c r="AD729" t="str">
        <f>_xlfn.XLOOKUP(tblSales[[#This Row],[Store_ID]],Stores!$A:$A,Stores!$E:$E,"Unknown")</f>
        <v>South Zone 1</v>
      </c>
      <c r="AE729" t="str">
        <f>_xlfn.XLOOKUP(tblSales[[#This Row],[Customer_ID]],Customers!$A:$A,Customers!$B:$B,"Unknown")</f>
        <v>Jyothi Mudaliar</v>
      </c>
      <c r="AF729" t="str">
        <f>_xlfn.XLOOKUP(tblSales[[#This Row],[Customer_ID]],Customers!$A:$A,Customers!$J:$J,"Unknown")</f>
        <v>Gold</v>
      </c>
      <c r="AG729" t="str">
        <f>_xlfn.XLOOKUP(tblSales[[#This Row],[Employee_ID]],Employees!$A:$A,Employees!$B:$B,"Unknown")</f>
        <v>Deepthi Iyengar</v>
      </c>
      <c r="AH729">
        <f>IF(MONTH(tblSales[[#This Row],[Invoice Date]])&gt;=4,MONTH(tblSales[[#This Row],[Invoice Date]]),MONTH(tblSales[[#This Row],[Invoice Date]])+12)</f>
        <v>7</v>
      </c>
      <c r="AI729" s="8">
        <f>DATE(YEAR(tblSales[[#This Row],[Invoice Date]]),MONTH(tblSales[[#This Row],[Invoice Date]]),1)</f>
        <v>45474</v>
      </c>
      <c r="AJ729" t="str">
        <f>_xlfn.XLOOKUP(tblSales[[#This Row],[Product_ID]],Products!$A:$A,Products!$B:$B,"Unknown")</f>
        <v>Max Fashion Printed Saree Brown</v>
      </c>
      <c r="AK729" s="9">
        <f>IFERROR(tblSales[[#This Row],[Profit]]/tblSales[[#This Row],[Sales Amount]],0)</f>
        <v>0.22370767691525856</v>
      </c>
      <c r="AL729" t="str">
        <f>IF(tblSales[[#This Row],[Discount %]]&lt;=5,"0-5%",
IF(tblSales[[#This Row],[Discount %]]&lt;=10,"5-10%",
IF(tblSales[[#This Row],[Discount %]]&lt;=15,"10-15%",
IF(tblSales[[#This Row],[Discount %]]&lt;=20,"15-20%","20%+"))))</f>
        <v>5-10%</v>
      </c>
    </row>
    <row r="730" spans="1:38">
      <c r="A730" s="2" t="s">
        <v>2142</v>
      </c>
      <c r="B730" s="11">
        <v>45729</v>
      </c>
      <c r="C730" s="2" t="s">
        <v>983</v>
      </c>
      <c r="D730" s="2" t="s">
        <v>539</v>
      </c>
      <c r="E730" s="2" t="s">
        <v>394</v>
      </c>
      <c r="F730" s="2" t="s">
        <v>475</v>
      </c>
      <c r="G730" s="2">
        <v>2</v>
      </c>
      <c r="H730" s="2">
        <v>861.81</v>
      </c>
      <c r="I730" s="2">
        <v>20</v>
      </c>
      <c r="J730" s="2">
        <v>344.72</v>
      </c>
      <c r="K730" s="2">
        <v>5</v>
      </c>
      <c r="L730" s="2">
        <v>68.94</v>
      </c>
      <c r="M730" s="2">
        <v>1447.84</v>
      </c>
      <c r="N730" s="2">
        <v>1180.96</v>
      </c>
      <c r="O730" s="2">
        <f t="shared" si="26"/>
        <v>197.93999999999988</v>
      </c>
      <c r="P730" s="2" t="s">
        <v>32</v>
      </c>
      <c r="Q730" s="2" t="str">
        <f t="shared" si="25"/>
        <v>UPI</v>
      </c>
      <c r="R730" s="2" t="s">
        <v>21</v>
      </c>
      <c r="S730" s="2" t="s">
        <v>56</v>
      </c>
      <c r="T730" s="2" t="s">
        <v>2143</v>
      </c>
      <c r="U730" s="2" t="s">
        <v>59</v>
      </c>
      <c r="V730" t="str">
        <f>TEXT(tblSales[[#This Row],[Invoice Date]],"mmm")</f>
        <v>Mar</v>
      </c>
      <c r="W730">
        <f>MONTH(tblSales[[#This Row],[Invoice Date]])</f>
        <v>3</v>
      </c>
      <c r="X730">
        <f>YEAR(tblSales[[#This Row],[Invoice Date]])</f>
        <v>2025</v>
      </c>
      <c r="Y730" t="str">
        <f>TEXT(tblSales[[#This Row],[Invoice Date]],"mmm-yyyy")</f>
        <v>Mar-2025</v>
      </c>
      <c r="Z730" t="str">
        <f>_xlfn.XLOOKUP(tblSales[[#This Row],[Product_ID]],Products!$A:$A,Products!$C:$C,"Women Dresses")</f>
        <v>Men Shirts</v>
      </c>
      <c r="AA730" t="str">
        <f>_xlfn.XLOOKUP(tblSales[[#This Row],[Product_ID]],Products!$A:$A,Products!$D:$D,"Unknown")</f>
        <v>Casual Shirt</v>
      </c>
      <c r="AB730" t="str">
        <f>_xlfn.XLOOKUP(tblSales[[#This Row],[Product_ID]],Products!$A:$A,Products!$E:$E,"Unknown")</f>
        <v>Nalli Silks</v>
      </c>
      <c r="AC730" t="str">
        <f>_xlfn.XLOOKUP(tblSales[[#This Row],[Store_ID]],Stores!$A:$A,Stores!$B:$B,"Unknown")</f>
        <v>TrendMart Thoothukudi High Street</v>
      </c>
      <c r="AD730" t="str">
        <f>_xlfn.XLOOKUP(tblSales[[#This Row],[Store_ID]],Stores!$A:$A,Stores!$E:$E,"Unknown")</f>
        <v>South Zone 1</v>
      </c>
      <c r="AE730" t="str">
        <f>_xlfn.XLOOKUP(tblSales[[#This Row],[Customer_ID]],Customers!$A:$A,Customers!$B:$B,"Unknown")</f>
        <v>Balaji Reddy</v>
      </c>
      <c r="AF730" t="str">
        <f>_xlfn.XLOOKUP(tblSales[[#This Row],[Customer_ID]],Customers!$A:$A,Customers!$J:$J,"Unknown")</f>
        <v>Platinum</v>
      </c>
      <c r="AG730" t="str">
        <f>_xlfn.XLOOKUP(tblSales[[#This Row],[Employee_ID]],Employees!$A:$A,Employees!$B:$B,"Unknown")</f>
        <v>Arjun Krishnan</v>
      </c>
      <c r="AH730">
        <f>IF(MONTH(tblSales[[#This Row],[Invoice Date]])&gt;=4,MONTH(tblSales[[#This Row],[Invoice Date]]),MONTH(tblSales[[#This Row],[Invoice Date]])+12)</f>
        <v>15</v>
      </c>
      <c r="AI730" s="8">
        <f>DATE(YEAR(tblSales[[#This Row],[Invoice Date]]),MONTH(tblSales[[#This Row],[Invoice Date]]),1)</f>
        <v>45717</v>
      </c>
      <c r="AJ730" t="str">
        <f>_xlfn.XLOOKUP(tblSales[[#This Row],[Product_ID]],Products!$A:$A,Products!$B:$B,"Unknown")</f>
        <v>Nalli Silks Casual Shirt Navy Blue</v>
      </c>
      <c r="AK730" s="9">
        <f>IFERROR(tblSales[[#This Row],[Profit]]/tblSales[[#This Row],[Sales Amount]],0)</f>
        <v>0.1367140015471322</v>
      </c>
      <c r="AL730" t="str">
        <f>IF(tblSales[[#This Row],[Discount %]]&lt;=5,"0-5%",
IF(tblSales[[#This Row],[Discount %]]&lt;=10,"5-10%",
IF(tblSales[[#This Row],[Discount %]]&lt;=15,"10-15%",
IF(tblSales[[#This Row],[Discount %]]&lt;=20,"15-20%","20%+"))))</f>
        <v>15-20%</v>
      </c>
    </row>
    <row r="731" spans="1:38">
      <c r="A731" s="2" t="s">
        <v>2144</v>
      </c>
      <c r="B731" s="11">
        <v>45602</v>
      </c>
      <c r="C731" s="2" t="s">
        <v>230</v>
      </c>
      <c r="D731" s="2" t="s">
        <v>274</v>
      </c>
      <c r="E731" s="2" t="s">
        <v>166</v>
      </c>
      <c r="F731" s="2" t="s">
        <v>562</v>
      </c>
      <c r="G731" s="2">
        <v>1</v>
      </c>
      <c r="H731" s="2">
        <v>2388.33</v>
      </c>
      <c r="I731" s="2">
        <v>0</v>
      </c>
      <c r="J731" s="2">
        <v>0</v>
      </c>
      <c r="K731" s="2">
        <v>12</v>
      </c>
      <c r="L731" s="2">
        <v>286.60000000000002</v>
      </c>
      <c r="M731" s="2">
        <v>2674.93</v>
      </c>
      <c r="N731" s="2">
        <v>1767.32</v>
      </c>
      <c r="O731" s="2">
        <f t="shared" si="26"/>
        <v>621.00999999999988</v>
      </c>
      <c r="P731" s="2" t="s">
        <v>2145</v>
      </c>
      <c r="Q731" s="2" t="str">
        <f t="shared" si="25"/>
        <v>net banking</v>
      </c>
      <c r="R731" s="2" t="s">
        <v>20</v>
      </c>
      <c r="S731" s="2" t="s">
        <v>57</v>
      </c>
      <c r="T731" s="2" t="s">
        <v>2146</v>
      </c>
      <c r="U731" s="2" t="s">
        <v>59</v>
      </c>
      <c r="V731" t="str">
        <f>TEXT(tblSales[[#This Row],[Invoice Date]],"mmm")</f>
        <v>Nov</v>
      </c>
      <c r="W731">
        <f>MONTH(tblSales[[#This Row],[Invoice Date]])</f>
        <v>11</v>
      </c>
      <c r="X731">
        <f>YEAR(tblSales[[#This Row],[Invoice Date]])</f>
        <v>2024</v>
      </c>
      <c r="Y731" t="str">
        <f>TEXT(tblSales[[#This Row],[Invoice Date]],"mmm-yyyy")</f>
        <v>Nov-2024</v>
      </c>
      <c r="Z731" t="str">
        <f>_xlfn.XLOOKUP(tblSales[[#This Row],[Product_ID]],Products!$A:$A,Products!$C:$C,"Women Dresses")</f>
        <v>Winter Wear</v>
      </c>
      <c r="AA731" t="str">
        <f>_xlfn.XLOOKUP(tblSales[[#This Row],[Product_ID]],Products!$A:$A,Products!$D:$D,"Unknown")</f>
        <v>Muffler</v>
      </c>
      <c r="AB731" t="str">
        <f>_xlfn.XLOOKUP(tblSales[[#This Row],[Product_ID]],Products!$A:$A,Products!$E:$E,"Unknown")</f>
        <v>GRT Jewellers</v>
      </c>
      <c r="AC731" t="str">
        <f>_xlfn.XLOOKUP(tblSales[[#This Row],[Store_ID]],Stores!$A:$A,Stores!$B:$B,"Unknown")</f>
        <v>TrendMart Kurnool Standard</v>
      </c>
      <c r="AD731" t="str">
        <f>_xlfn.XLOOKUP(tblSales[[#This Row],[Store_ID]],Stores!$A:$A,Stores!$E:$E,"Unknown")</f>
        <v>South Zone 3</v>
      </c>
      <c r="AE731" t="str">
        <f>_xlfn.XLOOKUP(tblSales[[#This Row],[Customer_ID]],Customers!$A:$A,Customers!$B:$B,"Unknown")</f>
        <v>Vijay Kamath</v>
      </c>
      <c r="AF731" t="str">
        <f>_xlfn.XLOOKUP(tblSales[[#This Row],[Customer_ID]],Customers!$A:$A,Customers!$J:$J,"Unknown")</f>
        <v>Silver</v>
      </c>
      <c r="AG731" t="str">
        <f>_xlfn.XLOOKUP(tblSales[[#This Row],[Employee_ID]],Employees!$A:$A,Employees!$B:$B,"Unknown")</f>
        <v>Vikram Bhat</v>
      </c>
      <c r="AH731">
        <f>IF(MONTH(tblSales[[#This Row],[Invoice Date]])&gt;=4,MONTH(tblSales[[#This Row],[Invoice Date]]),MONTH(tblSales[[#This Row],[Invoice Date]])+12)</f>
        <v>11</v>
      </c>
      <c r="AI731" s="8">
        <f>DATE(YEAR(tblSales[[#This Row],[Invoice Date]]),MONTH(tblSales[[#This Row],[Invoice Date]]),1)</f>
        <v>45597</v>
      </c>
      <c r="AJ731" t="str">
        <f>_xlfn.XLOOKUP(tblSales[[#This Row],[Product_ID]],Products!$A:$A,Products!$B:$B,"Unknown")</f>
        <v>GRT Jewellers Muffler Charcoal</v>
      </c>
      <c r="AK731" s="9">
        <f>IFERROR(tblSales[[#This Row],[Profit]]/tblSales[[#This Row],[Sales Amount]],0)</f>
        <v>0.23215934622588252</v>
      </c>
      <c r="AL731" t="str">
        <f>IF(tblSales[[#This Row],[Discount %]]&lt;=5,"0-5%",
IF(tblSales[[#This Row],[Discount %]]&lt;=10,"5-10%",
IF(tblSales[[#This Row],[Discount %]]&lt;=15,"10-15%",
IF(tblSales[[#This Row],[Discount %]]&lt;=20,"15-20%","20%+"))))</f>
        <v>0-5%</v>
      </c>
    </row>
    <row r="732" spans="1:38">
      <c r="A732" s="2" t="s">
        <v>2147</v>
      </c>
      <c r="B732" s="11">
        <v>45470</v>
      </c>
      <c r="C732" s="2" t="s">
        <v>1041</v>
      </c>
      <c r="D732" s="2" t="s">
        <v>474</v>
      </c>
      <c r="E732" s="2" t="s">
        <v>578</v>
      </c>
      <c r="F732" s="2" t="s">
        <v>216</v>
      </c>
      <c r="G732" s="2">
        <v>2</v>
      </c>
      <c r="H732" s="2">
        <v>2922.61</v>
      </c>
      <c r="I732" s="2">
        <v>25</v>
      </c>
      <c r="J732" s="2">
        <v>1461.31</v>
      </c>
      <c r="K732" s="2">
        <v>12</v>
      </c>
      <c r="L732" s="2">
        <v>526.07000000000005</v>
      </c>
      <c r="M732" s="2">
        <v>4909.9799999999996</v>
      </c>
      <c r="N732" s="2">
        <v>4068.02</v>
      </c>
      <c r="O732" s="2">
        <f t="shared" si="26"/>
        <v>315.88999999999953</v>
      </c>
      <c r="P732" s="2" t="s">
        <v>29</v>
      </c>
      <c r="Q732" s="2" t="str">
        <f t="shared" si="25"/>
        <v>Debit Card</v>
      </c>
      <c r="R732" s="2" t="s">
        <v>21</v>
      </c>
      <c r="S732" s="2" t="s">
        <v>56</v>
      </c>
      <c r="T732" s="2" t="s">
        <v>2021</v>
      </c>
      <c r="U732" s="2" t="s">
        <v>59</v>
      </c>
      <c r="V732" t="str">
        <f>TEXT(tblSales[[#This Row],[Invoice Date]],"mmm")</f>
        <v>Jun</v>
      </c>
      <c r="W732">
        <f>MONTH(tblSales[[#This Row],[Invoice Date]])</f>
        <v>6</v>
      </c>
      <c r="X732">
        <f>YEAR(tblSales[[#This Row],[Invoice Date]])</f>
        <v>2024</v>
      </c>
      <c r="Y732" t="str">
        <f>TEXT(tblSales[[#This Row],[Invoice Date]],"mmm-yyyy")</f>
        <v>Jun-2024</v>
      </c>
      <c r="Z732" t="str">
        <f>_xlfn.XLOOKUP(tblSales[[#This Row],[Product_ID]],Products!$A:$A,Products!$C:$C,"Women Dresses")</f>
        <v>Handbags</v>
      </c>
      <c r="AA732" t="str">
        <f>_xlfn.XLOOKUP(tblSales[[#This Row],[Product_ID]],Products!$A:$A,Products!$D:$D,"Unknown")</f>
        <v>Sling Bag</v>
      </c>
      <c r="AB732" t="str">
        <f>_xlfn.XLOOKUP(tblSales[[#This Row],[Product_ID]],Products!$A:$A,Products!$E:$E,"Unknown")</f>
        <v>GRT Jewellers</v>
      </c>
      <c r="AC732" t="str">
        <f>_xlfn.XLOOKUP(tblSales[[#This Row],[Store_ID]],Stores!$A:$A,Stores!$B:$B,"Unknown")</f>
        <v>TrendMart Thrissur High Street</v>
      </c>
      <c r="AD732" t="str">
        <f>_xlfn.XLOOKUP(tblSales[[#This Row],[Store_ID]],Stores!$A:$A,Stores!$E:$E,"Unknown")</f>
        <v>South Zone 1</v>
      </c>
      <c r="AE732" t="str">
        <f>_xlfn.XLOOKUP(tblSales[[#This Row],[Customer_ID]],Customers!$A:$A,Customers!$B:$B,"Unknown")</f>
        <v>Preethi Krishnan</v>
      </c>
      <c r="AF732" t="str">
        <f>_xlfn.XLOOKUP(tblSales[[#This Row],[Customer_ID]],Customers!$A:$A,Customers!$J:$J,"Unknown")</f>
        <v>Platinum</v>
      </c>
      <c r="AG732" t="str">
        <f>_xlfn.XLOOKUP(tblSales[[#This Row],[Employee_ID]],Employees!$A:$A,Employees!$B:$B,"Unknown")</f>
        <v>Venkat Sharma</v>
      </c>
      <c r="AH732">
        <f>IF(MONTH(tblSales[[#This Row],[Invoice Date]])&gt;=4,MONTH(tblSales[[#This Row],[Invoice Date]]),MONTH(tblSales[[#This Row],[Invoice Date]])+12)</f>
        <v>6</v>
      </c>
      <c r="AI732" s="8">
        <f>DATE(YEAR(tblSales[[#This Row],[Invoice Date]]),MONTH(tblSales[[#This Row],[Invoice Date]]),1)</f>
        <v>45444</v>
      </c>
      <c r="AJ732" t="str">
        <f>_xlfn.XLOOKUP(tblSales[[#This Row],[Product_ID]],Products!$A:$A,Products!$B:$B,"Unknown")</f>
        <v>GRT Jewellers Sling Bag Olive</v>
      </c>
      <c r="AK732" s="9">
        <f>IFERROR(tblSales[[#This Row],[Profit]]/tblSales[[#This Row],[Sales Amount]],0)</f>
        <v>6.4336310942203337E-2</v>
      </c>
      <c r="AL732" t="str">
        <f>IF(tblSales[[#This Row],[Discount %]]&lt;=5,"0-5%",
IF(tblSales[[#This Row],[Discount %]]&lt;=10,"5-10%",
IF(tblSales[[#This Row],[Discount %]]&lt;=15,"10-15%",
IF(tblSales[[#This Row],[Discount %]]&lt;=20,"15-20%","20%+"))))</f>
        <v>20%+</v>
      </c>
    </row>
    <row r="733" spans="1:38">
      <c r="A733" s="2" t="s">
        <v>2148</v>
      </c>
      <c r="B733" s="11">
        <v>45613</v>
      </c>
      <c r="C733" s="2" t="s">
        <v>1783</v>
      </c>
      <c r="D733" s="2" t="s">
        <v>710</v>
      </c>
      <c r="E733" s="2" t="s">
        <v>270</v>
      </c>
      <c r="F733" s="2" t="s">
        <v>386</v>
      </c>
      <c r="G733" s="2">
        <v>3</v>
      </c>
      <c r="H733" s="2">
        <v>1245.6600000000001</v>
      </c>
      <c r="I733" s="2">
        <v>0</v>
      </c>
      <c r="J733" s="2">
        <v>0</v>
      </c>
      <c r="K733" s="2">
        <v>12</v>
      </c>
      <c r="L733" s="2">
        <v>448.44</v>
      </c>
      <c r="M733" s="2">
        <v>4185.42</v>
      </c>
      <c r="N733" s="2">
        <v>2446.38</v>
      </c>
      <c r="O733" s="2">
        <f t="shared" si="26"/>
        <v>1290.5999999999999</v>
      </c>
      <c r="P733" s="2" t="s">
        <v>28</v>
      </c>
      <c r="Q733" s="2" t="str">
        <f t="shared" si="25"/>
        <v>Credit Card</v>
      </c>
      <c r="R733" s="2" t="s">
        <v>21</v>
      </c>
      <c r="S733" s="2" t="s">
        <v>56</v>
      </c>
      <c r="T733" s="2" t="s">
        <v>1688</v>
      </c>
      <c r="U733" s="2" t="s">
        <v>60</v>
      </c>
      <c r="V733" t="str">
        <f>TEXT(tblSales[[#This Row],[Invoice Date]],"mmm")</f>
        <v>Nov</v>
      </c>
      <c r="W733">
        <f>MONTH(tblSales[[#This Row],[Invoice Date]])</f>
        <v>11</v>
      </c>
      <c r="X733">
        <f>YEAR(tblSales[[#This Row],[Invoice Date]])</f>
        <v>2024</v>
      </c>
      <c r="Y733" t="str">
        <f>TEXT(tblSales[[#This Row],[Invoice Date]],"mmm-yyyy")</f>
        <v>Nov-2024</v>
      </c>
      <c r="Z733" t="str">
        <f>_xlfn.XLOOKUP(tblSales[[#This Row],[Product_ID]],Products!$A:$A,Products!$C:$C,"Women Dresses")</f>
        <v>Watches</v>
      </c>
      <c r="AA733" t="str">
        <f>_xlfn.XLOOKUP(tblSales[[#This Row],[Product_ID]],Products!$A:$A,Products!$D:$D,"Unknown")</f>
        <v>Smart Watch</v>
      </c>
      <c r="AB733" t="str">
        <f>_xlfn.XLOOKUP(tblSales[[#This Row],[Product_ID]],Products!$A:$A,Products!$E:$E,"Unknown")</f>
        <v>Libas</v>
      </c>
      <c r="AC733" t="str">
        <f>_xlfn.XLOOKUP(tblSales[[#This Row],[Store_ID]],Stores!$A:$A,Stores!$B:$B,"Unknown")</f>
        <v>TrendMart Kochi High Street</v>
      </c>
      <c r="AD733" t="str">
        <f>_xlfn.XLOOKUP(tblSales[[#This Row],[Store_ID]],Stores!$A:$A,Stores!$E:$E,"Unknown")</f>
        <v>South Zone 1</v>
      </c>
      <c r="AE733" t="str">
        <f>_xlfn.XLOOKUP(tblSales[[#This Row],[Customer_ID]],Customers!$A:$A,Customers!$B:$B,"Unknown")</f>
        <v>Tanvi Menon</v>
      </c>
      <c r="AF733" t="str">
        <f>_xlfn.XLOOKUP(tblSales[[#This Row],[Customer_ID]],Customers!$A:$A,Customers!$J:$J,"Unknown")</f>
        <v>Platinum</v>
      </c>
      <c r="AG733" t="str">
        <f>_xlfn.XLOOKUP(tblSales[[#This Row],[Employee_ID]],Employees!$A:$A,Employees!$B:$B,"Unknown")</f>
        <v>Malini Gowda</v>
      </c>
      <c r="AH733">
        <f>IF(MONTH(tblSales[[#This Row],[Invoice Date]])&gt;=4,MONTH(tblSales[[#This Row],[Invoice Date]]),MONTH(tblSales[[#This Row],[Invoice Date]])+12)</f>
        <v>11</v>
      </c>
      <c r="AI733" s="8">
        <f>DATE(YEAR(tblSales[[#This Row],[Invoice Date]]),MONTH(tblSales[[#This Row],[Invoice Date]]),1)</f>
        <v>45597</v>
      </c>
      <c r="AJ733" t="str">
        <f>_xlfn.XLOOKUP(tblSales[[#This Row],[Product_ID]],Products!$A:$A,Products!$B:$B,"Unknown")</f>
        <v>Libas Smart Watch Purple</v>
      </c>
      <c r="AK733" s="9">
        <f>IFERROR(tblSales[[#This Row],[Profit]]/tblSales[[#This Row],[Sales Amount]],0)</f>
        <v>0.308356150637212</v>
      </c>
      <c r="AL733" t="str">
        <f>IF(tblSales[[#This Row],[Discount %]]&lt;=5,"0-5%",
IF(tblSales[[#This Row],[Discount %]]&lt;=10,"5-10%",
IF(tblSales[[#This Row],[Discount %]]&lt;=15,"10-15%",
IF(tblSales[[#This Row],[Discount %]]&lt;=20,"15-20%","20%+"))))</f>
        <v>0-5%</v>
      </c>
    </row>
    <row r="734" spans="1:38">
      <c r="A734" s="2" t="s">
        <v>2149</v>
      </c>
      <c r="B734" s="11">
        <v>45443</v>
      </c>
      <c r="C734" s="2" t="s">
        <v>2150</v>
      </c>
      <c r="D734" s="2" t="s">
        <v>517</v>
      </c>
      <c r="E734" s="2" t="s">
        <v>699</v>
      </c>
      <c r="F734" s="2" t="s">
        <v>204</v>
      </c>
      <c r="G734" s="2">
        <v>1</v>
      </c>
      <c r="H734" s="2">
        <v>1015.48</v>
      </c>
      <c r="I734" s="2">
        <v>25</v>
      </c>
      <c r="J734" s="2">
        <v>253.87</v>
      </c>
      <c r="K734" s="2">
        <v>12</v>
      </c>
      <c r="L734" s="2">
        <v>91.39</v>
      </c>
      <c r="M734" s="2">
        <v>853</v>
      </c>
      <c r="N734" s="2">
        <v>720.53</v>
      </c>
      <c r="O734" s="2">
        <f t="shared" si="26"/>
        <v>41.080000000000027</v>
      </c>
      <c r="P734" s="2" t="s">
        <v>28</v>
      </c>
      <c r="Q734" s="2" t="str">
        <f t="shared" si="25"/>
        <v>Credit Card</v>
      </c>
      <c r="R734" s="2" t="s">
        <v>20</v>
      </c>
      <c r="S734" s="2" t="s">
        <v>56</v>
      </c>
      <c r="T734" s="2" t="s">
        <v>1019</v>
      </c>
      <c r="U734" s="2" t="s">
        <v>59</v>
      </c>
      <c r="V734" t="str">
        <f>TEXT(tblSales[[#This Row],[Invoice Date]],"mmm")</f>
        <v>May</v>
      </c>
      <c r="W734">
        <f>MONTH(tblSales[[#This Row],[Invoice Date]])</f>
        <v>5</v>
      </c>
      <c r="X734">
        <f>YEAR(tblSales[[#This Row],[Invoice Date]])</f>
        <v>2024</v>
      </c>
      <c r="Y734" t="str">
        <f>TEXT(tblSales[[#This Row],[Invoice Date]],"mmm-yyyy")</f>
        <v>May-2024</v>
      </c>
      <c r="Z734" t="str">
        <f>_xlfn.XLOOKUP(tblSales[[#This Row],[Product_ID]],Products!$A:$A,Products!$C:$C,"Women Dresses")</f>
        <v>Women Jeans</v>
      </c>
      <c r="AA734" t="str">
        <f>_xlfn.XLOOKUP(tblSales[[#This Row],[Product_ID]],Products!$A:$A,Products!$D:$D,"Unknown")</f>
        <v>Straight Fit</v>
      </c>
      <c r="AB734" t="str">
        <f>_xlfn.XLOOKUP(tblSales[[#This Row],[Product_ID]],Products!$A:$A,Products!$E:$E,"Unknown")</f>
        <v>Sonata</v>
      </c>
      <c r="AC734" t="str">
        <f>_xlfn.XLOOKUP(tblSales[[#This Row],[Store_ID]],Stores!$A:$A,Stores!$B:$B,"Unknown")</f>
        <v>TrendMart Dindigul High Street</v>
      </c>
      <c r="AD734" t="str">
        <f>_xlfn.XLOOKUP(tblSales[[#This Row],[Store_ID]],Stores!$A:$A,Stores!$E:$E,"Unknown")</f>
        <v>South Zone 1</v>
      </c>
      <c r="AE734" t="str">
        <f>_xlfn.XLOOKUP(tblSales[[#This Row],[Customer_ID]],Customers!$A:$A,Customers!$B:$B,"Unknown")</f>
        <v>Bhagya Pillai</v>
      </c>
      <c r="AF734" t="str">
        <f>_xlfn.XLOOKUP(tblSales[[#This Row],[Customer_ID]],Customers!$A:$A,Customers!$J:$J,"Unknown")</f>
        <v>Silver</v>
      </c>
      <c r="AG734" t="str">
        <f>_xlfn.XLOOKUP(tblSales[[#This Row],[Employee_ID]],Employees!$A:$A,Employees!$B:$B,"Unknown")</f>
        <v>Logesh Gopalakrishnan</v>
      </c>
      <c r="AH734">
        <f>IF(MONTH(tblSales[[#This Row],[Invoice Date]])&gt;=4,MONTH(tblSales[[#This Row],[Invoice Date]]),MONTH(tblSales[[#This Row],[Invoice Date]])+12)</f>
        <v>5</v>
      </c>
      <c r="AI734" s="8">
        <f>DATE(YEAR(tblSales[[#This Row],[Invoice Date]]),MONTH(tblSales[[#This Row],[Invoice Date]]),1)</f>
        <v>45413</v>
      </c>
      <c r="AJ734" t="str">
        <f>_xlfn.XLOOKUP(tblSales[[#This Row],[Product_ID]],Products!$A:$A,Products!$B:$B,"Unknown")</f>
        <v>Sonata Straight Fit Cream</v>
      </c>
      <c r="AK734" s="9">
        <f>IFERROR(tblSales[[#This Row],[Profit]]/tblSales[[#This Row],[Sales Amount]],0)</f>
        <v>4.8159437280187602E-2</v>
      </c>
      <c r="AL734" t="str">
        <f>IF(tblSales[[#This Row],[Discount %]]&lt;=5,"0-5%",
IF(tblSales[[#This Row],[Discount %]]&lt;=10,"5-10%",
IF(tblSales[[#This Row],[Discount %]]&lt;=15,"10-15%",
IF(tblSales[[#This Row],[Discount %]]&lt;=20,"15-20%","20%+"))))</f>
        <v>20%+</v>
      </c>
    </row>
    <row r="735" spans="1:38">
      <c r="A735" s="2" t="s">
        <v>2151</v>
      </c>
      <c r="B735" s="11">
        <v>45648</v>
      </c>
      <c r="C735" s="2" t="s">
        <v>1610</v>
      </c>
      <c r="D735" s="2" t="s">
        <v>1664</v>
      </c>
      <c r="E735" s="2" t="s">
        <v>209</v>
      </c>
      <c r="F735" s="2" t="s">
        <v>350</v>
      </c>
      <c r="G735" s="2">
        <v>1</v>
      </c>
      <c r="H735" s="2">
        <v>475.92</v>
      </c>
      <c r="I735" s="2">
        <v>25</v>
      </c>
      <c r="J735" s="2">
        <v>118.98</v>
      </c>
      <c r="K735" s="2">
        <v>5</v>
      </c>
      <c r="L735" s="2">
        <v>17.850000000000001</v>
      </c>
      <c r="M735" s="2">
        <v>374.79</v>
      </c>
      <c r="N735" s="2">
        <v>327.36</v>
      </c>
      <c r="O735" s="2">
        <f t="shared" si="26"/>
        <v>29.580000000000005</v>
      </c>
      <c r="P735" s="2" t="s">
        <v>32</v>
      </c>
      <c r="Q735" s="2" t="str">
        <f t="shared" si="25"/>
        <v>UPI</v>
      </c>
      <c r="R735" s="2" t="s">
        <v>20</v>
      </c>
      <c r="S735" s="2" t="s">
        <v>56</v>
      </c>
      <c r="T735" s="2" t="s">
        <v>1683</v>
      </c>
      <c r="U735" s="2" t="s">
        <v>60</v>
      </c>
      <c r="V735" t="str">
        <f>TEXT(tblSales[[#This Row],[Invoice Date]],"mmm")</f>
        <v>Dec</v>
      </c>
      <c r="W735">
        <f>MONTH(tblSales[[#This Row],[Invoice Date]])</f>
        <v>12</v>
      </c>
      <c r="X735">
        <f>YEAR(tblSales[[#This Row],[Invoice Date]])</f>
        <v>2024</v>
      </c>
      <c r="Y735" t="str">
        <f>TEXT(tblSales[[#This Row],[Invoice Date]],"mmm-yyyy")</f>
        <v>Dec-2024</v>
      </c>
      <c r="Z735" t="str">
        <f>_xlfn.XLOOKUP(tblSales[[#This Row],[Product_ID]],Products!$A:$A,Products!$C:$C,"Women Dresses")</f>
        <v>Kids Wear</v>
      </c>
      <c r="AA735" t="str">
        <f>_xlfn.XLOOKUP(tblSales[[#This Row],[Product_ID]],Products!$A:$A,Products!$D:$D,"Unknown")</f>
        <v>Girls Frock</v>
      </c>
      <c r="AB735" t="str">
        <f>_xlfn.XLOOKUP(tblSales[[#This Row],[Product_ID]],Products!$A:$A,Products!$E:$E,"Unknown")</f>
        <v>Aurelia</v>
      </c>
      <c r="AC735" t="str">
        <f>_xlfn.XLOOKUP(tblSales[[#This Row],[Store_ID]],Stores!$A:$A,Stores!$B:$B,"Unknown")</f>
        <v>TrendMart Kochi High Street</v>
      </c>
      <c r="AD735" t="str">
        <f>_xlfn.XLOOKUP(tblSales[[#This Row],[Store_ID]],Stores!$A:$A,Stores!$E:$E,"Unknown")</f>
        <v>South Zone 1</v>
      </c>
      <c r="AE735" t="str">
        <f>_xlfn.XLOOKUP(tblSales[[#This Row],[Customer_ID]],Customers!$A:$A,Customers!$B:$B,"Unknown")</f>
        <v>Hema Pandian</v>
      </c>
      <c r="AF735" t="str">
        <f>_xlfn.XLOOKUP(tblSales[[#This Row],[Customer_ID]],Customers!$A:$A,Customers!$J:$J,"Unknown")</f>
        <v>Regular</v>
      </c>
      <c r="AG735" t="str">
        <f>_xlfn.XLOOKUP(tblSales[[#This Row],[Employee_ID]],Employees!$A:$A,Employees!$B:$B,"Unknown")</f>
        <v>Chitra Chettiar</v>
      </c>
      <c r="AH735">
        <f>IF(MONTH(tblSales[[#This Row],[Invoice Date]])&gt;=4,MONTH(tblSales[[#This Row],[Invoice Date]]),MONTH(tblSales[[#This Row],[Invoice Date]])+12)</f>
        <v>12</v>
      </c>
      <c r="AI735" s="8">
        <f>DATE(YEAR(tblSales[[#This Row],[Invoice Date]]),MONTH(tblSales[[#This Row],[Invoice Date]]),1)</f>
        <v>45627</v>
      </c>
      <c r="AJ735" t="str">
        <f>_xlfn.XLOOKUP(tblSales[[#This Row],[Product_ID]],Products!$A:$A,Products!$B:$B,"Unknown")</f>
        <v>Aurelia Girls Frock Maroon</v>
      </c>
      <c r="AK735" s="9">
        <f>IFERROR(tblSales[[#This Row],[Profit]]/tblSales[[#This Row],[Sales Amount]],0)</f>
        <v>7.8924197550628364E-2</v>
      </c>
      <c r="AL735" t="str">
        <f>IF(tblSales[[#This Row],[Discount %]]&lt;=5,"0-5%",
IF(tblSales[[#This Row],[Discount %]]&lt;=10,"5-10%",
IF(tblSales[[#This Row],[Discount %]]&lt;=15,"10-15%",
IF(tblSales[[#This Row],[Discount %]]&lt;=20,"15-20%","20%+"))))</f>
        <v>20%+</v>
      </c>
    </row>
    <row r="736" spans="1:38">
      <c r="A736" s="2" t="s">
        <v>2152</v>
      </c>
      <c r="B736" s="11">
        <v>45545</v>
      </c>
      <c r="C736" s="2" t="s">
        <v>2153</v>
      </c>
      <c r="D736" s="2" t="s">
        <v>1051</v>
      </c>
      <c r="E736" s="2" t="s">
        <v>258</v>
      </c>
      <c r="F736" s="2" t="s">
        <v>276</v>
      </c>
      <c r="G736" s="2">
        <v>1</v>
      </c>
      <c r="H736" s="2">
        <v>836.99</v>
      </c>
      <c r="I736" s="2">
        <v>30</v>
      </c>
      <c r="J736" s="2">
        <v>251.1</v>
      </c>
      <c r="K736" s="2">
        <v>5</v>
      </c>
      <c r="L736" s="2">
        <v>29.29</v>
      </c>
      <c r="M736" s="2">
        <v>615.17999999999995</v>
      </c>
      <c r="N736" s="2">
        <v>565.45000000000005</v>
      </c>
      <c r="O736" s="2">
        <f t="shared" si="26"/>
        <v>20.439999999999905</v>
      </c>
      <c r="P736" s="2" t="s">
        <v>28</v>
      </c>
      <c r="Q736" s="2" t="str">
        <f t="shared" si="25"/>
        <v>Credit Card</v>
      </c>
      <c r="R736" s="2" t="s">
        <v>21</v>
      </c>
      <c r="S736" s="2" t="s">
        <v>56</v>
      </c>
      <c r="T736" s="2" t="s">
        <v>228</v>
      </c>
      <c r="U736" s="2" t="s">
        <v>59</v>
      </c>
      <c r="V736" t="str">
        <f>TEXT(tblSales[[#This Row],[Invoice Date]],"mmm")</f>
        <v>Sep</v>
      </c>
      <c r="W736">
        <f>MONTH(tblSales[[#This Row],[Invoice Date]])</f>
        <v>9</v>
      </c>
      <c r="X736">
        <f>YEAR(tblSales[[#This Row],[Invoice Date]])</f>
        <v>2024</v>
      </c>
      <c r="Y736" t="str">
        <f>TEXT(tblSales[[#This Row],[Invoice Date]],"mmm-yyyy")</f>
        <v>Sep-2024</v>
      </c>
      <c r="Z736" t="str">
        <f>_xlfn.XLOOKUP(tblSales[[#This Row],[Product_ID]],Products!$A:$A,Products!$C:$C,"Women Dresses")</f>
        <v>Kids Wear</v>
      </c>
      <c r="AA736" t="str">
        <f>_xlfn.XLOOKUP(tblSales[[#This Row],[Product_ID]],Products!$A:$A,Products!$D:$D,"Unknown")</f>
        <v>Boys Shirt</v>
      </c>
      <c r="AB736" t="str">
        <f>_xlfn.XLOOKUP(tblSales[[#This Row],[Product_ID]],Products!$A:$A,Products!$E:$E,"Unknown")</f>
        <v>Woodland</v>
      </c>
      <c r="AC736" t="str">
        <f>_xlfn.XLOOKUP(tblSales[[#This Row],[Store_ID]],Stores!$A:$A,Stores!$B:$B,"Unknown")</f>
        <v>TrendMart Guntur Outlet</v>
      </c>
      <c r="AD736" t="str">
        <f>_xlfn.XLOOKUP(tblSales[[#This Row],[Store_ID]],Stores!$A:$A,Stores!$E:$E,"Unknown")</f>
        <v>South Zone 3</v>
      </c>
      <c r="AE736" t="str">
        <f>_xlfn.XLOOKUP(tblSales[[#This Row],[Customer_ID]],Customers!$A:$A,Customers!$B:$B,"Unknown")</f>
        <v>Balaji Mudaliar</v>
      </c>
      <c r="AF736" t="str">
        <f>_xlfn.XLOOKUP(tblSales[[#This Row],[Customer_ID]],Customers!$A:$A,Customers!$J:$J,"Unknown")</f>
        <v>Regular</v>
      </c>
      <c r="AG736" t="str">
        <f>_xlfn.XLOOKUP(tblSales[[#This Row],[Employee_ID]],Employees!$A:$A,Employees!$B:$B,"Unknown")</f>
        <v>Vasanthi Kamath</v>
      </c>
      <c r="AH736">
        <f>IF(MONTH(tblSales[[#This Row],[Invoice Date]])&gt;=4,MONTH(tblSales[[#This Row],[Invoice Date]]),MONTH(tblSales[[#This Row],[Invoice Date]])+12)</f>
        <v>9</v>
      </c>
      <c r="AI736" s="8">
        <f>DATE(YEAR(tblSales[[#This Row],[Invoice Date]]),MONTH(tblSales[[#This Row],[Invoice Date]]),1)</f>
        <v>45536</v>
      </c>
      <c r="AJ736" t="str">
        <f>_xlfn.XLOOKUP(tblSales[[#This Row],[Product_ID]],Products!$A:$A,Products!$B:$B,"Unknown")</f>
        <v>Woodland Boys Shirt White</v>
      </c>
      <c r="AK736" s="9">
        <f>IFERROR(tblSales[[#This Row],[Profit]]/tblSales[[#This Row],[Sales Amount]],0)</f>
        <v>3.322604766084708E-2</v>
      </c>
      <c r="AL736" t="str">
        <f>IF(tblSales[[#This Row],[Discount %]]&lt;=5,"0-5%",
IF(tblSales[[#This Row],[Discount %]]&lt;=10,"5-10%",
IF(tblSales[[#This Row],[Discount %]]&lt;=15,"10-15%",
IF(tblSales[[#This Row],[Discount %]]&lt;=20,"15-20%","20%+"))))</f>
        <v>20%+</v>
      </c>
    </row>
    <row r="737" spans="1:38">
      <c r="A737" s="2" t="s">
        <v>2154</v>
      </c>
      <c r="B737" s="11">
        <v>45424</v>
      </c>
      <c r="C737" s="2" t="s">
        <v>2155</v>
      </c>
      <c r="D737" s="2" t="s">
        <v>778</v>
      </c>
      <c r="E737" s="2" t="s">
        <v>1396</v>
      </c>
      <c r="F737" s="2" t="s">
        <v>193</v>
      </c>
      <c r="G737" s="2">
        <v>2</v>
      </c>
      <c r="H737" s="2">
        <v>871.84</v>
      </c>
      <c r="I737" s="2">
        <v>25</v>
      </c>
      <c r="J737" s="2">
        <v>435.92</v>
      </c>
      <c r="K737" s="2">
        <v>5</v>
      </c>
      <c r="L737" s="2">
        <v>65.39</v>
      </c>
      <c r="M737" s="2">
        <v>1373.15</v>
      </c>
      <c r="N737" s="2">
        <v>1140.4000000000001</v>
      </c>
      <c r="O737" s="2">
        <f t="shared" si="26"/>
        <v>167.36</v>
      </c>
      <c r="P737" s="2" t="s">
        <v>29</v>
      </c>
      <c r="Q737" s="2" t="str">
        <f t="shared" si="25"/>
        <v>Debit Card</v>
      </c>
      <c r="R737" s="2" t="s">
        <v>21</v>
      </c>
      <c r="S737" s="2" t="s">
        <v>56</v>
      </c>
      <c r="T737" s="2" t="s">
        <v>2156</v>
      </c>
      <c r="U737" s="2" t="s">
        <v>60</v>
      </c>
      <c r="V737" t="str">
        <f>TEXT(tblSales[[#This Row],[Invoice Date]],"mmm")</f>
        <v>May</v>
      </c>
      <c r="W737">
        <f>MONTH(tblSales[[#This Row],[Invoice Date]])</f>
        <v>5</v>
      </c>
      <c r="X737">
        <f>YEAR(tblSales[[#This Row],[Invoice Date]])</f>
        <v>2024</v>
      </c>
      <c r="Y737" t="str">
        <f>TEXT(tblSales[[#This Row],[Invoice Date]],"mmm-yyyy")</f>
        <v>May-2024</v>
      </c>
      <c r="Z737" t="str">
        <f>_xlfn.XLOOKUP(tblSales[[#This Row],[Product_ID]],Products!$A:$A,Products!$C:$C,"Women Dresses")</f>
        <v>Men Shirts</v>
      </c>
      <c r="AA737" t="str">
        <f>_xlfn.XLOOKUP(tblSales[[#This Row],[Product_ID]],Products!$A:$A,Products!$D:$D,"Unknown")</f>
        <v>Denim Shirt</v>
      </c>
      <c r="AB737" t="str">
        <f>_xlfn.XLOOKUP(tblSales[[#This Row],[Product_ID]],Products!$A:$A,Products!$E:$E,"Unknown")</f>
        <v>AND</v>
      </c>
      <c r="AC737" t="str">
        <f>_xlfn.XLOOKUP(tblSales[[#This Row],[Store_ID]],Stores!$A:$A,Stores!$B:$B,"Unknown")</f>
        <v>TrendMart Vellore High Street</v>
      </c>
      <c r="AD737" t="str">
        <f>_xlfn.XLOOKUP(tblSales[[#This Row],[Store_ID]],Stores!$A:$A,Stores!$E:$E,"Unknown")</f>
        <v>South Zone 1</v>
      </c>
      <c r="AE737" t="str">
        <f>_xlfn.XLOOKUP(tblSales[[#This Row],[Customer_ID]],Customers!$A:$A,Customers!$B:$B,"Unknown")</f>
        <v>Hariharan Yadav</v>
      </c>
      <c r="AF737" t="str">
        <f>_xlfn.XLOOKUP(tblSales[[#This Row],[Customer_ID]],Customers!$A:$A,Customers!$J:$J,"Unknown")</f>
        <v>Silver</v>
      </c>
      <c r="AG737" t="str">
        <f>_xlfn.XLOOKUP(tblSales[[#This Row],[Employee_ID]],Employees!$A:$A,Employees!$B:$B,"Unknown")</f>
        <v>Yamini Pandian</v>
      </c>
      <c r="AH737">
        <f>IF(MONTH(tblSales[[#This Row],[Invoice Date]])&gt;=4,MONTH(tblSales[[#This Row],[Invoice Date]]),MONTH(tblSales[[#This Row],[Invoice Date]])+12)</f>
        <v>5</v>
      </c>
      <c r="AI737" s="8">
        <f>DATE(YEAR(tblSales[[#This Row],[Invoice Date]]),MONTH(tblSales[[#This Row],[Invoice Date]]),1)</f>
        <v>45413</v>
      </c>
      <c r="AJ737" t="str">
        <f>_xlfn.XLOOKUP(tblSales[[#This Row],[Product_ID]],Products!$A:$A,Products!$B:$B,"Unknown")</f>
        <v>AND Denim Shirt Teal</v>
      </c>
      <c r="AK737" s="9">
        <f>IFERROR(tblSales[[#This Row],[Profit]]/tblSales[[#This Row],[Sales Amount]],0)</f>
        <v>0.12188034810472272</v>
      </c>
      <c r="AL737" t="str">
        <f>IF(tblSales[[#This Row],[Discount %]]&lt;=5,"0-5%",
IF(tblSales[[#This Row],[Discount %]]&lt;=10,"5-10%",
IF(tblSales[[#This Row],[Discount %]]&lt;=15,"10-15%",
IF(tblSales[[#This Row],[Discount %]]&lt;=20,"15-20%","20%+"))))</f>
        <v>20%+</v>
      </c>
    </row>
    <row r="738" spans="1:38">
      <c r="A738" s="2" t="s">
        <v>2157</v>
      </c>
      <c r="B738" s="11">
        <v>45451</v>
      </c>
      <c r="C738" s="2" t="s">
        <v>2158</v>
      </c>
      <c r="D738" s="2" t="s">
        <v>946</v>
      </c>
      <c r="E738" s="2" t="s">
        <v>301</v>
      </c>
      <c r="F738" s="2" t="s">
        <v>116</v>
      </c>
      <c r="G738" s="2">
        <v>2</v>
      </c>
      <c r="H738" s="2">
        <v>1980.27</v>
      </c>
      <c r="I738" s="2">
        <v>30</v>
      </c>
      <c r="J738" s="2">
        <v>1188.1600000000001</v>
      </c>
      <c r="K738" s="2">
        <v>12</v>
      </c>
      <c r="L738" s="2">
        <v>332.69</v>
      </c>
      <c r="M738" s="2">
        <v>3105.07</v>
      </c>
      <c r="N738" s="2">
        <v>2861.14</v>
      </c>
      <c r="O738" s="2">
        <f t="shared" si="26"/>
        <v>-88.759999999999707</v>
      </c>
      <c r="P738" s="2" t="s">
        <v>32</v>
      </c>
      <c r="Q738" s="2" t="str">
        <f t="shared" si="25"/>
        <v>UPI</v>
      </c>
      <c r="R738" s="2" t="s">
        <v>20</v>
      </c>
      <c r="S738" s="2" t="s">
        <v>56</v>
      </c>
      <c r="T738" s="2" t="s">
        <v>2159</v>
      </c>
      <c r="U738" s="2" t="s">
        <v>60</v>
      </c>
      <c r="V738" t="str">
        <f>TEXT(tblSales[[#This Row],[Invoice Date]],"mmm")</f>
        <v>Jun</v>
      </c>
      <c r="W738">
        <f>MONTH(tblSales[[#This Row],[Invoice Date]])</f>
        <v>6</v>
      </c>
      <c r="X738">
        <f>YEAR(tblSales[[#This Row],[Invoice Date]])</f>
        <v>2024</v>
      </c>
      <c r="Y738" t="str">
        <f>TEXT(tblSales[[#This Row],[Invoice Date]],"mmm-yyyy")</f>
        <v>Jun-2024</v>
      </c>
      <c r="Z738" t="str">
        <f>_xlfn.XLOOKUP(tblSales[[#This Row],[Product_ID]],Products!$A:$A,Products!$C:$C,"Women Dresses")</f>
        <v>Men Ethnic</v>
      </c>
      <c r="AA738" t="str">
        <f>_xlfn.XLOOKUP(tblSales[[#This Row],[Product_ID]],Products!$A:$A,Products!$D:$D,"Unknown")</f>
        <v>Nehru Jacket</v>
      </c>
      <c r="AB738" t="str">
        <f>_xlfn.XLOOKUP(tblSales[[#This Row],[Product_ID]],Products!$A:$A,Products!$E:$E,"Unknown")</f>
        <v>Liberty</v>
      </c>
      <c r="AC738" t="str">
        <f>_xlfn.XLOOKUP(tblSales[[#This Row],[Store_ID]],Stores!$A:$A,Stores!$B:$B,"Unknown")</f>
        <v>TrendMart Kochi Standard</v>
      </c>
      <c r="AD738" t="str">
        <f>_xlfn.XLOOKUP(tblSales[[#This Row],[Store_ID]],Stores!$A:$A,Stores!$E:$E,"Unknown")</f>
        <v>South Zone 1</v>
      </c>
      <c r="AE738" t="str">
        <f>_xlfn.XLOOKUP(tblSales[[#This Row],[Customer_ID]],Customers!$A:$A,Customers!$B:$B,"Unknown")</f>
        <v>Thiru Gowda</v>
      </c>
      <c r="AF738" t="str">
        <f>_xlfn.XLOOKUP(tblSales[[#This Row],[Customer_ID]],Customers!$A:$A,Customers!$J:$J,"Unknown")</f>
        <v>Silver</v>
      </c>
      <c r="AG738" t="str">
        <f>_xlfn.XLOOKUP(tblSales[[#This Row],[Employee_ID]],Employees!$A:$A,Employees!$B:$B,"Unknown")</f>
        <v>Padma Gounder</v>
      </c>
      <c r="AH738">
        <f>IF(MONTH(tblSales[[#This Row],[Invoice Date]])&gt;=4,MONTH(tblSales[[#This Row],[Invoice Date]]),MONTH(tblSales[[#This Row],[Invoice Date]])+12)</f>
        <v>6</v>
      </c>
      <c r="AI738" s="8">
        <f>DATE(YEAR(tblSales[[#This Row],[Invoice Date]]),MONTH(tblSales[[#This Row],[Invoice Date]]),1)</f>
        <v>45444</v>
      </c>
      <c r="AJ738" t="str">
        <f>_xlfn.XLOOKUP(tblSales[[#This Row],[Product_ID]],Products!$A:$A,Products!$B:$B,"Unknown")</f>
        <v>Liberty Nehru Jacket Sky Blue</v>
      </c>
      <c r="AK738" s="9">
        <f>IFERROR(tblSales[[#This Row],[Profit]]/tblSales[[#This Row],[Sales Amount]],0)</f>
        <v>-2.8585506928990232E-2</v>
      </c>
      <c r="AL738" t="str">
        <f>IF(tblSales[[#This Row],[Discount %]]&lt;=5,"0-5%",
IF(tblSales[[#This Row],[Discount %]]&lt;=10,"5-10%",
IF(tblSales[[#This Row],[Discount %]]&lt;=15,"10-15%",
IF(tblSales[[#This Row],[Discount %]]&lt;=20,"15-20%","20%+"))))</f>
        <v>20%+</v>
      </c>
    </row>
    <row r="739" spans="1:38">
      <c r="A739" s="2" t="s">
        <v>2160</v>
      </c>
      <c r="B739" s="11">
        <v>45515</v>
      </c>
      <c r="C739" s="2" t="s">
        <v>2161</v>
      </c>
      <c r="D739" s="2" t="s">
        <v>775</v>
      </c>
      <c r="E739" s="2" t="s">
        <v>243</v>
      </c>
      <c r="F739" s="2" t="s">
        <v>493</v>
      </c>
      <c r="G739" s="2">
        <v>1</v>
      </c>
      <c r="H739" s="2">
        <v>882.29</v>
      </c>
      <c r="I739" s="2">
        <v>0</v>
      </c>
      <c r="J739" s="2">
        <v>0</v>
      </c>
      <c r="K739" s="2">
        <v>5</v>
      </c>
      <c r="L739" s="2">
        <v>44.11</v>
      </c>
      <c r="M739" s="2">
        <v>926.4</v>
      </c>
      <c r="N739" s="2">
        <v>559.25</v>
      </c>
      <c r="O739" s="2">
        <f t="shared" si="26"/>
        <v>323.03999999999996</v>
      </c>
      <c r="P739" s="2" t="s">
        <v>29</v>
      </c>
      <c r="Q739" s="2" t="str">
        <f t="shared" si="25"/>
        <v>Debit Card</v>
      </c>
      <c r="R739" s="2" t="s">
        <v>21</v>
      </c>
      <c r="S739" s="2" t="s">
        <v>56</v>
      </c>
      <c r="T739" s="2" t="s">
        <v>2162</v>
      </c>
      <c r="U739" s="2" t="s">
        <v>60</v>
      </c>
      <c r="V739" t="str">
        <f>TEXT(tblSales[[#This Row],[Invoice Date]],"mmm")</f>
        <v>Aug</v>
      </c>
      <c r="W739">
        <f>MONTH(tblSales[[#This Row],[Invoice Date]])</f>
        <v>8</v>
      </c>
      <c r="X739">
        <f>YEAR(tblSales[[#This Row],[Invoice Date]])</f>
        <v>2024</v>
      </c>
      <c r="Y739" t="str">
        <f>TEXT(tblSales[[#This Row],[Invoice Date]],"mmm-yyyy")</f>
        <v>Aug-2024</v>
      </c>
      <c r="Z739" t="str">
        <f>_xlfn.XLOOKUP(tblSales[[#This Row],[Product_ID]],Products!$A:$A,Products!$C:$C,"Women Dresses")</f>
        <v>Sportswear</v>
      </c>
      <c r="AA739" t="str">
        <f>_xlfn.XLOOKUP(tblSales[[#This Row],[Product_ID]],Products!$A:$A,Products!$D:$D,"Unknown")</f>
        <v>Joggers</v>
      </c>
      <c r="AB739" t="str">
        <f>_xlfn.XLOOKUP(tblSales[[#This Row],[Product_ID]],Products!$A:$A,Products!$E:$E,"Unknown")</f>
        <v>Max Fashion</v>
      </c>
      <c r="AC739" t="str">
        <f>_xlfn.XLOOKUP(tblSales[[#This Row],[Store_ID]],Stores!$A:$A,Stores!$B:$B,"Unknown")</f>
        <v>TrendMart Visakhapatnam Standard</v>
      </c>
      <c r="AD739" t="str">
        <f>_xlfn.XLOOKUP(tblSales[[#This Row],[Store_ID]],Stores!$A:$A,Stores!$E:$E,"Unknown")</f>
        <v>South Zone 3</v>
      </c>
      <c r="AE739" t="str">
        <f>_xlfn.XLOOKUP(tblSales[[#This Row],[Customer_ID]],Customers!$A:$A,Customers!$B:$B,"Unknown")</f>
        <v>Usha Shetty</v>
      </c>
      <c r="AF739" t="str">
        <f>_xlfn.XLOOKUP(tblSales[[#This Row],[Customer_ID]],Customers!$A:$A,Customers!$J:$J,"Unknown")</f>
        <v>Silver</v>
      </c>
      <c r="AG739" t="str">
        <f>_xlfn.XLOOKUP(tblSales[[#This Row],[Employee_ID]],Employees!$A:$A,Employees!$B:$B,"Unknown")</f>
        <v>Gopal Prasad</v>
      </c>
      <c r="AH739">
        <f>IF(MONTH(tblSales[[#This Row],[Invoice Date]])&gt;=4,MONTH(tblSales[[#This Row],[Invoice Date]]),MONTH(tblSales[[#This Row],[Invoice Date]])+12)</f>
        <v>8</v>
      </c>
      <c r="AI739" s="8">
        <f>DATE(YEAR(tblSales[[#This Row],[Invoice Date]]),MONTH(tblSales[[#This Row],[Invoice Date]]),1)</f>
        <v>45505</v>
      </c>
      <c r="AJ739" t="str">
        <f>_xlfn.XLOOKUP(tblSales[[#This Row],[Product_ID]],Products!$A:$A,Products!$B:$B,"Unknown")</f>
        <v>Max Fashion Joggers Cream</v>
      </c>
      <c r="AK739" s="9">
        <f>IFERROR(tblSales[[#This Row],[Profit]]/tblSales[[#This Row],[Sales Amount]],0)</f>
        <v>0.34870466321243521</v>
      </c>
      <c r="AL739" t="str">
        <f>IF(tblSales[[#This Row],[Discount %]]&lt;=5,"0-5%",
IF(tblSales[[#This Row],[Discount %]]&lt;=10,"5-10%",
IF(tblSales[[#This Row],[Discount %]]&lt;=15,"10-15%",
IF(tblSales[[#This Row],[Discount %]]&lt;=20,"15-20%","20%+"))))</f>
        <v>0-5%</v>
      </c>
    </row>
    <row r="740" spans="1:38">
      <c r="A740" s="2" t="s">
        <v>2163</v>
      </c>
      <c r="B740" s="11">
        <v>45467</v>
      </c>
      <c r="C740" s="2" t="s">
        <v>1797</v>
      </c>
      <c r="D740" s="2" t="s">
        <v>191</v>
      </c>
      <c r="E740" s="2" t="s">
        <v>437</v>
      </c>
      <c r="F740" s="2" t="s">
        <v>172</v>
      </c>
      <c r="G740" s="2">
        <v>1</v>
      </c>
      <c r="H740" s="2">
        <v>784.51</v>
      </c>
      <c r="I740" s="2">
        <v>20</v>
      </c>
      <c r="J740" s="2">
        <v>156.9</v>
      </c>
      <c r="K740" s="2">
        <v>5</v>
      </c>
      <c r="L740" s="2">
        <v>31.38</v>
      </c>
      <c r="M740" s="2">
        <v>658.99</v>
      </c>
      <c r="N740" s="2">
        <v>534.80999999999995</v>
      </c>
      <c r="O740" s="2">
        <f t="shared" si="26"/>
        <v>92.800000000000068</v>
      </c>
      <c r="P740" s="2" t="s">
        <v>29</v>
      </c>
      <c r="Q740" s="2" t="str">
        <f t="shared" si="25"/>
        <v>Debit Card</v>
      </c>
      <c r="R740" s="2" t="s">
        <v>21</v>
      </c>
      <c r="S740" s="2" t="s">
        <v>56</v>
      </c>
      <c r="T740" s="2" t="s">
        <v>1390</v>
      </c>
      <c r="U740" s="2" t="s">
        <v>59</v>
      </c>
      <c r="V740" t="str">
        <f>TEXT(tblSales[[#This Row],[Invoice Date]],"mmm")</f>
        <v>Jun</v>
      </c>
      <c r="W740">
        <f>MONTH(tblSales[[#This Row],[Invoice Date]])</f>
        <v>6</v>
      </c>
      <c r="X740">
        <f>YEAR(tblSales[[#This Row],[Invoice Date]])</f>
        <v>2024</v>
      </c>
      <c r="Y740" t="str">
        <f>TEXT(tblSales[[#This Row],[Invoice Date]],"mmm-yyyy")</f>
        <v>Jun-2024</v>
      </c>
      <c r="Z740" t="str">
        <f>_xlfn.XLOOKUP(tblSales[[#This Row],[Product_ID]],Products!$A:$A,Products!$C:$C,"Women Dresses")</f>
        <v>Women Tops</v>
      </c>
      <c r="AA740" t="str">
        <f>_xlfn.XLOOKUP(tblSales[[#This Row],[Product_ID]],Products!$A:$A,Products!$D:$D,"Unknown")</f>
        <v>Casual Top</v>
      </c>
      <c r="AB740" t="str">
        <f>_xlfn.XLOOKUP(tblSales[[#This Row],[Product_ID]],Products!$A:$A,Products!$E:$E,"Unknown")</f>
        <v>US Polo Assn</v>
      </c>
      <c r="AC740" t="str">
        <f>_xlfn.XLOOKUP(tblSales[[#This Row],[Store_ID]],Stores!$A:$A,Stores!$B:$B,"Unknown")</f>
        <v>TrendMart Visakhapatnam Flagship</v>
      </c>
      <c r="AD740" t="str">
        <f>_xlfn.XLOOKUP(tblSales[[#This Row],[Store_ID]],Stores!$A:$A,Stores!$E:$E,"Unknown")</f>
        <v>South Zone 3</v>
      </c>
      <c r="AE740" t="str">
        <f>_xlfn.XLOOKUP(tblSales[[#This Row],[Customer_ID]],Customers!$A:$A,Customers!$B:$B,"Unknown")</f>
        <v>Deepa Chettiar</v>
      </c>
      <c r="AF740" t="str">
        <f>_xlfn.XLOOKUP(tblSales[[#This Row],[Customer_ID]],Customers!$A:$A,Customers!$J:$J,"Unknown")</f>
        <v>Silver</v>
      </c>
      <c r="AG740" t="str">
        <f>_xlfn.XLOOKUP(tblSales[[#This Row],[Employee_ID]],Employees!$A:$A,Employees!$B:$B,"Unknown")</f>
        <v>Eswar Prasad</v>
      </c>
      <c r="AH740">
        <f>IF(MONTH(tblSales[[#This Row],[Invoice Date]])&gt;=4,MONTH(tblSales[[#This Row],[Invoice Date]]),MONTH(tblSales[[#This Row],[Invoice Date]])+12)</f>
        <v>6</v>
      </c>
      <c r="AI740" s="8">
        <f>DATE(YEAR(tblSales[[#This Row],[Invoice Date]]),MONTH(tblSales[[#This Row],[Invoice Date]]),1)</f>
        <v>45444</v>
      </c>
      <c r="AJ740" t="str">
        <f>_xlfn.XLOOKUP(tblSales[[#This Row],[Product_ID]],Products!$A:$A,Products!$B:$B,"Unknown")</f>
        <v>US Polo Assn Casual Top Sky Blue</v>
      </c>
      <c r="AK740" s="9">
        <f>IFERROR(tblSales[[#This Row],[Profit]]/tblSales[[#This Row],[Sales Amount]],0)</f>
        <v>0.1408215602664685</v>
      </c>
      <c r="AL740" t="str">
        <f>IF(tblSales[[#This Row],[Discount %]]&lt;=5,"0-5%",
IF(tblSales[[#This Row],[Discount %]]&lt;=10,"5-10%",
IF(tblSales[[#This Row],[Discount %]]&lt;=15,"10-15%",
IF(tblSales[[#This Row],[Discount %]]&lt;=20,"15-20%","20%+"))))</f>
        <v>15-20%</v>
      </c>
    </row>
    <row r="741" spans="1:38">
      <c r="A741" s="2" t="s">
        <v>2164</v>
      </c>
      <c r="B741" s="11">
        <v>45622</v>
      </c>
      <c r="C741" s="2" t="s">
        <v>2150</v>
      </c>
      <c r="D741" s="2" t="s">
        <v>876</v>
      </c>
      <c r="E741" s="2" t="s">
        <v>363</v>
      </c>
      <c r="F741" s="2" t="s">
        <v>475</v>
      </c>
      <c r="G741" s="2">
        <v>2</v>
      </c>
      <c r="H741" s="2">
        <v>1198.53</v>
      </c>
      <c r="I741" s="2">
        <v>25</v>
      </c>
      <c r="J741" s="2">
        <v>599.26</v>
      </c>
      <c r="K741" s="2">
        <v>12</v>
      </c>
      <c r="L741" s="2">
        <v>215.74</v>
      </c>
      <c r="M741" s="2">
        <v>2013.54</v>
      </c>
      <c r="N741" s="2">
        <v>1621.24</v>
      </c>
      <c r="O741" s="2">
        <f t="shared" si="26"/>
        <v>176.55999999999995</v>
      </c>
      <c r="P741" s="2" t="s">
        <v>32</v>
      </c>
      <c r="Q741" s="2" t="str">
        <f t="shared" si="25"/>
        <v>UPI</v>
      </c>
      <c r="R741" s="2" t="s">
        <v>20</v>
      </c>
      <c r="S741" s="2" t="s">
        <v>56</v>
      </c>
      <c r="T741" s="2" t="s">
        <v>1305</v>
      </c>
      <c r="U741" s="2" t="s">
        <v>59</v>
      </c>
      <c r="V741" t="str">
        <f>TEXT(tblSales[[#This Row],[Invoice Date]],"mmm")</f>
        <v>Nov</v>
      </c>
      <c r="W741">
        <f>MONTH(tblSales[[#This Row],[Invoice Date]])</f>
        <v>11</v>
      </c>
      <c r="X741">
        <f>YEAR(tblSales[[#This Row],[Invoice Date]])</f>
        <v>2024</v>
      </c>
      <c r="Y741" t="str">
        <f>TEXT(tblSales[[#This Row],[Invoice Date]],"mmm-yyyy")</f>
        <v>Nov-2024</v>
      </c>
      <c r="Z741" t="str">
        <f>_xlfn.XLOOKUP(tblSales[[#This Row],[Product_ID]],Products!$A:$A,Products!$C:$C,"Women Dresses")</f>
        <v>Women Dresses</v>
      </c>
      <c r="AA741" t="str">
        <f>_xlfn.XLOOKUP(tblSales[[#This Row],[Product_ID]],Products!$A:$A,Products!$D:$D,"Unknown")</f>
        <v>Shirt Dress</v>
      </c>
      <c r="AB741" t="str">
        <f>_xlfn.XLOOKUP(tblSales[[#This Row],[Product_ID]],Products!$A:$A,Products!$E:$E,"Unknown")</f>
        <v>Fabindia</v>
      </c>
      <c r="AC741" t="str">
        <f>_xlfn.XLOOKUP(tblSales[[#This Row],[Store_ID]],Stores!$A:$A,Stores!$B:$B,"Unknown")</f>
        <v>TrendMart Thoothukudi Mall Kiosk</v>
      </c>
      <c r="AD741" t="str">
        <f>_xlfn.XLOOKUP(tblSales[[#This Row],[Store_ID]],Stores!$A:$A,Stores!$E:$E,"Unknown")</f>
        <v>South Zone 1</v>
      </c>
      <c r="AE741" t="str">
        <f>_xlfn.XLOOKUP(tblSales[[#This Row],[Customer_ID]],Customers!$A:$A,Customers!$B:$B,"Unknown")</f>
        <v>Bhagya Pillai</v>
      </c>
      <c r="AF741" t="str">
        <f>_xlfn.XLOOKUP(tblSales[[#This Row],[Customer_ID]],Customers!$A:$A,Customers!$J:$J,"Unknown")</f>
        <v>Silver</v>
      </c>
      <c r="AG741" t="str">
        <f>_xlfn.XLOOKUP(tblSales[[#This Row],[Employee_ID]],Employees!$A:$A,Employees!$B:$B,"Unknown")</f>
        <v>Arjun Krishnan</v>
      </c>
      <c r="AH741">
        <f>IF(MONTH(tblSales[[#This Row],[Invoice Date]])&gt;=4,MONTH(tblSales[[#This Row],[Invoice Date]]),MONTH(tblSales[[#This Row],[Invoice Date]])+12)</f>
        <v>11</v>
      </c>
      <c r="AI741" s="8">
        <f>DATE(YEAR(tblSales[[#This Row],[Invoice Date]]),MONTH(tblSales[[#This Row],[Invoice Date]]),1)</f>
        <v>45597</v>
      </c>
      <c r="AJ741" t="str">
        <f>_xlfn.XLOOKUP(tblSales[[#This Row],[Product_ID]],Products!$A:$A,Products!$B:$B,"Unknown")</f>
        <v>Fabindia Shirt Dress Navy Blue</v>
      </c>
      <c r="AK741" s="9">
        <f>IFERROR(tblSales[[#This Row],[Profit]]/tblSales[[#This Row],[Sales Amount]],0)</f>
        <v>8.7686363320321398E-2</v>
      </c>
      <c r="AL741" t="str">
        <f>IF(tblSales[[#This Row],[Discount %]]&lt;=5,"0-5%",
IF(tblSales[[#This Row],[Discount %]]&lt;=10,"5-10%",
IF(tblSales[[#This Row],[Discount %]]&lt;=15,"10-15%",
IF(tblSales[[#This Row],[Discount %]]&lt;=20,"15-20%","20%+"))))</f>
        <v>20%+</v>
      </c>
    </row>
    <row r="742" spans="1:38">
      <c r="A742" s="2" t="s">
        <v>2165</v>
      </c>
      <c r="B742" s="11">
        <v>45710</v>
      </c>
      <c r="C742" s="2" t="s">
        <v>2166</v>
      </c>
      <c r="D742" s="2" t="s">
        <v>1081</v>
      </c>
      <c r="E742" s="2" t="s">
        <v>967</v>
      </c>
      <c r="F742" s="2" t="s">
        <v>562</v>
      </c>
      <c r="G742" s="2">
        <v>1</v>
      </c>
      <c r="H742" s="2">
        <v>3610.42</v>
      </c>
      <c r="I742" s="2">
        <v>5</v>
      </c>
      <c r="J742" s="2">
        <v>180.52</v>
      </c>
      <c r="K742" s="2">
        <v>12</v>
      </c>
      <c r="L742" s="2">
        <v>411.59</v>
      </c>
      <c r="M742" s="2">
        <v>3841.49</v>
      </c>
      <c r="N742" s="2">
        <v>2732.31</v>
      </c>
      <c r="O742" s="2">
        <f t="shared" si="26"/>
        <v>697.58999999999992</v>
      </c>
      <c r="P742" s="2" t="s">
        <v>32</v>
      </c>
      <c r="Q742" s="2" t="str">
        <f t="shared" si="25"/>
        <v>UPI</v>
      </c>
      <c r="R742" s="2" t="s">
        <v>20</v>
      </c>
      <c r="S742" s="2" t="s">
        <v>56</v>
      </c>
      <c r="T742" s="2" t="s">
        <v>2167</v>
      </c>
      <c r="U742" s="2" t="s">
        <v>60</v>
      </c>
      <c r="V742" t="str">
        <f>TEXT(tblSales[[#This Row],[Invoice Date]],"mmm")</f>
        <v>Feb</v>
      </c>
      <c r="W742">
        <f>MONTH(tblSales[[#This Row],[Invoice Date]])</f>
        <v>2</v>
      </c>
      <c r="X742">
        <f>YEAR(tblSales[[#This Row],[Invoice Date]])</f>
        <v>2025</v>
      </c>
      <c r="Y742" t="str">
        <f>TEXT(tblSales[[#This Row],[Invoice Date]],"mmm-yyyy")</f>
        <v>Feb-2025</v>
      </c>
      <c r="Z742" t="str">
        <f>_xlfn.XLOOKUP(tblSales[[#This Row],[Product_ID]],Products!$A:$A,Products!$C:$C,"Women Dresses")</f>
        <v>Women Sarees</v>
      </c>
      <c r="AA742" t="str">
        <f>_xlfn.XLOOKUP(tblSales[[#This Row],[Product_ID]],Products!$A:$A,Products!$D:$D,"Unknown")</f>
        <v>Georgette Saree</v>
      </c>
      <c r="AB742" t="str">
        <f>_xlfn.XLOOKUP(tblSales[[#This Row],[Product_ID]],Products!$A:$A,Products!$E:$E,"Unknown")</f>
        <v>Sparx</v>
      </c>
      <c r="AC742" t="str">
        <f>_xlfn.XLOOKUP(tblSales[[#This Row],[Store_ID]],Stores!$A:$A,Stores!$B:$B,"Unknown")</f>
        <v>TrendMart Mangaluru Standard</v>
      </c>
      <c r="AD742" t="str">
        <f>_xlfn.XLOOKUP(tblSales[[#This Row],[Store_ID]],Stores!$A:$A,Stores!$E:$E,"Unknown")</f>
        <v>South Zone 2</v>
      </c>
      <c r="AE742" t="str">
        <f>_xlfn.XLOOKUP(tblSales[[#This Row],[Customer_ID]],Customers!$A:$A,Customers!$B:$B,"Unknown")</f>
        <v>Siddharth Gounder</v>
      </c>
      <c r="AF742" t="str">
        <f>_xlfn.XLOOKUP(tblSales[[#This Row],[Customer_ID]],Customers!$A:$A,Customers!$J:$J,"Unknown")</f>
        <v>Silver</v>
      </c>
      <c r="AG742" t="str">
        <f>_xlfn.XLOOKUP(tblSales[[#This Row],[Employee_ID]],Employees!$A:$A,Employees!$B:$B,"Unknown")</f>
        <v>Vikram Bhat</v>
      </c>
      <c r="AH742">
        <f>IF(MONTH(tblSales[[#This Row],[Invoice Date]])&gt;=4,MONTH(tblSales[[#This Row],[Invoice Date]]),MONTH(tblSales[[#This Row],[Invoice Date]])+12)</f>
        <v>14</v>
      </c>
      <c r="AI742" s="8">
        <f>DATE(YEAR(tblSales[[#This Row],[Invoice Date]]),MONTH(tblSales[[#This Row],[Invoice Date]]),1)</f>
        <v>45689</v>
      </c>
      <c r="AJ742" t="str">
        <f>_xlfn.XLOOKUP(tblSales[[#This Row],[Product_ID]],Products!$A:$A,Products!$B:$B,"Unknown")</f>
        <v>Sparx Georgette Saree Purple</v>
      </c>
      <c r="AK742" s="9">
        <f>IFERROR(tblSales[[#This Row],[Profit]]/tblSales[[#This Row],[Sales Amount]],0)</f>
        <v>0.18159360039984485</v>
      </c>
      <c r="AL742" t="str">
        <f>IF(tblSales[[#This Row],[Discount %]]&lt;=5,"0-5%",
IF(tblSales[[#This Row],[Discount %]]&lt;=10,"5-10%",
IF(tblSales[[#This Row],[Discount %]]&lt;=15,"10-15%",
IF(tblSales[[#This Row],[Discount %]]&lt;=20,"15-20%","20%+"))))</f>
        <v>0-5%</v>
      </c>
    </row>
    <row r="743" spans="1:38">
      <c r="A743" s="2" t="s">
        <v>2168</v>
      </c>
      <c r="B743" s="11">
        <v>45408</v>
      </c>
      <c r="C743" s="2" t="s">
        <v>2169</v>
      </c>
      <c r="D743" s="2" t="s">
        <v>1051</v>
      </c>
      <c r="E743" s="2" t="s">
        <v>109</v>
      </c>
      <c r="F743" s="2" t="s">
        <v>319</v>
      </c>
      <c r="G743" s="2">
        <v>1</v>
      </c>
      <c r="H743" s="2">
        <v>855.74</v>
      </c>
      <c r="I743" s="2">
        <v>0</v>
      </c>
      <c r="J743" s="2">
        <v>0</v>
      </c>
      <c r="K743" s="2">
        <v>5</v>
      </c>
      <c r="L743" s="2">
        <v>42.79</v>
      </c>
      <c r="M743" s="2">
        <v>898.53</v>
      </c>
      <c r="N743" s="2">
        <v>565.45000000000005</v>
      </c>
      <c r="O743" s="2">
        <f t="shared" si="26"/>
        <v>290.28999999999991</v>
      </c>
      <c r="P743" s="2" t="s">
        <v>27</v>
      </c>
      <c r="Q743" s="2" t="str">
        <f t="shared" si="25"/>
        <v>Cash</v>
      </c>
      <c r="R743" s="2" t="s">
        <v>20</v>
      </c>
      <c r="S743" s="2" t="s">
        <v>56</v>
      </c>
      <c r="T743" s="2" t="s">
        <v>2170</v>
      </c>
      <c r="U743" s="2" t="s">
        <v>59</v>
      </c>
      <c r="V743" t="str">
        <f>TEXT(tblSales[[#This Row],[Invoice Date]],"mmm")</f>
        <v>Apr</v>
      </c>
      <c r="W743">
        <f>MONTH(tblSales[[#This Row],[Invoice Date]])</f>
        <v>4</v>
      </c>
      <c r="X743">
        <f>YEAR(tblSales[[#This Row],[Invoice Date]])</f>
        <v>2024</v>
      </c>
      <c r="Y743" t="str">
        <f>TEXT(tblSales[[#This Row],[Invoice Date]],"mmm-yyyy")</f>
        <v>Apr-2024</v>
      </c>
      <c r="Z743" t="str">
        <f>_xlfn.XLOOKUP(tblSales[[#This Row],[Product_ID]],Products!$A:$A,Products!$C:$C,"Women Dresses")</f>
        <v>Kids Wear</v>
      </c>
      <c r="AA743" t="str">
        <f>_xlfn.XLOOKUP(tblSales[[#This Row],[Product_ID]],Products!$A:$A,Products!$D:$D,"Unknown")</f>
        <v>Boys Shirt</v>
      </c>
      <c r="AB743" t="str">
        <f>_xlfn.XLOOKUP(tblSales[[#This Row],[Product_ID]],Products!$A:$A,Products!$E:$E,"Unknown")</f>
        <v>Woodland</v>
      </c>
      <c r="AC743" t="str">
        <f>_xlfn.XLOOKUP(tblSales[[#This Row],[Store_ID]],Stores!$A:$A,Stores!$B:$B,"Unknown")</f>
        <v>TrendMart Vellore Standard</v>
      </c>
      <c r="AD743" t="str">
        <f>_xlfn.XLOOKUP(tblSales[[#This Row],[Store_ID]],Stores!$A:$A,Stores!$E:$E,"Unknown")</f>
        <v>South Zone 1</v>
      </c>
      <c r="AE743" t="str">
        <f>_xlfn.XLOOKUP(tblSales[[#This Row],[Customer_ID]],Customers!$A:$A,Customers!$B:$B,"Unknown")</f>
        <v>Siddharth Iyengar</v>
      </c>
      <c r="AF743" t="str">
        <f>_xlfn.XLOOKUP(tblSales[[#This Row],[Customer_ID]],Customers!$A:$A,Customers!$J:$J,"Unknown")</f>
        <v>Gold</v>
      </c>
      <c r="AG743" t="str">
        <f>_xlfn.XLOOKUP(tblSales[[#This Row],[Employee_ID]],Employees!$A:$A,Employees!$B:$B,"Unknown")</f>
        <v>Sathish Sundaram</v>
      </c>
      <c r="AH743">
        <f>IF(MONTH(tblSales[[#This Row],[Invoice Date]])&gt;=4,MONTH(tblSales[[#This Row],[Invoice Date]]),MONTH(tblSales[[#This Row],[Invoice Date]])+12)</f>
        <v>4</v>
      </c>
      <c r="AI743" s="8">
        <f>DATE(YEAR(tblSales[[#This Row],[Invoice Date]]),MONTH(tblSales[[#This Row],[Invoice Date]]),1)</f>
        <v>45383</v>
      </c>
      <c r="AJ743" t="str">
        <f>_xlfn.XLOOKUP(tblSales[[#This Row],[Product_ID]],Products!$A:$A,Products!$B:$B,"Unknown")</f>
        <v>Woodland Boys Shirt White</v>
      </c>
      <c r="AK743" s="9">
        <f>IFERROR(tblSales[[#This Row],[Profit]]/tblSales[[#This Row],[Sales Amount]],0)</f>
        <v>0.32307212892168308</v>
      </c>
      <c r="AL743" t="str">
        <f>IF(tblSales[[#This Row],[Discount %]]&lt;=5,"0-5%",
IF(tblSales[[#This Row],[Discount %]]&lt;=10,"5-10%",
IF(tblSales[[#This Row],[Discount %]]&lt;=15,"10-15%",
IF(tblSales[[#This Row],[Discount %]]&lt;=20,"15-20%","20%+"))))</f>
        <v>0-5%</v>
      </c>
    </row>
    <row r="744" spans="1:38">
      <c r="A744" s="2" t="s">
        <v>2171</v>
      </c>
      <c r="B744" s="11">
        <v>45576</v>
      </c>
      <c r="C744" s="2" t="s">
        <v>1576</v>
      </c>
      <c r="D744" s="2" t="s">
        <v>474</v>
      </c>
      <c r="E744" s="2" t="s">
        <v>758</v>
      </c>
      <c r="F744" s="2" t="s">
        <v>151</v>
      </c>
      <c r="G744" s="2">
        <v>1</v>
      </c>
      <c r="H744" s="2">
        <v>3119.34</v>
      </c>
      <c r="I744" s="2">
        <v>0</v>
      </c>
      <c r="J744" s="2">
        <v>0</v>
      </c>
      <c r="K744" s="2">
        <v>12</v>
      </c>
      <c r="L744" s="2">
        <v>374.32</v>
      </c>
      <c r="M744" s="2">
        <v>3493.66</v>
      </c>
      <c r="N744" s="2">
        <v>2034.01</v>
      </c>
      <c r="O744" s="2">
        <f t="shared" si="26"/>
        <v>1085.33</v>
      </c>
      <c r="P744" s="2" t="s">
        <v>27</v>
      </c>
      <c r="Q744" s="2" t="str">
        <f t="shared" si="25"/>
        <v>Cash</v>
      </c>
      <c r="R744" s="2" t="s">
        <v>20</v>
      </c>
      <c r="S744" s="2" t="s">
        <v>57</v>
      </c>
      <c r="T744" s="2" t="s">
        <v>1271</v>
      </c>
      <c r="U744" s="2" t="s">
        <v>59</v>
      </c>
      <c r="V744" t="str">
        <f>TEXT(tblSales[[#This Row],[Invoice Date]],"mmm")</f>
        <v>Oct</v>
      </c>
      <c r="W744">
        <f>MONTH(tblSales[[#This Row],[Invoice Date]])</f>
        <v>10</v>
      </c>
      <c r="X744">
        <f>YEAR(tblSales[[#This Row],[Invoice Date]])</f>
        <v>2024</v>
      </c>
      <c r="Y744" t="str">
        <f>TEXT(tblSales[[#This Row],[Invoice Date]],"mmm-yyyy")</f>
        <v>Oct-2024</v>
      </c>
      <c r="Z744" t="str">
        <f>_xlfn.XLOOKUP(tblSales[[#This Row],[Product_ID]],Products!$A:$A,Products!$C:$C,"Women Dresses")</f>
        <v>Handbags</v>
      </c>
      <c r="AA744" t="str">
        <f>_xlfn.XLOOKUP(tblSales[[#This Row],[Product_ID]],Products!$A:$A,Products!$D:$D,"Unknown")</f>
        <v>Sling Bag</v>
      </c>
      <c r="AB744" t="str">
        <f>_xlfn.XLOOKUP(tblSales[[#This Row],[Product_ID]],Products!$A:$A,Products!$E:$E,"Unknown")</f>
        <v>GRT Jewellers</v>
      </c>
      <c r="AC744" t="str">
        <f>_xlfn.XLOOKUP(tblSales[[#This Row],[Store_ID]],Stores!$A:$A,Stores!$B:$B,"Unknown")</f>
        <v>TrendMart Nizamabad Standard</v>
      </c>
      <c r="AD744" t="str">
        <f>_xlfn.XLOOKUP(tblSales[[#This Row],[Store_ID]],Stores!$A:$A,Stores!$E:$E,"Unknown")</f>
        <v>South Zone 2</v>
      </c>
      <c r="AE744" t="str">
        <f>_xlfn.XLOOKUP(tblSales[[#This Row],[Customer_ID]],Customers!$A:$A,Customers!$B:$B,"Unknown")</f>
        <v>Bhagya Mudaliar</v>
      </c>
      <c r="AF744" t="str">
        <f>_xlfn.XLOOKUP(tblSales[[#This Row],[Customer_ID]],Customers!$A:$A,Customers!$J:$J,"Unknown")</f>
        <v>Gold</v>
      </c>
      <c r="AG744" t="str">
        <f>_xlfn.XLOOKUP(tblSales[[#This Row],[Employee_ID]],Employees!$A:$A,Employees!$B:$B,"Unknown")</f>
        <v>Preethi Singh</v>
      </c>
      <c r="AH744">
        <f>IF(MONTH(tblSales[[#This Row],[Invoice Date]])&gt;=4,MONTH(tblSales[[#This Row],[Invoice Date]]),MONTH(tblSales[[#This Row],[Invoice Date]])+12)</f>
        <v>10</v>
      </c>
      <c r="AI744" s="8">
        <f>DATE(YEAR(tblSales[[#This Row],[Invoice Date]]),MONTH(tblSales[[#This Row],[Invoice Date]]),1)</f>
        <v>45566</v>
      </c>
      <c r="AJ744" t="str">
        <f>_xlfn.XLOOKUP(tblSales[[#This Row],[Product_ID]],Products!$A:$A,Products!$B:$B,"Unknown")</f>
        <v>GRT Jewellers Sling Bag Olive</v>
      </c>
      <c r="AK744" s="9">
        <f>IFERROR(tblSales[[#This Row],[Profit]]/tblSales[[#This Row],[Sales Amount]],0)</f>
        <v>0.31065701871389889</v>
      </c>
      <c r="AL744" t="str">
        <f>IF(tblSales[[#This Row],[Discount %]]&lt;=5,"0-5%",
IF(tblSales[[#This Row],[Discount %]]&lt;=10,"5-10%",
IF(tblSales[[#This Row],[Discount %]]&lt;=15,"10-15%",
IF(tblSales[[#This Row],[Discount %]]&lt;=20,"15-20%","20%+"))))</f>
        <v>0-5%</v>
      </c>
    </row>
    <row r="745" spans="1:38">
      <c r="A745" s="2" t="s">
        <v>2172</v>
      </c>
      <c r="B745" s="11">
        <v>45645</v>
      </c>
      <c r="C745" s="2" t="s">
        <v>1733</v>
      </c>
      <c r="D745" s="2" t="s">
        <v>1051</v>
      </c>
      <c r="E745" s="2" t="s">
        <v>97</v>
      </c>
      <c r="F745" s="2" t="s">
        <v>140</v>
      </c>
      <c r="G745" s="2">
        <v>2</v>
      </c>
      <c r="H745" s="2">
        <v>791.84</v>
      </c>
      <c r="I745" s="2">
        <v>0</v>
      </c>
      <c r="J745" s="2">
        <v>0</v>
      </c>
      <c r="K745" s="2">
        <v>5</v>
      </c>
      <c r="L745" s="2">
        <v>79.180000000000007</v>
      </c>
      <c r="M745" s="2">
        <v>1662.86</v>
      </c>
      <c r="N745" s="2">
        <v>1130.9000000000001</v>
      </c>
      <c r="O745" s="2">
        <f t="shared" si="26"/>
        <v>452.7799999999998</v>
      </c>
      <c r="P745" s="2" t="s">
        <v>29</v>
      </c>
      <c r="Q745" s="2" t="str">
        <f t="shared" si="25"/>
        <v>Debit Card</v>
      </c>
      <c r="R745" s="2" t="s">
        <v>20</v>
      </c>
      <c r="S745" s="2" t="s">
        <v>56</v>
      </c>
      <c r="T745" s="2" t="s">
        <v>2173</v>
      </c>
      <c r="U745" s="2" t="s">
        <v>59</v>
      </c>
      <c r="V745" t="str">
        <f>TEXT(tblSales[[#This Row],[Invoice Date]],"mmm")</f>
        <v>Dec</v>
      </c>
      <c r="W745">
        <f>MONTH(tblSales[[#This Row],[Invoice Date]])</f>
        <v>12</v>
      </c>
      <c r="X745">
        <f>YEAR(tblSales[[#This Row],[Invoice Date]])</f>
        <v>2024</v>
      </c>
      <c r="Y745" t="str">
        <f>TEXT(tblSales[[#This Row],[Invoice Date]],"mmm-yyyy")</f>
        <v>Dec-2024</v>
      </c>
      <c r="Z745" t="str">
        <f>_xlfn.XLOOKUP(tblSales[[#This Row],[Product_ID]],Products!$A:$A,Products!$C:$C,"Women Dresses")</f>
        <v>Kids Wear</v>
      </c>
      <c r="AA745" t="str">
        <f>_xlfn.XLOOKUP(tblSales[[#This Row],[Product_ID]],Products!$A:$A,Products!$D:$D,"Unknown")</f>
        <v>Boys Shirt</v>
      </c>
      <c r="AB745" t="str">
        <f>_xlfn.XLOOKUP(tblSales[[#This Row],[Product_ID]],Products!$A:$A,Products!$E:$E,"Unknown")</f>
        <v>Woodland</v>
      </c>
      <c r="AC745" t="str">
        <f>_xlfn.XLOOKUP(tblSales[[#This Row],[Store_ID]],Stores!$A:$A,Stores!$B:$B,"Unknown")</f>
        <v>TrendMart Tirunelveli High Street</v>
      </c>
      <c r="AD745" t="str">
        <f>_xlfn.XLOOKUP(tblSales[[#This Row],[Store_ID]],Stores!$A:$A,Stores!$E:$E,"Unknown")</f>
        <v>South Zone 1</v>
      </c>
      <c r="AE745" t="str">
        <f>_xlfn.XLOOKUP(tblSales[[#This Row],[Customer_ID]],Customers!$A:$A,Customers!$B:$B,"Unknown")</f>
        <v>Deepthi Ramachandran</v>
      </c>
      <c r="AF745" t="str">
        <f>_xlfn.XLOOKUP(tblSales[[#This Row],[Customer_ID]],Customers!$A:$A,Customers!$J:$J,"Unknown")</f>
        <v>Regular</v>
      </c>
      <c r="AG745" t="str">
        <f>_xlfn.XLOOKUP(tblSales[[#This Row],[Employee_ID]],Employees!$A:$A,Employees!$B:$B,"Unknown")</f>
        <v>Charulatha Kumar</v>
      </c>
      <c r="AH745">
        <f>IF(MONTH(tblSales[[#This Row],[Invoice Date]])&gt;=4,MONTH(tblSales[[#This Row],[Invoice Date]]),MONTH(tblSales[[#This Row],[Invoice Date]])+12)</f>
        <v>12</v>
      </c>
      <c r="AI745" s="8">
        <f>DATE(YEAR(tblSales[[#This Row],[Invoice Date]]),MONTH(tblSales[[#This Row],[Invoice Date]]),1)</f>
        <v>45627</v>
      </c>
      <c r="AJ745" t="str">
        <f>_xlfn.XLOOKUP(tblSales[[#This Row],[Product_ID]],Products!$A:$A,Products!$B:$B,"Unknown")</f>
        <v>Woodland Boys Shirt White</v>
      </c>
      <c r="AK745" s="9">
        <f>IFERROR(tblSales[[#This Row],[Profit]]/tblSales[[#This Row],[Sales Amount]],0)</f>
        <v>0.27228991015479342</v>
      </c>
      <c r="AL745" t="str">
        <f>IF(tblSales[[#This Row],[Discount %]]&lt;=5,"0-5%",
IF(tblSales[[#This Row],[Discount %]]&lt;=10,"5-10%",
IF(tblSales[[#This Row],[Discount %]]&lt;=15,"10-15%",
IF(tblSales[[#This Row],[Discount %]]&lt;=20,"15-20%","20%+"))))</f>
        <v>0-5%</v>
      </c>
    </row>
    <row r="746" spans="1:38">
      <c r="A746" s="2" t="s">
        <v>2174</v>
      </c>
      <c r="B746" s="11">
        <v>45737</v>
      </c>
      <c r="C746" s="2" t="s">
        <v>812</v>
      </c>
      <c r="D746" s="2" t="s">
        <v>710</v>
      </c>
      <c r="E746" s="2" t="s">
        <v>344</v>
      </c>
      <c r="F746" s="2" t="s">
        <v>285</v>
      </c>
      <c r="G746" s="2">
        <v>1</v>
      </c>
      <c r="H746" s="2">
        <v>1048.26</v>
      </c>
      <c r="I746" s="2">
        <v>30</v>
      </c>
      <c r="J746" s="2">
        <v>314.48</v>
      </c>
      <c r="K746" s="2">
        <v>12</v>
      </c>
      <c r="L746" s="2">
        <v>88.05</v>
      </c>
      <c r="M746" s="2">
        <v>821.83</v>
      </c>
      <c r="N746" s="2">
        <v>815.46</v>
      </c>
      <c r="O746" s="2">
        <f t="shared" si="26"/>
        <v>-81.679999999999993</v>
      </c>
      <c r="P746" s="2" t="s">
        <v>27</v>
      </c>
      <c r="Q746" s="2" t="str">
        <f t="shared" si="25"/>
        <v>Cash</v>
      </c>
      <c r="R746" s="2" t="s">
        <v>20</v>
      </c>
      <c r="S746" s="2" t="s">
        <v>56</v>
      </c>
      <c r="T746" s="2" t="s">
        <v>1182</v>
      </c>
      <c r="U746" s="2" t="s">
        <v>59</v>
      </c>
      <c r="V746" t="str">
        <f>TEXT(tblSales[[#This Row],[Invoice Date]],"mmm")</f>
        <v>Mar</v>
      </c>
      <c r="W746">
        <f>MONTH(tblSales[[#This Row],[Invoice Date]])</f>
        <v>3</v>
      </c>
      <c r="X746">
        <f>YEAR(tblSales[[#This Row],[Invoice Date]])</f>
        <v>2025</v>
      </c>
      <c r="Y746" t="str">
        <f>TEXT(tblSales[[#This Row],[Invoice Date]],"mmm-yyyy")</f>
        <v>Mar-2025</v>
      </c>
      <c r="Z746" t="str">
        <f>_xlfn.XLOOKUP(tblSales[[#This Row],[Product_ID]],Products!$A:$A,Products!$C:$C,"Women Dresses")</f>
        <v>Watches</v>
      </c>
      <c r="AA746" t="str">
        <f>_xlfn.XLOOKUP(tblSales[[#This Row],[Product_ID]],Products!$A:$A,Products!$D:$D,"Unknown")</f>
        <v>Smart Watch</v>
      </c>
      <c r="AB746" t="str">
        <f>_xlfn.XLOOKUP(tblSales[[#This Row],[Product_ID]],Products!$A:$A,Products!$E:$E,"Unknown")</f>
        <v>Libas</v>
      </c>
      <c r="AC746" t="str">
        <f>_xlfn.XLOOKUP(tblSales[[#This Row],[Store_ID]],Stores!$A:$A,Stores!$B:$B,"Unknown")</f>
        <v>TrendMart Kannur Standard</v>
      </c>
      <c r="AD746" t="str">
        <f>_xlfn.XLOOKUP(tblSales[[#This Row],[Store_ID]],Stores!$A:$A,Stores!$E:$E,"Unknown")</f>
        <v>South Zone 1</v>
      </c>
      <c r="AE746" t="str">
        <f>_xlfn.XLOOKUP(tblSales[[#This Row],[Customer_ID]],Customers!$A:$A,Customers!$B:$B,"Unknown")</f>
        <v>Malini Gounder</v>
      </c>
      <c r="AF746" t="str">
        <f>_xlfn.XLOOKUP(tblSales[[#This Row],[Customer_ID]],Customers!$A:$A,Customers!$J:$J,"Unknown")</f>
        <v>Regular</v>
      </c>
      <c r="AG746" t="str">
        <f>_xlfn.XLOOKUP(tblSales[[#This Row],[Employee_ID]],Employees!$A:$A,Employees!$B:$B,"Unknown")</f>
        <v>Yogesh Chettiar</v>
      </c>
      <c r="AH746">
        <f>IF(MONTH(tblSales[[#This Row],[Invoice Date]])&gt;=4,MONTH(tblSales[[#This Row],[Invoice Date]]),MONTH(tblSales[[#This Row],[Invoice Date]])+12)</f>
        <v>15</v>
      </c>
      <c r="AI746" s="8">
        <f>DATE(YEAR(tblSales[[#This Row],[Invoice Date]]),MONTH(tblSales[[#This Row],[Invoice Date]]),1)</f>
        <v>45717</v>
      </c>
      <c r="AJ746" t="str">
        <f>_xlfn.XLOOKUP(tblSales[[#This Row],[Product_ID]],Products!$A:$A,Products!$B:$B,"Unknown")</f>
        <v>Libas Smart Watch Purple</v>
      </c>
      <c r="AK746" s="9">
        <f>IFERROR(tblSales[[#This Row],[Profit]]/tblSales[[#This Row],[Sales Amount]],0)</f>
        <v>-9.9387951279461678E-2</v>
      </c>
      <c r="AL746" t="str">
        <f>IF(tblSales[[#This Row],[Discount %]]&lt;=5,"0-5%",
IF(tblSales[[#This Row],[Discount %]]&lt;=10,"5-10%",
IF(tblSales[[#This Row],[Discount %]]&lt;=15,"10-15%",
IF(tblSales[[#This Row],[Discount %]]&lt;=20,"15-20%","20%+"))))</f>
        <v>20%+</v>
      </c>
    </row>
    <row r="747" spans="1:38">
      <c r="A747" s="2" t="s">
        <v>2175</v>
      </c>
      <c r="B747" s="11">
        <v>45389</v>
      </c>
      <c r="C747" s="2" t="s">
        <v>478</v>
      </c>
      <c r="D747" s="2" t="s">
        <v>1475</v>
      </c>
      <c r="E747" s="2" t="s">
        <v>103</v>
      </c>
      <c r="F747" s="2" t="s">
        <v>518</v>
      </c>
      <c r="G747" s="2">
        <v>5</v>
      </c>
      <c r="H747" s="2">
        <v>4488.2700000000004</v>
      </c>
      <c r="I747" s="2">
        <v>5</v>
      </c>
      <c r="J747" s="2">
        <v>1122.07</v>
      </c>
      <c r="K747" s="2">
        <v>12</v>
      </c>
      <c r="L747" s="2">
        <v>2558.31</v>
      </c>
      <c r="M747" s="2">
        <v>23877.59</v>
      </c>
      <c r="N747" s="2">
        <v>16182.85</v>
      </c>
      <c r="O747" s="2">
        <f t="shared" si="26"/>
        <v>5136.43</v>
      </c>
      <c r="P747" s="2" t="s">
        <v>28</v>
      </c>
      <c r="Q747" s="2" t="str">
        <f t="shared" si="25"/>
        <v>Credit Card</v>
      </c>
      <c r="R747" s="2" t="s">
        <v>21</v>
      </c>
      <c r="S747" s="2" t="s">
        <v>56</v>
      </c>
      <c r="T747" s="2" t="s">
        <v>1661</v>
      </c>
      <c r="U747" s="2" t="s">
        <v>60</v>
      </c>
      <c r="V747" t="str">
        <f>TEXT(tblSales[[#This Row],[Invoice Date]],"mmm")</f>
        <v>Apr</v>
      </c>
      <c r="W747">
        <f>MONTH(tblSales[[#This Row],[Invoice Date]])</f>
        <v>4</v>
      </c>
      <c r="X747">
        <f>YEAR(tblSales[[#This Row],[Invoice Date]])</f>
        <v>2024</v>
      </c>
      <c r="Y747" t="str">
        <f>TEXT(tblSales[[#This Row],[Invoice Date]],"mmm-yyyy")</f>
        <v>Apr-2024</v>
      </c>
      <c r="Z747" t="str">
        <f>_xlfn.XLOOKUP(tblSales[[#This Row],[Product_ID]],Products!$A:$A,Products!$C:$C,"Women Dresses")</f>
        <v>Women Sarees</v>
      </c>
      <c r="AA747" t="str">
        <f>_xlfn.XLOOKUP(tblSales[[#This Row],[Product_ID]],Products!$A:$A,Products!$D:$D,"Unknown")</f>
        <v>Silk Saree</v>
      </c>
      <c r="AB747" t="str">
        <f>_xlfn.XLOOKUP(tblSales[[#This Row],[Product_ID]],Products!$A:$A,Products!$E:$E,"Unknown")</f>
        <v>Pepe Jeans</v>
      </c>
      <c r="AC747" t="str">
        <f>_xlfn.XLOOKUP(tblSales[[#This Row],[Store_ID]],Stores!$A:$A,Stores!$B:$B,"Unknown")</f>
        <v>TrendMart Tirupati Standard</v>
      </c>
      <c r="AD747" t="str">
        <f>_xlfn.XLOOKUP(tblSales[[#This Row],[Store_ID]],Stores!$A:$A,Stores!$E:$E,"Unknown")</f>
        <v>South Zone 3</v>
      </c>
      <c r="AE747" t="str">
        <f>_xlfn.XLOOKUP(tblSales[[#This Row],[Customer_ID]],Customers!$A:$A,Customers!$B:$B,"Unknown")</f>
        <v>Nandini Natarajan</v>
      </c>
      <c r="AF747" t="str">
        <f>_xlfn.XLOOKUP(tblSales[[#This Row],[Customer_ID]],Customers!$A:$A,Customers!$J:$J,"Unknown")</f>
        <v>Gold</v>
      </c>
      <c r="AG747" t="str">
        <f>_xlfn.XLOOKUP(tblSales[[#This Row],[Employee_ID]],Employees!$A:$A,Employees!$B:$B,"Unknown")</f>
        <v>Pranav Reddy</v>
      </c>
      <c r="AH747">
        <f>IF(MONTH(tblSales[[#This Row],[Invoice Date]])&gt;=4,MONTH(tblSales[[#This Row],[Invoice Date]]),MONTH(tblSales[[#This Row],[Invoice Date]])+12)</f>
        <v>4</v>
      </c>
      <c r="AI747" s="8">
        <f>DATE(YEAR(tblSales[[#This Row],[Invoice Date]]),MONTH(tblSales[[#This Row],[Invoice Date]]),1)</f>
        <v>45383</v>
      </c>
      <c r="AJ747" t="str">
        <f>_xlfn.XLOOKUP(tblSales[[#This Row],[Product_ID]],Products!$A:$A,Products!$B:$B,"Unknown")</f>
        <v>Pepe Jeans Silk Saree Navy Blue</v>
      </c>
      <c r="AK747" s="9">
        <f>IFERROR(tblSales[[#This Row],[Profit]]/tblSales[[#This Row],[Sales Amount]],0)</f>
        <v>0.21511509327365116</v>
      </c>
      <c r="AL747" t="str">
        <f>IF(tblSales[[#This Row],[Discount %]]&lt;=5,"0-5%",
IF(tblSales[[#This Row],[Discount %]]&lt;=10,"5-10%",
IF(tblSales[[#This Row],[Discount %]]&lt;=15,"10-15%",
IF(tblSales[[#This Row],[Discount %]]&lt;=20,"15-20%","20%+"))))</f>
        <v>0-5%</v>
      </c>
    </row>
    <row r="748" spans="1:38">
      <c r="A748" s="2" t="s">
        <v>2176</v>
      </c>
      <c r="B748" s="11">
        <v>45473</v>
      </c>
      <c r="C748" s="2" t="s">
        <v>1364</v>
      </c>
      <c r="D748" s="2" t="s">
        <v>1176</v>
      </c>
      <c r="E748" s="2" t="s">
        <v>145</v>
      </c>
      <c r="F748" s="2" t="s">
        <v>227</v>
      </c>
      <c r="G748" s="2">
        <v>2</v>
      </c>
      <c r="H748" s="2">
        <v>1666.74</v>
      </c>
      <c r="I748" s="2">
        <v>10</v>
      </c>
      <c r="J748" s="2">
        <v>333.35</v>
      </c>
      <c r="K748" s="2">
        <v>12</v>
      </c>
      <c r="L748" s="2">
        <v>360.02</v>
      </c>
      <c r="M748" s="2">
        <v>3360.15</v>
      </c>
      <c r="N748" s="2">
        <v>2388.2800000000002</v>
      </c>
      <c r="O748" s="2">
        <f t="shared" si="26"/>
        <v>611.84999999999991</v>
      </c>
      <c r="P748" s="2" t="s">
        <v>28</v>
      </c>
      <c r="Q748" s="2" t="str">
        <f t="shared" si="25"/>
        <v>Credit Card</v>
      </c>
      <c r="R748" s="2" t="s">
        <v>21</v>
      </c>
      <c r="S748" s="2" t="s">
        <v>56</v>
      </c>
      <c r="T748" s="2" t="s">
        <v>1249</v>
      </c>
      <c r="U748" s="2" t="s">
        <v>60</v>
      </c>
      <c r="V748" t="str">
        <f>TEXT(tblSales[[#This Row],[Invoice Date]],"mmm")</f>
        <v>Jun</v>
      </c>
      <c r="W748">
        <f>MONTH(tblSales[[#This Row],[Invoice Date]])</f>
        <v>6</v>
      </c>
      <c r="X748">
        <f>YEAR(tblSales[[#This Row],[Invoice Date]])</f>
        <v>2024</v>
      </c>
      <c r="Y748" t="str">
        <f>TEXT(tblSales[[#This Row],[Invoice Date]],"mmm-yyyy")</f>
        <v>Jun-2024</v>
      </c>
      <c r="Z748" t="str">
        <f>_xlfn.XLOOKUP(tblSales[[#This Row],[Product_ID]],Products!$A:$A,Products!$C:$C,"Women Dresses")</f>
        <v>Men Jeans</v>
      </c>
      <c r="AA748" t="str">
        <f>_xlfn.XLOOKUP(tblSales[[#This Row],[Product_ID]],Products!$A:$A,Products!$D:$D,"Unknown")</f>
        <v>Skinny Fit</v>
      </c>
      <c r="AB748" t="str">
        <f>_xlfn.XLOOKUP(tblSales[[#This Row],[Product_ID]],Products!$A:$A,Products!$E:$E,"Unknown")</f>
        <v>Killer Jeans</v>
      </c>
      <c r="AC748" t="str">
        <f>_xlfn.XLOOKUP(tblSales[[#This Row],[Store_ID]],Stores!$A:$A,Stores!$B:$B,"Unknown")</f>
        <v>TrendMart Nizamabad Outlet</v>
      </c>
      <c r="AD748" t="str">
        <f>_xlfn.XLOOKUP(tblSales[[#This Row],[Store_ID]],Stores!$A:$A,Stores!$E:$E,"Unknown")</f>
        <v>South Zone 2</v>
      </c>
      <c r="AE748" t="str">
        <f>_xlfn.XLOOKUP(tblSales[[#This Row],[Customer_ID]],Customers!$A:$A,Customers!$B:$B,"Unknown")</f>
        <v>Sanjay Chandran</v>
      </c>
      <c r="AF748" t="str">
        <f>_xlfn.XLOOKUP(tblSales[[#This Row],[Customer_ID]],Customers!$A:$A,Customers!$J:$J,"Unknown")</f>
        <v>Gold</v>
      </c>
      <c r="AG748" t="str">
        <f>_xlfn.XLOOKUP(tblSales[[#This Row],[Employee_ID]],Employees!$A:$A,Employees!$B:$B,"Unknown")</f>
        <v>Ishwarya Shetty</v>
      </c>
      <c r="AH748">
        <f>IF(MONTH(tblSales[[#This Row],[Invoice Date]])&gt;=4,MONTH(tblSales[[#This Row],[Invoice Date]]),MONTH(tblSales[[#This Row],[Invoice Date]])+12)</f>
        <v>6</v>
      </c>
      <c r="AI748" s="8">
        <f>DATE(YEAR(tblSales[[#This Row],[Invoice Date]]),MONTH(tblSales[[#This Row],[Invoice Date]]),1)</f>
        <v>45444</v>
      </c>
      <c r="AJ748" t="str">
        <f>_xlfn.XLOOKUP(tblSales[[#This Row],[Product_ID]],Products!$A:$A,Products!$B:$B,"Unknown")</f>
        <v>Killer Jeans Skinny Fit Orange</v>
      </c>
      <c r="AK748" s="9">
        <f>IFERROR(tblSales[[#This Row],[Profit]]/tblSales[[#This Row],[Sales Amount]],0)</f>
        <v>0.18209008526405068</v>
      </c>
      <c r="AL748" t="str">
        <f>IF(tblSales[[#This Row],[Discount %]]&lt;=5,"0-5%",
IF(tblSales[[#This Row],[Discount %]]&lt;=10,"5-10%",
IF(tblSales[[#This Row],[Discount %]]&lt;=15,"10-15%",
IF(tblSales[[#This Row],[Discount %]]&lt;=20,"15-20%","20%+"))))</f>
        <v>5-10%</v>
      </c>
    </row>
    <row r="749" spans="1:38">
      <c r="A749" s="2" t="s">
        <v>2177</v>
      </c>
      <c r="B749" s="11">
        <v>45604</v>
      </c>
      <c r="C749" s="2" t="s">
        <v>2140</v>
      </c>
      <c r="D749" s="2" t="s">
        <v>1459</v>
      </c>
      <c r="E749" s="2" t="s">
        <v>221</v>
      </c>
      <c r="F749" s="2" t="s">
        <v>193</v>
      </c>
      <c r="G749" s="2">
        <v>2</v>
      </c>
      <c r="H749" s="2">
        <v>1659.3</v>
      </c>
      <c r="I749" s="2">
        <v>0</v>
      </c>
      <c r="J749" s="2">
        <v>0</v>
      </c>
      <c r="K749" s="2">
        <v>12</v>
      </c>
      <c r="L749" s="2">
        <v>398.23</v>
      </c>
      <c r="M749" s="2">
        <v>3716.83</v>
      </c>
      <c r="N749" s="2">
        <v>2289.1799999999998</v>
      </c>
      <c r="O749" s="2">
        <f t="shared" si="26"/>
        <v>1029.42</v>
      </c>
      <c r="P749" s="2" t="s">
        <v>29</v>
      </c>
      <c r="Q749" s="2" t="str">
        <f t="shared" si="25"/>
        <v>Debit Card</v>
      </c>
      <c r="R749" s="2" t="s">
        <v>20</v>
      </c>
      <c r="S749" s="2" t="s">
        <v>56</v>
      </c>
      <c r="T749" s="2" t="s">
        <v>616</v>
      </c>
      <c r="U749" s="2" t="s">
        <v>59</v>
      </c>
      <c r="V749" t="str">
        <f>TEXT(tblSales[[#This Row],[Invoice Date]],"mmm")</f>
        <v>Nov</v>
      </c>
      <c r="W749">
        <f>MONTH(tblSales[[#This Row],[Invoice Date]])</f>
        <v>11</v>
      </c>
      <c r="X749">
        <f>YEAR(tblSales[[#This Row],[Invoice Date]])</f>
        <v>2024</v>
      </c>
      <c r="Y749" t="str">
        <f>TEXT(tblSales[[#This Row],[Invoice Date]],"mmm-yyyy")</f>
        <v>Nov-2024</v>
      </c>
      <c r="Z749" t="str">
        <f>_xlfn.XLOOKUP(tblSales[[#This Row],[Product_ID]],Products!$A:$A,Products!$C:$C,"Women Dresses")</f>
        <v>Women Dresses</v>
      </c>
      <c r="AA749" t="str">
        <f>_xlfn.XLOOKUP(tblSales[[#This Row],[Product_ID]],Products!$A:$A,Products!$D:$D,"Unknown")</f>
        <v>Bodycon Dress</v>
      </c>
      <c r="AB749" t="str">
        <f>_xlfn.XLOOKUP(tblSales[[#This Row],[Product_ID]],Products!$A:$A,Products!$E:$E,"Unknown")</f>
        <v>Westside</v>
      </c>
      <c r="AC749" t="str">
        <f>_xlfn.XLOOKUP(tblSales[[#This Row],[Store_ID]],Stores!$A:$A,Stores!$B:$B,"Unknown")</f>
        <v>TrendMart Chennai Standard</v>
      </c>
      <c r="AD749" t="str">
        <f>_xlfn.XLOOKUP(tblSales[[#This Row],[Store_ID]],Stores!$A:$A,Stores!$E:$E,"Unknown")</f>
        <v>South Zone 1</v>
      </c>
      <c r="AE749" t="str">
        <f>_xlfn.XLOOKUP(tblSales[[#This Row],[Customer_ID]],Customers!$A:$A,Customers!$B:$B,"Unknown")</f>
        <v>Jyothi Mudaliar</v>
      </c>
      <c r="AF749" t="str">
        <f>_xlfn.XLOOKUP(tblSales[[#This Row],[Customer_ID]],Customers!$A:$A,Customers!$J:$J,"Unknown")</f>
        <v>Gold</v>
      </c>
      <c r="AG749" t="str">
        <f>_xlfn.XLOOKUP(tblSales[[#This Row],[Employee_ID]],Employees!$A:$A,Employees!$B:$B,"Unknown")</f>
        <v>Yamini Pandian</v>
      </c>
      <c r="AH749">
        <f>IF(MONTH(tblSales[[#This Row],[Invoice Date]])&gt;=4,MONTH(tblSales[[#This Row],[Invoice Date]]),MONTH(tblSales[[#This Row],[Invoice Date]])+12)</f>
        <v>11</v>
      </c>
      <c r="AI749" s="8">
        <f>DATE(YEAR(tblSales[[#This Row],[Invoice Date]]),MONTH(tblSales[[#This Row],[Invoice Date]]),1)</f>
        <v>45597</v>
      </c>
      <c r="AJ749" t="str">
        <f>_xlfn.XLOOKUP(tblSales[[#This Row],[Product_ID]],Products!$A:$A,Products!$B:$B,"Unknown")</f>
        <v>Westside Bodycon Dress Green</v>
      </c>
      <c r="AK749" s="9">
        <f>IFERROR(tblSales[[#This Row],[Profit]]/tblSales[[#This Row],[Sales Amount]],0)</f>
        <v>0.27696181961510213</v>
      </c>
      <c r="AL749" t="str">
        <f>IF(tblSales[[#This Row],[Discount %]]&lt;=5,"0-5%",
IF(tblSales[[#This Row],[Discount %]]&lt;=10,"5-10%",
IF(tblSales[[#This Row],[Discount %]]&lt;=15,"10-15%",
IF(tblSales[[#This Row],[Discount %]]&lt;=20,"15-20%","20%+"))))</f>
        <v>0-5%</v>
      </c>
    </row>
    <row r="750" spans="1:38">
      <c r="A750" s="2" t="s">
        <v>2178</v>
      </c>
      <c r="B750" s="11">
        <v>45660</v>
      </c>
      <c r="C750" s="2" t="s">
        <v>2089</v>
      </c>
      <c r="D750" s="2" t="s">
        <v>810</v>
      </c>
      <c r="E750" s="2" t="s">
        <v>1918</v>
      </c>
      <c r="F750" s="2" t="s">
        <v>562</v>
      </c>
      <c r="G750" s="2">
        <v>2</v>
      </c>
      <c r="H750" s="2">
        <v>1659.32</v>
      </c>
      <c r="I750" s="2">
        <v>0</v>
      </c>
      <c r="J750" s="2">
        <v>0</v>
      </c>
      <c r="K750" s="2">
        <v>12</v>
      </c>
      <c r="L750" s="2">
        <v>398.24</v>
      </c>
      <c r="M750" s="2">
        <v>3716.88</v>
      </c>
      <c r="N750" s="2">
        <v>2279.62</v>
      </c>
      <c r="O750" s="2">
        <f t="shared" si="26"/>
        <v>1039.0200000000002</v>
      </c>
      <c r="P750" s="2" t="s">
        <v>32</v>
      </c>
      <c r="Q750" s="2" t="str">
        <f t="shared" si="25"/>
        <v>UPI</v>
      </c>
      <c r="R750" s="2" t="s">
        <v>20</v>
      </c>
      <c r="S750" s="2" t="s">
        <v>57</v>
      </c>
      <c r="T750" s="2" t="s">
        <v>1405</v>
      </c>
      <c r="U750" s="2" t="s">
        <v>59</v>
      </c>
      <c r="V750" t="str">
        <f>TEXT(tblSales[[#This Row],[Invoice Date]],"mmm")</f>
        <v>Jan</v>
      </c>
      <c r="W750">
        <f>MONTH(tblSales[[#This Row],[Invoice Date]])</f>
        <v>1</v>
      </c>
      <c r="X750">
        <f>YEAR(tblSales[[#This Row],[Invoice Date]])</f>
        <v>2025</v>
      </c>
      <c r="Y750" t="str">
        <f>TEXT(tblSales[[#This Row],[Invoice Date]],"mmm-yyyy")</f>
        <v>Jan-2025</v>
      </c>
      <c r="Z750" t="str">
        <f>_xlfn.XLOOKUP(tblSales[[#This Row],[Product_ID]],Products!$A:$A,Products!$C:$C,"Women Dresses")</f>
        <v>Women Jeans</v>
      </c>
      <c r="AA750" t="str">
        <f>_xlfn.XLOOKUP(tblSales[[#This Row],[Product_ID]],Products!$A:$A,Products!$D:$D,"Unknown")</f>
        <v>Bootcut</v>
      </c>
      <c r="AB750" t="str">
        <f>_xlfn.XLOOKUP(tblSales[[#This Row],[Product_ID]],Products!$A:$A,Products!$E:$E,"Unknown")</f>
        <v>Spykar</v>
      </c>
      <c r="AC750" t="str">
        <f>_xlfn.XLOOKUP(tblSales[[#This Row],[Store_ID]],Stores!$A:$A,Stores!$B:$B,"Unknown")</f>
        <v>TrendMart Guntur High Street</v>
      </c>
      <c r="AD750" t="str">
        <f>_xlfn.XLOOKUP(tblSales[[#This Row],[Store_ID]],Stores!$A:$A,Stores!$E:$E,"Unknown")</f>
        <v>South Zone 3</v>
      </c>
      <c r="AE750" t="str">
        <f>_xlfn.XLOOKUP(tblSales[[#This Row],[Customer_ID]],Customers!$A:$A,Customers!$B:$B,"Unknown")</f>
        <v>Manoj Balasubramaniam</v>
      </c>
      <c r="AF750" t="str">
        <f>_xlfn.XLOOKUP(tblSales[[#This Row],[Customer_ID]],Customers!$A:$A,Customers!$J:$J,"Unknown")</f>
        <v>Silver</v>
      </c>
      <c r="AG750" t="str">
        <f>_xlfn.XLOOKUP(tblSales[[#This Row],[Employee_ID]],Employees!$A:$A,Employees!$B:$B,"Unknown")</f>
        <v>Vikram Bhat</v>
      </c>
      <c r="AH750">
        <f>IF(MONTH(tblSales[[#This Row],[Invoice Date]])&gt;=4,MONTH(tblSales[[#This Row],[Invoice Date]]),MONTH(tblSales[[#This Row],[Invoice Date]])+12)</f>
        <v>13</v>
      </c>
      <c r="AI750" s="8">
        <f>DATE(YEAR(tblSales[[#This Row],[Invoice Date]]),MONTH(tblSales[[#This Row],[Invoice Date]]),1)</f>
        <v>45658</v>
      </c>
      <c r="AJ750" t="str">
        <f>_xlfn.XLOOKUP(tblSales[[#This Row],[Product_ID]],Products!$A:$A,Products!$B:$B,"Unknown")</f>
        <v>Spykar Bootcut Charcoal</v>
      </c>
      <c r="AK750" s="9">
        <f>IFERROR(tblSales[[#This Row],[Profit]]/tblSales[[#This Row],[Sales Amount]],0)</f>
        <v>0.27954090527539233</v>
      </c>
      <c r="AL750" t="str">
        <f>IF(tblSales[[#This Row],[Discount %]]&lt;=5,"0-5%",
IF(tblSales[[#This Row],[Discount %]]&lt;=10,"5-10%",
IF(tblSales[[#This Row],[Discount %]]&lt;=15,"10-15%",
IF(tblSales[[#This Row],[Discount %]]&lt;=20,"15-20%","20%+"))))</f>
        <v>0-5%</v>
      </c>
    </row>
    <row r="751" spans="1:38">
      <c r="A751" s="2" t="s">
        <v>2179</v>
      </c>
      <c r="B751" s="11">
        <v>45423</v>
      </c>
      <c r="C751" s="2" t="s">
        <v>2006</v>
      </c>
      <c r="D751" s="2" t="s">
        <v>1459</v>
      </c>
      <c r="E751" s="2" t="s">
        <v>551</v>
      </c>
      <c r="F751" s="2" t="s">
        <v>172</v>
      </c>
      <c r="G751" s="2">
        <v>5</v>
      </c>
      <c r="H751" s="2">
        <v>1736.24</v>
      </c>
      <c r="I751" s="2">
        <v>10</v>
      </c>
      <c r="J751" s="2">
        <v>868.12</v>
      </c>
      <c r="K751" s="2">
        <v>12</v>
      </c>
      <c r="L751" s="2">
        <v>937.57</v>
      </c>
      <c r="M751" s="2">
        <v>8750.65</v>
      </c>
      <c r="N751" s="2">
        <v>5722.95</v>
      </c>
      <c r="O751" s="2">
        <f t="shared" si="26"/>
        <v>2090.1299999999997</v>
      </c>
      <c r="P751" s="2" t="s">
        <v>27</v>
      </c>
      <c r="Q751" s="2" t="str">
        <f t="shared" si="25"/>
        <v>Cash</v>
      </c>
      <c r="R751" s="2" t="s">
        <v>21</v>
      </c>
      <c r="S751" s="2" t="s">
        <v>56</v>
      </c>
      <c r="T751" s="2" t="s">
        <v>2180</v>
      </c>
      <c r="U751" s="2" t="s">
        <v>60</v>
      </c>
      <c r="V751" t="str">
        <f>TEXT(tblSales[[#This Row],[Invoice Date]],"mmm")</f>
        <v>May</v>
      </c>
      <c r="W751">
        <f>MONTH(tblSales[[#This Row],[Invoice Date]])</f>
        <v>5</v>
      </c>
      <c r="X751">
        <f>YEAR(tblSales[[#This Row],[Invoice Date]])</f>
        <v>2024</v>
      </c>
      <c r="Y751" t="str">
        <f>TEXT(tblSales[[#This Row],[Invoice Date]],"mmm-yyyy")</f>
        <v>May-2024</v>
      </c>
      <c r="Z751" t="str">
        <f>_xlfn.XLOOKUP(tblSales[[#This Row],[Product_ID]],Products!$A:$A,Products!$C:$C,"Women Dresses")</f>
        <v>Women Dresses</v>
      </c>
      <c r="AA751" t="str">
        <f>_xlfn.XLOOKUP(tblSales[[#This Row],[Product_ID]],Products!$A:$A,Products!$D:$D,"Unknown")</f>
        <v>Bodycon Dress</v>
      </c>
      <c r="AB751" t="str">
        <f>_xlfn.XLOOKUP(tblSales[[#This Row],[Product_ID]],Products!$A:$A,Products!$E:$E,"Unknown")</f>
        <v>Westside</v>
      </c>
      <c r="AC751" t="str">
        <f>_xlfn.XLOOKUP(tblSales[[#This Row],[Store_ID]],Stores!$A:$A,Stores!$B:$B,"Unknown")</f>
        <v>TrendMart Thiruvananthapuram Standard</v>
      </c>
      <c r="AD751" t="str">
        <f>_xlfn.XLOOKUP(tblSales[[#This Row],[Store_ID]],Stores!$A:$A,Stores!$E:$E,"Unknown")</f>
        <v>South Zone 1</v>
      </c>
      <c r="AE751" t="str">
        <f>_xlfn.XLOOKUP(tblSales[[#This Row],[Customer_ID]],Customers!$A:$A,Customers!$B:$B,"Unknown")</f>
        <v>Preethi Murthy</v>
      </c>
      <c r="AF751" t="str">
        <f>_xlfn.XLOOKUP(tblSales[[#This Row],[Customer_ID]],Customers!$A:$A,Customers!$J:$J,"Unknown")</f>
        <v>Gold</v>
      </c>
      <c r="AG751" t="str">
        <f>_xlfn.XLOOKUP(tblSales[[#This Row],[Employee_ID]],Employees!$A:$A,Employees!$B:$B,"Unknown")</f>
        <v>Eswar Prasad</v>
      </c>
      <c r="AH751">
        <f>IF(MONTH(tblSales[[#This Row],[Invoice Date]])&gt;=4,MONTH(tblSales[[#This Row],[Invoice Date]]),MONTH(tblSales[[#This Row],[Invoice Date]])+12)</f>
        <v>5</v>
      </c>
      <c r="AI751" s="8">
        <f>DATE(YEAR(tblSales[[#This Row],[Invoice Date]]),MONTH(tblSales[[#This Row],[Invoice Date]]),1)</f>
        <v>45413</v>
      </c>
      <c r="AJ751" t="str">
        <f>_xlfn.XLOOKUP(tblSales[[#This Row],[Product_ID]],Products!$A:$A,Products!$B:$B,"Unknown")</f>
        <v>Westside Bodycon Dress Green</v>
      </c>
      <c r="AK751" s="9">
        <f>IFERROR(tblSales[[#This Row],[Profit]]/tblSales[[#This Row],[Sales Amount]],0)</f>
        <v>0.23885425654094264</v>
      </c>
      <c r="AL751" t="str">
        <f>IF(tblSales[[#This Row],[Discount %]]&lt;=5,"0-5%",
IF(tblSales[[#This Row],[Discount %]]&lt;=10,"5-10%",
IF(tblSales[[#This Row],[Discount %]]&lt;=15,"10-15%",
IF(tblSales[[#This Row],[Discount %]]&lt;=20,"15-20%","20%+"))))</f>
        <v>5-10%</v>
      </c>
    </row>
    <row r="752" spans="1:38">
      <c r="A752" s="2" t="s">
        <v>2181</v>
      </c>
      <c r="B752" s="11">
        <v>45399</v>
      </c>
      <c r="C752" s="2" t="s">
        <v>2182</v>
      </c>
      <c r="D752" s="2" t="s">
        <v>710</v>
      </c>
      <c r="E752" s="2" t="s">
        <v>181</v>
      </c>
      <c r="F752" s="2" t="s">
        <v>285</v>
      </c>
      <c r="G752" s="2">
        <v>1</v>
      </c>
      <c r="H752" s="2">
        <v>1085.1600000000001</v>
      </c>
      <c r="I752" s="2">
        <v>0</v>
      </c>
      <c r="J752" s="2">
        <v>0</v>
      </c>
      <c r="K752" s="2">
        <v>12</v>
      </c>
      <c r="L752" s="2">
        <v>130.22</v>
      </c>
      <c r="M752" s="2">
        <v>1215.3800000000001</v>
      </c>
      <c r="N752" s="2">
        <v>815.46</v>
      </c>
      <c r="O752" s="2">
        <f t="shared" si="26"/>
        <v>269.70000000000005</v>
      </c>
      <c r="P752" s="2" t="s">
        <v>29</v>
      </c>
      <c r="Q752" s="2" t="str">
        <f t="shared" si="25"/>
        <v>Debit Card</v>
      </c>
      <c r="R752" s="2" t="s">
        <v>20</v>
      </c>
      <c r="S752" s="2" t="s">
        <v>56</v>
      </c>
      <c r="T752" s="2" t="s">
        <v>1432</v>
      </c>
      <c r="U752" s="2" t="s">
        <v>59</v>
      </c>
      <c r="V752" t="str">
        <f>TEXT(tblSales[[#This Row],[Invoice Date]],"mmm")</f>
        <v>Apr</v>
      </c>
      <c r="W752">
        <f>MONTH(tblSales[[#This Row],[Invoice Date]])</f>
        <v>4</v>
      </c>
      <c r="X752">
        <f>YEAR(tblSales[[#This Row],[Invoice Date]])</f>
        <v>2024</v>
      </c>
      <c r="Y752" t="str">
        <f>TEXT(tblSales[[#This Row],[Invoice Date]],"mmm-yyyy")</f>
        <v>Apr-2024</v>
      </c>
      <c r="Z752" t="str">
        <f>_xlfn.XLOOKUP(tblSales[[#This Row],[Product_ID]],Products!$A:$A,Products!$C:$C,"Women Dresses")</f>
        <v>Watches</v>
      </c>
      <c r="AA752" t="str">
        <f>_xlfn.XLOOKUP(tblSales[[#This Row],[Product_ID]],Products!$A:$A,Products!$D:$D,"Unknown")</f>
        <v>Smart Watch</v>
      </c>
      <c r="AB752" t="str">
        <f>_xlfn.XLOOKUP(tblSales[[#This Row],[Product_ID]],Products!$A:$A,Products!$E:$E,"Unknown")</f>
        <v>Libas</v>
      </c>
      <c r="AC752" t="str">
        <f>_xlfn.XLOOKUP(tblSales[[#This Row],[Store_ID]],Stores!$A:$A,Stores!$B:$B,"Unknown")</f>
        <v>TrendMart Nizamabad Mall Kiosk</v>
      </c>
      <c r="AD752" t="str">
        <f>_xlfn.XLOOKUP(tblSales[[#This Row],[Store_ID]],Stores!$A:$A,Stores!$E:$E,"Unknown")</f>
        <v>South Zone 2</v>
      </c>
      <c r="AE752" t="str">
        <f>_xlfn.XLOOKUP(tblSales[[#This Row],[Customer_ID]],Customers!$A:$A,Customers!$B:$B,"Unknown")</f>
        <v>Karunakaran Nair</v>
      </c>
      <c r="AF752" t="str">
        <f>_xlfn.XLOOKUP(tblSales[[#This Row],[Customer_ID]],Customers!$A:$A,Customers!$J:$J,"Unknown")</f>
        <v>Regular</v>
      </c>
      <c r="AG752" t="str">
        <f>_xlfn.XLOOKUP(tblSales[[#This Row],[Employee_ID]],Employees!$A:$A,Employees!$B:$B,"Unknown")</f>
        <v>Yogesh Chettiar</v>
      </c>
      <c r="AH752">
        <f>IF(MONTH(tblSales[[#This Row],[Invoice Date]])&gt;=4,MONTH(tblSales[[#This Row],[Invoice Date]]),MONTH(tblSales[[#This Row],[Invoice Date]])+12)</f>
        <v>4</v>
      </c>
      <c r="AI752" s="8">
        <f>DATE(YEAR(tblSales[[#This Row],[Invoice Date]]),MONTH(tblSales[[#This Row],[Invoice Date]]),1)</f>
        <v>45383</v>
      </c>
      <c r="AJ752" t="str">
        <f>_xlfn.XLOOKUP(tblSales[[#This Row],[Product_ID]],Products!$A:$A,Products!$B:$B,"Unknown")</f>
        <v>Libas Smart Watch Purple</v>
      </c>
      <c r="AK752" s="9">
        <f>IFERROR(tblSales[[#This Row],[Profit]]/tblSales[[#This Row],[Sales Amount]],0)</f>
        <v>0.22190590597179485</v>
      </c>
      <c r="AL752" t="str">
        <f>IF(tblSales[[#This Row],[Discount %]]&lt;=5,"0-5%",
IF(tblSales[[#This Row],[Discount %]]&lt;=10,"5-10%",
IF(tblSales[[#This Row],[Discount %]]&lt;=15,"10-15%",
IF(tblSales[[#This Row],[Discount %]]&lt;=20,"15-20%","20%+"))))</f>
        <v>0-5%</v>
      </c>
    </row>
    <row r="753" spans="1:38">
      <c r="A753" s="2" t="s">
        <v>2183</v>
      </c>
      <c r="B753" s="11">
        <v>45602</v>
      </c>
      <c r="C753" s="2" t="s">
        <v>1283</v>
      </c>
      <c r="D753" s="2" t="s">
        <v>721</v>
      </c>
      <c r="E753" s="2" t="s">
        <v>103</v>
      </c>
      <c r="F753" s="2" t="s">
        <v>350</v>
      </c>
      <c r="G753" s="2">
        <v>1</v>
      </c>
      <c r="H753" s="2">
        <v>3549.25</v>
      </c>
      <c r="I753" s="2">
        <v>10</v>
      </c>
      <c r="J753" s="2">
        <v>354.93</v>
      </c>
      <c r="K753" s="2">
        <v>12</v>
      </c>
      <c r="L753" s="2">
        <v>383.32</v>
      </c>
      <c r="M753" s="2">
        <v>3577.64</v>
      </c>
      <c r="N753" s="2">
        <v>2710.05</v>
      </c>
      <c r="O753" s="2">
        <f t="shared" si="26"/>
        <v>484.2699999999997</v>
      </c>
      <c r="P753" s="2" t="s">
        <v>29</v>
      </c>
      <c r="Q753" s="2" t="str">
        <f t="shared" si="25"/>
        <v>Debit Card</v>
      </c>
      <c r="R753" s="2" t="s">
        <v>21</v>
      </c>
      <c r="S753" s="2" t="s">
        <v>56</v>
      </c>
      <c r="T753" s="2" t="s">
        <v>454</v>
      </c>
      <c r="U753" s="2" t="s">
        <v>59</v>
      </c>
      <c r="V753" t="str">
        <f>TEXT(tblSales[[#This Row],[Invoice Date]],"mmm")</f>
        <v>Nov</v>
      </c>
      <c r="W753">
        <f>MONTH(tblSales[[#This Row],[Invoice Date]])</f>
        <v>11</v>
      </c>
      <c r="X753">
        <f>YEAR(tblSales[[#This Row],[Invoice Date]])</f>
        <v>2024</v>
      </c>
      <c r="Y753" t="str">
        <f>TEXT(tblSales[[#This Row],[Invoice Date]],"mmm-yyyy")</f>
        <v>Nov-2024</v>
      </c>
      <c r="Z753" t="str">
        <f>_xlfn.XLOOKUP(tblSales[[#This Row],[Product_ID]],Products!$A:$A,Products!$C:$C,"Women Dresses")</f>
        <v>Women Sarees</v>
      </c>
      <c r="AA753" t="str">
        <f>_xlfn.XLOOKUP(tblSales[[#This Row],[Product_ID]],Products!$A:$A,Products!$D:$D,"Unknown")</f>
        <v>Cotton Saree</v>
      </c>
      <c r="AB753" t="str">
        <f>_xlfn.XLOOKUP(tblSales[[#This Row],[Product_ID]],Products!$A:$A,Products!$E:$E,"Unknown")</f>
        <v>Bata</v>
      </c>
      <c r="AC753" t="str">
        <f>_xlfn.XLOOKUP(tblSales[[#This Row],[Store_ID]],Stores!$A:$A,Stores!$B:$B,"Unknown")</f>
        <v>TrendMart Tirupati Standard</v>
      </c>
      <c r="AD753" t="str">
        <f>_xlfn.XLOOKUP(tblSales[[#This Row],[Store_ID]],Stores!$A:$A,Stores!$E:$E,"Unknown")</f>
        <v>South Zone 3</v>
      </c>
      <c r="AE753" t="str">
        <f>_xlfn.XLOOKUP(tblSales[[#This Row],[Customer_ID]],Customers!$A:$A,Customers!$B:$B,"Unknown")</f>
        <v>Akhila Naicker</v>
      </c>
      <c r="AF753" t="str">
        <f>_xlfn.XLOOKUP(tblSales[[#This Row],[Customer_ID]],Customers!$A:$A,Customers!$J:$J,"Unknown")</f>
        <v>Regular</v>
      </c>
      <c r="AG753" t="str">
        <f>_xlfn.XLOOKUP(tblSales[[#This Row],[Employee_ID]],Employees!$A:$A,Employees!$B:$B,"Unknown")</f>
        <v>Chitra Chettiar</v>
      </c>
      <c r="AH753">
        <f>IF(MONTH(tblSales[[#This Row],[Invoice Date]])&gt;=4,MONTH(tblSales[[#This Row],[Invoice Date]]),MONTH(tblSales[[#This Row],[Invoice Date]])+12)</f>
        <v>11</v>
      </c>
      <c r="AI753" s="8">
        <f>DATE(YEAR(tblSales[[#This Row],[Invoice Date]]),MONTH(tblSales[[#This Row],[Invoice Date]]),1)</f>
        <v>45597</v>
      </c>
      <c r="AJ753" t="str">
        <f>_xlfn.XLOOKUP(tblSales[[#This Row],[Product_ID]],Products!$A:$A,Products!$B:$B,"Unknown")</f>
        <v>Bata Cotton Saree Mustard</v>
      </c>
      <c r="AK753" s="9">
        <f>IFERROR(tblSales[[#This Row],[Profit]]/tblSales[[#This Row],[Sales Amount]],0)</f>
        <v>0.13536018157220953</v>
      </c>
      <c r="AL753" t="str">
        <f>IF(tblSales[[#This Row],[Discount %]]&lt;=5,"0-5%",
IF(tblSales[[#This Row],[Discount %]]&lt;=10,"5-10%",
IF(tblSales[[#This Row],[Discount %]]&lt;=15,"10-15%",
IF(tblSales[[#This Row],[Discount %]]&lt;=20,"15-20%","20%+"))))</f>
        <v>5-10%</v>
      </c>
    </row>
    <row r="754" spans="1:38">
      <c r="A754" s="2" t="s">
        <v>2184</v>
      </c>
      <c r="B754" s="11">
        <v>45483</v>
      </c>
      <c r="C754" s="2" t="s">
        <v>2185</v>
      </c>
      <c r="D754" s="2" t="s">
        <v>474</v>
      </c>
      <c r="E754" s="2" t="s">
        <v>1024</v>
      </c>
      <c r="F754" s="2" t="s">
        <v>324</v>
      </c>
      <c r="G754" s="2">
        <v>1</v>
      </c>
      <c r="H754" s="2">
        <v>3134.77</v>
      </c>
      <c r="I754" s="2">
        <v>10</v>
      </c>
      <c r="J754" s="2">
        <v>313.48</v>
      </c>
      <c r="K754" s="2">
        <v>12</v>
      </c>
      <c r="L754" s="2">
        <v>338.55</v>
      </c>
      <c r="M754" s="2">
        <v>3159.84</v>
      </c>
      <c r="N754" s="2">
        <v>2034.01</v>
      </c>
      <c r="O754" s="2">
        <f t="shared" si="26"/>
        <v>787.2800000000002</v>
      </c>
      <c r="P754" s="2" t="s">
        <v>28</v>
      </c>
      <c r="Q754" s="2" t="str">
        <f t="shared" si="25"/>
        <v>Credit Card</v>
      </c>
      <c r="R754" s="2" t="s">
        <v>20</v>
      </c>
      <c r="S754" s="2" t="s">
        <v>57</v>
      </c>
      <c r="T754" s="2" t="s">
        <v>2186</v>
      </c>
      <c r="U754" s="2" t="s">
        <v>59</v>
      </c>
      <c r="V754" t="str">
        <f>TEXT(tblSales[[#This Row],[Invoice Date]],"mmm")</f>
        <v>Jul</v>
      </c>
      <c r="W754">
        <f>MONTH(tblSales[[#This Row],[Invoice Date]])</f>
        <v>7</v>
      </c>
      <c r="X754">
        <f>YEAR(tblSales[[#This Row],[Invoice Date]])</f>
        <v>2024</v>
      </c>
      <c r="Y754" t="str">
        <f>TEXT(tblSales[[#This Row],[Invoice Date]],"mmm-yyyy")</f>
        <v>Jul-2024</v>
      </c>
      <c r="Z754" t="str">
        <f>_xlfn.XLOOKUP(tblSales[[#This Row],[Product_ID]],Products!$A:$A,Products!$C:$C,"Women Dresses")</f>
        <v>Handbags</v>
      </c>
      <c r="AA754" t="str">
        <f>_xlfn.XLOOKUP(tblSales[[#This Row],[Product_ID]],Products!$A:$A,Products!$D:$D,"Unknown")</f>
        <v>Sling Bag</v>
      </c>
      <c r="AB754" t="str">
        <f>_xlfn.XLOOKUP(tblSales[[#This Row],[Product_ID]],Products!$A:$A,Products!$E:$E,"Unknown")</f>
        <v>GRT Jewellers</v>
      </c>
      <c r="AC754" t="str">
        <f>_xlfn.XLOOKUP(tblSales[[#This Row],[Store_ID]],Stores!$A:$A,Stores!$B:$B,"Unknown")</f>
        <v>TrendMart Hyderabad Standard</v>
      </c>
      <c r="AD754" t="str">
        <f>_xlfn.XLOOKUP(tblSales[[#This Row],[Store_ID]],Stores!$A:$A,Stores!$E:$E,"Unknown")</f>
        <v>South Zone 2</v>
      </c>
      <c r="AE754" t="str">
        <f>_xlfn.XLOOKUP(tblSales[[#This Row],[Customer_ID]],Customers!$A:$A,Customers!$B:$B,"Unknown")</f>
        <v>Gauri Gowda</v>
      </c>
      <c r="AF754" t="str">
        <f>_xlfn.XLOOKUP(tblSales[[#This Row],[Customer_ID]],Customers!$A:$A,Customers!$J:$J,"Unknown")</f>
        <v>Silver</v>
      </c>
      <c r="AG754" t="str">
        <f>_xlfn.XLOOKUP(tblSales[[#This Row],[Employee_ID]],Employees!$A:$A,Employees!$B:$B,"Unknown")</f>
        <v>Ganesh Iyengar</v>
      </c>
      <c r="AH754">
        <f>IF(MONTH(tblSales[[#This Row],[Invoice Date]])&gt;=4,MONTH(tblSales[[#This Row],[Invoice Date]]),MONTH(tblSales[[#This Row],[Invoice Date]])+12)</f>
        <v>7</v>
      </c>
      <c r="AI754" s="8">
        <f>DATE(YEAR(tblSales[[#This Row],[Invoice Date]]),MONTH(tblSales[[#This Row],[Invoice Date]]),1)</f>
        <v>45474</v>
      </c>
      <c r="AJ754" t="str">
        <f>_xlfn.XLOOKUP(tblSales[[#This Row],[Product_ID]],Products!$A:$A,Products!$B:$B,"Unknown")</f>
        <v>GRT Jewellers Sling Bag Olive</v>
      </c>
      <c r="AK754" s="9">
        <f>IFERROR(tblSales[[#This Row],[Profit]]/tblSales[[#This Row],[Sales Amount]],0)</f>
        <v>0.24915185579016663</v>
      </c>
      <c r="AL754" t="str">
        <f>IF(tblSales[[#This Row],[Discount %]]&lt;=5,"0-5%",
IF(tblSales[[#This Row],[Discount %]]&lt;=10,"5-10%",
IF(tblSales[[#This Row],[Discount %]]&lt;=15,"10-15%",
IF(tblSales[[#This Row],[Discount %]]&lt;=20,"15-20%","20%+"))))</f>
        <v>5-10%</v>
      </c>
    </row>
    <row r="755" spans="1:38">
      <c r="A755" s="2" t="s">
        <v>2187</v>
      </c>
      <c r="B755" s="11">
        <v>45386</v>
      </c>
      <c r="C755" s="2" t="s">
        <v>2089</v>
      </c>
      <c r="D755" s="2" t="s">
        <v>257</v>
      </c>
      <c r="E755" s="2" t="s">
        <v>448</v>
      </c>
      <c r="F755" s="2" t="s">
        <v>199</v>
      </c>
      <c r="G755" s="2">
        <v>3</v>
      </c>
      <c r="H755" s="2">
        <v>2033.67</v>
      </c>
      <c r="I755" s="2">
        <v>10</v>
      </c>
      <c r="J755" s="2">
        <v>610.1</v>
      </c>
      <c r="K755" s="2">
        <v>12</v>
      </c>
      <c r="L755" s="2">
        <v>658.91</v>
      </c>
      <c r="M755" s="2">
        <v>6149.82</v>
      </c>
      <c r="N755" s="2">
        <v>4385.1899999999996</v>
      </c>
      <c r="O755" s="2">
        <f t="shared" si="26"/>
        <v>1105.7200000000003</v>
      </c>
      <c r="P755" s="2" t="s">
        <v>31</v>
      </c>
      <c r="Q755" s="2" t="str">
        <f t="shared" si="25"/>
        <v>Net Banking</v>
      </c>
      <c r="R755" s="2" t="s">
        <v>20</v>
      </c>
      <c r="S755" s="2" t="s">
        <v>56</v>
      </c>
      <c r="T755" s="2" t="s">
        <v>2188</v>
      </c>
      <c r="U755" s="2" t="s">
        <v>59</v>
      </c>
      <c r="V755" t="str">
        <f>TEXT(tblSales[[#This Row],[Invoice Date]],"mmm")</f>
        <v>Apr</v>
      </c>
      <c r="W755">
        <f>MONTH(tblSales[[#This Row],[Invoice Date]])</f>
        <v>4</v>
      </c>
      <c r="X755">
        <f>YEAR(tblSales[[#This Row],[Invoice Date]])</f>
        <v>2024</v>
      </c>
      <c r="Y755" t="str">
        <f>TEXT(tblSales[[#This Row],[Invoice Date]],"mmm-yyyy")</f>
        <v>Apr-2024</v>
      </c>
      <c r="Z755" t="str">
        <f>_xlfn.XLOOKUP(tblSales[[#This Row],[Product_ID]],Products!$A:$A,Products!$C:$C,"Women Dresses")</f>
        <v>Handbags</v>
      </c>
      <c r="AA755" t="str">
        <f>_xlfn.XLOOKUP(tblSales[[#This Row],[Product_ID]],Products!$A:$A,Products!$D:$D,"Unknown")</f>
        <v>Sling Bag</v>
      </c>
      <c r="AB755" t="str">
        <f>_xlfn.XLOOKUP(tblSales[[#This Row],[Product_ID]],Products!$A:$A,Products!$E:$E,"Unknown")</f>
        <v>Titan</v>
      </c>
      <c r="AC755" t="str">
        <f>_xlfn.XLOOKUP(tblSales[[#This Row],[Store_ID]],Stores!$A:$A,Stores!$B:$B,"Unknown")</f>
        <v>TrendMart Nellore High Street</v>
      </c>
      <c r="AD755" t="str">
        <f>_xlfn.XLOOKUP(tblSales[[#This Row],[Store_ID]],Stores!$A:$A,Stores!$E:$E,"Unknown")</f>
        <v>South Zone 3</v>
      </c>
      <c r="AE755" t="str">
        <f>_xlfn.XLOOKUP(tblSales[[#This Row],[Customer_ID]],Customers!$A:$A,Customers!$B:$B,"Unknown")</f>
        <v>Manoj Balasubramaniam</v>
      </c>
      <c r="AF755" t="str">
        <f>_xlfn.XLOOKUP(tblSales[[#This Row],[Customer_ID]],Customers!$A:$A,Customers!$J:$J,"Unknown")</f>
        <v>Silver</v>
      </c>
      <c r="AG755" t="str">
        <f>_xlfn.XLOOKUP(tblSales[[#This Row],[Employee_ID]],Employees!$A:$A,Employees!$B:$B,"Unknown")</f>
        <v>Anusuya Subramaniam</v>
      </c>
      <c r="AH755">
        <f>IF(MONTH(tblSales[[#This Row],[Invoice Date]])&gt;=4,MONTH(tblSales[[#This Row],[Invoice Date]]),MONTH(tblSales[[#This Row],[Invoice Date]])+12)</f>
        <v>4</v>
      </c>
      <c r="AI755" s="8">
        <f>DATE(YEAR(tblSales[[#This Row],[Invoice Date]]),MONTH(tblSales[[#This Row],[Invoice Date]]),1)</f>
        <v>45383</v>
      </c>
      <c r="AJ755" t="str">
        <f>_xlfn.XLOOKUP(tblSales[[#This Row],[Product_ID]],Products!$A:$A,Products!$B:$B,"Unknown")</f>
        <v>Titan Sling Bag Green</v>
      </c>
      <c r="AK755" s="9">
        <f>IFERROR(tblSales[[#This Row],[Profit]]/tblSales[[#This Row],[Sales Amount]],0)</f>
        <v>0.17979713227379018</v>
      </c>
      <c r="AL755" t="str">
        <f>IF(tblSales[[#This Row],[Discount %]]&lt;=5,"0-5%",
IF(tblSales[[#This Row],[Discount %]]&lt;=10,"5-10%",
IF(tblSales[[#This Row],[Discount %]]&lt;=15,"10-15%",
IF(tblSales[[#This Row],[Discount %]]&lt;=20,"15-20%","20%+"))))</f>
        <v>5-10%</v>
      </c>
    </row>
    <row r="756" spans="1:38">
      <c r="A756" s="2" t="s">
        <v>2189</v>
      </c>
      <c r="B756" s="11">
        <v>45547</v>
      </c>
      <c r="C756" s="2" t="s">
        <v>2190</v>
      </c>
      <c r="D756" s="2" t="s">
        <v>144</v>
      </c>
      <c r="E756" s="2" t="s">
        <v>394</v>
      </c>
      <c r="F756" s="2" t="s">
        <v>350</v>
      </c>
      <c r="G756" s="2">
        <v>2</v>
      </c>
      <c r="H756" s="2">
        <v>987.91</v>
      </c>
      <c r="I756" s="2">
        <v>15</v>
      </c>
      <c r="J756" s="2">
        <v>296.37</v>
      </c>
      <c r="K756" s="2">
        <v>5</v>
      </c>
      <c r="L756" s="2">
        <v>83.97</v>
      </c>
      <c r="M756" s="2">
        <v>1763.42</v>
      </c>
      <c r="N756" s="2">
        <v>1385.06</v>
      </c>
      <c r="O756" s="2">
        <f t="shared" si="26"/>
        <v>294.3900000000001</v>
      </c>
      <c r="P756" s="2" t="s">
        <v>31</v>
      </c>
      <c r="Q756" s="2" t="str">
        <f t="shared" si="25"/>
        <v>Net Banking</v>
      </c>
      <c r="R756" s="2" t="s">
        <v>20</v>
      </c>
      <c r="S756" s="2" t="s">
        <v>56</v>
      </c>
      <c r="T756" s="2" t="s">
        <v>1463</v>
      </c>
      <c r="U756" s="2" t="s">
        <v>59</v>
      </c>
      <c r="V756" t="str">
        <f>TEXT(tblSales[[#This Row],[Invoice Date]],"mmm")</f>
        <v>Sep</v>
      </c>
      <c r="W756">
        <f>MONTH(tblSales[[#This Row],[Invoice Date]])</f>
        <v>9</v>
      </c>
      <c r="X756">
        <f>YEAR(tblSales[[#This Row],[Invoice Date]])</f>
        <v>2024</v>
      </c>
      <c r="Y756" t="str">
        <f>TEXT(tblSales[[#This Row],[Invoice Date]],"mmm-yyyy")</f>
        <v>Sep-2024</v>
      </c>
      <c r="Z756" t="str">
        <f>_xlfn.XLOOKUP(tblSales[[#This Row],[Product_ID]],Products!$A:$A,Products!$C:$C,"Women Dresses")</f>
        <v>Women Jeans</v>
      </c>
      <c r="AA756" t="str">
        <f>_xlfn.XLOOKUP(tblSales[[#This Row],[Product_ID]],Products!$A:$A,Products!$D:$D,"Unknown")</f>
        <v>Bootcut</v>
      </c>
      <c r="AB756" t="str">
        <f>_xlfn.XLOOKUP(tblSales[[#This Row],[Product_ID]],Products!$A:$A,Products!$E:$E,"Unknown")</f>
        <v>Sonata</v>
      </c>
      <c r="AC756" t="str">
        <f>_xlfn.XLOOKUP(tblSales[[#This Row],[Store_ID]],Stores!$A:$A,Stores!$B:$B,"Unknown")</f>
        <v>TrendMart Thoothukudi High Street</v>
      </c>
      <c r="AD756" t="str">
        <f>_xlfn.XLOOKUP(tblSales[[#This Row],[Store_ID]],Stores!$A:$A,Stores!$E:$E,"Unknown")</f>
        <v>South Zone 1</v>
      </c>
      <c r="AE756" t="str">
        <f>_xlfn.XLOOKUP(tblSales[[#This Row],[Customer_ID]],Customers!$A:$A,Customers!$B:$B,"Unknown")</f>
        <v>Nandakumar Balasubramaniam</v>
      </c>
      <c r="AF756" t="str">
        <f>_xlfn.XLOOKUP(tblSales[[#This Row],[Customer_ID]],Customers!$A:$A,Customers!$J:$J,"Unknown")</f>
        <v>Gold</v>
      </c>
      <c r="AG756" t="str">
        <f>_xlfn.XLOOKUP(tblSales[[#This Row],[Employee_ID]],Employees!$A:$A,Employees!$B:$B,"Unknown")</f>
        <v>Chitra Chettiar</v>
      </c>
      <c r="AH756">
        <f>IF(MONTH(tblSales[[#This Row],[Invoice Date]])&gt;=4,MONTH(tblSales[[#This Row],[Invoice Date]]),MONTH(tblSales[[#This Row],[Invoice Date]])+12)</f>
        <v>9</v>
      </c>
      <c r="AI756" s="8">
        <f>DATE(YEAR(tblSales[[#This Row],[Invoice Date]]),MONTH(tblSales[[#This Row],[Invoice Date]]),1)</f>
        <v>45536</v>
      </c>
      <c r="AJ756" t="str">
        <f>_xlfn.XLOOKUP(tblSales[[#This Row],[Product_ID]],Products!$A:$A,Products!$B:$B,"Unknown")</f>
        <v>Sonata Bootcut Navy Blue</v>
      </c>
      <c r="AK756" s="9">
        <f>IFERROR(tblSales[[#This Row],[Profit]]/tblSales[[#This Row],[Sales Amount]],0)</f>
        <v>0.16694264554105095</v>
      </c>
      <c r="AL756" t="str">
        <f>IF(tblSales[[#This Row],[Discount %]]&lt;=5,"0-5%",
IF(tblSales[[#This Row],[Discount %]]&lt;=10,"5-10%",
IF(tblSales[[#This Row],[Discount %]]&lt;=15,"10-15%",
IF(tblSales[[#This Row],[Discount %]]&lt;=20,"15-20%","20%+"))))</f>
        <v>10-15%</v>
      </c>
    </row>
    <row r="757" spans="1:38">
      <c r="A757" s="2" t="s">
        <v>2191</v>
      </c>
      <c r="B757" s="11">
        <v>45615</v>
      </c>
      <c r="C757" s="2" t="s">
        <v>549</v>
      </c>
      <c r="D757" s="2" t="s">
        <v>1385</v>
      </c>
      <c r="E757" s="2" t="s">
        <v>432</v>
      </c>
      <c r="F757" s="2" t="s">
        <v>493</v>
      </c>
      <c r="G757" s="2">
        <v>3</v>
      </c>
      <c r="H757" s="2">
        <v>1360.86</v>
      </c>
      <c r="I757" s="2">
        <v>0</v>
      </c>
      <c r="J757" s="2">
        <v>0</v>
      </c>
      <c r="K757" s="2">
        <v>12</v>
      </c>
      <c r="L757" s="2">
        <v>489.91</v>
      </c>
      <c r="M757" s="2">
        <v>4572.49</v>
      </c>
      <c r="N757" s="2">
        <v>2849.91</v>
      </c>
      <c r="O757" s="2">
        <f t="shared" si="26"/>
        <v>1232.6699999999998</v>
      </c>
      <c r="P757" s="2" t="s">
        <v>32</v>
      </c>
      <c r="Q757" s="2" t="str">
        <f t="shared" si="25"/>
        <v>UPI</v>
      </c>
      <c r="R757" s="2" t="s">
        <v>21</v>
      </c>
      <c r="S757" s="2" t="s">
        <v>56</v>
      </c>
      <c r="T757" s="2" t="s">
        <v>2192</v>
      </c>
      <c r="U757" s="2" t="s">
        <v>59</v>
      </c>
      <c r="V757" t="str">
        <f>TEXT(tblSales[[#This Row],[Invoice Date]],"mmm")</f>
        <v>Nov</v>
      </c>
      <c r="W757">
        <f>MONTH(tblSales[[#This Row],[Invoice Date]])</f>
        <v>11</v>
      </c>
      <c r="X757">
        <f>YEAR(tblSales[[#This Row],[Invoice Date]])</f>
        <v>2024</v>
      </c>
      <c r="Y757" t="str">
        <f>TEXT(tblSales[[#This Row],[Invoice Date]],"mmm-yyyy")</f>
        <v>Nov-2024</v>
      </c>
      <c r="Z757" t="str">
        <f>_xlfn.XLOOKUP(tblSales[[#This Row],[Product_ID]],Products!$A:$A,Products!$C:$C,"Women Dresses")</f>
        <v>Wallets</v>
      </c>
      <c r="AA757" t="str">
        <f>_xlfn.XLOOKUP(tblSales[[#This Row],[Product_ID]],Products!$A:$A,Products!$D:$D,"Unknown")</f>
        <v>Leather Wallet</v>
      </c>
      <c r="AB757" t="str">
        <f>_xlfn.XLOOKUP(tblSales[[#This Row],[Product_ID]],Products!$A:$A,Products!$E:$E,"Unknown")</f>
        <v>Van Heusen</v>
      </c>
      <c r="AC757" t="str">
        <f>_xlfn.XLOOKUP(tblSales[[#This Row],[Store_ID]],Stores!$A:$A,Stores!$B:$B,"Unknown")</f>
        <v>TrendMart Mangaluru Mall Kiosk</v>
      </c>
      <c r="AD757" t="str">
        <f>_xlfn.XLOOKUP(tblSales[[#This Row],[Store_ID]],Stores!$A:$A,Stores!$E:$E,"Unknown")</f>
        <v>South Zone 2</v>
      </c>
      <c r="AE757" t="str">
        <f>_xlfn.XLOOKUP(tblSales[[#This Row],[Customer_ID]],Customers!$A:$A,Customers!$B:$B,"Unknown")</f>
        <v>Rahul Achari</v>
      </c>
      <c r="AF757" t="str">
        <f>_xlfn.XLOOKUP(tblSales[[#This Row],[Customer_ID]],Customers!$A:$A,Customers!$J:$J,"Unknown")</f>
        <v>Regular</v>
      </c>
      <c r="AG757" t="str">
        <f>_xlfn.XLOOKUP(tblSales[[#This Row],[Employee_ID]],Employees!$A:$A,Employees!$B:$B,"Unknown")</f>
        <v>Gopal Prasad</v>
      </c>
      <c r="AH757">
        <f>IF(MONTH(tblSales[[#This Row],[Invoice Date]])&gt;=4,MONTH(tblSales[[#This Row],[Invoice Date]]),MONTH(tblSales[[#This Row],[Invoice Date]])+12)</f>
        <v>11</v>
      </c>
      <c r="AI757" s="8">
        <f>DATE(YEAR(tblSales[[#This Row],[Invoice Date]]),MONTH(tblSales[[#This Row],[Invoice Date]]),1)</f>
        <v>45597</v>
      </c>
      <c r="AJ757" t="str">
        <f>_xlfn.XLOOKUP(tblSales[[#This Row],[Product_ID]],Products!$A:$A,Products!$B:$B,"Unknown")</f>
        <v>Van Heusen Leather Wallet Black</v>
      </c>
      <c r="AK757" s="9">
        <f>IFERROR(tblSales[[#This Row],[Profit]]/tblSales[[#This Row],[Sales Amount]],0)</f>
        <v>0.2695839684723203</v>
      </c>
      <c r="AL757" t="str">
        <f>IF(tblSales[[#This Row],[Discount %]]&lt;=5,"0-5%",
IF(tblSales[[#This Row],[Discount %]]&lt;=10,"5-10%",
IF(tblSales[[#This Row],[Discount %]]&lt;=15,"10-15%",
IF(tblSales[[#This Row],[Discount %]]&lt;=20,"15-20%","20%+"))))</f>
        <v>0-5%</v>
      </c>
    </row>
    <row r="758" spans="1:38">
      <c r="A758" s="2" t="s">
        <v>2193</v>
      </c>
      <c r="B758" s="11">
        <v>45564</v>
      </c>
      <c r="C758" s="2" t="s">
        <v>2194</v>
      </c>
      <c r="D758" s="2" t="s">
        <v>2195</v>
      </c>
      <c r="E758" s="2" t="s">
        <v>394</v>
      </c>
      <c r="F758" s="2" t="s">
        <v>140</v>
      </c>
      <c r="G758" s="2">
        <v>1</v>
      </c>
      <c r="H758" s="2">
        <v>1706.31</v>
      </c>
      <c r="I758" s="2">
        <v>10</v>
      </c>
      <c r="J758" s="2">
        <v>170.63</v>
      </c>
      <c r="K758" s="2">
        <v>12</v>
      </c>
      <c r="L758" s="2">
        <v>184.28</v>
      </c>
      <c r="M758" s="2">
        <v>1719.96</v>
      </c>
      <c r="N758" s="2">
        <v>996.24</v>
      </c>
      <c r="O758" s="2">
        <f t="shared" si="26"/>
        <v>539.44000000000005</v>
      </c>
      <c r="P758" s="2" t="s">
        <v>32</v>
      </c>
      <c r="Q758" s="2" t="str">
        <f t="shared" si="25"/>
        <v>UPI</v>
      </c>
      <c r="R758" s="2" t="s">
        <v>20</v>
      </c>
      <c r="S758" s="2" t="s">
        <v>56</v>
      </c>
      <c r="T758" s="2" t="s">
        <v>1135</v>
      </c>
      <c r="U758" s="2" t="s">
        <v>60</v>
      </c>
      <c r="V758" t="str">
        <f>TEXT(tblSales[[#This Row],[Invoice Date]],"mmm")</f>
        <v>Sep</v>
      </c>
      <c r="W758">
        <f>MONTH(tblSales[[#This Row],[Invoice Date]])</f>
        <v>9</v>
      </c>
      <c r="X758">
        <f>YEAR(tblSales[[#This Row],[Invoice Date]])</f>
        <v>2024</v>
      </c>
      <c r="Y758" t="str">
        <f>TEXT(tblSales[[#This Row],[Invoice Date]],"mmm-yyyy")</f>
        <v>Sep-2024</v>
      </c>
      <c r="Z758" t="str">
        <f>_xlfn.XLOOKUP(tblSales[[#This Row],[Product_ID]],Products!$A:$A,Products!$C:$C,"Women Dresses")</f>
        <v>Men Trousers</v>
      </c>
      <c r="AA758" t="str">
        <f>_xlfn.XLOOKUP(tblSales[[#This Row],[Product_ID]],Products!$A:$A,Products!$D:$D,"Unknown")</f>
        <v>Chinos</v>
      </c>
      <c r="AB758" t="str">
        <f>_xlfn.XLOOKUP(tblSales[[#This Row],[Product_ID]],Products!$A:$A,Products!$E:$E,"Unknown")</f>
        <v>GRT Jewellers</v>
      </c>
      <c r="AC758" t="str">
        <f>_xlfn.XLOOKUP(tblSales[[#This Row],[Store_ID]],Stores!$A:$A,Stores!$B:$B,"Unknown")</f>
        <v>TrendMart Thoothukudi High Street</v>
      </c>
      <c r="AD758" t="str">
        <f>_xlfn.XLOOKUP(tblSales[[#This Row],[Store_ID]],Stores!$A:$A,Stores!$E:$E,"Unknown")</f>
        <v>South Zone 1</v>
      </c>
      <c r="AE758" t="str">
        <f>_xlfn.XLOOKUP(tblSales[[#This Row],[Customer_ID]],Customers!$A:$A,Customers!$B:$B,"Unknown")</f>
        <v>Anjali Bhat</v>
      </c>
      <c r="AF758" t="str">
        <f>_xlfn.XLOOKUP(tblSales[[#This Row],[Customer_ID]],Customers!$A:$A,Customers!$J:$J,"Unknown")</f>
        <v>Platinum</v>
      </c>
      <c r="AG758" t="str">
        <f>_xlfn.XLOOKUP(tblSales[[#This Row],[Employee_ID]],Employees!$A:$A,Employees!$B:$B,"Unknown")</f>
        <v>Charulatha Kumar</v>
      </c>
      <c r="AH758">
        <f>IF(MONTH(tblSales[[#This Row],[Invoice Date]])&gt;=4,MONTH(tblSales[[#This Row],[Invoice Date]]),MONTH(tblSales[[#This Row],[Invoice Date]])+12)</f>
        <v>9</v>
      </c>
      <c r="AI758" s="8">
        <f>DATE(YEAR(tblSales[[#This Row],[Invoice Date]]),MONTH(tblSales[[#This Row],[Invoice Date]]),1)</f>
        <v>45536</v>
      </c>
      <c r="AJ758" t="str">
        <f>_xlfn.XLOOKUP(tblSales[[#This Row],[Product_ID]],Products!$A:$A,Products!$B:$B,"Unknown")</f>
        <v>GRT Jewellers Chinos Purple</v>
      </c>
      <c r="AK758" s="9">
        <f>IFERROR(tblSales[[#This Row],[Profit]]/tblSales[[#This Row],[Sales Amount]],0)</f>
        <v>0.31363520081862373</v>
      </c>
      <c r="AL758" t="str">
        <f>IF(tblSales[[#This Row],[Discount %]]&lt;=5,"0-5%",
IF(tblSales[[#This Row],[Discount %]]&lt;=10,"5-10%",
IF(tblSales[[#This Row],[Discount %]]&lt;=15,"10-15%",
IF(tblSales[[#This Row],[Discount %]]&lt;=20,"15-20%","20%+"))))</f>
        <v>5-10%</v>
      </c>
    </row>
    <row r="759" spans="1:38">
      <c r="A759" s="2" t="s">
        <v>2196</v>
      </c>
      <c r="B759" s="11">
        <v>45498</v>
      </c>
      <c r="C759" s="2" t="s">
        <v>1462</v>
      </c>
      <c r="D759" s="2" t="s">
        <v>308</v>
      </c>
      <c r="E759" s="2" t="s">
        <v>561</v>
      </c>
      <c r="F759" s="2" t="s">
        <v>193</v>
      </c>
      <c r="G759" s="2">
        <v>3</v>
      </c>
      <c r="H759" s="2">
        <v>694.64</v>
      </c>
      <c r="I759" s="2">
        <v>0</v>
      </c>
      <c r="J759" s="2">
        <v>0</v>
      </c>
      <c r="K759" s="2">
        <v>3</v>
      </c>
      <c r="L759" s="2">
        <v>62.52</v>
      </c>
      <c r="M759" s="2">
        <v>2146.44</v>
      </c>
      <c r="N759" s="2">
        <v>1670.97</v>
      </c>
      <c r="O759" s="2">
        <f t="shared" si="26"/>
        <v>412.95000000000005</v>
      </c>
      <c r="P759" s="2" t="s">
        <v>27</v>
      </c>
      <c r="Q759" s="2" t="str">
        <f t="shared" si="25"/>
        <v>Cash</v>
      </c>
      <c r="R759" s="2" t="s">
        <v>20</v>
      </c>
      <c r="S759" s="2" t="s">
        <v>56</v>
      </c>
      <c r="T759" s="2" t="s">
        <v>845</v>
      </c>
      <c r="U759" s="2" t="s">
        <v>59</v>
      </c>
      <c r="V759" t="str">
        <f>TEXT(tblSales[[#This Row],[Invoice Date]],"mmm")</f>
        <v>Jul</v>
      </c>
      <c r="W759">
        <f>MONTH(tblSales[[#This Row],[Invoice Date]])</f>
        <v>7</v>
      </c>
      <c r="X759">
        <f>YEAR(tblSales[[#This Row],[Invoice Date]])</f>
        <v>2024</v>
      </c>
      <c r="Y759" t="str">
        <f>TEXT(tblSales[[#This Row],[Invoice Date]],"mmm-yyyy")</f>
        <v>Jul-2024</v>
      </c>
      <c r="Z759" t="str">
        <f>_xlfn.XLOOKUP(tblSales[[#This Row],[Product_ID]],Products!$A:$A,Products!$C:$C,"Women Dresses")</f>
        <v>Jewellery</v>
      </c>
      <c r="AA759" t="str">
        <f>_xlfn.XLOOKUP(tblSales[[#This Row],[Product_ID]],Products!$A:$A,Products!$D:$D,"Unknown")</f>
        <v>Necklace</v>
      </c>
      <c r="AB759" t="str">
        <f>_xlfn.XLOOKUP(tblSales[[#This Row],[Product_ID]],Products!$A:$A,Products!$E:$E,"Unknown")</f>
        <v>Aurelia</v>
      </c>
      <c r="AC759" t="str">
        <f>_xlfn.XLOOKUP(tblSales[[#This Row],[Store_ID]],Stores!$A:$A,Stores!$B:$B,"Unknown")</f>
        <v>TrendMart Mangaluru High Street</v>
      </c>
      <c r="AD759" t="str">
        <f>_xlfn.XLOOKUP(tblSales[[#This Row],[Store_ID]],Stores!$A:$A,Stores!$E:$E,"Unknown")</f>
        <v>South Zone 2</v>
      </c>
      <c r="AE759" t="str">
        <f>_xlfn.XLOOKUP(tblSales[[#This Row],[Customer_ID]],Customers!$A:$A,Customers!$B:$B,"Unknown")</f>
        <v>Gayathri Chandran</v>
      </c>
      <c r="AF759" t="str">
        <f>_xlfn.XLOOKUP(tblSales[[#This Row],[Customer_ID]],Customers!$A:$A,Customers!$J:$J,"Unknown")</f>
        <v>Gold</v>
      </c>
      <c r="AG759" t="str">
        <f>_xlfn.XLOOKUP(tblSales[[#This Row],[Employee_ID]],Employees!$A:$A,Employees!$B:$B,"Unknown")</f>
        <v>Yamini Pandian</v>
      </c>
      <c r="AH759">
        <f>IF(MONTH(tblSales[[#This Row],[Invoice Date]])&gt;=4,MONTH(tblSales[[#This Row],[Invoice Date]]),MONTH(tblSales[[#This Row],[Invoice Date]])+12)</f>
        <v>7</v>
      </c>
      <c r="AI759" s="8">
        <f>DATE(YEAR(tblSales[[#This Row],[Invoice Date]]),MONTH(tblSales[[#This Row],[Invoice Date]]),1)</f>
        <v>45474</v>
      </c>
      <c r="AJ759" t="str">
        <f>_xlfn.XLOOKUP(tblSales[[#This Row],[Product_ID]],Products!$A:$A,Products!$B:$B,"Unknown")</f>
        <v>Aurelia Necklace Grey</v>
      </c>
      <c r="AK759" s="9">
        <f>IFERROR(tblSales[[#This Row],[Profit]]/tblSales[[#This Row],[Sales Amount]],0)</f>
        <v>0.19238832671772799</v>
      </c>
      <c r="AL759" t="str">
        <f>IF(tblSales[[#This Row],[Discount %]]&lt;=5,"0-5%",
IF(tblSales[[#This Row],[Discount %]]&lt;=10,"5-10%",
IF(tblSales[[#This Row],[Discount %]]&lt;=15,"10-15%",
IF(tblSales[[#This Row],[Discount %]]&lt;=20,"15-20%","20%+"))))</f>
        <v>0-5%</v>
      </c>
    </row>
    <row r="760" spans="1:38">
      <c r="A760" s="2" t="s">
        <v>2197</v>
      </c>
      <c r="B760" s="11">
        <v>45589</v>
      </c>
      <c r="C760" s="2" t="s">
        <v>2198</v>
      </c>
      <c r="D760" s="2" t="s">
        <v>813</v>
      </c>
      <c r="E760" s="2" t="s">
        <v>344</v>
      </c>
      <c r="F760" s="2" t="s">
        <v>92</v>
      </c>
      <c r="G760" s="2">
        <v>3</v>
      </c>
      <c r="H760" s="2">
        <v>3132.36</v>
      </c>
      <c r="I760" s="2">
        <v>20</v>
      </c>
      <c r="J760" s="2">
        <v>1879.42</v>
      </c>
      <c r="K760" s="2">
        <v>3</v>
      </c>
      <c r="L760" s="2">
        <v>225.53</v>
      </c>
      <c r="M760" s="2">
        <v>7743.19</v>
      </c>
      <c r="N760" s="2">
        <v>5969.79</v>
      </c>
      <c r="O760" s="2">
        <f t="shared" si="26"/>
        <v>1547.8699999999997</v>
      </c>
      <c r="P760" s="2" t="s">
        <v>27</v>
      </c>
      <c r="Q760" s="2" t="str">
        <f t="shared" si="25"/>
        <v>Cash</v>
      </c>
      <c r="R760" s="2" t="s">
        <v>20</v>
      </c>
      <c r="S760" s="2" t="s">
        <v>56</v>
      </c>
      <c r="T760" s="2" t="s">
        <v>1674</v>
      </c>
      <c r="U760" s="2" t="s">
        <v>59</v>
      </c>
      <c r="V760" t="str">
        <f>TEXT(tblSales[[#This Row],[Invoice Date]],"mmm")</f>
        <v>Oct</v>
      </c>
      <c r="W760">
        <f>MONTH(tblSales[[#This Row],[Invoice Date]])</f>
        <v>10</v>
      </c>
      <c r="X760">
        <f>YEAR(tblSales[[#This Row],[Invoice Date]])</f>
        <v>2024</v>
      </c>
      <c r="Y760" t="str">
        <f>TEXT(tblSales[[#This Row],[Invoice Date]],"mmm-yyyy")</f>
        <v>Oct-2024</v>
      </c>
      <c r="Z760" t="str">
        <f>_xlfn.XLOOKUP(tblSales[[#This Row],[Product_ID]],Products!$A:$A,Products!$C:$C,"Women Dresses")</f>
        <v>Jewellery</v>
      </c>
      <c r="AA760" t="str">
        <f>_xlfn.XLOOKUP(tblSales[[#This Row],[Product_ID]],Products!$A:$A,Products!$D:$D,"Unknown")</f>
        <v>Ring</v>
      </c>
      <c r="AB760" t="str">
        <f>_xlfn.XLOOKUP(tblSales[[#This Row],[Product_ID]],Products!$A:$A,Products!$E:$E,"Unknown")</f>
        <v>Wrangler</v>
      </c>
      <c r="AC760" t="str">
        <f>_xlfn.XLOOKUP(tblSales[[#This Row],[Store_ID]],Stores!$A:$A,Stores!$B:$B,"Unknown")</f>
        <v>TrendMart Kannur Standard</v>
      </c>
      <c r="AD760" t="str">
        <f>_xlfn.XLOOKUP(tblSales[[#This Row],[Store_ID]],Stores!$A:$A,Stores!$E:$E,"Unknown")</f>
        <v>South Zone 1</v>
      </c>
      <c r="AE760" t="str">
        <f>_xlfn.XLOOKUP(tblSales[[#This Row],[Customer_ID]],Customers!$A:$A,Customers!$B:$B,"Unknown")</f>
        <v>Sathish Gupta</v>
      </c>
      <c r="AF760" t="str">
        <f>_xlfn.XLOOKUP(tblSales[[#This Row],[Customer_ID]],Customers!$A:$A,Customers!$J:$J,"Unknown")</f>
        <v>Regular</v>
      </c>
      <c r="AG760" t="str">
        <f>_xlfn.XLOOKUP(tblSales[[#This Row],[Employee_ID]],Employees!$A:$A,Employees!$B:$B,"Unknown")</f>
        <v>Manoj Ramachandran</v>
      </c>
      <c r="AH760">
        <f>IF(MONTH(tblSales[[#This Row],[Invoice Date]])&gt;=4,MONTH(tblSales[[#This Row],[Invoice Date]]),MONTH(tblSales[[#This Row],[Invoice Date]])+12)</f>
        <v>10</v>
      </c>
      <c r="AI760" s="8">
        <f>DATE(YEAR(tblSales[[#This Row],[Invoice Date]]),MONTH(tblSales[[#This Row],[Invoice Date]]),1)</f>
        <v>45566</v>
      </c>
      <c r="AJ760" t="str">
        <f>_xlfn.XLOOKUP(tblSales[[#This Row],[Product_ID]],Products!$A:$A,Products!$B:$B,"Unknown")</f>
        <v>Wrangler Ring White</v>
      </c>
      <c r="AK760" s="9">
        <f>IFERROR(tblSales[[#This Row],[Profit]]/tblSales[[#This Row],[Sales Amount]],0)</f>
        <v>0.19990081607192897</v>
      </c>
      <c r="AL760" t="str">
        <f>IF(tblSales[[#This Row],[Discount %]]&lt;=5,"0-5%",
IF(tblSales[[#This Row],[Discount %]]&lt;=10,"5-10%",
IF(tblSales[[#This Row],[Discount %]]&lt;=15,"10-15%",
IF(tblSales[[#This Row],[Discount %]]&lt;=20,"15-20%","20%+"))))</f>
        <v>15-20%</v>
      </c>
    </row>
    <row r="761" spans="1:38">
      <c r="A761" s="2" t="s">
        <v>2199</v>
      </c>
      <c r="B761" s="11">
        <v>45704</v>
      </c>
      <c r="C761" s="2" t="s">
        <v>2200</v>
      </c>
      <c r="D761" s="2" t="s">
        <v>606</v>
      </c>
      <c r="E761" s="2" t="s">
        <v>551</v>
      </c>
      <c r="F761" s="2" t="s">
        <v>523</v>
      </c>
      <c r="G761" s="2">
        <v>5</v>
      </c>
      <c r="H761" s="2">
        <v>495.66</v>
      </c>
      <c r="I761" s="2">
        <v>15</v>
      </c>
      <c r="J761" s="2">
        <v>371.75</v>
      </c>
      <c r="K761" s="2">
        <v>5</v>
      </c>
      <c r="L761" s="2">
        <v>105.33</v>
      </c>
      <c r="M761" s="2">
        <v>2211.88</v>
      </c>
      <c r="N761" s="2">
        <v>1499.3</v>
      </c>
      <c r="O761" s="2">
        <f t="shared" si="26"/>
        <v>607.25000000000011</v>
      </c>
      <c r="P761" s="2" t="s">
        <v>27</v>
      </c>
      <c r="Q761" s="2" t="str">
        <f t="shared" si="25"/>
        <v>Cash</v>
      </c>
      <c r="R761" s="2" t="s">
        <v>20</v>
      </c>
      <c r="S761" s="2" t="s">
        <v>57</v>
      </c>
      <c r="T761" s="2" t="s">
        <v>1471</v>
      </c>
      <c r="U761" s="2" t="s">
        <v>60</v>
      </c>
      <c r="V761" t="str">
        <f>TEXT(tblSales[[#This Row],[Invoice Date]],"mmm")</f>
        <v>Feb</v>
      </c>
      <c r="W761">
        <f>MONTH(tblSales[[#This Row],[Invoice Date]])</f>
        <v>2</v>
      </c>
      <c r="X761">
        <f>YEAR(tblSales[[#This Row],[Invoice Date]])</f>
        <v>2025</v>
      </c>
      <c r="Y761" t="str">
        <f>TEXT(tblSales[[#This Row],[Invoice Date]],"mmm-yyyy")</f>
        <v>Feb-2025</v>
      </c>
      <c r="Z761" t="str">
        <f>_xlfn.XLOOKUP(tblSales[[#This Row],[Product_ID]],Products!$A:$A,Products!$C:$C,"Women Dresses")</f>
        <v>Men T-Shirts</v>
      </c>
      <c r="AA761" t="str">
        <f>_xlfn.XLOOKUP(tblSales[[#This Row],[Product_ID]],Products!$A:$A,Products!$D:$D,"Unknown")</f>
        <v>Round Neck</v>
      </c>
      <c r="AB761" t="str">
        <f>_xlfn.XLOOKUP(tblSales[[#This Row],[Product_ID]],Products!$A:$A,Products!$E:$E,"Unknown")</f>
        <v>Global Desi</v>
      </c>
      <c r="AC761" t="str">
        <f>_xlfn.XLOOKUP(tblSales[[#This Row],[Store_ID]],Stores!$A:$A,Stores!$B:$B,"Unknown")</f>
        <v>TrendMart Thiruvananthapuram Standard</v>
      </c>
      <c r="AD761" t="str">
        <f>_xlfn.XLOOKUP(tblSales[[#This Row],[Store_ID]],Stores!$A:$A,Stores!$E:$E,"Unknown")</f>
        <v>South Zone 1</v>
      </c>
      <c r="AE761" t="str">
        <f>_xlfn.XLOOKUP(tblSales[[#This Row],[Customer_ID]],Customers!$A:$A,Customers!$B:$B,"Unknown")</f>
        <v>Arjun Chetty</v>
      </c>
      <c r="AF761" t="str">
        <f>_xlfn.XLOOKUP(tblSales[[#This Row],[Customer_ID]],Customers!$A:$A,Customers!$J:$J,"Unknown")</f>
        <v>Gold</v>
      </c>
      <c r="AG761" t="str">
        <f>_xlfn.XLOOKUP(tblSales[[#This Row],[Employee_ID]],Employees!$A:$A,Employees!$B:$B,"Unknown")</f>
        <v>Vinod Hegde</v>
      </c>
      <c r="AH761">
        <f>IF(MONTH(tblSales[[#This Row],[Invoice Date]])&gt;=4,MONTH(tblSales[[#This Row],[Invoice Date]]),MONTH(tblSales[[#This Row],[Invoice Date]])+12)</f>
        <v>14</v>
      </c>
      <c r="AI761" s="8">
        <f>DATE(YEAR(tblSales[[#This Row],[Invoice Date]]),MONTH(tblSales[[#This Row],[Invoice Date]]),1)</f>
        <v>45689</v>
      </c>
      <c r="AJ761" t="str">
        <f>_xlfn.XLOOKUP(tblSales[[#This Row],[Product_ID]],Products!$A:$A,Products!$B:$B,"Unknown")</f>
        <v>Global Desi Round Neck Green</v>
      </c>
      <c r="AK761" s="9">
        <f>IFERROR(tblSales[[#This Row],[Profit]]/tblSales[[#This Row],[Sales Amount]],0)</f>
        <v>0.27454021013798219</v>
      </c>
      <c r="AL761" t="str">
        <f>IF(tblSales[[#This Row],[Discount %]]&lt;=5,"0-5%",
IF(tblSales[[#This Row],[Discount %]]&lt;=10,"5-10%",
IF(tblSales[[#This Row],[Discount %]]&lt;=15,"10-15%",
IF(tblSales[[#This Row],[Discount %]]&lt;=20,"15-20%","20%+"))))</f>
        <v>10-15%</v>
      </c>
    </row>
    <row r="762" spans="1:38">
      <c r="A762" s="2" t="s">
        <v>2201</v>
      </c>
      <c r="B762" s="11">
        <v>45593</v>
      </c>
      <c r="C762" s="2" t="s">
        <v>2202</v>
      </c>
      <c r="D762" s="2" t="s">
        <v>1005</v>
      </c>
      <c r="E762" s="2" t="s">
        <v>532</v>
      </c>
      <c r="F762" s="2" t="s">
        <v>98</v>
      </c>
      <c r="G762" s="2">
        <v>1</v>
      </c>
      <c r="H762" s="2">
        <v>1463.49</v>
      </c>
      <c r="I762" s="2">
        <v>10</v>
      </c>
      <c r="J762" s="2">
        <v>146.35</v>
      </c>
      <c r="K762" s="2">
        <v>12</v>
      </c>
      <c r="L762" s="2">
        <v>158.06</v>
      </c>
      <c r="M762" s="2">
        <v>1475.2</v>
      </c>
      <c r="N762" s="2">
        <v>1116.33</v>
      </c>
      <c r="O762" s="2">
        <f t="shared" si="26"/>
        <v>200.81000000000012</v>
      </c>
      <c r="P762" s="2" t="s">
        <v>29</v>
      </c>
      <c r="Q762" s="2" t="str">
        <f t="shared" si="25"/>
        <v>Debit Card</v>
      </c>
      <c r="R762" s="2" t="s">
        <v>20</v>
      </c>
      <c r="S762" s="2" t="s">
        <v>56</v>
      </c>
      <c r="T762" s="2" t="s">
        <v>2203</v>
      </c>
      <c r="U762" s="2" t="s">
        <v>59</v>
      </c>
      <c r="V762" t="str">
        <f>TEXT(tblSales[[#This Row],[Invoice Date]],"mmm")</f>
        <v>Oct</v>
      </c>
      <c r="W762">
        <f>MONTH(tblSales[[#This Row],[Invoice Date]])</f>
        <v>10</v>
      </c>
      <c r="X762">
        <f>YEAR(tblSales[[#This Row],[Invoice Date]])</f>
        <v>2024</v>
      </c>
      <c r="Y762" t="str">
        <f>TEXT(tblSales[[#This Row],[Invoice Date]],"mmm-yyyy")</f>
        <v>Oct-2024</v>
      </c>
      <c r="Z762" t="str">
        <f>_xlfn.XLOOKUP(tblSales[[#This Row],[Product_ID]],Products!$A:$A,Products!$C:$C,"Women Dresses")</f>
        <v>Wallets</v>
      </c>
      <c r="AA762" t="str">
        <f>_xlfn.XLOOKUP(tblSales[[#This Row],[Product_ID]],Products!$A:$A,Products!$D:$D,"Unknown")</f>
        <v>Card Holder</v>
      </c>
      <c r="AB762" t="str">
        <f>_xlfn.XLOOKUP(tblSales[[#This Row],[Product_ID]],Products!$A:$A,Products!$E:$E,"Unknown")</f>
        <v>Nalli Silks</v>
      </c>
      <c r="AC762" t="str">
        <f>_xlfn.XLOOKUP(tblSales[[#This Row],[Store_ID]],Stores!$A:$A,Stores!$B:$B,"Unknown")</f>
        <v>TrendMart Nizamabad Standard</v>
      </c>
      <c r="AD762" t="str">
        <f>_xlfn.XLOOKUP(tblSales[[#This Row],[Store_ID]],Stores!$A:$A,Stores!$E:$E,"Unknown")</f>
        <v>South Zone 2</v>
      </c>
      <c r="AE762" t="str">
        <f>_xlfn.XLOOKUP(tblSales[[#This Row],[Customer_ID]],Customers!$A:$A,Customers!$B:$B,"Unknown")</f>
        <v>Srinivas Rao</v>
      </c>
      <c r="AF762" t="str">
        <f>_xlfn.XLOOKUP(tblSales[[#This Row],[Customer_ID]],Customers!$A:$A,Customers!$J:$J,"Unknown")</f>
        <v>Silver</v>
      </c>
      <c r="AG762" t="str">
        <f>_xlfn.XLOOKUP(tblSales[[#This Row],[Employee_ID]],Employees!$A:$A,Employees!$B:$B,"Unknown")</f>
        <v>Deepthi Iyengar</v>
      </c>
      <c r="AH762">
        <f>IF(MONTH(tblSales[[#This Row],[Invoice Date]])&gt;=4,MONTH(tblSales[[#This Row],[Invoice Date]]),MONTH(tblSales[[#This Row],[Invoice Date]])+12)</f>
        <v>10</v>
      </c>
      <c r="AI762" s="8">
        <f>DATE(YEAR(tblSales[[#This Row],[Invoice Date]]),MONTH(tblSales[[#This Row],[Invoice Date]]),1)</f>
        <v>45566</v>
      </c>
      <c r="AJ762" t="str">
        <f>_xlfn.XLOOKUP(tblSales[[#This Row],[Product_ID]],Products!$A:$A,Products!$B:$B,"Unknown")</f>
        <v>Nalli Silks Card Holder Beige</v>
      </c>
      <c r="AK762" s="9">
        <f>IFERROR(tblSales[[#This Row],[Profit]]/tblSales[[#This Row],[Sales Amount]],0)</f>
        <v>0.13612391540130159</v>
      </c>
      <c r="AL762" t="str">
        <f>IF(tblSales[[#This Row],[Discount %]]&lt;=5,"0-5%",
IF(tblSales[[#This Row],[Discount %]]&lt;=10,"5-10%",
IF(tblSales[[#This Row],[Discount %]]&lt;=15,"10-15%",
IF(tblSales[[#This Row],[Discount %]]&lt;=20,"15-20%","20%+"))))</f>
        <v>5-10%</v>
      </c>
    </row>
    <row r="763" spans="1:38">
      <c r="A763" s="2" t="s">
        <v>2204</v>
      </c>
      <c r="B763" s="11">
        <v>45449</v>
      </c>
      <c r="C763" s="2" t="s">
        <v>526</v>
      </c>
      <c r="D763" s="2" t="s">
        <v>1604</v>
      </c>
      <c r="E763" s="2" t="s">
        <v>1233</v>
      </c>
      <c r="F763" s="2" t="s">
        <v>249</v>
      </c>
      <c r="G763" s="2">
        <v>1</v>
      </c>
      <c r="H763" s="2">
        <v>1291.6099999999999</v>
      </c>
      <c r="I763" s="2">
        <v>30</v>
      </c>
      <c r="J763" s="2">
        <v>387.48</v>
      </c>
      <c r="K763" s="2">
        <v>12</v>
      </c>
      <c r="L763" s="2">
        <v>108.5</v>
      </c>
      <c r="M763" s="2">
        <v>1012.63</v>
      </c>
      <c r="N763" s="2">
        <v>879.48</v>
      </c>
      <c r="O763" s="2">
        <f t="shared" si="26"/>
        <v>24.649999999999977</v>
      </c>
      <c r="P763" s="2" t="s">
        <v>31</v>
      </c>
      <c r="Q763" s="2" t="str">
        <f t="shared" si="25"/>
        <v>Net Banking</v>
      </c>
      <c r="R763" s="2" t="s">
        <v>21</v>
      </c>
      <c r="S763" s="2" t="s">
        <v>56</v>
      </c>
      <c r="T763" s="2" t="s">
        <v>2205</v>
      </c>
      <c r="U763" s="2" t="s">
        <v>59</v>
      </c>
      <c r="V763" t="str">
        <f>TEXT(tblSales[[#This Row],[Invoice Date]],"mmm")</f>
        <v>Jun</v>
      </c>
      <c r="W763">
        <f>MONTH(tblSales[[#This Row],[Invoice Date]])</f>
        <v>6</v>
      </c>
      <c r="X763">
        <f>YEAR(tblSales[[#This Row],[Invoice Date]])</f>
        <v>2024</v>
      </c>
      <c r="Y763" t="str">
        <f>TEXT(tblSales[[#This Row],[Invoice Date]],"mmm-yyyy")</f>
        <v>Jun-2024</v>
      </c>
      <c r="Z763" t="str">
        <f>_xlfn.XLOOKUP(tblSales[[#This Row],[Product_ID]],Products!$A:$A,Products!$C:$C,"Women Dresses")</f>
        <v>Belts</v>
      </c>
      <c r="AA763" t="str">
        <f>_xlfn.XLOOKUP(tblSales[[#This Row],[Product_ID]],Products!$A:$A,Products!$D:$D,"Unknown")</f>
        <v>Braided Belt</v>
      </c>
      <c r="AB763" t="str">
        <f>_xlfn.XLOOKUP(tblSales[[#This Row],[Product_ID]],Products!$A:$A,Products!$E:$E,"Unknown")</f>
        <v>Bata</v>
      </c>
      <c r="AC763" t="str">
        <f>_xlfn.XLOOKUP(tblSales[[#This Row],[Store_ID]],Stores!$A:$A,Stores!$B:$B,"Unknown")</f>
        <v>TrendMart Visakhapatnam Standard</v>
      </c>
      <c r="AD763" t="str">
        <f>_xlfn.XLOOKUP(tblSales[[#This Row],[Store_ID]],Stores!$A:$A,Stores!$E:$E,"Unknown")</f>
        <v>South Zone 3</v>
      </c>
      <c r="AE763" t="str">
        <f>_xlfn.XLOOKUP(tblSales[[#This Row],[Customer_ID]],Customers!$A:$A,Customers!$B:$B,"Unknown")</f>
        <v>Revathi Natarajan</v>
      </c>
      <c r="AF763" t="str">
        <f>_xlfn.XLOOKUP(tblSales[[#This Row],[Customer_ID]],Customers!$A:$A,Customers!$J:$J,"Unknown")</f>
        <v>Silver</v>
      </c>
      <c r="AG763" t="str">
        <f>_xlfn.XLOOKUP(tblSales[[#This Row],[Employee_ID]],Employees!$A:$A,Employees!$B:$B,"Unknown")</f>
        <v>Hari Nair</v>
      </c>
      <c r="AH763">
        <f>IF(MONTH(tblSales[[#This Row],[Invoice Date]])&gt;=4,MONTH(tblSales[[#This Row],[Invoice Date]]),MONTH(tblSales[[#This Row],[Invoice Date]])+12)</f>
        <v>6</v>
      </c>
      <c r="AI763" s="8">
        <f>DATE(YEAR(tblSales[[#This Row],[Invoice Date]]),MONTH(tblSales[[#This Row],[Invoice Date]]),1)</f>
        <v>45444</v>
      </c>
      <c r="AJ763" t="str">
        <f>_xlfn.XLOOKUP(tblSales[[#This Row],[Product_ID]],Products!$A:$A,Products!$B:$B,"Unknown")</f>
        <v>Bata Braided Belt White</v>
      </c>
      <c r="AK763" s="9">
        <f>IFERROR(tblSales[[#This Row],[Profit]]/tblSales[[#This Row],[Sales Amount]],0)</f>
        <v>2.4342553548680146E-2</v>
      </c>
      <c r="AL763" t="str">
        <f>IF(tblSales[[#This Row],[Discount %]]&lt;=5,"0-5%",
IF(tblSales[[#This Row],[Discount %]]&lt;=10,"5-10%",
IF(tblSales[[#This Row],[Discount %]]&lt;=15,"10-15%",
IF(tblSales[[#This Row],[Discount %]]&lt;=20,"15-20%","20%+"))))</f>
        <v>20%+</v>
      </c>
    </row>
    <row r="764" spans="1:38">
      <c r="A764" s="2" t="s">
        <v>2206</v>
      </c>
      <c r="B764" s="11">
        <v>45618</v>
      </c>
      <c r="C764" s="2" t="s">
        <v>2207</v>
      </c>
      <c r="D764" s="2" t="s">
        <v>624</v>
      </c>
      <c r="E764" s="2" t="s">
        <v>109</v>
      </c>
      <c r="F764" s="2" t="s">
        <v>475</v>
      </c>
      <c r="G764" s="2">
        <v>2</v>
      </c>
      <c r="H764" s="2">
        <v>702.64</v>
      </c>
      <c r="I764" s="2">
        <v>0</v>
      </c>
      <c r="J764" s="2">
        <v>0</v>
      </c>
      <c r="K764" s="2">
        <v>5</v>
      </c>
      <c r="L764" s="2">
        <v>70.260000000000005</v>
      </c>
      <c r="M764" s="2">
        <v>1475.54</v>
      </c>
      <c r="N764" s="2">
        <v>807.42</v>
      </c>
      <c r="O764" s="2">
        <f t="shared" si="26"/>
        <v>597.86</v>
      </c>
      <c r="P764" s="2" t="s">
        <v>31</v>
      </c>
      <c r="Q764" s="2" t="str">
        <f t="shared" si="25"/>
        <v>Net Banking</v>
      </c>
      <c r="R764" s="2" t="s">
        <v>21</v>
      </c>
      <c r="S764" s="2" t="s">
        <v>56</v>
      </c>
      <c r="T764" s="2" t="s">
        <v>2208</v>
      </c>
      <c r="U764" s="2" t="s">
        <v>59</v>
      </c>
      <c r="V764" t="str">
        <f>TEXT(tblSales[[#This Row],[Invoice Date]],"mmm")</f>
        <v>Nov</v>
      </c>
      <c r="W764">
        <f>MONTH(tblSales[[#This Row],[Invoice Date]])</f>
        <v>11</v>
      </c>
      <c r="X764">
        <f>YEAR(tblSales[[#This Row],[Invoice Date]])</f>
        <v>2024</v>
      </c>
      <c r="Y764" t="str">
        <f>TEXT(tblSales[[#This Row],[Invoice Date]],"mmm-yyyy")</f>
        <v>Nov-2024</v>
      </c>
      <c r="Z764" t="str">
        <f>_xlfn.XLOOKUP(tblSales[[#This Row],[Product_ID]],Products!$A:$A,Products!$C:$C,"Women Dresses")</f>
        <v>Accessories</v>
      </c>
      <c r="AA764" t="str">
        <f>_xlfn.XLOOKUP(tblSales[[#This Row],[Product_ID]],Products!$A:$A,Products!$D:$D,"Unknown")</f>
        <v>Cap</v>
      </c>
      <c r="AB764" t="str">
        <f>_xlfn.XLOOKUP(tblSales[[#This Row],[Product_ID]],Products!$A:$A,Products!$E:$E,"Unknown")</f>
        <v>Westside</v>
      </c>
      <c r="AC764" t="str">
        <f>_xlfn.XLOOKUP(tblSales[[#This Row],[Store_ID]],Stores!$A:$A,Stores!$B:$B,"Unknown")</f>
        <v>TrendMart Vellore Standard</v>
      </c>
      <c r="AD764" t="str">
        <f>_xlfn.XLOOKUP(tblSales[[#This Row],[Store_ID]],Stores!$A:$A,Stores!$E:$E,"Unknown")</f>
        <v>South Zone 1</v>
      </c>
      <c r="AE764" t="str">
        <f>_xlfn.XLOOKUP(tblSales[[#This Row],[Customer_ID]],Customers!$A:$A,Customers!$B:$B,"Unknown")</f>
        <v>Deepika Shetty</v>
      </c>
      <c r="AF764" t="str">
        <f>_xlfn.XLOOKUP(tblSales[[#This Row],[Customer_ID]],Customers!$A:$A,Customers!$J:$J,"Unknown")</f>
        <v>Regular</v>
      </c>
      <c r="AG764" t="str">
        <f>_xlfn.XLOOKUP(tblSales[[#This Row],[Employee_ID]],Employees!$A:$A,Employees!$B:$B,"Unknown")</f>
        <v>Arjun Krishnan</v>
      </c>
      <c r="AH764">
        <f>IF(MONTH(tblSales[[#This Row],[Invoice Date]])&gt;=4,MONTH(tblSales[[#This Row],[Invoice Date]]),MONTH(tblSales[[#This Row],[Invoice Date]])+12)</f>
        <v>11</v>
      </c>
      <c r="AI764" s="8">
        <f>DATE(YEAR(tblSales[[#This Row],[Invoice Date]]),MONTH(tblSales[[#This Row],[Invoice Date]]),1)</f>
        <v>45597</v>
      </c>
      <c r="AJ764" t="str">
        <f>_xlfn.XLOOKUP(tblSales[[#This Row],[Product_ID]],Products!$A:$A,Products!$B:$B,"Unknown")</f>
        <v>Westside Cap Beige</v>
      </c>
      <c r="AK764" s="9">
        <f>IFERROR(tblSales[[#This Row],[Profit]]/tblSales[[#This Row],[Sales Amount]],0)</f>
        <v>0.40518047630020199</v>
      </c>
      <c r="AL764" t="str">
        <f>IF(tblSales[[#This Row],[Discount %]]&lt;=5,"0-5%",
IF(tblSales[[#This Row],[Discount %]]&lt;=10,"5-10%",
IF(tblSales[[#This Row],[Discount %]]&lt;=15,"10-15%",
IF(tblSales[[#This Row],[Discount %]]&lt;=20,"15-20%","20%+"))))</f>
        <v>0-5%</v>
      </c>
    </row>
    <row r="765" spans="1:38">
      <c r="A765" s="2" t="s">
        <v>2209</v>
      </c>
      <c r="B765" s="11">
        <v>45586</v>
      </c>
      <c r="C765" s="2" t="s">
        <v>896</v>
      </c>
      <c r="D765" s="2" t="s">
        <v>810</v>
      </c>
      <c r="E765" s="2" t="s">
        <v>338</v>
      </c>
      <c r="F765" s="2" t="s">
        <v>210</v>
      </c>
      <c r="G765" s="2">
        <v>2</v>
      </c>
      <c r="H765" s="2">
        <v>1731.06</v>
      </c>
      <c r="I765" s="2">
        <v>0</v>
      </c>
      <c r="J765" s="2">
        <v>0</v>
      </c>
      <c r="K765" s="2">
        <v>12</v>
      </c>
      <c r="L765" s="2">
        <v>415.45</v>
      </c>
      <c r="M765" s="2">
        <v>3877.57</v>
      </c>
      <c r="N765" s="2">
        <v>2279.62</v>
      </c>
      <c r="O765" s="2">
        <f t="shared" si="26"/>
        <v>1182.5000000000002</v>
      </c>
      <c r="P765" s="2" t="s">
        <v>28</v>
      </c>
      <c r="Q765" s="2" t="str">
        <f t="shared" si="25"/>
        <v>Credit Card</v>
      </c>
      <c r="R765" s="2" t="s">
        <v>20</v>
      </c>
      <c r="S765" s="2" t="s">
        <v>56</v>
      </c>
      <c r="T765" s="2" t="s">
        <v>2210</v>
      </c>
      <c r="U765" s="2" t="s">
        <v>59</v>
      </c>
      <c r="V765" t="str">
        <f>TEXT(tblSales[[#This Row],[Invoice Date]],"mmm")</f>
        <v>Oct</v>
      </c>
      <c r="W765">
        <f>MONTH(tblSales[[#This Row],[Invoice Date]])</f>
        <v>10</v>
      </c>
      <c r="X765">
        <f>YEAR(tblSales[[#This Row],[Invoice Date]])</f>
        <v>2024</v>
      </c>
      <c r="Y765" t="str">
        <f>TEXT(tblSales[[#This Row],[Invoice Date]],"mmm-yyyy")</f>
        <v>Oct-2024</v>
      </c>
      <c r="Z765" t="str">
        <f>_xlfn.XLOOKUP(tblSales[[#This Row],[Product_ID]],Products!$A:$A,Products!$C:$C,"Women Dresses")</f>
        <v>Women Jeans</v>
      </c>
      <c r="AA765" t="str">
        <f>_xlfn.XLOOKUP(tblSales[[#This Row],[Product_ID]],Products!$A:$A,Products!$D:$D,"Unknown")</f>
        <v>Bootcut</v>
      </c>
      <c r="AB765" t="str">
        <f>_xlfn.XLOOKUP(tblSales[[#This Row],[Product_ID]],Products!$A:$A,Products!$E:$E,"Unknown")</f>
        <v>Spykar</v>
      </c>
      <c r="AC765" t="str">
        <f>_xlfn.XLOOKUP(tblSales[[#This Row],[Store_ID]],Stores!$A:$A,Stores!$B:$B,"Unknown")</f>
        <v>TrendMart Davanagere High Street</v>
      </c>
      <c r="AD765" t="str">
        <f>_xlfn.XLOOKUP(tblSales[[#This Row],[Store_ID]],Stores!$A:$A,Stores!$E:$E,"Unknown")</f>
        <v>South Zone 2</v>
      </c>
      <c r="AE765" t="str">
        <f>_xlfn.XLOOKUP(tblSales[[#This Row],[Customer_ID]],Customers!$A:$A,Customers!$B:$B,"Unknown")</f>
        <v>Hema Naidu</v>
      </c>
      <c r="AF765" t="str">
        <f>_xlfn.XLOOKUP(tblSales[[#This Row],[Customer_ID]],Customers!$A:$A,Customers!$J:$J,"Unknown")</f>
        <v>Silver</v>
      </c>
      <c r="AG765" t="str">
        <f>_xlfn.XLOOKUP(tblSales[[#This Row],[Employee_ID]],Employees!$A:$A,Employees!$B:$B,"Unknown")</f>
        <v>Rani Mishra</v>
      </c>
      <c r="AH765">
        <f>IF(MONTH(tblSales[[#This Row],[Invoice Date]])&gt;=4,MONTH(tblSales[[#This Row],[Invoice Date]]),MONTH(tblSales[[#This Row],[Invoice Date]])+12)</f>
        <v>10</v>
      </c>
      <c r="AI765" s="8">
        <f>DATE(YEAR(tblSales[[#This Row],[Invoice Date]]),MONTH(tblSales[[#This Row],[Invoice Date]]),1)</f>
        <v>45566</v>
      </c>
      <c r="AJ765" t="str">
        <f>_xlfn.XLOOKUP(tblSales[[#This Row],[Product_ID]],Products!$A:$A,Products!$B:$B,"Unknown")</f>
        <v>Spykar Bootcut Charcoal</v>
      </c>
      <c r="AK765" s="9">
        <f>IFERROR(tblSales[[#This Row],[Profit]]/tblSales[[#This Row],[Sales Amount]],0)</f>
        <v>0.30495903362157234</v>
      </c>
      <c r="AL765" t="str">
        <f>IF(tblSales[[#This Row],[Discount %]]&lt;=5,"0-5%",
IF(tblSales[[#This Row],[Discount %]]&lt;=10,"5-10%",
IF(tblSales[[#This Row],[Discount %]]&lt;=15,"10-15%",
IF(tblSales[[#This Row],[Discount %]]&lt;=20,"15-20%","20%+"))))</f>
        <v>0-5%</v>
      </c>
    </row>
    <row r="766" spans="1:38">
      <c r="A766" s="2" t="s">
        <v>2211</v>
      </c>
      <c r="B766" s="11">
        <v>45383</v>
      </c>
      <c r="C766" s="2" t="s">
        <v>1066</v>
      </c>
      <c r="D766" s="2" t="s">
        <v>813</v>
      </c>
      <c r="E766" s="2" t="s">
        <v>372</v>
      </c>
      <c r="F766" s="2" t="s">
        <v>493</v>
      </c>
      <c r="G766" s="2">
        <v>3</v>
      </c>
      <c r="H766" s="2">
        <v>3084.94</v>
      </c>
      <c r="I766" s="2">
        <v>10</v>
      </c>
      <c r="J766" s="2">
        <v>925.48</v>
      </c>
      <c r="K766" s="2">
        <v>3</v>
      </c>
      <c r="L766" s="2">
        <v>249.88</v>
      </c>
      <c r="M766" s="2">
        <v>8579.2199999999993</v>
      </c>
      <c r="N766" s="2">
        <v>5969.79</v>
      </c>
      <c r="O766" s="2">
        <f t="shared" si="26"/>
        <v>2359.5499999999993</v>
      </c>
      <c r="P766" s="2" t="s">
        <v>27</v>
      </c>
      <c r="Q766" s="2" t="str">
        <f t="shared" si="25"/>
        <v>Cash</v>
      </c>
      <c r="R766" s="2" t="s">
        <v>20</v>
      </c>
      <c r="S766" s="2" t="s">
        <v>56</v>
      </c>
      <c r="T766" s="2" t="s">
        <v>783</v>
      </c>
      <c r="U766" s="2" t="s">
        <v>59</v>
      </c>
      <c r="V766" t="str">
        <f>TEXT(tblSales[[#This Row],[Invoice Date]],"mmm")</f>
        <v>Apr</v>
      </c>
      <c r="W766">
        <f>MONTH(tblSales[[#This Row],[Invoice Date]])</f>
        <v>4</v>
      </c>
      <c r="X766">
        <f>YEAR(tblSales[[#This Row],[Invoice Date]])</f>
        <v>2024</v>
      </c>
      <c r="Y766" t="str">
        <f>TEXT(tblSales[[#This Row],[Invoice Date]],"mmm-yyyy")</f>
        <v>Apr-2024</v>
      </c>
      <c r="Z766" t="str">
        <f>_xlfn.XLOOKUP(tblSales[[#This Row],[Product_ID]],Products!$A:$A,Products!$C:$C,"Women Dresses")</f>
        <v>Jewellery</v>
      </c>
      <c r="AA766" t="str">
        <f>_xlfn.XLOOKUP(tblSales[[#This Row],[Product_ID]],Products!$A:$A,Products!$D:$D,"Unknown")</f>
        <v>Ring</v>
      </c>
      <c r="AB766" t="str">
        <f>_xlfn.XLOOKUP(tblSales[[#This Row],[Product_ID]],Products!$A:$A,Products!$E:$E,"Unknown")</f>
        <v>Wrangler</v>
      </c>
      <c r="AC766" t="str">
        <f>_xlfn.XLOOKUP(tblSales[[#This Row],[Store_ID]],Stores!$A:$A,Stores!$B:$B,"Unknown")</f>
        <v>TrendMart Tirunelveli Flagship</v>
      </c>
      <c r="AD766" t="str">
        <f>_xlfn.XLOOKUP(tblSales[[#This Row],[Store_ID]],Stores!$A:$A,Stores!$E:$E,"Unknown")</f>
        <v>South Zone 1</v>
      </c>
      <c r="AE766" t="str">
        <f>_xlfn.XLOOKUP(tblSales[[#This Row],[Customer_ID]],Customers!$A:$A,Customers!$B:$B,"Unknown")</f>
        <v>Bindu Varma</v>
      </c>
      <c r="AF766" t="str">
        <f>_xlfn.XLOOKUP(tblSales[[#This Row],[Customer_ID]],Customers!$A:$A,Customers!$J:$J,"Unknown")</f>
        <v>Silver</v>
      </c>
      <c r="AG766" t="str">
        <f>_xlfn.XLOOKUP(tblSales[[#This Row],[Employee_ID]],Employees!$A:$A,Employees!$B:$B,"Unknown")</f>
        <v>Gopal Prasad</v>
      </c>
      <c r="AH766">
        <f>IF(MONTH(tblSales[[#This Row],[Invoice Date]])&gt;=4,MONTH(tblSales[[#This Row],[Invoice Date]]),MONTH(tblSales[[#This Row],[Invoice Date]])+12)</f>
        <v>4</v>
      </c>
      <c r="AI766" s="8">
        <f>DATE(YEAR(tblSales[[#This Row],[Invoice Date]]),MONTH(tblSales[[#This Row],[Invoice Date]]),1)</f>
        <v>45383</v>
      </c>
      <c r="AJ766" t="str">
        <f>_xlfn.XLOOKUP(tblSales[[#This Row],[Product_ID]],Products!$A:$A,Products!$B:$B,"Unknown")</f>
        <v>Wrangler Ring White</v>
      </c>
      <c r="AK766" s="9">
        <f>IFERROR(tblSales[[#This Row],[Profit]]/tblSales[[#This Row],[Sales Amount]],0)</f>
        <v>0.27503083030858277</v>
      </c>
      <c r="AL766" t="str">
        <f>IF(tblSales[[#This Row],[Discount %]]&lt;=5,"0-5%",
IF(tblSales[[#This Row],[Discount %]]&lt;=10,"5-10%",
IF(tblSales[[#This Row],[Discount %]]&lt;=15,"10-15%",
IF(tblSales[[#This Row],[Discount %]]&lt;=20,"15-20%","20%+"))))</f>
        <v>5-10%</v>
      </c>
    </row>
    <row r="767" spans="1:38">
      <c r="A767" s="2" t="s">
        <v>2212</v>
      </c>
      <c r="B767" s="11">
        <v>45561</v>
      </c>
      <c r="C767" s="2" t="s">
        <v>1197</v>
      </c>
      <c r="D767" s="2" t="s">
        <v>663</v>
      </c>
      <c r="E767" s="2" t="s">
        <v>275</v>
      </c>
      <c r="F767" s="2" t="s">
        <v>562</v>
      </c>
      <c r="G767" s="2">
        <v>4</v>
      </c>
      <c r="H767" s="2">
        <v>1646.33</v>
      </c>
      <c r="I767" s="2">
        <v>15</v>
      </c>
      <c r="J767" s="2">
        <v>987.8</v>
      </c>
      <c r="K767" s="2">
        <v>12</v>
      </c>
      <c r="L767" s="2">
        <v>671.7</v>
      </c>
      <c r="M767" s="2">
        <v>6269.22</v>
      </c>
      <c r="N767" s="2">
        <v>4533.08</v>
      </c>
      <c r="O767" s="2">
        <f t="shared" si="26"/>
        <v>1064.4400000000003</v>
      </c>
      <c r="P767" s="2" t="s">
        <v>27</v>
      </c>
      <c r="Q767" s="2" t="str">
        <f t="shared" si="25"/>
        <v>Cash</v>
      </c>
      <c r="R767" s="2" t="s">
        <v>20</v>
      </c>
      <c r="S767" s="2" t="s">
        <v>56</v>
      </c>
      <c r="T767" s="2" t="s">
        <v>1798</v>
      </c>
      <c r="U767" s="2" t="s">
        <v>59</v>
      </c>
      <c r="V767" t="str">
        <f>TEXT(tblSales[[#This Row],[Invoice Date]],"mmm")</f>
        <v>Sep</v>
      </c>
      <c r="W767">
        <f>MONTH(tblSales[[#This Row],[Invoice Date]])</f>
        <v>9</v>
      </c>
      <c r="X767">
        <f>YEAR(tblSales[[#This Row],[Invoice Date]])</f>
        <v>2024</v>
      </c>
      <c r="Y767" t="str">
        <f>TEXT(tblSales[[#This Row],[Invoice Date]],"mmm-yyyy")</f>
        <v>Sep-2024</v>
      </c>
      <c r="Z767" t="str">
        <f>_xlfn.XLOOKUP(tblSales[[#This Row],[Product_ID]],Products!$A:$A,Products!$C:$C,"Women Dresses")</f>
        <v>Women Dresses</v>
      </c>
      <c r="AA767" t="str">
        <f>_xlfn.XLOOKUP(tblSales[[#This Row],[Product_ID]],Products!$A:$A,Products!$D:$D,"Unknown")</f>
        <v>Shirt Dress</v>
      </c>
      <c r="AB767" t="str">
        <f>_xlfn.XLOOKUP(tblSales[[#This Row],[Product_ID]],Products!$A:$A,Products!$E:$E,"Unknown")</f>
        <v>Pantaloons</v>
      </c>
      <c r="AC767" t="str">
        <f>_xlfn.XLOOKUP(tblSales[[#This Row],[Store_ID]],Stores!$A:$A,Stores!$B:$B,"Unknown")</f>
        <v>TrendMart Madurai High Street</v>
      </c>
      <c r="AD767" t="str">
        <f>_xlfn.XLOOKUP(tblSales[[#This Row],[Store_ID]],Stores!$A:$A,Stores!$E:$E,"Unknown")</f>
        <v>South Zone 1</v>
      </c>
      <c r="AE767" t="str">
        <f>_xlfn.XLOOKUP(tblSales[[#This Row],[Customer_ID]],Customers!$A:$A,Customers!$B:$B,"Unknown")</f>
        <v>Hariharan Yadav</v>
      </c>
      <c r="AF767" t="str">
        <f>_xlfn.XLOOKUP(tblSales[[#This Row],[Customer_ID]],Customers!$A:$A,Customers!$J:$J,"Unknown")</f>
        <v>Regular</v>
      </c>
      <c r="AG767" t="str">
        <f>_xlfn.XLOOKUP(tblSales[[#This Row],[Employee_ID]],Employees!$A:$A,Employees!$B:$B,"Unknown")</f>
        <v>Vikram Bhat</v>
      </c>
      <c r="AH767">
        <f>IF(MONTH(tblSales[[#This Row],[Invoice Date]])&gt;=4,MONTH(tblSales[[#This Row],[Invoice Date]]),MONTH(tblSales[[#This Row],[Invoice Date]])+12)</f>
        <v>9</v>
      </c>
      <c r="AI767" s="8">
        <f>DATE(YEAR(tblSales[[#This Row],[Invoice Date]]),MONTH(tblSales[[#This Row],[Invoice Date]]),1)</f>
        <v>45536</v>
      </c>
      <c r="AJ767" t="str">
        <f>_xlfn.XLOOKUP(tblSales[[#This Row],[Product_ID]],Products!$A:$A,Products!$B:$B,"Unknown")</f>
        <v>Pantaloons Shirt Dress Grey</v>
      </c>
      <c r="AK767" s="9">
        <f>IFERROR(tblSales[[#This Row],[Profit]]/tblSales[[#This Row],[Sales Amount]],0)</f>
        <v>0.16978826712094969</v>
      </c>
      <c r="AL767" t="str">
        <f>IF(tblSales[[#This Row],[Discount %]]&lt;=5,"0-5%",
IF(tblSales[[#This Row],[Discount %]]&lt;=10,"5-10%",
IF(tblSales[[#This Row],[Discount %]]&lt;=15,"10-15%",
IF(tblSales[[#This Row],[Discount %]]&lt;=20,"15-20%","20%+"))))</f>
        <v>10-15%</v>
      </c>
    </row>
    <row r="768" spans="1:38">
      <c r="A768" s="2" t="s">
        <v>2213</v>
      </c>
      <c r="B768" s="11">
        <v>45589</v>
      </c>
      <c r="C768" s="2" t="s">
        <v>662</v>
      </c>
      <c r="D768" s="2" t="s">
        <v>1962</v>
      </c>
      <c r="E768" s="2" t="s">
        <v>1380</v>
      </c>
      <c r="F768" s="2" t="s">
        <v>458</v>
      </c>
      <c r="G768" s="2">
        <v>3</v>
      </c>
      <c r="H768" s="2">
        <v>1560</v>
      </c>
      <c r="I768" s="2">
        <v>0</v>
      </c>
      <c r="J768" s="2">
        <v>0</v>
      </c>
      <c r="K768" s="2">
        <v>12</v>
      </c>
      <c r="L768" s="2">
        <v>561.6</v>
      </c>
      <c r="M768" s="2">
        <v>5241.6000000000004</v>
      </c>
      <c r="N768" s="2">
        <v>3135.57</v>
      </c>
      <c r="O768" s="2">
        <f t="shared" si="26"/>
        <v>1544.4300000000003</v>
      </c>
      <c r="P768" s="2" t="s">
        <v>32</v>
      </c>
      <c r="Q768" s="2" t="str">
        <f t="shared" si="25"/>
        <v>UPI</v>
      </c>
      <c r="R768" s="2" t="s">
        <v>20</v>
      </c>
      <c r="S768" s="2" t="s">
        <v>56</v>
      </c>
      <c r="T768" s="2" t="s">
        <v>1661</v>
      </c>
      <c r="U768" s="2" t="s">
        <v>59</v>
      </c>
      <c r="V768" t="str">
        <f>TEXT(tblSales[[#This Row],[Invoice Date]],"mmm")</f>
        <v>Oct</v>
      </c>
      <c r="W768">
        <f>MONTH(tblSales[[#This Row],[Invoice Date]])</f>
        <v>10</v>
      </c>
      <c r="X768">
        <f>YEAR(tblSales[[#This Row],[Invoice Date]])</f>
        <v>2024</v>
      </c>
      <c r="Y768" t="str">
        <f>TEXT(tblSales[[#This Row],[Invoice Date]],"mmm-yyyy")</f>
        <v>Oct-2024</v>
      </c>
      <c r="Z768" t="str">
        <f>_xlfn.XLOOKUP(tblSales[[#This Row],[Product_ID]],Products!$A:$A,Products!$C:$C,"Women Dresses")</f>
        <v>Winter Wear</v>
      </c>
      <c r="AA768" t="str">
        <f>_xlfn.XLOOKUP(tblSales[[#This Row],[Product_ID]],Products!$A:$A,Products!$D:$D,"Unknown")</f>
        <v>Hoodie</v>
      </c>
      <c r="AB768" t="str">
        <f>_xlfn.XLOOKUP(tblSales[[#This Row],[Product_ID]],Products!$A:$A,Products!$E:$E,"Unknown")</f>
        <v>Fossil</v>
      </c>
      <c r="AC768" t="str">
        <f>_xlfn.XLOOKUP(tblSales[[#This Row],[Store_ID]],Stores!$A:$A,Stores!$B:$B,"Unknown")</f>
        <v>TrendMart Alappuzha Mall Kiosk</v>
      </c>
      <c r="AD768" t="str">
        <f>_xlfn.XLOOKUP(tblSales[[#This Row],[Store_ID]],Stores!$A:$A,Stores!$E:$E,"Unknown")</f>
        <v>South Zone 1</v>
      </c>
      <c r="AE768" t="str">
        <f>_xlfn.XLOOKUP(tblSales[[#This Row],[Customer_ID]],Customers!$A:$A,Customers!$B:$B,"Unknown")</f>
        <v>Sathish Gopalakrishnan</v>
      </c>
      <c r="AF768" t="str">
        <f>_xlfn.XLOOKUP(tblSales[[#This Row],[Customer_ID]],Customers!$A:$A,Customers!$J:$J,"Unknown")</f>
        <v>Silver</v>
      </c>
      <c r="AG768" t="str">
        <f>_xlfn.XLOOKUP(tblSales[[#This Row],[Employee_ID]],Employees!$A:$A,Employees!$B:$B,"Unknown")</f>
        <v>Anil Reddy</v>
      </c>
      <c r="AH768">
        <f>IF(MONTH(tblSales[[#This Row],[Invoice Date]])&gt;=4,MONTH(tblSales[[#This Row],[Invoice Date]]),MONTH(tblSales[[#This Row],[Invoice Date]])+12)</f>
        <v>10</v>
      </c>
      <c r="AI768" s="8">
        <f>DATE(YEAR(tblSales[[#This Row],[Invoice Date]]),MONTH(tblSales[[#This Row],[Invoice Date]]),1)</f>
        <v>45566</v>
      </c>
      <c r="AJ768" t="str">
        <f>_xlfn.XLOOKUP(tblSales[[#This Row],[Product_ID]],Products!$A:$A,Products!$B:$B,"Unknown")</f>
        <v>Fossil Hoodie Black</v>
      </c>
      <c r="AK768" s="9">
        <f>IFERROR(tblSales[[#This Row],[Profit]]/tblSales[[#This Row],[Sales Amount]],0)</f>
        <v>0.29464858058608062</v>
      </c>
      <c r="AL768" t="str">
        <f>IF(tblSales[[#This Row],[Discount %]]&lt;=5,"0-5%",
IF(tblSales[[#This Row],[Discount %]]&lt;=10,"5-10%",
IF(tblSales[[#This Row],[Discount %]]&lt;=15,"10-15%",
IF(tblSales[[#This Row],[Discount %]]&lt;=20,"15-20%","20%+"))))</f>
        <v>0-5%</v>
      </c>
    </row>
    <row r="769" spans="1:38">
      <c r="A769" s="2" t="s">
        <v>2214</v>
      </c>
      <c r="B769" s="11">
        <v>45557</v>
      </c>
      <c r="C769" s="2" t="s">
        <v>443</v>
      </c>
      <c r="D769" s="2" t="s">
        <v>1884</v>
      </c>
      <c r="E769" s="2" t="s">
        <v>237</v>
      </c>
      <c r="F769" s="2" t="s">
        <v>233</v>
      </c>
      <c r="G769" s="2">
        <v>1</v>
      </c>
      <c r="H769" s="2">
        <v>869.66</v>
      </c>
      <c r="I769" s="2">
        <v>10</v>
      </c>
      <c r="J769" s="2">
        <v>86.97</v>
      </c>
      <c r="K769" s="2">
        <v>5</v>
      </c>
      <c r="L769" s="2">
        <v>39.130000000000003</v>
      </c>
      <c r="M769" s="2">
        <v>821.82</v>
      </c>
      <c r="N769" s="2">
        <v>658.19</v>
      </c>
      <c r="O769" s="2">
        <f t="shared" si="26"/>
        <v>124.5</v>
      </c>
      <c r="P769" s="2" t="s">
        <v>28</v>
      </c>
      <c r="Q769" s="2" t="str">
        <f t="shared" si="25"/>
        <v>Credit Card</v>
      </c>
      <c r="R769" s="2" t="s">
        <v>20</v>
      </c>
      <c r="S769" s="2" t="s">
        <v>56</v>
      </c>
      <c r="T769" s="2" t="s">
        <v>1039</v>
      </c>
      <c r="U769" s="2" t="s">
        <v>60</v>
      </c>
      <c r="V769" t="str">
        <f>TEXT(tblSales[[#This Row],[Invoice Date]],"mmm")</f>
        <v>Sep</v>
      </c>
      <c r="W769">
        <f>MONTH(tblSales[[#This Row],[Invoice Date]])</f>
        <v>9</v>
      </c>
      <c r="X769">
        <f>YEAR(tblSales[[#This Row],[Invoice Date]])</f>
        <v>2024</v>
      </c>
      <c r="Y769" t="str">
        <f>TEXT(tblSales[[#This Row],[Invoice Date]],"mmm-yyyy")</f>
        <v>Sep-2024</v>
      </c>
      <c r="Z769" t="str">
        <f>_xlfn.XLOOKUP(tblSales[[#This Row],[Product_ID]],Products!$A:$A,Products!$C:$C,"Women Dresses")</f>
        <v>Men Jeans</v>
      </c>
      <c r="AA769" t="str">
        <f>_xlfn.XLOOKUP(tblSales[[#This Row],[Product_ID]],Products!$A:$A,Products!$D:$D,"Unknown")</f>
        <v>Skinny Fit</v>
      </c>
      <c r="AB769" t="str">
        <f>_xlfn.XLOOKUP(tblSales[[#This Row],[Product_ID]],Products!$A:$A,Products!$E:$E,"Unknown")</f>
        <v>Skechers</v>
      </c>
      <c r="AC769" t="str">
        <f>_xlfn.XLOOKUP(tblSales[[#This Row],[Store_ID]],Stores!$A:$A,Stores!$B:$B,"Unknown")</f>
        <v>TrendMart Kurnool Outlet</v>
      </c>
      <c r="AD769" t="str">
        <f>_xlfn.XLOOKUP(tblSales[[#This Row],[Store_ID]],Stores!$A:$A,Stores!$E:$E,"Unknown")</f>
        <v>South Zone 3</v>
      </c>
      <c r="AE769" t="str">
        <f>_xlfn.XLOOKUP(tblSales[[#This Row],[Customer_ID]],Customers!$A:$A,Customers!$B:$B,"Unknown")</f>
        <v>Kavya Singh</v>
      </c>
      <c r="AF769" t="str">
        <f>_xlfn.XLOOKUP(tblSales[[#This Row],[Customer_ID]],Customers!$A:$A,Customers!$J:$J,"Unknown")</f>
        <v>Regular</v>
      </c>
      <c r="AG769" t="str">
        <f>_xlfn.XLOOKUP(tblSales[[#This Row],[Employee_ID]],Employees!$A:$A,Employees!$B:$B,"Unknown")</f>
        <v>Malathi Varma</v>
      </c>
      <c r="AH769">
        <f>IF(MONTH(tblSales[[#This Row],[Invoice Date]])&gt;=4,MONTH(tblSales[[#This Row],[Invoice Date]]),MONTH(tblSales[[#This Row],[Invoice Date]])+12)</f>
        <v>9</v>
      </c>
      <c r="AI769" s="8">
        <f>DATE(YEAR(tblSales[[#This Row],[Invoice Date]]),MONTH(tblSales[[#This Row],[Invoice Date]]),1)</f>
        <v>45536</v>
      </c>
      <c r="AJ769" t="str">
        <f>_xlfn.XLOOKUP(tblSales[[#This Row],[Product_ID]],Products!$A:$A,Products!$B:$B,"Unknown")</f>
        <v>Skechers Skinny Fit Peach</v>
      </c>
      <c r="AK769" s="9">
        <f>IFERROR(tblSales[[#This Row],[Profit]]/tblSales[[#This Row],[Sales Amount]],0)</f>
        <v>0.15149302767029277</v>
      </c>
      <c r="AL769" t="str">
        <f>IF(tblSales[[#This Row],[Discount %]]&lt;=5,"0-5%",
IF(tblSales[[#This Row],[Discount %]]&lt;=10,"5-10%",
IF(tblSales[[#This Row],[Discount %]]&lt;=15,"10-15%",
IF(tblSales[[#This Row],[Discount %]]&lt;=20,"15-20%","20%+"))))</f>
        <v>5-10%</v>
      </c>
    </row>
    <row r="770" spans="1:38">
      <c r="A770" s="2" t="s">
        <v>2215</v>
      </c>
      <c r="B770" s="11">
        <v>45524</v>
      </c>
      <c r="C770" s="2" t="s">
        <v>993</v>
      </c>
      <c r="D770" s="2" t="s">
        <v>474</v>
      </c>
      <c r="E770" s="2" t="s">
        <v>198</v>
      </c>
      <c r="F770" s="2" t="s">
        <v>405</v>
      </c>
      <c r="G770" s="2">
        <v>3</v>
      </c>
      <c r="H770" s="2">
        <v>2994.53</v>
      </c>
      <c r="I770" s="2">
        <v>5</v>
      </c>
      <c r="J770" s="2">
        <v>449.18</v>
      </c>
      <c r="K770" s="2">
        <v>12</v>
      </c>
      <c r="L770" s="2">
        <v>1024.1300000000001</v>
      </c>
      <c r="M770" s="2">
        <v>9558.5400000000009</v>
      </c>
      <c r="N770" s="2">
        <v>6102.03</v>
      </c>
      <c r="O770" s="2">
        <f t="shared" si="26"/>
        <v>2432.380000000001</v>
      </c>
      <c r="P770" s="2" t="s">
        <v>27</v>
      </c>
      <c r="Q770" s="2" t="str">
        <f t="shared" ref="Q770:Q833" si="27">TRIM(CLEAN(P770))</f>
        <v>Cash</v>
      </c>
      <c r="R770" s="2" t="s">
        <v>21</v>
      </c>
      <c r="S770" s="2" t="s">
        <v>57</v>
      </c>
      <c r="T770" s="2" t="s">
        <v>737</v>
      </c>
      <c r="U770" s="2" t="s">
        <v>59</v>
      </c>
      <c r="V770" t="str">
        <f>TEXT(tblSales[[#This Row],[Invoice Date]],"mmm")</f>
        <v>Aug</v>
      </c>
      <c r="W770">
        <f>MONTH(tblSales[[#This Row],[Invoice Date]])</f>
        <v>8</v>
      </c>
      <c r="X770">
        <f>YEAR(tblSales[[#This Row],[Invoice Date]])</f>
        <v>2024</v>
      </c>
      <c r="Y770" t="str">
        <f>TEXT(tblSales[[#This Row],[Invoice Date]],"mmm-yyyy")</f>
        <v>Aug-2024</v>
      </c>
      <c r="Z770" t="str">
        <f>_xlfn.XLOOKUP(tblSales[[#This Row],[Product_ID]],Products!$A:$A,Products!$C:$C,"Women Dresses")</f>
        <v>Handbags</v>
      </c>
      <c r="AA770" t="str">
        <f>_xlfn.XLOOKUP(tblSales[[#This Row],[Product_ID]],Products!$A:$A,Products!$D:$D,"Unknown")</f>
        <v>Sling Bag</v>
      </c>
      <c r="AB770" t="str">
        <f>_xlfn.XLOOKUP(tblSales[[#This Row],[Product_ID]],Products!$A:$A,Products!$E:$E,"Unknown")</f>
        <v>GRT Jewellers</v>
      </c>
      <c r="AC770" t="str">
        <f>_xlfn.XLOOKUP(tblSales[[#This Row],[Store_ID]],Stores!$A:$A,Stores!$B:$B,"Unknown")</f>
        <v>TrendMart Warangal High Street</v>
      </c>
      <c r="AD770" t="str">
        <f>_xlfn.XLOOKUP(tblSales[[#This Row],[Store_ID]],Stores!$A:$A,Stores!$E:$E,"Unknown")</f>
        <v>South Zone 2</v>
      </c>
      <c r="AE770" t="str">
        <f>_xlfn.XLOOKUP(tblSales[[#This Row],[Customer_ID]],Customers!$A:$A,Customers!$B:$B,"Unknown")</f>
        <v>Uday Mudaliar</v>
      </c>
      <c r="AF770" t="str">
        <f>_xlfn.XLOOKUP(tblSales[[#This Row],[Customer_ID]],Customers!$A:$A,Customers!$J:$J,"Unknown")</f>
        <v>Silver</v>
      </c>
      <c r="AG770" t="str">
        <f>_xlfn.XLOOKUP(tblSales[[#This Row],[Employee_ID]],Employees!$A:$A,Employees!$B:$B,"Unknown")</f>
        <v>Chitra Bhat</v>
      </c>
      <c r="AH770">
        <f>IF(MONTH(tblSales[[#This Row],[Invoice Date]])&gt;=4,MONTH(tblSales[[#This Row],[Invoice Date]]),MONTH(tblSales[[#This Row],[Invoice Date]])+12)</f>
        <v>8</v>
      </c>
      <c r="AI770" s="8">
        <f>DATE(YEAR(tblSales[[#This Row],[Invoice Date]]),MONTH(tblSales[[#This Row],[Invoice Date]]),1)</f>
        <v>45505</v>
      </c>
      <c r="AJ770" t="str">
        <f>_xlfn.XLOOKUP(tblSales[[#This Row],[Product_ID]],Products!$A:$A,Products!$B:$B,"Unknown")</f>
        <v>GRT Jewellers Sling Bag Olive</v>
      </c>
      <c r="AK770" s="9">
        <f>IFERROR(tblSales[[#This Row],[Profit]]/tblSales[[#This Row],[Sales Amount]],0)</f>
        <v>0.25447191725933049</v>
      </c>
      <c r="AL770" t="str">
        <f>IF(tblSales[[#This Row],[Discount %]]&lt;=5,"0-5%",
IF(tblSales[[#This Row],[Discount %]]&lt;=10,"5-10%",
IF(tblSales[[#This Row],[Discount %]]&lt;=15,"10-15%",
IF(tblSales[[#This Row],[Discount %]]&lt;=20,"15-20%","20%+"))))</f>
        <v>0-5%</v>
      </c>
    </row>
    <row r="771" spans="1:38">
      <c r="A771" s="2" t="s">
        <v>2216</v>
      </c>
      <c r="B771" s="11">
        <v>45683</v>
      </c>
      <c r="C771" s="2" t="s">
        <v>2217</v>
      </c>
      <c r="D771" s="2" t="s">
        <v>2218</v>
      </c>
      <c r="E771" s="2" t="s">
        <v>1396</v>
      </c>
      <c r="F771" s="2" t="s">
        <v>319</v>
      </c>
      <c r="G771" s="2">
        <v>3</v>
      </c>
      <c r="H771" s="2">
        <v>1088.1099999999999</v>
      </c>
      <c r="I771" s="2">
        <v>30</v>
      </c>
      <c r="J771" s="2">
        <v>979.3</v>
      </c>
      <c r="K771" s="2">
        <v>12</v>
      </c>
      <c r="L771" s="2">
        <v>274.2</v>
      </c>
      <c r="M771" s="2">
        <v>2559.23</v>
      </c>
      <c r="N771" s="2">
        <v>2261.19</v>
      </c>
      <c r="O771" s="2">
        <f t="shared" si="26"/>
        <v>23.839999999999975</v>
      </c>
      <c r="P771" s="2" t="s">
        <v>29</v>
      </c>
      <c r="Q771" s="2" t="str">
        <f t="shared" si="27"/>
        <v>Debit Card</v>
      </c>
      <c r="R771" s="2" t="s">
        <v>21</v>
      </c>
      <c r="S771" s="2" t="s">
        <v>56</v>
      </c>
      <c r="T771" s="2" t="s">
        <v>2219</v>
      </c>
      <c r="U771" s="2" t="s">
        <v>60</v>
      </c>
      <c r="V771" t="str">
        <f>TEXT(tblSales[[#This Row],[Invoice Date]],"mmm")</f>
        <v>Jan</v>
      </c>
      <c r="W771">
        <f>MONTH(tblSales[[#This Row],[Invoice Date]])</f>
        <v>1</v>
      </c>
      <c r="X771">
        <f>YEAR(tblSales[[#This Row],[Invoice Date]])</f>
        <v>2025</v>
      </c>
      <c r="Y771" t="str">
        <f>TEXT(tblSales[[#This Row],[Invoice Date]],"mmm-yyyy")</f>
        <v>Jan-2025</v>
      </c>
      <c r="Z771" t="str">
        <f>_xlfn.XLOOKUP(tblSales[[#This Row],[Product_ID]],Products!$A:$A,Products!$C:$C,"Women Dresses")</f>
        <v>Belts</v>
      </c>
      <c r="AA771" t="str">
        <f>_xlfn.XLOOKUP(tblSales[[#This Row],[Product_ID]],Products!$A:$A,Products!$D:$D,"Unknown")</f>
        <v>Braided Belt</v>
      </c>
      <c r="AB771" t="str">
        <f>_xlfn.XLOOKUP(tblSales[[#This Row],[Product_ID]],Products!$A:$A,Products!$E:$E,"Unknown")</f>
        <v>Liberty</v>
      </c>
      <c r="AC771" t="str">
        <f>_xlfn.XLOOKUP(tblSales[[#This Row],[Store_ID]],Stores!$A:$A,Stores!$B:$B,"Unknown")</f>
        <v>TrendMart Vellore High Street</v>
      </c>
      <c r="AD771" t="str">
        <f>_xlfn.XLOOKUP(tblSales[[#This Row],[Store_ID]],Stores!$A:$A,Stores!$E:$E,"Unknown")</f>
        <v>South Zone 1</v>
      </c>
      <c r="AE771" t="str">
        <f>_xlfn.XLOOKUP(tblSales[[#This Row],[Customer_ID]],Customers!$A:$A,Customers!$B:$B,"Unknown")</f>
        <v>Venkat Naidu</v>
      </c>
      <c r="AF771" t="str">
        <f>_xlfn.XLOOKUP(tblSales[[#This Row],[Customer_ID]],Customers!$A:$A,Customers!$J:$J,"Unknown")</f>
        <v>Silver</v>
      </c>
      <c r="AG771" t="str">
        <f>_xlfn.XLOOKUP(tblSales[[#This Row],[Employee_ID]],Employees!$A:$A,Employees!$B:$B,"Unknown")</f>
        <v>Sathish Sundaram</v>
      </c>
      <c r="AH771">
        <f>IF(MONTH(tblSales[[#This Row],[Invoice Date]])&gt;=4,MONTH(tblSales[[#This Row],[Invoice Date]]),MONTH(tblSales[[#This Row],[Invoice Date]])+12)</f>
        <v>13</v>
      </c>
      <c r="AI771" s="8">
        <f>DATE(YEAR(tblSales[[#This Row],[Invoice Date]]),MONTH(tblSales[[#This Row],[Invoice Date]]),1)</f>
        <v>45658</v>
      </c>
      <c r="AJ771" t="str">
        <f>_xlfn.XLOOKUP(tblSales[[#This Row],[Product_ID]],Products!$A:$A,Products!$B:$B,"Unknown")</f>
        <v>Liberty Braided Belt Red</v>
      </c>
      <c r="AK771" s="9">
        <f>IFERROR(tblSales[[#This Row],[Profit]]/tblSales[[#This Row],[Sales Amount]],0)</f>
        <v>9.3153018681400163E-3</v>
      </c>
      <c r="AL771" t="str">
        <f>IF(tblSales[[#This Row],[Discount %]]&lt;=5,"0-5%",
IF(tblSales[[#This Row],[Discount %]]&lt;=10,"5-10%",
IF(tblSales[[#This Row],[Discount %]]&lt;=15,"10-15%",
IF(tblSales[[#This Row],[Discount %]]&lt;=20,"15-20%","20%+"))))</f>
        <v>20%+</v>
      </c>
    </row>
    <row r="772" spans="1:38">
      <c r="A772" s="2" t="s">
        <v>2220</v>
      </c>
      <c r="B772" s="11">
        <v>45621</v>
      </c>
      <c r="C772" s="2" t="s">
        <v>942</v>
      </c>
      <c r="D772" s="2" t="s">
        <v>160</v>
      </c>
      <c r="E772" s="2" t="s">
        <v>771</v>
      </c>
      <c r="F772" s="2" t="s">
        <v>285</v>
      </c>
      <c r="G772" s="2">
        <v>4</v>
      </c>
      <c r="H772" s="2">
        <v>5820.94</v>
      </c>
      <c r="I772" s="2">
        <v>0</v>
      </c>
      <c r="J772" s="2">
        <v>0</v>
      </c>
      <c r="K772" s="2">
        <v>12</v>
      </c>
      <c r="L772" s="2">
        <v>2794.05</v>
      </c>
      <c r="M772" s="2">
        <v>26077.81</v>
      </c>
      <c r="N772" s="2">
        <v>15883.44</v>
      </c>
      <c r="O772" s="2">
        <f t="shared" si="26"/>
        <v>7400.3200000000006</v>
      </c>
      <c r="P772" s="2" t="s">
        <v>31</v>
      </c>
      <c r="Q772" s="2" t="str">
        <f t="shared" si="27"/>
        <v>Net Banking</v>
      </c>
      <c r="R772" s="2" t="s">
        <v>21</v>
      </c>
      <c r="S772" s="2" t="s">
        <v>56</v>
      </c>
      <c r="T772" s="2" t="s">
        <v>1454</v>
      </c>
      <c r="U772" s="2" t="s">
        <v>59</v>
      </c>
      <c r="V772" t="str">
        <f>TEXT(tblSales[[#This Row],[Invoice Date]],"mmm")</f>
        <v>Nov</v>
      </c>
      <c r="W772">
        <f>MONTH(tblSales[[#This Row],[Invoice Date]])</f>
        <v>11</v>
      </c>
      <c r="X772">
        <f>YEAR(tblSales[[#This Row],[Invoice Date]])</f>
        <v>2024</v>
      </c>
      <c r="Y772" t="str">
        <f>TEXT(tblSales[[#This Row],[Invoice Date]],"mmm-yyyy")</f>
        <v>Nov-2024</v>
      </c>
      <c r="Z772" t="str">
        <f>_xlfn.XLOOKUP(tblSales[[#This Row],[Product_ID]],Products!$A:$A,Products!$C:$C,"Women Dresses")</f>
        <v>Watches</v>
      </c>
      <c r="AA772" t="str">
        <f>_xlfn.XLOOKUP(tblSales[[#This Row],[Product_ID]],Products!$A:$A,Products!$D:$D,"Unknown")</f>
        <v>Analog Watch</v>
      </c>
      <c r="AB772" t="str">
        <f>_xlfn.XLOOKUP(tblSales[[#This Row],[Product_ID]],Products!$A:$A,Products!$E:$E,"Unknown")</f>
        <v>Global Desi</v>
      </c>
      <c r="AC772" t="str">
        <f>_xlfn.XLOOKUP(tblSales[[#This Row],[Store_ID]],Stores!$A:$A,Stores!$B:$B,"Unknown")</f>
        <v>TrendMart Thoothukudi Mall Kiosk</v>
      </c>
      <c r="AD772" t="str">
        <f>_xlfn.XLOOKUP(tblSales[[#This Row],[Store_ID]],Stores!$A:$A,Stores!$E:$E,"Unknown")</f>
        <v>South Zone 1</v>
      </c>
      <c r="AE772" t="str">
        <f>_xlfn.XLOOKUP(tblSales[[#This Row],[Customer_ID]],Customers!$A:$A,Customers!$B:$B,"Unknown")</f>
        <v>Tara Singh</v>
      </c>
      <c r="AF772" t="str">
        <f>_xlfn.XLOOKUP(tblSales[[#This Row],[Customer_ID]],Customers!$A:$A,Customers!$J:$J,"Unknown")</f>
        <v>Regular</v>
      </c>
      <c r="AG772" t="str">
        <f>_xlfn.XLOOKUP(tblSales[[#This Row],[Employee_ID]],Employees!$A:$A,Employees!$B:$B,"Unknown")</f>
        <v>Yogesh Chettiar</v>
      </c>
      <c r="AH772">
        <f>IF(MONTH(tblSales[[#This Row],[Invoice Date]])&gt;=4,MONTH(tblSales[[#This Row],[Invoice Date]]),MONTH(tblSales[[#This Row],[Invoice Date]])+12)</f>
        <v>11</v>
      </c>
      <c r="AI772" s="8">
        <f>DATE(YEAR(tblSales[[#This Row],[Invoice Date]]),MONTH(tblSales[[#This Row],[Invoice Date]]),1)</f>
        <v>45597</v>
      </c>
      <c r="AJ772" t="str">
        <f>_xlfn.XLOOKUP(tblSales[[#This Row],[Product_ID]],Products!$A:$A,Products!$B:$B,"Unknown")</f>
        <v>Global Desi Analog Watch Cream</v>
      </c>
      <c r="AK772" s="9">
        <f>IFERROR(tblSales[[#This Row],[Profit]]/tblSales[[#This Row],[Sales Amount]],0)</f>
        <v>0.28377843078080561</v>
      </c>
      <c r="AL772" t="str">
        <f>IF(tblSales[[#This Row],[Discount %]]&lt;=5,"0-5%",
IF(tblSales[[#This Row],[Discount %]]&lt;=10,"5-10%",
IF(tblSales[[#This Row],[Discount %]]&lt;=15,"10-15%",
IF(tblSales[[#This Row],[Discount %]]&lt;=20,"15-20%","20%+"))))</f>
        <v>0-5%</v>
      </c>
    </row>
    <row r="773" spans="1:38">
      <c r="A773" s="2" t="s">
        <v>2221</v>
      </c>
      <c r="B773" s="11">
        <v>45560</v>
      </c>
      <c r="C773" s="2" t="s">
        <v>2222</v>
      </c>
      <c r="D773" s="2" t="s">
        <v>1771</v>
      </c>
      <c r="E773" s="2" t="s">
        <v>103</v>
      </c>
      <c r="F773" s="2" t="s">
        <v>116</v>
      </c>
      <c r="G773" s="2">
        <v>4</v>
      </c>
      <c r="H773" s="2">
        <v>1262.9000000000001</v>
      </c>
      <c r="I773" s="2">
        <v>30</v>
      </c>
      <c r="J773" s="2">
        <v>1515.48</v>
      </c>
      <c r="K773" s="2">
        <v>12</v>
      </c>
      <c r="L773" s="2">
        <v>424.33</v>
      </c>
      <c r="M773" s="2">
        <v>3960.45</v>
      </c>
      <c r="N773" s="2">
        <v>3625.2</v>
      </c>
      <c r="O773" s="2">
        <f t="shared" si="26"/>
        <v>-89.079999999999984</v>
      </c>
      <c r="P773" s="2" t="s">
        <v>27</v>
      </c>
      <c r="Q773" s="2" t="str">
        <f t="shared" si="27"/>
        <v>Cash</v>
      </c>
      <c r="R773" s="2" t="s">
        <v>20</v>
      </c>
      <c r="S773" s="2" t="s">
        <v>56</v>
      </c>
      <c r="T773" s="2" t="s">
        <v>2103</v>
      </c>
      <c r="U773" s="2" t="s">
        <v>59</v>
      </c>
      <c r="V773" t="str">
        <f>TEXT(tblSales[[#This Row],[Invoice Date]],"mmm")</f>
        <v>Sep</v>
      </c>
      <c r="W773">
        <f>MONTH(tblSales[[#This Row],[Invoice Date]])</f>
        <v>9</v>
      </c>
      <c r="X773">
        <f>YEAR(tblSales[[#This Row],[Invoice Date]])</f>
        <v>2024</v>
      </c>
      <c r="Y773" t="str">
        <f>TEXT(tblSales[[#This Row],[Invoice Date]],"mmm-yyyy")</f>
        <v>Sep-2024</v>
      </c>
      <c r="Z773" t="str">
        <f>_xlfn.XLOOKUP(tblSales[[#This Row],[Product_ID]],Products!$A:$A,Products!$C:$C,"Women Dresses")</f>
        <v>Wallets</v>
      </c>
      <c r="AA773" t="str">
        <f>_xlfn.XLOOKUP(tblSales[[#This Row],[Product_ID]],Products!$A:$A,Products!$D:$D,"Unknown")</f>
        <v>Card Holder</v>
      </c>
      <c r="AB773" t="str">
        <f>_xlfn.XLOOKUP(tblSales[[#This Row],[Product_ID]],Products!$A:$A,Products!$E:$E,"Unknown")</f>
        <v>Louis Philippe</v>
      </c>
      <c r="AC773" t="str">
        <f>_xlfn.XLOOKUP(tblSales[[#This Row],[Store_ID]],Stores!$A:$A,Stores!$B:$B,"Unknown")</f>
        <v>TrendMart Tirupati Standard</v>
      </c>
      <c r="AD773" t="str">
        <f>_xlfn.XLOOKUP(tblSales[[#This Row],[Store_ID]],Stores!$A:$A,Stores!$E:$E,"Unknown")</f>
        <v>South Zone 3</v>
      </c>
      <c r="AE773" t="str">
        <f>_xlfn.XLOOKUP(tblSales[[#This Row],[Customer_ID]],Customers!$A:$A,Customers!$B:$B,"Unknown")</f>
        <v>Sunita Menon</v>
      </c>
      <c r="AF773" t="str">
        <f>_xlfn.XLOOKUP(tblSales[[#This Row],[Customer_ID]],Customers!$A:$A,Customers!$J:$J,"Unknown")</f>
        <v>Gold</v>
      </c>
      <c r="AG773" t="str">
        <f>_xlfn.XLOOKUP(tblSales[[#This Row],[Employee_ID]],Employees!$A:$A,Employees!$B:$B,"Unknown")</f>
        <v>Padma Gounder</v>
      </c>
      <c r="AH773">
        <f>IF(MONTH(tblSales[[#This Row],[Invoice Date]])&gt;=4,MONTH(tblSales[[#This Row],[Invoice Date]]),MONTH(tblSales[[#This Row],[Invoice Date]])+12)</f>
        <v>9</v>
      </c>
      <c r="AI773" s="8">
        <f>DATE(YEAR(tblSales[[#This Row],[Invoice Date]]),MONTH(tblSales[[#This Row],[Invoice Date]]),1)</f>
        <v>45536</v>
      </c>
      <c r="AJ773" t="str">
        <f>_xlfn.XLOOKUP(tblSales[[#This Row],[Product_ID]],Products!$A:$A,Products!$B:$B,"Unknown")</f>
        <v>Louis Philippe Card Holder Mustard</v>
      </c>
      <c r="AK773" s="9">
        <f>IFERROR(tblSales[[#This Row],[Profit]]/tblSales[[#This Row],[Sales Amount]],0)</f>
        <v>-2.2492393541137998E-2</v>
      </c>
      <c r="AL773" t="str">
        <f>IF(tblSales[[#This Row],[Discount %]]&lt;=5,"0-5%",
IF(tblSales[[#This Row],[Discount %]]&lt;=10,"5-10%",
IF(tblSales[[#This Row],[Discount %]]&lt;=15,"10-15%",
IF(tblSales[[#This Row],[Discount %]]&lt;=20,"15-20%","20%+"))))</f>
        <v>20%+</v>
      </c>
    </row>
    <row r="774" spans="1:38">
      <c r="A774" s="2" t="s">
        <v>2223</v>
      </c>
      <c r="B774" s="11">
        <v>45607</v>
      </c>
      <c r="C774" s="2" t="s">
        <v>2224</v>
      </c>
      <c r="D774" s="2" t="s">
        <v>749</v>
      </c>
      <c r="E774" s="2" t="s">
        <v>420</v>
      </c>
      <c r="F774" s="2" t="s">
        <v>475</v>
      </c>
      <c r="G774" s="2">
        <v>2</v>
      </c>
      <c r="H774" s="2">
        <v>633.66</v>
      </c>
      <c r="I774" s="2">
        <v>30</v>
      </c>
      <c r="J774" s="2">
        <v>380.2</v>
      </c>
      <c r="K774" s="2">
        <v>5</v>
      </c>
      <c r="L774" s="2">
        <v>44.36</v>
      </c>
      <c r="M774" s="2">
        <v>931.48</v>
      </c>
      <c r="N774" s="2">
        <v>849.52</v>
      </c>
      <c r="O774" s="2">
        <f t="shared" si="26"/>
        <v>37.600000000000037</v>
      </c>
      <c r="P774" s="2" t="s">
        <v>29</v>
      </c>
      <c r="Q774" s="2" t="str">
        <f t="shared" si="27"/>
        <v>Debit Card</v>
      </c>
      <c r="R774" s="2" t="s">
        <v>20</v>
      </c>
      <c r="S774" s="2" t="s">
        <v>56</v>
      </c>
      <c r="T774" s="2" t="s">
        <v>1463</v>
      </c>
      <c r="U774" s="2" t="s">
        <v>59</v>
      </c>
      <c r="V774" t="str">
        <f>TEXT(tblSales[[#This Row],[Invoice Date]],"mmm")</f>
        <v>Nov</v>
      </c>
      <c r="W774">
        <f>MONTH(tblSales[[#This Row],[Invoice Date]])</f>
        <v>11</v>
      </c>
      <c r="X774">
        <f>YEAR(tblSales[[#This Row],[Invoice Date]])</f>
        <v>2024</v>
      </c>
      <c r="Y774" t="str">
        <f>TEXT(tblSales[[#This Row],[Invoice Date]],"mmm-yyyy")</f>
        <v>Nov-2024</v>
      </c>
      <c r="Z774" t="str">
        <f>_xlfn.XLOOKUP(tblSales[[#This Row],[Product_ID]],Products!$A:$A,Products!$C:$C,"Women Dresses")</f>
        <v>Kids Wear</v>
      </c>
      <c r="AA774" t="str">
        <f>_xlfn.XLOOKUP(tblSales[[#This Row],[Product_ID]],Products!$A:$A,Products!$D:$D,"Unknown")</f>
        <v>Girls Frock</v>
      </c>
      <c r="AB774" t="str">
        <f>_xlfn.XLOOKUP(tblSales[[#This Row],[Product_ID]],Products!$A:$A,Products!$E:$E,"Unknown")</f>
        <v>Being Human</v>
      </c>
      <c r="AC774" t="str">
        <f>_xlfn.XLOOKUP(tblSales[[#This Row],[Store_ID]],Stores!$A:$A,Stores!$B:$B,"Unknown")</f>
        <v>TrendMart Hubballi Standard</v>
      </c>
      <c r="AD774" t="str">
        <f>_xlfn.XLOOKUP(tblSales[[#This Row],[Store_ID]],Stores!$A:$A,Stores!$E:$E,"Unknown")</f>
        <v>South Zone 2</v>
      </c>
      <c r="AE774" t="str">
        <f>_xlfn.XLOOKUP(tblSales[[#This Row],[Customer_ID]],Customers!$A:$A,Customers!$B:$B,"Unknown")</f>
        <v>Bharathi Singh</v>
      </c>
      <c r="AF774" t="str">
        <f>_xlfn.XLOOKUP(tblSales[[#This Row],[Customer_ID]],Customers!$A:$A,Customers!$J:$J,"Unknown")</f>
        <v>Platinum</v>
      </c>
      <c r="AG774" t="str">
        <f>_xlfn.XLOOKUP(tblSales[[#This Row],[Employee_ID]],Employees!$A:$A,Employees!$B:$B,"Unknown")</f>
        <v>Arjun Krishnan</v>
      </c>
      <c r="AH774">
        <f>IF(MONTH(tblSales[[#This Row],[Invoice Date]])&gt;=4,MONTH(tblSales[[#This Row],[Invoice Date]]),MONTH(tblSales[[#This Row],[Invoice Date]])+12)</f>
        <v>11</v>
      </c>
      <c r="AI774" s="8">
        <f>DATE(YEAR(tblSales[[#This Row],[Invoice Date]]),MONTH(tblSales[[#This Row],[Invoice Date]]),1)</f>
        <v>45597</v>
      </c>
      <c r="AJ774" t="str">
        <f>_xlfn.XLOOKUP(tblSales[[#This Row],[Product_ID]],Products!$A:$A,Products!$B:$B,"Unknown")</f>
        <v>Being Human Girls Frock Teal</v>
      </c>
      <c r="AK774" s="9">
        <f>IFERROR(tblSales[[#This Row],[Profit]]/tblSales[[#This Row],[Sales Amount]],0)</f>
        <v>4.0365869369175973E-2</v>
      </c>
      <c r="AL774" t="str">
        <f>IF(tblSales[[#This Row],[Discount %]]&lt;=5,"0-5%",
IF(tblSales[[#This Row],[Discount %]]&lt;=10,"5-10%",
IF(tblSales[[#This Row],[Discount %]]&lt;=15,"10-15%",
IF(tblSales[[#This Row],[Discount %]]&lt;=20,"15-20%","20%+"))))</f>
        <v>20%+</v>
      </c>
    </row>
    <row r="775" spans="1:38">
      <c r="A775" s="2" t="s">
        <v>2225</v>
      </c>
      <c r="B775" s="11">
        <v>45538</v>
      </c>
      <c r="C775" s="2" t="s">
        <v>880</v>
      </c>
      <c r="D775" s="2" t="s">
        <v>610</v>
      </c>
      <c r="E775" s="2" t="s">
        <v>630</v>
      </c>
      <c r="F775" s="2" t="s">
        <v>193</v>
      </c>
      <c r="G775" s="2">
        <v>1</v>
      </c>
      <c r="H775" s="2">
        <v>1279.44</v>
      </c>
      <c r="I775" s="2">
        <v>0</v>
      </c>
      <c r="J775" s="2">
        <v>0</v>
      </c>
      <c r="K775" s="2">
        <v>12</v>
      </c>
      <c r="L775" s="2">
        <v>153.53</v>
      </c>
      <c r="M775" s="2">
        <v>1432.97</v>
      </c>
      <c r="N775" s="2">
        <v>904.21</v>
      </c>
      <c r="O775" s="2">
        <f t="shared" si="26"/>
        <v>375.23</v>
      </c>
      <c r="P775" s="2" t="s">
        <v>28</v>
      </c>
      <c r="Q775" s="2" t="str">
        <f t="shared" si="27"/>
        <v>Credit Card</v>
      </c>
      <c r="R775" s="2" t="s">
        <v>21</v>
      </c>
      <c r="S775" s="2" t="s">
        <v>56</v>
      </c>
      <c r="T775" s="2" t="s">
        <v>2226</v>
      </c>
      <c r="U775" s="2" t="s">
        <v>59</v>
      </c>
      <c r="V775" t="str">
        <f>TEXT(tblSales[[#This Row],[Invoice Date]],"mmm")</f>
        <v>Sep</v>
      </c>
      <c r="W775">
        <f>MONTH(tblSales[[#This Row],[Invoice Date]])</f>
        <v>9</v>
      </c>
      <c r="X775">
        <f>YEAR(tblSales[[#This Row],[Invoice Date]])</f>
        <v>2024</v>
      </c>
      <c r="Y775" t="str">
        <f>TEXT(tblSales[[#This Row],[Invoice Date]],"mmm-yyyy")</f>
        <v>Sep-2024</v>
      </c>
      <c r="Z775" t="str">
        <f>_xlfn.XLOOKUP(tblSales[[#This Row],[Product_ID]],Products!$A:$A,Products!$C:$C,"Women Dresses")</f>
        <v>Wallets</v>
      </c>
      <c r="AA775" t="str">
        <f>_xlfn.XLOOKUP(tblSales[[#This Row],[Product_ID]],Products!$A:$A,Products!$D:$D,"Unknown")</f>
        <v>Leather Wallet</v>
      </c>
      <c r="AB775" t="str">
        <f>_xlfn.XLOOKUP(tblSales[[#This Row],[Product_ID]],Products!$A:$A,Products!$E:$E,"Unknown")</f>
        <v>Louis Philippe</v>
      </c>
      <c r="AC775" t="str">
        <f>_xlfn.XLOOKUP(tblSales[[#This Row],[Store_ID]],Stores!$A:$A,Stores!$B:$B,"Unknown")</f>
        <v>TrendMart Hubballi Standard</v>
      </c>
      <c r="AD775" t="str">
        <f>_xlfn.XLOOKUP(tblSales[[#This Row],[Store_ID]],Stores!$A:$A,Stores!$E:$E,"Unknown")</f>
        <v>South Zone 2</v>
      </c>
      <c r="AE775" t="str">
        <f>_xlfn.XLOOKUP(tblSales[[#This Row],[Customer_ID]],Customers!$A:$A,Customers!$B:$B,"Unknown")</f>
        <v>Dhanya Gupta</v>
      </c>
      <c r="AF775" t="str">
        <f>_xlfn.XLOOKUP(tblSales[[#This Row],[Customer_ID]],Customers!$A:$A,Customers!$J:$J,"Unknown")</f>
        <v>Silver</v>
      </c>
      <c r="AG775" t="str">
        <f>_xlfn.XLOOKUP(tblSales[[#This Row],[Employee_ID]],Employees!$A:$A,Employees!$B:$B,"Unknown")</f>
        <v>Yamini Pandian</v>
      </c>
      <c r="AH775">
        <f>IF(MONTH(tblSales[[#This Row],[Invoice Date]])&gt;=4,MONTH(tblSales[[#This Row],[Invoice Date]]),MONTH(tblSales[[#This Row],[Invoice Date]])+12)</f>
        <v>9</v>
      </c>
      <c r="AI775" s="8">
        <f>DATE(YEAR(tblSales[[#This Row],[Invoice Date]]),MONTH(tblSales[[#This Row],[Invoice Date]]),1)</f>
        <v>45536</v>
      </c>
      <c r="AJ775" t="str">
        <f>_xlfn.XLOOKUP(tblSales[[#This Row],[Product_ID]],Products!$A:$A,Products!$B:$B,"Unknown")</f>
        <v>Louis Philippe Leather Wallet Brown</v>
      </c>
      <c r="AK775" s="9">
        <f>IFERROR(tblSales[[#This Row],[Profit]]/tblSales[[#This Row],[Sales Amount]],0)</f>
        <v>0.2618547492271297</v>
      </c>
      <c r="AL775" t="str">
        <f>IF(tblSales[[#This Row],[Discount %]]&lt;=5,"0-5%",
IF(tblSales[[#This Row],[Discount %]]&lt;=10,"5-10%",
IF(tblSales[[#This Row],[Discount %]]&lt;=15,"10-15%",
IF(tblSales[[#This Row],[Discount %]]&lt;=20,"15-20%","20%+"))))</f>
        <v>0-5%</v>
      </c>
    </row>
    <row r="776" spans="1:38">
      <c r="A776" s="2" t="s">
        <v>2227</v>
      </c>
      <c r="B776" s="11">
        <v>45583</v>
      </c>
      <c r="C776" s="2" t="s">
        <v>225</v>
      </c>
      <c r="D776" s="2" t="s">
        <v>753</v>
      </c>
      <c r="E776" s="2" t="s">
        <v>758</v>
      </c>
      <c r="F776" s="2" t="s">
        <v>233</v>
      </c>
      <c r="G776" s="2">
        <v>3</v>
      </c>
      <c r="H776" s="2">
        <v>1069.68</v>
      </c>
      <c r="I776" s="2">
        <v>0</v>
      </c>
      <c r="J776" s="2">
        <v>0</v>
      </c>
      <c r="K776" s="2">
        <v>12</v>
      </c>
      <c r="L776" s="2">
        <v>385.08</v>
      </c>
      <c r="M776" s="2">
        <v>3594.12</v>
      </c>
      <c r="N776" s="2">
        <v>1751.58</v>
      </c>
      <c r="O776" s="2">
        <f t="shared" si="26"/>
        <v>1457.46</v>
      </c>
      <c r="P776" s="2" t="s">
        <v>32</v>
      </c>
      <c r="Q776" s="2" t="str">
        <f t="shared" si="27"/>
        <v>UPI</v>
      </c>
      <c r="R776" s="2" t="s">
        <v>21</v>
      </c>
      <c r="S776" s="2" t="s">
        <v>56</v>
      </c>
      <c r="T776" s="2" t="s">
        <v>2228</v>
      </c>
      <c r="U776" s="2" t="s">
        <v>59</v>
      </c>
      <c r="V776" t="str">
        <f>TEXT(tblSales[[#This Row],[Invoice Date]],"mmm")</f>
        <v>Oct</v>
      </c>
      <c r="W776">
        <f>MONTH(tblSales[[#This Row],[Invoice Date]])</f>
        <v>10</v>
      </c>
      <c r="X776">
        <f>YEAR(tblSales[[#This Row],[Invoice Date]])</f>
        <v>2024</v>
      </c>
      <c r="Y776" t="str">
        <f>TEXT(tblSales[[#This Row],[Invoice Date]],"mmm-yyyy")</f>
        <v>Oct-2024</v>
      </c>
      <c r="Z776" t="str">
        <f>_xlfn.XLOOKUP(tblSales[[#This Row],[Product_ID]],Products!$A:$A,Products!$C:$C,"Women Dresses")</f>
        <v>Accessories</v>
      </c>
      <c r="AA776" t="str">
        <f>_xlfn.XLOOKUP(tblSales[[#This Row],[Product_ID]],Products!$A:$A,Products!$D:$D,"Unknown")</f>
        <v>Tie</v>
      </c>
      <c r="AB776" t="str">
        <f>_xlfn.XLOOKUP(tblSales[[#This Row],[Product_ID]],Products!$A:$A,Products!$E:$E,"Unknown")</f>
        <v>Being Human</v>
      </c>
      <c r="AC776" t="str">
        <f>_xlfn.XLOOKUP(tblSales[[#This Row],[Store_ID]],Stores!$A:$A,Stores!$B:$B,"Unknown")</f>
        <v>TrendMart Nizamabad Standard</v>
      </c>
      <c r="AD776" t="str">
        <f>_xlfn.XLOOKUP(tblSales[[#This Row],[Store_ID]],Stores!$A:$A,Stores!$E:$E,"Unknown")</f>
        <v>South Zone 2</v>
      </c>
      <c r="AE776" t="str">
        <f>_xlfn.XLOOKUP(tblSales[[#This Row],[Customer_ID]],Customers!$A:$A,Customers!$B:$B,"Unknown")</f>
        <v>Haritha Chettiar</v>
      </c>
      <c r="AF776" t="str">
        <f>_xlfn.XLOOKUP(tblSales[[#This Row],[Customer_ID]],Customers!$A:$A,Customers!$J:$J,"Unknown")</f>
        <v>Regular</v>
      </c>
      <c r="AG776" t="str">
        <f>_xlfn.XLOOKUP(tblSales[[#This Row],[Employee_ID]],Employees!$A:$A,Employees!$B:$B,"Unknown")</f>
        <v>Malathi Varma</v>
      </c>
      <c r="AH776">
        <f>IF(MONTH(tblSales[[#This Row],[Invoice Date]])&gt;=4,MONTH(tblSales[[#This Row],[Invoice Date]]),MONTH(tblSales[[#This Row],[Invoice Date]])+12)</f>
        <v>10</v>
      </c>
      <c r="AI776" s="8">
        <f>DATE(YEAR(tblSales[[#This Row],[Invoice Date]]),MONTH(tblSales[[#This Row],[Invoice Date]]),1)</f>
        <v>45566</v>
      </c>
      <c r="AJ776" t="str">
        <f>_xlfn.XLOOKUP(tblSales[[#This Row],[Product_ID]],Products!$A:$A,Products!$B:$B,"Unknown")</f>
        <v>Indian Terrain Denim Shirt Wine</v>
      </c>
      <c r="AK776" s="9">
        <f>IFERROR(tblSales[[#This Row],[Profit]]/tblSales[[#This Row],[Sales Amount]],0)</f>
        <v>0.40551233681680082</v>
      </c>
      <c r="AL776" t="str">
        <f>IF(tblSales[[#This Row],[Discount %]]&lt;=5,"0-5%",
IF(tblSales[[#This Row],[Discount %]]&lt;=10,"5-10%",
IF(tblSales[[#This Row],[Discount %]]&lt;=15,"10-15%",
IF(tblSales[[#This Row],[Discount %]]&lt;=20,"15-20%","20%+"))))</f>
        <v>0-5%</v>
      </c>
    </row>
    <row r="777" spans="1:38">
      <c r="A777" s="2" t="s">
        <v>2229</v>
      </c>
      <c r="B777" s="11">
        <v>45520</v>
      </c>
      <c r="C777" s="2" t="s">
        <v>2230</v>
      </c>
      <c r="D777" s="2" t="s">
        <v>328</v>
      </c>
      <c r="E777" s="2" t="s">
        <v>437</v>
      </c>
      <c r="F777" s="2" t="s">
        <v>475</v>
      </c>
      <c r="G777" s="2">
        <v>3</v>
      </c>
      <c r="H777" s="2">
        <v>1434.78</v>
      </c>
      <c r="I777" s="2">
        <v>10</v>
      </c>
      <c r="J777" s="2">
        <v>430.43</v>
      </c>
      <c r="K777" s="2">
        <v>12</v>
      </c>
      <c r="L777" s="2">
        <v>464.87</v>
      </c>
      <c r="M777" s="2">
        <v>4338.78</v>
      </c>
      <c r="N777" s="2">
        <v>3039.78</v>
      </c>
      <c r="O777" s="2">
        <f t="shared" si="26"/>
        <v>834.12999999999954</v>
      </c>
      <c r="P777" s="2" t="s">
        <v>32</v>
      </c>
      <c r="Q777" s="2" t="str">
        <f t="shared" si="27"/>
        <v>UPI</v>
      </c>
      <c r="R777" s="2" t="s">
        <v>20</v>
      </c>
      <c r="S777" s="2" t="s">
        <v>57</v>
      </c>
      <c r="T777" s="2" t="s">
        <v>1187</v>
      </c>
      <c r="U777" s="2" t="s">
        <v>59</v>
      </c>
      <c r="V777" t="str">
        <f>TEXT(tblSales[[#This Row],[Invoice Date]],"mmm")</f>
        <v>Aug</v>
      </c>
      <c r="W777">
        <f>MONTH(tblSales[[#This Row],[Invoice Date]])</f>
        <v>8</v>
      </c>
      <c r="X777">
        <f>YEAR(tblSales[[#This Row],[Invoice Date]])</f>
        <v>2024</v>
      </c>
      <c r="Y777" t="str">
        <f>TEXT(tblSales[[#This Row],[Invoice Date]],"mmm-yyyy")</f>
        <v>Aug-2024</v>
      </c>
      <c r="Z777" t="str">
        <f>_xlfn.XLOOKUP(tblSales[[#This Row],[Product_ID]],Products!$A:$A,Products!$C:$C,"Women Dresses")</f>
        <v>Winter Wear</v>
      </c>
      <c r="AA777" t="str">
        <f>_xlfn.XLOOKUP(tblSales[[#This Row],[Product_ID]],Products!$A:$A,Products!$D:$D,"Unknown")</f>
        <v>Jacket</v>
      </c>
      <c r="AB777" t="str">
        <f>_xlfn.XLOOKUP(tblSales[[#This Row],[Product_ID]],Products!$A:$A,Products!$E:$E,"Unknown")</f>
        <v>Blackberrys</v>
      </c>
      <c r="AC777" t="str">
        <f>_xlfn.XLOOKUP(tblSales[[#This Row],[Store_ID]],Stores!$A:$A,Stores!$B:$B,"Unknown")</f>
        <v>TrendMart Visakhapatnam Flagship</v>
      </c>
      <c r="AD777" t="str">
        <f>_xlfn.XLOOKUP(tblSales[[#This Row],[Store_ID]],Stores!$A:$A,Stores!$E:$E,"Unknown")</f>
        <v>South Zone 3</v>
      </c>
      <c r="AE777" t="str">
        <f>_xlfn.XLOOKUP(tblSales[[#This Row],[Customer_ID]],Customers!$A:$A,Customers!$B:$B,"Unknown")</f>
        <v>Bhagya Ramachandran</v>
      </c>
      <c r="AF777" t="str">
        <f>_xlfn.XLOOKUP(tblSales[[#This Row],[Customer_ID]],Customers!$A:$A,Customers!$J:$J,"Unknown")</f>
        <v>Gold</v>
      </c>
      <c r="AG777" t="str">
        <f>_xlfn.XLOOKUP(tblSales[[#This Row],[Employee_ID]],Employees!$A:$A,Employees!$B:$B,"Unknown")</f>
        <v>Arjun Krishnan</v>
      </c>
      <c r="AH777">
        <f>IF(MONTH(tblSales[[#This Row],[Invoice Date]])&gt;=4,MONTH(tblSales[[#This Row],[Invoice Date]]),MONTH(tblSales[[#This Row],[Invoice Date]])+12)</f>
        <v>8</v>
      </c>
      <c r="AI777" s="8">
        <f>DATE(YEAR(tblSales[[#This Row],[Invoice Date]]),MONTH(tblSales[[#This Row],[Invoice Date]]),1)</f>
        <v>45505</v>
      </c>
      <c r="AJ777" t="str">
        <f>_xlfn.XLOOKUP(tblSales[[#This Row],[Product_ID]],Products!$A:$A,Products!$B:$B,"Unknown")</f>
        <v>Blackberrys Jacket Red</v>
      </c>
      <c r="AK777" s="9">
        <f>IFERROR(tblSales[[#This Row],[Profit]]/tblSales[[#This Row],[Sales Amount]],0)</f>
        <v>0.19224989513181115</v>
      </c>
      <c r="AL777" t="str">
        <f>IF(tblSales[[#This Row],[Discount %]]&lt;=5,"0-5%",
IF(tblSales[[#This Row],[Discount %]]&lt;=10,"5-10%",
IF(tblSales[[#This Row],[Discount %]]&lt;=15,"10-15%",
IF(tblSales[[#This Row],[Discount %]]&lt;=20,"15-20%","20%+"))))</f>
        <v>5-10%</v>
      </c>
    </row>
    <row r="778" spans="1:38">
      <c r="A778" s="2" t="s">
        <v>2231</v>
      </c>
      <c r="B778" s="11">
        <v>45451</v>
      </c>
      <c r="C778" s="2" t="s">
        <v>1631</v>
      </c>
      <c r="D778" s="2" t="s">
        <v>108</v>
      </c>
      <c r="E778" s="2" t="s">
        <v>1467</v>
      </c>
      <c r="F778" s="2" t="s">
        <v>475</v>
      </c>
      <c r="G778" s="2">
        <v>4</v>
      </c>
      <c r="H778" s="2">
        <v>5474.28</v>
      </c>
      <c r="I778" s="2">
        <v>5</v>
      </c>
      <c r="J778" s="2">
        <v>1094.8599999999999</v>
      </c>
      <c r="K778" s="2">
        <v>12</v>
      </c>
      <c r="L778" s="2">
        <v>2496.27</v>
      </c>
      <c r="M778" s="2">
        <v>23298.53</v>
      </c>
      <c r="N778" s="2">
        <v>13483.2</v>
      </c>
      <c r="O778" s="2">
        <f t="shared" si="26"/>
        <v>7319.0599999999977</v>
      </c>
      <c r="P778" s="2" t="s">
        <v>27</v>
      </c>
      <c r="Q778" s="2" t="str">
        <f t="shared" si="27"/>
        <v>Cash</v>
      </c>
      <c r="R778" s="2" t="s">
        <v>20</v>
      </c>
      <c r="S778" s="2" t="s">
        <v>56</v>
      </c>
      <c r="T778" s="2" t="s">
        <v>1259</v>
      </c>
      <c r="U778" s="2" t="s">
        <v>60</v>
      </c>
      <c r="V778" t="str">
        <f>TEXT(tblSales[[#This Row],[Invoice Date]],"mmm")</f>
        <v>Jun</v>
      </c>
      <c r="W778">
        <f>MONTH(tblSales[[#This Row],[Invoice Date]])</f>
        <v>6</v>
      </c>
      <c r="X778">
        <f>YEAR(tblSales[[#This Row],[Invoice Date]])</f>
        <v>2024</v>
      </c>
      <c r="Y778" t="str">
        <f>TEXT(tblSales[[#This Row],[Invoice Date]],"mmm-yyyy")</f>
        <v>Jun-2024</v>
      </c>
      <c r="Z778" t="str">
        <f>_xlfn.XLOOKUP(tblSales[[#This Row],[Product_ID]],Products!$A:$A,Products!$C:$C,"Women Dresses")</f>
        <v>Women Sarees</v>
      </c>
      <c r="AA778" t="str">
        <f>_xlfn.XLOOKUP(tblSales[[#This Row],[Product_ID]],Products!$A:$A,Products!$D:$D,"Unknown")</f>
        <v>Printed Saree</v>
      </c>
      <c r="AB778" t="str">
        <f>_xlfn.XLOOKUP(tblSales[[#This Row],[Product_ID]],Products!$A:$A,Products!$E:$E,"Unknown")</f>
        <v>Max Fashion</v>
      </c>
      <c r="AC778" t="str">
        <f>_xlfn.XLOOKUP(tblSales[[#This Row],[Store_ID]],Stores!$A:$A,Stores!$B:$B,"Unknown")</f>
        <v>TrendMart Erode Mall Kiosk</v>
      </c>
      <c r="AD778" t="str">
        <f>_xlfn.XLOOKUP(tblSales[[#This Row],[Store_ID]],Stores!$A:$A,Stores!$E:$E,"Unknown")</f>
        <v>South Zone 1</v>
      </c>
      <c r="AE778" t="str">
        <f>_xlfn.XLOOKUP(tblSales[[#This Row],[Customer_ID]],Customers!$A:$A,Customers!$B:$B,"Unknown")</f>
        <v>Bharathi Shetty</v>
      </c>
      <c r="AF778" t="str">
        <f>_xlfn.XLOOKUP(tblSales[[#This Row],[Customer_ID]],Customers!$A:$A,Customers!$J:$J,"Unknown")</f>
        <v>Silver</v>
      </c>
      <c r="AG778" t="str">
        <f>_xlfn.XLOOKUP(tblSales[[#This Row],[Employee_ID]],Employees!$A:$A,Employees!$B:$B,"Unknown")</f>
        <v>Arjun Krishnan</v>
      </c>
      <c r="AH778">
        <f>IF(MONTH(tblSales[[#This Row],[Invoice Date]])&gt;=4,MONTH(tblSales[[#This Row],[Invoice Date]]),MONTH(tblSales[[#This Row],[Invoice Date]])+12)</f>
        <v>6</v>
      </c>
      <c r="AI778" s="8">
        <f>DATE(YEAR(tblSales[[#This Row],[Invoice Date]]),MONTH(tblSales[[#This Row],[Invoice Date]]),1)</f>
        <v>45444</v>
      </c>
      <c r="AJ778" t="str">
        <f>_xlfn.XLOOKUP(tblSales[[#This Row],[Product_ID]],Products!$A:$A,Products!$B:$B,"Unknown")</f>
        <v>Max Fashion Printed Saree Brown</v>
      </c>
      <c r="AK778" s="9">
        <f>IFERROR(tblSales[[#This Row],[Profit]]/tblSales[[#This Row],[Sales Amount]],0)</f>
        <v>0.31414256607605706</v>
      </c>
      <c r="AL778" t="str">
        <f>IF(tblSales[[#This Row],[Discount %]]&lt;=5,"0-5%",
IF(tblSales[[#This Row],[Discount %]]&lt;=10,"5-10%",
IF(tblSales[[#This Row],[Discount %]]&lt;=15,"10-15%",
IF(tblSales[[#This Row],[Discount %]]&lt;=20,"15-20%","20%+"))))</f>
        <v>0-5%</v>
      </c>
    </row>
    <row r="779" spans="1:38">
      <c r="A779" s="2" t="s">
        <v>2232</v>
      </c>
      <c r="B779" s="11">
        <v>45731</v>
      </c>
      <c r="C779" s="2" t="s">
        <v>2233</v>
      </c>
      <c r="D779" s="2" t="s">
        <v>1244</v>
      </c>
      <c r="E779" s="2" t="s">
        <v>668</v>
      </c>
      <c r="F779" s="2" t="s">
        <v>233</v>
      </c>
      <c r="G779" s="2">
        <v>3</v>
      </c>
      <c r="H779" s="2">
        <v>613.08000000000004</v>
      </c>
      <c r="I779" s="2">
        <v>25</v>
      </c>
      <c r="J779" s="2">
        <v>459.81</v>
      </c>
      <c r="K779" s="2">
        <v>5</v>
      </c>
      <c r="L779" s="2">
        <v>68.97</v>
      </c>
      <c r="M779" s="2">
        <v>1448.4</v>
      </c>
      <c r="N779" s="2">
        <v>1046.25</v>
      </c>
      <c r="O779" s="2">
        <f t="shared" ref="O779:O836" si="28">(M779-N779-L779)</f>
        <v>333.18000000000006</v>
      </c>
      <c r="P779" s="2" t="s">
        <v>28</v>
      </c>
      <c r="Q779" s="2" t="str">
        <f t="shared" si="27"/>
        <v>Credit Card</v>
      </c>
      <c r="R779" s="2" t="s">
        <v>20</v>
      </c>
      <c r="S779" s="2" t="s">
        <v>56</v>
      </c>
      <c r="T779" s="2" t="s">
        <v>626</v>
      </c>
      <c r="U779" s="2" t="s">
        <v>60</v>
      </c>
      <c r="V779" t="str">
        <f>TEXT(tblSales[[#This Row],[Invoice Date]],"mmm")</f>
        <v>Mar</v>
      </c>
      <c r="W779">
        <f>MONTH(tblSales[[#This Row],[Invoice Date]])</f>
        <v>3</v>
      </c>
      <c r="X779">
        <f>YEAR(tblSales[[#This Row],[Invoice Date]])</f>
        <v>2025</v>
      </c>
      <c r="Y779" t="str">
        <f>TEXT(tblSales[[#This Row],[Invoice Date]],"mmm-yyyy")</f>
        <v>Mar-2025</v>
      </c>
      <c r="Z779" t="str">
        <f>_xlfn.XLOOKUP(tblSales[[#This Row],[Product_ID]],Products!$A:$A,Products!$C:$C,"Women Dresses")</f>
        <v>Men T-Shirts</v>
      </c>
      <c r="AA779" t="str">
        <f>_xlfn.XLOOKUP(tblSales[[#This Row],[Product_ID]],Products!$A:$A,Products!$D:$D,"Unknown")</f>
        <v>Polo</v>
      </c>
      <c r="AB779" t="str">
        <f>_xlfn.XLOOKUP(tblSales[[#This Row],[Product_ID]],Products!$A:$A,Products!$E:$E,"Unknown")</f>
        <v>Metro Shoes</v>
      </c>
      <c r="AC779" t="str">
        <f>_xlfn.XLOOKUP(tblSales[[#This Row],[Store_ID]],Stores!$A:$A,Stores!$B:$B,"Unknown")</f>
        <v>TrendMart Kollam Flagship</v>
      </c>
      <c r="AD779" t="str">
        <f>_xlfn.XLOOKUP(tblSales[[#This Row],[Store_ID]],Stores!$A:$A,Stores!$E:$E,"Unknown")</f>
        <v>South Zone 1</v>
      </c>
      <c r="AE779" t="str">
        <f>_xlfn.XLOOKUP(tblSales[[#This Row],[Customer_ID]],Customers!$A:$A,Customers!$B:$B,"Unknown")</f>
        <v>Pallavi Hegde</v>
      </c>
      <c r="AF779" t="str">
        <f>_xlfn.XLOOKUP(tblSales[[#This Row],[Customer_ID]],Customers!$A:$A,Customers!$J:$J,"Unknown")</f>
        <v>Silver</v>
      </c>
      <c r="AG779" t="str">
        <f>_xlfn.XLOOKUP(tblSales[[#This Row],[Employee_ID]],Employees!$A:$A,Employees!$B:$B,"Unknown")</f>
        <v>Malathi Varma</v>
      </c>
      <c r="AH779">
        <f>IF(MONTH(tblSales[[#This Row],[Invoice Date]])&gt;=4,MONTH(tblSales[[#This Row],[Invoice Date]]),MONTH(tblSales[[#This Row],[Invoice Date]])+12)</f>
        <v>15</v>
      </c>
      <c r="AI779" s="8">
        <f>DATE(YEAR(tblSales[[#This Row],[Invoice Date]]),MONTH(tblSales[[#This Row],[Invoice Date]]),1)</f>
        <v>45717</v>
      </c>
      <c r="AJ779" t="str">
        <f>_xlfn.XLOOKUP(tblSales[[#This Row],[Product_ID]],Products!$A:$A,Products!$B:$B,"Unknown")</f>
        <v>Metro Shoes Polo Purple</v>
      </c>
      <c r="AK779" s="9">
        <f>IFERROR(tblSales[[#This Row],[Profit]]/tblSales[[#This Row],[Sales Amount]],0)</f>
        <v>0.23003314001657005</v>
      </c>
      <c r="AL779" t="str">
        <f>IF(tblSales[[#This Row],[Discount %]]&lt;=5,"0-5%",
IF(tblSales[[#This Row],[Discount %]]&lt;=10,"5-10%",
IF(tblSales[[#This Row],[Discount %]]&lt;=15,"10-15%",
IF(tblSales[[#This Row],[Discount %]]&lt;=20,"15-20%","20%+"))))</f>
        <v>20%+</v>
      </c>
    </row>
    <row r="780" spans="1:38">
      <c r="A780" s="2" t="s">
        <v>2234</v>
      </c>
      <c r="B780" s="11">
        <v>45656</v>
      </c>
      <c r="C780" s="2" t="s">
        <v>264</v>
      </c>
      <c r="D780" s="2" t="s">
        <v>2235</v>
      </c>
      <c r="E780" s="2" t="s">
        <v>532</v>
      </c>
      <c r="F780" s="2" t="s">
        <v>116</v>
      </c>
      <c r="G780" s="2">
        <v>1</v>
      </c>
      <c r="H780" s="2">
        <v>613.29999999999995</v>
      </c>
      <c r="I780" s="2">
        <v>10</v>
      </c>
      <c r="J780" s="2">
        <v>61.33</v>
      </c>
      <c r="K780" s="2">
        <v>5</v>
      </c>
      <c r="L780" s="2">
        <v>27.6</v>
      </c>
      <c r="M780" s="2">
        <v>579.57000000000005</v>
      </c>
      <c r="N780" s="2">
        <v>373.27</v>
      </c>
      <c r="O780" s="2">
        <f t="shared" si="28"/>
        <v>178.70000000000007</v>
      </c>
      <c r="P780" s="2" t="s">
        <v>32</v>
      </c>
      <c r="Q780" s="2" t="str">
        <f t="shared" si="27"/>
        <v>UPI</v>
      </c>
      <c r="R780" s="2" t="s">
        <v>20</v>
      </c>
      <c r="S780" s="2" t="s">
        <v>56</v>
      </c>
      <c r="T780" s="2" t="s">
        <v>498</v>
      </c>
      <c r="U780" s="2" t="s">
        <v>59</v>
      </c>
      <c r="V780" t="str">
        <f>TEXT(tblSales[[#This Row],[Invoice Date]],"mmm")</f>
        <v>Dec</v>
      </c>
      <c r="W780">
        <f>MONTH(tblSales[[#This Row],[Invoice Date]])</f>
        <v>12</v>
      </c>
      <c r="X780">
        <f>YEAR(tblSales[[#This Row],[Invoice Date]])</f>
        <v>2024</v>
      </c>
      <c r="Y780" t="str">
        <f>TEXT(tblSales[[#This Row],[Invoice Date]],"mmm-yyyy")</f>
        <v>Dec-2024</v>
      </c>
      <c r="Z780" t="str">
        <f>_xlfn.XLOOKUP(tblSales[[#This Row],[Product_ID]],Products!$A:$A,Products!$C:$C,"Women Dresses")</f>
        <v>Men T-Shirts</v>
      </c>
      <c r="AA780" t="str">
        <f>_xlfn.XLOOKUP(tblSales[[#This Row],[Product_ID]],Products!$A:$A,Products!$D:$D,"Unknown")</f>
        <v>Graphic Tee</v>
      </c>
      <c r="AB780" t="str">
        <f>_xlfn.XLOOKUP(tblSales[[#This Row],[Product_ID]],Products!$A:$A,Products!$E:$E,"Unknown")</f>
        <v>Indian Terrain</v>
      </c>
      <c r="AC780" t="str">
        <f>_xlfn.XLOOKUP(tblSales[[#This Row],[Store_ID]],Stores!$A:$A,Stores!$B:$B,"Unknown")</f>
        <v>TrendMart Nizamabad Standard</v>
      </c>
      <c r="AD780" t="str">
        <f>_xlfn.XLOOKUP(tblSales[[#This Row],[Store_ID]],Stores!$A:$A,Stores!$E:$E,"Unknown")</f>
        <v>South Zone 2</v>
      </c>
      <c r="AE780" t="str">
        <f>_xlfn.XLOOKUP(tblSales[[#This Row],[Customer_ID]],Customers!$A:$A,Customers!$B:$B,"Unknown")</f>
        <v>Balaji Kumar</v>
      </c>
      <c r="AF780" t="str">
        <f>_xlfn.XLOOKUP(tblSales[[#This Row],[Customer_ID]],Customers!$A:$A,Customers!$J:$J,"Unknown")</f>
        <v>Regular</v>
      </c>
      <c r="AG780" t="str">
        <f>_xlfn.XLOOKUP(tblSales[[#This Row],[Employee_ID]],Employees!$A:$A,Employees!$B:$B,"Unknown")</f>
        <v>Padma Gounder</v>
      </c>
      <c r="AH780">
        <f>IF(MONTH(tblSales[[#This Row],[Invoice Date]])&gt;=4,MONTH(tblSales[[#This Row],[Invoice Date]]),MONTH(tblSales[[#This Row],[Invoice Date]])+12)</f>
        <v>12</v>
      </c>
      <c r="AI780" s="8">
        <f>DATE(YEAR(tblSales[[#This Row],[Invoice Date]]),MONTH(tblSales[[#This Row],[Invoice Date]]),1)</f>
        <v>45627</v>
      </c>
      <c r="AJ780" t="str">
        <f>_xlfn.XLOOKUP(tblSales[[#This Row],[Product_ID]],Products!$A:$A,Products!$B:$B,"Unknown")</f>
        <v>Indian Terrain Graphic Tee Purple</v>
      </c>
      <c r="AK780" s="9">
        <f>IFERROR(tblSales[[#This Row],[Profit]]/tblSales[[#This Row],[Sales Amount]],0)</f>
        <v>0.30833203927049374</v>
      </c>
      <c r="AL780" t="str">
        <f>IF(tblSales[[#This Row],[Discount %]]&lt;=5,"0-5%",
IF(tblSales[[#This Row],[Discount %]]&lt;=10,"5-10%",
IF(tblSales[[#This Row],[Discount %]]&lt;=15,"10-15%",
IF(tblSales[[#This Row],[Discount %]]&lt;=20,"15-20%","20%+"))))</f>
        <v>5-10%</v>
      </c>
    </row>
    <row r="781" spans="1:38">
      <c r="A781" s="2" t="s">
        <v>2236</v>
      </c>
      <c r="B781" s="11">
        <v>45567</v>
      </c>
      <c r="C781" s="2" t="s">
        <v>752</v>
      </c>
      <c r="D781" s="2" t="s">
        <v>1616</v>
      </c>
      <c r="E781" s="2" t="s">
        <v>1277</v>
      </c>
      <c r="F781" s="2" t="s">
        <v>128</v>
      </c>
      <c r="G781" s="2">
        <v>2</v>
      </c>
      <c r="H781" s="2">
        <v>870.03</v>
      </c>
      <c r="I781" s="2">
        <v>25</v>
      </c>
      <c r="J781" s="2">
        <v>435.01</v>
      </c>
      <c r="K781" s="2">
        <v>5</v>
      </c>
      <c r="L781" s="2">
        <v>65.25</v>
      </c>
      <c r="M781" s="2">
        <v>1370.3</v>
      </c>
      <c r="N781" s="2">
        <v>1322.68</v>
      </c>
      <c r="O781" s="2">
        <f t="shared" si="28"/>
        <v>-17.630000000000109</v>
      </c>
      <c r="P781" s="2" t="s">
        <v>29</v>
      </c>
      <c r="Q781" s="2" t="str">
        <f t="shared" si="27"/>
        <v>Debit Card</v>
      </c>
      <c r="R781" s="2" t="s">
        <v>20</v>
      </c>
      <c r="S781" s="2" t="s">
        <v>56</v>
      </c>
      <c r="T781" s="2" t="s">
        <v>387</v>
      </c>
      <c r="U781" s="2" t="s">
        <v>59</v>
      </c>
      <c r="V781" t="str">
        <f>TEXT(tblSales[[#This Row],[Invoice Date]],"mmm")</f>
        <v>Oct</v>
      </c>
      <c r="W781">
        <f>MONTH(tblSales[[#This Row],[Invoice Date]])</f>
        <v>10</v>
      </c>
      <c r="X781">
        <f>YEAR(tblSales[[#This Row],[Invoice Date]])</f>
        <v>2024</v>
      </c>
      <c r="Y781" t="str">
        <f>TEXT(tblSales[[#This Row],[Invoice Date]],"mmm-yyyy")</f>
        <v>Oct-2024</v>
      </c>
      <c r="Z781" t="str">
        <f>_xlfn.XLOOKUP(tblSales[[#This Row],[Product_ID]],Products!$A:$A,Products!$C:$C,"Women Dresses")</f>
        <v>Men Jeans</v>
      </c>
      <c r="AA781" t="str">
        <f>_xlfn.XLOOKUP(tblSales[[#This Row],[Product_ID]],Products!$A:$A,Products!$D:$D,"Unknown")</f>
        <v>Slim Fit</v>
      </c>
      <c r="AB781" t="str">
        <f>_xlfn.XLOOKUP(tblSales[[#This Row],[Product_ID]],Products!$A:$A,Products!$E:$E,"Unknown")</f>
        <v>Aurelia</v>
      </c>
      <c r="AC781" t="str">
        <f>_xlfn.XLOOKUP(tblSales[[#This Row],[Store_ID]],Stores!$A:$A,Stores!$B:$B,"Unknown")</f>
        <v>TrendMart Thrissur Standard</v>
      </c>
      <c r="AD781" t="str">
        <f>_xlfn.XLOOKUP(tblSales[[#This Row],[Store_ID]],Stores!$A:$A,Stores!$E:$E,"Unknown")</f>
        <v>South Zone 1</v>
      </c>
      <c r="AE781" t="str">
        <f>_xlfn.XLOOKUP(tblSales[[#This Row],[Customer_ID]],Customers!$A:$A,Customers!$B:$B,"Unknown")</f>
        <v>Manju Varma</v>
      </c>
      <c r="AF781" t="str">
        <f>_xlfn.XLOOKUP(tblSales[[#This Row],[Customer_ID]],Customers!$A:$A,Customers!$J:$J,"Unknown")</f>
        <v>Gold</v>
      </c>
      <c r="AG781" t="str">
        <f>_xlfn.XLOOKUP(tblSales[[#This Row],[Employee_ID]],Employees!$A:$A,Employees!$B:$B,"Unknown")</f>
        <v>Praveen Gupta</v>
      </c>
      <c r="AH781">
        <f>IF(MONTH(tblSales[[#This Row],[Invoice Date]])&gt;=4,MONTH(tblSales[[#This Row],[Invoice Date]]),MONTH(tblSales[[#This Row],[Invoice Date]])+12)</f>
        <v>10</v>
      </c>
      <c r="AI781" s="8">
        <f>DATE(YEAR(tblSales[[#This Row],[Invoice Date]]),MONTH(tblSales[[#This Row],[Invoice Date]]),1)</f>
        <v>45566</v>
      </c>
      <c r="AJ781" t="str">
        <f>_xlfn.XLOOKUP(tblSales[[#This Row],[Product_ID]],Products!$A:$A,Products!$B:$B,"Unknown")</f>
        <v>Aurelia Slim Fit Orange</v>
      </c>
      <c r="AK781" s="9">
        <f>IFERROR(tblSales[[#This Row],[Profit]]/tblSales[[#This Row],[Sales Amount]],0)</f>
        <v>-1.2865795811136328E-2</v>
      </c>
      <c r="AL781" t="str">
        <f>IF(tblSales[[#This Row],[Discount %]]&lt;=5,"0-5%",
IF(tblSales[[#This Row],[Discount %]]&lt;=10,"5-10%",
IF(tblSales[[#This Row],[Discount %]]&lt;=15,"10-15%",
IF(tblSales[[#This Row],[Discount %]]&lt;=20,"15-20%","20%+"))))</f>
        <v>20%+</v>
      </c>
    </row>
    <row r="782" spans="1:38">
      <c r="A782" s="2" t="s">
        <v>2237</v>
      </c>
      <c r="B782" s="11">
        <v>45612</v>
      </c>
      <c r="C782" s="2" t="s">
        <v>1226</v>
      </c>
      <c r="D782" s="2" t="s">
        <v>226</v>
      </c>
      <c r="E782" s="2" t="s">
        <v>949</v>
      </c>
      <c r="F782" s="2" t="s">
        <v>339</v>
      </c>
      <c r="G782" s="2">
        <v>3</v>
      </c>
      <c r="H782" s="2">
        <v>757.04</v>
      </c>
      <c r="I782" s="2">
        <v>25</v>
      </c>
      <c r="J782" s="2">
        <v>567.78</v>
      </c>
      <c r="K782" s="2">
        <v>5</v>
      </c>
      <c r="L782" s="2">
        <v>85.17</v>
      </c>
      <c r="M782" s="2">
        <v>1788.51</v>
      </c>
      <c r="N782" s="2">
        <v>1497.93</v>
      </c>
      <c r="O782" s="2">
        <f t="shared" si="28"/>
        <v>205.40999999999991</v>
      </c>
      <c r="P782" s="2" t="s">
        <v>31</v>
      </c>
      <c r="Q782" s="2" t="str">
        <f t="shared" si="27"/>
        <v>Net Banking</v>
      </c>
      <c r="R782" s="2" t="s">
        <v>20</v>
      </c>
      <c r="S782" s="2" t="s">
        <v>56</v>
      </c>
      <c r="T782" s="2" t="s">
        <v>2205</v>
      </c>
      <c r="U782" s="2" t="s">
        <v>60</v>
      </c>
      <c r="V782" t="str">
        <f>TEXT(tblSales[[#This Row],[Invoice Date]],"mmm")</f>
        <v>Nov</v>
      </c>
      <c r="W782">
        <f>MONTH(tblSales[[#This Row],[Invoice Date]])</f>
        <v>11</v>
      </c>
      <c r="X782">
        <f>YEAR(tblSales[[#This Row],[Invoice Date]])</f>
        <v>2024</v>
      </c>
      <c r="Y782" t="str">
        <f>TEXT(tblSales[[#This Row],[Invoice Date]],"mmm-yyyy")</f>
        <v>Nov-2024</v>
      </c>
      <c r="Z782" t="str">
        <f>_xlfn.XLOOKUP(tblSales[[#This Row],[Product_ID]],Products!$A:$A,Products!$C:$C,"Women Dresses")</f>
        <v>Kids Wear</v>
      </c>
      <c r="AA782" t="str">
        <f>_xlfn.XLOOKUP(tblSales[[#This Row],[Product_ID]],Products!$A:$A,Products!$D:$D,"Unknown")</f>
        <v>Kids Shorts</v>
      </c>
      <c r="AB782" t="str">
        <f>_xlfn.XLOOKUP(tblSales[[#This Row],[Product_ID]],Products!$A:$A,Products!$E:$E,"Unknown")</f>
        <v>Global Desi</v>
      </c>
      <c r="AC782" t="str">
        <f>_xlfn.XLOOKUP(tblSales[[#This Row],[Store_ID]],Stores!$A:$A,Stores!$B:$B,"Unknown")</f>
        <v>TrendMart Tumakuru Standard</v>
      </c>
      <c r="AD782" t="str">
        <f>_xlfn.XLOOKUP(tblSales[[#This Row],[Store_ID]],Stores!$A:$A,Stores!$E:$E,"Unknown")</f>
        <v>South Zone 2</v>
      </c>
      <c r="AE782" t="str">
        <f>_xlfn.XLOOKUP(tblSales[[#This Row],[Customer_ID]],Customers!$A:$A,Customers!$B:$B,"Unknown")</f>
        <v>Jayaram Rao</v>
      </c>
      <c r="AF782" t="str">
        <f>_xlfn.XLOOKUP(tblSales[[#This Row],[Customer_ID]],Customers!$A:$A,Customers!$J:$J,"Unknown")</f>
        <v>Regular</v>
      </c>
      <c r="AG782" t="str">
        <f>_xlfn.XLOOKUP(tblSales[[#This Row],[Employee_ID]],Employees!$A:$A,Employees!$B:$B,"Unknown")</f>
        <v>Priya Balasubramaniam</v>
      </c>
      <c r="AH782">
        <f>IF(MONTH(tblSales[[#This Row],[Invoice Date]])&gt;=4,MONTH(tblSales[[#This Row],[Invoice Date]]),MONTH(tblSales[[#This Row],[Invoice Date]])+12)</f>
        <v>11</v>
      </c>
      <c r="AI782" s="8">
        <f>DATE(YEAR(tblSales[[#This Row],[Invoice Date]]),MONTH(tblSales[[#This Row],[Invoice Date]]),1)</f>
        <v>45597</v>
      </c>
      <c r="AJ782" t="str">
        <f>_xlfn.XLOOKUP(tblSales[[#This Row],[Product_ID]],Products!$A:$A,Products!$B:$B,"Unknown")</f>
        <v>Global Desi Kids Shorts Charcoal</v>
      </c>
      <c r="AK782" s="9">
        <f>IFERROR(tblSales[[#This Row],[Profit]]/tblSales[[#This Row],[Sales Amount]],0)</f>
        <v>0.11484979116694898</v>
      </c>
      <c r="AL782" t="str">
        <f>IF(tblSales[[#This Row],[Discount %]]&lt;=5,"0-5%",
IF(tblSales[[#This Row],[Discount %]]&lt;=10,"5-10%",
IF(tblSales[[#This Row],[Discount %]]&lt;=15,"10-15%",
IF(tblSales[[#This Row],[Discount %]]&lt;=20,"15-20%","20%+"))))</f>
        <v>20%+</v>
      </c>
    </row>
    <row r="783" spans="1:38">
      <c r="A783" s="2" t="s">
        <v>2238</v>
      </c>
      <c r="B783" s="11">
        <v>45430</v>
      </c>
      <c r="C783" s="2" t="s">
        <v>788</v>
      </c>
      <c r="D783" s="2" t="s">
        <v>376</v>
      </c>
      <c r="E783" s="2" t="s">
        <v>404</v>
      </c>
      <c r="F783" s="2" t="s">
        <v>161</v>
      </c>
      <c r="G783" s="2">
        <v>2</v>
      </c>
      <c r="H783" s="2">
        <v>975.64</v>
      </c>
      <c r="I783" s="2">
        <v>5</v>
      </c>
      <c r="J783" s="2">
        <v>97.56</v>
      </c>
      <c r="K783" s="2">
        <v>5</v>
      </c>
      <c r="L783" s="2">
        <v>92.69</v>
      </c>
      <c r="M783" s="2">
        <v>1946.41</v>
      </c>
      <c r="N783" s="2">
        <v>1146.18</v>
      </c>
      <c r="O783" s="2">
        <f t="shared" si="28"/>
        <v>707.54</v>
      </c>
      <c r="P783" s="2" t="s">
        <v>32</v>
      </c>
      <c r="Q783" s="2" t="str">
        <f t="shared" si="27"/>
        <v>UPI</v>
      </c>
      <c r="R783" s="2" t="s">
        <v>20</v>
      </c>
      <c r="S783" s="2" t="s">
        <v>56</v>
      </c>
      <c r="T783" s="2" t="s">
        <v>2239</v>
      </c>
      <c r="U783" s="2" t="s">
        <v>60</v>
      </c>
      <c r="V783" t="str">
        <f>TEXT(tblSales[[#This Row],[Invoice Date]],"mmm")</f>
        <v>May</v>
      </c>
      <c r="W783">
        <f>MONTH(tblSales[[#This Row],[Invoice Date]])</f>
        <v>5</v>
      </c>
      <c r="X783">
        <f>YEAR(tblSales[[#This Row],[Invoice Date]])</f>
        <v>2024</v>
      </c>
      <c r="Y783" t="str">
        <f>TEXT(tblSales[[#This Row],[Invoice Date]],"mmm-yyyy")</f>
        <v>May-2024</v>
      </c>
      <c r="Z783" t="str">
        <f>_xlfn.XLOOKUP(tblSales[[#This Row],[Product_ID]],Products!$A:$A,Products!$C:$C,"Women Dresses")</f>
        <v>Women Kurtis</v>
      </c>
      <c r="AA783" t="str">
        <f>_xlfn.XLOOKUP(tblSales[[#This Row],[Product_ID]],Products!$A:$A,Products!$D:$D,"Unknown")</f>
        <v>Anarkali Kurti</v>
      </c>
      <c r="AB783" t="str">
        <f>_xlfn.XLOOKUP(tblSales[[#This Row],[Product_ID]],Products!$A:$A,Products!$E:$E,"Unknown")</f>
        <v>Nike</v>
      </c>
      <c r="AC783" t="str">
        <f>_xlfn.XLOOKUP(tblSales[[#This Row],[Store_ID]],Stores!$A:$A,Stores!$B:$B,"Unknown")</f>
        <v>TrendMart Visakhapatnam High Street</v>
      </c>
      <c r="AD783" t="str">
        <f>_xlfn.XLOOKUP(tblSales[[#This Row],[Store_ID]],Stores!$A:$A,Stores!$E:$E,"Unknown")</f>
        <v>South Zone 3</v>
      </c>
      <c r="AE783" t="str">
        <f>_xlfn.XLOOKUP(tblSales[[#This Row],[Customer_ID]],Customers!$A:$A,Customers!$B:$B,"Unknown")</f>
        <v>Anjali Nair</v>
      </c>
      <c r="AF783" t="str">
        <f>_xlfn.XLOOKUP(tblSales[[#This Row],[Customer_ID]],Customers!$A:$A,Customers!$J:$J,"Unknown")</f>
        <v>Platinum</v>
      </c>
      <c r="AG783" t="str">
        <f>_xlfn.XLOOKUP(tblSales[[#This Row],[Employee_ID]],Employees!$A:$A,Employees!$B:$B,"Unknown")</f>
        <v>Chandra Reddy</v>
      </c>
      <c r="AH783">
        <f>IF(MONTH(tblSales[[#This Row],[Invoice Date]])&gt;=4,MONTH(tblSales[[#This Row],[Invoice Date]]),MONTH(tblSales[[#This Row],[Invoice Date]])+12)</f>
        <v>5</v>
      </c>
      <c r="AI783" s="8">
        <f>DATE(YEAR(tblSales[[#This Row],[Invoice Date]]),MONTH(tblSales[[#This Row],[Invoice Date]]),1)</f>
        <v>45413</v>
      </c>
      <c r="AJ783" t="str">
        <f>_xlfn.XLOOKUP(tblSales[[#This Row],[Product_ID]],Products!$A:$A,Products!$B:$B,"Unknown")</f>
        <v>Nike Anarkali Kurti White</v>
      </c>
      <c r="AK783" s="9">
        <f>IFERROR(tblSales[[#This Row],[Profit]]/tblSales[[#This Row],[Sales Amount]],0)</f>
        <v>0.36351025734557463</v>
      </c>
      <c r="AL783" t="str">
        <f>IF(tblSales[[#This Row],[Discount %]]&lt;=5,"0-5%",
IF(tblSales[[#This Row],[Discount %]]&lt;=10,"5-10%",
IF(tblSales[[#This Row],[Discount %]]&lt;=15,"10-15%",
IF(tblSales[[#This Row],[Discount %]]&lt;=20,"15-20%","20%+"))))</f>
        <v>0-5%</v>
      </c>
    </row>
    <row r="784" spans="1:38">
      <c r="A784" s="2" t="s">
        <v>2240</v>
      </c>
      <c r="B784" s="11">
        <v>45552</v>
      </c>
      <c r="C784" s="2" t="s">
        <v>1118</v>
      </c>
      <c r="D784" s="2" t="s">
        <v>598</v>
      </c>
      <c r="E784" s="2" t="s">
        <v>404</v>
      </c>
      <c r="F784" s="2" t="s">
        <v>386</v>
      </c>
      <c r="G784" s="2">
        <v>1</v>
      </c>
      <c r="H784" s="2">
        <v>1218.5</v>
      </c>
      <c r="I784" s="2">
        <v>15</v>
      </c>
      <c r="J784" s="2">
        <v>182.78</v>
      </c>
      <c r="K784" s="2">
        <v>12</v>
      </c>
      <c r="L784" s="2">
        <v>124.29</v>
      </c>
      <c r="M784" s="2">
        <v>1160.01</v>
      </c>
      <c r="N784" s="2">
        <v>865.42</v>
      </c>
      <c r="O784" s="2">
        <f t="shared" si="28"/>
        <v>170.3</v>
      </c>
      <c r="P784" s="2" t="s">
        <v>32</v>
      </c>
      <c r="Q784" s="2" t="str">
        <f t="shared" si="27"/>
        <v>UPI</v>
      </c>
      <c r="R784" s="2" t="s">
        <v>21</v>
      </c>
      <c r="S784" s="2" t="s">
        <v>56</v>
      </c>
      <c r="T784" s="2" t="s">
        <v>1851</v>
      </c>
      <c r="U784" s="2" t="s">
        <v>59</v>
      </c>
      <c r="V784" t="str">
        <f>TEXT(tblSales[[#This Row],[Invoice Date]],"mmm")</f>
        <v>Sep</v>
      </c>
      <c r="W784">
        <f>MONTH(tblSales[[#This Row],[Invoice Date]])</f>
        <v>9</v>
      </c>
      <c r="X784">
        <f>YEAR(tblSales[[#This Row],[Invoice Date]])</f>
        <v>2024</v>
      </c>
      <c r="Y784" t="str">
        <f>TEXT(tblSales[[#This Row],[Invoice Date]],"mmm-yyyy")</f>
        <v>Sep-2024</v>
      </c>
      <c r="Z784" t="str">
        <f>_xlfn.XLOOKUP(tblSales[[#This Row],[Product_ID]],Products!$A:$A,Products!$C:$C,"Women Dresses")</f>
        <v>Women Dresses</v>
      </c>
      <c r="AA784" t="str">
        <f>_xlfn.XLOOKUP(tblSales[[#This Row],[Product_ID]],Products!$A:$A,Products!$D:$D,"Unknown")</f>
        <v>A-Line Dress</v>
      </c>
      <c r="AB784" t="str">
        <f>_xlfn.XLOOKUP(tblSales[[#This Row],[Product_ID]],Products!$A:$A,Products!$E:$E,"Unknown")</f>
        <v>Indian Terrain</v>
      </c>
      <c r="AC784" t="str">
        <f>_xlfn.XLOOKUP(tblSales[[#This Row],[Store_ID]],Stores!$A:$A,Stores!$B:$B,"Unknown")</f>
        <v>TrendMart Visakhapatnam High Street</v>
      </c>
      <c r="AD784" t="str">
        <f>_xlfn.XLOOKUP(tblSales[[#This Row],[Store_ID]],Stores!$A:$A,Stores!$E:$E,"Unknown")</f>
        <v>South Zone 3</v>
      </c>
      <c r="AE784" t="str">
        <f>_xlfn.XLOOKUP(tblSales[[#This Row],[Customer_ID]],Customers!$A:$A,Customers!$B:$B,"Unknown")</f>
        <v>Rajesh Srinivasan</v>
      </c>
      <c r="AF784" t="str">
        <f>_xlfn.XLOOKUP(tblSales[[#This Row],[Customer_ID]],Customers!$A:$A,Customers!$J:$J,"Unknown")</f>
        <v>Regular</v>
      </c>
      <c r="AG784" t="str">
        <f>_xlfn.XLOOKUP(tblSales[[#This Row],[Employee_ID]],Employees!$A:$A,Employees!$B:$B,"Unknown")</f>
        <v>Malini Gowda</v>
      </c>
      <c r="AH784">
        <f>IF(MONTH(tblSales[[#This Row],[Invoice Date]])&gt;=4,MONTH(tblSales[[#This Row],[Invoice Date]]),MONTH(tblSales[[#This Row],[Invoice Date]])+12)</f>
        <v>9</v>
      </c>
      <c r="AI784" s="8">
        <f>DATE(YEAR(tblSales[[#This Row],[Invoice Date]]),MONTH(tblSales[[#This Row],[Invoice Date]]),1)</f>
        <v>45536</v>
      </c>
      <c r="AJ784" t="str">
        <f>_xlfn.XLOOKUP(tblSales[[#This Row],[Product_ID]],Products!$A:$A,Products!$B:$B,"Unknown")</f>
        <v>Indian Terrain A-Line Dress Navy Blue</v>
      </c>
      <c r="AK784" s="9">
        <f>IFERROR(tblSales[[#This Row],[Profit]]/tblSales[[#This Row],[Sales Amount]],0)</f>
        <v>0.14680907923207559</v>
      </c>
      <c r="AL784" t="str">
        <f>IF(tblSales[[#This Row],[Discount %]]&lt;=5,"0-5%",
IF(tblSales[[#This Row],[Discount %]]&lt;=10,"5-10%",
IF(tblSales[[#This Row],[Discount %]]&lt;=15,"10-15%",
IF(tblSales[[#This Row],[Discount %]]&lt;=20,"15-20%","20%+"))))</f>
        <v>10-15%</v>
      </c>
    </row>
    <row r="785" spans="1:38">
      <c r="A785" s="2" t="s">
        <v>2241</v>
      </c>
      <c r="B785" s="11">
        <v>45700</v>
      </c>
      <c r="C785" s="2" t="s">
        <v>1162</v>
      </c>
      <c r="D785" s="2" t="s">
        <v>1081</v>
      </c>
      <c r="E785" s="2" t="s">
        <v>1024</v>
      </c>
      <c r="F785" s="2" t="s">
        <v>222</v>
      </c>
      <c r="G785" s="2">
        <v>4</v>
      </c>
      <c r="H785" s="2">
        <v>3740.68</v>
      </c>
      <c r="I785" s="2">
        <v>30</v>
      </c>
      <c r="J785" s="2">
        <v>4488.82</v>
      </c>
      <c r="K785" s="2">
        <v>12</v>
      </c>
      <c r="L785" s="2">
        <v>1256.8699999999999</v>
      </c>
      <c r="M785" s="2">
        <v>11730.77</v>
      </c>
      <c r="N785" s="2">
        <v>10929.24</v>
      </c>
      <c r="O785" s="2">
        <f t="shared" si="28"/>
        <v>-455.33999999999924</v>
      </c>
      <c r="P785" s="2" t="s">
        <v>29</v>
      </c>
      <c r="Q785" s="2" t="str">
        <f t="shared" si="27"/>
        <v>Debit Card</v>
      </c>
      <c r="R785" s="2" t="s">
        <v>20</v>
      </c>
      <c r="S785" s="2" t="s">
        <v>56</v>
      </c>
      <c r="T785" s="2" t="s">
        <v>2242</v>
      </c>
      <c r="U785" s="2" t="s">
        <v>59</v>
      </c>
      <c r="V785" t="str">
        <f>TEXT(tblSales[[#This Row],[Invoice Date]],"mmm")</f>
        <v>Feb</v>
      </c>
      <c r="W785">
        <f>MONTH(tblSales[[#This Row],[Invoice Date]])</f>
        <v>2</v>
      </c>
      <c r="X785">
        <f>YEAR(tblSales[[#This Row],[Invoice Date]])</f>
        <v>2025</v>
      </c>
      <c r="Y785" t="str">
        <f>TEXT(tblSales[[#This Row],[Invoice Date]],"mmm-yyyy")</f>
        <v>Feb-2025</v>
      </c>
      <c r="Z785" t="str">
        <f>_xlfn.XLOOKUP(tblSales[[#This Row],[Product_ID]],Products!$A:$A,Products!$C:$C,"Women Dresses")</f>
        <v>Women Sarees</v>
      </c>
      <c r="AA785" t="str">
        <f>_xlfn.XLOOKUP(tblSales[[#This Row],[Product_ID]],Products!$A:$A,Products!$D:$D,"Unknown")</f>
        <v>Georgette Saree</v>
      </c>
      <c r="AB785" t="str">
        <f>_xlfn.XLOOKUP(tblSales[[#This Row],[Product_ID]],Products!$A:$A,Products!$E:$E,"Unknown")</f>
        <v>Sparx</v>
      </c>
      <c r="AC785" t="str">
        <f>_xlfn.XLOOKUP(tblSales[[#This Row],[Store_ID]],Stores!$A:$A,Stores!$B:$B,"Unknown")</f>
        <v>TrendMart Hyderabad Standard</v>
      </c>
      <c r="AD785" t="str">
        <f>_xlfn.XLOOKUP(tblSales[[#This Row],[Store_ID]],Stores!$A:$A,Stores!$E:$E,"Unknown")</f>
        <v>South Zone 2</v>
      </c>
      <c r="AE785" t="str">
        <f>_xlfn.XLOOKUP(tblSales[[#This Row],[Customer_ID]],Customers!$A:$A,Customers!$B:$B,"Unknown")</f>
        <v>Easwaran Natarajan</v>
      </c>
      <c r="AF785" t="str">
        <f>_xlfn.XLOOKUP(tblSales[[#This Row],[Customer_ID]],Customers!$A:$A,Customers!$J:$J,"Unknown")</f>
        <v>Gold</v>
      </c>
      <c r="AG785" t="str">
        <f>_xlfn.XLOOKUP(tblSales[[#This Row],[Employee_ID]],Employees!$A:$A,Employees!$B:$B,"Unknown")</f>
        <v>Vasanthi Gupta</v>
      </c>
      <c r="AH785">
        <f>IF(MONTH(tblSales[[#This Row],[Invoice Date]])&gt;=4,MONTH(tblSales[[#This Row],[Invoice Date]]),MONTH(tblSales[[#This Row],[Invoice Date]])+12)</f>
        <v>14</v>
      </c>
      <c r="AI785" s="8">
        <f>DATE(YEAR(tblSales[[#This Row],[Invoice Date]]),MONTH(tblSales[[#This Row],[Invoice Date]]),1)</f>
        <v>45689</v>
      </c>
      <c r="AJ785" t="str">
        <f>_xlfn.XLOOKUP(tblSales[[#This Row],[Product_ID]],Products!$A:$A,Products!$B:$B,"Unknown")</f>
        <v>Sparx Georgette Saree Purple</v>
      </c>
      <c r="AK785" s="9">
        <f>IFERROR(tblSales[[#This Row],[Profit]]/tblSales[[#This Row],[Sales Amount]],0)</f>
        <v>-3.8815866307156242E-2</v>
      </c>
      <c r="AL785" t="str">
        <f>IF(tblSales[[#This Row],[Discount %]]&lt;=5,"0-5%",
IF(tblSales[[#This Row],[Discount %]]&lt;=10,"5-10%",
IF(tblSales[[#This Row],[Discount %]]&lt;=15,"10-15%",
IF(tblSales[[#This Row],[Discount %]]&lt;=20,"15-20%","20%+"))))</f>
        <v>20%+</v>
      </c>
    </row>
    <row r="786" spans="1:38">
      <c r="A786" s="2" t="s">
        <v>2243</v>
      </c>
      <c r="B786" s="11">
        <v>45582</v>
      </c>
      <c r="C786" s="2" t="s">
        <v>1509</v>
      </c>
      <c r="D786" s="2" t="s">
        <v>602</v>
      </c>
      <c r="E786" s="2" t="s">
        <v>863</v>
      </c>
      <c r="F786" s="2" t="s">
        <v>377</v>
      </c>
      <c r="G786" s="2">
        <v>1</v>
      </c>
      <c r="H786" s="2">
        <v>294.66000000000003</v>
      </c>
      <c r="I786" s="2">
        <v>25</v>
      </c>
      <c r="J786" s="2">
        <v>73.67</v>
      </c>
      <c r="K786" s="2">
        <v>5</v>
      </c>
      <c r="L786" s="2">
        <v>11.05</v>
      </c>
      <c r="M786" s="2">
        <v>232.04</v>
      </c>
      <c r="N786" s="2">
        <v>171.9</v>
      </c>
      <c r="O786" s="2">
        <f t="shared" si="28"/>
        <v>49.089999999999989</v>
      </c>
      <c r="P786" s="2" t="s">
        <v>32</v>
      </c>
      <c r="Q786" s="2" t="str">
        <f t="shared" si="27"/>
        <v>UPI</v>
      </c>
      <c r="R786" s="2" t="s">
        <v>20</v>
      </c>
      <c r="S786" s="2" t="s">
        <v>56</v>
      </c>
      <c r="T786" s="2" t="s">
        <v>173</v>
      </c>
      <c r="U786" s="2" t="s">
        <v>59</v>
      </c>
      <c r="V786" t="str">
        <f>TEXT(tblSales[[#This Row],[Invoice Date]],"mmm")</f>
        <v>Oct</v>
      </c>
      <c r="W786">
        <f>MONTH(tblSales[[#This Row],[Invoice Date]])</f>
        <v>10</v>
      </c>
      <c r="X786">
        <f>YEAR(tblSales[[#This Row],[Invoice Date]])</f>
        <v>2024</v>
      </c>
      <c r="Y786" t="str">
        <f>TEXT(tblSales[[#This Row],[Invoice Date]],"mmm-yyyy")</f>
        <v>Oct-2024</v>
      </c>
      <c r="Z786" t="str">
        <f>_xlfn.XLOOKUP(tblSales[[#This Row],[Product_ID]],Products!$A:$A,Products!$C:$C,"Women Dresses")</f>
        <v>Accessories</v>
      </c>
      <c r="AA786" t="str">
        <f>_xlfn.XLOOKUP(tblSales[[#This Row],[Product_ID]],Products!$A:$A,Products!$D:$D,"Unknown")</f>
        <v>Sunglasses</v>
      </c>
      <c r="AB786" t="str">
        <f>_xlfn.XLOOKUP(tblSales[[#This Row],[Product_ID]],Products!$A:$A,Products!$E:$E,"Unknown")</f>
        <v>Flying Machine</v>
      </c>
      <c r="AC786" t="str">
        <f>_xlfn.XLOOKUP(tblSales[[#This Row],[Store_ID]],Stores!$A:$A,Stores!$B:$B,"Unknown")</f>
        <v>TrendMart Thiruvananthapuram Outlet</v>
      </c>
      <c r="AD786" t="str">
        <f>_xlfn.XLOOKUP(tblSales[[#This Row],[Store_ID]],Stores!$A:$A,Stores!$E:$E,"Unknown")</f>
        <v>South Zone 1</v>
      </c>
      <c r="AE786" t="str">
        <f>_xlfn.XLOOKUP(tblSales[[#This Row],[Customer_ID]],Customers!$A:$A,Customers!$B:$B,"Unknown")</f>
        <v>Bharathi Singh</v>
      </c>
      <c r="AF786" t="str">
        <f>_xlfn.XLOOKUP(tblSales[[#This Row],[Customer_ID]],Customers!$A:$A,Customers!$J:$J,"Unknown")</f>
        <v>Gold</v>
      </c>
      <c r="AG786" t="str">
        <f>_xlfn.XLOOKUP(tblSales[[#This Row],[Employee_ID]],Employees!$A:$A,Employees!$B:$B,"Unknown")</f>
        <v>Sunita Ramachandran</v>
      </c>
      <c r="AH786">
        <f>IF(MONTH(tblSales[[#This Row],[Invoice Date]])&gt;=4,MONTH(tblSales[[#This Row],[Invoice Date]]),MONTH(tblSales[[#This Row],[Invoice Date]])+12)</f>
        <v>10</v>
      </c>
      <c r="AI786" s="8">
        <f>DATE(YEAR(tblSales[[#This Row],[Invoice Date]]),MONTH(tblSales[[#This Row],[Invoice Date]]),1)</f>
        <v>45566</v>
      </c>
      <c r="AJ786" t="str">
        <f>_xlfn.XLOOKUP(tblSales[[#This Row],[Product_ID]],Products!$A:$A,Products!$B:$B,"Unknown")</f>
        <v>Flying Machine Sunglasses Teal</v>
      </c>
      <c r="AK786" s="9">
        <f>IFERROR(tblSales[[#This Row],[Profit]]/tblSales[[#This Row],[Sales Amount]],0)</f>
        <v>0.21155835200827439</v>
      </c>
      <c r="AL786" t="str">
        <f>IF(tblSales[[#This Row],[Discount %]]&lt;=5,"0-5%",
IF(tblSales[[#This Row],[Discount %]]&lt;=10,"5-10%",
IF(tblSales[[#This Row],[Discount %]]&lt;=15,"10-15%",
IF(tblSales[[#This Row],[Discount %]]&lt;=20,"15-20%","20%+"))))</f>
        <v>20%+</v>
      </c>
    </row>
    <row r="787" spans="1:38">
      <c r="A787" s="2" t="s">
        <v>2244</v>
      </c>
      <c r="B787" s="11">
        <v>45646</v>
      </c>
      <c r="C787" s="2" t="s">
        <v>960</v>
      </c>
      <c r="D787" s="2" t="s">
        <v>681</v>
      </c>
      <c r="E787" s="2" t="s">
        <v>668</v>
      </c>
      <c r="F787" s="2" t="s">
        <v>377</v>
      </c>
      <c r="G787" s="2">
        <v>1</v>
      </c>
      <c r="H787" s="2">
        <v>350.59</v>
      </c>
      <c r="I787" s="2">
        <v>25</v>
      </c>
      <c r="J787" s="2">
        <v>87.65</v>
      </c>
      <c r="K787" s="2">
        <v>5</v>
      </c>
      <c r="L787" s="2">
        <v>13.15</v>
      </c>
      <c r="M787" s="2">
        <v>276.08999999999997</v>
      </c>
      <c r="N787" s="2">
        <v>213.39</v>
      </c>
      <c r="O787" s="2">
        <f t="shared" si="28"/>
        <v>49.54999999999999</v>
      </c>
      <c r="P787" s="2" t="s">
        <v>31</v>
      </c>
      <c r="Q787" s="2" t="str">
        <f t="shared" si="27"/>
        <v>Net Banking</v>
      </c>
      <c r="R787" s="2" t="s">
        <v>20</v>
      </c>
      <c r="S787" s="2" t="s">
        <v>57</v>
      </c>
      <c r="T787" s="2" t="s">
        <v>1112</v>
      </c>
      <c r="U787" s="2" t="s">
        <v>59</v>
      </c>
      <c r="V787" t="str">
        <f>TEXT(tblSales[[#This Row],[Invoice Date]],"mmm")</f>
        <v>Dec</v>
      </c>
      <c r="W787">
        <f>MONTH(tblSales[[#This Row],[Invoice Date]])</f>
        <v>12</v>
      </c>
      <c r="X787">
        <f>YEAR(tblSales[[#This Row],[Invoice Date]])</f>
        <v>2024</v>
      </c>
      <c r="Y787" t="str">
        <f>TEXT(tblSales[[#This Row],[Invoice Date]],"mmm-yyyy")</f>
        <v>Dec-2024</v>
      </c>
      <c r="Z787" t="str">
        <f>_xlfn.XLOOKUP(tblSales[[#This Row],[Product_ID]],Products!$A:$A,Products!$C:$C,"Women Dresses")</f>
        <v>Accessories</v>
      </c>
      <c r="AA787" t="str">
        <f>_xlfn.XLOOKUP(tblSales[[#This Row],[Product_ID]],Products!$A:$A,Products!$D:$D,"Unknown")</f>
        <v>Cap</v>
      </c>
      <c r="AB787" t="str">
        <f>_xlfn.XLOOKUP(tblSales[[#This Row],[Product_ID]],Products!$A:$A,Products!$E:$E,"Unknown")</f>
        <v>Global Desi</v>
      </c>
      <c r="AC787" t="str">
        <f>_xlfn.XLOOKUP(tblSales[[#This Row],[Store_ID]],Stores!$A:$A,Stores!$B:$B,"Unknown")</f>
        <v>TrendMart Kollam Flagship</v>
      </c>
      <c r="AD787" t="str">
        <f>_xlfn.XLOOKUP(tblSales[[#This Row],[Store_ID]],Stores!$A:$A,Stores!$E:$E,"Unknown")</f>
        <v>South Zone 1</v>
      </c>
      <c r="AE787" t="str">
        <f>_xlfn.XLOOKUP(tblSales[[#This Row],[Customer_ID]],Customers!$A:$A,Customers!$B:$B,"Unknown")</f>
        <v>Jagan Balasubramaniam</v>
      </c>
      <c r="AF787" t="str">
        <f>_xlfn.XLOOKUP(tblSales[[#This Row],[Customer_ID]],Customers!$A:$A,Customers!$J:$J,"Unknown")</f>
        <v>Silver</v>
      </c>
      <c r="AG787" t="str">
        <f>_xlfn.XLOOKUP(tblSales[[#This Row],[Employee_ID]],Employees!$A:$A,Employees!$B:$B,"Unknown")</f>
        <v>Sunita Ramachandran</v>
      </c>
      <c r="AH787">
        <f>IF(MONTH(tblSales[[#This Row],[Invoice Date]])&gt;=4,MONTH(tblSales[[#This Row],[Invoice Date]]),MONTH(tblSales[[#This Row],[Invoice Date]])+12)</f>
        <v>12</v>
      </c>
      <c r="AI787" s="8">
        <f>DATE(YEAR(tblSales[[#This Row],[Invoice Date]]),MONTH(tblSales[[#This Row],[Invoice Date]]),1)</f>
        <v>45627</v>
      </c>
      <c r="AJ787" t="str">
        <f>_xlfn.XLOOKUP(tblSales[[#This Row],[Product_ID]],Products!$A:$A,Products!$B:$B,"Unknown")</f>
        <v>Global Desi Cap Orange</v>
      </c>
      <c r="AK787" s="9">
        <f>IFERROR(tblSales[[#This Row],[Profit]]/tblSales[[#This Row],[Sales Amount]],0)</f>
        <v>0.1794704625303343</v>
      </c>
      <c r="AL787" t="str">
        <f>IF(tblSales[[#This Row],[Discount %]]&lt;=5,"0-5%",
IF(tblSales[[#This Row],[Discount %]]&lt;=10,"5-10%",
IF(tblSales[[#This Row],[Discount %]]&lt;=15,"10-15%",
IF(tblSales[[#This Row],[Discount %]]&lt;=20,"15-20%","20%+"))))</f>
        <v>20%+</v>
      </c>
    </row>
    <row r="788" spans="1:38">
      <c r="A788" s="2" t="s">
        <v>2245</v>
      </c>
      <c r="B788" s="11">
        <v>45405</v>
      </c>
      <c r="C788" s="2" t="s">
        <v>2246</v>
      </c>
      <c r="D788" s="2" t="s">
        <v>517</v>
      </c>
      <c r="E788" s="2" t="s">
        <v>877</v>
      </c>
      <c r="F788" s="2" t="s">
        <v>161</v>
      </c>
      <c r="G788" s="2">
        <v>1</v>
      </c>
      <c r="H788" s="2">
        <v>999.22</v>
      </c>
      <c r="I788" s="2">
        <v>10</v>
      </c>
      <c r="J788" s="2">
        <v>99.92</v>
      </c>
      <c r="K788" s="2">
        <v>5</v>
      </c>
      <c r="L788" s="2">
        <v>44.97</v>
      </c>
      <c r="M788" s="2">
        <v>944.27</v>
      </c>
      <c r="N788" s="2">
        <v>720.53</v>
      </c>
      <c r="O788" s="2">
        <f t="shared" si="28"/>
        <v>178.77</v>
      </c>
      <c r="P788" s="2" t="s">
        <v>29</v>
      </c>
      <c r="Q788" s="2" t="str">
        <f t="shared" si="27"/>
        <v>Debit Card</v>
      </c>
      <c r="R788" s="2" t="s">
        <v>21</v>
      </c>
      <c r="S788" s="2" t="s">
        <v>56</v>
      </c>
      <c r="T788" s="2" t="s">
        <v>1169</v>
      </c>
      <c r="U788" s="2" t="s">
        <v>59</v>
      </c>
      <c r="V788" t="str">
        <f>TEXT(tblSales[[#This Row],[Invoice Date]],"mmm")</f>
        <v>Apr</v>
      </c>
      <c r="W788">
        <f>MONTH(tblSales[[#This Row],[Invoice Date]])</f>
        <v>4</v>
      </c>
      <c r="X788">
        <f>YEAR(tblSales[[#This Row],[Invoice Date]])</f>
        <v>2024</v>
      </c>
      <c r="Y788" t="str">
        <f>TEXT(tblSales[[#This Row],[Invoice Date]],"mmm-yyyy")</f>
        <v>Apr-2024</v>
      </c>
      <c r="Z788" t="str">
        <f>_xlfn.XLOOKUP(tblSales[[#This Row],[Product_ID]],Products!$A:$A,Products!$C:$C,"Women Dresses")</f>
        <v>Women Jeans</v>
      </c>
      <c r="AA788" t="str">
        <f>_xlfn.XLOOKUP(tblSales[[#This Row],[Product_ID]],Products!$A:$A,Products!$D:$D,"Unknown")</f>
        <v>Straight Fit</v>
      </c>
      <c r="AB788" t="str">
        <f>_xlfn.XLOOKUP(tblSales[[#This Row],[Product_ID]],Products!$A:$A,Products!$E:$E,"Unknown")</f>
        <v>Sonata</v>
      </c>
      <c r="AC788" t="str">
        <f>_xlfn.XLOOKUP(tblSales[[#This Row],[Store_ID]],Stores!$A:$A,Stores!$B:$B,"Unknown")</f>
        <v>TrendMart Kochi Mall Kiosk</v>
      </c>
      <c r="AD788" t="str">
        <f>_xlfn.XLOOKUP(tblSales[[#This Row],[Store_ID]],Stores!$A:$A,Stores!$E:$E,"Unknown")</f>
        <v>South Zone 1</v>
      </c>
      <c r="AE788" t="str">
        <f>_xlfn.XLOOKUP(tblSales[[#This Row],[Customer_ID]],Customers!$A:$A,Customers!$B:$B,"Unknown")</f>
        <v>Ganesh Naidu</v>
      </c>
      <c r="AF788" t="str">
        <f>_xlfn.XLOOKUP(tblSales[[#This Row],[Customer_ID]],Customers!$A:$A,Customers!$J:$J,"Unknown")</f>
        <v>Silver</v>
      </c>
      <c r="AG788" t="str">
        <f>_xlfn.XLOOKUP(tblSales[[#This Row],[Employee_ID]],Employees!$A:$A,Employees!$B:$B,"Unknown")</f>
        <v>Chandra Reddy</v>
      </c>
      <c r="AH788">
        <f>IF(MONTH(tblSales[[#This Row],[Invoice Date]])&gt;=4,MONTH(tblSales[[#This Row],[Invoice Date]]),MONTH(tblSales[[#This Row],[Invoice Date]])+12)</f>
        <v>4</v>
      </c>
      <c r="AI788" s="8">
        <f>DATE(YEAR(tblSales[[#This Row],[Invoice Date]]),MONTH(tblSales[[#This Row],[Invoice Date]]),1)</f>
        <v>45383</v>
      </c>
      <c r="AJ788" t="str">
        <f>_xlfn.XLOOKUP(tblSales[[#This Row],[Product_ID]],Products!$A:$A,Products!$B:$B,"Unknown")</f>
        <v>Sonata Straight Fit Cream</v>
      </c>
      <c r="AK788" s="9">
        <f>IFERROR(tblSales[[#This Row],[Profit]]/tblSales[[#This Row],[Sales Amount]],0)</f>
        <v>0.1893208510277781</v>
      </c>
      <c r="AL788" t="str">
        <f>IF(tblSales[[#This Row],[Discount %]]&lt;=5,"0-5%",
IF(tblSales[[#This Row],[Discount %]]&lt;=10,"5-10%",
IF(tblSales[[#This Row],[Discount %]]&lt;=15,"10-15%",
IF(tblSales[[#This Row],[Discount %]]&lt;=20,"15-20%","20%+"))))</f>
        <v>5-10%</v>
      </c>
    </row>
    <row r="789" spans="1:38">
      <c r="A789" s="2" t="s">
        <v>2247</v>
      </c>
      <c r="B789" s="11">
        <v>45579</v>
      </c>
      <c r="C789" s="2" t="s">
        <v>131</v>
      </c>
      <c r="D789" s="2" t="s">
        <v>2248</v>
      </c>
      <c r="E789" s="2" t="s">
        <v>630</v>
      </c>
      <c r="F789" s="2" t="s">
        <v>140</v>
      </c>
      <c r="G789" s="2">
        <v>1</v>
      </c>
      <c r="H789" s="2">
        <v>1505.95</v>
      </c>
      <c r="I789" s="2">
        <v>25</v>
      </c>
      <c r="J789" s="2">
        <v>376.49</v>
      </c>
      <c r="K789" s="2">
        <v>12</v>
      </c>
      <c r="L789" s="2">
        <v>135.54</v>
      </c>
      <c r="M789" s="2">
        <v>1265</v>
      </c>
      <c r="N789" s="2">
        <v>1007.65</v>
      </c>
      <c r="O789" s="2">
        <f t="shared" si="28"/>
        <v>121.81000000000003</v>
      </c>
      <c r="P789" s="2" t="s">
        <v>32</v>
      </c>
      <c r="Q789" s="2" t="str">
        <f t="shared" si="27"/>
        <v>UPI</v>
      </c>
      <c r="R789" s="2" t="s">
        <v>20</v>
      </c>
      <c r="S789" s="2" t="s">
        <v>56</v>
      </c>
      <c r="T789" s="2" t="s">
        <v>654</v>
      </c>
      <c r="U789" s="2" t="s">
        <v>59</v>
      </c>
      <c r="V789" t="str">
        <f>TEXT(tblSales[[#This Row],[Invoice Date]],"mmm")</f>
        <v>Oct</v>
      </c>
      <c r="W789">
        <f>MONTH(tblSales[[#This Row],[Invoice Date]])</f>
        <v>10</v>
      </c>
      <c r="X789">
        <f>YEAR(tblSales[[#This Row],[Invoice Date]])</f>
        <v>2024</v>
      </c>
      <c r="Y789" t="str">
        <f>TEXT(tblSales[[#This Row],[Invoice Date]],"mmm-yyyy")</f>
        <v>Oct-2024</v>
      </c>
      <c r="Z789" t="str">
        <f>_xlfn.XLOOKUP(tblSales[[#This Row],[Product_ID]],Products!$A:$A,Products!$C:$C,"Women Dresses")</f>
        <v>Men Jeans</v>
      </c>
      <c r="AA789" t="str">
        <f>_xlfn.XLOOKUP(tblSales[[#This Row],[Product_ID]],Products!$A:$A,Products!$D:$D,"Unknown")</f>
        <v>Straight Fit</v>
      </c>
      <c r="AB789" t="str">
        <f>_xlfn.XLOOKUP(tblSales[[#This Row],[Product_ID]],Products!$A:$A,Products!$E:$E,"Unknown")</f>
        <v>Westside</v>
      </c>
      <c r="AC789" t="str">
        <f>_xlfn.XLOOKUP(tblSales[[#This Row],[Store_ID]],Stores!$A:$A,Stores!$B:$B,"Unknown")</f>
        <v>TrendMart Hubballi Standard</v>
      </c>
      <c r="AD789" t="str">
        <f>_xlfn.XLOOKUP(tblSales[[#This Row],[Store_ID]],Stores!$A:$A,Stores!$E:$E,"Unknown")</f>
        <v>South Zone 2</v>
      </c>
      <c r="AE789" t="str">
        <f>_xlfn.XLOOKUP(tblSales[[#This Row],[Customer_ID]],Customers!$A:$A,Customers!$B:$B,"Unknown")</f>
        <v>Srinivas Prasad</v>
      </c>
      <c r="AF789" t="str">
        <f>_xlfn.XLOOKUP(tblSales[[#This Row],[Customer_ID]],Customers!$A:$A,Customers!$J:$J,"Unknown")</f>
        <v>Silver</v>
      </c>
      <c r="AG789" t="str">
        <f>_xlfn.XLOOKUP(tblSales[[#This Row],[Employee_ID]],Employees!$A:$A,Employees!$B:$B,"Unknown")</f>
        <v>Charulatha Kumar</v>
      </c>
      <c r="AH789">
        <f>IF(MONTH(tblSales[[#This Row],[Invoice Date]])&gt;=4,MONTH(tblSales[[#This Row],[Invoice Date]]),MONTH(tblSales[[#This Row],[Invoice Date]])+12)</f>
        <v>10</v>
      </c>
      <c r="AI789" s="8">
        <f>DATE(YEAR(tblSales[[#This Row],[Invoice Date]]),MONTH(tblSales[[#This Row],[Invoice Date]]),1)</f>
        <v>45566</v>
      </c>
      <c r="AJ789" t="str">
        <f>_xlfn.XLOOKUP(tblSales[[#This Row],[Product_ID]],Products!$A:$A,Products!$B:$B,"Unknown")</f>
        <v>Westside Straight Fit Charcoal</v>
      </c>
      <c r="AK789" s="9">
        <f>IFERROR(tblSales[[#This Row],[Profit]]/tblSales[[#This Row],[Sales Amount]],0)</f>
        <v>9.6292490118577101E-2</v>
      </c>
      <c r="AL789" t="str">
        <f>IF(tblSales[[#This Row],[Discount %]]&lt;=5,"0-5%",
IF(tblSales[[#This Row],[Discount %]]&lt;=10,"5-10%",
IF(tblSales[[#This Row],[Discount %]]&lt;=15,"10-15%",
IF(tblSales[[#This Row],[Discount %]]&lt;=20,"15-20%","20%+"))))</f>
        <v>20%+</v>
      </c>
    </row>
    <row r="790" spans="1:38">
      <c r="A790" s="2" t="s">
        <v>2249</v>
      </c>
      <c r="B790" s="11">
        <v>45641</v>
      </c>
      <c r="C790" s="2" t="s">
        <v>745</v>
      </c>
      <c r="D790" s="2" t="s">
        <v>1833</v>
      </c>
      <c r="E790" s="2" t="s">
        <v>368</v>
      </c>
      <c r="F790" s="2" t="s">
        <v>227</v>
      </c>
      <c r="G790" s="2">
        <v>2</v>
      </c>
      <c r="H790" s="2">
        <v>1853.16</v>
      </c>
      <c r="I790" s="2">
        <v>0</v>
      </c>
      <c r="J790" s="2">
        <v>0</v>
      </c>
      <c r="K790" s="2">
        <v>12</v>
      </c>
      <c r="L790" s="2">
        <v>444.76</v>
      </c>
      <c r="M790" s="2">
        <v>4151.08</v>
      </c>
      <c r="N790" s="2">
        <v>2663.1</v>
      </c>
      <c r="O790" s="2">
        <f t="shared" si="28"/>
        <v>1043.22</v>
      </c>
      <c r="P790" s="2" t="s">
        <v>27</v>
      </c>
      <c r="Q790" s="2" t="str">
        <f t="shared" si="27"/>
        <v>Cash</v>
      </c>
      <c r="R790" s="2" t="s">
        <v>20</v>
      </c>
      <c r="S790" s="2" t="s">
        <v>56</v>
      </c>
      <c r="T790" s="2" t="s">
        <v>2250</v>
      </c>
      <c r="U790" s="2" t="s">
        <v>60</v>
      </c>
      <c r="V790" t="str">
        <f>TEXT(tblSales[[#This Row],[Invoice Date]],"mmm")</f>
        <v>Dec</v>
      </c>
      <c r="W790">
        <f>MONTH(tblSales[[#This Row],[Invoice Date]])</f>
        <v>12</v>
      </c>
      <c r="X790">
        <f>YEAR(tblSales[[#This Row],[Invoice Date]])</f>
        <v>2024</v>
      </c>
      <c r="Y790" t="str">
        <f>TEXT(tblSales[[#This Row],[Invoice Date]],"mmm-yyyy")</f>
        <v>Dec-2024</v>
      </c>
      <c r="Z790" t="str">
        <f>_xlfn.XLOOKUP(tblSales[[#This Row],[Product_ID]],Products!$A:$A,Products!$C:$C,"Women Dresses")</f>
        <v>Women Sarees</v>
      </c>
      <c r="AA790" t="str">
        <f>_xlfn.XLOOKUP(tblSales[[#This Row],[Product_ID]],Products!$A:$A,Products!$D:$D,"Unknown")</f>
        <v>Printed Saree</v>
      </c>
      <c r="AB790" t="str">
        <f>_xlfn.XLOOKUP(tblSales[[#This Row],[Product_ID]],Products!$A:$A,Products!$E:$E,"Unknown")</f>
        <v>Sonata</v>
      </c>
      <c r="AC790" t="str">
        <f>_xlfn.XLOOKUP(tblSales[[#This Row],[Store_ID]],Stores!$A:$A,Stores!$B:$B,"Unknown")</f>
        <v>TrendMart Kozhikode Outlet</v>
      </c>
      <c r="AD790" t="str">
        <f>_xlfn.XLOOKUP(tblSales[[#This Row],[Store_ID]],Stores!$A:$A,Stores!$E:$E,"Unknown")</f>
        <v>South Zone 1</v>
      </c>
      <c r="AE790" t="str">
        <f>_xlfn.XLOOKUP(tblSales[[#This Row],[Customer_ID]],Customers!$A:$A,Customers!$B:$B,"Unknown")</f>
        <v>Dinesh Chandran</v>
      </c>
      <c r="AF790" t="str">
        <f>_xlfn.XLOOKUP(tblSales[[#This Row],[Customer_ID]],Customers!$A:$A,Customers!$J:$J,"Unknown")</f>
        <v>Platinum</v>
      </c>
      <c r="AG790" t="str">
        <f>_xlfn.XLOOKUP(tblSales[[#This Row],[Employee_ID]],Employees!$A:$A,Employees!$B:$B,"Unknown")</f>
        <v>Ishwarya Shetty</v>
      </c>
      <c r="AH790">
        <f>IF(MONTH(tblSales[[#This Row],[Invoice Date]])&gt;=4,MONTH(tblSales[[#This Row],[Invoice Date]]),MONTH(tblSales[[#This Row],[Invoice Date]])+12)</f>
        <v>12</v>
      </c>
      <c r="AI790" s="8">
        <f>DATE(YEAR(tblSales[[#This Row],[Invoice Date]]),MONTH(tblSales[[#This Row],[Invoice Date]]),1)</f>
        <v>45627</v>
      </c>
      <c r="AJ790" t="str">
        <f>_xlfn.XLOOKUP(tblSales[[#This Row],[Product_ID]],Products!$A:$A,Products!$B:$B,"Unknown")</f>
        <v>Sonata Printed Saree Peach</v>
      </c>
      <c r="AK790" s="9">
        <f>IFERROR(tblSales[[#This Row],[Profit]]/tblSales[[#This Row],[Sales Amount]],0)</f>
        <v>0.25131291133873596</v>
      </c>
      <c r="AL790" t="str">
        <f>IF(tblSales[[#This Row],[Discount %]]&lt;=5,"0-5%",
IF(tblSales[[#This Row],[Discount %]]&lt;=10,"5-10%",
IF(tblSales[[#This Row],[Discount %]]&lt;=15,"10-15%",
IF(tblSales[[#This Row],[Discount %]]&lt;=20,"15-20%","20%+"))))</f>
        <v>0-5%</v>
      </c>
    </row>
    <row r="791" spans="1:38">
      <c r="A791" s="2" t="s">
        <v>2251</v>
      </c>
      <c r="B791" s="11">
        <v>45477</v>
      </c>
      <c r="C791" s="2" t="s">
        <v>2252</v>
      </c>
      <c r="D791" s="2" t="s">
        <v>186</v>
      </c>
      <c r="E791" s="2" t="s">
        <v>630</v>
      </c>
      <c r="F791" s="2" t="s">
        <v>199</v>
      </c>
      <c r="G791" s="2">
        <v>3</v>
      </c>
      <c r="H791" s="2">
        <v>1216.7</v>
      </c>
      <c r="I791" s="2">
        <v>5</v>
      </c>
      <c r="J791" s="2">
        <v>182.5</v>
      </c>
      <c r="K791" s="2">
        <v>12</v>
      </c>
      <c r="L791" s="2">
        <v>416.11</v>
      </c>
      <c r="M791" s="2">
        <v>3883.71</v>
      </c>
      <c r="N791" s="2">
        <v>2596.44</v>
      </c>
      <c r="O791" s="2">
        <f t="shared" si="28"/>
        <v>871.16</v>
      </c>
      <c r="P791" s="2" t="s">
        <v>32</v>
      </c>
      <c r="Q791" s="2" t="str">
        <f t="shared" si="27"/>
        <v>UPI</v>
      </c>
      <c r="R791" s="2" t="s">
        <v>21</v>
      </c>
      <c r="S791" s="2" t="s">
        <v>57</v>
      </c>
      <c r="T791" s="2" t="s">
        <v>2068</v>
      </c>
      <c r="U791" s="2" t="s">
        <v>59</v>
      </c>
      <c r="V791" t="str">
        <f>TEXT(tblSales[[#This Row],[Invoice Date]],"mmm")</f>
        <v>Jul</v>
      </c>
      <c r="W791">
        <f>MONTH(tblSales[[#This Row],[Invoice Date]])</f>
        <v>7</v>
      </c>
      <c r="X791">
        <f>YEAR(tblSales[[#This Row],[Invoice Date]])</f>
        <v>2024</v>
      </c>
      <c r="Y791" t="str">
        <f>TEXT(tblSales[[#This Row],[Invoice Date]],"mmm-yyyy")</f>
        <v>Jul-2024</v>
      </c>
      <c r="Z791" t="str">
        <f>_xlfn.XLOOKUP(tblSales[[#This Row],[Product_ID]],Products!$A:$A,Products!$C:$C,"Women Dresses")</f>
        <v>Women Dresses</v>
      </c>
      <c r="AA791" t="str">
        <f>_xlfn.XLOOKUP(tblSales[[#This Row],[Product_ID]],Products!$A:$A,Products!$D:$D,"Unknown")</f>
        <v>A-Line Dress</v>
      </c>
      <c r="AB791" t="str">
        <f>_xlfn.XLOOKUP(tblSales[[#This Row],[Product_ID]],Products!$A:$A,Products!$E:$E,"Unknown")</f>
        <v>Tanishq</v>
      </c>
      <c r="AC791" t="str">
        <f>_xlfn.XLOOKUP(tblSales[[#This Row],[Store_ID]],Stores!$A:$A,Stores!$B:$B,"Unknown")</f>
        <v>TrendMart Hubballi Standard</v>
      </c>
      <c r="AD791" t="str">
        <f>_xlfn.XLOOKUP(tblSales[[#This Row],[Store_ID]],Stores!$A:$A,Stores!$E:$E,"Unknown")</f>
        <v>South Zone 2</v>
      </c>
      <c r="AE791" t="str">
        <f>_xlfn.XLOOKUP(tblSales[[#This Row],[Customer_ID]],Customers!$A:$A,Customers!$B:$B,"Unknown")</f>
        <v>Chandran Yadav</v>
      </c>
      <c r="AF791" t="str">
        <f>_xlfn.XLOOKUP(tblSales[[#This Row],[Customer_ID]],Customers!$A:$A,Customers!$J:$J,"Unknown")</f>
        <v>Platinum</v>
      </c>
      <c r="AG791" t="str">
        <f>_xlfn.XLOOKUP(tblSales[[#This Row],[Employee_ID]],Employees!$A:$A,Employees!$B:$B,"Unknown")</f>
        <v>Anusuya Subramaniam</v>
      </c>
      <c r="AH791">
        <f>IF(MONTH(tblSales[[#This Row],[Invoice Date]])&gt;=4,MONTH(tblSales[[#This Row],[Invoice Date]]),MONTH(tblSales[[#This Row],[Invoice Date]])+12)</f>
        <v>7</v>
      </c>
      <c r="AI791" s="8">
        <f>DATE(YEAR(tblSales[[#This Row],[Invoice Date]]),MONTH(tblSales[[#This Row],[Invoice Date]]),1)</f>
        <v>45474</v>
      </c>
      <c r="AJ791" t="str">
        <f>_xlfn.XLOOKUP(tblSales[[#This Row],[Product_ID]],Products!$A:$A,Products!$B:$B,"Unknown")</f>
        <v>Tanishq A-Line Dress Green</v>
      </c>
      <c r="AK791" s="9">
        <f>IFERROR(tblSales[[#This Row],[Profit]]/tblSales[[#This Row],[Sales Amount]],0)</f>
        <v>0.22431128997788197</v>
      </c>
      <c r="AL791" t="str">
        <f>IF(tblSales[[#This Row],[Discount %]]&lt;=5,"0-5%",
IF(tblSales[[#This Row],[Discount %]]&lt;=10,"5-10%",
IF(tblSales[[#This Row],[Discount %]]&lt;=15,"10-15%",
IF(tblSales[[#This Row],[Discount %]]&lt;=20,"15-20%","20%+"))))</f>
        <v>0-5%</v>
      </c>
    </row>
    <row r="792" spans="1:38">
      <c r="A792" s="2" t="s">
        <v>2253</v>
      </c>
      <c r="B792" s="11">
        <v>45723</v>
      </c>
      <c r="C792" s="2" t="s">
        <v>2254</v>
      </c>
      <c r="D792" s="2" t="s">
        <v>466</v>
      </c>
      <c r="E792" s="2" t="s">
        <v>1142</v>
      </c>
      <c r="F792" s="2" t="s">
        <v>193</v>
      </c>
      <c r="G792" s="2">
        <v>2</v>
      </c>
      <c r="H792" s="2">
        <v>755.59</v>
      </c>
      <c r="I792" s="2">
        <v>15</v>
      </c>
      <c r="J792" s="2">
        <v>226.68</v>
      </c>
      <c r="K792" s="2">
        <v>5</v>
      </c>
      <c r="L792" s="2">
        <v>64.22</v>
      </c>
      <c r="M792" s="2">
        <v>1348.72</v>
      </c>
      <c r="N792" s="2">
        <v>1095.3399999999999</v>
      </c>
      <c r="O792" s="2">
        <f t="shared" si="28"/>
        <v>189.16000000000011</v>
      </c>
      <c r="P792" s="2" t="s">
        <v>28</v>
      </c>
      <c r="Q792" s="2" t="str">
        <f t="shared" si="27"/>
        <v>Credit Card</v>
      </c>
      <c r="R792" s="2" t="s">
        <v>21</v>
      </c>
      <c r="S792" s="2" t="s">
        <v>56</v>
      </c>
      <c r="T792" s="2" t="s">
        <v>1633</v>
      </c>
      <c r="U792" s="2" t="s">
        <v>59</v>
      </c>
      <c r="V792" t="str">
        <f>TEXT(tblSales[[#This Row],[Invoice Date]],"mmm")</f>
        <v>Mar</v>
      </c>
      <c r="W792">
        <f>MONTH(tblSales[[#This Row],[Invoice Date]])</f>
        <v>3</v>
      </c>
      <c r="X792">
        <f>YEAR(tblSales[[#This Row],[Invoice Date]])</f>
        <v>2025</v>
      </c>
      <c r="Y792" t="str">
        <f>TEXT(tblSales[[#This Row],[Invoice Date]],"mmm-yyyy")</f>
        <v>Mar-2025</v>
      </c>
      <c r="Z792" t="str">
        <f>_xlfn.XLOOKUP(tblSales[[#This Row],[Product_ID]],Products!$A:$A,Products!$C:$C,"Women Dresses")</f>
        <v>Women Tops</v>
      </c>
      <c r="AA792" t="str">
        <f>_xlfn.XLOOKUP(tblSales[[#This Row],[Product_ID]],Products!$A:$A,Products!$D:$D,"Unknown")</f>
        <v>Formal Top</v>
      </c>
      <c r="AB792" t="str">
        <f>_xlfn.XLOOKUP(tblSales[[#This Row],[Product_ID]],Products!$A:$A,Products!$E:$E,"Unknown")</f>
        <v>Indian Terrain</v>
      </c>
      <c r="AC792" t="str">
        <f>_xlfn.XLOOKUP(tblSales[[#This Row],[Store_ID]],Stores!$A:$A,Stores!$B:$B,"Unknown")</f>
        <v>TrendMart Kurnool Standard</v>
      </c>
      <c r="AD792" t="str">
        <f>_xlfn.XLOOKUP(tblSales[[#This Row],[Store_ID]],Stores!$A:$A,Stores!$E:$E,"Unknown")</f>
        <v>South Zone 3</v>
      </c>
      <c r="AE792" t="str">
        <f>_xlfn.XLOOKUP(tblSales[[#This Row],[Customer_ID]],Customers!$A:$A,Customers!$B:$B,"Unknown")</f>
        <v>Nithya Chettiar</v>
      </c>
      <c r="AF792" t="str">
        <f>_xlfn.XLOOKUP(tblSales[[#This Row],[Customer_ID]],Customers!$A:$A,Customers!$J:$J,"Unknown")</f>
        <v>Regular</v>
      </c>
      <c r="AG792" t="str">
        <f>_xlfn.XLOOKUP(tblSales[[#This Row],[Employee_ID]],Employees!$A:$A,Employees!$B:$B,"Unknown")</f>
        <v>Yamini Pandian</v>
      </c>
      <c r="AH792">
        <f>IF(MONTH(tblSales[[#This Row],[Invoice Date]])&gt;=4,MONTH(tblSales[[#This Row],[Invoice Date]]),MONTH(tblSales[[#This Row],[Invoice Date]])+12)</f>
        <v>15</v>
      </c>
      <c r="AI792" s="8">
        <f>DATE(YEAR(tblSales[[#This Row],[Invoice Date]]),MONTH(tblSales[[#This Row],[Invoice Date]]),1)</f>
        <v>45717</v>
      </c>
      <c r="AJ792" t="str">
        <f>_xlfn.XLOOKUP(tblSales[[#This Row],[Product_ID]],Products!$A:$A,Products!$B:$B,"Unknown")</f>
        <v>Indian Terrain Formal Top Maroon</v>
      </c>
      <c r="AK792" s="9">
        <f>IFERROR(tblSales[[#This Row],[Profit]]/tblSales[[#This Row],[Sales Amount]],0)</f>
        <v>0.14025149771635337</v>
      </c>
      <c r="AL792" t="str">
        <f>IF(tblSales[[#This Row],[Discount %]]&lt;=5,"0-5%",
IF(tblSales[[#This Row],[Discount %]]&lt;=10,"5-10%",
IF(tblSales[[#This Row],[Discount %]]&lt;=15,"10-15%",
IF(tblSales[[#This Row],[Discount %]]&lt;=20,"15-20%","20%+"))))</f>
        <v>10-15%</v>
      </c>
    </row>
    <row r="793" spans="1:38">
      <c r="A793" s="2" t="s">
        <v>2255</v>
      </c>
      <c r="B793" s="11">
        <v>45439</v>
      </c>
      <c r="C793" s="2" t="s">
        <v>1124</v>
      </c>
      <c r="D793" s="2" t="s">
        <v>539</v>
      </c>
      <c r="E793" s="2" t="s">
        <v>171</v>
      </c>
      <c r="F793" s="2" t="s">
        <v>458</v>
      </c>
      <c r="G793" s="2">
        <v>1</v>
      </c>
      <c r="H793" s="2">
        <v>878.2</v>
      </c>
      <c r="I793" s="2">
        <v>20</v>
      </c>
      <c r="J793" s="2">
        <v>175.64</v>
      </c>
      <c r="K793" s="2">
        <v>5</v>
      </c>
      <c r="L793" s="2">
        <v>35.130000000000003</v>
      </c>
      <c r="M793" s="2">
        <v>737.69</v>
      </c>
      <c r="N793" s="2">
        <v>590.48</v>
      </c>
      <c r="O793" s="2">
        <f t="shared" si="28"/>
        <v>112.08000000000004</v>
      </c>
      <c r="P793" s="2" t="s">
        <v>27</v>
      </c>
      <c r="Q793" s="2" t="str">
        <f t="shared" si="27"/>
        <v>Cash</v>
      </c>
      <c r="R793" s="2" t="s">
        <v>20</v>
      </c>
      <c r="S793" s="2" t="s">
        <v>56</v>
      </c>
      <c r="T793" s="2" t="s">
        <v>2256</v>
      </c>
      <c r="U793" s="2" t="s">
        <v>59</v>
      </c>
      <c r="V793" t="str">
        <f>TEXT(tblSales[[#This Row],[Invoice Date]],"mmm")</f>
        <v>May</v>
      </c>
      <c r="W793">
        <f>MONTH(tblSales[[#This Row],[Invoice Date]])</f>
        <v>5</v>
      </c>
      <c r="X793">
        <f>YEAR(tblSales[[#This Row],[Invoice Date]])</f>
        <v>2024</v>
      </c>
      <c r="Y793" t="str">
        <f>TEXT(tblSales[[#This Row],[Invoice Date]],"mmm-yyyy")</f>
        <v>May-2024</v>
      </c>
      <c r="Z793" t="str">
        <f>_xlfn.XLOOKUP(tblSales[[#This Row],[Product_ID]],Products!$A:$A,Products!$C:$C,"Women Dresses")</f>
        <v>Men Shirts</v>
      </c>
      <c r="AA793" t="str">
        <f>_xlfn.XLOOKUP(tblSales[[#This Row],[Product_ID]],Products!$A:$A,Products!$D:$D,"Unknown")</f>
        <v>Casual Shirt</v>
      </c>
      <c r="AB793" t="str">
        <f>_xlfn.XLOOKUP(tblSales[[#This Row],[Product_ID]],Products!$A:$A,Products!$E:$E,"Unknown")</f>
        <v>Nalli Silks</v>
      </c>
      <c r="AC793" t="str">
        <f>_xlfn.XLOOKUP(tblSales[[#This Row],[Store_ID]],Stores!$A:$A,Stores!$B:$B,"Unknown")</f>
        <v>TrendMart Warangal Outlet</v>
      </c>
      <c r="AD793" t="str">
        <f>_xlfn.XLOOKUP(tblSales[[#This Row],[Store_ID]],Stores!$A:$A,Stores!$E:$E,"Unknown")</f>
        <v>South Zone 2</v>
      </c>
      <c r="AE793" t="str">
        <f>_xlfn.XLOOKUP(tblSales[[#This Row],[Customer_ID]],Customers!$A:$A,Customers!$B:$B,"Unknown")</f>
        <v>Selvam Reddy</v>
      </c>
      <c r="AF793" t="str">
        <f>_xlfn.XLOOKUP(tblSales[[#This Row],[Customer_ID]],Customers!$A:$A,Customers!$J:$J,"Unknown")</f>
        <v>Regular</v>
      </c>
      <c r="AG793" t="str">
        <f>_xlfn.XLOOKUP(tblSales[[#This Row],[Employee_ID]],Employees!$A:$A,Employees!$B:$B,"Unknown")</f>
        <v>Anil Reddy</v>
      </c>
      <c r="AH793">
        <f>IF(MONTH(tblSales[[#This Row],[Invoice Date]])&gt;=4,MONTH(tblSales[[#This Row],[Invoice Date]]),MONTH(tblSales[[#This Row],[Invoice Date]])+12)</f>
        <v>5</v>
      </c>
      <c r="AI793" s="8">
        <f>DATE(YEAR(tblSales[[#This Row],[Invoice Date]]),MONTH(tblSales[[#This Row],[Invoice Date]]),1)</f>
        <v>45413</v>
      </c>
      <c r="AJ793" t="str">
        <f>_xlfn.XLOOKUP(tblSales[[#This Row],[Product_ID]],Products!$A:$A,Products!$B:$B,"Unknown")</f>
        <v>Nalli Silks Casual Shirt Navy Blue</v>
      </c>
      <c r="AK793" s="9">
        <f>IFERROR(tblSales[[#This Row],[Profit]]/tblSales[[#This Row],[Sales Amount]],0)</f>
        <v>0.15193373910450195</v>
      </c>
      <c r="AL793" t="str">
        <f>IF(tblSales[[#This Row],[Discount %]]&lt;=5,"0-5%",
IF(tblSales[[#This Row],[Discount %]]&lt;=10,"5-10%",
IF(tblSales[[#This Row],[Discount %]]&lt;=15,"10-15%",
IF(tblSales[[#This Row],[Discount %]]&lt;=20,"15-20%","20%+"))))</f>
        <v>15-20%</v>
      </c>
    </row>
    <row r="794" spans="1:38">
      <c r="A794" s="2" t="s">
        <v>2257</v>
      </c>
      <c r="B794" s="11">
        <v>45637</v>
      </c>
      <c r="C794" s="2" t="s">
        <v>1041</v>
      </c>
      <c r="D794" s="2" t="s">
        <v>789</v>
      </c>
      <c r="E794" s="2" t="s">
        <v>1114</v>
      </c>
      <c r="F794" s="2" t="s">
        <v>562</v>
      </c>
      <c r="G794" s="2">
        <v>1</v>
      </c>
      <c r="H794" s="2">
        <v>1640.18</v>
      </c>
      <c r="I794" s="2">
        <v>0</v>
      </c>
      <c r="J794" s="2">
        <v>0</v>
      </c>
      <c r="K794" s="2">
        <v>12</v>
      </c>
      <c r="L794" s="2">
        <v>196.82</v>
      </c>
      <c r="M794" s="2">
        <v>1837</v>
      </c>
      <c r="N794" s="2">
        <v>1061.5</v>
      </c>
      <c r="O794" s="2">
        <f t="shared" si="28"/>
        <v>578.68000000000006</v>
      </c>
      <c r="P794" s="2" t="s">
        <v>32</v>
      </c>
      <c r="Q794" s="2" t="str">
        <f t="shared" si="27"/>
        <v>UPI</v>
      </c>
      <c r="R794" s="2" t="s">
        <v>21</v>
      </c>
      <c r="S794" s="2" t="s">
        <v>56</v>
      </c>
      <c r="T794" s="2" t="s">
        <v>1187</v>
      </c>
      <c r="U794" s="2" t="s">
        <v>59</v>
      </c>
      <c r="V794" t="str">
        <f>TEXT(tblSales[[#This Row],[Invoice Date]],"mmm")</f>
        <v>Dec</v>
      </c>
      <c r="W794">
        <f>MONTH(tblSales[[#This Row],[Invoice Date]])</f>
        <v>12</v>
      </c>
      <c r="X794">
        <f>YEAR(tblSales[[#This Row],[Invoice Date]])</f>
        <v>2024</v>
      </c>
      <c r="Y794" t="str">
        <f>TEXT(tblSales[[#This Row],[Invoice Date]],"mmm-yyyy")</f>
        <v>Dec-2024</v>
      </c>
      <c r="Z794" t="str">
        <f>_xlfn.XLOOKUP(tblSales[[#This Row],[Product_ID]],Products!$A:$A,Products!$C:$C,"Women Dresses")</f>
        <v>Men Jeans</v>
      </c>
      <c r="AA794" t="str">
        <f>_xlfn.XLOOKUP(tblSales[[#This Row],[Product_ID]],Products!$A:$A,Products!$D:$D,"Unknown")</f>
        <v>Skinny Fit</v>
      </c>
      <c r="AB794" t="str">
        <f>_xlfn.XLOOKUP(tblSales[[#This Row],[Product_ID]],Products!$A:$A,Products!$E:$E,"Unknown")</f>
        <v>Killer Jeans</v>
      </c>
      <c r="AC794" t="str">
        <f>_xlfn.XLOOKUP(tblSales[[#This Row],[Store_ID]],Stores!$A:$A,Stores!$B:$B,"Unknown")</f>
        <v>TrendMart Alappuzha Outlet</v>
      </c>
      <c r="AD794" t="str">
        <f>_xlfn.XLOOKUP(tblSales[[#This Row],[Store_ID]],Stores!$A:$A,Stores!$E:$E,"Unknown")</f>
        <v>South Zone 1</v>
      </c>
      <c r="AE794" t="str">
        <f>_xlfn.XLOOKUP(tblSales[[#This Row],[Customer_ID]],Customers!$A:$A,Customers!$B:$B,"Unknown")</f>
        <v>Preethi Krishnan</v>
      </c>
      <c r="AF794" t="str">
        <f>_xlfn.XLOOKUP(tblSales[[#This Row],[Customer_ID]],Customers!$A:$A,Customers!$J:$J,"Unknown")</f>
        <v>Platinum</v>
      </c>
      <c r="AG794" t="str">
        <f>_xlfn.XLOOKUP(tblSales[[#This Row],[Employee_ID]],Employees!$A:$A,Employees!$B:$B,"Unknown")</f>
        <v>Vikram Bhat</v>
      </c>
      <c r="AH794">
        <f>IF(MONTH(tblSales[[#This Row],[Invoice Date]])&gt;=4,MONTH(tblSales[[#This Row],[Invoice Date]]),MONTH(tblSales[[#This Row],[Invoice Date]])+12)</f>
        <v>12</v>
      </c>
      <c r="AI794" s="8">
        <f>DATE(YEAR(tblSales[[#This Row],[Invoice Date]]),MONTH(tblSales[[#This Row],[Invoice Date]]),1)</f>
        <v>45627</v>
      </c>
      <c r="AJ794" t="str">
        <f>_xlfn.XLOOKUP(tblSales[[#This Row],[Product_ID]],Products!$A:$A,Products!$B:$B,"Unknown")</f>
        <v>Killer Jeans Skinny Fit Wine</v>
      </c>
      <c r="AK794" s="9">
        <f>IFERROR(tblSales[[#This Row],[Profit]]/tblSales[[#This Row],[Sales Amount]],0)</f>
        <v>0.31501360914534571</v>
      </c>
      <c r="AL794" t="str">
        <f>IF(tblSales[[#This Row],[Discount %]]&lt;=5,"0-5%",
IF(tblSales[[#This Row],[Discount %]]&lt;=10,"5-10%",
IF(tblSales[[#This Row],[Discount %]]&lt;=15,"10-15%",
IF(tblSales[[#This Row],[Discount %]]&lt;=20,"15-20%","20%+"))))</f>
        <v>0-5%</v>
      </c>
    </row>
    <row r="795" spans="1:38">
      <c r="A795" s="2" t="s">
        <v>2258</v>
      </c>
      <c r="B795" s="11">
        <v>45551</v>
      </c>
      <c r="C795" s="2" t="s">
        <v>2259</v>
      </c>
      <c r="D795" s="2" t="s">
        <v>274</v>
      </c>
      <c r="E795" s="2" t="s">
        <v>1396</v>
      </c>
      <c r="F795" s="2" t="s">
        <v>324</v>
      </c>
      <c r="G795" s="2">
        <v>1</v>
      </c>
      <c r="H795" s="2">
        <v>2574.4699999999998</v>
      </c>
      <c r="I795" s="2">
        <v>10</v>
      </c>
      <c r="J795" s="2">
        <v>257.45</v>
      </c>
      <c r="K795" s="2">
        <v>12</v>
      </c>
      <c r="L795" s="2">
        <v>278.04000000000002</v>
      </c>
      <c r="M795" s="2">
        <v>2595.06</v>
      </c>
      <c r="N795" s="2">
        <v>1767.32</v>
      </c>
      <c r="O795" s="2">
        <f t="shared" si="28"/>
        <v>549.70000000000005</v>
      </c>
      <c r="P795" s="2" t="s">
        <v>31</v>
      </c>
      <c r="Q795" s="2" t="str">
        <f t="shared" si="27"/>
        <v>Net Banking</v>
      </c>
      <c r="R795" s="2" t="s">
        <v>21</v>
      </c>
      <c r="S795" s="2" t="s">
        <v>56</v>
      </c>
      <c r="T795" s="2" t="s">
        <v>2260</v>
      </c>
      <c r="U795" s="2" t="s">
        <v>59</v>
      </c>
      <c r="V795" t="str">
        <f>TEXT(tblSales[[#This Row],[Invoice Date]],"mmm")</f>
        <v>Sep</v>
      </c>
      <c r="W795">
        <f>MONTH(tblSales[[#This Row],[Invoice Date]])</f>
        <v>9</v>
      </c>
      <c r="X795">
        <f>YEAR(tblSales[[#This Row],[Invoice Date]])</f>
        <v>2024</v>
      </c>
      <c r="Y795" t="str">
        <f>TEXT(tblSales[[#This Row],[Invoice Date]],"mmm-yyyy")</f>
        <v>Sep-2024</v>
      </c>
      <c r="Z795" t="str">
        <f>_xlfn.XLOOKUP(tblSales[[#This Row],[Product_ID]],Products!$A:$A,Products!$C:$C,"Women Dresses")</f>
        <v>Winter Wear</v>
      </c>
      <c r="AA795" t="str">
        <f>_xlfn.XLOOKUP(tblSales[[#This Row],[Product_ID]],Products!$A:$A,Products!$D:$D,"Unknown")</f>
        <v>Muffler</v>
      </c>
      <c r="AB795" t="str">
        <f>_xlfn.XLOOKUP(tblSales[[#This Row],[Product_ID]],Products!$A:$A,Products!$E:$E,"Unknown")</f>
        <v>GRT Jewellers</v>
      </c>
      <c r="AC795" t="str">
        <f>_xlfn.XLOOKUP(tblSales[[#This Row],[Store_ID]],Stores!$A:$A,Stores!$B:$B,"Unknown")</f>
        <v>TrendMart Vellore High Street</v>
      </c>
      <c r="AD795" t="str">
        <f>_xlfn.XLOOKUP(tblSales[[#This Row],[Store_ID]],Stores!$A:$A,Stores!$E:$E,"Unknown")</f>
        <v>South Zone 1</v>
      </c>
      <c r="AE795" t="str">
        <f>_xlfn.XLOOKUP(tblSales[[#This Row],[Customer_ID]],Customers!$A:$A,Customers!$B:$B,"Unknown")</f>
        <v>Kiran Pillai</v>
      </c>
      <c r="AF795" t="str">
        <f>_xlfn.XLOOKUP(tblSales[[#This Row],[Customer_ID]],Customers!$A:$A,Customers!$J:$J,"Unknown")</f>
        <v>Silver</v>
      </c>
      <c r="AG795" t="str">
        <f>_xlfn.XLOOKUP(tblSales[[#This Row],[Employee_ID]],Employees!$A:$A,Employees!$B:$B,"Unknown")</f>
        <v>Ganesh Iyengar</v>
      </c>
      <c r="AH795">
        <f>IF(MONTH(tblSales[[#This Row],[Invoice Date]])&gt;=4,MONTH(tblSales[[#This Row],[Invoice Date]]),MONTH(tblSales[[#This Row],[Invoice Date]])+12)</f>
        <v>9</v>
      </c>
      <c r="AI795" s="8">
        <f>DATE(YEAR(tblSales[[#This Row],[Invoice Date]]),MONTH(tblSales[[#This Row],[Invoice Date]]),1)</f>
        <v>45536</v>
      </c>
      <c r="AJ795" t="str">
        <f>_xlfn.XLOOKUP(tblSales[[#This Row],[Product_ID]],Products!$A:$A,Products!$B:$B,"Unknown")</f>
        <v>GRT Jewellers Muffler Charcoal</v>
      </c>
      <c r="AK795" s="9">
        <f>IFERROR(tblSales[[#This Row],[Profit]]/tblSales[[#This Row],[Sales Amount]],0)</f>
        <v>0.2118255454594499</v>
      </c>
      <c r="AL795" t="str">
        <f>IF(tblSales[[#This Row],[Discount %]]&lt;=5,"0-5%",
IF(tblSales[[#This Row],[Discount %]]&lt;=10,"5-10%",
IF(tblSales[[#This Row],[Discount %]]&lt;=15,"10-15%",
IF(tblSales[[#This Row],[Discount %]]&lt;=20,"15-20%","20%+"))))</f>
        <v>5-10%</v>
      </c>
    </row>
    <row r="796" spans="1:38">
      <c r="A796" s="2" t="s">
        <v>2261</v>
      </c>
      <c r="B796" s="11">
        <v>45604</v>
      </c>
      <c r="C796" s="2" t="s">
        <v>902</v>
      </c>
      <c r="D796" s="2" t="s">
        <v>436</v>
      </c>
      <c r="E796" s="2" t="s">
        <v>1546</v>
      </c>
      <c r="F796" s="2" t="s">
        <v>210</v>
      </c>
      <c r="G796" s="2">
        <v>3</v>
      </c>
      <c r="H796" s="2">
        <v>1609.37</v>
      </c>
      <c r="I796" s="2">
        <v>0</v>
      </c>
      <c r="J796" s="2">
        <v>0</v>
      </c>
      <c r="K796" s="2">
        <v>12</v>
      </c>
      <c r="L796" s="2">
        <v>579.37</v>
      </c>
      <c r="M796" s="2">
        <v>5407.48</v>
      </c>
      <c r="N796" s="2">
        <v>3422.7</v>
      </c>
      <c r="O796" s="2">
        <f t="shared" si="28"/>
        <v>1405.4099999999999</v>
      </c>
      <c r="P796" s="2" t="s">
        <v>27</v>
      </c>
      <c r="Q796" s="2" t="str">
        <f t="shared" si="27"/>
        <v>Cash</v>
      </c>
      <c r="R796" s="2" t="s">
        <v>20</v>
      </c>
      <c r="S796" s="2" t="s">
        <v>56</v>
      </c>
      <c r="T796" s="2" t="s">
        <v>2262</v>
      </c>
      <c r="U796" s="2" t="s">
        <v>59</v>
      </c>
      <c r="V796" t="str">
        <f>TEXT(tblSales[[#This Row],[Invoice Date]],"mmm")</f>
        <v>Nov</v>
      </c>
      <c r="W796">
        <f>MONTH(tblSales[[#This Row],[Invoice Date]])</f>
        <v>11</v>
      </c>
      <c r="X796">
        <f>YEAR(tblSales[[#This Row],[Invoice Date]])</f>
        <v>2024</v>
      </c>
      <c r="Y796" t="str">
        <f>TEXT(tblSales[[#This Row],[Invoice Date]],"mmm-yyyy")</f>
        <v>Nov-2024</v>
      </c>
      <c r="Z796" t="str">
        <f>_xlfn.XLOOKUP(tblSales[[#This Row],[Product_ID]],Products!$A:$A,Products!$C:$C,"Women Dresses")</f>
        <v>Women Dresses</v>
      </c>
      <c r="AA796" t="str">
        <f>_xlfn.XLOOKUP(tblSales[[#This Row],[Product_ID]],Products!$A:$A,Products!$D:$D,"Unknown")</f>
        <v>Bodycon Dress</v>
      </c>
      <c r="AB796" t="str">
        <f>_xlfn.XLOOKUP(tblSales[[#This Row],[Product_ID]],Products!$A:$A,Products!$E:$E,"Unknown")</f>
        <v>Reebok</v>
      </c>
      <c r="AC796" t="str">
        <f>_xlfn.XLOOKUP(tblSales[[#This Row],[Store_ID]],Stores!$A:$A,Stores!$B:$B,"Unknown")</f>
        <v>TrendMart Guntur Standard</v>
      </c>
      <c r="AD796" t="str">
        <f>_xlfn.XLOOKUP(tblSales[[#This Row],[Store_ID]],Stores!$A:$A,Stores!$E:$E,"Unknown")</f>
        <v>South Zone 3</v>
      </c>
      <c r="AE796" t="str">
        <f>_xlfn.XLOOKUP(tblSales[[#This Row],[Customer_ID]],Customers!$A:$A,Customers!$B:$B,"Unknown")</f>
        <v>Ashok Chandran</v>
      </c>
      <c r="AF796" t="str">
        <f>_xlfn.XLOOKUP(tblSales[[#This Row],[Customer_ID]],Customers!$A:$A,Customers!$J:$J,"Unknown")</f>
        <v>Regular</v>
      </c>
      <c r="AG796" t="str">
        <f>_xlfn.XLOOKUP(tblSales[[#This Row],[Employee_ID]],Employees!$A:$A,Employees!$B:$B,"Unknown")</f>
        <v>Rani Mishra</v>
      </c>
      <c r="AH796">
        <f>IF(MONTH(tblSales[[#This Row],[Invoice Date]])&gt;=4,MONTH(tblSales[[#This Row],[Invoice Date]]),MONTH(tblSales[[#This Row],[Invoice Date]])+12)</f>
        <v>11</v>
      </c>
      <c r="AI796" s="8">
        <f>DATE(YEAR(tblSales[[#This Row],[Invoice Date]]),MONTH(tblSales[[#This Row],[Invoice Date]]),1)</f>
        <v>45597</v>
      </c>
      <c r="AJ796" t="str">
        <f>_xlfn.XLOOKUP(tblSales[[#This Row],[Product_ID]],Products!$A:$A,Products!$B:$B,"Unknown")</f>
        <v>Reebok Bodycon Dress Navy Blue</v>
      </c>
      <c r="AK796" s="9">
        <f>IFERROR(tblSales[[#This Row],[Profit]]/tblSales[[#This Row],[Sales Amount]],0)</f>
        <v>0.25990109995783617</v>
      </c>
      <c r="AL796" t="str">
        <f>IF(tblSales[[#This Row],[Discount %]]&lt;=5,"0-5%",
IF(tblSales[[#This Row],[Discount %]]&lt;=10,"5-10%",
IF(tblSales[[#This Row],[Discount %]]&lt;=15,"10-15%",
IF(tblSales[[#This Row],[Discount %]]&lt;=20,"15-20%","20%+"))))</f>
        <v>0-5%</v>
      </c>
    </row>
    <row r="797" spans="1:38">
      <c r="A797" s="2" t="s">
        <v>2263</v>
      </c>
      <c r="B797" s="11">
        <v>45528</v>
      </c>
      <c r="C797" s="2" t="s">
        <v>2264</v>
      </c>
      <c r="D797" s="2" t="s">
        <v>681</v>
      </c>
      <c r="E797" s="2" t="s">
        <v>1636</v>
      </c>
      <c r="F797" s="2" t="s">
        <v>285</v>
      </c>
      <c r="G797" s="2">
        <v>2</v>
      </c>
      <c r="H797" s="2">
        <v>384.09</v>
      </c>
      <c r="I797" s="2">
        <v>15</v>
      </c>
      <c r="J797" s="2">
        <v>115.23</v>
      </c>
      <c r="K797" s="2">
        <v>5</v>
      </c>
      <c r="L797" s="2">
        <v>32.65</v>
      </c>
      <c r="M797" s="2">
        <v>685.6</v>
      </c>
      <c r="N797" s="2">
        <v>426.78</v>
      </c>
      <c r="O797" s="2">
        <f t="shared" si="28"/>
        <v>226.17000000000004</v>
      </c>
      <c r="P797" s="2" t="s">
        <v>27</v>
      </c>
      <c r="Q797" s="2" t="str">
        <f t="shared" si="27"/>
        <v>Cash</v>
      </c>
      <c r="R797" s="2" t="s">
        <v>20</v>
      </c>
      <c r="S797" s="2" t="s">
        <v>56</v>
      </c>
      <c r="T797" s="2" t="s">
        <v>2265</v>
      </c>
      <c r="U797" s="2" t="s">
        <v>60</v>
      </c>
      <c r="V797" t="str">
        <f>TEXT(tblSales[[#This Row],[Invoice Date]],"mmm")</f>
        <v>Aug</v>
      </c>
      <c r="W797">
        <f>MONTH(tblSales[[#This Row],[Invoice Date]])</f>
        <v>8</v>
      </c>
      <c r="X797">
        <f>YEAR(tblSales[[#This Row],[Invoice Date]])</f>
        <v>2024</v>
      </c>
      <c r="Y797" t="str">
        <f>TEXT(tblSales[[#This Row],[Invoice Date]],"mmm-yyyy")</f>
        <v>Aug-2024</v>
      </c>
      <c r="Z797" t="str">
        <f>_xlfn.XLOOKUP(tblSales[[#This Row],[Product_ID]],Products!$A:$A,Products!$C:$C,"Women Dresses")</f>
        <v>Accessories</v>
      </c>
      <c r="AA797" t="str">
        <f>_xlfn.XLOOKUP(tblSales[[#This Row],[Product_ID]],Products!$A:$A,Products!$D:$D,"Unknown")</f>
        <v>Cap</v>
      </c>
      <c r="AB797" t="str">
        <f>_xlfn.XLOOKUP(tblSales[[#This Row],[Product_ID]],Products!$A:$A,Products!$E:$E,"Unknown")</f>
        <v>Global Desi</v>
      </c>
      <c r="AC797" t="str">
        <f>_xlfn.XLOOKUP(tblSales[[#This Row],[Store_ID]],Stores!$A:$A,Stores!$B:$B,"Unknown")</f>
        <v>TrendMart Warangal Standard</v>
      </c>
      <c r="AD797" t="str">
        <f>_xlfn.XLOOKUP(tblSales[[#This Row],[Store_ID]],Stores!$A:$A,Stores!$E:$E,"Unknown")</f>
        <v>South Zone 2</v>
      </c>
      <c r="AE797" t="str">
        <f>_xlfn.XLOOKUP(tblSales[[#This Row],[Customer_ID]],Customers!$A:$A,Customers!$B:$B,"Unknown")</f>
        <v>Yogesh Sundaram</v>
      </c>
      <c r="AF797" t="str">
        <f>_xlfn.XLOOKUP(tblSales[[#This Row],[Customer_ID]],Customers!$A:$A,Customers!$J:$J,"Unknown")</f>
        <v>Platinum</v>
      </c>
      <c r="AG797" t="str">
        <f>_xlfn.XLOOKUP(tblSales[[#This Row],[Employee_ID]],Employees!$A:$A,Employees!$B:$B,"Unknown")</f>
        <v>Yogesh Chettiar</v>
      </c>
      <c r="AH797">
        <f>IF(MONTH(tblSales[[#This Row],[Invoice Date]])&gt;=4,MONTH(tblSales[[#This Row],[Invoice Date]]),MONTH(tblSales[[#This Row],[Invoice Date]])+12)</f>
        <v>8</v>
      </c>
      <c r="AI797" s="8">
        <f>DATE(YEAR(tblSales[[#This Row],[Invoice Date]]),MONTH(tblSales[[#This Row],[Invoice Date]]),1)</f>
        <v>45505</v>
      </c>
      <c r="AJ797" t="str">
        <f>_xlfn.XLOOKUP(tblSales[[#This Row],[Product_ID]],Products!$A:$A,Products!$B:$B,"Unknown")</f>
        <v>Global Desi Cap Orange</v>
      </c>
      <c r="AK797" s="9">
        <f>IFERROR(tblSales[[#This Row],[Profit]]/tblSales[[#This Row],[Sales Amount]],0)</f>
        <v>0.32988623103850645</v>
      </c>
      <c r="AL797" t="str">
        <f>IF(tblSales[[#This Row],[Discount %]]&lt;=5,"0-5%",
IF(tblSales[[#This Row],[Discount %]]&lt;=10,"5-10%",
IF(tblSales[[#This Row],[Discount %]]&lt;=15,"10-15%",
IF(tblSales[[#This Row],[Discount %]]&lt;=20,"15-20%","20%+"))))</f>
        <v>10-15%</v>
      </c>
    </row>
    <row r="798" spans="1:38">
      <c r="A798" s="2" t="s">
        <v>2266</v>
      </c>
      <c r="B798" s="11">
        <v>45598</v>
      </c>
      <c r="C798" s="2" t="s">
        <v>748</v>
      </c>
      <c r="D798" s="2" t="s">
        <v>280</v>
      </c>
      <c r="E798" s="2" t="s">
        <v>394</v>
      </c>
      <c r="F798" s="2" t="s">
        <v>458</v>
      </c>
      <c r="G798" s="2">
        <v>1</v>
      </c>
      <c r="H798" s="2">
        <v>869.39</v>
      </c>
      <c r="I798" s="2">
        <v>15</v>
      </c>
      <c r="J798" s="2">
        <v>130.41</v>
      </c>
      <c r="K798" s="2">
        <v>5</v>
      </c>
      <c r="L798" s="2">
        <v>36.950000000000003</v>
      </c>
      <c r="M798" s="2">
        <v>775.93</v>
      </c>
      <c r="N798" s="2">
        <v>568.53</v>
      </c>
      <c r="O798" s="2">
        <f t="shared" si="28"/>
        <v>170.45</v>
      </c>
      <c r="P798" s="2" t="s">
        <v>31</v>
      </c>
      <c r="Q798" s="2" t="str">
        <f t="shared" si="27"/>
        <v>Net Banking</v>
      </c>
      <c r="R798" s="2" t="s">
        <v>20</v>
      </c>
      <c r="S798" s="2" t="s">
        <v>56</v>
      </c>
      <c r="T798" s="2" t="s">
        <v>1574</v>
      </c>
      <c r="U798" s="2" t="s">
        <v>60</v>
      </c>
      <c r="V798" t="str">
        <f>TEXT(tblSales[[#This Row],[Invoice Date]],"mmm")</f>
        <v>Nov</v>
      </c>
      <c r="W798">
        <f>MONTH(tblSales[[#This Row],[Invoice Date]])</f>
        <v>11</v>
      </c>
      <c r="X798">
        <f>YEAR(tblSales[[#This Row],[Invoice Date]])</f>
        <v>2024</v>
      </c>
      <c r="Y798" t="str">
        <f>TEXT(tblSales[[#This Row],[Invoice Date]],"mmm-yyyy")</f>
        <v>Nov-2024</v>
      </c>
      <c r="Z798" t="str">
        <f>_xlfn.XLOOKUP(tblSales[[#This Row],[Product_ID]],Products!$A:$A,Products!$C:$C,"Women Dresses")</f>
        <v>Women Kurtis</v>
      </c>
      <c r="AA798" t="str">
        <f>_xlfn.XLOOKUP(tblSales[[#This Row],[Product_ID]],Products!$A:$A,Products!$D:$D,"Unknown")</f>
        <v>Printed Kurti</v>
      </c>
      <c r="AB798" t="str">
        <f>_xlfn.XLOOKUP(tblSales[[#This Row],[Product_ID]],Products!$A:$A,Products!$E:$E,"Unknown")</f>
        <v>Allen Solly</v>
      </c>
      <c r="AC798" t="str">
        <f>_xlfn.XLOOKUP(tblSales[[#This Row],[Store_ID]],Stores!$A:$A,Stores!$B:$B,"Unknown")</f>
        <v>TrendMart Thoothukudi High Street</v>
      </c>
      <c r="AD798" t="str">
        <f>_xlfn.XLOOKUP(tblSales[[#This Row],[Store_ID]],Stores!$A:$A,Stores!$E:$E,"Unknown")</f>
        <v>South Zone 1</v>
      </c>
      <c r="AE798" t="str">
        <f>_xlfn.XLOOKUP(tblSales[[#This Row],[Customer_ID]],Customers!$A:$A,Customers!$B:$B,"Unknown")</f>
        <v>Vidya Varma</v>
      </c>
      <c r="AF798" t="str">
        <f>_xlfn.XLOOKUP(tblSales[[#This Row],[Customer_ID]],Customers!$A:$A,Customers!$J:$J,"Unknown")</f>
        <v>Regular</v>
      </c>
      <c r="AG798" t="str">
        <f>_xlfn.XLOOKUP(tblSales[[#This Row],[Employee_ID]],Employees!$A:$A,Employees!$B:$B,"Unknown")</f>
        <v>Anil Reddy</v>
      </c>
      <c r="AH798">
        <f>IF(MONTH(tblSales[[#This Row],[Invoice Date]])&gt;=4,MONTH(tblSales[[#This Row],[Invoice Date]]),MONTH(tblSales[[#This Row],[Invoice Date]])+12)</f>
        <v>11</v>
      </c>
      <c r="AI798" s="8">
        <f>DATE(YEAR(tblSales[[#This Row],[Invoice Date]]),MONTH(tblSales[[#This Row],[Invoice Date]]),1)</f>
        <v>45597</v>
      </c>
      <c r="AJ798" t="str">
        <f>_xlfn.XLOOKUP(tblSales[[#This Row],[Product_ID]],Products!$A:$A,Products!$B:$B,"Unknown")</f>
        <v>Allen Solly Printed Kurti Mustard</v>
      </c>
      <c r="AK798" s="9">
        <f>IFERROR(tblSales[[#This Row],[Profit]]/tblSales[[#This Row],[Sales Amount]],0)</f>
        <v>0.21967187761782636</v>
      </c>
      <c r="AL798" t="str">
        <f>IF(tblSales[[#This Row],[Discount %]]&lt;=5,"0-5%",
IF(tblSales[[#This Row],[Discount %]]&lt;=10,"5-10%",
IF(tblSales[[#This Row],[Discount %]]&lt;=15,"10-15%",
IF(tblSales[[#This Row],[Discount %]]&lt;=20,"15-20%","20%+"))))</f>
        <v>10-15%</v>
      </c>
    </row>
    <row r="799" spans="1:38">
      <c r="A799" s="2" t="s">
        <v>2267</v>
      </c>
      <c r="B799" s="11">
        <v>45525</v>
      </c>
      <c r="C799" s="2" t="s">
        <v>1709</v>
      </c>
      <c r="D799" s="2" t="s">
        <v>265</v>
      </c>
      <c r="E799" s="2" t="s">
        <v>258</v>
      </c>
      <c r="F799" s="2" t="s">
        <v>177</v>
      </c>
      <c r="G799" s="2">
        <v>2</v>
      </c>
      <c r="H799" s="2">
        <v>1135.72</v>
      </c>
      <c r="I799" s="2">
        <v>30</v>
      </c>
      <c r="J799" s="2">
        <v>681.43</v>
      </c>
      <c r="K799" s="2">
        <v>12</v>
      </c>
      <c r="L799" s="2">
        <v>190.8</v>
      </c>
      <c r="M799" s="2">
        <v>1780.81</v>
      </c>
      <c r="N799" s="2">
        <v>1518</v>
      </c>
      <c r="O799" s="2">
        <f t="shared" si="28"/>
        <v>72.009999999999934</v>
      </c>
      <c r="P799" s="2" t="s">
        <v>28</v>
      </c>
      <c r="Q799" s="2" t="str">
        <f t="shared" si="27"/>
        <v>Credit Card</v>
      </c>
      <c r="R799" s="2" t="s">
        <v>21</v>
      </c>
      <c r="S799" s="2" t="s">
        <v>56</v>
      </c>
      <c r="T799" s="2" t="s">
        <v>1471</v>
      </c>
      <c r="U799" s="2" t="s">
        <v>59</v>
      </c>
      <c r="V799" t="str">
        <f>TEXT(tblSales[[#This Row],[Invoice Date]],"mmm")</f>
        <v>Aug</v>
      </c>
      <c r="W799">
        <f>MONTH(tblSales[[#This Row],[Invoice Date]])</f>
        <v>8</v>
      </c>
      <c r="X799">
        <f>YEAR(tblSales[[#This Row],[Invoice Date]])</f>
        <v>2024</v>
      </c>
      <c r="Y799" t="str">
        <f>TEXT(tblSales[[#This Row],[Invoice Date]],"mmm-yyyy")</f>
        <v>Aug-2024</v>
      </c>
      <c r="Z799" t="str">
        <f>_xlfn.XLOOKUP(tblSales[[#This Row],[Product_ID]],Products!$A:$A,Products!$C:$C,"Women Dresses")</f>
        <v>Women Jeans</v>
      </c>
      <c r="AA799" t="str">
        <f>_xlfn.XLOOKUP(tblSales[[#This Row],[Product_ID]],Products!$A:$A,Products!$D:$D,"Unknown")</f>
        <v>Jeggings</v>
      </c>
      <c r="AB799" t="str">
        <f>_xlfn.XLOOKUP(tblSales[[#This Row],[Product_ID]],Products!$A:$A,Products!$E:$E,"Unknown")</f>
        <v>Nalli Silks</v>
      </c>
      <c r="AC799" t="str">
        <f>_xlfn.XLOOKUP(tblSales[[#This Row],[Store_ID]],Stores!$A:$A,Stores!$B:$B,"Unknown")</f>
        <v>TrendMart Guntur Outlet</v>
      </c>
      <c r="AD799" t="str">
        <f>_xlfn.XLOOKUP(tblSales[[#This Row],[Store_ID]],Stores!$A:$A,Stores!$E:$E,"Unknown")</f>
        <v>South Zone 3</v>
      </c>
      <c r="AE799" t="str">
        <f>_xlfn.XLOOKUP(tblSales[[#This Row],[Customer_ID]],Customers!$A:$A,Customers!$B:$B,"Unknown")</f>
        <v>Janani Chettiar</v>
      </c>
      <c r="AF799" t="str">
        <f>_xlfn.XLOOKUP(tblSales[[#This Row],[Customer_ID]],Customers!$A:$A,Customers!$J:$J,"Unknown")</f>
        <v>Silver</v>
      </c>
      <c r="AG799" t="str">
        <f>_xlfn.XLOOKUP(tblSales[[#This Row],[Employee_ID]],Employees!$A:$A,Employees!$B:$B,"Unknown")</f>
        <v>Deepak Kamath</v>
      </c>
      <c r="AH799">
        <f>IF(MONTH(tblSales[[#This Row],[Invoice Date]])&gt;=4,MONTH(tblSales[[#This Row],[Invoice Date]]),MONTH(tblSales[[#This Row],[Invoice Date]])+12)</f>
        <v>8</v>
      </c>
      <c r="AI799" s="8">
        <f>DATE(YEAR(tblSales[[#This Row],[Invoice Date]]),MONTH(tblSales[[#This Row],[Invoice Date]]),1)</f>
        <v>45505</v>
      </c>
      <c r="AJ799" t="str">
        <f>_xlfn.XLOOKUP(tblSales[[#This Row],[Product_ID]],Products!$A:$A,Products!$B:$B,"Unknown")</f>
        <v>Nalli Silks Jeggings Wine</v>
      </c>
      <c r="AK799" s="9">
        <f>IFERROR(tblSales[[#This Row],[Profit]]/tblSales[[#This Row],[Sales Amount]],0)</f>
        <v>4.0436655229923429E-2</v>
      </c>
      <c r="AL799" t="str">
        <f>IF(tblSales[[#This Row],[Discount %]]&lt;=5,"0-5%",
IF(tblSales[[#This Row],[Discount %]]&lt;=10,"5-10%",
IF(tblSales[[#This Row],[Discount %]]&lt;=15,"10-15%",
IF(tblSales[[#This Row],[Discount %]]&lt;=20,"15-20%","20%+"))))</f>
        <v>20%+</v>
      </c>
    </row>
    <row r="800" spans="1:38">
      <c r="A800" s="2" t="s">
        <v>2268</v>
      </c>
      <c r="B800" s="11">
        <v>45452</v>
      </c>
      <c r="C800" s="2" t="s">
        <v>2269</v>
      </c>
      <c r="D800" s="2" t="s">
        <v>638</v>
      </c>
      <c r="E800" s="2" t="s">
        <v>394</v>
      </c>
      <c r="F800" s="2" t="s">
        <v>475</v>
      </c>
      <c r="G800" s="2">
        <v>2</v>
      </c>
      <c r="H800" s="2">
        <v>2964.71</v>
      </c>
      <c r="I800" s="2">
        <v>10</v>
      </c>
      <c r="J800" s="2">
        <v>592.94000000000005</v>
      </c>
      <c r="K800" s="2">
        <v>12</v>
      </c>
      <c r="L800" s="2">
        <v>640.38</v>
      </c>
      <c r="M800" s="2">
        <v>5976.86</v>
      </c>
      <c r="N800" s="2">
        <v>4396.4399999999996</v>
      </c>
      <c r="O800" s="2">
        <f t="shared" si="28"/>
        <v>940.04000000000008</v>
      </c>
      <c r="P800" s="2" t="s">
        <v>32</v>
      </c>
      <c r="Q800" s="2" t="str">
        <f t="shared" si="27"/>
        <v>UPI</v>
      </c>
      <c r="R800" s="2" t="s">
        <v>20</v>
      </c>
      <c r="S800" s="2" t="s">
        <v>56</v>
      </c>
      <c r="T800" s="2" t="s">
        <v>2270</v>
      </c>
      <c r="U800" s="2" t="s">
        <v>60</v>
      </c>
      <c r="V800" t="str">
        <f>TEXT(tblSales[[#This Row],[Invoice Date]],"mmm")</f>
        <v>Jun</v>
      </c>
      <c r="W800">
        <f>MONTH(tblSales[[#This Row],[Invoice Date]])</f>
        <v>6</v>
      </c>
      <c r="X800">
        <f>YEAR(tblSales[[#This Row],[Invoice Date]])</f>
        <v>2024</v>
      </c>
      <c r="Y800" t="str">
        <f>TEXT(tblSales[[#This Row],[Invoice Date]],"mmm-yyyy")</f>
        <v>Jun-2024</v>
      </c>
      <c r="Z800" t="str">
        <f>_xlfn.XLOOKUP(tblSales[[#This Row],[Product_ID]],Products!$A:$A,Products!$C:$C,"Women Dresses")</f>
        <v>Handbags</v>
      </c>
      <c r="AA800" t="str">
        <f>_xlfn.XLOOKUP(tblSales[[#This Row],[Product_ID]],Products!$A:$A,Products!$D:$D,"Unknown")</f>
        <v>Sling Bag</v>
      </c>
      <c r="AB800" t="str">
        <f>_xlfn.XLOOKUP(tblSales[[#This Row],[Product_ID]],Products!$A:$A,Products!$E:$E,"Unknown")</f>
        <v>Woodland</v>
      </c>
      <c r="AC800" t="str">
        <f>_xlfn.XLOOKUP(tblSales[[#This Row],[Store_ID]],Stores!$A:$A,Stores!$B:$B,"Unknown")</f>
        <v>TrendMart Thoothukudi High Street</v>
      </c>
      <c r="AD800" t="str">
        <f>_xlfn.XLOOKUP(tblSales[[#This Row],[Store_ID]],Stores!$A:$A,Stores!$E:$E,"Unknown")</f>
        <v>South Zone 1</v>
      </c>
      <c r="AE800" t="str">
        <f>_xlfn.XLOOKUP(tblSales[[#This Row],[Customer_ID]],Customers!$A:$A,Customers!$B:$B,"Unknown")</f>
        <v>Sandeep Reddy</v>
      </c>
      <c r="AF800" t="str">
        <f>_xlfn.XLOOKUP(tblSales[[#This Row],[Customer_ID]],Customers!$A:$A,Customers!$J:$J,"Unknown")</f>
        <v>Regular</v>
      </c>
      <c r="AG800" t="str">
        <f>_xlfn.XLOOKUP(tblSales[[#This Row],[Employee_ID]],Employees!$A:$A,Employees!$B:$B,"Unknown")</f>
        <v>Arjun Krishnan</v>
      </c>
      <c r="AH800">
        <f>IF(MONTH(tblSales[[#This Row],[Invoice Date]])&gt;=4,MONTH(tblSales[[#This Row],[Invoice Date]]),MONTH(tblSales[[#This Row],[Invoice Date]])+12)</f>
        <v>6</v>
      </c>
      <c r="AI800" s="8">
        <f>DATE(YEAR(tblSales[[#This Row],[Invoice Date]]),MONTH(tblSales[[#This Row],[Invoice Date]]),1)</f>
        <v>45444</v>
      </c>
      <c r="AJ800" t="str">
        <f>_xlfn.XLOOKUP(tblSales[[#This Row],[Product_ID]],Products!$A:$A,Products!$B:$B,"Unknown")</f>
        <v>Woodland Sling Bag Peach</v>
      </c>
      <c r="AK800" s="9">
        <f>IFERROR(tblSales[[#This Row],[Profit]]/tblSales[[#This Row],[Sales Amount]],0)</f>
        <v>0.15727990951770665</v>
      </c>
      <c r="AL800" t="str">
        <f>IF(tblSales[[#This Row],[Discount %]]&lt;=5,"0-5%",
IF(tblSales[[#This Row],[Discount %]]&lt;=10,"5-10%",
IF(tblSales[[#This Row],[Discount %]]&lt;=15,"10-15%",
IF(tblSales[[#This Row],[Discount %]]&lt;=20,"15-20%","20%+"))))</f>
        <v>5-10%</v>
      </c>
    </row>
    <row r="801" spans="1:38">
      <c r="A801" s="2" t="s">
        <v>2271</v>
      </c>
      <c r="B801" s="11">
        <v>45561</v>
      </c>
      <c r="C801" s="2" t="s">
        <v>1560</v>
      </c>
      <c r="D801" s="2" t="s">
        <v>663</v>
      </c>
      <c r="E801" s="2" t="s">
        <v>859</v>
      </c>
      <c r="F801" s="2" t="s">
        <v>244</v>
      </c>
      <c r="G801" s="2">
        <v>2</v>
      </c>
      <c r="H801" s="2">
        <v>1672.11</v>
      </c>
      <c r="I801" s="2">
        <v>25</v>
      </c>
      <c r="J801" s="2">
        <v>836.05</v>
      </c>
      <c r="K801" s="2">
        <v>12</v>
      </c>
      <c r="L801" s="2">
        <v>300.98</v>
      </c>
      <c r="M801" s="2">
        <v>2809.15</v>
      </c>
      <c r="N801" s="2">
        <v>2266.54</v>
      </c>
      <c r="O801" s="2">
        <f t="shared" si="28"/>
        <v>241.63000000000011</v>
      </c>
      <c r="P801" s="2" t="s">
        <v>28</v>
      </c>
      <c r="Q801" s="2" t="str">
        <f t="shared" si="27"/>
        <v>Credit Card</v>
      </c>
      <c r="R801" s="2" t="s">
        <v>20</v>
      </c>
      <c r="S801" s="2" t="s">
        <v>56</v>
      </c>
      <c r="T801" s="2" t="s">
        <v>2272</v>
      </c>
      <c r="U801" s="2" t="s">
        <v>59</v>
      </c>
      <c r="V801" t="str">
        <f>TEXT(tblSales[[#This Row],[Invoice Date]],"mmm")</f>
        <v>Sep</v>
      </c>
      <c r="W801">
        <f>MONTH(tblSales[[#This Row],[Invoice Date]])</f>
        <v>9</v>
      </c>
      <c r="X801">
        <f>YEAR(tblSales[[#This Row],[Invoice Date]])</f>
        <v>2024</v>
      </c>
      <c r="Y801" t="str">
        <f>TEXT(tblSales[[#This Row],[Invoice Date]],"mmm-yyyy")</f>
        <v>Sep-2024</v>
      </c>
      <c r="Z801" t="str">
        <f>_xlfn.XLOOKUP(tblSales[[#This Row],[Product_ID]],Products!$A:$A,Products!$C:$C,"Women Dresses")</f>
        <v>Women Dresses</v>
      </c>
      <c r="AA801" t="str">
        <f>_xlfn.XLOOKUP(tblSales[[#This Row],[Product_ID]],Products!$A:$A,Products!$D:$D,"Unknown")</f>
        <v>Shirt Dress</v>
      </c>
      <c r="AB801" t="str">
        <f>_xlfn.XLOOKUP(tblSales[[#This Row],[Product_ID]],Products!$A:$A,Products!$E:$E,"Unknown")</f>
        <v>Pantaloons</v>
      </c>
      <c r="AC801" t="str">
        <f>_xlfn.XLOOKUP(tblSales[[#This Row],[Store_ID]],Stores!$A:$A,Stores!$B:$B,"Unknown")</f>
        <v>TrendMart Karimnagar Standard</v>
      </c>
      <c r="AD801" t="str">
        <f>_xlfn.XLOOKUP(tblSales[[#This Row],[Store_ID]],Stores!$A:$A,Stores!$E:$E,"Unknown")</f>
        <v>South Zone 2</v>
      </c>
      <c r="AE801" t="str">
        <f>_xlfn.XLOOKUP(tblSales[[#This Row],[Customer_ID]],Customers!$A:$A,Customers!$B:$B,"Unknown")</f>
        <v>Praveen Kamath</v>
      </c>
      <c r="AF801" t="str">
        <f>_xlfn.XLOOKUP(tblSales[[#This Row],[Customer_ID]],Customers!$A:$A,Customers!$J:$J,"Unknown")</f>
        <v>Gold</v>
      </c>
      <c r="AG801" t="str">
        <f>_xlfn.XLOOKUP(tblSales[[#This Row],[Employee_ID]],Employees!$A:$A,Employees!$B:$B,"Unknown")</f>
        <v>Ganapathy Naidu</v>
      </c>
      <c r="AH801">
        <f>IF(MONTH(tblSales[[#This Row],[Invoice Date]])&gt;=4,MONTH(tblSales[[#This Row],[Invoice Date]]),MONTH(tblSales[[#This Row],[Invoice Date]])+12)</f>
        <v>9</v>
      </c>
      <c r="AI801" s="8">
        <f>DATE(YEAR(tblSales[[#This Row],[Invoice Date]]),MONTH(tblSales[[#This Row],[Invoice Date]]),1)</f>
        <v>45536</v>
      </c>
      <c r="AJ801" t="str">
        <f>_xlfn.XLOOKUP(tblSales[[#This Row],[Product_ID]],Products!$A:$A,Products!$B:$B,"Unknown")</f>
        <v>Pantaloons Shirt Dress Grey</v>
      </c>
      <c r="AK801" s="9">
        <f>IFERROR(tblSales[[#This Row],[Profit]]/tblSales[[#This Row],[Sales Amount]],0)</f>
        <v>8.6015342719327953E-2</v>
      </c>
      <c r="AL801" t="str">
        <f>IF(tblSales[[#This Row],[Discount %]]&lt;=5,"0-5%",
IF(tblSales[[#This Row],[Discount %]]&lt;=10,"5-10%",
IF(tblSales[[#This Row],[Discount %]]&lt;=15,"10-15%",
IF(tblSales[[#This Row],[Discount %]]&lt;=20,"15-20%","20%+"))))</f>
        <v>20%+</v>
      </c>
    </row>
    <row r="802" spans="1:38">
      <c r="A802" s="2" t="s">
        <v>2273</v>
      </c>
      <c r="B802" s="11">
        <v>45502</v>
      </c>
      <c r="C802" s="2" t="s">
        <v>2274</v>
      </c>
      <c r="D802" s="2" t="s">
        <v>488</v>
      </c>
      <c r="E802" s="2" t="s">
        <v>296</v>
      </c>
      <c r="F802" s="2" t="s">
        <v>475</v>
      </c>
      <c r="G802" s="2">
        <v>1</v>
      </c>
      <c r="H802" s="2">
        <v>1241.1400000000001</v>
      </c>
      <c r="I802" s="2">
        <v>10</v>
      </c>
      <c r="J802" s="2">
        <v>124.11</v>
      </c>
      <c r="K802" s="2">
        <v>12</v>
      </c>
      <c r="L802" s="2">
        <v>134.04</v>
      </c>
      <c r="M802" s="2">
        <v>1251.07</v>
      </c>
      <c r="N802" s="2">
        <v>834.96</v>
      </c>
      <c r="O802" s="2">
        <f t="shared" si="28"/>
        <v>282.06999999999994</v>
      </c>
      <c r="P802" s="2" t="s">
        <v>27</v>
      </c>
      <c r="Q802" s="2" t="str">
        <f t="shared" si="27"/>
        <v>Cash</v>
      </c>
      <c r="R802" s="2" t="s">
        <v>21</v>
      </c>
      <c r="S802" s="2" t="s">
        <v>56</v>
      </c>
      <c r="T802" s="2" t="s">
        <v>2239</v>
      </c>
      <c r="U802" s="2" t="s">
        <v>59</v>
      </c>
      <c r="V802" t="str">
        <f>TEXT(tblSales[[#This Row],[Invoice Date]],"mmm")</f>
        <v>Jul</v>
      </c>
      <c r="W802">
        <f>MONTH(tblSales[[#This Row],[Invoice Date]])</f>
        <v>7</v>
      </c>
      <c r="X802">
        <f>YEAR(tblSales[[#This Row],[Invoice Date]])</f>
        <v>2024</v>
      </c>
      <c r="Y802" t="str">
        <f>TEXT(tblSales[[#This Row],[Invoice Date]],"mmm-yyyy")</f>
        <v>Jul-2024</v>
      </c>
      <c r="Z802" t="str">
        <f>_xlfn.XLOOKUP(tblSales[[#This Row],[Product_ID]],Products!$A:$A,Products!$C:$C,"Women Dresses")</f>
        <v>Women Jeans</v>
      </c>
      <c r="AA802" t="str">
        <f>_xlfn.XLOOKUP(tblSales[[#This Row],[Product_ID]],Products!$A:$A,Products!$D:$D,"Unknown")</f>
        <v>Bootcut</v>
      </c>
      <c r="AB802" t="str">
        <f>_xlfn.XLOOKUP(tblSales[[#This Row],[Product_ID]],Products!$A:$A,Products!$E:$E,"Unknown")</f>
        <v>US Polo Assn</v>
      </c>
      <c r="AC802" t="str">
        <f>_xlfn.XLOOKUP(tblSales[[#This Row],[Store_ID]],Stores!$A:$A,Stores!$B:$B,"Unknown")</f>
        <v>TrendMart Thiruvananthapuram High Street</v>
      </c>
      <c r="AD802" t="str">
        <f>_xlfn.XLOOKUP(tblSales[[#This Row],[Store_ID]],Stores!$A:$A,Stores!$E:$E,"Unknown")</f>
        <v>South Zone 1</v>
      </c>
      <c r="AE802" t="str">
        <f>_xlfn.XLOOKUP(tblSales[[#This Row],[Customer_ID]],Customers!$A:$A,Customers!$B:$B,"Unknown")</f>
        <v>Kalyani Hegde</v>
      </c>
      <c r="AF802" t="str">
        <f>_xlfn.XLOOKUP(tblSales[[#This Row],[Customer_ID]],Customers!$A:$A,Customers!$J:$J,"Unknown")</f>
        <v>Platinum</v>
      </c>
      <c r="AG802" t="str">
        <f>_xlfn.XLOOKUP(tblSales[[#This Row],[Employee_ID]],Employees!$A:$A,Employees!$B:$B,"Unknown")</f>
        <v>Arjun Krishnan</v>
      </c>
      <c r="AH802">
        <f>IF(MONTH(tblSales[[#This Row],[Invoice Date]])&gt;=4,MONTH(tblSales[[#This Row],[Invoice Date]]),MONTH(tblSales[[#This Row],[Invoice Date]])+12)</f>
        <v>7</v>
      </c>
      <c r="AI802" s="8">
        <f>DATE(YEAR(tblSales[[#This Row],[Invoice Date]]),MONTH(tblSales[[#This Row],[Invoice Date]]),1)</f>
        <v>45474</v>
      </c>
      <c r="AJ802" t="str">
        <f>_xlfn.XLOOKUP(tblSales[[#This Row],[Product_ID]],Products!$A:$A,Products!$B:$B,"Unknown")</f>
        <v>US Polo Assn Bootcut Black</v>
      </c>
      <c r="AK802" s="9">
        <f>IFERROR(tblSales[[#This Row],[Profit]]/tblSales[[#This Row],[Sales Amount]],0)</f>
        <v>0.22546300366885941</v>
      </c>
      <c r="AL802" t="str">
        <f>IF(tblSales[[#This Row],[Discount %]]&lt;=5,"0-5%",
IF(tblSales[[#This Row],[Discount %]]&lt;=10,"5-10%",
IF(tblSales[[#This Row],[Discount %]]&lt;=15,"10-15%",
IF(tblSales[[#This Row],[Discount %]]&lt;=20,"15-20%","20%+"))))</f>
        <v>5-10%</v>
      </c>
    </row>
    <row r="803" spans="1:38">
      <c r="A803" s="2" t="s">
        <v>2275</v>
      </c>
      <c r="B803" s="11">
        <v>45511</v>
      </c>
      <c r="C803" s="2" t="s">
        <v>2276</v>
      </c>
      <c r="D803" s="2" t="s">
        <v>96</v>
      </c>
      <c r="E803" s="2" t="s">
        <v>557</v>
      </c>
      <c r="F803" s="2" t="s">
        <v>227</v>
      </c>
      <c r="G803" s="2">
        <v>4</v>
      </c>
      <c r="H803" s="2">
        <v>854.38</v>
      </c>
      <c r="I803" s="2">
        <v>10</v>
      </c>
      <c r="J803" s="2">
        <v>341.75</v>
      </c>
      <c r="K803" s="2">
        <v>5</v>
      </c>
      <c r="L803" s="2">
        <v>153.79</v>
      </c>
      <c r="M803" s="2">
        <v>3229.56</v>
      </c>
      <c r="N803" s="2">
        <v>1968.44</v>
      </c>
      <c r="O803" s="2">
        <f t="shared" si="28"/>
        <v>1107.33</v>
      </c>
      <c r="P803" s="2" t="s">
        <v>31</v>
      </c>
      <c r="Q803" s="2" t="str">
        <f t="shared" si="27"/>
        <v>Net Banking</v>
      </c>
      <c r="R803" s="2" t="s">
        <v>20</v>
      </c>
      <c r="S803" s="2" t="s">
        <v>56</v>
      </c>
      <c r="T803" s="2" t="s">
        <v>2277</v>
      </c>
      <c r="U803" s="2" t="s">
        <v>59</v>
      </c>
      <c r="V803" t="str">
        <f>TEXT(tblSales[[#This Row],[Invoice Date]],"mmm")</f>
        <v>Aug</v>
      </c>
      <c r="W803">
        <f>MONTH(tblSales[[#This Row],[Invoice Date]])</f>
        <v>8</v>
      </c>
      <c r="X803">
        <f>YEAR(tblSales[[#This Row],[Invoice Date]])</f>
        <v>2024</v>
      </c>
      <c r="Y803" t="str">
        <f>TEXT(tblSales[[#This Row],[Invoice Date]],"mmm-yyyy")</f>
        <v>Aug-2024</v>
      </c>
      <c r="Z803" t="str">
        <f>_xlfn.XLOOKUP(tblSales[[#This Row],[Product_ID]],Products!$A:$A,Products!$C:$C,"Women Dresses")</f>
        <v>Men T-Shirts</v>
      </c>
      <c r="AA803" t="str">
        <f>_xlfn.XLOOKUP(tblSales[[#This Row],[Product_ID]],Products!$A:$A,Products!$D:$D,"Unknown")</f>
        <v>Round Neck</v>
      </c>
      <c r="AB803" t="str">
        <f>_xlfn.XLOOKUP(tblSales[[#This Row],[Product_ID]],Products!$A:$A,Products!$E:$E,"Unknown")</f>
        <v>Reebok</v>
      </c>
      <c r="AC803" t="str">
        <f>_xlfn.XLOOKUP(tblSales[[#This Row],[Store_ID]],Stores!$A:$A,Stores!$B:$B,"Unknown")</f>
        <v>TrendMart Kochi Mall Kiosk</v>
      </c>
      <c r="AD803" t="str">
        <f>_xlfn.XLOOKUP(tblSales[[#This Row],[Store_ID]],Stores!$A:$A,Stores!$E:$E,"Unknown")</f>
        <v>South Zone 1</v>
      </c>
      <c r="AE803" t="str">
        <f>_xlfn.XLOOKUP(tblSales[[#This Row],[Customer_ID]],Customers!$A:$A,Customers!$B:$B,"Unknown")</f>
        <v>Malathi Kumar</v>
      </c>
      <c r="AF803" t="str">
        <f>_xlfn.XLOOKUP(tblSales[[#This Row],[Customer_ID]],Customers!$A:$A,Customers!$J:$J,"Unknown")</f>
        <v>Gold</v>
      </c>
      <c r="AG803" t="str">
        <f>_xlfn.XLOOKUP(tblSales[[#This Row],[Employee_ID]],Employees!$A:$A,Employees!$B:$B,"Unknown")</f>
        <v>Ishwarya Shetty</v>
      </c>
      <c r="AH803">
        <f>IF(MONTH(tblSales[[#This Row],[Invoice Date]])&gt;=4,MONTH(tblSales[[#This Row],[Invoice Date]]),MONTH(tblSales[[#This Row],[Invoice Date]])+12)</f>
        <v>8</v>
      </c>
      <c r="AI803" s="8">
        <f>DATE(YEAR(tblSales[[#This Row],[Invoice Date]]),MONTH(tblSales[[#This Row],[Invoice Date]]),1)</f>
        <v>45505</v>
      </c>
      <c r="AJ803" t="str">
        <f>_xlfn.XLOOKUP(tblSales[[#This Row],[Product_ID]],Products!$A:$A,Products!$B:$B,"Unknown")</f>
        <v>Reebok Round Neck Sky Blue</v>
      </c>
      <c r="AK803" s="9">
        <f>IFERROR(tblSales[[#This Row],[Profit]]/tblSales[[#This Row],[Sales Amount]],0)</f>
        <v>0.34287333259019803</v>
      </c>
      <c r="AL803" t="str">
        <f>IF(tblSales[[#This Row],[Discount %]]&lt;=5,"0-5%",
IF(tblSales[[#This Row],[Discount %]]&lt;=10,"5-10%",
IF(tblSales[[#This Row],[Discount %]]&lt;=15,"10-15%",
IF(tblSales[[#This Row],[Discount %]]&lt;=20,"15-20%","20%+"))))</f>
        <v>5-10%</v>
      </c>
    </row>
    <row r="804" spans="1:38">
      <c r="A804" s="2" t="s">
        <v>2278</v>
      </c>
      <c r="B804" s="11">
        <v>45535</v>
      </c>
      <c r="C804" s="2" t="s">
        <v>2279</v>
      </c>
      <c r="D804" s="2" t="s">
        <v>606</v>
      </c>
      <c r="E804" s="2" t="s">
        <v>1396</v>
      </c>
      <c r="F804" s="2" t="s">
        <v>523</v>
      </c>
      <c r="G804" s="2">
        <v>3</v>
      </c>
      <c r="H804" s="2">
        <v>552.21</v>
      </c>
      <c r="I804" s="2">
        <v>10</v>
      </c>
      <c r="J804" s="2">
        <v>165.66</v>
      </c>
      <c r="K804" s="2">
        <v>5</v>
      </c>
      <c r="L804" s="2">
        <v>74.55</v>
      </c>
      <c r="M804" s="2">
        <v>1565.52</v>
      </c>
      <c r="N804" s="2">
        <v>899.58</v>
      </c>
      <c r="O804" s="2">
        <f t="shared" si="28"/>
        <v>591.39</v>
      </c>
      <c r="P804" s="2" t="s">
        <v>32</v>
      </c>
      <c r="Q804" s="2" t="str">
        <f t="shared" si="27"/>
        <v>UPI</v>
      </c>
      <c r="R804" s="2" t="s">
        <v>20</v>
      </c>
      <c r="S804" s="2" t="s">
        <v>56</v>
      </c>
      <c r="T804" s="2" t="s">
        <v>2280</v>
      </c>
      <c r="U804" s="2" t="s">
        <v>60</v>
      </c>
      <c r="V804" t="str">
        <f>TEXT(tblSales[[#This Row],[Invoice Date]],"mmm")</f>
        <v>Aug</v>
      </c>
      <c r="W804">
        <f>MONTH(tblSales[[#This Row],[Invoice Date]])</f>
        <v>8</v>
      </c>
      <c r="X804">
        <f>YEAR(tblSales[[#This Row],[Invoice Date]])</f>
        <v>2024</v>
      </c>
      <c r="Y804" t="str">
        <f>TEXT(tblSales[[#This Row],[Invoice Date]],"mmm-yyyy")</f>
        <v>Aug-2024</v>
      </c>
      <c r="Z804" t="str">
        <f>_xlfn.XLOOKUP(tblSales[[#This Row],[Product_ID]],Products!$A:$A,Products!$C:$C,"Women Dresses")</f>
        <v>Men T-Shirts</v>
      </c>
      <c r="AA804" t="str">
        <f>_xlfn.XLOOKUP(tblSales[[#This Row],[Product_ID]],Products!$A:$A,Products!$D:$D,"Unknown")</f>
        <v>Round Neck</v>
      </c>
      <c r="AB804" t="str">
        <f>_xlfn.XLOOKUP(tblSales[[#This Row],[Product_ID]],Products!$A:$A,Products!$E:$E,"Unknown")</f>
        <v>Global Desi</v>
      </c>
      <c r="AC804" t="str">
        <f>_xlfn.XLOOKUP(tblSales[[#This Row],[Store_ID]],Stores!$A:$A,Stores!$B:$B,"Unknown")</f>
        <v>TrendMart Vellore High Street</v>
      </c>
      <c r="AD804" t="str">
        <f>_xlfn.XLOOKUP(tblSales[[#This Row],[Store_ID]],Stores!$A:$A,Stores!$E:$E,"Unknown")</f>
        <v>South Zone 1</v>
      </c>
      <c r="AE804" t="str">
        <f>_xlfn.XLOOKUP(tblSales[[#This Row],[Customer_ID]],Customers!$A:$A,Customers!$B:$B,"Unknown")</f>
        <v>Ashok Subramaniam</v>
      </c>
      <c r="AF804" t="str">
        <f>_xlfn.XLOOKUP(tblSales[[#This Row],[Customer_ID]],Customers!$A:$A,Customers!$J:$J,"Unknown")</f>
        <v>platinum</v>
      </c>
      <c r="AG804" t="str">
        <f>_xlfn.XLOOKUP(tblSales[[#This Row],[Employee_ID]],Employees!$A:$A,Employees!$B:$B,"Unknown")</f>
        <v>Vinod Hegde</v>
      </c>
      <c r="AH804">
        <f>IF(MONTH(tblSales[[#This Row],[Invoice Date]])&gt;=4,MONTH(tblSales[[#This Row],[Invoice Date]]),MONTH(tblSales[[#This Row],[Invoice Date]])+12)</f>
        <v>8</v>
      </c>
      <c r="AI804" s="8">
        <f>DATE(YEAR(tblSales[[#This Row],[Invoice Date]]),MONTH(tblSales[[#This Row],[Invoice Date]]),1)</f>
        <v>45505</v>
      </c>
      <c r="AJ804" t="str">
        <f>_xlfn.XLOOKUP(tblSales[[#This Row],[Product_ID]],Products!$A:$A,Products!$B:$B,"Unknown")</f>
        <v>Global Desi Round Neck Green</v>
      </c>
      <c r="AK804" s="9">
        <f>IFERROR(tblSales[[#This Row],[Profit]]/tblSales[[#This Row],[Sales Amount]],0)</f>
        <v>0.37775946650314274</v>
      </c>
      <c r="AL804" t="str">
        <f>IF(tblSales[[#This Row],[Discount %]]&lt;=5,"0-5%",
IF(tblSales[[#This Row],[Discount %]]&lt;=10,"5-10%",
IF(tblSales[[#This Row],[Discount %]]&lt;=15,"10-15%",
IF(tblSales[[#This Row],[Discount %]]&lt;=20,"15-20%","20%+"))))</f>
        <v>5-10%</v>
      </c>
    </row>
    <row r="805" spans="1:38">
      <c r="A805" s="2" t="s">
        <v>2281</v>
      </c>
      <c r="B805" s="11">
        <v>45613</v>
      </c>
      <c r="C805" s="2" t="s">
        <v>2282</v>
      </c>
      <c r="D805" s="2" t="s">
        <v>1623</v>
      </c>
      <c r="E805" s="2" t="s">
        <v>532</v>
      </c>
      <c r="F805" s="2" t="s">
        <v>199</v>
      </c>
      <c r="G805" s="2">
        <v>1</v>
      </c>
      <c r="H805" s="2">
        <v>1400.1</v>
      </c>
      <c r="I805" s="2">
        <v>25</v>
      </c>
      <c r="J805" s="2">
        <v>350.02</v>
      </c>
      <c r="K805" s="2">
        <v>12</v>
      </c>
      <c r="L805" s="2">
        <v>126.01</v>
      </c>
      <c r="M805" s="2">
        <v>1176.0899999999999</v>
      </c>
      <c r="N805" s="2">
        <v>893.37</v>
      </c>
      <c r="O805" s="2">
        <f t="shared" si="28"/>
        <v>156.70999999999992</v>
      </c>
      <c r="P805" s="2" t="s">
        <v>32</v>
      </c>
      <c r="Q805" s="2" t="str">
        <f t="shared" si="27"/>
        <v>UPI</v>
      </c>
      <c r="R805" s="2" t="s">
        <v>20</v>
      </c>
      <c r="S805" s="2" t="s">
        <v>56</v>
      </c>
      <c r="T805" s="2" t="s">
        <v>1885</v>
      </c>
      <c r="U805" s="2" t="s">
        <v>60</v>
      </c>
      <c r="V805" t="str">
        <f>TEXT(tblSales[[#This Row],[Invoice Date]],"mmm")</f>
        <v>Nov</v>
      </c>
      <c r="W805">
        <f>MONTH(tblSales[[#This Row],[Invoice Date]])</f>
        <v>11</v>
      </c>
      <c r="X805">
        <f>YEAR(tblSales[[#This Row],[Invoice Date]])</f>
        <v>2024</v>
      </c>
      <c r="Y805" t="str">
        <f>TEXT(tblSales[[#This Row],[Invoice Date]],"mmm-yyyy")</f>
        <v>Nov-2024</v>
      </c>
      <c r="Z805" t="str">
        <f>_xlfn.XLOOKUP(tblSales[[#This Row],[Product_ID]],Products!$A:$A,Products!$C:$C,"Women Dresses")</f>
        <v>Women Kurtis</v>
      </c>
      <c r="AA805" t="str">
        <f>_xlfn.XLOOKUP(tblSales[[#This Row],[Product_ID]],Products!$A:$A,Products!$D:$D,"Unknown")</f>
        <v>A-Line Kurti</v>
      </c>
      <c r="AB805" t="str">
        <f>_xlfn.XLOOKUP(tblSales[[#This Row],[Product_ID]],Products!$A:$A,Products!$E:$E,"Unknown")</f>
        <v>Liberty</v>
      </c>
      <c r="AC805" t="str">
        <f>_xlfn.XLOOKUP(tblSales[[#This Row],[Store_ID]],Stores!$A:$A,Stores!$B:$B,"Unknown")</f>
        <v>TrendMart Nizamabad Standard</v>
      </c>
      <c r="AD805" t="str">
        <f>_xlfn.XLOOKUP(tblSales[[#This Row],[Store_ID]],Stores!$A:$A,Stores!$E:$E,"Unknown")</f>
        <v>South Zone 2</v>
      </c>
      <c r="AE805" t="str">
        <f>_xlfn.XLOOKUP(tblSales[[#This Row],[Customer_ID]],Customers!$A:$A,Customers!$B:$B,"Unknown")</f>
        <v>Ramya Mishra</v>
      </c>
      <c r="AF805" t="str">
        <f>_xlfn.XLOOKUP(tblSales[[#This Row],[Customer_ID]],Customers!$A:$A,Customers!$J:$J,"Unknown")</f>
        <v>Silver</v>
      </c>
      <c r="AG805" t="str">
        <f>_xlfn.XLOOKUP(tblSales[[#This Row],[Employee_ID]],Employees!$A:$A,Employees!$B:$B,"Unknown")</f>
        <v>Anusuya Subramaniam</v>
      </c>
      <c r="AH805">
        <f>IF(MONTH(tblSales[[#This Row],[Invoice Date]])&gt;=4,MONTH(tblSales[[#This Row],[Invoice Date]]),MONTH(tblSales[[#This Row],[Invoice Date]])+12)</f>
        <v>11</v>
      </c>
      <c r="AI805" s="8">
        <f>DATE(YEAR(tblSales[[#This Row],[Invoice Date]]),MONTH(tblSales[[#This Row],[Invoice Date]]),1)</f>
        <v>45597</v>
      </c>
      <c r="AJ805" t="str">
        <f>_xlfn.XLOOKUP(tblSales[[#This Row],[Product_ID]],Products!$A:$A,Products!$B:$B,"Unknown")</f>
        <v>Liberty A-Line Kurti Navy Blue</v>
      </c>
      <c r="AK805" s="9">
        <f>IFERROR(tblSales[[#This Row],[Profit]]/tblSales[[#This Row],[Sales Amount]],0)</f>
        <v>0.13324660527680698</v>
      </c>
      <c r="AL805" t="str">
        <f>IF(tblSales[[#This Row],[Discount %]]&lt;=5,"0-5%",
IF(tblSales[[#This Row],[Discount %]]&lt;=10,"5-10%",
IF(tblSales[[#This Row],[Discount %]]&lt;=15,"10-15%",
IF(tblSales[[#This Row],[Discount %]]&lt;=20,"15-20%","20%+"))))</f>
        <v>20%+</v>
      </c>
    </row>
    <row r="806" spans="1:38">
      <c r="A806" s="2" t="s">
        <v>2283</v>
      </c>
      <c r="B806" s="11">
        <v>45726</v>
      </c>
      <c r="C806" s="2" t="s">
        <v>2284</v>
      </c>
      <c r="D806" s="2" t="s">
        <v>509</v>
      </c>
      <c r="E806" s="2" t="s">
        <v>221</v>
      </c>
      <c r="F806" s="2" t="s">
        <v>128</v>
      </c>
      <c r="G806" s="2">
        <v>2</v>
      </c>
      <c r="H806" s="2">
        <v>1860.48</v>
      </c>
      <c r="I806" s="2">
        <v>10</v>
      </c>
      <c r="J806" s="2">
        <v>372.1</v>
      </c>
      <c r="K806" s="2">
        <v>12</v>
      </c>
      <c r="L806" s="2">
        <v>401.86</v>
      </c>
      <c r="M806" s="2">
        <v>3750.72</v>
      </c>
      <c r="N806" s="2">
        <v>2338.92</v>
      </c>
      <c r="O806" s="2">
        <f t="shared" si="28"/>
        <v>1009.9399999999997</v>
      </c>
      <c r="P806" s="2" t="s">
        <v>27</v>
      </c>
      <c r="Q806" s="2" t="str">
        <f t="shared" si="27"/>
        <v>Cash</v>
      </c>
      <c r="R806" s="2" t="s">
        <v>20</v>
      </c>
      <c r="S806" s="2" t="s">
        <v>56</v>
      </c>
      <c r="T806" s="2" t="s">
        <v>211</v>
      </c>
      <c r="U806" s="2" t="s">
        <v>59</v>
      </c>
      <c r="V806" t="str">
        <f>TEXT(tblSales[[#This Row],[Invoice Date]],"mmm")</f>
        <v>Mar</v>
      </c>
      <c r="W806">
        <f>MONTH(tblSales[[#This Row],[Invoice Date]])</f>
        <v>3</v>
      </c>
      <c r="X806">
        <f>YEAR(tblSales[[#This Row],[Invoice Date]])</f>
        <v>2025</v>
      </c>
      <c r="Y806" t="str">
        <f>TEXT(tblSales[[#This Row],[Invoice Date]],"mmm-yyyy")</f>
        <v>Mar-2025</v>
      </c>
      <c r="Z806" t="str">
        <f>_xlfn.XLOOKUP(tblSales[[#This Row],[Product_ID]],Products!$A:$A,Products!$C:$C,"Women Dresses")</f>
        <v>Winter Wear</v>
      </c>
      <c r="AA806" t="str">
        <f>_xlfn.XLOOKUP(tblSales[[#This Row],[Product_ID]],Products!$A:$A,Products!$D:$D,"Unknown")</f>
        <v>Hoodie</v>
      </c>
      <c r="AB806" t="str">
        <f>_xlfn.XLOOKUP(tblSales[[#This Row],[Product_ID]],Products!$A:$A,Products!$E:$E,"Unknown")</f>
        <v>Numero Uno</v>
      </c>
      <c r="AC806" t="str">
        <f>_xlfn.XLOOKUP(tblSales[[#This Row],[Store_ID]],Stores!$A:$A,Stores!$B:$B,"Unknown")</f>
        <v>TrendMart Chennai Standard</v>
      </c>
      <c r="AD806" t="str">
        <f>_xlfn.XLOOKUP(tblSales[[#This Row],[Store_ID]],Stores!$A:$A,Stores!$E:$E,"Unknown")</f>
        <v>South Zone 1</v>
      </c>
      <c r="AE806" t="str">
        <f>_xlfn.XLOOKUP(tblSales[[#This Row],[Customer_ID]],Customers!$A:$A,Customers!$B:$B,"Unknown")</f>
        <v>Ravi Chandran</v>
      </c>
      <c r="AF806" t="str">
        <f>_xlfn.XLOOKUP(tblSales[[#This Row],[Customer_ID]],Customers!$A:$A,Customers!$J:$J,"Unknown")</f>
        <v>Gold</v>
      </c>
      <c r="AG806" t="str">
        <f>_xlfn.XLOOKUP(tblSales[[#This Row],[Employee_ID]],Employees!$A:$A,Employees!$B:$B,"Unknown")</f>
        <v>Praveen Gupta</v>
      </c>
      <c r="AH806">
        <f>IF(MONTH(tblSales[[#This Row],[Invoice Date]])&gt;=4,MONTH(tblSales[[#This Row],[Invoice Date]]),MONTH(tblSales[[#This Row],[Invoice Date]])+12)</f>
        <v>15</v>
      </c>
      <c r="AI806" s="8">
        <f>DATE(YEAR(tblSales[[#This Row],[Invoice Date]]),MONTH(tblSales[[#This Row],[Invoice Date]]),1)</f>
        <v>45717</v>
      </c>
      <c r="AJ806" t="str">
        <f>_xlfn.XLOOKUP(tblSales[[#This Row],[Product_ID]],Products!$A:$A,Products!$B:$B,"Unknown")</f>
        <v>Numero Uno Hoodie Pink</v>
      </c>
      <c r="AK806" s="9">
        <f>IFERROR(tblSales[[#This Row],[Profit]]/tblSales[[#This Row],[Sales Amount]],0)</f>
        <v>0.2692656343315416</v>
      </c>
      <c r="AL806" t="str">
        <f>IF(tblSales[[#This Row],[Discount %]]&lt;=5,"0-5%",
IF(tblSales[[#This Row],[Discount %]]&lt;=10,"5-10%",
IF(tblSales[[#This Row],[Discount %]]&lt;=15,"10-15%",
IF(tblSales[[#This Row],[Discount %]]&lt;=20,"15-20%","20%+"))))</f>
        <v>5-10%</v>
      </c>
    </row>
    <row r="807" spans="1:38">
      <c r="A807" s="2" t="s">
        <v>2285</v>
      </c>
      <c r="B807" s="11">
        <v>45601</v>
      </c>
      <c r="C807" s="2" t="s">
        <v>252</v>
      </c>
      <c r="D807" s="2" t="s">
        <v>1176</v>
      </c>
      <c r="E807" s="2" t="s">
        <v>309</v>
      </c>
      <c r="F807" s="2" t="s">
        <v>161</v>
      </c>
      <c r="G807" s="2">
        <v>2</v>
      </c>
      <c r="H807" s="2">
        <v>1636.89</v>
      </c>
      <c r="I807" s="2">
        <v>10</v>
      </c>
      <c r="J807" s="2">
        <v>327.38</v>
      </c>
      <c r="K807" s="2">
        <v>12</v>
      </c>
      <c r="L807" s="2">
        <v>353.57</v>
      </c>
      <c r="M807" s="2">
        <v>3299.97</v>
      </c>
      <c r="N807" s="2">
        <v>2388.2800000000002</v>
      </c>
      <c r="O807" s="2">
        <f t="shared" si="28"/>
        <v>558.11999999999966</v>
      </c>
      <c r="P807" s="2" t="s">
        <v>28</v>
      </c>
      <c r="Q807" s="2" t="str">
        <f t="shared" si="27"/>
        <v>Credit Card</v>
      </c>
      <c r="R807" s="2" t="s">
        <v>20</v>
      </c>
      <c r="S807" s="2" t="s">
        <v>56</v>
      </c>
      <c r="T807" s="2" t="s">
        <v>2286</v>
      </c>
      <c r="U807" s="2" t="s">
        <v>59</v>
      </c>
      <c r="V807" t="str">
        <f>TEXT(tblSales[[#This Row],[Invoice Date]],"mmm")</f>
        <v>Nov</v>
      </c>
      <c r="W807">
        <f>MONTH(tblSales[[#This Row],[Invoice Date]])</f>
        <v>11</v>
      </c>
      <c r="X807">
        <f>YEAR(tblSales[[#This Row],[Invoice Date]])</f>
        <v>2024</v>
      </c>
      <c r="Y807" t="str">
        <f>TEXT(tblSales[[#This Row],[Invoice Date]],"mmm-yyyy")</f>
        <v>Nov-2024</v>
      </c>
      <c r="Z807" t="str">
        <f>_xlfn.XLOOKUP(tblSales[[#This Row],[Product_ID]],Products!$A:$A,Products!$C:$C,"Women Dresses")</f>
        <v>Men Jeans</v>
      </c>
      <c r="AA807" t="str">
        <f>_xlfn.XLOOKUP(tblSales[[#This Row],[Product_ID]],Products!$A:$A,Products!$D:$D,"Unknown")</f>
        <v>Skinny Fit</v>
      </c>
      <c r="AB807" t="str">
        <f>_xlfn.XLOOKUP(tblSales[[#This Row],[Product_ID]],Products!$A:$A,Products!$E:$E,"Unknown")</f>
        <v>Killer Jeans</v>
      </c>
      <c r="AC807" t="str">
        <f>_xlfn.XLOOKUP(tblSales[[#This Row],[Store_ID]],Stores!$A:$A,Stores!$B:$B,"Unknown")</f>
        <v>TrendMart Alappuzha Outlet</v>
      </c>
      <c r="AD807" t="str">
        <f>_xlfn.XLOOKUP(tblSales[[#This Row],[Store_ID]],Stores!$A:$A,Stores!$E:$E,"Unknown")</f>
        <v>South Zone 1</v>
      </c>
      <c r="AE807" t="str">
        <f>_xlfn.XLOOKUP(tblSales[[#This Row],[Customer_ID]],Customers!$A:$A,Customers!$B:$B,"Unknown")</f>
        <v>Latha Gounder</v>
      </c>
      <c r="AF807" t="str">
        <f>_xlfn.XLOOKUP(tblSales[[#This Row],[Customer_ID]],Customers!$A:$A,Customers!$J:$J,"Unknown")</f>
        <v>Gold</v>
      </c>
      <c r="AG807" t="str">
        <f>_xlfn.XLOOKUP(tblSales[[#This Row],[Employee_ID]],Employees!$A:$A,Employees!$B:$B,"Unknown")</f>
        <v>Chandra Reddy</v>
      </c>
      <c r="AH807">
        <f>IF(MONTH(tblSales[[#This Row],[Invoice Date]])&gt;=4,MONTH(tblSales[[#This Row],[Invoice Date]]),MONTH(tblSales[[#This Row],[Invoice Date]])+12)</f>
        <v>11</v>
      </c>
      <c r="AI807" s="8">
        <f>DATE(YEAR(tblSales[[#This Row],[Invoice Date]]),MONTH(tblSales[[#This Row],[Invoice Date]]),1)</f>
        <v>45597</v>
      </c>
      <c r="AJ807" t="str">
        <f>_xlfn.XLOOKUP(tblSales[[#This Row],[Product_ID]],Products!$A:$A,Products!$B:$B,"Unknown")</f>
        <v>Killer Jeans Skinny Fit Orange</v>
      </c>
      <c r="AK807" s="9">
        <f>IFERROR(tblSales[[#This Row],[Profit]]/tblSales[[#This Row],[Sales Amount]],0)</f>
        <v>0.16912881026191137</v>
      </c>
      <c r="AL807" t="str">
        <f>IF(tblSales[[#This Row],[Discount %]]&lt;=5,"0-5%",
IF(tblSales[[#This Row],[Discount %]]&lt;=10,"5-10%",
IF(tblSales[[#This Row],[Discount %]]&lt;=15,"10-15%",
IF(tblSales[[#This Row],[Discount %]]&lt;=20,"15-20%","20%+"))))</f>
        <v>5-10%</v>
      </c>
    </row>
    <row r="808" spans="1:38">
      <c r="A808" s="2" t="s">
        <v>2287</v>
      </c>
      <c r="B808" s="11">
        <v>45595</v>
      </c>
      <c r="C808" s="2" t="s">
        <v>1289</v>
      </c>
      <c r="D808" s="2" t="s">
        <v>629</v>
      </c>
      <c r="E808" s="2" t="s">
        <v>1636</v>
      </c>
      <c r="F808" s="2" t="s">
        <v>475</v>
      </c>
      <c r="G808" s="2">
        <v>1</v>
      </c>
      <c r="H808" s="2">
        <v>975.83</v>
      </c>
      <c r="I808" s="2">
        <v>15</v>
      </c>
      <c r="J808" s="2">
        <v>146.37</v>
      </c>
      <c r="K808" s="2">
        <v>5</v>
      </c>
      <c r="L808" s="2">
        <v>41.47</v>
      </c>
      <c r="M808" s="2">
        <v>870.93</v>
      </c>
      <c r="N808" s="2">
        <v>626.26</v>
      </c>
      <c r="O808" s="2">
        <f t="shared" si="28"/>
        <v>203.19999999999996</v>
      </c>
      <c r="P808" s="2" t="s">
        <v>29</v>
      </c>
      <c r="Q808" s="2" t="str">
        <f t="shared" si="27"/>
        <v>Debit Card</v>
      </c>
      <c r="R808" s="2" t="s">
        <v>21</v>
      </c>
      <c r="S808" s="2" t="s">
        <v>56</v>
      </c>
      <c r="T808" s="2" t="s">
        <v>1039</v>
      </c>
      <c r="U808" s="2" t="s">
        <v>59</v>
      </c>
      <c r="V808" t="str">
        <f>TEXT(tblSales[[#This Row],[Invoice Date]],"mmm")</f>
        <v>Oct</v>
      </c>
      <c r="W808">
        <f>MONTH(tblSales[[#This Row],[Invoice Date]])</f>
        <v>10</v>
      </c>
      <c r="X808">
        <f>YEAR(tblSales[[#This Row],[Invoice Date]])</f>
        <v>2024</v>
      </c>
      <c r="Y808" t="str">
        <f>TEXT(tblSales[[#This Row],[Invoice Date]],"mmm-yyyy")</f>
        <v>Oct-2024</v>
      </c>
      <c r="Z808" t="str">
        <f>_xlfn.XLOOKUP(tblSales[[#This Row],[Product_ID]],Products!$A:$A,Products!$C:$C,"Women Dresses")</f>
        <v>Sportswear</v>
      </c>
      <c r="AA808" t="str">
        <f>_xlfn.XLOOKUP(tblSales[[#This Row],[Product_ID]],Products!$A:$A,Products!$D:$D,"Unknown")</f>
        <v>Track Suit</v>
      </c>
      <c r="AB808" t="str">
        <f>_xlfn.XLOOKUP(tblSales[[#This Row],[Product_ID]],Products!$A:$A,Products!$E:$E,"Unknown")</f>
        <v>Being Human</v>
      </c>
      <c r="AC808" t="str">
        <f>_xlfn.XLOOKUP(tblSales[[#This Row],[Store_ID]],Stores!$A:$A,Stores!$B:$B,"Unknown")</f>
        <v>TrendMart Warangal Standard</v>
      </c>
      <c r="AD808" t="str">
        <f>_xlfn.XLOOKUP(tblSales[[#This Row],[Store_ID]],Stores!$A:$A,Stores!$E:$E,"Unknown")</f>
        <v>South Zone 2</v>
      </c>
      <c r="AE808" t="str">
        <f>_xlfn.XLOOKUP(tblSales[[#This Row],[Customer_ID]],Customers!$A:$A,Customers!$B:$B,"Unknown")</f>
        <v>Rohit Iyengar</v>
      </c>
      <c r="AF808" t="str">
        <f>_xlfn.XLOOKUP(tblSales[[#This Row],[Customer_ID]],Customers!$A:$A,Customers!$J:$J,"Unknown")</f>
        <v>Regular</v>
      </c>
      <c r="AG808" t="str">
        <f>_xlfn.XLOOKUP(tblSales[[#This Row],[Employee_ID]],Employees!$A:$A,Employees!$B:$B,"Unknown")</f>
        <v>Arjun Krishnan</v>
      </c>
      <c r="AH808">
        <f>IF(MONTH(tblSales[[#This Row],[Invoice Date]])&gt;=4,MONTH(tblSales[[#This Row],[Invoice Date]]),MONTH(tblSales[[#This Row],[Invoice Date]])+12)</f>
        <v>10</v>
      </c>
      <c r="AI808" s="8">
        <f>DATE(YEAR(tblSales[[#This Row],[Invoice Date]]),MONTH(tblSales[[#This Row],[Invoice Date]]),1)</f>
        <v>45566</v>
      </c>
      <c r="AJ808" t="str">
        <f>_xlfn.XLOOKUP(tblSales[[#This Row],[Product_ID]],Products!$A:$A,Products!$B:$B,"Unknown")</f>
        <v>Being Human Track Suit Mustard</v>
      </c>
      <c r="AK808" s="9">
        <f>IFERROR(tblSales[[#This Row],[Profit]]/tblSales[[#This Row],[Sales Amount]],0)</f>
        <v>0.23331381396897566</v>
      </c>
      <c r="AL808" t="str">
        <f>IF(tblSales[[#This Row],[Discount %]]&lt;=5,"0-5%",
IF(tblSales[[#This Row],[Discount %]]&lt;=10,"5-10%",
IF(tblSales[[#This Row],[Discount %]]&lt;=15,"10-15%",
IF(tblSales[[#This Row],[Discount %]]&lt;=20,"15-20%","20%+"))))</f>
        <v>10-15%</v>
      </c>
    </row>
    <row r="809" spans="1:38">
      <c r="A809" s="2" t="s">
        <v>2288</v>
      </c>
      <c r="B809" s="11">
        <v>45747</v>
      </c>
      <c r="C809" s="2" t="s">
        <v>2289</v>
      </c>
      <c r="D809" s="2" t="s">
        <v>474</v>
      </c>
      <c r="E809" s="2" t="s">
        <v>561</v>
      </c>
      <c r="F809" s="2" t="s">
        <v>244</v>
      </c>
      <c r="G809" s="2">
        <v>2</v>
      </c>
      <c r="H809" s="2">
        <v>3085.11</v>
      </c>
      <c r="I809" s="2">
        <v>0</v>
      </c>
      <c r="J809" s="2">
        <v>0</v>
      </c>
      <c r="K809" s="2">
        <v>12</v>
      </c>
      <c r="L809" s="2">
        <v>740.43</v>
      </c>
      <c r="M809" s="2">
        <v>6910.65</v>
      </c>
      <c r="N809" s="2">
        <v>4068.02</v>
      </c>
      <c r="O809" s="2">
        <f t="shared" si="28"/>
        <v>2102.1999999999998</v>
      </c>
      <c r="P809" s="2" t="s">
        <v>28</v>
      </c>
      <c r="Q809" s="2" t="str">
        <f t="shared" si="27"/>
        <v>Credit Card</v>
      </c>
      <c r="R809" s="2" t="s">
        <v>20</v>
      </c>
      <c r="S809" s="2" t="s">
        <v>56</v>
      </c>
      <c r="T809" s="2" t="s">
        <v>524</v>
      </c>
      <c r="U809" s="2" t="s">
        <v>59</v>
      </c>
      <c r="V809" t="str">
        <f>TEXT(tblSales[[#This Row],[Invoice Date]],"mmm")</f>
        <v>Mar</v>
      </c>
      <c r="W809">
        <f>MONTH(tblSales[[#This Row],[Invoice Date]])</f>
        <v>3</v>
      </c>
      <c r="X809">
        <f>YEAR(tblSales[[#This Row],[Invoice Date]])</f>
        <v>2025</v>
      </c>
      <c r="Y809" t="str">
        <f>TEXT(tblSales[[#This Row],[Invoice Date]],"mmm-yyyy")</f>
        <v>Mar-2025</v>
      </c>
      <c r="Z809" t="str">
        <f>_xlfn.XLOOKUP(tblSales[[#This Row],[Product_ID]],Products!$A:$A,Products!$C:$C,"Women Dresses")</f>
        <v>Handbags</v>
      </c>
      <c r="AA809" t="str">
        <f>_xlfn.XLOOKUP(tblSales[[#This Row],[Product_ID]],Products!$A:$A,Products!$D:$D,"Unknown")</f>
        <v>Sling Bag</v>
      </c>
      <c r="AB809" t="str">
        <f>_xlfn.XLOOKUP(tblSales[[#This Row],[Product_ID]],Products!$A:$A,Products!$E:$E,"Unknown")</f>
        <v>GRT Jewellers</v>
      </c>
      <c r="AC809" t="str">
        <f>_xlfn.XLOOKUP(tblSales[[#This Row],[Store_ID]],Stores!$A:$A,Stores!$B:$B,"Unknown")</f>
        <v>TrendMart Mangaluru High Street</v>
      </c>
      <c r="AD809" t="str">
        <f>_xlfn.XLOOKUP(tblSales[[#This Row],[Store_ID]],Stores!$A:$A,Stores!$E:$E,"Unknown")</f>
        <v>South Zone 2</v>
      </c>
      <c r="AE809" t="str">
        <f>_xlfn.XLOOKUP(tblSales[[#This Row],[Customer_ID]],Customers!$A:$A,Customers!$B:$B,"Unknown")</f>
        <v>Sangeeta Gounder</v>
      </c>
      <c r="AF809" t="str">
        <f>_xlfn.XLOOKUP(tblSales[[#This Row],[Customer_ID]],Customers!$A:$A,Customers!$J:$J,"Unknown")</f>
        <v>Silver</v>
      </c>
      <c r="AG809" t="str">
        <f>_xlfn.XLOOKUP(tblSales[[#This Row],[Employee_ID]],Employees!$A:$A,Employees!$B:$B,"Unknown")</f>
        <v>Ganapathy Naidu</v>
      </c>
      <c r="AH809">
        <f>IF(MONTH(tblSales[[#This Row],[Invoice Date]])&gt;=4,MONTH(tblSales[[#This Row],[Invoice Date]]),MONTH(tblSales[[#This Row],[Invoice Date]])+12)</f>
        <v>15</v>
      </c>
      <c r="AI809" s="8">
        <f>DATE(YEAR(tblSales[[#This Row],[Invoice Date]]),MONTH(tblSales[[#This Row],[Invoice Date]]),1)</f>
        <v>45717</v>
      </c>
      <c r="AJ809" t="str">
        <f>_xlfn.XLOOKUP(tblSales[[#This Row],[Product_ID]],Products!$A:$A,Products!$B:$B,"Unknown")</f>
        <v>GRT Jewellers Sling Bag Olive</v>
      </c>
      <c r="AK809" s="9">
        <f>IFERROR(tblSales[[#This Row],[Profit]]/tblSales[[#This Row],[Sales Amount]],0)</f>
        <v>0.30419714498636163</v>
      </c>
      <c r="AL809" t="str">
        <f>IF(tblSales[[#This Row],[Discount %]]&lt;=5,"0-5%",
IF(tblSales[[#This Row],[Discount %]]&lt;=10,"5-10%",
IF(tblSales[[#This Row],[Discount %]]&lt;=15,"10-15%",
IF(tblSales[[#This Row],[Discount %]]&lt;=20,"15-20%","20%+"))))</f>
        <v>0-5%</v>
      </c>
    </row>
    <row r="810" spans="1:38">
      <c r="A810" s="2" t="s">
        <v>2290</v>
      </c>
      <c r="B810" s="11">
        <v>45530</v>
      </c>
      <c r="C810" s="2" t="s">
        <v>1694</v>
      </c>
      <c r="D810" s="2" t="s">
        <v>144</v>
      </c>
      <c r="E810" s="2" t="s">
        <v>668</v>
      </c>
      <c r="F810" s="2" t="s">
        <v>405</v>
      </c>
      <c r="G810" s="2">
        <v>1</v>
      </c>
      <c r="H810" s="2">
        <v>1011.65</v>
      </c>
      <c r="I810" s="2">
        <v>10</v>
      </c>
      <c r="J810" s="2">
        <v>101.17</v>
      </c>
      <c r="K810" s="2">
        <v>12</v>
      </c>
      <c r="L810" s="2">
        <v>109.26</v>
      </c>
      <c r="M810" s="2">
        <v>1019.74</v>
      </c>
      <c r="N810" s="2">
        <v>692.53</v>
      </c>
      <c r="O810" s="2">
        <f t="shared" si="28"/>
        <v>217.95000000000005</v>
      </c>
      <c r="P810" s="2" t="s">
        <v>31</v>
      </c>
      <c r="Q810" s="2" t="str">
        <f t="shared" si="27"/>
        <v>Net Banking</v>
      </c>
      <c r="R810" s="2" t="s">
        <v>20</v>
      </c>
      <c r="S810" s="2" t="s">
        <v>56</v>
      </c>
      <c r="T810" s="2" t="s">
        <v>1130</v>
      </c>
      <c r="U810" s="2" t="s">
        <v>59</v>
      </c>
      <c r="V810" t="str">
        <f>TEXT(tblSales[[#This Row],[Invoice Date]],"mmm")</f>
        <v>Aug</v>
      </c>
      <c r="W810">
        <f>MONTH(tblSales[[#This Row],[Invoice Date]])</f>
        <v>8</v>
      </c>
      <c r="X810">
        <f>YEAR(tblSales[[#This Row],[Invoice Date]])</f>
        <v>2024</v>
      </c>
      <c r="Y810" t="str">
        <f>TEXT(tblSales[[#This Row],[Invoice Date]],"mmm-yyyy")</f>
        <v>Aug-2024</v>
      </c>
      <c r="Z810" t="str">
        <f>_xlfn.XLOOKUP(tblSales[[#This Row],[Product_ID]],Products!$A:$A,Products!$C:$C,"Women Dresses")</f>
        <v>Women Jeans</v>
      </c>
      <c r="AA810" t="str">
        <f>_xlfn.XLOOKUP(tblSales[[#This Row],[Product_ID]],Products!$A:$A,Products!$D:$D,"Unknown")</f>
        <v>Bootcut</v>
      </c>
      <c r="AB810" t="str">
        <f>_xlfn.XLOOKUP(tblSales[[#This Row],[Product_ID]],Products!$A:$A,Products!$E:$E,"Unknown")</f>
        <v>Sonata</v>
      </c>
      <c r="AC810" t="str">
        <f>_xlfn.XLOOKUP(tblSales[[#This Row],[Store_ID]],Stores!$A:$A,Stores!$B:$B,"Unknown")</f>
        <v>TrendMart Kollam Flagship</v>
      </c>
      <c r="AD810" t="str">
        <f>_xlfn.XLOOKUP(tblSales[[#This Row],[Store_ID]],Stores!$A:$A,Stores!$E:$E,"Unknown")</f>
        <v>South Zone 1</v>
      </c>
      <c r="AE810" t="str">
        <f>_xlfn.XLOOKUP(tblSales[[#This Row],[Customer_ID]],Customers!$A:$A,Customers!$B:$B,"Unknown")</f>
        <v>Thiru Iyer</v>
      </c>
      <c r="AF810" t="str">
        <f>_xlfn.XLOOKUP(tblSales[[#This Row],[Customer_ID]],Customers!$A:$A,Customers!$J:$J,"Unknown")</f>
        <v>Silver</v>
      </c>
      <c r="AG810" t="str">
        <f>_xlfn.XLOOKUP(tblSales[[#This Row],[Employee_ID]],Employees!$A:$A,Employees!$B:$B,"Unknown")</f>
        <v>Chitra Bhat</v>
      </c>
      <c r="AH810">
        <f>IF(MONTH(tblSales[[#This Row],[Invoice Date]])&gt;=4,MONTH(tblSales[[#This Row],[Invoice Date]]),MONTH(tblSales[[#This Row],[Invoice Date]])+12)</f>
        <v>8</v>
      </c>
      <c r="AI810" s="8">
        <f>DATE(YEAR(tblSales[[#This Row],[Invoice Date]]),MONTH(tblSales[[#This Row],[Invoice Date]]),1)</f>
        <v>45505</v>
      </c>
      <c r="AJ810" t="str">
        <f>_xlfn.XLOOKUP(tblSales[[#This Row],[Product_ID]],Products!$A:$A,Products!$B:$B,"Unknown")</f>
        <v>Sonata Bootcut Navy Blue</v>
      </c>
      <c r="AK810" s="9">
        <f>IFERROR(tblSales[[#This Row],[Profit]]/tblSales[[#This Row],[Sales Amount]],0)</f>
        <v>0.21373095102673234</v>
      </c>
      <c r="AL810" t="str">
        <f>IF(tblSales[[#This Row],[Discount %]]&lt;=5,"0-5%",
IF(tblSales[[#This Row],[Discount %]]&lt;=10,"5-10%",
IF(tblSales[[#This Row],[Discount %]]&lt;=15,"10-15%",
IF(tblSales[[#This Row],[Discount %]]&lt;=20,"15-20%","20%+"))))</f>
        <v>5-10%</v>
      </c>
    </row>
    <row r="811" spans="1:38">
      <c r="A811" s="2" t="s">
        <v>2291</v>
      </c>
      <c r="B811" s="11">
        <v>45494</v>
      </c>
      <c r="C811" s="2" t="s">
        <v>2292</v>
      </c>
      <c r="D811" s="2" t="s">
        <v>191</v>
      </c>
      <c r="E811" s="2" t="s">
        <v>484</v>
      </c>
      <c r="F811" s="2" t="s">
        <v>233</v>
      </c>
      <c r="G811" s="2">
        <v>2</v>
      </c>
      <c r="H811" s="2">
        <v>804.73</v>
      </c>
      <c r="I811" s="2">
        <v>15</v>
      </c>
      <c r="J811" s="2">
        <v>241.42</v>
      </c>
      <c r="K811" s="2">
        <v>5</v>
      </c>
      <c r="L811" s="2">
        <v>68.400000000000006</v>
      </c>
      <c r="M811" s="2">
        <v>1436.44</v>
      </c>
      <c r="N811" s="2">
        <v>1069.6199999999999</v>
      </c>
      <c r="O811" s="2">
        <f t="shared" si="28"/>
        <v>298.42000000000019</v>
      </c>
      <c r="P811" s="2" t="s">
        <v>28</v>
      </c>
      <c r="Q811" s="2" t="str">
        <f t="shared" si="27"/>
        <v>Credit Card</v>
      </c>
      <c r="R811" s="2" t="s">
        <v>21</v>
      </c>
      <c r="S811" s="2" t="s">
        <v>57</v>
      </c>
      <c r="T811" s="2" t="s">
        <v>1795</v>
      </c>
      <c r="U811" s="2" t="s">
        <v>60</v>
      </c>
      <c r="V811" t="str">
        <f>TEXT(tblSales[[#This Row],[Invoice Date]],"mmm")</f>
        <v>Jul</v>
      </c>
      <c r="W811">
        <f>MONTH(tblSales[[#This Row],[Invoice Date]])</f>
        <v>7</v>
      </c>
      <c r="X811">
        <f>YEAR(tblSales[[#This Row],[Invoice Date]])</f>
        <v>2024</v>
      </c>
      <c r="Y811" t="str">
        <f>TEXT(tblSales[[#This Row],[Invoice Date]],"mmm-yyyy")</f>
        <v>Jul-2024</v>
      </c>
      <c r="Z811" t="str">
        <f>_xlfn.XLOOKUP(tblSales[[#This Row],[Product_ID]],Products!$A:$A,Products!$C:$C,"Women Dresses")</f>
        <v>Women Tops</v>
      </c>
      <c r="AA811" t="str">
        <f>_xlfn.XLOOKUP(tblSales[[#This Row],[Product_ID]],Products!$A:$A,Products!$D:$D,"Unknown")</f>
        <v>Casual Top</v>
      </c>
      <c r="AB811" t="str">
        <f>_xlfn.XLOOKUP(tblSales[[#This Row],[Product_ID]],Products!$A:$A,Products!$E:$E,"Unknown")</f>
        <v>US Polo Assn</v>
      </c>
      <c r="AC811" t="str">
        <f>_xlfn.XLOOKUP(tblSales[[#This Row],[Store_ID]],Stores!$A:$A,Stores!$B:$B,"Unknown")</f>
        <v>TrendMart Kochi Standard</v>
      </c>
      <c r="AD811" t="str">
        <f>_xlfn.XLOOKUP(tblSales[[#This Row],[Store_ID]],Stores!$A:$A,Stores!$E:$E,"Unknown")</f>
        <v>South Zone 1</v>
      </c>
      <c r="AE811" t="str">
        <f>_xlfn.XLOOKUP(tblSales[[#This Row],[Customer_ID]],Customers!$A:$A,Customers!$B:$B,"Unknown")</f>
        <v>Ganapathy Chettiar</v>
      </c>
      <c r="AF811" t="str">
        <f>_xlfn.XLOOKUP(tblSales[[#This Row],[Customer_ID]],Customers!$A:$A,Customers!$J:$J,"Unknown")</f>
        <v>Silver</v>
      </c>
      <c r="AG811" t="str">
        <f>_xlfn.XLOOKUP(tblSales[[#This Row],[Employee_ID]],Employees!$A:$A,Employees!$B:$B,"Unknown")</f>
        <v>Malathi Varma</v>
      </c>
      <c r="AH811">
        <f>IF(MONTH(tblSales[[#This Row],[Invoice Date]])&gt;=4,MONTH(tblSales[[#This Row],[Invoice Date]]),MONTH(tblSales[[#This Row],[Invoice Date]])+12)</f>
        <v>7</v>
      </c>
      <c r="AI811" s="8">
        <f>DATE(YEAR(tblSales[[#This Row],[Invoice Date]]),MONTH(tblSales[[#This Row],[Invoice Date]]),1)</f>
        <v>45474</v>
      </c>
      <c r="AJ811" t="str">
        <f>_xlfn.XLOOKUP(tblSales[[#This Row],[Product_ID]],Products!$A:$A,Products!$B:$B,"Unknown")</f>
        <v>US Polo Assn Casual Top Sky Blue</v>
      </c>
      <c r="AK811" s="9">
        <f>IFERROR(tblSales[[#This Row],[Profit]]/tblSales[[#This Row],[Sales Amount]],0)</f>
        <v>0.20774971457213678</v>
      </c>
      <c r="AL811" t="str">
        <f>IF(tblSales[[#This Row],[Discount %]]&lt;=5,"0-5%",
IF(tblSales[[#This Row],[Discount %]]&lt;=10,"5-10%",
IF(tblSales[[#This Row],[Discount %]]&lt;=15,"10-15%",
IF(tblSales[[#This Row],[Discount %]]&lt;=20,"15-20%","20%+"))))</f>
        <v>10-15%</v>
      </c>
    </row>
    <row r="812" spans="1:38">
      <c r="A812" s="2" t="s">
        <v>2293</v>
      </c>
      <c r="B812" s="11">
        <v>45629</v>
      </c>
      <c r="C812" s="2" t="s">
        <v>2009</v>
      </c>
      <c r="D812" s="2" t="s">
        <v>323</v>
      </c>
      <c r="E812" s="2" t="s">
        <v>385</v>
      </c>
      <c r="F812" s="2" t="s">
        <v>110</v>
      </c>
      <c r="G812" s="2">
        <v>2</v>
      </c>
      <c r="H812" s="2">
        <v>798.03</v>
      </c>
      <c r="I812" s="2">
        <v>20</v>
      </c>
      <c r="J812" s="2">
        <v>319.20999999999998</v>
      </c>
      <c r="K812" s="2">
        <v>5</v>
      </c>
      <c r="L812" s="2">
        <v>63.84</v>
      </c>
      <c r="M812" s="2">
        <v>1340.69</v>
      </c>
      <c r="N812" s="2">
        <v>1027.68</v>
      </c>
      <c r="O812" s="2">
        <f t="shared" si="28"/>
        <v>249.17</v>
      </c>
      <c r="P812" s="2" t="s">
        <v>27</v>
      </c>
      <c r="Q812" s="2" t="str">
        <f t="shared" si="27"/>
        <v>Cash</v>
      </c>
      <c r="R812" s="2" t="s">
        <v>20</v>
      </c>
      <c r="S812" s="2" t="s">
        <v>56</v>
      </c>
      <c r="T812" s="2" t="s">
        <v>900</v>
      </c>
      <c r="U812" s="2" t="s">
        <v>59</v>
      </c>
      <c r="V812" t="str">
        <f>TEXT(tblSales[[#This Row],[Invoice Date]],"mmm")</f>
        <v>Dec</v>
      </c>
      <c r="W812">
        <f>MONTH(tblSales[[#This Row],[Invoice Date]])</f>
        <v>12</v>
      </c>
      <c r="X812">
        <f>YEAR(tblSales[[#This Row],[Invoice Date]])</f>
        <v>2024</v>
      </c>
      <c r="Y812" t="str">
        <f>TEXT(tblSales[[#This Row],[Invoice Date]],"mmm-yyyy")</f>
        <v>Dec-2024</v>
      </c>
      <c r="Z812" t="str">
        <f>_xlfn.XLOOKUP(tblSales[[#This Row],[Product_ID]],Products!$A:$A,Products!$C:$C,"Women Dresses")</f>
        <v>Wallets</v>
      </c>
      <c r="AA812" t="str">
        <f>_xlfn.XLOOKUP(tblSales[[#This Row],[Product_ID]],Products!$A:$A,Products!$D:$D,"Unknown")</f>
        <v>Card Holder</v>
      </c>
      <c r="AB812" t="str">
        <f>_xlfn.XLOOKUP(tblSales[[#This Row],[Product_ID]],Products!$A:$A,Products!$E:$E,"Unknown")</f>
        <v>Tanishq</v>
      </c>
      <c r="AC812" t="str">
        <f>_xlfn.XLOOKUP(tblSales[[#This Row],[Store_ID]],Stores!$A:$A,Stores!$B:$B,"Unknown")</f>
        <v>TrendMart Bengaluru Standard</v>
      </c>
      <c r="AD812" t="str">
        <f>_xlfn.XLOOKUP(tblSales[[#This Row],[Store_ID]],Stores!$A:$A,Stores!$E:$E,"Unknown")</f>
        <v>South Zone 2</v>
      </c>
      <c r="AE812" t="str">
        <f>_xlfn.XLOOKUP(tblSales[[#This Row],[Customer_ID]],Customers!$A:$A,Customers!$B:$B,"Unknown")</f>
        <v>Vidya Mudaliar</v>
      </c>
      <c r="AF812" t="str">
        <f>_xlfn.XLOOKUP(tblSales[[#This Row],[Customer_ID]],Customers!$A:$A,Customers!$J:$J,"Unknown")</f>
        <v>Silver</v>
      </c>
      <c r="AG812" t="str">
        <f>_xlfn.XLOOKUP(tblSales[[#This Row],[Employee_ID]],Employees!$A:$A,Employees!$B:$B,"Unknown")</f>
        <v>Jyothi Prasad</v>
      </c>
      <c r="AH812">
        <f>IF(MONTH(tblSales[[#This Row],[Invoice Date]])&gt;=4,MONTH(tblSales[[#This Row],[Invoice Date]]),MONTH(tblSales[[#This Row],[Invoice Date]])+12)</f>
        <v>12</v>
      </c>
      <c r="AI812" s="8">
        <f>DATE(YEAR(tblSales[[#This Row],[Invoice Date]]),MONTH(tblSales[[#This Row],[Invoice Date]]),1)</f>
        <v>45627</v>
      </c>
      <c r="AJ812" t="str">
        <f>_xlfn.XLOOKUP(tblSales[[#This Row],[Product_ID]],Products!$A:$A,Products!$B:$B,"Unknown")</f>
        <v>Tanishq Card Holder Cream</v>
      </c>
      <c r="AK812" s="9">
        <f>IFERROR(tblSales[[#This Row],[Profit]]/tblSales[[#This Row],[Sales Amount]],0)</f>
        <v>0.18585206125204184</v>
      </c>
      <c r="AL812" t="str">
        <f>IF(tblSales[[#This Row],[Discount %]]&lt;=5,"0-5%",
IF(tblSales[[#This Row],[Discount %]]&lt;=10,"5-10%",
IF(tblSales[[#This Row],[Discount %]]&lt;=15,"10-15%",
IF(tblSales[[#This Row],[Discount %]]&lt;=20,"15-20%","20%+"))))</f>
        <v>15-20%</v>
      </c>
    </row>
    <row r="813" spans="1:38">
      <c r="A813" s="2" t="s">
        <v>2294</v>
      </c>
      <c r="B813" s="11">
        <v>45411</v>
      </c>
      <c r="C813" s="2" t="s">
        <v>2295</v>
      </c>
      <c r="D813" s="2" t="s">
        <v>114</v>
      </c>
      <c r="E813" s="2" t="s">
        <v>394</v>
      </c>
      <c r="F813" s="2" t="s">
        <v>493</v>
      </c>
      <c r="G813" s="2">
        <v>2</v>
      </c>
      <c r="H813" s="2">
        <v>805.4</v>
      </c>
      <c r="I813" s="2">
        <v>10</v>
      </c>
      <c r="J813" s="2">
        <v>161.08000000000001</v>
      </c>
      <c r="K813" s="2">
        <v>5</v>
      </c>
      <c r="L813" s="2">
        <v>72.489999999999995</v>
      </c>
      <c r="M813" s="2">
        <v>1522.21</v>
      </c>
      <c r="N813" s="2">
        <v>1079.52</v>
      </c>
      <c r="O813" s="2">
        <f t="shared" si="28"/>
        <v>370.20000000000005</v>
      </c>
      <c r="P813" s="2" t="s">
        <v>28</v>
      </c>
      <c r="Q813" s="2" t="str">
        <f t="shared" si="27"/>
        <v>Credit Card</v>
      </c>
      <c r="R813" s="2" t="s">
        <v>21</v>
      </c>
      <c r="S813" s="2" t="s">
        <v>56</v>
      </c>
      <c r="T813" s="2" t="s">
        <v>818</v>
      </c>
      <c r="U813" s="2" t="s">
        <v>59</v>
      </c>
      <c r="V813" t="str">
        <f>TEXT(tblSales[[#This Row],[Invoice Date]],"mmm")</f>
        <v>Apr</v>
      </c>
      <c r="W813">
        <f>MONTH(tblSales[[#This Row],[Invoice Date]])</f>
        <v>4</v>
      </c>
      <c r="X813">
        <f>YEAR(tblSales[[#This Row],[Invoice Date]])</f>
        <v>2024</v>
      </c>
      <c r="Y813" t="str">
        <f>TEXT(tblSales[[#This Row],[Invoice Date]],"mmm-yyyy")</f>
        <v>Apr-2024</v>
      </c>
      <c r="Z813" t="str">
        <f>_xlfn.XLOOKUP(tblSales[[#This Row],[Product_ID]],Products!$A:$A,Products!$C:$C,"Women Dresses")</f>
        <v>Women Kurtis</v>
      </c>
      <c r="AA813" t="str">
        <f>_xlfn.XLOOKUP(tblSales[[#This Row],[Product_ID]],Products!$A:$A,Products!$D:$D,"Unknown")</f>
        <v>Printed Kurti</v>
      </c>
      <c r="AB813" t="str">
        <f>_xlfn.XLOOKUP(tblSales[[#This Row],[Product_ID]],Products!$A:$A,Products!$E:$E,"Unknown")</f>
        <v>Reebok</v>
      </c>
      <c r="AC813" t="str">
        <f>_xlfn.XLOOKUP(tblSales[[#This Row],[Store_ID]],Stores!$A:$A,Stores!$B:$B,"Unknown")</f>
        <v>TrendMart Thoothukudi High Street</v>
      </c>
      <c r="AD813" t="str">
        <f>_xlfn.XLOOKUP(tblSales[[#This Row],[Store_ID]],Stores!$A:$A,Stores!$E:$E,"Unknown")</f>
        <v>South Zone 1</v>
      </c>
      <c r="AE813" t="str">
        <f>_xlfn.XLOOKUP(tblSales[[#This Row],[Customer_ID]],Customers!$A:$A,Customers!$B:$B,"Unknown")</f>
        <v>Harini Mudaliar</v>
      </c>
      <c r="AF813" t="str">
        <f>_xlfn.XLOOKUP(tblSales[[#This Row],[Customer_ID]],Customers!$A:$A,Customers!$J:$J,"Unknown")</f>
        <v>Regular</v>
      </c>
      <c r="AG813" t="str">
        <f>_xlfn.XLOOKUP(tblSales[[#This Row],[Employee_ID]],Employees!$A:$A,Employees!$B:$B,"Unknown")</f>
        <v>Gopal Prasad</v>
      </c>
      <c r="AH813">
        <f>IF(MONTH(tblSales[[#This Row],[Invoice Date]])&gt;=4,MONTH(tblSales[[#This Row],[Invoice Date]]),MONTH(tblSales[[#This Row],[Invoice Date]])+12)</f>
        <v>4</v>
      </c>
      <c r="AI813" s="8">
        <f>DATE(YEAR(tblSales[[#This Row],[Invoice Date]]),MONTH(tblSales[[#This Row],[Invoice Date]]),1)</f>
        <v>45383</v>
      </c>
      <c r="AJ813" t="str">
        <f>_xlfn.XLOOKUP(tblSales[[#This Row],[Product_ID]],Products!$A:$A,Products!$B:$B,"Unknown")</f>
        <v>Reebok Printed Kurti Wine</v>
      </c>
      <c r="AK813" s="9">
        <f>IFERROR(tblSales[[#This Row],[Profit]]/tblSales[[#This Row],[Sales Amount]],0)</f>
        <v>0.24319903298493639</v>
      </c>
      <c r="AL813" t="str">
        <f>IF(tblSales[[#This Row],[Discount %]]&lt;=5,"0-5%",
IF(tblSales[[#This Row],[Discount %]]&lt;=10,"5-10%",
IF(tblSales[[#This Row],[Discount %]]&lt;=15,"10-15%",
IF(tblSales[[#This Row],[Discount %]]&lt;=20,"15-20%","20%+"))))</f>
        <v>5-10%</v>
      </c>
    </row>
    <row r="814" spans="1:38">
      <c r="A814" s="2" t="s">
        <v>2296</v>
      </c>
      <c r="B814" s="11">
        <v>45451</v>
      </c>
      <c r="C814" s="2" t="s">
        <v>1649</v>
      </c>
      <c r="D814" s="2" t="s">
        <v>1604</v>
      </c>
      <c r="E814" s="2" t="s">
        <v>688</v>
      </c>
      <c r="F814" s="2" t="s">
        <v>458</v>
      </c>
      <c r="G814" s="2">
        <v>1</v>
      </c>
      <c r="H814" s="2">
        <v>1351.59</v>
      </c>
      <c r="I814" s="2">
        <v>10</v>
      </c>
      <c r="J814" s="2">
        <v>135.16</v>
      </c>
      <c r="K814" s="2">
        <v>12</v>
      </c>
      <c r="L814" s="2">
        <v>145.97</v>
      </c>
      <c r="M814" s="2">
        <v>1362.4</v>
      </c>
      <c r="N814" s="2">
        <v>879.48</v>
      </c>
      <c r="O814" s="2">
        <f t="shared" si="28"/>
        <v>336.95000000000005</v>
      </c>
      <c r="P814" s="2" t="s">
        <v>29</v>
      </c>
      <c r="Q814" s="2" t="str">
        <f t="shared" si="27"/>
        <v>Debit Card</v>
      </c>
      <c r="R814" s="2" t="s">
        <v>20</v>
      </c>
      <c r="S814" s="2" t="s">
        <v>56</v>
      </c>
      <c r="T814" s="2" t="s">
        <v>1330</v>
      </c>
      <c r="U814" s="2" t="s">
        <v>60</v>
      </c>
      <c r="V814" t="str">
        <f>TEXT(tblSales[[#This Row],[Invoice Date]],"mmm")</f>
        <v>Jun</v>
      </c>
      <c r="W814">
        <f>MONTH(tblSales[[#This Row],[Invoice Date]])</f>
        <v>6</v>
      </c>
      <c r="X814">
        <f>YEAR(tblSales[[#This Row],[Invoice Date]])</f>
        <v>2024</v>
      </c>
      <c r="Y814" t="str">
        <f>TEXT(tblSales[[#This Row],[Invoice Date]],"mmm-yyyy")</f>
        <v>Jun-2024</v>
      </c>
      <c r="Z814" t="str">
        <f>_xlfn.XLOOKUP(tblSales[[#This Row],[Product_ID]],Products!$A:$A,Products!$C:$C,"Women Dresses")</f>
        <v>Belts</v>
      </c>
      <c r="AA814" t="str">
        <f>_xlfn.XLOOKUP(tblSales[[#This Row],[Product_ID]],Products!$A:$A,Products!$D:$D,"Unknown")</f>
        <v>Braided Belt</v>
      </c>
      <c r="AB814" t="str">
        <f>_xlfn.XLOOKUP(tblSales[[#This Row],[Product_ID]],Products!$A:$A,Products!$E:$E,"Unknown")</f>
        <v>Bata</v>
      </c>
      <c r="AC814" t="str">
        <f>_xlfn.XLOOKUP(tblSales[[#This Row],[Store_ID]],Stores!$A:$A,Stores!$B:$B,"Unknown")</f>
        <v>TrendMart Nellore Mall Kiosk</v>
      </c>
      <c r="AD814" t="str">
        <f>_xlfn.XLOOKUP(tblSales[[#This Row],[Store_ID]],Stores!$A:$A,Stores!$E:$E,"Unknown")</f>
        <v>South Zone 3</v>
      </c>
      <c r="AE814" t="str">
        <f>_xlfn.XLOOKUP(tblSales[[#This Row],[Customer_ID]],Customers!$A:$A,Customers!$B:$B,"Unknown")</f>
        <v>Mahesh Gounder</v>
      </c>
      <c r="AF814" t="str">
        <f>_xlfn.XLOOKUP(tblSales[[#This Row],[Customer_ID]],Customers!$A:$A,Customers!$J:$J,"Unknown")</f>
        <v>Regular</v>
      </c>
      <c r="AG814" t="str">
        <f>_xlfn.XLOOKUP(tblSales[[#This Row],[Employee_ID]],Employees!$A:$A,Employees!$B:$B,"Unknown")</f>
        <v>Anil Reddy</v>
      </c>
      <c r="AH814">
        <f>IF(MONTH(tblSales[[#This Row],[Invoice Date]])&gt;=4,MONTH(tblSales[[#This Row],[Invoice Date]]),MONTH(tblSales[[#This Row],[Invoice Date]])+12)</f>
        <v>6</v>
      </c>
      <c r="AI814" s="8">
        <f>DATE(YEAR(tblSales[[#This Row],[Invoice Date]]),MONTH(tblSales[[#This Row],[Invoice Date]]),1)</f>
        <v>45444</v>
      </c>
      <c r="AJ814" t="str">
        <f>_xlfn.XLOOKUP(tblSales[[#This Row],[Product_ID]],Products!$A:$A,Products!$B:$B,"Unknown")</f>
        <v>Bata Braided Belt White</v>
      </c>
      <c r="AK814" s="9">
        <f>IFERROR(tblSales[[#This Row],[Profit]]/tblSales[[#This Row],[Sales Amount]],0)</f>
        <v>0.24732090428655315</v>
      </c>
      <c r="AL814" t="str">
        <f>IF(tblSales[[#This Row],[Discount %]]&lt;=5,"0-5%",
IF(tblSales[[#This Row],[Discount %]]&lt;=10,"5-10%",
IF(tblSales[[#This Row],[Discount %]]&lt;=15,"10-15%",
IF(tblSales[[#This Row],[Discount %]]&lt;=20,"15-20%","20%+"))))</f>
        <v>5-10%</v>
      </c>
    </row>
    <row r="815" spans="1:38">
      <c r="A815" s="2" t="s">
        <v>2297</v>
      </c>
      <c r="B815" s="11">
        <v>45608</v>
      </c>
      <c r="C815" s="2" t="s">
        <v>820</v>
      </c>
      <c r="D815" s="2" t="s">
        <v>531</v>
      </c>
      <c r="E815" s="2" t="s">
        <v>859</v>
      </c>
      <c r="F815" s="2" t="s">
        <v>182</v>
      </c>
      <c r="G815" s="2">
        <v>1</v>
      </c>
      <c r="H815" s="2">
        <v>3000.81</v>
      </c>
      <c r="I815" s="2">
        <v>5</v>
      </c>
      <c r="J815" s="2">
        <v>150.04</v>
      </c>
      <c r="K815" s="2">
        <v>12</v>
      </c>
      <c r="L815" s="2">
        <v>342.09</v>
      </c>
      <c r="M815" s="2">
        <v>3192.86</v>
      </c>
      <c r="N815" s="2">
        <v>2135.85</v>
      </c>
      <c r="O815" s="2">
        <f t="shared" si="28"/>
        <v>714.9200000000003</v>
      </c>
      <c r="P815" s="2" t="s">
        <v>32</v>
      </c>
      <c r="Q815" s="2" t="str">
        <f t="shared" si="27"/>
        <v>UPI</v>
      </c>
      <c r="R815" s="2" t="s">
        <v>21</v>
      </c>
      <c r="S815" s="2" t="s">
        <v>56</v>
      </c>
      <c r="T815" s="2" t="s">
        <v>406</v>
      </c>
      <c r="U815" s="2" t="s">
        <v>59</v>
      </c>
      <c r="V815" t="str">
        <f>TEXT(tblSales[[#This Row],[Invoice Date]],"mmm")</f>
        <v>Nov</v>
      </c>
      <c r="W815">
        <f>MONTH(tblSales[[#This Row],[Invoice Date]])</f>
        <v>11</v>
      </c>
      <c r="X815">
        <f>YEAR(tblSales[[#This Row],[Invoice Date]])</f>
        <v>2024</v>
      </c>
      <c r="Y815" t="str">
        <f>TEXT(tblSales[[#This Row],[Invoice Date]],"mmm-yyyy")</f>
        <v>Nov-2024</v>
      </c>
      <c r="Z815" t="str">
        <f>_xlfn.XLOOKUP(tblSales[[#This Row],[Product_ID]],Products!$A:$A,Products!$C:$C,"Women Dresses")</f>
        <v>Handbags</v>
      </c>
      <c r="AA815" t="str">
        <f>_xlfn.XLOOKUP(tblSales[[#This Row],[Product_ID]],Products!$A:$A,Products!$D:$D,"Unknown")</f>
        <v>Sling Bag</v>
      </c>
      <c r="AB815" t="str">
        <f>_xlfn.XLOOKUP(tblSales[[#This Row],[Product_ID]],Products!$A:$A,Products!$E:$E,"Unknown")</f>
        <v>Tanishq</v>
      </c>
      <c r="AC815" t="str">
        <f>_xlfn.XLOOKUP(tblSales[[#This Row],[Store_ID]],Stores!$A:$A,Stores!$B:$B,"Unknown")</f>
        <v>TrendMart Karimnagar Standard</v>
      </c>
      <c r="AD815" t="str">
        <f>_xlfn.XLOOKUP(tblSales[[#This Row],[Store_ID]],Stores!$A:$A,Stores!$E:$E,"Unknown")</f>
        <v>South Zone 2</v>
      </c>
      <c r="AE815" t="str">
        <f>_xlfn.XLOOKUP(tblSales[[#This Row],[Customer_ID]],Customers!$A:$A,Customers!$B:$B,"Unknown")</f>
        <v>Chitra Reddy</v>
      </c>
      <c r="AF815" t="str">
        <f>_xlfn.XLOOKUP(tblSales[[#This Row],[Customer_ID]],Customers!$A:$A,Customers!$J:$J,"Unknown")</f>
        <v>Regular</v>
      </c>
      <c r="AG815" t="str">
        <f>_xlfn.XLOOKUP(tblSales[[#This Row],[Employee_ID]],Employees!$A:$A,Employees!$B:$B,"Unknown")</f>
        <v>Girish Sundaram</v>
      </c>
      <c r="AH815">
        <f>IF(MONTH(tblSales[[#This Row],[Invoice Date]])&gt;=4,MONTH(tblSales[[#This Row],[Invoice Date]]),MONTH(tblSales[[#This Row],[Invoice Date]])+12)</f>
        <v>11</v>
      </c>
      <c r="AI815" s="8">
        <f>DATE(YEAR(tblSales[[#This Row],[Invoice Date]]),MONTH(tblSales[[#This Row],[Invoice Date]]),1)</f>
        <v>45597</v>
      </c>
      <c r="AJ815" t="str">
        <f>_xlfn.XLOOKUP(tblSales[[#This Row],[Product_ID]],Products!$A:$A,Products!$B:$B,"Unknown")</f>
        <v>Tanishq Sling Bag Mustard</v>
      </c>
      <c r="AK815" s="9">
        <f>IFERROR(tblSales[[#This Row],[Profit]]/tblSales[[#This Row],[Sales Amount]],0)</f>
        <v>0.22391210388178631</v>
      </c>
      <c r="AL815" t="str">
        <f>IF(tblSales[[#This Row],[Discount %]]&lt;=5,"0-5%",
IF(tblSales[[#This Row],[Discount %]]&lt;=10,"5-10%",
IF(tblSales[[#This Row],[Discount %]]&lt;=15,"10-15%",
IF(tblSales[[#This Row],[Discount %]]&lt;=20,"15-20%","20%+"))))</f>
        <v>0-5%</v>
      </c>
    </row>
    <row r="816" spans="1:38">
      <c r="A816" s="2" t="s">
        <v>2298</v>
      </c>
      <c r="B816" s="11">
        <v>45468</v>
      </c>
      <c r="C816" s="2" t="s">
        <v>1748</v>
      </c>
      <c r="D816" s="2" t="s">
        <v>431</v>
      </c>
      <c r="E816" s="2" t="s">
        <v>394</v>
      </c>
      <c r="F816" s="2" t="s">
        <v>134</v>
      </c>
      <c r="G816" s="2">
        <v>2</v>
      </c>
      <c r="H816" s="2">
        <v>1431.9</v>
      </c>
      <c r="I816" s="2">
        <v>5</v>
      </c>
      <c r="J816" s="2">
        <v>143.19</v>
      </c>
      <c r="K816" s="2">
        <v>12</v>
      </c>
      <c r="L816" s="2">
        <v>326.47000000000003</v>
      </c>
      <c r="M816" s="2">
        <v>3047.08</v>
      </c>
      <c r="N816" s="2">
        <v>2097.42</v>
      </c>
      <c r="O816" s="2">
        <f t="shared" si="28"/>
        <v>623.18999999999983</v>
      </c>
      <c r="P816" s="2" t="s">
        <v>29</v>
      </c>
      <c r="Q816" s="2" t="str">
        <f t="shared" si="27"/>
        <v>Debit Card</v>
      </c>
      <c r="R816" s="2" t="s">
        <v>21</v>
      </c>
      <c r="S816" s="2" t="s">
        <v>56</v>
      </c>
      <c r="T816" s="2" t="s">
        <v>1334</v>
      </c>
      <c r="U816" s="2" t="s">
        <v>59</v>
      </c>
      <c r="V816" t="str">
        <f>TEXT(tblSales[[#This Row],[Invoice Date]],"mmm")</f>
        <v>Jun</v>
      </c>
      <c r="W816">
        <f>MONTH(tblSales[[#This Row],[Invoice Date]])</f>
        <v>6</v>
      </c>
      <c r="X816">
        <f>YEAR(tblSales[[#This Row],[Invoice Date]])</f>
        <v>2024</v>
      </c>
      <c r="Y816" t="str">
        <f>TEXT(tblSales[[#This Row],[Invoice Date]],"mmm-yyyy")</f>
        <v>Jun-2024</v>
      </c>
      <c r="Z816" t="str">
        <f>_xlfn.XLOOKUP(tblSales[[#This Row],[Product_ID]],Products!$A:$A,Products!$C:$C,"Women Dresses")</f>
        <v>Women Jeans</v>
      </c>
      <c r="AA816" t="str">
        <f>_xlfn.XLOOKUP(tblSales[[#This Row],[Product_ID]],Products!$A:$A,Products!$D:$D,"Unknown")</f>
        <v>Bootcut</v>
      </c>
      <c r="AB816" t="str">
        <f>_xlfn.XLOOKUP(tblSales[[#This Row],[Product_ID]],Products!$A:$A,Products!$E:$E,"Unknown")</f>
        <v>Woodland</v>
      </c>
      <c r="AC816" t="str">
        <f>_xlfn.XLOOKUP(tblSales[[#This Row],[Store_ID]],Stores!$A:$A,Stores!$B:$B,"Unknown")</f>
        <v>TrendMart Thoothukudi High Street</v>
      </c>
      <c r="AD816" t="str">
        <f>_xlfn.XLOOKUP(tblSales[[#This Row],[Store_ID]],Stores!$A:$A,Stores!$E:$E,"Unknown")</f>
        <v>South Zone 1</v>
      </c>
      <c r="AE816" t="str">
        <f>_xlfn.XLOOKUP(tblSales[[#This Row],[Customer_ID]],Customers!$A:$A,Customers!$B:$B,"Unknown")</f>
        <v>Pranav Chettiar</v>
      </c>
      <c r="AF816" t="str">
        <f>_xlfn.XLOOKUP(tblSales[[#This Row],[Customer_ID]],Customers!$A:$A,Customers!$J:$J,"Unknown")</f>
        <v>Gold</v>
      </c>
      <c r="AG816" t="str">
        <f>_xlfn.XLOOKUP(tblSales[[#This Row],[Employee_ID]],Employees!$A:$A,Employees!$B:$B,"Unknown")</f>
        <v>Chandran Krishnan</v>
      </c>
      <c r="AH816">
        <f>IF(MONTH(tblSales[[#This Row],[Invoice Date]])&gt;=4,MONTH(tblSales[[#This Row],[Invoice Date]]),MONTH(tblSales[[#This Row],[Invoice Date]])+12)</f>
        <v>6</v>
      </c>
      <c r="AI816" s="8">
        <f>DATE(YEAR(tblSales[[#This Row],[Invoice Date]]),MONTH(tblSales[[#This Row],[Invoice Date]]),1)</f>
        <v>45444</v>
      </c>
      <c r="AJ816" t="str">
        <f>_xlfn.XLOOKUP(tblSales[[#This Row],[Product_ID]],Products!$A:$A,Products!$B:$B,"Unknown")</f>
        <v>Woodland Bootcut Peach</v>
      </c>
      <c r="AK816" s="9">
        <f>IFERROR(tblSales[[#This Row],[Profit]]/tblSales[[#This Row],[Sales Amount]],0)</f>
        <v>0.20452039329456392</v>
      </c>
      <c r="AL816" t="str">
        <f>IF(tblSales[[#This Row],[Discount %]]&lt;=5,"0-5%",
IF(tblSales[[#This Row],[Discount %]]&lt;=10,"5-10%",
IF(tblSales[[#This Row],[Discount %]]&lt;=15,"10-15%",
IF(tblSales[[#This Row],[Discount %]]&lt;=20,"15-20%","20%+"))))</f>
        <v>0-5%</v>
      </c>
    </row>
    <row r="817" spans="1:38">
      <c r="A817" s="2" t="s">
        <v>2299</v>
      </c>
      <c r="B817" s="11">
        <v>45646</v>
      </c>
      <c r="C817" s="2" t="s">
        <v>1087</v>
      </c>
      <c r="D817" s="2" t="s">
        <v>642</v>
      </c>
      <c r="E817" s="2" t="s">
        <v>532</v>
      </c>
      <c r="F817" s="2" t="s">
        <v>227</v>
      </c>
      <c r="G817" s="2">
        <v>1</v>
      </c>
      <c r="H817" s="2">
        <v>1028.52</v>
      </c>
      <c r="I817" s="2">
        <v>0</v>
      </c>
      <c r="J817" s="2">
        <v>0</v>
      </c>
      <c r="K817" s="2">
        <v>12</v>
      </c>
      <c r="L817" s="2">
        <v>123.42</v>
      </c>
      <c r="M817" s="2">
        <v>1151.94</v>
      </c>
      <c r="N817" s="2">
        <v>699.84</v>
      </c>
      <c r="O817" s="2">
        <f t="shared" si="28"/>
        <v>328.68</v>
      </c>
      <c r="P817" s="2" t="s">
        <v>27</v>
      </c>
      <c r="Q817" s="2" t="str">
        <f t="shared" si="27"/>
        <v>Cash</v>
      </c>
      <c r="R817" s="2" t="s">
        <v>20</v>
      </c>
      <c r="S817" s="2" t="s">
        <v>56</v>
      </c>
      <c r="T817" s="2" t="s">
        <v>2300</v>
      </c>
      <c r="U817" s="2" t="s">
        <v>59</v>
      </c>
      <c r="V817" t="str">
        <f>TEXT(tblSales[[#This Row],[Invoice Date]],"mmm")</f>
        <v>Dec</v>
      </c>
      <c r="W817">
        <f>MONTH(tblSales[[#This Row],[Invoice Date]])</f>
        <v>12</v>
      </c>
      <c r="X817">
        <f>YEAR(tblSales[[#This Row],[Invoice Date]])</f>
        <v>2024</v>
      </c>
      <c r="Y817" t="str">
        <f>TEXT(tblSales[[#This Row],[Invoice Date]],"mmm-yyyy")</f>
        <v>Dec-2024</v>
      </c>
      <c r="Z817" t="str">
        <f>_xlfn.XLOOKUP(tblSales[[#This Row],[Product_ID]],Products!$A:$A,Products!$C:$C,"Women Dresses")</f>
        <v>Women Tops</v>
      </c>
      <c r="AA817" t="str">
        <f>_xlfn.XLOOKUP(tblSales[[#This Row],[Product_ID]],Products!$A:$A,Products!$D:$D,"Unknown")</f>
        <v>Casual Top</v>
      </c>
      <c r="AB817" t="str">
        <f>_xlfn.XLOOKUP(tblSales[[#This Row],[Product_ID]],Products!$A:$A,Products!$E:$E,"Unknown")</f>
        <v>Nalli Silks</v>
      </c>
      <c r="AC817" t="str">
        <f>_xlfn.XLOOKUP(tblSales[[#This Row],[Store_ID]],Stores!$A:$A,Stores!$B:$B,"Unknown")</f>
        <v>TrendMart Nizamabad Standard</v>
      </c>
      <c r="AD817" t="str">
        <f>_xlfn.XLOOKUP(tblSales[[#This Row],[Store_ID]],Stores!$A:$A,Stores!$E:$E,"Unknown")</f>
        <v>South Zone 2</v>
      </c>
      <c r="AE817" t="str">
        <f>_xlfn.XLOOKUP(tblSales[[#This Row],[Customer_ID]],Customers!$A:$A,Customers!$B:$B,"Unknown")</f>
        <v>Hema Iyengar</v>
      </c>
      <c r="AF817" t="str">
        <f>_xlfn.XLOOKUP(tblSales[[#This Row],[Customer_ID]],Customers!$A:$A,Customers!$J:$J,"Unknown")</f>
        <v>Platinum</v>
      </c>
      <c r="AG817" t="str">
        <f>_xlfn.XLOOKUP(tblSales[[#This Row],[Employee_ID]],Employees!$A:$A,Employees!$B:$B,"Unknown")</f>
        <v>Ishwarya Shetty</v>
      </c>
      <c r="AH817">
        <f>IF(MONTH(tblSales[[#This Row],[Invoice Date]])&gt;=4,MONTH(tblSales[[#This Row],[Invoice Date]]),MONTH(tblSales[[#This Row],[Invoice Date]])+12)</f>
        <v>12</v>
      </c>
      <c r="AI817" s="8">
        <f>DATE(YEAR(tblSales[[#This Row],[Invoice Date]]),MONTH(tblSales[[#This Row],[Invoice Date]]),1)</f>
        <v>45627</v>
      </c>
      <c r="AJ817" t="str">
        <f>_xlfn.XLOOKUP(tblSales[[#This Row],[Product_ID]],Products!$A:$A,Products!$B:$B,"Unknown")</f>
        <v>Nalli Silks Casual Top Charcoal</v>
      </c>
      <c r="AK817" s="9">
        <f>IFERROR(tblSales[[#This Row],[Profit]]/tblSales[[#This Row],[Sales Amount]],0)</f>
        <v>0.28532736080004167</v>
      </c>
      <c r="AL817" t="str">
        <f>IF(tblSales[[#This Row],[Discount %]]&lt;=5,"0-5%",
IF(tblSales[[#This Row],[Discount %]]&lt;=10,"5-10%",
IF(tblSales[[#This Row],[Discount %]]&lt;=15,"10-15%",
IF(tblSales[[#This Row],[Discount %]]&lt;=20,"15-20%","20%+"))))</f>
        <v>0-5%</v>
      </c>
    </row>
    <row r="818" spans="1:38">
      <c r="A818" s="2" t="s">
        <v>2301</v>
      </c>
      <c r="B818" s="11">
        <v>45708</v>
      </c>
      <c r="C818" s="2" t="s">
        <v>1893</v>
      </c>
      <c r="D818" s="2" t="s">
        <v>762</v>
      </c>
      <c r="E818" s="2" t="s">
        <v>139</v>
      </c>
      <c r="F818" s="2" t="s">
        <v>161</v>
      </c>
      <c r="G818" s="2">
        <v>2</v>
      </c>
      <c r="H818" s="2">
        <v>596.24</v>
      </c>
      <c r="I818" s="2">
        <v>0</v>
      </c>
      <c r="J818" s="2">
        <v>0</v>
      </c>
      <c r="K818" s="2">
        <v>5</v>
      </c>
      <c r="L818" s="2">
        <v>59.62</v>
      </c>
      <c r="M818" s="2">
        <v>1252.0999999999999</v>
      </c>
      <c r="N818" s="2">
        <v>729.22</v>
      </c>
      <c r="O818" s="2">
        <f t="shared" si="28"/>
        <v>463.25999999999988</v>
      </c>
      <c r="P818" s="2" t="s">
        <v>29</v>
      </c>
      <c r="Q818" s="2" t="str">
        <f t="shared" si="27"/>
        <v>Debit Card</v>
      </c>
      <c r="R818" s="2" t="s">
        <v>20</v>
      </c>
      <c r="S818" s="2" t="s">
        <v>56</v>
      </c>
      <c r="T818" s="2" t="s">
        <v>2302</v>
      </c>
      <c r="U818" s="2" t="s">
        <v>59</v>
      </c>
      <c r="V818" t="str">
        <f>TEXT(tblSales[[#This Row],[Invoice Date]],"mmm")</f>
        <v>Feb</v>
      </c>
      <c r="W818">
        <f>MONTH(tblSales[[#This Row],[Invoice Date]])</f>
        <v>2</v>
      </c>
      <c r="X818">
        <f>YEAR(tblSales[[#This Row],[Invoice Date]])</f>
        <v>2025</v>
      </c>
      <c r="Y818" t="str">
        <f>TEXT(tblSales[[#This Row],[Invoice Date]],"mmm-yyyy")</f>
        <v>Feb-2025</v>
      </c>
      <c r="Z818" t="str">
        <f>_xlfn.XLOOKUP(tblSales[[#This Row],[Product_ID]],Products!$A:$A,Products!$C:$C,"Women Dresses")</f>
        <v>Men T-Shirts</v>
      </c>
      <c r="AA818" t="str">
        <f>_xlfn.XLOOKUP(tblSales[[#This Row],[Product_ID]],Products!$A:$A,Products!$D:$D,"Unknown")</f>
        <v>Polo</v>
      </c>
      <c r="AB818" t="str">
        <f>_xlfn.XLOOKUP(tblSales[[#This Row],[Product_ID]],Products!$A:$A,Products!$E:$E,"Unknown")</f>
        <v>Woodland</v>
      </c>
      <c r="AC818" t="str">
        <f>_xlfn.XLOOKUP(tblSales[[#This Row],[Store_ID]],Stores!$A:$A,Stores!$B:$B,"Unknown")</f>
        <v>TrendMart Kozhikode Standard</v>
      </c>
      <c r="AD818" t="str">
        <f>_xlfn.XLOOKUP(tblSales[[#This Row],[Store_ID]],Stores!$A:$A,Stores!$E:$E,"Unknown")</f>
        <v>South Zone 1</v>
      </c>
      <c r="AE818" t="str">
        <f>_xlfn.XLOOKUP(tblSales[[#This Row],[Customer_ID]],Customers!$A:$A,Customers!$B:$B,"Unknown")</f>
        <v>Hemanth Sundaram</v>
      </c>
      <c r="AF818" t="str">
        <f>_xlfn.XLOOKUP(tblSales[[#This Row],[Customer_ID]],Customers!$A:$A,Customers!$J:$J,"Unknown")</f>
        <v>Gold</v>
      </c>
      <c r="AG818" t="str">
        <f>_xlfn.XLOOKUP(tblSales[[#This Row],[Employee_ID]],Employees!$A:$A,Employees!$B:$B,"Unknown")</f>
        <v>Chandra Reddy</v>
      </c>
      <c r="AH818">
        <f>IF(MONTH(tblSales[[#This Row],[Invoice Date]])&gt;=4,MONTH(tblSales[[#This Row],[Invoice Date]]),MONTH(tblSales[[#This Row],[Invoice Date]])+12)</f>
        <v>14</v>
      </c>
      <c r="AI818" s="8">
        <f>DATE(YEAR(tblSales[[#This Row],[Invoice Date]]),MONTH(tblSales[[#This Row],[Invoice Date]]),1)</f>
        <v>45689</v>
      </c>
      <c r="AJ818" t="str">
        <f>_xlfn.XLOOKUP(tblSales[[#This Row],[Product_ID]],Products!$A:$A,Products!$B:$B,"Unknown")</f>
        <v>Woodland Polo Purple</v>
      </c>
      <c r="AK818" s="9">
        <f>IFERROR(tblSales[[#This Row],[Profit]]/tblSales[[#This Row],[Sales Amount]],0)</f>
        <v>0.36998642280967969</v>
      </c>
      <c r="AL818" t="str">
        <f>IF(tblSales[[#This Row],[Discount %]]&lt;=5,"0-5%",
IF(tblSales[[#This Row],[Discount %]]&lt;=10,"5-10%",
IF(tblSales[[#This Row],[Discount %]]&lt;=15,"10-15%",
IF(tblSales[[#This Row],[Discount %]]&lt;=20,"15-20%","20%+"))))</f>
        <v>0-5%</v>
      </c>
    </row>
    <row r="819" spans="1:38">
      <c r="A819" s="2" t="s">
        <v>2303</v>
      </c>
      <c r="B819" s="11">
        <v>45591</v>
      </c>
      <c r="C819" s="2" t="s">
        <v>1050</v>
      </c>
      <c r="D819" s="2" t="s">
        <v>566</v>
      </c>
      <c r="E819" s="2" t="s">
        <v>385</v>
      </c>
      <c r="F819" s="2" t="s">
        <v>475</v>
      </c>
      <c r="G819" s="2">
        <v>3</v>
      </c>
      <c r="H819" s="2">
        <v>2767.42</v>
      </c>
      <c r="I819" s="2">
        <v>10</v>
      </c>
      <c r="J819" s="2">
        <v>830.23</v>
      </c>
      <c r="K819" s="2">
        <v>12</v>
      </c>
      <c r="L819" s="2">
        <v>896.64</v>
      </c>
      <c r="M819" s="2">
        <v>8368.67</v>
      </c>
      <c r="N819" s="2">
        <v>5559.42</v>
      </c>
      <c r="O819" s="2">
        <f t="shared" si="28"/>
        <v>1912.6100000000001</v>
      </c>
      <c r="P819" s="2" t="s">
        <v>32</v>
      </c>
      <c r="Q819" s="2" t="str">
        <f t="shared" si="27"/>
        <v>UPI</v>
      </c>
      <c r="R819" s="2" t="s">
        <v>20</v>
      </c>
      <c r="S819" s="2" t="s">
        <v>56</v>
      </c>
      <c r="T819" s="2" t="s">
        <v>2304</v>
      </c>
      <c r="U819" s="2" t="s">
        <v>60</v>
      </c>
      <c r="V819" t="str">
        <f>TEXT(tblSales[[#This Row],[Invoice Date]],"mmm")</f>
        <v>Oct</v>
      </c>
      <c r="W819">
        <f>MONTH(tblSales[[#This Row],[Invoice Date]])</f>
        <v>10</v>
      </c>
      <c r="X819">
        <f>YEAR(tblSales[[#This Row],[Invoice Date]])</f>
        <v>2024</v>
      </c>
      <c r="Y819" t="str">
        <f>TEXT(tblSales[[#This Row],[Invoice Date]],"mmm-yyyy")</f>
        <v>Oct-2024</v>
      </c>
      <c r="Z819" t="str">
        <f>_xlfn.XLOOKUP(tblSales[[#This Row],[Product_ID]],Products!$A:$A,Products!$C:$C,"Women Dresses")</f>
        <v>Women Sarees</v>
      </c>
      <c r="AA819" t="str">
        <f>_xlfn.XLOOKUP(tblSales[[#This Row],[Product_ID]],Products!$A:$A,Products!$D:$D,"Unknown")</f>
        <v>Silk Saree</v>
      </c>
      <c r="AB819" t="str">
        <f>_xlfn.XLOOKUP(tblSales[[#This Row],[Product_ID]],Products!$A:$A,Products!$E:$E,"Unknown")</f>
        <v>Sparx</v>
      </c>
      <c r="AC819" t="str">
        <f>_xlfn.XLOOKUP(tblSales[[#This Row],[Store_ID]],Stores!$A:$A,Stores!$B:$B,"Unknown")</f>
        <v>TrendMart Bengaluru Standard</v>
      </c>
      <c r="AD819" t="str">
        <f>_xlfn.XLOOKUP(tblSales[[#This Row],[Store_ID]],Stores!$A:$A,Stores!$E:$E,"Unknown")</f>
        <v>South Zone 2</v>
      </c>
      <c r="AE819" t="str">
        <f>_xlfn.XLOOKUP(tblSales[[#This Row],[Customer_ID]],Customers!$A:$A,Customers!$B:$B,"Unknown")</f>
        <v>Devi Subramaniam</v>
      </c>
      <c r="AF819" t="str">
        <f>_xlfn.XLOOKUP(tblSales[[#This Row],[Customer_ID]],Customers!$A:$A,Customers!$J:$J,"Unknown")</f>
        <v>Gold</v>
      </c>
      <c r="AG819" t="str">
        <f>_xlfn.XLOOKUP(tblSales[[#This Row],[Employee_ID]],Employees!$A:$A,Employees!$B:$B,"Unknown")</f>
        <v>Arjun Krishnan</v>
      </c>
      <c r="AH819">
        <f>IF(MONTH(tblSales[[#This Row],[Invoice Date]])&gt;=4,MONTH(tblSales[[#This Row],[Invoice Date]]),MONTH(tblSales[[#This Row],[Invoice Date]])+12)</f>
        <v>10</v>
      </c>
      <c r="AI819" s="8">
        <f>DATE(YEAR(tblSales[[#This Row],[Invoice Date]]),MONTH(tblSales[[#This Row],[Invoice Date]]),1)</f>
        <v>45566</v>
      </c>
      <c r="AJ819" t="str">
        <f>_xlfn.XLOOKUP(tblSales[[#This Row],[Product_ID]],Products!$A:$A,Products!$B:$B,"Unknown")</f>
        <v>Sparx Silk Saree Charcoal</v>
      </c>
      <c r="AK819" s="9">
        <f>IFERROR(tblSales[[#This Row],[Profit]]/tblSales[[#This Row],[Sales Amount]],0)</f>
        <v>0.22854408167606086</v>
      </c>
      <c r="AL819" t="str">
        <f>IF(tblSales[[#This Row],[Discount %]]&lt;=5,"0-5%",
IF(tblSales[[#This Row],[Discount %]]&lt;=10,"5-10%",
IF(tblSales[[#This Row],[Discount %]]&lt;=15,"10-15%",
IF(tblSales[[#This Row],[Discount %]]&lt;=20,"15-20%","20%+"))))</f>
        <v>5-10%</v>
      </c>
    </row>
    <row r="820" spans="1:38">
      <c r="A820" s="2" t="s">
        <v>2305</v>
      </c>
      <c r="B820" s="11">
        <v>45545</v>
      </c>
      <c r="C820" s="2" t="s">
        <v>1310</v>
      </c>
      <c r="D820" s="2" t="s">
        <v>1369</v>
      </c>
      <c r="E820" s="2" t="s">
        <v>1477</v>
      </c>
      <c r="F820" s="2" t="s">
        <v>540</v>
      </c>
      <c r="G820" s="2">
        <v>2</v>
      </c>
      <c r="H820" s="2">
        <v>1059.5999999999999</v>
      </c>
      <c r="I820" s="2">
        <v>5</v>
      </c>
      <c r="J820" s="2">
        <v>105.96</v>
      </c>
      <c r="K820" s="2">
        <v>12</v>
      </c>
      <c r="L820" s="2">
        <v>241.59</v>
      </c>
      <c r="M820" s="2">
        <v>2254.83</v>
      </c>
      <c r="N820" s="2">
        <v>1442.58</v>
      </c>
      <c r="O820" s="2">
        <f t="shared" si="28"/>
        <v>570.66</v>
      </c>
      <c r="P820" s="2" t="s">
        <v>29</v>
      </c>
      <c r="Q820" s="2" t="str">
        <f t="shared" si="27"/>
        <v>Debit Card</v>
      </c>
      <c r="R820" s="2" t="s">
        <v>21</v>
      </c>
      <c r="S820" s="2" t="s">
        <v>56</v>
      </c>
      <c r="T820" s="2" t="s">
        <v>506</v>
      </c>
      <c r="U820" s="2" t="s">
        <v>59</v>
      </c>
      <c r="V820" t="str">
        <f>TEXT(tblSales[[#This Row],[Invoice Date]],"mmm")</f>
        <v>Sep</v>
      </c>
      <c r="W820">
        <f>MONTH(tblSales[[#This Row],[Invoice Date]])</f>
        <v>9</v>
      </c>
      <c r="X820">
        <f>YEAR(tblSales[[#This Row],[Invoice Date]])</f>
        <v>2024</v>
      </c>
      <c r="Y820" t="str">
        <f>TEXT(tblSales[[#This Row],[Invoice Date]],"mmm-yyyy")</f>
        <v>Sep-2024</v>
      </c>
      <c r="Z820" t="str">
        <f>_xlfn.XLOOKUP(tblSales[[#This Row],[Product_ID]],Products!$A:$A,Products!$C:$C,"Women Dresses")</f>
        <v>Women Dresses</v>
      </c>
      <c r="AA820" t="str">
        <f>_xlfn.XLOOKUP(tblSales[[#This Row],[Product_ID]],Products!$A:$A,Products!$D:$D,"Unknown")</f>
        <v>Unknown</v>
      </c>
      <c r="AB820" t="str">
        <f>_xlfn.XLOOKUP(tblSales[[#This Row],[Product_ID]],Products!$A:$A,Products!$E:$E,"Unknown")</f>
        <v>Unknown</v>
      </c>
      <c r="AC820" t="str">
        <f>_xlfn.XLOOKUP(tblSales[[#This Row],[Store_ID]],Stores!$A:$A,Stores!$B:$B,"Unknown")</f>
        <v>TrendMart Guntur High Street</v>
      </c>
      <c r="AD820" t="str">
        <f>_xlfn.XLOOKUP(tblSales[[#This Row],[Store_ID]],Stores!$A:$A,Stores!$E:$E,"Unknown")</f>
        <v>South Zone 3</v>
      </c>
      <c r="AE820" t="str">
        <f>_xlfn.XLOOKUP(tblSales[[#This Row],[Customer_ID]],Customers!$A:$A,Customers!$B:$B,"Unknown")</f>
        <v>Deepika Naicker</v>
      </c>
      <c r="AF820" t="str">
        <f>_xlfn.XLOOKUP(tblSales[[#This Row],[Customer_ID]],Customers!$A:$A,Customers!$J:$J,"Unknown")</f>
        <v>Gold</v>
      </c>
      <c r="AG820" t="str">
        <f>_xlfn.XLOOKUP(tblSales[[#This Row],[Employee_ID]],Employees!$A:$A,Employees!$B:$B,"Unknown")</f>
        <v>Swathi Achari</v>
      </c>
      <c r="AH820">
        <f>IF(MONTH(tblSales[[#This Row],[Invoice Date]])&gt;=4,MONTH(tblSales[[#This Row],[Invoice Date]]),MONTH(tblSales[[#This Row],[Invoice Date]])+12)</f>
        <v>9</v>
      </c>
      <c r="AI820" s="8">
        <f>DATE(YEAR(tblSales[[#This Row],[Invoice Date]]),MONTH(tblSales[[#This Row],[Invoice Date]]),1)</f>
        <v>45536</v>
      </c>
      <c r="AJ820" t="str">
        <f>_xlfn.XLOOKUP(tblSales[[#This Row],[Product_ID]],Products!$A:$A,Products!$B:$B,"Unknown")</f>
        <v>Unknown</v>
      </c>
      <c r="AK820" s="9">
        <f>IFERROR(tblSales[[#This Row],[Profit]]/tblSales[[#This Row],[Sales Amount]],0)</f>
        <v>0.25308338100876782</v>
      </c>
      <c r="AL820" t="str">
        <f>IF(tblSales[[#This Row],[Discount %]]&lt;=5,"0-5%",
IF(tblSales[[#This Row],[Discount %]]&lt;=10,"5-10%",
IF(tblSales[[#This Row],[Discount %]]&lt;=15,"10-15%",
IF(tblSales[[#This Row],[Discount %]]&lt;=20,"15-20%","20%+"))))</f>
        <v>0-5%</v>
      </c>
    </row>
    <row r="821" spans="1:38">
      <c r="A821" s="2" t="s">
        <v>2306</v>
      </c>
      <c r="B821" s="11">
        <v>45637</v>
      </c>
      <c r="C821" s="2" t="s">
        <v>1426</v>
      </c>
      <c r="D821" s="2" t="s">
        <v>2307</v>
      </c>
      <c r="E821" s="2" t="s">
        <v>171</v>
      </c>
      <c r="F821" s="2" t="s">
        <v>405</v>
      </c>
      <c r="G821" s="2">
        <v>1</v>
      </c>
      <c r="H821" s="2">
        <v>745.43</v>
      </c>
      <c r="I821" s="2">
        <v>10</v>
      </c>
      <c r="J821" s="2">
        <v>74.540000000000006</v>
      </c>
      <c r="K821" s="2">
        <v>5</v>
      </c>
      <c r="L821" s="2">
        <v>33.54</v>
      </c>
      <c r="M821" s="2">
        <v>704.43</v>
      </c>
      <c r="N821" s="2">
        <v>504.05</v>
      </c>
      <c r="O821" s="2">
        <f t="shared" si="28"/>
        <v>166.83999999999995</v>
      </c>
      <c r="P821" s="2" t="s">
        <v>29</v>
      </c>
      <c r="Q821" s="2" t="str">
        <f t="shared" si="27"/>
        <v>Debit Card</v>
      </c>
      <c r="R821" s="2" t="s">
        <v>20</v>
      </c>
      <c r="S821" s="2" t="s">
        <v>56</v>
      </c>
      <c r="T821" s="2" t="s">
        <v>970</v>
      </c>
      <c r="U821" s="2" t="s">
        <v>59</v>
      </c>
      <c r="V821" t="str">
        <f>TEXT(tblSales[[#This Row],[Invoice Date]],"mmm")</f>
        <v>Dec</v>
      </c>
      <c r="W821">
        <f>MONTH(tblSales[[#This Row],[Invoice Date]])</f>
        <v>12</v>
      </c>
      <c r="X821">
        <f>YEAR(tblSales[[#This Row],[Invoice Date]])</f>
        <v>2024</v>
      </c>
      <c r="Y821" t="str">
        <f>TEXT(tblSales[[#This Row],[Invoice Date]],"mmm-yyyy")</f>
        <v>Dec-2024</v>
      </c>
      <c r="Z821" t="str">
        <f>_xlfn.XLOOKUP(tblSales[[#This Row],[Product_ID]],Products!$A:$A,Products!$C:$C,"Women Dresses")</f>
        <v>Sportswear</v>
      </c>
      <c r="AA821" t="str">
        <f>_xlfn.XLOOKUP(tblSales[[#This Row],[Product_ID]],Products!$A:$A,Products!$D:$D,"Unknown")</f>
        <v>Track Suit</v>
      </c>
      <c r="AB821" t="str">
        <f>_xlfn.XLOOKUP(tblSales[[#This Row],[Product_ID]],Products!$A:$A,Products!$E:$E,"Unknown")</f>
        <v>Mufti</v>
      </c>
      <c r="AC821" t="str">
        <f>_xlfn.XLOOKUP(tblSales[[#This Row],[Store_ID]],Stores!$A:$A,Stores!$B:$B,"Unknown")</f>
        <v>TrendMart Warangal Outlet</v>
      </c>
      <c r="AD821" t="str">
        <f>_xlfn.XLOOKUP(tblSales[[#This Row],[Store_ID]],Stores!$A:$A,Stores!$E:$E,"Unknown")</f>
        <v>South Zone 2</v>
      </c>
      <c r="AE821" t="str">
        <f>_xlfn.XLOOKUP(tblSales[[#This Row],[Customer_ID]],Customers!$A:$A,Customers!$B:$B,"Unknown")</f>
        <v>Chandra Subramaniam</v>
      </c>
      <c r="AF821" t="str">
        <f>_xlfn.XLOOKUP(tblSales[[#This Row],[Customer_ID]],Customers!$A:$A,Customers!$J:$J,"Unknown")</f>
        <v>Silver</v>
      </c>
      <c r="AG821" t="str">
        <f>_xlfn.XLOOKUP(tblSales[[#This Row],[Employee_ID]],Employees!$A:$A,Employees!$B:$B,"Unknown")</f>
        <v>Chitra Bhat</v>
      </c>
      <c r="AH821">
        <f>IF(MONTH(tblSales[[#This Row],[Invoice Date]])&gt;=4,MONTH(tblSales[[#This Row],[Invoice Date]]),MONTH(tblSales[[#This Row],[Invoice Date]])+12)</f>
        <v>12</v>
      </c>
      <c r="AI821" s="8">
        <f>DATE(YEAR(tblSales[[#This Row],[Invoice Date]]),MONTH(tblSales[[#This Row],[Invoice Date]]),1)</f>
        <v>45627</v>
      </c>
      <c r="AJ821" t="str">
        <f>_xlfn.XLOOKUP(tblSales[[#This Row],[Product_ID]],Products!$A:$A,Products!$B:$B,"Unknown")</f>
        <v>Mufti Track Suit Mustard</v>
      </c>
      <c r="AK821" s="9">
        <f>IFERROR(tblSales[[#This Row],[Profit]]/tblSales[[#This Row],[Sales Amount]],0)</f>
        <v>0.23684397314140504</v>
      </c>
      <c r="AL821" t="str">
        <f>IF(tblSales[[#This Row],[Discount %]]&lt;=5,"0-5%",
IF(tblSales[[#This Row],[Discount %]]&lt;=10,"5-10%",
IF(tblSales[[#This Row],[Discount %]]&lt;=15,"10-15%",
IF(tblSales[[#This Row],[Discount %]]&lt;=20,"15-20%","20%+"))))</f>
        <v>5-10%</v>
      </c>
    </row>
    <row r="822" spans="1:38">
      <c r="A822" s="2" t="s">
        <v>2308</v>
      </c>
      <c r="B822" s="11">
        <v>45515</v>
      </c>
      <c r="C822" s="2" t="s">
        <v>2309</v>
      </c>
      <c r="D822" s="2" t="s">
        <v>313</v>
      </c>
      <c r="E822" s="2" t="s">
        <v>1918</v>
      </c>
      <c r="F822" s="2" t="s">
        <v>210</v>
      </c>
      <c r="G822" s="2">
        <v>1</v>
      </c>
      <c r="H822" s="2">
        <v>663.19</v>
      </c>
      <c r="I822" s="2">
        <v>0</v>
      </c>
      <c r="J822" s="2">
        <v>0</v>
      </c>
      <c r="K822" s="2">
        <v>5</v>
      </c>
      <c r="L822" s="2">
        <v>33.159999999999997</v>
      </c>
      <c r="M822" s="2">
        <v>696.35</v>
      </c>
      <c r="N822" s="2">
        <v>413.39</v>
      </c>
      <c r="O822" s="2">
        <f t="shared" si="28"/>
        <v>249.80000000000004</v>
      </c>
      <c r="P822" s="2" t="s">
        <v>28</v>
      </c>
      <c r="Q822" s="2" t="str">
        <f t="shared" si="27"/>
        <v>Credit Card</v>
      </c>
      <c r="R822" s="2" t="s">
        <v>20</v>
      </c>
      <c r="S822" s="2" t="s">
        <v>56</v>
      </c>
      <c r="T822" s="2" t="s">
        <v>2310</v>
      </c>
      <c r="U822" s="2" t="s">
        <v>60</v>
      </c>
      <c r="V822" t="str">
        <f>TEXT(tblSales[[#This Row],[Invoice Date]],"mmm")</f>
        <v>Aug</v>
      </c>
      <c r="W822">
        <f>MONTH(tblSales[[#This Row],[Invoice Date]])</f>
        <v>8</v>
      </c>
      <c r="X822">
        <f>YEAR(tblSales[[#This Row],[Invoice Date]])</f>
        <v>2024</v>
      </c>
      <c r="Y822" t="str">
        <f>TEXT(tblSales[[#This Row],[Invoice Date]],"mmm-yyyy")</f>
        <v>Aug-2024</v>
      </c>
      <c r="Z822" t="str">
        <f>_xlfn.XLOOKUP(tblSales[[#This Row],[Product_ID]],Products!$A:$A,Products!$C:$C,"Women Dresses")</f>
        <v>Kids Wear</v>
      </c>
      <c r="AA822" t="str">
        <f>_xlfn.XLOOKUP(tblSales[[#This Row],[Product_ID]],Products!$A:$A,Products!$D:$D,"Unknown")</f>
        <v>Kids T-Shirt</v>
      </c>
      <c r="AB822" t="str">
        <f>_xlfn.XLOOKUP(tblSales[[#This Row],[Product_ID]],Products!$A:$A,Products!$E:$E,"Unknown")</f>
        <v>Jack &amp; Jones</v>
      </c>
      <c r="AC822" t="str">
        <f>_xlfn.XLOOKUP(tblSales[[#This Row],[Store_ID]],Stores!$A:$A,Stores!$B:$B,"Unknown")</f>
        <v>TrendMart Guntur High Street</v>
      </c>
      <c r="AD822" t="str">
        <f>_xlfn.XLOOKUP(tblSales[[#This Row],[Store_ID]],Stores!$A:$A,Stores!$E:$E,"Unknown")</f>
        <v>South Zone 3</v>
      </c>
      <c r="AE822" t="str">
        <f>_xlfn.XLOOKUP(tblSales[[#This Row],[Customer_ID]],Customers!$A:$A,Customers!$B:$B,"Unknown")</f>
        <v>Uma Nair</v>
      </c>
      <c r="AF822" t="str">
        <f>_xlfn.XLOOKUP(tblSales[[#This Row],[Customer_ID]],Customers!$A:$A,Customers!$J:$J,"Unknown")</f>
        <v>Silver</v>
      </c>
      <c r="AG822" t="str">
        <f>_xlfn.XLOOKUP(tblSales[[#This Row],[Employee_ID]],Employees!$A:$A,Employees!$B:$B,"Unknown")</f>
        <v>Rani Mishra</v>
      </c>
      <c r="AH822">
        <f>IF(MONTH(tblSales[[#This Row],[Invoice Date]])&gt;=4,MONTH(tblSales[[#This Row],[Invoice Date]]),MONTH(tblSales[[#This Row],[Invoice Date]])+12)</f>
        <v>8</v>
      </c>
      <c r="AI822" s="8">
        <f>DATE(YEAR(tblSales[[#This Row],[Invoice Date]]),MONTH(tblSales[[#This Row],[Invoice Date]]),1)</f>
        <v>45505</v>
      </c>
      <c r="AJ822" t="str">
        <f>_xlfn.XLOOKUP(tblSales[[#This Row],[Product_ID]],Products!$A:$A,Products!$B:$B,"Unknown")</f>
        <v>Sonata Girls Frock Cream</v>
      </c>
      <c r="AK822" s="9">
        <f>IFERROR(tblSales[[#This Row],[Profit]]/tblSales[[#This Row],[Sales Amount]],0)</f>
        <v>0.35872765132476492</v>
      </c>
      <c r="AL822" t="str">
        <f>IF(tblSales[[#This Row],[Discount %]]&lt;=5,"0-5%",
IF(tblSales[[#This Row],[Discount %]]&lt;=10,"5-10%",
IF(tblSales[[#This Row],[Discount %]]&lt;=15,"10-15%",
IF(tblSales[[#This Row],[Discount %]]&lt;=20,"15-20%","20%+"))))</f>
        <v>0-5%</v>
      </c>
    </row>
    <row r="823" spans="1:38">
      <c r="A823" s="2" t="s">
        <v>2311</v>
      </c>
      <c r="B823" s="11">
        <v>45576</v>
      </c>
      <c r="C823" s="2" t="s">
        <v>2312</v>
      </c>
      <c r="D823" s="2" t="s">
        <v>1302</v>
      </c>
      <c r="E823" s="2" t="s">
        <v>1636</v>
      </c>
      <c r="F823" s="2" t="s">
        <v>350</v>
      </c>
      <c r="G823" s="2">
        <v>1</v>
      </c>
      <c r="H823" s="2">
        <v>638.29</v>
      </c>
      <c r="I823" s="2">
        <v>30</v>
      </c>
      <c r="J823" s="2">
        <v>191.49</v>
      </c>
      <c r="K823" s="2">
        <v>5</v>
      </c>
      <c r="L823" s="2">
        <v>22.34</v>
      </c>
      <c r="M823" s="2">
        <v>469.14</v>
      </c>
      <c r="N823" s="2">
        <v>419.4</v>
      </c>
      <c r="O823" s="2">
        <f t="shared" si="28"/>
        <v>27.400000000000009</v>
      </c>
      <c r="P823" s="2" t="s">
        <v>30</v>
      </c>
      <c r="Q823" s="2" t="str">
        <f t="shared" si="27"/>
        <v>EMI</v>
      </c>
      <c r="R823" s="2" t="s">
        <v>20</v>
      </c>
      <c r="S823" s="2" t="s">
        <v>56</v>
      </c>
      <c r="T823" s="2" t="s">
        <v>1303</v>
      </c>
      <c r="U823" s="2" t="s">
        <v>59</v>
      </c>
      <c r="V823" t="str">
        <f>TEXT(tblSales[[#This Row],[Invoice Date]],"mmm")</f>
        <v>Oct</v>
      </c>
      <c r="W823">
        <f>MONTH(tblSales[[#This Row],[Invoice Date]])</f>
        <v>10</v>
      </c>
      <c r="X823">
        <f>YEAR(tblSales[[#This Row],[Invoice Date]])</f>
        <v>2024</v>
      </c>
      <c r="Y823" t="str">
        <f>TEXT(tblSales[[#This Row],[Invoice Date]],"mmm-yyyy")</f>
        <v>Oct-2024</v>
      </c>
      <c r="Z823" t="str">
        <f>_xlfn.XLOOKUP(tblSales[[#This Row],[Product_ID]],Products!$A:$A,Products!$C:$C,"Women Dresses")</f>
        <v>Women Tops</v>
      </c>
      <c r="AA823" t="str">
        <f>_xlfn.XLOOKUP(tblSales[[#This Row],[Product_ID]],Products!$A:$A,Products!$D:$D,"Unknown")</f>
        <v>Tunic</v>
      </c>
      <c r="AB823" t="str">
        <f>_xlfn.XLOOKUP(tblSales[[#This Row],[Product_ID]],Products!$A:$A,Products!$E:$E,"Unknown")</f>
        <v>Jack &amp; Jones</v>
      </c>
      <c r="AC823" t="str">
        <f>_xlfn.XLOOKUP(tblSales[[#This Row],[Store_ID]],Stores!$A:$A,Stores!$B:$B,"Unknown")</f>
        <v>TrendMart Warangal Standard</v>
      </c>
      <c r="AD823" t="str">
        <f>_xlfn.XLOOKUP(tblSales[[#This Row],[Store_ID]],Stores!$A:$A,Stores!$E:$E,"Unknown")</f>
        <v>South Zone 2</v>
      </c>
      <c r="AE823" t="str">
        <f>_xlfn.XLOOKUP(tblSales[[#This Row],[Customer_ID]],Customers!$A:$A,Customers!$B:$B,"Unknown")</f>
        <v>Lokesh Naicker</v>
      </c>
      <c r="AF823" t="str">
        <f>_xlfn.XLOOKUP(tblSales[[#This Row],[Customer_ID]],Customers!$A:$A,Customers!$J:$J,"Unknown")</f>
        <v>Regular</v>
      </c>
      <c r="AG823" t="str">
        <f>_xlfn.XLOOKUP(tblSales[[#This Row],[Employee_ID]],Employees!$A:$A,Employees!$B:$B,"Unknown")</f>
        <v>Chitra Chettiar</v>
      </c>
      <c r="AH823">
        <f>IF(MONTH(tblSales[[#This Row],[Invoice Date]])&gt;=4,MONTH(tblSales[[#This Row],[Invoice Date]]),MONTH(tblSales[[#This Row],[Invoice Date]])+12)</f>
        <v>10</v>
      </c>
      <c r="AI823" s="8">
        <f>DATE(YEAR(tblSales[[#This Row],[Invoice Date]]),MONTH(tblSales[[#This Row],[Invoice Date]]),1)</f>
        <v>45566</v>
      </c>
      <c r="AJ823" t="str">
        <f>_xlfn.XLOOKUP(tblSales[[#This Row],[Product_ID]],Products!$A:$A,Products!$B:$B,"Unknown")</f>
        <v>Jack &amp; Jones Tunic Olive</v>
      </c>
      <c r="AK823" s="9">
        <f>IFERROR(tblSales[[#This Row],[Profit]]/tblSales[[#This Row],[Sales Amount]],0)</f>
        <v>5.8404740589163173E-2</v>
      </c>
      <c r="AL823" t="str">
        <f>IF(tblSales[[#This Row],[Discount %]]&lt;=5,"0-5%",
IF(tblSales[[#This Row],[Discount %]]&lt;=10,"5-10%",
IF(tblSales[[#This Row],[Discount %]]&lt;=15,"10-15%",
IF(tblSales[[#This Row],[Discount %]]&lt;=20,"15-20%","20%+"))))</f>
        <v>20%+</v>
      </c>
    </row>
    <row r="824" spans="1:38">
      <c r="A824" s="2" t="s">
        <v>2313</v>
      </c>
      <c r="B824" s="11">
        <v>45536</v>
      </c>
      <c r="C824" s="2" t="s">
        <v>2314</v>
      </c>
      <c r="D824" s="2" t="s">
        <v>778</v>
      </c>
      <c r="E824" s="2" t="s">
        <v>1122</v>
      </c>
      <c r="F824" s="2" t="s">
        <v>98</v>
      </c>
      <c r="G824" s="2">
        <v>2</v>
      </c>
      <c r="H824" s="2">
        <v>877.24</v>
      </c>
      <c r="I824" s="2">
        <v>20</v>
      </c>
      <c r="J824" s="2">
        <v>350.9</v>
      </c>
      <c r="K824" s="2">
        <v>5</v>
      </c>
      <c r="L824" s="2">
        <v>70.180000000000007</v>
      </c>
      <c r="M824" s="2">
        <v>1473.76</v>
      </c>
      <c r="N824" s="2">
        <v>1140.4000000000001</v>
      </c>
      <c r="O824" s="2">
        <f t="shared" si="28"/>
        <v>263.17999999999989</v>
      </c>
      <c r="P824" s="2" t="s">
        <v>29</v>
      </c>
      <c r="Q824" s="2" t="str">
        <f t="shared" si="27"/>
        <v>Debit Card</v>
      </c>
      <c r="R824" s="2" t="s">
        <v>20</v>
      </c>
      <c r="S824" s="2" t="s">
        <v>56</v>
      </c>
      <c r="T824" s="2" t="s">
        <v>1093</v>
      </c>
      <c r="U824" s="2" t="s">
        <v>60</v>
      </c>
      <c r="V824" t="str">
        <f>TEXT(tblSales[[#This Row],[Invoice Date]],"mmm")</f>
        <v>Sep</v>
      </c>
      <c r="W824">
        <f>MONTH(tblSales[[#This Row],[Invoice Date]])</f>
        <v>9</v>
      </c>
      <c r="X824">
        <f>YEAR(tblSales[[#This Row],[Invoice Date]])</f>
        <v>2024</v>
      </c>
      <c r="Y824" t="str">
        <f>TEXT(tblSales[[#This Row],[Invoice Date]],"mmm-yyyy")</f>
        <v>Sep-2024</v>
      </c>
      <c r="Z824" t="str">
        <f>_xlfn.XLOOKUP(tblSales[[#This Row],[Product_ID]],Products!$A:$A,Products!$C:$C,"Women Dresses")</f>
        <v>Men Shirts</v>
      </c>
      <c r="AA824" t="str">
        <f>_xlfn.XLOOKUP(tblSales[[#This Row],[Product_ID]],Products!$A:$A,Products!$D:$D,"Unknown")</f>
        <v>Denim Shirt</v>
      </c>
      <c r="AB824" t="str">
        <f>_xlfn.XLOOKUP(tblSales[[#This Row],[Product_ID]],Products!$A:$A,Products!$E:$E,"Unknown")</f>
        <v>AND</v>
      </c>
      <c r="AC824" t="str">
        <f>_xlfn.XLOOKUP(tblSales[[#This Row],[Store_ID]],Stores!$A:$A,Stores!$B:$B,"Unknown")</f>
        <v>TrendMart Chennai Standard</v>
      </c>
      <c r="AD824" t="str">
        <f>_xlfn.XLOOKUP(tblSales[[#This Row],[Store_ID]],Stores!$A:$A,Stores!$E:$E,"Unknown")</f>
        <v>South Zone 1</v>
      </c>
      <c r="AE824" t="str">
        <f>_xlfn.XLOOKUP(tblSales[[#This Row],[Customer_ID]],Customers!$A:$A,Customers!$B:$B,"Unknown")</f>
        <v>Gopal Mudaliar</v>
      </c>
      <c r="AF824" t="str">
        <f>_xlfn.XLOOKUP(tblSales[[#This Row],[Customer_ID]],Customers!$A:$A,Customers!$J:$J,"Unknown")</f>
        <v>Silver</v>
      </c>
      <c r="AG824" t="str">
        <f>_xlfn.XLOOKUP(tblSales[[#This Row],[Employee_ID]],Employees!$A:$A,Employees!$B:$B,"Unknown")</f>
        <v>Deepthi Iyengar</v>
      </c>
      <c r="AH824">
        <f>IF(MONTH(tblSales[[#This Row],[Invoice Date]])&gt;=4,MONTH(tblSales[[#This Row],[Invoice Date]]),MONTH(tblSales[[#This Row],[Invoice Date]])+12)</f>
        <v>9</v>
      </c>
      <c r="AI824" s="8">
        <f>DATE(YEAR(tblSales[[#This Row],[Invoice Date]]),MONTH(tblSales[[#This Row],[Invoice Date]]),1)</f>
        <v>45536</v>
      </c>
      <c r="AJ824" t="str">
        <f>_xlfn.XLOOKUP(tblSales[[#This Row],[Product_ID]],Products!$A:$A,Products!$B:$B,"Unknown")</f>
        <v>AND Denim Shirt Teal</v>
      </c>
      <c r="AK824" s="9">
        <f>IFERROR(tblSales[[#This Row],[Profit]]/tblSales[[#This Row],[Sales Amount]],0)</f>
        <v>0.17857724459884913</v>
      </c>
      <c r="AL824" t="str">
        <f>IF(tblSales[[#This Row],[Discount %]]&lt;=5,"0-5%",
IF(tblSales[[#This Row],[Discount %]]&lt;=10,"5-10%",
IF(tblSales[[#This Row],[Discount %]]&lt;=15,"10-15%",
IF(tblSales[[#This Row],[Discount %]]&lt;=20,"15-20%","20%+"))))</f>
        <v>15-20%</v>
      </c>
    </row>
    <row r="825" spans="1:38">
      <c r="A825" s="2" t="s">
        <v>2315</v>
      </c>
      <c r="B825" s="11">
        <v>45590</v>
      </c>
      <c r="C825" s="2" t="s">
        <v>1372</v>
      </c>
      <c r="D825" s="2" t="s">
        <v>573</v>
      </c>
      <c r="E825" s="2" t="s">
        <v>270</v>
      </c>
      <c r="F825" s="2" t="s">
        <v>345</v>
      </c>
      <c r="G825" s="2">
        <v>1</v>
      </c>
      <c r="H825" s="2">
        <v>6724.75</v>
      </c>
      <c r="I825" s="2">
        <v>15</v>
      </c>
      <c r="J825" s="2">
        <v>1008.71</v>
      </c>
      <c r="K825" s="2">
        <v>3</v>
      </c>
      <c r="L825" s="2">
        <v>171.48</v>
      </c>
      <c r="M825" s="2">
        <v>5887.52</v>
      </c>
      <c r="N825" s="2">
        <v>4867.21</v>
      </c>
      <c r="O825" s="2">
        <f t="shared" si="28"/>
        <v>848.83000000000038</v>
      </c>
      <c r="P825" s="2" t="s">
        <v>27</v>
      </c>
      <c r="Q825" s="2" t="str">
        <f t="shared" si="27"/>
        <v>Cash</v>
      </c>
      <c r="R825" s="2" t="s">
        <v>20</v>
      </c>
      <c r="S825" s="2" t="s">
        <v>56</v>
      </c>
      <c r="T825" s="2" t="s">
        <v>1931</v>
      </c>
      <c r="U825" s="2" t="s">
        <v>59</v>
      </c>
      <c r="V825" t="str">
        <f>TEXT(tblSales[[#This Row],[Invoice Date]],"mmm")</f>
        <v>Oct</v>
      </c>
      <c r="W825">
        <f>MONTH(tblSales[[#This Row],[Invoice Date]])</f>
        <v>10</v>
      </c>
      <c r="X825">
        <f>YEAR(tblSales[[#This Row],[Invoice Date]])</f>
        <v>2024</v>
      </c>
      <c r="Y825" t="str">
        <f>TEXT(tblSales[[#This Row],[Invoice Date]],"mmm-yyyy")</f>
        <v>Oct-2024</v>
      </c>
      <c r="Z825" t="str">
        <f>_xlfn.XLOOKUP(tblSales[[#This Row],[Product_ID]],Products!$A:$A,Products!$C:$C,"Women Dresses")</f>
        <v>Jewellery</v>
      </c>
      <c r="AA825" t="str">
        <f>_xlfn.XLOOKUP(tblSales[[#This Row],[Product_ID]],Products!$A:$A,Products!$D:$D,"Unknown")</f>
        <v>Earrings</v>
      </c>
      <c r="AB825" t="str">
        <f>_xlfn.XLOOKUP(tblSales[[#This Row],[Product_ID]],Products!$A:$A,Products!$E:$E,"Unknown")</f>
        <v>Global Desi</v>
      </c>
      <c r="AC825" t="str">
        <f>_xlfn.XLOOKUP(tblSales[[#This Row],[Store_ID]],Stores!$A:$A,Stores!$B:$B,"Unknown")</f>
        <v>TrendMart Kochi High Street</v>
      </c>
      <c r="AD825" t="str">
        <f>_xlfn.XLOOKUP(tblSales[[#This Row],[Store_ID]],Stores!$A:$A,Stores!$E:$E,"Unknown")</f>
        <v>South Zone 1</v>
      </c>
      <c r="AE825" t="str">
        <f>_xlfn.XLOOKUP(tblSales[[#This Row],[Customer_ID]],Customers!$A:$A,Customers!$B:$B,"Unknown")</f>
        <v>Hariharan Kamath</v>
      </c>
      <c r="AF825" t="str">
        <f>_xlfn.XLOOKUP(tblSales[[#This Row],[Customer_ID]],Customers!$A:$A,Customers!$J:$J,"Unknown")</f>
        <v>Regular</v>
      </c>
      <c r="AG825" t="str">
        <f>_xlfn.XLOOKUP(tblSales[[#This Row],[Employee_ID]],Employees!$A:$A,Employees!$B:$B,"Unknown")</f>
        <v>Anitha Ramachandran</v>
      </c>
      <c r="AH825">
        <f>IF(MONTH(tblSales[[#This Row],[Invoice Date]])&gt;=4,MONTH(tblSales[[#This Row],[Invoice Date]]),MONTH(tblSales[[#This Row],[Invoice Date]])+12)</f>
        <v>10</v>
      </c>
      <c r="AI825" s="8">
        <f>DATE(YEAR(tblSales[[#This Row],[Invoice Date]]),MONTH(tblSales[[#This Row],[Invoice Date]]),1)</f>
        <v>45566</v>
      </c>
      <c r="AJ825" t="str">
        <f>_xlfn.XLOOKUP(tblSales[[#This Row],[Product_ID]],Products!$A:$A,Products!$B:$B,"Unknown")</f>
        <v>Global Desi Earrings Green</v>
      </c>
      <c r="AK825" s="9">
        <f>IFERROR(tblSales[[#This Row],[Profit]]/tblSales[[#This Row],[Sales Amount]],0)</f>
        <v>0.1441744571568335</v>
      </c>
      <c r="AL825" t="str">
        <f>IF(tblSales[[#This Row],[Discount %]]&lt;=5,"0-5%",
IF(tblSales[[#This Row],[Discount %]]&lt;=10,"5-10%",
IF(tblSales[[#This Row],[Discount %]]&lt;=15,"10-15%",
IF(tblSales[[#This Row],[Discount %]]&lt;=20,"15-20%","20%+"))))</f>
        <v>10-15%</v>
      </c>
    </row>
    <row r="826" spans="1:38">
      <c r="A826" s="2" t="s">
        <v>2316</v>
      </c>
      <c r="B826" s="11">
        <v>45719</v>
      </c>
      <c r="C826" s="2" t="s">
        <v>2018</v>
      </c>
      <c r="D826" s="2" t="s">
        <v>114</v>
      </c>
      <c r="E826" s="2" t="s">
        <v>668</v>
      </c>
      <c r="F826" s="2" t="s">
        <v>128</v>
      </c>
      <c r="G826" s="2">
        <v>2</v>
      </c>
      <c r="H826" s="2">
        <v>860.9</v>
      </c>
      <c r="I826" s="2">
        <v>0</v>
      </c>
      <c r="J826" s="2">
        <v>0</v>
      </c>
      <c r="K826" s="2">
        <v>5</v>
      </c>
      <c r="L826" s="2">
        <v>86.09</v>
      </c>
      <c r="M826" s="2">
        <v>1807.89</v>
      </c>
      <c r="N826" s="2">
        <v>1079.52</v>
      </c>
      <c r="O826" s="2">
        <f t="shared" si="28"/>
        <v>642.28000000000009</v>
      </c>
      <c r="P826" s="2" t="s">
        <v>28</v>
      </c>
      <c r="Q826" s="2" t="str">
        <f t="shared" si="27"/>
        <v>Credit Card</v>
      </c>
      <c r="R826" s="2" t="s">
        <v>20</v>
      </c>
      <c r="S826" s="2" t="s">
        <v>56</v>
      </c>
      <c r="T826" s="2" t="s">
        <v>1851</v>
      </c>
      <c r="U826" s="2" t="s">
        <v>59</v>
      </c>
      <c r="V826" t="str">
        <f>TEXT(tblSales[[#This Row],[Invoice Date]],"mmm")</f>
        <v>Mar</v>
      </c>
      <c r="W826">
        <f>MONTH(tblSales[[#This Row],[Invoice Date]])</f>
        <v>3</v>
      </c>
      <c r="X826">
        <f>YEAR(tblSales[[#This Row],[Invoice Date]])</f>
        <v>2025</v>
      </c>
      <c r="Y826" t="str">
        <f>TEXT(tblSales[[#This Row],[Invoice Date]],"mmm-yyyy")</f>
        <v>Mar-2025</v>
      </c>
      <c r="Z826" t="str">
        <f>_xlfn.XLOOKUP(tblSales[[#This Row],[Product_ID]],Products!$A:$A,Products!$C:$C,"Women Dresses")</f>
        <v>Women Kurtis</v>
      </c>
      <c r="AA826" t="str">
        <f>_xlfn.XLOOKUP(tblSales[[#This Row],[Product_ID]],Products!$A:$A,Products!$D:$D,"Unknown")</f>
        <v>Printed Kurti</v>
      </c>
      <c r="AB826" t="str">
        <f>_xlfn.XLOOKUP(tblSales[[#This Row],[Product_ID]],Products!$A:$A,Products!$E:$E,"Unknown")</f>
        <v>Reebok</v>
      </c>
      <c r="AC826" t="str">
        <f>_xlfn.XLOOKUP(tblSales[[#This Row],[Store_ID]],Stores!$A:$A,Stores!$B:$B,"Unknown")</f>
        <v>TrendMart Kollam Flagship</v>
      </c>
      <c r="AD826" t="str">
        <f>_xlfn.XLOOKUP(tblSales[[#This Row],[Store_ID]],Stores!$A:$A,Stores!$E:$E,"Unknown")</f>
        <v>South Zone 1</v>
      </c>
      <c r="AE826" t="str">
        <f>_xlfn.XLOOKUP(tblSales[[#This Row],[Customer_ID]],Customers!$A:$A,Customers!$B:$B,"Unknown")</f>
        <v>Naresh Gupta</v>
      </c>
      <c r="AF826" t="str">
        <f>_xlfn.XLOOKUP(tblSales[[#This Row],[Customer_ID]],Customers!$A:$A,Customers!$J:$J,"Unknown")</f>
        <v>Gold</v>
      </c>
      <c r="AG826" t="str">
        <f>_xlfn.XLOOKUP(tblSales[[#This Row],[Employee_ID]],Employees!$A:$A,Employees!$B:$B,"Unknown")</f>
        <v>Praveen Gupta</v>
      </c>
      <c r="AH826">
        <f>IF(MONTH(tblSales[[#This Row],[Invoice Date]])&gt;=4,MONTH(tblSales[[#This Row],[Invoice Date]]),MONTH(tblSales[[#This Row],[Invoice Date]])+12)</f>
        <v>15</v>
      </c>
      <c r="AI826" s="8">
        <f>DATE(YEAR(tblSales[[#This Row],[Invoice Date]]),MONTH(tblSales[[#This Row],[Invoice Date]]),1)</f>
        <v>45717</v>
      </c>
      <c r="AJ826" t="str">
        <f>_xlfn.XLOOKUP(tblSales[[#This Row],[Product_ID]],Products!$A:$A,Products!$B:$B,"Unknown")</f>
        <v>Reebok Printed Kurti Wine</v>
      </c>
      <c r="AK826" s="9">
        <f>IFERROR(tblSales[[#This Row],[Profit]]/tblSales[[#This Row],[Sales Amount]],0)</f>
        <v>0.35526497740459878</v>
      </c>
      <c r="AL826" t="str">
        <f>IF(tblSales[[#This Row],[Discount %]]&lt;=5,"0-5%",
IF(tblSales[[#This Row],[Discount %]]&lt;=10,"5-10%",
IF(tblSales[[#This Row],[Discount %]]&lt;=15,"10-15%",
IF(tblSales[[#This Row],[Discount %]]&lt;=20,"15-20%","20%+"))))</f>
        <v>0-5%</v>
      </c>
    </row>
    <row r="827" spans="1:38">
      <c r="A827" s="2" t="s">
        <v>2317</v>
      </c>
      <c r="B827" s="11">
        <v>45536</v>
      </c>
      <c r="C827" s="2" t="s">
        <v>2318</v>
      </c>
      <c r="D827" s="2" t="s">
        <v>474</v>
      </c>
      <c r="E827" s="2" t="s">
        <v>668</v>
      </c>
      <c r="F827" s="2" t="s">
        <v>276</v>
      </c>
      <c r="G827" s="2">
        <v>3</v>
      </c>
      <c r="H827" s="2">
        <v>3399.2</v>
      </c>
      <c r="I827" s="2">
        <v>0</v>
      </c>
      <c r="J827" s="2">
        <v>0</v>
      </c>
      <c r="K827" s="2">
        <v>12</v>
      </c>
      <c r="L827" s="2">
        <v>1223.71</v>
      </c>
      <c r="M827" s="2">
        <v>11421.31</v>
      </c>
      <c r="N827" s="2">
        <v>6102.03</v>
      </c>
      <c r="O827" s="2">
        <f t="shared" si="28"/>
        <v>4095.5699999999997</v>
      </c>
      <c r="P827" s="2" t="s">
        <v>31</v>
      </c>
      <c r="Q827" s="2" t="str">
        <f t="shared" si="27"/>
        <v>Net Banking</v>
      </c>
      <c r="R827" s="2" t="s">
        <v>20</v>
      </c>
      <c r="S827" s="2" t="s">
        <v>57</v>
      </c>
      <c r="T827" s="2" t="s">
        <v>2319</v>
      </c>
      <c r="U827" s="2" t="s">
        <v>60</v>
      </c>
      <c r="V827" t="str">
        <f>TEXT(tblSales[[#This Row],[Invoice Date]],"mmm")</f>
        <v>Sep</v>
      </c>
      <c r="W827">
        <f>MONTH(tblSales[[#This Row],[Invoice Date]])</f>
        <v>9</v>
      </c>
      <c r="X827">
        <f>YEAR(tblSales[[#This Row],[Invoice Date]])</f>
        <v>2024</v>
      </c>
      <c r="Y827" t="str">
        <f>TEXT(tblSales[[#This Row],[Invoice Date]],"mmm-yyyy")</f>
        <v>Sep-2024</v>
      </c>
      <c r="Z827" t="str">
        <f>_xlfn.XLOOKUP(tblSales[[#This Row],[Product_ID]],Products!$A:$A,Products!$C:$C,"Women Dresses")</f>
        <v>Handbags</v>
      </c>
      <c r="AA827" t="str">
        <f>_xlfn.XLOOKUP(tblSales[[#This Row],[Product_ID]],Products!$A:$A,Products!$D:$D,"Unknown")</f>
        <v>Sling Bag</v>
      </c>
      <c r="AB827" t="str">
        <f>_xlfn.XLOOKUP(tblSales[[#This Row],[Product_ID]],Products!$A:$A,Products!$E:$E,"Unknown")</f>
        <v>GRT Jewellers</v>
      </c>
      <c r="AC827" t="str">
        <f>_xlfn.XLOOKUP(tblSales[[#This Row],[Store_ID]],Stores!$A:$A,Stores!$B:$B,"Unknown")</f>
        <v>TrendMart Kollam Flagship</v>
      </c>
      <c r="AD827" t="str">
        <f>_xlfn.XLOOKUP(tblSales[[#This Row],[Store_ID]],Stores!$A:$A,Stores!$E:$E,"Unknown")</f>
        <v>South Zone 1</v>
      </c>
      <c r="AE827" t="str">
        <f>_xlfn.XLOOKUP(tblSales[[#This Row],[Customer_ID]],Customers!$A:$A,Customers!$B:$B,"Unknown")</f>
        <v>Jyothi Sundaram</v>
      </c>
      <c r="AF827" t="str">
        <f>_xlfn.XLOOKUP(tblSales[[#This Row],[Customer_ID]],Customers!$A:$A,Customers!$J:$J,"Unknown")</f>
        <v>Gold</v>
      </c>
      <c r="AG827" t="str">
        <f>_xlfn.XLOOKUP(tblSales[[#This Row],[Employee_ID]],Employees!$A:$A,Employees!$B:$B,"Unknown")</f>
        <v>Vasanthi Kamath</v>
      </c>
      <c r="AH827">
        <f>IF(MONTH(tblSales[[#This Row],[Invoice Date]])&gt;=4,MONTH(tblSales[[#This Row],[Invoice Date]]),MONTH(tblSales[[#This Row],[Invoice Date]])+12)</f>
        <v>9</v>
      </c>
      <c r="AI827" s="8">
        <f>DATE(YEAR(tblSales[[#This Row],[Invoice Date]]),MONTH(tblSales[[#This Row],[Invoice Date]]),1)</f>
        <v>45536</v>
      </c>
      <c r="AJ827" t="str">
        <f>_xlfn.XLOOKUP(tblSales[[#This Row],[Product_ID]],Products!$A:$A,Products!$B:$B,"Unknown")</f>
        <v>GRT Jewellers Sling Bag Olive</v>
      </c>
      <c r="AK827" s="9">
        <f>IFERROR(tblSales[[#This Row],[Profit]]/tblSales[[#This Row],[Sales Amount]],0)</f>
        <v>0.3585902142573838</v>
      </c>
      <c r="AL827" t="str">
        <f>IF(tblSales[[#This Row],[Discount %]]&lt;=5,"0-5%",
IF(tblSales[[#This Row],[Discount %]]&lt;=10,"5-10%",
IF(tblSales[[#This Row],[Discount %]]&lt;=15,"10-15%",
IF(tblSales[[#This Row],[Discount %]]&lt;=20,"15-20%","20%+"))))</f>
        <v>0-5%</v>
      </c>
    </row>
    <row r="828" spans="1:38">
      <c r="A828" s="2" t="s">
        <v>2320</v>
      </c>
      <c r="B828" s="11">
        <v>45442</v>
      </c>
      <c r="C828" s="2" t="s">
        <v>1050</v>
      </c>
      <c r="D828" s="2" t="s">
        <v>899</v>
      </c>
      <c r="E828" s="2" t="s">
        <v>699</v>
      </c>
      <c r="F828" s="2" t="s">
        <v>128</v>
      </c>
      <c r="G828" s="2">
        <v>3</v>
      </c>
      <c r="H828" s="2">
        <v>1480.46</v>
      </c>
      <c r="I828" s="2">
        <v>10</v>
      </c>
      <c r="J828" s="2">
        <v>444.14</v>
      </c>
      <c r="K828" s="2">
        <v>12</v>
      </c>
      <c r="L828" s="2">
        <v>479.67</v>
      </c>
      <c r="M828" s="2">
        <v>4476.91</v>
      </c>
      <c r="N828" s="2">
        <v>2965.71</v>
      </c>
      <c r="O828" s="2">
        <f t="shared" si="28"/>
        <v>1031.5299999999997</v>
      </c>
      <c r="P828" s="2" t="s">
        <v>27</v>
      </c>
      <c r="Q828" s="2" t="str">
        <f t="shared" si="27"/>
        <v>Cash</v>
      </c>
      <c r="R828" s="2" t="s">
        <v>20</v>
      </c>
      <c r="S828" s="2" t="s">
        <v>56</v>
      </c>
      <c r="T828" s="2" t="s">
        <v>2321</v>
      </c>
      <c r="U828" s="2" t="s">
        <v>59</v>
      </c>
      <c r="V828" t="str">
        <f>TEXT(tblSales[[#This Row],[Invoice Date]],"mmm")</f>
        <v>May</v>
      </c>
      <c r="W828">
        <f>MONTH(tblSales[[#This Row],[Invoice Date]])</f>
        <v>5</v>
      </c>
      <c r="X828">
        <f>YEAR(tblSales[[#This Row],[Invoice Date]])</f>
        <v>2024</v>
      </c>
      <c r="Y828" t="str">
        <f>TEXT(tblSales[[#This Row],[Invoice Date]],"mmm-yyyy")</f>
        <v>May-2024</v>
      </c>
      <c r="Z828" t="str">
        <f>_xlfn.XLOOKUP(tblSales[[#This Row],[Product_ID]],Products!$A:$A,Products!$C:$C,"Women Dresses")</f>
        <v>Handbags</v>
      </c>
      <c r="AA828" t="str">
        <f>_xlfn.XLOOKUP(tblSales[[#This Row],[Product_ID]],Products!$A:$A,Products!$D:$D,"Unknown")</f>
        <v>Sling Bag</v>
      </c>
      <c r="AB828" t="str">
        <f>_xlfn.XLOOKUP(tblSales[[#This Row],[Product_ID]],Products!$A:$A,Products!$E:$E,"Unknown")</f>
        <v>Fastrack</v>
      </c>
      <c r="AC828" t="str">
        <f>_xlfn.XLOOKUP(tblSales[[#This Row],[Store_ID]],Stores!$A:$A,Stores!$B:$B,"Unknown")</f>
        <v>TrendMart Dindigul High Street</v>
      </c>
      <c r="AD828" t="str">
        <f>_xlfn.XLOOKUP(tblSales[[#This Row],[Store_ID]],Stores!$A:$A,Stores!$E:$E,"Unknown")</f>
        <v>South Zone 1</v>
      </c>
      <c r="AE828" t="str">
        <f>_xlfn.XLOOKUP(tblSales[[#This Row],[Customer_ID]],Customers!$A:$A,Customers!$B:$B,"Unknown")</f>
        <v>Devi Subramaniam</v>
      </c>
      <c r="AF828" t="str">
        <f>_xlfn.XLOOKUP(tblSales[[#This Row],[Customer_ID]],Customers!$A:$A,Customers!$J:$J,"Unknown")</f>
        <v>Gold</v>
      </c>
      <c r="AG828" t="str">
        <f>_xlfn.XLOOKUP(tblSales[[#This Row],[Employee_ID]],Employees!$A:$A,Employees!$B:$B,"Unknown")</f>
        <v>Praveen Gupta</v>
      </c>
      <c r="AH828">
        <f>IF(MONTH(tblSales[[#This Row],[Invoice Date]])&gt;=4,MONTH(tblSales[[#This Row],[Invoice Date]]),MONTH(tblSales[[#This Row],[Invoice Date]])+12)</f>
        <v>5</v>
      </c>
      <c r="AI828" s="8">
        <f>DATE(YEAR(tblSales[[#This Row],[Invoice Date]]),MONTH(tblSales[[#This Row],[Invoice Date]]),1)</f>
        <v>45413</v>
      </c>
      <c r="AJ828" t="str">
        <f>_xlfn.XLOOKUP(tblSales[[#This Row],[Product_ID]],Products!$A:$A,Products!$B:$B,"Unknown")</f>
        <v>Fastrack Sling Bag Peach</v>
      </c>
      <c r="AK828" s="9">
        <f>IFERROR(tblSales[[#This Row],[Profit]]/tblSales[[#This Row],[Sales Amount]],0)</f>
        <v>0.23041115412192781</v>
      </c>
      <c r="AL828" t="str">
        <f>IF(tblSales[[#This Row],[Discount %]]&lt;=5,"0-5%",
IF(tblSales[[#This Row],[Discount %]]&lt;=10,"5-10%",
IF(tblSales[[#This Row],[Discount %]]&lt;=15,"10-15%",
IF(tblSales[[#This Row],[Discount %]]&lt;=20,"15-20%","20%+"))))</f>
        <v>5-10%</v>
      </c>
    </row>
    <row r="829" spans="1:38">
      <c r="A829" s="2" t="s">
        <v>2322</v>
      </c>
      <c r="B829" s="11">
        <v>45536</v>
      </c>
      <c r="C829" s="2" t="s">
        <v>2323</v>
      </c>
      <c r="D829" s="2" t="s">
        <v>899</v>
      </c>
      <c r="E829" s="2" t="s">
        <v>1018</v>
      </c>
      <c r="F829" s="2" t="s">
        <v>110</v>
      </c>
      <c r="G829" s="2">
        <v>1</v>
      </c>
      <c r="H829" s="2">
        <v>1498.72</v>
      </c>
      <c r="I829" s="2">
        <v>25</v>
      </c>
      <c r="J829" s="2">
        <v>374.68</v>
      </c>
      <c r="K829" s="2">
        <v>12</v>
      </c>
      <c r="L829" s="2">
        <v>134.88</v>
      </c>
      <c r="M829" s="2">
        <v>1258.92</v>
      </c>
      <c r="N829" s="2">
        <v>988.57</v>
      </c>
      <c r="O829" s="2">
        <f t="shared" si="28"/>
        <v>135.47000000000003</v>
      </c>
      <c r="P829" s="2" t="s">
        <v>29</v>
      </c>
      <c r="Q829" s="2" t="str">
        <f t="shared" si="27"/>
        <v>Debit Card</v>
      </c>
      <c r="R829" s="2" t="s">
        <v>21</v>
      </c>
      <c r="S829" s="2" t="s">
        <v>56</v>
      </c>
      <c r="T829" s="2" t="s">
        <v>764</v>
      </c>
      <c r="U829" s="2" t="s">
        <v>60</v>
      </c>
      <c r="V829" t="str">
        <f>TEXT(tblSales[[#This Row],[Invoice Date]],"mmm")</f>
        <v>Sep</v>
      </c>
      <c r="W829">
        <f>MONTH(tblSales[[#This Row],[Invoice Date]])</f>
        <v>9</v>
      </c>
      <c r="X829">
        <f>YEAR(tblSales[[#This Row],[Invoice Date]])</f>
        <v>2024</v>
      </c>
      <c r="Y829" t="str">
        <f>TEXT(tblSales[[#This Row],[Invoice Date]],"mmm-yyyy")</f>
        <v>Sep-2024</v>
      </c>
      <c r="Z829" t="str">
        <f>_xlfn.XLOOKUP(tblSales[[#This Row],[Product_ID]],Products!$A:$A,Products!$C:$C,"Women Dresses")</f>
        <v>Handbags</v>
      </c>
      <c r="AA829" t="str">
        <f>_xlfn.XLOOKUP(tblSales[[#This Row],[Product_ID]],Products!$A:$A,Products!$D:$D,"Unknown")</f>
        <v>Sling Bag</v>
      </c>
      <c r="AB829" t="str">
        <f>_xlfn.XLOOKUP(tblSales[[#This Row],[Product_ID]],Products!$A:$A,Products!$E:$E,"Unknown")</f>
        <v>Fastrack</v>
      </c>
      <c r="AC829" t="str">
        <f>_xlfn.XLOOKUP(tblSales[[#This Row],[Store_ID]],Stores!$A:$A,Stores!$B:$B,"Unknown")</f>
        <v>TrendMart Tumakuru High Street</v>
      </c>
      <c r="AD829" t="str">
        <f>_xlfn.XLOOKUP(tblSales[[#This Row],[Store_ID]],Stores!$A:$A,Stores!$E:$E,"Unknown")</f>
        <v>South Zone 2</v>
      </c>
      <c r="AE829" t="str">
        <f>_xlfn.XLOOKUP(tblSales[[#This Row],[Customer_ID]],Customers!$A:$A,Customers!$B:$B,"Unknown")</f>
        <v>Saranya Rao</v>
      </c>
      <c r="AF829" t="str">
        <f>_xlfn.XLOOKUP(tblSales[[#This Row],[Customer_ID]],Customers!$A:$A,Customers!$J:$J,"Unknown")</f>
        <v>Regular</v>
      </c>
      <c r="AG829" t="str">
        <f>_xlfn.XLOOKUP(tblSales[[#This Row],[Employee_ID]],Employees!$A:$A,Employees!$B:$B,"Unknown")</f>
        <v>Jyothi Prasad</v>
      </c>
      <c r="AH829">
        <f>IF(MONTH(tblSales[[#This Row],[Invoice Date]])&gt;=4,MONTH(tblSales[[#This Row],[Invoice Date]]),MONTH(tblSales[[#This Row],[Invoice Date]])+12)</f>
        <v>9</v>
      </c>
      <c r="AI829" s="8">
        <f>DATE(YEAR(tblSales[[#This Row],[Invoice Date]]),MONTH(tblSales[[#This Row],[Invoice Date]]),1)</f>
        <v>45536</v>
      </c>
      <c r="AJ829" t="str">
        <f>_xlfn.XLOOKUP(tblSales[[#This Row],[Product_ID]],Products!$A:$A,Products!$B:$B,"Unknown")</f>
        <v>Fastrack Sling Bag Peach</v>
      </c>
      <c r="AK829" s="9">
        <f>IFERROR(tblSales[[#This Row],[Profit]]/tblSales[[#This Row],[Sales Amount]],0)</f>
        <v>0.10760810853747658</v>
      </c>
      <c r="AL829" t="str">
        <f>IF(tblSales[[#This Row],[Discount %]]&lt;=5,"0-5%",
IF(tblSales[[#This Row],[Discount %]]&lt;=10,"5-10%",
IF(tblSales[[#This Row],[Discount %]]&lt;=15,"10-15%",
IF(tblSales[[#This Row],[Discount %]]&lt;=20,"15-20%","20%+"))))</f>
        <v>20%+</v>
      </c>
    </row>
    <row r="830" spans="1:38">
      <c r="A830" s="2" t="s">
        <v>2324</v>
      </c>
      <c r="B830" s="11">
        <v>45618</v>
      </c>
      <c r="C830" s="2" t="s">
        <v>2325</v>
      </c>
      <c r="D830" s="2" t="s">
        <v>102</v>
      </c>
      <c r="E830" s="2" t="s">
        <v>166</v>
      </c>
      <c r="F830" s="2" t="s">
        <v>92</v>
      </c>
      <c r="G830" s="2">
        <v>3</v>
      </c>
      <c r="H830" s="2">
        <v>3902.21</v>
      </c>
      <c r="I830" s="2">
        <v>10</v>
      </c>
      <c r="J830" s="2">
        <v>1170.6600000000001</v>
      </c>
      <c r="K830" s="2">
        <v>12</v>
      </c>
      <c r="L830" s="2">
        <v>1264.32</v>
      </c>
      <c r="M830" s="2">
        <v>11800.29</v>
      </c>
      <c r="N830" s="2">
        <v>7900.68</v>
      </c>
      <c r="O830" s="2">
        <f t="shared" si="28"/>
        <v>2635.2900000000009</v>
      </c>
      <c r="P830" s="2" t="s">
        <v>27</v>
      </c>
      <c r="Q830" s="2" t="str">
        <f t="shared" si="27"/>
        <v>Cash</v>
      </c>
      <c r="R830" s="2" t="s">
        <v>20</v>
      </c>
      <c r="S830" s="2" t="s">
        <v>56</v>
      </c>
      <c r="T830" s="2" t="s">
        <v>1761</v>
      </c>
      <c r="U830" s="2" t="s">
        <v>59</v>
      </c>
      <c r="V830" t="str">
        <f>TEXT(tblSales[[#This Row],[Invoice Date]],"mmm")</f>
        <v>Nov</v>
      </c>
      <c r="W830">
        <f>MONTH(tblSales[[#This Row],[Invoice Date]])</f>
        <v>11</v>
      </c>
      <c r="X830">
        <f>YEAR(tblSales[[#This Row],[Invoice Date]])</f>
        <v>2024</v>
      </c>
      <c r="Y830" t="str">
        <f>TEXT(tblSales[[#This Row],[Invoice Date]],"mmm-yyyy")</f>
        <v>Nov-2024</v>
      </c>
      <c r="Z830" t="str">
        <f>_xlfn.XLOOKUP(tblSales[[#This Row],[Product_ID]],Products!$A:$A,Products!$C:$C,"Women Dresses")</f>
        <v>Women Sarees</v>
      </c>
      <c r="AA830" t="str">
        <f>_xlfn.XLOOKUP(tblSales[[#This Row],[Product_ID]],Products!$A:$A,Products!$D:$D,"Unknown")</f>
        <v>Georgette Saree</v>
      </c>
      <c r="AB830" t="str">
        <f>_xlfn.XLOOKUP(tblSales[[#This Row],[Product_ID]],Products!$A:$A,Products!$E:$E,"Unknown")</f>
        <v>Westside</v>
      </c>
      <c r="AC830" t="str">
        <f>_xlfn.XLOOKUP(tblSales[[#This Row],[Store_ID]],Stores!$A:$A,Stores!$B:$B,"Unknown")</f>
        <v>TrendMart Kurnool Standard</v>
      </c>
      <c r="AD830" t="str">
        <f>_xlfn.XLOOKUP(tblSales[[#This Row],[Store_ID]],Stores!$A:$A,Stores!$E:$E,"Unknown")</f>
        <v>South Zone 3</v>
      </c>
      <c r="AE830" t="str">
        <f>_xlfn.XLOOKUP(tblSales[[#This Row],[Customer_ID]],Customers!$A:$A,Customers!$B:$B,"Unknown")</f>
        <v>Deepthi Chandran</v>
      </c>
      <c r="AF830" t="str">
        <f>_xlfn.XLOOKUP(tblSales[[#This Row],[Customer_ID]],Customers!$A:$A,Customers!$J:$J,"Unknown")</f>
        <v>Regular</v>
      </c>
      <c r="AG830" t="str">
        <f>_xlfn.XLOOKUP(tblSales[[#This Row],[Employee_ID]],Employees!$A:$A,Employees!$B:$B,"Unknown")</f>
        <v>Manoj Ramachandran</v>
      </c>
      <c r="AH830">
        <f>IF(MONTH(tblSales[[#This Row],[Invoice Date]])&gt;=4,MONTH(tblSales[[#This Row],[Invoice Date]]),MONTH(tblSales[[#This Row],[Invoice Date]])+12)</f>
        <v>11</v>
      </c>
      <c r="AI830" s="8">
        <f>DATE(YEAR(tblSales[[#This Row],[Invoice Date]]),MONTH(tblSales[[#This Row],[Invoice Date]]),1)</f>
        <v>45597</v>
      </c>
      <c r="AJ830" t="str">
        <f>_xlfn.XLOOKUP(tblSales[[#This Row],[Product_ID]],Products!$A:$A,Products!$B:$B,"Unknown")</f>
        <v>Westside Georgette Saree White</v>
      </c>
      <c r="AK830" s="9">
        <f>IFERROR(tblSales[[#This Row],[Profit]]/tblSales[[#This Row],[Sales Amount]],0)</f>
        <v>0.22332417254152234</v>
      </c>
      <c r="AL830" t="str">
        <f>IF(tblSales[[#This Row],[Discount %]]&lt;=5,"0-5%",
IF(tblSales[[#This Row],[Discount %]]&lt;=10,"5-10%",
IF(tblSales[[#This Row],[Discount %]]&lt;=15,"10-15%",
IF(tblSales[[#This Row],[Discount %]]&lt;=20,"15-20%","20%+"))))</f>
        <v>5-10%</v>
      </c>
    </row>
    <row r="831" spans="1:38">
      <c r="A831" s="2" t="s">
        <v>2326</v>
      </c>
      <c r="B831" s="11">
        <v>45704</v>
      </c>
      <c r="C831" s="2" t="s">
        <v>2327</v>
      </c>
      <c r="D831" s="2" t="s">
        <v>257</v>
      </c>
      <c r="E831" s="2" t="s">
        <v>181</v>
      </c>
      <c r="F831" s="2" t="s">
        <v>128</v>
      </c>
      <c r="G831" s="2">
        <v>1</v>
      </c>
      <c r="H831" s="2">
        <v>2163.1</v>
      </c>
      <c r="I831" s="2">
        <v>30</v>
      </c>
      <c r="J831" s="2">
        <v>648.92999999999995</v>
      </c>
      <c r="K831" s="2">
        <v>12</v>
      </c>
      <c r="L831" s="2">
        <v>181.7</v>
      </c>
      <c r="M831" s="2">
        <v>1695.87</v>
      </c>
      <c r="N831" s="2">
        <v>1461.73</v>
      </c>
      <c r="O831" s="2">
        <f t="shared" si="28"/>
        <v>52.439999999999884</v>
      </c>
      <c r="P831" s="2" t="s">
        <v>28</v>
      </c>
      <c r="Q831" s="2" t="str">
        <f t="shared" si="27"/>
        <v>Credit Card</v>
      </c>
      <c r="R831" s="2" t="s">
        <v>20</v>
      </c>
      <c r="S831" s="2" t="s">
        <v>56</v>
      </c>
      <c r="T831" s="2" t="s">
        <v>797</v>
      </c>
      <c r="U831" s="2" t="s">
        <v>60</v>
      </c>
      <c r="V831" t="str">
        <f>TEXT(tblSales[[#This Row],[Invoice Date]],"mmm")</f>
        <v>Feb</v>
      </c>
      <c r="W831">
        <f>MONTH(tblSales[[#This Row],[Invoice Date]])</f>
        <v>2</v>
      </c>
      <c r="X831">
        <f>YEAR(tblSales[[#This Row],[Invoice Date]])</f>
        <v>2025</v>
      </c>
      <c r="Y831" t="str">
        <f>TEXT(tblSales[[#This Row],[Invoice Date]],"mmm-yyyy")</f>
        <v>Feb-2025</v>
      </c>
      <c r="Z831" t="str">
        <f>_xlfn.XLOOKUP(tblSales[[#This Row],[Product_ID]],Products!$A:$A,Products!$C:$C,"Women Dresses")</f>
        <v>Handbags</v>
      </c>
      <c r="AA831" t="str">
        <f>_xlfn.XLOOKUP(tblSales[[#This Row],[Product_ID]],Products!$A:$A,Products!$D:$D,"Unknown")</f>
        <v>Sling Bag</v>
      </c>
      <c r="AB831" t="str">
        <f>_xlfn.XLOOKUP(tblSales[[#This Row],[Product_ID]],Products!$A:$A,Products!$E:$E,"Unknown")</f>
        <v>Titan</v>
      </c>
      <c r="AC831" t="str">
        <f>_xlfn.XLOOKUP(tblSales[[#This Row],[Store_ID]],Stores!$A:$A,Stores!$B:$B,"Unknown")</f>
        <v>TrendMart Nizamabad Mall Kiosk</v>
      </c>
      <c r="AD831" t="str">
        <f>_xlfn.XLOOKUP(tblSales[[#This Row],[Store_ID]],Stores!$A:$A,Stores!$E:$E,"Unknown")</f>
        <v>South Zone 2</v>
      </c>
      <c r="AE831" t="str">
        <f>_xlfn.XLOOKUP(tblSales[[#This Row],[Customer_ID]],Customers!$A:$A,Customers!$B:$B,"Unknown")</f>
        <v>Ramya Hegde</v>
      </c>
      <c r="AF831" t="str">
        <f>_xlfn.XLOOKUP(tblSales[[#This Row],[Customer_ID]],Customers!$A:$A,Customers!$J:$J,"Unknown")</f>
        <v>Silver</v>
      </c>
      <c r="AG831" t="str">
        <f>_xlfn.XLOOKUP(tblSales[[#This Row],[Employee_ID]],Employees!$A:$A,Employees!$B:$B,"Unknown")</f>
        <v>Praveen Gupta</v>
      </c>
      <c r="AH831">
        <f>IF(MONTH(tblSales[[#This Row],[Invoice Date]])&gt;=4,MONTH(tblSales[[#This Row],[Invoice Date]]),MONTH(tblSales[[#This Row],[Invoice Date]])+12)</f>
        <v>14</v>
      </c>
      <c r="AI831" s="8">
        <f>DATE(YEAR(tblSales[[#This Row],[Invoice Date]]),MONTH(tblSales[[#This Row],[Invoice Date]]),1)</f>
        <v>45689</v>
      </c>
      <c r="AJ831" t="str">
        <f>_xlfn.XLOOKUP(tblSales[[#This Row],[Product_ID]],Products!$A:$A,Products!$B:$B,"Unknown")</f>
        <v>Titan Sling Bag Green</v>
      </c>
      <c r="AK831" s="9">
        <f>IFERROR(tblSales[[#This Row],[Profit]]/tblSales[[#This Row],[Sales Amount]],0)</f>
        <v>3.0922181535141188E-2</v>
      </c>
      <c r="AL831" t="str">
        <f>IF(tblSales[[#This Row],[Discount %]]&lt;=5,"0-5%",
IF(tblSales[[#This Row],[Discount %]]&lt;=10,"5-10%",
IF(tblSales[[#This Row],[Discount %]]&lt;=15,"10-15%",
IF(tblSales[[#This Row],[Discount %]]&lt;=20,"15-20%","20%+"))))</f>
        <v>20%+</v>
      </c>
    </row>
    <row r="832" spans="1:38">
      <c r="A832" s="2" t="s">
        <v>2328</v>
      </c>
      <c r="B832" s="11">
        <v>45512</v>
      </c>
      <c r="C832" s="2" t="s">
        <v>677</v>
      </c>
      <c r="D832" s="2" t="s">
        <v>214</v>
      </c>
      <c r="E832" s="2" t="s">
        <v>522</v>
      </c>
      <c r="F832" s="2" t="s">
        <v>193</v>
      </c>
      <c r="G832" s="2">
        <v>2</v>
      </c>
      <c r="H832" s="2">
        <v>1293.25</v>
      </c>
      <c r="I832" s="2">
        <v>5</v>
      </c>
      <c r="J832" s="2">
        <v>129.32</v>
      </c>
      <c r="K832" s="2">
        <v>12</v>
      </c>
      <c r="L832" s="2">
        <v>294.86</v>
      </c>
      <c r="M832" s="2">
        <v>2752.04</v>
      </c>
      <c r="N832" s="2">
        <v>1753.84</v>
      </c>
      <c r="O832" s="2">
        <f t="shared" si="28"/>
        <v>703.34</v>
      </c>
      <c r="P832" s="2" t="s">
        <v>29</v>
      </c>
      <c r="Q832" s="2" t="str">
        <f t="shared" si="27"/>
        <v>Debit Card</v>
      </c>
      <c r="R832" s="2" t="s">
        <v>21</v>
      </c>
      <c r="S832" s="2" t="s">
        <v>56</v>
      </c>
      <c r="T832" s="2" t="s">
        <v>2329</v>
      </c>
      <c r="U832" s="2" t="s">
        <v>59</v>
      </c>
      <c r="V832" t="str">
        <f>TEXT(tblSales[[#This Row],[Invoice Date]],"mmm")</f>
        <v>Aug</v>
      </c>
      <c r="W832">
        <f>MONTH(tblSales[[#This Row],[Invoice Date]])</f>
        <v>8</v>
      </c>
      <c r="X832">
        <f>YEAR(tblSales[[#This Row],[Invoice Date]])</f>
        <v>2024</v>
      </c>
      <c r="Y832" t="str">
        <f>TEXT(tblSales[[#This Row],[Invoice Date]],"mmm-yyyy")</f>
        <v>Aug-2024</v>
      </c>
      <c r="Z832" t="str">
        <f>_xlfn.XLOOKUP(tblSales[[#This Row],[Product_ID]],Products!$A:$A,Products!$C:$C,"Women Dresses")</f>
        <v>Women Kurtis</v>
      </c>
      <c r="AA832" t="str">
        <f>_xlfn.XLOOKUP(tblSales[[#This Row],[Product_ID]],Products!$A:$A,Products!$D:$D,"Unknown")</f>
        <v>Straight Kurti</v>
      </c>
      <c r="AB832" t="str">
        <f>_xlfn.XLOOKUP(tblSales[[#This Row],[Product_ID]],Products!$A:$A,Products!$E:$E,"Unknown")</f>
        <v>Indian Terrain</v>
      </c>
      <c r="AC832" t="str">
        <f>_xlfn.XLOOKUP(tblSales[[#This Row],[Store_ID]],Stores!$A:$A,Stores!$B:$B,"Unknown")</f>
        <v>TrendMart Vellore Standard</v>
      </c>
      <c r="AD832" t="str">
        <f>_xlfn.XLOOKUP(tblSales[[#This Row],[Store_ID]],Stores!$A:$A,Stores!$E:$E,"Unknown")</f>
        <v>South Zone 1</v>
      </c>
      <c r="AE832" t="str">
        <f>_xlfn.XLOOKUP(tblSales[[#This Row],[Customer_ID]],Customers!$A:$A,Customers!$B:$B,"Unknown")</f>
        <v>Harish Iyengar</v>
      </c>
      <c r="AF832" t="str">
        <f>_xlfn.XLOOKUP(tblSales[[#This Row],[Customer_ID]],Customers!$A:$A,Customers!$J:$J,"Unknown")</f>
        <v>Gold</v>
      </c>
      <c r="AG832" t="str">
        <f>_xlfn.XLOOKUP(tblSales[[#This Row],[Employee_ID]],Employees!$A:$A,Employees!$B:$B,"Unknown")</f>
        <v>Yamini Pandian</v>
      </c>
      <c r="AH832">
        <f>IF(MONTH(tblSales[[#This Row],[Invoice Date]])&gt;=4,MONTH(tblSales[[#This Row],[Invoice Date]]),MONTH(tblSales[[#This Row],[Invoice Date]])+12)</f>
        <v>8</v>
      </c>
      <c r="AI832" s="8">
        <f>DATE(YEAR(tblSales[[#This Row],[Invoice Date]]),MONTH(tblSales[[#This Row],[Invoice Date]]),1)</f>
        <v>45505</v>
      </c>
      <c r="AJ832" t="str">
        <f>_xlfn.XLOOKUP(tblSales[[#This Row],[Product_ID]],Products!$A:$A,Products!$B:$B,"Unknown")</f>
        <v>Indian Terrain Straight Kurti Grey</v>
      </c>
      <c r="AK832" s="9">
        <f>IFERROR(tblSales[[#This Row],[Profit]]/tblSales[[#This Row],[Sales Amount]],0)</f>
        <v>0.25557041322073809</v>
      </c>
      <c r="AL832" t="str">
        <f>IF(tblSales[[#This Row],[Discount %]]&lt;=5,"0-5%",
IF(tblSales[[#This Row],[Discount %]]&lt;=10,"5-10%",
IF(tblSales[[#This Row],[Discount %]]&lt;=15,"10-15%",
IF(tblSales[[#This Row],[Discount %]]&lt;=20,"15-20%","20%+"))))</f>
        <v>0-5%</v>
      </c>
    </row>
    <row r="833" spans="1:38">
      <c r="A833" s="2" t="s">
        <v>2330</v>
      </c>
      <c r="B833" s="11">
        <v>45655</v>
      </c>
      <c r="C833" s="2" t="s">
        <v>1318</v>
      </c>
      <c r="D833" s="2" t="s">
        <v>2331</v>
      </c>
      <c r="E833" s="2" t="s">
        <v>156</v>
      </c>
      <c r="F833" s="2" t="s">
        <v>475</v>
      </c>
      <c r="G833" s="2">
        <v>3</v>
      </c>
      <c r="H833" s="2">
        <v>915.92</v>
      </c>
      <c r="I833" s="2">
        <v>5</v>
      </c>
      <c r="J833" s="2">
        <v>137.38999999999999</v>
      </c>
      <c r="K833" s="2">
        <v>5</v>
      </c>
      <c r="L833" s="2">
        <v>130.52000000000001</v>
      </c>
      <c r="M833" s="2">
        <v>2740.89</v>
      </c>
      <c r="N833" s="2">
        <v>1636.65</v>
      </c>
      <c r="O833" s="2">
        <f t="shared" si="28"/>
        <v>973.7199999999998</v>
      </c>
      <c r="P833" s="2" t="s">
        <v>31</v>
      </c>
      <c r="Q833" s="2" t="str">
        <f t="shared" si="27"/>
        <v>Net Banking</v>
      </c>
      <c r="R833" s="2" t="s">
        <v>20</v>
      </c>
      <c r="S833" s="2" t="s">
        <v>57</v>
      </c>
      <c r="T833" s="2" t="s">
        <v>2332</v>
      </c>
      <c r="U833" s="2" t="s">
        <v>60</v>
      </c>
      <c r="V833" t="str">
        <f>TEXT(tblSales[[#This Row],[Invoice Date]],"mmm")</f>
        <v>Dec</v>
      </c>
      <c r="W833">
        <f>MONTH(tblSales[[#This Row],[Invoice Date]])</f>
        <v>12</v>
      </c>
      <c r="X833">
        <f>YEAR(tblSales[[#This Row],[Invoice Date]])</f>
        <v>2024</v>
      </c>
      <c r="Y833" t="str">
        <f>TEXT(tblSales[[#This Row],[Invoice Date]],"mmm-yyyy")</f>
        <v>Dec-2024</v>
      </c>
      <c r="Z833" t="str">
        <f>_xlfn.XLOOKUP(tblSales[[#This Row],[Product_ID]],Products!$A:$A,Products!$C:$C,"Women Dresses")</f>
        <v>Wallets</v>
      </c>
      <c r="AA833" t="str">
        <f>_xlfn.XLOOKUP(tblSales[[#This Row],[Product_ID]],Products!$A:$A,Products!$D:$D,"Unknown")</f>
        <v>Leather Wallet</v>
      </c>
      <c r="AB833" t="str">
        <f>_xlfn.XLOOKUP(tblSales[[#This Row],[Product_ID]],Products!$A:$A,Products!$E:$E,"Unknown")</f>
        <v>Pepe Jeans</v>
      </c>
      <c r="AC833" t="str">
        <f>_xlfn.XLOOKUP(tblSales[[#This Row],[Store_ID]],Stores!$A:$A,Stores!$B:$B,"Unknown")</f>
        <v>TrendMart Madurai Mall Kiosk</v>
      </c>
      <c r="AD833" t="str">
        <f>_xlfn.XLOOKUP(tblSales[[#This Row],[Store_ID]],Stores!$A:$A,Stores!$E:$E,"Unknown")</f>
        <v>South Zone 1</v>
      </c>
      <c r="AE833" t="str">
        <f>_xlfn.XLOOKUP(tblSales[[#This Row],[Customer_ID]],Customers!$A:$A,Customers!$B:$B,"Unknown")</f>
        <v>Devraj Kamath</v>
      </c>
      <c r="AF833" t="str">
        <f>_xlfn.XLOOKUP(tblSales[[#This Row],[Customer_ID]],Customers!$A:$A,Customers!$J:$J,"Unknown")</f>
        <v>Gold</v>
      </c>
      <c r="AG833" t="str">
        <f>_xlfn.XLOOKUP(tblSales[[#This Row],[Employee_ID]],Employees!$A:$A,Employees!$B:$B,"Unknown")</f>
        <v>Arjun Krishnan</v>
      </c>
      <c r="AH833">
        <f>IF(MONTH(tblSales[[#This Row],[Invoice Date]])&gt;=4,MONTH(tblSales[[#This Row],[Invoice Date]]),MONTH(tblSales[[#This Row],[Invoice Date]])+12)</f>
        <v>12</v>
      </c>
      <c r="AI833" s="8">
        <f>DATE(YEAR(tblSales[[#This Row],[Invoice Date]]),MONTH(tblSales[[#This Row],[Invoice Date]]),1)</f>
        <v>45627</v>
      </c>
      <c r="AJ833" t="str">
        <f>_xlfn.XLOOKUP(tblSales[[#This Row],[Product_ID]],Products!$A:$A,Products!$B:$B,"Unknown")</f>
        <v>Pepe Jeans Leather Wallet Charcoal</v>
      </c>
      <c r="AK833" s="9">
        <f>IFERROR(tblSales[[#This Row],[Profit]]/tblSales[[#This Row],[Sales Amount]],0)</f>
        <v>0.35525686911915466</v>
      </c>
      <c r="AL833" t="str">
        <f>IF(tblSales[[#This Row],[Discount %]]&lt;=5,"0-5%",
IF(tblSales[[#This Row],[Discount %]]&lt;=10,"5-10%",
IF(tblSales[[#This Row],[Discount %]]&lt;=15,"10-15%",
IF(tblSales[[#This Row],[Discount %]]&lt;=20,"15-20%","20%+"))))</f>
        <v>0-5%</v>
      </c>
    </row>
    <row r="834" spans="1:38">
      <c r="A834" s="2" t="s">
        <v>2333</v>
      </c>
      <c r="B834" s="11">
        <v>45498</v>
      </c>
      <c r="C834" s="2" t="s">
        <v>2222</v>
      </c>
      <c r="D834" s="2" t="s">
        <v>527</v>
      </c>
      <c r="E834" s="2" t="s">
        <v>333</v>
      </c>
      <c r="F834" s="2" t="s">
        <v>161</v>
      </c>
      <c r="G834" s="2">
        <v>5</v>
      </c>
      <c r="H834" s="2">
        <v>828.59</v>
      </c>
      <c r="I834" s="2">
        <v>20</v>
      </c>
      <c r="J834" s="2">
        <v>828.59</v>
      </c>
      <c r="K834" s="2">
        <v>5</v>
      </c>
      <c r="L834" s="2">
        <v>165.72</v>
      </c>
      <c r="M834" s="2">
        <v>3480.08</v>
      </c>
      <c r="N834" s="2">
        <v>3148.6</v>
      </c>
      <c r="O834" s="2">
        <f t="shared" si="28"/>
        <v>165.76000000000002</v>
      </c>
      <c r="P834" s="2" t="s">
        <v>29</v>
      </c>
      <c r="Q834" s="2" t="str">
        <f t="shared" ref="Q834:Q897" si="29">TRIM(CLEAN(P834))</f>
        <v>Debit Card</v>
      </c>
      <c r="R834" s="2" t="s">
        <v>20</v>
      </c>
      <c r="S834" s="2" t="s">
        <v>56</v>
      </c>
      <c r="T834" s="2" t="s">
        <v>2105</v>
      </c>
      <c r="U834" s="2" t="s">
        <v>59</v>
      </c>
      <c r="V834" t="str">
        <f>TEXT(tblSales[[#This Row],[Invoice Date]],"mmm")</f>
        <v>Jul</v>
      </c>
      <c r="W834">
        <f>MONTH(tblSales[[#This Row],[Invoice Date]])</f>
        <v>7</v>
      </c>
      <c r="X834">
        <f>YEAR(tblSales[[#This Row],[Invoice Date]])</f>
        <v>2024</v>
      </c>
      <c r="Y834" t="str">
        <f>TEXT(tblSales[[#This Row],[Invoice Date]],"mmm-yyyy")</f>
        <v>Jul-2024</v>
      </c>
      <c r="Z834" t="str">
        <f>_xlfn.XLOOKUP(tblSales[[#This Row],[Product_ID]],Products!$A:$A,Products!$C:$C,"Women Dresses")</f>
        <v>Women Tops</v>
      </c>
      <c r="AA834" t="str">
        <f>_xlfn.XLOOKUP(tblSales[[#This Row],[Product_ID]],Products!$A:$A,Products!$D:$D,"Unknown")</f>
        <v>Crop Top</v>
      </c>
      <c r="AB834" t="str">
        <f>_xlfn.XLOOKUP(tblSales[[#This Row],[Product_ID]],Products!$A:$A,Products!$E:$E,"Unknown")</f>
        <v>Ramraj Cotton</v>
      </c>
      <c r="AC834" t="str">
        <f>_xlfn.XLOOKUP(tblSales[[#This Row],[Store_ID]],Stores!$A:$A,Stores!$B:$B,"Unknown")</f>
        <v>TrendMart Warangal High Street</v>
      </c>
      <c r="AD834" t="str">
        <f>_xlfn.XLOOKUP(tblSales[[#This Row],[Store_ID]],Stores!$A:$A,Stores!$E:$E,"Unknown")</f>
        <v>South Zone 2</v>
      </c>
      <c r="AE834" t="str">
        <f>_xlfn.XLOOKUP(tblSales[[#This Row],[Customer_ID]],Customers!$A:$A,Customers!$B:$B,"Unknown")</f>
        <v>Sunita Menon</v>
      </c>
      <c r="AF834" t="str">
        <f>_xlfn.XLOOKUP(tblSales[[#This Row],[Customer_ID]],Customers!$A:$A,Customers!$J:$J,"Unknown")</f>
        <v>Gold</v>
      </c>
      <c r="AG834" t="str">
        <f>_xlfn.XLOOKUP(tblSales[[#This Row],[Employee_ID]],Employees!$A:$A,Employees!$B:$B,"Unknown")</f>
        <v>Chandra Reddy</v>
      </c>
      <c r="AH834">
        <f>IF(MONTH(tblSales[[#This Row],[Invoice Date]])&gt;=4,MONTH(tblSales[[#This Row],[Invoice Date]]),MONTH(tblSales[[#This Row],[Invoice Date]])+12)</f>
        <v>7</v>
      </c>
      <c r="AI834" s="8">
        <f>DATE(YEAR(tblSales[[#This Row],[Invoice Date]]),MONTH(tblSales[[#This Row],[Invoice Date]]),1)</f>
        <v>45474</v>
      </c>
      <c r="AJ834" t="str">
        <f>_xlfn.XLOOKUP(tblSales[[#This Row],[Product_ID]],Products!$A:$A,Products!$B:$B,"Unknown")</f>
        <v>Ramraj Cotton Crop Top Pink</v>
      </c>
      <c r="AK834" s="9">
        <f>IFERROR(tblSales[[#This Row],[Profit]]/tblSales[[#This Row],[Sales Amount]],0)</f>
        <v>4.763108894048413E-2</v>
      </c>
      <c r="AL834" t="str">
        <f>IF(tblSales[[#This Row],[Discount %]]&lt;=5,"0-5%",
IF(tblSales[[#This Row],[Discount %]]&lt;=10,"5-10%",
IF(tblSales[[#This Row],[Discount %]]&lt;=15,"10-15%",
IF(tblSales[[#This Row],[Discount %]]&lt;=20,"15-20%","20%+"))))</f>
        <v>15-20%</v>
      </c>
    </row>
    <row r="835" spans="1:38">
      <c r="A835" s="2" t="s">
        <v>2334</v>
      </c>
      <c r="B835" s="11">
        <v>45476</v>
      </c>
      <c r="C835" s="2" t="s">
        <v>662</v>
      </c>
      <c r="D835" s="2" t="s">
        <v>149</v>
      </c>
      <c r="E835" s="2" t="s">
        <v>484</v>
      </c>
      <c r="F835" s="2" t="s">
        <v>122</v>
      </c>
      <c r="G835" s="2">
        <v>1</v>
      </c>
      <c r="H835" s="2">
        <v>1799.07</v>
      </c>
      <c r="I835" s="2">
        <v>15</v>
      </c>
      <c r="J835" s="2">
        <v>269.86</v>
      </c>
      <c r="K835" s="2">
        <v>12</v>
      </c>
      <c r="L835" s="2">
        <v>183.51</v>
      </c>
      <c r="M835" s="2">
        <v>1712.72</v>
      </c>
      <c r="N835" s="2">
        <v>1399.85</v>
      </c>
      <c r="O835" s="2">
        <f t="shared" si="28"/>
        <v>129.36000000000013</v>
      </c>
      <c r="P835" s="2" t="s">
        <v>27</v>
      </c>
      <c r="Q835" s="2" t="str">
        <f t="shared" si="29"/>
        <v>Cash</v>
      </c>
      <c r="R835" s="2" t="s">
        <v>20</v>
      </c>
      <c r="S835" s="2" t="s">
        <v>56</v>
      </c>
      <c r="T835" s="2" t="s">
        <v>838</v>
      </c>
      <c r="U835" s="2" t="s">
        <v>59</v>
      </c>
      <c r="V835" t="str">
        <f>TEXT(tblSales[[#This Row],[Invoice Date]],"mmm")</f>
        <v>Jul</v>
      </c>
      <c r="W835">
        <f>MONTH(tblSales[[#This Row],[Invoice Date]])</f>
        <v>7</v>
      </c>
      <c r="X835">
        <f>YEAR(tblSales[[#This Row],[Invoice Date]])</f>
        <v>2024</v>
      </c>
      <c r="Y835" t="str">
        <f>TEXT(tblSales[[#This Row],[Invoice Date]],"mmm-yyyy")</f>
        <v>Jul-2024</v>
      </c>
      <c r="Z835" t="str">
        <f>_xlfn.XLOOKUP(tblSales[[#This Row],[Product_ID]],Products!$A:$A,Products!$C:$C,"Women Dresses")</f>
        <v>Women Dresses</v>
      </c>
      <c r="AA835" t="str">
        <f>_xlfn.XLOOKUP(tblSales[[#This Row],[Product_ID]],Products!$A:$A,Products!$D:$D,"Unknown")</f>
        <v>Shirt Dress</v>
      </c>
      <c r="AB835" t="str">
        <f>_xlfn.XLOOKUP(tblSales[[#This Row],[Product_ID]],Products!$A:$A,Products!$E:$E,"Unknown")</f>
        <v>Nike</v>
      </c>
      <c r="AC835" t="str">
        <f>_xlfn.XLOOKUP(tblSales[[#This Row],[Store_ID]],Stores!$A:$A,Stores!$B:$B,"Unknown")</f>
        <v>TrendMart Kochi Standard</v>
      </c>
      <c r="AD835" t="str">
        <f>_xlfn.XLOOKUP(tblSales[[#This Row],[Store_ID]],Stores!$A:$A,Stores!$E:$E,"Unknown")</f>
        <v>South Zone 1</v>
      </c>
      <c r="AE835" t="str">
        <f>_xlfn.XLOOKUP(tblSales[[#This Row],[Customer_ID]],Customers!$A:$A,Customers!$B:$B,"Unknown")</f>
        <v>Sathish Gopalakrishnan</v>
      </c>
      <c r="AF835" t="str">
        <f>_xlfn.XLOOKUP(tblSales[[#This Row],[Customer_ID]],Customers!$A:$A,Customers!$J:$J,"Unknown")</f>
        <v>Silver</v>
      </c>
      <c r="AG835" t="str">
        <f>_xlfn.XLOOKUP(tblSales[[#This Row],[Employee_ID]],Employees!$A:$A,Employees!$B:$B,"Unknown")</f>
        <v>Rahul Krishnan</v>
      </c>
      <c r="AH835">
        <f>IF(MONTH(tblSales[[#This Row],[Invoice Date]])&gt;=4,MONTH(tblSales[[#This Row],[Invoice Date]]),MONTH(tblSales[[#This Row],[Invoice Date]])+12)</f>
        <v>7</v>
      </c>
      <c r="AI835" s="8">
        <f>DATE(YEAR(tblSales[[#This Row],[Invoice Date]]),MONTH(tblSales[[#This Row],[Invoice Date]]),1)</f>
        <v>45474</v>
      </c>
      <c r="AJ835" t="str">
        <f>_xlfn.XLOOKUP(tblSales[[#This Row],[Product_ID]],Products!$A:$A,Products!$B:$B,"Unknown")</f>
        <v>Nike Shirt Dress Peach</v>
      </c>
      <c r="AK835" s="9">
        <f>IFERROR(tblSales[[#This Row],[Profit]]/tblSales[[#This Row],[Sales Amount]],0)</f>
        <v>7.5528983137932715E-2</v>
      </c>
      <c r="AL835" t="str">
        <f>IF(tblSales[[#This Row],[Discount %]]&lt;=5,"0-5%",
IF(tblSales[[#This Row],[Discount %]]&lt;=10,"5-10%",
IF(tblSales[[#This Row],[Discount %]]&lt;=15,"10-15%",
IF(tblSales[[#This Row],[Discount %]]&lt;=20,"15-20%","20%+"))))</f>
        <v>10-15%</v>
      </c>
    </row>
    <row r="836" spans="1:38">
      <c r="A836" s="2" t="s">
        <v>2335</v>
      </c>
      <c r="B836" s="11">
        <v>45578</v>
      </c>
      <c r="C836" s="2" t="s">
        <v>677</v>
      </c>
      <c r="D836" s="2" t="s">
        <v>1459</v>
      </c>
      <c r="E836" s="2" t="s">
        <v>1114</v>
      </c>
      <c r="F836" s="2" t="s">
        <v>134</v>
      </c>
      <c r="G836" s="2">
        <v>2</v>
      </c>
      <c r="H836" s="2">
        <v>1815.79</v>
      </c>
      <c r="I836" s="2">
        <v>5</v>
      </c>
      <c r="J836" s="2">
        <v>181.58</v>
      </c>
      <c r="K836" s="2">
        <v>12</v>
      </c>
      <c r="L836" s="2">
        <v>414</v>
      </c>
      <c r="M836" s="2">
        <v>3864</v>
      </c>
      <c r="N836" s="2">
        <v>2289.1799999999998</v>
      </c>
      <c r="O836" s="2">
        <f t="shared" si="28"/>
        <v>1160.8200000000002</v>
      </c>
      <c r="P836" s="2" t="s">
        <v>25</v>
      </c>
      <c r="Q836" s="2" t="str">
        <f t="shared" si="29"/>
        <v>Debit Card</v>
      </c>
      <c r="R836" s="2" t="s">
        <v>21</v>
      </c>
      <c r="S836" s="2" t="s">
        <v>56</v>
      </c>
      <c r="T836" s="2" t="s">
        <v>1262</v>
      </c>
      <c r="U836" s="2" t="s">
        <v>60</v>
      </c>
      <c r="V836" t="str">
        <f>TEXT(tblSales[[#This Row],[Invoice Date]],"mmm")</f>
        <v>Oct</v>
      </c>
      <c r="W836">
        <f>MONTH(tblSales[[#This Row],[Invoice Date]])</f>
        <v>10</v>
      </c>
      <c r="X836">
        <f>YEAR(tblSales[[#This Row],[Invoice Date]])</f>
        <v>2024</v>
      </c>
      <c r="Y836" t="str">
        <f>TEXT(tblSales[[#This Row],[Invoice Date]],"mmm-yyyy")</f>
        <v>Oct-2024</v>
      </c>
      <c r="Z836" t="str">
        <f>_xlfn.XLOOKUP(tblSales[[#This Row],[Product_ID]],Products!$A:$A,Products!$C:$C,"Women Dresses")</f>
        <v>Women Dresses</v>
      </c>
      <c r="AA836" t="str">
        <f>_xlfn.XLOOKUP(tblSales[[#This Row],[Product_ID]],Products!$A:$A,Products!$D:$D,"Unknown")</f>
        <v>Bodycon Dress</v>
      </c>
      <c r="AB836" t="str">
        <f>_xlfn.XLOOKUP(tblSales[[#This Row],[Product_ID]],Products!$A:$A,Products!$E:$E,"Unknown")</f>
        <v>Westside</v>
      </c>
      <c r="AC836" t="str">
        <f>_xlfn.XLOOKUP(tblSales[[#This Row],[Store_ID]],Stores!$A:$A,Stores!$B:$B,"Unknown")</f>
        <v>TrendMart Alappuzha Outlet</v>
      </c>
      <c r="AD836" t="str">
        <f>_xlfn.XLOOKUP(tblSales[[#This Row],[Store_ID]],Stores!$A:$A,Stores!$E:$E,"Unknown")</f>
        <v>South Zone 1</v>
      </c>
      <c r="AE836" t="str">
        <f>_xlfn.XLOOKUP(tblSales[[#This Row],[Customer_ID]],Customers!$A:$A,Customers!$B:$B,"Unknown")</f>
        <v>Harish Iyengar</v>
      </c>
      <c r="AF836" t="str">
        <f>_xlfn.XLOOKUP(tblSales[[#This Row],[Customer_ID]],Customers!$A:$A,Customers!$J:$J,"Unknown")</f>
        <v>Gold</v>
      </c>
      <c r="AG836" t="str">
        <f>_xlfn.XLOOKUP(tblSales[[#This Row],[Employee_ID]],Employees!$A:$A,Employees!$B:$B,"Unknown")</f>
        <v>Chandran Krishnan</v>
      </c>
      <c r="AH836">
        <f>IF(MONTH(tblSales[[#This Row],[Invoice Date]])&gt;=4,MONTH(tblSales[[#This Row],[Invoice Date]]),MONTH(tblSales[[#This Row],[Invoice Date]])+12)</f>
        <v>10</v>
      </c>
      <c r="AI836" s="8">
        <f>DATE(YEAR(tblSales[[#This Row],[Invoice Date]]),MONTH(tblSales[[#This Row],[Invoice Date]]),1)</f>
        <v>45566</v>
      </c>
      <c r="AJ836" t="str">
        <f>_xlfn.XLOOKUP(tblSales[[#This Row],[Product_ID]],Products!$A:$A,Products!$B:$B,"Unknown")</f>
        <v>Westside Bodycon Dress Green</v>
      </c>
      <c r="AK836" s="9">
        <f>IFERROR(tblSales[[#This Row],[Profit]]/tblSales[[#This Row],[Sales Amount]],0)</f>
        <v>0.30041925465838515</v>
      </c>
      <c r="AL836" t="str">
        <f>IF(tblSales[[#This Row],[Discount %]]&lt;=5,"0-5%",
IF(tblSales[[#This Row],[Discount %]]&lt;=10,"5-10%",
IF(tblSales[[#This Row],[Discount %]]&lt;=15,"10-15%",
IF(tblSales[[#This Row],[Discount %]]&lt;=20,"15-20%","20%+"))))</f>
        <v>0-5%</v>
      </c>
    </row>
    <row r="837" spans="1:38">
      <c r="A837" s="12" t="s">
        <v>2336</v>
      </c>
      <c r="B837" s="13">
        <v>45582</v>
      </c>
      <c r="C837" s="12" t="s">
        <v>1503</v>
      </c>
      <c r="D837" s="12" t="s">
        <v>806</v>
      </c>
      <c r="E837" s="12" t="s">
        <v>522</v>
      </c>
      <c r="F837" s="12" t="s">
        <v>161</v>
      </c>
      <c r="G837" s="12">
        <v>0</v>
      </c>
      <c r="H837" s="12">
        <v>667.21</v>
      </c>
      <c r="I837" s="12">
        <v>0</v>
      </c>
      <c r="J837" s="12">
        <v>0</v>
      </c>
      <c r="K837" s="12">
        <v>5</v>
      </c>
      <c r="L837" s="12">
        <v>0</v>
      </c>
      <c r="M837" s="12">
        <v>0</v>
      </c>
      <c r="N837" s="12">
        <v>0</v>
      </c>
      <c r="O837" s="12">
        <v>0</v>
      </c>
      <c r="P837" s="12" t="s">
        <v>28</v>
      </c>
      <c r="Q837" s="12" t="str">
        <f t="shared" si="29"/>
        <v>Credit Card</v>
      </c>
      <c r="R837" s="12" t="s">
        <v>20</v>
      </c>
      <c r="S837" s="12" t="s">
        <v>56</v>
      </c>
      <c r="T837" s="12" t="s">
        <v>2062</v>
      </c>
      <c r="U837" s="12" t="s">
        <v>59</v>
      </c>
      <c r="V837" t="str">
        <f>TEXT(tblSales[[#This Row],[Invoice Date]],"mmm")</f>
        <v>Oct</v>
      </c>
      <c r="W837">
        <f>MONTH(tblSales[[#This Row],[Invoice Date]])</f>
        <v>10</v>
      </c>
      <c r="X837">
        <f>YEAR(tblSales[[#This Row],[Invoice Date]])</f>
        <v>2024</v>
      </c>
      <c r="Y837" t="str">
        <f>TEXT(tblSales[[#This Row],[Invoice Date]],"mmm-yyyy")</f>
        <v>Oct-2024</v>
      </c>
      <c r="Z837" t="str">
        <f>_xlfn.XLOOKUP(tblSales[[#This Row],[Product_ID]],Products!$A:$A,Products!$C:$C,"Women Dresses")</f>
        <v>Kids Wear</v>
      </c>
      <c r="AA837" t="str">
        <f>_xlfn.XLOOKUP(tblSales[[#This Row],[Product_ID]],Products!$A:$A,Products!$D:$D,"Unknown")</f>
        <v>Girls Frock</v>
      </c>
      <c r="AB837" t="str">
        <f>_xlfn.XLOOKUP(tblSales[[#This Row],[Product_ID]],Products!$A:$A,Products!$E:$E,"Unknown")</f>
        <v>Sonata</v>
      </c>
      <c r="AC837" t="str">
        <f>_xlfn.XLOOKUP(tblSales[[#This Row],[Store_ID]],Stores!$A:$A,Stores!$B:$B,"Unknown")</f>
        <v>TrendMart Vellore Standard</v>
      </c>
      <c r="AD837" t="str">
        <f>_xlfn.XLOOKUP(tblSales[[#This Row],[Store_ID]],Stores!$A:$A,Stores!$E:$E,"Unknown")</f>
        <v>South Zone 1</v>
      </c>
      <c r="AE837" t="str">
        <f>_xlfn.XLOOKUP(tblSales[[#This Row],[Customer_ID]],Customers!$A:$A,Customers!$B:$B,"Unknown")</f>
        <v>Vasu Mudaliar</v>
      </c>
      <c r="AF837" t="str">
        <f>_xlfn.XLOOKUP(tblSales[[#This Row],[Customer_ID]],Customers!$A:$A,Customers!$J:$J,"Unknown")</f>
        <v>gold</v>
      </c>
      <c r="AG837" t="str">
        <f>_xlfn.XLOOKUP(tblSales[[#This Row],[Employee_ID]],Employees!$A:$A,Employees!$B:$B,"Unknown")</f>
        <v>Chandra Reddy</v>
      </c>
      <c r="AH837">
        <f>IF(MONTH(tblSales[[#This Row],[Invoice Date]])&gt;=4,MONTH(tblSales[[#This Row],[Invoice Date]]),MONTH(tblSales[[#This Row],[Invoice Date]])+12)</f>
        <v>10</v>
      </c>
      <c r="AI837" s="8">
        <f>DATE(YEAR(tblSales[[#This Row],[Invoice Date]]),MONTH(tblSales[[#This Row],[Invoice Date]]),1)</f>
        <v>45566</v>
      </c>
      <c r="AJ837" t="str">
        <f>_xlfn.XLOOKUP(tblSales[[#This Row],[Product_ID]],Products!$A:$A,Products!$B:$B,"Unknown")</f>
        <v>Sonata Girls Frock Cream</v>
      </c>
      <c r="AK837" s="9">
        <f>IFERROR(tblSales[[#This Row],[Profit]]/tblSales[[#This Row],[Sales Amount]],0)</f>
        <v>0</v>
      </c>
      <c r="AL837" t="str">
        <f>IF(tblSales[[#This Row],[Discount %]]&lt;=5,"0-5%",
IF(tblSales[[#This Row],[Discount %]]&lt;=10,"5-10%",
IF(tblSales[[#This Row],[Discount %]]&lt;=15,"10-15%",
IF(tblSales[[#This Row],[Discount %]]&lt;=20,"15-20%","20%+"))))</f>
        <v>0-5%</v>
      </c>
    </row>
    <row r="838" spans="1:38">
      <c r="A838" s="2" t="s">
        <v>2337</v>
      </c>
      <c r="B838" s="11">
        <v>45585</v>
      </c>
      <c r="C838" s="2" t="s">
        <v>2338</v>
      </c>
      <c r="D838" s="2" t="s">
        <v>703</v>
      </c>
      <c r="E838" s="2" t="s">
        <v>859</v>
      </c>
      <c r="F838" s="2" t="s">
        <v>161</v>
      </c>
      <c r="G838" s="2">
        <v>1</v>
      </c>
      <c r="H838" s="2">
        <v>755.43</v>
      </c>
      <c r="I838" s="2">
        <v>10</v>
      </c>
      <c r="J838" s="2">
        <v>75.540000000000006</v>
      </c>
      <c r="K838" s="2">
        <v>5</v>
      </c>
      <c r="L838" s="2">
        <v>33.99</v>
      </c>
      <c r="M838" s="2">
        <v>713.88</v>
      </c>
      <c r="N838" s="2">
        <v>522.38</v>
      </c>
      <c r="O838" s="2">
        <f t="shared" ref="O838:O863" si="30">(M838-N838-L838)</f>
        <v>157.51</v>
      </c>
      <c r="P838" s="2" t="s">
        <v>32</v>
      </c>
      <c r="Q838" s="2" t="str">
        <f t="shared" si="29"/>
        <v>UPI</v>
      </c>
      <c r="R838" s="2" t="s">
        <v>20</v>
      </c>
      <c r="S838" s="2" t="s">
        <v>56</v>
      </c>
      <c r="T838" s="2" t="s">
        <v>2339</v>
      </c>
      <c r="U838" s="2" t="s">
        <v>60</v>
      </c>
      <c r="V838" t="str">
        <f>TEXT(tblSales[[#This Row],[Invoice Date]],"mmm")</f>
        <v>Oct</v>
      </c>
      <c r="W838">
        <f>MONTH(tblSales[[#This Row],[Invoice Date]])</f>
        <v>10</v>
      </c>
      <c r="X838">
        <f>YEAR(tblSales[[#This Row],[Invoice Date]])</f>
        <v>2024</v>
      </c>
      <c r="Y838" t="str">
        <f>TEXT(tblSales[[#This Row],[Invoice Date]],"mmm-yyyy")</f>
        <v>Oct-2024</v>
      </c>
      <c r="Z838" t="str">
        <f>_xlfn.XLOOKUP(tblSales[[#This Row],[Product_ID]],Products!$A:$A,Products!$C:$C,"Women Dresses")</f>
        <v>Women Tops</v>
      </c>
      <c r="AA838" t="str">
        <f>_xlfn.XLOOKUP(tblSales[[#This Row],[Product_ID]],Products!$A:$A,Products!$D:$D,"Unknown")</f>
        <v>Crop Top</v>
      </c>
      <c r="AB838" t="str">
        <f>_xlfn.XLOOKUP(tblSales[[#This Row],[Product_ID]],Products!$A:$A,Products!$E:$E,"Unknown")</f>
        <v>Peter England</v>
      </c>
      <c r="AC838" t="str">
        <f>_xlfn.XLOOKUP(tblSales[[#This Row],[Store_ID]],Stores!$A:$A,Stores!$B:$B,"Unknown")</f>
        <v>TrendMart Karimnagar Standard</v>
      </c>
      <c r="AD838" t="str">
        <f>_xlfn.XLOOKUP(tblSales[[#This Row],[Store_ID]],Stores!$A:$A,Stores!$E:$E,"Unknown")</f>
        <v>South Zone 2</v>
      </c>
      <c r="AE838" t="str">
        <f>_xlfn.XLOOKUP(tblSales[[#This Row],[Customer_ID]],Customers!$A:$A,Customers!$B:$B,"Unknown")</f>
        <v>Ishwarya Naicker</v>
      </c>
      <c r="AF838" t="str">
        <f>_xlfn.XLOOKUP(tblSales[[#This Row],[Customer_ID]],Customers!$A:$A,Customers!$J:$J,"Unknown")</f>
        <v>Regular</v>
      </c>
      <c r="AG838" t="str">
        <f>_xlfn.XLOOKUP(tblSales[[#This Row],[Employee_ID]],Employees!$A:$A,Employees!$B:$B,"Unknown")</f>
        <v>Chandra Reddy</v>
      </c>
      <c r="AH838">
        <f>IF(MONTH(tblSales[[#This Row],[Invoice Date]])&gt;=4,MONTH(tblSales[[#This Row],[Invoice Date]]),MONTH(tblSales[[#This Row],[Invoice Date]])+12)</f>
        <v>10</v>
      </c>
      <c r="AI838" s="8">
        <f>DATE(YEAR(tblSales[[#This Row],[Invoice Date]]),MONTH(tblSales[[#This Row],[Invoice Date]]),1)</f>
        <v>45566</v>
      </c>
      <c r="AJ838" t="str">
        <f>_xlfn.XLOOKUP(tblSales[[#This Row],[Product_ID]],Products!$A:$A,Products!$B:$B,"Unknown")</f>
        <v>Peter England Crop Top Green</v>
      </c>
      <c r="AK838" s="9">
        <f>IFERROR(tblSales[[#This Row],[Profit]]/tblSales[[#This Row],[Sales Amount]],0)</f>
        <v>0.22063932313554097</v>
      </c>
      <c r="AL838" t="str">
        <f>IF(tblSales[[#This Row],[Discount %]]&lt;=5,"0-5%",
IF(tblSales[[#This Row],[Discount %]]&lt;=10,"5-10%",
IF(tblSales[[#This Row],[Discount %]]&lt;=15,"10-15%",
IF(tblSales[[#This Row],[Discount %]]&lt;=20,"15-20%","20%+"))))</f>
        <v>5-10%</v>
      </c>
    </row>
    <row r="839" spans="1:38">
      <c r="A839" s="2" t="s">
        <v>2340</v>
      </c>
      <c r="B839" s="11">
        <v>45471</v>
      </c>
      <c r="C839" s="2" t="s">
        <v>2341</v>
      </c>
      <c r="D839" s="2" t="s">
        <v>1264</v>
      </c>
      <c r="E839" s="2" t="s">
        <v>358</v>
      </c>
      <c r="F839" s="2" t="s">
        <v>216</v>
      </c>
      <c r="G839" s="2">
        <v>1</v>
      </c>
      <c r="H839" s="2">
        <v>1023.29</v>
      </c>
      <c r="I839" s="2">
        <v>0</v>
      </c>
      <c r="J839" s="2">
        <v>0</v>
      </c>
      <c r="K839" s="2">
        <v>12</v>
      </c>
      <c r="L839" s="2">
        <v>122.79</v>
      </c>
      <c r="M839" s="2">
        <v>1146.08</v>
      </c>
      <c r="N839" s="2">
        <v>767.11</v>
      </c>
      <c r="O839" s="2">
        <f t="shared" si="30"/>
        <v>256.17999999999989</v>
      </c>
      <c r="P839" s="2" t="s">
        <v>27</v>
      </c>
      <c r="Q839" s="2" t="str">
        <f t="shared" si="29"/>
        <v>Cash</v>
      </c>
      <c r="R839" s="2" t="s">
        <v>20</v>
      </c>
      <c r="S839" s="2" t="s">
        <v>56</v>
      </c>
      <c r="T839" s="2" t="s">
        <v>821</v>
      </c>
      <c r="U839" s="2" t="s">
        <v>59</v>
      </c>
      <c r="V839" t="str">
        <f>TEXT(tblSales[[#This Row],[Invoice Date]],"mmm")</f>
        <v>Jun</v>
      </c>
      <c r="W839">
        <f>MONTH(tblSales[[#This Row],[Invoice Date]])</f>
        <v>6</v>
      </c>
      <c r="X839">
        <f>YEAR(tblSales[[#This Row],[Invoice Date]])</f>
        <v>2024</v>
      </c>
      <c r="Y839" t="str">
        <f>TEXT(tblSales[[#This Row],[Invoice Date]],"mmm-yyyy")</f>
        <v>Jun-2024</v>
      </c>
      <c r="Z839" t="str">
        <f>_xlfn.XLOOKUP(tblSales[[#This Row],[Product_ID]],Products!$A:$A,Products!$C:$C,"Women Dresses")</f>
        <v>Women Kurtis</v>
      </c>
      <c r="AA839" t="str">
        <f>_xlfn.XLOOKUP(tblSales[[#This Row],[Product_ID]],Products!$A:$A,Products!$D:$D,"Unknown")</f>
        <v>Anarkali Kurti</v>
      </c>
      <c r="AB839" t="str">
        <f>_xlfn.XLOOKUP(tblSales[[#This Row],[Product_ID]],Products!$A:$A,Products!$E:$E,"Unknown")</f>
        <v>Louis Philippe</v>
      </c>
      <c r="AC839" t="str">
        <f>_xlfn.XLOOKUP(tblSales[[#This Row],[Store_ID]],Stores!$A:$A,Stores!$B:$B,"Unknown")</f>
        <v>TrendMart Dindigul Standard</v>
      </c>
      <c r="AD839" t="str">
        <f>_xlfn.XLOOKUP(tblSales[[#This Row],[Store_ID]],Stores!$A:$A,Stores!$E:$E,"Unknown")</f>
        <v>South Zone 1</v>
      </c>
      <c r="AE839" t="str">
        <f>_xlfn.XLOOKUP(tblSales[[#This Row],[Customer_ID]],Customers!$A:$A,Customers!$B:$B,"Unknown")</f>
        <v>Jayaram Kumar</v>
      </c>
      <c r="AF839" t="str">
        <f>_xlfn.XLOOKUP(tblSales[[#This Row],[Customer_ID]],Customers!$A:$A,Customers!$J:$J,"Unknown")</f>
        <v>Silver</v>
      </c>
      <c r="AG839" t="str">
        <f>_xlfn.XLOOKUP(tblSales[[#This Row],[Employee_ID]],Employees!$A:$A,Employees!$B:$B,"Unknown")</f>
        <v>Venkat Sharma</v>
      </c>
      <c r="AH839">
        <f>IF(MONTH(tblSales[[#This Row],[Invoice Date]])&gt;=4,MONTH(tblSales[[#This Row],[Invoice Date]]),MONTH(tblSales[[#This Row],[Invoice Date]])+12)</f>
        <v>6</v>
      </c>
      <c r="AI839" s="8">
        <f>DATE(YEAR(tblSales[[#This Row],[Invoice Date]]),MONTH(tblSales[[#This Row],[Invoice Date]]),1)</f>
        <v>45444</v>
      </c>
      <c r="AJ839" t="str">
        <f>_xlfn.XLOOKUP(tblSales[[#This Row],[Product_ID]],Products!$A:$A,Products!$B:$B,"Unknown")</f>
        <v>Louis Philippe Anarkali Kurti Black</v>
      </c>
      <c r="AK839" s="9">
        <f>IFERROR(tblSales[[#This Row],[Profit]]/tblSales[[#This Row],[Sales Amount]],0)</f>
        <v>0.22352715342733484</v>
      </c>
      <c r="AL839" t="str">
        <f>IF(tblSales[[#This Row],[Discount %]]&lt;=5,"0-5%",
IF(tblSales[[#This Row],[Discount %]]&lt;=10,"5-10%",
IF(tblSales[[#This Row],[Discount %]]&lt;=15,"10-15%",
IF(tblSales[[#This Row],[Discount %]]&lt;=20,"15-20%","20%+"))))</f>
        <v>0-5%</v>
      </c>
    </row>
    <row r="840" spans="1:38">
      <c r="A840" s="2" t="s">
        <v>2342</v>
      </c>
      <c r="B840" s="11">
        <v>45474</v>
      </c>
      <c r="C840" s="2" t="s">
        <v>2343</v>
      </c>
      <c r="D840" s="2" t="s">
        <v>2344</v>
      </c>
      <c r="E840" s="2" t="s">
        <v>1277</v>
      </c>
      <c r="F840" s="2" t="s">
        <v>324</v>
      </c>
      <c r="G840" s="2">
        <v>1</v>
      </c>
      <c r="H840" s="2">
        <v>1075.55</v>
      </c>
      <c r="I840" s="2">
        <v>5</v>
      </c>
      <c r="J840" s="2">
        <v>53.78</v>
      </c>
      <c r="K840" s="2">
        <v>12</v>
      </c>
      <c r="L840" s="2">
        <v>122.61</v>
      </c>
      <c r="M840" s="2">
        <v>1144.3800000000001</v>
      </c>
      <c r="N840" s="2">
        <v>744</v>
      </c>
      <c r="O840" s="2">
        <f t="shared" si="30"/>
        <v>277.7700000000001</v>
      </c>
      <c r="P840" s="2" t="s">
        <v>32</v>
      </c>
      <c r="Q840" s="2" t="str">
        <f t="shared" si="29"/>
        <v>UPI</v>
      </c>
      <c r="R840" s="2" t="s">
        <v>20</v>
      </c>
      <c r="S840" s="2" t="s">
        <v>56</v>
      </c>
      <c r="T840" s="2" t="s">
        <v>1195</v>
      </c>
      <c r="U840" s="2" t="s">
        <v>59</v>
      </c>
      <c r="V840" t="str">
        <f>TEXT(tblSales[[#This Row],[Invoice Date]],"mmm")</f>
        <v>Jul</v>
      </c>
      <c r="W840">
        <f>MONTH(tblSales[[#This Row],[Invoice Date]])</f>
        <v>7</v>
      </c>
      <c r="X840">
        <f>YEAR(tblSales[[#This Row],[Invoice Date]])</f>
        <v>2024</v>
      </c>
      <c r="Y840" t="str">
        <f>TEXT(tblSales[[#This Row],[Invoice Date]],"mmm-yyyy")</f>
        <v>Jul-2024</v>
      </c>
      <c r="Z840" t="str">
        <f>_xlfn.XLOOKUP(tblSales[[#This Row],[Product_ID]],Products!$A:$A,Products!$C:$C,"Women Dresses")</f>
        <v>Women Kurtis</v>
      </c>
      <c r="AA840" t="str">
        <f>_xlfn.XLOOKUP(tblSales[[#This Row],[Product_ID]],Products!$A:$A,Products!$D:$D,"Unknown")</f>
        <v>Printed Kurti</v>
      </c>
      <c r="AB840" t="str">
        <f>_xlfn.XLOOKUP(tblSales[[#This Row],[Product_ID]],Products!$A:$A,Products!$E:$E,"Unknown")</f>
        <v>Reebok</v>
      </c>
      <c r="AC840" t="str">
        <f>_xlfn.XLOOKUP(tblSales[[#This Row],[Store_ID]],Stores!$A:$A,Stores!$B:$B,"Unknown")</f>
        <v>TrendMart Thrissur Standard</v>
      </c>
      <c r="AD840" t="str">
        <f>_xlfn.XLOOKUP(tblSales[[#This Row],[Store_ID]],Stores!$A:$A,Stores!$E:$E,"Unknown")</f>
        <v>South Zone 1</v>
      </c>
      <c r="AE840" t="str">
        <f>_xlfn.XLOOKUP(tblSales[[#This Row],[Customer_ID]],Customers!$A:$A,Customers!$B:$B,"Unknown")</f>
        <v>Feroz Nair</v>
      </c>
      <c r="AF840" t="str">
        <f>_xlfn.XLOOKUP(tblSales[[#This Row],[Customer_ID]],Customers!$A:$A,Customers!$J:$J,"Unknown")</f>
        <v>Silver</v>
      </c>
      <c r="AG840" t="str">
        <f>_xlfn.XLOOKUP(tblSales[[#This Row],[Employee_ID]],Employees!$A:$A,Employees!$B:$B,"Unknown")</f>
        <v>Ganesh Iyengar</v>
      </c>
      <c r="AH840">
        <f>IF(MONTH(tblSales[[#This Row],[Invoice Date]])&gt;=4,MONTH(tblSales[[#This Row],[Invoice Date]]),MONTH(tblSales[[#This Row],[Invoice Date]])+12)</f>
        <v>7</v>
      </c>
      <c r="AI840" s="8">
        <f>DATE(YEAR(tblSales[[#This Row],[Invoice Date]]),MONTH(tblSales[[#This Row],[Invoice Date]]),1)</f>
        <v>45474</v>
      </c>
      <c r="AJ840" t="str">
        <f>_xlfn.XLOOKUP(tblSales[[#This Row],[Product_ID]],Products!$A:$A,Products!$B:$B,"Unknown")</f>
        <v>Reebok Printed Kurti Green</v>
      </c>
      <c r="AK840" s="9">
        <f>IFERROR(tblSales[[#This Row],[Profit]]/tblSales[[#This Row],[Sales Amount]],0)</f>
        <v>0.24272531851308138</v>
      </c>
      <c r="AL840" t="str">
        <f>IF(tblSales[[#This Row],[Discount %]]&lt;=5,"0-5%",
IF(tblSales[[#This Row],[Discount %]]&lt;=10,"5-10%",
IF(tblSales[[#This Row],[Discount %]]&lt;=15,"10-15%",
IF(tblSales[[#This Row],[Discount %]]&lt;=20,"15-20%","20%+"))))</f>
        <v>0-5%</v>
      </c>
    </row>
    <row r="841" spans="1:38">
      <c r="A841" s="2" t="s">
        <v>2345</v>
      </c>
      <c r="B841" s="11">
        <v>45595</v>
      </c>
      <c r="C841" s="2" t="s">
        <v>1584</v>
      </c>
      <c r="D841" s="2" t="s">
        <v>703</v>
      </c>
      <c r="E841" s="2" t="s">
        <v>578</v>
      </c>
      <c r="F841" s="2" t="s">
        <v>216</v>
      </c>
      <c r="G841" s="2">
        <v>2</v>
      </c>
      <c r="H841" s="2">
        <v>767.26</v>
      </c>
      <c r="I841" s="2">
        <v>25</v>
      </c>
      <c r="J841" s="2">
        <v>383.63</v>
      </c>
      <c r="K841" s="2">
        <v>5</v>
      </c>
      <c r="L841" s="2">
        <v>57.54</v>
      </c>
      <c r="M841" s="2">
        <v>1208.43</v>
      </c>
      <c r="N841" s="2">
        <v>1044.76</v>
      </c>
      <c r="O841" s="2">
        <f t="shared" si="30"/>
        <v>106.13000000000008</v>
      </c>
      <c r="P841" s="2" t="s">
        <v>28</v>
      </c>
      <c r="Q841" s="2" t="str">
        <f t="shared" si="29"/>
        <v>Credit Card</v>
      </c>
      <c r="R841" s="2" t="s">
        <v>20</v>
      </c>
      <c r="S841" s="2" t="s">
        <v>56</v>
      </c>
      <c r="T841" s="2" t="s">
        <v>1460</v>
      </c>
      <c r="U841" s="2" t="s">
        <v>59</v>
      </c>
      <c r="V841" t="str">
        <f>TEXT(tblSales[[#This Row],[Invoice Date]],"mmm")</f>
        <v>Oct</v>
      </c>
      <c r="W841">
        <f>MONTH(tblSales[[#This Row],[Invoice Date]])</f>
        <v>10</v>
      </c>
      <c r="X841">
        <f>YEAR(tblSales[[#This Row],[Invoice Date]])</f>
        <v>2024</v>
      </c>
      <c r="Y841" t="str">
        <f>TEXT(tblSales[[#This Row],[Invoice Date]],"mmm-yyyy")</f>
        <v>Oct-2024</v>
      </c>
      <c r="Z841" t="str">
        <f>_xlfn.XLOOKUP(tblSales[[#This Row],[Product_ID]],Products!$A:$A,Products!$C:$C,"Women Dresses")</f>
        <v>Women Tops</v>
      </c>
      <c r="AA841" t="str">
        <f>_xlfn.XLOOKUP(tblSales[[#This Row],[Product_ID]],Products!$A:$A,Products!$D:$D,"Unknown")</f>
        <v>Crop Top</v>
      </c>
      <c r="AB841" t="str">
        <f>_xlfn.XLOOKUP(tblSales[[#This Row],[Product_ID]],Products!$A:$A,Products!$E:$E,"Unknown")</f>
        <v>Peter England</v>
      </c>
      <c r="AC841" t="str">
        <f>_xlfn.XLOOKUP(tblSales[[#This Row],[Store_ID]],Stores!$A:$A,Stores!$B:$B,"Unknown")</f>
        <v>TrendMart Thrissur High Street</v>
      </c>
      <c r="AD841" t="str">
        <f>_xlfn.XLOOKUP(tblSales[[#This Row],[Store_ID]],Stores!$A:$A,Stores!$E:$E,"Unknown")</f>
        <v>South Zone 1</v>
      </c>
      <c r="AE841" t="str">
        <f>_xlfn.XLOOKUP(tblSales[[#This Row],[Customer_ID]],Customers!$A:$A,Customers!$B:$B,"Unknown")</f>
        <v>Kavya Murthy</v>
      </c>
      <c r="AF841" t="str">
        <f>_xlfn.XLOOKUP(tblSales[[#This Row],[Customer_ID]],Customers!$A:$A,Customers!$J:$J,"Unknown")</f>
        <v>Gold</v>
      </c>
      <c r="AG841" t="str">
        <f>_xlfn.XLOOKUP(tblSales[[#This Row],[Employee_ID]],Employees!$A:$A,Employees!$B:$B,"Unknown")</f>
        <v>Venkat Sharma</v>
      </c>
      <c r="AH841">
        <f>IF(MONTH(tblSales[[#This Row],[Invoice Date]])&gt;=4,MONTH(tblSales[[#This Row],[Invoice Date]]),MONTH(tblSales[[#This Row],[Invoice Date]])+12)</f>
        <v>10</v>
      </c>
      <c r="AI841" s="8">
        <f>DATE(YEAR(tblSales[[#This Row],[Invoice Date]]),MONTH(tblSales[[#This Row],[Invoice Date]]),1)</f>
        <v>45566</v>
      </c>
      <c r="AJ841" t="str">
        <f>_xlfn.XLOOKUP(tblSales[[#This Row],[Product_ID]],Products!$A:$A,Products!$B:$B,"Unknown")</f>
        <v>Peter England Crop Top Green</v>
      </c>
      <c r="AK841" s="9">
        <f>IFERROR(tblSales[[#This Row],[Profit]]/tblSales[[#This Row],[Sales Amount]],0)</f>
        <v>8.7824698162078135E-2</v>
      </c>
      <c r="AL841" t="str">
        <f>IF(tblSales[[#This Row],[Discount %]]&lt;=5,"0-5%",
IF(tblSales[[#This Row],[Discount %]]&lt;=10,"5-10%",
IF(tblSales[[#This Row],[Discount %]]&lt;=15,"10-15%",
IF(tblSales[[#This Row],[Discount %]]&lt;=20,"15-20%","20%+"))))</f>
        <v>20%+</v>
      </c>
    </row>
    <row r="842" spans="1:38">
      <c r="A842" s="2" t="s">
        <v>2346</v>
      </c>
      <c r="B842" s="11">
        <v>45549</v>
      </c>
      <c r="C842" s="2" t="s">
        <v>1110</v>
      </c>
      <c r="D842" s="2" t="s">
        <v>436</v>
      </c>
      <c r="E842" s="2" t="s">
        <v>855</v>
      </c>
      <c r="F842" s="2" t="s">
        <v>540</v>
      </c>
      <c r="G842" s="2">
        <v>2</v>
      </c>
      <c r="H842" s="2">
        <v>1890.53</v>
      </c>
      <c r="I842" s="2">
        <v>30</v>
      </c>
      <c r="J842" s="2">
        <v>1134.32</v>
      </c>
      <c r="K842" s="2">
        <v>12</v>
      </c>
      <c r="L842" s="2">
        <v>317.61</v>
      </c>
      <c r="M842" s="2">
        <v>2964.35</v>
      </c>
      <c r="N842" s="2">
        <v>2281.8000000000002</v>
      </c>
      <c r="O842" s="2">
        <f t="shared" si="30"/>
        <v>364.93999999999971</v>
      </c>
      <c r="P842" s="2" t="s">
        <v>29</v>
      </c>
      <c r="Q842" s="2" t="str">
        <f t="shared" si="29"/>
        <v>Debit Card</v>
      </c>
      <c r="R842" s="2" t="s">
        <v>20</v>
      </c>
      <c r="S842" s="2" t="s">
        <v>56</v>
      </c>
      <c r="T842" s="2" t="s">
        <v>2347</v>
      </c>
      <c r="U842" s="2" t="s">
        <v>60</v>
      </c>
      <c r="V842" t="str">
        <f>TEXT(tblSales[[#This Row],[Invoice Date]],"mmm")</f>
        <v>Sep</v>
      </c>
      <c r="W842">
        <f>MONTH(tblSales[[#This Row],[Invoice Date]])</f>
        <v>9</v>
      </c>
      <c r="X842">
        <f>YEAR(tblSales[[#This Row],[Invoice Date]])</f>
        <v>2024</v>
      </c>
      <c r="Y842" t="str">
        <f>TEXT(tblSales[[#This Row],[Invoice Date]],"mmm-yyyy")</f>
        <v>Sep-2024</v>
      </c>
      <c r="Z842" t="str">
        <f>_xlfn.XLOOKUP(tblSales[[#This Row],[Product_ID]],Products!$A:$A,Products!$C:$C,"Women Dresses")</f>
        <v>Women Dresses</v>
      </c>
      <c r="AA842" t="str">
        <f>_xlfn.XLOOKUP(tblSales[[#This Row],[Product_ID]],Products!$A:$A,Products!$D:$D,"Unknown")</f>
        <v>Bodycon Dress</v>
      </c>
      <c r="AB842" t="str">
        <f>_xlfn.XLOOKUP(tblSales[[#This Row],[Product_ID]],Products!$A:$A,Products!$E:$E,"Unknown")</f>
        <v>Reebok</v>
      </c>
      <c r="AC842" t="str">
        <f>_xlfn.XLOOKUP(tblSales[[#This Row],[Store_ID]],Stores!$A:$A,Stores!$B:$B,"Unknown")</f>
        <v>TrendMart Vijayawada Standard</v>
      </c>
      <c r="AD842" t="str">
        <f>_xlfn.XLOOKUP(tblSales[[#This Row],[Store_ID]],Stores!$A:$A,Stores!$E:$E,"Unknown")</f>
        <v>South Zone 3</v>
      </c>
      <c r="AE842" t="str">
        <f>_xlfn.XLOOKUP(tblSales[[#This Row],[Customer_ID]],Customers!$A:$A,Customers!$B:$B,"Unknown")</f>
        <v>Haritha Murthy</v>
      </c>
      <c r="AF842" t="str">
        <f>_xlfn.XLOOKUP(tblSales[[#This Row],[Customer_ID]],Customers!$A:$A,Customers!$J:$J,"Unknown")</f>
        <v>Silver</v>
      </c>
      <c r="AG842" t="str">
        <f>_xlfn.XLOOKUP(tblSales[[#This Row],[Employee_ID]],Employees!$A:$A,Employees!$B:$B,"Unknown")</f>
        <v>Swathi Achari</v>
      </c>
      <c r="AH842">
        <f>IF(MONTH(tblSales[[#This Row],[Invoice Date]])&gt;=4,MONTH(tblSales[[#This Row],[Invoice Date]]),MONTH(tblSales[[#This Row],[Invoice Date]])+12)</f>
        <v>9</v>
      </c>
      <c r="AI842" s="8">
        <f>DATE(YEAR(tblSales[[#This Row],[Invoice Date]]),MONTH(tblSales[[#This Row],[Invoice Date]]),1)</f>
        <v>45536</v>
      </c>
      <c r="AJ842" t="str">
        <f>_xlfn.XLOOKUP(tblSales[[#This Row],[Product_ID]],Products!$A:$A,Products!$B:$B,"Unknown")</f>
        <v>Reebok Bodycon Dress Navy Blue</v>
      </c>
      <c r="AK842" s="9">
        <f>IFERROR(tblSales[[#This Row],[Profit]]/tblSales[[#This Row],[Sales Amount]],0)</f>
        <v>0.12310961930946067</v>
      </c>
      <c r="AL842" t="str">
        <f>IF(tblSales[[#This Row],[Discount %]]&lt;=5,"0-5%",
IF(tblSales[[#This Row],[Discount %]]&lt;=10,"5-10%",
IF(tblSales[[#This Row],[Discount %]]&lt;=15,"10-15%",
IF(tblSales[[#This Row],[Discount %]]&lt;=20,"15-20%","20%+"))))</f>
        <v>20%+</v>
      </c>
    </row>
    <row r="843" spans="1:38">
      <c r="A843" s="2" t="s">
        <v>2348</v>
      </c>
      <c r="B843" s="11">
        <v>45443</v>
      </c>
      <c r="C843" s="2" t="s">
        <v>686</v>
      </c>
      <c r="D843" s="2" t="s">
        <v>462</v>
      </c>
      <c r="E843" s="2" t="s">
        <v>243</v>
      </c>
      <c r="F843" s="2" t="s">
        <v>350</v>
      </c>
      <c r="G843" s="2">
        <v>3</v>
      </c>
      <c r="H843" s="2">
        <v>1375.56</v>
      </c>
      <c r="I843" s="2">
        <v>20</v>
      </c>
      <c r="J843" s="2">
        <v>825.34</v>
      </c>
      <c r="K843" s="2">
        <v>12</v>
      </c>
      <c r="L843" s="2">
        <v>396.16</v>
      </c>
      <c r="M843" s="2">
        <v>3697.5</v>
      </c>
      <c r="N843" s="2">
        <v>2709.9</v>
      </c>
      <c r="O843" s="2">
        <f t="shared" si="30"/>
        <v>591.43999999999983</v>
      </c>
      <c r="P843" s="2" t="s">
        <v>29</v>
      </c>
      <c r="Q843" s="2" t="str">
        <f t="shared" si="29"/>
        <v>Debit Card</v>
      </c>
      <c r="R843" s="2" t="s">
        <v>21</v>
      </c>
      <c r="S843" s="2" t="s">
        <v>56</v>
      </c>
      <c r="T843" s="2" t="s">
        <v>2280</v>
      </c>
      <c r="U843" s="2" t="s">
        <v>59</v>
      </c>
      <c r="V843" t="str">
        <f>TEXT(tblSales[[#This Row],[Invoice Date]],"mmm")</f>
        <v>May</v>
      </c>
      <c r="W843">
        <f>MONTH(tblSales[[#This Row],[Invoice Date]])</f>
        <v>5</v>
      </c>
      <c r="X843">
        <f>YEAR(tblSales[[#This Row],[Invoice Date]])</f>
        <v>2024</v>
      </c>
      <c r="Y843" t="str">
        <f>TEXT(tblSales[[#This Row],[Invoice Date]],"mmm-yyyy")</f>
        <v>May-2024</v>
      </c>
      <c r="Z843" t="str">
        <f>_xlfn.XLOOKUP(tblSales[[#This Row],[Product_ID]],Products!$A:$A,Products!$C:$C,"Women Dresses")</f>
        <v>Wallets</v>
      </c>
      <c r="AA843" t="str">
        <f>_xlfn.XLOOKUP(tblSales[[#This Row],[Product_ID]],Products!$A:$A,Products!$D:$D,"Unknown")</f>
        <v>Bifold Wallet</v>
      </c>
      <c r="AB843" t="str">
        <f>_xlfn.XLOOKUP(tblSales[[#This Row],[Product_ID]],Products!$A:$A,Products!$E:$E,"Unknown")</f>
        <v>Nike</v>
      </c>
      <c r="AC843" t="str">
        <f>_xlfn.XLOOKUP(tblSales[[#This Row],[Store_ID]],Stores!$A:$A,Stores!$B:$B,"Unknown")</f>
        <v>TrendMart Visakhapatnam Standard</v>
      </c>
      <c r="AD843" t="str">
        <f>_xlfn.XLOOKUP(tblSales[[#This Row],[Store_ID]],Stores!$A:$A,Stores!$E:$E,"Unknown")</f>
        <v>South Zone 3</v>
      </c>
      <c r="AE843" t="str">
        <f>_xlfn.XLOOKUP(tblSales[[#This Row],[Customer_ID]],Customers!$A:$A,Customers!$B:$B,"Unknown")</f>
        <v>Naveen Bhat</v>
      </c>
      <c r="AF843" t="str">
        <f>_xlfn.XLOOKUP(tblSales[[#This Row],[Customer_ID]],Customers!$A:$A,Customers!$J:$J,"Unknown")</f>
        <v>Silver</v>
      </c>
      <c r="AG843" t="str">
        <f>_xlfn.XLOOKUP(tblSales[[#This Row],[Employee_ID]],Employees!$A:$A,Employees!$B:$B,"Unknown")</f>
        <v>Chitra Chettiar</v>
      </c>
      <c r="AH843">
        <f>IF(MONTH(tblSales[[#This Row],[Invoice Date]])&gt;=4,MONTH(tblSales[[#This Row],[Invoice Date]]),MONTH(tblSales[[#This Row],[Invoice Date]])+12)</f>
        <v>5</v>
      </c>
      <c r="AI843" s="8">
        <f>DATE(YEAR(tblSales[[#This Row],[Invoice Date]]),MONTH(tblSales[[#This Row],[Invoice Date]]),1)</f>
        <v>45413</v>
      </c>
      <c r="AJ843" t="str">
        <f>_xlfn.XLOOKUP(tblSales[[#This Row],[Product_ID]],Products!$A:$A,Products!$B:$B,"Unknown")</f>
        <v>Nike Bifold Wallet Navy Blue</v>
      </c>
      <c r="AK843" s="9">
        <f>IFERROR(tblSales[[#This Row],[Profit]]/tblSales[[#This Row],[Sales Amount]],0)</f>
        <v>0.15995672751859361</v>
      </c>
      <c r="AL843" t="str">
        <f>IF(tblSales[[#This Row],[Discount %]]&lt;=5,"0-5%",
IF(tblSales[[#This Row],[Discount %]]&lt;=10,"5-10%",
IF(tblSales[[#This Row],[Discount %]]&lt;=15,"10-15%",
IF(tblSales[[#This Row],[Discount %]]&lt;=20,"15-20%","20%+"))))</f>
        <v>15-20%</v>
      </c>
    </row>
    <row r="844" spans="1:38">
      <c r="A844" s="2" t="s">
        <v>2349</v>
      </c>
      <c r="B844" s="11">
        <v>45541</v>
      </c>
      <c r="C844" s="2" t="s">
        <v>1159</v>
      </c>
      <c r="D844" s="2" t="s">
        <v>876</v>
      </c>
      <c r="E844" s="2" t="s">
        <v>1138</v>
      </c>
      <c r="F844" s="2" t="s">
        <v>324</v>
      </c>
      <c r="G844" s="2">
        <v>2</v>
      </c>
      <c r="H844" s="2">
        <v>1215.44</v>
      </c>
      <c r="I844" s="2">
        <v>25</v>
      </c>
      <c r="J844" s="2">
        <v>607.72</v>
      </c>
      <c r="K844" s="2">
        <v>12</v>
      </c>
      <c r="L844" s="2">
        <v>218.78</v>
      </c>
      <c r="M844" s="2">
        <v>2041.94</v>
      </c>
      <c r="N844" s="2">
        <v>1621.24</v>
      </c>
      <c r="O844" s="2">
        <f t="shared" si="30"/>
        <v>201.92000000000004</v>
      </c>
      <c r="P844" s="2" t="s">
        <v>29</v>
      </c>
      <c r="Q844" s="2" t="str">
        <f t="shared" si="29"/>
        <v>Debit Card</v>
      </c>
      <c r="R844" s="2" t="s">
        <v>21</v>
      </c>
      <c r="S844" s="2" t="s">
        <v>56</v>
      </c>
      <c r="T844" s="2" t="s">
        <v>2016</v>
      </c>
      <c r="U844" s="2" t="s">
        <v>59</v>
      </c>
      <c r="V844" t="str">
        <f>TEXT(tblSales[[#This Row],[Invoice Date]],"mmm")</f>
        <v>Sep</v>
      </c>
      <c r="W844">
        <f>MONTH(tblSales[[#This Row],[Invoice Date]])</f>
        <v>9</v>
      </c>
      <c r="X844">
        <f>YEAR(tblSales[[#This Row],[Invoice Date]])</f>
        <v>2024</v>
      </c>
      <c r="Y844" t="str">
        <f>TEXT(tblSales[[#This Row],[Invoice Date]],"mmm-yyyy")</f>
        <v>Sep-2024</v>
      </c>
      <c r="Z844" t="str">
        <f>_xlfn.XLOOKUP(tblSales[[#This Row],[Product_ID]],Products!$A:$A,Products!$C:$C,"Women Dresses")</f>
        <v>Women Dresses</v>
      </c>
      <c r="AA844" t="str">
        <f>_xlfn.XLOOKUP(tblSales[[#This Row],[Product_ID]],Products!$A:$A,Products!$D:$D,"Unknown")</f>
        <v>Shirt Dress</v>
      </c>
      <c r="AB844" t="str">
        <f>_xlfn.XLOOKUP(tblSales[[#This Row],[Product_ID]],Products!$A:$A,Products!$E:$E,"Unknown")</f>
        <v>Fabindia</v>
      </c>
      <c r="AC844" t="str">
        <f>_xlfn.XLOOKUP(tblSales[[#This Row],[Store_ID]],Stores!$A:$A,Stores!$B:$B,"Unknown")</f>
        <v>TrendMart Vijayawada Mall Kiosk</v>
      </c>
      <c r="AD844" t="str">
        <f>_xlfn.XLOOKUP(tblSales[[#This Row],[Store_ID]],Stores!$A:$A,Stores!$E:$E,"Unknown")</f>
        <v>South Zone 3</v>
      </c>
      <c r="AE844" t="str">
        <f>_xlfn.XLOOKUP(tblSales[[#This Row],[Customer_ID]],Customers!$A:$A,Customers!$B:$B,"Unknown")</f>
        <v>Suresh Rao</v>
      </c>
      <c r="AF844" t="str">
        <f>_xlfn.XLOOKUP(tblSales[[#This Row],[Customer_ID]],Customers!$A:$A,Customers!$J:$J,"Unknown")</f>
        <v>Silver</v>
      </c>
      <c r="AG844" t="str">
        <f>_xlfn.XLOOKUP(tblSales[[#This Row],[Employee_ID]],Employees!$A:$A,Employees!$B:$B,"Unknown")</f>
        <v>Ganesh Iyengar</v>
      </c>
      <c r="AH844">
        <f>IF(MONTH(tblSales[[#This Row],[Invoice Date]])&gt;=4,MONTH(tblSales[[#This Row],[Invoice Date]]),MONTH(tblSales[[#This Row],[Invoice Date]])+12)</f>
        <v>9</v>
      </c>
      <c r="AI844" s="8">
        <f>DATE(YEAR(tblSales[[#This Row],[Invoice Date]]),MONTH(tblSales[[#This Row],[Invoice Date]]),1)</f>
        <v>45536</v>
      </c>
      <c r="AJ844" t="str">
        <f>_xlfn.XLOOKUP(tblSales[[#This Row],[Product_ID]],Products!$A:$A,Products!$B:$B,"Unknown")</f>
        <v>Fabindia Shirt Dress Navy Blue</v>
      </c>
      <c r="AK844" s="9">
        <f>IFERROR(tblSales[[#This Row],[Profit]]/tblSales[[#This Row],[Sales Amount]],0)</f>
        <v>9.888635317394244E-2</v>
      </c>
      <c r="AL844" t="str">
        <f>IF(tblSales[[#This Row],[Discount %]]&lt;=5,"0-5%",
IF(tblSales[[#This Row],[Discount %]]&lt;=10,"5-10%",
IF(tblSales[[#This Row],[Discount %]]&lt;=15,"10-15%",
IF(tblSales[[#This Row],[Discount %]]&lt;=20,"15-20%","20%+"))))</f>
        <v>20%+</v>
      </c>
    </row>
    <row r="845" spans="1:38">
      <c r="A845" s="2" t="s">
        <v>2350</v>
      </c>
      <c r="B845" s="11">
        <v>45719</v>
      </c>
      <c r="C845" s="2" t="s">
        <v>2351</v>
      </c>
      <c r="D845" s="2" t="s">
        <v>543</v>
      </c>
      <c r="E845" s="2" t="s">
        <v>877</v>
      </c>
      <c r="F845" s="2" t="s">
        <v>227</v>
      </c>
      <c r="G845" s="2">
        <v>3</v>
      </c>
      <c r="H845" s="2">
        <v>966.77</v>
      </c>
      <c r="I845" s="2">
        <v>5</v>
      </c>
      <c r="J845" s="2">
        <v>145.02000000000001</v>
      </c>
      <c r="K845" s="2">
        <v>5</v>
      </c>
      <c r="L845" s="2">
        <v>137.76</v>
      </c>
      <c r="M845" s="2">
        <v>2893.05</v>
      </c>
      <c r="N845" s="2">
        <v>1936.77</v>
      </c>
      <c r="O845" s="2">
        <f t="shared" si="30"/>
        <v>818.52000000000021</v>
      </c>
      <c r="P845" s="2" t="s">
        <v>32</v>
      </c>
      <c r="Q845" s="2" t="str">
        <f t="shared" si="29"/>
        <v>UPI</v>
      </c>
      <c r="R845" s="2" t="s">
        <v>20</v>
      </c>
      <c r="S845" s="2" t="s">
        <v>56</v>
      </c>
      <c r="T845" s="2" t="s">
        <v>183</v>
      </c>
      <c r="U845" s="2" t="s">
        <v>59</v>
      </c>
      <c r="V845" t="str">
        <f>TEXT(tblSales[[#This Row],[Invoice Date]],"mmm")</f>
        <v>Mar</v>
      </c>
      <c r="W845">
        <f>MONTH(tblSales[[#This Row],[Invoice Date]])</f>
        <v>3</v>
      </c>
      <c r="X845">
        <f>YEAR(tblSales[[#This Row],[Invoice Date]])</f>
        <v>2025</v>
      </c>
      <c r="Y845" t="str">
        <f>TEXT(tblSales[[#This Row],[Invoice Date]],"mmm-yyyy")</f>
        <v>Mar-2025</v>
      </c>
      <c r="Z845" t="str">
        <f>_xlfn.XLOOKUP(tblSales[[#This Row],[Product_ID]],Products!$A:$A,Products!$C:$C,"Women Dresses")</f>
        <v>Men Shirts</v>
      </c>
      <c r="AA845" t="str">
        <f>_xlfn.XLOOKUP(tblSales[[#This Row],[Product_ID]],Products!$A:$A,Products!$D:$D,"Unknown")</f>
        <v>Formal Shirt</v>
      </c>
      <c r="AB845" t="str">
        <f>_xlfn.XLOOKUP(tblSales[[#This Row],[Product_ID]],Products!$A:$A,Products!$E:$E,"Unknown")</f>
        <v>Van Heusen</v>
      </c>
      <c r="AC845" t="str">
        <f>_xlfn.XLOOKUP(tblSales[[#This Row],[Store_ID]],Stores!$A:$A,Stores!$B:$B,"Unknown")</f>
        <v>TrendMart Kochi Mall Kiosk</v>
      </c>
      <c r="AD845" t="str">
        <f>_xlfn.XLOOKUP(tblSales[[#This Row],[Store_ID]],Stores!$A:$A,Stores!$E:$E,"Unknown")</f>
        <v>South Zone 1</v>
      </c>
      <c r="AE845" t="str">
        <f>_xlfn.XLOOKUP(tblSales[[#This Row],[Customer_ID]],Customers!$A:$A,Customers!$B:$B,"Unknown")</f>
        <v>Rohit Pillai</v>
      </c>
      <c r="AF845" t="str">
        <f>_xlfn.XLOOKUP(tblSales[[#This Row],[Customer_ID]],Customers!$A:$A,Customers!$J:$J,"Unknown")</f>
        <v>Gold</v>
      </c>
      <c r="AG845" t="str">
        <f>_xlfn.XLOOKUP(tblSales[[#This Row],[Employee_ID]],Employees!$A:$A,Employees!$B:$B,"Unknown")</f>
        <v>Ishwarya Shetty</v>
      </c>
      <c r="AH845">
        <f>IF(MONTH(tblSales[[#This Row],[Invoice Date]])&gt;=4,MONTH(tblSales[[#This Row],[Invoice Date]]),MONTH(tblSales[[#This Row],[Invoice Date]])+12)</f>
        <v>15</v>
      </c>
      <c r="AI845" s="8">
        <f>DATE(YEAR(tblSales[[#This Row],[Invoice Date]]),MONTH(tblSales[[#This Row],[Invoice Date]]),1)</f>
        <v>45717</v>
      </c>
      <c r="AJ845" t="str">
        <f>_xlfn.XLOOKUP(tblSales[[#This Row],[Product_ID]],Products!$A:$A,Products!$B:$B,"Unknown")</f>
        <v>Van Heusen Formal Shirt Olive</v>
      </c>
      <c r="AK845" s="9">
        <f>IFERROR(tblSales[[#This Row],[Profit]]/tblSales[[#This Row],[Sales Amount]],0)</f>
        <v>0.28292632343028989</v>
      </c>
      <c r="AL845" t="str">
        <f>IF(tblSales[[#This Row],[Discount %]]&lt;=5,"0-5%",
IF(tblSales[[#This Row],[Discount %]]&lt;=10,"5-10%",
IF(tblSales[[#This Row],[Discount %]]&lt;=15,"10-15%",
IF(tblSales[[#This Row],[Discount %]]&lt;=20,"15-20%","20%+"))))</f>
        <v>0-5%</v>
      </c>
    </row>
    <row r="846" spans="1:38">
      <c r="A846" s="2" t="s">
        <v>2352</v>
      </c>
      <c r="B846" s="11">
        <v>45692</v>
      </c>
      <c r="C846" s="2" t="s">
        <v>2353</v>
      </c>
      <c r="D846" s="2" t="s">
        <v>2354</v>
      </c>
      <c r="E846" s="2" t="s">
        <v>1467</v>
      </c>
      <c r="F846" s="2" t="s">
        <v>98</v>
      </c>
      <c r="G846" s="2">
        <v>1</v>
      </c>
      <c r="H846" s="2">
        <v>2005.64</v>
      </c>
      <c r="I846" s="2">
        <v>10</v>
      </c>
      <c r="J846" s="2">
        <v>200.56</v>
      </c>
      <c r="K846" s="2">
        <v>12</v>
      </c>
      <c r="L846" s="2">
        <v>216.61</v>
      </c>
      <c r="M846" s="2">
        <v>2021.69</v>
      </c>
      <c r="N846" s="2">
        <v>1365.65</v>
      </c>
      <c r="O846" s="2">
        <f t="shared" si="30"/>
        <v>439.42999999999995</v>
      </c>
      <c r="P846" s="2" t="s">
        <v>32</v>
      </c>
      <c r="Q846" s="2" t="str">
        <f t="shared" si="29"/>
        <v>UPI</v>
      </c>
      <c r="R846" s="2" t="s">
        <v>20</v>
      </c>
      <c r="S846" s="2" t="s">
        <v>56</v>
      </c>
      <c r="T846" s="2" t="s">
        <v>1241</v>
      </c>
      <c r="U846" s="2" t="s">
        <v>59</v>
      </c>
      <c r="V846" t="str">
        <f>TEXT(tblSales[[#This Row],[Invoice Date]],"mmm")</f>
        <v>Feb</v>
      </c>
      <c r="W846">
        <f>MONTH(tblSales[[#This Row],[Invoice Date]])</f>
        <v>2</v>
      </c>
      <c r="X846">
        <f>YEAR(tblSales[[#This Row],[Invoice Date]])</f>
        <v>2025</v>
      </c>
      <c r="Y846" t="str">
        <f>TEXT(tblSales[[#This Row],[Invoice Date]],"mmm-yyyy")</f>
        <v>Feb-2025</v>
      </c>
      <c r="Z846" t="str">
        <f>_xlfn.XLOOKUP(tblSales[[#This Row],[Product_ID]],Products!$A:$A,Products!$C:$C,"Women Dresses")</f>
        <v>Handbags</v>
      </c>
      <c r="AA846" t="str">
        <f>_xlfn.XLOOKUP(tblSales[[#This Row],[Product_ID]],Products!$A:$A,Products!$D:$D,"Unknown")</f>
        <v>Backpack</v>
      </c>
      <c r="AB846" t="str">
        <f>_xlfn.XLOOKUP(tblSales[[#This Row],[Product_ID]],Products!$A:$A,Products!$E:$E,"Unknown")</f>
        <v>Allen Solly</v>
      </c>
      <c r="AC846" t="str">
        <f>_xlfn.XLOOKUP(tblSales[[#This Row],[Store_ID]],Stores!$A:$A,Stores!$B:$B,"Unknown")</f>
        <v>TrendMart Erode Mall Kiosk</v>
      </c>
      <c r="AD846" t="str">
        <f>_xlfn.XLOOKUP(tblSales[[#This Row],[Store_ID]],Stores!$A:$A,Stores!$E:$E,"Unknown")</f>
        <v>South Zone 1</v>
      </c>
      <c r="AE846" t="str">
        <f>_xlfn.XLOOKUP(tblSales[[#This Row],[Customer_ID]],Customers!$A:$A,Customers!$B:$B,"Unknown")</f>
        <v>Varsha Iyengar</v>
      </c>
      <c r="AF846" t="str">
        <f>_xlfn.XLOOKUP(tblSales[[#This Row],[Customer_ID]],Customers!$A:$A,Customers!$J:$J,"Unknown")</f>
        <v>Regular</v>
      </c>
      <c r="AG846" t="str">
        <f>_xlfn.XLOOKUP(tblSales[[#This Row],[Employee_ID]],Employees!$A:$A,Employees!$B:$B,"Unknown")</f>
        <v>Deepthi Iyengar</v>
      </c>
      <c r="AH846">
        <f>IF(MONTH(tblSales[[#This Row],[Invoice Date]])&gt;=4,MONTH(tblSales[[#This Row],[Invoice Date]]),MONTH(tblSales[[#This Row],[Invoice Date]])+12)</f>
        <v>14</v>
      </c>
      <c r="AI846" s="8">
        <f>DATE(YEAR(tblSales[[#This Row],[Invoice Date]]),MONTH(tblSales[[#This Row],[Invoice Date]]),1)</f>
        <v>45689</v>
      </c>
      <c r="AJ846" t="str">
        <f>_xlfn.XLOOKUP(tblSales[[#This Row],[Product_ID]],Products!$A:$A,Products!$B:$B,"Unknown")</f>
        <v>Allen Solly Backpack Grey</v>
      </c>
      <c r="AK846" s="9">
        <f>IFERROR(tblSales[[#This Row],[Profit]]/tblSales[[#This Row],[Sales Amount]],0)</f>
        <v>0.21735775514544758</v>
      </c>
      <c r="AL846" t="str">
        <f>IF(tblSales[[#This Row],[Discount %]]&lt;=5,"0-5%",
IF(tblSales[[#This Row],[Discount %]]&lt;=10,"5-10%",
IF(tblSales[[#This Row],[Discount %]]&lt;=15,"10-15%",
IF(tblSales[[#This Row],[Discount %]]&lt;=20,"15-20%","20%+"))))</f>
        <v>5-10%</v>
      </c>
    </row>
    <row r="847" spans="1:38">
      <c r="A847" s="2" t="s">
        <v>2355</v>
      </c>
      <c r="B847" s="11">
        <v>45395</v>
      </c>
      <c r="C847" s="2" t="s">
        <v>1702</v>
      </c>
      <c r="D847" s="2" t="s">
        <v>876</v>
      </c>
      <c r="E847" s="2" t="s">
        <v>338</v>
      </c>
      <c r="F847" s="2" t="s">
        <v>98</v>
      </c>
      <c r="G847" s="2">
        <v>1</v>
      </c>
      <c r="H847" s="2">
        <v>1153.0899999999999</v>
      </c>
      <c r="I847" s="2">
        <v>5</v>
      </c>
      <c r="J847" s="2">
        <v>57.65</v>
      </c>
      <c r="K847" s="2">
        <v>12</v>
      </c>
      <c r="L847" s="2">
        <v>131.44999999999999</v>
      </c>
      <c r="M847" s="2">
        <v>1226.8900000000001</v>
      </c>
      <c r="N847" s="2">
        <v>810.62</v>
      </c>
      <c r="O847" s="2">
        <f t="shared" si="30"/>
        <v>284.82000000000011</v>
      </c>
      <c r="P847" s="2" t="s">
        <v>32</v>
      </c>
      <c r="Q847" s="2" t="str">
        <f t="shared" si="29"/>
        <v>UPI</v>
      </c>
      <c r="R847" s="2" t="s">
        <v>20</v>
      </c>
      <c r="S847" s="2" t="s">
        <v>56</v>
      </c>
      <c r="T847" s="2" t="s">
        <v>2203</v>
      </c>
      <c r="U847" s="2" t="s">
        <v>60</v>
      </c>
      <c r="V847" t="str">
        <f>TEXT(tblSales[[#This Row],[Invoice Date]],"mmm")</f>
        <v>Apr</v>
      </c>
      <c r="W847">
        <f>MONTH(tblSales[[#This Row],[Invoice Date]])</f>
        <v>4</v>
      </c>
      <c r="X847">
        <f>YEAR(tblSales[[#This Row],[Invoice Date]])</f>
        <v>2024</v>
      </c>
      <c r="Y847" t="str">
        <f>TEXT(tblSales[[#This Row],[Invoice Date]],"mmm-yyyy")</f>
        <v>Apr-2024</v>
      </c>
      <c r="Z847" t="str">
        <f>_xlfn.XLOOKUP(tblSales[[#This Row],[Product_ID]],Products!$A:$A,Products!$C:$C,"Women Dresses")</f>
        <v>Women Dresses</v>
      </c>
      <c r="AA847" t="str">
        <f>_xlfn.XLOOKUP(tblSales[[#This Row],[Product_ID]],Products!$A:$A,Products!$D:$D,"Unknown")</f>
        <v>Shirt Dress</v>
      </c>
      <c r="AB847" t="str">
        <f>_xlfn.XLOOKUP(tblSales[[#This Row],[Product_ID]],Products!$A:$A,Products!$E:$E,"Unknown")</f>
        <v>Fabindia</v>
      </c>
      <c r="AC847" t="str">
        <f>_xlfn.XLOOKUP(tblSales[[#This Row],[Store_ID]],Stores!$A:$A,Stores!$B:$B,"Unknown")</f>
        <v>TrendMart Davanagere High Street</v>
      </c>
      <c r="AD847" t="str">
        <f>_xlfn.XLOOKUP(tblSales[[#This Row],[Store_ID]],Stores!$A:$A,Stores!$E:$E,"Unknown")</f>
        <v>South Zone 2</v>
      </c>
      <c r="AE847" t="str">
        <f>_xlfn.XLOOKUP(tblSales[[#This Row],[Customer_ID]],Customers!$A:$A,Customers!$B:$B,"Unknown")</f>
        <v>Deepak Ramachandran</v>
      </c>
      <c r="AF847" t="str">
        <f>_xlfn.XLOOKUP(tblSales[[#This Row],[Customer_ID]],Customers!$A:$A,Customers!$J:$J,"Unknown")</f>
        <v>Regular</v>
      </c>
      <c r="AG847" t="str">
        <f>_xlfn.XLOOKUP(tblSales[[#This Row],[Employee_ID]],Employees!$A:$A,Employees!$B:$B,"Unknown")</f>
        <v>Deepthi Iyengar</v>
      </c>
      <c r="AH847">
        <f>IF(MONTH(tblSales[[#This Row],[Invoice Date]])&gt;=4,MONTH(tblSales[[#This Row],[Invoice Date]]),MONTH(tblSales[[#This Row],[Invoice Date]])+12)</f>
        <v>4</v>
      </c>
      <c r="AI847" s="8">
        <f>DATE(YEAR(tblSales[[#This Row],[Invoice Date]]),MONTH(tblSales[[#This Row],[Invoice Date]]),1)</f>
        <v>45383</v>
      </c>
      <c r="AJ847" t="str">
        <f>_xlfn.XLOOKUP(tblSales[[#This Row],[Product_ID]],Products!$A:$A,Products!$B:$B,"Unknown")</f>
        <v>Fabindia Shirt Dress Navy Blue</v>
      </c>
      <c r="AK847" s="9">
        <f>IFERROR(tblSales[[#This Row],[Profit]]/tblSales[[#This Row],[Sales Amount]],0)</f>
        <v>0.23214795132407964</v>
      </c>
      <c r="AL847" t="str">
        <f>IF(tblSales[[#This Row],[Discount %]]&lt;=5,"0-5%",
IF(tblSales[[#This Row],[Discount %]]&lt;=10,"5-10%",
IF(tblSales[[#This Row],[Discount %]]&lt;=15,"10-15%",
IF(tblSales[[#This Row],[Discount %]]&lt;=20,"15-20%","20%+"))))</f>
        <v>0-5%</v>
      </c>
    </row>
    <row r="848" spans="1:38">
      <c r="A848" s="2" t="s">
        <v>2356</v>
      </c>
      <c r="B848" s="11">
        <v>45481</v>
      </c>
      <c r="C848" s="2" t="s">
        <v>2357</v>
      </c>
      <c r="D848" s="2" t="s">
        <v>642</v>
      </c>
      <c r="E848" s="2" t="s">
        <v>758</v>
      </c>
      <c r="F848" s="2" t="s">
        <v>562</v>
      </c>
      <c r="G848" s="2">
        <v>3</v>
      </c>
      <c r="H848" s="2">
        <v>1097.9100000000001</v>
      </c>
      <c r="I848" s="2">
        <v>0</v>
      </c>
      <c r="J848" s="2">
        <v>0</v>
      </c>
      <c r="K848" s="2">
        <v>12</v>
      </c>
      <c r="L848" s="2">
        <v>395.25</v>
      </c>
      <c r="M848" s="2">
        <v>3688.98</v>
      </c>
      <c r="N848" s="2">
        <v>2099.52</v>
      </c>
      <c r="O848" s="2">
        <f t="shared" si="30"/>
        <v>1194.21</v>
      </c>
      <c r="P848" s="2" t="s">
        <v>27</v>
      </c>
      <c r="Q848" s="2" t="str">
        <f t="shared" si="29"/>
        <v>Cash</v>
      </c>
      <c r="R848" s="2" t="s">
        <v>21</v>
      </c>
      <c r="S848" s="2" t="s">
        <v>56</v>
      </c>
      <c r="T848" s="2" t="s">
        <v>1440</v>
      </c>
      <c r="U848" s="2" t="s">
        <v>59</v>
      </c>
      <c r="V848" t="str">
        <f>TEXT(tblSales[[#This Row],[Invoice Date]],"mmm")</f>
        <v>Jul</v>
      </c>
      <c r="W848">
        <f>MONTH(tblSales[[#This Row],[Invoice Date]])</f>
        <v>7</v>
      </c>
      <c r="X848">
        <f>YEAR(tblSales[[#This Row],[Invoice Date]])</f>
        <v>2024</v>
      </c>
      <c r="Y848" t="str">
        <f>TEXT(tblSales[[#This Row],[Invoice Date]],"mmm-yyyy")</f>
        <v>Jul-2024</v>
      </c>
      <c r="Z848" t="str">
        <f>_xlfn.XLOOKUP(tblSales[[#This Row],[Product_ID]],Products!$A:$A,Products!$C:$C,"Women Dresses")</f>
        <v>Women Tops</v>
      </c>
      <c r="AA848" t="str">
        <f>_xlfn.XLOOKUP(tblSales[[#This Row],[Product_ID]],Products!$A:$A,Products!$D:$D,"Unknown")</f>
        <v>Casual Top</v>
      </c>
      <c r="AB848" t="str">
        <f>_xlfn.XLOOKUP(tblSales[[#This Row],[Product_ID]],Products!$A:$A,Products!$E:$E,"Unknown")</f>
        <v>Nalli Silks</v>
      </c>
      <c r="AC848" t="str">
        <f>_xlfn.XLOOKUP(tblSales[[#This Row],[Store_ID]],Stores!$A:$A,Stores!$B:$B,"Unknown")</f>
        <v>TrendMart Nizamabad Standard</v>
      </c>
      <c r="AD848" t="str">
        <f>_xlfn.XLOOKUP(tblSales[[#This Row],[Store_ID]],Stores!$A:$A,Stores!$E:$E,"Unknown")</f>
        <v>South Zone 2</v>
      </c>
      <c r="AE848" t="str">
        <f>_xlfn.XLOOKUP(tblSales[[#This Row],[Customer_ID]],Customers!$A:$A,Customers!$B:$B,"Unknown")</f>
        <v>Priya Varma</v>
      </c>
      <c r="AF848" t="str">
        <f>_xlfn.XLOOKUP(tblSales[[#This Row],[Customer_ID]],Customers!$A:$A,Customers!$J:$J,"Unknown")</f>
        <v>Platinum</v>
      </c>
      <c r="AG848" t="str">
        <f>_xlfn.XLOOKUP(tblSales[[#This Row],[Employee_ID]],Employees!$A:$A,Employees!$B:$B,"Unknown")</f>
        <v>Vikram Bhat</v>
      </c>
      <c r="AH848">
        <f>IF(MONTH(tblSales[[#This Row],[Invoice Date]])&gt;=4,MONTH(tblSales[[#This Row],[Invoice Date]]),MONTH(tblSales[[#This Row],[Invoice Date]])+12)</f>
        <v>7</v>
      </c>
      <c r="AI848" s="8">
        <f>DATE(YEAR(tblSales[[#This Row],[Invoice Date]]),MONTH(tblSales[[#This Row],[Invoice Date]]),1)</f>
        <v>45474</v>
      </c>
      <c r="AJ848" t="str">
        <f>_xlfn.XLOOKUP(tblSales[[#This Row],[Product_ID]],Products!$A:$A,Products!$B:$B,"Unknown")</f>
        <v>Nalli Silks Casual Top Charcoal</v>
      </c>
      <c r="AK848" s="9">
        <f>IFERROR(tblSales[[#This Row],[Profit]]/tblSales[[#This Row],[Sales Amount]],0)</f>
        <v>0.32372363092236878</v>
      </c>
      <c r="AL848" t="str">
        <f>IF(tblSales[[#This Row],[Discount %]]&lt;=5,"0-5%",
IF(tblSales[[#This Row],[Discount %]]&lt;=10,"5-10%",
IF(tblSales[[#This Row],[Discount %]]&lt;=15,"10-15%",
IF(tblSales[[#This Row],[Discount %]]&lt;=20,"15-20%","20%+"))))</f>
        <v>0-5%</v>
      </c>
    </row>
    <row r="849" spans="1:38">
      <c r="A849" s="2" t="s">
        <v>2358</v>
      </c>
      <c r="B849" s="11">
        <v>45520</v>
      </c>
      <c r="C849" s="2" t="s">
        <v>2359</v>
      </c>
      <c r="D849" s="2" t="s">
        <v>887</v>
      </c>
      <c r="E849" s="2" t="s">
        <v>583</v>
      </c>
      <c r="F849" s="2" t="s">
        <v>319</v>
      </c>
      <c r="G849" s="2">
        <v>4</v>
      </c>
      <c r="H849" s="2">
        <v>1237.83</v>
      </c>
      <c r="I849" s="2">
        <v>25</v>
      </c>
      <c r="J849" s="2">
        <v>1237.83</v>
      </c>
      <c r="K849" s="2">
        <v>12</v>
      </c>
      <c r="L849" s="2">
        <v>445.62</v>
      </c>
      <c r="M849" s="2">
        <v>4159.1099999999997</v>
      </c>
      <c r="N849" s="2">
        <v>3447.2</v>
      </c>
      <c r="O849" s="2">
        <f t="shared" si="30"/>
        <v>266.28999999999985</v>
      </c>
      <c r="P849" s="2" t="s">
        <v>31</v>
      </c>
      <c r="Q849" s="2" t="str">
        <f t="shared" si="29"/>
        <v>Net Banking</v>
      </c>
      <c r="R849" s="2" t="s">
        <v>21</v>
      </c>
      <c r="S849" s="2" t="s">
        <v>56</v>
      </c>
      <c r="T849" s="2" t="s">
        <v>845</v>
      </c>
      <c r="U849" s="2" t="s">
        <v>59</v>
      </c>
      <c r="V849" t="str">
        <f>TEXT(tblSales[[#This Row],[Invoice Date]],"mmm")</f>
        <v>Aug</v>
      </c>
      <c r="W849">
        <f>MONTH(tblSales[[#This Row],[Invoice Date]])</f>
        <v>8</v>
      </c>
      <c r="X849">
        <f>YEAR(tblSales[[#This Row],[Invoice Date]])</f>
        <v>2024</v>
      </c>
      <c r="Y849" t="str">
        <f>TEXT(tblSales[[#This Row],[Invoice Date]],"mmm-yyyy")</f>
        <v>Aug-2024</v>
      </c>
      <c r="Z849" t="str">
        <f>_xlfn.XLOOKUP(tblSales[[#This Row],[Product_ID]],Products!$A:$A,Products!$C:$C,"Women Dresses")</f>
        <v>Men Shirts</v>
      </c>
      <c r="AA849" t="str">
        <f>_xlfn.XLOOKUP(tblSales[[#This Row],[Product_ID]],Products!$A:$A,Products!$D:$D,"Unknown")</f>
        <v>Formal Shirt</v>
      </c>
      <c r="AB849" t="str">
        <f>_xlfn.XLOOKUP(tblSales[[#This Row],[Product_ID]],Products!$A:$A,Products!$E:$E,"Unknown")</f>
        <v>Skechers</v>
      </c>
      <c r="AC849" t="str">
        <f>_xlfn.XLOOKUP(tblSales[[#This Row],[Store_ID]],Stores!$A:$A,Stores!$B:$B,"Unknown")</f>
        <v>TrendMart Kurnool Outlet</v>
      </c>
      <c r="AD849" t="str">
        <f>_xlfn.XLOOKUP(tblSales[[#This Row],[Store_ID]],Stores!$A:$A,Stores!$E:$E,"Unknown")</f>
        <v>South Zone 3</v>
      </c>
      <c r="AE849" t="str">
        <f>_xlfn.XLOOKUP(tblSales[[#This Row],[Customer_ID]],Customers!$A:$A,Customers!$B:$B,"Unknown")</f>
        <v>Gopal Kamath</v>
      </c>
      <c r="AF849" t="str">
        <f>_xlfn.XLOOKUP(tblSales[[#This Row],[Customer_ID]],Customers!$A:$A,Customers!$J:$J,"Unknown")</f>
        <v>Gold</v>
      </c>
      <c r="AG849" t="str">
        <f>_xlfn.XLOOKUP(tblSales[[#This Row],[Employee_ID]],Employees!$A:$A,Employees!$B:$B,"Unknown")</f>
        <v>Sathish Sundaram</v>
      </c>
      <c r="AH849">
        <f>IF(MONTH(tblSales[[#This Row],[Invoice Date]])&gt;=4,MONTH(tblSales[[#This Row],[Invoice Date]]),MONTH(tblSales[[#This Row],[Invoice Date]])+12)</f>
        <v>8</v>
      </c>
      <c r="AI849" s="8">
        <f>DATE(YEAR(tblSales[[#This Row],[Invoice Date]]),MONTH(tblSales[[#This Row],[Invoice Date]]),1)</f>
        <v>45505</v>
      </c>
      <c r="AJ849" t="str">
        <f>_xlfn.XLOOKUP(tblSales[[#This Row],[Product_ID]],Products!$A:$A,Products!$B:$B,"Unknown")</f>
        <v>Skechers Formal Shirt Brown</v>
      </c>
      <c r="AK849" s="9">
        <f>IFERROR(tblSales[[#This Row],[Profit]]/tblSales[[#This Row],[Sales Amount]],0)</f>
        <v>6.4025717040424479E-2</v>
      </c>
      <c r="AL849" t="str">
        <f>IF(tblSales[[#This Row],[Discount %]]&lt;=5,"0-5%",
IF(tblSales[[#This Row],[Discount %]]&lt;=10,"5-10%",
IF(tblSales[[#This Row],[Discount %]]&lt;=15,"10-15%",
IF(tblSales[[#This Row],[Discount %]]&lt;=20,"15-20%","20%+"))))</f>
        <v>20%+</v>
      </c>
    </row>
    <row r="850" spans="1:38">
      <c r="A850" s="2" t="s">
        <v>2360</v>
      </c>
      <c r="B850" s="11">
        <v>45444</v>
      </c>
      <c r="C850" s="2" t="s">
        <v>2361</v>
      </c>
      <c r="D850" s="2" t="s">
        <v>543</v>
      </c>
      <c r="E850" s="2" t="s">
        <v>1114</v>
      </c>
      <c r="F850" s="2" t="s">
        <v>276</v>
      </c>
      <c r="G850" s="2">
        <v>1</v>
      </c>
      <c r="H850" s="2">
        <v>1145.18</v>
      </c>
      <c r="I850" s="2">
        <v>25</v>
      </c>
      <c r="J850" s="2">
        <v>286.3</v>
      </c>
      <c r="K850" s="2">
        <v>12</v>
      </c>
      <c r="L850" s="2">
        <v>103.07</v>
      </c>
      <c r="M850" s="2">
        <v>961.95</v>
      </c>
      <c r="N850" s="2">
        <v>645.59</v>
      </c>
      <c r="O850" s="2">
        <f t="shared" si="30"/>
        <v>213.29000000000002</v>
      </c>
      <c r="P850" s="2" t="s">
        <v>28</v>
      </c>
      <c r="Q850" s="2" t="str">
        <f t="shared" si="29"/>
        <v>Credit Card</v>
      </c>
      <c r="R850" s="2" t="s">
        <v>20</v>
      </c>
      <c r="S850" s="2" t="s">
        <v>56</v>
      </c>
      <c r="T850" s="2" t="s">
        <v>2362</v>
      </c>
      <c r="U850" s="2" t="s">
        <v>60</v>
      </c>
      <c r="V850" t="str">
        <f>TEXT(tblSales[[#This Row],[Invoice Date]],"mmm")</f>
        <v>Jun</v>
      </c>
      <c r="W850">
        <f>MONTH(tblSales[[#This Row],[Invoice Date]])</f>
        <v>6</v>
      </c>
      <c r="X850">
        <f>YEAR(tblSales[[#This Row],[Invoice Date]])</f>
        <v>2024</v>
      </c>
      <c r="Y850" t="str">
        <f>TEXT(tblSales[[#This Row],[Invoice Date]],"mmm-yyyy")</f>
        <v>Jun-2024</v>
      </c>
      <c r="Z850" t="str">
        <f>_xlfn.XLOOKUP(tblSales[[#This Row],[Product_ID]],Products!$A:$A,Products!$C:$C,"Women Dresses")</f>
        <v>Men Shirts</v>
      </c>
      <c r="AA850" t="str">
        <f>_xlfn.XLOOKUP(tblSales[[#This Row],[Product_ID]],Products!$A:$A,Products!$D:$D,"Unknown")</f>
        <v>Formal Shirt</v>
      </c>
      <c r="AB850" t="str">
        <f>_xlfn.XLOOKUP(tblSales[[#This Row],[Product_ID]],Products!$A:$A,Products!$E:$E,"Unknown")</f>
        <v>Van Heusen</v>
      </c>
      <c r="AC850" t="str">
        <f>_xlfn.XLOOKUP(tblSales[[#This Row],[Store_ID]],Stores!$A:$A,Stores!$B:$B,"Unknown")</f>
        <v>TrendMart Alappuzha Outlet</v>
      </c>
      <c r="AD850" t="str">
        <f>_xlfn.XLOOKUP(tblSales[[#This Row],[Store_ID]],Stores!$A:$A,Stores!$E:$E,"Unknown")</f>
        <v>South Zone 1</v>
      </c>
      <c r="AE850" t="str">
        <f>_xlfn.XLOOKUP(tblSales[[#This Row],[Customer_ID]],Customers!$A:$A,Customers!$B:$B,"Unknown")</f>
        <v>Revathi Nair</v>
      </c>
      <c r="AF850" t="str">
        <f>_xlfn.XLOOKUP(tblSales[[#This Row],[Customer_ID]],Customers!$A:$A,Customers!$J:$J,"Unknown")</f>
        <v>Regular</v>
      </c>
      <c r="AG850" t="str">
        <f>_xlfn.XLOOKUP(tblSales[[#This Row],[Employee_ID]],Employees!$A:$A,Employees!$B:$B,"Unknown")</f>
        <v>Vasanthi Kamath</v>
      </c>
      <c r="AH850">
        <f>IF(MONTH(tblSales[[#This Row],[Invoice Date]])&gt;=4,MONTH(tblSales[[#This Row],[Invoice Date]]),MONTH(tblSales[[#This Row],[Invoice Date]])+12)</f>
        <v>6</v>
      </c>
      <c r="AI850" s="8">
        <f>DATE(YEAR(tblSales[[#This Row],[Invoice Date]]),MONTH(tblSales[[#This Row],[Invoice Date]]),1)</f>
        <v>45444</v>
      </c>
      <c r="AJ850" t="str">
        <f>_xlfn.XLOOKUP(tblSales[[#This Row],[Product_ID]],Products!$A:$A,Products!$B:$B,"Unknown")</f>
        <v>Van Heusen Formal Shirt Olive</v>
      </c>
      <c r="AK850" s="9">
        <f>IFERROR(tblSales[[#This Row],[Profit]]/tblSales[[#This Row],[Sales Amount]],0)</f>
        <v>0.22172670097198399</v>
      </c>
      <c r="AL850" t="str">
        <f>IF(tblSales[[#This Row],[Discount %]]&lt;=5,"0-5%",
IF(tblSales[[#This Row],[Discount %]]&lt;=10,"5-10%",
IF(tblSales[[#This Row],[Discount %]]&lt;=15,"10-15%",
IF(tblSales[[#This Row],[Discount %]]&lt;=20,"15-20%","20%+"))))</f>
        <v>20%+</v>
      </c>
    </row>
    <row r="851" spans="1:38">
      <c r="A851" s="2" t="s">
        <v>2363</v>
      </c>
      <c r="B851" s="11">
        <v>45486</v>
      </c>
      <c r="C851" s="2" t="s">
        <v>2364</v>
      </c>
      <c r="D851" s="2" t="s">
        <v>155</v>
      </c>
      <c r="E851" s="2" t="s">
        <v>866</v>
      </c>
      <c r="F851" s="2" t="s">
        <v>238</v>
      </c>
      <c r="G851" s="2">
        <v>2</v>
      </c>
      <c r="H851" s="2">
        <v>1227.56</v>
      </c>
      <c r="I851" s="2">
        <v>5</v>
      </c>
      <c r="J851" s="2">
        <v>122.76</v>
      </c>
      <c r="K851" s="2">
        <v>12</v>
      </c>
      <c r="L851" s="2">
        <v>279.88</v>
      </c>
      <c r="M851" s="2">
        <v>2612.2399999999998</v>
      </c>
      <c r="N851" s="2">
        <v>1656.88</v>
      </c>
      <c r="O851" s="2">
        <f t="shared" si="30"/>
        <v>675.47999999999968</v>
      </c>
      <c r="P851" s="2" t="s">
        <v>27</v>
      </c>
      <c r="Q851" s="2" t="str">
        <f t="shared" si="29"/>
        <v>Cash</v>
      </c>
      <c r="R851" s="2" t="s">
        <v>20</v>
      </c>
      <c r="S851" s="2" t="s">
        <v>56</v>
      </c>
      <c r="T851" s="2" t="s">
        <v>938</v>
      </c>
      <c r="U851" s="2" t="s">
        <v>60</v>
      </c>
      <c r="V851" t="str">
        <f>TEXT(tblSales[[#This Row],[Invoice Date]],"mmm")</f>
        <v>Jul</v>
      </c>
      <c r="W851">
        <f>MONTH(tblSales[[#This Row],[Invoice Date]])</f>
        <v>7</v>
      </c>
      <c r="X851">
        <f>YEAR(tblSales[[#This Row],[Invoice Date]])</f>
        <v>2024</v>
      </c>
      <c r="Y851" t="str">
        <f>TEXT(tblSales[[#This Row],[Invoice Date]],"mmm-yyyy")</f>
        <v>Jul-2024</v>
      </c>
      <c r="Z851" t="str">
        <f>_xlfn.XLOOKUP(tblSales[[#This Row],[Product_ID]],Products!$A:$A,Products!$C:$C,"Women Dresses")</f>
        <v>Men Jeans</v>
      </c>
      <c r="AA851" t="str">
        <f>_xlfn.XLOOKUP(tblSales[[#This Row],[Product_ID]],Products!$A:$A,Products!$D:$D,"Unknown")</f>
        <v>Regular Fit</v>
      </c>
      <c r="AB851" t="str">
        <f>_xlfn.XLOOKUP(tblSales[[#This Row],[Product_ID]],Products!$A:$A,Products!$E:$E,"Unknown")</f>
        <v>Metro Shoes</v>
      </c>
      <c r="AC851" t="str">
        <f>_xlfn.XLOOKUP(tblSales[[#This Row],[Store_ID]],Stores!$A:$A,Stores!$B:$B,"Unknown")</f>
        <v>TrendMart Thiruvananthapuram High Street</v>
      </c>
      <c r="AD851" t="str">
        <f>_xlfn.XLOOKUP(tblSales[[#This Row],[Store_ID]],Stores!$A:$A,Stores!$E:$E,"Unknown")</f>
        <v>South Zone 1</v>
      </c>
      <c r="AE851" t="str">
        <f>_xlfn.XLOOKUP(tblSales[[#This Row],[Customer_ID]],Customers!$A:$A,Customers!$B:$B,"Unknown")</f>
        <v>Leela Iyengar</v>
      </c>
      <c r="AF851" t="str">
        <f>_xlfn.XLOOKUP(tblSales[[#This Row],[Customer_ID]],Customers!$A:$A,Customers!$J:$J,"Unknown")</f>
        <v>Gold</v>
      </c>
      <c r="AG851" t="str">
        <f>_xlfn.XLOOKUP(tblSales[[#This Row],[Employee_ID]],Employees!$A:$A,Employees!$B:$B,"Unknown")</f>
        <v>Dhruv Mishra</v>
      </c>
      <c r="AH851">
        <f>IF(MONTH(tblSales[[#This Row],[Invoice Date]])&gt;=4,MONTH(tblSales[[#This Row],[Invoice Date]]),MONTH(tblSales[[#This Row],[Invoice Date]])+12)</f>
        <v>7</v>
      </c>
      <c r="AI851" s="8">
        <f>DATE(YEAR(tblSales[[#This Row],[Invoice Date]]),MONTH(tblSales[[#This Row],[Invoice Date]]),1)</f>
        <v>45474</v>
      </c>
      <c r="AJ851" t="str">
        <f>_xlfn.XLOOKUP(tblSales[[#This Row],[Product_ID]],Products!$A:$A,Products!$B:$B,"Unknown")</f>
        <v>Metro Shoes Regular Fit Charcoal</v>
      </c>
      <c r="AK851" s="9">
        <f>IFERROR(tblSales[[#This Row],[Profit]]/tblSales[[#This Row],[Sales Amount]],0)</f>
        <v>0.25858267234251053</v>
      </c>
      <c r="AL851" t="str">
        <f>IF(tblSales[[#This Row],[Discount %]]&lt;=5,"0-5%",
IF(tblSales[[#This Row],[Discount %]]&lt;=10,"5-10%",
IF(tblSales[[#This Row],[Discount %]]&lt;=15,"10-15%",
IF(tblSales[[#This Row],[Discount %]]&lt;=20,"15-20%","20%+"))))</f>
        <v>0-5%</v>
      </c>
    </row>
    <row r="852" spans="1:38">
      <c r="A852" s="2" t="s">
        <v>2365</v>
      </c>
      <c r="B852" s="11">
        <v>45480</v>
      </c>
      <c r="C852" s="2" t="s">
        <v>2006</v>
      </c>
      <c r="D852" s="2" t="s">
        <v>144</v>
      </c>
      <c r="E852" s="2" t="s">
        <v>1546</v>
      </c>
      <c r="F852" s="2" t="s">
        <v>523</v>
      </c>
      <c r="G852" s="2">
        <v>5</v>
      </c>
      <c r="H852" s="2">
        <v>1056.45</v>
      </c>
      <c r="I852" s="2">
        <v>0</v>
      </c>
      <c r="J852" s="2">
        <v>0</v>
      </c>
      <c r="K852" s="2">
        <v>12</v>
      </c>
      <c r="L852" s="2">
        <v>633.87</v>
      </c>
      <c r="M852" s="2">
        <v>5916.12</v>
      </c>
      <c r="N852" s="2">
        <v>3462.65</v>
      </c>
      <c r="O852" s="2">
        <f t="shared" si="30"/>
        <v>1819.6</v>
      </c>
      <c r="P852" s="2" t="s">
        <v>32</v>
      </c>
      <c r="Q852" s="2" t="str">
        <f t="shared" si="29"/>
        <v>UPI</v>
      </c>
      <c r="R852" s="2" t="s">
        <v>21</v>
      </c>
      <c r="S852" s="2" t="s">
        <v>56</v>
      </c>
      <c r="T852" s="2" t="s">
        <v>2366</v>
      </c>
      <c r="U852" s="2" t="s">
        <v>60</v>
      </c>
      <c r="V852" t="str">
        <f>TEXT(tblSales[[#This Row],[Invoice Date]],"mmm")</f>
        <v>Jul</v>
      </c>
      <c r="W852">
        <f>MONTH(tblSales[[#This Row],[Invoice Date]])</f>
        <v>7</v>
      </c>
      <c r="X852">
        <f>YEAR(tblSales[[#This Row],[Invoice Date]])</f>
        <v>2024</v>
      </c>
      <c r="Y852" t="str">
        <f>TEXT(tblSales[[#This Row],[Invoice Date]],"mmm-yyyy")</f>
        <v>Jul-2024</v>
      </c>
      <c r="Z852" t="str">
        <f>_xlfn.XLOOKUP(tblSales[[#This Row],[Product_ID]],Products!$A:$A,Products!$C:$C,"Women Dresses")</f>
        <v>Women Jeans</v>
      </c>
      <c r="AA852" t="str">
        <f>_xlfn.XLOOKUP(tblSales[[#This Row],[Product_ID]],Products!$A:$A,Products!$D:$D,"Unknown")</f>
        <v>Bootcut</v>
      </c>
      <c r="AB852" t="str">
        <f>_xlfn.XLOOKUP(tblSales[[#This Row],[Product_ID]],Products!$A:$A,Products!$E:$E,"Unknown")</f>
        <v>Sonata</v>
      </c>
      <c r="AC852" t="str">
        <f>_xlfn.XLOOKUP(tblSales[[#This Row],[Store_ID]],Stores!$A:$A,Stores!$B:$B,"Unknown")</f>
        <v>TrendMart Guntur Standard</v>
      </c>
      <c r="AD852" t="str">
        <f>_xlfn.XLOOKUP(tblSales[[#This Row],[Store_ID]],Stores!$A:$A,Stores!$E:$E,"Unknown")</f>
        <v>South Zone 3</v>
      </c>
      <c r="AE852" t="str">
        <f>_xlfn.XLOOKUP(tblSales[[#This Row],[Customer_ID]],Customers!$A:$A,Customers!$B:$B,"Unknown")</f>
        <v>Preethi Murthy</v>
      </c>
      <c r="AF852" t="str">
        <f>_xlfn.XLOOKUP(tblSales[[#This Row],[Customer_ID]],Customers!$A:$A,Customers!$J:$J,"Unknown")</f>
        <v>Gold</v>
      </c>
      <c r="AG852" t="str">
        <f>_xlfn.XLOOKUP(tblSales[[#This Row],[Employee_ID]],Employees!$A:$A,Employees!$B:$B,"Unknown")</f>
        <v>Vinod Hegde</v>
      </c>
      <c r="AH852">
        <f>IF(MONTH(tblSales[[#This Row],[Invoice Date]])&gt;=4,MONTH(tblSales[[#This Row],[Invoice Date]]),MONTH(tblSales[[#This Row],[Invoice Date]])+12)</f>
        <v>7</v>
      </c>
      <c r="AI852" s="8">
        <f>DATE(YEAR(tblSales[[#This Row],[Invoice Date]]),MONTH(tblSales[[#This Row],[Invoice Date]]),1)</f>
        <v>45474</v>
      </c>
      <c r="AJ852" t="str">
        <f>_xlfn.XLOOKUP(tblSales[[#This Row],[Product_ID]],Products!$A:$A,Products!$B:$B,"Unknown")</f>
        <v>Sonata Bootcut Navy Blue</v>
      </c>
      <c r="AK852" s="9">
        <f>IFERROR(tblSales[[#This Row],[Profit]]/tblSales[[#This Row],[Sales Amount]],0)</f>
        <v>0.30756644557581658</v>
      </c>
      <c r="AL852" t="str">
        <f>IF(tblSales[[#This Row],[Discount %]]&lt;=5,"0-5%",
IF(tblSales[[#This Row],[Discount %]]&lt;=10,"5-10%",
IF(tblSales[[#This Row],[Discount %]]&lt;=15,"10-15%",
IF(tblSales[[#This Row],[Discount %]]&lt;=20,"15-20%","20%+"))))</f>
        <v>0-5%</v>
      </c>
    </row>
    <row r="853" spans="1:38">
      <c r="A853" s="2" t="s">
        <v>2367</v>
      </c>
      <c r="B853" s="11">
        <v>45388</v>
      </c>
      <c r="C853" s="2" t="s">
        <v>2368</v>
      </c>
      <c r="D853" s="2" t="s">
        <v>1361</v>
      </c>
      <c r="E853" s="2" t="s">
        <v>109</v>
      </c>
      <c r="F853" s="2" t="s">
        <v>319</v>
      </c>
      <c r="G853" s="2">
        <v>3</v>
      </c>
      <c r="H853" s="2">
        <v>1291.21</v>
      </c>
      <c r="I853" s="2">
        <v>10</v>
      </c>
      <c r="J853" s="2">
        <v>387.36</v>
      </c>
      <c r="K853" s="2">
        <v>12</v>
      </c>
      <c r="L853" s="2">
        <v>418.35</v>
      </c>
      <c r="M853" s="2">
        <v>3904.62</v>
      </c>
      <c r="N853" s="2">
        <v>2295.69</v>
      </c>
      <c r="O853" s="2">
        <f t="shared" si="30"/>
        <v>1190.58</v>
      </c>
      <c r="P853" s="2" t="s">
        <v>32</v>
      </c>
      <c r="Q853" s="2" t="str">
        <f t="shared" si="29"/>
        <v>UPI</v>
      </c>
      <c r="R853" s="2" t="s">
        <v>20</v>
      </c>
      <c r="S853" s="2" t="s">
        <v>56</v>
      </c>
      <c r="T853" s="2" t="s">
        <v>1096</v>
      </c>
      <c r="U853" s="2" t="s">
        <v>60</v>
      </c>
      <c r="V853" t="str">
        <f>TEXT(tblSales[[#This Row],[Invoice Date]],"mmm")</f>
        <v>Apr</v>
      </c>
      <c r="W853">
        <f>MONTH(tblSales[[#This Row],[Invoice Date]])</f>
        <v>4</v>
      </c>
      <c r="X853">
        <f>YEAR(tblSales[[#This Row],[Invoice Date]])</f>
        <v>2024</v>
      </c>
      <c r="Y853" t="str">
        <f>TEXT(tblSales[[#This Row],[Invoice Date]],"mmm-yyyy")</f>
        <v>Apr-2024</v>
      </c>
      <c r="Z853" t="str">
        <f>_xlfn.XLOOKUP(tblSales[[#This Row],[Product_ID]],Products!$A:$A,Products!$C:$C,"Women Dresses")</f>
        <v>Belts</v>
      </c>
      <c r="AA853" t="str">
        <f>_xlfn.XLOOKUP(tblSales[[#This Row],[Product_ID]],Products!$A:$A,Products!$D:$D,"Unknown")</f>
        <v>Braided Belt</v>
      </c>
      <c r="AB853" t="str">
        <f>_xlfn.XLOOKUP(tblSales[[#This Row],[Product_ID]],Products!$A:$A,Products!$E:$E,"Unknown")</f>
        <v>Pantaloons</v>
      </c>
      <c r="AC853" t="str">
        <f>_xlfn.XLOOKUP(tblSales[[#This Row],[Store_ID]],Stores!$A:$A,Stores!$B:$B,"Unknown")</f>
        <v>TrendMart Vellore Standard</v>
      </c>
      <c r="AD853" t="str">
        <f>_xlfn.XLOOKUP(tblSales[[#This Row],[Store_ID]],Stores!$A:$A,Stores!$E:$E,"Unknown")</f>
        <v>South Zone 1</v>
      </c>
      <c r="AE853" t="str">
        <f>_xlfn.XLOOKUP(tblSales[[#This Row],[Customer_ID]],Customers!$A:$A,Customers!$B:$B,"Unknown")</f>
        <v>Nisha Srinivasan</v>
      </c>
      <c r="AF853" t="str">
        <f>_xlfn.XLOOKUP(tblSales[[#This Row],[Customer_ID]],Customers!$A:$A,Customers!$J:$J,"Unknown")</f>
        <v>Regular</v>
      </c>
      <c r="AG853" t="str">
        <f>_xlfn.XLOOKUP(tblSales[[#This Row],[Employee_ID]],Employees!$A:$A,Employees!$B:$B,"Unknown")</f>
        <v>Sathish Sundaram</v>
      </c>
      <c r="AH853">
        <f>IF(MONTH(tblSales[[#This Row],[Invoice Date]])&gt;=4,MONTH(tblSales[[#This Row],[Invoice Date]]),MONTH(tblSales[[#This Row],[Invoice Date]])+12)</f>
        <v>4</v>
      </c>
      <c r="AI853" s="8">
        <f>DATE(YEAR(tblSales[[#This Row],[Invoice Date]]),MONTH(tblSales[[#This Row],[Invoice Date]]),1)</f>
        <v>45383</v>
      </c>
      <c r="AJ853" t="str">
        <f>_xlfn.XLOOKUP(tblSales[[#This Row],[Product_ID]],Products!$A:$A,Products!$B:$B,"Unknown")</f>
        <v>Pantaloons Braided Belt Brown</v>
      </c>
      <c r="AK853" s="9">
        <f>IFERROR(tblSales[[#This Row],[Profit]]/tblSales[[#This Row],[Sales Amount]],0)</f>
        <v>0.304915715229651</v>
      </c>
      <c r="AL853" t="str">
        <f>IF(tblSales[[#This Row],[Discount %]]&lt;=5,"0-5%",
IF(tblSales[[#This Row],[Discount %]]&lt;=10,"5-10%",
IF(tblSales[[#This Row],[Discount %]]&lt;=15,"10-15%",
IF(tblSales[[#This Row],[Discount %]]&lt;=20,"15-20%","20%+"))))</f>
        <v>5-10%</v>
      </c>
    </row>
    <row r="854" spans="1:38">
      <c r="A854" s="2" t="s">
        <v>2369</v>
      </c>
      <c r="B854" s="11">
        <v>45716</v>
      </c>
      <c r="C854" s="2" t="s">
        <v>1615</v>
      </c>
      <c r="D854" s="2" t="s">
        <v>1302</v>
      </c>
      <c r="E854" s="2" t="s">
        <v>243</v>
      </c>
      <c r="F854" s="2" t="s">
        <v>122</v>
      </c>
      <c r="G854" s="2">
        <v>1</v>
      </c>
      <c r="H854" s="2">
        <v>632.85</v>
      </c>
      <c r="I854" s="2">
        <v>15</v>
      </c>
      <c r="J854" s="2">
        <v>94.93</v>
      </c>
      <c r="K854" s="2">
        <v>5</v>
      </c>
      <c r="L854" s="2">
        <v>26.9</v>
      </c>
      <c r="M854" s="2">
        <v>564.82000000000005</v>
      </c>
      <c r="N854" s="2">
        <v>419.4</v>
      </c>
      <c r="O854" s="2">
        <f t="shared" si="30"/>
        <v>118.52000000000007</v>
      </c>
      <c r="P854" s="2" t="s">
        <v>27</v>
      </c>
      <c r="Q854" s="2" t="str">
        <f t="shared" si="29"/>
        <v>Cash</v>
      </c>
      <c r="R854" s="2" t="s">
        <v>21</v>
      </c>
      <c r="S854" s="2" t="s">
        <v>56</v>
      </c>
      <c r="T854" s="2" t="s">
        <v>2370</v>
      </c>
      <c r="U854" s="2" t="s">
        <v>59</v>
      </c>
      <c r="V854" t="str">
        <f>TEXT(tblSales[[#This Row],[Invoice Date]],"mmm")</f>
        <v>Feb</v>
      </c>
      <c r="W854">
        <f>MONTH(tblSales[[#This Row],[Invoice Date]])</f>
        <v>2</v>
      </c>
      <c r="X854">
        <f>YEAR(tblSales[[#This Row],[Invoice Date]])</f>
        <v>2025</v>
      </c>
      <c r="Y854" t="str">
        <f>TEXT(tblSales[[#This Row],[Invoice Date]],"mmm-yyyy")</f>
        <v>Feb-2025</v>
      </c>
      <c r="Z854" t="str">
        <f>_xlfn.XLOOKUP(tblSales[[#This Row],[Product_ID]],Products!$A:$A,Products!$C:$C,"Women Dresses")</f>
        <v>Women Tops</v>
      </c>
      <c r="AA854" t="str">
        <f>_xlfn.XLOOKUP(tblSales[[#This Row],[Product_ID]],Products!$A:$A,Products!$D:$D,"Unknown")</f>
        <v>Tunic</v>
      </c>
      <c r="AB854" t="str">
        <f>_xlfn.XLOOKUP(tblSales[[#This Row],[Product_ID]],Products!$A:$A,Products!$E:$E,"Unknown")</f>
        <v>Jack &amp; Jones</v>
      </c>
      <c r="AC854" t="str">
        <f>_xlfn.XLOOKUP(tblSales[[#This Row],[Store_ID]],Stores!$A:$A,Stores!$B:$B,"Unknown")</f>
        <v>TrendMart Visakhapatnam Standard</v>
      </c>
      <c r="AD854" t="str">
        <f>_xlfn.XLOOKUP(tblSales[[#This Row],[Store_ID]],Stores!$A:$A,Stores!$E:$E,"Unknown")</f>
        <v>South Zone 3</v>
      </c>
      <c r="AE854" t="str">
        <f>_xlfn.XLOOKUP(tblSales[[#This Row],[Customer_ID]],Customers!$A:$A,Customers!$B:$B,"Unknown")</f>
        <v>Charulatha Bhat</v>
      </c>
      <c r="AF854" t="str">
        <f>_xlfn.XLOOKUP(tblSales[[#This Row],[Customer_ID]],Customers!$A:$A,Customers!$J:$J,"Unknown")</f>
        <v>Regular</v>
      </c>
      <c r="AG854" t="str">
        <f>_xlfn.XLOOKUP(tblSales[[#This Row],[Employee_ID]],Employees!$A:$A,Employees!$B:$B,"Unknown")</f>
        <v>Rahul Krishnan</v>
      </c>
      <c r="AH854">
        <f>IF(MONTH(tblSales[[#This Row],[Invoice Date]])&gt;=4,MONTH(tblSales[[#This Row],[Invoice Date]]),MONTH(tblSales[[#This Row],[Invoice Date]])+12)</f>
        <v>14</v>
      </c>
      <c r="AI854" s="8">
        <f>DATE(YEAR(tblSales[[#This Row],[Invoice Date]]),MONTH(tblSales[[#This Row],[Invoice Date]]),1)</f>
        <v>45689</v>
      </c>
      <c r="AJ854" t="str">
        <f>_xlfn.XLOOKUP(tblSales[[#This Row],[Product_ID]],Products!$A:$A,Products!$B:$B,"Unknown")</f>
        <v>Jack &amp; Jones Tunic Olive</v>
      </c>
      <c r="AK854" s="9">
        <f>IFERROR(tblSales[[#This Row],[Profit]]/tblSales[[#This Row],[Sales Amount]],0)</f>
        <v>0.20983676215431474</v>
      </c>
      <c r="AL854" t="str">
        <f>IF(tblSales[[#This Row],[Discount %]]&lt;=5,"0-5%",
IF(tblSales[[#This Row],[Discount %]]&lt;=10,"5-10%",
IF(tblSales[[#This Row],[Discount %]]&lt;=15,"10-15%",
IF(tblSales[[#This Row],[Discount %]]&lt;=20,"15-20%","20%+"))))</f>
        <v>10-15%</v>
      </c>
    </row>
    <row r="855" spans="1:38">
      <c r="A855" s="2" t="s">
        <v>2371</v>
      </c>
      <c r="B855" s="11">
        <v>45436</v>
      </c>
      <c r="C855" s="2" t="s">
        <v>2372</v>
      </c>
      <c r="D855" s="2" t="s">
        <v>398</v>
      </c>
      <c r="E855" s="2" t="s">
        <v>150</v>
      </c>
      <c r="F855" s="2" t="s">
        <v>204</v>
      </c>
      <c r="G855" s="2">
        <v>3</v>
      </c>
      <c r="H855" s="2">
        <v>5339.59</v>
      </c>
      <c r="I855" s="2">
        <v>0</v>
      </c>
      <c r="J855" s="2">
        <v>0</v>
      </c>
      <c r="K855" s="2">
        <v>12</v>
      </c>
      <c r="L855" s="2">
        <v>1922.25</v>
      </c>
      <c r="M855" s="2">
        <v>17941.02</v>
      </c>
      <c r="N855" s="2">
        <v>11246.13</v>
      </c>
      <c r="O855" s="2">
        <f t="shared" si="30"/>
        <v>4772.6400000000012</v>
      </c>
      <c r="P855" s="2" t="s">
        <v>28</v>
      </c>
      <c r="Q855" s="2" t="str">
        <f t="shared" si="29"/>
        <v>Credit Card</v>
      </c>
      <c r="R855" s="2" t="s">
        <v>21</v>
      </c>
      <c r="S855" s="2" t="s">
        <v>56</v>
      </c>
      <c r="T855" s="2" t="s">
        <v>1440</v>
      </c>
      <c r="U855" s="2" t="s">
        <v>59</v>
      </c>
      <c r="V855" t="str">
        <f>TEXT(tblSales[[#This Row],[Invoice Date]],"mmm")</f>
        <v>May</v>
      </c>
      <c r="W855">
        <f>MONTH(tblSales[[#This Row],[Invoice Date]])</f>
        <v>5</v>
      </c>
      <c r="X855">
        <f>YEAR(tblSales[[#This Row],[Invoice Date]])</f>
        <v>2024</v>
      </c>
      <c r="Y855" t="str">
        <f>TEXT(tblSales[[#This Row],[Invoice Date]],"mmm-yyyy")</f>
        <v>May-2024</v>
      </c>
      <c r="Z855" t="str">
        <f>_xlfn.XLOOKUP(tblSales[[#This Row],[Product_ID]],Products!$A:$A,Products!$C:$C,"Women Dresses")</f>
        <v>Watches</v>
      </c>
      <c r="AA855" t="str">
        <f>_xlfn.XLOOKUP(tblSales[[#This Row],[Product_ID]],Products!$A:$A,Products!$D:$D,"Unknown")</f>
        <v>Digital Watch</v>
      </c>
      <c r="AB855" t="str">
        <f>_xlfn.XLOOKUP(tblSales[[#This Row],[Product_ID]],Products!$A:$A,Products!$E:$E,"Unknown")</f>
        <v>Bata</v>
      </c>
      <c r="AC855" t="str">
        <f>_xlfn.XLOOKUP(tblSales[[#This Row],[Store_ID]],Stores!$A:$A,Stores!$B:$B,"Unknown")</f>
        <v>TrendMart Kalaburagi Mall Kiosk</v>
      </c>
      <c r="AD855" t="str">
        <f>_xlfn.XLOOKUP(tblSales[[#This Row],[Store_ID]],Stores!$A:$A,Stores!$E:$E,"Unknown")</f>
        <v>South Zone 2</v>
      </c>
      <c r="AE855" t="str">
        <f>_xlfn.XLOOKUP(tblSales[[#This Row],[Customer_ID]],Customers!$A:$A,Customers!$B:$B,"Unknown")</f>
        <v>Saranya Prasad</v>
      </c>
      <c r="AF855" t="str">
        <f>_xlfn.XLOOKUP(tblSales[[#This Row],[Customer_ID]],Customers!$A:$A,Customers!$J:$J,"Unknown")</f>
        <v>GOLD</v>
      </c>
      <c r="AG855" t="str">
        <f>_xlfn.XLOOKUP(tblSales[[#This Row],[Employee_ID]],Employees!$A:$A,Employees!$B:$B,"Unknown")</f>
        <v>Logesh Gopalakrishnan</v>
      </c>
      <c r="AH855">
        <f>IF(MONTH(tblSales[[#This Row],[Invoice Date]])&gt;=4,MONTH(tblSales[[#This Row],[Invoice Date]]),MONTH(tblSales[[#This Row],[Invoice Date]])+12)</f>
        <v>5</v>
      </c>
      <c r="AI855" s="8">
        <f>DATE(YEAR(tblSales[[#This Row],[Invoice Date]]),MONTH(tblSales[[#This Row],[Invoice Date]]),1)</f>
        <v>45413</v>
      </c>
      <c r="AJ855" t="str">
        <f>_xlfn.XLOOKUP(tblSales[[#This Row],[Product_ID]],Products!$A:$A,Products!$B:$B,"Unknown")</f>
        <v>Bata Digital Watch White</v>
      </c>
      <c r="AK855" s="9">
        <f>IFERROR(tblSales[[#This Row],[Profit]]/tblSales[[#This Row],[Sales Amount]],0)</f>
        <v>0.26601832002862719</v>
      </c>
      <c r="AL855" t="str">
        <f>IF(tblSales[[#This Row],[Discount %]]&lt;=5,"0-5%",
IF(tblSales[[#This Row],[Discount %]]&lt;=10,"5-10%",
IF(tblSales[[#This Row],[Discount %]]&lt;=15,"10-15%",
IF(tblSales[[#This Row],[Discount %]]&lt;=20,"15-20%","20%+"))))</f>
        <v>0-5%</v>
      </c>
    </row>
    <row r="856" spans="1:38">
      <c r="A856" s="2" t="s">
        <v>2373</v>
      </c>
      <c r="B856" s="11">
        <v>45701</v>
      </c>
      <c r="C856" s="2" t="s">
        <v>1713</v>
      </c>
      <c r="D856" s="2" t="s">
        <v>202</v>
      </c>
      <c r="E856" s="2" t="s">
        <v>413</v>
      </c>
      <c r="F856" s="2" t="s">
        <v>518</v>
      </c>
      <c r="G856" s="2">
        <v>1</v>
      </c>
      <c r="H856" s="2">
        <v>1286.51</v>
      </c>
      <c r="I856" s="2">
        <v>5</v>
      </c>
      <c r="J856" s="2">
        <v>64.33</v>
      </c>
      <c r="K856" s="2">
        <v>12</v>
      </c>
      <c r="L856" s="2">
        <v>146.66</v>
      </c>
      <c r="M856" s="2">
        <v>1368.84</v>
      </c>
      <c r="N856" s="2">
        <v>844.65</v>
      </c>
      <c r="O856" s="2">
        <f t="shared" si="30"/>
        <v>377.53</v>
      </c>
      <c r="P856" s="2" t="s">
        <v>29</v>
      </c>
      <c r="Q856" s="2" t="str">
        <f t="shared" si="29"/>
        <v>Debit Card</v>
      </c>
      <c r="R856" s="2" t="s">
        <v>20</v>
      </c>
      <c r="S856" s="2" t="s">
        <v>56</v>
      </c>
      <c r="T856" s="2" t="s">
        <v>400</v>
      </c>
      <c r="U856" s="2" t="s">
        <v>59</v>
      </c>
      <c r="V856" t="str">
        <f>TEXT(tblSales[[#This Row],[Invoice Date]],"mmm")</f>
        <v>Feb</v>
      </c>
      <c r="W856">
        <f>MONTH(tblSales[[#This Row],[Invoice Date]])</f>
        <v>2</v>
      </c>
      <c r="X856">
        <f>YEAR(tblSales[[#This Row],[Invoice Date]])</f>
        <v>2025</v>
      </c>
      <c r="Y856" t="str">
        <f>TEXT(tblSales[[#This Row],[Invoice Date]],"mmm-yyyy")</f>
        <v>Feb-2025</v>
      </c>
      <c r="Z856" t="str">
        <f>_xlfn.XLOOKUP(tblSales[[#This Row],[Product_ID]],Products!$A:$A,Products!$C:$C,"Women Dresses")</f>
        <v>Women Kurtis</v>
      </c>
      <c r="AA856" t="str">
        <f>_xlfn.XLOOKUP(tblSales[[#This Row],[Product_ID]],Products!$A:$A,Products!$D:$D,"Unknown")</f>
        <v>Straight Kurti</v>
      </c>
      <c r="AB856" t="str">
        <f>_xlfn.XLOOKUP(tblSales[[#This Row],[Product_ID]],Products!$A:$A,Products!$E:$E,"Unknown")</f>
        <v>Woodland</v>
      </c>
      <c r="AC856" t="str">
        <f>_xlfn.XLOOKUP(tblSales[[#This Row],[Store_ID]],Stores!$A:$A,Stores!$B:$B,"Unknown")</f>
        <v>TrendMart Thiruvananthapuram High Street</v>
      </c>
      <c r="AD856" t="str">
        <f>_xlfn.XLOOKUP(tblSales[[#This Row],[Store_ID]],Stores!$A:$A,Stores!$E:$E,"Unknown")</f>
        <v>South Zone 1</v>
      </c>
      <c r="AE856" t="str">
        <f>_xlfn.XLOOKUP(tblSales[[#This Row],[Customer_ID]],Customers!$A:$A,Customers!$B:$B,"Unknown")</f>
        <v>Praveen Gowda</v>
      </c>
      <c r="AF856" t="str">
        <f>_xlfn.XLOOKUP(tblSales[[#This Row],[Customer_ID]],Customers!$A:$A,Customers!$J:$J,"Unknown")</f>
        <v>Silver</v>
      </c>
      <c r="AG856" t="str">
        <f>_xlfn.XLOOKUP(tblSales[[#This Row],[Employee_ID]],Employees!$A:$A,Employees!$B:$B,"Unknown")</f>
        <v>Pranav Reddy</v>
      </c>
      <c r="AH856">
        <f>IF(MONTH(tblSales[[#This Row],[Invoice Date]])&gt;=4,MONTH(tblSales[[#This Row],[Invoice Date]]),MONTH(tblSales[[#This Row],[Invoice Date]])+12)</f>
        <v>14</v>
      </c>
      <c r="AI856" s="8">
        <f>DATE(YEAR(tblSales[[#This Row],[Invoice Date]]),MONTH(tblSales[[#This Row],[Invoice Date]]),1)</f>
        <v>45689</v>
      </c>
      <c r="AJ856" t="str">
        <f>_xlfn.XLOOKUP(tblSales[[#This Row],[Product_ID]],Products!$A:$A,Products!$B:$B,"Unknown")</f>
        <v>Woodland Straight Kurti White</v>
      </c>
      <c r="AK856" s="9">
        <f>IFERROR(tblSales[[#This Row],[Profit]]/tblSales[[#This Row],[Sales Amount]],0)</f>
        <v>0.2758028695830046</v>
      </c>
      <c r="AL856" t="str">
        <f>IF(tblSales[[#This Row],[Discount %]]&lt;=5,"0-5%",
IF(tblSales[[#This Row],[Discount %]]&lt;=10,"5-10%",
IF(tblSales[[#This Row],[Discount %]]&lt;=15,"10-15%",
IF(tblSales[[#This Row],[Discount %]]&lt;=20,"15-20%","20%+"))))</f>
        <v>0-5%</v>
      </c>
    </row>
    <row r="857" spans="1:38">
      <c r="A857" s="2" t="s">
        <v>2374</v>
      </c>
      <c r="B857" s="11">
        <v>45570</v>
      </c>
      <c r="C857" s="2" t="s">
        <v>951</v>
      </c>
      <c r="D857" s="2" t="s">
        <v>854</v>
      </c>
      <c r="E857" s="2" t="s">
        <v>863</v>
      </c>
      <c r="F857" s="2" t="s">
        <v>345</v>
      </c>
      <c r="G857" s="2">
        <v>1</v>
      </c>
      <c r="H857" s="2">
        <v>617.36</v>
      </c>
      <c r="I857" s="2">
        <v>25</v>
      </c>
      <c r="J857" s="2">
        <v>154.34</v>
      </c>
      <c r="K857" s="2">
        <v>5</v>
      </c>
      <c r="L857" s="2">
        <v>23.15</v>
      </c>
      <c r="M857" s="2">
        <v>486.17</v>
      </c>
      <c r="N857" s="2">
        <v>371.12</v>
      </c>
      <c r="O857" s="2">
        <f t="shared" si="30"/>
        <v>91.9</v>
      </c>
      <c r="P857" s="2" t="s">
        <v>32</v>
      </c>
      <c r="Q857" s="2" t="str">
        <f t="shared" si="29"/>
        <v>UPI</v>
      </c>
      <c r="R857" s="2" t="s">
        <v>20</v>
      </c>
      <c r="S857" s="2" t="s">
        <v>56</v>
      </c>
      <c r="T857" s="2" t="s">
        <v>2375</v>
      </c>
      <c r="U857" s="2" t="s">
        <v>60</v>
      </c>
      <c r="V857" t="str">
        <f>TEXT(tblSales[[#This Row],[Invoice Date]],"mmm")</f>
        <v>Oct</v>
      </c>
      <c r="W857">
        <f>MONTH(tblSales[[#This Row],[Invoice Date]])</f>
        <v>10</v>
      </c>
      <c r="X857">
        <f>YEAR(tblSales[[#This Row],[Invoice Date]])</f>
        <v>2024</v>
      </c>
      <c r="Y857" t="str">
        <f>TEXT(tblSales[[#This Row],[Invoice Date]],"mmm-yyyy")</f>
        <v>Oct-2024</v>
      </c>
      <c r="Z857" t="str">
        <f>_xlfn.XLOOKUP(tblSales[[#This Row],[Product_ID]],Products!$A:$A,Products!$C:$C,"Women Dresses")</f>
        <v>Wallets</v>
      </c>
      <c r="AA857" t="str">
        <f>_xlfn.XLOOKUP(tblSales[[#This Row],[Product_ID]],Products!$A:$A,Products!$D:$D,"Unknown")</f>
        <v>Card Holder</v>
      </c>
      <c r="AB857" t="str">
        <f>_xlfn.XLOOKUP(tblSales[[#This Row],[Product_ID]],Products!$A:$A,Products!$E:$E,"Unknown")</f>
        <v>Global Desi</v>
      </c>
      <c r="AC857" t="str">
        <f>_xlfn.XLOOKUP(tblSales[[#This Row],[Store_ID]],Stores!$A:$A,Stores!$B:$B,"Unknown")</f>
        <v>TrendMart Thiruvananthapuram Outlet</v>
      </c>
      <c r="AD857" t="str">
        <f>_xlfn.XLOOKUP(tblSales[[#This Row],[Store_ID]],Stores!$A:$A,Stores!$E:$E,"Unknown")</f>
        <v>South Zone 1</v>
      </c>
      <c r="AE857" t="str">
        <f>_xlfn.XLOOKUP(tblSales[[#This Row],[Customer_ID]],Customers!$A:$A,Customers!$B:$B,"Unknown")</f>
        <v>Padma Pillai</v>
      </c>
      <c r="AF857" t="str">
        <f>_xlfn.XLOOKUP(tblSales[[#This Row],[Customer_ID]],Customers!$A:$A,Customers!$J:$J,"Unknown")</f>
        <v>Silver</v>
      </c>
      <c r="AG857" t="str">
        <f>_xlfn.XLOOKUP(tblSales[[#This Row],[Employee_ID]],Employees!$A:$A,Employees!$B:$B,"Unknown")</f>
        <v>Anitha Ramachandran</v>
      </c>
      <c r="AH857">
        <f>IF(MONTH(tblSales[[#This Row],[Invoice Date]])&gt;=4,MONTH(tblSales[[#This Row],[Invoice Date]]),MONTH(tblSales[[#This Row],[Invoice Date]])+12)</f>
        <v>10</v>
      </c>
      <c r="AI857" s="8">
        <f>DATE(YEAR(tblSales[[#This Row],[Invoice Date]]),MONTH(tblSales[[#This Row],[Invoice Date]]),1)</f>
        <v>45566</v>
      </c>
      <c r="AJ857" t="str">
        <f>_xlfn.XLOOKUP(tblSales[[#This Row],[Product_ID]],Products!$A:$A,Products!$B:$B,"Unknown")</f>
        <v>Global Desi Card Holder Navy Blue</v>
      </c>
      <c r="AK857" s="9">
        <f>IFERROR(tblSales[[#This Row],[Profit]]/tblSales[[#This Row],[Sales Amount]],0)</f>
        <v>0.18902852911533002</v>
      </c>
      <c r="AL857" t="str">
        <f>IF(tblSales[[#This Row],[Discount %]]&lt;=5,"0-5%",
IF(tblSales[[#This Row],[Discount %]]&lt;=10,"5-10%",
IF(tblSales[[#This Row],[Discount %]]&lt;=15,"10-15%",
IF(tblSales[[#This Row],[Discount %]]&lt;=20,"15-20%","20%+"))))</f>
        <v>20%+</v>
      </c>
    </row>
    <row r="858" spans="1:38">
      <c r="A858" s="2" t="s">
        <v>2376</v>
      </c>
      <c r="B858" s="11">
        <v>45695</v>
      </c>
      <c r="C858" s="2" t="s">
        <v>1985</v>
      </c>
      <c r="D858" s="2" t="s">
        <v>1459</v>
      </c>
      <c r="E858" s="2" t="s">
        <v>779</v>
      </c>
      <c r="F858" s="2" t="s">
        <v>475</v>
      </c>
      <c r="G858" s="2">
        <v>1</v>
      </c>
      <c r="H858" s="2">
        <v>1590.7</v>
      </c>
      <c r="I858" s="2">
        <v>5</v>
      </c>
      <c r="J858" s="2">
        <v>79.53</v>
      </c>
      <c r="K858" s="2">
        <v>12</v>
      </c>
      <c r="L858" s="2">
        <v>181.34</v>
      </c>
      <c r="M858" s="2">
        <v>1692.51</v>
      </c>
      <c r="N858" s="2">
        <v>1144.5899999999999</v>
      </c>
      <c r="O858" s="2">
        <f t="shared" si="30"/>
        <v>366.58000000000004</v>
      </c>
      <c r="P858" s="2" t="s">
        <v>31</v>
      </c>
      <c r="Q858" s="2" t="str">
        <f t="shared" si="29"/>
        <v>Net Banking</v>
      </c>
      <c r="R858" s="2" t="s">
        <v>21</v>
      </c>
      <c r="S858" s="2" t="s">
        <v>56</v>
      </c>
      <c r="T858" s="2" t="s">
        <v>1072</v>
      </c>
      <c r="U858" s="2" t="s">
        <v>59</v>
      </c>
      <c r="V858" t="str">
        <f>TEXT(tblSales[[#This Row],[Invoice Date]],"mmm")</f>
        <v>Feb</v>
      </c>
      <c r="W858">
        <f>MONTH(tblSales[[#This Row],[Invoice Date]])</f>
        <v>2</v>
      </c>
      <c r="X858">
        <f>YEAR(tblSales[[#This Row],[Invoice Date]])</f>
        <v>2025</v>
      </c>
      <c r="Y858" t="str">
        <f>TEXT(tblSales[[#This Row],[Invoice Date]],"mmm-yyyy")</f>
        <v>Feb-2025</v>
      </c>
      <c r="Z858" t="str">
        <f>_xlfn.XLOOKUP(tblSales[[#This Row],[Product_ID]],Products!$A:$A,Products!$C:$C,"Women Dresses")</f>
        <v>Women Dresses</v>
      </c>
      <c r="AA858" t="str">
        <f>_xlfn.XLOOKUP(tblSales[[#This Row],[Product_ID]],Products!$A:$A,Products!$D:$D,"Unknown")</f>
        <v>Bodycon Dress</v>
      </c>
      <c r="AB858" t="str">
        <f>_xlfn.XLOOKUP(tblSales[[#This Row],[Product_ID]],Products!$A:$A,Products!$E:$E,"Unknown")</f>
        <v>Westside</v>
      </c>
      <c r="AC858" t="str">
        <f>_xlfn.XLOOKUP(tblSales[[#This Row],[Store_ID]],Stores!$A:$A,Stores!$B:$B,"Unknown")</f>
        <v>TrendMart Vellore Standard</v>
      </c>
      <c r="AD858" t="str">
        <f>_xlfn.XLOOKUP(tblSales[[#This Row],[Store_ID]],Stores!$A:$A,Stores!$E:$E,"Unknown")</f>
        <v>South Zone 1</v>
      </c>
      <c r="AE858" t="str">
        <f>_xlfn.XLOOKUP(tblSales[[#This Row],[Customer_ID]],Customers!$A:$A,Customers!$B:$B,"Unknown")</f>
        <v>Sunita Chettiar</v>
      </c>
      <c r="AF858" t="str">
        <f>_xlfn.XLOOKUP(tblSales[[#This Row],[Customer_ID]],Customers!$A:$A,Customers!$J:$J,"Unknown")</f>
        <v>Regular</v>
      </c>
      <c r="AG858" t="str">
        <f>_xlfn.XLOOKUP(tblSales[[#This Row],[Employee_ID]],Employees!$A:$A,Employees!$B:$B,"Unknown")</f>
        <v>Arjun Krishnan</v>
      </c>
      <c r="AH858">
        <f>IF(MONTH(tblSales[[#This Row],[Invoice Date]])&gt;=4,MONTH(tblSales[[#This Row],[Invoice Date]]),MONTH(tblSales[[#This Row],[Invoice Date]])+12)</f>
        <v>14</v>
      </c>
      <c r="AI858" s="8">
        <f>DATE(YEAR(tblSales[[#This Row],[Invoice Date]]),MONTH(tblSales[[#This Row],[Invoice Date]]),1)</f>
        <v>45689</v>
      </c>
      <c r="AJ858" t="str">
        <f>_xlfn.XLOOKUP(tblSales[[#This Row],[Product_ID]],Products!$A:$A,Products!$B:$B,"Unknown")</f>
        <v>Westside Bodycon Dress Green</v>
      </c>
      <c r="AK858" s="9">
        <f>IFERROR(tblSales[[#This Row],[Profit]]/tblSales[[#This Row],[Sales Amount]],0)</f>
        <v>0.21658956224778586</v>
      </c>
      <c r="AL858" t="str">
        <f>IF(tblSales[[#This Row],[Discount %]]&lt;=5,"0-5%",
IF(tblSales[[#This Row],[Discount %]]&lt;=10,"5-10%",
IF(tblSales[[#This Row],[Discount %]]&lt;=15,"10-15%",
IF(tblSales[[#This Row],[Discount %]]&lt;=20,"15-20%","20%+"))))</f>
        <v>0-5%</v>
      </c>
    </row>
    <row r="859" spans="1:38">
      <c r="A859" s="2" t="s">
        <v>2377</v>
      </c>
      <c r="B859" s="11">
        <v>45745</v>
      </c>
      <c r="C859" s="2" t="s">
        <v>2378</v>
      </c>
      <c r="D859" s="2" t="s">
        <v>165</v>
      </c>
      <c r="E859" s="2" t="s">
        <v>763</v>
      </c>
      <c r="F859" s="2" t="s">
        <v>238</v>
      </c>
      <c r="G859" s="2">
        <v>2</v>
      </c>
      <c r="H859" s="2">
        <v>1916.67</v>
      </c>
      <c r="I859" s="2">
        <v>10</v>
      </c>
      <c r="J859" s="2">
        <v>383.33</v>
      </c>
      <c r="K859" s="2">
        <v>12</v>
      </c>
      <c r="L859" s="2">
        <v>414</v>
      </c>
      <c r="M859" s="2">
        <v>3864.01</v>
      </c>
      <c r="N859" s="2">
        <v>2814.66</v>
      </c>
      <c r="O859" s="2">
        <f t="shared" si="30"/>
        <v>635.35000000000036</v>
      </c>
      <c r="P859" s="2" t="s">
        <v>27</v>
      </c>
      <c r="Q859" s="2" t="str">
        <f t="shared" si="29"/>
        <v>Cash</v>
      </c>
      <c r="R859" s="2" t="s">
        <v>20</v>
      </c>
      <c r="S859" s="2" t="s">
        <v>56</v>
      </c>
      <c r="T859" s="2" t="s">
        <v>2379</v>
      </c>
      <c r="U859" s="2" t="s">
        <v>60</v>
      </c>
      <c r="V859" t="str">
        <f>TEXT(tblSales[[#This Row],[Invoice Date]],"mmm")</f>
        <v>Mar</v>
      </c>
      <c r="W859">
        <f>MONTH(tblSales[[#This Row],[Invoice Date]])</f>
        <v>3</v>
      </c>
      <c r="X859">
        <f>YEAR(tblSales[[#This Row],[Invoice Date]])</f>
        <v>2025</v>
      </c>
      <c r="Y859" t="str">
        <f>TEXT(tblSales[[#This Row],[Invoice Date]],"mmm-yyyy")</f>
        <v>Mar-2025</v>
      </c>
      <c r="Z859" t="str">
        <f>_xlfn.XLOOKUP(tblSales[[#This Row],[Product_ID]],Products!$A:$A,Products!$C:$C,"Women Dresses")</f>
        <v>Women Dresses</v>
      </c>
      <c r="AA859" t="str">
        <f>_xlfn.XLOOKUP(tblSales[[#This Row],[Product_ID]],Products!$A:$A,Products!$D:$D,"Unknown")</f>
        <v>Maxi Dress</v>
      </c>
      <c r="AB859" t="str">
        <f>_xlfn.XLOOKUP(tblSales[[#This Row],[Product_ID]],Products!$A:$A,Products!$E:$E,"Unknown")</f>
        <v>Tanishq</v>
      </c>
      <c r="AC859" t="str">
        <f>_xlfn.XLOOKUP(tblSales[[#This Row],[Store_ID]],Stores!$A:$A,Stores!$B:$B,"Unknown")</f>
        <v>TrendMart Madurai Mall Kiosk</v>
      </c>
      <c r="AD859" t="str">
        <f>_xlfn.XLOOKUP(tblSales[[#This Row],[Store_ID]],Stores!$A:$A,Stores!$E:$E,"Unknown")</f>
        <v>South Zone 1</v>
      </c>
      <c r="AE859" t="str">
        <f>_xlfn.XLOOKUP(tblSales[[#This Row],[Customer_ID]],Customers!$A:$A,Customers!$B:$B,"Unknown")</f>
        <v>Usha Pandian</v>
      </c>
      <c r="AF859" t="str">
        <f>_xlfn.XLOOKUP(tblSales[[#This Row],[Customer_ID]],Customers!$A:$A,Customers!$J:$J,"Unknown")</f>
        <v>Silver</v>
      </c>
      <c r="AG859" t="str">
        <f>_xlfn.XLOOKUP(tblSales[[#This Row],[Employee_ID]],Employees!$A:$A,Employees!$B:$B,"Unknown")</f>
        <v>Dhruv Mishra</v>
      </c>
      <c r="AH859">
        <f>IF(MONTH(tblSales[[#This Row],[Invoice Date]])&gt;=4,MONTH(tblSales[[#This Row],[Invoice Date]]),MONTH(tblSales[[#This Row],[Invoice Date]])+12)</f>
        <v>15</v>
      </c>
      <c r="AI859" s="8">
        <f>DATE(YEAR(tblSales[[#This Row],[Invoice Date]]),MONTH(tblSales[[#This Row],[Invoice Date]]),1)</f>
        <v>45717</v>
      </c>
      <c r="AJ859" t="str">
        <f>_xlfn.XLOOKUP(tblSales[[#This Row],[Product_ID]],Products!$A:$A,Products!$B:$B,"Unknown")</f>
        <v>Tanishq Maxi Dress Wine</v>
      </c>
      <c r="AK859" s="9">
        <f>IFERROR(tblSales[[#This Row],[Profit]]/tblSales[[#This Row],[Sales Amount]],0)</f>
        <v>0.16442762829288751</v>
      </c>
      <c r="AL859" t="str">
        <f>IF(tblSales[[#This Row],[Discount %]]&lt;=5,"0-5%",
IF(tblSales[[#This Row],[Discount %]]&lt;=10,"5-10%",
IF(tblSales[[#This Row],[Discount %]]&lt;=15,"10-15%",
IF(tblSales[[#This Row],[Discount %]]&lt;=20,"15-20%","20%+"))))</f>
        <v>5-10%</v>
      </c>
    </row>
    <row r="860" spans="1:38">
      <c r="A860" s="2" t="s">
        <v>2380</v>
      </c>
      <c r="B860" s="11">
        <v>45638</v>
      </c>
      <c r="C860" s="2" t="s">
        <v>2378</v>
      </c>
      <c r="D860" s="2" t="s">
        <v>813</v>
      </c>
      <c r="E860" s="2" t="s">
        <v>309</v>
      </c>
      <c r="F860" s="2" t="s">
        <v>562</v>
      </c>
      <c r="G860" s="2">
        <v>2</v>
      </c>
      <c r="H860" s="2">
        <v>3018.22</v>
      </c>
      <c r="I860" s="2">
        <v>10</v>
      </c>
      <c r="J860" s="2">
        <v>603.64</v>
      </c>
      <c r="K860" s="2">
        <v>3</v>
      </c>
      <c r="L860" s="2">
        <v>162.97999999999999</v>
      </c>
      <c r="M860" s="2">
        <v>5595.78</v>
      </c>
      <c r="N860" s="2">
        <v>3979.86</v>
      </c>
      <c r="O860" s="2">
        <f t="shared" si="30"/>
        <v>1452.9399999999996</v>
      </c>
      <c r="P860" s="2" t="s">
        <v>28</v>
      </c>
      <c r="Q860" s="2" t="str">
        <f t="shared" si="29"/>
        <v>Credit Card</v>
      </c>
      <c r="R860" s="2" t="s">
        <v>21</v>
      </c>
      <c r="S860" s="2" t="s">
        <v>56</v>
      </c>
      <c r="T860" s="2" t="s">
        <v>391</v>
      </c>
      <c r="U860" s="2" t="s">
        <v>59</v>
      </c>
      <c r="V860" t="str">
        <f>TEXT(tblSales[[#This Row],[Invoice Date]],"mmm")</f>
        <v>Dec</v>
      </c>
      <c r="W860">
        <f>MONTH(tblSales[[#This Row],[Invoice Date]])</f>
        <v>12</v>
      </c>
      <c r="X860">
        <f>YEAR(tblSales[[#This Row],[Invoice Date]])</f>
        <v>2024</v>
      </c>
      <c r="Y860" t="str">
        <f>TEXT(tblSales[[#This Row],[Invoice Date]],"mmm-yyyy")</f>
        <v>Dec-2024</v>
      </c>
      <c r="Z860" t="str">
        <f>_xlfn.XLOOKUP(tblSales[[#This Row],[Product_ID]],Products!$A:$A,Products!$C:$C,"Women Dresses")</f>
        <v>Jewellery</v>
      </c>
      <c r="AA860" t="str">
        <f>_xlfn.XLOOKUP(tblSales[[#This Row],[Product_ID]],Products!$A:$A,Products!$D:$D,"Unknown")</f>
        <v>Ring</v>
      </c>
      <c r="AB860" t="str">
        <f>_xlfn.XLOOKUP(tblSales[[#This Row],[Product_ID]],Products!$A:$A,Products!$E:$E,"Unknown")</f>
        <v>Wrangler</v>
      </c>
      <c r="AC860" t="str">
        <f>_xlfn.XLOOKUP(tblSales[[#This Row],[Store_ID]],Stores!$A:$A,Stores!$B:$B,"Unknown")</f>
        <v>TrendMart Alappuzha Outlet</v>
      </c>
      <c r="AD860" t="str">
        <f>_xlfn.XLOOKUP(tblSales[[#This Row],[Store_ID]],Stores!$A:$A,Stores!$E:$E,"Unknown")</f>
        <v>South Zone 1</v>
      </c>
      <c r="AE860" t="str">
        <f>_xlfn.XLOOKUP(tblSales[[#This Row],[Customer_ID]],Customers!$A:$A,Customers!$B:$B,"Unknown")</f>
        <v>Usha Pandian</v>
      </c>
      <c r="AF860" t="str">
        <f>_xlfn.XLOOKUP(tblSales[[#This Row],[Customer_ID]],Customers!$A:$A,Customers!$J:$J,"Unknown")</f>
        <v>Silver</v>
      </c>
      <c r="AG860" t="str">
        <f>_xlfn.XLOOKUP(tblSales[[#This Row],[Employee_ID]],Employees!$A:$A,Employees!$B:$B,"Unknown")</f>
        <v>Vikram Bhat</v>
      </c>
      <c r="AH860">
        <f>IF(MONTH(tblSales[[#This Row],[Invoice Date]])&gt;=4,MONTH(tblSales[[#This Row],[Invoice Date]]),MONTH(tblSales[[#This Row],[Invoice Date]])+12)</f>
        <v>12</v>
      </c>
      <c r="AI860" s="8">
        <f>DATE(YEAR(tblSales[[#This Row],[Invoice Date]]),MONTH(tblSales[[#This Row],[Invoice Date]]),1)</f>
        <v>45627</v>
      </c>
      <c r="AJ860" t="str">
        <f>_xlfn.XLOOKUP(tblSales[[#This Row],[Product_ID]],Products!$A:$A,Products!$B:$B,"Unknown")</f>
        <v>Wrangler Ring White</v>
      </c>
      <c r="AK860" s="9">
        <f>IFERROR(tblSales[[#This Row],[Profit]]/tblSales[[#This Row],[Sales Amount]],0)</f>
        <v>0.2596492356740257</v>
      </c>
      <c r="AL860" t="str">
        <f>IF(tblSales[[#This Row],[Discount %]]&lt;=5,"0-5%",
IF(tblSales[[#This Row],[Discount %]]&lt;=10,"5-10%",
IF(tblSales[[#This Row],[Discount %]]&lt;=15,"10-15%",
IF(tblSales[[#This Row],[Discount %]]&lt;=20,"15-20%","20%+"))))</f>
        <v>5-10%</v>
      </c>
    </row>
    <row r="861" spans="1:38">
      <c r="A861" s="2" t="s">
        <v>2381</v>
      </c>
      <c r="B861" s="11">
        <v>45719</v>
      </c>
      <c r="C861" s="2" t="s">
        <v>1573</v>
      </c>
      <c r="D861" s="2" t="s">
        <v>1302</v>
      </c>
      <c r="E861" s="2" t="s">
        <v>198</v>
      </c>
      <c r="F861" s="2" t="s">
        <v>204</v>
      </c>
      <c r="G861" s="2">
        <v>1</v>
      </c>
      <c r="H861" s="2">
        <v>647.14</v>
      </c>
      <c r="I861" s="2">
        <v>15</v>
      </c>
      <c r="J861" s="2">
        <v>97.07</v>
      </c>
      <c r="K861" s="2">
        <v>5</v>
      </c>
      <c r="L861" s="2">
        <v>27.5</v>
      </c>
      <c r="M861" s="2">
        <v>577.57000000000005</v>
      </c>
      <c r="N861" s="2">
        <v>419.4</v>
      </c>
      <c r="O861" s="2">
        <f t="shared" si="30"/>
        <v>130.67000000000007</v>
      </c>
      <c r="P861" s="2" t="s">
        <v>32</v>
      </c>
      <c r="Q861" s="2" t="str">
        <f t="shared" si="29"/>
        <v>UPI</v>
      </c>
      <c r="R861" s="2" t="s">
        <v>20</v>
      </c>
      <c r="S861" s="2" t="s">
        <v>56</v>
      </c>
      <c r="T861" s="2" t="s">
        <v>1795</v>
      </c>
      <c r="U861" s="2" t="s">
        <v>59</v>
      </c>
      <c r="V861" t="str">
        <f>TEXT(tblSales[[#This Row],[Invoice Date]],"mmm")</f>
        <v>Mar</v>
      </c>
      <c r="W861">
        <f>MONTH(tblSales[[#This Row],[Invoice Date]])</f>
        <v>3</v>
      </c>
      <c r="X861">
        <f>YEAR(tblSales[[#This Row],[Invoice Date]])</f>
        <v>2025</v>
      </c>
      <c r="Y861" t="str">
        <f>TEXT(tblSales[[#This Row],[Invoice Date]],"mmm-yyyy")</f>
        <v>Mar-2025</v>
      </c>
      <c r="Z861" t="str">
        <f>_xlfn.XLOOKUP(tblSales[[#This Row],[Product_ID]],Products!$A:$A,Products!$C:$C,"Women Dresses")</f>
        <v>Women Tops</v>
      </c>
      <c r="AA861" t="str">
        <f>_xlfn.XLOOKUP(tblSales[[#This Row],[Product_ID]],Products!$A:$A,Products!$D:$D,"Unknown")</f>
        <v>Tunic</v>
      </c>
      <c r="AB861" t="str">
        <f>_xlfn.XLOOKUP(tblSales[[#This Row],[Product_ID]],Products!$A:$A,Products!$E:$E,"Unknown")</f>
        <v>Jack &amp; Jones</v>
      </c>
      <c r="AC861" t="str">
        <f>_xlfn.XLOOKUP(tblSales[[#This Row],[Store_ID]],Stores!$A:$A,Stores!$B:$B,"Unknown")</f>
        <v>TrendMart Warangal High Street</v>
      </c>
      <c r="AD861" t="str">
        <f>_xlfn.XLOOKUP(tblSales[[#This Row],[Store_ID]],Stores!$A:$A,Stores!$E:$E,"Unknown")</f>
        <v>South Zone 2</v>
      </c>
      <c r="AE861" t="str">
        <f>_xlfn.XLOOKUP(tblSales[[#This Row],[Customer_ID]],Customers!$A:$A,Customers!$B:$B,"Unknown")</f>
        <v>Nisha Rao</v>
      </c>
      <c r="AF861" t="str">
        <f>_xlfn.XLOOKUP(tblSales[[#This Row],[Customer_ID]],Customers!$A:$A,Customers!$J:$J,"Unknown")</f>
        <v>Regular</v>
      </c>
      <c r="AG861" t="str">
        <f>_xlfn.XLOOKUP(tblSales[[#This Row],[Employee_ID]],Employees!$A:$A,Employees!$B:$B,"Unknown")</f>
        <v>Logesh Gopalakrishnan</v>
      </c>
      <c r="AH861">
        <f>IF(MONTH(tblSales[[#This Row],[Invoice Date]])&gt;=4,MONTH(tblSales[[#This Row],[Invoice Date]]),MONTH(tblSales[[#This Row],[Invoice Date]])+12)</f>
        <v>15</v>
      </c>
      <c r="AI861" s="8">
        <f>DATE(YEAR(tblSales[[#This Row],[Invoice Date]]),MONTH(tblSales[[#This Row],[Invoice Date]]),1)</f>
        <v>45717</v>
      </c>
      <c r="AJ861" t="str">
        <f>_xlfn.XLOOKUP(tblSales[[#This Row],[Product_ID]],Products!$A:$A,Products!$B:$B,"Unknown")</f>
        <v>Jack &amp; Jones Tunic Olive</v>
      </c>
      <c r="AK861" s="9">
        <f>IFERROR(tblSales[[#This Row],[Profit]]/tblSales[[#This Row],[Sales Amount]],0)</f>
        <v>0.22624097511989899</v>
      </c>
      <c r="AL861" t="str">
        <f>IF(tblSales[[#This Row],[Discount %]]&lt;=5,"0-5%",
IF(tblSales[[#This Row],[Discount %]]&lt;=10,"5-10%",
IF(tblSales[[#This Row],[Discount %]]&lt;=15,"10-15%",
IF(tblSales[[#This Row],[Discount %]]&lt;=20,"15-20%","20%+"))))</f>
        <v>10-15%</v>
      </c>
    </row>
    <row r="862" spans="1:38">
      <c r="A862" s="2" t="s">
        <v>2382</v>
      </c>
      <c r="B862" s="11">
        <v>45746</v>
      </c>
      <c r="C862" s="2" t="s">
        <v>2055</v>
      </c>
      <c r="D862" s="2" t="s">
        <v>1171</v>
      </c>
      <c r="E862" s="2" t="s">
        <v>771</v>
      </c>
      <c r="F862" s="2" t="s">
        <v>319</v>
      </c>
      <c r="G862" s="2">
        <v>2</v>
      </c>
      <c r="H862" s="2">
        <v>3164.63</v>
      </c>
      <c r="I862" s="2">
        <v>5</v>
      </c>
      <c r="J862" s="2">
        <v>316.45999999999998</v>
      </c>
      <c r="K862" s="2">
        <v>12</v>
      </c>
      <c r="L862" s="2">
        <v>721.54</v>
      </c>
      <c r="M862" s="2">
        <v>6734.34</v>
      </c>
      <c r="N862" s="2">
        <v>4079.4</v>
      </c>
      <c r="O862" s="2">
        <f t="shared" si="30"/>
        <v>1933.4</v>
      </c>
      <c r="P862" s="2" t="s">
        <v>32</v>
      </c>
      <c r="Q862" s="2" t="str">
        <f t="shared" si="29"/>
        <v>UPI</v>
      </c>
      <c r="R862" s="2" t="s">
        <v>21</v>
      </c>
      <c r="S862" s="2" t="s">
        <v>56</v>
      </c>
      <c r="T862" s="2" t="s">
        <v>1580</v>
      </c>
      <c r="U862" s="2" t="s">
        <v>60</v>
      </c>
      <c r="V862" t="str">
        <f>TEXT(tblSales[[#This Row],[Invoice Date]],"mmm")</f>
        <v>Mar</v>
      </c>
      <c r="W862">
        <f>MONTH(tblSales[[#This Row],[Invoice Date]])</f>
        <v>3</v>
      </c>
      <c r="X862">
        <f>YEAR(tblSales[[#This Row],[Invoice Date]])</f>
        <v>2025</v>
      </c>
      <c r="Y862" t="str">
        <f>TEXT(tblSales[[#This Row],[Invoice Date]],"mmm-yyyy")</f>
        <v>Mar-2025</v>
      </c>
      <c r="Z862" t="str">
        <f>_xlfn.XLOOKUP(tblSales[[#This Row],[Product_ID]],Products!$A:$A,Products!$C:$C,"Women Dresses")</f>
        <v>Watches</v>
      </c>
      <c r="AA862" t="str">
        <f>_xlfn.XLOOKUP(tblSales[[#This Row],[Product_ID]],Products!$A:$A,Products!$D:$D,"Unknown")</f>
        <v>Digital Watch</v>
      </c>
      <c r="AB862" t="str">
        <f>_xlfn.XLOOKUP(tblSales[[#This Row],[Product_ID]],Products!$A:$A,Products!$E:$E,"Unknown")</f>
        <v>Fossil</v>
      </c>
      <c r="AC862" t="str">
        <f>_xlfn.XLOOKUP(tblSales[[#This Row],[Store_ID]],Stores!$A:$A,Stores!$B:$B,"Unknown")</f>
        <v>TrendMart Thoothukudi Mall Kiosk</v>
      </c>
      <c r="AD862" t="str">
        <f>_xlfn.XLOOKUP(tblSales[[#This Row],[Store_ID]],Stores!$A:$A,Stores!$E:$E,"Unknown")</f>
        <v>South Zone 1</v>
      </c>
      <c r="AE862" t="str">
        <f>_xlfn.XLOOKUP(tblSales[[#This Row],[Customer_ID]],Customers!$A:$A,Customers!$B:$B,"Unknown")</f>
        <v>Vasanthi Prasad</v>
      </c>
      <c r="AF862" t="str">
        <f>_xlfn.XLOOKUP(tblSales[[#This Row],[Customer_ID]],Customers!$A:$A,Customers!$J:$J,"Unknown")</f>
        <v>Gold</v>
      </c>
      <c r="AG862" t="str">
        <f>_xlfn.XLOOKUP(tblSales[[#This Row],[Employee_ID]],Employees!$A:$A,Employees!$B:$B,"Unknown")</f>
        <v>Sathish Sundaram</v>
      </c>
      <c r="AH862">
        <f>IF(MONTH(tblSales[[#This Row],[Invoice Date]])&gt;=4,MONTH(tblSales[[#This Row],[Invoice Date]]),MONTH(tblSales[[#This Row],[Invoice Date]])+12)</f>
        <v>15</v>
      </c>
      <c r="AI862" s="8">
        <f>DATE(YEAR(tblSales[[#This Row],[Invoice Date]]),MONTH(tblSales[[#This Row],[Invoice Date]]),1)</f>
        <v>45717</v>
      </c>
      <c r="AJ862" t="str">
        <f>_xlfn.XLOOKUP(tblSales[[#This Row],[Product_ID]],Products!$A:$A,Products!$B:$B,"Unknown")</f>
        <v>Fossil Digital Watch Maroon</v>
      </c>
      <c r="AK862" s="9">
        <f>IFERROR(tblSales[[#This Row],[Profit]]/tblSales[[#This Row],[Sales Amount]],0)</f>
        <v>0.28709569163422105</v>
      </c>
      <c r="AL862" t="str">
        <f>IF(tblSales[[#This Row],[Discount %]]&lt;=5,"0-5%",
IF(tblSales[[#This Row],[Discount %]]&lt;=10,"5-10%",
IF(tblSales[[#This Row],[Discount %]]&lt;=15,"10-15%",
IF(tblSales[[#This Row],[Discount %]]&lt;=20,"15-20%","20%+"))))</f>
        <v>0-5%</v>
      </c>
    </row>
    <row r="863" spans="1:38">
      <c r="A863" s="2" t="s">
        <v>2383</v>
      </c>
      <c r="B863" s="11">
        <v>45421</v>
      </c>
      <c r="C863" s="2" t="s">
        <v>788</v>
      </c>
      <c r="D863" s="2" t="s">
        <v>642</v>
      </c>
      <c r="E863" s="2" t="s">
        <v>1396</v>
      </c>
      <c r="F863" s="2" t="s">
        <v>249</v>
      </c>
      <c r="G863" s="2">
        <v>1</v>
      </c>
      <c r="H863" s="2">
        <v>1077.6400000000001</v>
      </c>
      <c r="I863" s="2">
        <v>10</v>
      </c>
      <c r="J863" s="2">
        <v>107.76</v>
      </c>
      <c r="K863" s="2">
        <v>12</v>
      </c>
      <c r="L863" s="2">
        <v>116.39</v>
      </c>
      <c r="M863" s="2">
        <v>1086.27</v>
      </c>
      <c r="N863" s="2">
        <v>699.84</v>
      </c>
      <c r="O863" s="2">
        <f t="shared" si="30"/>
        <v>270.03999999999996</v>
      </c>
      <c r="P863" s="2" t="s">
        <v>32</v>
      </c>
      <c r="Q863" s="2" t="str">
        <f t="shared" si="29"/>
        <v>UPI</v>
      </c>
      <c r="R863" s="2" t="s">
        <v>21</v>
      </c>
      <c r="S863" s="2" t="s">
        <v>56</v>
      </c>
      <c r="T863" s="2" t="s">
        <v>1463</v>
      </c>
      <c r="U863" s="2" t="s">
        <v>59</v>
      </c>
      <c r="V863" t="str">
        <f>TEXT(tblSales[[#This Row],[Invoice Date]],"mmm")</f>
        <v>May</v>
      </c>
      <c r="W863">
        <f>MONTH(tblSales[[#This Row],[Invoice Date]])</f>
        <v>5</v>
      </c>
      <c r="X863">
        <f>YEAR(tblSales[[#This Row],[Invoice Date]])</f>
        <v>2024</v>
      </c>
      <c r="Y863" t="str">
        <f>TEXT(tblSales[[#This Row],[Invoice Date]],"mmm-yyyy")</f>
        <v>May-2024</v>
      </c>
      <c r="Z863" t="str">
        <f>_xlfn.XLOOKUP(tblSales[[#This Row],[Product_ID]],Products!$A:$A,Products!$C:$C,"Women Dresses")</f>
        <v>Women Tops</v>
      </c>
      <c r="AA863" t="str">
        <f>_xlfn.XLOOKUP(tblSales[[#This Row],[Product_ID]],Products!$A:$A,Products!$D:$D,"Unknown")</f>
        <v>Casual Top</v>
      </c>
      <c r="AB863" t="str">
        <f>_xlfn.XLOOKUP(tblSales[[#This Row],[Product_ID]],Products!$A:$A,Products!$E:$E,"Unknown")</f>
        <v>Nalli Silks</v>
      </c>
      <c r="AC863" t="str">
        <f>_xlfn.XLOOKUP(tblSales[[#This Row],[Store_ID]],Stores!$A:$A,Stores!$B:$B,"Unknown")</f>
        <v>TrendMart Vellore High Street</v>
      </c>
      <c r="AD863" t="str">
        <f>_xlfn.XLOOKUP(tblSales[[#This Row],[Store_ID]],Stores!$A:$A,Stores!$E:$E,"Unknown")</f>
        <v>South Zone 1</v>
      </c>
      <c r="AE863" t="str">
        <f>_xlfn.XLOOKUP(tblSales[[#This Row],[Customer_ID]],Customers!$A:$A,Customers!$B:$B,"Unknown")</f>
        <v>Anjali Nair</v>
      </c>
      <c r="AF863" t="str">
        <f>_xlfn.XLOOKUP(tblSales[[#This Row],[Customer_ID]],Customers!$A:$A,Customers!$J:$J,"Unknown")</f>
        <v>Platinum</v>
      </c>
      <c r="AG863" t="str">
        <f>_xlfn.XLOOKUP(tblSales[[#This Row],[Employee_ID]],Employees!$A:$A,Employees!$B:$B,"Unknown")</f>
        <v>Hari Nair</v>
      </c>
      <c r="AH863">
        <f>IF(MONTH(tblSales[[#This Row],[Invoice Date]])&gt;=4,MONTH(tblSales[[#This Row],[Invoice Date]]),MONTH(tblSales[[#This Row],[Invoice Date]])+12)</f>
        <v>5</v>
      </c>
      <c r="AI863" s="8">
        <f>DATE(YEAR(tblSales[[#This Row],[Invoice Date]]),MONTH(tblSales[[#This Row],[Invoice Date]]),1)</f>
        <v>45413</v>
      </c>
      <c r="AJ863" t="str">
        <f>_xlfn.XLOOKUP(tblSales[[#This Row],[Product_ID]],Products!$A:$A,Products!$B:$B,"Unknown")</f>
        <v>Nalli Silks Casual Top Charcoal</v>
      </c>
      <c r="AK863" s="9">
        <f>IFERROR(tblSales[[#This Row],[Profit]]/tblSales[[#This Row],[Sales Amount]],0)</f>
        <v>0.24859381185156543</v>
      </c>
      <c r="AL863" t="str">
        <f>IF(tblSales[[#This Row],[Discount %]]&lt;=5,"0-5%",
IF(tblSales[[#This Row],[Discount %]]&lt;=10,"5-10%",
IF(tblSales[[#This Row],[Discount %]]&lt;=15,"10-15%",
IF(tblSales[[#This Row],[Discount %]]&lt;=20,"15-20%","20%+"))))</f>
        <v>5-10%</v>
      </c>
    </row>
    <row r="864" spans="1:38">
      <c r="A864" s="12" t="s">
        <v>2384</v>
      </c>
      <c r="B864" s="13">
        <v>45471</v>
      </c>
      <c r="C864" s="12" t="s">
        <v>2385</v>
      </c>
      <c r="D864" s="12" t="s">
        <v>1646</v>
      </c>
      <c r="E864" s="12" t="s">
        <v>807</v>
      </c>
      <c r="F864" s="12" t="s">
        <v>493</v>
      </c>
      <c r="G864" s="12">
        <v>0</v>
      </c>
      <c r="H864" s="12">
        <v>937.59</v>
      </c>
      <c r="I864" s="12">
        <v>10</v>
      </c>
      <c r="J864" s="12">
        <v>0</v>
      </c>
      <c r="K864" s="12">
        <v>5</v>
      </c>
      <c r="L864" s="12">
        <v>0</v>
      </c>
      <c r="M864" s="12">
        <v>0</v>
      </c>
      <c r="N864" s="12">
        <v>0</v>
      </c>
      <c r="O864" s="12">
        <v>0</v>
      </c>
      <c r="P864" s="12" t="s">
        <v>30</v>
      </c>
      <c r="Q864" s="12" t="str">
        <f t="shared" si="29"/>
        <v>EMI</v>
      </c>
      <c r="R864" s="12" t="s">
        <v>20</v>
      </c>
      <c r="S864" s="12" t="s">
        <v>56</v>
      </c>
      <c r="T864" s="12" t="s">
        <v>239</v>
      </c>
      <c r="U864" s="12" t="s">
        <v>59</v>
      </c>
      <c r="V864" t="str">
        <f>TEXT(tblSales[[#This Row],[Invoice Date]],"mmm")</f>
        <v>Jun</v>
      </c>
      <c r="W864">
        <f>MONTH(tblSales[[#This Row],[Invoice Date]])</f>
        <v>6</v>
      </c>
      <c r="X864">
        <f>YEAR(tblSales[[#This Row],[Invoice Date]])</f>
        <v>2024</v>
      </c>
      <c r="Y864" t="str">
        <f>TEXT(tblSales[[#This Row],[Invoice Date]],"mmm-yyyy")</f>
        <v>Jun-2024</v>
      </c>
      <c r="Z864" t="str">
        <f>_xlfn.XLOOKUP(tblSales[[#This Row],[Product_ID]],Products!$A:$A,Products!$C:$C,"Women Dresses")</f>
        <v>Women Jeans</v>
      </c>
      <c r="AA864" t="str">
        <f>_xlfn.XLOOKUP(tblSales[[#This Row],[Product_ID]],Products!$A:$A,Products!$D:$D,"Unknown")</f>
        <v>Skinny Fit</v>
      </c>
      <c r="AB864" t="str">
        <f>_xlfn.XLOOKUP(tblSales[[#This Row],[Product_ID]],Products!$A:$A,Products!$E:$E,"Unknown")</f>
        <v>Global Desi</v>
      </c>
      <c r="AC864" t="str">
        <f>_xlfn.XLOOKUP(tblSales[[#This Row],[Store_ID]],Stores!$A:$A,Stores!$B:$B,"Unknown")</f>
        <v>TrendMart Bengaluru Mall Kiosk</v>
      </c>
      <c r="AD864" t="str">
        <f>_xlfn.XLOOKUP(tblSales[[#This Row],[Store_ID]],Stores!$A:$A,Stores!$E:$E,"Unknown")</f>
        <v>South Zone 2</v>
      </c>
      <c r="AE864" t="str">
        <f>_xlfn.XLOOKUP(tblSales[[#This Row],[Customer_ID]],Customers!$A:$A,Customers!$B:$B,"Unknown")</f>
        <v>Latha Ramachandran</v>
      </c>
      <c r="AF864" t="str">
        <f>_xlfn.XLOOKUP(tblSales[[#This Row],[Customer_ID]],Customers!$A:$A,Customers!$J:$J,"Unknown")</f>
        <v>Gold</v>
      </c>
      <c r="AG864" t="str">
        <f>_xlfn.XLOOKUP(tblSales[[#This Row],[Employee_ID]],Employees!$A:$A,Employees!$B:$B,"Unknown")</f>
        <v>Gopal Prasad</v>
      </c>
      <c r="AH864">
        <f>IF(MONTH(tblSales[[#This Row],[Invoice Date]])&gt;=4,MONTH(tblSales[[#This Row],[Invoice Date]]),MONTH(tblSales[[#This Row],[Invoice Date]])+12)</f>
        <v>6</v>
      </c>
      <c r="AI864" s="8">
        <f>DATE(YEAR(tblSales[[#This Row],[Invoice Date]]),MONTH(tblSales[[#This Row],[Invoice Date]]),1)</f>
        <v>45444</v>
      </c>
      <c r="AJ864" t="str">
        <f>_xlfn.XLOOKUP(tblSales[[#This Row],[Product_ID]],Products!$A:$A,Products!$B:$B,"Unknown")</f>
        <v>Global Desi Skinny Fit Olive</v>
      </c>
      <c r="AK864" s="9">
        <f>IFERROR(tblSales[[#This Row],[Profit]]/tblSales[[#This Row],[Sales Amount]],0)</f>
        <v>0</v>
      </c>
      <c r="AL864" t="str">
        <f>IF(tblSales[[#This Row],[Discount %]]&lt;=5,"0-5%",
IF(tblSales[[#This Row],[Discount %]]&lt;=10,"5-10%",
IF(tblSales[[#This Row],[Discount %]]&lt;=15,"10-15%",
IF(tblSales[[#This Row],[Discount %]]&lt;=20,"15-20%","20%+"))))</f>
        <v>5-10%</v>
      </c>
    </row>
    <row r="865" spans="1:38">
      <c r="A865" s="2" t="s">
        <v>2386</v>
      </c>
      <c r="B865" s="11">
        <v>45448</v>
      </c>
      <c r="C865" s="2" t="s">
        <v>1800</v>
      </c>
      <c r="D865" s="2" t="s">
        <v>1168</v>
      </c>
      <c r="E865" s="2" t="s">
        <v>863</v>
      </c>
      <c r="F865" s="2" t="s">
        <v>238</v>
      </c>
      <c r="G865" s="2">
        <v>3</v>
      </c>
      <c r="H865" s="2">
        <v>2149.37</v>
      </c>
      <c r="I865" s="2">
        <v>30</v>
      </c>
      <c r="J865" s="2">
        <v>1934.43</v>
      </c>
      <c r="K865" s="2">
        <v>12</v>
      </c>
      <c r="L865" s="2">
        <v>541.64</v>
      </c>
      <c r="M865" s="2">
        <v>5055.32</v>
      </c>
      <c r="N865" s="2">
        <v>4296.03</v>
      </c>
      <c r="O865" s="2">
        <f t="shared" ref="O865:O874" si="31">(M865-N865-L865)</f>
        <v>217.64999999999998</v>
      </c>
      <c r="P865" s="2" t="s">
        <v>29</v>
      </c>
      <c r="Q865" s="2" t="str">
        <f t="shared" si="29"/>
        <v>Debit Card</v>
      </c>
      <c r="R865" s="2" t="s">
        <v>21</v>
      </c>
      <c r="S865" s="2" t="s">
        <v>56</v>
      </c>
      <c r="T865" s="2" t="s">
        <v>2387</v>
      </c>
      <c r="U865" s="2" t="s">
        <v>59</v>
      </c>
      <c r="V865" t="str">
        <f>TEXT(tblSales[[#This Row],[Invoice Date]],"mmm")</f>
        <v>Jun</v>
      </c>
      <c r="W865">
        <f>MONTH(tblSales[[#This Row],[Invoice Date]])</f>
        <v>6</v>
      </c>
      <c r="X865">
        <f>YEAR(tblSales[[#This Row],[Invoice Date]])</f>
        <v>2024</v>
      </c>
      <c r="Y865" t="str">
        <f>TEXT(tblSales[[#This Row],[Invoice Date]],"mmm-yyyy")</f>
        <v>Jun-2024</v>
      </c>
      <c r="Z865" t="str">
        <f>_xlfn.XLOOKUP(tblSales[[#This Row],[Product_ID]],Products!$A:$A,Products!$C:$C,"Women Dresses")</f>
        <v>Footwear</v>
      </c>
      <c r="AA865" t="str">
        <f>_xlfn.XLOOKUP(tblSales[[#This Row],[Product_ID]],Products!$A:$A,Products!$D:$D,"Unknown")</f>
        <v>Formal Shoes</v>
      </c>
      <c r="AB865" t="str">
        <f>_xlfn.XLOOKUP(tblSales[[#This Row],[Product_ID]],Products!$A:$A,Products!$E:$E,"Unknown")</f>
        <v>Biba</v>
      </c>
      <c r="AC865" t="str">
        <f>_xlfn.XLOOKUP(tblSales[[#This Row],[Store_ID]],Stores!$A:$A,Stores!$B:$B,"Unknown")</f>
        <v>TrendMart Thiruvananthapuram Outlet</v>
      </c>
      <c r="AD865" t="str">
        <f>_xlfn.XLOOKUP(tblSales[[#This Row],[Store_ID]],Stores!$A:$A,Stores!$E:$E,"Unknown")</f>
        <v>South Zone 1</v>
      </c>
      <c r="AE865" t="str">
        <f>_xlfn.XLOOKUP(tblSales[[#This Row],[Customer_ID]],Customers!$A:$A,Customers!$B:$B,"Unknown")</f>
        <v>Revathi Pillai</v>
      </c>
      <c r="AF865" t="str">
        <f>_xlfn.XLOOKUP(tblSales[[#This Row],[Customer_ID]],Customers!$A:$A,Customers!$J:$J,"Unknown")</f>
        <v>Regular</v>
      </c>
      <c r="AG865" t="str">
        <f>_xlfn.XLOOKUP(tblSales[[#This Row],[Employee_ID]],Employees!$A:$A,Employees!$B:$B,"Unknown")</f>
        <v>Dhruv Mishra</v>
      </c>
      <c r="AH865">
        <f>IF(MONTH(tblSales[[#This Row],[Invoice Date]])&gt;=4,MONTH(tblSales[[#This Row],[Invoice Date]]),MONTH(tblSales[[#This Row],[Invoice Date]])+12)</f>
        <v>6</v>
      </c>
      <c r="AI865" s="8">
        <f>DATE(YEAR(tblSales[[#This Row],[Invoice Date]]),MONTH(tblSales[[#This Row],[Invoice Date]]),1)</f>
        <v>45444</v>
      </c>
      <c r="AJ865" t="str">
        <f>_xlfn.XLOOKUP(tblSales[[#This Row],[Product_ID]],Products!$A:$A,Products!$B:$B,"Unknown")</f>
        <v>Biba Formal Shoes Brown</v>
      </c>
      <c r="AK865" s="9">
        <f>IFERROR(tblSales[[#This Row],[Profit]]/tblSales[[#This Row],[Sales Amount]],0)</f>
        <v>4.3053654368071653E-2</v>
      </c>
      <c r="AL865" t="str">
        <f>IF(tblSales[[#This Row],[Discount %]]&lt;=5,"0-5%",
IF(tblSales[[#This Row],[Discount %]]&lt;=10,"5-10%",
IF(tblSales[[#This Row],[Discount %]]&lt;=15,"10-15%",
IF(tblSales[[#This Row],[Discount %]]&lt;=20,"15-20%","20%+"))))</f>
        <v>20%+</v>
      </c>
    </row>
    <row r="866" spans="1:38">
      <c r="A866" s="2" t="s">
        <v>2388</v>
      </c>
      <c r="B866" s="11">
        <v>45576</v>
      </c>
      <c r="C866" s="2" t="s">
        <v>2389</v>
      </c>
      <c r="D866" s="2" t="s">
        <v>2235</v>
      </c>
      <c r="E866" s="2" t="s">
        <v>1079</v>
      </c>
      <c r="F866" s="2" t="s">
        <v>222</v>
      </c>
      <c r="G866" s="2">
        <v>4</v>
      </c>
      <c r="H866" s="2">
        <v>622.1</v>
      </c>
      <c r="I866" s="2">
        <v>0</v>
      </c>
      <c r="J866" s="2">
        <v>0</v>
      </c>
      <c r="K866" s="2">
        <v>5</v>
      </c>
      <c r="L866" s="2">
        <v>124.42</v>
      </c>
      <c r="M866" s="2">
        <v>2612.8200000000002</v>
      </c>
      <c r="N866" s="2">
        <v>1493.08</v>
      </c>
      <c r="O866" s="2">
        <f t="shared" si="31"/>
        <v>995.32000000000028</v>
      </c>
      <c r="P866" s="2" t="s">
        <v>28</v>
      </c>
      <c r="Q866" s="2" t="str">
        <f t="shared" si="29"/>
        <v>Credit Card</v>
      </c>
      <c r="R866" s="2" t="s">
        <v>21</v>
      </c>
      <c r="S866" s="2" t="s">
        <v>56</v>
      </c>
      <c r="T866" s="2" t="s">
        <v>1184</v>
      </c>
      <c r="U866" s="2" t="s">
        <v>59</v>
      </c>
      <c r="V866" t="str">
        <f>TEXT(tblSales[[#This Row],[Invoice Date]],"mmm")</f>
        <v>Oct</v>
      </c>
      <c r="W866">
        <f>MONTH(tblSales[[#This Row],[Invoice Date]])</f>
        <v>10</v>
      </c>
      <c r="X866">
        <f>YEAR(tblSales[[#This Row],[Invoice Date]])</f>
        <v>2024</v>
      </c>
      <c r="Y866" t="str">
        <f>TEXT(tblSales[[#This Row],[Invoice Date]],"mmm-yyyy")</f>
        <v>Oct-2024</v>
      </c>
      <c r="Z866" t="str">
        <f>_xlfn.XLOOKUP(tblSales[[#This Row],[Product_ID]],Products!$A:$A,Products!$C:$C,"Women Dresses")</f>
        <v>Men T-Shirts</v>
      </c>
      <c r="AA866" t="str">
        <f>_xlfn.XLOOKUP(tblSales[[#This Row],[Product_ID]],Products!$A:$A,Products!$D:$D,"Unknown")</f>
        <v>Graphic Tee</v>
      </c>
      <c r="AB866" t="str">
        <f>_xlfn.XLOOKUP(tblSales[[#This Row],[Product_ID]],Products!$A:$A,Products!$E:$E,"Unknown")</f>
        <v>Indian Terrain</v>
      </c>
      <c r="AC866" t="str">
        <f>_xlfn.XLOOKUP(tblSales[[#This Row],[Store_ID]],Stores!$A:$A,Stores!$B:$B,"Unknown")</f>
        <v>TrendMart Guntur Flagship</v>
      </c>
      <c r="AD866" t="str">
        <f>_xlfn.XLOOKUP(tblSales[[#This Row],[Store_ID]],Stores!$A:$A,Stores!$E:$E,"Unknown")</f>
        <v>South Zone 3</v>
      </c>
      <c r="AE866" t="str">
        <f>_xlfn.XLOOKUP(tblSales[[#This Row],[Customer_ID]],Customers!$A:$A,Customers!$B:$B,"Unknown")</f>
        <v>Feroz Iyer</v>
      </c>
      <c r="AF866" t="str">
        <f>_xlfn.XLOOKUP(tblSales[[#This Row],[Customer_ID]],Customers!$A:$A,Customers!$J:$J,"Unknown")</f>
        <v>Gold</v>
      </c>
      <c r="AG866" t="str">
        <f>_xlfn.XLOOKUP(tblSales[[#This Row],[Employee_ID]],Employees!$A:$A,Employees!$B:$B,"Unknown")</f>
        <v>Vasanthi Gupta</v>
      </c>
      <c r="AH866">
        <f>IF(MONTH(tblSales[[#This Row],[Invoice Date]])&gt;=4,MONTH(tblSales[[#This Row],[Invoice Date]]),MONTH(tblSales[[#This Row],[Invoice Date]])+12)</f>
        <v>10</v>
      </c>
      <c r="AI866" s="8">
        <f>DATE(YEAR(tblSales[[#This Row],[Invoice Date]]),MONTH(tblSales[[#This Row],[Invoice Date]]),1)</f>
        <v>45566</v>
      </c>
      <c r="AJ866" t="str">
        <f>_xlfn.XLOOKUP(tblSales[[#This Row],[Product_ID]],Products!$A:$A,Products!$B:$B,"Unknown")</f>
        <v>Indian Terrain Graphic Tee Purple</v>
      </c>
      <c r="AK866" s="9">
        <f>IFERROR(tblSales[[#This Row],[Profit]]/tblSales[[#This Row],[Sales Amount]],0)</f>
        <v>0.38093707182278158</v>
      </c>
      <c r="AL866" t="str">
        <f>IF(tblSales[[#This Row],[Discount %]]&lt;=5,"0-5%",
IF(tblSales[[#This Row],[Discount %]]&lt;=10,"5-10%",
IF(tblSales[[#This Row],[Discount %]]&lt;=15,"10-15%",
IF(tblSales[[#This Row],[Discount %]]&lt;=20,"15-20%","20%+"))))</f>
        <v>0-5%</v>
      </c>
    </row>
    <row r="867" spans="1:38">
      <c r="A867" s="2" t="s">
        <v>2390</v>
      </c>
      <c r="B867" s="11">
        <v>45548</v>
      </c>
      <c r="C867" s="2" t="s">
        <v>2391</v>
      </c>
      <c r="D867" s="2" t="s">
        <v>566</v>
      </c>
      <c r="E867" s="2" t="s">
        <v>1477</v>
      </c>
      <c r="F867" s="2" t="s">
        <v>140</v>
      </c>
      <c r="G867" s="2">
        <v>2</v>
      </c>
      <c r="H867" s="2">
        <v>2726.3</v>
      </c>
      <c r="I867" s="2">
        <v>10</v>
      </c>
      <c r="J867" s="2">
        <v>545.26</v>
      </c>
      <c r="K867" s="2">
        <v>12</v>
      </c>
      <c r="L867" s="2">
        <v>588.88</v>
      </c>
      <c r="M867" s="2">
        <v>5496.22</v>
      </c>
      <c r="N867" s="2">
        <v>3706.28</v>
      </c>
      <c r="O867" s="2">
        <f t="shared" si="31"/>
        <v>1201.06</v>
      </c>
      <c r="P867" s="2" t="s">
        <v>29</v>
      </c>
      <c r="Q867" s="2" t="str">
        <f t="shared" si="29"/>
        <v>Debit Card</v>
      </c>
      <c r="R867" s="2" t="s">
        <v>21</v>
      </c>
      <c r="S867" s="2" t="s">
        <v>56</v>
      </c>
      <c r="T867" s="2" t="s">
        <v>1580</v>
      </c>
      <c r="U867" s="2" t="s">
        <v>59</v>
      </c>
      <c r="V867" t="str">
        <f>TEXT(tblSales[[#This Row],[Invoice Date]],"mmm")</f>
        <v>Sep</v>
      </c>
      <c r="W867">
        <f>MONTH(tblSales[[#This Row],[Invoice Date]])</f>
        <v>9</v>
      </c>
      <c r="X867">
        <f>YEAR(tblSales[[#This Row],[Invoice Date]])</f>
        <v>2024</v>
      </c>
      <c r="Y867" t="str">
        <f>TEXT(tblSales[[#This Row],[Invoice Date]],"mmm-yyyy")</f>
        <v>Sep-2024</v>
      </c>
      <c r="Z867" t="str">
        <f>_xlfn.XLOOKUP(tblSales[[#This Row],[Product_ID]],Products!$A:$A,Products!$C:$C,"Women Dresses")</f>
        <v>Women Sarees</v>
      </c>
      <c r="AA867" t="str">
        <f>_xlfn.XLOOKUP(tblSales[[#This Row],[Product_ID]],Products!$A:$A,Products!$D:$D,"Unknown")</f>
        <v>Silk Saree</v>
      </c>
      <c r="AB867" t="str">
        <f>_xlfn.XLOOKUP(tblSales[[#This Row],[Product_ID]],Products!$A:$A,Products!$E:$E,"Unknown")</f>
        <v>Sparx</v>
      </c>
      <c r="AC867" t="str">
        <f>_xlfn.XLOOKUP(tblSales[[#This Row],[Store_ID]],Stores!$A:$A,Stores!$B:$B,"Unknown")</f>
        <v>TrendMart Guntur High Street</v>
      </c>
      <c r="AD867" t="str">
        <f>_xlfn.XLOOKUP(tblSales[[#This Row],[Store_ID]],Stores!$A:$A,Stores!$E:$E,"Unknown")</f>
        <v>South Zone 3</v>
      </c>
      <c r="AE867" t="str">
        <f>_xlfn.XLOOKUP(tblSales[[#This Row],[Customer_ID]],Customers!$A:$A,Customers!$B:$B,"Unknown")</f>
        <v>Ashok Chetty</v>
      </c>
      <c r="AF867" t="str">
        <f>_xlfn.XLOOKUP(tblSales[[#This Row],[Customer_ID]],Customers!$A:$A,Customers!$J:$J,"Unknown")</f>
        <v>Regular</v>
      </c>
      <c r="AG867" t="str">
        <f>_xlfn.XLOOKUP(tblSales[[#This Row],[Employee_ID]],Employees!$A:$A,Employees!$B:$B,"Unknown")</f>
        <v>Charulatha Kumar</v>
      </c>
      <c r="AH867">
        <f>IF(MONTH(tblSales[[#This Row],[Invoice Date]])&gt;=4,MONTH(tblSales[[#This Row],[Invoice Date]]),MONTH(tblSales[[#This Row],[Invoice Date]])+12)</f>
        <v>9</v>
      </c>
      <c r="AI867" s="8">
        <f>DATE(YEAR(tblSales[[#This Row],[Invoice Date]]),MONTH(tblSales[[#This Row],[Invoice Date]]),1)</f>
        <v>45536</v>
      </c>
      <c r="AJ867" t="str">
        <f>_xlfn.XLOOKUP(tblSales[[#This Row],[Product_ID]],Products!$A:$A,Products!$B:$B,"Unknown")</f>
        <v>Sparx Silk Saree Charcoal</v>
      </c>
      <c r="AK867" s="9">
        <f>IFERROR(tblSales[[#This Row],[Profit]]/tblSales[[#This Row],[Sales Amount]],0)</f>
        <v>0.21852473154276938</v>
      </c>
      <c r="AL867" t="str">
        <f>IF(tblSales[[#This Row],[Discount %]]&lt;=5,"0-5%",
IF(tblSales[[#This Row],[Discount %]]&lt;=10,"5-10%",
IF(tblSales[[#This Row],[Discount %]]&lt;=15,"10-15%",
IF(tblSales[[#This Row],[Discount %]]&lt;=20,"15-20%","20%+"))))</f>
        <v>5-10%</v>
      </c>
    </row>
    <row r="868" spans="1:38">
      <c r="A868" s="2" t="s">
        <v>2392</v>
      </c>
      <c r="B868" s="11">
        <v>45528</v>
      </c>
      <c r="C868" s="2" t="s">
        <v>847</v>
      </c>
      <c r="D868" s="2" t="s">
        <v>474</v>
      </c>
      <c r="E868" s="2" t="s">
        <v>551</v>
      </c>
      <c r="F868" s="2" t="s">
        <v>92</v>
      </c>
      <c r="G868" s="2">
        <v>2</v>
      </c>
      <c r="H868" s="2">
        <v>3225.54</v>
      </c>
      <c r="I868" s="2">
        <v>5</v>
      </c>
      <c r="J868" s="2">
        <v>322.55</v>
      </c>
      <c r="K868" s="2">
        <v>12</v>
      </c>
      <c r="L868" s="2">
        <v>735.42</v>
      </c>
      <c r="M868" s="2">
        <v>6863.95</v>
      </c>
      <c r="N868" s="2">
        <v>4068.02</v>
      </c>
      <c r="O868" s="2">
        <f t="shared" si="31"/>
        <v>2060.5099999999998</v>
      </c>
      <c r="P868" s="2" t="s">
        <v>28</v>
      </c>
      <c r="Q868" s="2" t="str">
        <f t="shared" si="29"/>
        <v>Credit Card</v>
      </c>
      <c r="R868" s="2" t="s">
        <v>21</v>
      </c>
      <c r="S868" s="2" t="s">
        <v>56</v>
      </c>
      <c r="T868" s="2" t="s">
        <v>2393</v>
      </c>
      <c r="U868" s="2" t="s">
        <v>60</v>
      </c>
      <c r="V868" t="str">
        <f>TEXT(tblSales[[#This Row],[Invoice Date]],"mmm")</f>
        <v>Aug</v>
      </c>
      <c r="W868">
        <f>MONTH(tblSales[[#This Row],[Invoice Date]])</f>
        <v>8</v>
      </c>
      <c r="X868">
        <f>YEAR(tblSales[[#This Row],[Invoice Date]])</f>
        <v>2024</v>
      </c>
      <c r="Y868" t="str">
        <f>TEXT(tblSales[[#This Row],[Invoice Date]],"mmm-yyyy")</f>
        <v>Aug-2024</v>
      </c>
      <c r="Z868" t="str">
        <f>_xlfn.XLOOKUP(tblSales[[#This Row],[Product_ID]],Products!$A:$A,Products!$C:$C,"Women Dresses")</f>
        <v>Handbags</v>
      </c>
      <c r="AA868" t="str">
        <f>_xlfn.XLOOKUP(tblSales[[#This Row],[Product_ID]],Products!$A:$A,Products!$D:$D,"Unknown")</f>
        <v>Sling Bag</v>
      </c>
      <c r="AB868" t="str">
        <f>_xlfn.XLOOKUP(tblSales[[#This Row],[Product_ID]],Products!$A:$A,Products!$E:$E,"Unknown")</f>
        <v>GRT Jewellers</v>
      </c>
      <c r="AC868" t="str">
        <f>_xlfn.XLOOKUP(tblSales[[#This Row],[Store_ID]],Stores!$A:$A,Stores!$B:$B,"Unknown")</f>
        <v>TrendMart Thiruvananthapuram Standard</v>
      </c>
      <c r="AD868" t="str">
        <f>_xlfn.XLOOKUP(tblSales[[#This Row],[Store_ID]],Stores!$A:$A,Stores!$E:$E,"Unknown")</f>
        <v>South Zone 1</v>
      </c>
      <c r="AE868" t="str">
        <f>_xlfn.XLOOKUP(tblSales[[#This Row],[Customer_ID]],Customers!$A:$A,Customers!$B:$B,"Unknown")</f>
        <v>Tanvi Ramachandran</v>
      </c>
      <c r="AF868" t="str">
        <f>_xlfn.XLOOKUP(tblSales[[#This Row],[Customer_ID]],Customers!$A:$A,Customers!$J:$J,"Unknown")</f>
        <v>Gold</v>
      </c>
      <c r="AG868" t="str">
        <f>_xlfn.XLOOKUP(tblSales[[#This Row],[Employee_ID]],Employees!$A:$A,Employees!$B:$B,"Unknown")</f>
        <v>Manoj Ramachandran</v>
      </c>
      <c r="AH868">
        <f>IF(MONTH(tblSales[[#This Row],[Invoice Date]])&gt;=4,MONTH(tblSales[[#This Row],[Invoice Date]]),MONTH(tblSales[[#This Row],[Invoice Date]])+12)</f>
        <v>8</v>
      </c>
      <c r="AI868" s="8">
        <f>DATE(YEAR(tblSales[[#This Row],[Invoice Date]]),MONTH(tblSales[[#This Row],[Invoice Date]]),1)</f>
        <v>45505</v>
      </c>
      <c r="AJ868" t="str">
        <f>_xlfn.XLOOKUP(tblSales[[#This Row],[Product_ID]],Products!$A:$A,Products!$B:$B,"Unknown")</f>
        <v>GRT Jewellers Sling Bag Olive</v>
      </c>
      <c r="AK868" s="9">
        <f>IFERROR(tblSales[[#This Row],[Profit]]/tblSales[[#This Row],[Sales Amount]],0)</f>
        <v>0.3001930375366953</v>
      </c>
      <c r="AL868" t="str">
        <f>IF(tblSales[[#This Row],[Discount %]]&lt;=5,"0-5%",
IF(tblSales[[#This Row],[Discount %]]&lt;=10,"5-10%",
IF(tblSales[[#This Row],[Discount %]]&lt;=15,"10-15%",
IF(tblSales[[#This Row],[Discount %]]&lt;=20,"15-20%","20%+"))))</f>
        <v>0-5%</v>
      </c>
    </row>
    <row r="869" spans="1:38">
      <c r="A869" s="2" t="s">
        <v>2394</v>
      </c>
      <c r="B869" s="11">
        <v>45642</v>
      </c>
      <c r="C869" s="2" t="s">
        <v>910</v>
      </c>
      <c r="D869" s="2" t="s">
        <v>1171</v>
      </c>
      <c r="E869" s="2" t="s">
        <v>973</v>
      </c>
      <c r="F869" s="2" t="s">
        <v>233</v>
      </c>
      <c r="G869" s="2">
        <v>2</v>
      </c>
      <c r="H869" s="2">
        <v>2978.84</v>
      </c>
      <c r="I869" s="2">
        <v>0</v>
      </c>
      <c r="J869" s="2">
        <v>0</v>
      </c>
      <c r="K869" s="2">
        <v>12</v>
      </c>
      <c r="L869" s="2">
        <v>714.92</v>
      </c>
      <c r="M869" s="2">
        <v>6672.6</v>
      </c>
      <c r="N869" s="2">
        <v>4079.4</v>
      </c>
      <c r="O869" s="2">
        <f t="shared" si="31"/>
        <v>1878.2800000000002</v>
      </c>
      <c r="P869" s="2" t="s">
        <v>27</v>
      </c>
      <c r="Q869" s="2" t="str">
        <f t="shared" si="29"/>
        <v>Cash</v>
      </c>
      <c r="R869" s="2" t="s">
        <v>20</v>
      </c>
      <c r="S869" s="2" t="s">
        <v>56</v>
      </c>
      <c r="T869" s="2" t="s">
        <v>217</v>
      </c>
      <c r="U869" s="2" t="s">
        <v>59</v>
      </c>
      <c r="V869" t="str">
        <f>TEXT(tblSales[[#This Row],[Invoice Date]],"mmm")</f>
        <v>Dec</v>
      </c>
      <c r="W869">
        <f>MONTH(tblSales[[#This Row],[Invoice Date]])</f>
        <v>12</v>
      </c>
      <c r="X869">
        <f>YEAR(tblSales[[#This Row],[Invoice Date]])</f>
        <v>2024</v>
      </c>
      <c r="Y869" t="str">
        <f>TEXT(tblSales[[#This Row],[Invoice Date]],"mmm-yyyy")</f>
        <v>Dec-2024</v>
      </c>
      <c r="Z869" t="str">
        <f>_xlfn.XLOOKUP(tblSales[[#This Row],[Product_ID]],Products!$A:$A,Products!$C:$C,"Women Dresses")</f>
        <v>Watches</v>
      </c>
      <c r="AA869" t="str">
        <f>_xlfn.XLOOKUP(tblSales[[#This Row],[Product_ID]],Products!$A:$A,Products!$D:$D,"Unknown")</f>
        <v>Digital Watch</v>
      </c>
      <c r="AB869" t="str">
        <f>_xlfn.XLOOKUP(tblSales[[#This Row],[Product_ID]],Products!$A:$A,Products!$E:$E,"Unknown")</f>
        <v>Fossil</v>
      </c>
      <c r="AC869" t="str">
        <f>_xlfn.XLOOKUP(tblSales[[#This Row],[Store_ID]],Stores!$A:$A,Stores!$B:$B,"Unknown")</f>
        <v>TrendMart Kochi High Street</v>
      </c>
      <c r="AD869" t="str">
        <f>_xlfn.XLOOKUP(tblSales[[#This Row],[Store_ID]],Stores!$A:$A,Stores!$E:$E,"Unknown")</f>
        <v>South Zone 1</v>
      </c>
      <c r="AE869" t="str">
        <f>_xlfn.XLOOKUP(tblSales[[#This Row],[Customer_ID]],Customers!$A:$A,Customers!$B:$B,"Unknown")</f>
        <v>Jaya Achari</v>
      </c>
      <c r="AF869" t="str">
        <f>_xlfn.XLOOKUP(tblSales[[#This Row],[Customer_ID]],Customers!$A:$A,Customers!$J:$J,"Unknown")</f>
        <v>Regular</v>
      </c>
      <c r="AG869" t="str">
        <f>_xlfn.XLOOKUP(tblSales[[#This Row],[Employee_ID]],Employees!$A:$A,Employees!$B:$B,"Unknown")</f>
        <v>Malathi Varma</v>
      </c>
      <c r="AH869">
        <f>IF(MONTH(tblSales[[#This Row],[Invoice Date]])&gt;=4,MONTH(tblSales[[#This Row],[Invoice Date]]),MONTH(tblSales[[#This Row],[Invoice Date]])+12)</f>
        <v>12</v>
      </c>
      <c r="AI869" s="8">
        <f>DATE(YEAR(tblSales[[#This Row],[Invoice Date]]),MONTH(tblSales[[#This Row],[Invoice Date]]),1)</f>
        <v>45627</v>
      </c>
      <c r="AJ869" t="str">
        <f>_xlfn.XLOOKUP(tblSales[[#This Row],[Product_ID]],Products!$A:$A,Products!$B:$B,"Unknown")</f>
        <v>Fossil Digital Watch Maroon</v>
      </c>
      <c r="AK869" s="9">
        <f>IFERROR(tblSales[[#This Row],[Profit]]/tblSales[[#This Row],[Sales Amount]],0)</f>
        <v>0.28149147258939544</v>
      </c>
      <c r="AL869" t="str">
        <f>IF(tblSales[[#This Row],[Discount %]]&lt;=5,"0-5%",
IF(tblSales[[#This Row],[Discount %]]&lt;=10,"5-10%",
IF(tblSales[[#This Row],[Discount %]]&lt;=15,"10-15%",
IF(tblSales[[#This Row],[Discount %]]&lt;=20,"15-20%","20%+"))))</f>
        <v>0-5%</v>
      </c>
    </row>
    <row r="870" spans="1:38">
      <c r="A870" s="2" t="s">
        <v>2395</v>
      </c>
      <c r="B870" s="11">
        <v>45605</v>
      </c>
      <c r="C870" s="2" t="s">
        <v>2396</v>
      </c>
      <c r="D870" s="2" t="s">
        <v>986</v>
      </c>
      <c r="E870" s="2" t="s">
        <v>1918</v>
      </c>
      <c r="F870" s="2" t="s">
        <v>475</v>
      </c>
      <c r="G870" s="2">
        <v>4</v>
      </c>
      <c r="H870" s="2">
        <v>901.45</v>
      </c>
      <c r="I870" s="2">
        <v>20</v>
      </c>
      <c r="J870" s="2">
        <v>721.16</v>
      </c>
      <c r="K870" s="2">
        <v>5</v>
      </c>
      <c r="L870" s="2">
        <v>144.22999999999999</v>
      </c>
      <c r="M870" s="2">
        <v>3028.87</v>
      </c>
      <c r="N870" s="2">
        <v>2360.08</v>
      </c>
      <c r="O870" s="2">
        <f t="shared" si="31"/>
        <v>524.55999999999995</v>
      </c>
      <c r="P870" s="2" t="s">
        <v>29</v>
      </c>
      <c r="Q870" s="2" t="str">
        <f t="shared" si="29"/>
        <v>Debit Card</v>
      </c>
      <c r="R870" s="2" t="s">
        <v>21</v>
      </c>
      <c r="S870" s="2" t="s">
        <v>56</v>
      </c>
      <c r="T870" s="2" t="s">
        <v>737</v>
      </c>
      <c r="U870" s="2" t="s">
        <v>60</v>
      </c>
      <c r="V870" t="str">
        <f>TEXT(tblSales[[#This Row],[Invoice Date]],"mmm")</f>
        <v>Nov</v>
      </c>
      <c r="W870">
        <f>MONTH(tblSales[[#This Row],[Invoice Date]])</f>
        <v>11</v>
      </c>
      <c r="X870">
        <f>YEAR(tblSales[[#This Row],[Invoice Date]])</f>
        <v>2024</v>
      </c>
      <c r="Y870" t="str">
        <f>TEXT(tblSales[[#This Row],[Invoice Date]],"mmm-yyyy")</f>
        <v>Nov-2024</v>
      </c>
      <c r="Z870" t="str">
        <f>_xlfn.XLOOKUP(tblSales[[#This Row],[Product_ID]],Products!$A:$A,Products!$C:$C,"Women Dresses")</f>
        <v>Belts</v>
      </c>
      <c r="AA870" t="str">
        <f>_xlfn.XLOOKUP(tblSales[[#This Row],[Product_ID]],Products!$A:$A,Products!$D:$D,"Unknown")</f>
        <v>Casual Belt</v>
      </c>
      <c r="AB870" t="str">
        <f>_xlfn.XLOOKUP(tblSales[[#This Row],[Product_ID]],Products!$A:$A,Products!$E:$E,"Unknown")</f>
        <v>Skechers</v>
      </c>
      <c r="AC870" t="str">
        <f>_xlfn.XLOOKUP(tblSales[[#This Row],[Store_ID]],Stores!$A:$A,Stores!$B:$B,"Unknown")</f>
        <v>TrendMart Guntur High Street</v>
      </c>
      <c r="AD870" t="str">
        <f>_xlfn.XLOOKUP(tblSales[[#This Row],[Store_ID]],Stores!$A:$A,Stores!$E:$E,"Unknown")</f>
        <v>South Zone 3</v>
      </c>
      <c r="AE870" t="str">
        <f>_xlfn.XLOOKUP(tblSales[[#This Row],[Customer_ID]],Customers!$A:$A,Customers!$B:$B,"Unknown")</f>
        <v>Jaya Naicker</v>
      </c>
      <c r="AF870" t="str">
        <f>_xlfn.XLOOKUP(tblSales[[#This Row],[Customer_ID]],Customers!$A:$A,Customers!$J:$J,"Unknown")</f>
        <v>Regular</v>
      </c>
      <c r="AG870" t="str">
        <f>_xlfn.XLOOKUP(tblSales[[#This Row],[Employee_ID]],Employees!$A:$A,Employees!$B:$B,"Unknown")</f>
        <v>Arjun Krishnan</v>
      </c>
      <c r="AH870">
        <f>IF(MONTH(tblSales[[#This Row],[Invoice Date]])&gt;=4,MONTH(tblSales[[#This Row],[Invoice Date]]),MONTH(tblSales[[#This Row],[Invoice Date]])+12)</f>
        <v>11</v>
      </c>
      <c r="AI870" s="8">
        <f>DATE(YEAR(tblSales[[#This Row],[Invoice Date]]),MONTH(tblSales[[#This Row],[Invoice Date]]),1)</f>
        <v>45597</v>
      </c>
      <c r="AJ870" t="str">
        <f>_xlfn.XLOOKUP(tblSales[[#This Row],[Product_ID]],Products!$A:$A,Products!$B:$B,"Unknown")</f>
        <v>Skechers Casual Belt Sky Blue</v>
      </c>
      <c r="AK870" s="9">
        <f>IFERROR(tblSales[[#This Row],[Profit]]/tblSales[[#This Row],[Sales Amount]],0)</f>
        <v>0.17318669999042546</v>
      </c>
      <c r="AL870" t="str">
        <f>IF(tblSales[[#This Row],[Discount %]]&lt;=5,"0-5%",
IF(tblSales[[#This Row],[Discount %]]&lt;=10,"5-10%",
IF(tblSales[[#This Row],[Discount %]]&lt;=15,"10-15%",
IF(tblSales[[#This Row],[Discount %]]&lt;=20,"15-20%","20%+"))))</f>
        <v>15-20%</v>
      </c>
    </row>
    <row r="871" spans="1:38">
      <c r="A871" s="2" t="s">
        <v>2397</v>
      </c>
      <c r="B871" s="11">
        <v>45470</v>
      </c>
      <c r="C871" s="2" t="s">
        <v>2398</v>
      </c>
      <c r="D871" s="2" t="s">
        <v>1030</v>
      </c>
      <c r="E871" s="2" t="s">
        <v>133</v>
      </c>
      <c r="F871" s="2" t="s">
        <v>227</v>
      </c>
      <c r="G871" s="2">
        <v>2</v>
      </c>
      <c r="H871" s="2">
        <v>1456.69</v>
      </c>
      <c r="I871" s="2">
        <v>10</v>
      </c>
      <c r="J871" s="2">
        <v>291.33999999999997</v>
      </c>
      <c r="K871" s="2">
        <v>12</v>
      </c>
      <c r="L871" s="2">
        <v>314.64</v>
      </c>
      <c r="M871" s="2">
        <v>2936.68</v>
      </c>
      <c r="N871" s="2">
        <v>1828.7</v>
      </c>
      <c r="O871" s="2">
        <f t="shared" si="31"/>
        <v>793.3399999999998</v>
      </c>
      <c r="P871" s="2" t="s">
        <v>27</v>
      </c>
      <c r="Q871" s="2" t="str">
        <f t="shared" si="29"/>
        <v>Cash</v>
      </c>
      <c r="R871" s="2" t="s">
        <v>20</v>
      </c>
      <c r="S871" s="2" t="s">
        <v>56</v>
      </c>
      <c r="T871" s="2" t="s">
        <v>262</v>
      </c>
      <c r="U871" s="2" t="s">
        <v>59</v>
      </c>
      <c r="V871" t="str">
        <f>TEXT(tblSales[[#This Row],[Invoice Date]],"mmm")</f>
        <v>Jun</v>
      </c>
      <c r="W871">
        <f>MONTH(tblSales[[#This Row],[Invoice Date]])</f>
        <v>6</v>
      </c>
      <c r="X871">
        <f>YEAR(tblSales[[#This Row],[Invoice Date]])</f>
        <v>2024</v>
      </c>
      <c r="Y871" t="str">
        <f>TEXT(tblSales[[#This Row],[Invoice Date]],"mmm-yyyy")</f>
        <v>Jun-2024</v>
      </c>
      <c r="Z871" t="str">
        <f>_xlfn.XLOOKUP(tblSales[[#This Row],[Product_ID]],Products!$A:$A,Products!$C:$C,"Women Dresses")</f>
        <v>Winter Wear</v>
      </c>
      <c r="AA871" t="str">
        <f>_xlfn.XLOOKUP(tblSales[[#This Row],[Product_ID]],Products!$A:$A,Products!$D:$D,"Unknown")</f>
        <v>Jacket</v>
      </c>
      <c r="AB871" t="str">
        <f>_xlfn.XLOOKUP(tblSales[[#This Row],[Product_ID]],Products!$A:$A,Products!$E:$E,"Unknown")</f>
        <v>Max Fashion</v>
      </c>
      <c r="AC871" t="str">
        <f>_xlfn.XLOOKUP(tblSales[[#This Row],[Store_ID]],Stores!$A:$A,Stores!$B:$B,"Unknown")</f>
        <v>TrendMart Tirupati High Street</v>
      </c>
      <c r="AD871" t="str">
        <f>_xlfn.XLOOKUP(tblSales[[#This Row],[Store_ID]],Stores!$A:$A,Stores!$E:$E,"Unknown")</f>
        <v>South Zone 3</v>
      </c>
      <c r="AE871" t="str">
        <f>_xlfn.XLOOKUP(tblSales[[#This Row],[Customer_ID]],Customers!$A:$A,Customers!$B:$B,"Unknown")</f>
        <v>Eswar Chettiar</v>
      </c>
      <c r="AF871" t="str">
        <f>_xlfn.XLOOKUP(tblSales[[#This Row],[Customer_ID]],Customers!$A:$A,Customers!$J:$J,"Unknown")</f>
        <v>Gold</v>
      </c>
      <c r="AG871" t="str">
        <f>_xlfn.XLOOKUP(tblSales[[#This Row],[Employee_ID]],Employees!$A:$A,Employees!$B:$B,"Unknown")</f>
        <v>Ishwarya Shetty</v>
      </c>
      <c r="AH871">
        <f>IF(MONTH(tblSales[[#This Row],[Invoice Date]])&gt;=4,MONTH(tblSales[[#This Row],[Invoice Date]]),MONTH(tblSales[[#This Row],[Invoice Date]])+12)</f>
        <v>6</v>
      </c>
      <c r="AI871" s="8">
        <f>DATE(YEAR(tblSales[[#This Row],[Invoice Date]]),MONTH(tblSales[[#This Row],[Invoice Date]]),1)</f>
        <v>45444</v>
      </c>
      <c r="AJ871" t="str">
        <f>_xlfn.XLOOKUP(tblSales[[#This Row],[Product_ID]],Products!$A:$A,Products!$B:$B,"Unknown")</f>
        <v>Max Fashion Jacket Wine</v>
      </c>
      <c r="AK871" s="9">
        <f>IFERROR(tblSales[[#This Row],[Profit]]/tblSales[[#This Row],[Sales Amount]],0)</f>
        <v>0.27014860318454847</v>
      </c>
      <c r="AL871" t="str">
        <f>IF(tblSales[[#This Row],[Discount %]]&lt;=5,"0-5%",
IF(tblSales[[#This Row],[Discount %]]&lt;=10,"5-10%",
IF(tblSales[[#This Row],[Discount %]]&lt;=15,"10-15%",
IF(tblSales[[#This Row],[Discount %]]&lt;=20,"15-20%","20%+"))))</f>
        <v>5-10%</v>
      </c>
    </row>
    <row r="872" spans="1:38">
      <c r="A872" s="2" t="s">
        <v>2399</v>
      </c>
      <c r="B872" s="11">
        <v>45626</v>
      </c>
      <c r="C872" s="2" t="s">
        <v>2400</v>
      </c>
      <c r="D872" s="2" t="s">
        <v>1244</v>
      </c>
      <c r="E872" s="2" t="s">
        <v>145</v>
      </c>
      <c r="F872" s="2" t="s">
        <v>172</v>
      </c>
      <c r="G872" s="2">
        <v>2</v>
      </c>
      <c r="H872" s="2">
        <v>531.66999999999996</v>
      </c>
      <c r="I872" s="2">
        <v>30</v>
      </c>
      <c r="J872" s="2">
        <v>319</v>
      </c>
      <c r="K872" s="2">
        <v>5</v>
      </c>
      <c r="L872" s="2">
        <v>37.22</v>
      </c>
      <c r="M872" s="2">
        <v>781.56</v>
      </c>
      <c r="N872" s="2">
        <v>697.5</v>
      </c>
      <c r="O872" s="2">
        <f t="shared" si="31"/>
        <v>46.839999999999947</v>
      </c>
      <c r="P872" s="2" t="s">
        <v>27</v>
      </c>
      <c r="Q872" s="2" t="str">
        <f t="shared" si="29"/>
        <v>Cash</v>
      </c>
      <c r="R872" s="2" t="s">
        <v>20</v>
      </c>
      <c r="S872" s="2" t="s">
        <v>56</v>
      </c>
      <c r="T872" s="2" t="s">
        <v>2401</v>
      </c>
      <c r="U872" s="2" t="s">
        <v>60</v>
      </c>
      <c r="V872" t="str">
        <f>TEXT(tblSales[[#This Row],[Invoice Date]],"mmm")</f>
        <v>Nov</v>
      </c>
      <c r="W872">
        <f>MONTH(tblSales[[#This Row],[Invoice Date]])</f>
        <v>11</v>
      </c>
      <c r="X872">
        <f>YEAR(tblSales[[#This Row],[Invoice Date]])</f>
        <v>2024</v>
      </c>
      <c r="Y872" t="str">
        <f>TEXT(tblSales[[#This Row],[Invoice Date]],"mmm-yyyy")</f>
        <v>Nov-2024</v>
      </c>
      <c r="Z872" t="str">
        <f>_xlfn.XLOOKUP(tblSales[[#This Row],[Product_ID]],Products!$A:$A,Products!$C:$C,"Women Dresses")</f>
        <v>Men T-Shirts</v>
      </c>
      <c r="AA872" t="str">
        <f>_xlfn.XLOOKUP(tblSales[[#This Row],[Product_ID]],Products!$A:$A,Products!$D:$D,"Unknown")</f>
        <v>Polo</v>
      </c>
      <c r="AB872" t="str">
        <f>_xlfn.XLOOKUP(tblSales[[#This Row],[Product_ID]],Products!$A:$A,Products!$E:$E,"Unknown")</f>
        <v>Metro Shoes</v>
      </c>
      <c r="AC872" t="str">
        <f>_xlfn.XLOOKUP(tblSales[[#This Row],[Store_ID]],Stores!$A:$A,Stores!$B:$B,"Unknown")</f>
        <v>TrendMart Nizamabad Outlet</v>
      </c>
      <c r="AD872" t="str">
        <f>_xlfn.XLOOKUP(tblSales[[#This Row],[Store_ID]],Stores!$A:$A,Stores!$E:$E,"Unknown")</f>
        <v>South Zone 2</v>
      </c>
      <c r="AE872" t="str">
        <f>_xlfn.XLOOKUP(tblSales[[#This Row],[Customer_ID]],Customers!$A:$A,Customers!$B:$B,"Unknown")</f>
        <v>Anand Balasubramaniam</v>
      </c>
      <c r="AF872" t="str">
        <f>_xlfn.XLOOKUP(tblSales[[#This Row],[Customer_ID]],Customers!$A:$A,Customers!$J:$J,"Unknown")</f>
        <v>Silver</v>
      </c>
      <c r="AG872" t="str">
        <f>_xlfn.XLOOKUP(tblSales[[#This Row],[Employee_ID]],Employees!$A:$A,Employees!$B:$B,"Unknown")</f>
        <v>Eswar Prasad</v>
      </c>
      <c r="AH872">
        <f>IF(MONTH(tblSales[[#This Row],[Invoice Date]])&gt;=4,MONTH(tblSales[[#This Row],[Invoice Date]]),MONTH(tblSales[[#This Row],[Invoice Date]])+12)</f>
        <v>11</v>
      </c>
      <c r="AI872" s="8">
        <f>DATE(YEAR(tblSales[[#This Row],[Invoice Date]]),MONTH(tblSales[[#This Row],[Invoice Date]]),1)</f>
        <v>45597</v>
      </c>
      <c r="AJ872" t="str">
        <f>_xlfn.XLOOKUP(tblSales[[#This Row],[Product_ID]],Products!$A:$A,Products!$B:$B,"Unknown")</f>
        <v>Metro Shoes Polo Purple</v>
      </c>
      <c r="AK872" s="9">
        <f>IFERROR(tblSales[[#This Row],[Profit]]/tblSales[[#This Row],[Sales Amount]],0)</f>
        <v>5.9931419212856274E-2</v>
      </c>
      <c r="AL872" t="str">
        <f>IF(tblSales[[#This Row],[Discount %]]&lt;=5,"0-5%",
IF(tblSales[[#This Row],[Discount %]]&lt;=10,"5-10%",
IF(tblSales[[#This Row],[Discount %]]&lt;=15,"10-15%",
IF(tblSales[[#This Row],[Discount %]]&lt;=20,"15-20%","20%+"))))</f>
        <v>20%+</v>
      </c>
    </row>
    <row r="873" spans="1:38">
      <c r="A873" s="2" t="s">
        <v>2402</v>
      </c>
      <c r="B873" s="11">
        <v>45583</v>
      </c>
      <c r="C873" s="2" t="s">
        <v>2403</v>
      </c>
      <c r="D873" s="2" t="s">
        <v>436</v>
      </c>
      <c r="E873" s="2" t="s">
        <v>522</v>
      </c>
      <c r="F873" s="2" t="s">
        <v>244</v>
      </c>
      <c r="G873" s="2">
        <v>3</v>
      </c>
      <c r="H873" s="2">
        <v>1697.29</v>
      </c>
      <c r="I873" s="2">
        <v>10</v>
      </c>
      <c r="J873" s="2">
        <v>509.19</v>
      </c>
      <c r="K873" s="2">
        <v>12</v>
      </c>
      <c r="L873" s="2">
        <v>549.91999999999996</v>
      </c>
      <c r="M873" s="2">
        <v>5132.6000000000004</v>
      </c>
      <c r="N873" s="2">
        <v>3422.7</v>
      </c>
      <c r="O873" s="2">
        <f t="shared" si="31"/>
        <v>1159.9800000000005</v>
      </c>
      <c r="P873" s="2" t="s">
        <v>31</v>
      </c>
      <c r="Q873" s="2" t="str">
        <f t="shared" si="29"/>
        <v>Net Banking</v>
      </c>
      <c r="R873" s="2" t="s">
        <v>20</v>
      </c>
      <c r="S873" s="2" t="s">
        <v>56</v>
      </c>
      <c r="T873" s="2" t="s">
        <v>2366</v>
      </c>
      <c r="U873" s="2" t="s">
        <v>59</v>
      </c>
      <c r="V873" t="str">
        <f>TEXT(tblSales[[#This Row],[Invoice Date]],"mmm")</f>
        <v>Oct</v>
      </c>
      <c r="W873">
        <f>MONTH(tblSales[[#This Row],[Invoice Date]])</f>
        <v>10</v>
      </c>
      <c r="X873">
        <f>YEAR(tblSales[[#This Row],[Invoice Date]])</f>
        <v>2024</v>
      </c>
      <c r="Y873" t="str">
        <f>TEXT(tblSales[[#This Row],[Invoice Date]],"mmm-yyyy")</f>
        <v>Oct-2024</v>
      </c>
      <c r="Z873" t="str">
        <f>_xlfn.XLOOKUP(tblSales[[#This Row],[Product_ID]],Products!$A:$A,Products!$C:$C,"Women Dresses")</f>
        <v>Women Dresses</v>
      </c>
      <c r="AA873" t="str">
        <f>_xlfn.XLOOKUP(tblSales[[#This Row],[Product_ID]],Products!$A:$A,Products!$D:$D,"Unknown")</f>
        <v>Bodycon Dress</v>
      </c>
      <c r="AB873" t="str">
        <f>_xlfn.XLOOKUP(tblSales[[#This Row],[Product_ID]],Products!$A:$A,Products!$E:$E,"Unknown")</f>
        <v>Reebok</v>
      </c>
      <c r="AC873" t="str">
        <f>_xlfn.XLOOKUP(tblSales[[#This Row],[Store_ID]],Stores!$A:$A,Stores!$B:$B,"Unknown")</f>
        <v>TrendMart Vellore Standard</v>
      </c>
      <c r="AD873" t="str">
        <f>_xlfn.XLOOKUP(tblSales[[#This Row],[Store_ID]],Stores!$A:$A,Stores!$E:$E,"Unknown")</f>
        <v>South Zone 1</v>
      </c>
      <c r="AE873" t="str">
        <f>_xlfn.XLOOKUP(tblSales[[#This Row],[Customer_ID]],Customers!$A:$A,Customers!$B:$B,"Unknown")</f>
        <v>Harish Achari</v>
      </c>
      <c r="AF873" t="str">
        <f>_xlfn.XLOOKUP(tblSales[[#This Row],[Customer_ID]],Customers!$A:$A,Customers!$J:$J,"Unknown")</f>
        <v>Silver</v>
      </c>
      <c r="AG873" t="str">
        <f>_xlfn.XLOOKUP(tblSales[[#This Row],[Employee_ID]],Employees!$A:$A,Employees!$B:$B,"Unknown")</f>
        <v>Ganapathy Naidu</v>
      </c>
      <c r="AH873">
        <f>IF(MONTH(tblSales[[#This Row],[Invoice Date]])&gt;=4,MONTH(tblSales[[#This Row],[Invoice Date]]),MONTH(tblSales[[#This Row],[Invoice Date]])+12)</f>
        <v>10</v>
      </c>
      <c r="AI873" s="8">
        <f>DATE(YEAR(tblSales[[#This Row],[Invoice Date]]),MONTH(tblSales[[#This Row],[Invoice Date]]),1)</f>
        <v>45566</v>
      </c>
      <c r="AJ873" t="str">
        <f>_xlfn.XLOOKUP(tblSales[[#This Row],[Product_ID]],Products!$A:$A,Products!$B:$B,"Unknown")</f>
        <v>Reebok Bodycon Dress Navy Blue</v>
      </c>
      <c r="AK873" s="9">
        <f>IFERROR(tblSales[[#This Row],[Profit]]/tblSales[[#This Row],[Sales Amount]],0)</f>
        <v>0.22600241592954845</v>
      </c>
      <c r="AL873" t="str">
        <f>IF(tblSales[[#This Row],[Discount %]]&lt;=5,"0-5%",
IF(tblSales[[#This Row],[Discount %]]&lt;=10,"5-10%",
IF(tblSales[[#This Row],[Discount %]]&lt;=15,"10-15%",
IF(tblSales[[#This Row],[Discount %]]&lt;=20,"15-20%","20%+"))))</f>
        <v>5-10%</v>
      </c>
    </row>
    <row r="874" spans="1:38">
      <c r="A874" s="2" t="s">
        <v>2404</v>
      </c>
      <c r="B874" s="11">
        <v>45566</v>
      </c>
      <c r="C874" s="2" t="s">
        <v>2312</v>
      </c>
      <c r="D874" s="2" t="s">
        <v>1021</v>
      </c>
      <c r="E874" s="2" t="s">
        <v>258</v>
      </c>
      <c r="F874" s="2" t="s">
        <v>475</v>
      </c>
      <c r="G874" s="2">
        <v>1</v>
      </c>
      <c r="H874" s="2">
        <v>2065.0300000000002</v>
      </c>
      <c r="I874" s="2">
        <v>15</v>
      </c>
      <c r="J874" s="2">
        <v>309.75</v>
      </c>
      <c r="K874" s="2">
        <v>12</v>
      </c>
      <c r="L874" s="2">
        <v>210.63</v>
      </c>
      <c r="M874" s="2">
        <v>1965.91</v>
      </c>
      <c r="N874" s="2">
        <v>1542.23</v>
      </c>
      <c r="O874" s="2">
        <f t="shared" si="31"/>
        <v>213.05000000000007</v>
      </c>
      <c r="P874" s="2" t="s">
        <v>29</v>
      </c>
      <c r="Q874" s="2" t="str">
        <f t="shared" si="29"/>
        <v>Debit Card</v>
      </c>
      <c r="R874" s="2" t="s">
        <v>21</v>
      </c>
      <c r="S874" s="2" t="s">
        <v>57</v>
      </c>
      <c r="T874" s="2" t="s">
        <v>2405</v>
      </c>
      <c r="U874" s="2" t="s">
        <v>59</v>
      </c>
      <c r="V874" t="str">
        <f>TEXT(tblSales[[#This Row],[Invoice Date]],"mmm")</f>
        <v>Oct</v>
      </c>
      <c r="W874">
        <f>MONTH(tblSales[[#This Row],[Invoice Date]])</f>
        <v>10</v>
      </c>
      <c r="X874">
        <f>YEAR(tblSales[[#This Row],[Invoice Date]])</f>
        <v>2024</v>
      </c>
      <c r="Y874" t="str">
        <f>TEXT(tblSales[[#This Row],[Invoice Date]],"mmm-yyyy")</f>
        <v>Oct-2024</v>
      </c>
      <c r="Z874" t="str">
        <f>_xlfn.XLOOKUP(tblSales[[#This Row],[Product_ID]],Products!$A:$A,Products!$C:$C,"Women Dresses")</f>
        <v>Footwear</v>
      </c>
      <c r="AA874" t="str">
        <f>_xlfn.XLOOKUP(tblSales[[#This Row],[Product_ID]],Products!$A:$A,Products!$D:$D,"Unknown")</f>
        <v>Formal Shoes</v>
      </c>
      <c r="AB874" t="str">
        <f>_xlfn.XLOOKUP(tblSales[[#This Row],[Product_ID]],Products!$A:$A,Products!$E:$E,"Unknown")</f>
        <v>Max Fashion</v>
      </c>
      <c r="AC874" t="str">
        <f>_xlfn.XLOOKUP(tblSales[[#This Row],[Store_ID]],Stores!$A:$A,Stores!$B:$B,"Unknown")</f>
        <v>TrendMart Guntur Outlet</v>
      </c>
      <c r="AD874" t="str">
        <f>_xlfn.XLOOKUP(tblSales[[#This Row],[Store_ID]],Stores!$A:$A,Stores!$E:$E,"Unknown")</f>
        <v>South Zone 3</v>
      </c>
      <c r="AE874" t="str">
        <f>_xlfn.XLOOKUP(tblSales[[#This Row],[Customer_ID]],Customers!$A:$A,Customers!$B:$B,"Unknown")</f>
        <v>Lokesh Naicker</v>
      </c>
      <c r="AF874" t="str">
        <f>_xlfn.XLOOKUP(tblSales[[#This Row],[Customer_ID]],Customers!$A:$A,Customers!$J:$J,"Unknown")</f>
        <v>Regular</v>
      </c>
      <c r="AG874" t="str">
        <f>_xlfn.XLOOKUP(tblSales[[#This Row],[Employee_ID]],Employees!$A:$A,Employees!$B:$B,"Unknown")</f>
        <v>Arjun Krishnan</v>
      </c>
      <c r="AH874">
        <f>IF(MONTH(tblSales[[#This Row],[Invoice Date]])&gt;=4,MONTH(tblSales[[#This Row],[Invoice Date]]),MONTH(tblSales[[#This Row],[Invoice Date]])+12)</f>
        <v>10</v>
      </c>
      <c r="AI874" s="8">
        <f>DATE(YEAR(tblSales[[#This Row],[Invoice Date]]),MONTH(tblSales[[#This Row],[Invoice Date]]),1)</f>
        <v>45566</v>
      </c>
      <c r="AJ874" t="str">
        <f>_xlfn.XLOOKUP(tblSales[[#This Row],[Product_ID]],Products!$A:$A,Products!$B:$B,"Unknown")</f>
        <v>Max Fashion Formal Shoes Orange</v>
      </c>
      <c r="AK874" s="9">
        <f>IFERROR(tblSales[[#This Row],[Profit]]/tblSales[[#This Row],[Sales Amount]],0)</f>
        <v>0.10837220422094605</v>
      </c>
      <c r="AL874" t="str">
        <f>IF(tblSales[[#This Row],[Discount %]]&lt;=5,"0-5%",
IF(tblSales[[#This Row],[Discount %]]&lt;=10,"5-10%",
IF(tblSales[[#This Row],[Discount %]]&lt;=15,"10-15%",
IF(tblSales[[#This Row],[Discount %]]&lt;=20,"15-20%","20%+"))))</f>
        <v>10-15%</v>
      </c>
    </row>
    <row r="875" spans="1:38">
      <c r="A875" s="12" t="s">
        <v>2406</v>
      </c>
      <c r="B875" s="13">
        <v>45511</v>
      </c>
      <c r="C875" s="12" t="s">
        <v>2407</v>
      </c>
      <c r="D875" s="12" t="s">
        <v>300</v>
      </c>
      <c r="E875" s="12" t="s">
        <v>758</v>
      </c>
      <c r="F875" s="12" t="s">
        <v>562</v>
      </c>
      <c r="G875" s="12">
        <v>0</v>
      </c>
      <c r="H875" s="12">
        <v>2340.5700000000002</v>
      </c>
      <c r="I875" s="12">
        <v>30</v>
      </c>
      <c r="J875" s="12">
        <v>0</v>
      </c>
      <c r="K875" s="12">
        <v>12</v>
      </c>
      <c r="L875" s="12">
        <v>0</v>
      </c>
      <c r="M875" s="12">
        <v>0</v>
      </c>
      <c r="N875" s="12">
        <v>0</v>
      </c>
      <c r="O875" s="12">
        <v>0</v>
      </c>
      <c r="P875" s="12" t="s">
        <v>32</v>
      </c>
      <c r="Q875" s="12" t="str">
        <f t="shared" si="29"/>
        <v>UPI</v>
      </c>
      <c r="R875" s="12" t="s">
        <v>21</v>
      </c>
      <c r="S875" s="12" t="s">
        <v>56</v>
      </c>
      <c r="T875" s="12" t="s">
        <v>1598</v>
      </c>
      <c r="U875" s="12" t="s">
        <v>59</v>
      </c>
      <c r="V875" t="str">
        <f>TEXT(tblSales[[#This Row],[Invoice Date]],"mmm")</f>
        <v>Aug</v>
      </c>
      <c r="W875">
        <f>MONTH(tblSales[[#This Row],[Invoice Date]])</f>
        <v>8</v>
      </c>
      <c r="X875">
        <f>YEAR(tblSales[[#This Row],[Invoice Date]])</f>
        <v>2024</v>
      </c>
      <c r="Y875" t="str">
        <f>TEXT(tblSales[[#This Row],[Invoice Date]],"mmm-yyyy")</f>
        <v>Aug-2024</v>
      </c>
      <c r="Z875" t="str">
        <f>_xlfn.XLOOKUP(tblSales[[#This Row],[Product_ID]],Products!$A:$A,Products!$C:$C,"Women Dresses")</f>
        <v>Men Ethnic</v>
      </c>
      <c r="AA875" t="str">
        <f>_xlfn.XLOOKUP(tblSales[[#This Row],[Product_ID]],Products!$A:$A,Products!$D:$D,"Unknown")</f>
        <v>Kurta</v>
      </c>
      <c r="AB875" t="str">
        <f>_xlfn.XLOOKUP(tblSales[[#This Row],[Product_ID]],Products!$A:$A,Products!$E:$E,"Unknown")</f>
        <v>US Polo Assn</v>
      </c>
      <c r="AC875" t="str">
        <f>_xlfn.XLOOKUP(tblSales[[#This Row],[Store_ID]],Stores!$A:$A,Stores!$B:$B,"Unknown")</f>
        <v>TrendMart Nizamabad Standard</v>
      </c>
      <c r="AD875" t="str">
        <f>_xlfn.XLOOKUP(tblSales[[#This Row],[Store_ID]],Stores!$A:$A,Stores!$E:$E,"Unknown")</f>
        <v>South Zone 2</v>
      </c>
      <c r="AE875" t="str">
        <f>_xlfn.XLOOKUP(tblSales[[#This Row],[Customer_ID]],Customers!$A:$A,Customers!$B:$B,"Unknown")</f>
        <v>Raghu Balasubramaniam</v>
      </c>
      <c r="AF875" t="str">
        <f>_xlfn.XLOOKUP(tblSales[[#This Row],[Customer_ID]],Customers!$A:$A,Customers!$J:$J,"Unknown")</f>
        <v>Silver</v>
      </c>
      <c r="AG875" t="str">
        <f>_xlfn.XLOOKUP(tblSales[[#This Row],[Employee_ID]],Employees!$A:$A,Employees!$B:$B,"Unknown")</f>
        <v>Vikram Bhat</v>
      </c>
      <c r="AH875">
        <f>IF(MONTH(tblSales[[#This Row],[Invoice Date]])&gt;=4,MONTH(tblSales[[#This Row],[Invoice Date]]),MONTH(tblSales[[#This Row],[Invoice Date]])+12)</f>
        <v>8</v>
      </c>
      <c r="AI875" s="8">
        <f>DATE(YEAR(tblSales[[#This Row],[Invoice Date]]),MONTH(tblSales[[#This Row],[Invoice Date]]),1)</f>
        <v>45505</v>
      </c>
      <c r="AJ875" t="str">
        <f>_xlfn.XLOOKUP(tblSales[[#This Row],[Product_ID]],Products!$A:$A,Products!$B:$B,"Unknown")</f>
        <v>US Polo Assn Kurta Beige</v>
      </c>
      <c r="AK875" s="9">
        <f>IFERROR(tblSales[[#This Row],[Profit]]/tblSales[[#This Row],[Sales Amount]],0)</f>
        <v>0</v>
      </c>
      <c r="AL875" t="str">
        <f>IF(tblSales[[#This Row],[Discount %]]&lt;=5,"0-5%",
IF(tblSales[[#This Row],[Discount %]]&lt;=10,"5-10%",
IF(tblSales[[#This Row],[Discount %]]&lt;=15,"10-15%",
IF(tblSales[[#This Row],[Discount %]]&lt;=20,"15-20%","20%+"))))</f>
        <v>20%+</v>
      </c>
    </row>
    <row r="876" spans="1:38">
      <c r="A876" s="2" t="s">
        <v>2408</v>
      </c>
      <c r="B876" s="11">
        <v>45595</v>
      </c>
      <c r="C876" s="2" t="s">
        <v>1436</v>
      </c>
      <c r="D876" s="2" t="s">
        <v>946</v>
      </c>
      <c r="E876" s="2" t="s">
        <v>221</v>
      </c>
      <c r="F876" s="2" t="s">
        <v>339</v>
      </c>
      <c r="G876" s="2">
        <v>3</v>
      </c>
      <c r="H876" s="2">
        <v>1845.51</v>
      </c>
      <c r="I876" s="2">
        <v>25</v>
      </c>
      <c r="J876" s="2">
        <v>1384.13</v>
      </c>
      <c r="K876" s="2">
        <v>12</v>
      </c>
      <c r="L876" s="2">
        <v>498.29</v>
      </c>
      <c r="M876" s="2">
        <v>4650.6899999999996</v>
      </c>
      <c r="N876" s="2">
        <v>4291.71</v>
      </c>
      <c r="O876" s="2">
        <f t="shared" ref="O876:O939" si="32">(M876-N876-L876)</f>
        <v>-139.31000000000046</v>
      </c>
      <c r="P876" s="2" t="s">
        <v>29</v>
      </c>
      <c r="Q876" s="2" t="str">
        <f t="shared" si="29"/>
        <v>Debit Card</v>
      </c>
      <c r="R876" s="2" t="s">
        <v>20</v>
      </c>
      <c r="S876" s="2" t="s">
        <v>56</v>
      </c>
      <c r="T876" s="2" t="s">
        <v>428</v>
      </c>
      <c r="U876" s="2" t="s">
        <v>59</v>
      </c>
      <c r="V876" t="str">
        <f>TEXT(tblSales[[#This Row],[Invoice Date]],"mmm")</f>
        <v>Oct</v>
      </c>
      <c r="W876">
        <f>MONTH(tblSales[[#This Row],[Invoice Date]])</f>
        <v>10</v>
      </c>
      <c r="X876">
        <f>YEAR(tblSales[[#This Row],[Invoice Date]])</f>
        <v>2024</v>
      </c>
      <c r="Y876" t="str">
        <f>TEXT(tblSales[[#This Row],[Invoice Date]],"mmm-yyyy")</f>
        <v>Oct-2024</v>
      </c>
      <c r="Z876" t="str">
        <f>_xlfn.XLOOKUP(tblSales[[#This Row],[Product_ID]],Products!$A:$A,Products!$C:$C,"Women Dresses")</f>
        <v>Men Ethnic</v>
      </c>
      <c r="AA876" t="str">
        <f>_xlfn.XLOOKUP(tblSales[[#This Row],[Product_ID]],Products!$A:$A,Products!$D:$D,"Unknown")</f>
        <v>Nehru Jacket</v>
      </c>
      <c r="AB876" t="str">
        <f>_xlfn.XLOOKUP(tblSales[[#This Row],[Product_ID]],Products!$A:$A,Products!$E:$E,"Unknown")</f>
        <v>Liberty</v>
      </c>
      <c r="AC876" t="str">
        <f>_xlfn.XLOOKUP(tblSales[[#This Row],[Store_ID]],Stores!$A:$A,Stores!$B:$B,"Unknown")</f>
        <v>TrendMart Chennai Standard</v>
      </c>
      <c r="AD876" t="str">
        <f>_xlfn.XLOOKUP(tblSales[[#This Row],[Store_ID]],Stores!$A:$A,Stores!$E:$E,"Unknown")</f>
        <v>South Zone 1</v>
      </c>
      <c r="AE876" t="str">
        <f>_xlfn.XLOOKUP(tblSales[[#This Row],[Customer_ID]],Customers!$A:$A,Customers!$B:$B,"Unknown")</f>
        <v>Vasanthi Srinivasan</v>
      </c>
      <c r="AF876" t="str">
        <f>_xlfn.XLOOKUP(tblSales[[#This Row],[Customer_ID]],Customers!$A:$A,Customers!$J:$J,"Unknown")</f>
        <v>Silver</v>
      </c>
      <c r="AG876" t="str">
        <f>_xlfn.XLOOKUP(tblSales[[#This Row],[Employee_ID]],Employees!$A:$A,Employees!$B:$B,"Unknown")</f>
        <v>Priya Balasubramaniam</v>
      </c>
      <c r="AH876">
        <f>IF(MONTH(tblSales[[#This Row],[Invoice Date]])&gt;=4,MONTH(tblSales[[#This Row],[Invoice Date]]),MONTH(tblSales[[#This Row],[Invoice Date]])+12)</f>
        <v>10</v>
      </c>
      <c r="AI876" s="8">
        <f>DATE(YEAR(tblSales[[#This Row],[Invoice Date]]),MONTH(tblSales[[#This Row],[Invoice Date]]),1)</f>
        <v>45566</v>
      </c>
      <c r="AJ876" t="str">
        <f>_xlfn.XLOOKUP(tblSales[[#This Row],[Product_ID]],Products!$A:$A,Products!$B:$B,"Unknown")</f>
        <v>Liberty Nehru Jacket Sky Blue</v>
      </c>
      <c r="AK876" s="9">
        <f>IFERROR(tblSales[[#This Row],[Profit]]/tblSales[[#This Row],[Sales Amount]],0)</f>
        <v>-2.995469489473615E-2</v>
      </c>
      <c r="AL876" t="str">
        <f>IF(tblSales[[#This Row],[Discount %]]&lt;=5,"0-5%",
IF(tblSales[[#This Row],[Discount %]]&lt;=10,"5-10%",
IF(tblSales[[#This Row],[Discount %]]&lt;=15,"10-15%",
IF(tblSales[[#This Row],[Discount %]]&lt;=20,"15-20%","20%+"))))</f>
        <v>20%+</v>
      </c>
    </row>
    <row r="877" spans="1:38">
      <c r="A877" s="2" t="s">
        <v>2409</v>
      </c>
      <c r="B877" s="11">
        <v>45383</v>
      </c>
      <c r="C877" s="2" t="s">
        <v>2410</v>
      </c>
      <c r="D877" s="2" t="s">
        <v>767</v>
      </c>
      <c r="E877" s="2" t="s">
        <v>329</v>
      </c>
      <c r="F877" s="2" t="s">
        <v>110</v>
      </c>
      <c r="G877" s="2">
        <v>3</v>
      </c>
      <c r="H877" s="2">
        <v>1838</v>
      </c>
      <c r="I877" s="2">
        <v>10</v>
      </c>
      <c r="J877" s="2">
        <v>551.4</v>
      </c>
      <c r="K877" s="2">
        <v>12</v>
      </c>
      <c r="L877" s="2">
        <v>595.51</v>
      </c>
      <c r="M877" s="2">
        <v>5558.11</v>
      </c>
      <c r="N877" s="2">
        <v>3730.08</v>
      </c>
      <c r="O877" s="2">
        <f t="shared" si="32"/>
        <v>1232.5199999999998</v>
      </c>
      <c r="P877" s="2" t="s">
        <v>28</v>
      </c>
      <c r="Q877" s="2" t="str">
        <f t="shared" si="29"/>
        <v>Credit Card</v>
      </c>
      <c r="R877" s="2" t="s">
        <v>20</v>
      </c>
      <c r="S877" s="2" t="s">
        <v>56</v>
      </c>
      <c r="T877" s="2" t="s">
        <v>828</v>
      </c>
      <c r="U877" s="2" t="s">
        <v>59</v>
      </c>
      <c r="V877" t="str">
        <f>TEXT(tblSales[[#This Row],[Invoice Date]],"mmm")</f>
        <v>Apr</v>
      </c>
      <c r="W877">
        <f>MONTH(tblSales[[#This Row],[Invoice Date]])</f>
        <v>4</v>
      </c>
      <c r="X877">
        <f>YEAR(tblSales[[#This Row],[Invoice Date]])</f>
        <v>2024</v>
      </c>
      <c r="Y877" t="str">
        <f>TEXT(tblSales[[#This Row],[Invoice Date]],"mmm-yyyy")</f>
        <v>Apr-2024</v>
      </c>
      <c r="Z877" t="str">
        <f>_xlfn.XLOOKUP(tblSales[[#This Row],[Product_ID]],Products!$A:$A,Products!$C:$C,"Women Dresses")</f>
        <v>Footwear</v>
      </c>
      <c r="AA877" t="str">
        <f>_xlfn.XLOOKUP(tblSales[[#This Row],[Product_ID]],Products!$A:$A,Products!$D:$D,"Unknown")</f>
        <v>Sandals</v>
      </c>
      <c r="AB877" t="str">
        <f>_xlfn.XLOOKUP(tblSales[[#This Row],[Product_ID]],Products!$A:$A,Products!$E:$E,"Unknown")</f>
        <v>Tanishq</v>
      </c>
      <c r="AC877" t="str">
        <f>_xlfn.XLOOKUP(tblSales[[#This Row],[Store_ID]],Stores!$A:$A,Stores!$B:$B,"Unknown")</f>
        <v>TrendMart Kannur Outlet</v>
      </c>
      <c r="AD877" t="str">
        <f>_xlfn.XLOOKUP(tblSales[[#This Row],[Store_ID]],Stores!$A:$A,Stores!$E:$E,"Unknown")</f>
        <v>South Zone 1</v>
      </c>
      <c r="AE877" t="str">
        <f>_xlfn.XLOOKUP(tblSales[[#This Row],[Customer_ID]],Customers!$A:$A,Customers!$B:$B,"Unknown")</f>
        <v>Kannan Gupta</v>
      </c>
      <c r="AF877" t="str">
        <f>_xlfn.XLOOKUP(tblSales[[#This Row],[Customer_ID]],Customers!$A:$A,Customers!$J:$J,"Unknown")</f>
        <v>Silver</v>
      </c>
      <c r="AG877" t="str">
        <f>_xlfn.XLOOKUP(tblSales[[#This Row],[Employee_ID]],Employees!$A:$A,Employees!$B:$B,"Unknown")</f>
        <v>Jyothi Prasad</v>
      </c>
      <c r="AH877">
        <f>IF(MONTH(tblSales[[#This Row],[Invoice Date]])&gt;=4,MONTH(tblSales[[#This Row],[Invoice Date]]),MONTH(tblSales[[#This Row],[Invoice Date]])+12)</f>
        <v>4</v>
      </c>
      <c r="AI877" s="8">
        <f>DATE(YEAR(tblSales[[#This Row],[Invoice Date]]),MONTH(tblSales[[#This Row],[Invoice Date]]),1)</f>
        <v>45383</v>
      </c>
      <c r="AJ877" t="str">
        <f>_xlfn.XLOOKUP(tblSales[[#This Row],[Product_ID]],Products!$A:$A,Products!$B:$B,"Unknown")</f>
        <v>Tanishq Sandals Pink</v>
      </c>
      <c r="AK877" s="9">
        <f>IFERROR(tblSales[[#This Row],[Profit]]/tblSales[[#This Row],[Sales Amount]],0)</f>
        <v>0.22175163859657326</v>
      </c>
      <c r="AL877" t="str">
        <f>IF(tblSales[[#This Row],[Discount %]]&lt;=5,"0-5%",
IF(tblSales[[#This Row],[Discount %]]&lt;=10,"5-10%",
IF(tblSales[[#This Row],[Discount %]]&lt;=15,"10-15%",
IF(tblSales[[#This Row],[Discount %]]&lt;=20,"15-20%","20%+"))))</f>
        <v>5-10%</v>
      </c>
    </row>
    <row r="878" spans="1:38">
      <c r="A878" s="2" t="s">
        <v>2411</v>
      </c>
      <c r="B878" s="11">
        <v>45480</v>
      </c>
      <c r="C878" s="2" t="s">
        <v>1069</v>
      </c>
      <c r="D878" s="2" t="s">
        <v>527</v>
      </c>
      <c r="E878" s="2" t="s">
        <v>453</v>
      </c>
      <c r="F878" s="2" t="s">
        <v>222</v>
      </c>
      <c r="G878" s="2">
        <v>1</v>
      </c>
      <c r="H878" s="2">
        <v>962.82</v>
      </c>
      <c r="I878" s="2">
        <v>0</v>
      </c>
      <c r="J878" s="2">
        <v>0</v>
      </c>
      <c r="K878" s="2">
        <v>5</v>
      </c>
      <c r="L878" s="2">
        <v>48.14</v>
      </c>
      <c r="M878" s="2">
        <v>1010.96</v>
      </c>
      <c r="N878" s="2">
        <v>629.72</v>
      </c>
      <c r="O878" s="2">
        <f t="shared" si="32"/>
        <v>333.1</v>
      </c>
      <c r="P878" s="2" t="s">
        <v>29</v>
      </c>
      <c r="Q878" s="2" t="str">
        <f t="shared" si="29"/>
        <v>Debit Card</v>
      </c>
      <c r="R878" s="2" t="s">
        <v>20</v>
      </c>
      <c r="S878" s="2" t="s">
        <v>56</v>
      </c>
      <c r="T878" s="2" t="s">
        <v>441</v>
      </c>
      <c r="U878" s="2" t="s">
        <v>60</v>
      </c>
      <c r="V878" t="str">
        <f>TEXT(tblSales[[#This Row],[Invoice Date]],"mmm")</f>
        <v>Jul</v>
      </c>
      <c r="W878">
        <f>MONTH(tblSales[[#This Row],[Invoice Date]])</f>
        <v>7</v>
      </c>
      <c r="X878">
        <f>YEAR(tblSales[[#This Row],[Invoice Date]])</f>
        <v>2024</v>
      </c>
      <c r="Y878" t="str">
        <f>TEXT(tblSales[[#This Row],[Invoice Date]],"mmm-yyyy")</f>
        <v>Jul-2024</v>
      </c>
      <c r="Z878" t="str">
        <f>_xlfn.XLOOKUP(tblSales[[#This Row],[Product_ID]],Products!$A:$A,Products!$C:$C,"Women Dresses")</f>
        <v>Women Tops</v>
      </c>
      <c r="AA878" t="str">
        <f>_xlfn.XLOOKUP(tblSales[[#This Row],[Product_ID]],Products!$A:$A,Products!$D:$D,"Unknown")</f>
        <v>Crop Top</v>
      </c>
      <c r="AB878" t="str">
        <f>_xlfn.XLOOKUP(tblSales[[#This Row],[Product_ID]],Products!$A:$A,Products!$E:$E,"Unknown")</f>
        <v>Ramraj Cotton</v>
      </c>
      <c r="AC878" t="str">
        <f>_xlfn.XLOOKUP(tblSales[[#This Row],[Store_ID]],Stores!$A:$A,Stores!$B:$B,"Unknown")</f>
        <v>TrendMart Khammam Standard</v>
      </c>
      <c r="AD878" t="str">
        <f>_xlfn.XLOOKUP(tblSales[[#This Row],[Store_ID]],Stores!$A:$A,Stores!$E:$E,"Unknown")</f>
        <v>South Zone 2</v>
      </c>
      <c r="AE878" t="str">
        <f>_xlfn.XLOOKUP(tblSales[[#This Row],[Customer_ID]],Customers!$A:$A,Customers!$B:$B,"Unknown")</f>
        <v>Jyothi Achari</v>
      </c>
      <c r="AF878" t="str">
        <f>_xlfn.XLOOKUP(tblSales[[#This Row],[Customer_ID]],Customers!$A:$A,Customers!$J:$J,"Unknown")</f>
        <v>Silver</v>
      </c>
      <c r="AG878" t="str">
        <f>_xlfn.XLOOKUP(tblSales[[#This Row],[Employee_ID]],Employees!$A:$A,Employees!$B:$B,"Unknown")</f>
        <v>Vasanthi Gupta</v>
      </c>
      <c r="AH878">
        <f>IF(MONTH(tblSales[[#This Row],[Invoice Date]])&gt;=4,MONTH(tblSales[[#This Row],[Invoice Date]]),MONTH(tblSales[[#This Row],[Invoice Date]])+12)</f>
        <v>7</v>
      </c>
      <c r="AI878" s="8">
        <f>DATE(YEAR(tblSales[[#This Row],[Invoice Date]]),MONTH(tblSales[[#This Row],[Invoice Date]]),1)</f>
        <v>45474</v>
      </c>
      <c r="AJ878" t="str">
        <f>_xlfn.XLOOKUP(tblSales[[#This Row],[Product_ID]],Products!$A:$A,Products!$B:$B,"Unknown")</f>
        <v>Ramraj Cotton Crop Top Pink</v>
      </c>
      <c r="AK878" s="9">
        <f>IFERROR(tblSales[[#This Row],[Profit]]/tblSales[[#This Row],[Sales Amount]],0)</f>
        <v>0.32948880272216508</v>
      </c>
      <c r="AL878" t="str">
        <f>IF(tblSales[[#This Row],[Discount %]]&lt;=5,"0-5%",
IF(tblSales[[#This Row],[Discount %]]&lt;=10,"5-10%",
IF(tblSales[[#This Row],[Discount %]]&lt;=15,"10-15%",
IF(tblSales[[#This Row],[Discount %]]&lt;=20,"15-20%","20%+"))))</f>
        <v>0-5%</v>
      </c>
    </row>
    <row r="879" spans="1:38">
      <c r="A879" s="2" t="s">
        <v>2412</v>
      </c>
      <c r="B879" s="11">
        <v>45398</v>
      </c>
      <c r="C879" s="2" t="s">
        <v>1132</v>
      </c>
      <c r="D879" s="2" t="s">
        <v>802</v>
      </c>
      <c r="E879" s="2" t="s">
        <v>363</v>
      </c>
      <c r="F879" s="2" t="s">
        <v>104</v>
      </c>
      <c r="G879" s="2">
        <v>4</v>
      </c>
      <c r="H879" s="2">
        <v>1143.21</v>
      </c>
      <c r="I879" s="2">
        <v>10</v>
      </c>
      <c r="J879" s="2">
        <v>457.28</v>
      </c>
      <c r="K879" s="2">
        <v>3</v>
      </c>
      <c r="L879" s="2">
        <v>123.47</v>
      </c>
      <c r="M879" s="2">
        <v>4239.03</v>
      </c>
      <c r="N879" s="2">
        <v>3816.16</v>
      </c>
      <c r="O879" s="2">
        <f t="shared" si="32"/>
        <v>299.39999999999986</v>
      </c>
      <c r="P879" s="2" t="s">
        <v>32</v>
      </c>
      <c r="Q879" s="2" t="str">
        <f t="shared" si="29"/>
        <v>UPI</v>
      </c>
      <c r="R879" s="2" t="s">
        <v>21</v>
      </c>
      <c r="S879" s="2" t="s">
        <v>56</v>
      </c>
      <c r="T879" s="2" t="s">
        <v>2413</v>
      </c>
      <c r="U879" s="2" t="s">
        <v>59</v>
      </c>
      <c r="V879" t="str">
        <f>TEXT(tblSales[[#This Row],[Invoice Date]],"mmm")</f>
        <v>Apr</v>
      </c>
      <c r="W879">
        <f>MONTH(tblSales[[#This Row],[Invoice Date]])</f>
        <v>4</v>
      </c>
      <c r="X879">
        <f>YEAR(tblSales[[#This Row],[Invoice Date]])</f>
        <v>2024</v>
      </c>
      <c r="Y879" t="str">
        <f>TEXT(tblSales[[#This Row],[Invoice Date]],"mmm-yyyy")</f>
        <v>Apr-2024</v>
      </c>
      <c r="Z879" t="str">
        <f>_xlfn.XLOOKUP(tblSales[[#This Row],[Product_ID]],Products!$A:$A,Products!$C:$C,"Women Dresses")</f>
        <v>Jewellery</v>
      </c>
      <c r="AA879" t="str">
        <f>_xlfn.XLOOKUP(tblSales[[#This Row],[Product_ID]],Products!$A:$A,Products!$D:$D,"Unknown")</f>
        <v>Necklace</v>
      </c>
      <c r="AB879" t="str">
        <f>_xlfn.XLOOKUP(tblSales[[#This Row],[Product_ID]],Products!$A:$A,Products!$E:$E,"Unknown")</f>
        <v>W for Woman</v>
      </c>
      <c r="AC879" t="str">
        <f>_xlfn.XLOOKUP(tblSales[[#This Row],[Store_ID]],Stores!$A:$A,Stores!$B:$B,"Unknown")</f>
        <v>TrendMart Thoothukudi Mall Kiosk</v>
      </c>
      <c r="AD879" t="str">
        <f>_xlfn.XLOOKUP(tblSales[[#This Row],[Store_ID]],Stores!$A:$A,Stores!$E:$E,"Unknown")</f>
        <v>South Zone 1</v>
      </c>
      <c r="AE879" t="str">
        <f>_xlfn.XLOOKUP(tblSales[[#This Row],[Customer_ID]],Customers!$A:$A,Customers!$B:$B,"Unknown")</f>
        <v>Tejaswini Kamath</v>
      </c>
      <c r="AF879" t="str">
        <f>_xlfn.XLOOKUP(tblSales[[#This Row],[Customer_ID]],Customers!$A:$A,Customers!$J:$J,"Unknown")</f>
        <v>Gold</v>
      </c>
      <c r="AG879" t="str">
        <f>_xlfn.XLOOKUP(tblSales[[#This Row],[Employee_ID]],Employees!$A:$A,Employees!$B:$B,"Unknown")</f>
        <v>Meena Krishnan</v>
      </c>
      <c r="AH879">
        <f>IF(MONTH(tblSales[[#This Row],[Invoice Date]])&gt;=4,MONTH(tblSales[[#This Row],[Invoice Date]]),MONTH(tblSales[[#This Row],[Invoice Date]])+12)</f>
        <v>4</v>
      </c>
      <c r="AI879" s="8">
        <f>DATE(YEAR(tblSales[[#This Row],[Invoice Date]]),MONTH(tblSales[[#This Row],[Invoice Date]]),1)</f>
        <v>45383</v>
      </c>
      <c r="AJ879" t="str">
        <f>_xlfn.XLOOKUP(tblSales[[#This Row],[Product_ID]],Products!$A:$A,Products!$B:$B,"Unknown")</f>
        <v>W for Woman Necklace Beige</v>
      </c>
      <c r="AK879" s="9">
        <f>IFERROR(tblSales[[#This Row],[Profit]]/tblSales[[#This Row],[Sales Amount]],0)</f>
        <v>7.062936568035609E-2</v>
      </c>
      <c r="AL879" t="str">
        <f>IF(tblSales[[#This Row],[Discount %]]&lt;=5,"0-5%",
IF(tblSales[[#This Row],[Discount %]]&lt;=10,"5-10%",
IF(tblSales[[#This Row],[Discount %]]&lt;=15,"10-15%",
IF(tblSales[[#This Row],[Discount %]]&lt;=20,"15-20%","20%+"))))</f>
        <v>5-10%</v>
      </c>
    </row>
    <row r="880" spans="1:38">
      <c r="A880" s="2" t="s">
        <v>2414</v>
      </c>
      <c r="B880" s="11">
        <v>45447</v>
      </c>
      <c r="C880" s="2" t="s">
        <v>2415</v>
      </c>
      <c r="D880" s="2" t="s">
        <v>775</v>
      </c>
      <c r="E880" s="2" t="s">
        <v>457</v>
      </c>
      <c r="F880" s="2" t="s">
        <v>116</v>
      </c>
      <c r="G880" s="2">
        <v>2</v>
      </c>
      <c r="H880" s="2">
        <v>759.22</v>
      </c>
      <c r="I880" s="2">
        <v>30</v>
      </c>
      <c r="J880" s="2">
        <v>455.53</v>
      </c>
      <c r="K880" s="2">
        <v>5</v>
      </c>
      <c r="L880" s="2">
        <v>53.15</v>
      </c>
      <c r="M880" s="2">
        <v>1116.06</v>
      </c>
      <c r="N880" s="2">
        <v>1118.5</v>
      </c>
      <c r="O880" s="2">
        <f t="shared" si="32"/>
        <v>-55.590000000000053</v>
      </c>
      <c r="P880" s="2" t="s">
        <v>27</v>
      </c>
      <c r="Q880" s="2" t="str">
        <f t="shared" si="29"/>
        <v>Cash</v>
      </c>
      <c r="R880" s="2" t="s">
        <v>21</v>
      </c>
      <c r="S880" s="2" t="s">
        <v>56</v>
      </c>
      <c r="T880" s="2" t="s">
        <v>1062</v>
      </c>
      <c r="U880" s="2" t="s">
        <v>59</v>
      </c>
      <c r="V880" t="str">
        <f>TEXT(tblSales[[#This Row],[Invoice Date]],"mmm")</f>
        <v>Jun</v>
      </c>
      <c r="W880">
        <f>MONTH(tblSales[[#This Row],[Invoice Date]])</f>
        <v>6</v>
      </c>
      <c r="X880">
        <f>YEAR(tblSales[[#This Row],[Invoice Date]])</f>
        <v>2024</v>
      </c>
      <c r="Y880" t="str">
        <f>TEXT(tblSales[[#This Row],[Invoice Date]],"mmm-yyyy")</f>
        <v>Jun-2024</v>
      </c>
      <c r="Z880" t="str">
        <f>_xlfn.XLOOKUP(tblSales[[#This Row],[Product_ID]],Products!$A:$A,Products!$C:$C,"Women Dresses")</f>
        <v>Sportswear</v>
      </c>
      <c r="AA880" t="str">
        <f>_xlfn.XLOOKUP(tblSales[[#This Row],[Product_ID]],Products!$A:$A,Products!$D:$D,"Unknown")</f>
        <v>Joggers</v>
      </c>
      <c r="AB880" t="str">
        <f>_xlfn.XLOOKUP(tblSales[[#This Row],[Product_ID]],Products!$A:$A,Products!$E:$E,"Unknown")</f>
        <v>Max Fashion</v>
      </c>
      <c r="AC880" t="str">
        <f>_xlfn.XLOOKUP(tblSales[[#This Row],[Store_ID]],Stores!$A:$A,Stores!$B:$B,"Unknown")</f>
        <v>TrendMart Kochi High Street</v>
      </c>
      <c r="AD880" t="str">
        <f>_xlfn.XLOOKUP(tblSales[[#This Row],[Store_ID]],Stores!$A:$A,Stores!$E:$E,"Unknown")</f>
        <v>South Zone 1</v>
      </c>
      <c r="AE880" t="str">
        <f>_xlfn.XLOOKUP(tblSales[[#This Row],[Customer_ID]],Customers!$A:$A,Customers!$B:$B,"Unknown")</f>
        <v>Eswar Iyer</v>
      </c>
      <c r="AF880" t="str">
        <f>_xlfn.XLOOKUP(tblSales[[#This Row],[Customer_ID]],Customers!$A:$A,Customers!$J:$J,"Unknown")</f>
        <v>Regular</v>
      </c>
      <c r="AG880" t="str">
        <f>_xlfn.XLOOKUP(tblSales[[#This Row],[Employee_ID]],Employees!$A:$A,Employees!$B:$B,"Unknown")</f>
        <v>Padma Gounder</v>
      </c>
      <c r="AH880">
        <f>IF(MONTH(tblSales[[#This Row],[Invoice Date]])&gt;=4,MONTH(tblSales[[#This Row],[Invoice Date]]),MONTH(tblSales[[#This Row],[Invoice Date]])+12)</f>
        <v>6</v>
      </c>
      <c r="AI880" s="8">
        <f>DATE(YEAR(tblSales[[#This Row],[Invoice Date]]),MONTH(tblSales[[#This Row],[Invoice Date]]),1)</f>
        <v>45444</v>
      </c>
      <c r="AJ880" t="str">
        <f>_xlfn.XLOOKUP(tblSales[[#This Row],[Product_ID]],Products!$A:$A,Products!$B:$B,"Unknown")</f>
        <v>Max Fashion Joggers Cream</v>
      </c>
      <c r="AK880" s="9">
        <f>IFERROR(tblSales[[#This Row],[Profit]]/tblSales[[#This Row],[Sales Amount]],0)</f>
        <v>-4.9809150045696519E-2</v>
      </c>
      <c r="AL880" t="str">
        <f>IF(tblSales[[#This Row],[Discount %]]&lt;=5,"0-5%",
IF(tblSales[[#This Row],[Discount %]]&lt;=10,"5-10%",
IF(tblSales[[#This Row],[Discount %]]&lt;=15,"10-15%",
IF(tblSales[[#This Row],[Discount %]]&lt;=20,"15-20%","20%+"))))</f>
        <v>20%+</v>
      </c>
    </row>
    <row r="881" spans="1:38">
      <c r="A881" s="2" t="s">
        <v>2416</v>
      </c>
      <c r="B881" s="11">
        <v>45547</v>
      </c>
      <c r="C881" s="2" t="s">
        <v>2037</v>
      </c>
      <c r="D881" s="2" t="s">
        <v>367</v>
      </c>
      <c r="E881" s="2" t="s">
        <v>1024</v>
      </c>
      <c r="F881" s="2" t="s">
        <v>386</v>
      </c>
      <c r="G881" s="2">
        <v>2</v>
      </c>
      <c r="H881" s="2">
        <v>330.27</v>
      </c>
      <c r="I881" s="2">
        <v>5</v>
      </c>
      <c r="J881" s="2">
        <v>33.03</v>
      </c>
      <c r="K881" s="2">
        <v>5</v>
      </c>
      <c r="L881" s="2">
        <v>31.38</v>
      </c>
      <c r="M881" s="2">
        <v>658.89</v>
      </c>
      <c r="N881" s="2">
        <v>508.3</v>
      </c>
      <c r="O881" s="2">
        <f t="shared" si="32"/>
        <v>119.20999999999998</v>
      </c>
      <c r="P881" s="2" t="s">
        <v>27</v>
      </c>
      <c r="Q881" s="2" t="str">
        <f t="shared" si="29"/>
        <v>Cash</v>
      </c>
      <c r="R881" s="2" t="s">
        <v>20</v>
      </c>
      <c r="S881" s="2" t="s">
        <v>56</v>
      </c>
      <c r="T881" s="2" t="s">
        <v>2107</v>
      </c>
      <c r="U881" s="2" t="s">
        <v>59</v>
      </c>
      <c r="V881" t="str">
        <f>TEXT(tblSales[[#This Row],[Invoice Date]],"mmm")</f>
        <v>Sep</v>
      </c>
      <c r="W881">
        <f>MONTH(tblSales[[#This Row],[Invoice Date]])</f>
        <v>9</v>
      </c>
      <c r="X881">
        <f>YEAR(tblSales[[#This Row],[Invoice Date]])</f>
        <v>2024</v>
      </c>
      <c r="Y881" t="str">
        <f>TEXT(tblSales[[#This Row],[Invoice Date]],"mmm-yyyy")</f>
        <v>Sep-2024</v>
      </c>
      <c r="Z881" t="str">
        <f>_xlfn.XLOOKUP(tblSales[[#This Row],[Product_ID]],Products!$A:$A,Products!$C:$C,"Women Dresses")</f>
        <v>Belts</v>
      </c>
      <c r="AA881" t="str">
        <f>_xlfn.XLOOKUP(tblSales[[#This Row],[Product_ID]],Products!$A:$A,Products!$D:$D,"Unknown")</f>
        <v>Leather Belt</v>
      </c>
      <c r="AB881" t="str">
        <f>_xlfn.XLOOKUP(tblSales[[#This Row],[Product_ID]],Products!$A:$A,Products!$E:$E,"Unknown")</f>
        <v>Raymond</v>
      </c>
      <c r="AC881" t="str">
        <f>_xlfn.XLOOKUP(tblSales[[#This Row],[Store_ID]],Stores!$A:$A,Stores!$B:$B,"Unknown")</f>
        <v>TrendMart Hyderabad Standard</v>
      </c>
      <c r="AD881" t="str">
        <f>_xlfn.XLOOKUP(tblSales[[#This Row],[Store_ID]],Stores!$A:$A,Stores!$E:$E,"Unknown")</f>
        <v>South Zone 2</v>
      </c>
      <c r="AE881" t="str">
        <f>_xlfn.XLOOKUP(tblSales[[#This Row],[Customer_ID]],Customers!$A:$A,Customers!$B:$B,"Unknown")</f>
        <v>Eshwari Chandran</v>
      </c>
      <c r="AF881" t="str">
        <f>_xlfn.XLOOKUP(tblSales[[#This Row],[Customer_ID]],Customers!$A:$A,Customers!$J:$J,"Unknown")</f>
        <v>Regular</v>
      </c>
      <c r="AG881" t="str">
        <f>_xlfn.XLOOKUP(tblSales[[#This Row],[Employee_ID]],Employees!$A:$A,Employees!$B:$B,"Unknown")</f>
        <v>Malini Gowda</v>
      </c>
      <c r="AH881">
        <f>IF(MONTH(tblSales[[#This Row],[Invoice Date]])&gt;=4,MONTH(tblSales[[#This Row],[Invoice Date]]),MONTH(tblSales[[#This Row],[Invoice Date]])+12)</f>
        <v>9</v>
      </c>
      <c r="AI881" s="8">
        <f>DATE(YEAR(tblSales[[#This Row],[Invoice Date]]),MONTH(tblSales[[#This Row],[Invoice Date]]),1)</f>
        <v>45536</v>
      </c>
      <c r="AJ881" t="str">
        <f>_xlfn.XLOOKUP(tblSales[[#This Row],[Product_ID]],Products!$A:$A,Products!$B:$B,"Unknown")</f>
        <v>Raymond Leather Belt White</v>
      </c>
      <c r="AK881" s="9">
        <f>IFERROR(tblSales[[#This Row],[Profit]]/tblSales[[#This Row],[Sales Amount]],0)</f>
        <v>0.18092549590978765</v>
      </c>
      <c r="AL881" t="str">
        <f>IF(tblSales[[#This Row],[Discount %]]&lt;=5,"0-5%",
IF(tblSales[[#This Row],[Discount %]]&lt;=10,"5-10%",
IF(tblSales[[#This Row],[Discount %]]&lt;=15,"10-15%",
IF(tblSales[[#This Row],[Discount %]]&lt;=20,"15-20%","20%+"))))</f>
        <v>0-5%</v>
      </c>
    </row>
    <row r="882" spans="1:38">
      <c r="A882" s="2" t="s">
        <v>2417</v>
      </c>
      <c r="B882" s="11">
        <v>45566</v>
      </c>
      <c r="C882" s="2" t="s">
        <v>2418</v>
      </c>
      <c r="D882" s="2" t="s">
        <v>1280</v>
      </c>
      <c r="E882" s="2" t="s">
        <v>630</v>
      </c>
      <c r="F882" s="2" t="s">
        <v>210</v>
      </c>
      <c r="G882" s="2">
        <v>1</v>
      </c>
      <c r="H882" s="2">
        <v>1732.6</v>
      </c>
      <c r="I882" s="2">
        <v>30</v>
      </c>
      <c r="J882" s="2">
        <v>519.78</v>
      </c>
      <c r="K882" s="2">
        <v>12</v>
      </c>
      <c r="L882" s="2">
        <v>145.54</v>
      </c>
      <c r="M882" s="2">
        <v>1358.36</v>
      </c>
      <c r="N882" s="2">
        <v>1092.43</v>
      </c>
      <c r="O882" s="2">
        <f t="shared" si="32"/>
        <v>120.38999999999984</v>
      </c>
      <c r="P882" s="2" t="s">
        <v>32</v>
      </c>
      <c r="Q882" s="2" t="str">
        <f t="shared" si="29"/>
        <v>UPI</v>
      </c>
      <c r="R882" s="2" t="s">
        <v>20</v>
      </c>
      <c r="S882" s="2" t="s">
        <v>56</v>
      </c>
      <c r="T882" s="2" t="s">
        <v>2419</v>
      </c>
      <c r="U882" s="2" t="s">
        <v>59</v>
      </c>
      <c r="V882" t="str">
        <f>TEXT(tblSales[[#This Row],[Invoice Date]],"mmm")</f>
        <v>Oct</v>
      </c>
      <c r="W882">
        <f>MONTH(tblSales[[#This Row],[Invoice Date]])</f>
        <v>10</v>
      </c>
      <c r="X882">
        <f>YEAR(tblSales[[#This Row],[Invoice Date]])</f>
        <v>2024</v>
      </c>
      <c r="Y882" t="str">
        <f>TEXT(tblSales[[#This Row],[Invoice Date]],"mmm-yyyy")</f>
        <v>Oct-2024</v>
      </c>
      <c r="Z882" t="str">
        <f>_xlfn.XLOOKUP(tblSales[[#This Row],[Product_ID]],Products!$A:$A,Products!$C:$C,"Women Dresses")</f>
        <v>Winter Wear</v>
      </c>
      <c r="AA882" t="str">
        <f>_xlfn.XLOOKUP(tblSales[[#This Row],[Product_ID]],Products!$A:$A,Products!$D:$D,"Unknown")</f>
        <v>Jacket</v>
      </c>
      <c r="AB882" t="str">
        <f>_xlfn.XLOOKUP(tblSales[[#This Row],[Product_ID]],Products!$A:$A,Products!$E:$E,"Unknown")</f>
        <v>Fastrack</v>
      </c>
      <c r="AC882" t="str">
        <f>_xlfn.XLOOKUP(tblSales[[#This Row],[Store_ID]],Stores!$A:$A,Stores!$B:$B,"Unknown")</f>
        <v>TrendMart Hubballi Standard</v>
      </c>
      <c r="AD882" t="str">
        <f>_xlfn.XLOOKUP(tblSales[[#This Row],[Store_ID]],Stores!$A:$A,Stores!$E:$E,"Unknown")</f>
        <v>South Zone 2</v>
      </c>
      <c r="AE882" t="str">
        <f>_xlfn.XLOOKUP(tblSales[[#This Row],[Customer_ID]],Customers!$A:$A,Customers!$B:$B,"Unknown")</f>
        <v>Deepthi Shetty</v>
      </c>
      <c r="AF882" t="str">
        <f>_xlfn.XLOOKUP(tblSales[[#This Row],[Customer_ID]],Customers!$A:$A,Customers!$J:$J,"Unknown")</f>
        <v>Regular</v>
      </c>
      <c r="AG882" t="str">
        <f>_xlfn.XLOOKUP(tblSales[[#This Row],[Employee_ID]],Employees!$A:$A,Employees!$B:$B,"Unknown")</f>
        <v>Rani Mishra</v>
      </c>
      <c r="AH882">
        <f>IF(MONTH(tblSales[[#This Row],[Invoice Date]])&gt;=4,MONTH(tblSales[[#This Row],[Invoice Date]]),MONTH(tblSales[[#This Row],[Invoice Date]])+12)</f>
        <v>10</v>
      </c>
      <c r="AI882" s="8">
        <f>DATE(YEAR(tblSales[[#This Row],[Invoice Date]]),MONTH(tblSales[[#This Row],[Invoice Date]]),1)</f>
        <v>45566</v>
      </c>
      <c r="AJ882" t="str">
        <f>_xlfn.XLOOKUP(tblSales[[#This Row],[Product_ID]],Products!$A:$A,Products!$B:$B,"Unknown")</f>
        <v>Fastrack Jacket Maroon</v>
      </c>
      <c r="AK882" s="9">
        <f>IFERROR(tblSales[[#This Row],[Profit]]/tblSales[[#This Row],[Sales Amount]],0)</f>
        <v>8.8628934892075628E-2</v>
      </c>
      <c r="AL882" t="str">
        <f>IF(tblSales[[#This Row],[Discount %]]&lt;=5,"0-5%",
IF(tblSales[[#This Row],[Discount %]]&lt;=10,"5-10%",
IF(tblSales[[#This Row],[Discount %]]&lt;=15,"10-15%",
IF(tblSales[[#This Row],[Discount %]]&lt;=20,"15-20%","20%+"))))</f>
        <v>20%+</v>
      </c>
    </row>
    <row r="883" spans="1:38">
      <c r="A883" s="2" t="s">
        <v>2420</v>
      </c>
      <c r="B883" s="11">
        <v>45419</v>
      </c>
      <c r="C883" s="2" t="s">
        <v>2034</v>
      </c>
      <c r="D883" s="2" t="s">
        <v>367</v>
      </c>
      <c r="E883" s="2" t="s">
        <v>771</v>
      </c>
      <c r="F883" s="2" t="s">
        <v>345</v>
      </c>
      <c r="G883" s="2">
        <v>3</v>
      </c>
      <c r="H883" s="2">
        <v>317.38</v>
      </c>
      <c r="I883" s="2">
        <v>0</v>
      </c>
      <c r="J883" s="2">
        <v>0</v>
      </c>
      <c r="K883" s="2">
        <v>5</v>
      </c>
      <c r="L883" s="2">
        <v>47.61</v>
      </c>
      <c r="M883" s="2">
        <v>999.75</v>
      </c>
      <c r="N883" s="2">
        <v>762.45</v>
      </c>
      <c r="O883" s="2">
        <f t="shared" si="32"/>
        <v>189.68999999999994</v>
      </c>
      <c r="P883" s="2" t="s">
        <v>29</v>
      </c>
      <c r="Q883" s="2" t="str">
        <f t="shared" si="29"/>
        <v>Debit Card</v>
      </c>
      <c r="R883" s="2" t="s">
        <v>20</v>
      </c>
      <c r="S883" s="2" t="s">
        <v>56</v>
      </c>
      <c r="T883" s="2" t="s">
        <v>900</v>
      </c>
      <c r="U883" s="2" t="s">
        <v>59</v>
      </c>
      <c r="V883" t="str">
        <f>TEXT(tblSales[[#This Row],[Invoice Date]],"mmm")</f>
        <v>May</v>
      </c>
      <c r="W883">
        <f>MONTH(tblSales[[#This Row],[Invoice Date]])</f>
        <v>5</v>
      </c>
      <c r="X883">
        <f>YEAR(tblSales[[#This Row],[Invoice Date]])</f>
        <v>2024</v>
      </c>
      <c r="Y883" t="str">
        <f>TEXT(tblSales[[#This Row],[Invoice Date]],"mmm-yyyy")</f>
        <v>May-2024</v>
      </c>
      <c r="Z883" t="str">
        <f>_xlfn.XLOOKUP(tblSales[[#This Row],[Product_ID]],Products!$A:$A,Products!$C:$C,"Women Dresses")</f>
        <v>Belts</v>
      </c>
      <c r="AA883" t="str">
        <f>_xlfn.XLOOKUP(tblSales[[#This Row],[Product_ID]],Products!$A:$A,Products!$D:$D,"Unknown")</f>
        <v>Leather Belt</v>
      </c>
      <c r="AB883" t="str">
        <f>_xlfn.XLOOKUP(tblSales[[#This Row],[Product_ID]],Products!$A:$A,Products!$E:$E,"Unknown")</f>
        <v>Raymond</v>
      </c>
      <c r="AC883" t="str">
        <f>_xlfn.XLOOKUP(tblSales[[#This Row],[Store_ID]],Stores!$A:$A,Stores!$B:$B,"Unknown")</f>
        <v>TrendMart Thoothukudi Mall Kiosk</v>
      </c>
      <c r="AD883" t="str">
        <f>_xlfn.XLOOKUP(tblSales[[#This Row],[Store_ID]],Stores!$A:$A,Stores!$E:$E,"Unknown")</f>
        <v>South Zone 1</v>
      </c>
      <c r="AE883" t="str">
        <f>_xlfn.XLOOKUP(tblSales[[#This Row],[Customer_ID]],Customers!$A:$A,Customers!$B:$B,"Unknown")</f>
        <v>Tarun Nair</v>
      </c>
      <c r="AF883" t="str">
        <f>_xlfn.XLOOKUP(tblSales[[#This Row],[Customer_ID]],Customers!$A:$A,Customers!$J:$J,"Unknown")</f>
        <v>Gold</v>
      </c>
      <c r="AG883" t="str">
        <f>_xlfn.XLOOKUP(tblSales[[#This Row],[Employee_ID]],Employees!$A:$A,Employees!$B:$B,"Unknown")</f>
        <v>Anitha Ramachandran</v>
      </c>
      <c r="AH883">
        <f>IF(MONTH(tblSales[[#This Row],[Invoice Date]])&gt;=4,MONTH(tblSales[[#This Row],[Invoice Date]]),MONTH(tblSales[[#This Row],[Invoice Date]])+12)</f>
        <v>5</v>
      </c>
      <c r="AI883" s="8">
        <f>DATE(YEAR(tblSales[[#This Row],[Invoice Date]]),MONTH(tblSales[[#This Row],[Invoice Date]]),1)</f>
        <v>45413</v>
      </c>
      <c r="AJ883" t="str">
        <f>_xlfn.XLOOKUP(tblSales[[#This Row],[Product_ID]],Products!$A:$A,Products!$B:$B,"Unknown")</f>
        <v>Raymond Leather Belt White</v>
      </c>
      <c r="AK883" s="9">
        <f>IFERROR(tblSales[[#This Row],[Profit]]/tblSales[[#This Row],[Sales Amount]],0)</f>
        <v>0.18973743435858959</v>
      </c>
      <c r="AL883" t="str">
        <f>IF(tblSales[[#This Row],[Discount %]]&lt;=5,"0-5%",
IF(tblSales[[#This Row],[Discount %]]&lt;=10,"5-10%",
IF(tblSales[[#This Row],[Discount %]]&lt;=15,"10-15%",
IF(tblSales[[#This Row],[Discount %]]&lt;=20,"15-20%","20%+"))))</f>
        <v>0-5%</v>
      </c>
    </row>
    <row r="884" spans="1:38">
      <c r="A884" s="2" t="s">
        <v>2421</v>
      </c>
      <c r="B884" s="11">
        <v>45404</v>
      </c>
      <c r="C884" s="2" t="s">
        <v>1702</v>
      </c>
      <c r="D884" s="2" t="s">
        <v>474</v>
      </c>
      <c r="E884" s="2" t="s">
        <v>1396</v>
      </c>
      <c r="F884" s="2" t="s">
        <v>161</v>
      </c>
      <c r="G884" s="2">
        <v>1</v>
      </c>
      <c r="H884" s="2">
        <v>3161.2</v>
      </c>
      <c r="I884" s="2">
        <v>15</v>
      </c>
      <c r="J884" s="2">
        <v>474.18</v>
      </c>
      <c r="K884" s="2">
        <v>12</v>
      </c>
      <c r="L884" s="2">
        <v>322.44</v>
      </c>
      <c r="M884" s="2">
        <v>3009.46</v>
      </c>
      <c r="N884" s="2">
        <v>2034.01</v>
      </c>
      <c r="O884" s="2">
        <f t="shared" si="32"/>
        <v>653.01</v>
      </c>
      <c r="P884" s="2" t="s">
        <v>29</v>
      </c>
      <c r="Q884" s="2" t="str">
        <f t="shared" si="29"/>
        <v>Debit Card</v>
      </c>
      <c r="R884" s="2" t="s">
        <v>21</v>
      </c>
      <c r="S884" s="2" t="s">
        <v>57</v>
      </c>
      <c r="T884" s="2" t="s">
        <v>2059</v>
      </c>
      <c r="U884" s="2" t="s">
        <v>59</v>
      </c>
      <c r="V884" t="str">
        <f>TEXT(tblSales[[#This Row],[Invoice Date]],"mmm")</f>
        <v>Apr</v>
      </c>
      <c r="W884">
        <f>MONTH(tblSales[[#This Row],[Invoice Date]])</f>
        <v>4</v>
      </c>
      <c r="X884">
        <f>YEAR(tblSales[[#This Row],[Invoice Date]])</f>
        <v>2024</v>
      </c>
      <c r="Y884" t="str">
        <f>TEXT(tblSales[[#This Row],[Invoice Date]],"mmm-yyyy")</f>
        <v>Apr-2024</v>
      </c>
      <c r="Z884" t="str">
        <f>_xlfn.XLOOKUP(tblSales[[#This Row],[Product_ID]],Products!$A:$A,Products!$C:$C,"Women Dresses")</f>
        <v>Handbags</v>
      </c>
      <c r="AA884" t="str">
        <f>_xlfn.XLOOKUP(tblSales[[#This Row],[Product_ID]],Products!$A:$A,Products!$D:$D,"Unknown")</f>
        <v>Sling Bag</v>
      </c>
      <c r="AB884" t="str">
        <f>_xlfn.XLOOKUP(tblSales[[#This Row],[Product_ID]],Products!$A:$A,Products!$E:$E,"Unknown")</f>
        <v>GRT Jewellers</v>
      </c>
      <c r="AC884" t="str">
        <f>_xlfn.XLOOKUP(tblSales[[#This Row],[Store_ID]],Stores!$A:$A,Stores!$B:$B,"Unknown")</f>
        <v>TrendMart Vellore High Street</v>
      </c>
      <c r="AD884" t="str">
        <f>_xlfn.XLOOKUP(tblSales[[#This Row],[Store_ID]],Stores!$A:$A,Stores!$E:$E,"Unknown")</f>
        <v>South Zone 1</v>
      </c>
      <c r="AE884" t="str">
        <f>_xlfn.XLOOKUP(tblSales[[#This Row],[Customer_ID]],Customers!$A:$A,Customers!$B:$B,"Unknown")</f>
        <v>Deepak Ramachandran</v>
      </c>
      <c r="AF884" t="str">
        <f>_xlfn.XLOOKUP(tblSales[[#This Row],[Customer_ID]],Customers!$A:$A,Customers!$J:$J,"Unknown")</f>
        <v>Regular</v>
      </c>
      <c r="AG884" t="str">
        <f>_xlfn.XLOOKUP(tblSales[[#This Row],[Employee_ID]],Employees!$A:$A,Employees!$B:$B,"Unknown")</f>
        <v>Chandra Reddy</v>
      </c>
      <c r="AH884">
        <f>IF(MONTH(tblSales[[#This Row],[Invoice Date]])&gt;=4,MONTH(tblSales[[#This Row],[Invoice Date]]),MONTH(tblSales[[#This Row],[Invoice Date]])+12)</f>
        <v>4</v>
      </c>
      <c r="AI884" s="8">
        <f>DATE(YEAR(tblSales[[#This Row],[Invoice Date]]),MONTH(tblSales[[#This Row],[Invoice Date]]),1)</f>
        <v>45383</v>
      </c>
      <c r="AJ884" t="str">
        <f>_xlfn.XLOOKUP(tblSales[[#This Row],[Product_ID]],Products!$A:$A,Products!$B:$B,"Unknown")</f>
        <v>GRT Jewellers Sling Bag Olive</v>
      </c>
      <c r="AK884" s="9">
        <f>IFERROR(tblSales[[#This Row],[Profit]]/tblSales[[#This Row],[Sales Amount]],0)</f>
        <v>0.21698577153376353</v>
      </c>
      <c r="AL884" t="str">
        <f>IF(tblSales[[#This Row],[Discount %]]&lt;=5,"0-5%",
IF(tblSales[[#This Row],[Discount %]]&lt;=10,"5-10%",
IF(tblSales[[#This Row],[Discount %]]&lt;=15,"10-15%",
IF(tblSales[[#This Row],[Discount %]]&lt;=20,"15-20%","20%+"))))</f>
        <v>10-15%</v>
      </c>
    </row>
    <row r="885" spans="1:38">
      <c r="A885" s="2" t="s">
        <v>2422</v>
      </c>
      <c r="B885" s="11">
        <v>45571</v>
      </c>
      <c r="C885" s="2" t="s">
        <v>2423</v>
      </c>
      <c r="D885" s="2" t="s">
        <v>598</v>
      </c>
      <c r="E885" s="2" t="s">
        <v>557</v>
      </c>
      <c r="F885" s="2" t="s">
        <v>128</v>
      </c>
      <c r="G885" s="2">
        <v>1</v>
      </c>
      <c r="H885" s="2">
        <v>1219.29</v>
      </c>
      <c r="I885" s="2">
        <v>0</v>
      </c>
      <c r="J885" s="2">
        <v>0</v>
      </c>
      <c r="K885" s="2">
        <v>12</v>
      </c>
      <c r="L885" s="2">
        <v>146.31</v>
      </c>
      <c r="M885" s="2">
        <v>1365.6</v>
      </c>
      <c r="N885" s="2">
        <v>865.42</v>
      </c>
      <c r="O885" s="2">
        <f t="shared" si="32"/>
        <v>353.86999999999995</v>
      </c>
      <c r="P885" s="2" t="s">
        <v>28</v>
      </c>
      <c r="Q885" s="2" t="str">
        <f t="shared" si="29"/>
        <v>Credit Card</v>
      </c>
      <c r="R885" s="2" t="s">
        <v>20</v>
      </c>
      <c r="S885" s="2" t="s">
        <v>56</v>
      </c>
      <c r="T885" s="2" t="s">
        <v>2424</v>
      </c>
      <c r="U885" s="2" t="s">
        <v>60</v>
      </c>
      <c r="V885" t="str">
        <f>TEXT(tblSales[[#This Row],[Invoice Date]],"mmm")</f>
        <v>Oct</v>
      </c>
      <c r="W885">
        <f>MONTH(tblSales[[#This Row],[Invoice Date]])</f>
        <v>10</v>
      </c>
      <c r="X885">
        <f>YEAR(tblSales[[#This Row],[Invoice Date]])</f>
        <v>2024</v>
      </c>
      <c r="Y885" t="str">
        <f>TEXT(tblSales[[#This Row],[Invoice Date]],"mmm-yyyy")</f>
        <v>Oct-2024</v>
      </c>
      <c r="Z885" t="str">
        <f>_xlfn.XLOOKUP(tblSales[[#This Row],[Product_ID]],Products!$A:$A,Products!$C:$C,"Women Dresses")</f>
        <v>Women Dresses</v>
      </c>
      <c r="AA885" t="str">
        <f>_xlfn.XLOOKUP(tblSales[[#This Row],[Product_ID]],Products!$A:$A,Products!$D:$D,"Unknown")</f>
        <v>A-Line Dress</v>
      </c>
      <c r="AB885" t="str">
        <f>_xlfn.XLOOKUP(tblSales[[#This Row],[Product_ID]],Products!$A:$A,Products!$E:$E,"Unknown")</f>
        <v>Indian Terrain</v>
      </c>
      <c r="AC885" t="str">
        <f>_xlfn.XLOOKUP(tblSales[[#This Row],[Store_ID]],Stores!$A:$A,Stores!$B:$B,"Unknown")</f>
        <v>TrendMart Kochi Mall Kiosk</v>
      </c>
      <c r="AD885" t="str">
        <f>_xlfn.XLOOKUP(tblSales[[#This Row],[Store_ID]],Stores!$A:$A,Stores!$E:$E,"Unknown")</f>
        <v>South Zone 1</v>
      </c>
      <c r="AE885" t="str">
        <f>_xlfn.XLOOKUP(tblSales[[#This Row],[Customer_ID]],Customers!$A:$A,Customers!$B:$B,"Unknown")</f>
        <v>Sowmya Ramachandran</v>
      </c>
      <c r="AF885" t="str">
        <f>_xlfn.XLOOKUP(tblSales[[#This Row],[Customer_ID]],Customers!$A:$A,Customers!$J:$J,"Unknown")</f>
        <v>Regular</v>
      </c>
      <c r="AG885" t="str">
        <f>_xlfn.XLOOKUP(tblSales[[#This Row],[Employee_ID]],Employees!$A:$A,Employees!$B:$B,"Unknown")</f>
        <v>Praveen Gupta</v>
      </c>
      <c r="AH885">
        <f>IF(MONTH(tblSales[[#This Row],[Invoice Date]])&gt;=4,MONTH(tblSales[[#This Row],[Invoice Date]]),MONTH(tblSales[[#This Row],[Invoice Date]])+12)</f>
        <v>10</v>
      </c>
      <c r="AI885" s="8">
        <f>DATE(YEAR(tblSales[[#This Row],[Invoice Date]]),MONTH(tblSales[[#This Row],[Invoice Date]]),1)</f>
        <v>45566</v>
      </c>
      <c r="AJ885" t="str">
        <f>_xlfn.XLOOKUP(tblSales[[#This Row],[Product_ID]],Products!$A:$A,Products!$B:$B,"Unknown")</f>
        <v>Indian Terrain A-Line Dress Navy Blue</v>
      </c>
      <c r="AK885" s="9">
        <f>IFERROR(tblSales[[#This Row],[Profit]]/tblSales[[#This Row],[Sales Amount]],0)</f>
        <v>0.25913151728178085</v>
      </c>
      <c r="AL885" t="str">
        <f>IF(tblSales[[#This Row],[Discount %]]&lt;=5,"0-5%",
IF(tblSales[[#This Row],[Discount %]]&lt;=10,"5-10%",
IF(tblSales[[#This Row],[Discount %]]&lt;=15,"10-15%",
IF(tblSales[[#This Row],[Discount %]]&lt;=20,"15-20%","20%+"))))</f>
        <v>0-5%</v>
      </c>
    </row>
    <row r="886" spans="1:38" s="5" customFormat="1">
      <c r="A886" s="14" t="s">
        <v>2425</v>
      </c>
      <c r="B886" s="15">
        <v>45483</v>
      </c>
      <c r="C886" s="14" t="s">
        <v>159</v>
      </c>
      <c r="D886" s="14" t="s">
        <v>566</v>
      </c>
      <c r="E886" s="14" t="s">
        <v>884</v>
      </c>
      <c r="F886" s="14" t="s">
        <v>140</v>
      </c>
      <c r="G886" s="14">
        <f>IFERROR(ROUND((J886/(I886/100)/H886),0),0)</f>
        <v>3</v>
      </c>
      <c r="H886" s="14">
        <v>2566.7399999999998</v>
      </c>
      <c r="I886" s="14">
        <v>25</v>
      </c>
      <c r="J886" s="14">
        <v>1925.06</v>
      </c>
      <c r="K886" s="14">
        <v>12</v>
      </c>
      <c r="L886" s="14">
        <v>693.02</v>
      </c>
      <c r="M886" s="14">
        <v>6468.18</v>
      </c>
      <c r="N886" s="14">
        <v>5559.42</v>
      </c>
      <c r="O886" s="14">
        <f t="shared" si="32"/>
        <v>215.74000000000024</v>
      </c>
      <c r="P886" s="14" t="s">
        <v>31</v>
      </c>
      <c r="Q886" s="14" t="str">
        <f t="shared" si="29"/>
        <v>Net Banking</v>
      </c>
      <c r="R886" s="14" t="s">
        <v>21</v>
      </c>
      <c r="S886" s="14" t="s">
        <v>56</v>
      </c>
      <c r="T886" s="14" t="s">
        <v>2426</v>
      </c>
      <c r="U886" s="14" t="s">
        <v>59</v>
      </c>
      <c r="V886" s="5" t="str">
        <f>TEXT(tblSales[[#This Row],[Invoice Date]],"mmm")</f>
        <v>Jul</v>
      </c>
      <c r="W886" s="5">
        <f>MONTH(tblSales[[#This Row],[Invoice Date]])</f>
        <v>7</v>
      </c>
      <c r="X886" s="5">
        <f>YEAR(tblSales[[#This Row],[Invoice Date]])</f>
        <v>2024</v>
      </c>
      <c r="Y886" s="5" t="str">
        <f>TEXT(tblSales[[#This Row],[Invoice Date]],"mmm-yyyy")</f>
        <v>Jul-2024</v>
      </c>
      <c r="Z886" s="5" t="str">
        <f>_xlfn.XLOOKUP(tblSales[[#This Row],[Product_ID]],Products!$A:$A,Products!$C:$C,"Women Dresses")</f>
        <v>Women Sarees</v>
      </c>
      <c r="AA886" s="5" t="str">
        <f>_xlfn.XLOOKUP(tblSales[[#This Row],[Product_ID]],Products!$A:$A,Products!$D:$D,"Unknown")</f>
        <v>Silk Saree</v>
      </c>
      <c r="AB886" s="5" t="str">
        <f>_xlfn.XLOOKUP(tblSales[[#This Row],[Product_ID]],Products!$A:$A,Products!$E:$E,"Unknown")</f>
        <v>Sparx</v>
      </c>
      <c r="AC886" s="5" t="str">
        <f>_xlfn.XLOOKUP(tblSales[[#This Row],[Store_ID]],Stores!$A:$A,Stores!$B:$B,"Unknown")</f>
        <v>TrendMart Bengaluru High Street</v>
      </c>
      <c r="AD886" s="5" t="str">
        <f>_xlfn.XLOOKUP(tblSales[[#This Row],[Store_ID]],Stores!$A:$A,Stores!$E:$E,"Unknown")</f>
        <v>South Zone 2</v>
      </c>
      <c r="AE886" s="5" t="str">
        <f>_xlfn.XLOOKUP(tblSales[[#This Row],[Customer_ID]],Customers!$A:$A,Customers!$B:$B,"Unknown")</f>
        <v>Vidya Kumar</v>
      </c>
      <c r="AF886" s="5" t="str">
        <f>_xlfn.XLOOKUP(tblSales[[#This Row],[Customer_ID]],Customers!$A:$A,Customers!$J:$J,"Unknown")</f>
        <v>Silver</v>
      </c>
      <c r="AG886" s="5" t="str">
        <f>_xlfn.XLOOKUP(tblSales[[#This Row],[Employee_ID]],Employees!$A:$A,Employees!$B:$B,"Unknown")</f>
        <v>Charulatha Kumar</v>
      </c>
      <c r="AH886" s="5">
        <f>IF(MONTH(tblSales[[#This Row],[Invoice Date]])&gt;=4,MONTH(tblSales[[#This Row],[Invoice Date]]),MONTH(tblSales[[#This Row],[Invoice Date]])+12)</f>
        <v>7</v>
      </c>
      <c r="AI886" s="16">
        <f>DATE(YEAR(tblSales[[#This Row],[Invoice Date]]),MONTH(tblSales[[#This Row],[Invoice Date]]),1)</f>
        <v>45474</v>
      </c>
      <c r="AJ886" s="5" t="str">
        <f>_xlfn.XLOOKUP(tblSales[[#This Row],[Product_ID]],Products!$A:$A,Products!$B:$B,"Unknown")</f>
        <v>Sparx Silk Saree Charcoal</v>
      </c>
      <c r="AK886" s="17">
        <f>IFERROR(tblSales[[#This Row],[Profit]]/tblSales[[#This Row],[Sales Amount]],0)</f>
        <v>3.3354050134659245E-2</v>
      </c>
      <c r="AL886" s="5" t="str">
        <f>IF(tblSales[[#This Row],[Discount %]]&lt;=5,"0-5%",
IF(tblSales[[#This Row],[Discount %]]&lt;=10,"5-10%",
IF(tblSales[[#This Row],[Discount %]]&lt;=15,"10-15%",
IF(tblSales[[#This Row],[Discount %]]&lt;=20,"15-20%","20%+"))))</f>
        <v>20%+</v>
      </c>
    </row>
    <row r="887" spans="1:38">
      <c r="A887" s="2" t="s">
        <v>2427</v>
      </c>
      <c r="B887" s="11">
        <v>45418</v>
      </c>
      <c r="C887" s="2" t="s">
        <v>384</v>
      </c>
      <c r="D887" s="2" t="s">
        <v>1884</v>
      </c>
      <c r="E887" s="2" t="s">
        <v>203</v>
      </c>
      <c r="F887" s="2" t="s">
        <v>324</v>
      </c>
      <c r="G887" s="2">
        <v>2</v>
      </c>
      <c r="H887" s="2">
        <v>829.74</v>
      </c>
      <c r="I887" s="2">
        <v>10</v>
      </c>
      <c r="J887" s="2">
        <v>165.95</v>
      </c>
      <c r="K887" s="2">
        <v>5</v>
      </c>
      <c r="L887" s="2">
        <v>74.680000000000007</v>
      </c>
      <c r="M887" s="2">
        <v>1568.21</v>
      </c>
      <c r="N887" s="2">
        <v>1316.38</v>
      </c>
      <c r="O887" s="2">
        <f t="shared" si="32"/>
        <v>177.14999999999992</v>
      </c>
      <c r="P887" s="2" t="s">
        <v>28</v>
      </c>
      <c r="Q887" s="2" t="str">
        <f t="shared" si="29"/>
        <v>Credit Card</v>
      </c>
      <c r="R887" s="2" t="s">
        <v>21</v>
      </c>
      <c r="S887" s="2" t="s">
        <v>56</v>
      </c>
      <c r="T887" s="2" t="s">
        <v>970</v>
      </c>
      <c r="U887" s="2" t="s">
        <v>59</v>
      </c>
      <c r="V887" t="str">
        <f>TEXT(tblSales[[#This Row],[Invoice Date]],"mmm")</f>
        <v>May</v>
      </c>
      <c r="W887">
        <f>MONTH(tblSales[[#This Row],[Invoice Date]])</f>
        <v>5</v>
      </c>
      <c r="X887">
        <f>YEAR(tblSales[[#This Row],[Invoice Date]])</f>
        <v>2024</v>
      </c>
      <c r="Y887" t="str">
        <f>TEXT(tblSales[[#This Row],[Invoice Date]],"mmm-yyyy")</f>
        <v>May-2024</v>
      </c>
      <c r="Z887" t="str">
        <f>_xlfn.XLOOKUP(tblSales[[#This Row],[Product_ID]],Products!$A:$A,Products!$C:$C,"Women Dresses")</f>
        <v>Men Jeans</v>
      </c>
      <c r="AA887" t="str">
        <f>_xlfn.XLOOKUP(tblSales[[#This Row],[Product_ID]],Products!$A:$A,Products!$D:$D,"Unknown")</f>
        <v>Skinny Fit</v>
      </c>
      <c r="AB887" t="str">
        <f>_xlfn.XLOOKUP(tblSales[[#This Row],[Product_ID]],Products!$A:$A,Products!$E:$E,"Unknown")</f>
        <v>Skechers</v>
      </c>
      <c r="AC887" t="str">
        <f>_xlfn.XLOOKUP(tblSales[[#This Row],[Store_ID]],Stores!$A:$A,Stores!$B:$B,"Unknown")</f>
        <v>TrendMart Thoothukudi Outlet</v>
      </c>
      <c r="AD887" t="str">
        <f>_xlfn.XLOOKUP(tblSales[[#This Row],[Store_ID]],Stores!$A:$A,Stores!$E:$E,"Unknown")</f>
        <v>South Zone 1</v>
      </c>
      <c r="AE887" t="str">
        <f>_xlfn.XLOOKUP(tblSales[[#This Row],[Customer_ID]],Customers!$A:$A,Customers!$B:$B,"Unknown")</f>
        <v>Indira Naidu</v>
      </c>
      <c r="AF887" t="str">
        <f>_xlfn.XLOOKUP(tblSales[[#This Row],[Customer_ID]],Customers!$A:$A,Customers!$J:$J,"Unknown")</f>
        <v>Gold</v>
      </c>
      <c r="AG887" t="str">
        <f>_xlfn.XLOOKUP(tblSales[[#This Row],[Employee_ID]],Employees!$A:$A,Employees!$B:$B,"Unknown")</f>
        <v>Ganesh Iyengar</v>
      </c>
      <c r="AH887">
        <f>IF(MONTH(tblSales[[#This Row],[Invoice Date]])&gt;=4,MONTH(tblSales[[#This Row],[Invoice Date]]),MONTH(tblSales[[#This Row],[Invoice Date]])+12)</f>
        <v>5</v>
      </c>
      <c r="AI887" s="8">
        <f>DATE(YEAR(tblSales[[#This Row],[Invoice Date]]),MONTH(tblSales[[#This Row],[Invoice Date]]),1)</f>
        <v>45413</v>
      </c>
      <c r="AJ887" t="str">
        <f>_xlfn.XLOOKUP(tblSales[[#This Row],[Product_ID]],Products!$A:$A,Products!$B:$B,"Unknown")</f>
        <v>Skechers Skinny Fit Peach</v>
      </c>
      <c r="AK887" s="9">
        <f>IFERROR(tblSales[[#This Row],[Profit]]/tblSales[[#This Row],[Sales Amount]],0)</f>
        <v>0.11296318732822767</v>
      </c>
      <c r="AL887" t="str">
        <f>IF(tblSales[[#This Row],[Discount %]]&lt;=5,"0-5%",
IF(tblSales[[#This Row],[Discount %]]&lt;=10,"5-10%",
IF(tblSales[[#This Row],[Discount %]]&lt;=15,"10-15%",
IF(tblSales[[#This Row],[Discount %]]&lt;=20,"15-20%","20%+"))))</f>
        <v>5-10%</v>
      </c>
    </row>
    <row r="888" spans="1:38">
      <c r="A888" s="2" t="s">
        <v>2428</v>
      </c>
      <c r="B888" s="11">
        <v>45411</v>
      </c>
      <c r="C888" s="2" t="s">
        <v>273</v>
      </c>
      <c r="D888" s="2" t="s">
        <v>778</v>
      </c>
      <c r="E888" s="2" t="s">
        <v>91</v>
      </c>
      <c r="F888" s="2" t="s">
        <v>562</v>
      </c>
      <c r="G888" s="2">
        <v>1</v>
      </c>
      <c r="H888" s="2">
        <v>821.92</v>
      </c>
      <c r="I888" s="2">
        <v>10</v>
      </c>
      <c r="J888" s="2">
        <v>82.19</v>
      </c>
      <c r="K888" s="2">
        <v>5</v>
      </c>
      <c r="L888" s="2">
        <v>36.99</v>
      </c>
      <c r="M888" s="2">
        <v>776.72</v>
      </c>
      <c r="N888" s="2">
        <v>570.20000000000005</v>
      </c>
      <c r="O888" s="2">
        <f t="shared" si="32"/>
        <v>169.52999999999997</v>
      </c>
      <c r="P888" s="2" t="s">
        <v>32</v>
      </c>
      <c r="Q888" s="2" t="str">
        <f t="shared" si="29"/>
        <v>UPI</v>
      </c>
      <c r="R888" s="2" t="s">
        <v>20</v>
      </c>
      <c r="S888" s="2" t="s">
        <v>56</v>
      </c>
      <c r="T888" s="2" t="s">
        <v>2429</v>
      </c>
      <c r="U888" s="2" t="s">
        <v>59</v>
      </c>
      <c r="V888" t="str">
        <f>TEXT(tblSales[[#This Row],[Invoice Date]],"mmm")</f>
        <v>Apr</v>
      </c>
      <c r="W888">
        <f>MONTH(tblSales[[#This Row],[Invoice Date]])</f>
        <v>4</v>
      </c>
      <c r="X888">
        <f>YEAR(tblSales[[#This Row],[Invoice Date]])</f>
        <v>2024</v>
      </c>
      <c r="Y888" t="str">
        <f>TEXT(tblSales[[#This Row],[Invoice Date]],"mmm-yyyy")</f>
        <v>Apr-2024</v>
      </c>
      <c r="Z888" t="str">
        <f>_xlfn.XLOOKUP(tblSales[[#This Row],[Product_ID]],Products!$A:$A,Products!$C:$C,"Women Dresses")</f>
        <v>Men Shirts</v>
      </c>
      <c r="AA888" t="str">
        <f>_xlfn.XLOOKUP(tblSales[[#This Row],[Product_ID]],Products!$A:$A,Products!$D:$D,"Unknown")</f>
        <v>Denim Shirt</v>
      </c>
      <c r="AB888" t="str">
        <f>_xlfn.XLOOKUP(tblSales[[#This Row],[Product_ID]],Products!$A:$A,Products!$E:$E,"Unknown")</f>
        <v>AND</v>
      </c>
      <c r="AC888" t="str">
        <f>_xlfn.XLOOKUP(tblSales[[#This Row],[Store_ID]],Stores!$A:$A,Stores!$B:$B,"Unknown")</f>
        <v>TrendMart Vijayawada High Street</v>
      </c>
      <c r="AD888" t="str">
        <f>_xlfn.XLOOKUP(tblSales[[#This Row],[Store_ID]],Stores!$A:$A,Stores!$E:$E,"Unknown")</f>
        <v>South Zone 3</v>
      </c>
      <c r="AE888" t="str">
        <f>_xlfn.XLOOKUP(tblSales[[#This Row],[Customer_ID]],Customers!$A:$A,Customers!$B:$B,"Unknown")</f>
        <v>Tara Ramachandran</v>
      </c>
      <c r="AF888" t="str">
        <f>_xlfn.XLOOKUP(tblSales[[#This Row],[Customer_ID]],Customers!$A:$A,Customers!$J:$J,"Unknown")</f>
        <v>Platinum</v>
      </c>
      <c r="AG888" t="str">
        <f>_xlfn.XLOOKUP(tblSales[[#This Row],[Employee_ID]],Employees!$A:$A,Employees!$B:$B,"Unknown")</f>
        <v>Vikram Bhat</v>
      </c>
      <c r="AH888">
        <f>IF(MONTH(tblSales[[#This Row],[Invoice Date]])&gt;=4,MONTH(tblSales[[#This Row],[Invoice Date]]),MONTH(tblSales[[#This Row],[Invoice Date]])+12)</f>
        <v>4</v>
      </c>
      <c r="AI888" s="8">
        <f>DATE(YEAR(tblSales[[#This Row],[Invoice Date]]),MONTH(tblSales[[#This Row],[Invoice Date]]),1)</f>
        <v>45383</v>
      </c>
      <c r="AJ888" t="str">
        <f>_xlfn.XLOOKUP(tblSales[[#This Row],[Product_ID]],Products!$A:$A,Products!$B:$B,"Unknown")</f>
        <v>AND Denim Shirt Teal</v>
      </c>
      <c r="AK888" s="9">
        <f>IFERROR(tblSales[[#This Row],[Profit]]/tblSales[[#This Row],[Sales Amount]],0)</f>
        <v>0.21826398187248941</v>
      </c>
      <c r="AL888" t="str">
        <f>IF(tblSales[[#This Row],[Discount %]]&lt;=5,"0-5%",
IF(tblSales[[#This Row],[Discount %]]&lt;=10,"5-10%",
IF(tblSales[[#This Row],[Discount %]]&lt;=15,"10-15%",
IF(tblSales[[#This Row],[Discount %]]&lt;=20,"15-20%","20%+"))))</f>
        <v>5-10%</v>
      </c>
    </row>
    <row r="889" spans="1:38">
      <c r="A889" s="2" t="s">
        <v>2430</v>
      </c>
      <c r="B889" s="11">
        <v>45395</v>
      </c>
      <c r="C889" s="2" t="s">
        <v>1565</v>
      </c>
      <c r="D889" s="2" t="s">
        <v>614</v>
      </c>
      <c r="E889" s="2" t="s">
        <v>156</v>
      </c>
      <c r="F889" s="2" t="s">
        <v>2431</v>
      </c>
      <c r="G889" s="2">
        <v>2</v>
      </c>
      <c r="H889" s="2">
        <v>1985.7</v>
      </c>
      <c r="I889" s="2">
        <v>10</v>
      </c>
      <c r="J889" s="2">
        <v>397.14</v>
      </c>
      <c r="K889" s="2">
        <v>12</v>
      </c>
      <c r="L889" s="2">
        <v>428.91</v>
      </c>
      <c r="M889" s="2">
        <v>4003.17</v>
      </c>
      <c r="N889" s="2">
        <v>2756.76</v>
      </c>
      <c r="O889" s="2">
        <f t="shared" si="32"/>
        <v>817.49999999999977</v>
      </c>
      <c r="P889" s="2" t="s">
        <v>32</v>
      </c>
      <c r="Q889" s="2" t="str">
        <f t="shared" si="29"/>
        <v>UPI</v>
      </c>
      <c r="R889" s="2" t="s">
        <v>20</v>
      </c>
      <c r="S889" s="2" t="s">
        <v>56</v>
      </c>
      <c r="T889" s="2" t="s">
        <v>2432</v>
      </c>
      <c r="U889" s="2" t="s">
        <v>60</v>
      </c>
      <c r="V889" t="str">
        <f>TEXT(tblSales[[#This Row],[Invoice Date]],"mmm")</f>
        <v>Apr</v>
      </c>
      <c r="W889">
        <f>MONTH(tblSales[[#This Row],[Invoice Date]])</f>
        <v>4</v>
      </c>
      <c r="X889">
        <f>YEAR(tblSales[[#This Row],[Invoice Date]])</f>
        <v>2024</v>
      </c>
      <c r="Y889" t="str">
        <f>TEXT(tblSales[[#This Row],[Invoice Date]],"mmm-yyyy")</f>
        <v>Apr-2024</v>
      </c>
      <c r="Z889" t="str">
        <f>_xlfn.XLOOKUP(tblSales[[#This Row],[Product_ID]],Products!$A:$A,Products!$C:$C,"Women Dresses")</f>
        <v>Women Sarees</v>
      </c>
      <c r="AA889" t="str">
        <f>_xlfn.XLOOKUP(tblSales[[#This Row],[Product_ID]],Products!$A:$A,Products!$D:$D,"Unknown")</f>
        <v>Georgette Saree</v>
      </c>
      <c r="AB889" t="str">
        <f>_xlfn.XLOOKUP(tblSales[[#This Row],[Product_ID]],Products!$A:$A,Products!$E:$E,"Unknown")</f>
        <v>Reebok</v>
      </c>
      <c r="AC889" t="str">
        <f>_xlfn.XLOOKUP(tblSales[[#This Row],[Store_ID]],Stores!$A:$A,Stores!$B:$B,"Unknown")</f>
        <v>TrendMart Madurai Mall Kiosk</v>
      </c>
      <c r="AD889" t="str">
        <f>_xlfn.XLOOKUP(tblSales[[#This Row],[Store_ID]],Stores!$A:$A,Stores!$E:$E,"Unknown")</f>
        <v>South Zone 1</v>
      </c>
      <c r="AE889" t="str">
        <f>_xlfn.XLOOKUP(tblSales[[#This Row],[Customer_ID]],Customers!$A:$A,Customers!$B:$B,"Unknown")</f>
        <v>Chandran Sharma</v>
      </c>
      <c r="AF889" t="str">
        <f>_xlfn.XLOOKUP(tblSales[[#This Row],[Customer_ID]],Customers!$A:$A,Customers!$J:$J,"Unknown")</f>
        <v>Gold</v>
      </c>
      <c r="AG889" t="str">
        <f>_xlfn.XLOOKUP(tblSales[[#This Row],[Employee_ID]],Employees!$A:$A,Employees!$B:$B,"Unknown")</f>
        <v>Unknown</v>
      </c>
      <c r="AH889">
        <f>IF(MONTH(tblSales[[#This Row],[Invoice Date]])&gt;=4,MONTH(tblSales[[#This Row],[Invoice Date]]),MONTH(tblSales[[#This Row],[Invoice Date]])+12)</f>
        <v>4</v>
      </c>
      <c r="AI889" s="8">
        <f>DATE(YEAR(tblSales[[#This Row],[Invoice Date]]),MONTH(tblSales[[#This Row],[Invoice Date]]),1)</f>
        <v>45383</v>
      </c>
      <c r="AJ889" t="str">
        <f>_xlfn.XLOOKUP(tblSales[[#This Row],[Product_ID]],Products!$A:$A,Products!$B:$B,"Unknown")</f>
        <v>Reebok Georgette Saree Charcoal</v>
      </c>
      <c r="AK889" s="9">
        <f>IFERROR(tblSales[[#This Row],[Profit]]/tblSales[[#This Row],[Sales Amount]],0)</f>
        <v>0.20421316106985207</v>
      </c>
      <c r="AL889" t="str">
        <f>IF(tblSales[[#This Row],[Discount %]]&lt;=5,"0-5%",
IF(tblSales[[#This Row],[Discount %]]&lt;=10,"5-10%",
IF(tblSales[[#This Row],[Discount %]]&lt;=15,"10-15%",
IF(tblSales[[#This Row],[Discount %]]&lt;=20,"15-20%","20%+"))))</f>
        <v>5-10%</v>
      </c>
    </row>
    <row r="890" spans="1:38">
      <c r="A890" s="2" t="s">
        <v>2433</v>
      </c>
      <c r="B890" s="11">
        <v>45614</v>
      </c>
      <c r="C890" s="2" t="s">
        <v>230</v>
      </c>
      <c r="D890" s="2" t="s">
        <v>966</v>
      </c>
      <c r="E890" s="2" t="s">
        <v>625</v>
      </c>
      <c r="F890" s="2" t="s">
        <v>350</v>
      </c>
      <c r="G890" s="2">
        <v>2</v>
      </c>
      <c r="H890" s="2">
        <v>5184.71</v>
      </c>
      <c r="I890" s="2">
        <v>10</v>
      </c>
      <c r="J890" s="2">
        <v>1036.94</v>
      </c>
      <c r="K890" s="2">
        <v>12</v>
      </c>
      <c r="L890" s="2">
        <v>1119.9000000000001</v>
      </c>
      <c r="M890" s="2">
        <v>10452.379999999999</v>
      </c>
      <c r="N890" s="2">
        <v>7324.74</v>
      </c>
      <c r="O890" s="2">
        <f t="shared" si="32"/>
        <v>2007.7399999999993</v>
      </c>
      <c r="P890" s="2" t="s">
        <v>27</v>
      </c>
      <c r="Q890" s="2" t="str">
        <f t="shared" si="29"/>
        <v>Cash</v>
      </c>
      <c r="R890" s="2" t="s">
        <v>20</v>
      </c>
      <c r="S890" s="2" t="s">
        <v>56</v>
      </c>
      <c r="T890" s="2" t="s">
        <v>2302</v>
      </c>
      <c r="U890" s="2" t="s">
        <v>59</v>
      </c>
      <c r="V890" t="str">
        <f>TEXT(tblSales[[#This Row],[Invoice Date]],"mmm")</f>
        <v>Nov</v>
      </c>
      <c r="W890">
        <f>MONTH(tblSales[[#This Row],[Invoice Date]])</f>
        <v>11</v>
      </c>
      <c r="X890">
        <f>YEAR(tblSales[[#This Row],[Invoice Date]])</f>
        <v>2024</v>
      </c>
      <c r="Y890" t="str">
        <f>TEXT(tblSales[[#This Row],[Invoice Date]],"mmm-yyyy")</f>
        <v>Nov-2024</v>
      </c>
      <c r="Z890" t="str">
        <f>_xlfn.XLOOKUP(tblSales[[#This Row],[Product_ID]],Products!$A:$A,Products!$C:$C,"Women Dresses")</f>
        <v>Watches</v>
      </c>
      <c r="AA890" t="str">
        <f>_xlfn.XLOOKUP(tblSales[[#This Row],[Product_ID]],Products!$A:$A,Products!$D:$D,"Unknown")</f>
        <v>Smart Watch</v>
      </c>
      <c r="AB890" t="str">
        <f>_xlfn.XLOOKUP(tblSales[[#This Row],[Product_ID]],Products!$A:$A,Products!$E:$E,"Unknown")</f>
        <v>Pantaloons</v>
      </c>
      <c r="AC890" t="str">
        <f>_xlfn.XLOOKUP(tblSales[[#This Row],[Store_ID]],Stores!$A:$A,Stores!$B:$B,"Unknown")</f>
        <v>TrendMart Shivamogga Mall Kiosk</v>
      </c>
      <c r="AD890" t="str">
        <f>_xlfn.XLOOKUP(tblSales[[#This Row],[Store_ID]],Stores!$A:$A,Stores!$E:$E,"Unknown")</f>
        <v>South Zone 2</v>
      </c>
      <c r="AE890" t="str">
        <f>_xlfn.XLOOKUP(tblSales[[#This Row],[Customer_ID]],Customers!$A:$A,Customers!$B:$B,"Unknown")</f>
        <v>Vijay Kamath</v>
      </c>
      <c r="AF890" t="str">
        <f>_xlfn.XLOOKUP(tblSales[[#This Row],[Customer_ID]],Customers!$A:$A,Customers!$J:$J,"Unknown")</f>
        <v>Silver</v>
      </c>
      <c r="AG890" t="str">
        <f>_xlfn.XLOOKUP(tblSales[[#This Row],[Employee_ID]],Employees!$A:$A,Employees!$B:$B,"Unknown")</f>
        <v>Chitra Chettiar</v>
      </c>
      <c r="AH890">
        <f>IF(MONTH(tblSales[[#This Row],[Invoice Date]])&gt;=4,MONTH(tblSales[[#This Row],[Invoice Date]]),MONTH(tblSales[[#This Row],[Invoice Date]])+12)</f>
        <v>11</v>
      </c>
      <c r="AI890" s="8">
        <f>DATE(YEAR(tblSales[[#This Row],[Invoice Date]]),MONTH(tblSales[[#This Row],[Invoice Date]]),1)</f>
        <v>45597</v>
      </c>
      <c r="AJ890" t="str">
        <f>_xlfn.XLOOKUP(tblSales[[#This Row],[Product_ID]],Products!$A:$A,Products!$B:$B,"Unknown")</f>
        <v>Westside Straight Fit Charcoal</v>
      </c>
      <c r="AK890" s="9">
        <f>IFERROR(tblSales[[#This Row],[Profit]]/tblSales[[#This Row],[Sales Amount]],0)</f>
        <v>0.19208448219448579</v>
      </c>
      <c r="AL890" t="str">
        <f>IF(tblSales[[#This Row],[Discount %]]&lt;=5,"0-5%",
IF(tblSales[[#This Row],[Discount %]]&lt;=10,"5-10%",
IF(tblSales[[#This Row],[Discount %]]&lt;=15,"10-15%",
IF(tblSales[[#This Row],[Discount %]]&lt;=20,"15-20%","20%+"))))</f>
        <v>5-10%</v>
      </c>
    </row>
    <row r="891" spans="1:38">
      <c r="A891" s="2" t="s">
        <v>2434</v>
      </c>
      <c r="B891" s="11">
        <v>45550</v>
      </c>
      <c r="C891" s="2" t="s">
        <v>2435</v>
      </c>
      <c r="D891" s="2" t="s">
        <v>762</v>
      </c>
      <c r="E891" s="2" t="s">
        <v>1546</v>
      </c>
      <c r="F891" s="2" t="s">
        <v>182</v>
      </c>
      <c r="G891" s="2">
        <v>1</v>
      </c>
      <c r="H891" s="2">
        <v>608.34</v>
      </c>
      <c r="I891" s="2">
        <v>0</v>
      </c>
      <c r="J891" s="2">
        <v>0</v>
      </c>
      <c r="K891" s="2">
        <v>5</v>
      </c>
      <c r="L891" s="2">
        <v>30.42</v>
      </c>
      <c r="M891" s="2">
        <v>638.76</v>
      </c>
      <c r="N891" s="2">
        <v>364.61</v>
      </c>
      <c r="O891" s="2">
        <f t="shared" si="32"/>
        <v>243.72999999999996</v>
      </c>
      <c r="P891" s="2" t="s">
        <v>27</v>
      </c>
      <c r="Q891" s="2" t="str">
        <f t="shared" si="29"/>
        <v>Cash</v>
      </c>
      <c r="R891" s="2" t="s">
        <v>20</v>
      </c>
      <c r="S891" s="2" t="s">
        <v>56</v>
      </c>
      <c r="T891" s="2" t="s">
        <v>750</v>
      </c>
      <c r="U891" s="2" t="s">
        <v>60</v>
      </c>
      <c r="V891" t="str">
        <f>TEXT(tblSales[[#This Row],[Invoice Date]],"mmm")</f>
        <v>Sep</v>
      </c>
      <c r="W891">
        <f>MONTH(tblSales[[#This Row],[Invoice Date]])</f>
        <v>9</v>
      </c>
      <c r="X891">
        <f>YEAR(tblSales[[#This Row],[Invoice Date]])</f>
        <v>2024</v>
      </c>
      <c r="Y891" t="str">
        <f>TEXT(tblSales[[#This Row],[Invoice Date]],"mmm-yyyy")</f>
        <v>Sep-2024</v>
      </c>
      <c r="Z891" t="str">
        <f>_xlfn.XLOOKUP(tblSales[[#This Row],[Product_ID]],Products!$A:$A,Products!$C:$C,"Women Dresses")</f>
        <v>Men T-Shirts</v>
      </c>
      <c r="AA891" t="str">
        <f>_xlfn.XLOOKUP(tblSales[[#This Row],[Product_ID]],Products!$A:$A,Products!$D:$D,"Unknown")</f>
        <v>Polo</v>
      </c>
      <c r="AB891" t="str">
        <f>_xlfn.XLOOKUP(tblSales[[#This Row],[Product_ID]],Products!$A:$A,Products!$E:$E,"Unknown")</f>
        <v>Woodland</v>
      </c>
      <c r="AC891" t="str">
        <f>_xlfn.XLOOKUP(tblSales[[#This Row],[Store_ID]],Stores!$A:$A,Stores!$B:$B,"Unknown")</f>
        <v>TrendMart Guntur Standard</v>
      </c>
      <c r="AD891" t="str">
        <f>_xlfn.XLOOKUP(tblSales[[#This Row],[Store_ID]],Stores!$A:$A,Stores!$E:$E,"Unknown")</f>
        <v>South Zone 3</v>
      </c>
      <c r="AE891" t="str">
        <f>_xlfn.XLOOKUP(tblSales[[#This Row],[Customer_ID]],Customers!$A:$A,Customers!$B:$B,"Unknown")</f>
        <v>Anil Gounder</v>
      </c>
      <c r="AF891" t="str">
        <f>_xlfn.XLOOKUP(tblSales[[#This Row],[Customer_ID]],Customers!$A:$A,Customers!$J:$J,"Unknown")</f>
        <v>Silver</v>
      </c>
      <c r="AG891" t="str">
        <f>_xlfn.XLOOKUP(tblSales[[#This Row],[Employee_ID]],Employees!$A:$A,Employees!$B:$B,"Unknown")</f>
        <v>Girish Sundaram</v>
      </c>
      <c r="AH891">
        <f>IF(MONTH(tblSales[[#This Row],[Invoice Date]])&gt;=4,MONTH(tblSales[[#This Row],[Invoice Date]]),MONTH(tblSales[[#This Row],[Invoice Date]])+12)</f>
        <v>9</v>
      </c>
      <c r="AI891" s="8">
        <f>DATE(YEAR(tblSales[[#This Row],[Invoice Date]]),MONTH(tblSales[[#This Row],[Invoice Date]]),1)</f>
        <v>45536</v>
      </c>
      <c r="AJ891" t="str">
        <f>_xlfn.XLOOKUP(tblSales[[#This Row],[Product_ID]],Products!$A:$A,Products!$B:$B,"Unknown")</f>
        <v>Woodland Polo Purple</v>
      </c>
      <c r="AK891" s="9">
        <f>IFERROR(tblSales[[#This Row],[Profit]]/tblSales[[#This Row],[Sales Amount]],0)</f>
        <v>0.3815674118604796</v>
      </c>
      <c r="AL891" t="str">
        <f>IF(tblSales[[#This Row],[Discount %]]&lt;=5,"0-5%",
IF(tblSales[[#This Row],[Discount %]]&lt;=10,"5-10%",
IF(tblSales[[#This Row],[Discount %]]&lt;=15,"10-15%",
IF(tblSales[[#This Row],[Discount %]]&lt;=20,"15-20%","20%+"))))</f>
        <v>0-5%</v>
      </c>
    </row>
    <row r="892" spans="1:38">
      <c r="A892" s="2" t="s">
        <v>2436</v>
      </c>
      <c r="B892" s="11">
        <v>45703</v>
      </c>
      <c r="C892" s="2" t="s">
        <v>1247</v>
      </c>
      <c r="D892" s="2" t="s">
        <v>197</v>
      </c>
      <c r="E892" s="2" t="s">
        <v>574</v>
      </c>
      <c r="F892" s="2" t="s">
        <v>475</v>
      </c>
      <c r="G892" s="2">
        <v>1</v>
      </c>
      <c r="H892" s="2">
        <v>1037.4000000000001</v>
      </c>
      <c r="I892" s="2">
        <v>25</v>
      </c>
      <c r="J892" s="2">
        <v>259.35000000000002</v>
      </c>
      <c r="K892" s="2">
        <v>12</v>
      </c>
      <c r="L892" s="2">
        <v>93.37</v>
      </c>
      <c r="M892" s="2">
        <v>871.42</v>
      </c>
      <c r="N892" s="2">
        <v>721.22</v>
      </c>
      <c r="O892" s="2">
        <f t="shared" si="32"/>
        <v>56.829999999999927</v>
      </c>
      <c r="P892" s="2" t="s">
        <v>32</v>
      </c>
      <c r="Q892" s="2" t="str">
        <f t="shared" si="29"/>
        <v>UPI</v>
      </c>
      <c r="R892" s="2" t="s">
        <v>20</v>
      </c>
      <c r="S892" s="2" t="s">
        <v>56</v>
      </c>
      <c r="T892" s="2" t="s">
        <v>1726</v>
      </c>
      <c r="U892" s="2" t="s">
        <v>60</v>
      </c>
      <c r="V892" t="str">
        <f>TEXT(tblSales[[#This Row],[Invoice Date]],"mmm")</f>
        <v>Feb</v>
      </c>
      <c r="W892">
        <f>MONTH(tblSales[[#This Row],[Invoice Date]])</f>
        <v>2</v>
      </c>
      <c r="X892">
        <f>YEAR(tblSales[[#This Row],[Invoice Date]])</f>
        <v>2025</v>
      </c>
      <c r="Y892" t="str">
        <f>TEXT(tblSales[[#This Row],[Invoice Date]],"mmm-yyyy")</f>
        <v>Feb-2025</v>
      </c>
      <c r="Z892" t="str">
        <f>_xlfn.XLOOKUP(tblSales[[#This Row],[Product_ID]],Products!$A:$A,Products!$C:$C,"Women Dresses")</f>
        <v>Men Shirts</v>
      </c>
      <c r="AA892" t="str">
        <f>_xlfn.XLOOKUP(tblSales[[#This Row],[Product_ID]],Products!$A:$A,Products!$D:$D,"Unknown")</f>
        <v>Denim Shirt</v>
      </c>
      <c r="AB892" t="str">
        <f>_xlfn.XLOOKUP(tblSales[[#This Row],[Product_ID]],Products!$A:$A,Products!$E:$E,"Unknown")</f>
        <v>Indian Terrain</v>
      </c>
      <c r="AC892" t="str">
        <f>_xlfn.XLOOKUP(tblSales[[#This Row],[Store_ID]],Stores!$A:$A,Stores!$B:$B,"Unknown")</f>
        <v>TrendMart Guntur Standard</v>
      </c>
      <c r="AD892" t="str">
        <f>_xlfn.XLOOKUP(tblSales[[#This Row],[Store_ID]],Stores!$A:$A,Stores!$E:$E,"Unknown")</f>
        <v>South Zone 3</v>
      </c>
      <c r="AE892" t="str">
        <f>_xlfn.XLOOKUP(tblSales[[#This Row],[Customer_ID]],Customers!$A:$A,Customers!$B:$B,"Unknown")</f>
        <v>Vasanthi Menon</v>
      </c>
      <c r="AF892" t="str">
        <f>_xlfn.XLOOKUP(tblSales[[#This Row],[Customer_ID]],Customers!$A:$A,Customers!$J:$J,"Unknown")</f>
        <v>Regular</v>
      </c>
      <c r="AG892" t="str">
        <f>_xlfn.XLOOKUP(tblSales[[#This Row],[Employee_ID]],Employees!$A:$A,Employees!$B:$B,"Unknown")</f>
        <v>Arjun Krishnan</v>
      </c>
      <c r="AH892">
        <f>IF(MONTH(tblSales[[#This Row],[Invoice Date]])&gt;=4,MONTH(tblSales[[#This Row],[Invoice Date]]),MONTH(tblSales[[#This Row],[Invoice Date]])+12)</f>
        <v>14</v>
      </c>
      <c r="AI892" s="8">
        <f>DATE(YEAR(tblSales[[#This Row],[Invoice Date]]),MONTH(tblSales[[#This Row],[Invoice Date]]),1)</f>
        <v>45689</v>
      </c>
      <c r="AJ892" t="str">
        <f>_xlfn.XLOOKUP(tblSales[[#This Row],[Product_ID]],Products!$A:$A,Products!$B:$B,"Unknown")</f>
        <v>Indian Terrain Denim Shirt Wine</v>
      </c>
      <c r="AK892" s="9">
        <f>IFERROR(tblSales[[#This Row],[Profit]]/tblSales[[#This Row],[Sales Amount]],0)</f>
        <v>6.5215395561267736E-2</v>
      </c>
      <c r="AL892" t="str">
        <f>IF(tblSales[[#This Row],[Discount %]]&lt;=5,"0-5%",
IF(tblSales[[#This Row],[Discount %]]&lt;=10,"5-10%",
IF(tblSales[[#This Row],[Discount %]]&lt;=15,"10-15%",
IF(tblSales[[#This Row],[Discount %]]&lt;=20,"15-20%","20%+"))))</f>
        <v>20%+</v>
      </c>
    </row>
    <row r="893" spans="1:38">
      <c r="A893" s="2" t="s">
        <v>2437</v>
      </c>
      <c r="B893" s="11">
        <v>45712</v>
      </c>
      <c r="C893" s="2" t="s">
        <v>1267</v>
      </c>
      <c r="D893" s="2" t="s">
        <v>1051</v>
      </c>
      <c r="E893" s="2" t="s">
        <v>344</v>
      </c>
      <c r="F893" s="2" t="s">
        <v>540</v>
      </c>
      <c r="G893" s="2">
        <v>2</v>
      </c>
      <c r="H893" s="2">
        <v>805.11</v>
      </c>
      <c r="I893" s="2">
        <v>25</v>
      </c>
      <c r="J893" s="2">
        <v>402.56</v>
      </c>
      <c r="K893" s="2">
        <v>5</v>
      </c>
      <c r="L893" s="2">
        <v>60.38</v>
      </c>
      <c r="M893" s="2">
        <v>1268.04</v>
      </c>
      <c r="N893" s="2">
        <v>1130.9000000000001</v>
      </c>
      <c r="O893" s="2">
        <f t="shared" si="32"/>
        <v>76.759999999999877</v>
      </c>
      <c r="P893" s="2" t="s">
        <v>32</v>
      </c>
      <c r="Q893" s="2" t="str">
        <f t="shared" si="29"/>
        <v>UPI</v>
      </c>
      <c r="R893" s="2" t="s">
        <v>20</v>
      </c>
      <c r="S893" s="2" t="s">
        <v>56</v>
      </c>
      <c r="T893" s="2" t="s">
        <v>1415</v>
      </c>
      <c r="U893" s="2" t="s">
        <v>59</v>
      </c>
      <c r="V893" t="str">
        <f>TEXT(tblSales[[#This Row],[Invoice Date]],"mmm")</f>
        <v>Feb</v>
      </c>
      <c r="W893">
        <f>MONTH(tblSales[[#This Row],[Invoice Date]])</f>
        <v>2</v>
      </c>
      <c r="X893">
        <f>YEAR(tblSales[[#This Row],[Invoice Date]])</f>
        <v>2025</v>
      </c>
      <c r="Y893" t="str">
        <f>TEXT(tblSales[[#This Row],[Invoice Date]],"mmm-yyyy")</f>
        <v>Feb-2025</v>
      </c>
      <c r="Z893" t="str">
        <f>_xlfn.XLOOKUP(tblSales[[#This Row],[Product_ID]],Products!$A:$A,Products!$C:$C,"Women Dresses")</f>
        <v>Kids Wear</v>
      </c>
      <c r="AA893" t="str">
        <f>_xlfn.XLOOKUP(tblSales[[#This Row],[Product_ID]],Products!$A:$A,Products!$D:$D,"Unknown")</f>
        <v>Boys Shirt</v>
      </c>
      <c r="AB893" t="str">
        <f>_xlfn.XLOOKUP(tblSales[[#This Row],[Product_ID]],Products!$A:$A,Products!$E:$E,"Unknown")</f>
        <v>Woodland</v>
      </c>
      <c r="AC893" t="str">
        <f>_xlfn.XLOOKUP(tblSales[[#This Row],[Store_ID]],Stores!$A:$A,Stores!$B:$B,"Unknown")</f>
        <v>TrendMart Kannur Standard</v>
      </c>
      <c r="AD893" t="str">
        <f>_xlfn.XLOOKUP(tblSales[[#This Row],[Store_ID]],Stores!$A:$A,Stores!$E:$E,"Unknown")</f>
        <v>South Zone 1</v>
      </c>
      <c r="AE893" t="str">
        <f>_xlfn.XLOOKUP(tblSales[[#This Row],[Customer_ID]],Customers!$A:$A,Customers!$B:$B,"Unknown")</f>
        <v>Baskar Menon</v>
      </c>
      <c r="AF893" t="str">
        <f>_xlfn.XLOOKUP(tblSales[[#This Row],[Customer_ID]],Customers!$A:$A,Customers!$J:$J,"Unknown")</f>
        <v>Platinum</v>
      </c>
      <c r="AG893" t="str">
        <f>_xlfn.XLOOKUP(tblSales[[#This Row],[Employee_ID]],Employees!$A:$A,Employees!$B:$B,"Unknown")</f>
        <v>Swathi Achari</v>
      </c>
      <c r="AH893">
        <f>IF(MONTH(tblSales[[#This Row],[Invoice Date]])&gt;=4,MONTH(tblSales[[#This Row],[Invoice Date]]),MONTH(tblSales[[#This Row],[Invoice Date]])+12)</f>
        <v>14</v>
      </c>
      <c r="AI893" s="8">
        <f>DATE(YEAR(tblSales[[#This Row],[Invoice Date]]),MONTH(tblSales[[#This Row],[Invoice Date]]),1)</f>
        <v>45689</v>
      </c>
      <c r="AJ893" t="str">
        <f>_xlfn.XLOOKUP(tblSales[[#This Row],[Product_ID]],Products!$A:$A,Products!$B:$B,"Unknown")</f>
        <v>Woodland Boys Shirt White</v>
      </c>
      <c r="AK893" s="9">
        <f>IFERROR(tblSales[[#This Row],[Profit]]/tblSales[[#This Row],[Sales Amount]],0)</f>
        <v>6.0534368001009337E-2</v>
      </c>
      <c r="AL893" t="str">
        <f>IF(tblSales[[#This Row],[Discount %]]&lt;=5,"0-5%",
IF(tblSales[[#This Row],[Discount %]]&lt;=10,"5-10%",
IF(tblSales[[#This Row],[Discount %]]&lt;=15,"10-15%",
IF(tblSales[[#This Row],[Discount %]]&lt;=20,"15-20%","20%+"))))</f>
        <v>20%+</v>
      </c>
    </row>
    <row r="894" spans="1:38">
      <c r="A894" s="2" t="s">
        <v>2438</v>
      </c>
      <c r="B894" s="11">
        <v>45571</v>
      </c>
      <c r="C894" s="2" t="s">
        <v>2439</v>
      </c>
      <c r="D894" s="2" t="s">
        <v>1604</v>
      </c>
      <c r="E894" s="2" t="s">
        <v>1122</v>
      </c>
      <c r="F894" s="2" t="s">
        <v>475</v>
      </c>
      <c r="G894" s="2">
        <v>2</v>
      </c>
      <c r="H894" s="2">
        <v>1474.95</v>
      </c>
      <c r="I894" s="2">
        <v>10</v>
      </c>
      <c r="J894" s="2">
        <v>294.99</v>
      </c>
      <c r="K894" s="2">
        <v>12</v>
      </c>
      <c r="L894" s="2">
        <v>318.58999999999997</v>
      </c>
      <c r="M894" s="2">
        <v>2973.5</v>
      </c>
      <c r="N894" s="2">
        <v>1758.96</v>
      </c>
      <c r="O894" s="2">
        <f t="shared" si="32"/>
        <v>895.95</v>
      </c>
      <c r="P894" s="2" t="s">
        <v>29</v>
      </c>
      <c r="Q894" s="2" t="str">
        <f t="shared" si="29"/>
        <v>Debit Card</v>
      </c>
      <c r="R894" s="2" t="s">
        <v>21</v>
      </c>
      <c r="S894" s="2" t="s">
        <v>56</v>
      </c>
      <c r="T894" s="2" t="s">
        <v>1390</v>
      </c>
      <c r="U894" s="2" t="s">
        <v>60</v>
      </c>
      <c r="V894" t="str">
        <f>TEXT(tblSales[[#This Row],[Invoice Date]],"mmm")</f>
        <v>Oct</v>
      </c>
      <c r="W894">
        <f>MONTH(tblSales[[#This Row],[Invoice Date]])</f>
        <v>10</v>
      </c>
      <c r="X894">
        <f>YEAR(tblSales[[#This Row],[Invoice Date]])</f>
        <v>2024</v>
      </c>
      <c r="Y894" t="str">
        <f>TEXT(tblSales[[#This Row],[Invoice Date]],"mmm-yyyy")</f>
        <v>Oct-2024</v>
      </c>
      <c r="Z894" t="str">
        <f>_xlfn.XLOOKUP(tblSales[[#This Row],[Product_ID]],Products!$A:$A,Products!$C:$C,"Women Dresses")</f>
        <v>Belts</v>
      </c>
      <c r="AA894" t="str">
        <f>_xlfn.XLOOKUP(tblSales[[#This Row],[Product_ID]],Products!$A:$A,Products!$D:$D,"Unknown")</f>
        <v>Braided Belt</v>
      </c>
      <c r="AB894" t="str">
        <f>_xlfn.XLOOKUP(tblSales[[#This Row],[Product_ID]],Products!$A:$A,Products!$E:$E,"Unknown")</f>
        <v>Bata</v>
      </c>
      <c r="AC894" t="str">
        <f>_xlfn.XLOOKUP(tblSales[[#This Row],[Store_ID]],Stores!$A:$A,Stores!$B:$B,"Unknown")</f>
        <v>TrendMart Chennai Standard</v>
      </c>
      <c r="AD894" t="str">
        <f>_xlfn.XLOOKUP(tblSales[[#This Row],[Store_ID]],Stores!$A:$A,Stores!$E:$E,"Unknown")</f>
        <v>South Zone 1</v>
      </c>
      <c r="AE894" t="str">
        <f>_xlfn.XLOOKUP(tblSales[[#This Row],[Customer_ID]],Customers!$A:$A,Customers!$B:$B,"Unknown")</f>
        <v>Kiran Kamath</v>
      </c>
      <c r="AF894" t="str">
        <f>_xlfn.XLOOKUP(tblSales[[#This Row],[Customer_ID]],Customers!$A:$A,Customers!$J:$J,"Unknown")</f>
        <v>Gold</v>
      </c>
      <c r="AG894" t="str">
        <f>_xlfn.XLOOKUP(tblSales[[#This Row],[Employee_ID]],Employees!$A:$A,Employees!$B:$B,"Unknown")</f>
        <v>Arjun Krishnan</v>
      </c>
      <c r="AH894">
        <f>IF(MONTH(tblSales[[#This Row],[Invoice Date]])&gt;=4,MONTH(tblSales[[#This Row],[Invoice Date]]),MONTH(tblSales[[#This Row],[Invoice Date]])+12)</f>
        <v>10</v>
      </c>
      <c r="AI894" s="8">
        <f>DATE(YEAR(tblSales[[#This Row],[Invoice Date]]),MONTH(tblSales[[#This Row],[Invoice Date]]),1)</f>
        <v>45566</v>
      </c>
      <c r="AJ894" t="str">
        <f>_xlfn.XLOOKUP(tblSales[[#This Row],[Product_ID]],Products!$A:$A,Products!$B:$B,"Unknown")</f>
        <v>Bata Braided Belt White</v>
      </c>
      <c r="AK894" s="9">
        <f>IFERROR(tblSales[[#This Row],[Profit]]/tblSales[[#This Row],[Sales Amount]],0)</f>
        <v>0.30131158567344879</v>
      </c>
      <c r="AL894" t="str">
        <f>IF(tblSales[[#This Row],[Discount %]]&lt;=5,"0-5%",
IF(tblSales[[#This Row],[Discount %]]&lt;=10,"5-10%",
IF(tblSales[[#This Row],[Discount %]]&lt;=15,"10-15%",
IF(tblSales[[#This Row],[Discount %]]&lt;=20,"15-20%","20%+"))))</f>
        <v>5-10%</v>
      </c>
    </row>
    <row r="895" spans="1:38">
      <c r="A895" s="2" t="s">
        <v>2440</v>
      </c>
      <c r="B895" s="11">
        <v>45603</v>
      </c>
      <c r="C895" s="2" t="s">
        <v>1670</v>
      </c>
      <c r="D895" s="2" t="s">
        <v>1013</v>
      </c>
      <c r="E895" s="2" t="s">
        <v>166</v>
      </c>
      <c r="F895" s="2" t="s">
        <v>161</v>
      </c>
      <c r="G895" s="2">
        <v>1</v>
      </c>
      <c r="H895" s="2">
        <v>935.66</v>
      </c>
      <c r="I895" s="2">
        <v>30</v>
      </c>
      <c r="J895" s="2">
        <v>280.7</v>
      </c>
      <c r="K895" s="2">
        <v>5</v>
      </c>
      <c r="L895" s="2">
        <v>32.75</v>
      </c>
      <c r="M895" s="2">
        <v>687.71</v>
      </c>
      <c r="N895" s="2">
        <v>576.97</v>
      </c>
      <c r="O895" s="2">
        <f t="shared" si="32"/>
        <v>77.990000000000009</v>
      </c>
      <c r="P895" s="2" t="s">
        <v>29</v>
      </c>
      <c r="Q895" s="2" t="str">
        <f t="shared" si="29"/>
        <v>Debit Card</v>
      </c>
      <c r="R895" s="2" t="s">
        <v>21</v>
      </c>
      <c r="S895" s="2" t="s">
        <v>56</v>
      </c>
      <c r="T895" s="2" t="s">
        <v>2260</v>
      </c>
      <c r="U895" s="2" t="s">
        <v>59</v>
      </c>
      <c r="V895" t="str">
        <f>TEXT(tblSales[[#This Row],[Invoice Date]],"mmm")</f>
        <v>Nov</v>
      </c>
      <c r="W895">
        <f>MONTH(tblSales[[#This Row],[Invoice Date]])</f>
        <v>11</v>
      </c>
      <c r="X895">
        <f>YEAR(tblSales[[#This Row],[Invoice Date]])</f>
        <v>2024</v>
      </c>
      <c r="Y895" t="str">
        <f>TEXT(tblSales[[#This Row],[Invoice Date]],"mmm-yyyy")</f>
        <v>Nov-2024</v>
      </c>
      <c r="Z895" t="str">
        <f>_xlfn.XLOOKUP(tblSales[[#This Row],[Product_ID]],Products!$A:$A,Products!$C:$C,"Women Dresses")</f>
        <v>Accessories</v>
      </c>
      <c r="AA895" t="str">
        <f>_xlfn.XLOOKUP(tblSales[[#This Row],[Product_ID]],Products!$A:$A,Products!$D:$D,"Unknown")</f>
        <v>Cap</v>
      </c>
      <c r="AB895" t="str">
        <f>_xlfn.XLOOKUP(tblSales[[#This Row],[Product_ID]],Products!$A:$A,Products!$E:$E,"Unknown")</f>
        <v>Pepe Jeans</v>
      </c>
      <c r="AC895" t="str">
        <f>_xlfn.XLOOKUP(tblSales[[#This Row],[Store_ID]],Stores!$A:$A,Stores!$B:$B,"Unknown")</f>
        <v>TrendMart Kurnool Standard</v>
      </c>
      <c r="AD895" t="str">
        <f>_xlfn.XLOOKUP(tblSales[[#This Row],[Store_ID]],Stores!$A:$A,Stores!$E:$E,"Unknown")</f>
        <v>South Zone 3</v>
      </c>
      <c r="AE895" t="str">
        <f>_xlfn.XLOOKUP(tblSales[[#This Row],[Customer_ID]],Customers!$A:$A,Customers!$B:$B,"Unknown")</f>
        <v>Bharathi Pandian</v>
      </c>
      <c r="AF895" t="str">
        <f>_xlfn.XLOOKUP(tblSales[[#This Row],[Customer_ID]],Customers!$A:$A,Customers!$J:$J,"Unknown")</f>
        <v>Regular</v>
      </c>
      <c r="AG895" t="str">
        <f>_xlfn.XLOOKUP(tblSales[[#This Row],[Employee_ID]],Employees!$A:$A,Employees!$B:$B,"Unknown")</f>
        <v>Chandra Reddy</v>
      </c>
      <c r="AH895">
        <f>IF(MONTH(tblSales[[#This Row],[Invoice Date]])&gt;=4,MONTH(tblSales[[#This Row],[Invoice Date]]),MONTH(tblSales[[#This Row],[Invoice Date]])+12)</f>
        <v>11</v>
      </c>
      <c r="AI895" s="8">
        <f>DATE(YEAR(tblSales[[#This Row],[Invoice Date]]),MONTH(tblSales[[#This Row],[Invoice Date]]),1)</f>
        <v>45597</v>
      </c>
      <c r="AJ895" t="str">
        <f>_xlfn.XLOOKUP(tblSales[[#This Row],[Product_ID]],Products!$A:$A,Products!$B:$B,"Unknown")</f>
        <v>Pepe Jeans Cap Pink</v>
      </c>
      <c r="AK895" s="9">
        <f>IFERROR(tblSales[[#This Row],[Profit]]/tblSales[[#This Row],[Sales Amount]],0)</f>
        <v>0.11340535981736488</v>
      </c>
      <c r="AL895" t="str">
        <f>IF(tblSales[[#This Row],[Discount %]]&lt;=5,"0-5%",
IF(tblSales[[#This Row],[Discount %]]&lt;=10,"5-10%",
IF(tblSales[[#This Row],[Discount %]]&lt;=15,"10-15%",
IF(tblSales[[#This Row],[Discount %]]&lt;=20,"15-20%","20%+"))))</f>
        <v>20%+</v>
      </c>
    </row>
    <row r="896" spans="1:38">
      <c r="A896" s="2" t="s">
        <v>2441</v>
      </c>
      <c r="B896" s="11">
        <v>45420</v>
      </c>
      <c r="C896" s="2" t="s">
        <v>1348</v>
      </c>
      <c r="D896" s="2" t="s">
        <v>517</v>
      </c>
      <c r="E896" s="2" t="s">
        <v>448</v>
      </c>
      <c r="F896" s="2" t="s">
        <v>199</v>
      </c>
      <c r="G896" s="2">
        <v>1</v>
      </c>
      <c r="H896" s="2">
        <v>1032.82</v>
      </c>
      <c r="I896" s="2">
        <v>10</v>
      </c>
      <c r="J896" s="2">
        <v>103.28</v>
      </c>
      <c r="K896" s="2">
        <v>12</v>
      </c>
      <c r="L896" s="2">
        <v>111.54</v>
      </c>
      <c r="M896" s="2">
        <v>1041.08</v>
      </c>
      <c r="N896" s="2">
        <v>720.53</v>
      </c>
      <c r="O896" s="2">
        <f t="shared" si="32"/>
        <v>209.00999999999993</v>
      </c>
      <c r="P896" s="2" t="s">
        <v>32</v>
      </c>
      <c r="Q896" s="2" t="str">
        <f t="shared" si="29"/>
        <v>UPI</v>
      </c>
      <c r="R896" s="2" t="s">
        <v>20</v>
      </c>
      <c r="S896" s="2" t="s">
        <v>56</v>
      </c>
      <c r="T896" s="2" t="s">
        <v>1278</v>
      </c>
      <c r="U896" s="2" t="s">
        <v>59</v>
      </c>
      <c r="V896" t="str">
        <f>TEXT(tblSales[[#This Row],[Invoice Date]],"mmm")</f>
        <v>May</v>
      </c>
      <c r="W896">
        <f>MONTH(tblSales[[#This Row],[Invoice Date]])</f>
        <v>5</v>
      </c>
      <c r="X896">
        <f>YEAR(tblSales[[#This Row],[Invoice Date]])</f>
        <v>2024</v>
      </c>
      <c r="Y896" t="str">
        <f>TEXT(tblSales[[#This Row],[Invoice Date]],"mmm-yyyy")</f>
        <v>May-2024</v>
      </c>
      <c r="Z896" t="str">
        <f>_xlfn.XLOOKUP(tblSales[[#This Row],[Product_ID]],Products!$A:$A,Products!$C:$C,"Women Dresses")</f>
        <v>Women Jeans</v>
      </c>
      <c r="AA896" t="str">
        <f>_xlfn.XLOOKUP(tblSales[[#This Row],[Product_ID]],Products!$A:$A,Products!$D:$D,"Unknown")</f>
        <v>Straight Fit</v>
      </c>
      <c r="AB896" t="str">
        <f>_xlfn.XLOOKUP(tblSales[[#This Row],[Product_ID]],Products!$A:$A,Products!$E:$E,"Unknown")</f>
        <v>Sonata</v>
      </c>
      <c r="AC896" t="str">
        <f>_xlfn.XLOOKUP(tblSales[[#This Row],[Store_ID]],Stores!$A:$A,Stores!$B:$B,"Unknown")</f>
        <v>TrendMart Nellore High Street</v>
      </c>
      <c r="AD896" t="str">
        <f>_xlfn.XLOOKUP(tblSales[[#This Row],[Store_ID]],Stores!$A:$A,Stores!$E:$E,"Unknown")</f>
        <v>South Zone 3</v>
      </c>
      <c r="AE896" t="str">
        <f>_xlfn.XLOOKUP(tblSales[[#This Row],[Customer_ID]],Customers!$A:$A,Customers!$B:$B,"Unknown")</f>
        <v>Ganesh Kamath</v>
      </c>
      <c r="AF896" t="str">
        <f>_xlfn.XLOOKUP(tblSales[[#This Row],[Customer_ID]],Customers!$A:$A,Customers!$J:$J,"Unknown")</f>
        <v>Gold</v>
      </c>
      <c r="AG896" t="str">
        <f>_xlfn.XLOOKUP(tblSales[[#This Row],[Employee_ID]],Employees!$A:$A,Employees!$B:$B,"Unknown")</f>
        <v>Anusuya Subramaniam</v>
      </c>
      <c r="AH896">
        <f>IF(MONTH(tblSales[[#This Row],[Invoice Date]])&gt;=4,MONTH(tblSales[[#This Row],[Invoice Date]]),MONTH(tblSales[[#This Row],[Invoice Date]])+12)</f>
        <v>5</v>
      </c>
      <c r="AI896" s="8">
        <f>DATE(YEAR(tblSales[[#This Row],[Invoice Date]]),MONTH(tblSales[[#This Row],[Invoice Date]]),1)</f>
        <v>45413</v>
      </c>
      <c r="AJ896" t="str">
        <f>_xlfn.XLOOKUP(tblSales[[#This Row],[Product_ID]],Products!$A:$A,Products!$B:$B,"Unknown")</f>
        <v>Sonata Straight Fit Cream</v>
      </c>
      <c r="AK896" s="9">
        <f>IFERROR(tblSales[[#This Row],[Profit]]/tblSales[[#This Row],[Sales Amount]],0)</f>
        <v>0.20076266953548233</v>
      </c>
      <c r="AL896" t="str">
        <f>IF(tblSales[[#This Row],[Discount %]]&lt;=5,"0-5%",
IF(tblSales[[#This Row],[Discount %]]&lt;=10,"5-10%",
IF(tblSales[[#This Row],[Discount %]]&lt;=15,"10-15%",
IF(tblSales[[#This Row],[Discount %]]&lt;=20,"15-20%","20%+"))))</f>
        <v>5-10%</v>
      </c>
    </row>
    <row r="897" spans="1:38">
      <c r="A897" s="2" t="s">
        <v>2442</v>
      </c>
      <c r="B897" s="11">
        <v>45671</v>
      </c>
      <c r="C897" s="2" t="s">
        <v>2443</v>
      </c>
      <c r="D897" s="2" t="s">
        <v>1038</v>
      </c>
      <c r="E897" s="2" t="s">
        <v>471</v>
      </c>
      <c r="F897" s="2" t="s">
        <v>172</v>
      </c>
      <c r="G897" s="2">
        <v>2</v>
      </c>
      <c r="H897" s="2">
        <v>873.83</v>
      </c>
      <c r="I897" s="2">
        <v>10</v>
      </c>
      <c r="J897" s="2">
        <v>174.77</v>
      </c>
      <c r="K897" s="2">
        <v>5</v>
      </c>
      <c r="L897" s="2">
        <v>78.64</v>
      </c>
      <c r="M897" s="2">
        <v>1651.53</v>
      </c>
      <c r="N897" s="2">
        <v>1198.56</v>
      </c>
      <c r="O897" s="2">
        <f t="shared" si="32"/>
        <v>374.33000000000004</v>
      </c>
      <c r="P897" s="2" t="s">
        <v>28</v>
      </c>
      <c r="Q897" s="2" t="str">
        <f t="shared" si="29"/>
        <v>Credit Card</v>
      </c>
      <c r="R897" s="2" t="s">
        <v>20</v>
      </c>
      <c r="S897" s="2" t="s">
        <v>56</v>
      </c>
      <c r="T897" s="2" t="s">
        <v>2444</v>
      </c>
      <c r="U897" s="2" t="s">
        <v>59</v>
      </c>
      <c r="V897" t="str">
        <f>TEXT(tblSales[[#This Row],[Invoice Date]],"mmm")</f>
        <v>Jan</v>
      </c>
      <c r="W897">
        <f>MONTH(tblSales[[#This Row],[Invoice Date]])</f>
        <v>1</v>
      </c>
      <c r="X897">
        <f>YEAR(tblSales[[#This Row],[Invoice Date]])</f>
        <v>2025</v>
      </c>
      <c r="Y897" t="str">
        <f>TEXT(tblSales[[#This Row],[Invoice Date]],"mmm-yyyy")</f>
        <v>Jan-2025</v>
      </c>
      <c r="Z897" t="str">
        <f>_xlfn.XLOOKUP(tblSales[[#This Row],[Product_ID]],Products!$A:$A,Products!$C:$C,"Women Dresses")</f>
        <v>Women Kurtis</v>
      </c>
      <c r="AA897" t="str">
        <f>_xlfn.XLOOKUP(tblSales[[#This Row],[Product_ID]],Products!$A:$A,Products!$D:$D,"Unknown")</f>
        <v>Straight Kurti</v>
      </c>
      <c r="AB897" t="str">
        <f>_xlfn.XLOOKUP(tblSales[[#This Row],[Product_ID]],Products!$A:$A,Products!$E:$E,"Unknown")</f>
        <v>Metro Shoes</v>
      </c>
      <c r="AC897" t="str">
        <f>_xlfn.XLOOKUP(tblSales[[#This Row],[Store_ID]],Stores!$A:$A,Stores!$B:$B,"Unknown")</f>
        <v>TrendMart Kochi Standard</v>
      </c>
      <c r="AD897" t="str">
        <f>_xlfn.XLOOKUP(tblSales[[#This Row],[Store_ID]],Stores!$A:$A,Stores!$E:$E,"Unknown")</f>
        <v>South Zone 1</v>
      </c>
      <c r="AE897" t="str">
        <f>_xlfn.XLOOKUP(tblSales[[#This Row],[Customer_ID]],Customers!$A:$A,Customers!$B:$B,"Unknown")</f>
        <v>Yogesh Bhat</v>
      </c>
      <c r="AF897" t="str">
        <f>_xlfn.XLOOKUP(tblSales[[#This Row],[Customer_ID]],Customers!$A:$A,Customers!$J:$J,"Unknown")</f>
        <v>Regular</v>
      </c>
      <c r="AG897" t="str">
        <f>_xlfn.XLOOKUP(tblSales[[#This Row],[Employee_ID]],Employees!$A:$A,Employees!$B:$B,"Unknown")</f>
        <v>Eswar Prasad</v>
      </c>
      <c r="AH897">
        <f>IF(MONTH(tblSales[[#This Row],[Invoice Date]])&gt;=4,MONTH(tblSales[[#This Row],[Invoice Date]]),MONTH(tblSales[[#This Row],[Invoice Date]])+12)</f>
        <v>13</v>
      </c>
      <c r="AI897" s="8">
        <f>DATE(YEAR(tblSales[[#This Row],[Invoice Date]]),MONTH(tblSales[[#This Row],[Invoice Date]]),1)</f>
        <v>45658</v>
      </c>
      <c r="AJ897" t="str">
        <f>_xlfn.XLOOKUP(tblSales[[#This Row],[Product_ID]],Products!$A:$A,Products!$B:$B,"Unknown")</f>
        <v>Metro Shoes Straight Kurti Green</v>
      </c>
      <c r="AK897" s="9">
        <f>IFERROR(tblSales[[#This Row],[Profit]]/tblSales[[#This Row],[Sales Amount]],0)</f>
        <v>0.22665649428106063</v>
      </c>
      <c r="AL897" t="str">
        <f>IF(tblSales[[#This Row],[Discount %]]&lt;=5,"0-5%",
IF(tblSales[[#This Row],[Discount %]]&lt;=10,"5-10%",
IF(tblSales[[#This Row],[Discount %]]&lt;=15,"10-15%",
IF(tblSales[[#This Row],[Discount %]]&lt;=20,"15-20%","20%+"))))</f>
        <v>5-10%</v>
      </c>
    </row>
    <row r="898" spans="1:38">
      <c r="A898" s="2" t="s">
        <v>2445</v>
      </c>
      <c r="B898" s="11">
        <v>45561</v>
      </c>
      <c r="C898" s="2" t="s">
        <v>1517</v>
      </c>
      <c r="D898" s="2" t="s">
        <v>390</v>
      </c>
      <c r="E898" s="2" t="s">
        <v>192</v>
      </c>
      <c r="F898" s="2" t="s">
        <v>222</v>
      </c>
      <c r="G898" s="2">
        <v>1</v>
      </c>
      <c r="H898" s="2">
        <v>1335.03</v>
      </c>
      <c r="I898" s="2">
        <v>0</v>
      </c>
      <c r="J898" s="2">
        <v>0</v>
      </c>
      <c r="K898" s="2">
        <v>12</v>
      </c>
      <c r="L898" s="2">
        <v>160.19999999999999</v>
      </c>
      <c r="M898" s="2">
        <v>1495.23</v>
      </c>
      <c r="N898" s="2">
        <v>1073.45</v>
      </c>
      <c r="O898" s="2">
        <f t="shared" si="32"/>
        <v>261.58</v>
      </c>
      <c r="P898" s="2" t="s">
        <v>32</v>
      </c>
      <c r="Q898" s="2" t="str">
        <f t="shared" ref="Q898:Q961" si="33">TRIM(CLEAN(P898))</f>
        <v>UPI</v>
      </c>
      <c r="R898" s="2" t="s">
        <v>20</v>
      </c>
      <c r="S898" s="2" t="s">
        <v>56</v>
      </c>
      <c r="T898" s="2" t="s">
        <v>1130</v>
      </c>
      <c r="U898" s="2" t="s">
        <v>59</v>
      </c>
      <c r="V898" t="str">
        <f>TEXT(tblSales[[#This Row],[Invoice Date]],"mmm")</f>
        <v>Sep</v>
      </c>
      <c r="W898">
        <f>MONTH(tblSales[[#This Row],[Invoice Date]])</f>
        <v>9</v>
      </c>
      <c r="X898">
        <f>YEAR(tblSales[[#This Row],[Invoice Date]])</f>
        <v>2024</v>
      </c>
      <c r="Y898" t="str">
        <f>TEXT(tblSales[[#This Row],[Invoice Date]],"mmm-yyyy")</f>
        <v>Sep-2024</v>
      </c>
      <c r="Z898" t="str">
        <f>_xlfn.XLOOKUP(tblSales[[#This Row],[Product_ID]],Products!$A:$A,Products!$C:$C,"Women Dresses")</f>
        <v>Women Jeans</v>
      </c>
      <c r="AA898" t="str">
        <f>_xlfn.XLOOKUP(tblSales[[#This Row],[Product_ID]],Products!$A:$A,Products!$D:$D,"Unknown")</f>
        <v>Bootcut</v>
      </c>
      <c r="AB898" t="str">
        <f>_xlfn.XLOOKUP(tblSales[[#This Row],[Product_ID]],Products!$A:$A,Products!$E:$E,"Unknown")</f>
        <v>Biba</v>
      </c>
      <c r="AC898" t="str">
        <f>_xlfn.XLOOKUP(tblSales[[#This Row],[Store_ID]],Stores!$A:$A,Stores!$B:$B,"Unknown")</f>
        <v>TrendMart Nellore Standard</v>
      </c>
      <c r="AD898" t="str">
        <f>_xlfn.XLOOKUP(tblSales[[#This Row],[Store_ID]],Stores!$A:$A,Stores!$E:$E,"Unknown")</f>
        <v>South Zone 3</v>
      </c>
      <c r="AE898" t="str">
        <f>_xlfn.XLOOKUP(tblSales[[#This Row],[Customer_ID]],Customers!$A:$A,Customers!$B:$B,"Unknown")</f>
        <v>Yogesh Venkatesan</v>
      </c>
      <c r="AF898" t="str">
        <f>_xlfn.XLOOKUP(tblSales[[#This Row],[Customer_ID]],Customers!$A:$A,Customers!$J:$J,"Unknown")</f>
        <v>Regular</v>
      </c>
      <c r="AG898" t="str">
        <f>_xlfn.XLOOKUP(tblSales[[#This Row],[Employee_ID]],Employees!$A:$A,Employees!$B:$B,"Unknown")</f>
        <v>Vasanthi Gupta</v>
      </c>
      <c r="AH898">
        <f>IF(MONTH(tblSales[[#This Row],[Invoice Date]])&gt;=4,MONTH(tblSales[[#This Row],[Invoice Date]]),MONTH(tblSales[[#This Row],[Invoice Date]])+12)</f>
        <v>9</v>
      </c>
      <c r="AI898" s="8">
        <f>DATE(YEAR(tblSales[[#This Row],[Invoice Date]]),MONTH(tblSales[[#This Row],[Invoice Date]]),1)</f>
        <v>45536</v>
      </c>
      <c r="AJ898" t="str">
        <f>_xlfn.XLOOKUP(tblSales[[#This Row],[Product_ID]],Products!$A:$A,Products!$B:$B,"Unknown")</f>
        <v>Biba Bootcut Maroon</v>
      </c>
      <c r="AK898" s="9">
        <f>IFERROR(tblSales[[#This Row],[Profit]]/tblSales[[#This Row],[Sales Amount]],0)</f>
        <v>0.1749429853601118</v>
      </c>
      <c r="AL898" t="str">
        <f>IF(tblSales[[#This Row],[Discount %]]&lt;=5,"0-5%",
IF(tblSales[[#This Row],[Discount %]]&lt;=10,"5-10%",
IF(tblSales[[#This Row],[Discount %]]&lt;=15,"10-15%",
IF(tblSales[[#This Row],[Discount %]]&lt;=20,"15-20%","20%+"))))</f>
        <v>0-5%</v>
      </c>
    </row>
    <row r="899" spans="1:38">
      <c r="A899" s="2" t="s">
        <v>2446</v>
      </c>
      <c r="B899" s="11">
        <v>45478</v>
      </c>
      <c r="C899" s="2" t="s">
        <v>2447</v>
      </c>
      <c r="D899" s="2" t="s">
        <v>155</v>
      </c>
      <c r="E899" s="2" t="s">
        <v>973</v>
      </c>
      <c r="F899" s="2" t="s">
        <v>216</v>
      </c>
      <c r="G899" s="2">
        <v>2</v>
      </c>
      <c r="H899" s="2">
        <v>1052.1300000000001</v>
      </c>
      <c r="I899" s="2">
        <v>5</v>
      </c>
      <c r="J899" s="2">
        <v>105.21</v>
      </c>
      <c r="K899" s="2">
        <v>12</v>
      </c>
      <c r="L899" s="2">
        <v>239.89</v>
      </c>
      <c r="M899" s="2">
        <v>2238.94</v>
      </c>
      <c r="N899" s="2">
        <v>1656.88</v>
      </c>
      <c r="O899" s="2">
        <f t="shared" si="32"/>
        <v>342.16999999999996</v>
      </c>
      <c r="P899" s="2" t="s">
        <v>27</v>
      </c>
      <c r="Q899" s="2" t="str">
        <f t="shared" si="33"/>
        <v>Cash</v>
      </c>
      <c r="R899" s="2" t="s">
        <v>20</v>
      </c>
      <c r="S899" s="2" t="s">
        <v>56</v>
      </c>
      <c r="T899" s="2" t="s">
        <v>1520</v>
      </c>
      <c r="U899" s="2" t="s">
        <v>59</v>
      </c>
      <c r="V899" t="str">
        <f>TEXT(tblSales[[#This Row],[Invoice Date]],"mmm")</f>
        <v>Jul</v>
      </c>
      <c r="W899">
        <f>MONTH(tblSales[[#This Row],[Invoice Date]])</f>
        <v>7</v>
      </c>
      <c r="X899">
        <f>YEAR(tblSales[[#This Row],[Invoice Date]])</f>
        <v>2024</v>
      </c>
      <c r="Y899" t="str">
        <f>TEXT(tblSales[[#This Row],[Invoice Date]],"mmm-yyyy")</f>
        <v>Jul-2024</v>
      </c>
      <c r="Z899" t="str">
        <f>_xlfn.XLOOKUP(tblSales[[#This Row],[Product_ID]],Products!$A:$A,Products!$C:$C,"Women Dresses")</f>
        <v>Men Jeans</v>
      </c>
      <c r="AA899" t="str">
        <f>_xlfn.XLOOKUP(tblSales[[#This Row],[Product_ID]],Products!$A:$A,Products!$D:$D,"Unknown")</f>
        <v>Regular Fit</v>
      </c>
      <c r="AB899" t="str">
        <f>_xlfn.XLOOKUP(tblSales[[#This Row],[Product_ID]],Products!$A:$A,Products!$E:$E,"Unknown")</f>
        <v>Metro Shoes</v>
      </c>
      <c r="AC899" t="str">
        <f>_xlfn.XLOOKUP(tblSales[[#This Row],[Store_ID]],Stores!$A:$A,Stores!$B:$B,"Unknown")</f>
        <v>TrendMart Kochi High Street</v>
      </c>
      <c r="AD899" t="str">
        <f>_xlfn.XLOOKUP(tblSales[[#This Row],[Store_ID]],Stores!$A:$A,Stores!$E:$E,"Unknown")</f>
        <v>South Zone 1</v>
      </c>
      <c r="AE899" t="str">
        <f>_xlfn.XLOOKUP(tblSales[[#This Row],[Customer_ID]],Customers!$A:$A,Customers!$B:$B,"Unknown")</f>
        <v>Jyothi Gounder</v>
      </c>
      <c r="AF899" t="str">
        <f>_xlfn.XLOOKUP(tblSales[[#This Row],[Customer_ID]],Customers!$A:$A,Customers!$J:$J,"Unknown")</f>
        <v>Silver</v>
      </c>
      <c r="AG899" t="str">
        <f>_xlfn.XLOOKUP(tblSales[[#This Row],[Employee_ID]],Employees!$A:$A,Employees!$B:$B,"Unknown")</f>
        <v>Venkat Sharma</v>
      </c>
      <c r="AH899">
        <f>IF(MONTH(tblSales[[#This Row],[Invoice Date]])&gt;=4,MONTH(tblSales[[#This Row],[Invoice Date]]),MONTH(tblSales[[#This Row],[Invoice Date]])+12)</f>
        <v>7</v>
      </c>
      <c r="AI899" s="8">
        <f>DATE(YEAR(tblSales[[#This Row],[Invoice Date]]),MONTH(tblSales[[#This Row],[Invoice Date]]),1)</f>
        <v>45474</v>
      </c>
      <c r="AJ899" t="str">
        <f>_xlfn.XLOOKUP(tblSales[[#This Row],[Product_ID]],Products!$A:$A,Products!$B:$B,"Unknown")</f>
        <v>Metro Shoes Regular Fit Charcoal</v>
      </c>
      <c r="AK899" s="9">
        <f>IFERROR(tblSales[[#This Row],[Profit]]/tblSales[[#This Row],[Sales Amount]],0)</f>
        <v>0.15282678410319167</v>
      </c>
      <c r="AL899" t="str">
        <f>IF(tblSales[[#This Row],[Discount %]]&lt;=5,"0-5%",
IF(tblSales[[#This Row],[Discount %]]&lt;=10,"5-10%",
IF(tblSales[[#This Row],[Discount %]]&lt;=15,"10-15%",
IF(tblSales[[#This Row],[Discount %]]&lt;=20,"15-20%","20%+"))))</f>
        <v>0-5%</v>
      </c>
    </row>
    <row r="900" spans="1:38">
      <c r="A900" s="2" t="s">
        <v>2448</v>
      </c>
      <c r="B900" s="11">
        <v>45464</v>
      </c>
      <c r="C900" s="2" t="s">
        <v>2449</v>
      </c>
      <c r="D900" s="2" t="s">
        <v>165</v>
      </c>
      <c r="E900" s="2" t="s">
        <v>171</v>
      </c>
      <c r="F900" s="2" t="s">
        <v>227</v>
      </c>
      <c r="G900" s="2">
        <v>4</v>
      </c>
      <c r="H900" s="2">
        <v>1698.98</v>
      </c>
      <c r="I900" s="2">
        <v>20</v>
      </c>
      <c r="J900" s="2">
        <v>1359.18</v>
      </c>
      <c r="K900" s="2">
        <v>12</v>
      </c>
      <c r="L900" s="2">
        <v>652.41</v>
      </c>
      <c r="M900" s="2">
        <v>6089.15</v>
      </c>
      <c r="N900" s="2">
        <v>5629.32</v>
      </c>
      <c r="O900" s="2">
        <f t="shared" si="32"/>
        <v>-192.58000000000004</v>
      </c>
      <c r="P900" s="2" t="s">
        <v>31</v>
      </c>
      <c r="Q900" s="2" t="str">
        <f t="shared" si="33"/>
        <v>Net Banking</v>
      </c>
      <c r="R900" s="2" t="s">
        <v>21</v>
      </c>
      <c r="S900" s="2" t="s">
        <v>56</v>
      </c>
      <c r="T900" s="2" t="s">
        <v>964</v>
      </c>
      <c r="U900" s="2" t="s">
        <v>59</v>
      </c>
      <c r="V900" t="str">
        <f>TEXT(tblSales[[#This Row],[Invoice Date]],"mmm")</f>
        <v>Jun</v>
      </c>
      <c r="W900">
        <f>MONTH(tblSales[[#This Row],[Invoice Date]])</f>
        <v>6</v>
      </c>
      <c r="X900">
        <f>YEAR(tblSales[[#This Row],[Invoice Date]])</f>
        <v>2024</v>
      </c>
      <c r="Y900" t="str">
        <f>TEXT(tblSales[[#This Row],[Invoice Date]],"mmm-yyyy")</f>
        <v>Jun-2024</v>
      </c>
      <c r="Z900" t="str">
        <f>_xlfn.XLOOKUP(tblSales[[#This Row],[Product_ID]],Products!$A:$A,Products!$C:$C,"Women Dresses")</f>
        <v>Women Dresses</v>
      </c>
      <c r="AA900" t="str">
        <f>_xlfn.XLOOKUP(tblSales[[#This Row],[Product_ID]],Products!$A:$A,Products!$D:$D,"Unknown")</f>
        <v>Maxi Dress</v>
      </c>
      <c r="AB900" t="str">
        <f>_xlfn.XLOOKUP(tblSales[[#This Row],[Product_ID]],Products!$A:$A,Products!$E:$E,"Unknown")</f>
        <v>Tanishq</v>
      </c>
      <c r="AC900" t="str">
        <f>_xlfn.XLOOKUP(tblSales[[#This Row],[Store_ID]],Stores!$A:$A,Stores!$B:$B,"Unknown")</f>
        <v>TrendMart Warangal Outlet</v>
      </c>
      <c r="AD900" t="str">
        <f>_xlfn.XLOOKUP(tblSales[[#This Row],[Store_ID]],Stores!$A:$A,Stores!$E:$E,"Unknown")</f>
        <v>South Zone 2</v>
      </c>
      <c r="AE900" t="str">
        <f>_xlfn.XLOOKUP(tblSales[[#This Row],[Customer_ID]],Customers!$A:$A,Customers!$B:$B,"Unknown")</f>
        <v>Deepthi Gopalakrishnan</v>
      </c>
      <c r="AF900" t="str">
        <f>_xlfn.XLOOKUP(tblSales[[#This Row],[Customer_ID]],Customers!$A:$A,Customers!$J:$J,"Unknown")</f>
        <v>Platinum</v>
      </c>
      <c r="AG900" t="str">
        <f>_xlfn.XLOOKUP(tblSales[[#This Row],[Employee_ID]],Employees!$A:$A,Employees!$B:$B,"Unknown")</f>
        <v>Ishwarya Shetty</v>
      </c>
      <c r="AH900">
        <f>IF(MONTH(tblSales[[#This Row],[Invoice Date]])&gt;=4,MONTH(tblSales[[#This Row],[Invoice Date]]),MONTH(tblSales[[#This Row],[Invoice Date]])+12)</f>
        <v>6</v>
      </c>
      <c r="AI900" s="8">
        <f>DATE(YEAR(tblSales[[#This Row],[Invoice Date]]),MONTH(tblSales[[#This Row],[Invoice Date]]),1)</f>
        <v>45444</v>
      </c>
      <c r="AJ900" t="str">
        <f>_xlfn.XLOOKUP(tblSales[[#This Row],[Product_ID]],Products!$A:$A,Products!$B:$B,"Unknown")</f>
        <v>Tanishq Maxi Dress Wine</v>
      </c>
      <c r="AK900" s="9">
        <f>IFERROR(tblSales[[#This Row],[Profit]]/tblSales[[#This Row],[Sales Amount]],0)</f>
        <v>-3.1626745933340458E-2</v>
      </c>
      <c r="AL900" t="str">
        <f>IF(tblSales[[#This Row],[Discount %]]&lt;=5,"0-5%",
IF(tblSales[[#This Row],[Discount %]]&lt;=10,"5-10%",
IF(tblSales[[#This Row],[Discount %]]&lt;=15,"10-15%",
IF(tblSales[[#This Row],[Discount %]]&lt;=20,"15-20%","20%+"))))</f>
        <v>15-20%</v>
      </c>
    </row>
    <row r="901" spans="1:38">
      <c r="A901" s="2" t="s">
        <v>2450</v>
      </c>
      <c r="B901" s="11">
        <v>45606</v>
      </c>
      <c r="C901" s="2" t="s">
        <v>1694</v>
      </c>
      <c r="D901" s="2" t="s">
        <v>1545</v>
      </c>
      <c r="E901" s="2" t="s">
        <v>650</v>
      </c>
      <c r="F901" s="2" t="s">
        <v>116</v>
      </c>
      <c r="G901" s="2">
        <v>2</v>
      </c>
      <c r="H901" s="2">
        <v>527.84</v>
      </c>
      <c r="I901" s="2">
        <v>30</v>
      </c>
      <c r="J901" s="2">
        <v>316.7</v>
      </c>
      <c r="K901" s="2">
        <v>5</v>
      </c>
      <c r="L901" s="2">
        <v>36.950000000000003</v>
      </c>
      <c r="M901" s="2">
        <v>775.93</v>
      </c>
      <c r="N901" s="2">
        <v>674.18</v>
      </c>
      <c r="O901" s="2">
        <f t="shared" si="32"/>
        <v>64.8</v>
      </c>
      <c r="P901" s="2" t="s">
        <v>27</v>
      </c>
      <c r="Q901" s="2" t="str">
        <f t="shared" si="33"/>
        <v>Cash</v>
      </c>
      <c r="R901" s="2" t="s">
        <v>20</v>
      </c>
      <c r="S901" s="2" t="s">
        <v>56</v>
      </c>
      <c r="T901" s="2" t="s">
        <v>1294</v>
      </c>
      <c r="U901" s="2" t="s">
        <v>60</v>
      </c>
      <c r="V901" t="str">
        <f>TEXT(tblSales[[#This Row],[Invoice Date]],"mmm")</f>
        <v>Nov</v>
      </c>
      <c r="W901">
        <f>MONTH(tblSales[[#This Row],[Invoice Date]])</f>
        <v>11</v>
      </c>
      <c r="X901">
        <f>YEAR(tblSales[[#This Row],[Invoice Date]])</f>
        <v>2024</v>
      </c>
      <c r="Y901" t="str">
        <f>TEXT(tblSales[[#This Row],[Invoice Date]],"mmm-yyyy")</f>
        <v>Nov-2024</v>
      </c>
      <c r="Z901" t="str">
        <f>_xlfn.XLOOKUP(tblSales[[#This Row],[Product_ID]],Products!$A:$A,Products!$C:$C,"Women Dresses")</f>
        <v>Kids Wear</v>
      </c>
      <c r="AA901" t="str">
        <f>_xlfn.XLOOKUP(tblSales[[#This Row],[Product_ID]],Products!$A:$A,Products!$D:$D,"Unknown")</f>
        <v>Girls Frock</v>
      </c>
      <c r="AB901" t="str">
        <f>_xlfn.XLOOKUP(tblSales[[#This Row],[Product_ID]],Products!$A:$A,Products!$E:$E,"Unknown")</f>
        <v>Peter England</v>
      </c>
      <c r="AC901" t="str">
        <f>_xlfn.XLOOKUP(tblSales[[#This Row],[Store_ID]],Stores!$A:$A,Stores!$B:$B,"Unknown")</f>
        <v>TrendMart Shivamogga Outlet</v>
      </c>
      <c r="AD901" t="str">
        <f>_xlfn.XLOOKUP(tblSales[[#This Row],[Store_ID]],Stores!$A:$A,Stores!$E:$E,"Unknown")</f>
        <v>South Zone 2</v>
      </c>
      <c r="AE901" t="str">
        <f>_xlfn.XLOOKUP(tblSales[[#This Row],[Customer_ID]],Customers!$A:$A,Customers!$B:$B,"Unknown")</f>
        <v>Thiru Iyer</v>
      </c>
      <c r="AF901" t="str">
        <f>_xlfn.XLOOKUP(tblSales[[#This Row],[Customer_ID]],Customers!$A:$A,Customers!$J:$J,"Unknown")</f>
        <v>Silver</v>
      </c>
      <c r="AG901" t="str">
        <f>_xlfn.XLOOKUP(tblSales[[#This Row],[Employee_ID]],Employees!$A:$A,Employees!$B:$B,"Unknown")</f>
        <v>Padma Gounder</v>
      </c>
      <c r="AH901">
        <f>IF(MONTH(tblSales[[#This Row],[Invoice Date]])&gt;=4,MONTH(tblSales[[#This Row],[Invoice Date]]),MONTH(tblSales[[#This Row],[Invoice Date]])+12)</f>
        <v>11</v>
      </c>
      <c r="AI901" s="8">
        <f>DATE(YEAR(tblSales[[#This Row],[Invoice Date]]),MONTH(tblSales[[#This Row],[Invoice Date]]),1)</f>
        <v>45597</v>
      </c>
      <c r="AJ901" t="str">
        <f>_xlfn.XLOOKUP(tblSales[[#This Row],[Product_ID]],Products!$A:$A,Products!$B:$B,"Unknown")</f>
        <v>Peter England Girls Frock Black</v>
      </c>
      <c r="AK901" s="9">
        <f>IFERROR(tblSales[[#This Row],[Profit]]/tblSales[[#This Row],[Sales Amount]],0)</f>
        <v>8.3512688000206212E-2</v>
      </c>
      <c r="AL901" t="str">
        <f>IF(tblSales[[#This Row],[Discount %]]&lt;=5,"0-5%",
IF(tblSales[[#This Row],[Discount %]]&lt;=10,"5-10%",
IF(tblSales[[#This Row],[Discount %]]&lt;=15,"10-15%",
IF(tblSales[[#This Row],[Discount %]]&lt;=20,"15-20%","20%+"))))</f>
        <v>20%+</v>
      </c>
    </row>
    <row r="902" spans="1:38">
      <c r="A902" s="2" t="s">
        <v>2451</v>
      </c>
      <c r="B902" s="11">
        <v>45532</v>
      </c>
      <c r="C902" s="2" t="s">
        <v>996</v>
      </c>
      <c r="D902" s="2" t="s">
        <v>474</v>
      </c>
      <c r="E902" s="2" t="s">
        <v>884</v>
      </c>
      <c r="F902" s="2" t="s">
        <v>324</v>
      </c>
      <c r="G902" s="2">
        <v>2</v>
      </c>
      <c r="H902" s="2">
        <v>3223.4</v>
      </c>
      <c r="I902" s="2">
        <v>30</v>
      </c>
      <c r="J902" s="2">
        <v>1934.04</v>
      </c>
      <c r="K902" s="2">
        <v>12</v>
      </c>
      <c r="L902" s="2">
        <v>541.53</v>
      </c>
      <c r="M902" s="2">
        <v>5054.29</v>
      </c>
      <c r="N902" s="2">
        <v>4068.02</v>
      </c>
      <c r="O902" s="2">
        <f t="shared" si="32"/>
        <v>444.74</v>
      </c>
      <c r="P902" s="2" t="s">
        <v>31</v>
      </c>
      <c r="Q902" s="2" t="str">
        <f t="shared" si="33"/>
        <v>Net Banking</v>
      </c>
      <c r="R902" s="2" t="s">
        <v>21</v>
      </c>
      <c r="S902" s="2" t="s">
        <v>57</v>
      </c>
      <c r="T902" s="2" t="s">
        <v>964</v>
      </c>
      <c r="U902" s="2" t="s">
        <v>59</v>
      </c>
      <c r="V902" t="str">
        <f>TEXT(tblSales[[#This Row],[Invoice Date]],"mmm")</f>
        <v>Aug</v>
      </c>
      <c r="W902">
        <f>MONTH(tblSales[[#This Row],[Invoice Date]])</f>
        <v>8</v>
      </c>
      <c r="X902">
        <f>YEAR(tblSales[[#This Row],[Invoice Date]])</f>
        <v>2024</v>
      </c>
      <c r="Y902" t="str">
        <f>TEXT(tblSales[[#This Row],[Invoice Date]],"mmm-yyyy")</f>
        <v>Aug-2024</v>
      </c>
      <c r="Z902" t="str">
        <f>_xlfn.XLOOKUP(tblSales[[#This Row],[Product_ID]],Products!$A:$A,Products!$C:$C,"Women Dresses")</f>
        <v>Handbags</v>
      </c>
      <c r="AA902" t="str">
        <f>_xlfn.XLOOKUP(tblSales[[#This Row],[Product_ID]],Products!$A:$A,Products!$D:$D,"Unknown")</f>
        <v>Sling Bag</v>
      </c>
      <c r="AB902" t="str">
        <f>_xlfn.XLOOKUP(tblSales[[#This Row],[Product_ID]],Products!$A:$A,Products!$E:$E,"Unknown")</f>
        <v>GRT Jewellers</v>
      </c>
      <c r="AC902" t="str">
        <f>_xlfn.XLOOKUP(tblSales[[#This Row],[Store_ID]],Stores!$A:$A,Stores!$B:$B,"Unknown")</f>
        <v>TrendMart Bengaluru High Street</v>
      </c>
      <c r="AD902" t="str">
        <f>_xlfn.XLOOKUP(tblSales[[#This Row],[Store_ID]],Stores!$A:$A,Stores!$E:$E,"Unknown")</f>
        <v>South Zone 2</v>
      </c>
      <c r="AE902" t="str">
        <f>_xlfn.XLOOKUP(tblSales[[#This Row],[Customer_ID]],Customers!$A:$A,Customers!$B:$B,"Unknown")</f>
        <v>Ashok Srinivasan</v>
      </c>
      <c r="AF902" t="str">
        <f>_xlfn.XLOOKUP(tblSales[[#This Row],[Customer_ID]],Customers!$A:$A,Customers!$J:$J,"Unknown")</f>
        <v>Silver</v>
      </c>
      <c r="AG902" t="str">
        <f>_xlfn.XLOOKUP(tblSales[[#This Row],[Employee_ID]],Employees!$A:$A,Employees!$B:$B,"Unknown")</f>
        <v>Ganesh Iyengar</v>
      </c>
      <c r="AH902">
        <f>IF(MONTH(tblSales[[#This Row],[Invoice Date]])&gt;=4,MONTH(tblSales[[#This Row],[Invoice Date]]),MONTH(tblSales[[#This Row],[Invoice Date]])+12)</f>
        <v>8</v>
      </c>
      <c r="AI902" s="8">
        <f>DATE(YEAR(tblSales[[#This Row],[Invoice Date]]),MONTH(tblSales[[#This Row],[Invoice Date]]),1)</f>
        <v>45505</v>
      </c>
      <c r="AJ902" t="str">
        <f>_xlfn.XLOOKUP(tblSales[[#This Row],[Product_ID]],Products!$A:$A,Products!$B:$B,"Unknown")</f>
        <v>GRT Jewellers Sling Bag Olive</v>
      </c>
      <c r="AK902" s="9">
        <f>IFERROR(tblSales[[#This Row],[Profit]]/tblSales[[#This Row],[Sales Amount]],0)</f>
        <v>8.7992576603242001E-2</v>
      </c>
      <c r="AL902" t="str">
        <f>IF(tblSales[[#This Row],[Discount %]]&lt;=5,"0-5%",
IF(tblSales[[#This Row],[Discount %]]&lt;=10,"5-10%",
IF(tblSales[[#This Row],[Discount %]]&lt;=15,"10-15%",
IF(tblSales[[#This Row],[Discount %]]&lt;=20,"15-20%","20%+"))))</f>
        <v>20%+</v>
      </c>
    </row>
    <row r="903" spans="1:38">
      <c r="A903" s="2" t="s">
        <v>2452</v>
      </c>
      <c r="B903" s="11">
        <v>45690</v>
      </c>
      <c r="C903" s="2" t="s">
        <v>2453</v>
      </c>
      <c r="D903" s="2" t="s">
        <v>191</v>
      </c>
      <c r="E903" s="2" t="s">
        <v>181</v>
      </c>
      <c r="F903" s="2" t="s">
        <v>562</v>
      </c>
      <c r="G903" s="2">
        <v>2</v>
      </c>
      <c r="H903" s="2">
        <v>767.6</v>
      </c>
      <c r="I903" s="2">
        <v>20</v>
      </c>
      <c r="J903" s="2">
        <v>307.04000000000002</v>
      </c>
      <c r="K903" s="2">
        <v>5</v>
      </c>
      <c r="L903" s="2">
        <v>61.41</v>
      </c>
      <c r="M903" s="2">
        <v>1289.57</v>
      </c>
      <c r="N903" s="2">
        <v>1069.6199999999999</v>
      </c>
      <c r="O903" s="2">
        <f t="shared" si="32"/>
        <v>158.54000000000005</v>
      </c>
      <c r="P903" s="2" t="s">
        <v>28</v>
      </c>
      <c r="Q903" s="2" t="str">
        <f t="shared" si="33"/>
        <v>Credit Card</v>
      </c>
      <c r="R903" s="2" t="s">
        <v>20</v>
      </c>
      <c r="S903" s="2" t="s">
        <v>56</v>
      </c>
      <c r="T903" s="2" t="s">
        <v>2454</v>
      </c>
      <c r="U903" s="2" t="s">
        <v>60</v>
      </c>
      <c r="V903" t="str">
        <f>TEXT(tblSales[[#This Row],[Invoice Date]],"mmm")</f>
        <v>Feb</v>
      </c>
      <c r="W903">
        <f>MONTH(tblSales[[#This Row],[Invoice Date]])</f>
        <v>2</v>
      </c>
      <c r="X903">
        <f>YEAR(tblSales[[#This Row],[Invoice Date]])</f>
        <v>2025</v>
      </c>
      <c r="Y903" t="str">
        <f>TEXT(tblSales[[#This Row],[Invoice Date]],"mmm-yyyy")</f>
        <v>Feb-2025</v>
      </c>
      <c r="Z903" t="str">
        <f>_xlfn.XLOOKUP(tblSales[[#This Row],[Product_ID]],Products!$A:$A,Products!$C:$C,"Women Dresses")</f>
        <v>Women Tops</v>
      </c>
      <c r="AA903" t="str">
        <f>_xlfn.XLOOKUP(tblSales[[#This Row],[Product_ID]],Products!$A:$A,Products!$D:$D,"Unknown")</f>
        <v>Casual Top</v>
      </c>
      <c r="AB903" t="str">
        <f>_xlfn.XLOOKUP(tblSales[[#This Row],[Product_ID]],Products!$A:$A,Products!$E:$E,"Unknown")</f>
        <v>US Polo Assn</v>
      </c>
      <c r="AC903" t="str">
        <f>_xlfn.XLOOKUP(tblSales[[#This Row],[Store_ID]],Stores!$A:$A,Stores!$B:$B,"Unknown")</f>
        <v>TrendMart Nizamabad Mall Kiosk</v>
      </c>
      <c r="AD903" t="str">
        <f>_xlfn.XLOOKUP(tblSales[[#This Row],[Store_ID]],Stores!$A:$A,Stores!$E:$E,"Unknown")</f>
        <v>South Zone 2</v>
      </c>
      <c r="AE903" t="str">
        <f>_xlfn.XLOOKUP(tblSales[[#This Row],[Customer_ID]],Customers!$A:$A,Customers!$B:$B,"Unknown")</f>
        <v>Prakash Natarajan</v>
      </c>
      <c r="AF903" t="str">
        <f>_xlfn.XLOOKUP(tblSales[[#This Row],[Customer_ID]],Customers!$A:$A,Customers!$J:$J,"Unknown")</f>
        <v>Silver</v>
      </c>
      <c r="AG903" t="str">
        <f>_xlfn.XLOOKUP(tblSales[[#This Row],[Employee_ID]],Employees!$A:$A,Employees!$B:$B,"Unknown")</f>
        <v>Vikram Bhat</v>
      </c>
      <c r="AH903">
        <f>IF(MONTH(tblSales[[#This Row],[Invoice Date]])&gt;=4,MONTH(tblSales[[#This Row],[Invoice Date]]),MONTH(tblSales[[#This Row],[Invoice Date]])+12)</f>
        <v>14</v>
      </c>
      <c r="AI903" s="8">
        <f>DATE(YEAR(tblSales[[#This Row],[Invoice Date]]),MONTH(tblSales[[#This Row],[Invoice Date]]),1)</f>
        <v>45689</v>
      </c>
      <c r="AJ903" t="str">
        <f>_xlfn.XLOOKUP(tblSales[[#This Row],[Product_ID]],Products!$A:$A,Products!$B:$B,"Unknown")</f>
        <v>US Polo Assn Casual Top Sky Blue</v>
      </c>
      <c r="AK903" s="9">
        <f>IFERROR(tblSales[[#This Row],[Profit]]/tblSales[[#This Row],[Sales Amount]],0)</f>
        <v>0.12294020487449309</v>
      </c>
      <c r="AL903" t="str">
        <f>IF(tblSales[[#This Row],[Discount %]]&lt;=5,"0-5%",
IF(tblSales[[#This Row],[Discount %]]&lt;=10,"5-10%",
IF(tblSales[[#This Row],[Discount %]]&lt;=15,"10-15%",
IF(tblSales[[#This Row],[Discount %]]&lt;=20,"15-20%","20%+"))))</f>
        <v>15-20%</v>
      </c>
    </row>
    <row r="904" spans="1:38">
      <c r="A904" s="2" t="s">
        <v>2455</v>
      </c>
      <c r="B904" s="11">
        <v>45623</v>
      </c>
      <c r="C904" s="2" t="s">
        <v>1293</v>
      </c>
      <c r="D904" s="2" t="s">
        <v>160</v>
      </c>
      <c r="E904" s="2" t="s">
        <v>329</v>
      </c>
      <c r="F904" s="2" t="s">
        <v>92</v>
      </c>
      <c r="G904" s="2">
        <v>1</v>
      </c>
      <c r="H904" s="2">
        <v>5368.66</v>
      </c>
      <c r="I904" s="2">
        <v>20</v>
      </c>
      <c r="J904" s="2">
        <v>1073.73</v>
      </c>
      <c r="K904" s="2">
        <v>12</v>
      </c>
      <c r="L904" s="2">
        <v>515.39</v>
      </c>
      <c r="M904" s="2">
        <v>4810.32</v>
      </c>
      <c r="N904" s="2">
        <v>3970.86</v>
      </c>
      <c r="O904" s="2">
        <f t="shared" si="32"/>
        <v>324.0699999999996</v>
      </c>
      <c r="P904" s="2" t="s">
        <v>28</v>
      </c>
      <c r="Q904" s="2" t="str">
        <f t="shared" si="33"/>
        <v>Credit Card</v>
      </c>
      <c r="R904" s="2" t="s">
        <v>21</v>
      </c>
      <c r="S904" s="2" t="s">
        <v>56</v>
      </c>
      <c r="T904" s="2" t="s">
        <v>2456</v>
      </c>
      <c r="U904" s="2" t="s">
        <v>59</v>
      </c>
      <c r="V904" t="str">
        <f>TEXT(tblSales[[#This Row],[Invoice Date]],"mmm")</f>
        <v>Nov</v>
      </c>
      <c r="W904">
        <f>MONTH(tblSales[[#This Row],[Invoice Date]])</f>
        <v>11</v>
      </c>
      <c r="X904">
        <f>YEAR(tblSales[[#This Row],[Invoice Date]])</f>
        <v>2024</v>
      </c>
      <c r="Y904" t="str">
        <f>TEXT(tblSales[[#This Row],[Invoice Date]],"mmm-yyyy")</f>
        <v>Nov-2024</v>
      </c>
      <c r="Z904" t="str">
        <f>_xlfn.XLOOKUP(tblSales[[#This Row],[Product_ID]],Products!$A:$A,Products!$C:$C,"Women Dresses")</f>
        <v>Watches</v>
      </c>
      <c r="AA904" t="str">
        <f>_xlfn.XLOOKUP(tblSales[[#This Row],[Product_ID]],Products!$A:$A,Products!$D:$D,"Unknown")</f>
        <v>Analog Watch</v>
      </c>
      <c r="AB904" t="str">
        <f>_xlfn.XLOOKUP(tblSales[[#This Row],[Product_ID]],Products!$A:$A,Products!$E:$E,"Unknown")</f>
        <v>Global Desi</v>
      </c>
      <c r="AC904" t="str">
        <f>_xlfn.XLOOKUP(tblSales[[#This Row],[Store_ID]],Stores!$A:$A,Stores!$B:$B,"Unknown")</f>
        <v>TrendMart Kannur Outlet</v>
      </c>
      <c r="AD904" t="str">
        <f>_xlfn.XLOOKUP(tblSales[[#This Row],[Store_ID]],Stores!$A:$A,Stores!$E:$E,"Unknown")</f>
        <v>South Zone 1</v>
      </c>
      <c r="AE904" t="str">
        <f>_xlfn.XLOOKUP(tblSales[[#This Row],[Customer_ID]],Customers!$A:$A,Customers!$B:$B,"Unknown")</f>
        <v>Ramya Iyer</v>
      </c>
      <c r="AF904" t="str">
        <f>_xlfn.XLOOKUP(tblSales[[#This Row],[Customer_ID]],Customers!$A:$A,Customers!$J:$J,"Unknown")</f>
        <v>Silver</v>
      </c>
      <c r="AG904" t="str">
        <f>_xlfn.XLOOKUP(tblSales[[#This Row],[Employee_ID]],Employees!$A:$A,Employees!$B:$B,"Unknown")</f>
        <v>Manoj Ramachandran</v>
      </c>
      <c r="AH904">
        <f>IF(MONTH(tblSales[[#This Row],[Invoice Date]])&gt;=4,MONTH(tblSales[[#This Row],[Invoice Date]]),MONTH(tblSales[[#This Row],[Invoice Date]])+12)</f>
        <v>11</v>
      </c>
      <c r="AI904" s="8">
        <f>DATE(YEAR(tblSales[[#This Row],[Invoice Date]]),MONTH(tblSales[[#This Row],[Invoice Date]]),1)</f>
        <v>45597</v>
      </c>
      <c r="AJ904" t="str">
        <f>_xlfn.XLOOKUP(tblSales[[#This Row],[Product_ID]],Products!$A:$A,Products!$B:$B,"Unknown")</f>
        <v>Global Desi Analog Watch Cream</v>
      </c>
      <c r="AK904" s="9">
        <f>IFERROR(tblSales[[#This Row],[Profit]]/tblSales[[#This Row],[Sales Amount]],0)</f>
        <v>6.7369738395782322E-2</v>
      </c>
      <c r="AL904" t="str">
        <f>IF(tblSales[[#This Row],[Discount %]]&lt;=5,"0-5%",
IF(tblSales[[#This Row],[Discount %]]&lt;=10,"5-10%",
IF(tblSales[[#This Row],[Discount %]]&lt;=15,"10-15%",
IF(tblSales[[#This Row],[Discount %]]&lt;=20,"15-20%","20%+"))))</f>
        <v>15-20%</v>
      </c>
    </row>
    <row r="905" spans="1:38">
      <c r="A905" s="2" t="s">
        <v>2457</v>
      </c>
      <c r="B905" s="11">
        <v>45609</v>
      </c>
      <c r="C905" s="2" t="s">
        <v>2087</v>
      </c>
      <c r="D905" s="2" t="s">
        <v>226</v>
      </c>
      <c r="E905" s="2" t="s">
        <v>329</v>
      </c>
      <c r="F905" s="2" t="s">
        <v>233</v>
      </c>
      <c r="G905" s="2">
        <v>3</v>
      </c>
      <c r="H905" s="2">
        <v>682.27</v>
      </c>
      <c r="I905" s="2">
        <v>30</v>
      </c>
      <c r="J905" s="2">
        <v>614.04</v>
      </c>
      <c r="K905" s="2">
        <v>5</v>
      </c>
      <c r="L905" s="2">
        <v>71.64</v>
      </c>
      <c r="M905" s="2">
        <v>1504.41</v>
      </c>
      <c r="N905" s="2">
        <v>1497.93</v>
      </c>
      <c r="O905" s="2">
        <f t="shared" si="32"/>
        <v>-65.159999999999982</v>
      </c>
      <c r="P905" s="2" t="s">
        <v>32</v>
      </c>
      <c r="Q905" s="2" t="str">
        <f t="shared" si="33"/>
        <v>UPI</v>
      </c>
      <c r="R905" s="2" t="s">
        <v>20</v>
      </c>
      <c r="S905" s="2" t="s">
        <v>56</v>
      </c>
      <c r="T905" s="2" t="s">
        <v>533</v>
      </c>
      <c r="U905" s="2" t="s">
        <v>59</v>
      </c>
      <c r="V905" t="str">
        <f>TEXT(tblSales[[#This Row],[Invoice Date]],"mmm")</f>
        <v>Nov</v>
      </c>
      <c r="W905">
        <f>MONTH(tblSales[[#This Row],[Invoice Date]])</f>
        <v>11</v>
      </c>
      <c r="X905">
        <f>YEAR(tblSales[[#This Row],[Invoice Date]])</f>
        <v>2024</v>
      </c>
      <c r="Y905" t="str">
        <f>TEXT(tblSales[[#This Row],[Invoice Date]],"mmm-yyyy")</f>
        <v>Nov-2024</v>
      </c>
      <c r="Z905" t="str">
        <f>_xlfn.XLOOKUP(tblSales[[#This Row],[Product_ID]],Products!$A:$A,Products!$C:$C,"Women Dresses")</f>
        <v>Kids Wear</v>
      </c>
      <c r="AA905" t="str">
        <f>_xlfn.XLOOKUP(tblSales[[#This Row],[Product_ID]],Products!$A:$A,Products!$D:$D,"Unknown")</f>
        <v>Kids Shorts</v>
      </c>
      <c r="AB905" t="str">
        <f>_xlfn.XLOOKUP(tblSales[[#This Row],[Product_ID]],Products!$A:$A,Products!$E:$E,"Unknown")</f>
        <v>Global Desi</v>
      </c>
      <c r="AC905" t="str">
        <f>_xlfn.XLOOKUP(tblSales[[#This Row],[Store_ID]],Stores!$A:$A,Stores!$B:$B,"Unknown")</f>
        <v>TrendMart Kannur Outlet</v>
      </c>
      <c r="AD905" t="str">
        <f>_xlfn.XLOOKUP(tblSales[[#This Row],[Store_ID]],Stores!$A:$A,Stores!$E:$E,"Unknown")</f>
        <v>South Zone 1</v>
      </c>
      <c r="AE905" t="str">
        <f>_xlfn.XLOOKUP(tblSales[[#This Row],[Customer_ID]],Customers!$A:$A,Customers!$B:$B,"Unknown")</f>
        <v>Mahesh Iyengar</v>
      </c>
      <c r="AF905" t="str">
        <f>_xlfn.XLOOKUP(tblSales[[#This Row],[Customer_ID]],Customers!$A:$A,Customers!$J:$J,"Unknown")</f>
        <v>Gold</v>
      </c>
      <c r="AG905" t="str">
        <f>_xlfn.XLOOKUP(tblSales[[#This Row],[Employee_ID]],Employees!$A:$A,Employees!$B:$B,"Unknown")</f>
        <v>Malathi Varma</v>
      </c>
      <c r="AH905">
        <f>IF(MONTH(tblSales[[#This Row],[Invoice Date]])&gt;=4,MONTH(tblSales[[#This Row],[Invoice Date]]),MONTH(tblSales[[#This Row],[Invoice Date]])+12)</f>
        <v>11</v>
      </c>
      <c r="AI905" s="8">
        <f>DATE(YEAR(tblSales[[#This Row],[Invoice Date]]),MONTH(tblSales[[#This Row],[Invoice Date]]),1)</f>
        <v>45597</v>
      </c>
      <c r="AJ905" t="str">
        <f>_xlfn.XLOOKUP(tblSales[[#This Row],[Product_ID]],Products!$A:$A,Products!$B:$B,"Unknown")</f>
        <v>Global Desi Kids Shorts Charcoal</v>
      </c>
      <c r="AK905" s="9">
        <f>IFERROR(tblSales[[#This Row],[Profit]]/tblSales[[#This Row],[Sales Amount]],0)</f>
        <v>-4.3312660777314681E-2</v>
      </c>
      <c r="AL905" t="str">
        <f>IF(tblSales[[#This Row],[Discount %]]&lt;=5,"0-5%",
IF(tblSales[[#This Row],[Discount %]]&lt;=10,"5-10%",
IF(tblSales[[#This Row],[Discount %]]&lt;=15,"10-15%",
IF(tblSales[[#This Row],[Discount %]]&lt;=20,"15-20%","20%+"))))</f>
        <v>20%+</v>
      </c>
    </row>
    <row r="906" spans="1:38">
      <c r="A906" s="2" t="s">
        <v>2458</v>
      </c>
      <c r="B906" s="11">
        <v>45518</v>
      </c>
      <c r="C906" s="2" t="s">
        <v>2459</v>
      </c>
      <c r="D906" s="2" t="s">
        <v>624</v>
      </c>
      <c r="E906" s="2" t="s">
        <v>967</v>
      </c>
      <c r="F906" s="2" t="s">
        <v>475</v>
      </c>
      <c r="G906" s="2">
        <v>1</v>
      </c>
      <c r="H906" s="2">
        <v>650.04999999999995</v>
      </c>
      <c r="I906" s="2">
        <v>0</v>
      </c>
      <c r="J906" s="2">
        <v>0</v>
      </c>
      <c r="K906" s="2">
        <v>5</v>
      </c>
      <c r="L906" s="2">
        <v>32.5</v>
      </c>
      <c r="M906" s="2">
        <v>682.55</v>
      </c>
      <c r="N906" s="2">
        <v>403.71</v>
      </c>
      <c r="O906" s="2">
        <f t="shared" si="32"/>
        <v>246.33999999999997</v>
      </c>
      <c r="P906" s="2" t="s">
        <v>32</v>
      </c>
      <c r="Q906" s="2" t="str">
        <f t="shared" si="33"/>
        <v>UPI</v>
      </c>
      <c r="R906" s="2" t="s">
        <v>21</v>
      </c>
      <c r="S906" s="2" t="s">
        <v>56</v>
      </c>
      <c r="T906" s="2" t="s">
        <v>414</v>
      </c>
      <c r="U906" s="2" t="s">
        <v>59</v>
      </c>
      <c r="V906" t="str">
        <f>TEXT(tblSales[[#This Row],[Invoice Date]],"mmm")</f>
        <v>Aug</v>
      </c>
      <c r="W906">
        <f>MONTH(tblSales[[#This Row],[Invoice Date]])</f>
        <v>8</v>
      </c>
      <c r="X906">
        <f>YEAR(tblSales[[#This Row],[Invoice Date]])</f>
        <v>2024</v>
      </c>
      <c r="Y906" t="str">
        <f>TEXT(tblSales[[#This Row],[Invoice Date]],"mmm-yyyy")</f>
        <v>Aug-2024</v>
      </c>
      <c r="Z906" t="str">
        <f>_xlfn.XLOOKUP(tblSales[[#This Row],[Product_ID]],Products!$A:$A,Products!$C:$C,"Women Dresses")</f>
        <v>Accessories</v>
      </c>
      <c r="AA906" t="str">
        <f>_xlfn.XLOOKUP(tblSales[[#This Row],[Product_ID]],Products!$A:$A,Products!$D:$D,"Unknown")</f>
        <v>Cap</v>
      </c>
      <c r="AB906" t="str">
        <f>_xlfn.XLOOKUP(tblSales[[#This Row],[Product_ID]],Products!$A:$A,Products!$E:$E,"Unknown")</f>
        <v>Westside</v>
      </c>
      <c r="AC906" t="str">
        <f>_xlfn.XLOOKUP(tblSales[[#This Row],[Store_ID]],Stores!$A:$A,Stores!$B:$B,"Unknown")</f>
        <v>TrendMart Mangaluru Standard</v>
      </c>
      <c r="AD906" t="str">
        <f>_xlfn.XLOOKUP(tblSales[[#This Row],[Store_ID]],Stores!$A:$A,Stores!$E:$E,"Unknown")</f>
        <v>South Zone 2</v>
      </c>
      <c r="AE906" t="str">
        <f>_xlfn.XLOOKUP(tblSales[[#This Row],[Customer_ID]],Customers!$A:$A,Customers!$B:$B,"Unknown")</f>
        <v>Manikandan Shetty</v>
      </c>
      <c r="AF906" t="str">
        <f>_xlfn.XLOOKUP(tblSales[[#This Row],[Customer_ID]],Customers!$A:$A,Customers!$J:$J,"Unknown")</f>
        <v>Silver</v>
      </c>
      <c r="AG906" t="str">
        <f>_xlfn.XLOOKUP(tblSales[[#This Row],[Employee_ID]],Employees!$A:$A,Employees!$B:$B,"Unknown")</f>
        <v>Arjun Krishnan</v>
      </c>
      <c r="AH906">
        <f>IF(MONTH(tblSales[[#This Row],[Invoice Date]])&gt;=4,MONTH(tblSales[[#This Row],[Invoice Date]]),MONTH(tblSales[[#This Row],[Invoice Date]])+12)</f>
        <v>8</v>
      </c>
      <c r="AI906" s="8">
        <f>DATE(YEAR(tblSales[[#This Row],[Invoice Date]]),MONTH(tblSales[[#This Row],[Invoice Date]]),1)</f>
        <v>45505</v>
      </c>
      <c r="AJ906" t="str">
        <f>_xlfn.XLOOKUP(tblSales[[#This Row],[Product_ID]],Products!$A:$A,Products!$B:$B,"Unknown")</f>
        <v>Westside Cap Beige</v>
      </c>
      <c r="AK906" s="9">
        <f>IFERROR(tblSales[[#This Row],[Profit]]/tblSales[[#This Row],[Sales Amount]],0)</f>
        <v>0.36091128855028937</v>
      </c>
      <c r="AL906" t="str">
        <f>IF(tblSales[[#This Row],[Discount %]]&lt;=5,"0-5%",
IF(tblSales[[#This Row],[Discount %]]&lt;=10,"5-10%",
IF(tblSales[[#This Row],[Discount %]]&lt;=15,"10-15%",
IF(tblSales[[#This Row],[Discount %]]&lt;=20,"15-20%","20%+"))))</f>
        <v>0-5%</v>
      </c>
    </row>
    <row r="907" spans="1:38">
      <c r="A907" s="2" t="s">
        <v>2460</v>
      </c>
      <c r="B907" s="11">
        <v>45713</v>
      </c>
      <c r="C907" s="2" t="s">
        <v>1511</v>
      </c>
      <c r="D907" s="2" t="s">
        <v>854</v>
      </c>
      <c r="E907" s="2" t="s">
        <v>1233</v>
      </c>
      <c r="F907" s="2" t="s">
        <v>540</v>
      </c>
      <c r="G907" s="2">
        <v>4</v>
      </c>
      <c r="H907" s="2">
        <v>561.65</v>
      </c>
      <c r="I907" s="2">
        <v>30</v>
      </c>
      <c r="J907" s="2">
        <v>673.98</v>
      </c>
      <c r="K907" s="2">
        <v>5</v>
      </c>
      <c r="L907" s="2">
        <v>78.63</v>
      </c>
      <c r="M907" s="2">
        <v>1651.25</v>
      </c>
      <c r="N907" s="2">
        <v>1484.48</v>
      </c>
      <c r="O907" s="2">
        <f t="shared" si="32"/>
        <v>88.139999999999986</v>
      </c>
      <c r="P907" s="2" t="s">
        <v>32</v>
      </c>
      <c r="Q907" s="2" t="str">
        <f t="shared" si="33"/>
        <v>UPI</v>
      </c>
      <c r="R907" s="2" t="s">
        <v>20</v>
      </c>
      <c r="S907" s="2" t="s">
        <v>56</v>
      </c>
      <c r="T907" s="2" t="s">
        <v>750</v>
      </c>
      <c r="U907" s="2" t="s">
        <v>59</v>
      </c>
      <c r="V907" t="str">
        <f>TEXT(tblSales[[#This Row],[Invoice Date]],"mmm")</f>
        <v>Feb</v>
      </c>
      <c r="W907">
        <f>MONTH(tblSales[[#This Row],[Invoice Date]])</f>
        <v>2</v>
      </c>
      <c r="X907">
        <f>YEAR(tblSales[[#This Row],[Invoice Date]])</f>
        <v>2025</v>
      </c>
      <c r="Y907" t="str">
        <f>TEXT(tblSales[[#This Row],[Invoice Date]],"mmm-yyyy")</f>
        <v>Feb-2025</v>
      </c>
      <c r="Z907" t="str">
        <f>_xlfn.XLOOKUP(tblSales[[#This Row],[Product_ID]],Products!$A:$A,Products!$C:$C,"Women Dresses")</f>
        <v>Wallets</v>
      </c>
      <c r="AA907" t="str">
        <f>_xlfn.XLOOKUP(tblSales[[#This Row],[Product_ID]],Products!$A:$A,Products!$D:$D,"Unknown")</f>
        <v>Card Holder</v>
      </c>
      <c r="AB907" t="str">
        <f>_xlfn.XLOOKUP(tblSales[[#This Row],[Product_ID]],Products!$A:$A,Products!$E:$E,"Unknown")</f>
        <v>Global Desi</v>
      </c>
      <c r="AC907" t="str">
        <f>_xlfn.XLOOKUP(tblSales[[#This Row],[Store_ID]],Stores!$A:$A,Stores!$B:$B,"Unknown")</f>
        <v>TrendMart Visakhapatnam Standard</v>
      </c>
      <c r="AD907" t="str">
        <f>_xlfn.XLOOKUP(tblSales[[#This Row],[Store_ID]],Stores!$A:$A,Stores!$E:$E,"Unknown")</f>
        <v>South Zone 3</v>
      </c>
      <c r="AE907" t="str">
        <f>_xlfn.XLOOKUP(tblSales[[#This Row],[Customer_ID]],Customers!$A:$A,Customers!$B:$B,"Unknown")</f>
        <v>Eswar Varma</v>
      </c>
      <c r="AF907" t="str">
        <f>_xlfn.XLOOKUP(tblSales[[#This Row],[Customer_ID]],Customers!$A:$A,Customers!$J:$J,"Unknown")</f>
        <v>Silver</v>
      </c>
      <c r="AG907" t="str">
        <f>_xlfn.XLOOKUP(tblSales[[#This Row],[Employee_ID]],Employees!$A:$A,Employees!$B:$B,"Unknown")</f>
        <v>Swathi Achari</v>
      </c>
      <c r="AH907">
        <f>IF(MONTH(tblSales[[#This Row],[Invoice Date]])&gt;=4,MONTH(tblSales[[#This Row],[Invoice Date]]),MONTH(tblSales[[#This Row],[Invoice Date]])+12)</f>
        <v>14</v>
      </c>
      <c r="AI907" s="8">
        <f>DATE(YEAR(tblSales[[#This Row],[Invoice Date]]),MONTH(tblSales[[#This Row],[Invoice Date]]),1)</f>
        <v>45689</v>
      </c>
      <c r="AJ907" t="str">
        <f>_xlfn.XLOOKUP(tblSales[[#This Row],[Product_ID]],Products!$A:$A,Products!$B:$B,"Unknown")</f>
        <v>Global Desi Card Holder Navy Blue</v>
      </c>
      <c r="AK907" s="9">
        <f>IFERROR(tblSales[[#This Row],[Profit]]/tblSales[[#This Row],[Sales Amount]],0)</f>
        <v>5.3377744133232388E-2</v>
      </c>
      <c r="AL907" t="str">
        <f>IF(tblSales[[#This Row],[Discount %]]&lt;=5,"0-5%",
IF(tblSales[[#This Row],[Discount %]]&lt;=10,"5-10%",
IF(tblSales[[#This Row],[Discount %]]&lt;=15,"10-15%",
IF(tblSales[[#This Row],[Discount %]]&lt;=20,"15-20%","20%+"))))</f>
        <v>20%+</v>
      </c>
    </row>
    <row r="908" spans="1:38">
      <c r="A908" s="2" t="s">
        <v>2461</v>
      </c>
      <c r="B908" s="11">
        <v>45594</v>
      </c>
      <c r="C908" s="2" t="s">
        <v>2462</v>
      </c>
      <c r="D908" s="2" t="s">
        <v>349</v>
      </c>
      <c r="E908" s="2" t="s">
        <v>692</v>
      </c>
      <c r="F908" s="2" t="s">
        <v>386</v>
      </c>
      <c r="G908" s="2">
        <v>2</v>
      </c>
      <c r="H908" s="2">
        <v>1235.1400000000001</v>
      </c>
      <c r="I908" s="2">
        <v>25</v>
      </c>
      <c r="J908" s="2">
        <v>617.57000000000005</v>
      </c>
      <c r="K908" s="2">
        <v>12</v>
      </c>
      <c r="L908" s="2">
        <v>222.33</v>
      </c>
      <c r="M908" s="2">
        <v>2075.04</v>
      </c>
      <c r="N908" s="2">
        <v>1605.28</v>
      </c>
      <c r="O908" s="2">
        <f t="shared" si="32"/>
        <v>247.42999999999998</v>
      </c>
      <c r="P908" s="2" t="s">
        <v>32</v>
      </c>
      <c r="Q908" s="2" t="str">
        <f t="shared" si="33"/>
        <v>UPI</v>
      </c>
      <c r="R908" s="2" t="s">
        <v>20</v>
      </c>
      <c r="S908" s="2" t="s">
        <v>56</v>
      </c>
      <c r="T908" s="2" t="s">
        <v>173</v>
      </c>
      <c r="U908" s="2" t="s">
        <v>59</v>
      </c>
      <c r="V908" t="str">
        <f>TEXT(tblSales[[#This Row],[Invoice Date]],"mmm")</f>
        <v>Oct</v>
      </c>
      <c r="W908">
        <f>MONTH(tblSales[[#This Row],[Invoice Date]])</f>
        <v>10</v>
      </c>
      <c r="X908">
        <f>YEAR(tblSales[[#This Row],[Invoice Date]])</f>
        <v>2024</v>
      </c>
      <c r="Y908" t="str">
        <f>TEXT(tblSales[[#This Row],[Invoice Date]],"mmm-yyyy")</f>
        <v>Oct-2024</v>
      </c>
      <c r="Z908" t="str">
        <f>_xlfn.XLOOKUP(tblSales[[#This Row],[Product_ID]],Products!$A:$A,Products!$C:$C,"Women Dresses")</f>
        <v>Winter Wear</v>
      </c>
      <c r="AA908" t="str">
        <f>_xlfn.XLOOKUP(tblSales[[#This Row],[Product_ID]],Products!$A:$A,Products!$D:$D,"Unknown")</f>
        <v>Muffler</v>
      </c>
      <c r="AB908" t="str">
        <f>_xlfn.XLOOKUP(tblSales[[#This Row],[Product_ID]],Products!$A:$A,Products!$E:$E,"Unknown")</f>
        <v>Metro Shoes</v>
      </c>
      <c r="AC908" t="str">
        <f>_xlfn.XLOOKUP(tblSales[[#This Row],[Store_ID]],Stores!$A:$A,Stores!$B:$B,"Unknown")</f>
        <v>TrendMart Thiruvananthapuram Outlet</v>
      </c>
      <c r="AD908" t="str">
        <f>_xlfn.XLOOKUP(tblSales[[#This Row],[Store_ID]],Stores!$A:$A,Stores!$E:$E,"Unknown")</f>
        <v>South Zone 1</v>
      </c>
      <c r="AE908" t="str">
        <f>_xlfn.XLOOKUP(tblSales[[#This Row],[Customer_ID]],Customers!$A:$A,Customers!$B:$B,"Unknown")</f>
        <v>Gauri Varma</v>
      </c>
      <c r="AF908" t="str">
        <f>_xlfn.XLOOKUP(tblSales[[#This Row],[Customer_ID]],Customers!$A:$A,Customers!$J:$J,"Unknown")</f>
        <v>Silver</v>
      </c>
      <c r="AG908" t="str">
        <f>_xlfn.XLOOKUP(tblSales[[#This Row],[Employee_ID]],Employees!$A:$A,Employees!$B:$B,"Unknown")</f>
        <v>Malini Gowda</v>
      </c>
      <c r="AH908">
        <f>IF(MONTH(tblSales[[#This Row],[Invoice Date]])&gt;=4,MONTH(tblSales[[#This Row],[Invoice Date]]),MONTH(tblSales[[#This Row],[Invoice Date]])+12)</f>
        <v>10</v>
      </c>
      <c r="AI908" s="8">
        <f>DATE(YEAR(tblSales[[#This Row],[Invoice Date]]),MONTH(tblSales[[#This Row],[Invoice Date]]),1)</f>
        <v>45566</v>
      </c>
      <c r="AJ908" t="str">
        <f>_xlfn.XLOOKUP(tblSales[[#This Row],[Product_ID]],Products!$A:$A,Products!$B:$B,"Unknown")</f>
        <v>Metro Shoes Muffler Olive</v>
      </c>
      <c r="AK908" s="9">
        <f>IFERROR(tblSales[[#This Row],[Profit]]/tblSales[[#This Row],[Sales Amount]],0)</f>
        <v>0.11924107487084586</v>
      </c>
      <c r="AL908" t="str">
        <f>IF(tblSales[[#This Row],[Discount %]]&lt;=5,"0-5%",
IF(tblSales[[#This Row],[Discount %]]&lt;=10,"5-10%",
IF(tblSales[[#This Row],[Discount %]]&lt;=15,"10-15%",
IF(tblSales[[#This Row],[Discount %]]&lt;=20,"15-20%","20%+"))))</f>
        <v>20%+</v>
      </c>
    </row>
    <row r="909" spans="1:38">
      <c r="A909" s="2" t="s">
        <v>2463</v>
      </c>
      <c r="B909" s="11">
        <v>45385</v>
      </c>
      <c r="C909" s="2" t="s">
        <v>983</v>
      </c>
      <c r="D909" s="2" t="s">
        <v>1623</v>
      </c>
      <c r="E909" s="2" t="s">
        <v>717</v>
      </c>
      <c r="F909" s="2" t="s">
        <v>405</v>
      </c>
      <c r="G909" s="2">
        <v>2</v>
      </c>
      <c r="H909" s="2">
        <v>1311.3</v>
      </c>
      <c r="I909" s="2">
        <v>30</v>
      </c>
      <c r="J909" s="2">
        <v>786.78</v>
      </c>
      <c r="K909" s="2">
        <v>12</v>
      </c>
      <c r="L909" s="2">
        <v>220.3</v>
      </c>
      <c r="M909" s="2">
        <v>2056.12</v>
      </c>
      <c r="N909" s="2">
        <v>1786.74</v>
      </c>
      <c r="O909" s="2">
        <f t="shared" si="32"/>
        <v>49.07999999999987</v>
      </c>
      <c r="P909" s="2" t="s">
        <v>28</v>
      </c>
      <c r="Q909" s="2" t="str">
        <f t="shared" si="33"/>
        <v>Credit Card</v>
      </c>
      <c r="R909" s="2" t="s">
        <v>20</v>
      </c>
      <c r="S909" s="2" t="s">
        <v>56</v>
      </c>
      <c r="T909" s="2" t="s">
        <v>2464</v>
      </c>
      <c r="U909" s="2" t="s">
        <v>59</v>
      </c>
      <c r="V909" t="str">
        <f>TEXT(tblSales[[#This Row],[Invoice Date]],"mmm")</f>
        <v>Apr</v>
      </c>
      <c r="W909">
        <f>MONTH(tblSales[[#This Row],[Invoice Date]])</f>
        <v>4</v>
      </c>
      <c r="X909">
        <f>YEAR(tblSales[[#This Row],[Invoice Date]])</f>
        <v>2024</v>
      </c>
      <c r="Y909" t="str">
        <f>TEXT(tblSales[[#This Row],[Invoice Date]],"mmm-yyyy")</f>
        <v>Apr-2024</v>
      </c>
      <c r="Z909" t="str">
        <f>_xlfn.XLOOKUP(tblSales[[#This Row],[Product_ID]],Products!$A:$A,Products!$C:$C,"Women Dresses")</f>
        <v>Women Kurtis</v>
      </c>
      <c r="AA909" t="str">
        <f>_xlfn.XLOOKUP(tblSales[[#This Row],[Product_ID]],Products!$A:$A,Products!$D:$D,"Unknown")</f>
        <v>A-Line Kurti</v>
      </c>
      <c r="AB909" t="str">
        <f>_xlfn.XLOOKUP(tblSales[[#This Row],[Product_ID]],Products!$A:$A,Products!$E:$E,"Unknown")</f>
        <v>Liberty</v>
      </c>
      <c r="AC909" t="str">
        <f>_xlfn.XLOOKUP(tblSales[[#This Row],[Store_ID]],Stores!$A:$A,Stores!$B:$B,"Unknown")</f>
        <v>TrendMart Thrissur Standard</v>
      </c>
      <c r="AD909" t="str">
        <f>_xlfn.XLOOKUP(tblSales[[#This Row],[Store_ID]],Stores!$A:$A,Stores!$E:$E,"Unknown")</f>
        <v>South Zone 1</v>
      </c>
      <c r="AE909" t="str">
        <f>_xlfn.XLOOKUP(tblSales[[#This Row],[Customer_ID]],Customers!$A:$A,Customers!$B:$B,"Unknown")</f>
        <v>Balaji Reddy</v>
      </c>
      <c r="AF909" t="str">
        <f>_xlfn.XLOOKUP(tblSales[[#This Row],[Customer_ID]],Customers!$A:$A,Customers!$J:$J,"Unknown")</f>
        <v>Platinum</v>
      </c>
      <c r="AG909" t="str">
        <f>_xlfn.XLOOKUP(tblSales[[#This Row],[Employee_ID]],Employees!$A:$A,Employees!$B:$B,"Unknown")</f>
        <v>Chitra Bhat</v>
      </c>
      <c r="AH909">
        <f>IF(MONTH(tblSales[[#This Row],[Invoice Date]])&gt;=4,MONTH(tblSales[[#This Row],[Invoice Date]]),MONTH(tblSales[[#This Row],[Invoice Date]])+12)</f>
        <v>4</v>
      </c>
      <c r="AI909" s="8">
        <f>DATE(YEAR(tblSales[[#This Row],[Invoice Date]]),MONTH(tblSales[[#This Row],[Invoice Date]]),1)</f>
        <v>45383</v>
      </c>
      <c r="AJ909" t="str">
        <f>_xlfn.XLOOKUP(tblSales[[#This Row],[Product_ID]],Products!$A:$A,Products!$B:$B,"Unknown")</f>
        <v>Liberty A-Line Kurti Navy Blue</v>
      </c>
      <c r="AK909" s="9">
        <f>IFERROR(tblSales[[#This Row],[Profit]]/tblSales[[#This Row],[Sales Amount]],0)</f>
        <v>2.387020212828039E-2</v>
      </c>
      <c r="AL909" t="str">
        <f>IF(tblSales[[#This Row],[Discount %]]&lt;=5,"0-5%",
IF(tblSales[[#This Row],[Discount %]]&lt;=10,"5-10%",
IF(tblSales[[#This Row],[Discount %]]&lt;=15,"10-15%",
IF(tblSales[[#This Row],[Discount %]]&lt;=20,"15-20%","20%+"))))</f>
        <v>20%+</v>
      </c>
    </row>
    <row r="910" spans="1:38">
      <c r="A910" s="2" t="s">
        <v>2465</v>
      </c>
      <c r="B910" s="11">
        <v>45595</v>
      </c>
      <c r="C910" s="2" t="s">
        <v>1817</v>
      </c>
      <c r="D910" s="2" t="s">
        <v>1030</v>
      </c>
      <c r="E910" s="2" t="s">
        <v>1636</v>
      </c>
      <c r="F910" s="2" t="s">
        <v>475</v>
      </c>
      <c r="G910" s="2">
        <v>1</v>
      </c>
      <c r="H910" s="2">
        <v>1419.19</v>
      </c>
      <c r="I910" s="2">
        <v>25</v>
      </c>
      <c r="J910" s="2">
        <v>354.8</v>
      </c>
      <c r="K910" s="2">
        <v>12</v>
      </c>
      <c r="L910" s="2">
        <v>127.73</v>
      </c>
      <c r="M910" s="2">
        <v>1192.1199999999999</v>
      </c>
      <c r="N910" s="2">
        <v>914.35</v>
      </c>
      <c r="O910" s="2">
        <f t="shared" si="32"/>
        <v>150.03999999999985</v>
      </c>
      <c r="P910" s="2" t="s">
        <v>32</v>
      </c>
      <c r="Q910" s="2" t="str">
        <f t="shared" si="33"/>
        <v>UPI</v>
      </c>
      <c r="R910" s="2" t="s">
        <v>20</v>
      </c>
      <c r="S910" s="2" t="s">
        <v>56</v>
      </c>
      <c r="T910" s="2" t="s">
        <v>961</v>
      </c>
      <c r="U910" s="2" t="s">
        <v>59</v>
      </c>
      <c r="V910" t="str">
        <f>TEXT(tblSales[[#This Row],[Invoice Date]],"mmm")</f>
        <v>Oct</v>
      </c>
      <c r="W910">
        <f>MONTH(tblSales[[#This Row],[Invoice Date]])</f>
        <v>10</v>
      </c>
      <c r="X910">
        <f>YEAR(tblSales[[#This Row],[Invoice Date]])</f>
        <v>2024</v>
      </c>
      <c r="Y910" t="str">
        <f>TEXT(tblSales[[#This Row],[Invoice Date]],"mmm-yyyy")</f>
        <v>Oct-2024</v>
      </c>
      <c r="Z910" t="str">
        <f>_xlfn.XLOOKUP(tblSales[[#This Row],[Product_ID]],Products!$A:$A,Products!$C:$C,"Women Dresses")</f>
        <v>Winter Wear</v>
      </c>
      <c r="AA910" t="str">
        <f>_xlfn.XLOOKUP(tblSales[[#This Row],[Product_ID]],Products!$A:$A,Products!$D:$D,"Unknown")</f>
        <v>Jacket</v>
      </c>
      <c r="AB910" t="str">
        <f>_xlfn.XLOOKUP(tblSales[[#This Row],[Product_ID]],Products!$A:$A,Products!$E:$E,"Unknown")</f>
        <v>Max Fashion</v>
      </c>
      <c r="AC910" t="str">
        <f>_xlfn.XLOOKUP(tblSales[[#This Row],[Store_ID]],Stores!$A:$A,Stores!$B:$B,"Unknown")</f>
        <v>TrendMart Warangal Standard</v>
      </c>
      <c r="AD910" t="str">
        <f>_xlfn.XLOOKUP(tblSales[[#This Row],[Store_ID]],Stores!$A:$A,Stores!$E:$E,"Unknown")</f>
        <v>South Zone 2</v>
      </c>
      <c r="AE910" t="str">
        <f>_xlfn.XLOOKUP(tblSales[[#This Row],[Customer_ID]],Customers!$A:$A,Customers!$B:$B,"Unknown")</f>
        <v>Gayathri Menon</v>
      </c>
      <c r="AF910" t="str">
        <f>_xlfn.XLOOKUP(tblSales[[#This Row],[Customer_ID]],Customers!$A:$A,Customers!$J:$J,"Unknown")</f>
        <v>Platinum</v>
      </c>
      <c r="AG910" t="str">
        <f>_xlfn.XLOOKUP(tblSales[[#This Row],[Employee_ID]],Employees!$A:$A,Employees!$B:$B,"Unknown")</f>
        <v>Arjun Krishnan</v>
      </c>
      <c r="AH910">
        <f>IF(MONTH(tblSales[[#This Row],[Invoice Date]])&gt;=4,MONTH(tblSales[[#This Row],[Invoice Date]]),MONTH(tblSales[[#This Row],[Invoice Date]])+12)</f>
        <v>10</v>
      </c>
      <c r="AI910" s="8">
        <f>DATE(YEAR(tblSales[[#This Row],[Invoice Date]]),MONTH(tblSales[[#This Row],[Invoice Date]]),1)</f>
        <v>45566</v>
      </c>
      <c r="AJ910" t="str">
        <f>_xlfn.XLOOKUP(tblSales[[#This Row],[Product_ID]],Products!$A:$A,Products!$B:$B,"Unknown")</f>
        <v>Max Fashion Jacket Wine</v>
      </c>
      <c r="AK910" s="9">
        <f>IFERROR(tblSales[[#This Row],[Profit]]/tblSales[[#This Row],[Sales Amount]],0)</f>
        <v>0.12585981277052635</v>
      </c>
      <c r="AL910" t="str">
        <f>IF(tblSales[[#This Row],[Discount %]]&lt;=5,"0-5%",
IF(tblSales[[#This Row],[Discount %]]&lt;=10,"5-10%",
IF(tblSales[[#This Row],[Discount %]]&lt;=15,"10-15%",
IF(tblSales[[#This Row],[Discount %]]&lt;=20,"15-20%","20%+"))))</f>
        <v>20%+</v>
      </c>
    </row>
    <row r="911" spans="1:38">
      <c r="A911" s="2" t="s">
        <v>2466</v>
      </c>
      <c r="B911" s="11">
        <v>45520</v>
      </c>
      <c r="C911" s="2" t="s">
        <v>327</v>
      </c>
      <c r="D911" s="2" t="s">
        <v>703</v>
      </c>
      <c r="E911" s="2" t="s">
        <v>771</v>
      </c>
      <c r="F911" s="2" t="s">
        <v>475</v>
      </c>
      <c r="G911" s="2">
        <v>2</v>
      </c>
      <c r="H911" s="2">
        <v>725.28</v>
      </c>
      <c r="I911" s="2">
        <v>0</v>
      </c>
      <c r="J911" s="2">
        <v>0</v>
      </c>
      <c r="K911" s="2">
        <v>5</v>
      </c>
      <c r="L911" s="2">
        <v>72.53</v>
      </c>
      <c r="M911" s="2">
        <v>1523.09</v>
      </c>
      <c r="N911" s="2">
        <v>1044.76</v>
      </c>
      <c r="O911" s="2">
        <f t="shared" si="32"/>
        <v>405.79999999999995</v>
      </c>
      <c r="P911" s="2" t="s">
        <v>29</v>
      </c>
      <c r="Q911" s="2" t="str">
        <f t="shared" si="33"/>
        <v>Debit Card</v>
      </c>
      <c r="R911" s="2" t="s">
        <v>20</v>
      </c>
      <c r="S911" s="2" t="s">
        <v>56</v>
      </c>
      <c r="T911" s="2" t="s">
        <v>764</v>
      </c>
      <c r="U911" s="2" t="s">
        <v>59</v>
      </c>
      <c r="V911" t="str">
        <f>TEXT(tblSales[[#This Row],[Invoice Date]],"mmm")</f>
        <v>Aug</v>
      </c>
      <c r="W911">
        <f>MONTH(tblSales[[#This Row],[Invoice Date]])</f>
        <v>8</v>
      </c>
      <c r="X911">
        <f>YEAR(tblSales[[#This Row],[Invoice Date]])</f>
        <v>2024</v>
      </c>
      <c r="Y911" t="str">
        <f>TEXT(tblSales[[#This Row],[Invoice Date]],"mmm-yyyy")</f>
        <v>Aug-2024</v>
      </c>
      <c r="Z911" t="str">
        <f>_xlfn.XLOOKUP(tblSales[[#This Row],[Product_ID]],Products!$A:$A,Products!$C:$C,"Women Dresses")</f>
        <v>Women Tops</v>
      </c>
      <c r="AA911" t="str">
        <f>_xlfn.XLOOKUP(tblSales[[#This Row],[Product_ID]],Products!$A:$A,Products!$D:$D,"Unknown")</f>
        <v>Crop Top</v>
      </c>
      <c r="AB911" t="str">
        <f>_xlfn.XLOOKUP(tblSales[[#This Row],[Product_ID]],Products!$A:$A,Products!$E:$E,"Unknown")</f>
        <v>Peter England</v>
      </c>
      <c r="AC911" t="str">
        <f>_xlfn.XLOOKUP(tblSales[[#This Row],[Store_ID]],Stores!$A:$A,Stores!$B:$B,"Unknown")</f>
        <v>TrendMart Thoothukudi Mall Kiosk</v>
      </c>
      <c r="AD911" t="str">
        <f>_xlfn.XLOOKUP(tblSales[[#This Row],[Store_ID]],Stores!$A:$A,Stores!$E:$E,"Unknown")</f>
        <v>South Zone 1</v>
      </c>
      <c r="AE911" t="str">
        <f>_xlfn.XLOOKUP(tblSales[[#This Row],[Customer_ID]],Customers!$A:$A,Customers!$B:$B,"Unknown")</f>
        <v>Selvam Iyengar</v>
      </c>
      <c r="AF911" t="str">
        <f>_xlfn.XLOOKUP(tblSales[[#This Row],[Customer_ID]],Customers!$A:$A,Customers!$J:$J,"Unknown")</f>
        <v>Platinum</v>
      </c>
      <c r="AG911" t="str">
        <f>_xlfn.XLOOKUP(tblSales[[#This Row],[Employee_ID]],Employees!$A:$A,Employees!$B:$B,"Unknown")</f>
        <v>Arjun Krishnan</v>
      </c>
      <c r="AH911">
        <f>IF(MONTH(tblSales[[#This Row],[Invoice Date]])&gt;=4,MONTH(tblSales[[#This Row],[Invoice Date]]),MONTH(tblSales[[#This Row],[Invoice Date]])+12)</f>
        <v>8</v>
      </c>
      <c r="AI911" s="8">
        <f>DATE(YEAR(tblSales[[#This Row],[Invoice Date]]),MONTH(tblSales[[#This Row],[Invoice Date]]),1)</f>
        <v>45505</v>
      </c>
      <c r="AJ911" t="str">
        <f>_xlfn.XLOOKUP(tblSales[[#This Row],[Product_ID]],Products!$A:$A,Products!$B:$B,"Unknown")</f>
        <v>Peter England Crop Top Green</v>
      </c>
      <c r="AK911" s="9">
        <f>IFERROR(tblSales[[#This Row],[Profit]]/tblSales[[#This Row],[Sales Amount]],0)</f>
        <v>0.26643205588638885</v>
      </c>
      <c r="AL911" t="str">
        <f>IF(tblSales[[#This Row],[Discount %]]&lt;=5,"0-5%",
IF(tblSales[[#This Row],[Discount %]]&lt;=10,"5-10%",
IF(tblSales[[#This Row],[Discount %]]&lt;=15,"10-15%",
IF(tblSales[[#This Row],[Discount %]]&lt;=20,"15-20%","20%+"))))</f>
        <v>0-5%</v>
      </c>
    </row>
    <row r="912" spans="1:38">
      <c r="A912" s="2" t="s">
        <v>2467</v>
      </c>
      <c r="B912" s="11">
        <v>45413</v>
      </c>
      <c r="C912" s="2" t="s">
        <v>256</v>
      </c>
      <c r="D912" s="2" t="s">
        <v>1054</v>
      </c>
      <c r="E912" s="2" t="s">
        <v>363</v>
      </c>
      <c r="F912" s="2" t="s">
        <v>210</v>
      </c>
      <c r="G912" s="2">
        <v>3</v>
      </c>
      <c r="H912" s="2">
        <v>3619.58</v>
      </c>
      <c r="I912" s="2">
        <v>30</v>
      </c>
      <c r="J912" s="2">
        <v>3257.62</v>
      </c>
      <c r="K912" s="2">
        <v>12</v>
      </c>
      <c r="L912" s="2">
        <v>912.13</v>
      </c>
      <c r="M912" s="2">
        <v>8513.25</v>
      </c>
      <c r="N912" s="2">
        <v>7122.09</v>
      </c>
      <c r="O912" s="2">
        <f t="shared" si="32"/>
        <v>479.02999999999986</v>
      </c>
      <c r="P912" s="2" t="s">
        <v>29</v>
      </c>
      <c r="Q912" s="2" t="str">
        <f t="shared" si="33"/>
        <v>Debit Card</v>
      </c>
      <c r="R912" s="2" t="s">
        <v>20</v>
      </c>
      <c r="S912" s="2" t="s">
        <v>56</v>
      </c>
      <c r="T912" s="2" t="s">
        <v>2468</v>
      </c>
      <c r="U912" s="2" t="s">
        <v>59</v>
      </c>
      <c r="V912" t="str">
        <f>TEXT(tblSales[[#This Row],[Invoice Date]],"mmm")</f>
        <v>May</v>
      </c>
      <c r="W912">
        <f>MONTH(tblSales[[#This Row],[Invoice Date]])</f>
        <v>5</v>
      </c>
      <c r="X912">
        <f>YEAR(tblSales[[#This Row],[Invoice Date]])</f>
        <v>2024</v>
      </c>
      <c r="Y912" t="str">
        <f>TEXT(tblSales[[#This Row],[Invoice Date]],"mmm-yyyy")</f>
        <v>May-2024</v>
      </c>
      <c r="Z912" t="str">
        <f>_xlfn.XLOOKUP(tblSales[[#This Row],[Product_ID]],Products!$A:$A,Products!$C:$C,"Women Dresses")</f>
        <v>Handbags</v>
      </c>
      <c r="AA912" t="str">
        <f>_xlfn.XLOOKUP(tblSales[[#This Row],[Product_ID]],Products!$A:$A,Products!$D:$D,"Unknown")</f>
        <v>Clutch</v>
      </c>
      <c r="AB912" t="str">
        <f>_xlfn.XLOOKUP(tblSales[[#This Row],[Product_ID]],Products!$A:$A,Products!$E:$E,"Unknown")</f>
        <v>Nalli Silks</v>
      </c>
      <c r="AC912" t="str">
        <f>_xlfn.XLOOKUP(tblSales[[#This Row],[Store_ID]],Stores!$A:$A,Stores!$B:$B,"Unknown")</f>
        <v>TrendMart Thoothukudi Mall Kiosk</v>
      </c>
      <c r="AD912" t="str">
        <f>_xlfn.XLOOKUP(tblSales[[#This Row],[Store_ID]],Stores!$A:$A,Stores!$E:$E,"Unknown")</f>
        <v>South Zone 1</v>
      </c>
      <c r="AE912" t="str">
        <f>_xlfn.XLOOKUP(tblSales[[#This Row],[Customer_ID]],Customers!$A:$A,Customers!$B:$B,"Unknown")</f>
        <v>Vinod Naidu</v>
      </c>
      <c r="AF912" t="str">
        <f>_xlfn.XLOOKUP(tblSales[[#This Row],[Customer_ID]],Customers!$A:$A,Customers!$J:$J,"Unknown")</f>
        <v>Regular</v>
      </c>
      <c r="AG912" t="str">
        <f>_xlfn.XLOOKUP(tblSales[[#This Row],[Employee_ID]],Employees!$A:$A,Employees!$B:$B,"Unknown")</f>
        <v>Rani Mishra</v>
      </c>
      <c r="AH912">
        <f>IF(MONTH(tblSales[[#This Row],[Invoice Date]])&gt;=4,MONTH(tblSales[[#This Row],[Invoice Date]]),MONTH(tblSales[[#This Row],[Invoice Date]])+12)</f>
        <v>5</v>
      </c>
      <c r="AI912" s="8">
        <f>DATE(YEAR(tblSales[[#This Row],[Invoice Date]]),MONTH(tblSales[[#This Row],[Invoice Date]]),1)</f>
        <v>45413</v>
      </c>
      <c r="AJ912" t="str">
        <f>_xlfn.XLOOKUP(tblSales[[#This Row],[Product_ID]],Products!$A:$A,Products!$B:$B,"Unknown")</f>
        <v>Nalli Silks Clutch Brown</v>
      </c>
      <c r="AK912" s="9">
        <f>IFERROR(tblSales[[#This Row],[Profit]]/tblSales[[#This Row],[Sales Amount]],0)</f>
        <v>5.6268757525034491E-2</v>
      </c>
      <c r="AL912" t="str">
        <f>IF(tblSales[[#This Row],[Discount %]]&lt;=5,"0-5%",
IF(tblSales[[#This Row],[Discount %]]&lt;=10,"5-10%",
IF(tblSales[[#This Row],[Discount %]]&lt;=15,"10-15%",
IF(tblSales[[#This Row],[Discount %]]&lt;=20,"15-20%","20%+"))))</f>
        <v>20%+</v>
      </c>
    </row>
    <row r="913" spans="1:38">
      <c r="A913" s="2" t="s">
        <v>2469</v>
      </c>
      <c r="B913" s="11">
        <v>45558</v>
      </c>
      <c r="C913" s="2" t="s">
        <v>1557</v>
      </c>
      <c r="D913" s="2" t="s">
        <v>474</v>
      </c>
      <c r="E913" s="2" t="s">
        <v>368</v>
      </c>
      <c r="F913" s="2" t="s">
        <v>386</v>
      </c>
      <c r="G913" s="2">
        <v>1</v>
      </c>
      <c r="H913" s="2">
        <v>3200.53</v>
      </c>
      <c r="I913" s="2">
        <v>25</v>
      </c>
      <c r="J913" s="2">
        <v>800.13</v>
      </c>
      <c r="K913" s="2">
        <v>12</v>
      </c>
      <c r="L913" s="2">
        <v>288.05</v>
      </c>
      <c r="M913" s="2">
        <v>2688.45</v>
      </c>
      <c r="N913" s="2">
        <v>2034.01</v>
      </c>
      <c r="O913" s="2">
        <f t="shared" si="32"/>
        <v>366.38999999999982</v>
      </c>
      <c r="P913" s="2" t="s">
        <v>32</v>
      </c>
      <c r="Q913" s="2" t="str">
        <f t="shared" si="33"/>
        <v>UPI</v>
      </c>
      <c r="R913" s="2" t="s">
        <v>21</v>
      </c>
      <c r="S913" s="2" t="s">
        <v>57</v>
      </c>
      <c r="T913" s="2" t="s">
        <v>1730</v>
      </c>
      <c r="U913" s="2" t="s">
        <v>59</v>
      </c>
      <c r="V913" t="str">
        <f>TEXT(tblSales[[#This Row],[Invoice Date]],"mmm")</f>
        <v>Sep</v>
      </c>
      <c r="W913">
        <f>MONTH(tblSales[[#This Row],[Invoice Date]])</f>
        <v>9</v>
      </c>
      <c r="X913">
        <f>YEAR(tblSales[[#This Row],[Invoice Date]])</f>
        <v>2024</v>
      </c>
      <c r="Y913" t="str">
        <f>TEXT(tblSales[[#This Row],[Invoice Date]],"mmm-yyyy")</f>
        <v>Sep-2024</v>
      </c>
      <c r="Z913" t="str">
        <f>_xlfn.XLOOKUP(tblSales[[#This Row],[Product_ID]],Products!$A:$A,Products!$C:$C,"Women Dresses")</f>
        <v>Handbags</v>
      </c>
      <c r="AA913" t="str">
        <f>_xlfn.XLOOKUP(tblSales[[#This Row],[Product_ID]],Products!$A:$A,Products!$D:$D,"Unknown")</f>
        <v>Sling Bag</v>
      </c>
      <c r="AB913" t="str">
        <f>_xlfn.XLOOKUP(tblSales[[#This Row],[Product_ID]],Products!$A:$A,Products!$E:$E,"Unknown")</f>
        <v>GRT Jewellers</v>
      </c>
      <c r="AC913" t="str">
        <f>_xlfn.XLOOKUP(tblSales[[#This Row],[Store_ID]],Stores!$A:$A,Stores!$B:$B,"Unknown")</f>
        <v>TrendMart Kozhikode Outlet</v>
      </c>
      <c r="AD913" t="str">
        <f>_xlfn.XLOOKUP(tblSales[[#This Row],[Store_ID]],Stores!$A:$A,Stores!$E:$E,"Unknown")</f>
        <v>South Zone 1</v>
      </c>
      <c r="AE913" t="str">
        <f>_xlfn.XLOOKUP(tblSales[[#This Row],[Customer_ID]],Customers!$A:$A,Customers!$B:$B,"Unknown")</f>
        <v>Rani Pillai</v>
      </c>
      <c r="AF913" t="str">
        <f>_xlfn.XLOOKUP(tblSales[[#This Row],[Customer_ID]],Customers!$A:$A,Customers!$J:$J,"Unknown")</f>
        <v>Regular</v>
      </c>
      <c r="AG913" t="str">
        <f>_xlfn.XLOOKUP(tblSales[[#This Row],[Employee_ID]],Employees!$A:$A,Employees!$B:$B,"Unknown")</f>
        <v>Malini Gowda</v>
      </c>
      <c r="AH913">
        <f>IF(MONTH(tblSales[[#This Row],[Invoice Date]])&gt;=4,MONTH(tblSales[[#This Row],[Invoice Date]]),MONTH(tblSales[[#This Row],[Invoice Date]])+12)</f>
        <v>9</v>
      </c>
      <c r="AI913" s="8">
        <f>DATE(YEAR(tblSales[[#This Row],[Invoice Date]]),MONTH(tblSales[[#This Row],[Invoice Date]]),1)</f>
        <v>45536</v>
      </c>
      <c r="AJ913" t="str">
        <f>_xlfn.XLOOKUP(tblSales[[#This Row],[Product_ID]],Products!$A:$A,Products!$B:$B,"Unknown")</f>
        <v>GRT Jewellers Sling Bag Olive</v>
      </c>
      <c r="AK913" s="9">
        <f>IFERROR(tblSales[[#This Row],[Profit]]/tblSales[[#This Row],[Sales Amount]],0)</f>
        <v>0.13628298833900568</v>
      </c>
      <c r="AL913" t="str">
        <f>IF(tblSales[[#This Row],[Discount %]]&lt;=5,"0-5%",
IF(tblSales[[#This Row],[Discount %]]&lt;=10,"5-10%",
IF(tblSales[[#This Row],[Discount %]]&lt;=15,"10-15%",
IF(tblSales[[#This Row],[Discount %]]&lt;=20,"15-20%","20%+"))))</f>
        <v>20%+</v>
      </c>
    </row>
    <row r="914" spans="1:38">
      <c r="A914" s="2" t="s">
        <v>2470</v>
      </c>
      <c r="B914" s="11">
        <v>45570</v>
      </c>
      <c r="C914" s="2" t="s">
        <v>555</v>
      </c>
      <c r="D914" s="2" t="s">
        <v>824</v>
      </c>
      <c r="E914" s="2" t="s">
        <v>314</v>
      </c>
      <c r="F914" s="2" t="s">
        <v>377</v>
      </c>
      <c r="G914" s="2">
        <v>3</v>
      </c>
      <c r="H914" s="2">
        <v>2878.77</v>
      </c>
      <c r="I914" s="2">
        <v>10</v>
      </c>
      <c r="J914" s="2">
        <v>863.63</v>
      </c>
      <c r="K914" s="2">
        <v>12</v>
      </c>
      <c r="L914" s="2">
        <v>932.72</v>
      </c>
      <c r="M914" s="2">
        <v>8705.4</v>
      </c>
      <c r="N914" s="2">
        <v>6614.88</v>
      </c>
      <c r="O914" s="2">
        <f t="shared" si="32"/>
        <v>1157.7999999999995</v>
      </c>
      <c r="P914" s="2" t="s">
        <v>30</v>
      </c>
      <c r="Q914" s="2" t="str">
        <f t="shared" si="33"/>
        <v>EMI</v>
      </c>
      <c r="R914" s="2" t="s">
        <v>21</v>
      </c>
      <c r="S914" s="2" t="s">
        <v>56</v>
      </c>
      <c r="T914" s="2" t="s">
        <v>2471</v>
      </c>
      <c r="U914" s="2" t="s">
        <v>60</v>
      </c>
      <c r="V914" t="str">
        <f>TEXT(tblSales[[#This Row],[Invoice Date]],"mmm")</f>
        <v>Oct</v>
      </c>
      <c r="W914">
        <f>MONTH(tblSales[[#This Row],[Invoice Date]])</f>
        <v>10</v>
      </c>
      <c r="X914">
        <f>YEAR(tblSales[[#This Row],[Invoice Date]])</f>
        <v>2024</v>
      </c>
      <c r="Y914" t="str">
        <f>TEXT(tblSales[[#This Row],[Invoice Date]],"mmm-yyyy")</f>
        <v>Oct-2024</v>
      </c>
      <c r="Z914" t="str">
        <f>_xlfn.XLOOKUP(tblSales[[#This Row],[Product_ID]],Products!$A:$A,Products!$C:$C,"Women Dresses")</f>
        <v>Footwear</v>
      </c>
      <c r="AA914" t="str">
        <f>_xlfn.XLOOKUP(tblSales[[#This Row],[Product_ID]],Products!$A:$A,Products!$D:$D,"Unknown")</f>
        <v>Sandals</v>
      </c>
      <c r="AB914" t="str">
        <f>_xlfn.XLOOKUP(tblSales[[#This Row],[Product_ID]],Products!$A:$A,Products!$E:$E,"Unknown")</f>
        <v>Indian Terrain</v>
      </c>
      <c r="AC914" t="str">
        <f>_xlfn.XLOOKUP(tblSales[[#This Row],[Store_ID]],Stores!$A:$A,Stores!$B:$B,"Unknown")</f>
        <v>TrendMart Thiruvananthapuram Standard</v>
      </c>
      <c r="AD914" t="str">
        <f>_xlfn.XLOOKUP(tblSales[[#This Row],[Store_ID]],Stores!$A:$A,Stores!$E:$E,"Unknown")</f>
        <v>South Zone 1</v>
      </c>
      <c r="AE914" t="str">
        <f>_xlfn.XLOOKUP(tblSales[[#This Row],[Customer_ID]],Customers!$A:$A,Customers!$B:$B,"Unknown")</f>
        <v>Kalyani Bhat</v>
      </c>
      <c r="AF914" t="str">
        <f>_xlfn.XLOOKUP(tblSales[[#This Row],[Customer_ID]],Customers!$A:$A,Customers!$J:$J,"Unknown")</f>
        <v>Regular</v>
      </c>
      <c r="AG914" t="str">
        <f>_xlfn.XLOOKUP(tblSales[[#This Row],[Employee_ID]],Employees!$A:$A,Employees!$B:$B,"Unknown")</f>
        <v>Sunita Ramachandran</v>
      </c>
      <c r="AH914">
        <f>IF(MONTH(tblSales[[#This Row],[Invoice Date]])&gt;=4,MONTH(tblSales[[#This Row],[Invoice Date]]),MONTH(tblSales[[#This Row],[Invoice Date]])+12)</f>
        <v>10</v>
      </c>
      <c r="AI914" s="8">
        <f>DATE(YEAR(tblSales[[#This Row],[Invoice Date]]),MONTH(tblSales[[#This Row],[Invoice Date]]),1)</f>
        <v>45566</v>
      </c>
      <c r="AJ914" t="str">
        <f>_xlfn.XLOOKUP(tblSales[[#This Row],[Product_ID]],Products!$A:$A,Products!$B:$B,"Unknown")</f>
        <v>Indian Terrain Sandals Pink</v>
      </c>
      <c r="AK914" s="9">
        <f>IFERROR(tblSales[[#This Row],[Profit]]/tblSales[[#This Row],[Sales Amount]],0)</f>
        <v>0.13299790934362574</v>
      </c>
      <c r="AL914" t="str">
        <f>IF(tblSales[[#This Row],[Discount %]]&lt;=5,"0-5%",
IF(tblSales[[#This Row],[Discount %]]&lt;=10,"5-10%",
IF(tblSales[[#This Row],[Discount %]]&lt;=15,"10-15%",
IF(tblSales[[#This Row],[Discount %]]&lt;=20,"15-20%","20%+"))))</f>
        <v>5-10%</v>
      </c>
    </row>
    <row r="915" spans="1:38">
      <c r="A915" s="2" t="s">
        <v>2472</v>
      </c>
      <c r="B915" s="11">
        <v>45573</v>
      </c>
      <c r="C915" s="2" t="s">
        <v>148</v>
      </c>
      <c r="D915" s="2" t="s">
        <v>424</v>
      </c>
      <c r="E915" s="2" t="s">
        <v>296</v>
      </c>
      <c r="F915" s="2" t="s">
        <v>475</v>
      </c>
      <c r="G915" s="2">
        <v>2</v>
      </c>
      <c r="H915" s="2">
        <v>919.15</v>
      </c>
      <c r="I915" s="2">
        <v>15</v>
      </c>
      <c r="J915" s="2">
        <v>275.75</v>
      </c>
      <c r="K915" s="2">
        <v>5</v>
      </c>
      <c r="L915" s="2">
        <v>78.13</v>
      </c>
      <c r="M915" s="2">
        <v>1640.68</v>
      </c>
      <c r="N915" s="2">
        <v>1396.16</v>
      </c>
      <c r="O915" s="2">
        <f t="shared" si="32"/>
        <v>166.39</v>
      </c>
      <c r="P915" s="2" t="s">
        <v>29</v>
      </c>
      <c r="Q915" s="2" t="str">
        <f t="shared" si="33"/>
        <v>Debit Card</v>
      </c>
      <c r="R915" s="2" t="s">
        <v>21</v>
      </c>
      <c r="S915" s="2" t="s">
        <v>56</v>
      </c>
      <c r="T915" s="2" t="s">
        <v>599</v>
      </c>
      <c r="U915" s="2" t="s">
        <v>59</v>
      </c>
      <c r="V915" t="str">
        <f>TEXT(tblSales[[#This Row],[Invoice Date]],"mmm")</f>
        <v>Oct</v>
      </c>
      <c r="W915">
        <f>MONTH(tblSales[[#This Row],[Invoice Date]])</f>
        <v>10</v>
      </c>
      <c r="X915">
        <f>YEAR(tblSales[[#This Row],[Invoice Date]])</f>
        <v>2024</v>
      </c>
      <c r="Y915" t="str">
        <f>TEXT(tblSales[[#This Row],[Invoice Date]],"mmm-yyyy")</f>
        <v>Oct-2024</v>
      </c>
      <c r="Z915" t="str">
        <f>_xlfn.XLOOKUP(tblSales[[#This Row],[Product_ID]],Products!$A:$A,Products!$C:$C,"Women Dresses")</f>
        <v>Women Dresses</v>
      </c>
      <c r="AA915" t="str">
        <f>_xlfn.XLOOKUP(tblSales[[#This Row],[Product_ID]],Products!$A:$A,Products!$D:$D,"Unknown")</f>
        <v>Maxi Dress</v>
      </c>
      <c r="AB915" t="str">
        <f>_xlfn.XLOOKUP(tblSales[[#This Row],[Product_ID]],Products!$A:$A,Products!$E:$E,"Unknown")</f>
        <v>Jack &amp; Jones</v>
      </c>
      <c r="AC915" t="str">
        <f>_xlfn.XLOOKUP(tblSales[[#This Row],[Store_ID]],Stores!$A:$A,Stores!$B:$B,"Unknown")</f>
        <v>TrendMart Thiruvananthapuram High Street</v>
      </c>
      <c r="AD915" t="str">
        <f>_xlfn.XLOOKUP(tblSales[[#This Row],[Store_ID]],Stores!$A:$A,Stores!$E:$E,"Unknown")</f>
        <v>South Zone 1</v>
      </c>
      <c r="AE915" t="str">
        <f>_xlfn.XLOOKUP(tblSales[[#This Row],[Customer_ID]],Customers!$A:$A,Customers!$B:$B,"Unknown")</f>
        <v>Tanvi Balasubramaniam</v>
      </c>
      <c r="AF915" t="str">
        <f>_xlfn.XLOOKUP(tblSales[[#This Row],[Customer_ID]],Customers!$A:$A,Customers!$J:$J,"Unknown")</f>
        <v>Silver</v>
      </c>
      <c r="AG915" t="str">
        <f>_xlfn.XLOOKUP(tblSales[[#This Row],[Employee_ID]],Employees!$A:$A,Employees!$B:$B,"Unknown")</f>
        <v>Arjun Krishnan</v>
      </c>
      <c r="AH915">
        <f>IF(MONTH(tblSales[[#This Row],[Invoice Date]])&gt;=4,MONTH(tblSales[[#This Row],[Invoice Date]]),MONTH(tblSales[[#This Row],[Invoice Date]])+12)</f>
        <v>10</v>
      </c>
      <c r="AI915" s="8">
        <f>DATE(YEAR(tblSales[[#This Row],[Invoice Date]]),MONTH(tblSales[[#This Row],[Invoice Date]]),1)</f>
        <v>45566</v>
      </c>
      <c r="AJ915" t="str">
        <f>_xlfn.XLOOKUP(tblSales[[#This Row],[Product_ID]],Products!$A:$A,Products!$B:$B,"Unknown")</f>
        <v>Jack &amp; Jones Maxi Dress Maroon</v>
      </c>
      <c r="AK915" s="9">
        <f>IFERROR(tblSales[[#This Row],[Profit]]/tblSales[[#This Row],[Sales Amount]],0)</f>
        <v>0.10141526684057829</v>
      </c>
      <c r="AL915" t="str">
        <f>IF(tblSales[[#This Row],[Discount %]]&lt;=5,"0-5%",
IF(tblSales[[#This Row],[Discount %]]&lt;=10,"5-10%",
IF(tblSales[[#This Row],[Discount %]]&lt;=15,"10-15%",
IF(tblSales[[#This Row],[Discount %]]&lt;=20,"15-20%","20%+"))))</f>
        <v>10-15%</v>
      </c>
    </row>
    <row r="916" spans="1:38">
      <c r="A916" s="2" t="s">
        <v>2473</v>
      </c>
      <c r="B916" s="11">
        <v>45529</v>
      </c>
      <c r="C916" s="2" t="s">
        <v>2474</v>
      </c>
      <c r="D916" s="2" t="s">
        <v>854</v>
      </c>
      <c r="E916" s="2" t="s">
        <v>156</v>
      </c>
      <c r="F916" s="2" t="s">
        <v>98</v>
      </c>
      <c r="G916" s="2">
        <v>2</v>
      </c>
      <c r="H916" s="2">
        <v>608.01</v>
      </c>
      <c r="I916" s="2">
        <v>5</v>
      </c>
      <c r="J916" s="2">
        <v>60.8</v>
      </c>
      <c r="K916" s="2">
        <v>5</v>
      </c>
      <c r="L916" s="2">
        <v>57.76</v>
      </c>
      <c r="M916" s="2">
        <v>1212.98</v>
      </c>
      <c r="N916" s="2">
        <v>742.24</v>
      </c>
      <c r="O916" s="2">
        <f t="shared" si="32"/>
        <v>412.98</v>
      </c>
      <c r="P916" s="2" t="s">
        <v>27</v>
      </c>
      <c r="Q916" s="2" t="str">
        <f t="shared" si="33"/>
        <v>Cash</v>
      </c>
      <c r="R916" s="2" t="s">
        <v>21</v>
      </c>
      <c r="S916" s="2" t="s">
        <v>56</v>
      </c>
      <c r="T916" s="2" t="s">
        <v>286</v>
      </c>
      <c r="U916" s="2" t="s">
        <v>60</v>
      </c>
      <c r="V916" t="str">
        <f>TEXT(tblSales[[#This Row],[Invoice Date]],"mmm")</f>
        <v>Aug</v>
      </c>
      <c r="W916">
        <f>MONTH(tblSales[[#This Row],[Invoice Date]])</f>
        <v>8</v>
      </c>
      <c r="X916">
        <f>YEAR(tblSales[[#This Row],[Invoice Date]])</f>
        <v>2024</v>
      </c>
      <c r="Y916" t="str">
        <f>TEXT(tblSales[[#This Row],[Invoice Date]],"mmm-yyyy")</f>
        <v>Aug-2024</v>
      </c>
      <c r="Z916" t="str">
        <f>_xlfn.XLOOKUP(tblSales[[#This Row],[Product_ID]],Products!$A:$A,Products!$C:$C,"Women Dresses")</f>
        <v>Wallets</v>
      </c>
      <c r="AA916" t="str">
        <f>_xlfn.XLOOKUP(tblSales[[#This Row],[Product_ID]],Products!$A:$A,Products!$D:$D,"Unknown")</f>
        <v>Card Holder</v>
      </c>
      <c r="AB916" t="str">
        <f>_xlfn.XLOOKUP(tblSales[[#This Row],[Product_ID]],Products!$A:$A,Products!$E:$E,"Unknown")</f>
        <v>Global Desi</v>
      </c>
      <c r="AC916" t="str">
        <f>_xlfn.XLOOKUP(tblSales[[#This Row],[Store_ID]],Stores!$A:$A,Stores!$B:$B,"Unknown")</f>
        <v>TrendMart Madurai Mall Kiosk</v>
      </c>
      <c r="AD916" t="str">
        <f>_xlfn.XLOOKUP(tblSales[[#This Row],[Store_ID]],Stores!$A:$A,Stores!$E:$E,"Unknown")</f>
        <v>South Zone 1</v>
      </c>
      <c r="AE916" t="str">
        <f>_xlfn.XLOOKUP(tblSales[[#This Row],[Customer_ID]],Customers!$A:$A,Customers!$B:$B,"Unknown")</f>
        <v>Vikram Achari</v>
      </c>
      <c r="AF916" t="str">
        <f>_xlfn.XLOOKUP(tblSales[[#This Row],[Customer_ID]],Customers!$A:$A,Customers!$J:$J,"Unknown")</f>
        <v>Platinum</v>
      </c>
      <c r="AG916" t="str">
        <f>_xlfn.XLOOKUP(tblSales[[#This Row],[Employee_ID]],Employees!$A:$A,Employees!$B:$B,"Unknown")</f>
        <v>Deepthi Iyengar</v>
      </c>
      <c r="AH916">
        <f>IF(MONTH(tblSales[[#This Row],[Invoice Date]])&gt;=4,MONTH(tblSales[[#This Row],[Invoice Date]]),MONTH(tblSales[[#This Row],[Invoice Date]])+12)</f>
        <v>8</v>
      </c>
      <c r="AI916" s="8">
        <f>DATE(YEAR(tblSales[[#This Row],[Invoice Date]]),MONTH(tblSales[[#This Row],[Invoice Date]]),1)</f>
        <v>45505</v>
      </c>
      <c r="AJ916" t="str">
        <f>_xlfn.XLOOKUP(tblSales[[#This Row],[Product_ID]],Products!$A:$A,Products!$B:$B,"Unknown")</f>
        <v>Global Desi Card Holder Navy Blue</v>
      </c>
      <c r="AK916" s="9">
        <f>IFERROR(tblSales[[#This Row],[Profit]]/tblSales[[#This Row],[Sales Amount]],0)</f>
        <v>0.34046727893287609</v>
      </c>
      <c r="AL916" t="str">
        <f>IF(tblSales[[#This Row],[Discount %]]&lt;=5,"0-5%",
IF(tblSales[[#This Row],[Discount %]]&lt;=10,"5-10%",
IF(tblSales[[#This Row],[Discount %]]&lt;=15,"10-15%",
IF(tblSales[[#This Row],[Discount %]]&lt;=20,"15-20%","20%+"))))</f>
        <v>0-5%</v>
      </c>
    </row>
    <row r="917" spans="1:38">
      <c r="A917" s="2" t="s">
        <v>2475</v>
      </c>
      <c r="B917" s="11">
        <v>45561</v>
      </c>
      <c r="C917" s="2" t="s">
        <v>745</v>
      </c>
      <c r="D917" s="2" t="s">
        <v>1042</v>
      </c>
      <c r="E917" s="2" t="s">
        <v>372</v>
      </c>
      <c r="F917" s="2" t="s">
        <v>345</v>
      </c>
      <c r="G917" s="2">
        <v>3</v>
      </c>
      <c r="H917" s="2">
        <v>3711.71</v>
      </c>
      <c r="I917" s="2">
        <v>5</v>
      </c>
      <c r="J917" s="2">
        <v>556.76</v>
      </c>
      <c r="K917" s="2">
        <v>12</v>
      </c>
      <c r="L917" s="2">
        <v>1269.4000000000001</v>
      </c>
      <c r="M917" s="2">
        <v>11847.77</v>
      </c>
      <c r="N917" s="2">
        <v>7401.66</v>
      </c>
      <c r="O917" s="2">
        <f t="shared" si="32"/>
        <v>3176.7100000000005</v>
      </c>
      <c r="P917" s="2" t="s">
        <v>27</v>
      </c>
      <c r="Q917" s="2" t="str">
        <f t="shared" si="33"/>
        <v>Cash</v>
      </c>
      <c r="R917" s="2" t="s">
        <v>20</v>
      </c>
      <c r="S917" s="2" t="s">
        <v>56</v>
      </c>
      <c r="T917" s="2" t="s">
        <v>2476</v>
      </c>
      <c r="U917" s="2" t="s">
        <v>59</v>
      </c>
      <c r="V917" t="str">
        <f>TEXT(tblSales[[#This Row],[Invoice Date]],"mmm")</f>
        <v>Sep</v>
      </c>
      <c r="W917">
        <f>MONTH(tblSales[[#This Row],[Invoice Date]])</f>
        <v>9</v>
      </c>
      <c r="X917">
        <f>YEAR(tblSales[[#This Row],[Invoice Date]])</f>
        <v>2024</v>
      </c>
      <c r="Y917" t="str">
        <f>TEXT(tblSales[[#This Row],[Invoice Date]],"mmm-yyyy")</f>
        <v>Sep-2024</v>
      </c>
      <c r="Z917" t="str">
        <f>_xlfn.XLOOKUP(tblSales[[#This Row],[Product_ID]],Products!$A:$A,Products!$C:$C,"Women Dresses")</f>
        <v>Footwear</v>
      </c>
      <c r="AA917" t="str">
        <f>_xlfn.XLOOKUP(tblSales[[#This Row],[Product_ID]],Products!$A:$A,Products!$D:$D,"Unknown")</f>
        <v>Sandals</v>
      </c>
      <c r="AB917" t="str">
        <f>_xlfn.XLOOKUP(tblSales[[#This Row],[Product_ID]],Products!$A:$A,Products!$E:$E,"Unknown")</f>
        <v>Reebok</v>
      </c>
      <c r="AC917" t="str">
        <f>_xlfn.XLOOKUP(tblSales[[#This Row],[Store_ID]],Stores!$A:$A,Stores!$B:$B,"Unknown")</f>
        <v>TrendMart Tirunelveli Flagship</v>
      </c>
      <c r="AD917" t="str">
        <f>_xlfn.XLOOKUP(tblSales[[#This Row],[Store_ID]],Stores!$A:$A,Stores!$E:$E,"Unknown")</f>
        <v>South Zone 1</v>
      </c>
      <c r="AE917" t="str">
        <f>_xlfn.XLOOKUP(tblSales[[#This Row],[Customer_ID]],Customers!$A:$A,Customers!$B:$B,"Unknown")</f>
        <v>Dinesh Chandran</v>
      </c>
      <c r="AF917" t="str">
        <f>_xlfn.XLOOKUP(tblSales[[#This Row],[Customer_ID]],Customers!$A:$A,Customers!$J:$J,"Unknown")</f>
        <v>Platinum</v>
      </c>
      <c r="AG917" t="str">
        <f>_xlfn.XLOOKUP(tblSales[[#This Row],[Employee_ID]],Employees!$A:$A,Employees!$B:$B,"Unknown")</f>
        <v>Anitha Ramachandran</v>
      </c>
      <c r="AH917">
        <f>IF(MONTH(tblSales[[#This Row],[Invoice Date]])&gt;=4,MONTH(tblSales[[#This Row],[Invoice Date]]),MONTH(tblSales[[#This Row],[Invoice Date]])+12)</f>
        <v>9</v>
      </c>
      <c r="AI917" s="8">
        <f>DATE(YEAR(tblSales[[#This Row],[Invoice Date]]),MONTH(tblSales[[#This Row],[Invoice Date]]),1)</f>
        <v>45536</v>
      </c>
      <c r="AJ917" t="str">
        <f>_xlfn.XLOOKUP(tblSales[[#This Row],[Product_ID]],Products!$A:$A,Products!$B:$B,"Unknown")</f>
        <v>Reebok Sandals Peach</v>
      </c>
      <c r="AK917" s="9">
        <f>IFERROR(tblSales[[#This Row],[Profit]]/tblSales[[#This Row],[Sales Amount]],0)</f>
        <v>0.26812725095102286</v>
      </c>
      <c r="AL917" t="str">
        <f>IF(tblSales[[#This Row],[Discount %]]&lt;=5,"0-5%",
IF(tblSales[[#This Row],[Discount %]]&lt;=10,"5-10%",
IF(tblSales[[#This Row],[Discount %]]&lt;=15,"10-15%",
IF(tblSales[[#This Row],[Discount %]]&lt;=20,"15-20%","20%+"))))</f>
        <v>0-5%</v>
      </c>
    </row>
    <row r="918" spans="1:38">
      <c r="A918" s="2" t="s">
        <v>2477</v>
      </c>
      <c r="B918" s="11">
        <v>45463</v>
      </c>
      <c r="C918" s="2" t="s">
        <v>169</v>
      </c>
      <c r="D918" s="2" t="s">
        <v>1038</v>
      </c>
      <c r="E918" s="2" t="s">
        <v>557</v>
      </c>
      <c r="F918" s="2" t="s">
        <v>104</v>
      </c>
      <c r="G918" s="2">
        <v>1</v>
      </c>
      <c r="H918" s="2">
        <v>870.74</v>
      </c>
      <c r="I918" s="2">
        <v>0</v>
      </c>
      <c r="J918" s="2">
        <v>0</v>
      </c>
      <c r="K918" s="2">
        <v>5</v>
      </c>
      <c r="L918" s="2">
        <v>43.54</v>
      </c>
      <c r="M918" s="2">
        <v>914.28</v>
      </c>
      <c r="N918" s="2">
        <v>599.28</v>
      </c>
      <c r="O918" s="2">
        <f t="shared" si="32"/>
        <v>271.45999999999998</v>
      </c>
      <c r="P918" s="2" t="s">
        <v>29</v>
      </c>
      <c r="Q918" s="2" t="str">
        <f t="shared" si="33"/>
        <v>Debit Card</v>
      </c>
      <c r="R918" s="2" t="s">
        <v>21</v>
      </c>
      <c r="S918" s="2" t="s">
        <v>56</v>
      </c>
      <c r="T918" s="2" t="s">
        <v>938</v>
      </c>
      <c r="U918" s="2" t="s">
        <v>59</v>
      </c>
      <c r="V918" t="str">
        <f>TEXT(tblSales[[#This Row],[Invoice Date]],"mmm")</f>
        <v>Jun</v>
      </c>
      <c r="W918">
        <f>MONTH(tblSales[[#This Row],[Invoice Date]])</f>
        <v>6</v>
      </c>
      <c r="X918">
        <f>YEAR(tblSales[[#This Row],[Invoice Date]])</f>
        <v>2024</v>
      </c>
      <c r="Y918" t="str">
        <f>TEXT(tblSales[[#This Row],[Invoice Date]],"mmm-yyyy")</f>
        <v>Jun-2024</v>
      </c>
      <c r="Z918" t="str">
        <f>_xlfn.XLOOKUP(tblSales[[#This Row],[Product_ID]],Products!$A:$A,Products!$C:$C,"Women Dresses")</f>
        <v>Women Kurtis</v>
      </c>
      <c r="AA918" t="str">
        <f>_xlfn.XLOOKUP(tblSales[[#This Row],[Product_ID]],Products!$A:$A,Products!$D:$D,"Unknown")</f>
        <v>Straight Kurti</v>
      </c>
      <c r="AB918" t="str">
        <f>_xlfn.XLOOKUP(tblSales[[#This Row],[Product_ID]],Products!$A:$A,Products!$E:$E,"Unknown")</f>
        <v>Metro Shoes</v>
      </c>
      <c r="AC918" t="str">
        <f>_xlfn.XLOOKUP(tblSales[[#This Row],[Store_ID]],Stores!$A:$A,Stores!$B:$B,"Unknown")</f>
        <v>TrendMart Kochi Mall Kiosk</v>
      </c>
      <c r="AD918" t="str">
        <f>_xlfn.XLOOKUP(tblSales[[#This Row],[Store_ID]],Stores!$A:$A,Stores!$E:$E,"Unknown")</f>
        <v>South Zone 1</v>
      </c>
      <c r="AE918" t="str">
        <f>_xlfn.XLOOKUP(tblSales[[#This Row],[Customer_ID]],Customers!$A:$A,Customers!$B:$B,"Unknown")</f>
        <v>Janani Sharma</v>
      </c>
      <c r="AF918" t="str">
        <f>_xlfn.XLOOKUP(tblSales[[#This Row],[Customer_ID]],Customers!$A:$A,Customers!$J:$J,"Unknown")</f>
        <v>Silver</v>
      </c>
      <c r="AG918" t="str">
        <f>_xlfn.XLOOKUP(tblSales[[#This Row],[Employee_ID]],Employees!$A:$A,Employees!$B:$B,"Unknown")</f>
        <v>Meena Krishnan</v>
      </c>
      <c r="AH918">
        <f>IF(MONTH(tblSales[[#This Row],[Invoice Date]])&gt;=4,MONTH(tblSales[[#This Row],[Invoice Date]]),MONTH(tblSales[[#This Row],[Invoice Date]])+12)</f>
        <v>6</v>
      </c>
      <c r="AI918" s="8">
        <f>DATE(YEAR(tblSales[[#This Row],[Invoice Date]]),MONTH(tblSales[[#This Row],[Invoice Date]]),1)</f>
        <v>45444</v>
      </c>
      <c r="AJ918" t="str">
        <f>_xlfn.XLOOKUP(tblSales[[#This Row],[Product_ID]],Products!$A:$A,Products!$B:$B,"Unknown")</f>
        <v>Metro Shoes Straight Kurti Green</v>
      </c>
      <c r="AK918" s="9">
        <f>IFERROR(tblSales[[#This Row],[Profit]]/tblSales[[#This Row],[Sales Amount]],0)</f>
        <v>0.29691123069519182</v>
      </c>
      <c r="AL918" t="str">
        <f>IF(tblSales[[#This Row],[Discount %]]&lt;=5,"0-5%",
IF(tblSales[[#This Row],[Discount %]]&lt;=10,"5-10%",
IF(tblSales[[#This Row],[Discount %]]&lt;=15,"10-15%",
IF(tblSales[[#This Row],[Discount %]]&lt;=20,"15-20%","20%+"))))</f>
        <v>0-5%</v>
      </c>
    </row>
    <row r="919" spans="1:38">
      <c r="A919" s="2" t="s">
        <v>2478</v>
      </c>
      <c r="B919" s="11">
        <v>45417</v>
      </c>
      <c r="C919" s="2" t="s">
        <v>1439</v>
      </c>
      <c r="D919" s="2" t="s">
        <v>424</v>
      </c>
      <c r="E919" s="2" t="s">
        <v>973</v>
      </c>
      <c r="F919" s="2" t="s">
        <v>540</v>
      </c>
      <c r="G919" s="2">
        <v>2</v>
      </c>
      <c r="H919" s="2">
        <v>907.12</v>
      </c>
      <c r="I919" s="2">
        <v>25</v>
      </c>
      <c r="J919" s="2">
        <v>453.56</v>
      </c>
      <c r="K919" s="2">
        <v>5</v>
      </c>
      <c r="L919" s="2">
        <v>68.03</v>
      </c>
      <c r="M919" s="2">
        <v>1428.71</v>
      </c>
      <c r="N919" s="2">
        <v>1396.16</v>
      </c>
      <c r="O919" s="2">
        <f t="shared" si="32"/>
        <v>-35.480000000000047</v>
      </c>
      <c r="P919" s="2" t="s">
        <v>32</v>
      </c>
      <c r="Q919" s="2" t="str">
        <f t="shared" si="33"/>
        <v>UPI</v>
      </c>
      <c r="R919" s="2" t="s">
        <v>20</v>
      </c>
      <c r="S919" s="2" t="s">
        <v>56</v>
      </c>
      <c r="T919" s="2" t="s">
        <v>2479</v>
      </c>
      <c r="U919" s="2" t="s">
        <v>60</v>
      </c>
      <c r="V919" t="str">
        <f>TEXT(tblSales[[#This Row],[Invoice Date]],"mmm")</f>
        <v>May</v>
      </c>
      <c r="W919">
        <f>MONTH(tblSales[[#This Row],[Invoice Date]])</f>
        <v>5</v>
      </c>
      <c r="X919">
        <f>YEAR(tblSales[[#This Row],[Invoice Date]])</f>
        <v>2024</v>
      </c>
      <c r="Y919" t="str">
        <f>TEXT(tblSales[[#This Row],[Invoice Date]],"mmm-yyyy")</f>
        <v>May-2024</v>
      </c>
      <c r="Z919" t="str">
        <f>_xlfn.XLOOKUP(tblSales[[#This Row],[Product_ID]],Products!$A:$A,Products!$C:$C,"Women Dresses")</f>
        <v>Women Dresses</v>
      </c>
      <c r="AA919" t="str">
        <f>_xlfn.XLOOKUP(tblSales[[#This Row],[Product_ID]],Products!$A:$A,Products!$D:$D,"Unknown")</f>
        <v>Maxi Dress</v>
      </c>
      <c r="AB919" t="str">
        <f>_xlfn.XLOOKUP(tblSales[[#This Row],[Product_ID]],Products!$A:$A,Products!$E:$E,"Unknown")</f>
        <v>Jack &amp; Jones</v>
      </c>
      <c r="AC919" t="str">
        <f>_xlfn.XLOOKUP(tblSales[[#This Row],[Store_ID]],Stores!$A:$A,Stores!$B:$B,"Unknown")</f>
        <v>TrendMart Kochi High Street</v>
      </c>
      <c r="AD919" t="str">
        <f>_xlfn.XLOOKUP(tblSales[[#This Row],[Store_ID]],Stores!$A:$A,Stores!$E:$E,"Unknown")</f>
        <v>South Zone 1</v>
      </c>
      <c r="AE919" t="str">
        <f>_xlfn.XLOOKUP(tblSales[[#This Row],[Customer_ID]],Customers!$A:$A,Customers!$B:$B,"Unknown")</f>
        <v>Suresh Mishra</v>
      </c>
      <c r="AF919" t="str">
        <f>_xlfn.XLOOKUP(tblSales[[#This Row],[Customer_ID]],Customers!$A:$A,Customers!$J:$J,"Unknown")</f>
        <v>Silver</v>
      </c>
      <c r="AG919" t="str">
        <f>_xlfn.XLOOKUP(tblSales[[#This Row],[Employee_ID]],Employees!$A:$A,Employees!$B:$B,"Unknown")</f>
        <v>Swathi Achari</v>
      </c>
      <c r="AH919">
        <f>IF(MONTH(tblSales[[#This Row],[Invoice Date]])&gt;=4,MONTH(tblSales[[#This Row],[Invoice Date]]),MONTH(tblSales[[#This Row],[Invoice Date]])+12)</f>
        <v>5</v>
      </c>
      <c r="AI919" s="8">
        <f>DATE(YEAR(tblSales[[#This Row],[Invoice Date]]),MONTH(tblSales[[#This Row],[Invoice Date]]),1)</f>
        <v>45413</v>
      </c>
      <c r="AJ919" t="str">
        <f>_xlfn.XLOOKUP(tblSales[[#This Row],[Product_ID]],Products!$A:$A,Products!$B:$B,"Unknown")</f>
        <v>Jack &amp; Jones Maxi Dress Maroon</v>
      </c>
      <c r="AK919" s="9">
        <f>IFERROR(tblSales[[#This Row],[Profit]]/tblSales[[#This Row],[Sales Amount]],0)</f>
        <v>-2.4833591141659291E-2</v>
      </c>
      <c r="AL919" t="str">
        <f>IF(tblSales[[#This Row],[Discount %]]&lt;=5,"0-5%",
IF(tblSales[[#This Row],[Discount %]]&lt;=10,"5-10%",
IF(tblSales[[#This Row],[Discount %]]&lt;=15,"10-15%",
IF(tblSales[[#This Row],[Discount %]]&lt;=20,"15-20%","20%+"))))</f>
        <v>20%+</v>
      </c>
    </row>
    <row r="920" spans="1:38">
      <c r="A920" s="2" t="s">
        <v>2480</v>
      </c>
      <c r="B920" s="11">
        <v>45387</v>
      </c>
      <c r="C920" s="2" t="s">
        <v>2481</v>
      </c>
      <c r="D920" s="2" t="s">
        <v>594</v>
      </c>
      <c r="E920" s="2" t="s">
        <v>557</v>
      </c>
      <c r="F920" s="2" t="s">
        <v>182</v>
      </c>
      <c r="G920" s="2">
        <v>1</v>
      </c>
      <c r="H920" s="2">
        <v>1877.81</v>
      </c>
      <c r="I920" s="2">
        <v>10</v>
      </c>
      <c r="J920" s="2">
        <v>187.78</v>
      </c>
      <c r="K920" s="2">
        <v>12</v>
      </c>
      <c r="L920" s="2">
        <v>202.8</v>
      </c>
      <c r="M920" s="2">
        <v>1892.83</v>
      </c>
      <c r="N920" s="2">
        <v>1409.12</v>
      </c>
      <c r="O920" s="2">
        <f t="shared" si="32"/>
        <v>280.91000000000003</v>
      </c>
      <c r="P920" s="2" t="s">
        <v>28</v>
      </c>
      <c r="Q920" s="2" t="str">
        <f t="shared" si="33"/>
        <v>Credit Card</v>
      </c>
      <c r="R920" s="2" t="s">
        <v>20</v>
      </c>
      <c r="S920" s="2" t="s">
        <v>56</v>
      </c>
      <c r="T920" s="2" t="s">
        <v>1393</v>
      </c>
      <c r="U920" s="2" t="s">
        <v>59</v>
      </c>
      <c r="V920" t="str">
        <f>TEXT(tblSales[[#This Row],[Invoice Date]],"mmm")</f>
        <v>Apr</v>
      </c>
      <c r="W920">
        <f>MONTH(tblSales[[#This Row],[Invoice Date]])</f>
        <v>4</v>
      </c>
      <c r="X920">
        <f>YEAR(tblSales[[#This Row],[Invoice Date]])</f>
        <v>2024</v>
      </c>
      <c r="Y920" t="str">
        <f>TEXT(tblSales[[#This Row],[Invoice Date]],"mmm-yyyy")</f>
        <v>Apr-2024</v>
      </c>
      <c r="Z920" t="str">
        <f>_xlfn.XLOOKUP(tblSales[[#This Row],[Product_ID]],Products!$A:$A,Products!$C:$C,"Women Dresses")</f>
        <v>Winter Wear</v>
      </c>
      <c r="AA920" t="str">
        <f>_xlfn.XLOOKUP(tblSales[[#This Row],[Product_ID]],Products!$A:$A,Products!$D:$D,"Unknown")</f>
        <v>Sweater</v>
      </c>
      <c r="AB920" t="str">
        <f>_xlfn.XLOOKUP(tblSales[[#This Row],[Product_ID]],Products!$A:$A,Products!$E:$E,"Unknown")</f>
        <v>Mufti</v>
      </c>
      <c r="AC920" t="str">
        <f>_xlfn.XLOOKUP(tblSales[[#This Row],[Store_ID]],Stores!$A:$A,Stores!$B:$B,"Unknown")</f>
        <v>TrendMart Kochi Mall Kiosk</v>
      </c>
      <c r="AD920" t="str">
        <f>_xlfn.XLOOKUP(tblSales[[#This Row],[Store_ID]],Stores!$A:$A,Stores!$E:$E,"Unknown")</f>
        <v>South Zone 1</v>
      </c>
      <c r="AE920" t="str">
        <f>_xlfn.XLOOKUP(tblSales[[#This Row],[Customer_ID]],Customers!$A:$A,Customers!$B:$B,"Unknown")</f>
        <v>Janani Achari</v>
      </c>
      <c r="AF920" t="str">
        <f>_xlfn.XLOOKUP(tblSales[[#This Row],[Customer_ID]],Customers!$A:$A,Customers!$J:$J,"Unknown")</f>
        <v>Regular</v>
      </c>
      <c r="AG920" t="str">
        <f>_xlfn.XLOOKUP(tblSales[[#This Row],[Employee_ID]],Employees!$A:$A,Employees!$B:$B,"Unknown")</f>
        <v>Girish Sundaram</v>
      </c>
      <c r="AH920">
        <f>IF(MONTH(tblSales[[#This Row],[Invoice Date]])&gt;=4,MONTH(tblSales[[#This Row],[Invoice Date]]),MONTH(tblSales[[#This Row],[Invoice Date]])+12)</f>
        <v>4</v>
      </c>
      <c r="AI920" s="8">
        <f>DATE(YEAR(tblSales[[#This Row],[Invoice Date]]),MONTH(tblSales[[#This Row],[Invoice Date]]),1)</f>
        <v>45383</v>
      </c>
      <c r="AJ920" t="str">
        <f>_xlfn.XLOOKUP(tblSales[[#This Row],[Product_ID]],Products!$A:$A,Products!$B:$B,"Unknown")</f>
        <v>Mufti Sweater Peach</v>
      </c>
      <c r="AK920" s="9">
        <f>IFERROR(tblSales[[#This Row],[Profit]]/tblSales[[#This Row],[Sales Amount]],0)</f>
        <v>0.14840741112514069</v>
      </c>
      <c r="AL920" t="str">
        <f>IF(tblSales[[#This Row],[Discount %]]&lt;=5,"0-5%",
IF(tblSales[[#This Row],[Discount %]]&lt;=10,"5-10%",
IF(tblSales[[#This Row],[Discount %]]&lt;=15,"10-15%",
IF(tblSales[[#This Row],[Discount %]]&lt;=20,"15-20%","20%+"))))</f>
        <v>5-10%</v>
      </c>
    </row>
    <row r="921" spans="1:38">
      <c r="A921" s="2" t="s">
        <v>2482</v>
      </c>
      <c r="B921" s="11">
        <v>45580</v>
      </c>
      <c r="C921" s="2" t="s">
        <v>1207</v>
      </c>
      <c r="D921" s="2" t="s">
        <v>300</v>
      </c>
      <c r="E921" s="2" t="s">
        <v>1058</v>
      </c>
      <c r="F921" s="2" t="s">
        <v>458</v>
      </c>
      <c r="G921" s="2">
        <v>2</v>
      </c>
      <c r="H921" s="2">
        <v>2428.52</v>
      </c>
      <c r="I921" s="2">
        <v>0</v>
      </c>
      <c r="J921" s="2">
        <v>0</v>
      </c>
      <c r="K921" s="2">
        <v>12</v>
      </c>
      <c r="L921" s="2">
        <v>582.84</v>
      </c>
      <c r="M921" s="2">
        <v>5439.88</v>
      </c>
      <c r="N921" s="2">
        <v>3608.74</v>
      </c>
      <c r="O921" s="2">
        <f t="shared" si="32"/>
        <v>1248.3000000000002</v>
      </c>
      <c r="P921" s="2" t="s">
        <v>28</v>
      </c>
      <c r="Q921" s="2" t="str">
        <f t="shared" si="33"/>
        <v>Credit Card</v>
      </c>
      <c r="R921" s="2" t="s">
        <v>21</v>
      </c>
      <c r="S921" s="2" t="s">
        <v>56</v>
      </c>
      <c r="T921" s="2" t="s">
        <v>2483</v>
      </c>
      <c r="U921" s="2" t="s">
        <v>59</v>
      </c>
      <c r="V921" t="str">
        <f>TEXT(tblSales[[#This Row],[Invoice Date]],"mmm")</f>
        <v>Oct</v>
      </c>
      <c r="W921">
        <f>MONTH(tblSales[[#This Row],[Invoice Date]])</f>
        <v>10</v>
      </c>
      <c r="X921">
        <f>YEAR(tblSales[[#This Row],[Invoice Date]])</f>
        <v>2024</v>
      </c>
      <c r="Y921" t="str">
        <f>TEXT(tblSales[[#This Row],[Invoice Date]],"mmm-yyyy")</f>
        <v>Oct-2024</v>
      </c>
      <c r="Z921" t="str">
        <f>_xlfn.XLOOKUP(tblSales[[#This Row],[Product_ID]],Products!$A:$A,Products!$C:$C,"Women Dresses")</f>
        <v>Men Ethnic</v>
      </c>
      <c r="AA921" t="str">
        <f>_xlfn.XLOOKUP(tblSales[[#This Row],[Product_ID]],Products!$A:$A,Products!$D:$D,"Unknown")</f>
        <v>Kurta</v>
      </c>
      <c r="AB921" t="str">
        <f>_xlfn.XLOOKUP(tblSales[[#This Row],[Product_ID]],Products!$A:$A,Products!$E:$E,"Unknown")</f>
        <v>US Polo Assn</v>
      </c>
      <c r="AC921" t="str">
        <f>_xlfn.XLOOKUP(tblSales[[#This Row],[Store_ID]],Stores!$A:$A,Stores!$B:$B,"Unknown")</f>
        <v>TrendMart Karimnagar Standard</v>
      </c>
      <c r="AD921" t="str">
        <f>_xlfn.XLOOKUP(tblSales[[#This Row],[Store_ID]],Stores!$A:$A,Stores!$E:$E,"Unknown")</f>
        <v>South Zone 2</v>
      </c>
      <c r="AE921" t="str">
        <f>_xlfn.XLOOKUP(tblSales[[#This Row],[Customer_ID]],Customers!$A:$A,Customers!$B:$B,"Unknown")</f>
        <v>Rohit Kumar</v>
      </c>
      <c r="AF921" t="str">
        <f>_xlfn.XLOOKUP(tblSales[[#This Row],[Customer_ID]],Customers!$A:$A,Customers!$J:$J,"Unknown")</f>
        <v>Regular</v>
      </c>
      <c r="AG921" t="str">
        <f>_xlfn.XLOOKUP(tblSales[[#This Row],[Employee_ID]],Employees!$A:$A,Employees!$B:$B,"Unknown")</f>
        <v>Anil Reddy</v>
      </c>
      <c r="AH921">
        <f>IF(MONTH(tblSales[[#This Row],[Invoice Date]])&gt;=4,MONTH(tblSales[[#This Row],[Invoice Date]]),MONTH(tblSales[[#This Row],[Invoice Date]])+12)</f>
        <v>10</v>
      </c>
      <c r="AI921" s="8">
        <f>DATE(YEAR(tblSales[[#This Row],[Invoice Date]]),MONTH(tblSales[[#This Row],[Invoice Date]]),1)</f>
        <v>45566</v>
      </c>
      <c r="AJ921" t="str">
        <f>_xlfn.XLOOKUP(tblSales[[#This Row],[Product_ID]],Products!$A:$A,Products!$B:$B,"Unknown")</f>
        <v>US Polo Assn Kurta Beige</v>
      </c>
      <c r="AK921" s="9">
        <f>IFERROR(tblSales[[#This Row],[Profit]]/tblSales[[#This Row],[Sales Amount]],0)</f>
        <v>0.22947197364647753</v>
      </c>
      <c r="AL921" t="str">
        <f>IF(tblSales[[#This Row],[Discount %]]&lt;=5,"0-5%",
IF(tblSales[[#This Row],[Discount %]]&lt;=10,"5-10%",
IF(tblSales[[#This Row],[Discount %]]&lt;=15,"10-15%",
IF(tblSales[[#This Row],[Discount %]]&lt;=20,"15-20%","20%+"))))</f>
        <v>0-5%</v>
      </c>
    </row>
    <row r="922" spans="1:38">
      <c r="A922" s="2" t="s">
        <v>2484</v>
      </c>
      <c r="B922" s="11">
        <v>45652</v>
      </c>
      <c r="C922" s="2" t="s">
        <v>295</v>
      </c>
      <c r="D922" s="2" t="s">
        <v>837</v>
      </c>
      <c r="E922" s="2" t="s">
        <v>583</v>
      </c>
      <c r="F922" s="2" t="s">
        <v>523</v>
      </c>
      <c r="G922" s="2">
        <v>1</v>
      </c>
      <c r="H922" s="2">
        <v>6243.3</v>
      </c>
      <c r="I922" s="2">
        <v>10</v>
      </c>
      <c r="J922" s="2">
        <v>624.33000000000004</v>
      </c>
      <c r="K922" s="2">
        <v>3</v>
      </c>
      <c r="L922" s="2">
        <v>168.57</v>
      </c>
      <c r="M922" s="2">
        <v>5787.54</v>
      </c>
      <c r="N922" s="2">
        <v>4762.76</v>
      </c>
      <c r="O922" s="2">
        <f t="shared" si="32"/>
        <v>856.20999999999981</v>
      </c>
      <c r="P922" s="2" t="s">
        <v>29</v>
      </c>
      <c r="Q922" s="2" t="str">
        <f t="shared" si="33"/>
        <v>Debit Card</v>
      </c>
      <c r="R922" s="2" t="s">
        <v>21</v>
      </c>
      <c r="S922" s="2" t="s">
        <v>56</v>
      </c>
      <c r="T922" s="2" t="s">
        <v>1311</v>
      </c>
      <c r="U922" s="2" t="s">
        <v>59</v>
      </c>
      <c r="V922" t="str">
        <f>TEXT(tblSales[[#This Row],[Invoice Date]],"mmm")</f>
        <v>Dec</v>
      </c>
      <c r="W922">
        <f>MONTH(tblSales[[#This Row],[Invoice Date]])</f>
        <v>12</v>
      </c>
      <c r="X922">
        <f>YEAR(tblSales[[#This Row],[Invoice Date]])</f>
        <v>2024</v>
      </c>
      <c r="Y922" t="str">
        <f>TEXT(tblSales[[#This Row],[Invoice Date]],"mmm-yyyy")</f>
        <v>Dec-2024</v>
      </c>
      <c r="Z922" t="str">
        <f>_xlfn.XLOOKUP(tblSales[[#This Row],[Product_ID]],Products!$A:$A,Products!$C:$C,"Women Dresses")</f>
        <v>Jewellery</v>
      </c>
      <c r="AA922" t="str">
        <f>_xlfn.XLOOKUP(tblSales[[#This Row],[Product_ID]],Products!$A:$A,Products!$D:$D,"Unknown")</f>
        <v>Earrings</v>
      </c>
      <c r="AB922" t="str">
        <f>_xlfn.XLOOKUP(tblSales[[#This Row],[Product_ID]],Products!$A:$A,Products!$E:$E,"Unknown")</f>
        <v>Aurelia</v>
      </c>
      <c r="AC922" t="str">
        <f>_xlfn.XLOOKUP(tblSales[[#This Row],[Store_ID]],Stores!$A:$A,Stores!$B:$B,"Unknown")</f>
        <v>TrendMart Kurnool Outlet</v>
      </c>
      <c r="AD922" t="str">
        <f>_xlfn.XLOOKUP(tblSales[[#This Row],[Store_ID]],Stores!$A:$A,Stores!$E:$E,"Unknown")</f>
        <v>South Zone 3</v>
      </c>
      <c r="AE922" t="str">
        <f>_xlfn.XLOOKUP(tblSales[[#This Row],[Customer_ID]],Customers!$A:$A,Customers!$B:$B,"Unknown")</f>
        <v>Arun Natarajan</v>
      </c>
      <c r="AF922" t="str">
        <f>_xlfn.XLOOKUP(tblSales[[#This Row],[Customer_ID]],Customers!$A:$A,Customers!$J:$J,"Unknown")</f>
        <v>Platinum</v>
      </c>
      <c r="AG922" t="str">
        <f>_xlfn.XLOOKUP(tblSales[[#This Row],[Employee_ID]],Employees!$A:$A,Employees!$B:$B,"Unknown")</f>
        <v>Vinod Hegde</v>
      </c>
      <c r="AH922">
        <f>IF(MONTH(tblSales[[#This Row],[Invoice Date]])&gt;=4,MONTH(tblSales[[#This Row],[Invoice Date]]),MONTH(tblSales[[#This Row],[Invoice Date]])+12)</f>
        <v>12</v>
      </c>
      <c r="AI922" s="8">
        <f>DATE(YEAR(tblSales[[#This Row],[Invoice Date]]),MONTH(tblSales[[#This Row],[Invoice Date]]),1)</f>
        <v>45627</v>
      </c>
      <c r="AJ922" t="str">
        <f>_xlfn.XLOOKUP(tblSales[[#This Row],[Product_ID]],Products!$A:$A,Products!$B:$B,"Unknown")</f>
        <v>Aurelia Earrings Sky Blue</v>
      </c>
      <c r="AK922" s="9">
        <f>IFERROR(tblSales[[#This Row],[Profit]]/tblSales[[#This Row],[Sales Amount]],0)</f>
        <v>0.14794023021871119</v>
      </c>
      <c r="AL922" t="str">
        <f>IF(tblSales[[#This Row],[Discount %]]&lt;=5,"0-5%",
IF(tblSales[[#This Row],[Discount %]]&lt;=10,"5-10%",
IF(tblSales[[#This Row],[Discount %]]&lt;=15,"10-15%",
IF(tblSales[[#This Row],[Discount %]]&lt;=20,"15-20%","20%+"))))</f>
        <v>5-10%</v>
      </c>
    </row>
    <row r="923" spans="1:38">
      <c r="A923" s="2" t="s">
        <v>2485</v>
      </c>
      <c r="B923" s="11">
        <v>45690</v>
      </c>
      <c r="C923" s="2" t="s">
        <v>2486</v>
      </c>
      <c r="D923" s="2" t="s">
        <v>767</v>
      </c>
      <c r="E923" s="2" t="s">
        <v>237</v>
      </c>
      <c r="F923" s="2" t="s">
        <v>475</v>
      </c>
      <c r="G923" s="2">
        <v>3</v>
      </c>
      <c r="H923" s="2">
        <v>1889.23</v>
      </c>
      <c r="I923" s="2">
        <v>0</v>
      </c>
      <c r="J923" s="2">
        <v>0</v>
      </c>
      <c r="K923" s="2">
        <v>12</v>
      </c>
      <c r="L923" s="2">
        <v>680.12</v>
      </c>
      <c r="M923" s="2">
        <v>6347.81</v>
      </c>
      <c r="N923" s="2">
        <v>3730.08</v>
      </c>
      <c r="O923" s="2">
        <f t="shared" si="32"/>
        <v>1937.6100000000006</v>
      </c>
      <c r="P923" s="2" t="s">
        <v>27</v>
      </c>
      <c r="Q923" s="2" t="str">
        <f t="shared" si="33"/>
        <v>Cash</v>
      </c>
      <c r="R923" s="2" t="s">
        <v>21</v>
      </c>
      <c r="S923" s="2" t="s">
        <v>56</v>
      </c>
      <c r="T923" s="2" t="s">
        <v>2302</v>
      </c>
      <c r="U923" s="2" t="s">
        <v>60</v>
      </c>
      <c r="V923" t="str">
        <f>TEXT(tblSales[[#This Row],[Invoice Date]],"mmm")</f>
        <v>Feb</v>
      </c>
      <c r="W923">
        <f>MONTH(tblSales[[#This Row],[Invoice Date]])</f>
        <v>2</v>
      </c>
      <c r="X923">
        <f>YEAR(tblSales[[#This Row],[Invoice Date]])</f>
        <v>2025</v>
      </c>
      <c r="Y923" t="str">
        <f>TEXT(tblSales[[#This Row],[Invoice Date]],"mmm-yyyy")</f>
        <v>Feb-2025</v>
      </c>
      <c r="Z923" t="str">
        <f>_xlfn.XLOOKUP(tblSales[[#This Row],[Product_ID]],Products!$A:$A,Products!$C:$C,"Women Dresses")</f>
        <v>Footwear</v>
      </c>
      <c r="AA923" t="str">
        <f>_xlfn.XLOOKUP(tblSales[[#This Row],[Product_ID]],Products!$A:$A,Products!$D:$D,"Unknown")</f>
        <v>Sandals</v>
      </c>
      <c r="AB923" t="str">
        <f>_xlfn.XLOOKUP(tblSales[[#This Row],[Product_ID]],Products!$A:$A,Products!$E:$E,"Unknown")</f>
        <v>Tanishq</v>
      </c>
      <c r="AC923" t="str">
        <f>_xlfn.XLOOKUP(tblSales[[#This Row],[Store_ID]],Stores!$A:$A,Stores!$B:$B,"Unknown")</f>
        <v>TrendMart Kurnool Outlet</v>
      </c>
      <c r="AD923" t="str">
        <f>_xlfn.XLOOKUP(tblSales[[#This Row],[Store_ID]],Stores!$A:$A,Stores!$E:$E,"Unknown")</f>
        <v>South Zone 3</v>
      </c>
      <c r="AE923" t="str">
        <f>_xlfn.XLOOKUP(tblSales[[#This Row],[Customer_ID]],Customers!$A:$A,Customers!$B:$B,"Unknown")</f>
        <v>Meena Venkatesan</v>
      </c>
      <c r="AF923" t="str">
        <f>_xlfn.XLOOKUP(tblSales[[#This Row],[Customer_ID]],Customers!$A:$A,Customers!$J:$J,"Unknown")</f>
        <v>Gold</v>
      </c>
      <c r="AG923" t="str">
        <f>_xlfn.XLOOKUP(tblSales[[#This Row],[Employee_ID]],Employees!$A:$A,Employees!$B:$B,"Unknown")</f>
        <v>Arjun Krishnan</v>
      </c>
      <c r="AH923">
        <f>IF(MONTH(tblSales[[#This Row],[Invoice Date]])&gt;=4,MONTH(tblSales[[#This Row],[Invoice Date]]),MONTH(tblSales[[#This Row],[Invoice Date]])+12)</f>
        <v>14</v>
      </c>
      <c r="AI923" s="8">
        <f>DATE(YEAR(tblSales[[#This Row],[Invoice Date]]),MONTH(tblSales[[#This Row],[Invoice Date]]),1)</f>
        <v>45689</v>
      </c>
      <c r="AJ923" t="str">
        <f>_xlfn.XLOOKUP(tblSales[[#This Row],[Product_ID]],Products!$A:$A,Products!$B:$B,"Unknown")</f>
        <v>Tanishq Sandals Pink</v>
      </c>
      <c r="AK923" s="9">
        <f>IFERROR(tblSales[[#This Row],[Profit]]/tblSales[[#This Row],[Sales Amount]],0)</f>
        <v>0.30524070506206086</v>
      </c>
      <c r="AL923" t="str">
        <f>IF(tblSales[[#This Row],[Discount %]]&lt;=5,"0-5%",
IF(tblSales[[#This Row],[Discount %]]&lt;=10,"5-10%",
IF(tblSales[[#This Row],[Discount %]]&lt;=15,"10-15%",
IF(tblSales[[#This Row],[Discount %]]&lt;=20,"15-20%","20%+"))))</f>
        <v>0-5%</v>
      </c>
    </row>
    <row r="924" spans="1:38">
      <c r="A924" s="2" t="s">
        <v>2487</v>
      </c>
      <c r="B924" s="11">
        <v>45610</v>
      </c>
      <c r="C924" s="2" t="s">
        <v>107</v>
      </c>
      <c r="D924" s="2" t="s">
        <v>527</v>
      </c>
      <c r="E924" s="2" t="s">
        <v>1092</v>
      </c>
      <c r="F924" s="2" t="s">
        <v>386</v>
      </c>
      <c r="G924" s="2">
        <v>1</v>
      </c>
      <c r="H924" s="2">
        <v>851.62</v>
      </c>
      <c r="I924" s="2">
        <v>10</v>
      </c>
      <c r="J924" s="2">
        <v>85.16</v>
      </c>
      <c r="K924" s="2">
        <v>5</v>
      </c>
      <c r="L924" s="2">
        <v>38.32</v>
      </c>
      <c r="M924" s="2">
        <v>804.78</v>
      </c>
      <c r="N924" s="2">
        <v>629.72</v>
      </c>
      <c r="O924" s="2">
        <f t="shared" si="32"/>
        <v>136.73999999999995</v>
      </c>
      <c r="P924" s="2" t="s">
        <v>27</v>
      </c>
      <c r="Q924" s="2" t="str">
        <f t="shared" si="33"/>
        <v>Cash</v>
      </c>
      <c r="R924" s="2" t="s">
        <v>21</v>
      </c>
      <c r="S924" s="2" t="s">
        <v>56</v>
      </c>
      <c r="T924" s="2" t="s">
        <v>651</v>
      </c>
      <c r="U924" s="2" t="s">
        <v>59</v>
      </c>
      <c r="V924" t="str">
        <f>TEXT(tblSales[[#This Row],[Invoice Date]],"mmm")</f>
        <v>Nov</v>
      </c>
      <c r="W924">
        <f>MONTH(tblSales[[#This Row],[Invoice Date]])</f>
        <v>11</v>
      </c>
      <c r="X924">
        <f>YEAR(tblSales[[#This Row],[Invoice Date]])</f>
        <v>2024</v>
      </c>
      <c r="Y924" t="str">
        <f>TEXT(tblSales[[#This Row],[Invoice Date]],"mmm-yyyy")</f>
        <v>Nov-2024</v>
      </c>
      <c r="Z924" t="str">
        <f>_xlfn.XLOOKUP(tblSales[[#This Row],[Product_ID]],Products!$A:$A,Products!$C:$C,"Women Dresses")</f>
        <v>Women Tops</v>
      </c>
      <c r="AA924" t="str">
        <f>_xlfn.XLOOKUP(tblSales[[#This Row],[Product_ID]],Products!$A:$A,Products!$D:$D,"Unknown")</f>
        <v>Crop Top</v>
      </c>
      <c r="AB924" t="str">
        <f>_xlfn.XLOOKUP(tblSales[[#This Row],[Product_ID]],Products!$A:$A,Products!$E:$E,"Unknown")</f>
        <v>Ramraj Cotton</v>
      </c>
      <c r="AC924" t="str">
        <f>_xlfn.XLOOKUP(tblSales[[#This Row],[Store_ID]],Stores!$A:$A,Stores!$B:$B,"Unknown")</f>
        <v>TrendMart Kochi Standard</v>
      </c>
      <c r="AD924" t="str">
        <f>_xlfn.XLOOKUP(tblSales[[#This Row],[Store_ID]],Stores!$A:$A,Stores!$E:$E,"Unknown")</f>
        <v>South Zone 1</v>
      </c>
      <c r="AE924" t="str">
        <f>_xlfn.XLOOKUP(tblSales[[#This Row],[Customer_ID]],Customers!$A:$A,Customers!$B:$B,"Unknown")</f>
        <v>Manoj Varma</v>
      </c>
      <c r="AF924" t="str">
        <f>_xlfn.XLOOKUP(tblSales[[#This Row],[Customer_ID]],Customers!$A:$A,Customers!$J:$J,"Unknown")</f>
        <v>Regular</v>
      </c>
      <c r="AG924" t="str">
        <f>_xlfn.XLOOKUP(tblSales[[#This Row],[Employee_ID]],Employees!$A:$A,Employees!$B:$B,"Unknown")</f>
        <v>Malini Gowda</v>
      </c>
      <c r="AH924">
        <f>IF(MONTH(tblSales[[#This Row],[Invoice Date]])&gt;=4,MONTH(tblSales[[#This Row],[Invoice Date]]),MONTH(tblSales[[#This Row],[Invoice Date]])+12)</f>
        <v>11</v>
      </c>
      <c r="AI924" s="8">
        <f>DATE(YEAR(tblSales[[#This Row],[Invoice Date]]),MONTH(tblSales[[#This Row],[Invoice Date]]),1)</f>
        <v>45597</v>
      </c>
      <c r="AJ924" t="str">
        <f>_xlfn.XLOOKUP(tblSales[[#This Row],[Product_ID]],Products!$A:$A,Products!$B:$B,"Unknown")</f>
        <v>Ramraj Cotton Crop Top Pink</v>
      </c>
      <c r="AK924" s="9">
        <f>IFERROR(tblSales[[#This Row],[Profit]]/tblSales[[#This Row],[Sales Amount]],0)</f>
        <v>0.16990978901066126</v>
      </c>
      <c r="AL924" t="str">
        <f>IF(tblSales[[#This Row],[Discount %]]&lt;=5,"0-5%",
IF(tblSales[[#This Row],[Discount %]]&lt;=10,"5-10%",
IF(tblSales[[#This Row],[Discount %]]&lt;=15,"10-15%",
IF(tblSales[[#This Row],[Discount %]]&lt;=20,"15-20%","20%+"))))</f>
        <v>5-10%</v>
      </c>
    </row>
    <row r="925" spans="1:38">
      <c r="A925" s="2" t="s">
        <v>2488</v>
      </c>
      <c r="B925" s="11">
        <v>45585</v>
      </c>
      <c r="C925" s="2" t="s">
        <v>2489</v>
      </c>
      <c r="D925" s="2" t="s">
        <v>740</v>
      </c>
      <c r="E925" s="2" t="s">
        <v>333</v>
      </c>
      <c r="F925" s="2" t="s">
        <v>350</v>
      </c>
      <c r="G925" s="2">
        <v>2</v>
      </c>
      <c r="H925" s="2">
        <v>1171.48</v>
      </c>
      <c r="I925" s="2">
        <v>15</v>
      </c>
      <c r="J925" s="2">
        <v>351.44</v>
      </c>
      <c r="K925" s="2">
        <v>12</v>
      </c>
      <c r="L925" s="2">
        <v>238.98</v>
      </c>
      <c r="M925" s="2">
        <v>2230.5</v>
      </c>
      <c r="N925" s="2">
        <v>1474.7</v>
      </c>
      <c r="O925" s="2">
        <f t="shared" si="32"/>
        <v>516.81999999999994</v>
      </c>
      <c r="P925" s="2" t="s">
        <v>29</v>
      </c>
      <c r="Q925" s="2" t="str">
        <f t="shared" si="33"/>
        <v>Debit Card</v>
      </c>
      <c r="R925" s="2" t="s">
        <v>20</v>
      </c>
      <c r="S925" s="2" t="s">
        <v>56</v>
      </c>
      <c r="T925" s="2" t="s">
        <v>146</v>
      </c>
      <c r="U925" s="2" t="s">
        <v>60</v>
      </c>
      <c r="V925" t="str">
        <f>TEXT(tblSales[[#This Row],[Invoice Date]],"mmm")</f>
        <v>Oct</v>
      </c>
      <c r="W925">
        <f>MONTH(tblSales[[#This Row],[Invoice Date]])</f>
        <v>10</v>
      </c>
      <c r="X925">
        <f>YEAR(tblSales[[#This Row],[Invoice Date]])</f>
        <v>2024</v>
      </c>
      <c r="Y925" t="str">
        <f>TEXT(tblSales[[#This Row],[Invoice Date]],"mmm-yyyy")</f>
        <v>Oct-2024</v>
      </c>
      <c r="Z925" t="str">
        <f>_xlfn.XLOOKUP(tblSales[[#This Row],[Product_ID]],Products!$A:$A,Products!$C:$C,"Women Dresses")</f>
        <v>Belts</v>
      </c>
      <c r="AA925" t="str">
        <f>_xlfn.XLOOKUP(tblSales[[#This Row],[Product_ID]],Products!$A:$A,Products!$D:$D,"Unknown")</f>
        <v>Formal Belt</v>
      </c>
      <c r="AB925" t="str">
        <f>_xlfn.XLOOKUP(tblSales[[#This Row],[Product_ID]],Products!$A:$A,Products!$E:$E,"Unknown")</f>
        <v>Wrangler</v>
      </c>
      <c r="AC925" t="str">
        <f>_xlfn.XLOOKUP(tblSales[[#This Row],[Store_ID]],Stores!$A:$A,Stores!$B:$B,"Unknown")</f>
        <v>TrendMart Warangal High Street</v>
      </c>
      <c r="AD925" t="str">
        <f>_xlfn.XLOOKUP(tblSales[[#This Row],[Store_ID]],Stores!$A:$A,Stores!$E:$E,"Unknown")</f>
        <v>South Zone 2</v>
      </c>
      <c r="AE925" t="str">
        <f>_xlfn.XLOOKUP(tblSales[[#This Row],[Customer_ID]],Customers!$A:$A,Customers!$B:$B,"Unknown")</f>
        <v>Anusuya Chetty</v>
      </c>
      <c r="AF925" t="str">
        <f>_xlfn.XLOOKUP(tblSales[[#This Row],[Customer_ID]],Customers!$A:$A,Customers!$J:$J,"Unknown")</f>
        <v>Gold</v>
      </c>
      <c r="AG925" t="str">
        <f>_xlfn.XLOOKUP(tblSales[[#This Row],[Employee_ID]],Employees!$A:$A,Employees!$B:$B,"Unknown")</f>
        <v>Chitra Chettiar</v>
      </c>
      <c r="AH925">
        <f>IF(MONTH(tblSales[[#This Row],[Invoice Date]])&gt;=4,MONTH(tblSales[[#This Row],[Invoice Date]]),MONTH(tblSales[[#This Row],[Invoice Date]])+12)</f>
        <v>10</v>
      </c>
      <c r="AI925" s="8">
        <f>DATE(YEAR(tblSales[[#This Row],[Invoice Date]]),MONTH(tblSales[[#This Row],[Invoice Date]]),1)</f>
        <v>45566</v>
      </c>
      <c r="AJ925" t="str">
        <f>_xlfn.XLOOKUP(tblSales[[#This Row],[Product_ID]],Products!$A:$A,Products!$B:$B,"Unknown")</f>
        <v>Wrangler Formal Belt Brown</v>
      </c>
      <c r="AK925" s="9">
        <f>IFERROR(tblSales[[#This Row],[Profit]]/tblSales[[#This Row],[Sales Amount]],0)</f>
        <v>0.23170589553911677</v>
      </c>
      <c r="AL925" t="str">
        <f>IF(tblSales[[#This Row],[Discount %]]&lt;=5,"0-5%",
IF(tblSales[[#This Row],[Discount %]]&lt;=10,"5-10%",
IF(tblSales[[#This Row],[Discount %]]&lt;=15,"10-15%",
IF(tblSales[[#This Row],[Discount %]]&lt;=20,"15-20%","20%+"))))</f>
        <v>10-15%</v>
      </c>
    </row>
    <row r="926" spans="1:38">
      <c r="A926" s="2" t="s">
        <v>2490</v>
      </c>
      <c r="B926" s="11">
        <v>45633</v>
      </c>
      <c r="C926" s="2" t="s">
        <v>1293</v>
      </c>
      <c r="D926" s="2" t="s">
        <v>946</v>
      </c>
      <c r="E926" s="2" t="s">
        <v>453</v>
      </c>
      <c r="F926" s="2" t="s">
        <v>562</v>
      </c>
      <c r="G926" s="2">
        <v>2</v>
      </c>
      <c r="H926" s="2">
        <v>1975.7</v>
      </c>
      <c r="I926" s="2">
        <v>0</v>
      </c>
      <c r="J926" s="2">
        <v>0</v>
      </c>
      <c r="K926" s="2">
        <v>12</v>
      </c>
      <c r="L926" s="2">
        <v>474.17</v>
      </c>
      <c r="M926" s="2">
        <v>4425.57</v>
      </c>
      <c r="N926" s="2">
        <v>2861.14</v>
      </c>
      <c r="O926" s="2">
        <f t="shared" si="32"/>
        <v>1090.2599999999998</v>
      </c>
      <c r="P926" s="2" t="s">
        <v>28</v>
      </c>
      <c r="Q926" s="2" t="str">
        <f t="shared" si="33"/>
        <v>Credit Card</v>
      </c>
      <c r="R926" s="2" t="s">
        <v>20</v>
      </c>
      <c r="S926" s="2" t="s">
        <v>56</v>
      </c>
      <c r="T926" s="2" t="s">
        <v>2491</v>
      </c>
      <c r="U926" s="2" t="s">
        <v>60</v>
      </c>
      <c r="V926" t="str">
        <f>TEXT(tblSales[[#This Row],[Invoice Date]],"mmm")</f>
        <v>Dec</v>
      </c>
      <c r="W926">
        <f>MONTH(tblSales[[#This Row],[Invoice Date]])</f>
        <v>12</v>
      </c>
      <c r="X926">
        <f>YEAR(tblSales[[#This Row],[Invoice Date]])</f>
        <v>2024</v>
      </c>
      <c r="Y926" t="str">
        <f>TEXT(tblSales[[#This Row],[Invoice Date]],"mmm-yyyy")</f>
        <v>Dec-2024</v>
      </c>
      <c r="Z926" t="str">
        <f>_xlfn.XLOOKUP(tblSales[[#This Row],[Product_ID]],Products!$A:$A,Products!$C:$C,"Women Dresses")</f>
        <v>Men Ethnic</v>
      </c>
      <c r="AA926" t="str">
        <f>_xlfn.XLOOKUP(tblSales[[#This Row],[Product_ID]],Products!$A:$A,Products!$D:$D,"Unknown")</f>
        <v>Nehru Jacket</v>
      </c>
      <c r="AB926" t="str">
        <f>_xlfn.XLOOKUP(tblSales[[#This Row],[Product_ID]],Products!$A:$A,Products!$E:$E,"Unknown")</f>
        <v>Liberty</v>
      </c>
      <c r="AC926" t="str">
        <f>_xlfn.XLOOKUP(tblSales[[#This Row],[Store_ID]],Stores!$A:$A,Stores!$B:$B,"Unknown")</f>
        <v>TrendMart Khammam Standard</v>
      </c>
      <c r="AD926" t="str">
        <f>_xlfn.XLOOKUP(tblSales[[#This Row],[Store_ID]],Stores!$A:$A,Stores!$E:$E,"Unknown")</f>
        <v>South Zone 2</v>
      </c>
      <c r="AE926" t="str">
        <f>_xlfn.XLOOKUP(tblSales[[#This Row],[Customer_ID]],Customers!$A:$A,Customers!$B:$B,"Unknown")</f>
        <v>Ramya Iyer</v>
      </c>
      <c r="AF926" t="str">
        <f>_xlfn.XLOOKUP(tblSales[[#This Row],[Customer_ID]],Customers!$A:$A,Customers!$J:$J,"Unknown")</f>
        <v>Silver</v>
      </c>
      <c r="AG926" t="str">
        <f>_xlfn.XLOOKUP(tblSales[[#This Row],[Employee_ID]],Employees!$A:$A,Employees!$B:$B,"Unknown")</f>
        <v>Vikram Bhat</v>
      </c>
      <c r="AH926">
        <f>IF(MONTH(tblSales[[#This Row],[Invoice Date]])&gt;=4,MONTH(tblSales[[#This Row],[Invoice Date]]),MONTH(tblSales[[#This Row],[Invoice Date]])+12)</f>
        <v>12</v>
      </c>
      <c r="AI926" s="8">
        <f>DATE(YEAR(tblSales[[#This Row],[Invoice Date]]),MONTH(tblSales[[#This Row],[Invoice Date]]),1)</f>
        <v>45627</v>
      </c>
      <c r="AJ926" t="str">
        <f>_xlfn.XLOOKUP(tblSales[[#This Row],[Product_ID]],Products!$A:$A,Products!$B:$B,"Unknown")</f>
        <v>Liberty Nehru Jacket Sky Blue</v>
      </c>
      <c r="AK926" s="9">
        <f>IFERROR(tblSales[[#This Row],[Profit]]/tblSales[[#This Row],[Sales Amount]],0)</f>
        <v>0.2463547068513208</v>
      </c>
      <c r="AL926" t="str">
        <f>IF(tblSales[[#This Row],[Discount %]]&lt;=5,"0-5%",
IF(tblSales[[#This Row],[Discount %]]&lt;=10,"5-10%",
IF(tblSales[[#This Row],[Discount %]]&lt;=15,"10-15%",
IF(tblSales[[#This Row],[Discount %]]&lt;=20,"15-20%","20%+"))))</f>
        <v>0-5%</v>
      </c>
    </row>
    <row r="927" spans="1:38">
      <c r="A927" s="2" t="s">
        <v>2492</v>
      </c>
      <c r="B927" s="11">
        <v>45640</v>
      </c>
      <c r="C927" s="2" t="s">
        <v>1565</v>
      </c>
      <c r="D927" s="2" t="s">
        <v>474</v>
      </c>
      <c r="E927" s="2" t="s">
        <v>1138</v>
      </c>
      <c r="F927" s="2" t="s">
        <v>92</v>
      </c>
      <c r="G927" s="2">
        <v>3</v>
      </c>
      <c r="H927" s="2">
        <v>3376.84</v>
      </c>
      <c r="I927" s="2">
        <v>30</v>
      </c>
      <c r="J927" s="2">
        <v>3039.16</v>
      </c>
      <c r="K927" s="2">
        <v>12</v>
      </c>
      <c r="L927" s="2">
        <v>850.96</v>
      </c>
      <c r="M927" s="2">
        <v>7942.32</v>
      </c>
      <c r="N927" s="2">
        <v>6102.03</v>
      </c>
      <c r="O927" s="2">
        <f t="shared" si="32"/>
        <v>989.32999999999993</v>
      </c>
      <c r="P927" s="2" t="s">
        <v>29</v>
      </c>
      <c r="Q927" s="2" t="str">
        <f t="shared" si="33"/>
        <v>Debit Card</v>
      </c>
      <c r="R927" s="2" t="s">
        <v>20</v>
      </c>
      <c r="S927" s="2" t="s">
        <v>57</v>
      </c>
      <c r="T927" s="2" t="s">
        <v>755</v>
      </c>
      <c r="U927" s="2" t="s">
        <v>60</v>
      </c>
      <c r="V927" t="str">
        <f>TEXT(tblSales[[#This Row],[Invoice Date]],"mmm")</f>
        <v>Dec</v>
      </c>
      <c r="W927">
        <f>MONTH(tblSales[[#This Row],[Invoice Date]])</f>
        <v>12</v>
      </c>
      <c r="X927">
        <f>YEAR(tblSales[[#This Row],[Invoice Date]])</f>
        <v>2024</v>
      </c>
      <c r="Y927" t="str">
        <f>TEXT(tblSales[[#This Row],[Invoice Date]],"mmm-yyyy")</f>
        <v>Dec-2024</v>
      </c>
      <c r="Z927" t="str">
        <f>_xlfn.XLOOKUP(tblSales[[#This Row],[Product_ID]],Products!$A:$A,Products!$C:$C,"Women Dresses")</f>
        <v>Handbags</v>
      </c>
      <c r="AA927" t="str">
        <f>_xlfn.XLOOKUP(tblSales[[#This Row],[Product_ID]],Products!$A:$A,Products!$D:$D,"Unknown")</f>
        <v>Sling Bag</v>
      </c>
      <c r="AB927" t="str">
        <f>_xlfn.XLOOKUP(tblSales[[#This Row],[Product_ID]],Products!$A:$A,Products!$E:$E,"Unknown")</f>
        <v>GRT Jewellers</v>
      </c>
      <c r="AC927" t="str">
        <f>_xlfn.XLOOKUP(tblSales[[#This Row],[Store_ID]],Stores!$A:$A,Stores!$B:$B,"Unknown")</f>
        <v>TrendMart Vijayawada Mall Kiosk</v>
      </c>
      <c r="AD927" t="str">
        <f>_xlfn.XLOOKUP(tblSales[[#This Row],[Store_ID]],Stores!$A:$A,Stores!$E:$E,"Unknown")</f>
        <v>South Zone 3</v>
      </c>
      <c r="AE927" t="str">
        <f>_xlfn.XLOOKUP(tblSales[[#This Row],[Customer_ID]],Customers!$A:$A,Customers!$B:$B,"Unknown")</f>
        <v>Chandran Sharma</v>
      </c>
      <c r="AF927" t="str">
        <f>_xlfn.XLOOKUP(tblSales[[#This Row],[Customer_ID]],Customers!$A:$A,Customers!$J:$J,"Unknown")</f>
        <v>Gold</v>
      </c>
      <c r="AG927" t="str">
        <f>_xlfn.XLOOKUP(tblSales[[#This Row],[Employee_ID]],Employees!$A:$A,Employees!$B:$B,"Unknown")</f>
        <v>Manoj Ramachandran</v>
      </c>
      <c r="AH927">
        <f>IF(MONTH(tblSales[[#This Row],[Invoice Date]])&gt;=4,MONTH(tblSales[[#This Row],[Invoice Date]]),MONTH(tblSales[[#This Row],[Invoice Date]])+12)</f>
        <v>12</v>
      </c>
      <c r="AI927" s="8">
        <f>DATE(YEAR(tblSales[[#This Row],[Invoice Date]]),MONTH(tblSales[[#This Row],[Invoice Date]]),1)</f>
        <v>45627</v>
      </c>
      <c r="AJ927" t="str">
        <f>_xlfn.XLOOKUP(tblSales[[#This Row],[Product_ID]],Products!$A:$A,Products!$B:$B,"Unknown")</f>
        <v>GRT Jewellers Sling Bag Olive</v>
      </c>
      <c r="AK927" s="9">
        <f>IFERROR(tblSales[[#This Row],[Profit]]/tblSales[[#This Row],[Sales Amount]],0)</f>
        <v>0.12456435902859618</v>
      </c>
      <c r="AL927" t="str">
        <f>IF(tblSales[[#This Row],[Discount %]]&lt;=5,"0-5%",
IF(tblSales[[#This Row],[Discount %]]&lt;=10,"5-10%",
IF(tblSales[[#This Row],[Discount %]]&lt;=15,"10-15%",
IF(tblSales[[#This Row],[Discount %]]&lt;=20,"15-20%","20%+"))))</f>
        <v>20%+</v>
      </c>
    </row>
    <row r="928" spans="1:38">
      <c r="A928" s="2" t="s">
        <v>2493</v>
      </c>
      <c r="B928" s="11">
        <v>45482</v>
      </c>
      <c r="C928" s="2" t="s">
        <v>2494</v>
      </c>
      <c r="D928" s="2" t="s">
        <v>527</v>
      </c>
      <c r="E928" s="2" t="s">
        <v>363</v>
      </c>
      <c r="F928" s="2" t="s">
        <v>523</v>
      </c>
      <c r="G928" s="2">
        <v>1</v>
      </c>
      <c r="H928" s="2">
        <v>856.73</v>
      </c>
      <c r="I928" s="2">
        <v>25</v>
      </c>
      <c r="J928" s="2">
        <v>214.18</v>
      </c>
      <c r="K928" s="2">
        <v>5</v>
      </c>
      <c r="L928" s="2">
        <v>32.130000000000003</v>
      </c>
      <c r="M928" s="2">
        <v>674.68</v>
      </c>
      <c r="N928" s="2">
        <v>629.72</v>
      </c>
      <c r="O928" s="2">
        <f t="shared" si="32"/>
        <v>12.82999999999992</v>
      </c>
      <c r="P928" s="2" t="s">
        <v>32</v>
      </c>
      <c r="Q928" s="2" t="str">
        <f t="shared" si="33"/>
        <v>UPI</v>
      </c>
      <c r="R928" s="2" t="s">
        <v>20</v>
      </c>
      <c r="S928" s="2" t="s">
        <v>56</v>
      </c>
      <c r="T928" s="2" t="s">
        <v>2053</v>
      </c>
      <c r="U928" s="2" t="s">
        <v>59</v>
      </c>
      <c r="V928" t="str">
        <f>TEXT(tblSales[[#This Row],[Invoice Date]],"mmm")</f>
        <v>Jul</v>
      </c>
      <c r="W928">
        <f>MONTH(tblSales[[#This Row],[Invoice Date]])</f>
        <v>7</v>
      </c>
      <c r="X928">
        <f>YEAR(tblSales[[#This Row],[Invoice Date]])</f>
        <v>2024</v>
      </c>
      <c r="Y928" t="str">
        <f>TEXT(tblSales[[#This Row],[Invoice Date]],"mmm-yyyy")</f>
        <v>Jul-2024</v>
      </c>
      <c r="Z928" t="str">
        <f>_xlfn.XLOOKUP(tblSales[[#This Row],[Product_ID]],Products!$A:$A,Products!$C:$C,"Women Dresses")</f>
        <v>Women Tops</v>
      </c>
      <c r="AA928" t="str">
        <f>_xlfn.XLOOKUP(tblSales[[#This Row],[Product_ID]],Products!$A:$A,Products!$D:$D,"Unknown")</f>
        <v>Crop Top</v>
      </c>
      <c r="AB928" t="str">
        <f>_xlfn.XLOOKUP(tblSales[[#This Row],[Product_ID]],Products!$A:$A,Products!$E:$E,"Unknown")</f>
        <v>Ramraj Cotton</v>
      </c>
      <c r="AC928" t="str">
        <f>_xlfn.XLOOKUP(tblSales[[#This Row],[Store_ID]],Stores!$A:$A,Stores!$B:$B,"Unknown")</f>
        <v>TrendMart Thoothukudi Mall Kiosk</v>
      </c>
      <c r="AD928" t="str">
        <f>_xlfn.XLOOKUP(tblSales[[#This Row],[Store_ID]],Stores!$A:$A,Stores!$E:$E,"Unknown")</f>
        <v>South Zone 1</v>
      </c>
      <c r="AE928" t="str">
        <f>_xlfn.XLOOKUP(tblSales[[#This Row],[Customer_ID]],Customers!$A:$A,Customers!$B:$B,"Unknown")</f>
        <v>Chandra Iyer</v>
      </c>
      <c r="AF928" t="str">
        <f>_xlfn.XLOOKUP(tblSales[[#This Row],[Customer_ID]],Customers!$A:$A,Customers!$J:$J,"Unknown")</f>
        <v>Silver</v>
      </c>
      <c r="AG928" t="str">
        <f>_xlfn.XLOOKUP(tblSales[[#This Row],[Employee_ID]],Employees!$A:$A,Employees!$B:$B,"Unknown")</f>
        <v>Vinod Hegde</v>
      </c>
      <c r="AH928">
        <f>IF(MONTH(tblSales[[#This Row],[Invoice Date]])&gt;=4,MONTH(tblSales[[#This Row],[Invoice Date]]),MONTH(tblSales[[#This Row],[Invoice Date]])+12)</f>
        <v>7</v>
      </c>
      <c r="AI928" s="8">
        <f>DATE(YEAR(tblSales[[#This Row],[Invoice Date]]),MONTH(tblSales[[#This Row],[Invoice Date]]),1)</f>
        <v>45474</v>
      </c>
      <c r="AJ928" t="str">
        <f>_xlfn.XLOOKUP(tblSales[[#This Row],[Product_ID]],Products!$A:$A,Products!$B:$B,"Unknown")</f>
        <v>Ramraj Cotton Crop Top Pink</v>
      </c>
      <c r="AK928" s="9">
        <f>IFERROR(tblSales[[#This Row],[Profit]]/tblSales[[#This Row],[Sales Amount]],0)</f>
        <v>1.9016422600343749E-2</v>
      </c>
      <c r="AL928" t="str">
        <f>IF(tblSales[[#This Row],[Discount %]]&lt;=5,"0-5%",
IF(tblSales[[#This Row],[Discount %]]&lt;=10,"5-10%",
IF(tblSales[[#This Row],[Discount %]]&lt;=15,"10-15%",
IF(tblSales[[#This Row],[Discount %]]&lt;=20,"15-20%","20%+"))))</f>
        <v>20%+</v>
      </c>
    </row>
    <row r="929" spans="1:38">
      <c r="A929" s="2" t="s">
        <v>2495</v>
      </c>
      <c r="B929" s="11">
        <v>45651</v>
      </c>
      <c r="C929" s="2" t="s">
        <v>830</v>
      </c>
      <c r="D929" s="2" t="s">
        <v>703</v>
      </c>
      <c r="E929" s="2" t="s">
        <v>532</v>
      </c>
      <c r="F929" s="2" t="s">
        <v>324</v>
      </c>
      <c r="G929" s="2">
        <v>2</v>
      </c>
      <c r="H929" s="2">
        <v>742.6</v>
      </c>
      <c r="I929" s="2">
        <v>30</v>
      </c>
      <c r="J929" s="2">
        <v>445.56</v>
      </c>
      <c r="K929" s="2">
        <v>5</v>
      </c>
      <c r="L929" s="2">
        <v>51.98</v>
      </c>
      <c r="M929" s="2">
        <v>1091.6199999999999</v>
      </c>
      <c r="N929" s="2">
        <v>1044.76</v>
      </c>
      <c r="O929" s="2">
        <f t="shared" si="32"/>
        <v>-5.1200000000000969</v>
      </c>
      <c r="P929" s="2" t="s">
        <v>29</v>
      </c>
      <c r="Q929" s="2" t="str">
        <f t="shared" si="33"/>
        <v>Debit Card</v>
      </c>
      <c r="R929" s="2" t="s">
        <v>20</v>
      </c>
      <c r="S929" s="2" t="s">
        <v>56</v>
      </c>
      <c r="T929" s="2" t="s">
        <v>1473</v>
      </c>
      <c r="U929" s="2" t="s">
        <v>59</v>
      </c>
      <c r="V929" t="str">
        <f>TEXT(tblSales[[#This Row],[Invoice Date]],"mmm")</f>
        <v>Dec</v>
      </c>
      <c r="W929">
        <f>MONTH(tblSales[[#This Row],[Invoice Date]])</f>
        <v>12</v>
      </c>
      <c r="X929">
        <f>YEAR(tblSales[[#This Row],[Invoice Date]])</f>
        <v>2024</v>
      </c>
      <c r="Y929" t="str">
        <f>TEXT(tblSales[[#This Row],[Invoice Date]],"mmm-yyyy")</f>
        <v>Dec-2024</v>
      </c>
      <c r="Z929" t="str">
        <f>_xlfn.XLOOKUP(tblSales[[#This Row],[Product_ID]],Products!$A:$A,Products!$C:$C,"Women Dresses")</f>
        <v>Women Tops</v>
      </c>
      <c r="AA929" t="str">
        <f>_xlfn.XLOOKUP(tblSales[[#This Row],[Product_ID]],Products!$A:$A,Products!$D:$D,"Unknown")</f>
        <v>Crop Top</v>
      </c>
      <c r="AB929" t="str">
        <f>_xlfn.XLOOKUP(tblSales[[#This Row],[Product_ID]],Products!$A:$A,Products!$E:$E,"Unknown")</f>
        <v>Peter England</v>
      </c>
      <c r="AC929" t="str">
        <f>_xlfn.XLOOKUP(tblSales[[#This Row],[Store_ID]],Stores!$A:$A,Stores!$B:$B,"Unknown")</f>
        <v>TrendMart Nizamabad Standard</v>
      </c>
      <c r="AD929" t="str">
        <f>_xlfn.XLOOKUP(tblSales[[#This Row],[Store_ID]],Stores!$A:$A,Stores!$E:$E,"Unknown")</f>
        <v>South Zone 2</v>
      </c>
      <c r="AE929" t="str">
        <f>_xlfn.XLOOKUP(tblSales[[#This Row],[Customer_ID]],Customers!$A:$A,Customers!$B:$B,"Unknown")</f>
        <v>Hariharan Reddy</v>
      </c>
      <c r="AF929" t="str">
        <f>_xlfn.XLOOKUP(tblSales[[#This Row],[Customer_ID]],Customers!$A:$A,Customers!$J:$J,"Unknown")</f>
        <v>Silver</v>
      </c>
      <c r="AG929" t="str">
        <f>_xlfn.XLOOKUP(tblSales[[#This Row],[Employee_ID]],Employees!$A:$A,Employees!$B:$B,"Unknown")</f>
        <v>Ganesh Iyengar</v>
      </c>
      <c r="AH929">
        <f>IF(MONTH(tblSales[[#This Row],[Invoice Date]])&gt;=4,MONTH(tblSales[[#This Row],[Invoice Date]]),MONTH(tblSales[[#This Row],[Invoice Date]])+12)</f>
        <v>12</v>
      </c>
      <c r="AI929" s="8">
        <f>DATE(YEAR(tblSales[[#This Row],[Invoice Date]]),MONTH(tblSales[[#This Row],[Invoice Date]]),1)</f>
        <v>45627</v>
      </c>
      <c r="AJ929" t="str">
        <f>_xlfn.XLOOKUP(tblSales[[#This Row],[Product_ID]],Products!$A:$A,Products!$B:$B,"Unknown")</f>
        <v>Peter England Crop Top Green</v>
      </c>
      <c r="AK929" s="9">
        <f>IFERROR(tblSales[[#This Row],[Profit]]/tblSales[[#This Row],[Sales Amount]],0)</f>
        <v>-4.6902768362617918E-3</v>
      </c>
      <c r="AL929" t="str">
        <f>IF(tblSales[[#This Row],[Discount %]]&lt;=5,"0-5%",
IF(tblSales[[#This Row],[Discount %]]&lt;=10,"5-10%",
IF(tblSales[[#This Row],[Discount %]]&lt;=15,"10-15%",
IF(tblSales[[#This Row],[Discount %]]&lt;=20,"15-20%","20%+"))))</f>
        <v>20%+</v>
      </c>
    </row>
    <row r="930" spans="1:38">
      <c r="A930" s="2" t="s">
        <v>2496</v>
      </c>
      <c r="B930" s="11">
        <v>45676</v>
      </c>
      <c r="C930" s="2" t="s">
        <v>2269</v>
      </c>
      <c r="D930" s="2" t="s">
        <v>1571</v>
      </c>
      <c r="E930" s="2" t="s">
        <v>385</v>
      </c>
      <c r="F930" s="2" t="s">
        <v>276</v>
      </c>
      <c r="G930" s="2">
        <v>1</v>
      </c>
      <c r="H930" s="2">
        <v>5089.33</v>
      </c>
      <c r="I930" s="2">
        <v>10</v>
      </c>
      <c r="J930" s="2">
        <v>508.93</v>
      </c>
      <c r="K930" s="2">
        <v>12</v>
      </c>
      <c r="L930" s="2">
        <v>549.65</v>
      </c>
      <c r="M930" s="2">
        <v>5130.05</v>
      </c>
      <c r="N930" s="2">
        <v>3023.13</v>
      </c>
      <c r="O930" s="2">
        <f t="shared" si="32"/>
        <v>1557.27</v>
      </c>
      <c r="P930" s="2" t="s">
        <v>30</v>
      </c>
      <c r="Q930" s="2" t="str">
        <f t="shared" si="33"/>
        <v>EMI</v>
      </c>
      <c r="R930" s="2" t="s">
        <v>21</v>
      </c>
      <c r="S930" s="2" t="s">
        <v>56</v>
      </c>
      <c r="T930" s="2" t="s">
        <v>654</v>
      </c>
      <c r="U930" s="2" t="s">
        <v>60</v>
      </c>
      <c r="V930" t="str">
        <f>TEXT(tblSales[[#This Row],[Invoice Date]],"mmm")</f>
        <v>Jan</v>
      </c>
      <c r="W930">
        <f>MONTH(tblSales[[#This Row],[Invoice Date]])</f>
        <v>1</v>
      </c>
      <c r="X930">
        <f>YEAR(tblSales[[#This Row],[Invoice Date]])</f>
        <v>2025</v>
      </c>
      <c r="Y930" t="str">
        <f>TEXT(tblSales[[#This Row],[Invoice Date]],"mmm-yyyy")</f>
        <v>Jan-2025</v>
      </c>
      <c r="Z930" t="str">
        <f>_xlfn.XLOOKUP(tblSales[[#This Row],[Product_ID]],Products!$A:$A,Products!$C:$C,"Women Dresses")</f>
        <v>Women Sarees</v>
      </c>
      <c r="AA930" t="str">
        <f>_xlfn.XLOOKUP(tblSales[[#This Row],[Product_ID]],Products!$A:$A,Products!$D:$D,"Unknown")</f>
        <v>Georgette Saree</v>
      </c>
      <c r="AB930" t="str">
        <f>_xlfn.XLOOKUP(tblSales[[#This Row],[Product_ID]],Products!$A:$A,Products!$E:$E,"Unknown")</f>
        <v>Max Fashion</v>
      </c>
      <c r="AC930" t="str">
        <f>_xlfn.XLOOKUP(tblSales[[#This Row],[Store_ID]],Stores!$A:$A,Stores!$B:$B,"Unknown")</f>
        <v>TrendMart Bengaluru Standard</v>
      </c>
      <c r="AD930" t="str">
        <f>_xlfn.XLOOKUP(tblSales[[#This Row],[Store_ID]],Stores!$A:$A,Stores!$E:$E,"Unknown")</f>
        <v>South Zone 2</v>
      </c>
      <c r="AE930" t="str">
        <f>_xlfn.XLOOKUP(tblSales[[#This Row],[Customer_ID]],Customers!$A:$A,Customers!$B:$B,"Unknown")</f>
        <v>Sandeep Reddy</v>
      </c>
      <c r="AF930" t="str">
        <f>_xlfn.XLOOKUP(tblSales[[#This Row],[Customer_ID]],Customers!$A:$A,Customers!$J:$J,"Unknown")</f>
        <v>Regular</v>
      </c>
      <c r="AG930" t="str">
        <f>_xlfn.XLOOKUP(tblSales[[#This Row],[Employee_ID]],Employees!$A:$A,Employees!$B:$B,"Unknown")</f>
        <v>Vasanthi Kamath</v>
      </c>
      <c r="AH930">
        <f>IF(MONTH(tblSales[[#This Row],[Invoice Date]])&gt;=4,MONTH(tblSales[[#This Row],[Invoice Date]]),MONTH(tblSales[[#This Row],[Invoice Date]])+12)</f>
        <v>13</v>
      </c>
      <c r="AI930" s="8">
        <f>DATE(YEAR(tblSales[[#This Row],[Invoice Date]]),MONTH(tblSales[[#This Row],[Invoice Date]]),1)</f>
        <v>45658</v>
      </c>
      <c r="AJ930" t="str">
        <f>_xlfn.XLOOKUP(tblSales[[#This Row],[Product_ID]],Products!$A:$A,Products!$B:$B,"Unknown")</f>
        <v>Max Fashion Georgette Saree Brown</v>
      </c>
      <c r="AK930" s="9">
        <f>IFERROR(tblSales[[#This Row],[Profit]]/tblSales[[#This Row],[Sales Amount]],0)</f>
        <v>0.30355844484946537</v>
      </c>
      <c r="AL930" t="str">
        <f>IF(tblSales[[#This Row],[Discount %]]&lt;=5,"0-5%",
IF(tblSales[[#This Row],[Discount %]]&lt;=10,"5-10%",
IF(tblSales[[#This Row],[Discount %]]&lt;=15,"10-15%",
IF(tblSales[[#This Row],[Discount %]]&lt;=20,"15-20%","20%+"))))</f>
        <v>5-10%</v>
      </c>
    </row>
    <row r="931" spans="1:38">
      <c r="A931" s="2" t="s">
        <v>2497</v>
      </c>
      <c r="B931" s="11">
        <v>45560</v>
      </c>
      <c r="C931" s="2" t="s">
        <v>2498</v>
      </c>
      <c r="D931" s="2" t="s">
        <v>114</v>
      </c>
      <c r="E931" s="2" t="s">
        <v>471</v>
      </c>
      <c r="F931" s="2" t="s">
        <v>345</v>
      </c>
      <c r="G931" s="2">
        <v>1</v>
      </c>
      <c r="H931" s="2">
        <v>814.43</v>
      </c>
      <c r="I931" s="2">
        <v>30</v>
      </c>
      <c r="J931" s="2">
        <v>244.33</v>
      </c>
      <c r="K931" s="2">
        <v>5</v>
      </c>
      <c r="L931" s="2">
        <v>28.5</v>
      </c>
      <c r="M931" s="2">
        <v>598.6</v>
      </c>
      <c r="N931" s="2">
        <v>539.76</v>
      </c>
      <c r="O931" s="2">
        <f t="shared" si="32"/>
        <v>30.340000000000032</v>
      </c>
      <c r="P931" s="2" t="s">
        <v>28</v>
      </c>
      <c r="Q931" s="2" t="str">
        <f t="shared" si="33"/>
        <v>Credit Card</v>
      </c>
      <c r="R931" s="2" t="s">
        <v>20</v>
      </c>
      <c r="S931" s="2" t="s">
        <v>56</v>
      </c>
      <c r="T931" s="2" t="s">
        <v>2239</v>
      </c>
      <c r="U931" s="2" t="s">
        <v>59</v>
      </c>
      <c r="V931" t="str">
        <f>TEXT(tblSales[[#This Row],[Invoice Date]],"mmm")</f>
        <v>Sep</v>
      </c>
      <c r="W931">
        <f>MONTH(tblSales[[#This Row],[Invoice Date]])</f>
        <v>9</v>
      </c>
      <c r="X931">
        <f>YEAR(tblSales[[#This Row],[Invoice Date]])</f>
        <v>2024</v>
      </c>
      <c r="Y931" t="str">
        <f>TEXT(tblSales[[#This Row],[Invoice Date]],"mmm-yyyy")</f>
        <v>Sep-2024</v>
      </c>
      <c r="Z931" t="str">
        <f>_xlfn.XLOOKUP(tblSales[[#This Row],[Product_ID]],Products!$A:$A,Products!$C:$C,"Women Dresses")</f>
        <v>Women Kurtis</v>
      </c>
      <c r="AA931" t="str">
        <f>_xlfn.XLOOKUP(tblSales[[#This Row],[Product_ID]],Products!$A:$A,Products!$D:$D,"Unknown")</f>
        <v>Printed Kurti</v>
      </c>
      <c r="AB931" t="str">
        <f>_xlfn.XLOOKUP(tblSales[[#This Row],[Product_ID]],Products!$A:$A,Products!$E:$E,"Unknown")</f>
        <v>Reebok</v>
      </c>
      <c r="AC931" t="str">
        <f>_xlfn.XLOOKUP(tblSales[[#This Row],[Store_ID]],Stores!$A:$A,Stores!$B:$B,"Unknown")</f>
        <v>TrendMart Kochi Standard</v>
      </c>
      <c r="AD931" t="str">
        <f>_xlfn.XLOOKUP(tblSales[[#This Row],[Store_ID]],Stores!$A:$A,Stores!$E:$E,"Unknown")</f>
        <v>South Zone 1</v>
      </c>
      <c r="AE931" t="str">
        <f>_xlfn.XLOOKUP(tblSales[[#This Row],[Customer_ID]],Customers!$A:$A,Customers!$B:$B,"Unknown")</f>
        <v>Tarun Pillai</v>
      </c>
      <c r="AF931" t="str">
        <f>_xlfn.XLOOKUP(tblSales[[#This Row],[Customer_ID]],Customers!$A:$A,Customers!$J:$J,"Unknown")</f>
        <v>Silver</v>
      </c>
      <c r="AG931" t="str">
        <f>_xlfn.XLOOKUP(tblSales[[#This Row],[Employee_ID]],Employees!$A:$A,Employees!$B:$B,"Unknown")</f>
        <v>Anitha Ramachandran</v>
      </c>
      <c r="AH931">
        <f>IF(MONTH(tblSales[[#This Row],[Invoice Date]])&gt;=4,MONTH(tblSales[[#This Row],[Invoice Date]]),MONTH(tblSales[[#This Row],[Invoice Date]])+12)</f>
        <v>9</v>
      </c>
      <c r="AI931" s="8">
        <f>DATE(YEAR(tblSales[[#This Row],[Invoice Date]]),MONTH(tblSales[[#This Row],[Invoice Date]]),1)</f>
        <v>45536</v>
      </c>
      <c r="AJ931" t="str">
        <f>_xlfn.XLOOKUP(tblSales[[#This Row],[Product_ID]],Products!$A:$A,Products!$B:$B,"Unknown")</f>
        <v>Reebok Printed Kurti Wine</v>
      </c>
      <c r="AK931" s="9">
        <f>IFERROR(tblSales[[#This Row],[Profit]]/tblSales[[#This Row],[Sales Amount]],0)</f>
        <v>5.0684931506849364E-2</v>
      </c>
      <c r="AL931" t="str">
        <f>IF(tblSales[[#This Row],[Discount %]]&lt;=5,"0-5%",
IF(tblSales[[#This Row],[Discount %]]&lt;=10,"5-10%",
IF(tblSales[[#This Row],[Discount %]]&lt;=15,"10-15%",
IF(tblSales[[#This Row],[Discount %]]&lt;=20,"15-20%","20%+"))))</f>
        <v>20%+</v>
      </c>
    </row>
    <row r="932" spans="1:38">
      <c r="A932" s="2" t="s">
        <v>2499</v>
      </c>
      <c r="B932" s="11">
        <v>45385</v>
      </c>
      <c r="C932" s="2" t="s">
        <v>757</v>
      </c>
      <c r="D932" s="2" t="s">
        <v>527</v>
      </c>
      <c r="E932" s="2" t="s">
        <v>284</v>
      </c>
      <c r="F932" s="2" t="s">
        <v>350</v>
      </c>
      <c r="G932" s="2">
        <v>1</v>
      </c>
      <c r="H932" s="2">
        <v>896.09</v>
      </c>
      <c r="I932" s="2">
        <v>25</v>
      </c>
      <c r="J932" s="2">
        <v>224.02</v>
      </c>
      <c r="K932" s="2">
        <v>5</v>
      </c>
      <c r="L932" s="2">
        <v>33.6</v>
      </c>
      <c r="M932" s="2">
        <v>705.67</v>
      </c>
      <c r="N932" s="2">
        <v>629.72</v>
      </c>
      <c r="O932" s="2">
        <f t="shared" si="32"/>
        <v>42.34999999999993</v>
      </c>
      <c r="P932" s="2" t="s">
        <v>27</v>
      </c>
      <c r="Q932" s="2" t="str">
        <f t="shared" si="33"/>
        <v>Cash</v>
      </c>
      <c r="R932" s="2" t="s">
        <v>20</v>
      </c>
      <c r="S932" s="2" t="s">
        <v>56</v>
      </c>
      <c r="T932" s="2" t="s">
        <v>1291</v>
      </c>
      <c r="U932" s="2" t="s">
        <v>59</v>
      </c>
      <c r="V932" t="str">
        <f>TEXT(tblSales[[#This Row],[Invoice Date]],"mmm")</f>
        <v>Apr</v>
      </c>
      <c r="W932">
        <f>MONTH(tblSales[[#This Row],[Invoice Date]])</f>
        <v>4</v>
      </c>
      <c r="X932">
        <f>YEAR(tblSales[[#This Row],[Invoice Date]])</f>
        <v>2024</v>
      </c>
      <c r="Y932" t="str">
        <f>TEXT(tblSales[[#This Row],[Invoice Date]],"mmm-yyyy")</f>
        <v>Apr-2024</v>
      </c>
      <c r="Z932" t="str">
        <f>_xlfn.XLOOKUP(tblSales[[#This Row],[Product_ID]],Products!$A:$A,Products!$C:$C,"Women Dresses")</f>
        <v>Women Tops</v>
      </c>
      <c r="AA932" t="str">
        <f>_xlfn.XLOOKUP(tblSales[[#This Row],[Product_ID]],Products!$A:$A,Products!$D:$D,"Unknown")</f>
        <v>Crop Top</v>
      </c>
      <c r="AB932" t="str">
        <f>_xlfn.XLOOKUP(tblSales[[#This Row],[Product_ID]],Products!$A:$A,Products!$E:$E,"Unknown")</f>
        <v>Ramraj Cotton</v>
      </c>
      <c r="AC932" t="str">
        <f>_xlfn.XLOOKUP(tblSales[[#This Row],[Store_ID]],Stores!$A:$A,Stores!$B:$B,"Unknown")</f>
        <v>TrendMart Tumakuru Outlet</v>
      </c>
      <c r="AD932" t="str">
        <f>_xlfn.XLOOKUP(tblSales[[#This Row],[Store_ID]],Stores!$A:$A,Stores!$E:$E,"Unknown")</f>
        <v>South Zone 2</v>
      </c>
      <c r="AE932" t="str">
        <f>_xlfn.XLOOKUP(tblSales[[#This Row],[Customer_ID]],Customers!$A:$A,Customers!$B:$B,"Unknown")</f>
        <v>Deepthi Gupta</v>
      </c>
      <c r="AF932" t="str">
        <f>_xlfn.XLOOKUP(tblSales[[#This Row],[Customer_ID]],Customers!$A:$A,Customers!$J:$J,"Unknown")</f>
        <v>Regular</v>
      </c>
      <c r="AG932" t="str">
        <f>_xlfn.XLOOKUP(tblSales[[#This Row],[Employee_ID]],Employees!$A:$A,Employees!$B:$B,"Unknown")</f>
        <v>Chitra Chettiar</v>
      </c>
      <c r="AH932">
        <f>IF(MONTH(tblSales[[#This Row],[Invoice Date]])&gt;=4,MONTH(tblSales[[#This Row],[Invoice Date]]),MONTH(tblSales[[#This Row],[Invoice Date]])+12)</f>
        <v>4</v>
      </c>
      <c r="AI932" s="8">
        <f>DATE(YEAR(tblSales[[#This Row],[Invoice Date]]),MONTH(tblSales[[#This Row],[Invoice Date]]),1)</f>
        <v>45383</v>
      </c>
      <c r="AJ932" t="str">
        <f>_xlfn.XLOOKUP(tblSales[[#This Row],[Product_ID]],Products!$A:$A,Products!$B:$B,"Unknown")</f>
        <v>Ramraj Cotton Crop Top Pink</v>
      </c>
      <c r="AK932" s="9">
        <f>IFERROR(tblSales[[#This Row],[Profit]]/tblSales[[#This Row],[Sales Amount]],0)</f>
        <v>6.0013887511159512E-2</v>
      </c>
      <c r="AL932" t="str">
        <f>IF(tblSales[[#This Row],[Discount %]]&lt;=5,"0-5%",
IF(tblSales[[#This Row],[Discount %]]&lt;=10,"5-10%",
IF(tblSales[[#This Row],[Discount %]]&lt;=15,"10-15%",
IF(tblSales[[#This Row],[Discount %]]&lt;=20,"15-20%","20%+"))))</f>
        <v>20%+</v>
      </c>
    </row>
    <row r="933" spans="1:38">
      <c r="A933" s="2" t="s">
        <v>2500</v>
      </c>
      <c r="B933" s="11">
        <v>45540</v>
      </c>
      <c r="C933" s="2" t="s">
        <v>2323</v>
      </c>
      <c r="D933" s="2" t="s">
        <v>283</v>
      </c>
      <c r="E933" s="2" t="s">
        <v>583</v>
      </c>
      <c r="F933" s="2" t="s">
        <v>182</v>
      </c>
      <c r="G933" s="2">
        <v>2</v>
      </c>
      <c r="H933" s="2">
        <v>4514.8999999999996</v>
      </c>
      <c r="I933" s="2">
        <v>0</v>
      </c>
      <c r="J933" s="2">
        <v>0</v>
      </c>
      <c r="K933" s="2">
        <v>12</v>
      </c>
      <c r="L933" s="2">
        <v>1083.58</v>
      </c>
      <c r="M933" s="2">
        <v>10113.379999999999</v>
      </c>
      <c r="N933" s="2">
        <v>7301.1</v>
      </c>
      <c r="O933" s="2">
        <f t="shared" si="32"/>
        <v>1728.6999999999989</v>
      </c>
      <c r="P933" s="2" t="s">
        <v>29</v>
      </c>
      <c r="Q933" s="2" t="str">
        <f t="shared" si="33"/>
        <v>Debit Card</v>
      </c>
      <c r="R933" s="2" t="s">
        <v>20</v>
      </c>
      <c r="S933" s="2" t="s">
        <v>56</v>
      </c>
      <c r="T933" s="2" t="s">
        <v>1671</v>
      </c>
      <c r="U933" s="2" t="s">
        <v>59</v>
      </c>
      <c r="V933" t="str">
        <f>TEXT(tblSales[[#This Row],[Invoice Date]],"mmm")</f>
        <v>Sep</v>
      </c>
      <c r="W933">
        <f>MONTH(tblSales[[#This Row],[Invoice Date]])</f>
        <v>9</v>
      </c>
      <c r="X933">
        <f>YEAR(tblSales[[#This Row],[Invoice Date]])</f>
        <v>2024</v>
      </c>
      <c r="Y933" t="str">
        <f>TEXT(tblSales[[#This Row],[Invoice Date]],"mmm-yyyy")</f>
        <v>Sep-2024</v>
      </c>
      <c r="Z933" t="str">
        <f>_xlfn.XLOOKUP(tblSales[[#This Row],[Product_ID]],Products!$A:$A,Products!$C:$C,"Women Dresses")</f>
        <v>Watches</v>
      </c>
      <c r="AA933" t="str">
        <f>_xlfn.XLOOKUP(tblSales[[#This Row],[Product_ID]],Products!$A:$A,Products!$D:$D,"Unknown")</f>
        <v>Digital Watch</v>
      </c>
      <c r="AB933" t="str">
        <f>_xlfn.XLOOKUP(tblSales[[#This Row],[Product_ID]],Products!$A:$A,Products!$E:$E,"Unknown")</f>
        <v>Pepe Jeans</v>
      </c>
      <c r="AC933" t="str">
        <f>_xlfn.XLOOKUP(tblSales[[#This Row],[Store_ID]],Stores!$A:$A,Stores!$B:$B,"Unknown")</f>
        <v>TrendMart Kurnool Outlet</v>
      </c>
      <c r="AD933" t="str">
        <f>_xlfn.XLOOKUP(tblSales[[#This Row],[Store_ID]],Stores!$A:$A,Stores!$E:$E,"Unknown")</f>
        <v>South Zone 3</v>
      </c>
      <c r="AE933" t="str">
        <f>_xlfn.XLOOKUP(tblSales[[#This Row],[Customer_ID]],Customers!$A:$A,Customers!$B:$B,"Unknown")</f>
        <v>Saranya Rao</v>
      </c>
      <c r="AF933" t="str">
        <f>_xlfn.XLOOKUP(tblSales[[#This Row],[Customer_ID]],Customers!$A:$A,Customers!$J:$J,"Unknown")</f>
        <v>Regular</v>
      </c>
      <c r="AG933" t="str">
        <f>_xlfn.XLOOKUP(tblSales[[#This Row],[Employee_ID]],Employees!$A:$A,Employees!$B:$B,"Unknown")</f>
        <v>Girish Sundaram</v>
      </c>
      <c r="AH933">
        <f>IF(MONTH(tblSales[[#This Row],[Invoice Date]])&gt;=4,MONTH(tblSales[[#This Row],[Invoice Date]]),MONTH(tblSales[[#This Row],[Invoice Date]])+12)</f>
        <v>9</v>
      </c>
      <c r="AI933" s="8">
        <f>DATE(YEAR(tblSales[[#This Row],[Invoice Date]]),MONTH(tblSales[[#This Row],[Invoice Date]]),1)</f>
        <v>45536</v>
      </c>
      <c r="AJ933" t="str">
        <f>_xlfn.XLOOKUP(tblSales[[#This Row],[Product_ID]],Products!$A:$A,Products!$B:$B,"Unknown")</f>
        <v>Pepe Jeans Digital Watch Charcoal</v>
      </c>
      <c r="AK933" s="9">
        <f>IFERROR(tblSales[[#This Row],[Profit]]/tblSales[[#This Row],[Sales Amount]],0)</f>
        <v>0.17093197328687335</v>
      </c>
      <c r="AL933" t="str">
        <f>IF(tblSales[[#This Row],[Discount %]]&lt;=5,"0-5%",
IF(tblSales[[#This Row],[Discount %]]&lt;=10,"5-10%",
IF(tblSales[[#This Row],[Discount %]]&lt;=15,"10-15%",
IF(tblSales[[#This Row],[Discount %]]&lt;=20,"15-20%","20%+"))))</f>
        <v>0-5%</v>
      </c>
    </row>
    <row r="934" spans="1:38">
      <c r="A934" s="2" t="s">
        <v>2501</v>
      </c>
      <c r="B934" s="11">
        <v>45496</v>
      </c>
      <c r="C934" s="2" t="s">
        <v>2502</v>
      </c>
      <c r="D934" s="2" t="s">
        <v>269</v>
      </c>
      <c r="E934" s="2" t="s">
        <v>480</v>
      </c>
      <c r="F934" s="2" t="s">
        <v>238</v>
      </c>
      <c r="G934" s="2">
        <v>3</v>
      </c>
      <c r="H934" s="2">
        <v>631.32000000000005</v>
      </c>
      <c r="I934" s="2">
        <v>5</v>
      </c>
      <c r="J934" s="2">
        <v>94.7</v>
      </c>
      <c r="K934" s="2">
        <v>5</v>
      </c>
      <c r="L934" s="2">
        <v>89.96</v>
      </c>
      <c r="M934" s="2">
        <v>1889.22</v>
      </c>
      <c r="N934" s="2">
        <v>1257.8399999999999</v>
      </c>
      <c r="O934" s="2">
        <f t="shared" si="32"/>
        <v>541.42000000000007</v>
      </c>
      <c r="P934" s="2" t="s">
        <v>32</v>
      </c>
      <c r="Q934" s="2" t="str">
        <f t="shared" si="33"/>
        <v>UPI</v>
      </c>
      <c r="R934" s="2" t="s">
        <v>20</v>
      </c>
      <c r="S934" s="2" t="s">
        <v>56</v>
      </c>
      <c r="T934" s="2" t="s">
        <v>1951</v>
      </c>
      <c r="U934" s="2" t="s">
        <v>59</v>
      </c>
      <c r="V934" t="str">
        <f>TEXT(tblSales[[#This Row],[Invoice Date]],"mmm")</f>
        <v>Jul</v>
      </c>
      <c r="W934">
        <f>MONTH(tblSales[[#This Row],[Invoice Date]])</f>
        <v>7</v>
      </c>
      <c r="X934">
        <f>YEAR(tblSales[[#This Row],[Invoice Date]])</f>
        <v>2024</v>
      </c>
      <c r="Y934" t="str">
        <f>TEXT(tblSales[[#This Row],[Invoice Date]],"mmm-yyyy")</f>
        <v>Jul-2024</v>
      </c>
      <c r="Z934" t="str">
        <f>_xlfn.XLOOKUP(tblSales[[#This Row],[Product_ID]],Products!$A:$A,Products!$C:$C,"Women Dresses")</f>
        <v>Men T-Shirts</v>
      </c>
      <c r="AA934" t="str">
        <f>_xlfn.XLOOKUP(tblSales[[#This Row],[Product_ID]],Products!$A:$A,Products!$D:$D,"Unknown")</f>
        <v>Round Neck</v>
      </c>
      <c r="AB934" t="str">
        <f>_xlfn.XLOOKUP(tblSales[[#This Row],[Product_ID]],Products!$A:$A,Products!$E:$E,"Unknown")</f>
        <v>Peter England</v>
      </c>
      <c r="AC934" t="str">
        <f>_xlfn.XLOOKUP(tblSales[[#This Row],[Store_ID]],Stores!$A:$A,Stores!$B:$B,"Unknown")</f>
        <v>TrendMart Thrissur High Street</v>
      </c>
      <c r="AD934" t="str">
        <f>_xlfn.XLOOKUP(tblSales[[#This Row],[Store_ID]],Stores!$A:$A,Stores!$E:$E,"Unknown")</f>
        <v>South Zone 1</v>
      </c>
      <c r="AE934" t="str">
        <f>_xlfn.XLOOKUP(tblSales[[#This Row],[Customer_ID]],Customers!$A:$A,Customers!$B:$B,"Unknown")</f>
        <v>Jayaram Varma</v>
      </c>
      <c r="AF934" t="str">
        <f>_xlfn.XLOOKUP(tblSales[[#This Row],[Customer_ID]],Customers!$A:$A,Customers!$J:$J,"Unknown")</f>
        <v>Regular</v>
      </c>
      <c r="AG934" t="str">
        <f>_xlfn.XLOOKUP(tblSales[[#This Row],[Employee_ID]],Employees!$A:$A,Employees!$B:$B,"Unknown")</f>
        <v>Dhruv Mishra</v>
      </c>
      <c r="AH934">
        <f>IF(MONTH(tblSales[[#This Row],[Invoice Date]])&gt;=4,MONTH(tblSales[[#This Row],[Invoice Date]]),MONTH(tblSales[[#This Row],[Invoice Date]])+12)</f>
        <v>7</v>
      </c>
      <c r="AI934" s="8">
        <f>DATE(YEAR(tblSales[[#This Row],[Invoice Date]]),MONTH(tblSales[[#This Row],[Invoice Date]]),1)</f>
        <v>45474</v>
      </c>
      <c r="AJ934" t="str">
        <f>_xlfn.XLOOKUP(tblSales[[#This Row],[Product_ID]],Products!$A:$A,Products!$B:$B,"Unknown")</f>
        <v>Peter England Round Neck Sky Blue</v>
      </c>
      <c r="AK934" s="9">
        <f>IFERROR(tblSales[[#This Row],[Profit]]/tblSales[[#This Row],[Sales Amount]],0)</f>
        <v>0.28658388117847583</v>
      </c>
      <c r="AL934" t="str">
        <f>IF(tblSales[[#This Row],[Discount %]]&lt;=5,"0-5%",
IF(tblSales[[#This Row],[Discount %]]&lt;=10,"5-10%",
IF(tblSales[[#This Row],[Discount %]]&lt;=15,"10-15%",
IF(tblSales[[#This Row],[Discount %]]&lt;=20,"15-20%","20%+"))))</f>
        <v>0-5%</v>
      </c>
    </row>
    <row r="935" spans="1:38">
      <c r="A935" s="2" t="s">
        <v>2503</v>
      </c>
      <c r="B935" s="11">
        <v>45592</v>
      </c>
      <c r="C935" s="2" t="s">
        <v>273</v>
      </c>
      <c r="D935" s="2" t="s">
        <v>881</v>
      </c>
      <c r="E935" s="2" t="s">
        <v>863</v>
      </c>
      <c r="F935" s="2" t="s">
        <v>458</v>
      </c>
      <c r="G935" s="2">
        <v>2</v>
      </c>
      <c r="H935" s="2">
        <v>1696.86</v>
      </c>
      <c r="I935" s="2">
        <v>25</v>
      </c>
      <c r="J935" s="2">
        <v>848.43</v>
      </c>
      <c r="K935" s="2">
        <v>12</v>
      </c>
      <c r="L935" s="2">
        <v>305.43</v>
      </c>
      <c r="M935" s="2">
        <v>2850.72</v>
      </c>
      <c r="N935" s="2">
        <v>2041.8</v>
      </c>
      <c r="O935" s="2">
        <f t="shared" si="32"/>
        <v>503.48999999999984</v>
      </c>
      <c r="P935" s="2" t="s">
        <v>29</v>
      </c>
      <c r="Q935" s="2" t="str">
        <f t="shared" si="33"/>
        <v>Debit Card</v>
      </c>
      <c r="R935" s="2" t="s">
        <v>20</v>
      </c>
      <c r="S935" s="2" t="s">
        <v>56</v>
      </c>
      <c r="T935" s="2" t="s">
        <v>725</v>
      </c>
      <c r="U935" s="2" t="s">
        <v>60</v>
      </c>
      <c r="V935" t="str">
        <f>TEXT(tblSales[[#This Row],[Invoice Date]],"mmm")</f>
        <v>Oct</v>
      </c>
      <c r="W935">
        <f>MONTH(tblSales[[#This Row],[Invoice Date]])</f>
        <v>10</v>
      </c>
      <c r="X935">
        <f>YEAR(tblSales[[#This Row],[Invoice Date]])</f>
        <v>2024</v>
      </c>
      <c r="Y935" t="str">
        <f>TEXT(tblSales[[#This Row],[Invoice Date]],"mmm-yyyy")</f>
        <v>Oct-2024</v>
      </c>
      <c r="Z935" t="str">
        <f>_xlfn.XLOOKUP(tblSales[[#This Row],[Product_ID]],Products!$A:$A,Products!$C:$C,"Women Dresses")</f>
        <v>Women Sarees</v>
      </c>
      <c r="AA935" t="str">
        <f>_xlfn.XLOOKUP(tblSales[[#This Row],[Product_ID]],Products!$A:$A,Products!$D:$D,"Unknown")</f>
        <v>Georgette Saree</v>
      </c>
      <c r="AB935" t="str">
        <f>_xlfn.XLOOKUP(tblSales[[#This Row],[Product_ID]],Products!$A:$A,Products!$E:$E,"Unknown")</f>
        <v>Jack &amp; Jones</v>
      </c>
      <c r="AC935" t="str">
        <f>_xlfn.XLOOKUP(tblSales[[#This Row],[Store_ID]],Stores!$A:$A,Stores!$B:$B,"Unknown")</f>
        <v>TrendMart Thiruvananthapuram Outlet</v>
      </c>
      <c r="AD935" t="str">
        <f>_xlfn.XLOOKUP(tblSales[[#This Row],[Store_ID]],Stores!$A:$A,Stores!$E:$E,"Unknown")</f>
        <v>South Zone 1</v>
      </c>
      <c r="AE935" t="str">
        <f>_xlfn.XLOOKUP(tblSales[[#This Row],[Customer_ID]],Customers!$A:$A,Customers!$B:$B,"Unknown")</f>
        <v>Tara Ramachandran</v>
      </c>
      <c r="AF935" t="str">
        <f>_xlfn.XLOOKUP(tblSales[[#This Row],[Customer_ID]],Customers!$A:$A,Customers!$J:$J,"Unknown")</f>
        <v>Platinum</v>
      </c>
      <c r="AG935" t="str">
        <f>_xlfn.XLOOKUP(tblSales[[#This Row],[Employee_ID]],Employees!$A:$A,Employees!$B:$B,"Unknown")</f>
        <v>Anil Reddy</v>
      </c>
      <c r="AH935">
        <f>IF(MONTH(tblSales[[#This Row],[Invoice Date]])&gt;=4,MONTH(tblSales[[#This Row],[Invoice Date]]),MONTH(tblSales[[#This Row],[Invoice Date]])+12)</f>
        <v>10</v>
      </c>
      <c r="AI935" s="8">
        <f>DATE(YEAR(tblSales[[#This Row],[Invoice Date]]),MONTH(tblSales[[#This Row],[Invoice Date]]),1)</f>
        <v>45566</v>
      </c>
      <c r="AJ935" t="str">
        <f>_xlfn.XLOOKUP(tblSales[[#This Row],[Product_ID]],Products!$A:$A,Products!$B:$B,"Unknown")</f>
        <v>Jack &amp; Jones Georgette Saree Sky Blue</v>
      </c>
      <c r="AK935" s="9">
        <f>IFERROR(tblSales[[#This Row],[Profit]]/tblSales[[#This Row],[Sales Amount]],0)</f>
        <v>0.17661853847449061</v>
      </c>
      <c r="AL935" t="str">
        <f>IF(tblSales[[#This Row],[Discount %]]&lt;=5,"0-5%",
IF(tblSales[[#This Row],[Discount %]]&lt;=10,"5-10%",
IF(tblSales[[#This Row],[Discount %]]&lt;=15,"10-15%",
IF(tblSales[[#This Row],[Discount %]]&lt;=20,"15-20%","20%+"))))</f>
        <v>20%+</v>
      </c>
    </row>
    <row r="936" spans="1:38">
      <c r="A936" s="2" t="s">
        <v>2504</v>
      </c>
      <c r="B936" s="11">
        <v>45564</v>
      </c>
      <c r="C936" s="2" t="s">
        <v>1748</v>
      </c>
      <c r="D936" s="2" t="s">
        <v>2505</v>
      </c>
      <c r="E936" s="2" t="s">
        <v>333</v>
      </c>
      <c r="F936" s="2" t="s">
        <v>285</v>
      </c>
      <c r="G936" s="2">
        <v>2</v>
      </c>
      <c r="H936" s="2">
        <v>3770.58</v>
      </c>
      <c r="I936" s="2">
        <v>20</v>
      </c>
      <c r="J936" s="2">
        <v>1508.23</v>
      </c>
      <c r="K936" s="2">
        <v>12</v>
      </c>
      <c r="L936" s="2">
        <v>723.95</v>
      </c>
      <c r="M936" s="2">
        <v>6756.88</v>
      </c>
      <c r="N936" s="2">
        <v>5261.68</v>
      </c>
      <c r="O936" s="2">
        <f t="shared" si="32"/>
        <v>771.24999999999977</v>
      </c>
      <c r="P936" s="2" t="s">
        <v>29</v>
      </c>
      <c r="Q936" s="2" t="str">
        <f t="shared" si="33"/>
        <v>Debit Card</v>
      </c>
      <c r="R936" s="2" t="s">
        <v>20</v>
      </c>
      <c r="S936" s="2" t="s">
        <v>56</v>
      </c>
      <c r="T936" s="2" t="s">
        <v>2506</v>
      </c>
      <c r="U936" s="2" t="s">
        <v>60</v>
      </c>
      <c r="V936" t="str">
        <f>TEXT(tblSales[[#This Row],[Invoice Date]],"mmm")</f>
        <v>Sep</v>
      </c>
      <c r="W936">
        <f>MONTH(tblSales[[#This Row],[Invoice Date]])</f>
        <v>9</v>
      </c>
      <c r="X936">
        <f>YEAR(tblSales[[#This Row],[Invoice Date]])</f>
        <v>2024</v>
      </c>
      <c r="Y936" t="str">
        <f>TEXT(tblSales[[#This Row],[Invoice Date]],"mmm-yyyy")</f>
        <v>Sep-2024</v>
      </c>
      <c r="Z936" t="str">
        <f>_xlfn.XLOOKUP(tblSales[[#This Row],[Product_ID]],Products!$A:$A,Products!$C:$C,"Women Dresses")</f>
        <v>Watches</v>
      </c>
      <c r="AA936" t="str">
        <f>_xlfn.XLOOKUP(tblSales[[#This Row],[Product_ID]],Products!$A:$A,Products!$D:$D,"Unknown")</f>
        <v>Smart Watch</v>
      </c>
      <c r="AB936" t="str">
        <f>_xlfn.XLOOKUP(tblSales[[#This Row],[Product_ID]],Products!$A:$A,Products!$E:$E,"Unknown")</f>
        <v>Reebok</v>
      </c>
      <c r="AC936" t="str">
        <f>_xlfn.XLOOKUP(tblSales[[#This Row],[Store_ID]],Stores!$A:$A,Stores!$B:$B,"Unknown")</f>
        <v>TrendMart Warangal High Street</v>
      </c>
      <c r="AD936" t="str">
        <f>_xlfn.XLOOKUP(tblSales[[#This Row],[Store_ID]],Stores!$A:$A,Stores!$E:$E,"Unknown")</f>
        <v>South Zone 2</v>
      </c>
      <c r="AE936" t="str">
        <f>_xlfn.XLOOKUP(tblSales[[#This Row],[Customer_ID]],Customers!$A:$A,Customers!$B:$B,"Unknown")</f>
        <v>Pranav Chettiar</v>
      </c>
      <c r="AF936" t="str">
        <f>_xlfn.XLOOKUP(tblSales[[#This Row],[Customer_ID]],Customers!$A:$A,Customers!$J:$J,"Unknown")</f>
        <v>Gold</v>
      </c>
      <c r="AG936" t="str">
        <f>_xlfn.XLOOKUP(tblSales[[#This Row],[Employee_ID]],Employees!$A:$A,Employees!$B:$B,"Unknown")</f>
        <v>Yogesh Chettiar</v>
      </c>
      <c r="AH936">
        <f>IF(MONTH(tblSales[[#This Row],[Invoice Date]])&gt;=4,MONTH(tblSales[[#This Row],[Invoice Date]]),MONTH(tblSales[[#This Row],[Invoice Date]])+12)</f>
        <v>9</v>
      </c>
      <c r="AI936" s="8">
        <f>DATE(YEAR(tblSales[[#This Row],[Invoice Date]]),MONTH(tblSales[[#This Row],[Invoice Date]]),1)</f>
        <v>45536</v>
      </c>
      <c r="AJ936" t="str">
        <f>_xlfn.XLOOKUP(tblSales[[#This Row],[Product_ID]],Products!$A:$A,Products!$B:$B,"Unknown")</f>
        <v>Reebok Smart Watch Beige</v>
      </c>
      <c r="AK936" s="9">
        <f>IFERROR(tblSales[[#This Row],[Profit]]/tblSales[[#This Row],[Sales Amount]],0)</f>
        <v>0.11414291803317504</v>
      </c>
      <c r="AL936" t="str">
        <f>IF(tblSales[[#This Row],[Discount %]]&lt;=5,"0-5%",
IF(tblSales[[#This Row],[Discount %]]&lt;=10,"5-10%",
IF(tblSales[[#This Row],[Discount %]]&lt;=15,"10-15%",
IF(tblSales[[#This Row],[Discount %]]&lt;=20,"15-20%","20%+"))))</f>
        <v>15-20%</v>
      </c>
    </row>
    <row r="937" spans="1:38">
      <c r="A937" s="2" t="s">
        <v>2507</v>
      </c>
      <c r="B937" s="11">
        <v>45559</v>
      </c>
      <c r="C937" s="2" t="s">
        <v>1364</v>
      </c>
      <c r="D937" s="2" t="s">
        <v>114</v>
      </c>
      <c r="E937" s="2" t="s">
        <v>1467</v>
      </c>
      <c r="F937" s="2" t="s">
        <v>350</v>
      </c>
      <c r="G937" s="2">
        <v>1</v>
      </c>
      <c r="H937" s="2">
        <v>847.03</v>
      </c>
      <c r="I937" s="2">
        <v>10</v>
      </c>
      <c r="J937" s="2">
        <v>84.7</v>
      </c>
      <c r="K937" s="2">
        <v>5</v>
      </c>
      <c r="L937" s="2">
        <v>38.119999999999997</v>
      </c>
      <c r="M937" s="2">
        <v>800.45</v>
      </c>
      <c r="N937" s="2">
        <v>539.76</v>
      </c>
      <c r="O937" s="2">
        <f t="shared" si="32"/>
        <v>222.57000000000005</v>
      </c>
      <c r="P937" s="2" t="s">
        <v>32</v>
      </c>
      <c r="Q937" s="2" t="str">
        <f t="shared" si="33"/>
        <v>UPI</v>
      </c>
      <c r="R937" s="2" t="s">
        <v>21</v>
      </c>
      <c r="S937" s="2" t="s">
        <v>56</v>
      </c>
      <c r="T937" s="2" t="s">
        <v>2379</v>
      </c>
      <c r="U937" s="2" t="s">
        <v>59</v>
      </c>
      <c r="V937" t="str">
        <f>TEXT(tblSales[[#This Row],[Invoice Date]],"mmm")</f>
        <v>Sep</v>
      </c>
      <c r="W937">
        <f>MONTH(tblSales[[#This Row],[Invoice Date]])</f>
        <v>9</v>
      </c>
      <c r="X937">
        <f>YEAR(tblSales[[#This Row],[Invoice Date]])</f>
        <v>2024</v>
      </c>
      <c r="Y937" t="str">
        <f>TEXT(tblSales[[#This Row],[Invoice Date]],"mmm-yyyy")</f>
        <v>Sep-2024</v>
      </c>
      <c r="Z937" t="str">
        <f>_xlfn.XLOOKUP(tblSales[[#This Row],[Product_ID]],Products!$A:$A,Products!$C:$C,"Women Dresses")</f>
        <v>Women Kurtis</v>
      </c>
      <c r="AA937" t="str">
        <f>_xlfn.XLOOKUP(tblSales[[#This Row],[Product_ID]],Products!$A:$A,Products!$D:$D,"Unknown")</f>
        <v>Printed Kurti</v>
      </c>
      <c r="AB937" t="str">
        <f>_xlfn.XLOOKUP(tblSales[[#This Row],[Product_ID]],Products!$A:$A,Products!$E:$E,"Unknown")</f>
        <v>Reebok</v>
      </c>
      <c r="AC937" t="str">
        <f>_xlfn.XLOOKUP(tblSales[[#This Row],[Store_ID]],Stores!$A:$A,Stores!$B:$B,"Unknown")</f>
        <v>TrendMart Erode Mall Kiosk</v>
      </c>
      <c r="AD937" t="str">
        <f>_xlfn.XLOOKUP(tblSales[[#This Row],[Store_ID]],Stores!$A:$A,Stores!$E:$E,"Unknown")</f>
        <v>South Zone 1</v>
      </c>
      <c r="AE937" t="str">
        <f>_xlfn.XLOOKUP(tblSales[[#This Row],[Customer_ID]],Customers!$A:$A,Customers!$B:$B,"Unknown")</f>
        <v>Sanjay Chandran</v>
      </c>
      <c r="AF937" t="str">
        <f>_xlfn.XLOOKUP(tblSales[[#This Row],[Customer_ID]],Customers!$A:$A,Customers!$J:$J,"Unknown")</f>
        <v>Gold</v>
      </c>
      <c r="AG937" t="str">
        <f>_xlfn.XLOOKUP(tblSales[[#This Row],[Employee_ID]],Employees!$A:$A,Employees!$B:$B,"Unknown")</f>
        <v>Chitra Chettiar</v>
      </c>
      <c r="AH937">
        <f>IF(MONTH(tblSales[[#This Row],[Invoice Date]])&gt;=4,MONTH(tblSales[[#This Row],[Invoice Date]]),MONTH(tblSales[[#This Row],[Invoice Date]])+12)</f>
        <v>9</v>
      </c>
      <c r="AI937" s="8">
        <f>DATE(YEAR(tblSales[[#This Row],[Invoice Date]]),MONTH(tblSales[[#This Row],[Invoice Date]]),1)</f>
        <v>45536</v>
      </c>
      <c r="AJ937" t="str">
        <f>_xlfn.XLOOKUP(tblSales[[#This Row],[Product_ID]],Products!$A:$A,Products!$B:$B,"Unknown")</f>
        <v>Reebok Printed Kurti Wine</v>
      </c>
      <c r="AK937" s="9">
        <f>IFERROR(tblSales[[#This Row],[Profit]]/tblSales[[#This Row],[Sales Amount]],0)</f>
        <v>0.27805609344743587</v>
      </c>
      <c r="AL937" t="str">
        <f>IF(tblSales[[#This Row],[Discount %]]&lt;=5,"0-5%",
IF(tblSales[[#This Row],[Discount %]]&lt;=10,"5-10%",
IF(tblSales[[#This Row],[Discount %]]&lt;=15,"10-15%",
IF(tblSales[[#This Row],[Discount %]]&lt;=20,"15-20%","20%+"))))</f>
        <v>5-10%</v>
      </c>
    </row>
    <row r="938" spans="1:38">
      <c r="A938" s="2" t="s">
        <v>2508</v>
      </c>
      <c r="B938" s="11">
        <v>45691</v>
      </c>
      <c r="C938" s="2" t="s">
        <v>2509</v>
      </c>
      <c r="D938" s="2" t="s">
        <v>186</v>
      </c>
      <c r="E938" s="2" t="s">
        <v>557</v>
      </c>
      <c r="F938" s="2" t="s">
        <v>199</v>
      </c>
      <c r="G938" s="2">
        <v>1</v>
      </c>
      <c r="H938" s="2">
        <v>1264.0899999999999</v>
      </c>
      <c r="I938" s="2">
        <v>25</v>
      </c>
      <c r="J938" s="2">
        <v>316.02</v>
      </c>
      <c r="K938" s="2">
        <v>12</v>
      </c>
      <c r="L938" s="2">
        <v>113.77</v>
      </c>
      <c r="M938" s="2">
        <v>1061.8399999999999</v>
      </c>
      <c r="N938" s="2">
        <v>865.48</v>
      </c>
      <c r="O938" s="2">
        <f t="shared" si="32"/>
        <v>82.589999999999904</v>
      </c>
      <c r="P938" s="2" t="s">
        <v>27</v>
      </c>
      <c r="Q938" s="2" t="str">
        <f t="shared" si="33"/>
        <v>Cash</v>
      </c>
      <c r="R938" s="2" t="s">
        <v>20</v>
      </c>
      <c r="S938" s="2" t="s">
        <v>56</v>
      </c>
      <c r="T938" s="2" t="s">
        <v>1955</v>
      </c>
      <c r="U938" s="2" t="s">
        <v>59</v>
      </c>
      <c r="V938" t="str">
        <f>TEXT(tblSales[[#This Row],[Invoice Date]],"mmm")</f>
        <v>Feb</v>
      </c>
      <c r="W938">
        <f>MONTH(tblSales[[#This Row],[Invoice Date]])</f>
        <v>2</v>
      </c>
      <c r="X938">
        <f>YEAR(tblSales[[#This Row],[Invoice Date]])</f>
        <v>2025</v>
      </c>
      <c r="Y938" t="str">
        <f>TEXT(tblSales[[#This Row],[Invoice Date]],"mmm-yyyy")</f>
        <v>Feb-2025</v>
      </c>
      <c r="Z938" t="str">
        <f>_xlfn.XLOOKUP(tblSales[[#This Row],[Product_ID]],Products!$A:$A,Products!$C:$C,"Women Dresses")</f>
        <v>Women Dresses</v>
      </c>
      <c r="AA938" t="str">
        <f>_xlfn.XLOOKUP(tblSales[[#This Row],[Product_ID]],Products!$A:$A,Products!$D:$D,"Unknown")</f>
        <v>A-Line Dress</v>
      </c>
      <c r="AB938" t="str">
        <f>_xlfn.XLOOKUP(tblSales[[#This Row],[Product_ID]],Products!$A:$A,Products!$E:$E,"Unknown")</f>
        <v>Tanishq</v>
      </c>
      <c r="AC938" t="str">
        <f>_xlfn.XLOOKUP(tblSales[[#This Row],[Store_ID]],Stores!$A:$A,Stores!$B:$B,"Unknown")</f>
        <v>TrendMart Kochi Mall Kiosk</v>
      </c>
      <c r="AD938" t="str">
        <f>_xlfn.XLOOKUP(tblSales[[#This Row],[Store_ID]],Stores!$A:$A,Stores!$E:$E,"Unknown")</f>
        <v>South Zone 1</v>
      </c>
      <c r="AE938" t="str">
        <f>_xlfn.XLOOKUP(tblSales[[#This Row],[Customer_ID]],Customers!$A:$A,Customers!$B:$B,"Unknown")</f>
        <v>Eswar Achari</v>
      </c>
      <c r="AF938" t="str">
        <f>_xlfn.XLOOKUP(tblSales[[#This Row],[Customer_ID]],Customers!$A:$A,Customers!$J:$J,"Unknown")</f>
        <v>Silver</v>
      </c>
      <c r="AG938" t="str">
        <f>_xlfn.XLOOKUP(tblSales[[#This Row],[Employee_ID]],Employees!$A:$A,Employees!$B:$B,"Unknown")</f>
        <v>Anusuya Subramaniam</v>
      </c>
      <c r="AH938">
        <f>IF(MONTH(tblSales[[#This Row],[Invoice Date]])&gt;=4,MONTH(tblSales[[#This Row],[Invoice Date]]),MONTH(tblSales[[#This Row],[Invoice Date]])+12)</f>
        <v>14</v>
      </c>
      <c r="AI938" s="8">
        <f>DATE(YEAR(tblSales[[#This Row],[Invoice Date]]),MONTH(tblSales[[#This Row],[Invoice Date]]),1)</f>
        <v>45689</v>
      </c>
      <c r="AJ938" t="str">
        <f>_xlfn.XLOOKUP(tblSales[[#This Row],[Product_ID]],Products!$A:$A,Products!$B:$B,"Unknown")</f>
        <v>Tanishq A-Line Dress Green</v>
      </c>
      <c r="AK938" s="9">
        <f>IFERROR(tblSales[[#This Row],[Profit]]/tblSales[[#This Row],[Sales Amount]],0)</f>
        <v>7.7780079861372628E-2</v>
      </c>
      <c r="AL938" t="str">
        <f>IF(tblSales[[#This Row],[Discount %]]&lt;=5,"0-5%",
IF(tblSales[[#This Row],[Discount %]]&lt;=10,"5-10%",
IF(tblSales[[#This Row],[Discount %]]&lt;=15,"10-15%",
IF(tblSales[[#This Row],[Discount %]]&lt;=20,"15-20%","20%+"))))</f>
        <v>20%+</v>
      </c>
    </row>
    <row r="939" spans="1:38">
      <c r="A939" s="2" t="s">
        <v>2510</v>
      </c>
      <c r="B939" s="11">
        <v>45707</v>
      </c>
      <c r="C939" s="2" t="s">
        <v>2511</v>
      </c>
      <c r="D939" s="2" t="s">
        <v>976</v>
      </c>
      <c r="E939" s="2" t="s">
        <v>758</v>
      </c>
      <c r="F939" s="2" t="s">
        <v>233</v>
      </c>
      <c r="G939" s="2">
        <v>2</v>
      </c>
      <c r="H939" s="2">
        <v>1425.68</v>
      </c>
      <c r="I939" s="2">
        <v>0</v>
      </c>
      <c r="J939" s="2">
        <v>0</v>
      </c>
      <c r="K939" s="2">
        <v>12</v>
      </c>
      <c r="L939" s="2">
        <v>342.16</v>
      </c>
      <c r="M939" s="2">
        <v>3193.52</v>
      </c>
      <c r="N939" s="2">
        <v>1924.34</v>
      </c>
      <c r="O939" s="2">
        <f t="shared" si="32"/>
        <v>927.02</v>
      </c>
      <c r="P939" s="2" t="s">
        <v>32</v>
      </c>
      <c r="Q939" s="2" t="str">
        <f t="shared" si="33"/>
        <v>UPI</v>
      </c>
      <c r="R939" s="2" t="s">
        <v>20</v>
      </c>
      <c r="S939" s="2" t="s">
        <v>56</v>
      </c>
      <c r="T939" s="2" t="s">
        <v>468</v>
      </c>
      <c r="U939" s="2" t="s">
        <v>59</v>
      </c>
      <c r="V939" t="str">
        <f>TEXT(tblSales[[#This Row],[Invoice Date]],"mmm")</f>
        <v>Feb</v>
      </c>
      <c r="W939">
        <f>MONTH(tblSales[[#This Row],[Invoice Date]])</f>
        <v>2</v>
      </c>
      <c r="X939">
        <f>YEAR(tblSales[[#This Row],[Invoice Date]])</f>
        <v>2025</v>
      </c>
      <c r="Y939" t="str">
        <f>TEXT(tblSales[[#This Row],[Invoice Date]],"mmm-yyyy")</f>
        <v>Feb-2025</v>
      </c>
      <c r="Z939" t="str">
        <f>_xlfn.XLOOKUP(tblSales[[#This Row],[Product_ID]],Products!$A:$A,Products!$C:$C,"Women Dresses")</f>
        <v>Women Sarees</v>
      </c>
      <c r="AA939" t="str">
        <f>_xlfn.XLOOKUP(tblSales[[#This Row],[Product_ID]],Products!$A:$A,Products!$D:$D,"Unknown")</f>
        <v>Cotton Saree</v>
      </c>
      <c r="AB939" t="str">
        <f>_xlfn.XLOOKUP(tblSales[[#This Row],[Product_ID]],Products!$A:$A,Products!$E:$E,"Unknown")</f>
        <v>Spykar</v>
      </c>
      <c r="AC939" t="str">
        <f>_xlfn.XLOOKUP(tblSales[[#This Row],[Store_ID]],Stores!$A:$A,Stores!$B:$B,"Unknown")</f>
        <v>TrendMart Nizamabad Standard</v>
      </c>
      <c r="AD939" t="str">
        <f>_xlfn.XLOOKUP(tblSales[[#This Row],[Store_ID]],Stores!$A:$A,Stores!$E:$E,"Unknown")</f>
        <v>South Zone 2</v>
      </c>
      <c r="AE939" t="str">
        <f>_xlfn.XLOOKUP(tblSales[[#This Row],[Customer_ID]],Customers!$A:$A,Customers!$B:$B,"Unknown")</f>
        <v>Preethi Gowda</v>
      </c>
      <c r="AF939" t="str">
        <f>_xlfn.XLOOKUP(tblSales[[#This Row],[Customer_ID]],Customers!$A:$A,Customers!$J:$J,"Unknown")</f>
        <v>Silver</v>
      </c>
      <c r="AG939" t="str">
        <f>_xlfn.XLOOKUP(tblSales[[#This Row],[Employee_ID]],Employees!$A:$A,Employees!$B:$B,"Unknown")</f>
        <v>Malathi Varma</v>
      </c>
      <c r="AH939">
        <f>IF(MONTH(tblSales[[#This Row],[Invoice Date]])&gt;=4,MONTH(tblSales[[#This Row],[Invoice Date]]),MONTH(tblSales[[#This Row],[Invoice Date]])+12)</f>
        <v>14</v>
      </c>
      <c r="AI939" s="8">
        <f>DATE(YEAR(tblSales[[#This Row],[Invoice Date]]),MONTH(tblSales[[#This Row],[Invoice Date]]),1)</f>
        <v>45689</v>
      </c>
      <c r="AJ939" t="str">
        <f>_xlfn.XLOOKUP(tblSales[[#This Row],[Product_ID]],Products!$A:$A,Products!$B:$B,"Unknown")</f>
        <v>Spykar Cotton Saree Black</v>
      </c>
      <c r="AK939" s="9">
        <f>IFERROR(tblSales[[#This Row],[Profit]]/tblSales[[#This Row],[Sales Amount]],0)</f>
        <v>0.2902815701796137</v>
      </c>
      <c r="AL939" t="str">
        <f>IF(tblSales[[#This Row],[Discount %]]&lt;=5,"0-5%",
IF(tblSales[[#This Row],[Discount %]]&lt;=10,"5-10%",
IF(tblSales[[#This Row],[Discount %]]&lt;=15,"10-15%",
IF(tblSales[[#This Row],[Discount %]]&lt;=20,"15-20%","20%+"))))</f>
        <v>0-5%</v>
      </c>
    </row>
    <row r="940" spans="1:38">
      <c r="A940" s="2" t="s">
        <v>2512</v>
      </c>
      <c r="B940" s="11">
        <v>45605</v>
      </c>
      <c r="C940" s="2" t="s">
        <v>2513</v>
      </c>
      <c r="D940" s="2" t="s">
        <v>695</v>
      </c>
      <c r="E940" s="2" t="s">
        <v>301</v>
      </c>
      <c r="F940" s="2" t="s">
        <v>172</v>
      </c>
      <c r="G940" s="2">
        <v>1</v>
      </c>
      <c r="H940" s="2">
        <v>1148.6400000000001</v>
      </c>
      <c r="I940" s="2">
        <v>0</v>
      </c>
      <c r="J940" s="2">
        <v>0</v>
      </c>
      <c r="K940" s="2">
        <v>12</v>
      </c>
      <c r="L940" s="2">
        <v>137.84</v>
      </c>
      <c r="M940" s="2">
        <v>1286.48</v>
      </c>
      <c r="N940" s="2">
        <v>841.85</v>
      </c>
      <c r="O940" s="2">
        <f t="shared" ref="O940:O982" si="34">(M940-N940-L940)</f>
        <v>306.78999999999996</v>
      </c>
      <c r="P940" s="2" t="s">
        <v>27</v>
      </c>
      <c r="Q940" s="2" t="str">
        <f t="shared" si="33"/>
        <v>Cash</v>
      </c>
      <c r="R940" s="2" t="s">
        <v>21</v>
      </c>
      <c r="S940" s="2" t="s">
        <v>56</v>
      </c>
      <c r="T940" s="2" t="s">
        <v>2514</v>
      </c>
      <c r="U940" s="2" t="s">
        <v>60</v>
      </c>
      <c r="V940" t="str">
        <f>TEXT(tblSales[[#This Row],[Invoice Date]],"mmm")</f>
        <v>Nov</v>
      </c>
      <c r="W940">
        <f>MONTH(tblSales[[#This Row],[Invoice Date]])</f>
        <v>11</v>
      </c>
      <c r="X940">
        <f>YEAR(tblSales[[#This Row],[Invoice Date]])</f>
        <v>2024</v>
      </c>
      <c r="Y940" t="str">
        <f>TEXT(tblSales[[#This Row],[Invoice Date]],"mmm-yyyy")</f>
        <v>Nov-2024</v>
      </c>
      <c r="Z940" t="str">
        <f>_xlfn.XLOOKUP(tblSales[[#This Row],[Product_ID]],Products!$A:$A,Products!$C:$C,"Women Dresses")</f>
        <v>Women Dresses</v>
      </c>
      <c r="AA940" t="str">
        <f>_xlfn.XLOOKUP(tblSales[[#This Row],[Product_ID]],Products!$A:$A,Products!$D:$D,"Unknown")</f>
        <v>Shirt Dress</v>
      </c>
      <c r="AB940" t="str">
        <f>_xlfn.XLOOKUP(tblSales[[#This Row],[Product_ID]],Products!$A:$A,Products!$E:$E,"Unknown")</f>
        <v>Kalyan Silks</v>
      </c>
      <c r="AC940" t="str">
        <f>_xlfn.XLOOKUP(tblSales[[#This Row],[Store_ID]],Stores!$A:$A,Stores!$B:$B,"Unknown")</f>
        <v>TrendMart Kochi Standard</v>
      </c>
      <c r="AD940" t="str">
        <f>_xlfn.XLOOKUP(tblSales[[#This Row],[Store_ID]],Stores!$A:$A,Stores!$E:$E,"Unknown")</f>
        <v>South Zone 1</v>
      </c>
      <c r="AE940" t="str">
        <f>_xlfn.XLOOKUP(tblSales[[#This Row],[Customer_ID]],Customers!$A:$A,Customers!$B:$B,"Unknown")</f>
        <v>Jayaram Gupta</v>
      </c>
      <c r="AF940" t="str">
        <f>_xlfn.XLOOKUP(tblSales[[#This Row],[Customer_ID]],Customers!$A:$A,Customers!$J:$J,"Unknown")</f>
        <v>Platinum</v>
      </c>
      <c r="AG940" t="str">
        <f>_xlfn.XLOOKUP(tblSales[[#This Row],[Employee_ID]],Employees!$A:$A,Employees!$B:$B,"Unknown")</f>
        <v>Eswar Prasad</v>
      </c>
      <c r="AH940">
        <f>IF(MONTH(tblSales[[#This Row],[Invoice Date]])&gt;=4,MONTH(tblSales[[#This Row],[Invoice Date]]),MONTH(tblSales[[#This Row],[Invoice Date]])+12)</f>
        <v>11</v>
      </c>
      <c r="AI940" s="8">
        <f>DATE(YEAR(tblSales[[#This Row],[Invoice Date]]),MONTH(tblSales[[#This Row],[Invoice Date]]),1)</f>
        <v>45597</v>
      </c>
      <c r="AJ940" t="str">
        <f>_xlfn.XLOOKUP(tblSales[[#This Row],[Product_ID]],Products!$A:$A,Products!$B:$B,"Unknown")</f>
        <v>Kalyan Silks Shirt Dress Maroon</v>
      </c>
      <c r="AK940" s="9">
        <f>IFERROR(tblSales[[#This Row],[Profit]]/tblSales[[#This Row],[Sales Amount]],0)</f>
        <v>0.23847242086934889</v>
      </c>
      <c r="AL940" t="str">
        <f>IF(tblSales[[#This Row],[Discount %]]&lt;=5,"0-5%",
IF(tblSales[[#This Row],[Discount %]]&lt;=10,"5-10%",
IF(tblSales[[#This Row],[Discount %]]&lt;=15,"10-15%",
IF(tblSales[[#This Row],[Discount %]]&lt;=20,"15-20%","20%+"))))</f>
        <v>0-5%</v>
      </c>
    </row>
    <row r="941" spans="1:38">
      <c r="A941" s="2" t="s">
        <v>2515</v>
      </c>
      <c r="B941" s="11">
        <v>45398</v>
      </c>
      <c r="C941" s="2" t="s">
        <v>1203</v>
      </c>
      <c r="D941" s="2" t="s">
        <v>573</v>
      </c>
      <c r="E941" s="2" t="s">
        <v>103</v>
      </c>
      <c r="F941" s="2" t="s">
        <v>210</v>
      </c>
      <c r="G941" s="2">
        <v>4</v>
      </c>
      <c r="H941" s="2">
        <v>6572.37</v>
      </c>
      <c r="I941" s="2">
        <v>0</v>
      </c>
      <c r="J941" s="2">
        <v>0</v>
      </c>
      <c r="K941" s="2">
        <v>3</v>
      </c>
      <c r="L941" s="2">
        <v>788.68</v>
      </c>
      <c r="M941" s="2">
        <v>27078.16</v>
      </c>
      <c r="N941" s="2">
        <v>19468.84</v>
      </c>
      <c r="O941" s="2">
        <f t="shared" si="34"/>
        <v>6820.6399999999994</v>
      </c>
      <c r="P941" s="2" t="s">
        <v>27</v>
      </c>
      <c r="Q941" s="2" t="str">
        <f t="shared" si="33"/>
        <v>Cash</v>
      </c>
      <c r="R941" s="2" t="s">
        <v>20</v>
      </c>
      <c r="S941" s="2" t="s">
        <v>56</v>
      </c>
      <c r="T941" s="2" t="s">
        <v>1978</v>
      </c>
      <c r="U941" s="2" t="s">
        <v>59</v>
      </c>
      <c r="V941" t="str">
        <f>TEXT(tblSales[[#This Row],[Invoice Date]],"mmm")</f>
        <v>Apr</v>
      </c>
      <c r="W941">
        <f>MONTH(tblSales[[#This Row],[Invoice Date]])</f>
        <v>4</v>
      </c>
      <c r="X941">
        <f>YEAR(tblSales[[#This Row],[Invoice Date]])</f>
        <v>2024</v>
      </c>
      <c r="Y941" t="str">
        <f>TEXT(tblSales[[#This Row],[Invoice Date]],"mmm-yyyy")</f>
        <v>Apr-2024</v>
      </c>
      <c r="Z941" t="str">
        <f>_xlfn.XLOOKUP(tblSales[[#This Row],[Product_ID]],Products!$A:$A,Products!$C:$C,"Women Dresses")</f>
        <v>Jewellery</v>
      </c>
      <c r="AA941" t="str">
        <f>_xlfn.XLOOKUP(tblSales[[#This Row],[Product_ID]],Products!$A:$A,Products!$D:$D,"Unknown")</f>
        <v>Earrings</v>
      </c>
      <c r="AB941" t="str">
        <f>_xlfn.XLOOKUP(tblSales[[#This Row],[Product_ID]],Products!$A:$A,Products!$E:$E,"Unknown")</f>
        <v>Global Desi</v>
      </c>
      <c r="AC941" t="str">
        <f>_xlfn.XLOOKUP(tblSales[[#This Row],[Store_ID]],Stores!$A:$A,Stores!$B:$B,"Unknown")</f>
        <v>TrendMart Tirupati Standard</v>
      </c>
      <c r="AD941" t="str">
        <f>_xlfn.XLOOKUP(tblSales[[#This Row],[Store_ID]],Stores!$A:$A,Stores!$E:$E,"Unknown")</f>
        <v>South Zone 3</v>
      </c>
      <c r="AE941" t="str">
        <f>_xlfn.XLOOKUP(tblSales[[#This Row],[Customer_ID]],Customers!$A:$A,Customers!$B:$B,"Unknown")</f>
        <v>Bhavani Iyer</v>
      </c>
      <c r="AF941" t="str">
        <f>_xlfn.XLOOKUP(tblSales[[#This Row],[Customer_ID]],Customers!$A:$A,Customers!$J:$J,"Unknown")</f>
        <v>Regular</v>
      </c>
      <c r="AG941" t="str">
        <f>_xlfn.XLOOKUP(tblSales[[#This Row],[Employee_ID]],Employees!$A:$A,Employees!$B:$B,"Unknown")</f>
        <v>Rani Mishra</v>
      </c>
      <c r="AH941">
        <f>IF(MONTH(tblSales[[#This Row],[Invoice Date]])&gt;=4,MONTH(tblSales[[#This Row],[Invoice Date]]),MONTH(tblSales[[#This Row],[Invoice Date]])+12)</f>
        <v>4</v>
      </c>
      <c r="AI941" s="8">
        <f>DATE(YEAR(tblSales[[#This Row],[Invoice Date]]),MONTH(tblSales[[#This Row],[Invoice Date]]),1)</f>
        <v>45383</v>
      </c>
      <c r="AJ941" t="str">
        <f>_xlfn.XLOOKUP(tblSales[[#This Row],[Product_ID]],Products!$A:$A,Products!$B:$B,"Unknown")</f>
        <v>Global Desi Earrings Green</v>
      </c>
      <c r="AK941" s="9">
        <f>IFERROR(tblSales[[#This Row],[Profit]]/tblSales[[#This Row],[Sales Amount]],0)</f>
        <v>0.25188712970157495</v>
      </c>
      <c r="AL941" t="str">
        <f>IF(tblSales[[#This Row],[Discount %]]&lt;=5,"0-5%",
IF(tblSales[[#This Row],[Discount %]]&lt;=10,"5-10%",
IF(tblSales[[#This Row],[Discount %]]&lt;=15,"10-15%",
IF(tblSales[[#This Row],[Discount %]]&lt;=20,"15-20%","20%+"))))</f>
        <v>0-5%</v>
      </c>
    </row>
    <row r="942" spans="1:38">
      <c r="A942" s="2" t="s">
        <v>2516</v>
      </c>
      <c r="B942" s="11">
        <v>45408</v>
      </c>
      <c r="C942" s="2" t="s">
        <v>1790</v>
      </c>
      <c r="D942" s="2" t="s">
        <v>300</v>
      </c>
      <c r="E942" s="2" t="s">
        <v>967</v>
      </c>
      <c r="F942" s="2" t="s">
        <v>134</v>
      </c>
      <c r="G942" s="2">
        <v>2</v>
      </c>
      <c r="H942" s="2">
        <v>2447.14</v>
      </c>
      <c r="I942" s="2">
        <v>15</v>
      </c>
      <c r="J942" s="2">
        <v>734.14</v>
      </c>
      <c r="K942" s="2">
        <v>12</v>
      </c>
      <c r="L942" s="2">
        <v>499.22</v>
      </c>
      <c r="M942" s="2">
        <v>4659.3599999999997</v>
      </c>
      <c r="N942" s="2">
        <v>3608.74</v>
      </c>
      <c r="O942" s="2">
        <f t="shared" si="34"/>
        <v>551.39999999999986</v>
      </c>
      <c r="P942" s="2" t="s">
        <v>29</v>
      </c>
      <c r="Q942" s="2" t="str">
        <f t="shared" si="33"/>
        <v>Debit Card</v>
      </c>
      <c r="R942" s="2" t="s">
        <v>20</v>
      </c>
      <c r="S942" s="2" t="s">
        <v>56</v>
      </c>
      <c r="T942" s="2" t="s">
        <v>2517</v>
      </c>
      <c r="U942" s="2" t="s">
        <v>59</v>
      </c>
      <c r="V942" t="str">
        <f>TEXT(tblSales[[#This Row],[Invoice Date]],"mmm")</f>
        <v>Apr</v>
      </c>
      <c r="W942">
        <f>MONTH(tblSales[[#This Row],[Invoice Date]])</f>
        <v>4</v>
      </c>
      <c r="X942">
        <f>YEAR(tblSales[[#This Row],[Invoice Date]])</f>
        <v>2024</v>
      </c>
      <c r="Y942" t="str">
        <f>TEXT(tblSales[[#This Row],[Invoice Date]],"mmm-yyyy")</f>
        <v>Apr-2024</v>
      </c>
      <c r="Z942" t="str">
        <f>_xlfn.XLOOKUP(tblSales[[#This Row],[Product_ID]],Products!$A:$A,Products!$C:$C,"Women Dresses")</f>
        <v>Men Ethnic</v>
      </c>
      <c r="AA942" t="str">
        <f>_xlfn.XLOOKUP(tblSales[[#This Row],[Product_ID]],Products!$A:$A,Products!$D:$D,"Unknown")</f>
        <v>Kurta</v>
      </c>
      <c r="AB942" t="str">
        <f>_xlfn.XLOOKUP(tblSales[[#This Row],[Product_ID]],Products!$A:$A,Products!$E:$E,"Unknown")</f>
        <v>US Polo Assn</v>
      </c>
      <c r="AC942" t="str">
        <f>_xlfn.XLOOKUP(tblSales[[#This Row],[Store_ID]],Stores!$A:$A,Stores!$B:$B,"Unknown")</f>
        <v>TrendMart Mangaluru Standard</v>
      </c>
      <c r="AD942" t="str">
        <f>_xlfn.XLOOKUP(tblSales[[#This Row],[Store_ID]],Stores!$A:$A,Stores!$E:$E,"Unknown")</f>
        <v>South Zone 2</v>
      </c>
      <c r="AE942" t="str">
        <f>_xlfn.XLOOKUP(tblSales[[#This Row],[Customer_ID]],Customers!$A:$A,Customers!$B:$B,"Unknown")</f>
        <v>Gopal Sharma</v>
      </c>
      <c r="AF942" t="str">
        <f>_xlfn.XLOOKUP(tblSales[[#This Row],[Customer_ID]],Customers!$A:$A,Customers!$J:$J,"Unknown")</f>
        <v>Silver</v>
      </c>
      <c r="AG942" t="str">
        <f>_xlfn.XLOOKUP(tblSales[[#This Row],[Employee_ID]],Employees!$A:$A,Employees!$B:$B,"Unknown")</f>
        <v>Chandran Krishnan</v>
      </c>
      <c r="AH942">
        <f>IF(MONTH(tblSales[[#This Row],[Invoice Date]])&gt;=4,MONTH(tblSales[[#This Row],[Invoice Date]]),MONTH(tblSales[[#This Row],[Invoice Date]])+12)</f>
        <v>4</v>
      </c>
      <c r="AI942" s="8">
        <f>DATE(YEAR(tblSales[[#This Row],[Invoice Date]]),MONTH(tblSales[[#This Row],[Invoice Date]]),1)</f>
        <v>45383</v>
      </c>
      <c r="AJ942" t="str">
        <f>_xlfn.XLOOKUP(tblSales[[#This Row],[Product_ID]],Products!$A:$A,Products!$B:$B,"Unknown")</f>
        <v>US Polo Assn Kurta Beige</v>
      </c>
      <c r="AK942" s="9">
        <f>IFERROR(tblSales[[#This Row],[Profit]]/tblSales[[#This Row],[Sales Amount]],0)</f>
        <v>0.11834243329555988</v>
      </c>
      <c r="AL942" t="str">
        <f>IF(tblSales[[#This Row],[Discount %]]&lt;=5,"0-5%",
IF(tblSales[[#This Row],[Discount %]]&lt;=10,"5-10%",
IF(tblSales[[#This Row],[Discount %]]&lt;=15,"10-15%",
IF(tblSales[[#This Row],[Discount %]]&lt;=20,"15-20%","20%+"))))</f>
        <v>10-15%</v>
      </c>
    </row>
    <row r="943" spans="1:38">
      <c r="A943" s="2" t="s">
        <v>2518</v>
      </c>
      <c r="B943" s="11">
        <v>45507</v>
      </c>
      <c r="C943" s="2" t="s">
        <v>656</v>
      </c>
      <c r="D943" s="2" t="s">
        <v>474</v>
      </c>
      <c r="E943" s="2" t="s">
        <v>1780</v>
      </c>
      <c r="F943" s="2" t="s">
        <v>177</v>
      </c>
      <c r="G943" s="2">
        <v>3</v>
      </c>
      <c r="H943" s="2">
        <v>3079.4</v>
      </c>
      <c r="I943" s="2">
        <v>10</v>
      </c>
      <c r="J943" s="2">
        <v>923.82</v>
      </c>
      <c r="K943" s="2">
        <v>12</v>
      </c>
      <c r="L943" s="2">
        <v>997.73</v>
      </c>
      <c r="M943" s="2">
        <v>9312.11</v>
      </c>
      <c r="N943" s="2">
        <v>6102.03</v>
      </c>
      <c r="O943" s="2">
        <f t="shared" si="34"/>
        <v>2212.3500000000008</v>
      </c>
      <c r="P943" s="2" t="s">
        <v>27</v>
      </c>
      <c r="Q943" s="2" t="str">
        <f t="shared" si="33"/>
        <v>Cash</v>
      </c>
      <c r="R943" s="2" t="s">
        <v>20</v>
      </c>
      <c r="S943" s="2" t="s">
        <v>57</v>
      </c>
      <c r="T943" s="2" t="s">
        <v>2519</v>
      </c>
      <c r="U943" s="2" t="s">
        <v>60</v>
      </c>
      <c r="V943" t="str">
        <f>TEXT(tblSales[[#This Row],[Invoice Date]],"mmm")</f>
        <v>Aug</v>
      </c>
      <c r="W943">
        <f>MONTH(tblSales[[#This Row],[Invoice Date]])</f>
        <v>8</v>
      </c>
      <c r="X943">
        <f>YEAR(tblSales[[#This Row],[Invoice Date]])</f>
        <v>2024</v>
      </c>
      <c r="Y943" t="str">
        <f>TEXT(tblSales[[#This Row],[Invoice Date]],"mmm-yyyy")</f>
        <v>Aug-2024</v>
      </c>
      <c r="Z943" t="str">
        <f>_xlfn.XLOOKUP(tblSales[[#This Row],[Product_ID]],Products!$A:$A,Products!$C:$C,"Women Dresses")</f>
        <v>Handbags</v>
      </c>
      <c r="AA943" t="str">
        <f>_xlfn.XLOOKUP(tblSales[[#This Row],[Product_ID]],Products!$A:$A,Products!$D:$D,"Unknown")</f>
        <v>Sling Bag</v>
      </c>
      <c r="AB943" t="str">
        <f>_xlfn.XLOOKUP(tblSales[[#This Row],[Product_ID]],Products!$A:$A,Products!$E:$E,"Unknown")</f>
        <v>GRT Jewellers</v>
      </c>
      <c r="AC943" t="str">
        <f>_xlfn.XLOOKUP(tblSales[[#This Row],[Store_ID]],Stores!$A:$A,Stores!$B:$B,"Unknown")</f>
        <v>TrendMart Vijayawada Outlet</v>
      </c>
      <c r="AD943" t="str">
        <f>_xlfn.XLOOKUP(tblSales[[#This Row],[Store_ID]],Stores!$A:$A,Stores!$E:$E,"Unknown")</f>
        <v>South Zone 3</v>
      </c>
      <c r="AE943" t="str">
        <f>_xlfn.XLOOKUP(tblSales[[#This Row],[Customer_ID]],Customers!$A:$A,Customers!$B:$B,"Unknown")</f>
        <v>Jagan Prasad</v>
      </c>
      <c r="AF943" t="str">
        <f>_xlfn.XLOOKUP(tblSales[[#This Row],[Customer_ID]],Customers!$A:$A,Customers!$J:$J,"Unknown")</f>
        <v>Gold</v>
      </c>
      <c r="AG943" t="str">
        <f>_xlfn.XLOOKUP(tblSales[[#This Row],[Employee_ID]],Employees!$A:$A,Employees!$B:$B,"Unknown")</f>
        <v>Deepak Kamath</v>
      </c>
      <c r="AH943">
        <f>IF(MONTH(tblSales[[#This Row],[Invoice Date]])&gt;=4,MONTH(tblSales[[#This Row],[Invoice Date]]),MONTH(tblSales[[#This Row],[Invoice Date]])+12)</f>
        <v>8</v>
      </c>
      <c r="AI943" s="8">
        <f>DATE(YEAR(tblSales[[#This Row],[Invoice Date]]),MONTH(tblSales[[#This Row],[Invoice Date]]),1)</f>
        <v>45505</v>
      </c>
      <c r="AJ943" t="str">
        <f>_xlfn.XLOOKUP(tblSales[[#This Row],[Product_ID]],Products!$A:$A,Products!$B:$B,"Unknown")</f>
        <v>GRT Jewellers Sling Bag Olive</v>
      </c>
      <c r="AK943" s="9">
        <f>IFERROR(tblSales[[#This Row],[Profit]]/tblSales[[#This Row],[Sales Amount]],0)</f>
        <v>0.23757773479909503</v>
      </c>
      <c r="AL943" t="str">
        <f>IF(tblSales[[#This Row],[Discount %]]&lt;=5,"0-5%",
IF(tblSales[[#This Row],[Discount %]]&lt;=10,"5-10%",
IF(tblSales[[#This Row],[Discount %]]&lt;=15,"10-15%",
IF(tblSales[[#This Row],[Discount %]]&lt;=20,"15-20%","20%+"))))</f>
        <v>5-10%</v>
      </c>
    </row>
    <row r="944" spans="1:38">
      <c r="A944" s="2" t="s">
        <v>2520</v>
      </c>
      <c r="B944" s="11">
        <v>45527</v>
      </c>
      <c r="C944" s="2" t="s">
        <v>1839</v>
      </c>
      <c r="D944" s="2" t="s">
        <v>1273</v>
      </c>
      <c r="E944" s="2" t="s">
        <v>437</v>
      </c>
      <c r="F944" s="2" t="s">
        <v>276</v>
      </c>
      <c r="G944" s="2">
        <v>2</v>
      </c>
      <c r="H944" s="2">
        <v>2496.73</v>
      </c>
      <c r="I944" s="2">
        <v>30</v>
      </c>
      <c r="J944" s="2">
        <v>1498.04</v>
      </c>
      <c r="K944" s="2">
        <v>12</v>
      </c>
      <c r="L944" s="2">
        <v>419.45</v>
      </c>
      <c r="M944" s="2">
        <v>3914.87</v>
      </c>
      <c r="N944" s="2">
        <v>3459.44</v>
      </c>
      <c r="O944" s="2">
        <f t="shared" si="34"/>
        <v>35.979999999999848</v>
      </c>
      <c r="P944" s="2" t="s">
        <v>30</v>
      </c>
      <c r="Q944" s="2" t="str">
        <f t="shared" si="33"/>
        <v>EMI</v>
      </c>
      <c r="R944" s="2" t="s">
        <v>20</v>
      </c>
      <c r="S944" s="2" t="s">
        <v>56</v>
      </c>
      <c r="T944" s="2" t="s">
        <v>1378</v>
      </c>
      <c r="U944" s="2" t="s">
        <v>59</v>
      </c>
      <c r="V944" t="str">
        <f>TEXT(tblSales[[#This Row],[Invoice Date]],"mmm")</f>
        <v>Aug</v>
      </c>
      <c r="W944">
        <f>MONTH(tblSales[[#This Row],[Invoice Date]])</f>
        <v>8</v>
      </c>
      <c r="X944">
        <f>YEAR(tblSales[[#This Row],[Invoice Date]])</f>
        <v>2024</v>
      </c>
      <c r="Y944" t="str">
        <f>TEXT(tblSales[[#This Row],[Invoice Date]],"mmm-yyyy")</f>
        <v>Aug-2024</v>
      </c>
      <c r="Z944" t="str">
        <f>_xlfn.XLOOKUP(tblSales[[#This Row],[Product_ID]],Products!$A:$A,Products!$C:$C,"Women Dresses")</f>
        <v>Men Ethnic</v>
      </c>
      <c r="AA944" t="str">
        <f>_xlfn.XLOOKUP(tblSales[[#This Row],[Product_ID]],Products!$A:$A,Products!$D:$D,"Unknown")</f>
        <v>Dhoti</v>
      </c>
      <c r="AB944" t="str">
        <f>_xlfn.XLOOKUP(tblSales[[#This Row],[Product_ID]],Products!$A:$A,Products!$E:$E,"Unknown")</f>
        <v>Nalli Silks</v>
      </c>
      <c r="AC944" t="str">
        <f>_xlfn.XLOOKUP(tblSales[[#This Row],[Store_ID]],Stores!$A:$A,Stores!$B:$B,"Unknown")</f>
        <v>TrendMart Visakhapatnam Flagship</v>
      </c>
      <c r="AD944" t="str">
        <f>_xlfn.XLOOKUP(tblSales[[#This Row],[Store_ID]],Stores!$A:$A,Stores!$E:$E,"Unknown")</f>
        <v>South Zone 3</v>
      </c>
      <c r="AE944" t="str">
        <f>_xlfn.XLOOKUP(tblSales[[#This Row],[Customer_ID]],Customers!$A:$A,Customers!$B:$B,"Unknown")</f>
        <v>Lavanya Mishra</v>
      </c>
      <c r="AF944" t="str">
        <f>_xlfn.XLOOKUP(tblSales[[#This Row],[Customer_ID]],Customers!$A:$A,Customers!$J:$J,"Unknown")</f>
        <v>Gold</v>
      </c>
      <c r="AG944" t="str">
        <f>_xlfn.XLOOKUP(tblSales[[#This Row],[Employee_ID]],Employees!$A:$A,Employees!$B:$B,"Unknown")</f>
        <v>Vasanthi Kamath</v>
      </c>
      <c r="AH944">
        <f>IF(MONTH(tblSales[[#This Row],[Invoice Date]])&gt;=4,MONTH(tblSales[[#This Row],[Invoice Date]]),MONTH(tblSales[[#This Row],[Invoice Date]])+12)</f>
        <v>8</v>
      </c>
      <c r="AI944" s="8">
        <f>DATE(YEAR(tblSales[[#This Row],[Invoice Date]]),MONTH(tblSales[[#This Row],[Invoice Date]]),1)</f>
        <v>45505</v>
      </c>
      <c r="AJ944" t="str">
        <f>_xlfn.XLOOKUP(tblSales[[#This Row],[Product_ID]],Products!$A:$A,Products!$B:$B,"Unknown")</f>
        <v>Nalli Silks Dhoti Orange</v>
      </c>
      <c r="AK944" s="9">
        <f>IFERROR(tblSales[[#This Row],[Profit]]/tblSales[[#This Row],[Sales Amount]],0)</f>
        <v>9.1905989215478028E-3</v>
      </c>
      <c r="AL944" t="str">
        <f>IF(tblSales[[#This Row],[Discount %]]&lt;=5,"0-5%",
IF(tblSales[[#This Row],[Discount %]]&lt;=10,"5-10%",
IF(tblSales[[#This Row],[Discount %]]&lt;=15,"10-15%",
IF(tblSales[[#This Row],[Discount %]]&lt;=20,"15-20%","20%+"))))</f>
        <v>20%+</v>
      </c>
    </row>
    <row r="945" spans="1:38">
      <c r="A945" s="2" t="s">
        <v>2521</v>
      </c>
      <c r="B945" s="11">
        <v>45409</v>
      </c>
      <c r="C945" s="2" t="s">
        <v>788</v>
      </c>
      <c r="D945" s="2" t="s">
        <v>531</v>
      </c>
      <c r="E945" s="2" t="s">
        <v>1380</v>
      </c>
      <c r="F945" s="2" t="s">
        <v>518</v>
      </c>
      <c r="G945" s="2">
        <v>2</v>
      </c>
      <c r="H945" s="2">
        <v>3584.83</v>
      </c>
      <c r="I945" s="2">
        <v>10</v>
      </c>
      <c r="J945" s="2">
        <v>716.97</v>
      </c>
      <c r="K945" s="2">
        <v>12</v>
      </c>
      <c r="L945" s="2">
        <v>774.32</v>
      </c>
      <c r="M945" s="2">
        <v>7227.01</v>
      </c>
      <c r="N945" s="2">
        <v>4271.7</v>
      </c>
      <c r="O945" s="2">
        <f t="shared" si="34"/>
        <v>2180.9900000000002</v>
      </c>
      <c r="P945" s="2" t="s">
        <v>32</v>
      </c>
      <c r="Q945" s="2" t="str">
        <f t="shared" si="33"/>
        <v>UPI</v>
      </c>
      <c r="R945" s="2" t="s">
        <v>20</v>
      </c>
      <c r="S945" s="2" t="s">
        <v>56</v>
      </c>
      <c r="T945" s="2" t="s">
        <v>1698</v>
      </c>
      <c r="U945" s="2" t="s">
        <v>60</v>
      </c>
      <c r="V945" t="str">
        <f>TEXT(tblSales[[#This Row],[Invoice Date]],"mmm")</f>
        <v>Apr</v>
      </c>
      <c r="W945">
        <f>MONTH(tblSales[[#This Row],[Invoice Date]])</f>
        <v>4</v>
      </c>
      <c r="X945">
        <f>YEAR(tblSales[[#This Row],[Invoice Date]])</f>
        <v>2024</v>
      </c>
      <c r="Y945" t="str">
        <f>TEXT(tblSales[[#This Row],[Invoice Date]],"mmm-yyyy")</f>
        <v>Apr-2024</v>
      </c>
      <c r="Z945" t="str">
        <f>_xlfn.XLOOKUP(tblSales[[#This Row],[Product_ID]],Products!$A:$A,Products!$C:$C,"Women Dresses")</f>
        <v>Handbags</v>
      </c>
      <c r="AA945" t="str">
        <f>_xlfn.XLOOKUP(tblSales[[#This Row],[Product_ID]],Products!$A:$A,Products!$D:$D,"Unknown")</f>
        <v>Sling Bag</v>
      </c>
      <c r="AB945" t="str">
        <f>_xlfn.XLOOKUP(tblSales[[#This Row],[Product_ID]],Products!$A:$A,Products!$E:$E,"Unknown")</f>
        <v>Tanishq</v>
      </c>
      <c r="AC945" t="str">
        <f>_xlfn.XLOOKUP(tblSales[[#This Row],[Store_ID]],Stores!$A:$A,Stores!$B:$B,"Unknown")</f>
        <v>TrendMart Alappuzha Mall Kiosk</v>
      </c>
      <c r="AD945" t="str">
        <f>_xlfn.XLOOKUP(tblSales[[#This Row],[Store_ID]],Stores!$A:$A,Stores!$E:$E,"Unknown")</f>
        <v>South Zone 1</v>
      </c>
      <c r="AE945" t="str">
        <f>_xlfn.XLOOKUP(tblSales[[#This Row],[Customer_ID]],Customers!$A:$A,Customers!$B:$B,"Unknown")</f>
        <v>Anjali Nair</v>
      </c>
      <c r="AF945" t="str">
        <f>_xlfn.XLOOKUP(tblSales[[#This Row],[Customer_ID]],Customers!$A:$A,Customers!$J:$J,"Unknown")</f>
        <v>Platinum</v>
      </c>
      <c r="AG945" t="str">
        <f>_xlfn.XLOOKUP(tblSales[[#This Row],[Employee_ID]],Employees!$A:$A,Employees!$B:$B,"Unknown")</f>
        <v>Pranav Reddy</v>
      </c>
      <c r="AH945">
        <f>IF(MONTH(tblSales[[#This Row],[Invoice Date]])&gt;=4,MONTH(tblSales[[#This Row],[Invoice Date]]),MONTH(tblSales[[#This Row],[Invoice Date]])+12)</f>
        <v>4</v>
      </c>
      <c r="AI945" s="8">
        <f>DATE(YEAR(tblSales[[#This Row],[Invoice Date]]),MONTH(tblSales[[#This Row],[Invoice Date]]),1)</f>
        <v>45383</v>
      </c>
      <c r="AJ945" t="str">
        <f>_xlfn.XLOOKUP(tblSales[[#This Row],[Product_ID]],Products!$A:$A,Products!$B:$B,"Unknown")</f>
        <v>Tanishq Sling Bag Mustard</v>
      </c>
      <c r="AK945" s="9">
        <f>IFERROR(tblSales[[#This Row],[Profit]]/tblSales[[#This Row],[Sales Amount]],0)</f>
        <v>0.30178317174045699</v>
      </c>
      <c r="AL945" t="str">
        <f>IF(tblSales[[#This Row],[Discount %]]&lt;=5,"0-5%",
IF(tblSales[[#This Row],[Discount %]]&lt;=10,"5-10%",
IF(tblSales[[#This Row],[Discount %]]&lt;=15,"10-15%",
IF(tblSales[[#This Row],[Discount %]]&lt;=20,"15-20%","20%+"))))</f>
        <v>5-10%</v>
      </c>
    </row>
    <row r="946" spans="1:38">
      <c r="A946" s="2" t="s">
        <v>2521</v>
      </c>
      <c r="B946" s="11">
        <v>45560</v>
      </c>
      <c r="C946" s="2" t="s">
        <v>2522</v>
      </c>
      <c r="D946" s="2" t="s">
        <v>436</v>
      </c>
      <c r="E946" s="2" t="s">
        <v>877</v>
      </c>
      <c r="F946" s="2" t="s">
        <v>104</v>
      </c>
      <c r="G946" s="2">
        <v>2</v>
      </c>
      <c r="H946" s="2">
        <v>1725.71</v>
      </c>
      <c r="I946" s="2">
        <v>0</v>
      </c>
      <c r="J946" s="2">
        <v>0</v>
      </c>
      <c r="K946" s="2">
        <v>12</v>
      </c>
      <c r="L946" s="2">
        <v>414.17</v>
      </c>
      <c r="M946" s="2">
        <v>3865.59</v>
      </c>
      <c r="N946" s="2">
        <v>2281.8000000000002</v>
      </c>
      <c r="O946" s="2">
        <f t="shared" si="34"/>
        <v>1169.6199999999999</v>
      </c>
      <c r="P946" s="2" t="s">
        <v>30</v>
      </c>
      <c r="Q946" s="2" t="str">
        <f t="shared" si="33"/>
        <v>EMI</v>
      </c>
      <c r="R946" s="2" t="s">
        <v>20</v>
      </c>
      <c r="S946" s="2" t="s">
        <v>56</v>
      </c>
      <c r="T946" s="2" t="s">
        <v>1617</v>
      </c>
      <c r="U946" s="2" t="s">
        <v>59</v>
      </c>
      <c r="V946" t="str">
        <f>TEXT(tblSales[[#This Row],[Invoice Date]],"mmm")</f>
        <v>Sep</v>
      </c>
      <c r="W946">
        <f>MONTH(tblSales[[#This Row],[Invoice Date]])</f>
        <v>9</v>
      </c>
      <c r="X946">
        <f>YEAR(tblSales[[#This Row],[Invoice Date]])</f>
        <v>2024</v>
      </c>
      <c r="Y946" t="str">
        <f>TEXT(tblSales[[#This Row],[Invoice Date]],"mmm-yyyy")</f>
        <v>Sep-2024</v>
      </c>
      <c r="Z946" t="str">
        <f>_xlfn.XLOOKUP(tblSales[[#This Row],[Product_ID]],Products!$A:$A,Products!$C:$C,"Women Dresses")</f>
        <v>Women Dresses</v>
      </c>
      <c r="AA946" t="str">
        <f>_xlfn.XLOOKUP(tblSales[[#This Row],[Product_ID]],Products!$A:$A,Products!$D:$D,"Unknown")</f>
        <v>Bodycon Dress</v>
      </c>
      <c r="AB946" t="str">
        <f>_xlfn.XLOOKUP(tblSales[[#This Row],[Product_ID]],Products!$A:$A,Products!$E:$E,"Unknown")</f>
        <v>Reebok</v>
      </c>
      <c r="AC946" t="str">
        <f>_xlfn.XLOOKUP(tblSales[[#This Row],[Store_ID]],Stores!$A:$A,Stores!$B:$B,"Unknown")</f>
        <v>TrendMart Kochi Mall Kiosk</v>
      </c>
      <c r="AD946" t="str">
        <f>_xlfn.XLOOKUP(tblSales[[#This Row],[Store_ID]],Stores!$A:$A,Stores!$E:$E,"Unknown")</f>
        <v>South Zone 1</v>
      </c>
      <c r="AE946" t="str">
        <f>_xlfn.XLOOKUP(tblSales[[#This Row],[Customer_ID]],Customers!$A:$A,Customers!$B:$B,"Unknown")</f>
        <v>Vasanthi Iyengar</v>
      </c>
      <c r="AF946" t="str">
        <f>_xlfn.XLOOKUP(tblSales[[#This Row],[Customer_ID]],Customers!$A:$A,Customers!$J:$J,"Unknown")</f>
        <v>Regular</v>
      </c>
      <c r="AG946" t="str">
        <f>_xlfn.XLOOKUP(tblSales[[#This Row],[Employee_ID]],Employees!$A:$A,Employees!$B:$B,"Unknown")</f>
        <v>Meena Krishnan</v>
      </c>
      <c r="AH946">
        <f>IF(MONTH(tblSales[[#This Row],[Invoice Date]])&gt;=4,MONTH(tblSales[[#This Row],[Invoice Date]]),MONTH(tblSales[[#This Row],[Invoice Date]])+12)</f>
        <v>9</v>
      </c>
      <c r="AI946" s="8">
        <f>DATE(YEAR(tblSales[[#This Row],[Invoice Date]]),MONTH(tblSales[[#This Row],[Invoice Date]]),1)</f>
        <v>45536</v>
      </c>
      <c r="AJ946" t="str">
        <f>_xlfn.XLOOKUP(tblSales[[#This Row],[Product_ID]],Products!$A:$A,Products!$B:$B,"Unknown")</f>
        <v>Reebok Bodycon Dress Navy Blue</v>
      </c>
      <c r="AK946" s="9">
        <f>IFERROR(tblSales[[#This Row],[Profit]]/tblSales[[#This Row],[Sales Amount]],0)</f>
        <v>0.30257218173681116</v>
      </c>
      <c r="AL946" t="str">
        <f>IF(tblSales[[#This Row],[Discount %]]&lt;=5,"0-5%",
IF(tblSales[[#This Row],[Discount %]]&lt;=10,"5-10%",
IF(tblSales[[#This Row],[Discount %]]&lt;=15,"10-15%",
IF(tblSales[[#This Row],[Discount %]]&lt;=20,"15-20%","20%+"))))</f>
        <v>0-5%</v>
      </c>
    </row>
    <row r="947" spans="1:38">
      <c r="A947" s="2" t="s">
        <v>2523</v>
      </c>
      <c r="B947" s="11">
        <v>45602</v>
      </c>
      <c r="C947" s="2" t="s">
        <v>1353</v>
      </c>
      <c r="D947" s="2" t="s">
        <v>606</v>
      </c>
      <c r="E947" s="2" t="s">
        <v>304</v>
      </c>
      <c r="F947" s="2" t="s">
        <v>116</v>
      </c>
      <c r="G947" s="2">
        <v>3</v>
      </c>
      <c r="H947" s="2">
        <v>524.96</v>
      </c>
      <c r="I947" s="2">
        <v>20</v>
      </c>
      <c r="J947" s="2">
        <v>314.98</v>
      </c>
      <c r="K947" s="2">
        <v>5</v>
      </c>
      <c r="L947" s="2">
        <v>62.99</v>
      </c>
      <c r="M947" s="2">
        <v>1322.89</v>
      </c>
      <c r="N947" s="2">
        <v>899.58</v>
      </c>
      <c r="O947" s="2">
        <f t="shared" si="34"/>
        <v>360.32000000000005</v>
      </c>
      <c r="P947" s="2" t="s">
        <v>28</v>
      </c>
      <c r="Q947" s="2" t="str">
        <f t="shared" si="33"/>
        <v>Credit Card</v>
      </c>
      <c r="R947" s="2" t="s">
        <v>21</v>
      </c>
      <c r="S947" s="2" t="s">
        <v>56</v>
      </c>
      <c r="T947" s="2" t="s">
        <v>2280</v>
      </c>
      <c r="U947" s="2" t="s">
        <v>59</v>
      </c>
      <c r="V947" t="str">
        <f>TEXT(tblSales[[#This Row],[Invoice Date]],"mmm")</f>
        <v>Nov</v>
      </c>
      <c r="W947">
        <f>MONTH(tblSales[[#This Row],[Invoice Date]])</f>
        <v>11</v>
      </c>
      <c r="X947">
        <f>YEAR(tblSales[[#This Row],[Invoice Date]])</f>
        <v>2024</v>
      </c>
      <c r="Y947" t="str">
        <f>TEXT(tblSales[[#This Row],[Invoice Date]],"mmm-yyyy")</f>
        <v>Nov-2024</v>
      </c>
      <c r="Z947" t="str">
        <f>_xlfn.XLOOKUP(tblSales[[#This Row],[Product_ID]],Products!$A:$A,Products!$C:$C,"Women Dresses")</f>
        <v>Men T-Shirts</v>
      </c>
      <c r="AA947" t="str">
        <f>_xlfn.XLOOKUP(tblSales[[#This Row],[Product_ID]],Products!$A:$A,Products!$D:$D,"Unknown")</f>
        <v>Round Neck</v>
      </c>
      <c r="AB947" t="str">
        <f>_xlfn.XLOOKUP(tblSales[[#This Row],[Product_ID]],Products!$A:$A,Products!$E:$E,"Unknown")</f>
        <v>Global Desi</v>
      </c>
      <c r="AC947" t="str">
        <f>_xlfn.XLOOKUP(tblSales[[#This Row],[Store_ID]],Stores!$A:$A,Stores!$B:$B,"Unknown")</f>
        <v>TrendMart Thiruvananthapuram High Street</v>
      </c>
      <c r="AD947" t="str">
        <f>_xlfn.XLOOKUP(tblSales[[#This Row],[Store_ID]],Stores!$A:$A,Stores!$E:$E,"Unknown")</f>
        <v>South Zone 1</v>
      </c>
      <c r="AE947" t="str">
        <f>_xlfn.XLOOKUP(tblSales[[#This Row],[Customer_ID]],Customers!$A:$A,Customers!$B:$B,"Unknown")</f>
        <v>Varsha Chandran</v>
      </c>
      <c r="AF947" t="str">
        <f>_xlfn.XLOOKUP(tblSales[[#This Row],[Customer_ID]],Customers!$A:$A,Customers!$J:$J,"Unknown")</f>
        <v>Regular</v>
      </c>
      <c r="AG947" t="str">
        <f>_xlfn.XLOOKUP(tblSales[[#This Row],[Employee_ID]],Employees!$A:$A,Employees!$B:$B,"Unknown")</f>
        <v>Padma Gounder</v>
      </c>
      <c r="AH947">
        <f>IF(MONTH(tblSales[[#This Row],[Invoice Date]])&gt;=4,MONTH(tblSales[[#This Row],[Invoice Date]]),MONTH(tblSales[[#This Row],[Invoice Date]])+12)</f>
        <v>11</v>
      </c>
      <c r="AI947" s="8">
        <f>DATE(YEAR(tblSales[[#This Row],[Invoice Date]]),MONTH(tblSales[[#This Row],[Invoice Date]]),1)</f>
        <v>45597</v>
      </c>
      <c r="AJ947" t="str">
        <f>_xlfn.XLOOKUP(tblSales[[#This Row],[Product_ID]],Products!$A:$A,Products!$B:$B,"Unknown")</f>
        <v>Global Desi Round Neck Green</v>
      </c>
      <c r="AK947" s="9">
        <f>IFERROR(tblSales[[#This Row],[Profit]]/tblSales[[#This Row],[Sales Amount]],0)</f>
        <v>0.2723733643764788</v>
      </c>
      <c r="AL947" t="str">
        <f>IF(tblSales[[#This Row],[Discount %]]&lt;=5,"0-5%",
IF(tblSales[[#This Row],[Discount %]]&lt;=10,"5-10%",
IF(tblSales[[#This Row],[Discount %]]&lt;=15,"10-15%",
IF(tblSales[[#This Row],[Discount %]]&lt;=20,"15-20%","20%+"))))</f>
        <v>15-20%</v>
      </c>
    </row>
    <row r="948" spans="1:38">
      <c r="A948" s="2" t="s">
        <v>2524</v>
      </c>
      <c r="B948" s="11">
        <v>45586</v>
      </c>
      <c r="C948" s="2" t="s">
        <v>1655</v>
      </c>
      <c r="D948" s="2" t="s">
        <v>424</v>
      </c>
      <c r="E948" s="2" t="s">
        <v>127</v>
      </c>
      <c r="F948" s="2" t="s">
        <v>458</v>
      </c>
      <c r="G948" s="2">
        <v>2</v>
      </c>
      <c r="H948" s="2">
        <v>867.98</v>
      </c>
      <c r="I948" s="2">
        <v>0</v>
      </c>
      <c r="J948" s="2">
        <v>0</v>
      </c>
      <c r="K948" s="2">
        <v>5</v>
      </c>
      <c r="L948" s="2">
        <v>86.8</v>
      </c>
      <c r="M948" s="2">
        <v>1822.76</v>
      </c>
      <c r="N948" s="2">
        <v>1396.16</v>
      </c>
      <c r="O948" s="2">
        <f t="shared" si="34"/>
        <v>339.7999999999999</v>
      </c>
      <c r="P948" s="2" t="s">
        <v>30</v>
      </c>
      <c r="Q948" s="2" t="str">
        <f t="shared" si="33"/>
        <v>EMI</v>
      </c>
      <c r="R948" s="2" t="s">
        <v>20</v>
      </c>
      <c r="S948" s="2" t="s">
        <v>56</v>
      </c>
      <c r="T948" s="2" t="s">
        <v>454</v>
      </c>
      <c r="U948" s="2" t="s">
        <v>59</v>
      </c>
      <c r="V948" t="str">
        <f>TEXT(tblSales[[#This Row],[Invoice Date]],"mmm")</f>
        <v>Oct</v>
      </c>
      <c r="W948">
        <f>MONTH(tblSales[[#This Row],[Invoice Date]])</f>
        <v>10</v>
      </c>
      <c r="X948">
        <f>YEAR(tblSales[[#This Row],[Invoice Date]])</f>
        <v>2024</v>
      </c>
      <c r="Y948" t="str">
        <f>TEXT(tblSales[[#This Row],[Invoice Date]],"mmm-yyyy")</f>
        <v>Oct-2024</v>
      </c>
      <c r="Z948" t="str">
        <f>_xlfn.XLOOKUP(tblSales[[#This Row],[Product_ID]],Products!$A:$A,Products!$C:$C,"Women Dresses")</f>
        <v>Women Dresses</v>
      </c>
      <c r="AA948" t="str">
        <f>_xlfn.XLOOKUP(tblSales[[#This Row],[Product_ID]],Products!$A:$A,Products!$D:$D,"Unknown")</f>
        <v>Maxi Dress</v>
      </c>
      <c r="AB948" t="str">
        <f>_xlfn.XLOOKUP(tblSales[[#This Row],[Product_ID]],Products!$A:$A,Products!$E:$E,"Unknown")</f>
        <v>Jack &amp; Jones</v>
      </c>
      <c r="AC948" t="str">
        <f>_xlfn.XLOOKUP(tblSales[[#This Row],[Store_ID]],Stores!$A:$A,Stores!$B:$B,"Unknown")</f>
        <v>TrendMart Vijayawada Standard</v>
      </c>
      <c r="AD948" t="str">
        <f>_xlfn.XLOOKUP(tblSales[[#This Row],[Store_ID]],Stores!$A:$A,Stores!$E:$E,"Unknown")</f>
        <v>South Zone 3</v>
      </c>
      <c r="AE948" t="str">
        <f>_xlfn.XLOOKUP(tblSales[[#This Row],[Customer_ID]],Customers!$A:$A,Customers!$B:$B,"Unknown")</f>
        <v>Sangeeta Mishra</v>
      </c>
      <c r="AF948" t="str">
        <f>_xlfn.XLOOKUP(tblSales[[#This Row],[Customer_ID]],Customers!$A:$A,Customers!$J:$J,"Unknown")</f>
        <v>Silver</v>
      </c>
      <c r="AG948" t="str">
        <f>_xlfn.XLOOKUP(tblSales[[#This Row],[Employee_ID]],Employees!$A:$A,Employees!$B:$B,"Unknown")</f>
        <v>Anil Reddy</v>
      </c>
      <c r="AH948">
        <f>IF(MONTH(tblSales[[#This Row],[Invoice Date]])&gt;=4,MONTH(tblSales[[#This Row],[Invoice Date]]),MONTH(tblSales[[#This Row],[Invoice Date]])+12)</f>
        <v>10</v>
      </c>
      <c r="AI948" s="8">
        <f>DATE(YEAR(tblSales[[#This Row],[Invoice Date]]),MONTH(tblSales[[#This Row],[Invoice Date]]),1)</f>
        <v>45566</v>
      </c>
      <c r="AJ948" t="str">
        <f>_xlfn.XLOOKUP(tblSales[[#This Row],[Product_ID]],Products!$A:$A,Products!$B:$B,"Unknown")</f>
        <v>Jack &amp; Jones Maxi Dress Maroon</v>
      </c>
      <c r="AK948" s="9">
        <f>IFERROR(tblSales[[#This Row],[Profit]]/tblSales[[#This Row],[Sales Amount]],0)</f>
        <v>0.18642059294695951</v>
      </c>
      <c r="AL948" t="str">
        <f>IF(tblSales[[#This Row],[Discount %]]&lt;=5,"0-5%",
IF(tblSales[[#This Row],[Discount %]]&lt;=10,"5-10%",
IF(tblSales[[#This Row],[Discount %]]&lt;=15,"10-15%",
IF(tblSales[[#This Row],[Discount %]]&lt;=20,"15-20%","20%+"))))</f>
        <v>0-5%</v>
      </c>
    </row>
    <row r="949" spans="1:38">
      <c r="A949" s="2" t="s">
        <v>2525</v>
      </c>
      <c r="B949" s="11">
        <v>45390</v>
      </c>
      <c r="C949" s="2" t="s">
        <v>1615</v>
      </c>
      <c r="D949" s="2" t="s">
        <v>513</v>
      </c>
      <c r="E949" s="2" t="s">
        <v>1396</v>
      </c>
      <c r="F949" s="2" t="s">
        <v>458</v>
      </c>
      <c r="G949" s="2">
        <v>1</v>
      </c>
      <c r="H949" s="2">
        <v>2229.6999999999998</v>
      </c>
      <c r="I949" s="2">
        <v>15</v>
      </c>
      <c r="J949" s="2">
        <v>334.45</v>
      </c>
      <c r="K949" s="2">
        <v>12</v>
      </c>
      <c r="L949" s="2">
        <v>227.43</v>
      </c>
      <c r="M949" s="2">
        <v>2122.6799999999998</v>
      </c>
      <c r="N949" s="2">
        <v>1594</v>
      </c>
      <c r="O949" s="2">
        <f t="shared" si="34"/>
        <v>301.24999999999983</v>
      </c>
      <c r="P949" s="2" t="s">
        <v>28</v>
      </c>
      <c r="Q949" s="2" t="str">
        <f t="shared" si="33"/>
        <v>Credit Card</v>
      </c>
      <c r="R949" s="2" t="s">
        <v>21</v>
      </c>
      <c r="S949" s="2" t="s">
        <v>56</v>
      </c>
      <c r="T949" s="2" t="s">
        <v>2526</v>
      </c>
      <c r="U949" s="2" t="s">
        <v>59</v>
      </c>
      <c r="V949" t="str">
        <f>TEXT(tblSales[[#This Row],[Invoice Date]],"mmm")</f>
        <v>Apr</v>
      </c>
      <c r="W949">
        <f>MONTH(tblSales[[#This Row],[Invoice Date]])</f>
        <v>4</v>
      </c>
      <c r="X949">
        <f>YEAR(tblSales[[#This Row],[Invoice Date]])</f>
        <v>2024</v>
      </c>
      <c r="Y949" t="str">
        <f>TEXT(tblSales[[#This Row],[Invoice Date]],"mmm-yyyy")</f>
        <v>Apr-2024</v>
      </c>
      <c r="Z949" t="str">
        <f>_xlfn.XLOOKUP(tblSales[[#This Row],[Product_ID]],Products!$A:$A,Products!$C:$C,"Women Dresses")</f>
        <v>Men Ethnic</v>
      </c>
      <c r="AA949" t="str">
        <f>_xlfn.XLOOKUP(tblSales[[#This Row],[Product_ID]],Products!$A:$A,Products!$D:$D,"Unknown")</f>
        <v>Nehru Jacket</v>
      </c>
      <c r="AB949" t="str">
        <f>_xlfn.XLOOKUP(tblSales[[#This Row],[Product_ID]],Products!$A:$A,Products!$E:$E,"Unknown")</f>
        <v>Fastrack</v>
      </c>
      <c r="AC949" t="str">
        <f>_xlfn.XLOOKUP(tblSales[[#This Row],[Store_ID]],Stores!$A:$A,Stores!$B:$B,"Unknown")</f>
        <v>TrendMart Vellore High Street</v>
      </c>
      <c r="AD949" t="str">
        <f>_xlfn.XLOOKUP(tblSales[[#This Row],[Store_ID]],Stores!$A:$A,Stores!$E:$E,"Unknown")</f>
        <v>South Zone 1</v>
      </c>
      <c r="AE949" t="str">
        <f>_xlfn.XLOOKUP(tblSales[[#This Row],[Customer_ID]],Customers!$A:$A,Customers!$B:$B,"Unknown")</f>
        <v>Charulatha Bhat</v>
      </c>
      <c r="AF949" t="str">
        <f>_xlfn.XLOOKUP(tblSales[[#This Row],[Customer_ID]],Customers!$A:$A,Customers!$J:$J,"Unknown")</f>
        <v>Regular</v>
      </c>
      <c r="AG949" t="str">
        <f>_xlfn.XLOOKUP(tblSales[[#This Row],[Employee_ID]],Employees!$A:$A,Employees!$B:$B,"Unknown")</f>
        <v>Anil Reddy</v>
      </c>
      <c r="AH949">
        <f>IF(MONTH(tblSales[[#This Row],[Invoice Date]])&gt;=4,MONTH(tblSales[[#This Row],[Invoice Date]]),MONTH(tblSales[[#This Row],[Invoice Date]])+12)</f>
        <v>4</v>
      </c>
      <c r="AI949" s="8">
        <f>DATE(YEAR(tblSales[[#This Row],[Invoice Date]]),MONTH(tblSales[[#This Row],[Invoice Date]]),1)</f>
        <v>45383</v>
      </c>
      <c r="AJ949" t="str">
        <f>_xlfn.XLOOKUP(tblSales[[#This Row],[Product_ID]],Products!$A:$A,Products!$B:$B,"Unknown")</f>
        <v>Fastrack Nehru Jacket Black</v>
      </c>
      <c r="AK949" s="9">
        <f>IFERROR(tblSales[[#This Row],[Profit]]/tblSales[[#This Row],[Sales Amount]],0)</f>
        <v>0.14191964874592489</v>
      </c>
      <c r="AL949" t="str">
        <f>IF(tblSales[[#This Row],[Discount %]]&lt;=5,"0-5%",
IF(tblSales[[#This Row],[Discount %]]&lt;=10,"5-10%",
IF(tblSales[[#This Row],[Discount %]]&lt;=15,"10-15%",
IF(tblSales[[#This Row],[Discount %]]&lt;=20,"15-20%","20%+"))))</f>
        <v>10-15%</v>
      </c>
    </row>
    <row r="950" spans="1:38">
      <c r="A950" s="2" t="s">
        <v>2527</v>
      </c>
      <c r="B950" s="11">
        <v>45676</v>
      </c>
      <c r="C950" s="2" t="s">
        <v>295</v>
      </c>
      <c r="D950" s="2" t="s">
        <v>96</v>
      </c>
      <c r="E950" s="2" t="s">
        <v>668</v>
      </c>
      <c r="F950" s="2" t="s">
        <v>324</v>
      </c>
      <c r="G950" s="2">
        <v>3</v>
      </c>
      <c r="H950" s="2">
        <v>824.66</v>
      </c>
      <c r="I950" s="2">
        <v>0</v>
      </c>
      <c r="J950" s="2">
        <v>0</v>
      </c>
      <c r="K950" s="2">
        <v>5</v>
      </c>
      <c r="L950" s="2">
        <v>123.7</v>
      </c>
      <c r="M950" s="2">
        <v>2597.6799999999998</v>
      </c>
      <c r="N950" s="2">
        <v>1476.33</v>
      </c>
      <c r="O950" s="2">
        <f t="shared" si="34"/>
        <v>997.64999999999986</v>
      </c>
      <c r="P950" s="2" t="s">
        <v>32</v>
      </c>
      <c r="Q950" s="2" t="str">
        <f t="shared" si="33"/>
        <v>UPI</v>
      </c>
      <c r="R950" s="2" t="s">
        <v>21</v>
      </c>
      <c r="S950" s="2" t="s">
        <v>56</v>
      </c>
      <c r="T950" s="2" t="s">
        <v>2528</v>
      </c>
      <c r="U950" s="2" t="s">
        <v>60</v>
      </c>
      <c r="V950" t="str">
        <f>TEXT(tblSales[[#This Row],[Invoice Date]],"mmm")</f>
        <v>Jan</v>
      </c>
      <c r="W950">
        <f>MONTH(tblSales[[#This Row],[Invoice Date]])</f>
        <v>1</v>
      </c>
      <c r="X950">
        <f>YEAR(tblSales[[#This Row],[Invoice Date]])</f>
        <v>2025</v>
      </c>
      <c r="Y950" t="str">
        <f>TEXT(tblSales[[#This Row],[Invoice Date]],"mmm-yyyy")</f>
        <v>Jan-2025</v>
      </c>
      <c r="Z950" t="str">
        <f>_xlfn.XLOOKUP(tblSales[[#This Row],[Product_ID]],Products!$A:$A,Products!$C:$C,"Women Dresses")</f>
        <v>Men T-Shirts</v>
      </c>
      <c r="AA950" t="str">
        <f>_xlfn.XLOOKUP(tblSales[[#This Row],[Product_ID]],Products!$A:$A,Products!$D:$D,"Unknown")</f>
        <v>Round Neck</v>
      </c>
      <c r="AB950" t="str">
        <f>_xlfn.XLOOKUP(tblSales[[#This Row],[Product_ID]],Products!$A:$A,Products!$E:$E,"Unknown")</f>
        <v>Reebok</v>
      </c>
      <c r="AC950" t="str">
        <f>_xlfn.XLOOKUP(tblSales[[#This Row],[Store_ID]],Stores!$A:$A,Stores!$B:$B,"Unknown")</f>
        <v>TrendMart Kollam Flagship</v>
      </c>
      <c r="AD950" t="str">
        <f>_xlfn.XLOOKUP(tblSales[[#This Row],[Store_ID]],Stores!$A:$A,Stores!$E:$E,"Unknown")</f>
        <v>South Zone 1</v>
      </c>
      <c r="AE950" t="str">
        <f>_xlfn.XLOOKUP(tblSales[[#This Row],[Customer_ID]],Customers!$A:$A,Customers!$B:$B,"Unknown")</f>
        <v>Arun Natarajan</v>
      </c>
      <c r="AF950" t="str">
        <f>_xlfn.XLOOKUP(tblSales[[#This Row],[Customer_ID]],Customers!$A:$A,Customers!$J:$J,"Unknown")</f>
        <v>Platinum</v>
      </c>
      <c r="AG950" t="str">
        <f>_xlfn.XLOOKUP(tblSales[[#This Row],[Employee_ID]],Employees!$A:$A,Employees!$B:$B,"Unknown")</f>
        <v>Ganesh Iyengar</v>
      </c>
      <c r="AH950">
        <f>IF(MONTH(tblSales[[#This Row],[Invoice Date]])&gt;=4,MONTH(tblSales[[#This Row],[Invoice Date]]),MONTH(tblSales[[#This Row],[Invoice Date]])+12)</f>
        <v>13</v>
      </c>
      <c r="AI950" s="8">
        <f>DATE(YEAR(tblSales[[#This Row],[Invoice Date]]),MONTH(tblSales[[#This Row],[Invoice Date]]),1)</f>
        <v>45658</v>
      </c>
      <c r="AJ950" t="str">
        <f>_xlfn.XLOOKUP(tblSales[[#This Row],[Product_ID]],Products!$A:$A,Products!$B:$B,"Unknown")</f>
        <v>Reebok Round Neck Sky Blue</v>
      </c>
      <c r="AK950" s="9">
        <f>IFERROR(tblSales[[#This Row],[Profit]]/tblSales[[#This Row],[Sales Amount]],0)</f>
        <v>0.38405423300791475</v>
      </c>
      <c r="AL950" t="str">
        <f>IF(tblSales[[#This Row],[Discount %]]&lt;=5,"0-5%",
IF(tblSales[[#This Row],[Discount %]]&lt;=10,"5-10%",
IF(tblSales[[#This Row],[Discount %]]&lt;=15,"10-15%",
IF(tblSales[[#This Row],[Discount %]]&lt;=20,"15-20%","20%+"))))</f>
        <v>0-5%</v>
      </c>
    </row>
    <row r="951" spans="1:38">
      <c r="A951" s="2" t="s">
        <v>2529</v>
      </c>
      <c r="B951" s="11">
        <v>45677</v>
      </c>
      <c r="C951" s="2" t="s">
        <v>677</v>
      </c>
      <c r="D951" s="2" t="s">
        <v>1208</v>
      </c>
      <c r="E951" s="2" t="s">
        <v>967</v>
      </c>
      <c r="F951" s="2" t="s">
        <v>233</v>
      </c>
      <c r="G951" s="2">
        <v>2</v>
      </c>
      <c r="H951" s="2">
        <v>856.56</v>
      </c>
      <c r="I951" s="2">
        <v>5</v>
      </c>
      <c r="J951" s="2">
        <v>85.66</v>
      </c>
      <c r="K951" s="2">
        <v>5</v>
      </c>
      <c r="L951" s="2">
        <v>81.37</v>
      </c>
      <c r="M951" s="2">
        <v>1708.83</v>
      </c>
      <c r="N951" s="2">
        <v>1274.54</v>
      </c>
      <c r="O951" s="2">
        <f t="shared" si="34"/>
        <v>352.91999999999996</v>
      </c>
      <c r="P951" s="2" t="s">
        <v>32</v>
      </c>
      <c r="Q951" s="2" t="str">
        <f t="shared" si="33"/>
        <v>UPI</v>
      </c>
      <c r="R951" s="2" t="s">
        <v>20</v>
      </c>
      <c r="S951" s="2" t="s">
        <v>56</v>
      </c>
      <c r="T951" s="2" t="s">
        <v>1182</v>
      </c>
      <c r="U951" s="2" t="s">
        <v>59</v>
      </c>
      <c r="V951" t="str">
        <f>TEXT(tblSales[[#This Row],[Invoice Date]],"mmm")</f>
        <v>Jan</v>
      </c>
      <c r="W951">
        <f>MONTH(tblSales[[#This Row],[Invoice Date]])</f>
        <v>1</v>
      </c>
      <c r="X951">
        <f>YEAR(tblSales[[#This Row],[Invoice Date]])</f>
        <v>2025</v>
      </c>
      <c r="Y951" t="str">
        <f>TEXT(tblSales[[#This Row],[Invoice Date]],"mmm-yyyy")</f>
        <v>Jan-2025</v>
      </c>
      <c r="Z951" t="str">
        <f>_xlfn.XLOOKUP(tblSales[[#This Row],[Product_ID]],Products!$A:$A,Products!$C:$C,"Women Dresses")</f>
        <v>Women Jeans</v>
      </c>
      <c r="AA951" t="str">
        <f>_xlfn.XLOOKUP(tblSales[[#This Row],[Product_ID]],Products!$A:$A,Products!$D:$D,"Unknown")</f>
        <v>Skinny Fit</v>
      </c>
      <c r="AB951" t="str">
        <f>_xlfn.XLOOKUP(tblSales[[#This Row],[Product_ID]],Products!$A:$A,Products!$E:$E,"Unknown")</f>
        <v>Biba</v>
      </c>
      <c r="AC951" t="str">
        <f>_xlfn.XLOOKUP(tblSales[[#This Row],[Store_ID]],Stores!$A:$A,Stores!$B:$B,"Unknown")</f>
        <v>TrendMart Mangaluru Standard</v>
      </c>
      <c r="AD951" t="str">
        <f>_xlfn.XLOOKUP(tblSales[[#This Row],[Store_ID]],Stores!$A:$A,Stores!$E:$E,"Unknown")</f>
        <v>South Zone 2</v>
      </c>
      <c r="AE951" t="str">
        <f>_xlfn.XLOOKUP(tblSales[[#This Row],[Customer_ID]],Customers!$A:$A,Customers!$B:$B,"Unknown")</f>
        <v>Harish Iyengar</v>
      </c>
      <c r="AF951" t="str">
        <f>_xlfn.XLOOKUP(tblSales[[#This Row],[Customer_ID]],Customers!$A:$A,Customers!$J:$J,"Unknown")</f>
        <v>Gold</v>
      </c>
      <c r="AG951" t="str">
        <f>_xlfn.XLOOKUP(tblSales[[#This Row],[Employee_ID]],Employees!$A:$A,Employees!$B:$B,"Unknown")</f>
        <v>Malathi Varma</v>
      </c>
      <c r="AH951">
        <f>IF(MONTH(tblSales[[#This Row],[Invoice Date]])&gt;=4,MONTH(tblSales[[#This Row],[Invoice Date]]),MONTH(tblSales[[#This Row],[Invoice Date]])+12)</f>
        <v>13</v>
      </c>
      <c r="AI951" s="8">
        <f>DATE(YEAR(tblSales[[#This Row],[Invoice Date]]),MONTH(tblSales[[#This Row],[Invoice Date]]),1)</f>
        <v>45658</v>
      </c>
      <c r="AJ951" t="str">
        <f>_xlfn.XLOOKUP(tblSales[[#This Row],[Product_ID]],Products!$A:$A,Products!$B:$B,"Unknown")</f>
        <v>Biba Skinny Fit Brown</v>
      </c>
      <c r="AK951" s="9">
        <f>IFERROR(tblSales[[#This Row],[Profit]]/tblSales[[#This Row],[Sales Amount]],0)</f>
        <v>0.20652727304647037</v>
      </c>
      <c r="AL951" t="str">
        <f>IF(tblSales[[#This Row],[Discount %]]&lt;=5,"0-5%",
IF(tblSales[[#This Row],[Discount %]]&lt;=10,"5-10%",
IF(tblSales[[#This Row],[Discount %]]&lt;=15,"10-15%",
IF(tblSales[[#This Row],[Discount %]]&lt;=20,"15-20%","20%+"))))</f>
        <v>0-5%</v>
      </c>
    </row>
    <row r="952" spans="1:38">
      <c r="A952" s="2" t="s">
        <v>2530</v>
      </c>
      <c r="B952" s="11">
        <v>45580</v>
      </c>
      <c r="C952" s="2" t="s">
        <v>2158</v>
      </c>
      <c r="D952" s="2" t="s">
        <v>497</v>
      </c>
      <c r="E952" s="2" t="s">
        <v>1354</v>
      </c>
      <c r="F952" s="2" t="s">
        <v>98</v>
      </c>
      <c r="G952" s="2">
        <v>3</v>
      </c>
      <c r="H952" s="2">
        <v>860.55</v>
      </c>
      <c r="I952" s="2">
        <v>5</v>
      </c>
      <c r="J952" s="2">
        <v>129.08000000000001</v>
      </c>
      <c r="K952" s="2">
        <v>5</v>
      </c>
      <c r="L952" s="2">
        <v>122.63</v>
      </c>
      <c r="M952" s="2">
        <v>2575.1999999999998</v>
      </c>
      <c r="N952" s="2">
        <v>1941.9</v>
      </c>
      <c r="O952" s="2">
        <f t="shared" si="34"/>
        <v>510.66999999999973</v>
      </c>
      <c r="P952" s="2" t="s">
        <v>31</v>
      </c>
      <c r="Q952" s="2" t="str">
        <f t="shared" si="33"/>
        <v>Net Banking</v>
      </c>
      <c r="R952" s="2" t="s">
        <v>20</v>
      </c>
      <c r="S952" s="2" t="s">
        <v>56</v>
      </c>
      <c r="T952" s="2" t="s">
        <v>2531</v>
      </c>
      <c r="U952" s="2" t="s">
        <v>59</v>
      </c>
      <c r="V952" t="str">
        <f>TEXT(tblSales[[#This Row],[Invoice Date]],"mmm")</f>
        <v>Oct</v>
      </c>
      <c r="W952">
        <f>MONTH(tblSales[[#This Row],[Invoice Date]])</f>
        <v>10</v>
      </c>
      <c r="X952">
        <f>YEAR(tblSales[[#This Row],[Invoice Date]])</f>
        <v>2024</v>
      </c>
      <c r="Y952" t="str">
        <f>TEXT(tblSales[[#This Row],[Invoice Date]],"mmm-yyyy")</f>
        <v>Oct-2024</v>
      </c>
      <c r="Z952" t="str">
        <f>_xlfn.XLOOKUP(tblSales[[#This Row],[Product_ID]],Products!$A:$A,Products!$C:$C,"Women Dresses")</f>
        <v>Women Kurtis</v>
      </c>
      <c r="AA952" t="str">
        <f>_xlfn.XLOOKUP(tblSales[[#This Row],[Product_ID]],Products!$A:$A,Products!$D:$D,"Unknown")</f>
        <v>A-Line Kurti</v>
      </c>
      <c r="AB952" t="str">
        <f>_xlfn.XLOOKUP(tblSales[[#This Row],[Product_ID]],Products!$A:$A,Products!$E:$E,"Unknown")</f>
        <v>Fossil</v>
      </c>
      <c r="AC952" t="str">
        <f>_xlfn.XLOOKUP(tblSales[[#This Row],[Store_ID]],Stores!$A:$A,Stores!$B:$B,"Unknown")</f>
        <v>TrendMart Bengaluru Flagship</v>
      </c>
      <c r="AD952" t="str">
        <f>_xlfn.XLOOKUP(tblSales[[#This Row],[Store_ID]],Stores!$A:$A,Stores!$E:$E,"Unknown")</f>
        <v>South Zone 2</v>
      </c>
      <c r="AE952" t="str">
        <f>_xlfn.XLOOKUP(tblSales[[#This Row],[Customer_ID]],Customers!$A:$A,Customers!$B:$B,"Unknown")</f>
        <v>Thiru Gowda</v>
      </c>
      <c r="AF952" t="str">
        <f>_xlfn.XLOOKUP(tblSales[[#This Row],[Customer_ID]],Customers!$A:$A,Customers!$J:$J,"Unknown")</f>
        <v>Silver</v>
      </c>
      <c r="AG952" t="str">
        <f>_xlfn.XLOOKUP(tblSales[[#This Row],[Employee_ID]],Employees!$A:$A,Employees!$B:$B,"Unknown")</f>
        <v>Deepthi Iyengar</v>
      </c>
      <c r="AH952">
        <f>IF(MONTH(tblSales[[#This Row],[Invoice Date]])&gt;=4,MONTH(tblSales[[#This Row],[Invoice Date]]),MONTH(tblSales[[#This Row],[Invoice Date]])+12)</f>
        <v>10</v>
      </c>
      <c r="AI952" s="8">
        <f>DATE(YEAR(tblSales[[#This Row],[Invoice Date]]),MONTH(tblSales[[#This Row],[Invoice Date]]),1)</f>
        <v>45566</v>
      </c>
      <c r="AJ952" t="str">
        <f>_xlfn.XLOOKUP(tblSales[[#This Row],[Product_ID]],Products!$A:$A,Products!$B:$B,"Unknown")</f>
        <v>Fossil A-Line Kurti Orange</v>
      </c>
      <c r="AK952" s="9">
        <f>IFERROR(tblSales[[#This Row],[Profit]]/tblSales[[#This Row],[Sales Amount]],0)</f>
        <v>0.19830304442373398</v>
      </c>
      <c r="AL952" t="str">
        <f>IF(tblSales[[#This Row],[Discount %]]&lt;=5,"0-5%",
IF(tblSales[[#This Row],[Discount %]]&lt;=10,"5-10%",
IF(tblSales[[#This Row],[Discount %]]&lt;=15,"10-15%",
IF(tblSales[[#This Row],[Discount %]]&lt;=20,"15-20%","20%+"))))</f>
        <v>0-5%</v>
      </c>
    </row>
    <row r="953" spans="1:38">
      <c r="A953" s="2" t="s">
        <v>2532</v>
      </c>
      <c r="B953" s="11">
        <v>45630</v>
      </c>
      <c r="C953" s="2" t="s">
        <v>1535</v>
      </c>
      <c r="D953" s="2" t="s">
        <v>767</v>
      </c>
      <c r="E953" s="2" t="s">
        <v>145</v>
      </c>
      <c r="F953" s="2" t="s">
        <v>182</v>
      </c>
      <c r="G953" s="2">
        <v>4</v>
      </c>
      <c r="H953" s="2">
        <v>1841.64</v>
      </c>
      <c r="I953" s="2">
        <v>10</v>
      </c>
      <c r="J953" s="2">
        <v>736.66</v>
      </c>
      <c r="K953" s="2">
        <v>12</v>
      </c>
      <c r="L953" s="2">
        <v>795.59</v>
      </c>
      <c r="M953" s="2">
        <v>7425.49</v>
      </c>
      <c r="N953" s="2">
        <v>4973.4399999999996</v>
      </c>
      <c r="O953" s="2">
        <f t="shared" si="34"/>
        <v>1656.46</v>
      </c>
      <c r="P953" s="2" t="s">
        <v>29</v>
      </c>
      <c r="Q953" s="2" t="str">
        <f t="shared" si="33"/>
        <v>Debit Card</v>
      </c>
      <c r="R953" s="2" t="s">
        <v>20</v>
      </c>
      <c r="S953" s="2" t="s">
        <v>56</v>
      </c>
      <c r="T953" s="2" t="s">
        <v>1440</v>
      </c>
      <c r="U953" s="2" t="s">
        <v>59</v>
      </c>
      <c r="V953" t="str">
        <f>TEXT(tblSales[[#This Row],[Invoice Date]],"mmm")</f>
        <v>Dec</v>
      </c>
      <c r="W953">
        <f>MONTH(tblSales[[#This Row],[Invoice Date]])</f>
        <v>12</v>
      </c>
      <c r="X953">
        <f>YEAR(tblSales[[#This Row],[Invoice Date]])</f>
        <v>2024</v>
      </c>
      <c r="Y953" t="str">
        <f>TEXT(tblSales[[#This Row],[Invoice Date]],"mmm-yyyy")</f>
        <v>Dec-2024</v>
      </c>
      <c r="Z953" t="str">
        <f>_xlfn.XLOOKUP(tblSales[[#This Row],[Product_ID]],Products!$A:$A,Products!$C:$C,"Women Dresses")</f>
        <v>Footwear</v>
      </c>
      <c r="AA953" t="str">
        <f>_xlfn.XLOOKUP(tblSales[[#This Row],[Product_ID]],Products!$A:$A,Products!$D:$D,"Unknown")</f>
        <v>Sandals</v>
      </c>
      <c r="AB953" t="str">
        <f>_xlfn.XLOOKUP(tblSales[[#This Row],[Product_ID]],Products!$A:$A,Products!$E:$E,"Unknown")</f>
        <v>Tanishq</v>
      </c>
      <c r="AC953" t="str">
        <f>_xlfn.XLOOKUP(tblSales[[#This Row],[Store_ID]],Stores!$A:$A,Stores!$B:$B,"Unknown")</f>
        <v>TrendMart Nizamabad Outlet</v>
      </c>
      <c r="AD953" t="str">
        <f>_xlfn.XLOOKUP(tblSales[[#This Row],[Store_ID]],Stores!$A:$A,Stores!$E:$E,"Unknown")</f>
        <v>South Zone 2</v>
      </c>
      <c r="AE953" t="str">
        <f>_xlfn.XLOOKUP(tblSales[[#This Row],[Customer_ID]],Customers!$A:$A,Customers!$B:$B,"Unknown")</f>
        <v>Chandra Mishra</v>
      </c>
      <c r="AF953" t="str">
        <f>_xlfn.XLOOKUP(tblSales[[#This Row],[Customer_ID]],Customers!$A:$A,Customers!$J:$J,"Unknown")</f>
        <v>Regular</v>
      </c>
      <c r="AG953" t="str">
        <f>_xlfn.XLOOKUP(tblSales[[#This Row],[Employee_ID]],Employees!$A:$A,Employees!$B:$B,"Unknown")</f>
        <v>Girish Sundaram</v>
      </c>
      <c r="AH953">
        <f>IF(MONTH(tblSales[[#This Row],[Invoice Date]])&gt;=4,MONTH(tblSales[[#This Row],[Invoice Date]]),MONTH(tblSales[[#This Row],[Invoice Date]])+12)</f>
        <v>12</v>
      </c>
      <c r="AI953" s="8">
        <f>DATE(YEAR(tblSales[[#This Row],[Invoice Date]]),MONTH(tblSales[[#This Row],[Invoice Date]]),1)</f>
        <v>45627</v>
      </c>
      <c r="AJ953" t="str">
        <f>_xlfn.XLOOKUP(tblSales[[#This Row],[Product_ID]],Products!$A:$A,Products!$B:$B,"Unknown")</f>
        <v>Tanishq Sandals Pink</v>
      </c>
      <c r="AK953" s="9">
        <f>IFERROR(tblSales[[#This Row],[Profit]]/tblSales[[#This Row],[Sales Amount]],0)</f>
        <v>0.22307753427719923</v>
      </c>
      <c r="AL953" t="str">
        <f>IF(tblSales[[#This Row],[Discount %]]&lt;=5,"0-5%",
IF(tblSales[[#This Row],[Discount %]]&lt;=10,"5-10%",
IF(tblSales[[#This Row],[Discount %]]&lt;=15,"10-15%",
IF(tblSales[[#This Row],[Discount %]]&lt;=20,"15-20%","20%+"))))</f>
        <v>5-10%</v>
      </c>
    </row>
    <row r="954" spans="1:38">
      <c r="A954" s="2" t="s">
        <v>2533</v>
      </c>
      <c r="B954" s="11">
        <v>45635</v>
      </c>
      <c r="C954" s="2" t="s">
        <v>609</v>
      </c>
      <c r="D954" s="2" t="s">
        <v>976</v>
      </c>
      <c r="E954" s="2" t="s">
        <v>855</v>
      </c>
      <c r="F954" s="2" t="s">
        <v>562</v>
      </c>
      <c r="G954" s="2">
        <v>2</v>
      </c>
      <c r="H954" s="2">
        <v>1389.18</v>
      </c>
      <c r="I954" s="2">
        <v>30</v>
      </c>
      <c r="J954" s="2">
        <v>833.51</v>
      </c>
      <c r="K954" s="2">
        <v>12</v>
      </c>
      <c r="L954" s="2">
        <v>233.38</v>
      </c>
      <c r="M954" s="2">
        <v>2178.23</v>
      </c>
      <c r="N954" s="2">
        <v>1924.34</v>
      </c>
      <c r="O954" s="2">
        <f t="shared" si="34"/>
        <v>20.510000000000105</v>
      </c>
      <c r="P954" s="2" t="s">
        <v>27</v>
      </c>
      <c r="Q954" s="2" t="str">
        <f t="shared" si="33"/>
        <v>Cash</v>
      </c>
      <c r="R954" s="2" t="s">
        <v>20</v>
      </c>
      <c r="S954" s="2" t="s">
        <v>56</v>
      </c>
      <c r="T954" s="2" t="s">
        <v>2534</v>
      </c>
      <c r="U954" s="2" t="s">
        <v>59</v>
      </c>
      <c r="V954" t="str">
        <f>TEXT(tblSales[[#This Row],[Invoice Date]],"mmm")</f>
        <v>Dec</v>
      </c>
      <c r="W954">
        <f>MONTH(tblSales[[#This Row],[Invoice Date]])</f>
        <v>12</v>
      </c>
      <c r="X954">
        <f>YEAR(tblSales[[#This Row],[Invoice Date]])</f>
        <v>2024</v>
      </c>
      <c r="Y954" t="str">
        <f>TEXT(tblSales[[#This Row],[Invoice Date]],"mmm-yyyy")</f>
        <v>Dec-2024</v>
      </c>
      <c r="Z954" t="str">
        <f>_xlfn.XLOOKUP(tblSales[[#This Row],[Product_ID]],Products!$A:$A,Products!$C:$C,"Women Dresses")</f>
        <v>Women Sarees</v>
      </c>
      <c r="AA954" t="str">
        <f>_xlfn.XLOOKUP(tblSales[[#This Row],[Product_ID]],Products!$A:$A,Products!$D:$D,"Unknown")</f>
        <v>Cotton Saree</v>
      </c>
      <c r="AB954" t="str">
        <f>_xlfn.XLOOKUP(tblSales[[#This Row],[Product_ID]],Products!$A:$A,Products!$E:$E,"Unknown")</f>
        <v>Spykar</v>
      </c>
      <c r="AC954" t="str">
        <f>_xlfn.XLOOKUP(tblSales[[#This Row],[Store_ID]],Stores!$A:$A,Stores!$B:$B,"Unknown")</f>
        <v>TrendMart Vijayawada Standard</v>
      </c>
      <c r="AD954" t="str">
        <f>_xlfn.XLOOKUP(tblSales[[#This Row],[Store_ID]],Stores!$A:$A,Stores!$E:$E,"Unknown")</f>
        <v>South Zone 3</v>
      </c>
      <c r="AE954" t="str">
        <f>_xlfn.XLOOKUP(tblSales[[#This Row],[Customer_ID]],Customers!$A:$A,Customers!$B:$B,"Unknown")</f>
        <v>Nithya Ramachandran</v>
      </c>
      <c r="AF954" t="str">
        <f>_xlfn.XLOOKUP(tblSales[[#This Row],[Customer_ID]],Customers!$A:$A,Customers!$J:$J,"Unknown")</f>
        <v>Gold</v>
      </c>
      <c r="AG954" t="str">
        <f>_xlfn.XLOOKUP(tblSales[[#This Row],[Employee_ID]],Employees!$A:$A,Employees!$B:$B,"Unknown")</f>
        <v>Vikram Bhat</v>
      </c>
      <c r="AH954">
        <f>IF(MONTH(tblSales[[#This Row],[Invoice Date]])&gt;=4,MONTH(tblSales[[#This Row],[Invoice Date]]),MONTH(tblSales[[#This Row],[Invoice Date]])+12)</f>
        <v>12</v>
      </c>
      <c r="AI954" s="8">
        <f>DATE(YEAR(tblSales[[#This Row],[Invoice Date]]),MONTH(tblSales[[#This Row],[Invoice Date]]),1)</f>
        <v>45627</v>
      </c>
      <c r="AJ954" t="str">
        <f>_xlfn.XLOOKUP(tblSales[[#This Row],[Product_ID]],Products!$A:$A,Products!$B:$B,"Unknown")</f>
        <v>Spykar Cotton Saree Black</v>
      </c>
      <c r="AK954" s="9">
        <f>IFERROR(tblSales[[#This Row],[Profit]]/tblSales[[#This Row],[Sales Amount]],0)</f>
        <v>9.4159019020030512E-3</v>
      </c>
      <c r="AL954" t="str">
        <f>IF(tblSales[[#This Row],[Discount %]]&lt;=5,"0-5%",
IF(tblSales[[#This Row],[Discount %]]&lt;=10,"5-10%",
IF(tblSales[[#This Row],[Discount %]]&lt;=15,"10-15%",
IF(tblSales[[#This Row],[Discount %]]&lt;=20,"15-20%","20%+"))))</f>
        <v>20%+</v>
      </c>
    </row>
    <row r="955" spans="1:38">
      <c r="A955" s="2" t="s">
        <v>2535</v>
      </c>
      <c r="B955" s="11">
        <v>45746</v>
      </c>
      <c r="C955" s="2" t="s">
        <v>2536</v>
      </c>
      <c r="D955" s="2" t="s">
        <v>1137</v>
      </c>
      <c r="E955" s="2" t="s">
        <v>133</v>
      </c>
      <c r="F955" s="2" t="s">
        <v>204</v>
      </c>
      <c r="G955" s="2">
        <v>2</v>
      </c>
      <c r="H955" s="2">
        <v>1167.32</v>
      </c>
      <c r="I955" s="2">
        <v>10</v>
      </c>
      <c r="J955" s="2">
        <v>233.46</v>
      </c>
      <c r="K955" s="2">
        <v>12</v>
      </c>
      <c r="L955" s="2">
        <v>252.14</v>
      </c>
      <c r="M955" s="2">
        <v>2353.3200000000002</v>
      </c>
      <c r="N955" s="2">
        <v>1630.9</v>
      </c>
      <c r="O955" s="2">
        <f t="shared" si="34"/>
        <v>470.28000000000009</v>
      </c>
      <c r="P955" s="2" t="s">
        <v>27</v>
      </c>
      <c r="Q955" s="2" t="str">
        <f t="shared" si="33"/>
        <v>Cash</v>
      </c>
      <c r="R955" s="2" t="s">
        <v>20</v>
      </c>
      <c r="S955" s="2" t="s">
        <v>56</v>
      </c>
      <c r="T955" s="2" t="s">
        <v>2537</v>
      </c>
      <c r="U955" s="2" t="s">
        <v>60</v>
      </c>
      <c r="V955" t="str">
        <f>TEXT(tblSales[[#This Row],[Invoice Date]],"mmm")</f>
        <v>Mar</v>
      </c>
      <c r="W955">
        <f>MONTH(tblSales[[#This Row],[Invoice Date]])</f>
        <v>3</v>
      </c>
      <c r="X955">
        <f>YEAR(tblSales[[#This Row],[Invoice Date]])</f>
        <v>2025</v>
      </c>
      <c r="Y955" t="str">
        <f>TEXT(tblSales[[#This Row],[Invoice Date]],"mmm-yyyy")</f>
        <v>Mar-2025</v>
      </c>
      <c r="Z955" t="str">
        <f>_xlfn.XLOOKUP(tblSales[[#This Row],[Product_ID]],Products!$A:$A,Products!$C:$C,"Women Dresses")</f>
        <v>Wallets</v>
      </c>
      <c r="AA955" t="str">
        <f>_xlfn.XLOOKUP(tblSales[[#This Row],[Product_ID]],Products!$A:$A,Products!$D:$D,"Unknown")</f>
        <v>Card Holder</v>
      </c>
      <c r="AB955" t="str">
        <f>_xlfn.XLOOKUP(tblSales[[#This Row],[Product_ID]],Products!$A:$A,Products!$E:$E,"Unknown")</f>
        <v>Levi's</v>
      </c>
      <c r="AC955" t="str">
        <f>_xlfn.XLOOKUP(tblSales[[#This Row],[Store_ID]],Stores!$A:$A,Stores!$B:$B,"Unknown")</f>
        <v>TrendMart Tirupati High Street</v>
      </c>
      <c r="AD955" t="str">
        <f>_xlfn.XLOOKUP(tblSales[[#This Row],[Store_ID]],Stores!$A:$A,Stores!$E:$E,"Unknown")</f>
        <v>South Zone 3</v>
      </c>
      <c r="AE955" t="str">
        <f>_xlfn.XLOOKUP(tblSales[[#This Row],[Customer_ID]],Customers!$A:$A,Customers!$B:$B,"Unknown")</f>
        <v>Deepak Yadav</v>
      </c>
      <c r="AF955" t="str">
        <f>_xlfn.XLOOKUP(tblSales[[#This Row],[Customer_ID]],Customers!$A:$A,Customers!$J:$J,"Unknown")</f>
        <v>Silver</v>
      </c>
      <c r="AG955" t="str">
        <f>_xlfn.XLOOKUP(tblSales[[#This Row],[Employee_ID]],Employees!$A:$A,Employees!$B:$B,"Unknown")</f>
        <v>Logesh Gopalakrishnan</v>
      </c>
      <c r="AH955">
        <f>IF(MONTH(tblSales[[#This Row],[Invoice Date]])&gt;=4,MONTH(tblSales[[#This Row],[Invoice Date]]),MONTH(tblSales[[#This Row],[Invoice Date]])+12)</f>
        <v>15</v>
      </c>
      <c r="AI955" s="8">
        <f>DATE(YEAR(tblSales[[#This Row],[Invoice Date]]),MONTH(tblSales[[#This Row],[Invoice Date]]),1)</f>
        <v>45717</v>
      </c>
      <c r="AJ955" t="str">
        <f>_xlfn.XLOOKUP(tblSales[[#This Row],[Product_ID]],Products!$A:$A,Products!$B:$B,"Unknown")</f>
        <v>Levi's Card Holder White</v>
      </c>
      <c r="AK955" s="9">
        <f>IFERROR(tblSales[[#This Row],[Profit]]/tblSales[[#This Row],[Sales Amount]],0)</f>
        <v>0.19983682627097041</v>
      </c>
      <c r="AL955" t="str">
        <f>IF(tblSales[[#This Row],[Discount %]]&lt;=5,"0-5%",
IF(tblSales[[#This Row],[Discount %]]&lt;=10,"5-10%",
IF(tblSales[[#This Row],[Discount %]]&lt;=15,"10-15%",
IF(tblSales[[#This Row],[Discount %]]&lt;=20,"15-20%","20%+"))))</f>
        <v>5-10%</v>
      </c>
    </row>
    <row r="956" spans="1:38">
      <c r="A956" s="2" t="s">
        <v>2538</v>
      </c>
      <c r="B956" s="11">
        <v>45741</v>
      </c>
      <c r="C956" s="2" t="s">
        <v>2539</v>
      </c>
      <c r="D956" s="2" t="s">
        <v>1273</v>
      </c>
      <c r="E956" s="2" t="s">
        <v>237</v>
      </c>
      <c r="F956" s="2" t="s">
        <v>222</v>
      </c>
      <c r="G956" s="2">
        <v>2</v>
      </c>
      <c r="H956" s="2">
        <v>2315.11</v>
      </c>
      <c r="I956" s="2">
        <v>0</v>
      </c>
      <c r="J956" s="2">
        <v>0</v>
      </c>
      <c r="K956" s="2">
        <v>12</v>
      </c>
      <c r="L956" s="2">
        <v>555.63</v>
      </c>
      <c r="M956" s="2">
        <v>5185.8500000000004</v>
      </c>
      <c r="N956" s="2">
        <v>3459.44</v>
      </c>
      <c r="O956" s="2">
        <f t="shared" si="34"/>
        <v>1170.7800000000002</v>
      </c>
      <c r="P956" s="2" t="s">
        <v>32</v>
      </c>
      <c r="Q956" s="2" t="str">
        <f t="shared" si="33"/>
        <v>UPI</v>
      </c>
      <c r="R956" s="2" t="s">
        <v>20</v>
      </c>
      <c r="S956" s="2" t="s">
        <v>56</v>
      </c>
      <c r="T956" s="2" t="s">
        <v>2048</v>
      </c>
      <c r="U956" s="2" t="s">
        <v>59</v>
      </c>
      <c r="V956" t="str">
        <f>TEXT(tblSales[[#This Row],[Invoice Date]],"mmm")</f>
        <v>Mar</v>
      </c>
      <c r="W956">
        <f>MONTH(tblSales[[#This Row],[Invoice Date]])</f>
        <v>3</v>
      </c>
      <c r="X956">
        <f>YEAR(tblSales[[#This Row],[Invoice Date]])</f>
        <v>2025</v>
      </c>
      <c r="Y956" t="str">
        <f>TEXT(tblSales[[#This Row],[Invoice Date]],"mmm-yyyy")</f>
        <v>Mar-2025</v>
      </c>
      <c r="Z956" t="str">
        <f>_xlfn.XLOOKUP(tblSales[[#This Row],[Product_ID]],Products!$A:$A,Products!$C:$C,"Women Dresses")</f>
        <v>Men Ethnic</v>
      </c>
      <c r="AA956" t="str">
        <f>_xlfn.XLOOKUP(tblSales[[#This Row],[Product_ID]],Products!$A:$A,Products!$D:$D,"Unknown")</f>
        <v>Dhoti</v>
      </c>
      <c r="AB956" t="str">
        <f>_xlfn.XLOOKUP(tblSales[[#This Row],[Product_ID]],Products!$A:$A,Products!$E:$E,"Unknown")</f>
        <v>Nalli Silks</v>
      </c>
      <c r="AC956" t="str">
        <f>_xlfn.XLOOKUP(tblSales[[#This Row],[Store_ID]],Stores!$A:$A,Stores!$B:$B,"Unknown")</f>
        <v>TrendMart Kurnool Outlet</v>
      </c>
      <c r="AD956" t="str">
        <f>_xlfn.XLOOKUP(tblSales[[#This Row],[Store_ID]],Stores!$A:$A,Stores!$E:$E,"Unknown")</f>
        <v>South Zone 3</v>
      </c>
      <c r="AE956" t="str">
        <f>_xlfn.XLOOKUP(tblSales[[#This Row],[Customer_ID]],Customers!$A:$A,Customers!$B:$B,"Unknown")</f>
        <v>Uma Sundaram</v>
      </c>
      <c r="AF956" t="str">
        <f>_xlfn.XLOOKUP(tblSales[[#This Row],[Customer_ID]],Customers!$A:$A,Customers!$J:$J,"Unknown")</f>
        <v>Regular</v>
      </c>
      <c r="AG956" t="str">
        <f>_xlfn.XLOOKUP(tblSales[[#This Row],[Employee_ID]],Employees!$A:$A,Employees!$B:$B,"Unknown")</f>
        <v>Vasanthi Gupta</v>
      </c>
      <c r="AH956">
        <f>IF(MONTH(tblSales[[#This Row],[Invoice Date]])&gt;=4,MONTH(tblSales[[#This Row],[Invoice Date]]),MONTH(tblSales[[#This Row],[Invoice Date]])+12)</f>
        <v>15</v>
      </c>
      <c r="AI956" s="8">
        <f>DATE(YEAR(tblSales[[#This Row],[Invoice Date]]),MONTH(tblSales[[#This Row],[Invoice Date]]),1)</f>
        <v>45717</v>
      </c>
      <c r="AJ956" t="str">
        <f>_xlfn.XLOOKUP(tblSales[[#This Row],[Product_ID]],Products!$A:$A,Products!$B:$B,"Unknown")</f>
        <v>Nalli Silks Dhoti Orange</v>
      </c>
      <c r="AK956" s="9">
        <f>IFERROR(tblSales[[#This Row],[Profit]]/tblSales[[#This Row],[Sales Amount]],0)</f>
        <v>0.22576433950075689</v>
      </c>
      <c r="AL956" t="str">
        <f>IF(tblSales[[#This Row],[Discount %]]&lt;=5,"0-5%",
IF(tblSales[[#This Row],[Discount %]]&lt;=10,"5-10%",
IF(tblSales[[#This Row],[Discount %]]&lt;=15,"10-15%",
IF(tblSales[[#This Row],[Discount %]]&lt;=20,"15-20%","20%+"))))</f>
        <v>0-5%</v>
      </c>
    </row>
    <row r="957" spans="1:38">
      <c r="A957" s="2" t="s">
        <v>2540</v>
      </c>
      <c r="B957" s="11">
        <v>45399</v>
      </c>
      <c r="C957" s="2" t="s">
        <v>2161</v>
      </c>
      <c r="D957" s="2" t="s">
        <v>606</v>
      </c>
      <c r="E957" s="2" t="s">
        <v>467</v>
      </c>
      <c r="F957" s="2" t="s">
        <v>249</v>
      </c>
      <c r="G957" s="2">
        <v>4</v>
      </c>
      <c r="H957" s="2">
        <v>539.91999999999996</v>
      </c>
      <c r="I957" s="2">
        <v>30</v>
      </c>
      <c r="J957" s="2">
        <v>647.9</v>
      </c>
      <c r="K957" s="2">
        <v>5</v>
      </c>
      <c r="L957" s="2">
        <v>75.59</v>
      </c>
      <c r="M957" s="2">
        <v>1587.37</v>
      </c>
      <c r="N957" s="2">
        <v>1199.44</v>
      </c>
      <c r="O957" s="2">
        <f t="shared" si="34"/>
        <v>312.3399999999998</v>
      </c>
      <c r="P957" s="2" t="s">
        <v>32</v>
      </c>
      <c r="Q957" s="2" t="str">
        <f t="shared" si="33"/>
        <v>UPI</v>
      </c>
      <c r="R957" s="2" t="s">
        <v>20</v>
      </c>
      <c r="S957" s="2" t="s">
        <v>56</v>
      </c>
      <c r="T957" s="2" t="s">
        <v>1983</v>
      </c>
      <c r="U957" s="2" t="s">
        <v>59</v>
      </c>
      <c r="V957" t="str">
        <f>TEXT(tblSales[[#This Row],[Invoice Date]],"mmm")</f>
        <v>Apr</v>
      </c>
      <c r="W957">
        <f>MONTH(tblSales[[#This Row],[Invoice Date]])</f>
        <v>4</v>
      </c>
      <c r="X957">
        <f>YEAR(tblSales[[#This Row],[Invoice Date]])</f>
        <v>2024</v>
      </c>
      <c r="Y957" t="str">
        <f>TEXT(tblSales[[#This Row],[Invoice Date]],"mmm-yyyy")</f>
        <v>Apr-2024</v>
      </c>
      <c r="Z957" t="str">
        <f>_xlfn.XLOOKUP(tblSales[[#This Row],[Product_ID]],Products!$A:$A,Products!$C:$C,"Women Dresses")</f>
        <v>Men T-Shirts</v>
      </c>
      <c r="AA957" t="str">
        <f>_xlfn.XLOOKUP(tblSales[[#This Row],[Product_ID]],Products!$A:$A,Products!$D:$D,"Unknown")</f>
        <v>Round Neck</v>
      </c>
      <c r="AB957" t="str">
        <f>_xlfn.XLOOKUP(tblSales[[#This Row],[Product_ID]],Products!$A:$A,Products!$E:$E,"Unknown")</f>
        <v>Global Desi</v>
      </c>
      <c r="AC957" t="str">
        <f>_xlfn.XLOOKUP(tblSales[[#This Row],[Store_ID]],Stores!$A:$A,Stores!$B:$B,"Unknown")</f>
        <v>TrendMart Kollam Standard</v>
      </c>
      <c r="AD957" t="str">
        <f>_xlfn.XLOOKUP(tblSales[[#This Row],[Store_ID]],Stores!$A:$A,Stores!$E:$E,"Unknown")</f>
        <v>South Zone 1</v>
      </c>
      <c r="AE957" t="str">
        <f>_xlfn.XLOOKUP(tblSales[[#This Row],[Customer_ID]],Customers!$A:$A,Customers!$B:$B,"Unknown")</f>
        <v>Usha Shetty</v>
      </c>
      <c r="AF957" t="str">
        <f>_xlfn.XLOOKUP(tblSales[[#This Row],[Customer_ID]],Customers!$A:$A,Customers!$J:$J,"Unknown")</f>
        <v>Silver</v>
      </c>
      <c r="AG957" t="str">
        <f>_xlfn.XLOOKUP(tblSales[[#This Row],[Employee_ID]],Employees!$A:$A,Employees!$B:$B,"Unknown")</f>
        <v>Hari Nair</v>
      </c>
      <c r="AH957">
        <f>IF(MONTH(tblSales[[#This Row],[Invoice Date]])&gt;=4,MONTH(tblSales[[#This Row],[Invoice Date]]),MONTH(tblSales[[#This Row],[Invoice Date]])+12)</f>
        <v>4</v>
      </c>
      <c r="AI957" s="8">
        <f>DATE(YEAR(tblSales[[#This Row],[Invoice Date]]),MONTH(tblSales[[#This Row],[Invoice Date]]),1)</f>
        <v>45383</v>
      </c>
      <c r="AJ957" t="str">
        <f>_xlfn.XLOOKUP(tblSales[[#This Row],[Product_ID]],Products!$A:$A,Products!$B:$B,"Unknown")</f>
        <v>Global Desi Round Neck Green</v>
      </c>
      <c r="AK957" s="9">
        <f>IFERROR(tblSales[[#This Row],[Profit]]/tblSales[[#This Row],[Sales Amount]],0)</f>
        <v>0.19676571939749385</v>
      </c>
      <c r="AL957" t="str">
        <f>IF(tblSales[[#This Row],[Discount %]]&lt;=5,"0-5%",
IF(tblSales[[#This Row],[Discount %]]&lt;=10,"5-10%",
IF(tblSales[[#This Row],[Discount %]]&lt;=15,"10-15%",
IF(tblSales[[#This Row],[Discount %]]&lt;=20,"15-20%","20%+"))))</f>
        <v>20%+</v>
      </c>
    </row>
    <row r="958" spans="1:38">
      <c r="A958" s="2" t="s">
        <v>2541</v>
      </c>
      <c r="B958" s="11">
        <v>45708</v>
      </c>
      <c r="C958" s="2" t="s">
        <v>1372</v>
      </c>
      <c r="D958" s="2" t="s">
        <v>986</v>
      </c>
      <c r="E958" s="2" t="s">
        <v>771</v>
      </c>
      <c r="F958" s="2" t="s">
        <v>458</v>
      </c>
      <c r="G958" s="2">
        <v>1</v>
      </c>
      <c r="H958" s="2">
        <v>874.18</v>
      </c>
      <c r="I958" s="2">
        <v>10</v>
      </c>
      <c r="J958" s="2">
        <v>87.42</v>
      </c>
      <c r="K958" s="2">
        <v>5</v>
      </c>
      <c r="L958" s="2">
        <v>39.340000000000003</v>
      </c>
      <c r="M958" s="2">
        <v>826.1</v>
      </c>
      <c r="N958" s="2">
        <v>590.02</v>
      </c>
      <c r="O958" s="2">
        <f t="shared" si="34"/>
        <v>196.74000000000004</v>
      </c>
      <c r="P958" s="2" t="s">
        <v>28</v>
      </c>
      <c r="Q958" s="2" t="str">
        <f t="shared" si="33"/>
        <v>Credit Card</v>
      </c>
      <c r="R958" s="2" t="s">
        <v>20</v>
      </c>
      <c r="S958" s="2" t="s">
        <v>56</v>
      </c>
      <c r="T958" s="2" t="s">
        <v>2180</v>
      </c>
      <c r="U958" s="2" t="s">
        <v>59</v>
      </c>
      <c r="V958" t="str">
        <f>TEXT(tblSales[[#This Row],[Invoice Date]],"mmm")</f>
        <v>Feb</v>
      </c>
      <c r="W958">
        <f>MONTH(tblSales[[#This Row],[Invoice Date]])</f>
        <v>2</v>
      </c>
      <c r="X958">
        <f>YEAR(tblSales[[#This Row],[Invoice Date]])</f>
        <v>2025</v>
      </c>
      <c r="Y958" t="str">
        <f>TEXT(tblSales[[#This Row],[Invoice Date]],"mmm-yyyy")</f>
        <v>Feb-2025</v>
      </c>
      <c r="Z958" t="str">
        <f>_xlfn.XLOOKUP(tblSales[[#This Row],[Product_ID]],Products!$A:$A,Products!$C:$C,"Women Dresses")</f>
        <v>Belts</v>
      </c>
      <c r="AA958" t="str">
        <f>_xlfn.XLOOKUP(tblSales[[#This Row],[Product_ID]],Products!$A:$A,Products!$D:$D,"Unknown")</f>
        <v>Casual Belt</v>
      </c>
      <c r="AB958" t="str">
        <f>_xlfn.XLOOKUP(tblSales[[#This Row],[Product_ID]],Products!$A:$A,Products!$E:$E,"Unknown")</f>
        <v>Skechers</v>
      </c>
      <c r="AC958" t="str">
        <f>_xlfn.XLOOKUP(tblSales[[#This Row],[Store_ID]],Stores!$A:$A,Stores!$B:$B,"Unknown")</f>
        <v>TrendMart Thoothukudi Mall Kiosk</v>
      </c>
      <c r="AD958" t="str">
        <f>_xlfn.XLOOKUP(tblSales[[#This Row],[Store_ID]],Stores!$A:$A,Stores!$E:$E,"Unknown")</f>
        <v>South Zone 1</v>
      </c>
      <c r="AE958" t="str">
        <f>_xlfn.XLOOKUP(tblSales[[#This Row],[Customer_ID]],Customers!$A:$A,Customers!$B:$B,"Unknown")</f>
        <v>Hariharan Kamath</v>
      </c>
      <c r="AF958" t="str">
        <f>_xlfn.XLOOKUP(tblSales[[#This Row],[Customer_ID]],Customers!$A:$A,Customers!$J:$J,"Unknown")</f>
        <v>Regular</v>
      </c>
      <c r="AG958" t="str">
        <f>_xlfn.XLOOKUP(tblSales[[#This Row],[Employee_ID]],Employees!$A:$A,Employees!$B:$B,"Unknown")</f>
        <v>Anil Reddy</v>
      </c>
      <c r="AH958">
        <f>IF(MONTH(tblSales[[#This Row],[Invoice Date]])&gt;=4,MONTH(tblSales[[#This Row],[Invoice Date]]),MONTH(tblSales[[#This Row],[Invoice Date]])+12)</f>
        <v>14</v>
      </c>
      <c r="AI958" s="8">
        <f>DATE(YEAR(tblSales[[#This Row],[Invoice Date]]),MONTH(tblSales[[#This Row],[Invoice Date]]),1)</f>
        <v>45689</v>
      </c>
      <c r="AJ958" t="str">
        <f>_xlfn.XLOOKUP(tblSales[[#This Row],[Product_ID]],Products!$A:$A,Products!$B:$B,"Unknown")</f>
        <v>Skechers Casual Belt Sky Blue</v>
      </c>
      <c r="AK958" s="9">
        <f>IFERROR(tblSales[[#This Row],[Profit]]/tblSales[[#This Row],[Sales Amount]],0)</f>
        <v>0.23815518702336283</v>
      </c>
      <c r="AL958" t="str">
        <f>IF(tblSales[[#This Row],[Discount %]]&lt;=5,"0-5%",
IF(tblSales[[#This Row],[Discount %]]&lt;=10,"5-10%",
IF(tblSales[[#This Row],[Discount %]]&lt;=15,"10-15%",
IF(tblSales[[#This Row],[Discount %]]&lt;=20,"15-20%","20%+"))))</f>
        <v>5-10%</v>
      </c>
    </row>
    <row r="959" spans="1:38">
      <c r="A959" s="2" t="s">
        <v>2542</v>
      </c>
      <c r="B959" s="11">
        <v>45403</v>
      </c>
      <c r="C959" s="2" t="s">
        <v>1748</v>
      </c>
      <c r="D959" s="2" t="s">
        <v>634</v>
      </c>
      <c r="E959" s="2" t="s">
        <v>1354</v>
      </c>
      <c r="F959" s="2" t="s">
        <v>405</v>
      </c>
      <c r="G959" s="2">
        <v>3</v>
      </c>
      <c r="H959" s="2">
        <v>855.12</v>
      </c>
      <c r="I959" s="2">
        <v>25</v>
      </c>
      <c r="J959" s="2">
        <v>641.34</v>
      </c>
      <c r="K959" s="2">
        <v>5</v>
      </c>
      <c r="L959" s="2">
        <v>96.2</v>
      </c>
      <c r="M959" s="2">
        <v>2020.22</v>
      </c>
      <c r="N959" s="2">
        <v>1774.14</v>
      </c>
      <c r="O959" s="2">
        <f t="shared" si="34"/>
        <v>149.87999999999994</v>
      </c>
      <c r="P959" s="2" t="s">
        <v>28</v>
      </c>
      <c r="Q959" s="2" t="str">
        <f t="shared" si="33"/>
        <v>Credit Card</v>
      </c>
      <c r="R959" s="2" t="s">
        <v>20</v>
      </c>
      <c r="S959" s="2" t="s">
        <v>56</v>
      </c>
      <c r="T959" s="2" t="s">
        <v>1397</v>
      </c>
      <c r="U959" s="2" t="s">
        <v>60</v>
      </c>
      <c r="V959" t="str">
        <f>TEXT(tblSales[[#This Row],[Invoice Date]],"mmm")</f>
        <v>Apr</v>
      </c>
      <c r="W959">
        <f>MONTH(tblSales[[#This Row],[Invoice Date]])</f>
        <v>4</v>
      </c>
      <c r="X959">
        <f>YEAR(tblSales[[#This Row],[Invoice Date]])</f>
        <v>2024</v>
      </c>
      <c r="Y959" t="str">
        <f>TEXT(tblSales[[#This Row],[Invoice Date]],"mmm-yyyy")</f>
        <v>Apr-2024</v>
      </c>
      <c r="Z959" t="str">
        <f>_xlfn.XLOOKUP(tblSales[[#This Row],[Product_ID]],Products!$A:$A,Products!$C:$C,"Women Dresses")</f>
        <v>Kids Wear</v>
      </c>
      <c r="AA959" t="str">
        <f>_xlfn.XLOOKUP(tblSales[[#This Row],[Product_ID]],Products!$A:$A,Products!$D:$D,"Unknown")</f>
        <v>Girls Frock</v>
      </c>
      <c r="AB959" t="str">
        <f>_xlfn.XLOOKUP(tblSales[[#This Row],[Product_ID]],Products!$A:$A,Products!$E:$E,"Unknown")</f>
        <v>Libas</v>
      </c>
      <c r="AC959" t="str">
        <f>_xlfn.XLOOKUP(tblSales[[#This Row],[Store_ID]],Stores!$A:$A,Stores!$B:$B,"Unknown")</f>
        <v>TrendMart Bengaluru Flagship</v>
      </c>
      <c r="AD959" t="str">
        <f>_xlfn.XLOOKUP(tblSales[[#This Row],[Store_ID]],Stores!$A:$A,Stores!$E:$E,"Unknown")</f>
        <v>South Zone 2</v>
      </c>
      <c r="AE959" t="str">
        <f>_xlfn.XLOOKUP(tblSales[[#This Row],[Customer_ID]],Customers!$A:$A,Customers!$B:$B,"Unknown")</f>
        <v>Pranav Chettiar</v>
      </c>
      <c r="AF959" t="str">
        <f>_xlfn.XLOOKUP(tblSales[[#This Row],[Customer_ID]],Customers!$A:$A,Customers!$J:$J,"Unknown")</f>
        <v>Gold</v>
      </c>
      <c r="AG959" t="str">
        <f>_xlfn.XLOOKUP(tblSales[[#This Row],[Employee_ID]],Employees!$A:$A,Employees!$B:$B,"Unknown")</f>
        <v>Chitra Bhat</v>
      </c>
      <c r="AH959">
        <f>IF(MONTH(tblSales[[#This Row],[Invoice Date]])&gt;=4,MONTH(tblSales[[#This Row],[Invoice Date]]),MONTH(tblSales[[#This Row],[Invoice Date]])+12)</f>
        <v>4</v>
      </c>
      <c r="AI959" s="8">
        <f>DATE(YEAR(tblSales[[#This Row],[Invoice Date]]),MONTH(tblSales[[#This Row],[Invoice Date]]),1)</f>
        <v>45383</v>
      </c>
      <c r="AJ959" t="str">
        <f>_xlfn.XLOOKUP(tblSales[[#This Row],[Product_ID]],Products!$A:$A,Products!$B:$B,"Unknown")</f>
        <v>Libas Girls Frock Sky Blue</v>
      </c>
      <c r="AK959" s="9">
        <f>IFERROR(tblSales[[#This Row],[Profit]]/tblSales[[#This Row],[Sales Amount]],0)</f>
        <v>7.4189939709536551E-2</v>
      </c>
      <c r="AL959" t="str">
        <f>IF(tblSales[[#This Row],[Discount %]]&lt;=5,"0-5%",
IF(tblSales[[#This Row],[Discount %]]&lt;=10,"5-10%",
IF(tblSales[[#This Row],[Discount %]]&lt;=15,"10-15%",
IF(tblSales[[#This Row],[Discount %]]&lt;=20,"15-20%","20%+"))))</f>
        <v>20%+</v>
      </c>
    </row>
    <row r="960" spans="1:38">
      <c r="A960" s="2" t="s">
        <v>2543</v>
      </c>
      <c r="B960" s="11">
        <v>45568</v>
      </c>
      <c r="C960" s="2" t="s">
        <v>1017</v>
      </c>
      <c r="D960" s="2" t="s">
        <v>775</v>
      </c>
      <c r="E960" s="2" t="s">
        <v>866</v>
      </c>
      <c r="F960" s="2" t="s">
        <v>161</v>
      </c>
      <c r="G960" s="2">
        <v>4</v>
      </c>
      <c r="H960" s="2">
        <v>822.74</v>
      </c>
      <c r="I960" s="2">
        <v>30</v>
      </c>
      <c r="J960" s="2">
        <v>987.29</v>
      </c>
      <c r="K960" s="2">
        <v>5</v>
      </c>
      <c r="L960" s="2">
        <v>115.18</v>
      </c>
      <c r="M960" s="2">
        <v>2418.85</v>
      </c>
      <c r="N960" s="2">
        <v>2237</v>
      </c>
      <c r="O960" s="2">
        <f t="shared" si="34"/>
        <v>66.669999999999902</v>
      </c>
      <c r="P960" s="2" t="s">
        <v>32</v>
      </c>
      <c r="Q960" s="2" t="str">
        <f t="shared" si="33"/>
        <v>UPI</v>
      </c>
      <c r="R960" s="2" t="s">
        <v>20</v>
      </c>
      <c r="S960" s="2" t="s">
        <v>56</v>
      </c>
      <c r="T960" s="2" t="s">
        <v>570</v>
      </c>
      <c r="U960" s="2" t="s">
        <v>59</v>
      </c>
      <c r="V960" t="str">
        <f>TEXT(tblSales[[#This Row],[Invoice Date]],"mmm")</f>
        <v>Oct</v>
      </c>
      <c r="W960">
        <f>MONTH(tblSales[[#This Row],[Invoice Date]])</f>
        <v>10</v>
      </c>
      <c r="X960">
        <f>YEAR(tblSales[[#This Row],[Invoice Date]])</f>
        <v>2024</v>
      </c>
      <c r="Y960" t="str">
        <f>TEXT(tblSales[[#This Row],[Invoice Date]],"mmm-yyyy")</f>
        <v>Oct-2024</v>
      </c>
      <c r="Z960" t="str">
        <f>_xlfn.XLOOKUP(tblSales[[#This Row],[Product_ID]],Products!$A:$A,Products!$C:$C,"Women Dresses")</f>
        <v>Sportswear</v>
      </c>
      <c r="AA960" t="str">
        <f>_xlfn.XLOOKUP(tblSales[[#This Row],[Product_ID]],Products!$A:$A,Products!$D:$D,"Unknown")</f>
        <v>Joggers</v>
      </c>
      <c r="AB960" t="str">
        <f>_xlfn.XLOOKUP(tblSales[[#This Row],[Product_ID]],Products!$A:$A,Products!$E:$E,"Unknown")</f>
        <v>Max Fashion</v>
      </c>
      <c r="AC960" t="str">
        <f>_xlfn.XLOOKUP(tblSales[[#This Row],[Store_ID]],Stores!$A:$A,Stores!$B:$B,"Unknown")</f>
        <v>TrendMart Thiruvananthapuram High Street</v>
      </c>
      <c r="AD960" t="str">
        <f>_xlfn.XLOOKUP(tblSales[[#This Row],[Store_ID]],Stores!$A:$A,Stores!$E:$E,"Unknown")</f>
        <v>South Zone 1</v>
      </c>
      <c r="AE960" t="str">
        <f>_xlfn.XLOOKUP(tblSales[[#This Row],[Customer_ID]],Customers!$A:$A,Customers!$B:$B,"Unknown")</f>
        <v>Uday Chettiar</v>
      </c>
      <c r="AF960" t="str">
        <f>_xlfn.XLOOKUP(tblSales[[#This Row],[Customer_ID]],Customers!$A:$A,Customers!$J:$J,"Unknown")</f>
        <v>Gold</v>
      </c>
      <c r="AG960" t="str">
        <f>_xlfn.XLOOKUP(tblSales[[#This Row],[Employee_ID]],Employees!$A:$A,Employees!$B:$B,"Unknown")</f>
        <v>Chandra Reddy</v>
      </c>
      <c r="AH960">
        <f>IF(MONTH(tblSales[[#This Row],[Invoice Date]])&gt;=4,MONTH(tblSales[[#This Row],[Invoice Date]]),MONTH(tblSales[[#This Row],[Invoice Date]])+12)</f>
        <v>10</v>
      </c>
      <c r="AI960" s="8">
        <f>DATE(YEAR(tblSales[[#This Row],[Invoice Date]]),MONTH(tblSales[[#This Row],[Invoice Date]]),1)</f>
        <v>45566</v>
      </c>
      <c r="AJ960" t="str">
        <f>_xlfn.XLOOKUP(tblSales[[#This Row],[Product_ID]],Products!$A:$A,Products!$B:$B,"Unknown")</f>
        <v>Max Fashion Joggers Cream</v>
      </c>
      <c r="AK960" s="9">
        <f>IFERROR(tblSales[[#This Row],[Profit]]/tblSales[[#This Row],[Sales Amount]],0)</f>
        <v>2.7562684746883809E-2</v>
      </c>
      <c r="AL960" t="str">
        <f>IF(tblSales[[#This Row],[Discount %]]&lt;=5,"0-5%",
IF(tblSales[[#This Row],[Discount %]]&lt;=10,"5-10%",
IF(tblSales[[#This Row],[Discount %]]&lt;=15,"10-15%",
IF(tblSales[[#This Row],[Discount %]]&lt;=20,"15-20%","20%+"))))</f>
        <v>20%+</v>
      </c>
    </row>
    <row r="961" spans="1:38">
      <c r="A961" s="2" t="s">
        <v>2544</v>
      </c>
      <c r="B961" s="11">
        <v>45535</v>
      </c>
      <c r="C961" s="2" t="s">
        <v>1875</v>
      </c>
      <c r="D961" s="2" t="s">
        <v>318</v>
      </c>
      <c r="E961" s="2" t="s">
        <v>181</v>
      </c>
      <c r="F961" s="2" t="s">
        <v>244</v>
      </c>
      <c r="G961" s="2">
        <v>3</v>
      </c>
      <c r="H961" s="2">
        <v>1529.12</v>
      </c>
      <c r="I961" s="2">
        <v>20</v>
      </c>
      <c r="J961" s="2">
        <v>917.47</v>
      </c>
      <c r="K961" s="2">
        <v>12</v>
      </c>
      <c r="L961" s="2">
        <v>440.39</v>
      </c>
      <c r="M961" s="2">
        <v>4110.28</v>
      </c>
      <c r="N961" s="2">
        <v>3075.72</v>
      </c>
      <c r="O961" s="2">
        <f t="shared" si="34"/>
        <v>594.16999999999996</v>
      </c>
      <c r="P961" s="2" t="s">
        <v>29</v>
      </c>
      <c r="Q961" s="2" t="str">
        <f t="shared" si="33"/>
        <v>Debit Card</v>
      </c>
      <c r="R961" s="2" t="s">
        <v>21</v>
      </c>
      <c r="S961" s="2" t="s">
        <v>56</v>
      </c>
      <c r="T961" s="2" t="s">
        <v>1177</v>
      </c>
      <c r="U961" s="2" t="s">
        <v>60</v>
      </c>
      <c r="V961" t="str">
        <f>TEXT(tblSales[[#This Row],[Invoice Date]],"mmm")</f>
        <v>Aug</v>
      </c>
      <c r="W961">
        <f>MONTH(tblSales[[#This Row],[Invoice Date]])</f>
        <v>8</v>
      </c>
      <c r="X961">
        <f>YEAR(tblSales[[#This Row],[Invoice Date]])</f>
        <v>2024</v>
      </c>
      <c r="Y961" t="str">
        <f>TEXT(tblSales[[#This Row],[Invoice Date]],"mmm-yyyy")</f>
        <v>Aug-2024</v>
      </c>
      <c r="Z961" t="str">
        <f>_xlfn.XLOOKUP(tblSales[[#This Row],[Product_ID]],Products!$A:$A,Products!$C:$C,"Women Dresses")</f>
        <v>Women Jeans</v>
      </c>
      <c r="AA961" t="str">
        <f>_xlfn.XLOOKUP(tblSales[[#This Row],[Product_ID]],Products!$A:$A,Products!$D:$D,"Unknown")</f>
        <v>Straight Fit</v>
      </c>
      <c r="AB961" t="str">
        <f>_xlfn.XLOOKUP(tblSales[[#This Row],[Product_ID]],Products!$A:$A,Products!$E:$E,"Unknown")</f>
        <v>Pothys</v>
      </c>
      <c r="AC961" t="str">
        <f>_xlfn.XLOOKUP(tblSales[[#This Row],[Store_ID]],Stores!$A:$A,Stores!$B:$B,"Unknown")</f>
        <v>TrendMart Nizamabad Mall Kiosk</v>
      </c>
      <c r="AD961" t="str">
        <f>_xlfn.XLOOKUP(tblSales[[#This Row],[Store_ID]],Stores!$A:$A,Stores!$E:$E,"Unknown")</f>
        <v>South Zone 2</v>
      </c>
      <c r="AE961" t="str">
        <f>_xlfn.XLOOKUP(tblSales[[#This Row],[Customer_ID]],Customers!$A:$A,Customers!$B:$B,"Unknown")</f>
        <v>Sandeep Mishra</v>
      </c>
      <c r="AF961" t="str">
        <f>_xlfn.XLOOKUP(tblSales[[#This Row],[Customer_ID]],Customers!$A:$A,Customers!$J:$J,"Unknown")</f>
        <v>Silver</v>
      </c>
      <c r="AG961" t="str">
        <f>_xlfn.XLOOKUP(tblSales[[#This Row],[Employee_ID]],Employees!$A:$A,Employees!$B:$B,"Unknown")</f>
        <v>Ganapathy Naidu</v>
      </c>
      <c r="AH961">
        <f>IF(MONTH(tblSales[[#This Row],[Invoice Date]])&gt;=4,MONTH(tblSales[[#This Row],[Invoice Date]]),MONTH(tblSales[[#This Row],[Invoice Date]])+12)</f>
        <v>8</v>
      </c>
      <c r="AI961" s="8">
        <f>DATE(YEAR(tblSales[[#This Row],[Invoice Date]]),MONTH(tblSales[[#This Row],[Invoice Date]]),1)</f>
        <v>45505</v>
      </c>
      <c r="AJ961" t="str">
        <f>_xlfn.XLOOKUP(tblSales[[#This Row],[Product_ID]],Products!$A:$A,Products!$B:$B,"Unknown")</f>
        <v>Pothys Straight Fit Charcoal</v>
      </c>
      <c r="AK961" s="9">
        <f>IFERROR(tblSales[[#This Row],[Profit]]/tblSales[[#This Row],[Sales Amount]],0)</f>
        <v>0.14455706180600836</v>
      </c>
      <c r="AL961" t="str">
        <f>IF(tblSales[[#This Row],[Discount %]]&lt;=5,"0-5%",
IF(tblSales[[#This Row],[Discount %]]&lt;=10,"5-10%",
IF(tblSales[[#This Row],[Discount %]]&lt;=15,"10-15%",
IF(tblSales[[#This Row],[Discount %]]&lt;=20,"15-20%","20%+"))))</f>
        <v>15-20%</v>
      </c>
    </row>
    <row r="962" spans="1:38">
      <c r="A962" s="2" t="s">
        <v>2545</v>
      </c>
      <c r="B962" s="11">
        <v>45384</v>
      </c>
      <c r="C962" s="2" t="s">
        <v>1985</v>
      </c>
      <c r="D962" s="2" t="s">
        <v>466</v>
      </c>
      <c r="E962" s="2" t="s">
        <v>309</v>
      </c>
      <c r="F962" s="2" t="s">
        <v>110</v>
      </c>
      <c r="G962" s="2">
        <v>1</v>
      </c>
      <c r="H962" s="2">
        <v>697.58</v>
      </c>
      <c r="I962" s="2">
        <v>25</v>
      </c>
      <c r="J962" s="2">
        <v>174.4</v>
      </c>
      <c r="K962" s="2">
        <v>5</v>
      </c>
      <c r="L962" s="2">
        <v>26.16</v>
      </c>
      <c r="M962" s="2">
        <v>549.34</v>
      </c>
      <c r="N962" s="2">
        <v>547.66999999999996</v>
      </c>
      <c r="O962" s="2">
        <f t="shared" si="34"/>
        <v>-24.489999999999927</v>
      </c>
      <c r="P962" s="2" t="s">
        <v>31</v>
      </c>
      <c r="Q962" s="2" t="str">
        <f t="shared" ref="Q962:Q1025" si="35">TRIM(CLEAN(P962))</f>
        <v>Net Banking</v>
      </c>
      <c r="R962" s="2" t="s">
        <v>20</v>
      </c>
      <c r="S962" s="2" t="s">
        <v>57</v>
      </c>
      <c r="T962" s="2" t="s">
        <v>1344</v>
      </c>
      <c r="U962" s="2" t="s">
        <v>59</v>
      </c>
      <c r="V962" t="str">
        <f>TEXT(tblSales[[#This Row],[Invoice Date]],"mmm")</f>
        <v>Apr</v>
      </c>
      <c r="W962">
        <f>MONTH(tblSales[[#This Row],[Invoice Date]])</f>
        <v>4</v>
      </c>
      <c r="X962">
        <f>YEAR(tblSales[[#This Row],[Invoice Date]])</f>
        <v>2024</v>
      </c>
      <c r="Y962" t="str">
        <f>TEXT(tblSales[[#This Row],[Invoice Date]],"mmm-yyyy")</f>
        <v>Apr-2024</v>
      </c>
      <c r="Z962" t="str">
        <f>_xlfn.XLOOKUP(tblSales[[#This Row],[Product_ID]],Products!$A:$A,Products!$C:$C,"Women Dresses")</f>
        <v>Women Tops</v>
      </c>
      <c r="AA962" t="str">
        <f>_xlfn.XLOOKUP(tblSales[[#This Row],[Product_ID]],Products!$A:$A,Products!$D:$D,"Unknown")</f>
        <v>Formal Top</v>
      </c>
      <c r="AB962" t="str">
        <f>_xlfn.XLOOKUP(tblSales[[#This Row],[Product_ID]],Products!$A:$A,Products!$E:$E,"Unknown")</f>
        <v>Indian Terrain</v>
      </c>
      <c r="AC962" t="str">
        <f>_xlfn.XLOOKUP(tblSales[[#This Row],[Store_ID]],Stores!$A:$A,Stores!$B:$B,"Unknown")</f>
        <v>TrendMart Alappuzha Outlet</v>
      </c>
      <c r="AD962" t="str">
        <f>_xlfn.XLOOKUP(tblSales[[#This Row],[Store_ID]],Stores!$A:$A,Stores!$E:$E,"Unknown")</f>
        <v>South Zone 1</v>
      </c>
      <c r="AE962" t="str">
        <f>_xlfn.XLOOKUP(tblSales[[#This Row],[Customer_ID]],Customers!$A:$A,Customers!$B:$B,"Unknown")</f>
        <v>Sunita Chettiar</v>
      </c>
      <c r="AF962" t="str">
        <f>_xlfn.XLOOKUP(tblSales[[#This Row],[Customer_ID]],Customers!$A:$A,Customers!$J:$J,"Unknown")</f>
        <v>Regular</v>
      </c>
      <c r="AG962" t="str">
        <f>_xlfn.XLOOKUP(tblSales[[#This Row],[Employee_ID]],Employees!$A:$A,Employees!$B:$B,"Unknown")</f>
        <v>Jyothi Prasad</v>
      </c>
      <c r="AH962">
        <f>IF(MONTH(tblSales[[#This Row],[Invoice Date]])&gt;=4,MONTH(tblSales[[#This Row],[Invoice Date]]),MONTH(tblSales[[#This Row],[Invoice Date]])+12)</f>
        <v>4</v>
      </c>
      <c r="AI962" s="8">
        <f>DATE(YEAR(tblSales[[#This Row],[Invoice Date]]),MONTH(tblSales[[#This Row],[Invoice Date]]),1)</f>
        <v>45383</v>
      </c>
      <c r="AJ962" t="str">
        <f>_xlfn.XLOOKUP(tblSales[[#This Row],[Product_ID]],Products!$A:$A,Products!$B:$B,"Unknown")</f>
        <v>Indian Terrain Formal Top Maroon</v>
      </c>
      <c r="AK962" s="9">
        <f>IFERROR(tblSales[[#This Row],[Profit]]/tblSales[[#This Row],[Sales Amount]],0)</f>
        <v>-4.458076965085362E-2</v>
      </c>
      <c r="AL962" t="str">
        <f>IF(tblSales[[#This Row],[Discount %]]&lt;=5,"0-5%",
IF(tblSales[[#This Row],[Discount %]]&lt;=10,"5-10%",
IF(tblSales[[#This Row],[Discount %]]&lt;=15,"10-15%",
IF(tblSales[[#This Row],[Discount %]]&lt;=20,"15-20%","20%+"))))</f>
        <v>20%+</v>
      </c>
    </row>
    <row r="963" spans="1:38">
      <c r="A963" s="2" t="s">
        <v>2546</v>
      </c>
      <c r="B963" s="11">
        <v>45625</v>
      </c>
      <c r="C963" s="2" t="s">
        <v>1044</v>
      </c>
      <c r="D963" s="2" t="s">
        <v>642</v>
      </c>
      <c r="E963" s="2" t="s">
        <v>1918</v>
      </c>
      <c r="F963" s="2" t="s">
        <v>249</v>
      </c>
      <c r="G963" s="2">
        <v>2</v>
      </c>
      <c r="H963" s="2">
        <v>1093.4100000000001</v>
      </c>
      <c r="I963" s="2">
        <v>10</v>
      </c>
      <c r="J963" s="2">
        <v>218.68</v>
      </c>
      <c r="K963" s="2">
        <v>12</v>
      </c>
      <c r="L963" s="2">
        <v>236.18</v>
      </c>
      <c r="M963" s="2">
        <v>2204.3200000000002</v>
      </c>
      <c r="N963" s="2">
        <v>1399.68</v>
      </c>
      <c r="O963" s="2">
        <f t="shared" si="34"/>
        <v>568.46</v>
      </c>
      <c r="P963" s="2" t="s">
        <v>27</v>
      </c>
      <c r="Q963" s="2" t="str">
        <f t="shared" si="35"/>
        <v>Cash</v>
      </c>
      <c r="R963" s="2" t="s">
        <v>21</v>
      </c>
      <c r="S963" s="2" t="s">
        <v>56</v>
      </c>
      <c r="T963" s="2" t="s">
        <v>1227</v>
      </c>
      <c r="U963" s="2" t="s">
        <v>59</v>
      </c>
      <c r="V963" t="str">
        <f>TEXT(tblSales[[#This Row],[Invoice Date]],"mmm")</f>
        <v>Nov</v>
      </c>
      <c r="W963">
        <f>MONTH(tblSales[[#This Row],[Invoice Date]])</f>
        <v>11</v>
      </c>
      <c r="X963">
        <f>YEAR(tblSales[[#This Row],[Invoice Date]])</f>
        <v>2024</v>
      </c>
      <c r="Y963" t="str">
        <f>TEXT(tblSales[[#This Row],[Invoice Date]],"mmm-yyyy")</f>
        <v>Nov-2024</v>
      </c>
      <c r="Z963" t="str">
        <f>_xlfn.XLOOKUP(tblSales[[#This Row],[Product_ID]],Products!$A:$A,Products!$C:$C,"Women Dresses")</f>
        <v>Women Tops</v>
      </c>
      <c r="AA963" t="str">
        <f>_xlfn.XLOOKUP(tblSales[[#This Row],[Product_ID]],Products!$A:$A,Products!$D:$D,"Unknown")</f>
        <v>Casual Top</v>
      </c>
      <c r="AB963" t="str">
        <f>_xlfn.XLOOKUP(tblSales[[#This Row],[Product_ID]],Products!$A:$A,Products!$E:$E,"Unknown")</f>
        <v>Nalli Silks</v>
      </c>
      <c r="AC963" t="str">
        <f>_xlfn.XLOOKUP(tblSales[[#This Row],[Store_ID]],Stores!$A:$A,Stores!$B:$B,"Unknown")</f>
        <v>TrendMart Guntur High Street</v>
      </c>
      <c r="AD963" t="str">
        <f>_xlfn.XLOOKUP(tblSales[[#This Row],[Store_ID]],Stores!$A:$A,Stores!$E:$E,"Unknown")</f>
        <v>South Zone 3</v>
      </c>
      <c r="AE963" t="str">
        <f>_xlfn.XLOOKUP(tblSales[[#This Row],[Customer_ID]],Customers!$A:$A,Customers!$B:$B,"Unknown")</f>
        <v>Pallavi Chandran</v>
      </c>
      <c r="AF963" t="str">
        <f>_xlfn.XLOOKUP(tblSales[[#This Row],[Customer_ID]],Customers!$A:$A,Customers!$J:$J,"Unknown")</f>
        <v>Silver</v>
      </c>
      <c r="AG963" t="str">
        <f>_xlfn.XLOOKUP(tblSales[[#This Row],[Employee_ID]],Employees!$A:$A,Employees!$B:$B,"Unknown")</f>
        <v>Hari Nair</v>
      </c>
      <c r="AH963">
        <f>IF(MONTH(tblSales[[#This Row],[Invoice Date]])&gt;=4,MONTH(tblSales[[#This Row],[Invoice Date]]),MONTH(tblSales[[#This Row],[Invoice Date]])+12)</f>
        <v>11</v>
      </c>
      <c r="AI963" s="8">
        <f>DATE(YEAR(tblSales[[#This Row],[Invoice Date]]),MONTH(tblSales[[#This Row],[Invoice Date]]),1)</f>
        <v>45597</v>
      </c>
      <c r="AJ963" t="str">
        <f>_xlfn.XLOOKUP(tblSales[[#This Row],[Product_ID]],Products!$A:$A,Products!$B:$B,"Unknown")</f>
        <v>Nalli Silks Casual Top Charcoal</v>
      </c>
      <c r="AK963" s="9">
        <f>IFERROR(tblSales[[#This Row],[Profit]]/tblSales[[#This Row],[Sales Amount]],0)</f>
        <v>0.25788451767438486</v>
      </c>
      <c r="AL963" t="str">
        <f>IF(tblSales[[#This Row],[Discount %]]&lt;=5,"0-5%",
IF(tblSales[[#This Row],[Discount %]]&lt;=10,"5-10%",
IF(tblSales[[#This Row],[Discount %]]&lt;=15,"10-15%",
IF(tblSales[[#This Row],[Discount %]]&lt;=20,"15-20%","20%+"))))</f>
        <v>5-10%</v>
      </c>
    </row>
    <row r="964" spans="1:38">
      <c r="A964" s="2" t="s">
        <v>2547</v>
      </c>
      <c r="B964" s="11">
        <v>45598</v>
      </c>
      <c r="C964" s="2" t="s">
        <v>2548</v>
      </c>
      <c r="D964" s="2" t="s">
        <v>1264</v>
      </c>
      <c r="E964" s="2" t="s">
        <v>1467</v>
      </c>
      <c r="F964" s="2" t="s">
        <v>216</v>
      </c>
      <c r="G964" s="2">
        <v>1</v>
      </c>
      <c r="H964" s="2">
        <v>1000.46</v>
      </c>
      <c r="I964" s="2">
        <v>10</v>
      </c>
      <c r="J964" s="2">
        <v>100.05</v>
      </c>
      <c r="K964" s="2">
        <v>12</v>
      </c>
      <c r="L964" s="2">
        <v>108.05</v>
      </c>
      <c r="M964" s="2">
        <v>1008.46</v>
      </c>
      <c r="N964" s="2">
        <v>767.11</v>
      </c>
      <c r="O964" s="2">
        <f t="shared" si="34"/>
        <v>133.30000000000001</v>
      </c>
      <c r="P964" s="2" t="s">
        <v>29</v>
      </c>
      <c r="Q964" s="2" t="str">
        <f t="shared" si="35"/>
        <v>Debit Card</v>
      </c>
      <c r="R964" s="2" t="s">
        <v>20</v>
      </c>
      <c r="S964" s="2" t="s">
        <v>56</v>
      </c>
      <c r="T964" s="2" t="s">
        <v>793</v>
      </c>
      <c r="U964" s="2" t="s">
        <v>60</v>
      </c>
      <c r="V964" t="str">
        <f>TEXT(tblSales[[#This Row],[Invoice Date]],"mmm")</f>
        <v>Nov</v>
      </c>
      <c r="W964">
        <f>MONTH(tblSales[[#This Row],[Invoice Date]])</f>
        <v>11</v>
      </c>
      <c r="X964">
        <f>YEAR(tblSales[[#This Row],[Invoice Date]])</f>
        <v>2024</v>
      </c>
      <c r="Y964" t="str">
        <f>TEXT(tblSales[[#This Row],[Invoice Date]],"mmm-yyyy")</f>
        <v>Nov-2024</v>
      </c>
      <c r="Z964" t="str">
        <f>_xlfn.XLOOKUP(tblSales[[#This Row],[Product_ID]],Products!$A:$A,Products!$C:$C,"Women Dresses")</f>
        <v>Women Kurtis</v>
      </c>
      <c r="AA964" t="str">
        <f>_xlfn.XLOOKUP(tblSales[[#This Row],[Product_ID]],Products!$A:$A,Products!$D:$D,"Unknown")</f>
        <v>Anarkali Kurti</v>
      </c>
      <c r="AB964" t="str">
        <f>_xlfn.XLOOKUP(tblSales[[#This Row],[Product_ID]],Products!$A:$A,Products!$E:$E,"Unknown")</f>
        <v>Louis Philippe</v>
      </c>
      <c r="AC964" t="str">
        <f>_xlfn.XLOOKUP(tblSales[[#This Row],[Store_ID]],Stores!$A:$A,Stores!$B:$B,"Unknown")</f>
        <v>TrendMart Erode Mall Kiosk</v>
      </c>
      <c r="AD964" t="str">
        <f>_xlfn.XLOOKUP(tblSales[[#This Row],[Store_ID]],Stores!$A:$A,Stores!$E:$E,"Unknown")</f>
        <v>South Zone 1</v>
      </c>
      <c r="AE964" t="str">
        <f>_xlfn.XLOOKUP(tblSales[[#This Row],[Customer_ID]],Customers!$A:$A,Customers!$B:$B,"Unknown")</f>
        <v>Pandian Iyer</v>
      </c>
      <c r="AF964" t="str">
        <f>_xlfn.XLOOKUP(tblSales[[#This Row],[Customer_ID]],Customers!$A:$A,Customers!$J:$J,"Unknown")</f>
        <v>Gold</v>
      </c>
      <c r="AG964" t="str">
        <f>_xlfn.XLOOKUP(tblSales[[#This Row],[Employee_ID]],Employees!$A:$A,Employees!$B:$B,"Unknown")</f>
        <v>Venkat Sharma</v>
      </c>
      <c r="AH964">
        <f>IF(MONTH(tblSales[[#This Row],[Invoice Date]])&gt;=4,MONTH(tblSales[[#This Row],[Invoice Date]]),MONTH(tblSales[[#This Row],[Invoice Date]])+12)</f>
        <v>11</v>
      </c>
      <c r="AI964" s="8">
        <f>DATE(YEAR(tblSales[[#This Row],[Invoice Date]]),MONTH(tblSales[[#This Row],[Invoice Date]]),1)</f>
        <v>45597</v>
      </c>
      <c r="AJ964" t="str">
        <f>_xlfn.XLOOKUP(tblSales[[#This Row],[Product_ID]],Products!$A:$A,Products!$B:$B,"Unknown")</f>
        <v>Louis Philippe Anarkali Kurti Black</v>
      </c>
      <c r="AK964" s="9">
        <f>IFERROR(tblSales[[#This Row],[Profit]]/tblSales[[#This Row],[Sales Amount]],0)</f>
        <v>0.13218174245879857</v>
      </c>
      <c r="AL964" t="str">
        <f>IF(tblSales[[#This Row],[Discount %]]&lt;=5,"0-5%",
IF(tblSales[[#This Row],[Discount %]]&lt;=10,"5-10%",
IF(tblSales[[#This Row],[Discount %]]&lt;=15,"10-15%",
IF(tblSales[[#This Row],[Discount %]]&lt;=20,"15-20%","20%+"))))</f>
        <v>5-10%</v>
      </c>
    </row>
    <row r="965" spans="1:38">
      <c r="A965" s="2" t="s">
        <v>2549</v>
      </c>
      <c r="B965" s="11">
        <v>45617</v>
      </c>
      <c r="C965" s="2" t="s">
        <v>1047</v>
      </c>
      <c r="D965" s="2" t="s">
        <v>2550</v>
      </c>
      <c r="E965" s="2" t="s">
        <v>103</v>
      </c>
      <c r="F965" s="2" t="s">
        <v>134</v>
      </c>
      <c r="G965" s="2">
        <v>2</v>
      </c>
      <c r="H965" s="2">
        <v>800.48</v>
      </c>
      <c r="I965" s="2">
        <v>10</v>
      </c>
      <c r="J965" s="2">
        <v>160.1</v>
      </c>
      <c r="K965" s="2">
        <v>5</v>
      </c>
      <c r="L965" s="2">
        <v>72.040000000000006</v>
      </c>
      <c r="M965" s="2">
        <v>1512.9</v>
      </c>
      <c r="N965" s="2">
        <v>1151.44</v>
      </c>
      <c r="O965" s="2">
        <f t="shared" si="34"/>
        <v>289.42</v>
      </c>
      <c r="P965" s="2" t="s">
        <v>29</v>
      </c>
      <c r="Q965" s="2" t="str">
        <f t="shared" si="35"/>
        <v>Debit Card</v>
      </c>
      <c r="R965" s="2" t="s">
        <v>20</v>
      </c>
      <c r="S965" s="2" t="s">
        <v>57</v>
      </c>
      <c r="T965" s="2" t="s">
        <v>797</v>
      </c>
      <c r="U965" s="2" t="s">
        <v>59</v>
      </c>
      <c r="V965" t="str">
        <f>TEXT(tblSales[[#This Row],[Invoice Date]],"mmm")</f>
        <v>Nov</v>
      </c>
      <c r="W965">
        <f>MONTH(tblSales[[#This Row],[Invoice Date]])</f>
        <v>11</v>
      </c>
      <c r="X965">
        <f>YEAR(tblSales[[#This Row],[Invoice Date]])</f>
        <v>2024</v>
      </c>
      <c r="Y965" t="str">
        <f>TEXT(tblSales[[#This Row],[Invoice Date]],"mmm-yyyy")</f>
        <v>Nov-2024</v>
      </c>
      <c r="Z965" t="str">
        <f>_xlfn.XLOOKUP(tblSales[[#This Row],[Product_ID]],Products!$A:$A,Products!$C:$C,"Women Dresses")</f>
        <v>Men Trousers</v>
      </c>
      <c r="AA965" t="str">
        <f>_xlfn.XLOOKUP(tblSales[[#This Row],[Product_ID]],Products!$A:$A,Products!$D:$D,"Unknown")</f>
        <v>Chinos</v>
      </c>
      <c r="AB965" t="str">
        <f>_xlfn.XLOOKUP(tblSales[[#This Row],[Product_ID]],Products!$A:$A,Products!$E:$E,"Unknown")</f>
        <v>Peter England</v>
      </c>
      <c r="AC965" t="str">
        <f>_xlfn.XLOOKUP(tblSales[[#This Row],[Store_ID]],Stores!$A:$A,Stores!$B:$B,"Unknown")</f>
        <v>TrendMart Tirupati Standard</v>
      </c>
      <c r="AD965" t="str">
        <f>_xlfn.XLOOKUP(tblSales[[#This Row],[Store_ID]],Stores!$A:$A,Stores!$E:$E,"Unknown")</f>
        <v>South Zone 3</v>
      </c>
      <c r="AE965" t="str">
        <f>_xlfn.XLOOKUP(tblSales[[#This Row],[Customer_ID]],Customers!$A:$A,Customers!$B:$B,"Unknown")</f>
        <v>Siddharth Subramaniam</v>
      </c>
      <c r="AF965" t="str">
        <f>_xlfn.XLOOKUP(tblSales[[#This Row],[Customer_ID]],Customers!$A:$A,Customers!$J:$J,"Unknown")</f>
        <v>Regular</v>
      </c>
      <c r="AG965" t="str">
        <f>_xlfn.XLOOKUP(tblSales[[#This Row],[Employee_ID]],Employees!$A:$A,Employees!$B:$B,"Unknown")</f>
        <v>Chandran Krishnan</v>
      </c>
      <c r="AH965">
        <f>IF(MONTH(tblSales[[#This Row],[Invoice Date]])&gt;=4,MONTH(tblSales[[#This Row],[Invoice Date]]),MONTH(tblSales[[#This Row],[Invoice Date]])+12)</f>
        <v>11</v>
      </c>
      <c r="AI965" s="8">
        <f>DATE(YEAR(tblSales[[#This Row],[Invoice Date]]),MONTH(tblSales[[#This Row],[Invoice Date]]),1)</f>
        <v>45597</v>
      </c>
      <c r="AJ965" t="str">
        <f>_xlfn.XLOOKUP(tblSales[[#This Row],[Product_ID]],Products!$A:$A,Products!$B:$B,"Unknown")</f>
        <v>Peter England Chinos Orange</v>
      </c>
      <c r="AK965" s="9">
        <f>IFERROR(tblSales[[#This Row],[Profit]]/tblSales[[#This Row],[Sales Amount]],0)</f>
        <v>0.19130147399034966</v>
      </c>
      <c r="AL965" t="str">
        <f>IF(tblSales[[#This Row],[Discount %]]&lt;=5,"0-5%",
IF(tblSales[[#This Row],[Discount %]]&lt;=10,"5-10%",
IF(tblSales[[#This Row],[Discount %]]&lt;=15,"10-15%",
IF(tblSales[[#This Row],[Discount %]]&lt;=20,"15-20%","20%+"))))</f>
        <v>5-10%</v>
      </c>
    </row>
    <row r="966" spans="1:38">
      <c r="A966" s="2" t="s">
        <v>2551</v>
      </c>
      <c r="B966" s="11">
        <v>45500</v>
      </c>
      <c r="C966" s="2" t="s">
        <v>2552</v>
      </c>
      <c r="D966" s="2" t="s">
        <v>318</v>
      </c>
      <c r="E966" s="2" t="s">
        <v>463</v>
      </c>
      <c r="F966" s="2" t="s">
        <v>244</v>
      </c>
      <c r="G966" s="2">
        <v>2</v>
      </c>
      <c r="H966" s="2">
        <v>1428.9</v>
      </c>
      <c r="I966" s="2">
        <v>20</v>
      </c>
      <c r="J966" s="2">
        <v>571.55999999999995</v>
      </c>
      <c r="K966" s="2">
        <v>12</v>
      </c>
      <c r="L966" s="2">
        <v>274.35000000000002</v>
      </c>
      <c r="M966" s="2">
        <v>2560.59</v>
      </c>
      <c r="N966" s="2">
        <v>2050.48</v>
      </c>
      <c r="O966" s="2">
        <f t="shared" si="34"/>
        <v>235.7600000000001</v>
      </c>
      <c r="P966" s="2" t="s">
        <v>30</v>
      </c>
      <c r="Q966" s="2" t="str">
        <f t="shared" si="35"/>
        <v>EMI</v>
      </c>
      <c r="R966" s="2" t="s">
        <v>20</v>
      </c>
      <c r="S966" s="2" t="s">
        <v>56</v>
      </c>
      <c r="T966" s="2" t="s">
        <v>1315</v>
      </c>
      <c r="U966" s="2" t="s">
        <v>60</v>
      </c>
      <c r="V966" t="str">
        <f>TEXT(tblSales[[#This Row],[Invoice Date]],"mmm")</f>
        <v>Jul</v>
      </c>
      <c r="W966">
        <f>MONTH(tblSales[[#This Row],[Invoice Date]])</f>
        <v>7</v>
      </c>
      <c r="X966">
        <f>YEAR(tblSales[[#This Row],[Invoice Date]])</f>
        <v>2024</v>
      </c>
      <c r="Y966" t="str">
        <f>TEXT(tblSales[[#This Row],[Invoice Date]],"mmm-yyyy")</f>
        <v>Jul-2024</v>
      </c>
      <c r="Z966" t="str">
        <f>_xlfn.XLOOKUP(tblSales[[#This Row],[Product_ID]],Products!$A:$A,Products!$C:$C,"Women Dresses")</f>
        <v>Women Jeans</v>
      </c>
      <c r="AA966" t="str">
        <f>_xlfn.XLOOKUP(tblSales[[#This Row],[Product_ID]],Products!$A:$A,Products!$D:$D,"Unknown")</f>
        <v>Straight Fit</v>
      </c>
      <c r="AB966" t="str">
        <f>_xlfn.XLOOKUP(tblSales[[#This Row],[Product_ID]],Products!$A:$A,Products!$E:$E,"Unknown")</f>
        <v>Pothys</v>
      </c>
      <c r="AC966" t="str">
        <f>_xlfn.XLOOKUP(tblSales[[#This Row],[Store_ID]],Stores!$A:$A,Stores!$B:$B,"Unknown")</f>
        <v>TrendMart Tirupati Standard</v>
      </c>
      <c r="AD966" t="str">
        <f>_xlfn.XLOOKUP(tblSales[[#This Row],[Store_ID]],Stores!$A:$A,Stores!$E:$E,"Unknown")</f>
        <v>South Zone 3</v>
      </c>
      <c r="AE966" t="str">
        <f>_xlfn.XLOOKUP(tblSales[[#This Row],[Customer_ID]],Customers!$A:$A,Customers!$B:$B,"Unknown")</f>
        <v>Rajesh Bhat</v>
      </c>
      <c r="AF966" t="str">
        <f>_xlfn.XLOOKUP(tblSales[[#This Row],[Customer_ID]],Customers!$A:$A,Customers!$J:$J,"Unknown")</f>
        <v>Regular</v>
      </c>
      <c r="AG966" t="str">
        <f>_xlfn.XLOOKUP(tblSales[[#This Row],[Employee_ID]],Employees!$A:$A,Employees!$B:$B,"Unknown")</f>
        <v>Ganapathy Naidu</v>
      </c>
      <c r="AH966">
        <f>IF(MONTH(tblSales[[#This Row],[Invoice Date]])&gt;=4,MONTH(tblSales[[#This Row],[Invoice Date]]),MONTH(tblSales[[#This Row],[Invoice Date]])+12)</f>
        <v>7</v>
      </c>
      <c r="AI966" s="8">
        <f>DATE(YEAR(tblSales[[#This Row],[Invoice Date]]),MONTH(tblSales[[#This Row],[Invoice Date]]),1)</f>
        <v>45474</v>
      </c>
      <c r="AJ966" t="str">
        <f>_xlfn.XLOOKUP(tblSales[[#This Row],[Product_ID]],Products!$A:$A,Products!$B:$B,"Unknown")</f>
        <v>Pothys Straight Fit Charcoal</v>
      </c>
      <c r="AK966" s="9">
        <f>IFERROR(tblSales[[#This Row],[Profit]]/tblSales[[#This Row],[Sales Amount]],0)</f>
        <v>9.2072530159064941E-2</v>
      </c>
      <c r="AL966" t="str">
        <f>IF(tblSales[[#This Row],[Discount %]]&lt;=5,"0-5%",
IF(tblSales[[#This Row],[Discount %]]&lt;=10,"5-10%",
IF(tblSales[[#This Row],[Discount %]]&lt;=15,"10-15%",
IF(tblSales[[#This Row],[Discount %]]&lt;=20,"15-20%","20%+"))))</f>
        <v>15-20%</v>
      </c>
    </row>
    <row r="967" spans="1:38">
      <c r="A967" s="2" t="s">
        <v>2553</v>
      </c>
      <c r="B967" s="11">
        <v>45541</v>
      </c>
      <c r="C967" s="2" t="s">
        <v>2222</v>
      </c>
      <c r="D967" s="2" t="s">
        <v>265</v>
      </c>
      <c r="E967" s="2" t="s">
        <v>292</v>
      </c>
      <c r="F967" s="2" t="s">
        <v>238</v>
      </c>
      <c r="G967" s="2">
        <v>2</v>
      </c>
      <c r="H967" s="2">
        <v>1041.98</v>
      </c>
      <c r="I967" s="2">
        <v>25</v>
      </c>
      <c r="J967" s="2">
        <v>520.99</v>
      </c>
      <c r="K967" s="2">
        <v>12</v>
      </c>
      <c r="L967" s="2">
        <v>187.56</v>
      </c>
      <c r="M967" s="2">
        <v>1750.53</v>
      </c>
      <c r="N967" s="2">
        <v>1518</v>
      </c>
      <c r="O967" s="2">
        <f t="shared" si="34"/>
        <v>44.96999999999997</v>
      </c>
      <c r="P967" s="2" t="s">
        <v>29</v>
      </c>
      <c r="Q967" s="2" t="str">
        <f t="shared" si="35"/>
        <v>Debit Card</v>
      </c>
      <c r="R967" s="2" t="s">
        <v>20</v>
      </c>
      <c r="S967" s="2" t="s">
        <v>56</v>
      </c>
      <c r="T967" s="2" t="s">
        <v>579</v>
      </c>
      <c r="U967" s="2" t="s">
        <v>59</v>
      </c>
      <c r="V967" t="str">
        <f>TEXT(tblSales[[#This Row],[Invoice Date]],"mmm")</f>
        <v>Sep</v>
      </c>
      <c r="W967">
        <f>MONTH(tblSales[[#This Row],[Invoice Date]])</f>
        <v>9</v>
      </c>
      <c r="X967">
        <f>YEAR(tblSales[[#This Row],[Invoice Date]])</f>
        <v>2024</v>
      </c>
      <c r="Y967" t="str">
        <f>TEXT(tblSales[[#This Row],[Invoice Date]],"mmm-yyyy")</f>
        <v>Sep-2024</v>
      </c>
      <c r="Z967" t="str">
        <f>_xlfn.XLOOKUP(tblSales[[#This Row],[Product_ID]],Products!$A:$A,Products!$C:$C,"Women Dresses")</f>
        <v>Women Jeans</v>
      </c>
      <c r="AA967" t="str">
        <f>_xlfn.XLOOKUP(tblSales[[#This Row],[Product_ID]],Products!$A:$A,Products!$D:$D,"Unknown")</f>
        <v>Jeggings</v>
      </c>
      <c r="AB967" t="str">
        <f>_xlfn.XLOOKUP(tblSales[[#This Row],[Product_ID]],Products!$A:$A,Products!$E:$E,"Unknown")</f>
        <v>Nalli Silks</v>
      </c>
      <c r="AC967" t="str">
        <f>_xlfn.XLOOKUP(tblSales[[#This Row],[Store_ID]],Stores!$A:$A,Stores!$B:$B,"Unknown")</f>
        <v>TrendMart Kozhikode High Street</v>
      </c>
      <c r="AD967" t="str">
        <f>_xlfn.XLOOKUP(tblSales[[#This Row],[Store_ID]],Stores!$A:$A,Stores!$E:$E,"Unknown")</f>
        <v>South Zone 1</v>
      </c>
      <c r="AE967" t="str">
        <f>_xlfn.XLOOKUP(tblSales[[#This Row],[Customer_ID]],Customers!$A:$A,Customers!$B:$B,"Unknown")</f>
        <v>Sunita Menon</v>
      </c>
      <c r="AF967" t="str">
        <f>_xlfn.XLOOKUP(tblSales[[#This Row],[Customer_ID]],Customers!$A:$A,Customers!$J:$J,"Unknown")</f>
        <v>Gold</v>
      </c>
      <c r="AG967" t="str">
        <f>_xlfn.XLOOKUP(tblSales[[#This Row],[Employee_ID]],Employees!$A:$A,Employees!$B:$B,"Unknown")</f>
        <v>Dhruv Mishra</v>
      </c>
      <c r="AH967">
        <f>IF(MONTH(tblSales[[#This Row],[Invoice Date]])&gt;=4,MONTH(tblSales[[#This Row],[Invoice Date]]),MONTH(tblSales[[#This Row],[Invoice Date]])+12)</f>
        <v>9</v>
      </c>
      <c r="AI967" s="8">
        <f>DATE(YEAR(tblSales[[#This Row],[Invoice Date]]),MONTH(tblSales[[#This Row],[Invoice Date]]),1)</f>
        <v>45536</v>
      </c>
      <c r="AJ967" t="str">
        <f>_xlfn.XLOOKUP(tblSales[[#This Row],[Product_ID]],Products!$A:$A,Products!$B:$B,"Unknown")</f>
        <v>Nalli Silks Jeggings Wine</v>
      </c>
      <c r="AK967" s="9">
        <f>IFERROR(tblSales[[#This Row],[Profit]]/tblSales[[#This Row],[Sales Amount]],0)</f>
        <v>2.5689362650168791E-2</v>
      </c>
      <c r="AL967" t="str">
        <f>IF(tblSales[[#This Row],[Discount %]]&lt;=5,"0-5%",
IF(tblSales[[#This Row],[Discount %]]&lt;=10,"5-10%",
IF(tblSales[[#This Row],[Discount %]]&lt;=15,"10-15%",
IF(tblSales[[#This Row],[Discount %]]&lt;=20,"15-20%","20%+"))))</f>
        <v>20%+</v>
      </c>
    </row>
    <row r="968" spans="1:38">
      <c r="A968" s="2" t="s">
        <v>2554</v>
      </c>
      <c r="B968" s="11">
        <v>45597</v>
      </c>
      <c r="C968" s="2" t="s">
        <v>2555</v>
      </c>
      <c r="D968" s="2" t="s">
        <v>517</v>
      </c>
      <c r="E968" s="2" t="s">
        <v>746</v>
      </c>
      <c r="F968" s="2" t="s">
        <v>116</v>
      </c>
      <c r="G968" s="2">
        <v>3</v>
      </c>
      <c r="H968" s="2">
        <v>1049.42</v>
      </c>
      <c r="I968" s="2">
        <v>25</v>
      </c>
      <c r="J968" s="2">
        <v>787.07</v>
      </c>
      <c r="K968" s="2">
        <v>12</v>
      </c>
      <c r="L968" s="2">
        <v>283.33999999999997</v>
      </c>
      <c r="M968" s="2">
        <v>2644.53</v>
      </c>
      <c r="N968" s="2">
        <v>2161.59</v>
      </c>
      <c r="O968" s="2">
        <f t="shared" si="34"/>
        <v>199.60000000000008</v>
      </c>
      <c r="P968" s="2" t="s">
        <v>29</v>
      </c>
      <c r="Q968" s="2" t="str">
        <f t="shared" si="35"/>
        <v>Debit Card</v>
      </c>
      <c r="R968" s="2" t="s">
        <v>20</v>
      </c>
      <c r="S968" s="2" t="s">
        <v>56</v>
      </c>
      <c r="T968" s="2" t="s">
        <v>2556</v>
      </c>
      <c r="U968" s="2" t="s">
        <v>59</v>
      </c>
      <c r="V968" t="str">
        <f>TEXT(tblSales[[#This Row],[Invoice Date]],"mmm")</f>
        <v>Nov</v>
      </c>
      <c r="W968">
        <f>MONTH(tblSales[[#This Row],[Invoice Date]])</f>
        <v>11</v>
      </c>
      <c r="X968">
        <f>YEAR(tblSales[[#This Row],[Invoice Date]])</f>
        <v>2024</v>
      </c>
      <c r="Y968" t="str">
        <f>TEXT(tblSales[[#This Row],[Invoice Date]],"mmm-yyyy")</f>
        <v>Nov-2024</v>
      </c>
      <c r="Z968" t="str">
        <f>_xlfn.XLOOKUP(tblSales[[#This Row],[Product_ID]],Products!$A:$A,Products!$C:$C,"Women Dresses")</f>
        <v>Women Jeans</v>
      </c>
      <c r="AA968" t="str">
        <f>_xlfn.XLOOKUP(tblSales[[#This Row],[Product_ID]],Products!$A:$A,Products!$D:$D,"Unknown")</f>
        <v>Straight Fit</v>
      </c>
      <c r="AB968" t="str">
        <f>_xlfn.XLOOKUP(tblSales[[#This Row],[Product_ID]],Products!$A:$A,Products!$E:$E,"Unknown")</f>
        <v>Sonata</v>
      </c>
      <c r="AC968" t="str">
        <f>_xlfn.XLOOKUP(tblSales[[#This Row],[Store_ID]],Stores!$A:$A,Stores!$B:$B,"Unknown")</f>
        <v>TrendMart Guntur Standard</v>
      </c>
      <c r="AD968" t="str">
        <f>_xlfn.XLOOKUP(tblSales[[#This Row],[Store_ID]],Stores!$A:$A,Stores!$E:$E,"Unknown")</f>
        <v>South Zone 3</v>
      </c>
      <c r="AE968" t="str">
        <f>_xlfn.XLOOKUP(tblSales[[#This Row],[Customer_ID]],Customers!$A:$A,Customers!$B:$B,"Unknown")</f>
        <v>Ishwarya Kamath</v>
      </c>
      <c r="AF968" t="str">
        <f>_xlfn.XLOOKUP(tblSales[[#This Row],[Customer_ID]],Customers!$A:$A,Customers!$J:$J,"Unknown")</f>
        <v>Platinum</v>
      </c>
      <c r="AG968" t="str">
        <f>_xlfn.XLOOKUP(tblSales[[#This Row],[Employee_ID]],Employees!$A:$A,Employees!$B:$B,"Unknown")</f>
        <v>Padma Gounder</v>
      </c>
      <c r="AH968">
        <f>IF(MONTH(tblSales[[#This Row],[Invoice Date]])&gt;=4,MONTH(tblSales[[#This Row],[Invoice Date]]),MONTH(tblSales[[#This Row],[Invoice Date]])+12)</f>
        <v>11</v>
      </c>
      <c r="AI968" s="8">
        <f>DATE(YEAR(tblSales[[#This Row],[Invoice Date]]),MONTH(tblSales[[#This Row],[Invoice Date]]),1)</f>
        <v>45597</v>
      </c>
      <c r="AJ968" t="str">
        <f>_xlfn.XLOOKUP(tblSales[[#This Row],[Product_ID]],Products!$A:$A,Products!$B:$B,"Unknown")</f>
        <v>Sonata Straight Fit Cream</v>
      </c>
      <c r="AK968" s="9">
        <f>IFERROR(tblSales[[#This Row],[Profit]]/tblSales[[#This Row],[Sales Amount]],0)</f>
        <v>7.5476549708265769E-2</v>
      </c>
      <c r="AL968" t="str">
        <f>IF(tblSales[[#This Row],[Discount %]]&lt;=5,"0-5%",
IF(tblSales[[#This Row],[Discount %]]&lt;=10,"5-10%",
IF(tblSales[[#This Row],[Discount %]]&lt;=15,"10-15%",
IF(tblSales[[#This Row],[Discount %]]&lt;=20,"15-20%","20%+"))))</f>
        <v>20%+</v>
      </c>
    </row>
    <row r="969" spans="1:38">
      <c r="A969" s="2" t="s">
        <v>2557</v>
      </c>
      <c r="B969" s="11">
        <v>45704</v>
      </c>
      <c r="C969" s="2" t="s">
        <v>2558</v>
      </c>
      <c r="D969" s="2" t="s">
        <v>966</v>
      </c>
      <c r="E969" s="2" t="s">
        <v>1233</v>
      </c>
      <c r="F969" s="2" t="s">
        <v>249</v>
      </c>
      <c r="G969" s="2">
        <v>2</v>
      </c>
      <c r="H969" s="2">
        <v>6002.38</v>
      </c>
      <c r="I969" s="2">
        <v>0</v>
      </c>
      <c r="J969" s="2">
        <v>0</v>
      </c>
      <c r="K969" s="2">
        <v>12</v>
      </c>
      <c r="L969" s="2">
        <v>1440.57</v>
      </c>
      <c r="M969" s="2">
        <v>13445.33</v>
      </c>
      <c r="N969" s="2">
        <v>7324.74</v>
      </c>
      <c r="O969" s="2">
        <f t="shared" si="34"/>
        <v>4680.0200000000004</v>
      </c>
      <c r="P969" s="2" t="s">
        <v>28</v>
      </c>
      <c r="Q969" s="2" t="str">
        <f t="shared" si="35"/>
        <v>Credit Card</v>
      </c>
      <c r="R969" s="2" t="s">
        <v>21</v>
      </c>
      <c r="S969" s="2" t="s">
        <v>56</v>
      </c>
      <c r="T969" s="2" t="s">
        <v>2559</v>
      </c>
      <c r="U969" s="2" t="s">
        <v>60</v>
      </c>
      <c r="V969" t="str">
        <f>TEXT(tblSales[[#This Row],[Invoice Date]],"mmm")</f>
        <v>Feb</v>
      </c>
      <c r="W969">
        <f>MONTH(tblSales[[#This Row],[Invoice Date]])</f>
        <v>2</v>
      </c>
      <c r="X969">
        <f>YEAR(tblSales[[#This Row],[Invoice Date]])</f>
        <v>2025</v>
      </c>
      <c r="Y969" t="str">
        <f>TEXT(tblSales[[#This Row],[Invoice Date]],"mmm-yyyy")</f>
        <v>Feb-2025</v>
      </c>
      <c r="Z969" t="str">
        <f>_xlfn.XLOOKUP(tblSales[[#This Row],[Product_ID]],Products!$A:$A,Products!$C:$C,"Women Dresses")</f>
        <v>Watches</v>
      </c>
      <c r="AA969" t="str">
        <f>_xlfn.XLOOKUP(tblSales[[#This Row],[Product_ID]],Products!$A:$A,Products!$D:$D,"Unknown")</f>
        <v>Smart Watch</v>
      </c>
      <c r="AB969" t="str">
        <f>_xlfn.XLOOKUP(tblSales[[#This Row],[Product_ID]],Products!$A:$A,Products!$E:$E,"Unknown")</f>
        <v>Pantaloons</v>
      </c>
      <c r="AC969" t="str">
        <f>_xlfn.XLOOKUP(tblSales[[#This Row],[Store_ID]],Stores!$A:$A,Stores!$B:$B,"Unknown")</f>
        <v>TrendMart Visakhapatnam Standard</v>
      </c>
      <c r="AD969" t="str">
        <f>_xlfn.XLOOKUP(tblSales[[#This Row],[Store_ID]],Stores!$A:$A,Stores!$E:$E,"Unknown")</f>
        <v>South Zone 3</v>
      </c>
      <c r="AE969" t="str">
        <f>_xlfn.XLOOKUP(tblSales[[#This Row],[Customer_ID]],Customers!$A:$A,Customers!$B:$B,"Unknown")</f>
        <v>Saranya Gounder</v>
      </c>
      <c r="AF969" t="str">
        <f>_xlfn.XLOOKUP(tblSales[[#This Row],[Customer_ID]],Customers!$A:$A,Customers!$J:$J,"Unknown")</f>
        <v>Gold</v>
      </c>
      <c r="AG969" t="str">
        <f>_xlfn.XLOOKUP(tblSales[[#This Row],[Employee_ID]],Employees!$A:$A,Employees!$B:$B,"Unknown")</f>
        <v>Hari Nair</v>
      </c>
      <c r="AH969">
        <f>IF(MONTH(tblSales[[#This Row],[Invoice Date]])&gt;=4,MONTH(tblSales[[#This Row],[Invoice Date]]),MONTH(tblSales[[#This Row],[Invoice Date]])+12)</f>
        <v>14</v>
      </c>
      <c r="AI969" s="8">
        <f>DATE(YEAR(tblSales[[#This Row],[Invoice Date]]),MONTH(tblSales[[#This Row],[Invoice Date]]),1)</f>
        <v>45689</v>
      </c>
      <c r="AJ969" t="str">
        <f>_xlfn.XLOOKUP(tblSales[[#This Row],[Product_ID]],Products!$A:$A,Products!$B:$B,"Unknown")</f>
        <v>Westside Straight Fit Charcoal</v>
      </c>
      <c r="AK969" s="9">
        <f>IFERROR(tblSales[[#This Row],[Profit]]/tblSales[[#This Row],[Sales Amount]],0)</f>
        <v>0.3480777340533851</v>
      </c>
      <c r="AL969" t="str">
        <f>IF(tblSales[[#This Row],[Discount %]]&lt;=5,"0-5%",
IF(tblSales[[#This Row],[Discount %]]&lt;=10,"5-10%",
IF(tblSales[[#This Row],[Discount %]]&lt;=15,"10-15%",
IF(tblSales[[#This Row],[Discount %]]&lt;=20,"15-20%","20%+"))))</f>
        <v>0-5%</v>
      </c>
    </row>
    <row r="970" spans="1:38">
      <c r="A970" s="2" t="s">
        <v>2560</v>
      </c>
      <c r="B970" s="11">
        <v>45387</v>
      </c>
      <c r="C970" s="2" t="s">
        <v>2561</v>
      </c>
      <c r="D970" s="2" t="s">
        <v>1642</v>
      </c>
      <c r="E970" s="2" t="s">
        <v>1233</v>
      </c>
      <c r="F970" s="2" t="s">
        <v>177</v>
      </c>
      <c r="G970" s="2">
        <v>1</v>
      </c>
      <c r="H970" s="2">
        <v>867.99</v>
      </c>
      <c r="I970" s="2">
        <v>30</v>
      </c>
      <c r="J970" s="2">
        <v>260.39999999999998</v>
      </c>
      <c r="K970" s="2">
        <v>5</v>
      </c>
      <c r="L970" s="2">
        <v>30.38</v>
      </c>
      <c r="M970" s="2">
        <v>637.97</v>
      </c>
      <c r="N970" s="2">
        <v>481.3</v>
      </c>
      <c r="O970" s="2">
        <f t="shared" si="34"/>
        <v>126.29000000000002</v>
      </c>
      <c r="P970" s="2" t="s">
        <v>28</v>
      </c>
      <c r="Q970" s="2" t="str">
        <f t="shared" si="35"/>
        <v>Credit Card</v>
      </c>
      <c r="R970" s="2" t="s">
        <v>20</v>
      </c>
      <c r="S970" s="2" t="s">
        <v>56</v>
      </c>
      <c r="T970" s="2" t="s">
        <v>1334</v>
      </c>
      <c r="U970" s="2" t="s">
        <v>59</v>
      </c>
      <c r="V970" t="str">
        <f>TEXT(tblSales[[#This Row],[Invoice Date]],"mmm")</f>
        <v>Apr</v>
      </c>
      <c r="W970">
        <f>MONTH(tblSales[[#This Row],[Invoice Date]])</f>
        <v>4</v>
      </c>
      <c r="X970">
        <f>YEAR(tblSales[[#This Row],[Invoice Date]])</f>
        <v>2024</v>
      </c>
      <c r="Y970" t="str">
        <f>TEXT(tblSales[[#This Row],[Invoice Date]],"mmm-yyyy")</f>
        <v>Apr-2024</v>
      </c>
      <c r="Z970" t="str">
        <f>_xlfn.XLOOKUP(tblSales[[#This Row],[Product_ID]],Products!$A:$A,Products!$C:$C,"Women Dresses")</f>
        <v>Accessories</v>
      </c>
      <c r="AA970" t="str">
        <f>_xlfn.XLOOKUP(tblSales[[#This Row],[Product_ID]],Products!$A:$A,Products!$D:$D,"Unknown")</f>
        <v>Sunglasses</v>
      </c>
      <c r="AB970" t="str">
        <f>_xlfn.XLOOKUP(tblSales[[#This Row],[Product_ID]],Products!$A:$A,Products!$E:$E,"Unknown")</f>
        <v>Missing Brand Name</v>
      </c>
      <c r="AC970" t="str">
        <f>_xlfn.XLOOKUP(tblSales[[#This Row],[Store_ID]],Stores!$A:$A,Stores!$B:$B,"Unknown")</f>
        <v>TrendMart Visakhapatnam Standard</v>
      </c>
      <c r="AD970" t="str">
        <f>_xlfn.XLOOKUP(tblSales[[#This Row],[Store_ID]],Stores!$A:$A,Stores!$E:$E,"Unknown")</f>
        <v>South Zone 3</v>
      </c>
      <c r="AE970" t="str">
        <f>_xlfn.XLOOKUP(tblSales[[#This Row],[Customer_ID]],Customers!$A:$A,Customers!$B:$B,"Unknown")</f>
        <v>Vidya Mishra</v>
      </c>
      <c r="AF970" t="str">
        <f>_xlfn.XLOOKUP(tblSales[[#This Row],[Customer_ID]],Customers!$A:$A,Customers!$J:$J,"Unknown")</f>
        <v>Gold</v>
      </c>
      <c r="AG970" t="str">
        <f>_xlfn.XLOOKUP(tblSales[[#This Row],[Employee_ID]],Employees!$A:$A,Employees!$B:$B,"Unknown")</f>
        <v>Deepak Kamath</v>
      </c>
      <c r="AH970">
        <f>IF(MONTH(tblSales[[#This Row],[Invoice Date]])&gt;=4,MONTH(tblSales[[#This Row],[Invoice Date]]),MONTH(tblSales[[#This Row],[Invoice Date]])+12)</f>
        <v>4</v>
      </c>
      <c r="AI970" s="8">
        <f>DATE(YEAR(tblSales[[#This Row],[Invoice Date]]),MONTH(tblSales[[#This Row],[Invoice Date]]),1)</f>
        <v>45383</v>
      </c>
      <c r="AJ970" t="str">
        <f>_xlfn.XLOOKUP(tblSales[[#This Row],[Product_ID]],Products!$A:$A,Products!$B:$B,"Unknown")</f>
        <v>Kalyan Silks Sunglasses Black</v>
      </c>
      <c r="AK970" s="9">
        <f>IFERROR(tblSales[[#This Row],[Profit]]/tblSales[[#This Row],[Sales Amount]],0)</f>
        <v>0.19795601674059912</v>
      </c>
      <c r="AL970" t="str">
        <f>IF(tblSales[[#This Row],[Discount %]]&lt;=5,"0-5%",
IF(tblSales[[#This Row],[Discount %]]&lt;=10,"5-10%",
IF(tblSales[[#This Row],[Discount %]]&lt;=15,"10-15%",
IF(tblSales[[#This Row],[Discount %]]&lt;=20,"15-20%","20%+"))))</f>
        <v>20%+</v>
      </c>
    </row>
    <row r="971" spans="1:38">
      <c r="A971" s="2" t="s">
        <v>2562</v>
      </c>
      <c r="B971" s="11">
        <v>45399</v>
      </c>
      <c r="C971" s="2" t="s">
        <v>2563</v>
      </c>
      <c r="D971" s="2" t="s">
        <v>1771</v>
      </c>
      <c r="E971" s="2" t="s">
        <v>314</v>
      </c>
      <c r="F971" s="2" t="s">
        <v>140</v>
      </c>
      <c r="G971" s="2">
        <v>2</v>
      </c>
      <c r="H971" s="2">
        <v>1280.99</v>
      </c>
      <c r="I971" s="2">
        <v>25</v>
      </c>
      <c r="J971" s="2">
        <v>640.5</v>
      </c>
      <c r="K971" s="2">
        <v>12</v>
      </c>
      <c r="L971" s="2">
        <v>230.58</v>
      </c>
      <c r="M971" s="2">
        <v>2152.06</v>
      </c>
      <c r="N971" s="2">
        <v>1812.6</v>
      </c>
      <c r="O971" s="2">
        <f t="shared" si="34"/>
        <v>108.88000000000002</v>
      </c>
      <c r="P971" s="2" t="s">
        <v>27</v>
      </c>
      <c r="Q971" s="2" t="str">
        <f t="shared" si="35"/>
        <v>Cash</v>
      </c>
      <c r="R971" s="2" t="s">
        <v>21</v>
      </c>
      <c r="S971" s="2" t="s">
        <v>56</v>
      </c>
      <c r="T971" s="2" t="s">
        <v>647</v>
      </c>
      <c r="U971" s="2" t="s">
        <v>59</v>
      </c>
      <c r="V971" t="str">
        <f>TEXT(tblSales[[#This Row],[Invoice Date]],"mmm")</f>
        <v>Apr</v>
      </c>
      <c r="W971">
        <f>MONTH(tblSales[[#This Row],[Invoice Date]])</f>
        <v>4</v>
      </c>
      <c r="X971">
        <f>YEAR(tblSales[[#This Row],[Invoice Date]])</f>
        <v>2024</v>
      </c>
      <c r="Y971" t="str">
        <f>TEXT(tblSales[[#This Row],[Invoice Date]],"mmm-yyyy")</f>
        <v>Apr-2024</v>
      </c>
      <c r="Z971" t="str">
        <f>_xlfn.XLOOKUP(tblSales[[#This Row],[Product_ID]],Products!$A:$A,Products!$C:$C,"Women Dresses")</f>
        <v>Wallets</v>
      </c>
      <c r="AA971" t="str">
        <f>_xlfn.XLOOKUP(tblSales[[#This Row],[Product_ID]],Products!$A:$A,Products!$D:$D,"Unknown")</f>
        <v>Card Holder</v>
      </c>
      <c r="AB971" t="str">
        <f>_xlfn.XLOOKUP(tblSales[[#This Row],[Product_ID]],Products!$A:$A,Products!$E:$E,"Unknown")</f>
        <v>Louis Philippe</v>
      </c>
      <c r="AC971" t="str">
        <f>_xlfn.XLOOKUP(tblSales[[#This Row],[Store_ID]],Stores!$A:$A,Stores!$B:$B,"Unknown")</f>
        <v>TrendMart Thiruvananthapuram Standard</v>
      </c>
      <c r="AD971" t="str">
        <f>_xlfn.XLOOKUP(tblSales[[#This Row],[Store_ID]],Stores!$A:$A,Stores!$E:$E,"Unknown")</f>
        <v>South Zone 1</v>
      </c>
      <c r="AE971" t="str">
        <f>_xlfn.XLOOKUP(tblSales[[#This Row],[Customer_ID]],Customers!$A:$A,Customers!$B:$B,"Unknown")</f>
        <v>Malathi Hegde</v>
      </c>
      <c r="AF971" t="str">
        <f>_xlfn.XLOOKUP(tblSales[[#This Row],[Customer_ID]],Customers!$A:$A,Customers!$J:$J,"Unknown")</f>
        <v>Regular</v>
      </c>
      <c r="AG971" t="str">
        <f>_xlfn.XLOOKUP(tblSales[[#This Row],[Employee_ID]],Employees!$A:$A,Employees!$B:$B,"Unknown")</f>
        <v>Charulatha Kumar</v>
      </c>
      <c r="AH971">
        <f>IF(MONTH(tblSales[[#This Row],[Invoice Date]])&gt;=4,MONTH(tblSales[[#This Row],[Invoice Date]]),MONTH(tblSales[[#This Row],[Invoice Date]])+12)</f>
        <v>4</v>
      </c>
      <c r="AI971" s="8">
        <f>DATE(YEAR(tblSales[[#This Row],[Invoice Date]]),MONTH(tblSales[[#This Row],[Invoice Date]]),1)</f>
        <v>45383</v>
      </c>
      <c r="AJ971" t="str">
        <f>_xlfn.XLOOKUP(tblSales[[#This Row],[Product_ID]],Products!$A:$A,Products!$B:$B,"Unknown")</f>
        <v>Louis Philippe Card Holder Mustard</v>
      </c>
      <c r="AK971" s="9">
        <f>IFERROR(tblSales[[#This Row],[Profit]]/tblSales[[#This Row],[Sales Amount]],0)</f>
        <v>5.0593384942799004E-2</v>
      </c>
      <c r="AL971" t="str">
        <f>IF(tblSales[[#This Row],[Discount %]]&lt;=5,"0-5%",
IF(tblSales[[#This Row],[Discount %]]&lt;=10,"5-10%",
IF(tblSales[[#This Row],[Discount %]]&lt;=15,"10-15%",
IF(tblSales[[#This Row],[Discount %]]&lt;=20,"15-20%","20%+"))))</f>
        <v>20%+</v>
      </c>
    </row>
    <row r="972" spans="1:38">
      <c r="A972" s="2" t="s">
        <v>2564</v>
      </c>
      <c r="B972" s="11">
        <v>45595</v>
      </c>
      <c r="C972" s="2" t="s">
        <v>958</v>
      </c>
      <c r="D972" s="2" t="s">
        <v>614</v>
      </c>
      <c r="E972" s="2" t="s">
        <v>557</v>
      </c>
      <c r="F972" s="2" t="s">
        <v>222</v>
      </c>
      <c r="G972" s="2">
        <v>1</v>
      </c>
      <c r="H972" s="2">
        <v>1993.14</v>
      </c>
      <c r="I972" s="2">
        <v>10</v>
      </c>
      <c r="J972" s="2">
        <v>199.31</v>
      </c>
      <c r="K972" s="2">
        <v>12</v>
      </c>
      <c r="L972" s="2">
        <v>215.26</v>
      </c>
      <c r="M972" s="2">
        <v>2009.09</v>
      </c>
      <c r="N972" s="2">
        <v>1378.38</v>
      </c>
      <c r="O972" s="2">
        <f t="shared" si="34"/>
        <v>415.44999999999982</v>
      </c>
      <c r="P972" s="2" t="s">
        <v>28</v>
      </c>
      <c r="Q972" s="2" t="str">
        <f t="shared" si="35"/>
        <v>Credit Card</v>
      </c>
      <c r="R972" s="2" t="s">
        <v>20</v>
      </c>
      <c r="S972" s="2" t="s">
        <v>56</v>
      </c>
      <c r="T972" s="2" t="s">
        <v>2565</v>
      </c>
      <c r="U972" s="2" t="s">
        <v>59</v>
      </c>
      <c r="V972" t="str">
        <f>TEXT(tblSales[[#This Row],[Invoice Date]],"mmm")</f>
        <v>Oct</v>
      </c>
      <c r="W972">
        <f>MONTH(tblSales[[#This Row],[Invoice Date]])</f>
        <v>10</v>
      </c>
      <c r="X972">
        <f>YEAR(tblSales[[#This Row],[Invoice Date]])</f>
        <v>2024</v>
      </c>
      <c r="Y972" t="str">
        <f>TEXT(tblSales[[#This Row],[Invoice Date]],"mmm-yyyy")</f>
        <v>Oct-2024</v>
      </c>
      <c r="Z972" t="str">
        <f>_xlfn.XLOOKUP(tblSales[[#This Row],[Product_ID]],Products!$A:$A,Products!$C:$C,"Women Dresses")</f>
        <v>Women Sarees</v>
      </c>
      <c r="AA972" t="str">
        <f>_xlfn.XLOOKUP(tblSales[[#This Row],[Product_ID]],Products!$A:$A,Products!$D:$D,"Unknown")</f>
        <v>Georgette Saree</v>
      </c>
      <c r="AB972" t="str">
        <f>_xlfn.XLOOKUP(tblSales[[#This Row],[Product_ID]],Products!$A:$A,Products!$E:$E,"Unknown")</f>
        <v>Reebok</v>
      </c>
      <c r="AC972" t="str">
        <f>_xlfn.XLOOKUP(tblSales[[#This Row],[Store_ID]],Stores!$A:$A,Stores!$B:$B,"Unknown")</f>
        <v>TrendMart Kochi Mall Kiosk</v>
      </c>
      <c r="AD972" t="str">
        <f>_xlfn.XLOOKUP(tblSales[[#This Row],[Store_ID]],Stores!$A:$A,Stores!$E:$E,"Unknown")</f>
        <v>South Zone 1</v>
      </c>
      <c r="AE972" t="str">
        <f>_xlfn.XLOOKUP(tblSales[[#This Row],[Customer_ID]],Customers!$A:$A,Customers!$B:$B,"Unknown")</f>
        <v>Bhavani Sundaram</v>
      </c>
      <c r="AF972" t="str">
        <f>_xlfn.XLOOKUP(tblSales[[#This Row],[Customer_ID]],Customers!$A:$A,Customers!$J:$J,"Unknown")</f>
        <v>Regular</v>
      </c>
      <c r="AG972" t="str">
        <f>_xlfn.XLOOKUP(tblSales[[#This Row],[Employee_ID]],Employees!$A:$A,Employees!$B:$B,"Unknown")</f>
        <v>Vasanthi Gupta</v>
      </c>
      <c r="AH972">
        <f>IF(MONTH(tblSales[[#This Row],[Invoice Date]])&gt;=4,MONTH(tblSales[[#This Row],[Invoice Date]]),MONTH(tblSales[[#This Row],[Invoice Date]])+12)</f>
        <v>10</v>
      </c>
      <c r="AI972" s="8">
        <f>DATE(YEAR(tblSales[[#This Row],[Invoice Date]]),MONTH(tblSales[[#This Row],[Invoice Date]]),1)</f>
        <v>45566</v>
      </c>
      <c r="AJ972" t="str">
        <f>_xlfn.XLOOKUP(tblSales[[#This Row],[Product_ID]],Products!$A:$A,Products!$B:$B,"Unknown")</f>
        <v>Reebok Georgette Saree Charcoal</v>
      </c>
      <c r="AK972" s="9">
        <f>IFERROR(tblSales[[#This Row],[Profit]]/tblSales[[#This Row],[Sales Amount]],0)</f>
        <v>0.20678516144124945</v>
      </c>
      <c r="AL972" t="str">
        <f>IF(tblSales[[#This Row],[Discount %]]&lt;=5,"0-5%",
IF(tblSales[[#This Row],[Discount %]]&lt;=10,"5-10%",
IF(tblSales[[#This Row],[Discount %]]&lt;=15,"10-15%",
IF(tblSales[[#This Row],[Discount %]]&lt;=20,"15-20%","20%+"))))</f>
        <v>5-10%</v>
      </c>
    </row>
    <row r="973" spans="1:38">
      <c r="A973" s="2" t="s">
        <v>2566</v>
      </c>
      <c r="B973" s="11">
        <v>45560</v>
      </c>
      <c r="C973" s="2" t="s">
        <v>2567</v>
      </c>
      <c r="D973" s="2" t="s">
        <v>149</v>
      </c>
      <c r="E973" s="2" t="s">
        <v>692</v>
      </c>
      <c r="F973" s="2" t="s">
        <v>104</v>
      </c>
      <c r="G973" s="2">
        <v>4</v>
      </c>
      <c r="H973" s="2">
        <v>1760.47</v>
      </c>
      <c r="I973" s="2">
        <v>15</v>
      </c>
      <c r="J973" s="2">
        <v>1056.28</v>
      </c>
      <c r="K973" s="2">
        <v>12</v>
      </c>
      <c r="L973" s="2">
        <v>718.27</v>
      </c>
      <c r="M973" s="2">
        <v>6703.87</v>
      </c>
      <c r="N973" s="2">
        <v>5599.4</v>
      </c>
      <c r="O973" s="2">
        <f t="shared" si="34"/>
        <v>386.20000000000027</v>
      </c>
      <c r="P973" s="2" t="s">
        <v>31</v>
      </c>
      <c r="Q973" s="2" t="str">
        <f t="shared" si="35"/>
        <v>Net Banking</v>
      </c>
      <c r="R973" s="2" t="s">
        <v>21</v>
      </c>
      <c r="S973" s="2" t="s">
        <v>56</v>
      </c>
      <c r="T973" s="2" t="s">
        <v>2262</v>
      </c>
      <c r="U973" s="2" t="s">
        <v>59</v>
      </c>
      <c r="V973" t="str">
        <f>TEXT(tblSales[[#This Row],[Invoice Date]],"mmm")</f>
        <v>Sep</v>
      </c>
      <c r="W973">
        <f>MONTH(tblSales[[#This Row],[Invoice Date]])</f>
        <v>9</v>
      </c>
      <c r="X973">
        <f>YEAR(tblSales[[#This Row],[Invoice Date]])</f>
        <v>2024</v>
      </c>
      <c r="Y973" t="str">
        <f>TEXT(tblSales[[#This Row],[Invoice Date]],"mmm-yyyy")</f>
        <v>Sep-2024</v>
      </c>
      <c r="Z973" t="str">
        <f>_xlfn.XLOOKUP(tblSales[[#This Row],[Product_ID]],Products!$A:$A,Products!$C:$C,"Women Dresses")</f>
        <v>Women Dresses</v>
      </c>
      <c r="AA973" t="str">
        <f>_xlfn.XLOOKUP(tblSales[[#This Row],[Product_ID]],Products!$A:$A,Products!$D:$D,"Unknown")</f>
        <v>Shirt Dress</v>
      </c>
      <c r="AB973" t="str">
        <f>_xlfn.XLOOKUP(tblSales[[#This Row],[Product_ID]],Products!$A:$A,Products!$E:$E,"Unknown")</f>
        <v>Nike</v>
      </c>
      <c r="AC973" t="str">
        <f>_xlfn.XLOOKUP(tblSales[[#This Row],[Store_ID]],Stores!$A:$A,Stores!$B:$B,"Unknown")</f>
        <v>TrendMart Thiruvananthapuram Outlet</v>
      </c>
      <c r="AD973" t="str">
        <f>_xlfn.XLOOKUP(tblSales[[#This Row],[Store_ID]],Stores!$A:$A,Stores!$E:$E,"Unknown")</f>
        <v>South Zone 1</v>
      </c>
      <c r="AE973" t="str">
        <f>_xlfn.XLOOKUP(tblSales[[#This Row],[Customer_ID]],Customers!$A:$A,Customers!$B:$B,"Unknown")</f>
        <v>Saranya Krishnan</v>
      </c>
      <c r="AF973" t="str">
        <f>_xlfn.XLOOKUP(tblSales[[#This Row],[Customer_ID]],Customers!$A:$A,Customers!$J:$J,"Unknown")</f>
        <v>Silver</v>
      </c>
      <c r="AG973" t="str">
        <f>_xlfn.XLOOKUP(tblSales[[#This Row],[Employee_ID]],Employees!$A:$A,Employees!$B:$B,"Unknown")</f>
        <v>Meena Krishnan</v>
      </c>
      <c r="AH973">
        <f>IF(MONTH(tblSales[[#This Row],[Invoice Date]])&gt;=4,MONTH(tblSales[[#This Row],[Invoice Date]]),MONTH(tblSales[[#This Row],[Invoice Date]])+12)</f>
        <v>9</v>
      </c>
      <c r="AI973" s="8">
        <f>DATE(YEAR(tblSales[[#This Row],[Invoice Date]]),MONTH(tblSales[[#This Row],[Invoice Date]]),1)</f>
        <v>45536</v>
      </c>
      <c r="AJ973" t="str">
        <f>_xlfn.XLOOKUP(tblSales[[#This Row],[Product_ID]],Products!$A:$A,Products!$B:$B,"Unknown")</f>
        <v>Nike Shirt Dress Peach</v>
      </c>
      <c r="AK973" s="9">
        <f>IFERROR(tblSales[[#This Row],[Profit]]/tblSales[[#This Row],[Sales Amount]],0)</f>
        <v>5.7608515678257526E-2</v>
      </c>
      <c r="AL973" t="str">
        <f>IF(tblSales[[#This Row],[Discount %]]&lt;=5,"0-5%",
IF(tblSales[[#This Row],[Discount %]]&lt;=10,"5-10%",
IF(tblSales[[#This Row],[Discount %]]&lt;=15,"10-15%",
IF(tblSales[[#This Row],[Discount %]]&lt;=20,"15-20%","20%+"))))</f>
        <v>10-15%</v>
      </c>
    </row>
    <row r="974" spans="1:38">
      <c r="A974" s="2" t="s">
        <v>2568</v>
      </c>
      <c r="B974" s="11">
        <v>45623</v>
      </c>
      <c r="C974" s="2" t="s">
        <v>1148</v>
      </c>
      <c r="D974" s="2" t="s">
        <v>710</v>
      </c>
      <c r="E974" s="2" t="s">
        <v>232</v>
      </c>
      <c r="F974" s="2" t="s">
        <v>210</v>
      </c>
      <c r="G974" s="2">
        <v>1</v>
      </c>
      <c r="H974" s="2">
        <v>1076.99</v>
      </c>
      <c r="I974" s="2">
        <v>10</v>
      </c>
      <c r="J974" s="2">
        <v>107.7</v>
      </c>
      <c r="K974" s="2">
        <v>12</v>
      </c>
      <c r="L974" s="2">
        <v>116.31</v>
      </c>
      <c r="M974" s="2">
        <v>1085.5999999999999</v>
      </c>
      <c r="N974" s="2">
        <v>815.46</v>
      </c>
      <c r="O974" s="2">
        <f t="shared" si="34"/>
        <v>153.82999999999987</v>
      </c>
      <c r="P974" s="2" t="s">
        <v>28</v>
      </c>
      <c r="Q974" s="2" t="str">
        <f t="shared" si="35"/>
        <v>Credit Card</v>
      </c>
      <c r="R974" s="2" t="s">
        <v>20</v>
      </c>
      <c r="S974" s="2" t="s">
        <v>56</v>
      </c>
      <c r="T974" s="2" t="s">
        <v>1174</v>
      </c>
      <c r="U974" s="2" t="s">
        <v>59</v>
      </c>
      <c r="V974" t="str">
        <f>TEXT(tblSales[[#This Row],[Invoice Date]],"mmm")</f>
        <v>Nov</v>
      </c>
      <c r="W974">
        <f>MONTH(tblSales[[#This Row],[Invoice Date]])</f>
        <v>11</v>
      </c>
      <c r="X974">
        <f>YEAR(tblSales[[#This Row],[Invoice Date]])</f>
        <v>2024</v>
      </c>
      <c r="Y974" t="str">
        <f>TEXT(tblSales[[#This Row],[Invoice Date]],"mmm-yyyy")</f>
        <v>Nov-2024</v>
      </c>
      <c r="Z974" t="str">
        <f>_xlfn.XLOOKUP(tblSales[[#This Row],[Product_ID]],Products!$A:$A,Products!$C:$C,"Women Dresses")</f>
        <v>Watches</v>
      </c>
      <c r="AA974" t="str">
        <f>_xlfn.XLOOKUP(tblSales[[#This Row],[Product_ID]],Products!$A:$A,Products!$D:$D,"Unknown")</f>
        <v>Smart Watch</v>
      </c>
      <c r="AB974" t="str">
        <f>_xlfn.XLOOKUP(tblSales[[#This Row],[Product_ID]],Products!$A:$A,Products!$E:$E,"Unknown")</f>
        <v>Libas</v>
      </c>
      <c r="AC974" t="str">
        <f>_xlfn.XLOOKUP(tblSales[[#This Row],[Store_ID]],Stores!$A:$A,Stores!$B:$B,"Unknown")</f>
        <v>TrendMart Khammam Standard</v>
      </c>
      <c r="AD974" t="str">
        <f>_xlfn.XLOOKUP(tblSales[[#This Row],[Store_ID]],Stores!$A:$A,Stores!$E:$E,"Unknown")</f>
        <v>South Zone 2</v>
      </c>
      <c r="AE974" t="str">
        <f>_xlfn.XLOOKUP(tblSales[[#This Row],[Customer_ID]],Customers!$A:$A,Customers!$B:$B,"Unknown")</f>
        <v>Chandrika Gopalakrishnan</v>
      </c>
      <c r="AF974" t="str">
        <f>_xlfn.XLOOKUP(tblSales[[#This Row],[Customer_ID]],Customers!$A:$A,Customers!$J:$J,"Unknown")</f>
        <v>Silver</v>
      </c>
      <c r="AG974" t="str">
        <f>_xlfn.XLOOKUP(tblSales[[#This Row],[Employee_ID]],Employees!$A:$A,Employees!$B:$B,"Unknown")</f>
        <v>Rani Mishra</v>
      </c>
      <c r="AH974">
        <f>IF(MONTH(tblSales[[#This Row],[Invoice Date]])&gt;=4,MONTH(tblSales[[#This Row],[Invoice Date]]),MONTH(tblSales[[#This Row],[Invoice Date]])+12)</f>
        <v>11</v>
      </c>
      <c r="AI974" s="8">
        <f>DATE(YEAR(tblSales[[#This Row],[Invoice Date]]),MONTH(tblSales[[#This Row],[Invoice Date]]),1)</f>
        <v>45597</v>
      </c>
      <c r="AJ974" t="str">
        <f>_xlfn.XLOOKUP(tblSales[[#This Row],[Product_ID]],Products!$A:$A,Products!$B:$B,"Unknown")</f>
        <v>Libas Smart Watch Purple</v>
      </c>
      <c r="AK974" s="9">
        <f>IFERROR(tblSales[[#This Row],[Profit]]/tblSales[[#This Row],[Sales Amount]],0)</f>
        <v>0.14170044215180536</v>
      </c>
      <c r="AL974" t="str">
        <f>IF(tblSales[[#This Row],[Discount %]]&lt;=5,"0-5%",
IF(tblSales[[#This Row],[Discount %]]&lt;=10,"5-10%",
IF(tblSales[[#This Row],[Discount %]]&lt;=15,"10-15%",
IF(tblSales[[#This Row],[Discount %]]&lt;=20,"15-20%","20%+"))))</f>
        <v>5-10%</v>
      </c>
    </row>
    <row r="975" spans="1:38">
      <c r="A975" s="2" t="s">
        <v>2569</v>
      </c>
      <c r="B975" s="11">
        <v>45642</v>
      </c>
      <c r="C975" s="2" t="s">
        <v>2198</v>
      </c>
      <c r="D975" s="2" t="s">
        <v>1168</v>
      </c>
      <c r="E975" s="2" t="s">
        <v>480</v>
      </c>
      <c r="F975" s="2" t="s">
        <v>540</v>
      </c>
      <c r="G975" s="2">
        <v>2</v>
      </c>
      <c r="H975" s="2">
        <v>2030.13</v>
      </c>
      <c r="I975" s="2">
        <v>10</v>
      </c>
      <c r="J975" s="2">
        <v>406.03</v>
      </c>
      <c r="K975" s="2">
        <v>12</v>
      </c>
      <c r="L975" s="2">
        <v>438.51</v>
      </c>
      <c r="M975" s="2">
        <v>4092.74</v>
      </c>
      <c r="N975" s="2">
        <v>2864.02</v>
      </c>
      <c r="O975" s="2">
        <f t="shared" si="34"/>
        <v>790.20999999999981</v>
      </c>
      <c r="P975" s="2" t="s">
        <v>29</v>
      </c>
      <c r="Q975" s="2" t="str">
        <f t="shared" si="35"/>
        <v>Debit Card</v>
      </c>
      <c r="R975" s="2" t="s">
        <v>20</v>
      </c>
      <c r="S975" s="2" t="s">
        <v>56</v>
      </c>
      <c r="T975" s="2" t="s">
        <v>856</v>
      </c>
      <c r="U975" s="2" t="s">
        <v>59</v>
      </c>
      <c r="V975" t="str">
        <f>TEXT(tblSales[[#This Row],[Invoice Date]],"mmm")</f>
        <v>Dec</v>
      </c>
      <c r="W975">
        <f>MONTH(tblSales[[#This Row],[Invoice Date]])</f>
        <v>12</v>
      </c>
      <c r="X975">
        <f>YEAR(tblSales[[#This Row],[Invoice Date]])</f>
        <v>2024</v>
      </c>
      <c r="Y975" t="str">
        <f>TEXT(tblSales[[#This Row],[Invoice Date]],"mmm-yyyy")</f>
        <v>Dec-2024</v>
      </c>
      <c r="Z975" t="str">
        <f>_xlfn.XLOOKUP(tblSales[[#This Row],[Product_ID]],Products!$A:$A,Products!$C:$C,"Women Dresses")</f>
        <v>Footwear</v>
      </c>
      <c r="AA975" t="str">
        <f>_xlfn.XLOOKUP(tblSales[[#This Row],[Product_ID]],Products!$A:$A,Products!$D:$D,"Unknown")</f>
        <v>Formal Shoes</v>
      </c>
      <c r="AB975" t="str">
        <f>_xlfn.XLOOKUP(tblSales[[#This Row],[Product_ID]],Products!$A:$A,Products!$E:$E,"Unknown")</f>
        <v>Biba</v>
      </c>
      <c r="AC975" t="str">
        <f>_xlfn.XLOOKUP(tblSales[[#This Row],[Store_ID]],Stores!$A:$A,Stores!$B:$B,"Unknown")</f>
        <v>TrendMart Thrissur High Street</v>
      </c>
      <c r="AD975" t="str">
        <f>_xlfn.XLOOKUP(tblSales[[#This Row],[Store_ID]],Stores!$A:$A,Stores!$E:$E,"Unknown")</f>
        <v>South Zone 1</v>
      </c>
      <c r="AE975" t="str">
        <f>_xlfn.XLOOKUP(tblSales[[#This Row],[Customer_ID]],Customers!$A:$A,Customers!$B:$B,"Unknown")</f>
        <v>Sathish Gupta</v>
      </c>
      <c r="AF975" t="str">
        <f>_xlfn.XLOOKUP(tblSales[[#This Row],[Customer_ID]],Customers!$A:$A,Customers!$J:$J,"Unknown")</f>
        <v>Regular</v>
      </c>
      <c r="AG975" t="str">
        <f>_xlfn.XLOOKUP(tblSales[[#This Row],[Employee_ID]],Employees!$A:$A,Employees!$B:$B,"Unknown")</f>
        <v>Swathi Achari</v>
      </c>
      <c r="AH975">
        <f>IF(MONTH(tblSales[[#This Row],[Invoice Date]])&gt;=4,MONTH(tblSales[[#This Row],[Invoice Date]]),MONTH(tblSales[[#This Row],[Invoice Date]])+12)</f>
        <v>12</v>
      </c>
      <c r="AI975" s="8">
        <f>DATE(YEAR(tblSales[[#This Row],[Invoice Date]]),MONTH(tblSales[[#This Row],[Invoice Date]]),1)</f>
        <v>45627</v>
      </c>
      <c r="AJ975" t="str">
        <f>_xlfn.XLOOKUP(tblSales[[#This Row],[Product_ID]],Products!$A:$A,Products!$B:$B,"Unknown")</f>
        <v>Biba Formal Shoes Brown</v>
      </c>
      <c r="AK975" s="9">
        <f>IFERROR(tblSales[[#This Row],[Profit]]/tblSales[[#This Row],[Sales Amount]],0)</f>
        <v>0.19307603219359154</v>
      </c>
      <c r="AL975" t="str">
        <f>IF(tblSales[[#This Row],[Discount %]]&lt;=5,"0-5%",
IF(tblSales[[#This Row],[Discount %]]&lt;=10,"5-10%",
IF(tblSales[[#This Row],[Discount %]]&lt;=15,"10-15%",
IF(tblSales[[#This Row],[Discount %]]&lt;=20,"15-20%","20%+"))))</f>
        <v>5-10%</v>
      </c>
    </row>
    <row r="976" spans="1:38">
      <c r="A976" s="2" t="s">
        <v>2570</v>
      </c>
      <c r="B976" s="11">
        <v>45484</v>
      </c>
      <c r="C976" s="2" t="s">
        <v>504</v>
      </c>
      <c r="D976" s="2" t="s">
        <v>2571</v>
      </c>
      <c r="E976" s="2" t="s">
        <v>127</v>
      </c>
      <c r="F976" s="2" t="s">
        <v>339</v>
      </c>
      <c r="G976" s="2">
        <v>1</v>
      </c>
      <c r="H976" s="2">
        <v>1197.1500000000001</v>
      </c>
      <c r="I976" s="2">
        <v>15</v>
      </c>
      <c r="J976" s="2">
        <v>179.57</v>
      </c>
      <c r="K976" s="2">
        <v>12</v>
      </c>
      <c r="L976" s="2">
        <v>122.11</v>
      </c>
      <c r="M976" s="2">
        <v>1139.69</v>
      </c>
      <c r="N976" s="2">
        <v>795.4</v>
      </c>
      <c r="O976" s="2">
        <f t="shared" si="34"/>
        <v>222.18000000000006</v>
      </c>
      <c r="P976" s="2" t="s">
        <v>29</v>
      </c>
      <c r="Q976" s="2" t="str">
        <f t="shared" si="35"/>
        <v>Debit Card</v>
      </c>
      <c r="R976" s="2" t="s">
        <v>20</v>
      </c>
      <c r="S976" s="2" t="s">
        <v>56</v>
      </c>
      <c r="T976" s="2" t="s">
        <v>2572</v>
      </c>
      <c r="U976" s="2" t="s">
        <v>59</v>
      </c>
      <c r="V976" t="str">
        <f>TEXT(tblSales[[#This Row],[Invoice Date]],"mmm")</f>
        <v>Jul</v>
      </c>
      <c r="W976">
        <f>MONTH(tblSales[[#This Row],[Invoice Date]])</f>
        <v>7</v>
      </c>
      <c r="X976">
        <f>YEAR(tblSales[[#This Row],[Invoice Date]])</f>
        <v>2024</v>
      </c>
      <c r="Y976" t="str">
        <f>TEXT(tblSales[[#This Row],[Invoice Date]],"mmm-yyyy")</f>
        <v>Jul-2024</v>
      </c>
      <c r="Z976" t="str">
        <f>_xlfn.XLOOKUP(tblSales[[#This Row],[Product_ID]],Products!$A:$A,Products!$C:$C,"Women Dresses")</f>
        <v>Men Trousers</v>
      </c>
      <c r="AA976" t="str">
        <f>_xlfn.XLOOKUP(tblSales[[#This Row],[Product_ID]],Products!$A:$A,Products!$D:$D,"Unknown")</f>
        <v>Track Pant</v>
      </c>
      <c r="AB976" t="str">
        <f>_xlfn.XLOOKUP(tblSales[[#This Row],[Product_ID]],Products!$A:$A,Products!$E:$E,"Unknown")</f>
        <v>Titan</v>
      </c>
      <c r="AC976" t="str">
        <f>_xlfn.XLOOKUP(tblSales[[#This Row],[Store_ID]],Stores!$A:$A,Stores!$B:$B,"Unknown")</f>
        <v>TrendMart Vijayawada Standard</v>
      </c>
      <c r="AD976" t="str">
        <f>_xlfn.XLOOKUP(tblSales[[#This Row],[Store_ID]],Stores!$A:$A,Stores!$E:$E,"Unknown")</f>
        <v>South Zone 3</v>
      </c>
      <c r="AE976" t="str">
        <f>_xlfn.XLOOKUP(tblSales[[#This Row],[Customer_ID]],Customers!$A:$A,Customers!$B:$B,"Unknown")</f>
        <v>Pranav Balasubramaniam</v>
      </c>
      <c r="AF976" t="str">
        <f>_xlfn.XLOOKUP(tblSales[[#This Row],[Customer_ID]],Customers!$A:$A,Customers!$J:$J,"Unknown")</f>
        <v>Silver</v>
      </c>
      <c r="AG976" t="str">
        <f>_xlfn.XLOOKUP(tblSales[[#This Row],[Employee_ID]],Employees!$A:$A,Employees!$B:$B,"Unknown")</f>
        <v>Priya Balasubramaniam</v>
      </c>
      <c r="AH976">
        <f>IF(MONTH(tblSales[[#This Row],[Invoice Date]])&gt;=4,MONTH(tblSales[[#This Row],[Invoice Date]]),MONTH(tblSales[[#This Row],[Invoice Date]])+12)</f>
        <v>7</v>
      </c>
      <c r="AI976" s="8">
        <f>DATE(YEAR(tblSales[[#This Row],[Invoice Date]]),MONTH(tblSales[[#This Row],[Invoice Date]]),1)</f>
        <v>45474</v>
      </c>
      <c r="AJ976" t="str">
        <f>_xlfn.XLOOKUP(tblSales[[#This Row],[Product_ID]],Products!$A:$A,Products!$B:$B,"Unknown")</f>
        <v>Titan Track Pant Wine</v>
      </c>
      <c r="AK976" s="9">
        <f>IFERROR(tblSales[[#This Row],[Profit]]/tblSales[[#This Row],[Sales Amount]],0)</f>
        <v>0.19494774894927572</v>
      </c>
      <c r="AL976" t="str">
        <f>IF(tblSales[[#This Row],[Discount %]]&lt;=5,"0-5%",
IF(tblSales[[#This Row],[Discount %]]&lt;=10,"5-10%",
IF(tblSales[[#This Row],[Discount %]]&lt;=15,"10-15%",
IF(tblSales[[#This Row],[Discount %]]&lt;=20,"15-20%","20%+"))))</f>
        <v>10-15%</v>
      </c>
    </row>
    <row r="977" spans="1:38">
      <c r="A977" s="2" t="s">
        <v>2573</v>
      </c>
      <c r="B977" s="11">
        <v>45422</v>
      </c>
      <c r="C977" s="2" t="s">
        <v>1733</v>
      </c>
      <c r="D977" s="2" t="s">
        <v>610</v>
      </c>
      <c r="E977" s="2" t="s">
        <v>301</v>
      </c>
      <c r="F977" s="2" t="s">
        <v>276</v>
      </c>
      <c r="G977" s="2">
        <v>3</v>
      </c>
      <c r="H977" s="2">
        <v>1286.6099999999999</v>
      </c>
      <c r="I977" s="2">
        <v>15</v>
      </c>
      <c r="J977" s="2">
        <v>578.97</v>
      </c>
      <c r="K977" s="2">
        <v>12</v>
      </c>
      <c r="L977" s="2">
        <v>393.7</v>
      </c>
      <c r="M977" s="2">
        <v>3674.56</v>
      </c>
      <c r="N977" s="2">
        <v>2712.63</v>
      </c>
      <c r="O977" s="2">
        <f t="shared" si="34"/>
        <v>568.22999999999979</v>
      </c>
      <c r="P977" s="2" t="s">
        <v>28</v>
      </c>
      <c r="Q977" s="2" t="str">
        <f t="shared" si="35"/>
        <v>Credit Card</v>
      </c>
      <c r="R977" s="2" t="s">
        <v>20</v>
      </c>
      <c r="S977" s="2" t="s">
        <v>56</v>
      </c>
      <c r="T977" s="2" t="s">
        <v>2574</v>
      </c>
      <c r="U977" s="2" t="s">
        <v>59</v>
      </c>
      <c r="V977" t="str">
        <f>TEXT(tblSales[[#This Row],[Invoice Date]],"mmm")</f>
        <v>May</v>
      </c>
      <c r="W977">
        <f>MONTH(tblSales[[#This Row],[Invoice Date]])</f>
        <v>5</v>
      </c>
      <c r="X977">
        <f>YEAR(tblSales[[#This Row],[Invoice Date]])</f>
        <v>2024</v>
      </c>
      <c r="Y977" t="str">
        <f>TEXT(tblSales[[#This Row],[Invoice Date]],"mmm-yyyy")</f>
        <v>May-2024</v>
      </c>
      <c r="Z977" t="str">
        <f>_xlfn.XLOOKUP(tblSales[[#This Row],[Product_ID]],Products!$A:$A,Products!$C:$C,"Women Dresses")</f>
        <v>Wallets</v>
      </c>
      <c r="AA977" t="str">
        <f>_xlfn.XLOOKUP(tblSales[[#This Row],[Product_ID]],Products!$A:$A,Products!$D:$D,"Unknown")</f>
        <v>Leather Wallet</v>
      </c>
      <c r="AB977" t="str">
        <f>_xlfn.XLOOKUP(tblSales[[#This Row],[Product_ID]],Products!$A:$A,Products!$E:$E,"Unknown")</f>
        <v>Louis Philippe</v>
      </c>
      <c r="AC977" t="str">
        <f>_xlfn.XLOOKUP(tblSales[[#This Row],[Store_ID]],Stores!$A:$A,Stores!$B:$B,"Unknown")</f>
        <v>TrendMart Kochi Standard</v>
      </c>
      <c r="AD977" t="str">
        <f>_xlfn.XLOOKUP(tblSales[[#This Row],[Store_ID]],Stores!$A:$A,Stores!$E:$E,"Unknown")</f>
        <v>South Zone 1</v>
      </c>
      <c r="AE977" t="str">
        <f>_xlfn.XLOOKUP(tblSales[[#This Row],[Customer_ID]],Customers!$A:$A,Customers!$B:$B,"Unknown")</f>
        <v>Deepthi Ramachandran</v>
      </c>
      <c r="AF977" t="str">
        <f>_xlfn.XLOOKUP(tblSales[[#This Row],[Customer_ID]],Customers!$A:$A,Customers!$J:$J,"Unknown")</f>
        <v>Regular</v>
      </c>
      <c r="AG977" t="str">
        <f>_xlfn.XLOOKUP(tblSales[[#This Row],[Employee_ID]],Employees!$A:$A,Employees!$B:$B,"Unknown")</f>
        <v>Vasanthi Kamath</v>
      </c>
      <c r="AH977">
        <f>IF(MONTH(tblSales[[#This Row],[Invoice Date]])&gt;=4,MONTH(tblSales[[#This Row],[Invoice Date]]),MONTH(tblSales[[#This Row],[Invoice Date]])+12)</f>
        <v>5</v>
      </c>
      <c r="AI977" s="8">
        <f>DATE(YEAR(tblSales[[#This Row],[Invoice Date]]),MONTH(tblSales[[#This Row],[Invoice Date]]),1)</f>
        <v>45413</v>
      </c>
      <c r="AJ977" t="str">
        <f>_xlfn.XLOOKUP(tblSales[[#This Row],[Product_ID]],Products!$A:$A,Products!$B:$B,"Unknown")</f>
        <v>Louis Philippe Leather Wallet Brown</v>
      </c>
      <c r="AK977" s="9">
        <f>IFERROR(tblSales[[#This Row],[Profit]]/tblSales[[#This Row],[Sales Amount]],0)</f>
        <v>0.15463892275537747</v>
      </c>
      <c r="AL977" t="str">
        <f>IF(tblSales[[#This Row],[Discount %]]&lt;=5,"0-5%",
IF(tblSales[[#This Row],[Discount %]]&lt;=10,"5-10%",
IF(tblSales[[#This Row],[Discount %]]&lt;=15,"10-15%",
IF(tblSales[[#This Row],[Discount %]]&lt;=20,"15-20%","20%+"))))</f>
        <v>10-15%</v>
      </c>
    </row>
    <row r="978" spans="1:38">
      <c r="A978" s="2" t="s">
        <v>2575</v>
      </c>
      <c r="B978" s="11">
        <v>45566</v>
      </c>
      <c r="C978" s="2" t="s">
        <v>1535</v>
      </c>
      <c r="D978" s="2" t="s">
        <v>687</v>
      </c>
      <c r="E978" s="2" t="s">
        <v>1058</v>
      </c>
      <c r="F978" s="2" t="s">
        <v>199</v>
      </c>
      <c r="G978" s="2">
        <v>1</v>
      </c>
      <c r="H978" s="2">
        <v>2320.31</v>
      </c>
      <c r="I978" s="2">
        <v>30</v>
      </c>
      <c r="J978" s="2">
        <v>696.09</v>
      </c>
      <c r="K978" s="2">
        <v>12</v>
      </c>
      <c r="L978" s="2">
        <v>194.91</v>
      </c>
      <c r="M978" s="2">
        <v>1819.13</v>
      </c>
      <c r="N978" s="2">
        <v>1551.42</v>
      </c>
      <c r="O978" s="2">
        <f t="shared" si="34"/>
        <v>72.80000000000004</v>
      </c>
      <c r="P978" s="2" t="s">
        <v>31</v>
      </c>
      <c r="Q978" s="2" t="str">
        <f t="shared" si="35"/>
        <v>Net Banking</v>
      </c>
      <c r="R978" s="2" t="s">
        <v>20</v>
      </c>
      <c r="S978" s="2" t="s">
        <v>56</v>
      </c>
      <c r="T978" s="2" t="s">
        <v>2531</v>
      </c>
      <c r="U978" s="2" t="s">
        <v>59</v>
      </c>
      <c r="V978" t="str">
        <f>TEXT(tblSales[[#This Row],[Invoice Date]],"mmm")</f>
        <v>Oct</v>
      </c>
      <c r="W978">
        <f>MONTH(tblSales[[#This Row],[Invoice Date]])</f>
        <v>10</v>
      </c>
      <c r="X978">
        <f>YEAR(tblSales[[#This Row],[Invoice Date]])</f>
        <v>2024</v>
      </c>
      <c r="Y978" t="str">
        <f>TEXT(tblSales[[#This Row],[Invoice Date]],"mmm-yyyy")</f>
        <v>Oct-2024</v>
      </c>
      <c r="Z978" t="str">
        <f>_xlfn.XLOOKUP(tblSales[[#This Row],[Product_ID]],Products!$A:$A,Products!$C:$C,"Women Dresses")</f>
        <v>Men Ethnic</v>
      </c>
      <c r="AA978" t="str">
        <f>_xlfn.XLOOKUP(tblSales[[#This Row],[Product_ID]],Products!$A:$A,Products!$D:$D,"Unknown")</f>
        <v>Sherwani</v>
      </c>
      <c r="AB978" t="str">
        <f>_xlfn.XLOOKUP(tblSales[[#This Row],[Product_ID]],Products!$A:$A,Products!$E:$E,"Unknown")</f>
        <v>Max Fashion</v>
      </c>
      <c r="AC978" t="str">
        <f>_xlfn.XLOOKUP(tblSales[[#This Row],[Store_ID]],Stores!$A:$A,Stores!$B:$B,"Unknown")</f>
        <v>TrendMart Karimnagar Standard</v>
      </c>
      <c r="AD978" t="str">
        <f>_xlfn.XLOOKUP(tblSales[[#This Row],[Store_ID]],Stores!$A:$A,Stores!$E:$E,"Unknown")</f>
        <v>South Zone 2</v>
      </c>
      <c r="AE978" t="str">
        <f>_xlfn.XLOOKUP(tblSales[[#This Row],[Customer_ID]],Customers!$A:$A,Customers!$B:$B,"Unknown")</f>
        <v>Chandra Mishra</v>
      </c>
      <c r="AF978" t="str">
        <f>_xlfn.XLOOKUP(tblSales[[#This Row],[Customer_ID]],Customers!$A:$A,Customers!$J:$J,"Unknown")</f>
        <v>Regular</v>
      </c>
      <c r="AG978" t="str">
        <f>_xlfn.XLOOKUP(tblSales[[#This Row],[Employee_ID]],Employees!$A:$A,Employees!$B:$B,"Unknown")</f>
        <v>Anusuya Subramaniam</v>
      </c>
      <c r="AH978">
        <f>IF(MONTH(tblSales[[#This Row],[Invoice Date]])&gt;=4,MONTH(tblSales[[#This Row],[Invoice Date]]),MONTH(tblSales[[#This Row],[Invoice Date]])+12)</f>
        <v>10</v>
      </c>
      <c r="AI978" s="8">
        <f>DATE(YEAR(tblSales[[#This Row],[Invoice Date]]),MONTH(tblSales[[#This Row],[Invoice Date]]),1)</f>
        <v>45566</v>
      </c>
      <c r="AJ978" t="str">
        <f>_xlfn.XLOOKUP(tblSales[[#This Row],[Product_ID]],Products!$A:$A,Products!$B:$B,"Unknown")</f>
        <v>Max Fashion Sherwani White</v>
      </c>
      <c r="AK978" s="9">
        <f>IFERROR(tblSales[[#This Row],[Profit]]/tblSales[[#This Row],[Sales Amount]],0)</f>
        <v>4.0019130023692666E-2</v>
      </c>
      <c r="AL978" t="str">
        <f>IF(tblSales[[#This Row],[Discount %]]&lt;=5,"0-5%",
IF(tblSales[[#This Row],[Discount %]]&lt;=10,"5-10%",
IF(tblSales[[#This Row],[Discount %]]&lt;=15,"10-15%",
IF(tblSales[[#This Row],[Discount %]]&lt;=20,"15-20%","20%+"))))</f>
        <v>20%+</v>
      </c>
    </row>
    <row r="979" spans="1:38">
      <c r="A979" s="2" t="s">
        <v>2576</v>
      </c>
      <c r="B979" s="11">
        <v>45586</v>
      </c>
      <c r="C979" s="2" t="s">
        <v>1568</v>
      </c>
      <c r="D979" s="2" t="s">
        <v>1171</v>
      </c>
      <c r="E979" s="2" t="s">
        <v>115</v>
      </c>
      <c r="F979" s="2" t="s">
        <v>319</v>
      </c>
      <c r="G979" s="2">
        <v>4</v>
      </c>
      <c r="H979" s="2">
        <v>3049.16</v>
      </c>
      <c r="I979" s="2">
        <v>25</v>
      </c>
      <c r="J979" s="2">
        <v>3049.16</v>
      </c>
      <c r="K979" s="2">
        <v>12</v>
      </c>
      <c r="L979" s="2">
        <v>1097.7</v>
      </c>
      <c r="M979" s="2">
        <v>10245.18</v>
      </c>
      <c r="N979" s="2">
        <v>8158.8</v>
      </c>
      <c r="O979" s="2">
        <f t="shared" si="34"/>
        <v>988.68000000000006</v>
      </c>
      <c r="P979" s="2" t="s">
        <v>30</v>
      </c>
      <c r="Q979" s="2" t="str">
        <f t="shared" si="35"/>
        <v>EMI</v>
      </c>
      <c r="R979" s="2" t="s">
        <v>21</v>
      </c>
      <c r="S979" s="2" t="s">
        <v>56</v>
      </c>
      <c r="T979" s="2" t="s">
        <v>2577</v>
      </c>
      <c r="U979" s="2" t="s">
        <v>59</v>
      </c>
      <c r="V979" t="str">
        <f>TEXT(tblSales[[#This Row],[Invoice Date]],"mmm")</f>
        <v>Oct</v>
      </c>
      <c r="W979">
        <f>MONTH(tblSales[[#This Row],[Invoice Date]])</f>
        <v>10</v>
      </c>
      <c r="X979">
        <f>YEAR(tblSales[[#This Row],[Invoice Date]])</f>
        <v>2024</v>
      </c>
      <c r="Y979" t="str">
        <f>TEXT(tblSales[[#This Row],[Invoice Date]],"mmm-yyyy")</f>
        <v>Oct-2024</v>
      </c>
      <c r="Z979" t="str">
        <f>_xlfn.XLOOKUP(tblSales[[#This Row],[Product_ID]],Products!$A:$A,Products!$C:$C,"Women Dresses")</f>
        <v>Watches</v>
      </c>
      <c r="AA979" t="str">
        <f>_xlfn.XLOOKUP(tblSales[[#This Row],[Product_ID]],Products!$A:$A,Products!$D:$D,"Unknown")</f>
        <v>Digital Watch</v>
      </c>
      <c r="AB979" t="str">
        <f>_xlfn.XLOOKUP(tblSales[[#This Row],[Product_ID]],Products!$A:$A,Products!$E:$E,"Unknown")</f>
        <v>Fossil</v>
      </c>
      <c r="AC979" t="str">
        <f>_xlfn.XLOOKUP(tblSales[[#This Row],[Store_ID]],Stores!$A:$A,Stores!$B:$B,"Unknown")</f>
        <v>TrendMart Thoothukudi Flagship</v>
      </c>
      <c r="AD979" t="str">
        <f>_xlfn.XLOOKUP(tblSales[[#This Row],[Store_ID]],Stores!$A:$A,Stores!$E:$E,"Unknown")</f>
        <v>South Zone 1</v>
      </c>
      <c r="AE979" t="str">
        <f>_xlfn.XLOOKUP(tblSales[[#This Row],[Customer_ID]],Customers!$A:$A,Customers!$B:$B,"Unknown")</f>
        <v>Bindu Achari</v>
      </c>
      <c r="AF979" t="str">
        <f>_xlfn.XLOOKUP(tblSales[[#This Row],[Customer_ID]],Customers!$A:$A,Customers!$J:$J,"Unknown")</f>
        <v>Regular</v>
      </c>
      <c r="AG979" t="str">
        <f>_xlfn.XLOOKUP(tblSales[[#This Row],[Employee_ID]],Employees!$A:$A,Employees!$B:$B,"Unknown")</f>
        <v>Sathish Sundaram</v>
      </c>
      <c r="AH979">
        <f>IF(MONTH(tblSales[[#This Row],[Invoice Date]])&gt;=4,MONTH(tblSales[[#This Row],[Invoice Date]]),MONTH(tblSales[[#This Row],[Invoice Date]])+12)</f>
        <v>10</v>
      </c>
      <c r="AI979" s="8">
        <f>DATE(YEAR(tblSales[[#This Row],[Invoice Date]]),MONTH(tblSales[[#This Row],[Invoice Date]]),1)</f>
        <v>45566</v>
      </c>
      <c r="AJ979" t="str">
        <f>_xlfn.XLOOKUP(tblSales[[#This Row],[Product_ID]],Products!$A:$A,Products!$B:$B,"Unknown")</f>
        <v>Fossil Digital Watch Maroon</v>
      </c>
      <c r="AK979" s="9">
        <f>IFERROR(tblSales[[#This Row],[Profit]]/tblSales[[#This Row],[Sales Amount]],0)</f>
        <v>9.6501964826386649E-2</v>
      </c>
      <c r="AL979" t="str">
        <f>IF(tblSales[[#This Row],[Discount %]]&lt;=5,"0-5%",
IF(tblSales[[#This Row],[Discount %]]&lt;=10,"5-10%",
IF(tblSales[[#This Row],[Discount %]]&lt;=15,"10-15%",
IF(tblSales[[#This Row],[Discount %]]&lt;=20,"15-20%","20%+"))))</f>
        <v>20%+</v>
      </c>
    </row>
    <row r="980" spans="1:38">
      <c r="A980" s="2" t="s">
        <v>2578</v>
      </c>
      <c r="B980" s="11">
        <v>45590</v>
      </c>
      <c r="C980" s="2" t="s">
        <v>2378</v>
      </c>
      <c r="D980" s="2" t="s">
        <v>367</v>
      </c>
      <c r="E980" s="2" t="s">
        <v>859</v>
      </c>
      <c r="F980" s="2" t="s">
        <v>458</v>
      </c>
      <c r="G980" s="2">
        <v>3</v>
      </c>
      <c r="H980" s="2">
        <v>341.89</v>
      </c>
      <c r="I980" s="2">
        <v>5</v>
      </c>
      <c r="J980" s="2">
        <v>51.28</v>
      </c>
      <c r="K980" s="2">
        <v>5</v>
      </c>
      <c r="L980" s="2">
        <v>48.72</v>
      </c>
      <c r="M980" s="2">
        <v>1023.11</v>
      </c>
      <c r="N980" s="2">
        <v>762.45</v>
      </c>
      <c r="O980" s="2">
        <f t="shared" si="34"/>
        <v>211.93999999999997</v>
      </c>
      <c r="P980" s="2" t="s">
        <v>27</v>
      </c>
      <c r="Q980" s="2" t="str">
        <f t="shared" si="35"/>
        <v>Cash</v>
      </c>
      <c r="R980" s="2" t="s">
        <v>21</v>
      </c>
      <c r="S980" s="2" t="s">
        <v>56</v>
      </c>
      <c r="T980" s="2" t="s">
        <v>718</v>
      </c>
      <c r="U980" s="2" t="s">
        <v>59</v>
      </c>
      <c r="V980" t="str">
        <f>TEXT(tblSales[[#This Row],[Invoice Date]],"mmm")</f>
        <v>Oct</v>
      </c>
      <c r="W980">
        <f>MONTH(tblSales[[#This Row],[Invoice Date]])</f>
        <v>10</v>
      </c>
      <c r="X980">
        <f>YEAR(tblSales[[#This Row],[Invoice Date]])</f>
        <v>2024</v>
      </c>
      <c r="Y980" t="str">
        <f>TEXT(tblSales[[#This Row],[Invoice Date]],"mmm-yyyy")</f>
        <v>Oct-2024</v>
      </c>
      <c r="Z980" t="str">
        <f>_xlfn.XLOOKUP(tblSales[[#This Row],[Product_ID]],Products!$A:$A,Products!$C:$C,"Women Dresses")</f>
        <v>Belts</v>
      </c>
      <c r="AA980" t="str">
        <f>_xlfn.XLOOKUP(tblSales[[#This Row],[Product_ID]],Products!$A:$A,Products!$D:$D,"Unknown")</f>
        <v>Leather Belt</v>
      </c>
      <c r="AB980" t="str">
        <f>_xlfn.XLOOKUP(tblSales[[#This Row],[Product_ID]],Products!$A:$A,Products!$E:$E,"Unknown")</f>
        <v>Raymond</v>
      </c>
      <c r="AC980" t="str">
        <f>_xlfn.XLOOKUP(tblSales[[#This Row],[Store_ID]],Stores!$A:$A,Stores!$B:$B,"Unknown")</f>
        <v>TrendMart Karimnagar Standard</v>
      </c>
      <c r="AD980" t="str">
        <f>_xlfn.XLOOKUP(tblSales[[#This Row],[Store_ID]],Stores!$A:$A,Stores!$E:$E,"Unknown")</f>
        <v>South Zone 2</v>
      </c>
      <c r="AE980" t="str">
        <f>_xlfn.XLOOKUP(tblSales[[#This Row],[Customer_ID]],Customers!$A:$A,Customers!$B:$B,"Unknown")</f>
        <v>Usha Pandian</v>
      </c>
      <c r="AF980" t="str">
        <f>_xlfn.XLOOKUP(tblSales[[#This Row],[Customer_ID]],Customers!$A:$A,Customers!$J:$J,"Unknown")</f>
        <v>Silver</v>
      </c>
      <c r="AG980" t="str">
        <f>_xlfn.XLOOKUP(tblSales[[#This Row],[Employee_ID]],Employees!$A:$A,Employees!$B:$B,"Unknown")</f>
        <v>Anil Reddy</v>
      </c>
      <c r="AH980">
        <f>IF(MONTH(tblSales[[#This Row],[Invoice Date]])&gt;=4,MONTH(tblSales[[#This Row],[Invoice Date]]),MONTH(tblSales[[#This Row],[Invoice Date]])+12)</f>
        <v>10</v>
      </c>
      <c r="AI980" s="8">
        <f>DATE(YEAR(tblSales[[#This Row],[Invoice Date]]),MONTH(tblSales[[#This Row],[Invoice Date]]),1)</f>
        <v>45566</v>
      </c>
      <c r="AJ980" t="str">
        <f>_xlfn.XLOOKUP(tblSales[[#This Row],[Product_ID]],Products!$A:$A,Products!$B:$B,"Unknown")</f>
        <v>Raymond Leather Belt White</v>
      </c>
      <c r="AK980" s="9">
        <f>IFERROR(tblSales[[#This Row],[Profit]]/tblSales[[#This Row],[Sales Amount]],0)</f>
        <v>0.20715270107808542</v>
      </c>
      <c r="AL980" t="str">
        <f>IF(tblSales[[#This Row],[Discount %]]&lt;=5,"0-5%",
IF(tblSales[[#This Row],[Discount %]]&lt;=10,"5-10%",
IF(tblSales[[#This Row],[Discount %]]&lt;=15,"10-15%",
IF(tblSales[[#This Row],[Discount %]]&lt;=20,"15-20%","20%+"))))</f>
        <v>0-5%</v>
      </c>
    </row>
    <row r="981" spans="1:38">
      <c r="A981" s="2" t="s">
        <v>2579</v>
      </c>
      <c r="B981" s="11">
        <v>45602</v>
      </c>
      <c r="C981" s="2" t="s">
        <v>2580</v>
      </c>
      <c r="D981" s="2" t="s">
        <v>126</v>
      </c>
      <c r="E981" s="2" t="s">
        <v>758</v>
      </c>
      <c r="F981" s="2" t="s">
        <v>475</v>
      </c>
      <c r="G981" s="2">
        <v>4</v>
      </c>
      <c r="H981" s="2">
        <v>1501.32</v>
      </c>
      <c r="I981" s="2">
        <v>20</v>
      </c>
      <c r="J981" s="2">
        <v>1201.06</v>
      </c>
      <c r="K981" s="2">
        <v>12</v>
      </c>
      <c r="L981" s="2">
        <v>576.51</v>
      </c>
      <c r="M981" s="2">
        <v>5380.73</v>
      </c>
      <c r="N981" s="2">
        <v>4594.6400000000003</v>
      </c>
      <c r="O981" s="2">
        <f t="shared" si="34"/>
        <v>209.57999999999925</v>
      </c>
      <c r="P981" s="2" t="s">
        <v>27</v>
      </c>
      <c r="Q981" s="2" t="str">
        <f t="shared" si="35"/>
        <v>Cash</v>
      </c>
      <c r="R981" s="2" t="s">
        <v>21</v>
      </c>
      <c r="S981" s="2" t="s">
        <v>56</v>
      </c>
      <c r="T981" s="2" t="s">
        <v>346</v>
      </c>
      <c r="U981" s="2" t="s">
        <v>59</v>
      </c>
      <c r="V981" t="str">
        <f>TEXT(tblSales[[#This Row],[Invoice Date]],"mmm")</f>
        <v>Nov</v>
      </c>
      <c r="W981">
        <f>MONTH(tblSales[[#This Row],[Invoice Date]])</f>
        <v>11</v>
      </c>
      <c r="X981">
        <f>YEAR(tblSales[[#This Row],[Invoice Date]])</f>
        <v>2024</v>
      </c>
      <c r="Y981" t="str">
        <f>TEXT(tblSales[[#This Row],[Invoice Date]],"mmm-yyyy")</f>
        <v>Nov-2024</v>
      </c>
      <c r="Z981" t="str">
        <f>_xlfn.XLOOKUP(tblSales[[#This Row],[Product_ID]],Products!$A:$A,Products!$C:$C,"Women Dresses")</f>
        <v>Sportswear</v>
      </c>
      <c r="AA981" t="str">
        <f>_xlfn.XLOOKUP(tblSales[[#This Row],[Product_ID]],Products!$A:$A,Products!$D:$D,"Unknown")</f>
        <v>Track Suit</v>
      </c>
      <c r="AB981" t="str">
        <f>_xlfn.XLOOKUP(tblSales[[#This Row],[Product_ID]],Products!$A:$A,Products!$E:$E,"Unknown")</f>
        <v>US Polo Assn</v>
      </c>
      <c r="AC981" t="str">
        <f>_xlfn.XLOOKUP(tblSales[[#This Row],[Store_ID]],Stores!$A:$A,Stores!$B:$B,"Unknown")</f>
        <v>TrendMart Nizamabad Standard</v>
      </c>
      <c r="AD981" t="str">
        <f>_xlfn.XLOOKUP(tblSales[[#This Row],[Store_ID]],Stores!$A:$A,Stores!$E:$E,"Unknown")</f>
        <v>South Zone 2</v>
      </c>
      <c r="AE981" t="str">
        <f>_xlfn.XLOOKUP(tblSales[[#This Row],[Customer_ID]],Customers!$A:$A,Customers!$B:$B,"Unknown")</f>
        <v>Lavanya Murthy</v>
      </c>
      <c r="AF981" t="str">
        <f>_xlfn.XLOOKUP(tblSales[[#This Row],[Customer_ID]],Customers!$A:$A,Customers!$J:$J,"Unknown")</f>
        <v>Silver</v>
      </c>
      <c r="AG981" t="str">
        <f>_xlfn.XLOOKUP(tblSales[[#This Row],[Employee_ID]],Employees!$A:$A,Employees!$B:$B,"Unknown")</f>
        <v>Arjun Krishnan</v>
      </c>
      <c r="AH981">
        <f>IF(MONTH(tblSales[[#This Row],[Invoice Date]])&gt;=4,MONTH(tblSales[[#This Row],[Invoice Date]]),MONTH(tblSales[[#This Row],[Invoice Date]])+12)</f>
        <v>11</v>
      </c>
      <c r="AI981" s="8">
        <f>DATE(YEAR(tblSales[[#This Row],[Invoice Date]]),MONTH(tblSales[[#This Row],[Invoice Date]]),1)</f>
        <v>45597</v>
      </c>
      <c r="AJ981" t="str">
        <f>_xlfn.XLOOKUP(tblSales[[#This Row],[Product_ID]],Products!$A:$A,Products!$B:$B,"Unknown")</f>
        <v>US Polo Assn Track Suit Maroon</v>
      </c>
      <c r="AK981" s="9">
        <f>IFERROR(tblSales[[#This Row],[Profit]]/tblSales[[#This Row],[Sales Amount]],0)</f>
        <v>3.8950105283112005E-2</v>
      </c>
      <c r="AL981" t="str">
        <f>IF(tblSales[[#This Row],[Discount %]]&lt;=5,"0-5%",
IF(tblSales[[#This Row],[Discount %]]&lt;=10,"5-10%",
IF(tblSales[[#This Row],[Discount %]]&lt;=15,"10-15%",
IF(tblSales[[#This Row],[Discount %]]&lt;=20,"15-20%","20%+"))))</f>
        <v>15-20%</v>
      </c>
    </row>
    <row r="982" spans="1:38">
      <c r="A982" s="2" t="s">
        <v>2581</v>
      </c>
      <c r="B982" s="11">
        <v>45429</v>
      </c>
      <c r="C982" s="2" t="s">
        <v>840</v>
      </c>
      <c r="D982" s="2" t="s">
        <v>102</v>
      </c>
      <c r="E982" s="2" t="s">
        <v>97</v>
      </c>
      <c r="F982" s="2" t="s">
        <v>285</v>
      </c>
      <c r="G982" s="2">
        <v>2</v>
      </c>
      <c r="H982" s="2">
        <v>3793.69</v>
      </c>
      <c r="I982" s="2">
        <v>10</v>
      </c>
      <c r="J982" s="2">
        <v>758.74</v>
      </c>
      <c r="K982" s="2">
        <v>12</v>
      </c>
      <c r="L982" s="2">
        <v>819.44</v>
      </c>
      <c r="M982" s="2">
        <v>7648.08</v>
      </c>
      <c r="N982" s="2">
        <v>5267.12</v>
      </c>
      <c r="O982" s="2">
        <f t="shared" si="34"/>
        <v>1561.52</v>
      </c>
      <c r="P982" s="2" t="s">
        <v>32</v>
      </c>
      <c r="Q982" s="2" t="str">
        <f t="shared" si="35"/>
        <v>UPI</v>
      </c>
      <c r="R982" s="2" t="s">
        <v>21</v>
      </c>
      <c r="S982" s="2" t="s">
        <v>56</v>
      </c>
      <c r="T982" s="2" t="s">
        <v>2582</v>
      </c>
      <c r="U982" s="2" t="s">
        <v>59</v>
      </c>
      <c r="V982" t="str">
        <f>TEXT(tblSales[[#This Row],[Invoice Date]],"mmm")</f>
        <v>May</v>
      </c>
      <c r="W982">
        <f>MONTH(tblSales[[#This Row],[Invoice Date]])</f>
        <v>5</v>
      </c>
      <c r="X982">
        <f>YEAR(tblSales[[#This Row],[Invoice Date]])</f>
        <v>2024</v>
      </c>
      <c r="Y982" t="str">
        <f>TEXT(tblSales[[#This Row],[Invoice Date]],"mmm-yyyy")</f>
        <v>May-2024</v>
      </c>
      <c r="Z982" t="str">
        <f>_xlfn.XLOOKUP(tblSales[[#This Row],[Product_ID]],Products!$A:$A,Products!$C:$C,"Women Dresses")</f>
        <v>Women Sarees</v>
      </c>
      <c r="AA982" t="str">
        <f>_xlfn.XLOOKUP(tblSales[[#This Row],[Product_ID]],Products!$A:$A,Products!$D:$D,"Unknown")</f>
        <v>Georgette Saree</v>
      </c>
      <c r="AB982" t="str">
        <f>_xlfn.XLOOKUP(tblSales[[#This Row],[Product_ID]],Products!$A:$A,Products!$E:$E,"Unknown")</f>
        <v>Westside</v>
      </c>
      <c r="AC982" t="str">
        <f>_xlfn.XLOOKUP(tblSales[[#This Row],[Store_ID]],Stores!$A:$A,Stores!$B:$B,"Unknown")</f>
        <v>TrendMart Tirunelveli High Street</v>
      </c>
      <c r="AD982" t="str">
        <f>_xlfn.XLOOKUP(tblSales[[#This Row],[Store_ID]],Stores!$A:$A,Stores!$E:$E,"Unknown")</f>
        <v>South Zone 1</v>
      </c>
      <c r="AE982" t="str">
        <f>_xlfn.XLOOKUP(tblSales[[#This Row],[Customer_ID]],Customers!$A:$A,Customers!$B:$B,"Unknown")</f>
        <v>Chandrika Bhat</v>
      </c>
      <c r="AF982" t="str">
        <f>_xlfn.XLOOKUP(tblSales[[#This Row],[Customer_ID]],Customers!$A:$A,Customers!$J:$J,"Unknown")</f>
        <v>Regular</v>
      </c>
      <c r="AG982" t="str">
        <f>_xlfn.XLOOKUP(tblSales[[#This Row],[Employee_ID]],Employees!$A:$A,Employees!$B:$B,"Unknown")</f>
        <v>Yogesh Chettiar</v>
      </c>
      <c r="AH982">
        <f>IF(MONTH(tblSales[[#This Row],[Invoice Date]])&gt;=4,MONTH(tblSales[[#This Row],[Invoice Date]]),MONTH(tblSales[[#This Row],[Invoice Date]])+12)</f>
        <v>5</v>
      </c>
      <c r="AI982" s="8">
        <f>DATE(YEAR(tblSales[[#This Row],[Invoice Date]]),MONTH(tblSales[[#This Row],[Invoice Date]]),1)</f>
        <v>45413</v>
      </c>
      <c r="AJ982" t="str">
        <f>_xlfn.XLOOKUP(tblSales[[#This Row],[Product_ID]],Products!$A:$A,Products!$B:$B,"Unknown")</f>
        <v>Westside Georgette Saree White</v>
      </c>
      <c r="AK982" s="9">
        <f>IFERROR(tblSales[[#This Row],[Profit]]/tblSales[[#This Row],[Sales Amount]],0)</f>
        <v>0.2041715044821707</v>
      </c>
      <c r="AL982" t="str">
        <f>IF(tblSales[[#This Row],[Discount %]]&lt;=5,"0-5%",
IF(tblSales[[#This Row],[Discount %]]&lt;=10,"5-10%",
IF(tblSales[[#This Row],[Discount %]]&lt;=15,"10-15%",
IF(tblSales[[#This Row],[Discount %]]&lt;=20,"15-20%","20%+"))))</f>
        <v>5-10%</v>
      </c>
    </row>
    <row r="983" spans="1:38">
      <c r="A983" s="12" t="s">
        <v>2583</v>
      </c>
      <c r="B983" s="13">
        <v>45536</v>
      </c>
      <c r="C983" s="12" t="s">
        <v>2584</v>
      </c>
      <c r="D983" s="12" t="s">
        <v>479</v>
      </c>
      <c r="E983" s="12" t="s">
        <v>1477</v>
      </c>
      <c r="F983" s="12" t="s">
        <v>238</v>
      </c>
      <c r="G983" s="12">
        <v>0</v>
      </c>
      <c r="H983" s="12">
        <v>657.92</v>
      </c>
      <c r="I983" s="12">
        <v>30</v>
      </c>
      <c r="J983" s="12">
        <v>0</v>
      </c>
      <c r="K983" s="12">
        <v>5</v>
      </c>
      <c r="L983" s="12">
        <v>0</v>
      </c>
      <c r="M983" s="12">
        <v>0</v>
      </c>
      <c r="N983" s="12">
        <v>0</v>
      </c>
      <c r="O983" s="12">
        <v>0</v>
      </c>
      <c r="P983" s="12" t="s">
        <v>27</v>
      </c>
      <c r="Q983" s="12" t="str">
        <f t="shared" si="35"/>
        <v>Cash</v>
      </c>
      <c r="R983" s="12" t="s">
        <v>20</v>
      </c>
      <c r="S983" s="12" t="s">
        <v>56</v>
      </c>
      <c r="T983" s="12" t="s">
        <v>1619</v>
      </c>
      <c r="U983" s="12" t="s">
        <v>60</v>
      </c>
      <c r="V983" t="str">
        <f>TEXT(tblSales[[#This Row],[Invoice Date]],"mmm")</f>
        <v>Sep</v>
      </c>
      <c r="W983">
        <f>MONTH(tblSales[[#This Row],[Invoice Date]])</f>
        <v>9</v>
      </c>
      <c r="X983">
        <f>YEAR(tblSales[[#This Row],[Invoice Date]])</f>
        <v>2024</v>
      </c>
      <c r="Y983" t="str">
        <f>TEXT(tblSales[[#This Row],[Invoice Date]],"mmm-yyyy")</f>
        <v>Sep-2024</v>
      </c>
      <c r="Z983" t="str">
        <f>_xlfn.XLOOKUP(tblSales[[#This Row],[Product_ID]],Products!$A:$A,Products!$C:$C,"Women Dresses")</f>
        <v>Wallets</v>
      </c>
      <c r="AA983" t="str">
        <f>_xlfn.XLOOKUP(tblSales[[#This Row],[Product_ID]],Products!$A:$A,Products!$D:$D,"Unknown")</f>
        <v>Zip Wallet</v>
      </c>
      <c r="AB983" t="str">
        <f>_xlfn.XLOOKUP(tblSales[[#This Row],[Product_ID]],Products!$A:$A,Products!$E:$E,"Unknown")</f>
        <v>Aurelia</v>
      </c>
      <c r="AC983" t="str">
        <f>_xlfn.XLOOKUP(tblSales[[#This Row],[Store_ID]],Stores!$A:$A,Stores!$B:$B,"Unknown")</f>
        <v>TrendMart Guntur High Street</v>
      </c>
      <c r="AD983" t="str">
        <f>_xlfn.XLOOKUP(tblSales[[#This Row],[Store_ID]],Stores!$A:$A,Stores!$E:$E,"Unknown")</f>
        <v>South Zone 3</v>
      </c>
      <c r="AE983" t="str">
        <f>_xlfn.XLOOKUP(tblSales[[#This Row],[Customer_ID]],Customers!$A:$A,Customers!$B:$B,"Unknown")</f>
        <v>Karthik Kamath</v>
      </c>
      <c r="AF983" t="str">
        <f>_xlfn.XLOOKUP(tblSales[[#This Row],[Customer_ID]],Customers!$A:$A,Customers!$J:$J,"Unknown")</f>
        <v>Gold</v>
      </c>
      <c r="AG983" t="str">
        <f>_xlfn.XLOOKUP(tblSales[[#This Row],[Employee_ID]],Employees!$A:$A,Employees!$B:$B,"Unknown")</f>
        <v>Dhruv Mishra</v>
      </c>
      <c r="AH983">
        <f>IF(MONTH(tblSales[[#This Row],[Invoice Date]])&gt;=4,MONTH(tblSales[[#This Row],[Invoice Date]]),MONTH(tblSales[[#This Row],[Invoice Date]])+12)</f>
        <v>9</v>
      </c>
      <c r="AI983" s="8">
        <f>DATE(YEAR(tblSales[[#This Row],[Invoice Date]]),MONTH(tblSales[[#This Row],[Invoice Date]]),1)</f>
        <v>45536</v>
      </c>
      <c r="AJ983" t="str">
        <f>_xlfn.XLOOKUP(tblSales[[#This Row],[Product_ID]],Products!$A:$A,Products!$B:$B,"Unknown")</f>
        <v>Aurelia Zip Wallet Red</v>
      </c>
      <c r="AK983" s="9">
        <f>IFERROR(tblSales[[#This Row],[Profit]]/tblSales[[#This Row],[Sales Amount]],0)</f>
        <v>0</v>
      </c>
      <c r="AL983" t="str">
        <f>IF(tblSales[[#This Row],[Discount %]]&lt;=5,"0-5%",
IF(tblSales[[#This Row],[Discount %]]&lt;=10,"5-10%",
IF(tblSales[[#This Row],[Discount %]]&lt;=15,"10-15%",
IF(tblSales[[#This Row],[Discount %]]&lt;=20,"15-20%","20%+"))))</f>
        <v>20%+</v>
      </c>
    </row>
    <row r="984" spans="1:38">
      <c r="A984" s="2" t="s">
        <v>2585</v>
      </c>
      <c r="B984" s="11">
        <v>45588</v>
      </c>
      <c r="C984" s="2" t="s">
        <v>1954</v>
      </c>
      <c r="D984" s="2" t="s">
        <v>2586</v>
      </c>
      <c r="E984" s="2" t="s">
        <v>668</v>
      </c>
      <c r="F984" s="2" t="s">
        <v>523</v>
      </c>
      <c r="G984" s="2">
        <v>2</v>
      </c>
      <c r="H984" s="2">
        <v>1010.55</v>
      </c>
      <c r="I984" s="2">
        <v>20</v>
      </c>
      <c r="J984" s="2">
        <v>404.22</v>
      </c>
      <c r="K984" s="2">
        <v>12</v>
      </c>
      <c r="L984" s="2">
        <v>194.03</v>
      </c>
      <c r="M984" s="2">
        <v>1810.91</v>
      </c>
      <c r="N984" s="2">
        <v>1348.58</v>
      </c>
      <c r="O984" s="2">
        <f t="shared" ref="O984:O1036" si="36">(M984-N984-L984)</f>
        <v>268.30000000000018</v>
      </c>
      <c r="P984" s="2" t="s">
        <v>32</v>
      </c>
      <c r="Q984" s="2" t="str">
        <f t="shared" si="35"/>
        <v>UPI</v>
      </c>
      <c r="R984" s="2" t="s">
        <v>20</v>
      </c>
      <c r="S984" s="2" t="s">
        <v>56</v>
      </c>
      <c r="T984" s="2" t="s">
        <v>1831</v>
      </c>
      <c r="U984" s="2" t="s">
        <v>59</v>
      </c>
      <c r="V984" t="str">
        <f>TEXT(tblSales[[#This Row],[Invoice Date]],"mmm")</f>
        <v>Oct</v>
      </c>
      <c r="W984">
        <f>MONTH(tblSales[[#This Row],[Invoice Date]])</f>
        <v>10</v>
      </c>
      <c r="X984">
        <f>YEAR(tblSales[[#This Row],[Invoice Date]])</f>
        <v>2024</v>
      </c>
      <c r="Y984" t="str">
        <f>TEXT(tblSales[[#This Row],[Invoice Date]],"mmm-yyyy")</f>
        <v>Oct-2024</v>
      </c>
      <c r="Z984" t="str">
        <f>_xlfn.XLOOKUP(tblSales[[#This Row],[Product_ID]],Products!$A:$A,Products!$C:$C,"Women Dresses")</f>
        <v>Men Trousers</v>
      </c>
      <c r="AA984" t="str">
        <f>_xlfn.XLOOKUP(tblSales[[#This Row],[Product_ID]],Products!$A:$A,Products!$D:$D,"Unknown")</f>
        <v>Chinos</v>
      </c>
      <c r="AB984" t="str">
        <f>_xlfn.XLOOKUP(tblSales[[#This Row],[Product_ID]],Products!$A:$A,Products!$E:$E,"Unknown")</f>
        <v>Aurelia</v>
      </c>
      <c r="AC984" t="str">
        <f>_xlfn.XLOOKUP(tblSales[[#This Row],[Store_ID]],Stores!$A:$A,Stores!$B:$B,"Unknown")</f>
        <v>TrendMart Kollam Flagship</v>
      </c>
      <c r="AD984" t="str">
        <f>_xlfn.XLOOKUP(tblSales[[#This Row],[Store_ID]],Stores!$A:$A,Stores!$E:$E,"Unknown")</f>
        <v>South Zone 1</v>
      </c>
      <c r="AE984" t="str">
        <f>_xlfn.XLOOKUP(tblSales[[#This Row],[Customer_ID]],Customers!$A:$A,Customers!$B:$B,"Unknown")</f>
        <v>Rahul Chettiar</v>
      </c>
      <c r="AF984" t="str">
        <f>_xlfn.XLOOKUP(tblSales[[#This Row],[Customer_ID]],Customers!$A:$A,Customers!$J:$J,"Unknown")</f>
        <v>Gold</v>
      </c>
      <c r="AG984" t="str">
        <f>_xlfn.XLOOKUP(tblSales[[#This Row],[Employee_ID]],Employees!$A:$A,Employees!$B:$B,"Unknown")</f>
        <v>Vinod Hegde</v>
      </c>
      <c r="AH984">
        <f>IF(MONTH(tblSales[[#This Row],[Invoice Date]])&gt;=4,MONTH(tblSales[[#This Row],[Invoice Date]]),MONTH(tblSales[[#This Row],[Invoice Date]])+12)</f>
        <v>10</v>
      </c>
      <c r="AI984" s="8">
        <f>DATE(YEAR(tblSales[[#This Row],[Invoice Date]]),MONTH(tblSales[[#This Row],[Invoice Date]]),1)</f>
        <v>45566</v>
      </c>
      <c r="AJ984" t="str">
        <f>_xlfn.XLOOKUP(tblSales[[#This Row],[Product_ID]],Products!$A:$A,Products!$B:$B,"Unknown")</f>
        <v>Aurelia Chinos White</v>
      </c>
      <c r="AK984" s="9">
        <f>IFERROR(tblSales[[#This Row],[Profit]]/tblSales[[#This Row],[Sales Amount]],0)</f>
        <v>0.14815755614580525</v>
      </c>
      <c r="AL984" t="str">
        <f>IF(tblSales[[#This Row],[Discount %]]&lt;=5,"0-5%",
IF(tblSales[[#This Row],[Discount %]]&lt;=10,"5-10%",
IF(tblSales[[#This Row],[Discount %]]&lt;=15,"10-15%",
IF(tblSales[[#This Row],[Discount %]]&lt;=20,"15-20%","20%+"))))</f>
        <v>15-20%</v>
      </c>
    </row>
    <row r="985" spans="1:38">
      <c r="A985" s="2" t="s">
        <v>2587</v>
      </c>
      <c r="B985" s="11">
        <v>45537</v>
      </c>
      <c r="C985" s="2" t="s">
        <v>530</v>
      </c>
      <c r="D985" s="2" t="s">
        <v>390</v>
      </c>
      <c r="E985" s="2" t="s">
        <v>1018</v>
      </c>
      <c r="F985" s="2" t="s">
        <v>324</v>
      </c>
      <c r="G985" s="2">
        <v>2</v>
      </c>
      <c r="H985" s="2">
        <v>1371.69</v>
      </c>
      <c r="I985" s="2">
        <v>10</v>
      </c>
      <c r="J985" s="2">
        <v>274.33999999999997</v>
      </c>
      <c r="K985" s="2">
        <v>12</v>
      </c>
      <c r="L985" s="2">
        <v>296.27999999999997</v>
      </c>
      <c r="M985" s="2">
        <v>2765.32</v>
      </c>
      <c r="N985" s="2">
        <v>2146.9</v>
      </c>
      <c r="O985" s="2">
        <f t="shared" si="36"/>
        <v>322.1400000000001</v>
      </c>
      <c r="P985" s="2" t="s">
        <v>28</v>
      </c>
      <c r="Q985" s="2" t="str">
        <f t="shared" si="35"/>
        <v>Credit Card</v>
      </c>
      <c r="R985" s="2" t="s">
        <v>20</v>
      </c>
      <c r="S985" s="2" t="s">
        <v>56</v>
      </c>
      <c r="T985" s="2" t="s">
        <v>2082</v>
      </c>
      <c r="U985" s="2" t="s">
        <v>59</v>
      </c>
      <c r="V985" t="str">
        <f>TEXT(tblSales[[#This Row],[Invoice Date]],"mmm")</f>
        <v>Sep</v>
      </c>
      <c r="W985">
        <f>MONTH(tblSales[[#This Row],[Invoice Date]])</f>
        <v>9</v>
      </c>
      <c r="X985">
        <f>YEAR(tblSales[[#This Row],[Invoice Date]])</f>
        <v>2024</v>
      </c>
      <c r="Y985" t="str">
        <f>TEXT(tblSales[[#This Row],[Invoice Date]],"mmm-yyyy")</f>
        <v>Sep-2024</v>
      </c>
      <c r="Z985" t="str">
        <f>_xlfn.XLOOKUP(tblSales[[#This Row],[Product_ID]],Products!$A:$A,Products!$C:$C,"Women Dresses")</f>
        <v>Women Jeans</v>
      </c>
      <c r="AA985" t="str">
        <f>_xlfn.XLOOKUP(tblSales[[#This Row],[Product_ID]],Products!$A:$A,Products!$D:$D,"Unknown")</f>
        <v>Bootcut</v>
      </c>
      <c r="AB985" t="str">
        <f>_xlfn.XLOOKUP(tblSales[[#This Row],[Product_ID]],Products!$A:$A,Products!$E:$E,"Unknown")</f>
        <v>Biba</v>
      </c>
      <c r="AC985" t="str">
        <f>_xlfn.XLOOKUP(tblSales[[#This Row],[Store_ID]],Stores!$A:$A,Stores!$B:$B,"Unknown")</f>
        <v>TrendMart Tumakuru High Street</v>
      </c>
      <c r="AD985" t="str">
        <f>_xlfn.XLOOKUP(tblSales[[#This Row],[Store_ID]],Stores!$A:$A,Stores!$E:$E,"Unknown")</f>
        <v>South Zone 2</v>
      </c>
      <c r="AE985" t="str">
        <f>_xlfn.XLOOKUP(tblSales[[#This Row],[Customer_ID]],Customers!$A:$A,Customers!$B:$B,"Unknown")</f>
        <v>Srinivas Iyer</v>
      </c>
      <c r="AF985" t="str">
        <f>_xlfn.XLOOKUP(tblSales[[#This Row],[Customer_ID]],Customers!$A:$A,Customers!$J:$J,"Unknown")</f>
        <v>Gold</v>
      </c>
      <c r="AG985" t="str">
        <f>_xlfn.XLOOKUP(tblSales[[#This Row],[Employee_ID]],Employees!$A:$A,Employees!$B:$B,"Unknown")</f>
        <v>Ganesh Iyengar</v>
      </c>
      <c r="AH985">
        <f>IF(MONTH(tblSales[[#This Row],[Invoice Date]])&gt;=4,MONTH(tblSales[[#This Row],[Invoice Date]]),MONTH(tblSales[[#This Row],[Invoice Date]])+12)</f>
        <v>9</v>
      </c>
      <c r="AI985" s="8">
        <f>DATE(YEAR(tblSales[[#This Row],[Invoice Date]]),MONTH(tblSales[[#This Row],[Invoice Date]]),1)</f>
        <v>45536</v>
      </c>
      <c r="AJ985" t="str">
        <f>_xlfn.XLOOKUP(tblSales[[#This Row],[Product_ID]],Products!$A:$A,Products!$B:$B,"Unknown")</f>
        <v>Biba Bootcut Maroon</v>
      </c>
      <c r="AK985" s="9">
        <f>IFERROR(tblSales[[#This Row],[Profit]]/tblSales[[#This Row],[Sales Amount]],0)</f>
        <v>0.11649284712076724</v>
      </c>
      <c r="AL985" t="str">
        <f>IF(tblSales[[#This Row],[Discount %]]&lt;=5,"0-5%",
IF(tblSales[[#This Row],[Discount %]]&lt;=10,"5-10%",
IF(tblSales[[#This Row],[Discount %]]&lt;=15,"10-15%",
IF(tblSales[[#This Row],[Discount %]]&lt;=20,"15-20%","20%+"))))</f>
        <v>5-10%</v>
      </c>
    </row>
    <row r="986" spans="1:38">
      <c r="A986" s="2" t="s">
        <v>2588</v>
      </c>
      <c r="B986" s="11">
        <v>45419</v>
      </c>
      <c r="C986" s="2" t="s">
        <v>795</v>
      </c>
      <c r="D986" s="2" t="s">
        <v>740</v>
      </c>
      <c r="E986" s="2" t="s">
        <v>209</v>
      </c>
      <c r="F986" s="2" t="s">
        <v>204</v>
      </c>
      <c r="G986" s="2">
        <v>1</v>
      </c>
      <c r="H986" s="2">
        <v>1167.02</v>
      </c>
      <c r="I986" s="2">
        <v>0</v>
      </c>
      <c r="J986" s="2">
        <v>0</v>
      </c>
      <c r="K986" s="2">
        <v>12</v>
      </c>
      <c r="L986" s="2">
        <v>140.04</v>
      </c>
      <c r="M986" s="2">
        <v>1307.06</v>
      </c>
      <c r="N986" s="2">
        <v>737.35</v>
      </c>
      <c r="O986" s="2">
        <f t="shared" si="36"/>
        <v>429.66999999999996</v>
      </c>
      <c r="P986" s="2" t="s">
        <v>29</v>
      </c>
      <c r="Q986" s="2" t="str">
        <f t="shared" si="35"/>
        <v>Debit Card</v>
      </c>
      <c r="R986" s="2" t="s">
        <v>21</v>
      </c>
      <c r="S986" s="2" t="s">
        <v>56</v>
      </c>
      <c r="T986" s="2" t="s">
        <v>1463</v>
      </c>
      <c r="U986" s="2" t="s">
        <v>59</v>
      </c>
      <c r="V986" t="str">
        <f>TEXT(tblSales[[#This Row],[Invoice Date]],"mmm")</f>
        <v>May</v>
      </c>
      <c r="W986">
        <f>MONTH(tblSales[[#This Row],[Invoice Date]])</f>
        <v>5</v>
      </c>
      <c r="X986">
        <f>YEAR(tblSales[[#This Row],[Invoice Date]])</f>
        <v>2024</v>
      </c>
      <c r="Y986" t="str">
        <f>TEXT(tblSales[[#This Row],[Invoice Date]],"mmm-yyyy")</f>
        <v>May-2024</v>
      </c>
      <c r="Z986" t="str">
        <f>_xlfn.XLOOKUP(tblSales[[#This Row],[Product_ID]],Products!$A:$A,Products!$C:$C,"Women Dresses")</f>
        <v>Belts</v>
      </c>
      <c r="AA986" t="str">
        <f>_xlfn.XLOOKUP(tblSales[[#This Row],[Product_ID]],Products!$A:$A,Products!$D:$D,"Unknown")</f>
        <v>Formal Belt</v>
      </c>
      <c r="AB986" t="str">
        <f>_xlfn.XLOOKUP(tblSales[[#This Row],[Product_ID]],Products!$A:$A,Products!$E:$E,"Unknown")</f>
        <v>Wrangler</v>
      </c>
      <c r="AC986" t="str">
        <f>_xlfn.XLOOKUP(tblSales[[#This Row],[Store_ID]],Stores!$A:$A,Stores!$B:$B,"Unknown")</f>
        <v>TrendMart Kochi High Street</v>
      </c>
      <c r="AD986" t="str">
        <f>_xlfn.XLOOKUP(tblSales[[#This Row],[Store_ID]],Stores!$A:$A,Stores!$E:$E,"Unknown")</f>
        <v>South Zone 1</v>
      </c>
      <c r="AE986" t="str">
        <f>_xlfn.XLOOKUP(tblSales[[#This Row],[Customer_ID]],Customers!$A:$A,Customers!$B:$B,"Unknown")</f>
        <v>Kalpana Achari</v>
      </c>
      <c r="AF986" t="str">
        <f>_xlfn.XLOOKUP(tblSales[[#This Row],[Customer_ID]],Customers!$A:$A,Customers!$J:$J,"Unknown")</f>
        <v>Silver</v>
      </c>
      <c r="AG986" t="str">
        <f>_xlfn.XLOOKUP(tblSales[[#This Row],[Employee_ID]],Employees!$A:$A,Employees!$B:$B,"Unknown")</f>
        <v>Logesh Gopalakrishnan</v>
      </c>
      <c r="AH986">
        <f>IF(MONTH(tblSales[[#This Row],[Invoice Date]])&gt;=4,MONTH(tblSales[[#This Row],[Invoice Date]]),MONTH(tblSales[[#This Row],[Invoice Date]])+12)</f>
        <v>5</v>
      </c>
      <c r="AI986" s="8">
        <f>DATE(YEAR(tblSales[[#This Row],[Invoice Date]]),MONTH(tblSales[[#This Row],[Invoice Date]]),1)</f>
        <v>45413</v>
      </c>
      <c r="AJ986" t="str">
        <f>_xlfn.XLOOKUP(tblSales[[#This Row],[Product_ID]],Products!$A:$A,Products!$B:$B,"Unknown")</f>
        <v>Wrangler Formal Belt Brown</v>
      </c>
      <c r="AK986" s="9">
        <f>IFERROR(tblSales[[#This Row],[Profit]]/tblSales[[#This Row],[Sales Amount]],0)</f>
        <v>0.32873012715560113</v>
      </c>
      <c r="AL986" t="str">
        <f>IF(tblSales[[#This Row],[Discount %]]&lt;=5,"0-5%",
IF(tblSales[[#This Row],[Discount %]]&lt;=10,"5-10%",
IF(tblSales[[#This Row],[Discount %]]&lt;=15,"10-15%",
IF(tblSales[[#This Row],[Discount %]]&lt;=20,"15-20%","20%+"))))</f>
        <v>0-5%</v>
      </c>
    </row>
    <row r="987" spans="1:38">
      <c r="A987" s="2" t="s">
        <v>2589</v>
      </c>
      <c r="B987" s="11">
        <v>45591</v>
      </c>
      <c r="C987" s="2" t="s">
        <v>1351</v>
      </c>
      <c r="D987" s="2" t="s">
        <v>854</v>
      </c>
      <c r="E987" s="2" t="s">
        <v>1467</v>
      </c>
      <c r="F987" s="2" t="s">
        <v>210</v>
      </c>
      <c r="G987" s="2">
        <v>1</v>
      </c>
      <c r="H987" s="2">
        <v>658.54</v>
      </c>
      <c r="I987" s="2">
        <v>10</v>
      </c>
      <c r="J987" s="2">
        <v>65.849999999999994</v>
      </c>
      <c r="K987" s="2">
        <v>5</v>
      </c>
      <c r="L987" s="2">
        <v>29.63</v>
      </c>
      <c r="M987" s="2">
        <v>622.32000000000005</v>
      </c>
      <c r="N987" s="2">
        <v>371.12</v>
      </c>
      <c r="O987" s="2">
        <f t="shared" si="36"/>
        <v>221.57000000000005</v>
      </c>
      <c r="P987" s="2" t="s">
        <v>32</v>
      </c>
      <c r="Q987" s="2" t="str">
        <f t="shared" si="35"/>
        <v>UPI</v>
      </c>
      <c r="R987" s="2" t="s">
        <v>20</v>
      </c>
      <c r="S987" s="2" t="s">
        <v>56</v>
      </c>
      <c r="T987" s="2" t="s">
        <v>1172</v>
      </c>
      <c r="U987" s="2" t="s">
        <v>60</v>
      </c>
      <c r="V987" t="str">
        <f>TEXT(tblSales[[#This Row],[Invoice Date]],"mmm")</f>
        <v>Oct</v>
      </c>
      <c r="W987">
        <f>MONTH(tblSales[[#This Row],[Invoice Date]])</f>
        <v>10</v>
      </c>
      <c r="X987">
        <f>YEAR(tblSales[[#This Row],[Invoice Date]])</f>
        <v>2024</v>
      </c>
      <c r="Y987" t="str">
        <f>TEXT(tblSales[[#This Row],[Invoice Date]],"mmm-yyyy")</f>
        <v>Oct-2024</v>
      </c>
      <c r="Z987" t="str">
        <f>_xlfn.XLOOKUP(tblSales[[#This Row],[Product_ID]],Products!$A:$A,Products!$C:$C,"Women Dresses")</f>
        <v>Wallets</v>
      </c>
      <c r="AA987" t="str">
        <f>_xlfn.XLOOKUP(tblSales[[#This Row],[Product_ID]],Products!$A:$A,Products!$D:$D,"Unknown")</f>
        <v>Card Holder</v>
      </c>
      <c r="AB987" t="str">
        <f>_xlfn.XLOOKUP(tblSales[[#This Row],[Product_ID]],Products!$A:$A,Products!$E:$E,"Unknown")</f>
        <v>Global Desi</v>
      </c>
      <c r="AC987" t="str">
        <f>_xlfn.XLOOKUP(tblSales[[#This Row],[Store_ID]],Stores!$A:$A,Stores!$B:$B,"Unknown")</f>
        <v>TrendMart Erode Mall Kiosk</v>
      </c>
      <c r="AD987" t="str">
        <f>_xlfn.XLOOKUP(tblSales[[#This Row],[Store_ID]],Stores!$A:$A,Stores!$E:$E,"Unknown")</f>
        <v>South Zone 1</v>
      </c>
      <c r="AE987" t="str">
        <f>_xlfn.XLOOKUP(tblSales[[#This Row],[Customer_ID]],Customers!$A:$A,Customers!$B:$B,"Unknown")</f>
        <v>Balaji Kumar</v>
      </c>
      <c r="AF987" t="str">
        <f>_xlfn.XLOOKUP(tblSales[[#This Row],[Customer_ID]],Customers!$A:$A,Customers!$J:$J,"Unknown")</f>
        <v>Silver</v>
      </c>
      <c r="AG987" t="str">
        <f>_xlfn.XLOOKUP(tblSales[[#This Row],[Employee_ID]],Employees!$A:$A,Employees!$B:$B,"Unknown")</f>
        <v>Rani Mishra</v>
      </c>
      <c r="AH987">
        <f>IF(MONTH(tblSales[[#This Row],[Invoice Date]])&gt;=4,MONTH(tblSales[[#This Row],[Invoice Date]]),MONTH(tblSales[[#This Row],[Invoice Date]])+12)</f>
        <v>10</v>
      </c>
      <c r="AI987" s="8">
        <f>DATE(YEAR(tblSales[[#This Row],[Invoice Date]]),MONTH(tblSales[[#This Row],[Invoice Date]]),1)</f>
        <v>45566</v>
      </c>
      <c r="AJ987" t="str">
        <f>_xlfn.XLOOKUP(tblSales[[#This Row],[Product_ID]],Products!$A:$A,Products!$B:$B,"Unknown")</f>
        <v>Global Desi Card Holder Navy Blue</v>
      </c>
      <c r="AK987" s="9">
        <f>IFERROR(tblSales[[#This Row],[Profit]]/tblSales[[#This Row],[Sales Amount]],0)</f>
        <v>0.35603869391952697</v>
      </c>
      <c r="AL987" t="str">
        <f>IF(tblSales[[#This Row],[Discount %]]&lt;=5,"0-5%",
IF(tblSales[[#This Row],[Discount %]]&lt;=10,"5-10%",
IF(tblSales[[#This Row],[Discount %]]&lt;=15,"10-15%",
IF(tblSales[[#This Row],[Discount %]]&lt;=20,"15-20%","20%+"))))</f>
        <v>5-10%</v>
      </c>
    </row>
    <row r="988" spans="1:38">
      <c r="A988" s="2" t="s">
        <v>2590</v>
      </c>
      <c r="B988" s="11">
        <v>45720</v>
      </c>
      <c r="C988" s="2" t="s">
        <v>1946</v>
      </c>
      <c r="D988" s="2" t="s">
        <v>376</v>
      </c>
      <c r="E988" s="2" t="s">
        <v>650</v>
      </c>
      <c r="F988" s="2" t="s">
        <v>199</v>
      </c>
      <c r="G988" s="2">
        <v>1</v>
      </c>
      <c r="H988" s="2">
        <v>849.28</v>
      </c>
      <c r="I988" s="2">
        <v>15</v>
      </c>
      <c r="J988" s="2">
        <v>127.39</v>
      </c>
      <c r="K988" s="2">
        <v>5</v>
      </c>
      <c r="L988" s="2">
        <v>36.090000000000003</v>
      </c>
      <c r="M988" s="2">
        <v>757.98</v>
      </c>
      <c r="N988" s="2">
        <v>573.09</v>
      </c>
      <c r="O988" s="2">
        <f t="shared" si="36"/>
        <v>148.79999999999998</v>
      </c>
      <c r="P988" s="2" t="s">
        <v>29</v>
      </c>
      <c r="Q988" s="2" t="str">
        <f t="shared" si="35"/>
        <v>Debit Card</v>
      </c>
      <c r="R988" s="2" t="s">
        <v>21</v>
      </c>
      <c r="S988" s="2" t="s">
        <v>56</v>
      </c>
      <c r="T988" s="2" t="s">
        <v>146</v>
      </c>
      <c r="U988" s="2" t="s">
        <v>59</v>
      </c>
      <c r="V988" t="str">
        <f>TEXT(tblSales[[#This Row],[Invoice Date]],"mmm")</f>
        <v>Mar</v>
      </c>
      <c r="W988">
        <f>MONTH(tblSales[[#This Row],[Invoice Date]])</f>
        <v>3</v>
      </c>
      <c r="X988">
        <f>YEAR(tblSales[[#This Row],[Invoice Date]])</f>
        <v>2025</v>
      </c>
      <c r="Y988" t="str">
        <f>TEXT(tblSales[[#This Row],[Invoice Date]],"mmm-yyyy")</f>
        <v>Mar-2025</v>
      </c>
      <c r="Z988" t="str">
        <f>_xlfn.XLOOKUP(tblSales[[#This Row],[Product_ID]],Products!$A:$A,Products!$C:$C,"Women Dresses")</f>
        <v>Women Kurtis</v>
      </c>
      <c r="AA988" t="str">
        <f>_xlfn.XLOOKUP(tblSales[[#This Row],[Product_ID]],Products!$A:$A,Products!$D:$D,"Unknown")</f>
        <v>Anarkali Kurti</v>
      </c>
      <c r="AB988" t="str">
        <f>_xlfn.XLOOKUP(tblSales[[#This Row],[Product_ID]],Products!$A:$A,Products!$E:$E,"Unknown")</f>
        <v>Nike</v>
      </c>
      <c r="AC988" t="str">
        <f>_xlfn.XLOOKUP(tblSales[[#This Row],[Store_ID]],Stores!$A:$A,Stores!$B:$B,"Unknown")</f>
        <v>TrendMart Shivamogga Outlet</v>
      </c>
      <c r="AD988" t="str">
        <f>_xlfn.XLOOKUP(tblSales[[#This Row],[Store_ID]],Stores!$A:$A,Stores!$E:$E,"Unknown")</f>
        <v>South Zone 2</v>
      </c>
      <c r="AE988" t="str">
        <f>_xlfn.XLOOKUP(tblSales[[#This Row],[Customer_ID]],Customers!$A:$A,Customers!$B:$B,"Unknown")</f>
        <v>Deepthi Pandian</v>
      </c>
      <c r="AF988" t="str">
        <f>_xlfn.XLOOKUP(tblSales[[#This Row],[Customer_ID]],Customers!$A:$A,Customers!$J:$J,"Unknown")</f>
        <v>Silver</v>
      </c>
      <c r="AG988" t="str">
        <f>_xlfn.XLOOKUP(tblSales[[#This Row],[Employee_ID]],Employees!$A:$A,Employees!$B:$B,"Unknown")</f>
        <v>Anusuya Subramaniam</v>
      </c>
      <c r="AH988">
        <f>IF(MONTH(tblSales[[#This Row],[Invoice Date]])&gt;=4,MONTH(tblSales[[#This Row],[Invoice Date]]),MONTH(tblSales[[#This Row],[Invoice Date]])+12)</f>
        <v>15</v>
      </c>
      <c r="AI988" s="8">
        <f>DATE(YEAR(tblSales[[#This Row],[Invoice Date]]),MONTH(tblSales[[#This Row],[Invoice Date]]),1)</f>
        <v>45717</v>
      </c>
      <c r="AJ988" t="str">
        <f>_xlfn.XLOOKUP(tblSales[[#This Row],[Product_ID]],Products!$A:$A,Products!$B:$B,"Unknown")</f>
        <v>Nike Anarkali Kurti White</v>
      </c>
      <c r="AK988" s="9">
        <f>IFERROR(tblSales[[#This Row],[Profit]]/tblSales[[#This Row],[Sales Amount]],0)</f>
        <v>0.19631124831789754</v>
      </c>
      <c r="AL988" t="str">
        <f>IF(tblSales[[#This Row],[Discount %]]&lt;=5,"0-5%",
IF(tblSales[[#This Row],[Discount %]]&lt;=10,"5-10%",
IF(tblSales[[#This Row],[Discount %]]&lt;=15,"10-15%",
IF(tblSales[[#This Row],[Discount %]]&lt;=20,"15-20%","20%+"))))</f>
        <v>10-15%</v>
      </c>
    </row>
    <row r="989" spans="1:38">
      <c r="A989" s="2" t="s">
        <v>2591</v>
      </c>
      <c r="B989" s="11">
        <v>45595</v>
      </c>
      <c r="C989" s="2" t="s">
        <v>2592</v>
      </c>
      <c r="D989" s="2" t="s">
        <v>398</v>
      </c>
      <c r="E989" s="2" t="s">
        <v>292</v>
      </c>
      <c r="F989" s="2" t="s">
        <v>377</v>
      </c>
      <c r="G989" s="2">
        <v>2</v>
      </c>
      <c r="H989" s="2">
        <v>5224.8599999999997</v>
      </c>
      <c r="I989" s="2">
        <v>30</v>
      </c>
      <c r="J989" s="2">
        <v>3134.92</v>
      </c>
      <c r="K989" s="2">
        <v>12</v>
      </c>
      <c r="L989" s="2">
        <v>877.78</v>
      </c>
      <c r="M989" s="2">
        <v>8192.58</v>
      </c>
      <c r="N989" s="2">
        <v>7497.42</v>
      </c>
      <c r="O989" s="2">
        <f t="shared" si="36"/>
        <v>-182.62000000000012</v>
      </c>
      <c r="P989" s="2" t="s">
        <v>28</v>
      </c>
      <c r="Q989" s="2" t="str">
        <f t="shared" si="35"/>
        <v>Credit Card</v>
      </c>
      <c r="R989" s="2" t="s">
        <v>20</v>
      </c>
      <c r="S989" s="2" t="s">
        <v>56</v>
      </c>
      <c r="T989" s="2" t="s">
        <v>1326</v>
      </c>
      <c r="U989" s="2" t="s">
        <v>59</v>
      </c>
      <c r="V989" t="str">
        <f>TEXT(tblSales[[#This Row],[Invoice Date]],"mmm")</f>
        <v>Oct</v>
      </c>
      <c r="W989">
        <f>MONTH(tblSales[[#This Row],[Invoice Date]])</f>
        <v>10</v>
      </c>
      <c r="X989">
        <f>YEAR(tblSales[[#This Row],[Invoice Date]])</f>
        <v>2024</v>
      </c>
      <c r="Y989" t="str">
        <f>TEXT(tblSales[[#This Row],[Invoice Date]],"mmm-yyyy")</f>
        <v>Oct-2024</v>
      </c>
      <c r="Z989" t="str">
        <f>_xlfn.XLOOKUP(tblSales[[#This Row],[Product_ID]],Products!$A:$A,Products!$C:$C,"Women Dresses")</f>
        <v>Watches</v>
      </c>
      <c r="AA989" t="str">
        <f>_xlfn.XLOOKUP(tblSales[[#This Row],[Product_ID]],Products!$A:$A,Products!$D:$D,"Unknown")</f>
        <v>Digital Watch</v>
      </c>
      <c r="AB989" t="str">
        <f>_xlfn.XLOOKUP(tblSales[[#This Row],[Product_ID]],Products!$A:$A,Products!$E:$E,"Unknown")</f>
        <v>Bata</v>
      </c>
      <c r="AC989" t="str">
        <f>_xlfn.XLOOKUP(tblSales[[#This Row],[Store_ID]],Stores!$A:$A,Stores!$B:$B,"Unknown")</f>
        <v>TrendMart Kozhikode High Street</v>
      </c>
      <c r="AD989" t="str">
        <f>_xlfn.XLOOKUP(tblSales[[#This Row],[Store_ID]],Stores!$A:$A,Stores!$E:$E,"Unknown")</f>
        <v>South Zone 1</v>
      </c>
      <c r="AE989" t="str">
        <f>_xlfn.XLOOKUP(tblSales[[#This Row],[Customer_ID]],Customers!$A:$A,Customers!$B:$B,"Unknown")</f>
        <v>Muthu Achari</v>
      </c>
      <c r="AF989" t="str">
        <f>_xlfn.XLOOKUP(tblSales[[#This Row],[Customer_ID]],Customers!$A:$A,Customers!$J:$J,"Unknown")</f>
        <v>Regular</v>
      </c>
      <c r="AG989" t="str">
        <f>_xlfn.XLOOKUP(tblSales[[#This Row],[Employee_ID]],Employees!$A:$A,Employees!$B:$B,"Unknown")</f>
        <v>Sunita Ramachandran</v>
      </c>
      <c r="AH989">
        <f>IF(MONTH(tblSales[[#This Row],[Invoice Date]])&gt;=4,MONTH(tblSales[[#This Row],[Invoice Date]]),MONTH(tblSales[[#This Row],[Invoice Date]])+12)</f>
        <v>10</v>
      </c>
      <c r="AI989" s="8">
        <f>DATE(YEAR(tblSales[[#This Row],[Invoice Date]]),MONTH(tblSales[[#This Row],[Invoice Date]]),1)</f>
        <v>45566</v>
      </c>
      <c r="AJ989" t="str">
        <f>_xlfn.XLOOKUP(tblSales[[#This Row],[Product_ID]],Products!$A:$A,Products!$B:$B,"Unknown")</f>
        <v>Bata Digital Watch White</v>
      </c>
      <c r="AK989" s="9">
        <f>IFERROR(tblSales[[#This Row],[Profit]]/tblSales[[#This Row],[Sales Amount]],0)</f>
        <v>-2.2290902255455561E-2</v>
      </c>
      <c r="AL989" t="str">
        <f>IF(tblSales[[#This Row],[Discount %]]&lt;=5,"0-5%",
IF(tblSales[[#This Row],[Discount %]]&lt;=10,"5-10%",
IF(tblSales[[#This Row],[Discount %]]&lt;=15,"10-15%",
IF(tblSales[[#This Row],[Discount %]]&lt;=20,"15-20%","20%+"))))</f>
        <v>20%+</v>
      </c>
    </row>
    <row r="990" spans="1:38">
      <c r="A990" s="2" t="s">
        <v>2593</v>
      </c>
      <c r="B990" s="11">
        <v>45404</v>
      </c>
      <c r="C990" s="2" t="s">
        <v>2289</v>
      </c>
      <c r="D990" s="2" t="s">
        <v>2594</v>
      </c>
      <c r="E990" s="2" t="s">
        <v>692</v>
      </c>
      <c r="F990" s="2" t="s">
        <v>92</v>
      </c>
      <c r="G990" s="2">
        <v>1</v>
      </c>
      <c r="H990" s="2">
        <v>613.44000000000005</v>
      </c>
      <c r="I990" s="2">
        <v>15</v>
      </c>
      <c r="J990" s="2">
        <v>92.02</v>
      </c>
      <c r="K990" s="2">
        <v>5</v>
      </c>
      <c r="L990" s="2">
        <v>26.07</v>
      </c>
      <c r="M990" s="2">
        <v>547.49</v>
      </c>
      <c r="N990" s="2">
        <v>500.08</v>
      </c>
      <c r="O990" s="2">
        <f t="shared" si="36"/>
        <v>21.340000000000025</v>
      </c>
      <c r="P990" s="2" t="s">
        <v>31</v>
      </c>
      <c r="Q990" s="2" t="str">
        <f t="shared" si="35"/>
        <v>Net Banking</v>
      </c>
      <c r="R990" s="2" t="s">
        <v>21</v>
      </c>
      <c r="S990" s="2" t="s">
        <v>56</v>
      </c>
      <c r="T990" s="2" t="s">
        <v>2595</v>
      </c>
      <c r="U990" s="2" t="s">
        <v>59</v>
      </c>
      <c r="V990" t="str">
        <f>TEXT(tblSales[[#This Row],[Invoice Date]],"mmm")</f>
        <v>Apr</v>
      </c>
      <c r="W990">
        <f>MONTH(tblSales[[#This Row],[Invoice Date]])</f>
        <v>4</v>
      </c>
      <c r="X990">
        <f>YEAR(tblSales[[#This Row],[Invoice Date]])</f>
        <v>2024</v>
      </c>
      <c r="Y990" t="str">
        <f>TEXT(tblSales[[#This Row],[Invoice Date]],"mmm-yyyy")</f>
        <v>Apr-2024</v>
      </c>
      <c r="Z990" t="str">
        <f>_xlfn.XLOOKUP(tblSales[[#This Row],[Product_ID]],Products!$A:$A,Products!$C:$C,"Women Dresses")</f>
        <v>Men Trousers</v>
      </c>
      <c r="AA990" t="str">
        <f>_xlfn.XLOOKUP(tblSales[[#This Row],[Product_ID]],Products!$A:$A,Products!$D:$D,"Unknown")</f>
        <v>Track Pant</v>
      </c>
      <c r="AB990" t="str">
        <f>_xlfn.XLOOKUP(tblSales[[#This Row],[Product_ID]],Products!$A:$A,Products!$E:$E,"Unknown")</f>
        <v>Numero Uno</v>
      </c>
      <c r="AC990" t="str">
        <f>_xlfn.XLOOKUP(tblSales[[#This Row],[Store_ID]],Stores!$A:$A,Stores!$B:$B,"Unknown")</f>
        <v>TrendMart Thiruvananthapuram Outlet</v>
      </c>
      <c r="AD990" t="str">
        <f>_xlfn.XLOOKUP(tblSales[[#This Row],[Store_ID]],Stores!$A:$A,Stores!$E:$E,"Unknown")</f>
        <v>South Zone 1</v>
      </c>
      <c r="AE990" t="str">
        <f>_xlfn.XLOOKUP(tblSales[[#This Row],[Customer_ID]],Customers!$A:$A,Customers!$B:$B,"Unknown")</f>
        <v>Sangeeta Gounder</v>
      </c>
      <c r="AF990" t="str">
        <f>_xlfn.XLOOKUP(tblSales[[#This Row],[Customer_ID]],Customers!$A:$A,Customers!$J:$J,"Unknown")</f>
        <v>Silver</v>
      </c>
      <c r="AG990" t="str">
        <f>_xlfn.XLOOKUP(tblSales[[#This Row],[Employee_ID]],Employees!$A:$A,Employees!$B:$B,"Unknown")</f>
        <v>Manoj Ramachandran</v>
      </c>
      <c r="AH990">
        <f>IF(MONTH(tblSales[[#This Row],[Invoice Date]])&gt;=4,MONTH(tblSales[[#This Row],[Invoice Date]]),MONTH(tblSales[[#This Row],[Invoice Date]])+12)</f>
        <v>4</v>
      </c>
      <c r="AI990" s="8">
        <f>DATE(YEAR(tblSales[[#This Row],[Invoice Date]]),MONTH(tblSales[[#This Row],[Invoice Date]]),1)</f>
        <v>45383</v>
      </c>
      <c r="AJ990" t="str">
        <f>_xlfn.XLOOKUP(tblSales[[#This Row],[Product_ID]],Products!$A:$A,Products!$B:$B,"Unknown")</f>
        <v>Numero Uno Track Pant White</v>
      </c>
      <c r="AK990" s="9">
        <f>IFERROR(tblSales[[#This Row],[Profit]]/tblSales[[#This Row],[Sales Amount]],0)</f>
        <v>3.8977880874536568E-2</v>
      </c>
      <c r="AL990" t="str">
        <f>IF(tblSales[[#This Row],[Discount %]]&lt;=5,"0-5%",
IF(tblSales[[#This Row],[Discount %]]&lt;=10,"5-10%",
IF(tblSales[[#This Row],[Discount %]]&lt;=15,"10-15%",
IF(tblSales[[#This Row],[Discount %]]&lt;=20,"15-20%","20%+"))))</f>
        <v>10-15%</v>
      </c>
    </row>
    <row r="991" spans="1:38">
      <c r="A991" s="2" t="s">
        <v>2596</v>
      </c>
      <c r="B991" s="11">
        <v>45625</v>
      </c>
      <c r="C991" s="2" t="s">
        <v>2597</v>
      </c>
      <c r="D991" s="2" t="s">
        <v>1005</v>
      </c>
      <c r="E991" s="2" t="s">
        <v>275</v>
      </c>
      <c r="F991" s="2" t="s">
        <v>92</v>
      </c>
      <c r="G991" s="2">
        <v>2</v>
      </c>
      <c r="H991" s="2">
        <v>1495.69</v>
      </c>
      <c r="I991" s="2">
        <v>15</v>
      </c>
      <c r="J991" s="2">
        <v>448.71</v>
      </c>
      <c r="K991" s="2">
        <v>12</v>
      </c>
      <c r="L991" s="2">
        <v>305.12</v>
      </c>
      <c r="M991" s="2">
        <v>2847.79</v>
      </c>
      <c r="N991" s="2">
        <v>2232.66</v>
      </c>
      <c r="O991" s="2">
        <f t="shared" si="36"/>
        <v>310.0100000000001</v>
      </c>
      <c r="P991" s="2" t="s">
        <v>27</v>
      </c>
      <c r="Q991" s="2" t="str">
        <f t="shared" si="35"/>
        <v>Cash</v>
      </c>
      <c r="R991" s="2" t="s">
        <v>20</v>
      </c>
      <c r="S991" s="2" t="s">
        <v>56</v>
      </c>
      <c r="T991" s="2" t="s">
        <v>970</v>
      </c>
      <c r="U991" s="2" t="s">
        <v>59</v>
      </c>
      <c r="V991" t="str">
        <f>TEXT(tblSales[[#This Row],[Invoice Date]],"mmm")</f>
        <v>Nov</v>
      </c>
      <c r="W991">
        <f>MONTH(tblSales[[#This Row],[Invoice Date]])</f>
        <v>11</v>
      </c>
      <c r="X991">
        <f>YEAR(tblSales[[#This Row],[Invoice Date]])</f>
        <v>2024</v>
      </c>
      <c r="Y991" t="str">
        <f>TEXT(tblSales[[#This Row],[Invoice Date]],"mmm-yyyy")</f>
        <v>Nov-2024</v>
      </c>
      <c r="Z991" t="str">
        <f>_xlfn.XLOOKUP(tblSales[[#This Row],[Product_ID]],Products!$A:$A,Products!$C:$C,"Women Dresses")</f>
        <v>Wallets</v>
      </c>
      <c r="AA991" t="str">
        <f>_xlfn.XLOOKUP(tblSales[[#This Row],[Product_ID]],Products!$A:$A,Products!$D:$D,"Unknown")</f>
        <v>Card Holder</v>
      </c>
      <c r="AB991" t="str">
        <f>_xlfn.XLOOKUP(tblSales[[#This Row],[Product_ID]],Products!$A:$A,Products!$E:$E,"Unknown")</f>
        <v>Nalli Silks</v>
      </c>
      <c r="AC991" t="str">
        <f>_xlfn.XLOOKUP(tblSales[[#This Row],[Store_ID]],Stores!$A:$A,Stores!$B:$B,"Unknown")</f>
        <v>TrendMart Madurai High Street</v>
      </c>
      <c r="AD991" t="str">
        <f>_xlfn.XLOOKUP(tblSales[[#This Row],[Store_ID]],Stores!$A:$A,Stores!$E:$E,"Unknown")</f>
        <v>South Zone 1</v>
      </c>
      <c r="AE991" t="str">
        <f>_xlfn.XLOOKUP(tblSales[[#This Row],[Customer_ID]],Customers!$A:$A,Customers!$B:$B,"Unknown")</f>
        <v>Elango Sharma</v>
      </c>
      <c r="AF991" t="str">
        <f>_xlfn.XLOOKUP(tblSales[[#This Row],[Customer_ID]],Customers!$A:$A,Customers!$J:$J,"Unknown")</f>
        <v>Silver</v>
      </c>
      <c r="AG991" t="str">
        <f>_xlfn.XLOOKUP(tblSales[[#This Row],[Employee_ID]],Employees!$A:$A,Employees!$B:$B,"Unknown")</f>
        <v>Manoj Ramachandran</v>
      </c>
      <c r="AH991">
        <f>IF(MONTH(tblSales[[#This Row],[Invoice Date]])&gt;=4,MONTH(tblSales[[#This Row],[Invoice Date]]),MONTH(tblSales[[#This Row],[Invoice Date]])+12)</f>
        <v>11</v>
      </c>
      <c r="AI991" s="8">
        <f>DATE(YEAR(tblSales[[#This Row],[Invoice Date]]),MONTH(tblSales[[#This Row],[Invoice Date]]),1)</f>
        <v>45597</v>
      </c>
      <c r="AJ991" t="str">
        <f>_xlfn.XLOOKUP(tblSales[[#This Row],[Product_ID]],Products!$A:$A,Products!$B:$B,"Unknown")</f>
        <v>Nalli Silks Card Holder Beige</v>
      </c>
      <c r="AK991" s="9">
        <f>IFERROR(tblSales[[#This Row],[Profit]]/tblSales[[#This Row],[Sales Amount]],0)</f>
        <v>0.10885985272790484</v>
      </c>
      <c r="AL991" t="str">
        <f>IF(tblSales[[#This Row],[Discount %]]&lt;=5,"0-5%",
IF(tblSales[[#This Row],[Discount %]]&lt;=10,"5-10%",
IF(tblSales[[#This Row],[Discount %]]&lt;=15,"10-15%",
IF(tblSales[[#This Row],[Discount %]]&lt;=20,"15-20%","20%+"))))</f>
        <v>10-15%</v>
      </c>
    </row>
    <row r="992" spans="1:38">
      <c r="A992" s="2" t="s">
        <v>2598</v>
      </c>
      <c r="B992" s="11">
        <v>45702</v>
      </c>
      <c r="C992" s="2" t="s">
        <v>1095</v>
      </c>
      <c r="D992" s="2" t="s">
        <v>740</v>
      </c>
      <c r="E992" s="2" t="s">
        <v>292</v>
      </c>
      <c r="F992" s="2" t="s">
        <v>216</v>
      </c>
      <c r="G992" s="2">
        <v>2</v>
      </c>
      <c r="H992" s="2">
        <v>1080.9000000000001</v>
      </c>
      <c r="I992" s="2">
        <v>0</v>
      </c>
      <c r="J992" s="2">
        <v>0</v>
      </c>
      <c r="K992" s="2">
        <v>12</v>
      </c>
      <c r="L992" s="2">
        <v>259.42</v>
      </c>
      <c r="M992" s="2">
        <v>2421.2199999999998</v>
      </c>
      <c r="N992" s="2">
        <v>1474.7</v>
      </c>
      <c r="O992" s="2">
        <f t="shared" si="36"/>
        <v>687.09999999999968</v>
      </c>
      <c r="P992" s="2" t="s">
        <v>32</v>
      </c>
      <c r="Q992" s="2" t="str">
        <f t="shared" si="35"/>
        <v>UPI</v>
      </c>
      <c r="R992" s="2" t="s">
        <v>20</v>
      </c>
      <c r="S992" s="2" t="s">
        <v>56</v>
      </c>
      <c r="T992" s="2" t="s">
        <v>262</v>
      </c>
      <c r="U992" s="2" t="s">
        <v>59</v>
      </c>
      <c r="V992" t="str">
        <f>TEXT(tblSales[[#This Row],[Invoice Date]],"mmm")</f>
        <v>Feb</v>
      </c>
      <c r="W992">
        <f>MONTH(tblSales[[#This Row],[Invoice Date]])</f>
        <v>2</v>
      </c>
      <c r="X992">
        <f>YEAR(tblSales[[#This Row],[Invoice Date]])</f>
        <v>2025</v>
      </c>
      <c r="Y992" t="str">
        <f>TEXT(tblSales[[#This Row],[Invoice Date]],"mmm-yyyy")</f>
        <v>Feb-2025</v>
      </c>
      <c r="Z992" t="str">
        <f>_xlfn.XLOOKUP(tblSales[[#This Row],[Product_ID]],Products!$A:$A,Products!$C:$C,"Women Dresses")</f>
        <v>Belts</v>
      </c>
      <c r="AA992" t="str">
        <f>_xlfn.XLOOKUP(tblSales[[#This Row],[Product_ID]],Products!$A:$A,Products!$D:$D,"Unknown")</f>
        <v>Formal Belt</v>
      </c>
      <c r="AB992" t="str">
        <f>_xlfn.XLOOKUP(tblSales[[#This Row],[Product_ID]],Products!$A:$A,Products!$E:$E,"Unknown")</f>
        <v>Wrangler</v>
      </c>
      <c r="AC992" t="str">
        <f>_xlfn.XLOOKUP(tblSales[[#This Row],[Store_ID]],Stores!$A:$A,Stores!$B:$B,"Unknown")</f>
        <v>TrendMart Kozhikode High Street</v>
      </c>
      <c r="AD992" t="str">
        <f>_xlfn.XLOOKUP(tblSales[[#This Row],[Store_ID]],Stores!$A:$A,Stores!$E:$E,"Unknown")</f>
        <v>South Zone 1</v>
      </c>
      <c r="AE992" t="str">
        <f>_xlfn.XLOOKUP(tblSales[[#This Row],[Customer_ID]],Customers!$A:$A,Customers!$B:$B,"Unknown")</f>
        <v>Neelam Srinivasan</v>
      </c>
      <c r="AF992" t="str">
        <f>_xlfn.XLOOKUP(tblSales[[#This Row],[Customer_ID]],Customers!$A:$A,Customers!$J:$J,"Unknown")</f>
        <v>Gold</v>
      </c>
      <c r="AG992" t="str">
        <f>_xlfn.XLOOKUP(tblSales[[#This Row],[Employee_ID]],Employees!$A:$A,Employees!$B:$B,"Unknown")</f>
        <v>Venkat Sharma</v>
      </c>
      <c r="AH992">
        <f>IF(MONTH(tblSales[[#This Row],[Invoice Date]])&gt;=4,MONTH(tblSales[[#This Row],[Invoice Date]]),MONTH(tblSales[[#This Row],[Invoice Date]])+12)</f>
        <v>14</v>
      </c>
      <c r="AI992" s="8">
        <f>DATE(YEAR(tblSales[[#This Row],[Invoice Date]]),MONTH(tblSales[[#This Row],[Invoice Date]]),1)</f>
        <v>45689</v>
      </c>
      <c r="AJ992" t="str">
        <f>_xlfn.XLOOKUP(tblSales[[#This Row],[Product_ID]],Products!$A:$A,Products!$B:$B,"Unknown")</f>
        <v>Wrangler Formal Belt Brown</v>
      </c>
      <c r="AK992" s="9">
        <f>IFERROR(tblSales[[#This Row],[Profit]]/tblSales[[#This Row],[Sales Amount]],0)</f>
        <v>0.2837825559015702</v>
      </c>
      <c r="AL992" t="str">
        <f>IF(tblSales[[#This Row],[Discount %]]&lt;=5,"0-5%",
IF(tblSales[[#This Row],[Discount %]]&lt;=10,"5-10%",
IF(tblSales[[#This Row],[Discount %]]&lt;=15,"10-15%",
IF(tblSales[[#This Row],[Discount %]]&lt;=20,"15-20%","20%+"))))</f>
        <v>0-5%</v>
      </c>
    </row>
    <row r="993" spans="1:38">
      <c r="A993" s="2" t="s">
        <v>2599</v>
      </c>
      <c r="B993" s="11">
        <v>45571</v>
      </c>
      <c r="C993" s="2" t="s">
        <v>1562</v>
      </c>
      <c r="D993" s="2" t="s">
        <v>695</v>
      </c>
      <c r="E993" s="2" t="s">
        <v>270</v>
      </c>
      <c r="F993" s="2" t="s">
        <v>475</v>
      </c>
      <c r="G993" s="2">
        <v>4</v>
      </c>
      <c r="H993" s="2">
        <v>1144.32</v>
      </c>
      <c r="I993" s="2">
        <v>20</v>
      </c>
      <c r="J993" s="2">
        <v>915.46</v>
      </c>
      <c r="K993" s="2">
        <v>12</v>
      </c>
      <c r="L993" s="2">
        <v>439.42</v>
      </c>
      <c r="M993" s="2">
        <v>4101.24</v>
      </c>
      <c r="N993" s="2">
        <v>3367.4</v>
      </c>
      <c r="O993" s="2">
        <f t="shared" si="36"/>
        <v>294.41999999999967</v>
      </c>
      <c r="P993" s="2" t="s">
        <v>32</v>
      </c>
      <c r="Q993" s="2" t="str">
        <f t="shared" si="35"/>
        <v>UPI</v>
      </c>
      <c r="R993" s="2" t="s">
        <v>20</v>
      </c>
      <c r="S993" s="2" t="s">
        <v>56</v>
      </c>
      <c r="T993" s="2" t="s">
        <v>1088</v>
      </c>
      <c r="U993" s="2" t="s">
        <v>60</v>
      </c>
      <c r="V993" t="str">
        <f>TEXT(tblSales[[#This Row],[Invoice Date]],"mmm")</f>
        <v>Oct</v>
      </c>
      <c r="W993">
        <f>MONTH(tblSales[[#This Row],[Invoice Date]])</f>
        <v>10</v>
      </c>
      <c r="X993">
        <f>YEAR(tblSales[[#This Row],[Invoice Date]])</f>
        <v>2024</v>
      </c>
      <c r="Y993" t="str">
        <f>TEXT(tblSales[[#This Row],[Invoice Date]],"mmm-yyyy")</f>
        <v>Oct-2024</v>
      </c>
      <c r="Z993" t="str">
        <f>_xlfn.XLOOKUP(tblSales[[#This Row],[Product_ID]],Products!$A:$A,Products!$C:$C,"Women Dresses")</f>
        <v>Women Dresses</v>
      </c>
      <c r="AA993" t="str">
        <f>_xlfn.XLOOKUP(tblSales[[#This Row],[Product_ID]],Products!$A:$A,Products!$D:$D,"Unknown")</f>
        <v>Shirt Dress</v>
      </c>
      <c r="AB993" t="str">
        <f>_xlfn.XLOOKUP(tblSales[[#This Row],[Product_ID]],Products!$A:$A,Products!$E:$E,"Unknown")</f>
        <v>Kalyan Silks</v>
      </c>
      <c r="AC993" t="str">
        <f>_xlfn.XLOOKUP(tblSales[[#This Row],[Store_ID]],Stores!$A:$A,Stores!$B:$B,"Unknown")</f>
        <v>TrendMart Kochi High Street</v>
      </c>
      <c r="AD993" t="str">
        <f>_xlfn.XLOOKUP(tblSales[[#This Row],[Store_ID]],Stores!$A:$A,Stores!$E:$E,"Unknown")</f>
        <v>South Zone 1</v>
      </c>
      <c r="AE993" t="str">
        <f>_xlfn.XLOOKUP(tblSales[[#This Row],[Customer_ID]],Customers!$A:$A,Customers!$B:$B,"Unknown")</f>
        <v>Pooja Iyer</v>
      </c>
      <c r="AF993" t="str">
        <f>_xlfn.XLOOKUP(tblSales[[#This Row],[Customer_ID]],Customers!$A:$A,Customers!$J:$J,"Unknown")</f>
        <v>Regular</v>
      </c>
      <c r="AG993" t="str">
        <f>_xlfn.XLOOKUP(tblSales[[#This Row],[Employee_ID]],Employees!$A:$A,Employees!$B:$B,"Unknown")</f>
        <v>Arjun Krishnan</v>
      </c>
      <c r="AH993">
        <f>IF(MONTH(tblSales[[#This Row],[Invoice Date]])&gt;=4,MONTH(tblSales[[#This Row],[Invoice Date]]),MONTH(tblSales[[#This Row],[Invoice Date]])+12)</f>
        <v>10</v>
      </c>
      <c r="AI993" s="8">
        <f>DATE(YEAR(tblSales[[#This Row],[Invoice Date]]),MONTH(tblSales[[#This Row],[Invoice Date]]),1)</f>
        <v>45566</v>
      </c>
      <c r="AJ993" t="str">
        <f>_xlfn.XLOOKUP(tblSales[[#This Row],[Product_ID]],Products!$A:$A,Products!$B:$B,"Unknown")</f>
        <v>Kalyan Silks Shirt Dress Maroon</v>
      </c>
      <c r="AK993" s="9">
        <f>IFERROR(tblSales[[#This Row],[Profit]]/tblSales[[#This Row],[Sales Amount]],0)</f>
        <v>7.1788044591391792E-2</v>
      </c>
      <c r="AL993" t="str">
        <f>IF(tblSales[[#This Row],[Discount %]]&lt;=5,"0-5%",
IF(tblSales[[#This Row],[Discount %]]&lt;=10,"5-10%",
IF(tblSales[[#This Row],[Discount %]]&lt;=15,"10-15%",
IF(tblSales[[#This Row],[Discount %]]&lt;=20,"15-20%","20%+"))))</f>
        <v>15-20%</v>
      </c>
    </row>
    <row r="994" spans="1:38">
      <c r="A994" s="2" t="s">
        <v>2600</v>
      </c>
      <c r="B994" s="11">
        <v>45450</v>
      </c>
      <c r="C994" s="2" t="s">
        <v>1132</v>
      </c>
      <c r="D994" s="2" t="s">
        <v>1302</v>
      </c>
      <c r="E994" s="2" t="s">
        <v>448</v>
      </c>
      <c r="F994" s="2" t="s">
        <v>98</v>
      </c>
      <c r="G994" s="2">
        <v>3</v>
      </c>
      <c r="H994" s="2">
        <v>626.99</v>
      </c>
      <c r="I994" s="2">
        <v>30</v>
      </c>
      <c r="J994" s="2">
        <v>564.29</v>
      </c>
      <c r="K994" s="2">
        <v>5</v>
      </c>
      <c r="L994" s="2">
        <v>65.83</v>
      </c>
      <c r="M994" s="2">
        <v>1382.51</v>
      </c>
      <c r="N994" s="2">
        <v>1258.2</v>
      </c>
      <c r="O994" s="2">
        <f t="shared" si="36"/>
        <v>58.479999999999947</v>
      </c>
      <c r="P994" s="2" t="s">
        <v>32</v>
      </c>
      <c r="Q994" s="2" t="str">
        <f t="shared" si="35"/>
        <v>UPI</v>
      </c>
      <c r="R994" s="2" t="s">
        <v>20</v>
      </c>
      <c r="S994" s="2" t="s">
        <v>56</v>
      </c>
      <c r="T994" s="2" t="s">
        <v>964</v>
      </c>
      <c r="U994" s="2" t="s">
        <v>59</v>
      </c>
      <c r="V994" t="str">
        <f>TEXT(tblSales[[#This Row],[Invoice Date]],"mmm")</f>
        <v>Jun</v>
      </c>
      <c r="W994">
        <f>MONTH(tblSales[[#This Row],[Invoice Date]])</f>
        <v>6</v>
      </c>
      <c r="X994">
        <f>YEAR(tblSales[[#This Row],[Invoice Date]])</f>
        <v>2024</v>
      </c>
      <c r="Y994" t="str">
        <f>TEXT(tblSales[[#This Row],[Invoice Date]],"mmm-yyyy")</f>
        <v>Jun-2024</v>
      </c>
      <c r="Z994" t="str">
        <f>_xlfn.XLOOKUP(tblSales[[#This Row],[Product_ID]],Products!$A:$A,Products!$C:$C,"Women Dresses")</f>
        <v>Women Tops</v>
      </c>
      <c r="AA994" t="str">
        <f>_xlfn.XLOOKUP(tblSales[[#This Row],[Product_ID]],Products!$A:$A,Products!$D:$D,"Unknown")</f>
        <v>Tunic</v>
      </c>
      <c r="AB994" t="str">
        <f>_xlfn.XLOOKUP(tblSales[[#This Row],[Product_ID]],Products!$A:$A,Products!$E:$E,"Unknown")</f>
        <v>Jack &amp; Jones</v>
      </c>
      <c r="AC994" t="str">
        <f>_xlfn.XLOOKUP(tblSales[[#This Row],[Store_ID]],Stores!$A:$A,Stores!$B:$B,"Unknown")</f>
        <v>TrendMart Nellore High Street</v>
      </c>
      <c r="AD994" t="str">
        <f>_xlfn.XLOOKUP(tblSales[[#This Row],[Store_ID]],Stores!$A:$A,Stores!$E:$E,"Unknown")</f>
        <v>South Zone 3</v>
      </c>
      <c r="AE994" t="str">
        <f>_xlfn.XLOOKUP(tblSales[[#This Row],[Customer_ID]],Customers!$A:$A,Customers!$B:$B,"Unknown")</f>
        <v>Tejaswini Kamath</v>
      </c>
      <c r="AF994" t="str">
        <f>_xlfn.XLOOKUP(tblSales[[#This Row],[Customer_ID]],Customers!$A:$A,Customers!$J:$J,"Unknown")</f>
        <v>Gold</v>
      </c>
      <c r="AG994" t="str">
        <f>_xlfn.XLOOKUP(tblSales[[#This Row],[Employee_ID]],Employees!$A:$A,Employees!$B:$B,"Unknown")</f>
        <v>Deepthi Iyengar</v>
      </c>
      <c r="AH994">
        <f>IF(MONTH(tblSales[[#This Row],[Invoice Date]])&gt;=4,MONTH(tblSales[[#This Row],[Invoice Date]]),MONTH(tblSales[[#This Row],[Invoice Date]])+12)</f>
        <v>6</v>
      </c>
      <c r="AI994" s="8">
        <f>DATE(YEAR(tblSales[[#This Row],[Invoice Date]]),MONTH(tblSales[[#This Row],[Invoice Date]]),1)</f>
        <v>45444</v>
      </c>
      <c r="AJ994" t="str">
        <f>_xlfn.XLOOKUP(tblSales[[#This Row],[Product_ID]],Products!$A:$A,Products!$B:$B,"Unknown")</f>
        <v>Jack &amp; Jones Tunic Olive</v>
      </c>
      <c r="AK994" s="9">
        <f>IFERROR(tblSales[[#This Row],[Profit]]/tblSales[[#This Row],[Sales Amount]],0)</f>
        <v>4.2299874865281223E-2</v>
      </c>
      <c r="AL994" t="str">
        <f>IF(tblSales[[#This Row],[Discount %]]&lt;=5,"0-5%",
IF(tblSales[[#This Row],[Discount %]]&lt;=10,"5-10%",
IF(tblSales[[#This Row],[Discount %]]&lt;=15,"10-15%",
IF(tblSales[[#This Row],[Discount %]]&lt;=20,"15-20%","20%+"))))</f>
        <v>20%+</v>
      </c>
    </row>
    <row r="995" spans="1:38">
      <c r="A995" s="2" t="s">
        <v>2601</v>
      </c>
      <c r="B995" s="11">
        <v>45632</v>
      </c>
      <c r="C995" s="2" t="s">
        <v>1036</v>
      </c>
      <c r="D995" s="2" t="s">
        <v>1129</v>
      </c>
      <c r="E995" s="2" t="s">
        <v>967</v>
      </c>
      <c r="F995" s="2" t="s">
        <v>523</v>
      </c>
      <c r="G995" s="2">
        <v>4</v>
      </c>
      <c r="H995" s="2">
        <v>1768.37</v>
      </c>
      <c r="I995" s="2">
        <v>15</v>
      </c>
      <c r="J995" s="2">
        <v>1061.02</v>
      </c>
      <c r="K995" s="2">
        <v>12</v>
      </c>
      <c r="L995" s="2">
        <v>721.5</v>
      </c>
      <c r="M995" s="2">
        <v>6733.96</v>
      </c>
      <c r="N995" s="2">
        <v>4580.84</v>
      </c>
      <c r="O995" s="2">
        <f t="shared" si="36"/>
        <v>1431.62</v>
      </c>
      <c r="P995" s="2" t="s">
        <v>32</v>
      </c>
      <c r="Q995" s="2" t="str">
        <f t="shared" si="35"/>
        <v>UPI</v>
      </c>
      <c r="R995" s="2" t="s">
        <v>21</v>
      </c>
      <c r="S995" s="2" t="s">
        <v>56</v>
      </c>
      <c r="T995" s="2" t="s">
        <v>2105</v>
      </c>
      <c r="U995" s="2" t="s">
        <v>59</v>
      </c>
      <c r="V995" t="str">
        <f>TEXT(tblSales[[#This Row],[Invoice Date]],"mmm")</f>
        <v>Dec</v>
      </c>
      <c r="W995">
        <f>MONTH(tblSales[[#This Row],[Invoice Date]])</f>
        <v>12</v>
      </c>
      <c r="X995">
        <f>YEAR(tblSales[[#This Row],[Invoice Date]])</f>
        <v>2024</v>
      </c>
      <c r="Y995" t="str">
        <f>TEXT(tblSales[[#This Row],[Invoice Date]],"mmm-yyyy")</f>
        <v>Dec-2024</v>
      </c>
      <c r="Z995" t="str">
        <f>_xlfn.XLOOKUP(tblSales[[#This Row],[Product_ID]],Products!$A:$A,Products!$C:$C,"Women Dresses")</f>
        <v>Footwear</v>
      </c>
      <c r="AA995" t="str">
        <f>_xlfn.XLOOKUP(tblSales[[#This Row],[Product_ID]],Products!$A:$A,Products!$D:$D,"Unknown")</f>
        <v>Slippers</v>
      </c>
      <c r="AB995" t="str">
        <f>_xlfn.XLOOKUP(tblSales[[#This Row],[Product_ID]],Products!$A:$A,Products!$E:$E,"Unknown")</f>
        <v>Sparx</v>
      </c>
      <c r="AC995" t="str">
        <f>_xlfn.XLOOKUP(tblSales[[#This Row],[Store_ID]],Stores!$A:$A,Stores!$B:$B,"Unknown")</f>
        <v>TrendMart Mangaluru Standard</v>
      </c>
      <c r="AD995" t="str">
        <f>_xlfn.XLOOKUP(tblSales[[#This Row],[Store_ID]],Stores!$A:$A,Stores!$E:$E,"Unknown")</f>
        <v>South Zone 2</v>
      </c>
      <c r="AE995" t="str">
        <f>_xlfn.XLOOKUP(tblSales[[#This Row],[Customer_ID]],Customers!$A:$A,Customers!$B:$B,"Unknown")</f>
        <v>Jagan Venkatesan</v>
      </c>
      <c r="AF995" t="str">
        <f>_xlfn.XLOOKUP(tblSales[[#This Row],[Customer_ID]],Customers!$A:$A,Customers!$J:$J,"Unknown")</f>
        <v>Gold</v>
      </c>
      <c r="AG995" t="str">
        <f>_xlfn.XLOOKUP(tblSales[[#This Row],[Employee_ID]],Employees!$A:$A,Employees!$B:$B,"Unknown")</f>
        <v>Vinod Hegde</v>
      </c>
      <c r="AH995">
        <f>IF(MONTH(tblSales[[#This Row],[Invoice Date]])&gt;=4,MONTH(tblSales[[#This Row],[Invoice Date]]),MONTH(tblSales[[#This Row],[Invoice Date]])+12)</f>
        <v>12</v>
      </c>
      <c r="AI995" s="8">
        <f>DATE(YEAR(tblSales[[#This Row],[Invoice Date]]),MONTH(tblSales[[#This Row],[Invoice Date]]),1)</f>
        <v>45627</v>
      </c>
      <c r="AJ995" t="str">
        <f>_xlfn.XLOOKUP(tblSales[[#This Row],[Product_ID]],Products!$A:$A,Products!$B:$B,"Unknown")</f>
        <v>Sparx Slippers Red</v>
      </c>
      <c r="AK995" s="9">
        <f>IFERROR(tblSales[[#This Row],[Profit]]/tblSales[[#This Row],[Sales Amount]],0)</f>
        <v>0.21259704542349522</v>
      </c>
      <c r="AL995" t="str">
        <f>IF(tblSales[[#This Row],[Discount %]]&lt;=5,"0-5%",
IF(tblSales[[#This Row],[Discount %]]&lt;=10,"5-10%",
IF(tblSales[[#This Row],[Discount %]]&lt;=15,"10-15%",
IF(tblSales[[#This Row],[Discount %]]&lt;=20,"15-20%","20%+"))))</f>
        <v>10-15%</v>
      </c>
    </row>
    <row r="996" spans="1:38">
      <c r="A996" s="2" t="s">
        <v>2602</v>
      </c>
      <c r="B996" s="11">
        <v>45722</v>
      </c>
      <c r="C996" s="2" t="s">
        <v>2603</v>
      </c>
      <c r="D996" s="2" t="s">
        <v>424</v>
      </c>
      <c r="E996" s="2" t="s">
        <v>309</v>
      </c>
      <c r="F996" s="2" t="s">
        <v>475</v>
      </c>
      <c r="G996" s="2">
        <v>4</v>
      </c>
      <c r="H996" s="2">
        <v>915.91</v>
      </c>
      <c r="I996" s="2">
        <v>5</v>
      </c>
      <c r="J996" s="2">
        <v>183.18</v>
      </c>
      <c r="K996" s="2">
        <v>5</v>
      </c>
      <c r="L996" s="2">
        <v>174.02</v>
      </c>
      <c r="M996" s="2">
        <v>3654.48</v>
      </c>
      <c r="N996" s="2">
        <v>2792.32</v>
      </c>
      <c r="O996" s="2">
        <f t="shared" si="36"/>
        <v>688.13999999999987</v>
      </c>
      <c r="P996" s="2" t="s">
        <v>27</v>
      </c>
      <c r="Q996" s="2" t="str">
        <f t="shared" si="35"/>
        <v>Cash</v>
      </c>
      <c r="R996" s="2" t="s">
        <v>21</v>
      </c>
      <c r="S996" s="2" t="s">
        <v>56</v>
      </c>
      <c r="T996" s="2" t="s">
        <v>2604</v>
      </c>
      <c r="U996" s="2" t="s">
        <v>59</v>
      </c>
      <c r="V996" t="str">
        <f>TEXT(tblSales[[#This Row],[Invoice Date]],"mmm")</f>
        <v>Mar</v>
      </c>
      <c r="W996">
        <f>MONTH(tblSales[[#This Row],[Invoice Date]])</f>
        <v>3</v>
      </c>
      <c r="X996">
        <f>YEAR(tblSales[[#This Row],[Invoice Date]])</f>
        <v>2025</v>
      </c>
      <c r="Y996" t="str">
        <f>TEXT(tblSales[[#This Row],[Invoice Date]],"mmm-yyyy")</f>
        <v>Mar-2025</v>
      </c>
      <c r="Z996" t="str">
        <f>_xlfn.XLOOKUP(tblSales[[#This Row],[Product_ID]],Products!$A:$A,Products!$C:$C,"Women Dresses")</f>
        <v>Women Dresses</v>
      </c>
      <c r="AA996" t="str">
        <f>_xlfn.XLOOKUP(tblSales[[#This Row],[Product_ID]],Products!$A:$A,Products!$D:$D,"Unknown")</f>
        <v>Maxi Dress</v>
      </c>
      <c r="AB996" t="str">
        <f>_xlfn.XLOOKUP(tblSales[[#This Row],[Product_ID]],Products!$A:$A,Products!$E:$E,"Unknown")</f>
        <v>Jack &amp; Jones</v>
      </c>
      <c r="AC996" t="str">
        <f>_xlfn.XLOOKUP(tblSales[[#This Row],[Store_ID]],Stores!$A:$A,Stores!$B:$B,"Unknown")</f>
        <v>TrendMart Alappuzha Outlet</v>
      </c>
      <c r="AD996" t="str">
        <f>_xlfn.XLOOKUP(tblSales[[#This Row],[Store_ID]],Stores!$A:$A,Stores!$E:$E,"Unknown")</f>
        <v>South Zone 1</v>
      </c>
      <c r="AE996" t="str">
        <f>_xlfn.XLOOKUP(tblSales[[#This Row],[Customer_ID]],Customers!$A:$A,Customers!$B:$B,"Unknown")</f>
        <v>Chidambaram Naidu</v>
      </c>
      <c r="AF996" t="str">
        <f>_xlfn.XLOOKUP(tblSales[[#This Row],[Customer_ID]],Customers!$A:$A,Customers!$J:$J,"Unknown")</f>
        <v>Platinum</v>
      </c>
      <c r="AG996" t="str">
        <f>_xlfn.XLOOKUP(tblSales[[#This Row],[Employee_ID]],Employees!$A:$A,Employees!$B:$B,"Unknown")</f>
        <v>Arjun Krishnan</v>
      </c>
      <c r="AH996">
        <f>IF(MONTH(tblSales[[#This Row],[Invoice Date]])&gt;=4,MONTH(tblSales[[#This Row],[Invoice Date]]),MONTH(tblSales[[#This Row],[Invoice Date]])+12)</f>
        <v>15</v>
      </c>
      <c r="AI996" s="8">
        <f>DATE(YEAR(tblSales[[#This Row],[Invoice Date]]),MONTH(tblSales[[#This Row],[Invoice Date]]),1)</f>
        <v>45717</v>
      </c>
      <c r="AJ996" t="str">
        <f>_xlfn.XLOOKUP(tblSales[[#This Row],[Product_ID]],Products!$A:$A,Products!$B:$B,"Unknown")</f>
        <v>Jack &amp; Jones Maxi Dress Maroon</v>
      </c>
      <c r="AK996" s="9">
        <f>IFERROR(tblSales[[#This Row],[Profit]]/tblSales[[#This Row],[Sales Amount]],0)</f>
        <v>0.1883003874696263</v>
      </c>
      <c r="AL996" t="str">
        <f>IF(tblSales[[#This Row],[Discount %]]&lt;=5,"0-5%",
IF(tblSales[[#This Row],[Discount %]]&lt;=10,"5-10%",
IF(tblSales[[#This Row],[Discount %]]&lt;=15,"10-15%",
IF(tblSales[[#This Row],[Discount %]]&lt;=20,"15-20%","20%+"))))</f>
        <v>0-5%</v>
      </c>
    </row>
    <row r="997" spans="1:38">
      <c r="A997" s="2" t="s">
        <v>2605</v>
      </c>
      <c r="B997" s="11">
        <v>45506</v>
      </c>
      <c r="C997" s="2" t="s">
        <v>972</v>
      </c>
      <c r="D997" s="2" t="s">
        <v>573</v>
      </c>
      <c r="E997" s="2" t="s">
        <v>453</v>
      </c>
      <c r="F997" s="2" t="s">
        <v>345</v>
      </c>
      <c r="G997" s="2">
        <v>2</v>
      </c>
      <c r="H997" s="2">
        <v>6736.03</v>
      </c>
      <c r="I997" s="2">
        <v>10</v>
      </c>
      <c r="J997" s="2">
        <v>1347.21</v>
      </c>
      <c r="K997" s="2">
        <v>3</v>
      </c>
      <c r="L997" s="2">
        <v>363.75</v>
      </c>
      <c r="M997" s="2">
        <v>12488.6</v>
      </c>
      <c r="N997" s="2">
        <v>9734.42</v>
      </c>
      <c r="O997" s="2">
        <f t="shared" si="36"/>
        <v>2390.4300000000003</v>
      </c>
      <c r="P997" s="2" t="s">
        <v>32</v>
      </c>
      <c r="Q997" s="2" t="str">
        <f t="shared" si="35"/>
        <v>UPI</v>
      </c>
      <c r="R997" s="2" t="s">
        <v>20</v>
      </c>
      <c r="S997" s="2" t="s">
        <v>56</v>
      </c>
      <c r="T997" s="2" t="s">
        <v>579</v>
      </c>
      <c r="U997" s="2" t="s">
        <v>59</v>
      </c>
      <c r="V997" t="str">
        <f>TEXT(tblSales[[#This Row],[Invoice Date]],"mmm")</f>
        <v>Aug</v>
      </c>
      <c r="W997">
        <f>MONTH(tblSales[[#This Row],[Invoice Date]])</f>
        <v>8</v>
      </c>
      <c r="X997">
        <f>YEAR(tblSales[[#This Row],[Invoice Date]])</f>
        <v>2024</v>
      </c>
      <c r="Y997" t="str">
        <f>TEXT(tblSales[[#This Row],[Invoice Date]],"mmm-yyyy")</f>
        <v>Aug-2024</v>
      </c>
      <c r="Z997" t="str">
        <f>_xlfn.XLOOKUP(tblSales[[#This Row],[Product_ID]],Products!$A:$A,Products!$C:$C,"Women Dresses")</f>
        <v>Jewellery</v>
      </c>
      <c r="AA997" t="str">
        <f>_xlfn.XLOOKUP(tblSales[[#This Row],[Product_ID]],Products!$A:$A,Products!$D:$D,"Unknown")</f>
        <v>Earrings</v>
      </c>
      <c r="AB997" t="str">
        <f>_xlfn.XLOOKUP(tblSales[[#This Row],[Product_ID]],Products!$A:$A,Products!$E:$E,"Unknown")</f>
        <v>Global Desi</v>
      </c>
      <c r="AC997" t="str">
        <f>_xlfn.XLOOKUP(tblSales[[#This Row],[Store_ID]],Stores!$A:$A,Stores!$B:$B,"Unknown")</f>
        <v>TrendMart Khammam Standard</v>
      </c>
      <c r="AD997" t="str">
        <f>_xlfn.XLOOKUP(tblSales[[#This Row],[Store_ID]],Stores!$A:$A,Stores!$E:$E,"Unknown")</f>
        <v>South Zone 2</v>
      </c>
      <c r="AE997" t="str">
        <f>_xlfn.XLOOKUP(tblSales[[#This Row],[Customer_ID]],Customers!$A:$A,Customers!$B:$B,"Unknown")</f>
        <v>Bhagya Sharma</v>
      </c>
      <c r="AF997" t="str">
        <f>_xlfn.XLOOKUP(tblSales[[#This Row],[Customer_ID]],Customers!$A:$A,Customers!$J:$J,"Unknown")</f>
        <v>Gold</v>
      </c>
      <c r="AG997" t="str">
        <f>_xlfn.XLOOKUP(tblSales[[#This Row],[Employee_ID]],Employees!$A:$A,Employees!$B:$B,"Unknown")</f>
        <v>Anitha Ramachandran</v>
      </c>
      <c r="AH997">
        <f>IF(MONTH(tblSales[[#This Row],[Invoice Date]])&gt;=4,MONTH(tblSales[[#This Row],[Invoice Date]]),MONTH(tblSales[[#This Row],[Invoice Date]])+12)</f>
        <v>8</v>
      </c>
      <c r="AI997" s="8">
        <f>DATE(YEAR(tblSales[[#This Row],[Invoice Date]]),MONTH(tblSales[[#This Row],[Invoice Date]]),1)</f>
        <v>45505</v>
      </c>
      <c r="AJ997" t="str">
        <f>_xlfn.XLOOKUP(tblSales[[#This Row],[Product_ID]],Products!$A:$A,Products!$B:$B,"Unknown")</f>
        <v>Global Desi Earrings Green</v>
      </c>
      <c r="AK997" s="9">
        <f>IFERROR(tblSales[[#This Row],[Profit]]/tblSales[[#This Row],[Sales Amount]],0)</f>
        <v>0.19140896497605819</v>
      </c>
      <c r="AL997" t="str">
        <f>IF(tblSales[[#This Row],[Discount %]]&lt;=5,"0-5%",
IF(tblSales[[#This Row],[Discount %]]&lt;=10,"5-10%",
IF(tblSales[[#This Row],[Discount %]]&lt;=15,"10-15%",
IF(tblSales[[#This Row],[Discount %]]&lt;=20,"15-20%","20%+"))))</f>
        <v>5-10%</v>
      </c>
    </row>
    <row r="998" spans="1:38">
      <c r="A998" s="2" t="s">
        <v>2606</v>
      </c>
      <c r="B998" s="11">
        <v>45710</v>
      </c>
      <c r="C998" s="2" t="s">
        <v>1915</v>
      </c>
      <c r="D998" s="2" t="s">
        <v>501</v>
      </c>
      <c r="E998" s="2" t="s">
        <v>471</v>
      </c>
      <c r="F998" s="2" t="s">
        <v>151</v>
      </c>
      <c r="G998" s="2">
        <v>3</v>
      </c>
      <c r="H998" s="2">
        <v>684.98</v>
      </c>
      <c r="I998" s="2">
        <v>15</v>
      </c>
      <c r="J998" s="2">
        <v>308.24</v>
      </c>
      <c r="K998" s="2">
        <v>5</v>
      </c>
      <c r="L998" s="2">
        <v>87.33</v>
      </c>
      <c r="M998" s="2">
        <v>1834.03</v>
      </c>
      <c r="N998" s="2">
        <v>1371.48</v>
      </c>
      <c r="O998" s="2">
        <f t="shared" si="36"/>
        <v>375.21999999999997</v>
      </c>
      <c r="P998" s="2" t="s">
        <v>29</v>
      </c>
      <c r="Q998" s="2" t="str">
        <f t="shared" si="35"/>
        <v>Debit Card</v>
      </c>
      <c r="R998" s="2" t="s">
        <v>20</v>
      </c>
      <c r="S998" s="2" t="s">
        <v>57</v>
      </c>
      <c r="T998" s="2" t="s">
        <v>682</v>
      </c>
      <c r="U998" s="2" t="s">
        <v>60</v>
      </c>
      <c r="V998" t="str">
        <f>TEXT(tblSales[[#This Row],[Invoice Date]],"mmm")</f>
        <v>Feb</v>
      </c>
      <c r="W998">
        <f>MONTH(tblSales[[#This Row],[Invoice Date]])</f>
        <v>2</v>
      </c>
      <c r="X998">
        <f>YEAR(tblSales[[#This Row],[Invoice Date]])</f>
        <v>2025</v>
      </c>
      <c r="Y998" t="str">
        <f>TEXT(tblSales[[#This Row],[Invoice Date]],"mmm-yyyy")</f>
        <v>Feb-2025</v>
      </c>
      <c r="Z998" t="str">
        <f>_xlfn.XLOOKUP(tblSales[[#This Row],[Product_ID]],Products!$A:$A,Products!$C:$C,"Women Dresses")</f>
        <v>Women Tops</v>
      </c>
      <c r="AA998" t="str">
        <f>_xlfn.XLOOKUP(tblSales[[#This Row],[Product_ID]],Products!$A:$A,Products!$D:$D,"Unknown")</f>
        <v>Formal Top</v>
      </c>
      <c r="AB998" t="str">
        <f>_xlfn.XLOOKUP(tblSales[[#This Row],[Product_ID]],Products!$A:$A,Products!$E:$E,"Unknown")</f>
        <v>Aurelia</v>
      </c>
      <c r="AC998" t="str">
        <f>_xlfn.XLOOKUP(tblSales[[#This Row],[Store_ID]],Stores!$A:$A,Stores!$B:$B,"Unknown")</f>
        <v>TrendMart Kochi Standard</v>
      </c>
      <c r="AD998" t="str">
        <f>_xlfn.XLOOKUP(tblSales[[#This Row],[Store_ID]],Stores!$A:$A,Stores!$E:$E,"Unknown")</f>
        <v>South Zone 1</v>
      </c>
      <c r="AE998" t="str">
        <f>_xlfn.XLOOKUP(tblSales[[#This Row],[Customer_ID]],Customers!$A:$A,Customers!$B:$B,"Unknown")</f>
        <v>Anitha Bhat</v>
      </c>
      <c r="AF998" t="str">
        <f>_xlfn.XLOOKUP(tblSales[[#This Row],[Customer_ID]],Customers!$A:$A,Customers!$J:$J,"Unknown")</f>
        <v>Silver</v>
      </c>
      <c r="AG998" t="str">
        <f>_xlfn.XLOOKUP(tblSales[[#This Row],[Employee_ID]],Employees!$A:$A,Employees!$B:$B,"Unknown")</f>
        <v>Preethi Singh</v>
      </c>
      <c r="AH998">
        <f>IF(MONTH(tblSales[[#This Row],[Invoice Date]])&gt;=4,MONTH(tblSales[[#This Row],[Invoice Date]]),MONTH(tblSales[[#This Row],[Invoice Date]])+12)</f>
        <v>14</v>
      </c>
      <c r="AI998" s="8">
        <f>DATE(YEAR(tblSales[[#This Row],[Invoice Date]]),MONTH(tblSales[[#This Row],[Invoice Date]]),1)</f>
        <v>45689</v>
      </c>
      <c r="AJ998" t="str">
        <f>_xlfn.XLOOKUP(tblSales[[#This Row],[Product_ID]],Products!$A:$A,Products!$B:$B,"Unknown")</f>
        <v>Aurelia Formal Top Olive</v>
      </c>
      <c r="AK998" s="9">
        <f>IFERROR(tblSales[[#This Row],[Profit]]/tblSales[[#This Row],[Sales Amount]],0)</f>
        <v>0.20458771121519276</v>
      </c>
      <c r="AL998" t="str">
        <f>IF(tblSales[[#This Row],[Discount %]]&lt;=5,"0-5%",
IF(tblSales[[#This Row],[Discount %]]&lt;=10,"5-10%",
IF(tblSales[[#This Row],[Discount %]]&lt;=15,"10-15%",
IF(tblSales[[#This Row],[Discount %]]&lt;=20,"15-20%","20%+"))))</f>
        <v>10-15%</v>
      </c>
    </row>
    <row r="999" spans="1:38">
      <c r="A999" s="2" t="s">
        <v>2607</v>
      </c>
      <c r="B999" s="11">
        <v>45623</v>
      </c>
      <c r="C999" s="2" t="s">
        <v>2066</v>
      </c>
      <c r="D999" s="2" t="s">
        <v>1646</v>
      </c>
      <c r="E999" s="2" t="s">
        <v>437</v>
      </c>
      <c r="F999" s="2" t="s">
        <v>128</v>
      </c>
      <c r="G999" s="2">
        <v>1</v>
      </c>
      <c r="H999" s="2">
        <v>954.76</v>
      </c>
      <c r="I999" s="2">
        <v>0</v>
      </c>
      <c r="J999" s="2">
        <v>0</v>
      </c>
      <c r="K999" s="2">
        <v>5</v>
      </c>
      <c r="L999" s="2">
        <v>47.74</v>
      </c>
      <c r="M999" s="2">
        <v>1002.5</v>
      </c>
      <c r="N999" s="2">
        <v>700.93</v>
      </c>
      <c r="O999" s="2">
        <f t="shared" si="36"/>
        <v>253.83000000000004</v>
      </c>
      <c r="P999" s="2" t="s">
        <v>27</v>
      </c>
      <c r="Q999" s="2" t="str">
        <f t="shared" si="35"/>
        <v>Cash</v>
      </c>
      <c r="R999" s="2" t="s">
        <v>20</v>
      </c>
      <c r="S999" s="2" t="s">
        <v>56</v>
      </c>
      <c r="T999" s="2" t="s">
        <v>2608</v>
      </c>
      <c r="U999" s="2" t="s">
        <v>59</v>
      </c>
      <c r="V999" t="str">
        <f>TEXT(tblSales[[#This Row],[Invoice Date]],"mmm")</f>
        <v>Nov</v>
      </c>
      <c r="W999">
        <f>MONTH(tblSales[[#This Row],[Invoice Date]])</f>
        <v>11</v>
      </c>
      <c r="X999">
        <f>YEAR(tblSales[[#This Row],[Invoice Date]])</f>
        <v>2024</v>
      </c>
      <c r="Y999" t="str">
        <f>TEXT(tblSales[[#This Row],[Invoice Date]],"mmm-yyyy")</f>
        <v>Nov-2024</v>
      </c>
      <c r="Z999" t="str">
        <f>_xlfn.XLOOKUP(tblSales[[#This Row],[Product_ID]],Products!$A:$A,Products!$C:$C,"Women Dresses")</f>
        <v>Women Jeans</v>
      </c>
      <c r="AA999" t="str">
        <f>_xlfn.XLOOKUP(tblSales[[#This Row],[Product_ID]],Products!$A:$A,Products!$D:$D,"Unknown")</f>
        <v>Skinny Fit</v>
      </c>
      <c r="AB999" t="str">
        <f>_xlfn.XLOOKUP(tblSales[[#This Row],[Product_ID]],Products!$A:$A,Products!$E:$E,"Unknown")</f>
        <v>Global Desi</v>
      </c>
      <c r="AC999" t="str">
        <f>_xlfn.XLOOKUP(tblSales[[#This Row],[Store_ID]],Stores!$A:$A,Stores!$B:$B,"Unknown")</f>
        <v>TrendMart Visakhapatnam Flagship</v>
      </c>
      <c r="AD999" t="str">
        <f>_xlfn.XLOOKUP(tblSales[[#This Row],[Store_ID]],Stores!$A:$A,Stores!$E:$E,"Unknown")</f>
        <v>South Zone 3</v>
      </c>
      <c r="AE999" t="str">
        <f>_xlfn.XLOOKUP(tblSales[[#This Row],[Customer_ID]],Customers!$A:$A,Customers!$B:$B,"Unknown")</f>
        <v>Chidambaram Krishnan</v>
      </c>
      <c r="AF999" t="str">
        <f>_xlfn.XLOOKUP(tblSales[[#This Row],[Customer_ID]],Customers!$A:$A,Customers!$J:$J,"Unknown")</f>
        <v>Regular</v>
      </c>
      <c r="AG999" t="str">
        <f>_xlfn.XLOOKUP(tblSales[[#This Row],[Employee_ID]],Employees!$A:$A,Employees!$B:$B,"Unknown")</f>
        <v>Praveen Gupta</v>
      </c>
      <c r="AH999">
        <f>IF(MONTH(tblSales[[#This Row],[Invoice Date]])&gt;=4,MONTH(tblSales[[#This Row],[Invoice Date]]),MONTH(tblSales[[#This Row],[Invoice Date]])+12)</f>
        <v>11</v>
      </c>
      <c r="AI999" s="8">
        <f>DATE(YEAR(tblSales[[#This Row],[Invoice Date]]),MONTH(tblSales[[#This Row],[Invoice Date]]),1)</f>
        <v>45597</v>
      </c>
      <c r="AJ999" t="str">
        <f>_xlfn.XLOOKUP(tblSales[[#This Row],[Product_ID]],Products!$A:$A,Products!$B:$B,"Unknown")</f>
        <v>Global Desi Skinny Fit Olive</v>
      </c>
      <c r="AK999" s="9">
        <f>IFERROR(tblSales[[#This Row],[Profit]]/tblSales[[#This Row],[Sales Amount]],0)</f>
        <v>0.25319700748129681</v>
      </c>
      <c r="AL999" t="str">
        <f>IF(tblSales[[#This Row],[Discount %]]&lt;=5,"0-5%",
IF(tblSales[[#This Row],[Discount %]]&lt;=10,"5-10%",
IF(tblSales[[#This Row],[Discount %]]&lt;=15,"10-15%",
IF(tblSales[[#This Row],[Discount %]]&lt;=20,"15-20%","20%+"))))</f>
        <v>0-5%</v>
      </c>
    </row>
    <row r="1000" spans="1:38">
      <c r="A1000" s="2" t="s">
        <v>2609</v>
      </c>
      <c r="B1000" s="11">
        <v>45607</v>
      </c>
      <c r="C1000" s="2" t="s">
        <v>2610</v>
      </c>
      <c r="D1000" s="2" t="s">
        <v>1290</v>
      </c>
      <c r="E1000" s="2" t="s">
        <v>763</v>
      </c>
      <c r="F1000" s="2" t="s">
        <v>405</v>
      </c>
      <c r="G1000" s="2">
        <v>1</v>
      </c>
      <c r="H1000" s="2">
        <v>2059.5300000000002</v>
      </c>
      <c r="I1000" s="2">
        <v>0</v>
      </c>
      <c r="J1000" s="2">
        <v>0</v>
      </c>
      <c r="K1000" s="2">
        <v>12</v>
      </c>
      <c r="L1000" s="2">
        <v>247.14</v>
      </c>
      <c r="M1000" s="2">
        <v>2306.67</v>
      </c>
      <c r="N1000" s="2">
        <v>1579.46</v>
      </c>
      <c r="O1000" s="2">
        <f t="shared" si="36"/>
        <v>480.07000000000005</v>
      </c>
      <c r="P1000" s="2" t="s">
        <v>29</v>
      </c>
      <c r="Q1000" s="2" t="str">
        <f t="shared" si="35"/>
        <v>Debit Card</v>
      </c>
      <c r="R1000" s="2" t="s">
        <v>20</v>
      </c>
      <c r="S1000" s="2" t="s">
        <v>56</v>
      </c>
      <c r="T1000" s="2" t="s">
        <v>2611</v>
      </c>
      <c r="U1000" s="2" t="s">
        <v>59</v>
      </c>
      <c r="V1000" t="str">
        <f>TEXT(tblSales[[#This Row],[Invoice Date]],"mmm")</f>
        <v>Nov</v>
      </c>
      <c r="W1000">
        <f>MONTH(tblSales[[#This Row],[Invoice Date]])</f>
        <v>11</v>
      </c>
      <c r="X1000">
        <f>YEAR(tblSales[[#This Row],[Invoice Date]])</f>
        <v>2024</v>
      </c>
      <c r="Y1000" t="str">
        <f>TEXT(tblSales[[#This Row],[Invoice Date]],"mmm-yyyy")</f>
        <v>Nov-2024</v>
      </c>
      <c r="Z1000" t="str">
        <f>_xlfn.XLOOKUP(tblSales[[#This Row],[Product_ID]],Products!$A:$A,Products!$C:$C,"Women Dresses")</f>
        <v>Handbags</v>
      </c>
      <c r="AA1000" t="str">
        <f>_xlfn.XLOOKUP(tblSales[[#This Row],[Product_ID]],Products!$A:$A,Products!$D:$D,"Unknown")</f>
        <v>Backpack</v>
      </c>
      <c r="AB1000" t="str">
        <f>_xlfn.XLOOKUP(tblSales[[#This Row],[Product_ID]],Products!$A:$A,Products!$E:$E,"Unknown")</f>
        <v>Spykar</v>
      </c>
      <c r="AC1000" t="str">
        <f>_xlfn.XLOOKUP(tblSales[[#This Row],[Store_ID]],Stores!$A:$A,Stores!$B:$B,"Unknown")</f>
        <v>TrendMart Madurai Mall Kiosk</v>
      </c>
      <c r="AD1000" t="str">
        <f>_xlfn.XLOOKUP(tblSales[[#This Row],[Store_ID]],Stores!$A:$A,Stores!$E:$E,"Unknown")</f>
        <v>South Zone 1</v>
      </c>
      <c r="AE1000" t="str">
        <f>_xlfn.XLOOKUP(tblSales[[#This Row],[Customer_ID]],Customers!$A:$A,Customers!$B:$B,"Unknown")</f>
        <v>Mahesh Varma</v>
      </c>
      <c r="AF1000" t="str">
        <f>_xlfn.XLOOKUP(tblSales[[#This Row],[Customer_ID]],Customers!$A:$A,Customers!$J:$J,"Unknown")</f>
        <v>Silver</v>
      </c>
      <c r="AG1000" t="str">
        <f>_xlfn.XLOOKUP(tblSales[[#This Row],[Employee_ID]],Employees!$A:$A,Employees!$B:$B,"Unknown")</f>
        <v>Chitra Bhat</v>
      </c>
      <c r="AH1000">
        <f>IF(MONTH(tblSales[[#This Row],[Invoice Date]])&gt;=4,MONTH(tblSales[[#This Row],[Invoice Date]]),MONTH(tblSales[[#This Row],[Invoice Date]])+12)</f>
        <v>11</v>
      </c>
      <c r="AI1000" s="8">
        <f>DATE(YEAR(tblSales[[#This Row],[Invoice Date]]),MONTH(tblSales[[#This Row],[Invoice Date]]),1)</f>
        <v>45597</v>
      </c>
      <c r="AJ1000" t="str">
        <f>_xlfn.XLOOKUP(tblSales[[#This Row],[Product_ID]],Products!$A:$A,Products!$B:$B,"Unknown")</f>
        <v>Spykar Backpack Peach</v>
      </c>
      <c r="AK1000" s="9">
        <f>IFERROR(tblSales[[#This Row],[Profit]]/tblSales[[#This Row],[Sales Amount]],0)</f>
        <v>0.20812253161483873</v>
      </c>
      <c r="AL1000" t="str">
        <f>IF(tblSales[[#This Row],[Discount %]]&lt;=5,"0-5%",
IF(tblSales[[#This Row],[Discount %]]&lt;=10,"5-10%",
IF(tblSales[[#This Row],[Discount %]]&lt;=15,"10-15%",
IF(tblSales[[#This Row],[Discount %]]&lt;=20,"15-20%","20%+"))))</f>
        <v>0-5%</v>
      </c>
    </row>
    <row r="1001" spans="1:38">
      <c r="A1001" s="2" t="s">
        <v>2612</v>
      </c>
      <c r="B1001" s="11">
        <v>45588</v>
      </c>
      <c r="C1001" s="2" t="s">
        <v>1923</v>
      </c>
      <c r="D1001" s="2" t="s">
        <v>1616</v>
      </c>
      <c r="E1001" s="2" t="s">
        <v>717</v>
      </c>
      <c r="F1001" s="2" t="s">
        <v>193</v>
      </c>
      <c r="G1001" s="2">
        <v>3</v>
      </c>
      <c r="H1001" s="2">
        <v>831.88</v>
      </c>
      <c r="I1001" s="2">
        <v>10</v>
      </c>
      <c r="J1001" s="2">
        <v>249.56</v>
      </c>
      <c r="K1001" s="2">
        <v>5</v>
      </c>
      <c r="L1001" s="2">
        <v>112.3</v>
      </c>
      <c r="M1001" s="2">
        <v>2358.38</v>
      </c>
      <c r="N1001" s="2">
        <v>1984.02</v>
      </c>
      <c r="O1001" s="2">
        <f t="shared" si="36"/>
        <v>262.06000000000012</v>
      </c>
      <c r="P1001" s="2" t="s">
        <v>31</v>
      </c>
      <c r="Q1001" s="2" t="str">
        <f t="shared" si="35"/>
        <v>Net Banking</v>
      </c>
      <c r="R1001" s="2" t="s">
        <v>20</v>
      </c>
      <c r="S1001" s="2" t="s">
        <v>56</v>
      </c>
      <c r="T1001" s="2" t="s">
        <v>2613</v>
      </c>
      <c r="U1001" s="2" t="s">
        <v>59</v>
      </c>
      <c r="V1001" t="str">
        <f>TEXT(tblSales[[#This Row],[Invoice Date]],"mmm")</f>
        <v>Oct</v>
      </c>
      <c r="W1001">
        <f>MONTH(tblSales[[#This Row],[Invoice Date]])</f>
        <v>10</v>
      </c>
      <c r="X1001">
        <f>YEAR(tblSales[[#This Row],[Invoice Date]])</f>
        <v>2024</v>
      </c>
      <c r="Y1001" t="str">
        <f>TEXT(tblSales[[#This Row],[Invoice Date]],"mmm-yyyy")</f>
        <v>Oct-2024</v>
      </c>
      <c r="Z1001" t="str">
        <f>_xlfn.XLOOKUP(tblSales[[#This Row],[Product_ID]],Products!$A:$A,Products!$C:$C,"Women Dresses")</f>
        <v>Men Jeans</v>
      </c>
      <c r="AA1001" t="str">
        <f>_xlfn.XLOOKUP(tblSales[[#This Row],[Product_ID]],Products!$A:$A,Products!$D:$D,"Unknown")</f>
        <v>Slim Fit</v>
      </c>
      <c r="AB1001" t="str">
        <f>_xlfn.XLOOKUP(tblSales[[#This Row],[Product_ID]],Products!$A:$A,Products!$E:$E,"Unknown")</f>
        <v>Aurelia</v>
      </c>
      <c r="AC1001" t="str">
        <f>_xlfn.XLOOKUP(tblSales[[#This Row],[Store_ID]],Stores!$A:$A,Stores!$B:$B,"Unknown")</f>
        <v>TrendMart Thrissur Standard</v>
      </c>
      <c r="AD1001" t="str">
        <f>_xlfn.XLOOKUP(tblSales[[#This Row],[Store_ID]],Stores!$A:$A,Stores!$E:$E,"Unknown")</f>
        <v>South Zone 1</v>
      </c>
      <c r="AE1001" t="str">
        <f>_xlfn.XLOOKUP(tblSales[[#This Row],[Customer_ID]],Customers!$A:$A,Customers!$B:$B,"Unknown")</f>
        <v>Harish Varma</v>
      </c>
      <c r="AF1001" t="str">
        <f>_xlfn.XLOOKUP(tblSales[[#This Row],[Customer_ID]],Customers!$A:$A,Customers!$J:$J,"Unknown")</f>
        <v>Gold</v>
      </c>
      <c r="AG1001" t="str">
        <f>_xlfn.XLOOKUP(tblSales[[#This Row],[Employee_ID]],Employees!$A:$A,Employees!$B:$B,"Unknown")</f>
        <v>Yamini Pandian</v>
      </c>
      <c r="AH1001">
        <f>IF(MONTH(tblSales[[#This Row],[Invoice Date]])&gt;=4,MONTH(tblSales[[#This Row],[Invoice Date]]),MONTH(tblSales[[#This Row],[Invoice Date]])+12)</f>
        <v>10</v>
      </c>
      <c r="AI1001" s="8">
        <f>DATE(YEAR(tblSales[[#This Row],[Invoice Date]]),MONTH(tblSales[[#This Row],[Invoice Date]]),1)</f>
        <v>45566</v>
      </c>
      <c r="AJ1001" t="str">
        <f>_xlfn.XLOOKUP(tblSales[[#This Row],[Product_ID]],Products!$A:$A,Products!$B:$B,"Unknown")</f>
        <v>Aurelia Slim Fit Orange</v>
      </c>
      <c r="AK1001" s="9">
        <f>IFERROR(tblSales[[#This Row],[Profit]]/tblSales[[#This Row],[Sales Amount]],0)</f>
        <v>0.11111864924227652</v>
      </c>
      <c r="AL1001" t="str">
        <f>IF(tblSales[[#This Row],[Discount %]]&lt;=5,"0-5%",
IF(tblSales[[#This Row],[Discount %]]&lt;=10,"5-10%",
IF(tblSales[[#This Row],[Discount %]]&lt;=15,"10-15%",
IF(tblSales[[#This Row],[Discount %]]&lt;=20,"15-20%","20%+"))))</f>
        <v>5-10%</v>
      </c>
    </row>
    <row r="1002" spans="1:38">
      <c r="A1002" s="2" t="s">
        <v>2614</v>
      </c>
      <c r="B1002" s="11">
        <v>45642</v>
      </c>
      <c r="C1002" s="2" t="s">
        <v>2615</v>
      </c>
      <c r="D1002" s="2" t="s">
        <v>376</v>
      </c>
      <c r="E1002" s="2" t="s">
        <v>611</v>
      </c>
      <c r="F1002" s="2" t="s">
        <v>475</v>
      </c>
      <c r="G1002" s="2">
        <v>1</v>
      </c>
      <c r="H1002" s="2">
        <v>816.31</v>
      </c>
      <c r="I1002" s="2">
        <v>0</v>
      </c>
      <c r="J1002" s="2">
        <v>0</v>
      </c>
      <c r="K1002" s="2">
        <v>5</v>
      </c>
      <c r="L1002" s="2">
        <v>40.82</v>
      </c>
      <c r="M1002" s="2">
        <v>857.13</v>
      </c>
      <c r="N1002" s="2">
        <v>573.09</v>
      </c>
      <c r="O1002" s="2">
        <f t="shared" si="36"/>
        <v>243.21999999999997</v>
      </c>
      <c r="P1002" s="2" t="s">
        <v>32</v>
      </c>
      <c r="Q1002" s="2" t="str">
        <f t="shared" si="35"/>
        <v>UPI</v>
      </c>
      <c r="R1002" s="2" t="s">
        <v>20</v>
      </c>
      <c r="S1002" s="2" t="s">
        <v>56</v>
      </c>
      <c r="T1002" s="2" t="s">
        <v>1611</v>
      </c>
      <c r="U1002" s="2" t="s">
        <v>59</v>
      </c>
      <c r="V1002" t="str">
        <f>TEXT(tblSales[[#This Row],[Invoice Date]],"mmm")</f>
        <v>Dec</v>
      </c>
      <c r="W1002">
        <f>MONTH(tblSales[[#This Row],[Invoice Date]])</f>
        <v>12</v>
      </c>
      <c r="X1002">
        <f>YEAR(tblSales[[#This Row],[Invoice Date]])</f>
        <v>2024</v>
      </c>
      <c r="Y1002" t="str">
        <f>TEXT(tblSales[[#This Row],[Invoice Date]],"mmm-yyyy")</f>
        <v>Dec-2024</v>
      </c>
      <c r="Z1002" t="str">
        <f>_xlfn.XLOOKUP(tblSales[[#This Row],[Product_ID]],Products!$A:$A,Products!$C:$C,"Women Dresses")</f>
        <v>Women Kurtis</v>
      </c>
      <c r="AA1002" t="str">
        <f>_xlfn.XLOOKUP(tblSales[[#This Row],[Product_ID]],Products!$A:$A,Products!$D:$D,"Unknown")</f>
        <v>Anarkali Kurti</v>
      </c>
      <c r="AB1002" t="str">
        <f>_xlfn.XLOOKUP(tblSales[[#This Row],[Product_ID]],Products!$A:$A,Products!$E:$E,"Unknown")</f>
        <v>Nike</v>
      </c>
      <c r="AC1002" t="str">
        <f>_xlfn.XLOOKUP(tblSales[[#This Row],[Store_ID]],Stores!$A:$A,Stores!$B:$B,"Unknown")</f>
        <v>TrendMart Hyderabad High Street</v>
      </c>
      <c r="AD1002" t="str">
        <f>_xlfn.XLOOKUP(tblSales[[#This Row],[Store_ID]],Stores!$A:$A,Stores!$E:$E,"Unknown")</f>
        <v>South Zone 2</v>
      </c>
      <c r="AE1002" t="str">
        <f>_xlfn.XLOOKUP(tblSales[[#This Row],[Customer_ID]],Customers!$A:$A,Customers!$B:$B,"Unknown")</f>
        <v>Mahesh Shetty</v>
      </c>
      <c r="AF1002" t="str">
        <f>_xlfn.XLOOKUP(tblSales[[#This Row],[Customer_ID]],Customers!$A:$A,Customers!$J:$J,"Unknown")</f>
        <v>Regular</v>
      </c>
      <c r="AG1002" t="str">
        <f>_xlfn.XLOOKUP(tblSales[[#This Row],[Employee_ID]],Employees!$A:$A,Employees!$B:$B,"Unknown")</f>
        <v>Arjun Krishnan</v>
      </c>
      <c r="AH1002">
        <f>IF(MONTH(tblSales[[#This Row],[Invoice Date]])&gt;=4,MONTH(tblSales[[#This Row],[Invoice Date]]),MONTH(tblSales[[#This Row],[Invoice Date]])+12)</f>
        <v>12</v>
      </c>
      <c r="AI1002" s="8">
        <f>DATE(YEAR(tblSales[[#This Row],[Invoice Date]]),MONTH(tblSales[[#This Row],[Invoice Date]]),1)</f>
        <v>45627</v>
      </c>
      <c r="AJ1002" t="str">
        <f>_xlfn.XLOOKUP(tblSales[[#This Row],[Product_ID]],Products!$A:$A,Products!$B:$B,"Unknown")</f>
        <v>Nike Anarkali Kurti White</v>
      </c>
      <c r="AK1002" s="9">
        <f>IFERROR(tblSales[[#This Row],[Profit]]/tblSales[[#This Row],[Sales Amount]],0)</f>
        <v>0.28376092308051282</v>
      </c>
      <c r="AL1002" t="str">
        <f>IF(tblSales[[#This Row],[Discount %]]&lt;=5,"0-5%",
IF(tblSales[[#This Row],[Discount %]]&lt;=10,"5-10%",
IF(tblSales[[#This Row],[Discount %]]&lt;=15,"10-15%",
IF(tblSales[[#This Row],[Discount %]]&lt;=20,"15-20%","20%+"))))</f>
        <v>0-5%</v>
      </c>
    </row>
    <row r="1003" spans="1:38">
      <c r="A1003" s="2" t="s">
        <v>2616</v>
      </c>
      <c r="B1003" s="11">
        <v>45386</v>
      </c>
      <c r="C1003" s="2" t="s">
        <v>2023</v>
      </c>
      <c r="D1003" s="2" t="s">
        <v>2617</v>
      </c>
      <c r="E1003" s="2" t="s">
        <v>574</v>
      </c>
      <c r="F1003" s="2" t="s">
        <v>98</v>
      </c>
      <c r="G1003" s="2">
        <v>1</v>
      </c>
      <c r="H1003" s="2">
        <v>1516.16</v>
      </c>
      <c r="I1003" s="2">
        <v>30</v>
      </c>
      <c r="J1003" s="2">
        <v>454.85</v>
      </c>
      <c r="K1003" s="2">
        <v>12</v>
      </c>
      <c r="L1003" s="2">
        <v>127.36</v>
      </c>
      <c r="M1003" s="2">
        <v>1188.67</v>
      </c>
      <c r="N1003" s="2">
        <v>971.87</v>
      </c>
      <c r="O1003" s="2">
        <f t="shared" si="36"/>
        <v>89.440000000000069</v>
      </c>
      <c r="P1003" s="2" t="s">
        <v>28</v>
      </c>
      <c r="Q1003" s="2" t="str">
        <f t="shared" si="35"/>
        <v>Credit Card</v>
      </c>
      <c r="R1003" s="2" t="s">
        <v>20</v>
      </c>
      <c r="S1003" s="2" t="s">
        <v>56</v>
      </c>
      <c r="T1003" s="2" t="s">
        <v>1791</v>
      </c>
      <c r="U1003" s="2" t="s">
        <v>59</v>
      </c>
      <c r="V1003" t="str">
        <f>TEXT(tblSales[[#This Row],[Invoice Date]],"mmm")</f>
        <v>Apr</v>
      </c>
      <c r="W1003">
        <f>MONTH(tblSales[[#This Row],[Invoice Date]])</f>
        <v>4</v>
      </c>
      <c r="X1003">
        <f>YEAR(tblSales[[#This Row],[Invoice Date]])</f>
        <v>2024</v>
      </c>
      <c r="Y1003" t="str">
        <f>TEXT(tblSales[[#This Row],[Invoice Date]],"mmm-yyyy")</f>
        <v>Apr-2024</v>
      </c>
      <c r="Z1003" t="str">
        <f>_xlfn.XLOOKUP(tblSales[[#This Row],[Product_ID]],Products!$A:$A,Products!$C:$C,"Women Dresses")</f>
        <v>Men Ethnic</v>
      </c>
      <c r="AA1003" t="str">
        <f>_xlfn.XLOOKUP(tblSales[[#This Row],[Product_ID]],Products!$A:$A,Products!$D:$D,"Unknown")</f>
        <v>Nehru Jacket</v>
      </c>
      <c r="AB1003" t="str">
        <f>_xlfn.XLOOKUP(tblSales[[#This Row],[Product_ID]],Products!$A:$A,Products!$E:$E,"Unknown")</f>
        <v>Max Fashion</v>
      </c>
      <c r="AC1003" t="str">
        <f>_xlfn.XLOOKUP(tblSales[[#This Row],[Store_ID]],Stores!$A:$A,Stores!$B:$B,"Unknown")</f>
        <v>TrendMart Guntur Standard</v>
      </c>
      <c r="AD1003" t="str">
        <f>_xlfn.XLOOKUP(tblSales[[#This Row],[Store_ID]],Stores!$A:$A,Stores!$E:$E,"Unknown")</f>
        <v>South Zone 3</v>
      </c>
      <c r="AE1003" t="str">
        <f>_xlfn.XLOOKUP(tblSales[[#This Row],[Customer_ID]],Customers!$A:$A,Customers!$B:$B,"Unknown")</f>
        <v>Kannan Reddy</v>
      </c>
      <c r="AF1003" t="str">
        <f>_xlfn.XLOOKUP(tblSales[[#This Row],[Customer_ID]],Customers!$A:$A,Customers!$J:$J,"Unknown")</f>
        <v>Silver</v>
      </c>
      <c r="AG1003" t="str">
        <f>_xlfn.XLOOKUP(tblSales[[#This Row],[Employee_ID]],Employees!$A:$A,Employees!$B:$B,"Unknown")</f>
        <v>Deepthi Iyengar</v>
      </c>
      <c r="AH1003">
        <f>IF(MONTH(tblSales[[#This Row],[Invoice Date]])&gt;=4,MONTH(tblSales[[#This Row],[Invoice Date]]),MONTH(tblSales[[#This Row],[Invoice Date]])+12)</f>
        <v>4</v>
      </c>
      <c r="AI1003" s="8">
        <f>DATE(YEAR(tblSales[[#This Row],[Invoice Date]]),MONTH(tblSales[[#This Row],[Invoice Date]]),1)</f>
        <v>45383</v>
      </c>
      <c r="AJ1003" t="str">
        <f>_xlfn.XLOOKUP(tblSales[[#This Row],[Product_ID]],Products!$A:$A,Products!$B:$B,"Unknown")</f>
        <v>Max Fashion Nehru Jacket Purple</v>
      </c>
      <c r="AK1003" s="9">
        <f>IFERROR(tblSales[[#This Row],[Profit]]/tblSales[[#This Row],[Sales Amount]],0)</f>
        <v>7.5243759832417795E-2</v>
      </c>
      <c r="AL1003" t="str">
        <f>IF(tblSales[[#This Row],[Discount %]]&lt;=5,"0-5%",
IF(tblSales[[#This Row],[Discount %]]&lt;=10,"5-10%",
IF(tblSales[[#This Row],[Discount %]]&lt;=15,"10-15%",
IF(tblSales[[#This Row],[Discount %]]&lt;=20,"15-20%","20%+"))))</f>
        <v>20%+</v>
      </c>
    </row>
    <row r="1004" spans="1:38">
      <c r="A1004" s="2" t="s">
        <v>2618</v>
      </c>
      <c r="B1004" s="11">
        <v>45590</v>
      </c>
      <c r="C1004" s="2" t="s">
        <v>113</v>
      </c>
      <c r="D1004" s="2" t="s">
        <v>695</v>
      </c>
      <c r="E1004" s="2" t="s">
        <v>304</v>
      </c>
      <c r="F1004" s="2" t="s">
        <v>475</v>
      </c>
      <c r="G1004" s="2">
        <v>1</v>
      </c>
      <c r="H1004" s="2">
        <v>1211.8</v>
      </c>
      <c r="I1004" s="2">
        <v>20</v>
      </c>
      <c r="J1004" s="2">
        <v>242.36</v>
      </c>
      <c r="K1004" s="2">
        <v>12</v>
      </c>
      <c r="L1004" s="2">
        <v>116.33</v>
      </c>
      <c r="M1004" s="2">
        <v>1085.77</v>
      </c>
      <c r="N1004" s="2">
        <v>841.85</v>
      </c>
      <c r="O1004" s="2">
        <f t="shared" si="36"/>
        <v>127.58999999999996</v>
      </c>
      <c r="P1004" s="2" t="s">
        <v>32</v>
      </c>
      <c r="Q1004" s="2" t="str">
        <f t="shared" si="35"/>
        <v>UPI</v>
      </c>
      <c r="R1004" s="2" t="s">
        <v>20</v>
      </c>
      <c r="S1004" s="2" t="s">
        <v>56</v>
      </c>
      <c r="T1004" s="2" t="s">
        <v>675</v>
      </c>
      <c r="U1004" s="2" t="s">
        <v>59</v>
      </c>
      <c r="V1004" t="str">
        <f>TEXT(tblSales[[#This Row],[Invoice Date]],"mmm")</f>
        <v>Oct</v>
      </c>
      <c r="W1004">
        <f>MONTH(tblSales[[#This Row],[Invoice Date]])</f>
        <v>10</v>
      </c>
      <c r="X1004">
        <f>YEAR(tblSales[[#This Row],[Invoice Date]])</f>
        <v>2024</v>
      </c>
      <c r="Y1004" t="str">
        <f>TEXT(tblSales[[#This Row],[Invoice Date]],"mmm-yyyy")</f>
        <v>Oct-2024</v>
      </c>
      <c r="Z1004" t="str">
        <f>_xlfn.XLOOKUP(tblSales[[#This Row],[Product_ID]],Products!$A:$A,Products!$C:$C,"Women Dresses")</f>
        <v>Women Dresses</v>
      </c>
      <c r="AA1004" t="str">
        <f>_xlfn.XLOOKUP(tblSales[[#This Row],[Product_ID]],Products!$A:$A,Products!$D:$D,"Unknown")</f>
        <v>Shirt Dress</v>
      </c>
      <c r="AB1004" t="str">
        <f>_xlfn.XLOOKUP(tblSales[[#This Row],[Product_ID]],Products!$A:$A,Products!$E:$E,"Unknown")</f>
        <v>Kalyan Silks</v>
      </c>
      <c r="AC1004" t="str">
        <f>_xlfn.XLOOKUP(tblSales[[#This Row],[Store_ID]],Stores!$A:$A,Stores!$B:$B,"Unknown")</f>
        <v>TrendMart Thiruvananthapuram High Street</v>
      </c>
      <c r="AD1004" t="str">
        <f>_xlfn.XLOOKUP(tblSales[[#This Row],[Store_ID]],Stores!$A:$A,Stores!$E:$E,"Unknown")</f>
        <v>South Zone 1</v>
      </c>
      <c r="AE1004" t="str">
        <f>_xlfn.XLOOKUP(tblSales[[#This Row],[Customer_ID]],Customers!$A:$A,Customers!$B:$B,"Unknown")</f>
        <v>Gayathri Srinivasan</v>
      </c>
      <c r="AF1004" t="str">
        <f>_xlfn.XLOOKUP(tblSales[[#This Row],[Customer_ID]],Customers!$A:$A,Customers!$J:$J,"Unknown")</f>
        <v>Regular</v>
      </c>
      <c r="AG1004" t="str">
        <f>_xlfn.XLOOKUP(tblSales[[#This Row],[Employee_ID]],Employees!$A:$A,Employees!$B:$B,"Unknown")</f>
        <v>Arjun Krishnan</v>
      </c>
      <c r="AH1004">
        <f>IF(MONTH(tblSales[[#This Row],[Invoice Date]])&gt;=4,MONTH(tblSales[[#This Row],[Invoice Date]]),MONTH(tblSales[[#This Row],[Invoice Date]])+12)</f>
        <v>10</v>
      </c>
      <c r="AI1004" s="8">
        <f>DATE(YEAR(tblSales[[#This Row],[Invoice Date]]),MONTH(tblSales[[#This Row],[Invoice Date]]),1)</f>
        <v>45566</v>
      </c>
      <c r="AJ1004" t="str">
        <f>_xlfn.XLOOKUP(tblSales[[#This Row],[Product_ID]],Products!$A:$A,Products!$B:$B,"Unknown")</f>
        <v>Kalyan Silks Shirt Dress Maroon</v>
      </c>
      <c r="AK1004" s="9">
        <f>IFERROR(tblSales[[#This Row],[Profit]]/tblSales[[#This Row],[Sales Amount]],0)</f>
        <v>0.11751107508956773</v>
      </c>
      <c r="AL1004" t="str">
        <f>IF(tblSales[[#This Row],[Discount %]]&lt;=5,"0-5%",
IF(tblSales[[#This Row],[Discount %]]&lt;=10,"5-10%",
IF(tblSales[[#This Row],[Discount %]]&lt;=15,"10-15%",
IF(tblSales[[#This Row],[Discount %]]&lt;=20,"15-20%","20%+"))))</f>
        <v>15-20%</v>
      </c>
    </row>
    <row r="1005" spans="1:38">
      <c r="A1005" s="2" t="s">
        <v>2619</v>
      </c>
      <c r="B1005" s="11">
        <v>45600</v>
      </c>
      <c r="C1005" s="2" t="s">
        <v>2620</v>
      </c>
      <c r="D1005" s="2" t="s">
        <v>165</v>
      </c>
      <c r="E1005" s="2" t="s">
        <v>532</v>
      </c>
      <c r="F1005" s="2" t="s">
        <v>134</v>
      </c>
      <c r="G1005" s="2">
        <v>1</v>
      </c>
      <c r="H1005" s="2">
        <v>1777.15</v>
      </c>
      <c r="I1005" s="2">
        <v>10</v>
      </c>
      <c r="J1005" s="2">
        <v>177.72</v>
      </c>
      <c r="K1005" s="2">
        <v>12</v>
      </c>
      <c r="L1005" s="2">
        <v>191.93</v>
      </c>
      <c r="M1005" s="2">
        <v>1791.36</v>
      </c>
      <c r="N1005" s="2">
        <v>1407.33</v>
      </c>
      <c r="O1005" s="2">
        <f t="shared" si="36"/>
        <v>192.09999999999997</v>
      </c>
      <c r="P1005" s="2" t="s">
        <v>27</v>
      </c>
      <c r="Q1005" s="2" t="str">
        <f t="shared" si="35"/>
        <v>Cash</v>
      </c>
      <c r="R1005" s="2" t="s">
        <v>20</v>
      </c>
      <c r="S1005" s="2" t="s">
        <v>56</v>
      </c>
      <c r="T1005" s="2" t="s">
        <v>2479</v>
      </c>
      <c r="U1005" s="2" t="s">
        <v>59</v>
      </c>
      <c r="V1005" t="str">
        <f>TEXT(tblSales[[#This Row],[Invoice Date]],"mmm")</f>
        <v>Nov</v>
      </c>
      <c r="W1005">
        <f>MONTH(tblSales[[#This Row],[Invoice Date]])</f>
        <v>11</v>
      </c>
      <c r="X1005">
        <f>YEAR(tblSales[[#This Row],[Invoice Date]])</f>
        <v>2024</v>
      </c>
      <c r="Y1005" t="str">
        <f>TEXT(tblSales[[#This Row],[Invoice Date]],"mmm-yyyy")</f>
        <v>Nov-2024</v>
      </c>
      <c r="Z1005" t="str">
        <f>_xlfn.XLOOKUP(tblSales[[#This Row],[Product_ID]],Products!$A:$A,Products!$C:$C,"Women Dresses")</f>
        <v>Women Dresses</v>
      </c>
      <c r="AA1005" t="str">
        <f>_xlfn.XLOOKUP(tblSales[[#This Row],[Product_ID]],Products!$A:$A,Products!$D:$D,"Unknown")</f>
        <v>Maxi Dress</v>
      </c>
      <c r="AB1005" t="str">
        <f>_xlfn.XLOOKUP(tblSales[[#This Row],[Product_ID]],Products!$A:$A,Products!$E:$E,"Unknown")</f>
        <v>Tanishq</v>
      </c>
      <c r="AC1005" t="str">
        <f>_xlfn.XLOOKUP(tblSales[[#This Row],[Store_ID]],Stores!$A:$A,Stores!$B:$B,"Unknown")</f>
        <v>TrendMart Nizamabad Standard</v>
      </c>
      <c r="AD1005" t="str">
        <f>_xlfn.XLOOKUP(tblSales[[#This Row],[Store_ID]],Stores!$A:$A,Stores!$E:$E,"Unknown")</f>
        <v>South Zone 2</v>
      </c>
      <c r="AE1005" t="str">
        <f>_xlfn.XLOOKUP(tblSales[[#This Row],[Customer_ID]],Customers!$A:$A,Customers!$B:$B,"Unknown")</f>
        <v>Rohit Gupta</v>
      </c>
      <c r="AF1005" t="str">
        <f>_xlfn.XLOOKUP(tblSales[[#This Row],[Customer_ID]],Customers!$A:$A,Customers!$J:$J,"Unknown")</f>
        <v>Regular</v>
      </c>
      <c r="AG1005" t="str">
        <f>_xlfn.XLOOKUP(tblSales[[#This Row],[Employee_ID]],Employees!$A:$A,Employees!$B:$B,"Unknown")</f>
        <v>Chandran Krishnan</v>
      </c>
      <c r="AH1005">
        <f>IF(MONTH(tblSales[[#This Row],[Invoice Date]])&gt;=4,MONTH(tblSales[[#This Row],[Invoice Date]]),MONTH(tblSales[[#This Row],[Invoice Date]])+12)</f>
        <v>11</v>
      </c>
      <c r="AI1005" s="8">
        <f>DATE(YEAR(tblSales[[#This Row],[Invoice Date]]),MONTH(tblSales[[#This Row],[Invoice Date]]),1)</f>
        <v>45597</v>
      </c>
      <c r="AJ1005" t="str">
        <f>_xlfn.XLOOKUP(tblSales[[#This Row],[Product_ID]],Products!$A:$A,Products!$B:$B,"Unknown")</f>
        <v>Tanishq Maxi Dress Wine</v>
      </c>
      <c r="AK1005" s="9">
        <f>IFERROR(tblSales[[#This Row],[Profit]]/tblSales[[#This Row],[Sales Amount]],0)</f>
        <v>0.10723695962843871</v>
      </c>
      <c r="AL1005" t="str">
        <f>IF(tblSales[[#This Row],[Discount %]]&lt;=5,"0-5%",
IF(tblSales[[#This Row],[Discount %]]&lt;=10,"5-10%",
IF(tblSales[[#This Row],[Discount %]]&lt;=15,"10-15%",
IF(tblSales[[#This Row],[Discount %]]&lt;=20,"15-20%","20%+"))))</f>
        <v>5-10%</v>
      </c>
    </row>
    <row r="1006" spans="1:38">
      <c r="A1006" s="2" t="s">
        <v>2621</v>
      </c>
      <c r="B1006" s="11">
        <v>45724</v>
      </c>
      <c r="C1006" s="2" t="s">
        <v>1774</v>
      </c>
      <c r="D1006" s="2" t="s">
        <v>1061</v>
      </c>
      <c r="E1006" s="2" t="s">
        <v>301</v>
      </c>
      <c r="F1006" s="2" t="s">
        <v>233</v>
      </c>
      <c r="G1006" s="2">
        <v>2</v>
      </c>
      <c r="H1006" s="2">
        <v>2399.5500000000002</v>
      </c>
      <c r="I1006" s="2">
        <v>20</v>
      </c>
      <c r="J1006" s="2">
        <v>959.82</v>
      </c>
      <c r="K1006" s="2">
        <v>12</v>
      </c>
      <c r="L1006" s="2">
        <v>460.71</v>
      </c>
      <c r="M1006" s="2">
        <v>4299.99</v>
      </c>
      <c r="N1006" s="2">
        <v>3353.84</v>
      </c>
      <c r="O1006" s="2">
        <f t="shared" si="36"/>
        <v>485.43999999999966</v>
      </c>
      <c r="P1006" s="2" t="s">
        <v>32</v>
      </c>
      <c r="Q1006" s="2" t="str">
        <f t="shared" si="35"/>
        <v>UPI</v>
      </c>
      <c r="R1006" s="2" t="s">
        <v>21</v>
      </c>
      <c r="S1006" s="2" t="s">
        <v>56</v>
      </c>
      <c r="T1006" s="2" t="s">
        <v>369</v>
      </c>
      <c r="U1006" s="2" t="s">
        <v>60</v>
      </c>
      <c r="V1006" t="str">
        <f>TEXT(tblSales[[#This Row],[Invoice Date]],"mmm")</f>
        <v>Mar</v>
      </c>
      <c r="W1006">
        <f>MONTH(tblSales[[#This Row],[Invoice Date]])</f>
        <v>3</v>
      </c>
      <c r="X1006">
        <f>YEAR(tblSales[[#This Row],[Invoice Date]])</f>
        <v>2025</v>
      </c>
      <c r="Y1006" t="str">
        <f>TEXT(tblSales[[#This Row],[Invoice Date]],"mmm-yyyy")</f>
        <v>Mar-2025</v>
      </c>
      <c r="Z1006" t="str">
        <f>_xlfn.XLOOKUP(tblSales[[#This Row],[Product_ID]],Products!$A:$A,Products!$C:$C,"Women Dresses")</f>
        <v>Men Ethnic</v>
      </c>
      <c r="AA1006" t="str">
        <f>_xlfn.XLOOKUP(tblSales[[#This Row],[Product_ID]],Products!$A:$A,Products!$D:$D,"Unknown")</f>
        <v>Sherwani</v>
      </c>
      <c r="AB1006" t="str">
        <f>_xlfn.XLOOKUP(tblSales[[#This Row],[Product_ID]],Products!$A:$A,Products!$E:$E,"Unknown")</f>
        <v>Raymond</v>
      </c>
      <c r="AC1006" t="str">
        <f>_xlfn.XLOOKUP(tblSales[[#This Row],[Store_ID]],Stores!$A:$A,Stores!$B:$B,"Unknown")</f>
        <v>TrendMart Kochi Standard</v>
      </c>
      <c r="AD1006" t="str">
        <f>_xlfn.XLOOKUP(tblSales[[#This Row],[Store_ID]],Stores!$A:$A,Stores!$E:$E,"Unknown")</f>
        <v>South Zone 1</v>
      </c>
      <c r="AE1006" t="str">
        <f>_xlfn.XLOOKUP(tblSales[[#This Row],[Customer_ID]],Customers!$A:$A,Customers!$B:$B,"Unknown")</f>
        <v>Tanvi Sundaram</v>
      </c>
      <c r="AF1006" t="str">
        <f>_xlfn.XLOOKUP(tblSales[[#This Row],[Customer_ID]],Customers!$A:$A,Customers!$J:$J,"Unknown")</f>
        <v>Regular</v>
      </c>
      <c r="AG1006" t="str">
        <f>_xlfn.XLOOKUP(tblSales[[#This Row],[Employee_ID]],Employees!$A:$A,Employees!$B:$B,"Unknown")</f>
        <v>Malathi Varma</v>
      </c>
      <c r="AH1006">
        <f>IF(MONTH(tblSales[[#This Row],[Invoice Date]])&gt;=4,MONTH(tblSales[[#This Row],[Invoice Date]]),MONTH(tblSales[[#This Row],[Invoice Date]])+12)</f>
        <v>15</v>
      </c>
      <c r="AI1006" s="8">
        <f>DATE(YEAR(tblSales[[#This Row],[Invoice Date]]),MONTH(tblSales[[#This Row],[Invoice Date]]),1)</f>
        <v>45717</v>
      </c>
      <c r="AJ1006" t="str">
        <f>_xlfn.XLOOKUP(tblSales[[#This Row],[Product_ID]],Products!$A:$A,Products!$B:$B,"Unknown")</f>
        <v>Raymond Sherwani Olive</v>
      </c>
      <c r="AK1006" s="9">
        <f>IFERROR(tblSales[[#This Row],[Profit]]/tblSales[[#This Row],[Sales Amount]],0)</f>
        <v>0.11289328579833899</v>
      </c>
      <c r="AL1006" t="str">
        <f>IF(tblSales[[#This Row],[Discount %]]&lt;=5,"0-5%",
IF(tblSales[[#This Row],[Discount %]]&lt;=10,"5-10%",
IF(tblSales[[#This Row],[Discount %]]&lt;=15,"10-15%",
IF(tblSales[[#This Row],[Discount %]]&lt;=20,"15-20%","20%+"))))</f>
        <v>15-20%</v>
      </c>
    </row>
    <row r="1007" spans="1:38">
      <c r="A1007" s="2" t="s">
        <v>2622</v>
      </c>
      <c r="B1007" s="11">
        <v>45653</v>
      </c>
      <c r="C1007" s="2" t="s">
        <v>1253</v>
      </c>
      <c r="D1007" s="2" t="s">
        <v>114</v>
      </c>
      <c r="E1007" s="2" t="s">
        <v>877</v>
      </c>
      <c r="F1007" s="2" t="s">
        <v>233</v>
      </c>
      <c r="G1007" s="2">
        <v>2</v>
      </c>
      <c r="H1007" s="2">
        <v>829.85</v>
      </c>
      <c r="I1007" s="2">
        <v>25</v>
      </c>
      <c r="J1007" s="2">
        <v>414.93</v>
      </c>
      <c r="K1007" s="2">
        <v>5</v>
      </c>
      <c r="L1007" s="2">
        <v>62.24</v>
      </c>
      <c r="M1007" s="2">
        <v>1307.01</v>
      </c>
      <c r="N1007" s="2">
        <v>1079.52</v>
      </c>
      <c r="O1007" s="2">
        <f t="shared" si="36"/>
        <v>165.25</v>
      </c>
      <c r="P1007" s="2" t="s">
        <v>29</v>
      </c>
      <c r="Q1007" s="2" t="str">
        <f t="shared" si="35"/>
        <v>Debit Card</v>
      </c>
      <c r="R1007" s="2" t="s">
        <v>20</v>
      </c>
      <c r="S1007" s="2" t="s">
        <v>56</v>
      </c>
      <c r="T1007" s="2" t="s">
        <v>510</v>
      </c>
      <c r="U1007" s="2" t="s">
        <v>59</v>
      </c>
      <c r="V1007" t="str">
        <f>TEXT(tblSales[[#This Row],[Invoice Date]],"mmm")</f>
        <v>Dec</v>
      </c>
      <c r="W1007">
        <f>MONTH(tblSales[[#This Row],[Invoice Date]])</f>
        <v>12</v>
      </c>
      <c r="X1007">
        <f>YEAR(tblSales[[#This Row],[Invoice Date]])</f>
        <v>2024</v>
      </c>
      <c r="Y1007" t="str">
        <f>TEXT(tblSales[[#This Row],[Invoice Date]],"mmm-yyyy")</f>
        <v>Dec-2024</v>
      </c>
      <c r="Z1007" t="str">
        <f>_xlfn.XLOOKUP(tblSales[[#This Row],[Product_ID]],Products!$A:$A,Products!$C:$C,"Women Dresses")</f>
        <v>Women Kurtis</v>
      </c>
      <c r="AA1007" t="str">
        <f>_xlfn.XLOOKUP(tblSales[[#This Row],[Product_ID]],Products!$A:$A,Products!$D:$D,"Unknown")</f>
        <v>Printed Kurti</v>
      </c>
      <c r="AB1007" t="str">
        <f>_xlfn.XLOOKUP(tblSales[[#This Row],[Product_ID]],Products!$A:$A,Products!$E:$E,"Unknown")</f>
        <v>Reebok</v>
      </c>
      <c r="AC1007" t="str">
        <f>_xlfn.XLOOKUP(tblSales[[#This Row],[Store_ID]],Stores!$A:$A,Stores!$B:$B,"Unknown")</f>
        <v>TrendMart Kochi Mall Kiosk</v>
      </c>
      <c r="AD1007" t="str">
        <f>_xlfn.XLOOKUP(tblSales[[#This Row],[Store_ID]],Stores!$A:$A,Stores!$E:$E,"Unknown")</f>
        <v>South Zone 1</v>
      </c>
      <c r="AE1007" t="str">
        <f>_xlfn.XLOOKUP(tblSales[[#This Row],[Customer_ID]],Customers!$A:$A,Customers!$B:$B,"Unknown")</f>
        <v>Tara Gopalakrishnan</v>
      </c>
      <c r="AF1007" t="str">
        <f>_xlfn.XLOOKUP(tblSales[[#This Row],[Customer_ID]],Customers!$A:$A,Customers!$J:$J,"Unknown")</f>
        <v>Regular</v>
      </c>
      <c r="AG1007" t="str">
        <f>_xlfn.XLOOKUP(tblSales[[#This Row],[Employee_ID]],Employees!$A:$A,Employees!$B:$B,"Unknown")</f>
        <v>Malathi Varma</v>
      </c>
      <c r="AH1007">
        <f>IF(MONTH(tblSales[[#This Row],[Invoice Date]])&gt;=4,MONTH(tblSales[[#This Row],[Invoice Date]]),MONTH(tblSales[[#This Row],[Invoice Date]])+12)</f>
        <v>12</v>
      </c>
      <c r="AI1007" s="8">
        <f>DATE(YEAR(tblSales[[#This Row],[Invoice Date]]),MONTH(tblSales[[#This Row],[Invoice Date]]),1)</f>
        <v>45627</v>
      </c>
      <c r="AJ1007" t="str">
        <f>_xlfn.XLOOKUP(tblSales[[#This Row],[Product_ID]],Products!$A:$A,Products!$B:$B,"Unknown")</f>
        <v>Reebok Printed Kurti Wine</v>
      </c>
      <c r="AK1007" s="9">
        <f>IFERROR(tblSales[[#This Row],[Profit]]/tblSales[[#This Row],[Sales Amount]],0)</f>
        <v>0.1264336156571105</v>
      </c>
      <c r="AL1007" t="str">
        <f>IF(tblSales[[#This Row],[Discount %]]&lt;=5,"0-5%",
IF(tblSales[[#This Row],[Discount %]]&lt;=10,"5-10%",
IF(tblSales[[#This Row],[Discount %]]&lt;=15,"10-15%",
IF(tblSales[[#This Row],[Discount %]]&lt;=20,"15-20%","20%+"))))</f>
        <v>20%+</v>
      </c>
    </row>
    <row r="1008" spans="1:38">
      <c r="A1008" s="2" t="s">
        <v>2623</v>
      </c>
      <c r="B1008" s="11">
        <v>45624</v>
      </c>
      <c r="C1008" s="2" t="s">
        <v>2624</v>
      </c>
      <c r="D1008" s="2" t="s">
        <v>1038</v>
      </c>
      <c r="E1008" s="2" t="s">
        <v>688</v>
      </c>
      <c r="F1008" s="2" t="s">
        <v>562</v>
      </c>
      <c r="G1008" s="2">
        <v>1</v>
      </c>
      <c r="H1008" s="2">
        <v>894.08</v>
      </c>
      <c r="I1008" s="2">
        <v>20</v>
      </c>
      <c r="J1008" s="2">
        <v>178.82</v>
      </c>
      <c r="K1008" s="2">
        <v>5</v>
      </c>
      <c r="L1008" s="2">
        <v>35.76</v>
      </c>
      <c r="M1008" s="2">
        <v>751.02</v>
      </c>
      <c r="N1008" s="2">
        <v>599.28</v>
      </c>
      <c r="O1008" s="2">
        <f t="shared" si="36"/>
        <v>115.98000000000002</v>
      </c>
      <c r="P1008" s="2" t="s">
        <v>32</v>
      </c>
      <c r="Q1008" s="2" t="str">
        <f t="shared" si="35"/>
        <v>UPI</v>
      </c>
      <c r="R1008" s="2" t="s">
        <v>20</v>
      </c>
      <c r="S1008" s="2" t="s">
        <v>56</v>
      </c>
      <c r="T1008" s="2" t="s">
        <v>1759</v>
      </c>
      <c r="U1008" s="2" t="s">
        <v>59</v>
      </c>
      <c r="V1008" t="str">
        <f>TEXT(tblSales[[#This Row],[Invoice Date]],"mmm")</f>
        <v>Nov</v>
      </c>
      <c r="W1008">
        <f>MONTH(tblSales[[#This Row],[Invoice Date]])</f>
        <v>11</v>
      </c>
      <c r="X1008">
        <f>YEAR(tblSales[[#This Row],[Invoice Date]])</f>
        <v>2024</v>
      </c>
      <c r="Y1008" t="str">
        <f>TEXT(tblSales[[#This Row],[Invoice Date]],"mmm-yyyy")</f>
        <v>Nov-2024</v>
      </c>
      <c r="Z1008" t="str">
        <f>_xlfn.XLOOKUP(tblSales[[#This Row],[Product_ID]],Products!$A:$A,Products!$C:$C,"Women Dresses")</f>
        <v>Women Kurtis</v>
      </c>
      <c r="AA1008" t="str">
        <f>_xlfn.XLOOKUP(tblSales[[#This Row],[Product_ID]],Products!$A:$A,Products!$D:$D,"Unknown")</f>
        <v>Straight Kurti</v>
      </c>
      <c r="AB1008" t="str">
        <f>_xlfn.XLOOKUP(tblSales[[#This Row],[Product_ID]],Products!$A:$A,Products!$E:$E,"Unknown")</f>
        <v>Metro Shoes</v>
      </c>
      <c r="AC1008" t="str">
        <f>_xlfn.XLOOKUP(tblSales[[#This Row],[Store_ID]],Stores!$A:$A,Stores!$B:$B,"Unknown")</f>
        <v>TrendMart Nellore Mall Kiosk</v>
      </c>
      <c r="AD1008" t="str">
        <f>_xlfn.XLOOKUP(tblSales[[#This Row],[Store_ID]],Stores!$A:$A,Stores!$E:$E,"Unknown")</f>
        <v>South Zone 3</v>
      </c>
      <c r="AE1008" t="str">
        <f>_xlfn.XLOOKUP(tblSales[[#This Row],[Customer_ID]],Customers!$A:$A,Customers!$B:$B,"Unknown")</f>
        <v>Vani Iyer</v>
      </c>
      <c r="AF1008" t="str">
        <f>_xlfn.XLOOKUP(tblSales[[#This Row],[Customer_ID]],Customers!$A:$A,Customers!$J:$J,"Unknown")</f>
        <v>Platinum</v>
      </c>
      <c r="AG1008" t="str">
        <f>_xlfn.XLOOKUP(tblSales[[#This Row],[Employee_ID]],Employees!$A:$A,Employees!$B:$B,"Unknown")</f>
        <v>Vikram Bhat</v>
      </c>
      <c r="AH1008">
        <f>IF(MONTH(tblSales[[#This Row],[Invoice Date]])&gt;=4,MONTH(tblSales[[#This Row],[Invoice Date]]),MONTH(tblSales[[#This Row],[Invoice Date]])+12)</f>
        <v>11</v>
      </c>
      <c r="AI1008" s="8">
        <f>DATE(YEAR(tblSales[[#This Row],[Invoice Date]]),MONTH(tblSales[[#This Row],[Invoice Date]]),1)</f>
        <v>45597</v>
      </c>
      <c r="AJ1008" t="str">
        <f>_xlfn.XLOOKUP(tblSales[[#This Row],[Product_ID]],Products!$A:$A,Products!$B:$B,"Unknown")</f>
        <v>Metro Shoes Straight Kurti Green</v>
      </c>
      <c r="AK1008" s="9">
        <f>IFERROR(tblSales[[#This Row],[Profit]]/tblSales[[#This Row],[Sales Amount]],0)</f>
        <v>0.15442997523368221</v>
      </c>
      <c r="AL1008" t="str">
        <f>IF(tblSales[[#This Row],[Discount %]]&lt;=5,"0-5%",
IF(tblSales[[#This Row],[Discount %]]&lt;=10,"5-10%",
IF(tblSales[[#This Row],[Discount %]]&lt;=15,"10-15%",
IF(tblSales[[#This Row],[Discount %]]&lt;=20,"15-20%","20%+"))))</f>
        <v>15-20%</v>
      </c>
    </row>
    <row r="1009" spans="1:38">
      <c r="A1009" s="2" t="s">
        <v>2625</v>
      </c>
      <c r="B1009" s="11">
        <v>45560</v>
      </c>
      <c r="C1009" s="2" t="s">
        <v>2626</v>
      </c>
      <c r="D1009" s="2" t="s">
        <v>120</v>
      </c>
      <c r="E1009" s="2" t="s">
        <v>1412</v>
      </c>
      <c r="F1009" s="2" t="s">
        <v>116</v>
      </c>
      <c r="G1009" s="2">
        <v>2</v>
      </c>
      <c r="H1009" s="2">
        <v>3360.39</v>
      </c>
      <c r="I1009" s="2">
        <v>0</v>
      </c>
      <c r="J1009" s="2">
        <v>0</v>
      </c>
      <c r="K1009" s="2">
        <v>12</v>
      </c>
      <c r="L1009" s="2">
        <v>806.49</v>
      </c>
      <c r="M1009" s="2">
        <v>7527.27</v>
      </c>
      <c r="N1009" s="2">
        <v>4849.24</v>
      </c>
      <c r="O1009" s="2">
        <f t="shared" si="36"/>
        <v>1871.5400000000006</v>
      </c>
      <c r="P1009" s="2" t="s">
        <v>32</v>
      </c>
      <c r="Q1009" s="2" t="str">
        <f t="shared" si="35"/>
        <v>UPI</v>
      </c>
      <c r="R1009" s="2" t="s">
        <v>20</v>
      </c>
      <c r="S1009" s="2" t="s">
        <v>56</v>
      </c>
      <c r="T1009" s="2" t="s">
        <v>684</v>
      </c>
      <c r="U1009" s="2" t="s">
        <v>59</v>
      </c>
      <c r="V1009" t="str">
        <f>TEXT(tblSales[[#This Row],[Invoice Date]],"mmm")</f>
        <v>Sep</v>
      </c>
      <c r="W1009">
        <f>MONTH(tblSales[[#This Row],[Invoice Date]])</f>
        <v>9</v>
      </c>
      <c r="X1009">
        <f>YEAR(tblSales[[#This Row],[Invoice Date]])</f>
        <v>2024</v>
      </c>
      <c r="Y1009" t="str">
        <f>TEXT(tblSales[[#This Row],[Invoice Date]],"mmm-yyyy")</f>
        <v>Sep-2024</v>
      </c>
      <c r="Z1009" t="str">
        <f>_xlfn.XLOOKUP(tblSales[[#This Row],[Product_ID]],Products!$A:$A,Products!$C:$C,"Women Dresses")</f>
        <v>Footwear</v>
      </c>
      <c r="AA1009" t="str">
        <f>_xlfn.XLOOKUP(tblSales[[#This Row],[Product_ID]],Products!$A:$A,Products!$D:$D,"Unknown")</f>
        <v>Formal Shoes</v>
      </c>
      <c r="AB1009" t="str">
        <f>_xlfn.XLOOKUP(tblSales[[#This Row],[Product_ID]],Products!$A:$A,Products!$E:$E,"Unknown")</f>
        <v>US Polo Assn</v>
      </c>
      <c r="AC1009" t="str">
        <f>_xlfn.XLOOKUP(tblSales[[#This Row],[Store_ID]],Stores!$A:$A,Stores!$B:$B,"Unknown")</f>
        <v>TrendMart Kozhikode Mall Kiosk</v>
      </c>
      <c r="AD1009" t="str">
        <f>_xlfn.XLOOKUP(tblSales[[#This Row],[Store_ID]],Stores!$A:$A,Stores!$E:$E,"Unknown")</f>
        <v>South Zone 1</v>
      </c>
      <c r="AE1009" t="str">
        <f>_xlfn.XLOOKUP(tblSales[[#This Row],[Customer_ID]],Customers!$A:$A,Customers!$B:$B,"Unknown")</f>
        <v>Devraj Kamath</v>
      </c>
      <c r="AF1009" t="str">
        <f>_xlfn.XLOOKUP(tblSales[[#This Row],[Customer_ID]],Customers!$A:$A,Customers!$J:$J,"Unknown")</f>
        <v>Gold</v>
      </c>
      <c r="AG1009" t="str">
        <f>_xlfn.XLOOKUP(tblSales[[#This Row],[Employee_ID]],Employees!$A:$A,Employees!$B:$B,"Unknown")</f>
        <v>Padma Gounder</v>
      </c>
      <c r="AH1009">
        <f>IF(MONTH(tblSales[[#This Row],[Invoice Date]])&gt;=4,MONTH(tblSales[[#This Row],[Invoice Date]]),MONTH(tblSales[[#This Row],[Invoice Date]])+12)</f>
        <v>9</v>
      </c>
      <c r="AI1009" s="8">
        <f>DATE(YEAR(tblSales[[#This Row],[Invoice Date]]),MONTH(tblSales[[#This Row],[Invoice Date]]),1)</f>
        <v>45536</v>
      </c>
      <c r="AJ1009" t="str">
        <f>_xlfn.XLOOKUP(tblSales[[#This Row],[Product_ID]],Products!$A:$A,Products!$B:$B,"Unknown")</f>
        <v>US Polo Assn Formal Shoes Red</v>
      </c>
      <c r="AK1009" s="9">
        <f>IFERROR(tblSales[[#This Row],[Profit]]/tblSales[[#This Row],[Sales Amount]],0)</f>
        <v>0.24863463114781328</v>
      </c>
      <c r="AL1009" t="str">
        <f>IF(tblSales[[#This Row],[Discount %]]&lt;=5,"0-5%",
IF(tblSales[[#This Row],[Discount %]]&lt;=10,"5-10%",
IF(tblSales[[#This Row],[Discount %]]&lt;=15,"10-15%",
IF(tblSales[[#This Row],[Discount %]]&lt;=20,"15-20%","20%+"))))</f>
        <v>0-5%</v>
      </c>
    </row>
    <row r="1010" spans="1:38">
      <c r="A1010" s="2" t="s">
        <v>2627</v>
      </c>
      <c r="B1010" s="11">
        <v>45434</v>
      </c>
      <c r="C1010" s="2" t="s">
        <v>1774</v>
      </c>
      <c r="D1010" s="2" t="s">
        <v>698</v>
      </c>
      <c r="E1010" s="2" t="s">
        <v>615</v>
      </c>
      <c r="F1010" s="2" t="s">
        <v>177</v>
      </c>
      <c r="G1010" s="2">
        <v>2</v>
      </c>
      <c r="H1010" s="2">
        <v>1295.56</v>
      </c>
      <c r="I1010" s="2">
        <v>5</v>
      </c>
      <c r="J1010" s="2">
        <v>129.56</v>
      </c>
      <c r="K1010" s="2">
        <v>12</v>
      </c>
      <c r="L1010" s="2">
        <v>295.39</v>
      </c>
      <c r="M1010" s="2">
        <v>2756.95</v>
      </c>
      <c r="N1010" s="2">
        <v>1878.26</v>
      </c>
      <c r="O1010" s="2">
        <f t="shared" si="36"/>
        <v>583.29999999999984</v>
      </c>
      <c r="P1010" s="2" t="s">
        <v>27</v>
      </c>
      <c r="Q1010" s="2" t="str">
        <f t="shared" si="35"/>
        <v>Cash</v>
      </c>
      <c r="R1010" s="2" t="s">
        <v>20</v>
      </c>
      <c r="S1010" s="2" t="s">
        <v>56</v>
      </c>
      <c r="T1010" s="2" t="s">
        <v>425</v>
      </c>
      <c r="U1010" s="2" t="s">
        <v>59</v>
      </c>
      <c r="V1010" t="str">
        <f>TEXT(tblSales[[#This Row],[Invoice Date]],"mmm")</f>
        <v>May</v>
      </c>
      <c r="W1010">
        <f>MONTH(tblSales[[#This Row],[Invoice Date]])</f>
        <v>5</v>
      </c>
      <c r="X1010">
        <f>YEAR(tblSales[[#This Row],[Invoice Date]])</f>
        <v>2024</v>
      </c>
      <c r="Y1010" t="str">
        <f>TEXT(tblSales[[#This Row],[Invoice Date]],"mmm-yyyy")</f>
        <v>May-2024</v>
      </c>
      <c r="Z1010" t="str">
        <f>_xlfn.XLOOKUP(tblSales[[#This Row],[Product_ID]],Products!$A:$A,Products!$C:$C,"Women Dresses")</f>
        <v>Wallets</v>
      </c>
      <c r="AA1010" t="str">
        <f>_xlfn.XLOOKUP(tblSales[[#This Row],[Product_ID]],Products!$A:$A,Products!$D:$D,"Unknown")</f>
        <v>Leather Wallet</v>
      </c>
      <c r="AB1010" t="str">
        <f>_xlfn.XLOOKUP(tblSales[[#This Row],[Product_ID]],Products!$A:$A,Products!$E:$E,"Unknown")</f>
        <v>Numero Uno</v>
      </c>
      <c r="AC1010" t="str">
        <f>_xlfn.XLOOKUP(tblSales[[#This Row],[Store_ID]],Stores!$A:$A,Stores!$B:$B,"Unknown")</f>
        <v>TrendMart Hyderabad Mall Kiosk</v>
      </c>
      <c r="AD1010" t="str">
        <f>_xlfn.XLOOKUP(tblSales[[#This Row],[Store_ID]],Stores!$A:$A,Stores!$E:$E,"Unknown")</f>
        <v>South Zone 2</v>
      </c>
      <c r="AE1010" t="str">
        <f>_xlfn.XLOOKUP(tblSales[[#This Row],[Customer_ID]],Customers!$A:$A,Customers!$B:$B,"Unknown")</f>
        <v>Tanvi Sundaram</v>
      </c>
      <c r="AF1010" t="str">
        <f>_xlfn.XLOOKUP(tblSales[[#This Row],[Customer_ID]],Customers!$A:$A,Customers!$J:$J,"Unknown")</f>
        <v>Regular</v>
      </c>
      <c r="AG1010" t="str">
        <f>_xlfn.XLOOKUP(tblSales[[#This Row],[Employee_ID]],Employees!$A:$A,Employees!$B:$B,"Unknown")</f>
        <v>Deepak Kamath</v>
      </c>
      <c r="AH1010">
        <f>IF(MONTH(tblSales[[#This Row],[Invoice Date]])&gt;=4,MONTH(tblSales[[#This Row],[Invoice Date]]),MONTH(tblSales[[#This Row],[Invoice Date]])+12)</f>
        <v>5</v>
      </c>
      <c r="AI1010" s="8">
        <f>DATE(YEAR(tblSales[[#This Row],[Invoice Date]]),MONTH(tblSales[[#This Row],[Invoice Date]]),1)</f>
        <v>45413</v>
      </c>
      <c r="AJ1010" t="str">
        <f>_xlfn.XLOOKUP(tblSales[[#This Row],[Product_ID]],Products!$A:$A,Products!$B:$B,"Unknown")</f>
        <v>Numero Uno Leather Wallet Wine</v>
      </c>
      <c r="AK1010" s="9">
        <f>IFERROR(tblSales[[#This Row],[Profit]]/tblSales[[#This Row],[Sales Amount]],0)</f>
        <v>0.21157438473675616</v>
      </c>
      <c r="AL1010" t="str">
        <f>IF(tblSales[[#This Row],[Discount %]]&lt;=5,"0-5%",
IF(tblSales[[#This Row],[Discount %]]&lt;=10,"5-10%",
IF(tblSales[[#This Row],[Discount %]]&lt;=15,"10-15%",
IF(tblSales[[#This Row],[Discount %]]&lt;=20,"15-20%","20%+"))))</f>
        <v>0-5%</v>
      </c>
    </row>
    <row r="1011" spans="1:38">
      <c r="A1011" s="2" t="s">
        <v>2628</v>
      </c>
      <c r="B1011" s="11">
        <v>45580</v>
      </c>
      <c r="C1011" s="2" t="s">
        <v>1074</v>
      </c>
      <c r="D1011" s="2" t="s">
        <v>824</v>
      </c>
      <c r="E1011" s="2" t="s">
        <v>344</v>
      </c>
      <c r="F1011" s="2" t="s">
        <v>128</v>
      </c>
      <c r="G1011" s="2">
        <v>1</v>
      </c>
      <c r="H1011" s="2">
        <v>2805.48</v>
      </c>
      <c r="I1011" s="2">
        <v>10</v>
      </c>
      <c r="J1011" s="2">
        <v>280.55</v>
      </c>
      <c r="K1011" s="2">
        <v>12</v>
      </c>
      <c r="L1011" s="2">
        <v>302.99</v>
      </c>
      <c r="M1011" s="2">
        <v>2827.92</v>
      </c>
      <c r="N1011" s="2">
        <v>2204.96</v>
      </c>
      <c r="O1011" s="2">
        <f t="shared" si="36"/>
        <v>319.97000000000003</v>
      </c>
      <c r="P1011" s="2" t="s">
        <v>27</v>
      </c>
      <c r="Q1011" s="2" t="str">
        <f t="shared" si="35"/>
        <v>Cash</v>
      </c>
      <c r="R1011" s="2" t="s">
        <v>20</v>
      </c>
      <c r="S1011" s="2" t="s">
        <v>56</v>
      </c>
      <c r="T1011" s="2" t="s">
        <v>1075</v>
      </c>
      <c r="U1011" s="2" t="s">
        <v>59</v>
      </c>
      <c r="V1011" t="str">
        <f>TEXT(tblSales[[#This Row],[Invoice Date]],"mmm")</f>
        <v>Oct</v>
      </c>
      <c r="W1011">
        <f>MONTH(tblSales[[#This Row],[Invoice Date]])</f>
        <v>10</v>
      </c>
      <c r="X1011">
        <f>YEAR(tblSales[[#This Row],[Invoice Date]])</f>
        <v>2024</v>
      </c>
      <c r="Y1011" t="str">
        <f>TEXT(tblSales[[#This Row],[Invoice Date]],"mmm-yyyy")</f>
        <v>Oct-2024</v>
      </c>
      <c r="Z1011" t="str">
        <f>_xlfn.XLOOKUP(tblSales[[#This Row],[Product_ID]],Products!$A:$A,Products!$C:$C,"Women Dresses")</f>
        <v>Footwear</v>
      </c>
      <c r="AA1011" t="str">
        <f>_xlfn.XLOOKUP(tblSales[[#This Row],[Product_ID]],Products!$A:$A,Products!$D:$D,"Unknown")</f>
        <v>Sandals</v>
      </c>
      <c r="AB1011" t="str">
        <f>_xlfn.XLOOKUP(tblSales[[#This Row],[Product_ID]],Products!$A:$A,Products!$E:$E,"Unknown")</f>
        <v>Indian Terrain</v>
      </c>
      <c r="AC1011" t="str">
        <f>_xlfn.XLOOKUP(tblSales[[#This Row],[Store_ID]],Stores!$A:$A,Stores!$B:$B,"Unknown")</f>
        <v>TrendMart Kannur Standard</v>
      </c>
      <c r="AD1011" t="str">
        <f>_xlfn.XLOOKUP(tblSales[[#This Row],[Store_ID]],Stores!$A:$A,Stores!$E:$E,"Unknown")</f>
        <v>South Zone 1</v>
      </c>
      <c r="AE1011" t="str">
        <f>_xlfn.XLOOKUP(tblSales[[#This Row],[Customer_ID]],Customers!$A:$A,Customers!$B:$B,"Unknown")</f>
        <v>Feroz Gupta</v>
      </c>
      <c r="AF1011" t="str">
        <f>_xlfn.XLOOKUP(tblSales[[#This Row],[Customer_ID]],Customers!$A:$A,Customers!$J:$J,"Unknown")</f>
        <v>Gold</v>
      </c>
      <c r="AG1011" t="str">
        <f>_xlfn.XLOOKUP(tblSales[[#This Row],[Employee_ID]],Employees!$A:$A,Employees!$B:$B,"Unknown")</f>
        <v>Praveen Gupta</v>
      </c>
      <c r="AH1011">
        <f>IF(MONTH(tblSales[[#This Row],[Invoice Date]])&gt;=4,MONTH(tblSales[[#This Row],[Invoice Date]]),MONTH(tblSales[[#This Row],[Invoice Date]])+12)</f>
        <v>10</v>
      </c>
      <c r="AI1011" s="8">
        <f>DATE(YEAR(tblSales[[#This Row],[Invoice Date]]),MONTH(tblSales[[#This Row],[Invoice Date]]),1)</f>
        <v>45566</v>
      </c>
      <c r="AJ1011" t="str">
        <f>_xlfn.XLOOKUP(tblSales[[#This Row],[Product_ID]],Products!$A:$A,Products!$B:$B,"Unknown")</f>
        <v>Indian Terrain Sandals Pink</v>
      </c>
      <c r="AK1011" s="9">
        <f>IFERROR(tblSales[[#This Row],[Profit]]/tblSales[[#This Row],[Sales Amount]],0)</f>
        <v>0.11314676511358172</v>
      </c>
      <c r="AL1011" t="str">
        <f>IF(tblSales[[#This Row],[Discount %]]&lt;=5,"0-5%",
IF(tblSales[[#This Row],[Discount %]]&lt;=10,"5-10%",
IF(tblSales[[#This Row],[Discount %]]&lt;=15,"10-15%",
IF(tblSales[[#This Row],[Discount %]]&lt;=20,"15-20%","20%+"))))</f>
        <v>5-10%</v>
      </c>
    </row>
    <row r="1012" spans="1:38">
      <c r="A1012" s="2" t="s">
        <v>2629</v>
      </c>
      <c r="B1012" s="11">
        <v>45553</v>
      </c>
      <c r="C1012" s="2" t="s">
        <v>2630</v>
      </c>
      <c r="D1012" s="2" t="s">
        <v>1045</v>
      </c>
      <c r="E1012" s="2" t="s">
        <v>166</v>
      </c>
      <c r="F1012" s="2" t="s">
        <v>345</v>
      </c>
      <c r="G1012" s="2">
        <v>1</v>
      </c>
      <c r="H1012" s="2">
        <v>1169.8399999999999</v>
      </c>
      <c r="I1012" s="2">
        <v>5</v>
      </c>
      <c r="J1012" s="2">
        <v>58.49</v>
      </c>
      <c r="K1012" s="2">
        <v>12</v>
      </c>
      <c r="L1012" s="2">
        <v>133.36000000000001</v>
      </c>
      <c r="M1012" s="2">
        <v>1244.71</v>
      </c>
      <c r="N1012" s="2">
        <v>769.63</v>
      </c>
      <c r="O1012" s="2">
        <f t="shared" si="36"/>
        <v>341.72</v>
      </c>
      <c r="P1012" s="2" t="s">
        <v>27</v>
      </c>
      <c r="Q1012" s="2" t="str">
        <f t="shared" si="35"/>
        <v>Cash</v>
      </c>
      <c r="R1012" s="2" t="s">
        <v>20</v>
      </c>
      <c r="S1012" s="2" t="s">
        <v>56</v>
      </c>
      <c r="T1012" s="2" t="s">
        <v>1983</v>
      </c>
      <c r="U1012" s="2" t="s">
        <v>59</v>
      </c>
      <c r="V1012" t="str">
        <f>TEXT(tblSales[[#This Row],[Invoice Date]],"mmm")</f>
        <v>Sep</v>
      </c>
      <c r="W1012">
        <f>MONTH(tblSales[[#This Row],[Invoice Date]])</f>
        <v>9</v>
      </c>
      <c r="X1012">
        <f>YEAR(tblSales[[#This Row],[Invoice Date]])</f>
        <v>2024</v>
      </c>
      <c r="Y1012" t="str">
        <f>TEXT(tblSales[[#This Row],[Invoice Date]],"mmm-yyyy")</f>
        <v>Sep-2024</v>
      </c>
      <c r="Z1012" t="str">
        <f>_xlfn.XLOOKUP(tblSales[[#This Row],[Product_ID]],Products!$A:$A,Products!$C:$C,"Women Dresses")</f>
        <v>Women Dresses</v>
      </c>
      <c r="AA1012" t="str">
        <f>_xlfn.XLOOKUP(tblSales[[#This Row],[Product_ID]],Products!$A:$A,Products!$D:$D,"Unknown")</f>
        <v>A-Line Dress</v>
      </c>
      <c r="AB1012" t="str">
        <f>_xlfn.XLOOKUP(tblSales[[#This Row],[Product_ID]],Products!$A:$A,Products!$E:$E,"Unknown")</f>
        <v>Ramraj Cotton</v>
      </c>
      <c r="AC1012" t="str">
        <f>_xlfn.XLOOKUP(tblSales[[#This Row],[Store_ID]],Stores!$A:$A,Stores!$B:$B,"Unknown")</f>
        <v>TrendMart Kurnool Standard</v>
      </c>
      <c r="AD1012" t="str">
        <f>_xlfn.XLOOKUP(tblSales[[#This Row],[Store_ID]],Stores!$A:$A,Stores!$E:$E,"Unknown")</f>
        <v>South Zone 3</v>
      </c>
      <c r="AE1012" t="str">
        <f>_xlfn.XLOOKUP(tblSales[[#This Row],[Customer_ID]],Customers!$A:$A,Customers!$B:$B,"Unknown")</f>
        <v>Jayaram Yadav</v>
      </c>
      <c r="AF1012" t="str">
        <f>_xlfn.XLOOKUP(tblSales[[#This Row],[Customer_ID]],Customers!$A:$A,Customers!$J:$J,"Unknown")</f>
        <v>Silver</v>
      </c>
      <c r="AG1012" t="str">
        <f>_xlfn.XLOOKUP(tblSales[[#This Row],[Employee_ID]],Employees!$A:$A,Employees!$B:$B,"Unknown")</f>
        <v>Anitha Ramachandran</v>
      </c>
      <c r="AH1012">
        <f>IF(MONTH(tblSales[[#This Row],[Invoice Date]])&gt;=4,MONTH(tblSales[[#This Row],[Invoice Date]]),MONTH(tblSales[[#This Row],[Invoice Date]])+12)</f>
        <v>9</v>
      </c>
      <c r="AI1012" s="8">
        <f>DATE(YEAR(tblSales[[#This Row],[Invoice Date]]),MONTH(tblSales[[#This Row],[Invoice Date]]),1)</f>
        <v>45536</v>
      </c>
      <c r="AJ1012" t="str">
        <f>_xlfn.XLOOKUP(tblSales[[#This Row],[Product_ID]],Products!$A:$A,Products!$B:$B,"Unknown")</f>
        <v>Ramraj Cotton A-Line Dress Brown</v>
      </c>
      <c r="AK1012" s="9">
        <f>IFERROR(tblSales[[#This Row],[Profit]]/tblSales[[#This Row],[Sales Amount]],0)</f>
        <v>0.2745378441564702</v>
      </c>
      <c r="AL1012" t="str">
        <f>IF(tblSales[[#This Row],[Discount %]]&lt;=5,"0-5%",
IF(tblSales[[#This Row],[Discount %]]&lt;=10,"5-10%",
IF(tblSales[[#This Row],[Discount %]]&lt;=15,"10-15%",
IF(tblSales[[#This Row],[Discount %]]&lt;=20,"15-20%","20%+"))))</f>
        <v>0-5%</v>
      </c>
    </row>
    <row r="1013" spans="1:38">
      <c r="A1013" s="2" t="s">
        <v>2631</v>
      </c>
      <c r="B1013" s="11">
        <v>45646</v>
      </c>
      <c r="C1013" s="2" t="s">
        <v>1041</v>
      </c>
      <c r="D1013" s="2" t="s">
        <v>810</v>
      </c>
      <c r="E1013" s="2" t="s">
        <v>139</v>
      </c>
      <c r="F1013" s="2" t="s">
        <v>151</v>
      </c>
      <c r="G1013" s="2">
        <v>3</v>
      </c>
      <c r="H1013" s="2">
        <v>1626.04</v>
      </c>
      <c r="I1013" s="2">
        <v>0</v>
      </c>
      <c r="J1013" s="2">
        <v>0</v>
      </c>
      <c r="K1013" s="2">
        <v>12</v>
      </c>
      <c r="L1013" s="2">
        <v>585.37</v>
      </c>
      <c r="M1013" s="2">
        <v>5463.49</v>
      </c>
      <c r="N1013" s="2">
        <v>3419.43</v>
      </c>
      <c r="O1013" s="2">
        <f t="shared" si="36"/>
        <v>1458.69</v>
      </c>
      <c r="P1013" s="2" t="s">
        <v>28</v>
      </c>
      <c r="Q1013" s="2" t="str">
        <f t="shared" si="35"/>
        <v>Credit Card</v>
      </c>
      <c r="R1013" s="2" t="s">
        <v>20</v>
      </c>
      <c r="S1013" s="2" t="s">
        <v>56</v>
      </c>
      <c r="T1013" s="2" t="s">
        <v>441</v>
      </c>
      <c r="U1013" s="2" t="s">
        <v>59</v>
      </c>
      <c r="V1013" t="str">
        <f>TEXT(tblSales[[#This Row],[Invoice Date]],"mmm")</f>
        <v>Dec</v>
      </c>
      <c r="W1013">
        <f>MONTH(tblSales[[#This Row],[Invoice Date]])</f>
        <v>12</v>
      </c>
      <c r="X1013">
        <f>YEAR(tblSales[[#This Row],[Invoice Date]])</f>
        <v>2024</v>
      </c>
      <c r="Y1013" t="str">
        <f>TEXT(tblSales[[#This Row],[Invoice Date]],"mmm-yyyy")</f>
        <v>Dec-2024</v>
      </c>
      <c r="Z1013" t="str">
        <f>_xlfn.XLOOKUP(tblSales[[#This Row],[Product_ID]],Products!$A:$A,Products!$C:$C,"Women Dresses")</f>
        <v>Women Jeans</v>
      </c>
      <c r="AA1013" t="str">
        <f>_xlfn.XLOOKUP(tblSales[[#This Row],[Product_ID]],Products!$A:$A,Products!$D:$D,"Unknown")</f>
        <v>Bootcut</v>
      </c>
      <c r="AB1013" t="str">
        <f>_xlfn.XLOOKUP(tblSales[[#This Row],[Product_ID]],Products!$A:$A,Products!$E:$E,"Unknown")</f>
        <v>Spykar</v>
      </c>
      <c r="AC1013" t="str">
        <f>_xlfn.XLOOKUP(tblSales[[#This Row],[Store_ID]],Stores!$A:$A,Stores!$B:$B,"Unknown")</f>
        <v>TrendMart Kozhikode Standard</v>
      </c>
      <c r="AD1013" t="str">
        <f>_xlfn.XLOOKUP(tblSales[[#This Row],[Store_ID]],Stores!$A:$A,Stores!$E:$E,"Unknown")</f>
        <v>South Zone 1</v>
      </c>
      <c r="AE1013" t="str">
        <f>_xlfn.XLOOKUP(tblSales[[#This Row],[Customer_ID]],Customers!$A:$A,Customers!$B:$B,"Unknown")</f>
        <v>Preethi Krishnan</v>
      </c>
      <c r="AF1013" t="str">
        <f>_xlfn.XLOOKUP(tblSales[[#This Row],[Customer_ID]],Customers!$A:$A,Customers!$J:$J,"Unknown")</f>
        <v>Platinum</v>
      </c>
      <c r="AG1013" t="str">
        <f>_xlfn.XLOOKUP(tblSales[[#This Row],[Employee_ID]],Employees!$A:$A,Employees!$B:$B,"Unknown")</f>
        <v>Preethi Singh</v>
      </c>
      <c r="AH1013">
        <f>IF(MONTH(tblSales[[#This Row],[Invoice Date]])&gt;=4,MONTH(tblSales[[#This Row],[Invoice Date]]),MONTH(tblSales[[#This Row],[Invoice Date]])+12)</f>
        <v>12</v>
      </c>
      <c r="AI1013" s="8">
        <f>DATE(YEAR(tblSales[[#This Row],[Invoice Date]]),MONTH(tblSales[[#This Row],[Invoice Date]]),1)</f>
        <v>45627</v>
      </c>
      <c r="AJ1013" t="str">
        <f>_xlfn.XLOOKUP(tblSales[[#This Row],[Product_ID]],Products!$A:$A,Products!$B:$B,"Unknown")</f>
        <v>Spykar Bootcut Charcoal</v>
      </c>
      <c r="AK1013" s="9">
        <f>IFERROR(tblSales[[#This Row],[Profit]]/tblSales[[#This Row],[Sales Amount]],0)</f>
        <v>0.26698868305789891</v>
      </c>
      <c r="AL1013" t="str">
        <f>IF(tblSales[[#This Row],[Discount %]]&lt;=5,"0-5%",
IF(tblSales[[#This Row],[Discount %]]&lt;=10,"5-10%",
IF(tblSales[[#This Row],[Discount %]]&lt;=15,"10-15%",
IF(tblSales[[#This Row],[Discount %]]&lt;=20,"15-20%","20%+"))))</f>
        <v>0-5%</v>
      </c>
    </row>
    <row r="1014" spans="1:38">
      <c r="A1014" s="2" t="s">
        <v>2632</v>
      </c>
      <c r="B1014" s="11">
        <v>45741</v>
      </c>
      <c r="C1014" s="2" t="s">
        <v>2633</v>
      </c>
      <c r="D1014" s="2" t="s">
        <v>976</v>
      </c>
      <c r="E1014" s="2" t="s">
        <v>796</v>
      </c>
      <c r="F1014" s="2" t="s">
        <v>161</v>
      </c>
      <c r="G1014" s="2">
        <v>3</v>
      </c>
      <c r="H1014" s="2">
        <v>1320.23</v>
      </c>
      <c r="I1014" s="2">
        <v>10</v>
      </c>
      <c r="J1014" s="2">
        <v>396.07</v>
      </c>
      <c r="K1014" s="2">
        <v>12</v>
      </c>
      <c r="L1014" s="2">
        <v>427.75</v>
      </c>
      <c r="M1014" s="2">
        <v>3992.37</v>
      </c>
      <c r="N1014" s="2">
        <v>2886.51</v>
      </c>
      <c r="O1014" s="2">
        <f t="shared" si="36"/>
        <v>678.10999999999967</v>
      </c>
      <c r="P1014" s="2" t="s">
        <v>30</v>
      </c>
      <c r="Q1014" s="2" t="str">
        <f t="shared" si="35"/>
        <v>EMI</v>
      </c>
      <c r="R1014" s="2" t="s">
        <v>21</v>
      </c>
      <c r="S1014" s="2" t="s">
        <v>56</v>
      </c>
      <c r="T1014" s="2" t="s">
        <v>2634</v>
      </c>
      <c r="U1014" s="2" t="s">
        <v>59</v>
      </c>
      <c r="V1014" t="str">
        <f>TEXT(tblSales[[#This Row],[Invoice Date]],"mmm")</f>
        <v>Mar</v>
      </c>
      <c r="W1014">
        <f>MONTH(tblSales[[#This Row],[Invoice Date]])</f>
        <v>3</v>
      </c>
      <c r="X1014">
        <f>YEAR(tblSales[[#This Row],[Invoice Date]])</f>
        <v>2025</v>
      </c>
      <c r="Y1014" t="str">
        <f>TEXT(tblSales[[#This Row],[Invoice Date]],"mmm-yyyy")</f>
        <v>Mar-2025</v>
      </c>
      <c r="Z1014" t="str">
        <f>_xlfn.XLOOKUP(tblSales[[#This Row],[Product_ID]],Products!$A:$A,Products!$C:$C,"Women Dresses")</f>
        <v>Women Sarees</v>
      </c>
      <c r="AA1014" t="str">
        <f>_xlfn.XLOOKUP(tblSales[[#This Row],[Product_ID]],Products!$A:$A,Products!$D:$D,"Unknown")</f>
        <v>Cotton Saree</v>
      </c>
      <c r="AB1014" t="str">
        <f>_xlfn.XLOOKUP(tblSales[[#This Row],[Product_ID]],Products!$A:$A,Products!$E:$E,"Unknown")</f>
        <v>Spykar</v>
      </c>
      <c r="AC1014" t="str">
        <f>_xlfn.XLOOKUP(tblSales[[#This Row],[Store_ID]],Stores!$A:$A,Stores!$B:$B,"Unknown")</f>
        <v>TrendMart Shivamogga Standard</v>
      </c>
      <c r="AD1014" t="str">
        <f>_xlfn.XLOOKUP(tblSales[[#This Row],[Store_ID]],Stores!$A:$A,Stores!$E:$E,"Unknown")</f>
        <v>South Zone 2</v>
      </c>
      <c r="AE1014" t="str">
        <f>_xlfn.XLOOKUP(tblSales[[#This Row],[Customer_ID]],Customers!$A:$A,Customers!$B:$B,"Unknown")</f>
        <v>Chidambaram Subramaniam</v>
      </c>
      <c r="AF1014" t="str">
        <f>_xlfn.XLOOKUP(tblSales[[#This Row],[Customer_ID]],Customers!$A:$A,Customers!$J:$J,"Unknown")</f>
        <v>Silver</v>
      </c>
      <c r="AG1014" t="str">
        <f>_xlfn.XLOOKUP(tblSales[[#This Row],[Employee_ID]],Employees!$A:$A,Employees!$B:$B,"Unknown")</f>
        <v>Chandra Reddy</v>
      </c>
      <c r="AH1014">
        <f>IF(MONTH(tblSales[[#This Row],[Invoice Date]])&gt;=4,MONTH(tblSales[[#This Row],[Invoice Date]]),MONTH(tblSales[[#This Row],[Invoice Date]])+12)</f>
        <v>15</v>
      </c>
      <c r="AI1014" s="8">
        <f>DATE(YEAR(tblSales[[#This Row],[Invoice Date]]),MONTH(tblSales[[#This Row],[Invoice Date]]),1)</f>
        <v>45717</v>
      </c>
      <c r="AJ1014" t="str">
        <f>_xlfn.XLOOKUP(tblSales[[#This Row],[Product_ID]],Products!$A:$A,Products!$B:$B,"Unknown")</f>
        <v>Spykar Cotton Saree Black</v>
      </c>
      <c r="AK1014" s="9">
        <f>IFERROR(tblSales[[#This Row],[Profit]]/tblSales[[#This Row],[Sales Amount]],0)</f>
        <v>0.16985149172045669</v>
      </c>
      <c r="AL1014" t="str">
        <f>IF(tblSales[[#This Row],[Discount %]]&lt;=5,"0-5%",
IF(tblSales[[#This Row],[Discount %]]&lt;=10,"5-10%",
IF(tblSales[[#This Row],[Discount %]]&lt;=15,"10-15%",
IF(tblSales[[#This Row],[Discount %]]&lt;=20,"15-20%","20%+"))))</f>
        <v>5-10%</v>
      </c>
    </row>
    <row r="1015" spans="1:38">
      <c r="A1015" s="2" t="s">
        <v>2635</v>
      </c>
      <c r="B1015" s="11">
        <v>45409</v>
      </c>
      <c r="C1015" s="2" t="s">
        <v>2636</v>
      </c>
      <c r="D1015" s="2" t="s">
        <v>328</v>
      </c>
      <c r="E1015" s="2" t="s">
        <v>358</v>
      </c>
      <c r="F1015" s="2" t="s">
        <v>377</v>
      </c>
      <c r="G1015" s="2">
        <v>1</v>
      </c>
      <c r="H1015" s="2">
        <v>1422.67</v>
      </c>
      <c r="I1015" s="2">
        <v>10</v>
      </c>
      <c r="J1015" s="2">
        <v>142.27000000000001</v>
      </c>
      <c r="K1015" s="2">
        <v>12</v>
      </c>
      <c r="L1015" s="2">
        <v>153.65</v>
      </c>
      <c r="M1015" s="2">
        <v>1434.05</v>
      </c>
      <c r="N1015" s="2">
        <v>1013.26</v>
      </c>
      <c r="O1015" s="2">
        <f t="shared" si="36"/>
        <v>267.14</v>
      </c>
      <c r="P1015" s="2" t="s">
        <v>32</v>
      </c>
      <c r="Q1015" s="2" t="str">
        <f t="shared" si="35"/>
        <v>UPI</v>
      </c>
      <c r="R1015" s="2" t="s">
        <v>21</v>
      </c>
      <c r="S1015" s="2" t="s">
        <v>56</v>
      </c>
      <c r="T1015" s="2" t="s">
        <v>1315</v>
      </c>
      <c r="U1015" s="2" t="s">
        <v>60</v>
      </c>
      <c r="V1015" t="str">
        <f>TEXT(tblSales[[#This Row],[Invoice Date]],"mmm")</f>
        <v>Apr</v>
      </c>
      <c r="W1015">
        <f>MONTH(tblSales[[#This Row],[Invoice Date]])</f>
        <v>4</v>
      </c>
      <c r="X1015">
        <f>YEAR(tblSales[[#This Row],[Invoice Date]])</f>
        <v>2024</v>
      </c>
      <c r="Y1015" t="str">
        <f>TEXT(tblSales[[#This Row],[Invoice Date]],"mmm-yyyy")</f>
        <v>Apr-2024</v>
      </c>
      <c r="Z1015" t="str">
        <f>_xlfn.XLOOKUP(tblSales[[#This Row],[Product_ID]],Products!$A:$A,Products!$C:$C,"Women Dresses")</f>
        <v>Winter Wear</v>
      </c>
      <c r="AA1015" t="str">
        <f>_xlfn.XLOOKUP(tblSales[[#This Row],[Product_ID]],Products!$A:$A,Products!$D:$D,"Unknown")</f>
        <v>Jacket</v>
      </c>
      <c r="AB1015" t="str">
        <f>_xlfn.XLOOKUP(tblSales[[#This Row],[Product_ID]],Products!$A:$A,Products!$E:$E,"Unknown")</f>
        <v>Blackberrys</v>
      </c>
      <c r="AC1015" t="str">
        <f>_xlfn.XLOOKUP(tblSales[[#This Row],[Store_ID]],Stores!$A:$A,Stores!$B:$B,"Unknown")</f>
        <v>TrendMart Dindigul Standard</v>
      </c>
      <c r="AD1015" t="str">
        <f>_xlfn.XLOOKUP(tblSales[[#This Row],[Store_ID]],Stores!$A:$A,Stores!$E:$E,"Unknown")</f>
        <v>South Zone 1</v>
      </c>
      <c r="AE1015" t="str">
        <f>_xlfn.XLOOKUP(tblSales[[#This Row],[Customer_ID]],Customers!$A:$A,Customers!$B:$B,"Unknown")</f>
        <v>Pandian Gupta</v>
      </c>
      <c r="AF1015" t="str">
        <f>_xlfn.XLOOKUP(tblSales[[#This Row],[Customer_ID]],Customers!$A:$A,Customers!$J:$J,"Unknown")</f>
        <v>Silver</v>
      </c>
      <c r="AG1015" t="str">
        <f>_xlfn.XLOOKUP(tblSales[[#This Row],[Employee_ID]],Employees!$A:$A,Employees!$B:$B,"Unknown")</f>
        <v>Sunita Ramachandran</v>
      </c>
      <c r="AH1015">
        <f>IF(MONTH(tblSales[[#This Row],[Invoice Date]])&gt;=4,MONTH(tblSales[[#This Row],[Invoice Date]]),MONTH(tblSales[[#This Row],[Invoice Date]])+12)</f>
        <v>4</v>
      </c>
      <c r="AI1015" s="8">
        <f>DATE(YEAR(tblSales[[#This Row],[Invoice Date]]),MONTH(tblSales[[#This Row],[Invoice Date]]),1)</f>
        <v>45383</v>
      </c>
      <c r="AJ1015" t="str">
        <f>_xlfn.XLOOKUP(tblSales[[#This Row],[Product_ID]],Products!$A:$A,Products!$B:$B,"Unknown")</f>
        <v>Blackberrys Jacket Red</v>
      </c>
      <c r="AK1015" s="9">
        <f>IFERROR(tblSales[[#This Row],[Profit]]/tblSales[[#This Row],[Sales Amount]],0)</f>
        <v>0.18628360238485409</v>
      </c>
      <c r="AL1015" t="str">
        <f>IF(tblSales[[#This Row],[Discount %]]&lt;=5,"0-5%",
IF(tblSales[[#This Row],[Discount %]]&lt;=10,"5-10%",
IF(tblSales[[#This Row],[Discount %]]&lt;=15,"10-15%",
IF(tblSales[[#This Row],[Discount %]]&lt;=20,"15-20%","20%+"))))</f>
        <v>5-10%</v>
      </c>
    </row>
    <row r="1016" spans="1:38">
      <c r="A1016" s="2" t="s">
        <v>2637</v>
      </c>
      <c r="B1016" s="11">
        <v>45630</v>
      </c>
      <c r="C1016" s="2" t="s">
        <v>1635</v>
      </c>
      <c r="D1016" s="2" t="s">
        <v>1459</v>
      </c>
      <c r="E1016" s="2" t="s">
        <v>301</v>
      </c>
      <c r="F1016" s="2" t="s">
        <v>345</v>
      </c>
      <c r="G1016" s="2">
        <v>2</v>
      </c>
      <c r="H1016" s="2">
        <v>1677.94</v>
      </c>
      <c r="I1016" s="2">
        <v>5</v>
      </c>
      <c r="J1016" s="2">
        <v>167.79</v>
      </c>
      <c r="K1016" s="2">
        <v>12</v>
      </c>
      <c r="L1016" s="2">
        <v>382.57</v>
      </c>
      <c r="M1016" s="2">
        <v>3570.66</v>
      </c>
      <c r="N1016" s="2">
        <v>2289.1799999999998</v>
      </c>
      <c r="O1016" s="2">
        <f t="shared" si="36"/>
        <v>898.91000000000008</v>
      </c>
      <c r="P1016" s="2" t="s">
        <v>28</v>
      </c>
      <c r="Q1016" s="2" t="str">
        <f t="shared" si="35"/>
        <v>Credit Card</v>
      </c>
      <c r="R1016" s="2" t="s">
        <v>21</v>
      </c>
      <c r="S1016" s="2" t="s">
        <v>56</v>
      </c>
      <c r="T1016" s="2" t="s">
        <v>223</v>
      </c>
      <c r="U1016" s="2" t="s">
        <v>59</v>
      </c>
      <c r="V1016" t="str">
        <f>TEXT(tblSales[[#This Row],[Invoice Date]],"mmm")</f>
        <v>Dec</v>
      </c>
      <c r="W1016">
        <f>MONTH(tblSales[[#This Row],[Invoice Date]])</f>
        <v>12</v>
      </c>
      <c r="X1016">
        <f>YEAR(tblSales[[#This Row],[Invoice Date]])</f>
        <v>2024</v>
      </c>
      <c r="Y1016" t="str">
        <f>TEXT(tblSales[[#This Row],[Invoice Date]],"mmm-yyyy")</f>
        <v>Dec-2024</v>
      </c>
      <c r="Z1016" t="str">
        <f>_xlfn.XLOOKUP(tblSales[[#This Row],[Product_ID]],Products!$A:$A,Products!$C:$C,"Women Dresses")</f>
        <v>Women Dresses</v>
      </c>
      <c r="AA1016" t="str">
        <f>_xlfn.XLOOKUP(tblSales[[#This Row],[Product_ID]],Products!$A:$A,Products!$D:$D,"Unknown")</f>
        <v>Bodycon Dress</v>
      </c>
      <c r="AB1016" t="str">
        <f>_xlfn.XLOOKUP(tblSales[[#This Row],[Product_ID]],Products!$A:$A,Products!$E:$E,"Unknown")</f>
        <v>Westside</v>
      </c>
      <c r="AC1016" t="str">
        <f>_xlfn.XLOOKUP(tblSales[[#This Row],[Store_ID]],Stores!$A:$A,Stores!$B:$B,"Unknown")</f>
        <v>TrendMart Kochi Standard</v>
      </c>
      <c r="AD1016" t="str">
        <f>_xlfn.XLOOKUP(tblSales[[#This Row],[Store_ID]],Stores!$A:$A,Stores!$E:$E,"Unknown")</f>
        <v>South Zone 1</v>
      </c>
      <c r="AE1016" t="str">
        <f>_xlfn.XLOOKUP(tblSales[[#This Row],[Customer_ID]],Customers!$A:$A,Customers!$B:$B,"Unknown")</f>
        <v>Hemanth Naidu</v>
      </c>
      <c r="AF1016" t="str">
        <f>_xlfn.XLOOKUP(tblSales[[#This Row],[Customer_ID]],Customers!$A:$A,Customers!$J:$J,"Unknown")</f>
        <v>Regular</v>
      </c>
      <c r="AG1016" t="str">
        <f>_xlfn.XLOOKUP(tblSales[[#This Row],[Employee_ID]],Employees!$A:$A,Employees!$B:$B,"Unknown")</f>
        <v>Anitha Ramachandran</v>
      </c>
      <c r="AH1016">
        <f>IF(MONTH(tblSales[[#This Row],[Invoice Date]])&gt;=4,MONTH(tblSales[[#This Row],[Invoice Date]]),MONTH(tblSales[[#This Row],[Invoice Date]])+12)</f>
        <v>12</v>
      </c>
      <c r="AI1016" s="8">
        <f>DATE(YEAR(tblSales[[#This Row],[Invoice Date]]),MONTH(tblSales[[#This Row],[Invoice Date]]),1)</f>
        <v>45627</v>
      </c>
      <c r="AJ1016" t="str">
        <f>_xlfn.XLOOKUP(tblSales[[#This Row],[Product_ID]],Products!$A:$A,Products!$B:$B,"Unknown")</f>
        <v>Westside Bodycon Dress Green</v>
      </c>
      <c r="AK1016" s="9">
        <f>IFERROR(tblSales[[#This Row],[Profit]]/tblSales[[#This Row],[Sales Amount]],0)</f>
        <v>0.25174897637971694</v>
      </c>
      <c r="AL1016" t="str">
        <f>IF(tblSales[[#This Row],[Discount %]]&lt;=5,"0-5%",
IF(tblSales[[#This Row],[Discount %]]&lt;=10,"5-10%",
IF(tblSales[[#This Row],[Discount %]]&lt;=15,"10-15%",
IF(tblSales[[#This Row],[Discount %]]&lt;=20,"15-20%","20%+"))))</f>
        <v>0-5%</v>
      </c>
    </row>
    <row r="1017" spans="1:38">
      <c r="A1017" s="2" t="s">
        <v>2638</v>
      </c>
      <c r="B1017" s="11">
        <v>45631</v>
      </c>
      <c r="C1017" s="2" t="s">
        <v>2639</v>
      </c>
      <c r="D1017" s="2" t="s">
        <v>1498</v>
      </c>
      <c r="E1017" s="2" t="s">
        <v>1058</v>
      </c>
      <c r="F1017" s="2" t="s">
        <v>216</v>
      </c>
      <c r="G1017" s="2">
        <v>2</v>
      </c>
      <c r="H1017" s="2">
        <v>2254.12</v>
      </c>
      <c r="I1017" s="2">
        <v>15</v>
      </c>
      <c r="J1017" s="2">
        <v>676.24</v>
      </c>
      <c r="K1017" s="2">
        <v>12</v>
      </c>
      <c r="L1017" s="2">
        <v>459.84</v>
      </c>
      <c r="M1017" s="2">
        <v>4291.84</v>
      </c>
      <c r="N1017" s="2">
        <v>3160.04</v>
      </c>
      <c r="O1017" s="2">
        <f t="shared" si="36"/>
        <v>671.96000000000026</v>
      </c>
      <c r="P1017" s="2" t="s">
        <v>29</v>
      </c>
      <c r="Q1017" s="2" t="str">
        <f t="shared" si="35"/>
        <v>Debit Card</v>
      </c>
      <c r="R1017" s="2" t="s">
        <v>21</v>
      </c>
      <c r="S1017" s="2" t="s">
        <v>56</v>
      </c>
      <c r="T1017" s="2" t="s">
        <v>1108</v>
      </c>
      <c r="U1017" s="2" t="s">
        <v>59</v>
      </c>
      <c r="V1017" t="str">
        <f>TEXT(tblSales[[#This Row],[Invoice Date]],"mmm")</f>
        <v>Dec</v>
      </c>
      <c r="W1017">
        <f>MONTH(tblSales[[#This Row],[Invoice Date]])</f>
        <v>12</v>
      </c>
      <c r="X1017">
        <f>YEAR(tblSales[[#This Row],[Invoice Date]])</f>
        <v>2024</v>
      </c>
      <c r="Y1017" t="str">
        <f>TEXT(tblSales[[#This Row],[Invoice Date]],"mmm-yyyy")</f>
        <v>Dec-2024</v>
      </c>
      <c r="Z1017" t="str">
        <f>_xlfn.XLOOKUP(tblSales[[#This Row],[Product_ID]],Products!$A:$A,Products!$C:$C,"Women Dresses")</f>
        <v>Men Ethnic</v>
      </c>
      <c r="AA1017" t="str">
        <f>_xlfn.XLOOKUP(tblSales[[#This Row],[Product_ID]],Products!$A:$A,Products!$D:$D,"Unknown")</f>
        <v>Kurta</v>
      </c>
      <c r="AB1017" t="str">
        <f>_xlfn.XLOOKUP(tblSales[[#This Row],[Product_ID]],Products!$A:$A,Products!$E:$E,"Unknown")</f>
        <v>Woodland</v>
      </c>
      <c r="AC1017" t="str">
        <f>_xlfn.XLOOKUP(tblSales[[#This Row],[Store_ID]],Stores!$A:$A,Stores!$B:$B,"Unknown")</f>
        <v>TrendMart Karimnagar Standard</v>
      </c>
      <c r="AD1017" t="str">
        <f>_xlfn.XLOOKUP(tblSales[[#This Row],[Store_ID]],Stores!$A:$A,Stores!$E:$E,"Unknown")</f>
        <v>South Zone 2</v>
      </c>
      <c r="AE1017" t="str">
        <f>_xlfn.XLOOKUP(tblSales[[#This Row],[Customer_ID]],Customers!$A:$A,Customers!$B:$B,"Unknown")</f>
        <v>Gauri Iyer</v>
      </c>
      <c r="AF1017" t="str">
        <f>_xlfn.XLOOKUP(tblSales[[#This Row],[Customer_ID]],Customers!$A:$A,Customers!$J:$J,"Unknown")</f>
        <v>Regular</v>
      </c>
      <c r="AG1017" t="str">
        <f>_xlfn.XLOOKUP(tblSales[[#This Row],[Employee_ID]],Employees!$A:$A,Employees!$B:$B,"Unknown")</f>
        <v>Venkat Sharma</v>
      </c>
      <c r="AH1017">
        <f>IF(MONTH(tblSales[[#This Row],[Invoice Date]])&gt;=4,MONTH(tblSales[[#This Row],[Invoice Date]]),MONTH(tblSales[[#This Row],[Invoice Date]])+12)</f>
        <v>12</v>
      </c>
      <c r="AI1017" s="8">
        <f>DATE(YEAR(tblSales[[#This Row],[Invoice Date]]),MONTH(tblSales[[#This Row],[Invoice Date]]),1)</f>
        <v>45627</v>
      </c>
      <c r="AJ1017" t="str">
        <f>_xlfn.XLOOKUP(tblSales[[#This Row],[Product_ID]],Products!$A:$A,Products!$B:$B,"Unknown")</f>
        <v>Woodland Kurta Teal</v>
      </c>
      <c r="AK1017" s="9">
        <f>IFERROR(tblSales[[#This Row],[Profit]]/tblSales[[#This Row],[Sales Amount]],0)</f>
        <v>0.15656688040560698</v>
      </c>
      <c r="AL1017" t="str">
        <f>IF(tblSales[[#This Row],[Discount %]]&lt;=5,"0-5%",
IF(tblSales[[#This Row],[Discount %]]&lt;=10,"5-10%",
IF(tblSales[[#This Row],[Discount %]]&lt;=15,"10-15%",
IF(tblSales[[#This Row],[Discount %]]&lt;=20,"15-20%","20%+"))))</f>
        <v>10-15%</v>
      </c>
    </row>
    <row r="1018" spans="1:38">
      <c r="A1018" s="2" t="s">
        <v>2640</v>
      </c>
      <c r="B1018" s="11">
        <v>45640</v>
      </c>
      <c r="C1018" s="2" t="s">
        <v>2418</v>
      </c>
      <c r="D1018" s="2" t="s">
        <v>740</v>
      </c>
      <c r="E1018" s="2" t="s">
        <v>198</v>
      </c>
      <c r="F1018" s="2" t="s">
        <v>386</v>
      </c>
      <c r="G1018" s="2">
        <v>2</v>
      </c>
      <c r="H1018" s="2">
        <v>1314.89</v>
      </c>
      <c r="I1018" s="2">
        <v>10</v>
      </c>
      <c r="J1018" s="2">
        <v>262.98</v>
      </c>
      <c r="K1018" s="2">
        <v>12</v>
      </c>
      <c r="L1018" s="2">
        <v>284.02</v>
      </c>
      <c r="M1018" s="2">
        <v>2650.82</v>
      </c>
      <c r="N1018" s="2">
        <v>1474.7</v>
      </c>
      <c r="O1018" s="2">
        <f t="shared" si="36"/>
        <v>892.10000000000014</v>
      </c>
      <c r="P1018" s="2" t="s">
        <v>32</v>
      </c>
      <c r="Q1018" s="2" t="str">
        <f t="shared" si="35"/>
        <v>UPI</v>
      </c>
      <c r="R1018" s="2" t="s">
        <v>20</v>
      </c>
      <c r="S1018" s="2" t="s">
        <v>56</v>
      </c>
      <c r="T1018" s="2" t="s">
        <v>2641</v>
      </c>
      <c r="U1018" s="2" t="s">
        <v>60</v>
      </c>
      <c r="V1018" t="str">
        <f>TEXT(tblSales[[#This Row],[Invoice Date]],"mmm")</f>
        <v>Dec</v>
      </c>
      <c r="W1018">
        <f>MONTH(tblSales[[#This Row],[Invoice Date]])</f>
        <v>12</v>
      </c>
      <c r="X1018">
        <f>YEAR(tblSales[[#This Row],[Invoice Date]])</f>
        <v>2024</v>
      </c>
      <c r="Y1018" t="str">
        <f>TEXT(tblSales[[#This Row],[Invoice Date]],"mmm-yyyy")</f>
        <v>Dec-2024</v>
      </c>
      <c r="Z1018" t="str">
        <f>_xlfn.XLOOKUP(tblSales[[#This Row],[Product_ID]],Products!$A:$A,Products!$C:$C,"Women Dresses")</f>
        <v>Belts</v>
      </c>
      <c r="AA1018" t="str">
        <f>_xlfn.XLOOKUP(tblSales[[#This Row],[Product_ID]],Products!$A:$A,Products!$D:$D,"Unknown")</f>
        <v>Formal Belt</v>
      </c>
      <c r="AB1018" t="str">
        <f>_xlfn.XLOOKUP(tblSales[[#This Row],[Product_ID]],Products!$A:$A,Products!$E:$E,"Unknown")</f>
        <v>Wrangler</v>
      </c>
      <c r="AC1018" t="str">
        <f>_xlfn.XLOOKUP(tblSales[[#This Row],[Store_ID]],Stores!$A:$A,Stores!$B:$B,"Unknown")</f>
        <v>TrendMart Warangal High Street</v>
      </c>
      <c r="AD1018" t="str">
        <f>_xlfn.XLOOKUP(tblSales[[#This Row],[Store_ID]],Stores!$A:$A,Stores!$E:$E,"Unknown")</f>
        <v>South Zone 2</v>
      </c>
      <c r="AE1018" t="str">
        <f>_xlfn.XLOOKUP(tblSales[[#This Row],[Customer_ID]],Customers!$A:$A,Customers!$B:$B,"Unknown")</f>
        <v>Deepthi Shetty</v>
      </c>
      <c r="AF1018" t="str">
        <f>_xlfn.XLOOKUP(tblSales[[#This Row],[Customer_ID]],Customers!$A:$A,Customers!$J:$J,"Unknown")</f>
        <v>Regular</v>
      </c>
      <c r="AG1018" t="str">
        <f>_xlfn.XLOOKUP(tblSales[[#This Row],[Employee_ID]],Employees!$A:$A,Employees!$B:$B,"Unknown")</f>
        <v>Malini Gowda</v>
      </c>
      <c r="AH1018">
        <f>IF(MONTH(tblSales[[#This Row],[Invoice Date]])&gt;=4,MONTH(tblSales[[#This Row],[Invoice Date]]),MONTH(tblSales[[#This Row],[Invoice Date]])+12)</f>
        <v>12</v>
      </c>
      <c r="AI1018" s="8">
        <f>DATE(YEAR(tblSales[[#This Row],[Invoice Date]]),MONTH(tblSales[[#This Row],[Invoice Date]]),1)</f>
        <v>45627</v>
      </c>
      <c r="AJ1018" t="str">
        <f>_xlfn.XLOOKUP(tblSales[[#This Row],[Product_ID]],Products!$A:$A,Products!$B:$B,"Unknown")</f>
        <v>Wrangler Formal Belt Brown</v>
      </c>
      <c r="AK1018" s="9">
        <f>IFERROR(tblSales[[#This Row],[Profit]]/tblSales[[#This Row],[Sales Amount]],0)</f>
        <v>0.33653737334107942</v>
      </c>
      <c r="AL1018" t="str">
        <f>IF(tblSales[[#This Row],[Discount %]]&lt;=5,"0-5%",
IF(tblSales[[#This Row],[Discount %]]&lt;=10,"5-10%",
IF(tblSales[[#This Row],[Discount %]]&lt;=15,"10-15%",
IF(tblSales[[#This Row],[Discount %]]&lt;=20,"15-20%","20%+"))))</f>
        <v>5-10%</v>
      </c>
    </row>
    <row r="1019" spans="1:38">
      <c r="A1019" s="2" t="s">
        <v>2642</v>
      </c>
      <c r="B1019" s="11">
        <v>45603</v>
      </c>
      <c r="C1019" s="2" t="s">
        <v>1915</v>
      </c>
      <c r="D1019" s="2" t="s">
        <v>1962</v>
      </c>
      <c r="E1019" s="2" t="s">
        <v>109</v>
      </c>
      <c r="F1019" s="2" t="s">
        <v>210</v>
      </c>
      <c r="G1019" s="2">
        <v>2</v>
      </c>
      <c r="H1019" s="2">
        <v>1541.26</v>
      </c>
      <c r="I1019" s="2">
        <v>0</v>
      </c>
      <c r="J1019" s="2">
        <v>0</v>
      </c>
      <c r="K1019" s="2">
        <v>12</v>
      </c>
      <c r="L1019" s="2">
        <v>369.9</v>
      </c>
      <c r="M1019" s="2">
        <v>3452.42</v>
      </c>
      <c r="N1019" s="2">
        <v>2090.38</v>
      </c>
      <c r="O1019" s="2">
        <f t="shared" si="36"/>
        <v>992.14</v>
      </c>
      <c r="P1019" s="2" t="s">
        <v>27</v>
      </c>
      <c r="Q1019" s="2" t="str">
        <f t="shared" si="35"/>
        <v>Cash</v>
      </c>
      <c r="R1019" s="2" t="s">
        <v>20</v>
      </c>
      <c r="S1019" s="2" t="s">
        <v>56</v>
      </c>
      <c r="T1019" s="2" t="s">
        <v>1795</v>
      </c>
      <c r="U1019" s="2" t="s">
        <v>59</v>
      </c>
      <c r="V1019" t="str">
        <f>TEXT(tblSales[[#This Row],[Invoice Date]],"mmm")</f>
        <v>Nov</v>
      </c>
      <c r="W1019">
        <f>MONTH(tblSales[[#This Row],[Invoice Date]])</f>
        <v>11</v>
      </c>
      <c r="X1019">
        <f>YEAR(tblSales[[#This Row],[Invoice Date]])</f>
        <v>2024</v>
      </c>
      <c r="Y1019" t="str">
        <f>TEXT(tblSales[[#This Row],[Invoice Date]],"mmm-yyyy")</f>
        <v>Nov-2024</v>
      </c>
      <c r="Z1019" t="str">
        <f>_xlfn.XLOOKUP(tblSales[[#This Row],[Product_ID]],Products!$A:$A,Products!$C:$C,"Women Dresses")</f>
        <v>Winter Wear</v>
      </c>
      <c r="AA1019" t="str">
        <f>_xlfn.XLOOKUP(tblSales[[#This Row],[Product_ID]],Products!$A:$A,Products!$D:$D,"Unknown")</f>
        <v>Hoodie</v>
      </c>
      <c r="AB1019" t="str">
        <f>_xlfn.XLOOKUP(tblSales[[#This Row],[Product_ID]],Products!$A:$A,Products!$E:$E,"Unknown")</f>
        <v>Fossil</v>
      </c>
      <c r="AC1019" t="str">
        <f>_xlfn.XLOOKUP(tblSales[[#This Row],[Store_ID]],Stores!$A:$A,Stores!$B:$B,"Unknown")</f>
        <v>TrendMart Vellore Standard</v>
      </c>
      <c r="AD1019" t="str">
        <f>_xlfn.XLOOKUP(tblSales[[#This Row],[Store_ID]],Stores!$A:$A,Stores!$E:$E,"Unknown")</f>
        <v>South Zone 1</v>
      </c>
      <c r="AE1019" t="str">
        <f>_xlfn.XLOOKUP(tblSales[[#This Row],[Customer_ID]],Customers!$A:$A,Customers!$B:$B,"Unknown")</f>
        <v>Anitha Bhat</v>
      </c>
      <c r="AF1019" t="str">
        <f>_xlfn.XLOOKUP(tblSales[[#This Row],[Customer_ID]],Customers!$A:$A,Customers!$J:$J,"Unknown")</f>
        <v>Silver</v>
      </c>
      <c r="AG1019" t="str">
        <f>_xlfn.XLOOKUP(tblSales[[#This Row],[Employee_ID]],Employees!$A:$A,Employees!$B:$B,"Unknown")</f>
        <v>Rani Mishra</v>
      </c>
      <c r="AH1019">
        <f>IF(MONTH(tblSales[[#This Row],[Invoice Date]])&gt;=4,MONTH(tblSales[[#This Row],[Invoice Date]]),MONTH(tblSales[[#This Row],[Invoice Date]])+12)</f>
        <v>11</v>
      </c>
      <c r="AI1019" s="8">
        <f>DATE(YEAR(tblSales[[#This Row],[Invoice Date]]),MONTH(tblSales[[#This Row],[Invoice Date]]),1)</f>
        <v>45597</v>
      </c>
      <c r="AJ1019" t="str">
        <f>_xlfn.XLOOKUP(tblSales[[#This Row],[Product_ID]],Products!$A:$A,Products!$B:$B,"Unknown")</f>
        <v>Fossil Hoodie Black</v>
      </c>
      <c r="AK1019" s="9">
        <f>IFERROR(tblSales[[#This Row],[Profit]]/tblSales[[#This Row],[Sales Amount]],0)</f>
        <v>0.28737523244564683</v>
      </c>
      <c r="AL1019" t="str">
        <f>IF(tblSales[[#This Row],[Discount %]]&lt;=5,"0-5%",
IF(tblSales[[#This Row],[Discount %]]&lt;=10,"5-10%",
IF(tblSales[[#This Row],[Discount %]]&lt;=15,"10-15%",
IF(tblSales[[#This Row],[Discount %]]&lt;=20,"15-20%","20%+"))))</f>
        <v>0-5%</v>
      </c>
    </row>
    <row r="1020" spans="1:38">
      <c r="A1020" s="2" t="s">
        <v>2643</v>
      </c>
      <c r="B1020" s="11">
        <v>45422</v>
      </c>
      <c r="C1020" s="2" t="s">
        <v>1270</v>
      </c>
      <c r="D1020" s="2" t="s">
        <v>590</v>
      </c>
      <c r="E1020" s="2" t="s">
        <v>275</v>
      </c>
      <c r="F1020" s="2" t="s">
        <v>110</v>
      </c>
      <c r="G1020" s="2">
        <v>1</v>
      </c>
      <c r="H1020" s="2">
        <v>828.77</v>
      </c>
      <c r="I1020" s="2">
        <v>10</v>
      </c>
      <c r="J1020" s="2">
        <v>82.88</v>
      </c>
      <c r="K1020" s="2">
        <v>5</v>
      </c>
      <c r="L1020" s="2">
        <v>37.29</v>
      </c>
      <c r="M1020" s="2">
        <v>783.18</v>
      </c>
      <c r="N1020" s="2">
        <v>512.11</v>
      </c>
      <c r="O1020" s="2">
        <f t="shared" si="36"/>
        <v>233.77999999999994</v>
      </c>
      <c r="P1020" s="2" t="s">
        <v>28</v>
      </c>
      <c r="Q1020" s="2" t="str">
        <f t="shared" si="35"/>
        <v>Credit Card</v>
      </c>
      <c r="R1020" s="2" t="s">
        <v>21</v>
      </c>
      <c r="S1020" s="2" t="s">
        <v>56</v>
      </c>
      <c r="T1020" s="2" t="s">
        <v>2387</v>
      </c>
      <c r="U1020" s="2" t="s">
        <v>59</v>
      </c>
      <c r="V1020" t="str">
        <f>TEXT(tblSales[[#This Row],[Invoice Date]],"mmm")</f>
        <v>May</v>
      </c>
      <c r="W1020">
        <f>MONTH(tblSales[[#This Row],[Invoice Date]])</f>
        <v>5</v>
      </c>
      <c r="X1020">
        <f>YEAR(tblSales[[#This Row],[Invoice Date]])</f>
        <v>2024</v>
      </c>
      <c r="Y1020" t="str">
        <f>TEXT(tblSales[[#This Row],[Invoice Date]],"mmm-yyyy")</f>
        <v>May-2024</v>
      </c>
      <c r="Z1020" t="str">
        <f>_xlfn.XLOOKUP(tblSales[[#This Row],[Product_ID]],Products!$A:$A,Products!$C:$C,"Women Dresses")</f>
        <v>Sportswear</v>
      </c>
      <c r="AA1020" t="str">
        <f>_xlfn.XLOOKUP(tblSales[[#This Row],[Product_ID]],Products!$A:$A,Products!$D:$D,"Unknown")</f>
        <v>Shorts</v>
      </c>
      <c r="AB1020" t="str">
        <f>_xlfn.XLOOKUP(tblSales[[#This Row],[Product_ID]],Products!$A:$A,Products!$E:$E,"Unknown")</f>
        <v>Fabindia</v>
      </c>
      <c r="AC1020" t="str">
        <f>_xlfn.XLOOKUP(tblSales[[#This Row],[Store_ID]],Stores!$A:$A,Stores!$B:$B,"Unknown")</f>
        <v>TrendMart Madurai High Street</v>
      </c>
      <c r="AD1020" t="str">
        <f>_xlfn.XLOOKUP(tblSales[[#This Row],[Store_ID]],Stores!$A:$A,Stores!$E:$E,"Unknown")</f>
        <v>South Zone 1</v>
      </c>
      <c r="AE1020" t="str">
        <f>_xlfn.XLOOKUP(tblSales[[#This Row],[Customer_ID]],Customers!$A:$A,Customers!$B:$B,"Unknown")</f>
        <v>Karunakaran Yadav</v>
      </c>
      <c r="AF1020" t="str">
        <f>_xlfn.XLOOKUP(tblSales[[#This Row],[Customer_ID]],Customers!$A:$A,Customers!$J:$J,"Unknown")</f>
        <v>Regular</v>
      </c>
      <c r="AG1020" t="str">
        <f>_xlfn.XLOOKUP(tblSales[[#This Row],[Employee_ID]],Employees!$A:$A,Employees!$B:$B,"Unknown")</f>
        <v>Jyothi Prasad</v>
      </c>
      <c r="AH1020">
        <f>IF(MONTH(tblSales[[#This Row],[Invoice Date]])&gt;=4,MONTH(tblSales[[#This Row],[Invoice Date]]),MONTH(tblSales[[#This Row],[Invoice Date]])+12)</f>
        <v>5</v>
      </c>
      <c r="AI1020" s="8">
        <f>DATE(YEAR(tblSales[[#This Row],[Invoice Date]]),MONTH(tblSales[[#This Row],[Invoice Date]]),1)</f>
        <v>45413</v>
      </c>
      <c r="AJ1020" t="str">
        <f>_xlfn.XLOOKUP(tblSales[[#This Row],[Product_ID]],Products!$A:$A,Products!$B:$B,"Unknown")</f>
        <v>Fabindia Shorts Cream</v>
      </c>
      <c r="AK1020" s="9">
        <f>IFERROR(tblSales[[#This Row],[Profit]]/tblSales[[#This Row],[Sales Amount]],0)</f>
        <v>0.29850098317117391</v>
      </c>
      <c r="AL1020" t="str">
        <f>IF(tblSales[[#This Row],[Discount %]]&lt;=5,"0-5%",
IF(tblSales[[#This Row],[Discount %]]&lt;=10,"5-10%",
IF(tblSales[[#This Row],[Discount %]]&lt;=15,"10-15%",
IF(tblSales[[#This Row],[Discount %]]&lt;=20,"15-20%","20%+"))))</f>
        <v>5-10%</v>
      </c>
    </row>
    <row r="1021" spans="1:38">
      <c r="A1021" s="2" t="s">
        <v>2643</v>
      </c>
      <c r="B1021" s="11">
        <v>45597</v>
      </c>
      <c r="C1021" s="2" t="s">
        <v>2644</v>
      </c>
      <c r="D1021" s="2" t="s">
        <v>806</v>
      </c>
      <c r="E1021" s="2" t="s">
        <v>413</v>
      </c>
      <c r="F1021" s="2" t="s">
        <v>345</v>
      </c>
      <c r="G1021" s="2">
        <v>1</v>
      </c>
      <c r="H1021" s="2">
        <v>715.17</v>
      </c>
      <c r="I1021" s="2">
        <v>10</v>
      </c>
      <c r="J1021" s="2">
        <v>71.52</v>
      </c>
      <c r="K1021" s="2">
        <v>5</v>
      </c>
      <c r="L1021" s="2">
        <v>32.18</v>
      </c>
      <c r="M1021" s="2">
        <v>675.83</v>
      </c>
      <c r="N1021" s="2">
        <v>525.45000000000005</v>
      </c>
      <c r="O1021" s="2">
        <f t="shared" si="36"/>
        <v>118.19999999999999</v>
      </c>
      <c r="P1021" s="2" t="s">
        <v>27</v>
      </c>
      <c r="Q1021" s="2" t="str">
        <f t="shared" si="35"/>
        <v>Cash</v>
      </c>
      <c r="R1021" s="2" t="s">
        <v>20</v>
      </c>
      <c r="S1021" s="2" t="s">
        <v>56</v>
      </c>
      <c r="T1021" s="2" t="s">
        <v>1605</v>
      </c>
      <c r="U1021" s="2" t="s">
        <v>59</v>
      </c>
      <c r="V1021" t="str">
        <f>TEXT(tblSales[[#This Row],[Invoice Date]],"mmm")</f>
        <v>Nov</v>
      </c>
      <c r="W1021">
        <f>MONTH(tblSales[[#This Row],[Invoice Date]])</f>
        <v>11</v>
      </c>
      <c r="X1021">
        <f>YEAR(tblSales[[#This Row],[Invoice Date]])</f>
        <v>2024</v>
      </c>
      <c r="Y1021" t="str">
        <f>TEXT(tblSales[[#This Row],[Invoice Date]],"mmm-yyyy")</f>
        <v>Nov-2024</v>
      </c>
      <c r="Z1021" t="str">
        <f>_xlfn.XLOOKUP(tblSales[[#This Row],[Product_ID]],Products!$A:$A,Products!$C:$C,"Women Dresses")</f>
        <v>Kids Wear</v>
      </c>
      <c r="AA1021" t="str">
        <f>_xlfn.XLOOKUP(tblSales[[#This Row],[Product_ID]],Products!$A:$A,Products!$D:$D,"Unknown")</f>
        <v>Girls Frock</v>
      </c>
      <c r="AB1021" t="str">
        <f>_xlfn.XLOOKUP(tblSales[[#This Row],[Product_ID]],Products!$A:$A,Products!$E:$E,"Unknown")</f>
        <v>Sonata</v>
      </c>
      <c r="AC1021" t="str">
        <f>_xlfn.XLOOKUP(tblSales[[#This Row],[Store_ID]],Stores!$A:$A,Stores!$B:$B,"Unknown")</f>
        <v>TrendMart Thiruvananthapuram High Street</v>
      </c>
      <c r="AD1021" t="str">
        <f>_xlfn.XLOOKUP(tblSales[[#This Row],[Store_ID]],Stores!$A:$A,Stores!$E:$E,"Unknown")</f>
        <v>South Zone 1</v>
      </c>
      <c r="AE1021" t="str">
        <f>_xlfn.XLOOKUP(tblSales[[#This Row],[Customer_ID]],Customers!$A:$A,Customers!$B:$B,"Unknown")</f>
        <v>Gayathri Chettiar</v>
      </c>
      <c r="AF1021" t="str">
        <f>_xlfn.XLOOKUP(tblSales[[#This Row],[Customer_ID]],Customers!$A:$A,Customers!$J:$J,"Unknown")</f>
        <v>Silver</v>
      </c>
      <c r="AG1021" t="str">
        <f>_xlfn.XLOOKUP(tblSales[[#This Row],[Employee_ID]],Employees!$A:$A,Employees!$B:$B,"Unknown")</f>
        <v>Anitha Ramachandran</v>
      </c>
      <c r="AH1021">
        <f>IF(MONTH(tblSales[[#This Row],[Invoice Date]])&gt;=4,MONTH(tblSales[[#This Row],[Invoice Date]]),MONTH(tblSales[[#This Row],[Invoice Date]])+12)</f>
        <v>11</v>
      </c>
      <c r="AI1021" s="8">
        <f>DATE(YEAR(tblSales[[#This Row],[Invoice Date]]),MONTH(tblSales[[#This Row],[Invoice Date]]),1)</f>
        <v>45597</v>
      </c>
      <c r="AJ1021" t="str">
        <f>_xlfn.XLOOKUP(tblSales[[#This Row],[Product_ID]],Products!$A:$A,Products!$B:$B,"Unknown")</f>
        <v>Sonata Girls Frock Cream</v>
      </c>
      <c r="AK1021" s="9">
        <f>IFERROR(tblSales[[#This Row],[Profit]]/tblSales[[#This Row],[Sales Amount]],0)</f>
        <v>0.17489605374132544</v>
      </c>
      <c r="AL1021" t="str">
        <f>IF(tblSales[[#This Row],[Discount %]]&lt;=5,"0-5%",
IF(tblSales[[#This Row],[Discount %]]&lt;=10,"5-10%",
IF(tblSales[[#This Row],[Discount %]]&lt;=15,"10-15%",
IF(tblSales[[#This Row],[Discount %]]&lt;=20,"15-20%","20%+"))))</f>
        <v>5-10%</v>
      </c>
    </row>
    <row r="1022" spans="1:38">
      <c r="A1022" s="2" t="s">
        <v>2645</v>
      </c>
      <c r="B1022" s="11">
        <v>45577</v>
      </c>
      <c r="C1022" s="2" t="s">
        <v>2646</v>
      </c>
      <c r="D1022" s="2" t="s">
        <v>1156</v>
      </c>
      <c r="E1022" s="2" t="s">
        <v>187</v>
      </c>
      <c r="F1022" s="2" t="s">
        <v>122</v>
      </c>
      <c r="G1022" s="2">
        <v>2</v>
      </c>
      <c r="H1022" s="2">
        <v>825.67</v>
      </c>
      <c r="I1022" s="2">
        <v>0</v>
      </c>
      <c r="J1022" s="2">
        <v>0</v>
      </c>
      <c r="K1022" s="2">
        <v>5</v>
      </c>
      <c r="L1022" s="2">
        <v>82.57</v>
      </c>
      <c r="M1022" s="2">
        <v>1733.91</v>
      </c>
      <c r="N1022" s="2">
        <v>829</v>
      </c>
      <c r="O1022" s="2">
        <f t="shared" si="36"/>
        <v>822.34000000000015</v>
      </c>
      <c r="P1022" s="2" t="s">
        <v>28</v>
      </c>
      <c r="Q1022" s="2" t="str">
        <f t="shared" si="35"/>
        <v>Credit Card</v>
      </c>
      <c r="R1022" s="2" t="s">
        <v>20</v>
      </c>
      <c r="S1022" s="2" t="s">
        <v>56</v>
      </c>
      <c r="T1022" s="2" t="s">
        <v>2059</v>
      </c>
      <c r="U1022" s="2" t="s">
        <v>60</v>
      </c>
      <c r="V1022" t="str">
        <f>TEXT(tblSales[[#This Row],[Invoice Date]],"mmm")</f>
        <v>Oct</v>
      </c>
      <c r="W1022">
        <f>MONTH(tblSales[[#This Row],[Invoice Date]])</f>
        <v>10</v>
      </c>
      <c r="X1022">
        <f>YEAR(tblSales[[#This Row],[Invoice Date]])</f>
        <v>2024</v>
      </c>
      <c r="Y1022" t="str">
        <f>TEXT(tblSales[[#This Row],[Invoice Date]],"mmm-yyyy")</f>
        <v>Oct-2024</v>
      </c>
      <c r="Z1022" t="str">
        <f>_xlfn.XLOOKUP(tblSales[[#This Row],[Product_ID]],Products!$A:$A,Products!$C:$C,"Women Dresses")</f>
        <v>Accessories</v>
      </c>
      <c r="AA1022" t="str">
        <f>_xlfn.XLOOKUP(tblSales[[#This Row],[Product_ID]],Products!$A:$A,Products!$D:$D,"Unknown")</f>
        <v>Scarf</v>
      </c>
      <c r="AB1022" t="str">
        <f>_xlfn.XLOOKUP(tblSales[[#This Row],[Product_ID]],Products!$A:$A,Products!$E:$E,"Unknown")</f>
        <v>Pepe Jeans</v>
      </c>
      <c r="AC1022" t="str">
        <f>_xlfn.XLOOKUP(tblSales[[#This Row],[Store_ID]],Stores!$A:$A,Stores!$B:$B,"Unknown")</f>
        <v>TrendMart Tirupati Outlet</v>
      </c>
      <c r="AD1022" t="str">
        <f>_xlfn.XLOOKUP(tblSales[[#This Row],[Store_ID]],Stores!$A:$A,Stores!$E:$E,"Unknown")</f>
        <v>South Zone 3</v>
      </c>
      <c r="AE1022" t="str">
        <f>_xlfn.XLOOKUP(tblSales[[#This Row],[Customer_ID]],Customers!$A:$A,Customers!$B:$B,"Unknown")</f>
        <v>Logesh Srinivasan</v>
      </c>
      <c r="AF1022" t="str">
        <f>_xlfn.XLOOKUP(tblSales[[#This Row],[Customer_ID]],Customers!$A:$A,Customers!$J:$J,"Unknown")</f>
        <v>Regular</v>
      </c>
      <c r="AG1022" t="str">
        <f>_xlfn.XLOOKUP(tblSales[[#This Row],[Employee_ID]],Employees!$A:$A,Employees!$B:$B,"Unknown")</f>
        <v>Rahul Krishnan</v>
      </c>
      <c r="AH1022">
        <f>IF(MONTH(tblSales[[#This Row],[Invoice Date]])&gt;=4,MONTH(tblSales[[#This Row],[Invoice Date]]),MONTH(tblSales[[#This Row],[Invoice Date]])+12)</f>
        <v>10</v>
      </c>
      <c r="AI1022" s="8">
        <f>DATE(YEAR(tblSales[[#This Row],[Invoice Date]]),MONTH(tblSales[[#This Row],[Invoice Date]]),1)</f>
        <v>45566</v>
      </c>
      <c r="AJ1022" t="str">
        <f>_xlfn.XLOOKUP(tblSales[[#This Row],[Product_ID]],Products!$A:$A,Products!$B:$B,"Unknown")</f>
        <v>Pepe Jeans Scarf Cream</v>
      </c>
      <c r="AK1022" s="9">
        <f>IFERROR(tblSales[[#This Row],[Profit]]/tblSales[[#This Row],[Sales Amount]],0)</f>
        <v>0.47426913738313992</v>
      </c>
      <c r="AL1022" t="str">
        <f>IF(tblSales[[#This Row],[Discount %]]&lt;=5,"0-5%",
IF(tblSales[[#This Row],[Discount %]]&lt;=10,"5-10%",
IF(tblSales[[#This Row],[Discount %]]&lt;=15,"10-15%",
IF(tblSales[[#This Row],[Discount %]]&lt;=20,"15-20%","20%+"))))</f>
        <v>0-5%</v>
      </c>
    </row>
    <row r="1023" spans="1:38">
      <c r="A1023" s="2" t="s">
        <v>2647</v>
      </c>
      <c r="B1023" s="11">
        <v>45636</v>
      </c>
      <c r="C1023" s="2" t="s">
        <v>256</v>
      </c>
      <c r="D1023" s="2" t="s">
        <v>126</v>
      </c>
      <c r="E1023" s="2" t="s">
        <v>399</v>
      </c>
      <c r="F1023" s="2" t="s">
        <v>222</v>
      </c>
      <c r="G1023" s="2">
        <v>2</v>
      </c>
      <c r="H1023" s="2">
        <v>1396.57</v>
      </c>
      <c r="I1023" s="2">
        <v>0</v>
      </c>
      <c r="J1023" s="2">
        <v>0</v>
      </c>
      <c r="K1023" s="2">
        <v>12</v>
      </c>
      <c r="L1023" s="2">
        <v>335.18</v>
      </c>
      <c r="M1023" s="2">
        <v>3128.32</v>
      </c>
      <c r="N1023" s="2">
        <v>2297.3200000000002</v>
      </c>
      <c r="O1023" s="2">
        <f t="shared" si="36"/>
        <v>495.82</v>
      </c>
      <c r="P1023" s="2" t="s">
        <v>32</v>
      </c>
      <c r="Q1023" s="2" t="str">
        <f t="shared" si="35"/>
        <v>UPI</v>
      </c>
      <c r="R1023" s="2" t="s">
        <v>20</v>
      </c>
      <c r="S1023" s="2" t="s">
        <v>56</v>
      </c>
      <c r="T1023" s="2" t="s">
        <v>1824</v>
      </c>
      <c r="U1023" s="2" t="s">
        <v>59</v>
      </c>
      <c r="V1023" t="str">
        <f>TEXT(tblSales[[#This Row],[Invoice Date]],"mmm")</f>
        <v>Dec</v>
      </c>
      <c r="W1023">
        <f>MONTH(tblSales[[#This Row],[Invoice Date]])</f>
        <v>12</v>
      </c>
      <c r="X1023">
        <f>YEAR(tblSales[[#This Row],[Invoice Date]])</f>
        <v>2024</v>
      </c>
      <c r="Y1023" t="str">
        <f>TEXT(tblSales[[#This Row],[Invoice Date]],"mmm-yyyy")</f>
        <v>Dec-2024</v>
      </c>
      <c r="Z1023" t="str">
        <f>_xlfn.XLOOKUP(tblSales[[#This Row],[Product_ID]],Products!$A:$A,Products!$C:$C,"Women Dresses")</f>
        <v>Sportswear</v>
      </c>
      <c r="AA1023" t="str">
        <f>_xlfn.XLOOKUP(tblSales[[#This Row],[Product_ID]],Products!$A:$A,Products!$D:$D,"Unknown")</f>
        <v>Track Suit</v>
      </c>
      <c r="AB1023" t="str">
        <f>_xlfn.XLOOKUP(tblSales[[#This Row],[Product_ID]],Products!$A:$A,Products!$E:$E,"Unknown")</f>
        <v>US Polo Assn</v>
      </c>
      <c r="AC1023" t="str">
        <f>_xlfn.XLOOKUP(tblSales[[#This Row],[Store_ID]],Stores!$A:$A,Stores!$B:$B,"Unknown")</f>
        <v>TrendMart Salem Outlet</v>
      </c>
      <c r="AD1023" t="str">
        <f>_xlfn.XLOOKUP(tblSales[[#This Row],[Store_ID]],Stores!$A:$A,Stores!$E:$E,"Unknown")</f>
        <v>South Zone 1</v>
      </c>
      <c r="AE1023" t="str">
        <f>_xlfn.XLOOKUP(tblSales[[#This Row],[Customer_ID]],Customers!$A:$A,Customers!$B:$B,"Unknown")</f>
        <v>Vinod Naidu</v>
      </c>
      <c r="AF1023" t="str">
        <f>_xlfn.XLOOKUP(tblSales[[#This Row],[Customer_ID]],Customers!$A:$A,Customers!$J:$J,"Unknown")</f>
        <v>Regular</v>
      </c>
      <c r="AG1023" t="str">
        <f>_xlfn.XLOOKUP(tblSales[[#This Row],[Employee_ID]],Employees!$A:$A,Employees!$B:$B,"Unknown")</f>
        <v>Vasanthi Gupta</v>
      </c>
      <c r="AH1023">
        <f>IF(MONTH(tblSales[[#This Row],[Invoice Date]])&gt;=4,MONTH(tblSales[[#This Row],[Invoice Date]]),MONTH(tblSales[[#This Row],[Invoice Date]])+12)</f>
        <v>12</v>
      </c>
      <c r="AI1023" s="8">
        <f>DATE(YEAR(tblSales[[#This Row],[Invoice Date]]),MONTH(tblSales[[#This Row],[Invoice Date]]),1)</f>
        <v>45627</v>
      </c>
      <c r="AJ1023" t="str">
        <f>_xlfn.XLOOKUP(tblSales[[#This Row],[Product_ID]],Products!$A:$A,Products!$B:$B,"Unknown")</f>
        <v>US Polo Assn Track Suit Maroon</v>
      </c>
      <c r="AK1023" s="9">
        <f>IFERROR(tblSales[[#This Row],[Profit]]/tblSales[[#This Row],[Sales Amount]],0)</f>
        <v>0.1584940159574468</v>
      </c>
      <c r="AL1023" t="str">
        <f>IF(tblSales[[#This Row],[Discount %]]&lt;=5,"0-5%",
IF(tblSales[[#This Row],[Discount %]]&lt;=10,"5-10%",
IF(tblSales[[#This Row],[Discount %]]&lt;=15,"10-15%",
IF(tblSales[[#This Row],[Discount %]]&lt;=20,"15-20%","20%+"))))</f>
        <v>0-5%</v>
      </c>
    </row>
    <row r="1024" spans="1:38">
      <c r="A1024" s="2" t="s">
        <v>2648</v>
      </c>
      <c r="B1024" s="11">
        <v>45716</v>
      </c>
      <c r="C1024" s="2" t="s">
        <v>1193</v>
      </c>
      <c r="D1024" s="2" t="s">
        <v>539</v>
      </c>
      <c r="E1024" s="2" t="s">
        <v>1092</v>
      </c>
      <c r="F1024" s="2" t="s">
        <v>92</v>
      </c>
      <c r="G1024" s="2">
        <v>1</v>
      </c>
      <c r="H1024" s="2">
        <v>900.11</v>
      </c>
      <c r="I1024" s="2">
        <v>0</v>
      </c>
      <c r="J1024" s="2">
        <v>0</v>
      </c>
      <c r="K1024" s="2">
        <v>5</v>
      </c>
      <c r="L1024" s="2">
        <v>45.01</v>
      </c>
      <c r="M1024" s="2">
        <v>945.12</v>
      </c>
      <c r="N1024" s="2">
        <v>590.48</v>
      </c>
      <c r="O1024" s="2">
        <f t="shared" si="36"/>
        <v>309.63</v>
      </c>
      <c r="P1024" s="2" t="s">
        <v>27</v>
      </c>
      <c r="Q1024" s="2" t="str">
        <f t="shared" si="35"/>
        <v>Cash</v>
      </c>
      <c r="R1024" s="2" t="s">
        <v>21</v>
      </c>
      <c r="S1024" s="2" t="s">
        <v>56</v>
      </c>
      <c r="T1024" s="2" t="s">
        <v>1418</v>
      </c>
      <c r="U1024" s="2" t="s">
        <v>59</v>
      </c>
      <c r="V1024" t="str">
        <f>TEXT(tblSales[[#This Row],[Invoice Date]],"mmm")</f>
        <v>Feb</v>
      </c>
      <c r="W1024">
        <f>MONTH(tblSales[[#This Row],[Invoice Date]])</f>
        <v>2</v>
      </c>
      <c r="X1024">
        <f>YEAR(tblSales[[#This Row],[Invoice Date]])</f>
        <v>2025</v>
      </c>
      <c r="Y1024" t="str">
        <f>TEXT(tblSales[[#This Row],[Invoice Date]],"mmm-yyyy")</f>
        <v>Feb-2025</v>
      </c>
      <c r="Z1024" t="str">
        <f>_xlfn.XLOOKUP(tblSales[[#This Row],[Product_ID]],Products!$A:$A,Products!$C:$C,"Women Dresses")</f>
        <v>Men Shirts</v>
      </c>
      <c r="AA1024" t="str">
        <f>_xlfn.XLOOKUP(tblSales[[#This Row],[Product_ID]],Products!$A:$A,Products!$D:$D,"Unknown")</f>
        <v>Casual Shirt</v>
      </c>
      <c r="AB1024" t="str">
        <f>_xlfn.XLOOKUP(tblSales[[#This Row],[Product_ID]],Products!$A:$A,Products!$E:$E,"Unknown")</f>
        <v>Nalli Silks</v>
      </c>
      <c r="AC1024" t="str">
        <f>_xlfn.XLOOKUP(tblSales[[#This Row],[Store_ID]],Stores!$A:$A,Stores!$B:$B,"Unknown")</f>
        <v>TrendMart Kochi Standard</v>
      </c>
      <c r="AD1024" t="str">
        <f>_xlfn.XLOOKUP(tblSales[[#This Row],[Store_ID]],Stores!$A:$A,Stores!$E:$E,"Unknown")</f>
        <v>South Zone 1</v>
      </c>
      <c r="AE1024" t="str">
        <f>_xlfn.XLOOKUP(tblSales[[#This Row],[Customer_ID]],Customers!$A:$A,Customers!$B:$B,"Unknown")</f>
        <v>Arun Pillai</v>
      </c>
      <c r="AF1024" t="str">
        <f>_xlfn.XLOOKUP(tblSales[[#This Row],[Customer_ID]],Customers!$A:$A,Customers!$J:$J,"Unknown")</f>
        <v>Silver</v>
      </c>
      <c r="AG1024" t="str">
        <f>_xlfn.XLOOKUP(tblSales[[#This Row],[Employee_ID]],Employees!$A:$A,Employees!$B:$B,"Unknown")</f>
        <v>Manoj Ramachandran</v>
      </c>
      <c r="AH1024">
        <f>IF(MONTH(tblSales[[#This Row],[Invoice Date]])&gt;=4,MONTH(tblSales[[#This Row],[Invoice Date]]),MONTH(tblSales[[#This Row],[Invoice Date]])+12)</f>
        <v>14</v>
      </c>
      <c r="AI1024" s="8">
        <f>DATE(YEAR(tblSales[[#This Row],[Invoice Date]]),MONTH(tblSales[[#This Row],[Invoice Date]]),1)</f>
        <v>45689</v>
      </c>
      <c r="AJ1024" t="str">
        <f>_xlfn.XLOOKUP(tblSales[[#This Row],[Product_ID]],Products!$A:$A,Products!$B:$B,"Unknown")</f>
        <v>Nalli Silks Casual Shirt Navy Blue</v>
      </c>
      <c r="AK1024" s="9">
        <f>IFERROR(tblSales[[#This Row],[Profit]]/tblSales[[#This Row],[Sales Amount]],0)</f>
        <v>0.32760919248349413</v>
      </c>
      <c r="AL1024" t="str">
        <f>IF(tblSales[[#This Row],[Discount %]]&lt;=5,"0-5%",
IF(tblSales[[#This Row],[Discount %]]&lt;=10,"5-10%",
IF(tblSales[[#This Row],[Discount %]]&lt;=15,"10-15%",
IF(tblSales[[#This Row],[Discount %]]&lt;=20,"15-20%","20%+"))))</f>
        <v>0-5%</v>
      </c>
    </row>
    <row r="1025" spans="1:38">
      <c r="A1025" s="2" t="s">
        <v>2649</v>
      </c>
      <c r="B1025" s="11">
        <v>45426</v>
      </c>
      <c r="C1025" s="2" t="s">
        <v>1165</v>
      </c>
      <c r="D1025" s="2" t="s">
        <v>2650</v>
      </c>
      <c r="E1025" s="2" t="s">
        <v>746</v>
      </c>
      <c r="F1025" s="2" t="s">
        <v>116</v>
      </c>
      <c r="G1025" s="2">
        <v>1</v>
      </c>
      <c r="H1025" s="2">
        <v>995.28</v>
      </c>
      <c r="I1025" s="2">
        <v>0</v>
      </c>
      <c r="J1025" s="2">
        <v>0</v>
      </c>
      <c r="K1025" s="2">
        <v>5</v>
      </c>
      <c r="L1025" s="2">
        <v>49.76</v>
      </c>
      <c r="M1025" s="2">
        <v>1045.04</v>
      </c>
      <c r="N1025" s="2">
        <v>703.03</v>
      </c>
      <c r="O1025" s="2">
        <f t="shared" si="36"/>
        <v>292.25</v>
      </c>
      <c r="P1025" s="2" t="s">
        <v>29</v>
      </c>
      <c r="Q1025" s="2" t="str">
        <f t="shared" si="35"/>
        <v>Debit Card</v>
      </c>
      <c r="R1025" s="2" t="s">
        <v>21</v>
      </c>
      <c r="S1025" s="2" t="s">
        <v>56</v>
      </c>
      <c r="T1025" s="2" t="s">
        <v>1480</v>
      </c>
      <c r="U1025" s="2" t="s">
        <v>59</v>
      </c>
      <c r="V1025" t="str">
        <f>TEXT(tblSales[[#This Row],[Invoice Date]],"mmm")</f>
        <v>May</v>
      </c>
      <c r="W1025">
        <f>MONTH(tblSales[[#This Row],[Invoice Date]])</f>
        <v>5</v>
      </c>
      <c r="X1025">
        <f>YEAR(tblSales[[#This Row],[Invoice Date]])</f>
        <v>2024</v>
      </c>
      <c r="Y1025" t="str">
        <f>TEXT(tblSales[[#This Row],[Invoice Date]],"mmm-yyyy")</f>
        <v>May-2024</v>
      </c>
      <c r="Z1025" t="str">
        <f>_xlfn.XLOOKUP(tblSales[[#This Row],[Product_ID]],Products!$A:$A,Products!$C:$C,"Women Dresses")</f>
        <v>Women Kurtis</v>
      </c>
      <c r="AA1025" t="str">
        <f>_xlfn.XLOOKUP(tblSales[[#This Row],[Product_ID]],Products!$A:$A,Products!$D:$D,"Unknown")</f>
        <v>Anarkali Kurti</v>
      </c>
      <c r="AB1025" t="str">
        <f>_xlfn.XLOOKUP(tblSales[[#This Row],[Product_ID]],Products!$A:$A,Products!$E:$E,"Unknown")</f>
        <v>Sonata</v>
      </c>
      <c r="AC1025" t="str">
        <f>_xlfn.XLOOKUP(tblSales[[#This Row],[Store_ID]],Stores!$A:$A,Stores!$B:$B,"Unknown")</f>
        <v>TrendMart Guntur Standard</v>
      </c>
      <c r="AD1025" t="str">
        <f>_xlfn.XLOOKUP(tblSales[[#This Row],[Store_ID]],Stores!$A:$A,Stores!$E:$E,"Unknown")</f>
        <v>South Zone 3</v>
      </c>
      <c r="AE1025" t="str">
        <f>_xlfn.XLOOKUP(tblSales[[#This Row],[Customer_ID]],Customers!$A:$A,Customers!$B:$B,"Unknown")</f>
        <v>Kannan Yadav</v>
      </c>
      <c r="AF1025" t="str">
        <f>_xlfn.XLOOKUP(tblSales[[#This Row],[Customer_ID]],Customers!$A:$A,Customers!$J:$J,"Unknown")</f>
        <v>Silver</v>
      </c>
      <c r="AG1025" t="str">
        <f>_xlfn.XLOOKUP(tblSales[[#This Row],[Employee_ID]],Employees!$A:$A,Employees!$B:$B,"Unknown")</f>
        <v>Padma Gounder</v>
      </c>
      <c r="AH1025">
        <f>IF(MONTH(tblSales[[#This Row],[Invoice Date]])&gt;=4,MONTH(tblSales[[#This Row],[Invoice Date]]),MONTH(tblSales[[#This Row],[Invoice Date]])+12)</f>
        <v>5</v>
      </c>
      <c r="AI1025" s="8">
        <f>DATE(YEAR(tblSales[[#This Row],[Invoice Date]]),MONTH(tblSales[[#This Row],[Invoice Date]]),1)</f>
        <v>45413</v>
      </c>
      <c r="AJ1025" t="str">
        <f>_xlfn.XLOOKUP(tblSales[[#This Row],[Product_ID]],Products!$A:$A,Products!$B:$B,"Unknown")</f>
        <v>Sonata Anarkali Kurti Red</v>
      </c>
      <c r="AK1025" s="9">
        <f>IFERROR(tblSales[[#This Row],[Profit]]/tblSales[[#This Row],[Sales Amount]],0)</f>
        <v>0.27965436729694559</v>
      </c>
      <c r="AL1025" t="str">
        <f>IF(tblSales[[#This Row],[Discount %]]&lt;=5,"0-5%",
IF(tblSales[[#This Row],[Discount %]]&lt;=10,"5-10%",
IF(tblSales[[#This Row],[Discount %]]&lt;=15,"10-15%",
IF(tblSales[[#This Row],[Discount %]]&lt;=20,"15-20%","20%+"))))</f>
        <v>0-5%</v>
      </c>
    </row>
    <row r="1026" spans="1:38">
      <c r="A1026" s="2" t="s">
        <v>2651</v>
      </c>
      <c r="B1026" s="11">
        <v>45473</v>
      </c>
      <c r="C1026" s="2" t="s">
        <v>2652</v>
      </c>
      <c r="D1026" s="2" t="s">
        <v>2653</v>
      </c>
      <c r="E1026" s="2" t="s">
        <v>646</v>
      </c>
      <c r="F1026" s="2" t="s">
        <v>523</v>
      </c>
      <c r="G1026" s="2">
        <v>3</v>
      </c>
      <c r="H1026" s="2">
        <v>1297.5</v>
      </c>
      <c r="I1026" s="2">
        <v>20</v>
      </c>
      <c r="J1026" s="2">
        <v>778.5</v>
      </c>
      <c r="K1026" s="2">
        <v>12</v>
      </c>
      <c r="L1026" s="2">
        <v>373.68</v>
      </c>
      <c r="M1026" s="2">
        <v>3487.68</v>
      </c>
      <c r="N1026" s="2">
        <v>2579.8200000000002</v>
      </c>
      <c r="O1026" s="2">
        <f t="shared" si="36"/>
        <v>534.17999999999961</v>
      </c>
      <c r="P1026" s="2" t="s">
        <v>32</v>
      </c>
      <c r="Q1026" s="2" t="str">
        <f t="shared" ref="Q1026:Q1089" si="37">TRIM(CLEAN(P1026))</f>
        <v>UPI</v>
      </c>
      <c r="R1026" s="2" t="s">
        <v>20</v>
      </c>
      <c r="S1026" s="2" t="s">
        <v>56</v>
      </c>
      <c r="T1026" s="2" t="s">
        <v>2654</v>
      </c>
      <c r="U1026" s="2" t="s">
        <v>60</v>
      </c>
      <c r="V1026" t="str">
        <f>TEXT(tblSales[[#This Row],[Invoice Date]],"mmm")</f>
        <v>Jun</v>
      </c>
      <c r="W1026">
        <f>MONTH(tblSales[[#This Row],[Invoice Date]])</f>
        <v>6</v>
      </c>
      <c r="X1026">
        <f>YEAR(tblSales[[#This Row],[Invoice Date]])</f>
        <v>2024</v>
      </c>
      <c r="Y1026" t="str">
        <f>TEXT(tblSales[[#This Row],[Invoice Date]],"mmm-yyyy")</f>
        <v>Jun-2024</v>
      </c>
      <c r="Z1026" t="str">
        <f>_xlfn.XLOOKUP(tblSales[[#This Row],[Product_ID]],Products!$A:$A,Products!$C:$C,"Women Dresses")</f>
        <v>Women Kurtis</v>
      </c>
      <c r="AA1026" t="str">
        <f>_xlfn.XLOOKUP(tblSales[[#This Row],[Product_ID]],Products!$A:$A,Products!$D:$D,"Unknown")</f>
        <v>Anarkali Kurti</v>
      </c>
      <c r="AB1026" t="str">
        <f>_xlfn.XLOOKUP(tblSales[[#This Row],[Product_ID]],Products!$A:$A,Products!$E:$E,"Unknown")</f>
        <v>Liberty</v>
      </c>
      <c r="AC1026" t="str">
        <f>_xlfn.XLOOKUP(tblSales[[#This Row],[Store_ID]],Stores!$A:$A,Stores!$B:$B,"Unknown")</f>
        <v>TrendMart Vijayawada Mall Kiosk</v>
      </c>
      <c r="AD1026" t="str">
        <f>_xlfn.XLOOKUP(tblSales[[#This Row],[Store_ID]],Stores!$A:$A,Stores!$E:$E,"Unknown")</f>
        <v>South Zone 3</v>
      </c>
      <c r="AE1026" t="str">
        <f>_xlfn.XLOOKUP(tblSales[[#This Row],[Customer_ID]],Customers!$A:$A,Customers!$B:$B,"Unknown")</f>
        <v>Siddharth Pandian</v>
      </c>
      <c r="AF1026" t="str">
        <f>_xlfn.XLOOKUP(tblSales[[#This Row],[Customer_ID]],Customers!$A:$A,Customers!$J:$J,"Unknown")</f>
        <v>Gold</v>
      </c>
      <c r="AG1026" t="str">
        <f>_xlfn.XLOOKUP(tblSales[[#This Row],[Employee_ID]],Employees!$A:$A,Employees!$B:$B,"Unknown")</f>
        <v>Vinod Hegde</v>
      </c>
      <c r="AH1026">
        <f>IF(MONTH(tblSales[[#This Row],[Invoice Date]])&gt;=4,MONTH(tblSales[[#This Row],[Invoice Date]]),MONTH(tblSales[[#This Row],[Invoice Date]])+12)</f>
        <v>6</v>
      </c>
      <c r="AI1026" s="8">
        <f>DATE(YEAR(tblSales[[#This Row],[Invoice Date]]),MONTH(tblSales[[#This Row],[Invoice Date]]),1)</f>
        <v>45444</v>
      </c>
      <c r="AJ1026" t="str">
        <f>_xlfn.XLOOKUP(tblSales[[#This Row],[Product_ID]],Products!$A:$A,Products!$B:$B,"Unknown")</f>
        <v>Liberty Anarkali Kurti Navy Blue</v>
      </c>
      <c r="AK1026" s="9">
        <f>IFERROR(tblSales[[#This Row],[Profit]]/tblSales[[#This Row],[Sales Amount]],0)</f>
        <v>0.15316198733828781</v>
      </c>
      <c r="AL1026" t="str">
        <f>IF(tblSales[[#This Row],[Discount %]]&lt;=5,"0-5%",
IF(tblSales[[#This Row],[Discount %]]&lt;=10,"5-10%",
IF(tblSales[[#This Row],[Discount %]]&lt;=15,"10-15%",
IF(tblSales[[#This Row],[Discount %]]&lt;=20,"15-20%","20%+"))))</f>
        <v>15-20%</v>
      </c>
    </row>
    <row r="1027" spans="1:38">
      <c r="A1027" s="2" t="s">
        <v>2655</v>
      </c>
      <c r="B1027" s="11">
        <v>45605</v>
      </c>
      <c r="C1027" s="2" t="s">
        <v>2656</v>
      </c>
      <c r="D1027" s="2" t="s">
        <v>802</v>
      </c>
      <c r="E1027" s="2" t="s">
        <v>457</v>
      </c>
      <c r="F1027" s="2" t="s">
        <v>161</v>
      </c>
      <c r="G1027" s="2">
        <v>1</v>
      </c>
      <c r="H1027" s="2">
        <v>1197.8699999999999</v>
      </c>
      <c r="I1027" s="2">
        <v>30</v>
      </c>
      <c r="J1027" s="2">
        <v>359.36</v>
      </c>
      <c r="K1027" s="2">
        <v>3</v>
      </c>
      <c r="L1027" s="2">
        <v>25.16</v>
      </c>
      <c r="M1027" s="2">
        <v>863.67</v>
      </c>
      <c r="N1027" s="2">
        <v>954.04</v>
      </c>
      <c r="O1027" s="2">
        <f t="shared" si="36"/>
        <v>-115.53</v>
      </c>
      <c r="P1027" s="2" t="s">
        <v>29</v>
      </c>
      <c r="Q1027" s="2" t="str">
        <f t="shared" si="37"/>
        <v>Debit Card</v>
      </c>
      <c r="R1027" s="2" t="s">
        <v>20</v>
      </c>
      <c r="S1027" s="2" t="s">
        <v>56</v>
      </c>
      <c r="T1027" s="2" t="s">
        <v>1692</v>
      </c>
      <c r="U1027" s="2" t="s">
        <v>60</v>
      </c>
      <c r="V1027" t="str">
        <f>TEXT(tblSales[[#This Row],[Invoice Date]],"mmm")</f>
        <v>Nov</v>
      </c>
      <c r="W1027">
        <f>MONTH(tblSales[[#This Row],[Invoice Date]])</f>
        <v>11</v>
      </c>
      <c r="X1027">
        <f>YEAR(tblSales[[#This Row],[Invoice Date]])</f>
        <v>2024</v>
      </c>
      <c r="Y1027" t="str">
        <f>TEXT(tblSales[[#This Row],[Invoice Date]],"mmm-yyyy")</f>
        <v>Nov-2024</v>
      </c>
      <c r="Z1027" t="str">
        <f>_xlfn.XLOOKUP(tblSales[[#This Row],[Product_ID]],Products!$A:$A,Products!$C:$C,"Women Dresses")</f>
        <v>Jewellery</v>
      </c>
      <c r="AA1027" t="str">
        <f>_xlfn.XLOOKUP(tblSales[[#This Row],[Product_ID]],Products!$A:$A,Products!$D:$D,"Unknown")</f>
        <v>Necklace</v>
      </c>
      <c r="AB1027" t="str">
        <f>_xlfn.XLOOKUP(tblSales[[#This Row],[Product_ID]],Products!$A:$A,Products!$E:$E,"Unknown")</f>
        <v>W for Woman</v>
      </c>
      <c r="AC1027" t="str">
        <f>_xlfn.XLOOKUP(tblSales[[#This Row],[Store_ID]],Stores!$A:$A,Stores!$B:$B,"Unknown")</f>
        <v>TrendMart Kochi High Street</v>
      </c>
      <c r="AD1027" t="str">
        <f>_xlfn.XLOOKUP(tblSales[[#This Row],[Store_ID]],Stores!$A:$A,Stores!$E:$E,"Unknown")</f>
        <v>South Zone 1</v>
      </c>
      <c r="AE1027" t="str">
        <f>_xlfn.XLOOKUP(tblSales[[#This Row],[Customer_ID]],Customers!$A:$A,Customers!$B:$B,"Unknown")</f>
        <v>Usha Yadav</v>
      </c>
      <c r="AF1027" t="str">
        <f>_xlfn.XLOOKUP(tblSales[[#This Row],[Customer_ID]],Customers!$A:$A,Customers!$J:$J,"Unknown")</f>
        <v>Platinum</v>
      </c>
      <c r="AG1027" t="str">
        <f>_xlfn.XLOOKUP(tblSales[[#This Row],[Employee_ID]],Employees!$A:$A,Employees!$B:$B,"Unknown")</f>
        <v>Chandra Reddy</v>
      </c>
      <c r="AH1027">
        <f>IF(MONTH(tblSales[[#This Row],[Invoice Date]])&gt;=4,MONTH(tblSales[[#This Row],[Invoice Date]]),MONTH(tblSales[[#This Row],[Invoice Date]])+12)</f>
        <v>11</v>
      </c>
      <c r="AI1027" s="8">
        <f>DATE(YEAR(tblSales[[#This Row],[Invoice Date]]),MONTH(tblSales[[#This Row],[Invoice Date]]),1)</f>
        <v>45597</v>
      </c>
      <c r="AJ1027" t="str">
        <f>_xlfn.XLOOKUP(tblSales[[#This Row],[Product_ID]],Products!$A:$A,Products!$B:$B,"Unknown")</f>
        <v>W for Woman Necklace Beige</v>
      </c>
      <c r="AK1027" s="9">
        <f>IFERROR(tblSales[[#This Row],[Profit]]/tblSales[[#This Row],[Sales Amount]],0)</f>
        <v>-0.13376636909930878</v>
      </c>
      <c r="AL1027" t="str">
        <f>IF(tblSales[[#This Row],[Discount %]]&lt;=5,"0-5%",
IF(tblSales[[#This Row],[Discount %]]&lt;=10,"5-10%",
IF(tblSales[[#This Row],[Discount %]]&lt;=15,"10-15%",
IF(tblSales[[#This Row],[Discount %]]&lt;=20,"15-20%","20%+"))))</f>
        <v>20%+</v>
      </c>
    </row>
    <row r="1028" spans="1:38">
      <c r="A1028" s="2" t="s">
        <v>2657</v>
      </c>
      <c r="B1028" s="11">
        <v>45564</v>
      </c>
      <c r="C1028" s="2" t="s">
        <v>748</v>
      </c>
      <c r="D1028" s="2" t="s">
        <v>231</v>
      </c>
      <c r="E1028" s="2" t="s">
        <v>385</v>
      </c>
      <c r="F1028" s="2" t="s">
        <v>319</v>
      </c>
      <c r="G1028" s="2">
        <v>1</v>
      </c>
      <c r="H1028" s="2">
        <v>6567.42</v>
      </c>
      <c r="I1028" s="2">
        <v>30</v>
      </c>
      <c r="J1028" s="2">
        <v>1970.23</v>
      </c>
      <c r="K1028" s="2">
        <v>3</v>
      </c>
      <c r="L1028" s="2">
        <v>137.91999999999999</v>
      </c>
      <c r="M1028" s="2">
        <v>4735.1099999999997</v>
      </c>
      <c r="N1028" s="2">
        <v>4715.1000000000004</v>
      </c>
      <c r="O1028" s="2">
        <f t="shared" si="36"/>
        <v>-117.91000000000068</v>
      </c>
      <c r="P1028" s="2" t="s">
        <v>32</v>
      </c>
      <c r="Q1028" s="2" t="str">
        <f t="shared" si="37"/>
        <v>UPI</v>
      </c>
      <c r="R1028" s="2" t="s">
        <v>20</v>
      </c>
      <c r="S1028" s="2" t="s">
        <v>56</v>
      </c>
      <c r="T1028" s="2" t="s">
        <v>2658</v>
      </c>
      <c r="U1028" s="2" t="s">
        <v>60</v>
      </c>
      <c r="V1028" t="str">
        <f>TEXT(tblSales[[#This Row],[Invoice Date]],"mmm")</f>
        <v>Sep</v>
      </c>
      <c r="W1028">
        <f>MONTH(tblSales[[#This Row],[Invoice Date]])</f>
        <v>9</v>
      </c>
      <c r="X1028">
        <f>YEAR(tblSales[[#This Row],[Invoice Date]])</f>
        <v>2024</v>
      </c>
      <c r="Y1028" t="str">
        <f>TEXT(tblSales[[#This Row],[Invoice Date]],"mmm-yyyy")</f>
        <v>Sep-2024</v>
      </c>
      <c r="Z1028" t="str">
        <f>_xlfn.XLOOKUP(tblSales[[#This Row],[Product_ID]],Products!$A:$A,Products!$C:$C,"Women Dresses")</f>
        <v>Jewellery</v>
      </c>
      <c r="AA1028" t="str">
        <f>_xlfn.XLOOKUP(tblSales[[#This Row],[Product_ID]],Products!$A:$A,Products!$D:$D,"Unknown")</f>
        <v>Earrings</v>
      </c>
      <c r="AB1028" t="str">
        <f>_xlfn.XLOOKUP(tblSales[[#This Row],[Product_ID]],Products!$A:$A,Products!$E:$E,"Unknown")</f>
        <v>Nike</v>
      </c>
      <c r="AC1028" t="str">
        <f>_xlfn.XLOOKUP(tblSales[[#This Row],[Store_ID]],Stores!$A:$A,Stores!$B:$B,"Unknown")</f>
        <v>TrendMart Bengaluru Standard</v>
      </c>
      <c r="AD1028" t="str">
        <f>_xlfn.XLOOKUP(tblSales[[#This Row],[Store_ID]],Stores!$A:$A,Stores!$E:$E,"Unknown")</f>
        <v>South Zone 2</v>
      </c>
      <c r="AE1028" t="str">
        <f>_xlfn.XLOOKUP(tblSales[[#This Row],[Customer_ID]],Customers!$A:$A,Customers!$B:$B,"Unknown")</f>
        <v>Vidya Varma</v>
      </c>
      <c r="AF1028" t="str">
        <f>_xlfn.XLOOKUP(tblSales[[#This Row],[Customer_ID]],Customers!$A:$A,Customers!$J:$J,"Unknown")</f>
        <v>Regular</v>
      </c>
      <c r="AG1028" t="str">
        <f>_xlfn.XLOOKUP(tblSales[[#This Row],[Employee_ID]],Employees!$A:$A,Employees!$B:$B,"Unknown")</f>
        <v>Sathish Sundaram</v>
      </c>
      <c r="AH1028">
        <f>IF(MONTH(tblSales[[#This Row],[Invoice Date]])&gt;=4,MONTH(tblSales[[#This Row],[Invoice Date]]),MONTH(tblSales[[#This Row],[Invoice Date]])+12)</f>
        <v>9</v>
      </c>
      <c r="AI1028" s="8">
        <f>DATE(YEAR(tblSales[[#This Row],[Invoice Date]]),MONTH(tblSales[[#This Row],[Invoice Date]]),1)</f>
        <v>45536</v>
      </c>
      <c r="AJ1028" t="str">
        <f>_xlfn.XLOOKUP(tblSales[[#This Row],[Product_ID]],Products!$A:$A,Products!$B:$B,"Unknown")</f>
        <v>Nike Earrings Teal</v>
      </c>
      <c r="AK1028" s="9">
        <f>IFERROR(tblSales[[#This Row],[Profit]]/tblSales[[#This Row],[Sales Amount]],0)</f>
        <v>-2.4901216656001802E-2</v>
      </c>
      <c r="AL1028" t="str">
        <f>IF(tblSales[[#This Row],[Discount %]]&lt;=5,"0-5%",
IF(tblSales[[#This Row],[Discount %]]&lt;=10,"5-10%",
IF(tblSales[[#This Row],[Discount %]]&lt;=15,"10-15%",
IF(tblSales[[#This Row],[Discount %]]&lt;=20,"15-20%","20%+"))))</f>
        <v>20%+</v>
      </c>
    </row>
    <row r="1029" spans="1:38">
      <c r="A1029" s="2" t="s">
        <v>2659</v>
      </c>
      <c r="B1029" s="11">
        <v>45516</v>
      </c>
      <c r="C1029" s="2" t="s">
        <v>2498</v>
      </c>
      <c r="D1029" s="2" t="s">
        <v>789</v>
      </c>
      <c r="E1029" s="2" t="s">
        <v>484</v>
      </c>
      <c r="F1029" s="2" t="s">
        <v>98</v>
      </c>
      <c r="G1029" s="2">
        <v>4</v>
      </c>
      <c r="H1029" s="2">
        <v>1615.38</v>
      </c>
      <c r="I1029" s="2">
        <v>0</v>
      </c>
      <c r="J1029" s="2">
        <v>0</v>
      </c>
      <c r="K1029" s="2">
        <v>12</v>
      </c>
      <c r="L1029" s="2">
        <v>775.38</v>
      </c>
      <c r="M1029" s="2">
        <v>7236.9</v>
      </c>
      <c r="N1029" s="2">
        <v>4246</v>
      </c>
      <c r="O1029" s="2">
        <f t="shared" si="36"/>
        <v>2215.5199999999995</v>
      </c>
      <c r="P1029" s="2" t="s">
        <v>32</v>
      </c>
      <c r="Q1029" s="2" t="str">
        <f t="shared" si="37"/>
        <v>UPI</v>
      </c>
      <c r="R1029" s="2" t="s">
        <v>20</v>
      </c>
      <c r="S1029" s="2" t="s">
        <v>56</v>
      </c>
      <c r="T1029" s="2" t="s">
        <v>1019</v>
      </c>
      <c r="U1029" s="2" t="s">
        <v>59</v>
      </c>
      <c r="V1029" t="str">
        <f>TEXT(tblSales[[#This Row],[Invoice Date]],"mmm")</f>
        <v>Aug</v>
      </c>
      <c r="W1029">
        <f>MONTH(tblSales[[#This Row],[Invoice Date]])</f>
        <v>8</v>
      </c>
      <c r="X1029">
        <f>YEAR(tblSales[[#This Row],[Invoice Date]])</f>
        <v>2024</v>
      </c>
      <c r="Y1029" t="str">
        <f>TEXT(tblSales[[#This Row],[Invoice Date]],"mmm-yyyy")</f>
        <v>Aug-2024</v>
      </c>
      <c r="Z1029" t="str">
        <f>_xlfn.XLOOKUP(tblSales[[#This Row],[Product_ID]],Products!$A:$A,Products!$C:$C,"Women Dresses")</f>
        <v>Men Jeans</v>
      </c>
      <c r="AA1029" t="str">
        <f>_xlfn.XLOOKUP(tblSales[[#This Row],[Product_ID]],Products!$A:$A,Products!$D:$D,"Unknown")</f>
        <v>Skinny Fit</v>
      </c>
      <c r="AB1029" t="str">
        <f>_xlfn.XLOOKUP(tblSales[[#This Row],[Product_ID]],Products!$A:$A,Products!$E:$E,"Unknown")</f>
        <v>Killer Jeans</v>
      </c>
      <c r="AC1029" t="str">
        <f>_xlfn.XLOOKUP(tblSales[[#This Row],[Store_ID]],Stores!$A:$A,Stores!$B:$B,"Unknown")</f>
        <v>TrendMart Kochi Standard</v>
      </c>
      <c r="AD1029" t="str">
        <f>_xlfn.XLOOKUP(tblSales[[#This Row],[Store_ID]],Stores!$A:$A,Stores!$E:$E,"Unknown")</f>
        <v>South Zone 1</v>
      </c>
      <c r="AE1029" t="str">
        <f>_xlfn.XLOOKUP(tblSales[[#This Row],[Customer_ID]],Customers!$A:$A,Customers!$B:$B,"Unknown")</f>
        <v>Tarun Pillai</v>
      </c>
      <c r="AF1029" t="str">
        <f>_xlfn.XLOOKUP(tblSales[[#This Row],[Customer_ID]],Customers!$A:$A,Customers!$J:$J,"Unknown")</f>
        <v>Silver</v>
      </c>
      <c r="AG1029" t="str">
        <f>_xlfn.XLOOKUP(tblSales[[#This Row],[Employee_ID]],Employees!$A:$A,Employees!$B:$B,"Unknown")</f>
        <v>Deepthi Iyengar</v>
      </c>
      <c r="AH1029">
        <f>IF(MONTH(tblSales[[#This Row],[Invoice Date]])&gt;=4,MONTH(tblSales[[#This Row],[Invoice Date]]),MONTH(tblSales[[#This Row],[Invoice Date]])+12)</f>
        <v>8</v>
      </c>
      <c r="AI1029" s="8">
        <f>DATE(YEAR(tblSales[[#This Row],[Invoice Date]]),MONTH(tblSales[[#This Row],[Invoice Date]]),1)</f>
        <v>45505</v>
      </c>
      <c r="AJ1029" t="str">
        <f>_xlfn.XLOOKUP(tblSales[[#This Row],[Product_ID]],Products!$A:$A,Products!$B:$B,"Unknown")</f>
        <v>Killer Jeans Skinny Fit Wine</v>
      </c>
      <c r="AK1029" s="9">
        <f>IFERROR(tblSales[[#This Row],[Profit]]/tblSales[[#This Row],[Sales Amount]],0)</f>
        <v>0.30614213268112034</v>
      </c>
      <c r="AL1029" t="str">
        <f>IF(tblSales[[#This Row],[Discount %]]&lt;=5,"0-5%",
IF(tblSales[[#This Row],[Discount %]]&lt;=10,"5-10%",
IF(tblSales[[#This Row],[Discount %]]&lt;=15,"10-15%",
IF(tblSales[[#This Row],[Discount %]]&lt;=20,"15-20%","20%+"))))</f>
        <v>0-5%</v>
      </c>
    </row>
    <row r="1030" spans="1:38">
      <c r="A1030" s="2" t="s">
        <v>2660</v>
      </c>
      <c r="B1030" s="11">
        <v>45551</v>
      </c>
      <c r="C1030" s="2" t="s">
        <v>408</v>
      </c>
      <c r="D1030" s="2" t="s">
        <v>497</v>
      </c>
      <c r="E1030" s="2" t="s">
        <v>413</v>
      </c>
      <c r="F1030" s="2" t="s">
        <v>151</v>
      </c>
      <c r="G1030" s="2">
        <v>3</v>
      </c>
      <c r="H1030" s="2">
        <v>872.85</v>
      </c>
      <c r="I1030" s="2">
        <v>30</v>
      </c>
      <c r="J1030" s="2">
        <v>785.57</v>
      </c>
      <c r="K1030" s="2">
        <v>5</v>
      </c>
      <c r="L1030" s="2">
        <v>91.65</v>
      </c>
      <c r="M1030" s="2">
        <v>1924.63</v>
      </c>
      <c r="N1030" s="2">
        <v>1941.9</v>
      </c>
      <c r="O1030" s="2">
        <f t="shared" si="36"/>
        <v>-108.91999999999999</v>
      </c>
      <c r="P1030" s="2" t="s">
        <v>28</v>
      </c>
      <c r="Q1030" s="2" t="str">
        <f t="shared" si="37"/>
        <v>Credit Card</v>
      </c>
      <c r="R1030" s="2" t="s">
        <v>20</v>
      </c>
      <c r="S1030" s="2" t="s">
        <v>56</v>
      </c>
      <c r="T1030" s="2" t="s">
        <v>1624</v>
      </c>
      <c r="U1030" s="2" t="s">
        <v>59</v>
      </c>
      <c r="V1030" t="str">
        <f>TEXT(tblSales[[#This Row],[Invoice Date]],"mmm")</f>
        <v>Sep</v>
      </c>
      <c r="W1030">
        <f>MONTH(tblSales[[#This Row],[Invoice Date]])</f>
        <v>9</v>
      </c>
      <c r="X1030">
        <f>YEAR(tblSales[[#This Row],[Invoice Date]])</f>
        <v>2024</v>
      </c>
      <c r="Y1030" t="str">
        <f>TEXT(tblSales[[#This Row],[Invoice Date]],"mmm-yyyy")</f>
        <v>Sep-2024</v>
      </c>
      <c r="Z1030" t="str">
        <f>_xlfn.XLOOKUP(tblSales[[#This Row],[Product_ID]],Products!$A:$A,Products!$C:$C,"Women Dresses")</f>
        <v>Women Kurtis</v>
      </c>
      <c r="AA1030" t="str">
        <f>_xlfn.XLOOKUP(tblSales[[#This Row],[Product_ID]],Products!$A:$A,Products!$D:$D,"Unknown")</f>
        <v>A-Line Kurti</v>
      </c>
      <c r="AB1030" t="str">
        <f>_xlfn.XLOOKUP(tblSales[[#This Row],[Product_ID]],Products!$A:$A,Products!$E:$E,"Unknown")</f>
        <v>Fossil</v>
      </c>
      <c r="AC1030" t="str">
        <f>_xlfn.XLOOKUP(tblSales[[#This Row],[Store_ID]],Stores!$A:$A,Stores!$B:$B,"Unknown")</f>
        <v>TrendMart Thiruvananthapuram High Street</v>
      </c>
      <c r="AD1030" t="str">
        <f>_xlfn.XLOOKUP(tblSales[[#This Row],[Store_ID]],Stores!$A:$A,Stores!$E:$E,"Unknown")</f>
        <v>South Zone 1</v>
      </c>
      <c r="AE1030" t="str">
        <f>_xlfn.XLOOKUP(tblSales[[#This Row],[Customer_ID]],Customers!$A:$A,Customers!$B:$B,"Unknown")</f>
        <v>Tejaswini Murthy</v>
      </c>
      <c r="AF1030" t="str">
        <f>_xlfn.XLOOKUP(tblSales[[#This Row],[Customer_ID]],Customers!$A:$A,Customers!$J:$J,"Unknown")</f>
        <v>Regular</v>
      </c>
      <c r="AG1030" t="str">
        <f>_xlfn.XLOOKUP(tblSales[[#This Row],[Employee_ID]],Employees!$A:$A,Employees!$B:$B,"Unknown")</f>
        <v>Preethi Singh</v>
      </c>
      <c r="AH1030">
        <f>IF(MONTH(tblSales[[#This Row],[Invoice Date]])&gt;=4,MONTH(tblSales[[#This Row],[Invoice Date]]),MONTH(tblSales[[#This Row],[Invoice Date]])+12)</f>
        <v>9</v>
      </c>
      <c r="AI1030" s="8">
        <f>DATE(YEAR(tblSales[[#This Row],[Invoice Date]]),MONTH(tblSales[[#This Row],[Invoice Date]]),1)</f>
        <v>45536</v>
      </c>
      <c r="AJ1030" t="str">
        <f>_xlfn.XLOOKUP(tblSales[[#This Row],[Product_ID]],Products!$A:$A,Products!$B:$B,"Unknown")</f>
        <v>Fossil A-Line Kurti Orange</v>
      </c>
      <c r="AK1030" s="9">
        <f>IFERROR(tblSales[[#This Row],[Profit]]/tblSales[[#This Row],[Sales Amount]],0)</f>
        <v>-5.6592695738921235E-2</v>
      </c>
      <c r="AL1030" t="str">
        <f>IF(tblSales[[#This Row],[Discount %]]&lt;=5,"0-5%",
IF(tblSales[[#This Row],[Discount %]]&lt;=10,"5-10%",
IF(tblSales[[#This Row],[Discount %]]&lt;=15,"10-15%",
IF(tblSales[[#This Row],[Discount %]]&lt;=20,"15-20%","20%+"))))</f>
        <v>20%+</v>
      </c>
    </row>
    <row r="1031" spans="1:38">
      <c r="A1031" s="2" t="s">
        <v>2661</v>
      </c>
      <c r="B1031" s="11">
        <v>45425</v>
      </c>
      <c r="C1031" s="2" t="s">
        <v>2662</v>
      </c>
      <c r="D1031" s="2" t="s">
        <v>1459</v>
      </c>
      <c r="E1031" s="2" t="s">
        <v>109</v>
      </c>
      <c r="F1031" s="2" t="s">
        <v>98</v>
      </c>
      <c r="G1031" s="2">
        <v>1</v>
      </c>
      <c r="H1031" s="2">
        <v>1591.18</v>
      </c>
      <c r="I1031" s="2">
        <v>25</v>
      </c>
      <c r="J1031" s="2">
        <v>397.8</v>
      </c>
      <c r="K1031" s="2">
        <v>12</v>
      </c>
      <c r="L1031" s="2">
        <v>143.21</v>
      </c>
      <c r="M1031" s="2">
        <v>1336.59</v>
      </c>
      <c r="N1031" s="2">
        <v>1144.5899999999999</v>
      </c>
      <c r="O1031" s="2">
        <f t="shared" si="36"/>
        <v>48.789999999999992</v>
      </c>
      <c r="P1031" s="2" t="s">
        <v>28</v>
      </c>
      <c r="Q1031" s="2" t="str">
        <f t="shared" si="37"/>
        <v>Credit Card</v>
      </c>
      <c r="R1031" s="2" t="s">
        <v>20</v>
      </c>
      <c r="S1031" s="2" t="s">
        <v>56</v>
      </c>
      <c r="T1031" s="2" t="s">
        <v>2205</v>
      </c>
      <c r="U1031" s="2" t="s">
        <v>59</v>
      </c>
      <c r="V1031" t="str">
        <f>TEXT(tblSales[[#This Row],[Invoice Date]],"mmm")</f>
        <v>May</v>
      </c>
      <c r="W1031">
        <f>MONTH(tblSales[[#This Row],[Invoice Date]])</f>
        <v>5</v>
      </c>
      <c r="X1031">
        <f>YEAR(tblSales[[#This Row],[Invoice Date]])</f>
        <v>2024</v>
      </c>
      <c r="Y1031" t="str">
        <f>TEXT(tblSales[[#This Row],[Invoice Date]],"mmm-yyyy")</f>
        <v>May-2024</v>
      </c>
      <c r="Z1031" t="str">
        <f>_xlfn.XLOOKUP(tblSales[[#This Row],[Product_ID]],Products!$A:$A,Products!$C:$C,"Women Dresses")</f>
        <v>Women Dresses</v>
      </c>
      <c r="AA1031" t="str">
        <f>_xlfn.XLOOKUP(tblSales[[#This Row],[Product_ID]],Products!$A:$A,Products!$D:$D,"Unknown")</f>
        <v>Bodycon Dress</v>
      </c>
      <c r="AB1031" t="str">
        <f>_xlfn.XLOOKUP(tblSales[[#This Row],[Product_ID]],Products!$A:$A,Products!$E:$E,"Unknown")</f>
        <v>Westside</v>
      </c>
      <c r="AC1031" t="str">
        <f>_xlfn.XLOOKUP(tblSales[[#This Row],[Store_ID]],Stores!$A:$A,Stores!$B:$B,"Unknown")</f>
        <v>TrendMart Vellore Standard</v>
      </c>
      <c r="AD1031" t="str">
        <f>_xlfn.XLOOKUP(tblSales[[#This Row],[Store_ID]],Stores!$A:$A,Stores!$E:$E,"Unknown")</f>
        <v>South Zone 1</v>
      </c>
      <c r="AE1031" t="str">
        <f>_xlfn.XLOOKUP(tblSales[[#This Row],[Customer_ID]],Customers!$A:$A,Customers!$B:$B,"Unknown")</f>
        <v>Gayathri Gupta</v>
      </c>
      <c r="AF1031" t="str">
        <f>_xlfn.XLOOKUP(tblSales[[#This Row],[Customer_ID]],Customers!$A:$A,Customers!$J:$J,"Unknown")</f>
        <v>Silver</v>
      </c>
      <c r="AG1031" t="str">
        <f>_xlfn.XLOOKUP(tblSales[[#This Row],[Employee_ID]],Employees!$A:$A,Employees!$B:$B,"Unknown")</f>
        <v>Deepthi Iyengar</v>
      </c>
      <c r="AH1031">
        <f>IF(MONTH(tblSales[[#This Row],[Invoice Date]])&gt;=4,MONTH(tblSales[[#This Row],[Invoice Date]]),MONTH(tblSales[[#This Row],[Invoice Date]])+12)</f>
        <v>5</v>
      </c>
      <c r="AI1031" s="8">
        <f>DATE(YEAR(tblSales[[#This Row],[Invoice Date]]),MONTH(tblSales[[#This Row],[Invoice Date]]),1)</f>
        <v>45413</v>
      </c>
      <c r="AJ1031" t="str">
        <f>_xlfn.XLOOKUP(tblSales[[#This Row],[Product_ID]],Products!$A:$A,Products!$B:$B,"Unknown")</f>
        <v>Westside Bodycon Dress Green</v>
      </c>
      <c r="AK1031" s="9">
        <f>IFERROR(tblSales[[#This Row],[Profit]]/tblSales[[#This Row],[Sales Amount]],0)</f>
        <v>3.650334059060744E-2</v>
      </c>
      <c r="AL1031" t="str">
        <f>IF(tblSales[[#This Row],[Discount %]]&lt;=5,"0-5%",
IF(tblSales[[#This Row],[Discount %]]&lt;=10,"5-10%",
IF(tblSales[[#This Row],[Discount %]]&lt;=15,"10-15%",
IF(tblSales[[#This Row],[Discount %]]&lt;=20,"15-20%","20%+"))))</f>
        <v>20%+</v>
      </c>
    </row>
    <row r="1032" spans="1:38">
      <c r="A1032" s="2" t="s">
        <v>2663</v>
      </c>
      <c r="B1032" s="11">
        <v>45398</v>
      </c>
      <c r="C1032" s="2" t="s">
        <v>2664</v>
      </c>
      <c r="D1032" s="2" t="s">
        <v>149</v>
      </c>
      <c r="E1032" s="2" t="s">
        <v>399</v>
      </c>
      <c r="F1032" s="2" t="s">
        <v>475</v>
      </c>
      <c r="G1032" s="2">
        <v>2</v>
      </c>
      <c r="H1032" s="2">
        <v>1700.33</v>
      </c>
      <c r="I1032" s="2">
        <v>30</v>
      </c>
      <c r="J1032" s="2">
        <v>1020.2</v>
      </c>
      <c r="K1032" s="2">
        <v>12</v>
      </c>
      <c r="L1032" s="2">
        <v>285.66000000000003</v>
      </c>
      <c r="M1032" s="2">
        <v>2666.12</v>
      </c>
      <c r="N1032" s="2">
        <v>2799.7</v>
      </c>
      <c r="O1032" s="2">
        <f t="shared" si="36"/>
        <v>-419.23999999999995</v>
      </c>
      <c r="P1032" s="2" t="s">
        <v>32</v>
      </c>
      <c r="Q1032" s="2" t="str">
        <f t="shared" si="37"/>
        <v>UPI</v>
      </c>
      <c r="R1032" s="2" t="s">
        <v>21</v>
      </c>
      <c r="S1032" s="2" t="s">
        <v>56</v>
      </c>
      <c r="T1032" s="2" t="s">
        <v>848</v>
      </c>
      <c r="U1032" s="2" t="s">
        <v>59</v>
      </c>
      <c r="V1032" t="str">
        <f>TEXT(tblSales[[#This Row],[Invoice Date]],"mmm")</f>
        <v>Apr</v>
      </c>
      <c r="W1032">
        <f>MONTH(tblSales[[#This Row],[Invoice Date]])</f>
        <v>4</v>
      </c>
      <c r="X1032">
        <f>YEAR(tblSales[[#This Row],[Invoice Date]])</f>
        <v>2024</v>
      </c>
      <c r="Y1032" t="str">
        <f>TEXT(tblSales[[#This Row],[Invoice Date]],"mmm-yyyy")</f>
        <v>Apr-2024</v>
      </c>
      <c r="Z1032" t="str">
        <f>_xlfn.XLOOKUP(tblSales[[#This Row],[Product_ID]],Products!$A:$A,Products!$C:$C,"Women Dresses")</f>
        <v>Women Dresses</v>
      </c>
      <c r="AA1032" t="str">
        <f>_xlfn.XLOOKUP(tblSales[[#This Row],[Product_ID]],Products!$A:$A,Products!$D:$D,"Unknown")</f>
        <v>Shirt Dress</v>
      </c>
      <c r="AB1032" t="str">
        <f>_xlfn.XLOOKUP(tblSales[[#This Row],[Product_ID]],Products!$A:$A,Products!$E:$E,"Unknown")</f>
        <v>Nike</v>
      </c>
      <c r="AC1032" t="str">
        <f>_xlfn.XLOOKUP(tblSales[[#This Row],[Store_ID]],Stores!$A:$A,Stores!$B:$B,"Unknown")</f>
        <v>TrendMart Salem Outlet</v>
      </c>
      <c r="AD1032" t="str">
        <f>_xlfn.XLOOKUP(tblSales[[#This Row],[Store_ID]],Stores!$A:$A,Stores!$E:$E,"Unknown")</f>
        <v>South Zone 1</v>
      </c>
      <c r="AE1032" t="str">
        <f>_xlfn.XLOOKUP(tblSales[[#This Row],[Customer_ID]],Customers!$A:$A,Customers!$B:$B,"Unknown")</f>
        <v>Nandakumar Mishra</v>
      </c>
      <c r="AF1032" t="str">
        <f>_xlfn.XLOOKUP(tblSales[[#This Row],[Customer_ID]],Customers!$A:$A,Customers!$J:$J,"Unknown")</f>
        <v>Silver</v>
      </c>
      <c r="AG1032" t="str">
        <f>_xlfn.XLOOKUP(tblSales[[#This Row],[Employee_ID]],Employees!$A:$A,Employees!$B:$B,"Unknown")</f>
        <v>Arjun Krishnan</v>
      </c>
      <c r="AH1032">
        <f>IF(MONTH(tblSales[[#This Row],[Invoice Date]])&gt;=4,MONTH(tblSales[[#This Row],[Invoice Date]]),MONTH(tblSales[[#This Row],[Invoice Date]])+12)</f>
        <v>4</v>
      </c>
      <c r="AI1032" s="8">
        <f>DATE(YEAR(tblSales[[#This Row],[Invoice Date]]),MONTH(tblSales[[#This Row],[Invoice Date]]),1)</f>
        <v>45383</v>
      </c>
      <c r="AJ1032" t="str">
        <f>_xlfn.XLOOKUP(tblSales[[#This Row],[Product_ID]],Products!$A:$A,Products!$B:$B,"Unknown")</f>
        <v>Nike Shirt Dress Peach</v>
      </c>
      <c r="AK1032" s="9">
        <f>IFERROR(tblSales[[#This Row],[Profit]]/tblSales[[#This Row],[Sales Amount]],0)</f>
        <v>-0.15724723568331506</v>
      </c>
      <c r="AL1032" t="str">
        <f>IF(tblSales[[#This Row],[Discount %]]&lt;=5,"0-5%",
IF(tblSales[[#This Row],[Discount %]]&lt;=10,"5-10%",
IF(tblSales[[#This Row],[Discount %]]&lt;=15,"10-15%",
IF(tblSales[[#This Row],[Discount %]]&lt;=20,"15-20%","20%+"))))</f>
        <v>20%+</v>
      </c>
    </row>
    <row r="1033" spans="1:38">
      <c r="A1033" s="2" t="s">
        <v>2663</v>
      </c>
      <c r="B1033" s="11">
        <v>45584</v>
      </c>
      <c r="C1033" s="2" t="s">
        <v>107</v>
      </c>
      <c r="D1033" s="2" t="s">
        <v>994</v>
      </c>
      <c r="E1033" s="2" t="s">
        <v>296</v>
      </c>
      <c r="F1033" s="2" t="s">
        <v>193</v>
      </c>
      <c r="G1033" s="2">
        <v>3</v>
      </c>
      <c r="H1033" s="2">
        <v>645.63</v>
      </c>
      <c r="I1033" s="2">
        <v>0</v>
      </c>
      <c r="J1033" s="2">
        <v>0</v>
      </c>
      <c r="K1033" s="2">
        <v>5</v>
      </c>
      <c r="L1033" s="2">
        <v>96.84</v>
      </c>
      <c r="M1033" s="2">
        <v>2033.73</v>
      </c>
      <c r="N1033" s="2">
        <v>1005.45</v>
      </c>
      <c r="O1033" s="2">
        <f t="shared" si="36"/>
        <v>931.43999999999994</v>
      </c>
      <c r="P1033" s="2" t="s">
        <v>32</v>
      </c>
      <c r="Q1033" s="2" t="str">
        <f t="shared" si="37"/>
        <v>UPI</v>
      </c>
      <c r="R1033" s="2" t="s">
        <v>20</v>
      </c>
      <c r="S1033" s="2" t="s">
        <v>56</v>
      </c>
      <c r="T1033" s="2" t="s">
        <v>105</v>
      </c>
      <c r="U1033" s="2" t="s">
        <v>60</v>
      </c>
      <c r="V1033" t="str">
        <f>TEXT(tblSales[[#This Row],[Invoice Date]],"mmm")</f>
        <v>Oct</v>
      </c>
      <c r="W1033">
        <f>MONTH(tblSales[[#This Row],[Invoice Date]])</f>
        <v>10</v>
      </c>
      <c r="X1033">
        <f>YEAR(tblSales[[#This Row],[Invoice Date]])</f>
        <v>2024</v>
      </c>
      <c r="Y1033" t="str">
        <f>TEXT(tblSales[[#This Row],[Invoice Date]],"mmm-yyyy")</f>
        <v>Oct-2024</v>
      </c>
      <c r="Z1033" t="str">
        <f>_xlfn.XLOOKUP(tblSales[[#This Row],[Product_ID]],Products!$A:$A,Products!$C:$C,"Women Dresses")</f>
        <v>Men T-Shirts</v>
      </c>
      <c r="AA1033" t="str">
        <f>_xlfn.XLOOKUP(tblSales[[#This Row],[Product_ID]],Products!$A:$A,Products!$D:$D,"Unknown")</f>
        <v>Round Neck</v>
      </c>
      <c r="AB1033" t="str">
        <f>_xlfn.XLOOKUP(tblSales[[#This Row],[Product_ID]],Products!$A:$A,Products!$E:$E,"Unknown")</f>
        <v>Mufti</v>
      </c>
      <c r="AC1033" t="str">
        <f>_xlfn.XLOOKUP(tblSales[[#This Row],[Store_ID]],Stores!$A:$A,Stores!$B:$B,"Unknown")</f>
        <v>TrendMart Thiruvananthapuram High Street</v>
      </c>
      <c r="AD1033" t="str">
        <f>_xlfn.XLOOKUP(tblSales[[#This Row],[Store_ID]],Stores!$A:$A,Stores!$E:$E,"Unknown")</f>
        <v>South Zone 1</v>
      </c>
      <c r="AE1033" t="str">
        <f>_xlfn.XLOOKUP(tblSales[[#This Row],[Customer_ID]],Customers!$A:$A,Customers!$B:$B,"Unknown")</f>
        <v>Manoj Varma</v>
      </c>
      <c r="AF1033" t="str">
        <f>_xlfn.XLOOKUP(tblSales[[#This Row],[Customer_ID]],Customers!$A:$A,Customers!$J:$J,"Unknown")</f>
        <v>Regular</v>
      </c>
      <c r="AG1033" t="str">
        <f>_xlfn.XLOOKUP(tblSales[[#This Row],[Employee_ID]],Employees!$A:$A,Employees!$B:$B,"Unknown")</f>
        <v>Yamini Pandian</v>
      </c>
      <c r="AH1033">
        <f>IF(MONTH(tblSales[[#This Row],[Invoice Date]])&gt;=4,MONTH(tblSales[[#This Row],[Invoice Date]]),MONTH(tblSales[[#This Row],[Invoice Date]])+12)</f>
        <v>10</v>
      </c>
      <c r="AI1033" s="8">
        <f>DATE(YEAR(tblSales[[#This Row],[Invoice Date]]),MONTH(tblSales[[#This Row],[Invoice Date]]),1)</f>
        <v>45566</v>
      </c>
      <c r="AJ1033" t="str">
        <f>_xlfn.XLOOKUP(tblSales[[#This Row],[Product_ID]],Products!$A:$A,Products!$B:$B,"Unknown")</f>
        <v>Mufti Round Neck Olive</v>
      </c>
      <c r="AK1033" s="9">
        <f>IFERROR(tblSales[[#This Row],[Profit]]/tblSales[[#This Row],[Sales Amount]],0)</f>
        <v>0.45799589916065553</v>
      </c>
      <c r="AL1033" t="str">
        <f>IF(tblSales[[#This Row],[Discount %]]&lt;=5,"0-5%",
IF(tblSales[[#This Row],[Discount %]]&lt;=10,"5-10%",
IF(tblSales[[#This Row],[Discount %]]&lt;=15,"10-15%",
IF(tblSales[[#This Row],[Discount %]]&lt;=20,"15-20%","20%+"))))</f>
        <v>0-5%</v>
      </c>
    </row>
    <row r="1034" spans="1:38">
      <c r="A1034" s="2" t="s">
        <v>2665</v>
      </c>
      <c r="B1034" s="11">
        <v>45730</v>
      </c>
      <c r="C1034" s="2" t="s">
        <v>2666</v>
      </c>
      <c r="D1034" s="2" t="s">
        <v>876</v>
      </c>
      <c r="E1034" s="2" t="s">
        <v>877</v>
      </c>
      <c r="F1034" s="2" t="s">
        <v>210</v>
      </c>
      <c r="G1034" s="2">
        <v>1</v>
      </c>
      <c r="H1034" s="2">
        <v>1207.6199999999999</v>
      </c>
      <c r="I1034" s="2">
        <v>5</v>
      </c>
      <c r="J1034" s="2">
        <v>60.38</v>
      </c>
      <c r="K1034" s="2">
        <v>12</v>
      </c>
      <c r="L1034" s="2">
        <v>137.66999999999999</v>
      </c>
      <c r="M1034" s="2">
        <v>1284.9100000000001</v>
      </c>
      <c r="N1034" s="2">
        <v>810.62</v>
      </c>
      <c r="O1034" s="2">
        <f t="shared" si="36"/>
        <v>336.62000000000012</v>
      </c>
      <c r="P1034" s="2" t="s">
        <v>27</v>
      </c>
      <c r="Q1034" s="2" t="str">
        <f t="shared" si="37"/>
        <v>Cash</v>
      </c>
      <c r="R1034" s="2" t="s">
        <v>21</v>
      </c>
      <c r="S1034" s="2" t="s">
        <v>56</v>
      </c>
      <c r="T1034" s="2" t="s">
        <v>239</v>
      </c>
      <c r="U1034" s="2" t="s">
        <v>59</v>
      </c>
      <c r="V1034" t="str">
        <f>TEXT(tblSales[[#This Row],[Invoice Date]],"mmm")</f>
        <v>Mar</v>
      </c>
      <c r="W1034">
        <f>MONTH(tblSales[[#This Row],[Invoice Date]])</f>
        <v>3</v>
      </c>
      <c r="X1034">
        <f>YEAR(tblSales[[#This Row],[Invoice Date]])</f>
        <v>2025</v>
      </c>
      <c r="Y1034" t="str">
        <f>TEXT(tblSales[[#This Row],[Invoice Date]],"mmm-yyyy")</f>
        <v>Mar-2025</v>
      </c>
      <c r="Z1034" t="str">
        <f>_xlfn.XLOOKUP(tblSales[[#This Row],[Product_ID]],Products!$A:$A,Products!$C:$C,"Women Dresses")</f>
        <v>Women Dresses</v>
      </c>
      <c r="AA1034" t="str">
        <f>_xlfn.XLOOKUP(tblSales[[#This Row],[Product_ID]],Products!$A:$A,Products!$D:$D,"Unknown")</f>
        <v>Shirt Dress</v>
      </c>
      <c r="AB1034" t="str">
        <f>_xlfn.XLOOKUP(tblSales[[#This Row],[Product_ID]],Products!$A:$A,Products!$E:$E,"Unknown")</f>
        <v>Fabindia</v>
      </c>
      <c r="AC1034" t="str">
        <f>_xlfn.XLOOKUP(tblSales[[#This Row],[Store_ID]],Stores!$A:$A,Stores!$B:$B,"Unknown")</f>
        <v>TrendMart Kochi Mall Kiosk</v>
      </c>
      <c r="AD1034" t="str">
        <f>_xlfn.XLOOKUP(tblSales[[#This Row],[Store_ID]],Stores!$A:$A,Stores!$E:$E,"Unknown")</f>
        <v>South Zone 1</v>
      </c>
      <c r="AE1034" t="str">
        <f>_xlfn.XLOOKUP(tblSales[[#This Row],[Customer_ID]],Customers!$A:$A,Customers!$B:$B,"Unknown")</f>
        <v>Hemanth Raman</v>
      </c>
      <c r="AF1034" t="str">
        <f>_xlfn.XLOOKUP(tblSales[[#This Row],[Customer_ID]],Customers!$A:$A,Customers!$J:$J,"Unknown")</f>
        <v>Silver</v>
      </c>
      <c r="AG1034" t="str">
        <f>_xlfn.XLOOKUP(tblSales[[#This Row],[Employee_ID]],Employees!$A:$A,Employees!$B:$B,"Unknown")</f>
        <v>Rani Mishra</v>
      </c>
      <c r="AH1034">
        <f>IF(MONTH(tblSales[[#This Row],[Invoice Date]])&gt;=4,MONTH(tblSales[[#This Row],[Invoice Date]]),MONTH(tblSales[[#This Row],[Invoice Date]])+12)</f>
        <v>15</v>
      </c>
      <c r="AI1034" s="8">
        <f>DATE(YEAR(tblSales[[#This Row],[Invoice Date]]),MONTH(tblSales[[#This Row],[Invoice Date]]),1)</f>
        <v>45717</v>
      </c>
      <c r="AJ1034" t="str">
        <f>_xlfn.XLOOKUP(tblSales[[#This Row],[Product_ID]],Products!$A:$A,Products!$B:$B,"Unknown")</f>
        <v>Fabindia Shirt Dress Navy Blue</v>
      </c>
      <c r="AK1034" s="9">
        <f>IFERROR(tblSales[[#This Row],[Profit]]/tblSales[[#This Row],[Sales Amount]],0)</f>
        <v>0.26197943824859338</v>
      </c>
      <c r="AL1034" t="str">
        <f>IF(tblSales[[#This Row],[Discount %]]&lt;=5,"0-5%",
IF(tblSales[[#This Row],[Discount %]]&lt;=10,"5-10%",
IF(tblSales[[#This Row],[Discount %]]&lt;=15,"10-15%",
IF(tblSales[[#This Row],[Discount %]]&lt;=20,"15-20%","20%+"))))</f>
        <v>0-5%</v>
      </c>
    </row>
    <row r="1035" spans="1:38">
      <c r="A1035" s="2" t="s">
        <v>2667</v>
      </c>
      <c r="B1035" s="11">
        <v>45559</v>
      </c>
      <c r="C1035" s="2" t="s">
        <v>2548</v>
      </c>
      <c r="D1035" s="2" t="s">
        <v>337</v>
      </c>
      <c r="E1035" s="2" t="s">
        <v>1546</v>
      </c>
      <c r="F1035" s="2" t="s">
        <v>345</v>
      </c>
      <c r="G1035" s="2">
        <v>4</v>
      </c>
      <c r="H1035" s="2">
        <v>469.09</v>
      </c>
      <c r="I1035" s="2">
        <v>30</v>
      </c>
      <c r="J1035" s="2">
        <v>562.91</v>
      </c>
      <c r="K1035" s="2">
        <v>5</v>
      </c>
      <c r="L1035" s="2">
        <v>65.67</v>
      </c>
      <c r="M1035" s="2">
        <v>1379.12</v>
      </c>
      <c r="N1035" s="2">
        <v>1180</v>
      </c>
      <c r="O1035" s="2">
        <f t="shared" si="36"/>
        <v>133.44999999999987</v>
      </c>
      <c r="P1035" s="2" t="s">
        <v>27</v>
      </c>
      <c r="Q1035" s="2" t="str">
        <f t="shared" si="37"/>
        <v>Cash</v>
      </c>
      <c r="R1035" s="2" t="s">
        <v>20</v>
      </c>
      <c r="S1035" s="2" t="s">
        <v>56</v>
      </c>
      <c r="T1035" s="2" t="s">
        <v>1393</v>
      </c>
      <c r="U1035" s="2" t="s">
        <v>59</v>
      </c>
      <c r="V1035" t="str">
        <f>TEXT(tblSales[[#This Row],[Invoice Date]],"mmm")</f>
        <v>Sep</v>
      </c>
      <c r="W1035">
        <f>MONTH(tblSales[[#This Row],[Invoice Date]])</f>
        <v>9</v>
      </c>
      <c r="X1035">
        <f>YEAR(tblSales[[#This Row],[Invoice Date]])</f>
        <v>2024</v>
      </c>
      <c r="Y1035" t="str">
        <f>TEXT(tblSales[[#This Row],[Invoice Date]],"mmm-yyyy")</f>
        <v>Sep-2024</v>
      </c>
      <c r="Z1035" t="str">
        <f>_xlfn.XLOOKUP(tblSales[[#This Row],[Product_ID]],Products!$A:$A,Products!$C:$C,"Women Dresses")</f>
        <v>Men T-Shirts</v>
      </c>
      <c r="AA1035" t="str">
        <f>_xlfn.XLOOKUP(tblSales[[#This Row],[Product_ID]],Products!$A:$A,Products!$D:$D,"Unknown")</f>
        <v>Round Neck</v>
      </c>
      <c r="AB1035" t="str">
        <f>_xlfn.XLOOKUP(tblSales[[#This Row],[Product_ID]],Products!$A:$A,Products!$E:$E,"Unknown")</f>
        <v>Nalli Silks</v>
      </c>
      <c r="AC1035" t="str">
        <f>_xlfn.XLOOKUP(tblSales[[#This Row],[Store_ID]],Stores!$A:$A,Stores!$B:$B,"Unknown")</f>
        <v>TrendMart Guntur Standard</v>
      </c>
      <c r="AD1035" t="str">
        <f>_xlfn.XLOOKUP(tblSales[[#This Row],[Store_ID]],Stores!$A:$A,Stores!$E:$E,"Unknown")</f>
        <v>South Zone 3</v>
      </c>
      <c r="AE1035" t="str">
        <f>_xlfn.XLOOKUP(tblSales[[#This Row],[Customer_ID]],Customers!$A:$A,Customers!$B:$B,"Unknown")</f>
        <v>Pandian Iyer</v>
      </c>
      <c r="AF1035" t="str">
        <f>_xlfn.XLOOKUP(tblSales[[#This Row],[Customer_ID]],Customers!$A:$A,Customers!$J:$J,"Unknown")</f>
        <v>Gold</v>
      </c>
      <c r="AG1035" t="str">
        <f>_xlfn.XLOOKUP(tblSales[[#This Row],[Employee_ID]],Employees!$A:$A,Employees!$B:$B,"Unknown")</f>
        <v>Anitha Ramachandran</v>
      </c>
      <c r="AH1035">
        <f>IF(MONTH(tblSales[[#This Row],[Invoice Date]])&gt;=4,MONTH(tblSales[[#This Row],[Invoice Date]]),MONTH(tblSales[[#This Row],[Invoice Date]])+12)</f>
        <v>9</v>
      </c>
      <c r="AI1035" s="8">
        <f>DATE(YEAR(tblSales[[#This Row],[Invoice Date]]),MONTH(tblSales[[#This Row],[Invoice Date]]),1)</f>
        <v>45536</v>
      </c>
      <c r="AJ1035" t="str">
        <f>_xlfn.XLOOKUP(tblSales[[#This Row],[Product_ID]],Products!$A:$A,Products!$B:$B,"Unknown")</f>
        <v>Nalli Silks Round Neck White</v>
      </c>
      <c r="AK1035" s="9">
        <f>IFERROR(tblSales[[#This Row],[Profit]]/tblSales[[#This Row],[Sales Amount]],0)</f>
        <v>9.6764603515285028E-2</v>
      </c>
      <c r="AL1035" t="str">
        <f>IF(tblSales[[#This Row],[Discount %]]&lt;=5,"0-5%",
IF(tblSales[[#This Row],[Discount %]]&lt;=10,"5-10%",
IF(tblSales[[#This Row],[Discount %]]&lt;=15,"10-15%",
IF(tblSales[[#This Row],[Discount %]]&lt;=20,"15-20%","20%+"))))</f>
        <v>20%+</v>
      </c>
    </row>
    <row r="1036" spans="1:38">
      <c r="A1036" s="2" t="s">
        <v>2668</v>
      </c>
      <c r="B1036" s="11">
        <v>45604</v>
      </c>
      <c r="C1036" s="2" t="s">
        <v>1663</v>
      </c>
      <c r="D1036" s="2" t="s">
        <v>1013</v>
      </c>
      <c r="E1036" s="2" t="s">
        <v>270</v>
      </c>
      <c r="F1036" s="2" t="s">
        <v>134</v>
      </c>
      <c r="G1036" s="2">
        <v>2</v>
      </c>
      <c r="H1036" s="2">
        <v>993.15</v>
      </c>
      <c r="I1036" s="2">
        <v>5</v>
      </c>
      <c r="J1036" s="2">
        <v>99.31</v>
      </c>
      <c r="K1036" s="2">
        <v>5</v>
      </c>
      <c r="L1036" s="2">
        <v>94.35</v>
      </c>
      <c r="M1036" s="2">
        <v>1981.34</v>
      </c>
      <c r="N1036" s="2">
        <v>1153.94</v>
      </c>
      <c r="O1036" s="2">
        <f t="shared" si="36"/>
        <v>733.04999999999984</v>
      </c>
      <c r="P1036" s="2" t="s">
        <v>31</v>
      </c>
      <c r="Q1036" s="2" t="str">
        <f t="shared" si="37"/>
        <v>Net Banking</v>
      </c>
      <c r="R1036" s="2" t="s">
        <v>20</v>
      </c>
      <c r="S1036" s="2" t="s">
        <v>56</v>
      </c>
      <c r="T1036" s="2" t="s">
        <v>2669</v>
      </c>
      <c r="U1036" s="2" t="s">
        <v>59</v>
      </c>
      <c r="V1036" t="str">
        <f>TEXT(tblSales[[#This Row],[Invoice Date]],"mmm")</f>
        <v>Nov</v>
      </c>
      <c r="W1036">
        <f>MONTH(tblSales[[#This Row],[Invoice Date]])</f>
        <v>11</v>
      </c>
      <c r="X1036">
        <f>YEAR(tblSales[[#This Row],[Invoice Date]])</f>
        <v>2024</v>
      </c>
      <c r="Y1036" t="str">
        <f>TEXT(tblSales[[#This Row],[Invoice Date]],"mmm-yyyy")</f>
        <v>Nov-2024</v>
      </c>
      <c r="Z1036" t="str">
        <f>_xlfn.XLOOKUP(tblSales[[#This Row],[Product_ID]],Products!$A:$A,Products!$C:$C,"Women Dresses")</f>
        <v>Accessories</v>
      </c>
      <c r="AA1036" t="str">
        <f>_xlfn.XLOOKUP(tblSales[[#This Row],[Product_ID]],Products!$A:$A,Products!$D:$D,"Unknown")</f>
        <v>Cap</v>
      </c>
      <c r="AB1036" t="str">
        <f>_xlfn.XLOOKUP(tblSales[[#This Row],[Product_ID]],Products!$A:$A,Products!$E:$E,"Unknown")</f>
        <v>Pepe Jeans</v>
      </c>
      <c r="AC1036" t="str">
        <f>_xlfn.XLOOKUP(tblSales[[#This Row],[Store_ID]],Stores!$A:$A,Stores!$B:$B,"Unknown")</f>
        <v>TrendMart Kochi High Street</v>
      </c>
      <c r="AD1036" t="str">
        <f>_xlfn.XLOOKUP(tblSales[[#This Row],[Store_ID]],Stores!$A:$A,Stores!$E:$E,"Unknown")</f>
        <v>South Zone 1</v>
      </c>
      <c r="AE1036" t="str">
        <f>_xlfn.XLOOKUP(tblSales[[#This Row],[Customer_ID]],Customers!$A:$A,Customers!$B:$B,"Unknown")</f>
        <v>Feroz Ramachandran</v>
      </c>
      <c r="AF1036" t="str">
        <f>_xlfn.XLOOKUP(tblSales[[#This Row],[Customer_ID]],Customers!$A:$A,Customers!$J:$J,"Unknown")</f>
        <v>Gold</v>
      </c>
      <c r="AG1036" t="str">
        <f>_xlfn.XLOOKUP(tblSales[[#This Row],[Employee_ID]],Employees!$A:$A,Employees!$B:$B,"Unknown")</f>
        <v>Chandran Krishnan</v>
      </c>
      <c r="AH1036">
        <f>IF(MONTH(tblSales[[#This Row],[Invoice Date]])&gt;=4,MONTH(tblSales[[#This Row],[Invoice Date]]),MONTH(tblSales[[#This Row],[Invoice Date]])+12)</f>
        <v>11</v>
      </c>
      <c r="AI1036" s="8">
        <f>DATE(YEAR(tblSales[[#This Row],[Invoice Date]]),MONTH(tblSales[[#This Row],[Invoice Date]]),1)</f>
        <v>45597</v>
      </c>
      <c r="AJ1036" t="str">
        <f>_xlfn.XLOOKUP(tblSales[[#This Row],[Product_ID]],Products!$A:$A,Products!$B:$B,"Unknown")</f>
        <v>Pepe Jeans Cap Pink</v>
      </c>
      <c r="AK1036" s="9">
        <f>IFERROR(tblSales[[#This Row],[Profit]]/tblSales[[#This Row],[Sales Amount]],0)</f>
        <v>0.36997688433080633</v>
      </c>
      <c r="AL1036" t="str">
        <f>IF(tblSales[[#This Row],[Discount %]]&lt;=5,"0-5%",
IF(tblSales[[#This Row],[Discount %]]&lt;=10,"5-10%",
IF(tblSales[[#This Row],[Discount %]]&lt;=15,"10-15%",
IF(tblSales[[#This Row],[Discount %]]&lt;=20,"15-20%","20%+"))))</f>
        <v>0-5%</v>
      </c>
    </row>
    <row r="1037" spans="1:38">
      <c r="A1037" s="12" t="s">
        <v>2670</v>
      </c>
      <c r="B1037" s="13">
        <v>45497</v>
      </c>
      <c r="C1037" s="12" t="s">
        <v>2671</v>
      </c>
      <c r="D1037" s="12" t="s">
        <v>474</v>
      </c>
      <c r="E1037" s="12" t="s">
        <v>181</v>
      </c>
      <c r="F1037" s="12" t="s">
        <v>151</v>
      </c>
      <c r="G1037" s="12">
        <v>0</v>
      </c>
      <c r="H1037" s="12">
        <v>3108.52</v>
      </c>
      <c r="I1037" s="12">
        <v>30</v>
      </c>
      <c r="J1037" s="12">
        <v>0</v>
      </c>
      <c r="K1037" s="12">
        <v>12</v>
      </c>
      <c r="L1037" s="12">
        <v>0</v>
      </c>
      <c r="M1037" s="12">
        <v>0</v>
      </c>
      <c r="N1037" s="12">
        <v>0</v>
      </c>
      <c r="O1037" s="12">
        <v>0</v>
      </c>
      <c r="P1037" s="12" t="s">
        <v>32</v>
      </c>
      <c r="Q1037" s="12" t="str">
        <f t="shared" si="37"/>
        <v>UPI</v>
      </c>
      <c r="R1037" s="12" t="s">
        <v>21</v>
      </c>
      <c r="S1037" s="12" t="s">
        <v>57</v>
      </c>
      <c r="T1037" s="12" t="s">
        <v>2672</v>
      </c>
      <c r="U1037" s="12" t="s">
        <v>59</v>
      </c>
      <c r="V1037" t="str">
        <f>TEXT(tblSales[[#This Row],[Invoice Date]],"mmm")</f>
        <v>Jul</v>
      </c>
      <c r="W1037">
        <f>MONTH(tblSales[[#This Row],[Invoice Date]])</f>
        <v>7</v>
      </c>
      <c r="X1037">
        <f>YEAR(tblSales[[#This Row],[Invoice Date]])</f>
        <v>2024</v>
      </c>
      <c r="Y1037" t="str">
        <f>TEXT(tblSales[[#This Row],[Invoice Date]],"mmm-yyyy")</f>
        <v>Jul-2024</v>
      </c>
      <c r="Z1037" t="str">
        <f>_xlfn.XLOOKUP(tblSales[[#This Row],[Product_ID]],Products!$A:$A,Products!$C:$C,"Women Dresses")</f>
        <v>Handbags</v>
      </c>
      <c r="AA1037" t="str">
        <f>_xlfn.XLOOKUP(tblSales[[#This Row],[Product_ID]],Products!$A:$A,Products!$D:$D,"Unknown")</f>
        <v>Sling Bag</v>
      </c>
      <c r="AB1037" t="str">
        <f>_xlfn.XLOOKUP(tblSales[[#This Row],[Product_ID]],Products!$A:$A,Products!$E:$E,"Unknown")</f>
        <v>GRT Jewellers</v>
      </c>
      <c r="AC1037" t="str">
        <f>_xlfn.XLOOKUP(tblSales[[#This Row],[Store_ID]],Stores!$A:$A,Stores!$B:$B,"Unknown")</f>
        <v>TrendMart Nizamabad Mall Kiosk</v>
      </c>
      <c r="AD1037" t="str">
        <f>_xlfn.XLOOKUP(tblSales[[#This Row],[Store_ID]],Stores!$A:$A,Stores!$E:$E,"Unknown")</f>
        <v>South Zone 2</v>
      </c>
      <c r="AE1037" t="str">
        <f>_xlfn.XLOOKUP(tblSales[[#This Row],[Customer_ID]],Customers!$A:$A,Customers!$B:$B,"Unknown")</f>
        <v>Sanjay Singh</v>
      </c>
      <c r="AF1037" t="str">
        <f>_xlfn.XLOOKUP(tblSales[[#This Row],[Customer_ID]],Customers!$A:$A,Customers!$J:$J,"Unknown")</f>
        <v>Silver</v>
      </c>
      <c r="AG1037" t="str">
        <f>_xlfn.XLOOKUP(tblSales[[#This Row],[Employee_ID]],Employees!$A:$A,Employees!$B:$B,"Unknown")</f>
        <v>Preethi Singh</v>
      </c>
      <c r="AH1037">
        <f>IF(MONTH(tblSales[[#This Row],[Invoice Date]])&gt;=4,MONTH(tblSales[[#This Row],[Invoice Date]]),MONTH(tblSales[[#This Row],[Invoice Date]])+12)</f>
        <v>7</v>
      </c>
      <c r="AI1037" s="8">
        <f>DATE(YEAR(tblSales[[#This Row],[Invoice Date]]),MONTH(tblSales[[#This Row],[Invoice Date]]),1)</f>
        <v>45474</v>
      </c>
      <c r="AJ1037" t="str">
        <f>_xlfn.XLOOKUP(tblSales[[#This Row],[Product_ID]],Products!$A:$A,Products!$B:$B,"Unknown")</f>
        <v>GRT Jewellers Sling Bag Olive</v>
      </c>
      <c r="AK1037" s="9">
        <f>IFERROR(tblSales[[#This Row],[Profit]]/tblSales[[#This Row],[Sales Amount]],0)</f>
        <v>0</v>
      </c>
      <c r="AL1037" t="str">
        <f>IF(tblSales[[#This Row],[Discount %]]&lt;=5,"0-5%",
IF(tblSales[[#This Row],[Discount %]]&lt;=10,"5-10%",
IF(tblSales[[#This Row],[Discount %]]&lt;=15,"10-15%",
IF(tblSales[[#This Row],[Discount %]]&lt;=20,"15-20%","20%+"))))</f>
        <v>20%+</v>
      </c>
    </row>
    <row r="1038" spans="1:38">
      <c r="A1038" s="2" t="s">
        <v>2673</v>
      </c>
      <c r="B1038" s="11">
        <v>45597</v>
      </c>
      <c r="C1038" s="2" t="s">
        <v>2674</v>
      </c>
      <c r="D1038" s="2" t="s">
        <v>778</v>
      </c>
      <c r="E1038" s="2" t="s">
        <v>399</v>
      </c>
      <c r="F1038" s="2" t="s">
        <v>475</v>
      </c>
      <c r="G1038" s="2">
        <v>4</v>
      </c>
      <c r="H1038" s="2">
        <v>848.6</v>
      </c>
      <c r="I1038" s="2">
        <v>15</v>
      </c>
      <c r="J1038" s="2">
        <v>509.16</v>
      </c>
      <c r="K1038" s="2">
        <v>5</v>
      </c>
      <c r="L1038" s="2">
        <v>144.26</v>
      </c>
      <c r="M1038" s="2">
        <v>3029.5</v>
      </c>
      <c r="N1038" s="2">
        <v>2280.8000000000002</v>
      </c>
      <c r="O1038" s="2">
        <f t="shared" ref="O1038:O1064" si="38">(M1038-N1038-L1038)</f>
        <v>604.43999999999983</v>
      </c>
      <c r="P1038" s="2" t="s">
        <v>27</v>
      </c>
      <c r="Q1038" s="2" t="str">
        <f t="shared" si="37"/>
        <v>Cash</v>
      </c>
      <c r="R1038" s="2" t="s">
        <v>20</v>
      </c>
      <c r="S1038" s="2" t="s">
        <v>56</v>
      </c>
      <c r="T1038" s="2" t="s">
        <v>2675</v>
      </c>
      <c r="U1038" s="2" t="s">
        <v>59</v>
      </c>
      <c r="V1038" t="str">
        <f>TEXT(tblSales[[#This Row],[Invoice Date]],"mmm")</f>
        <v>Nov</v>
      </c>
      <c r="W1038">
        <f>MONTH(tblSales[[#This Row],[Invoice Date]])</f>
        <v>11</v>
      </c>
      <c r="X1038">
        <f>YEAR(tblSales[[#This Row],[Invoice Date]])</f>
        <v>2024</v>
      </c>
      <c r="Y1038" t="str">
        <f>TEXT(tblSales[[#This Row],[Invoice Date]],"mmm-yyyy")</f>
        <v>Nov-2024</v>
      </c>
      <c r="Z1038" t="str">
        <f>_xlfn.XLOOKUP(tblSales[[#This Row],[Product_ID]],Products!$A:$A,Products!$C:$C,"Women Dresses")</f>
        <v>Men Shirts</v>
      </c>
      <c r="AA1038" t="str">
        <f>_xlfn.XLOOKUP(tblSales[[#This Row],[Product_ID]],Products!$A:$A,Products!$D:$D,"Unknown")</f>
        <v>Denim Shirt</v>
      </c>
      <c r="AB1038" t="str">
        <f>_xlfn.XLOOKUP(tblSales[[#This Row],[Product_ID]],Products!$A:$A,Products!$E:$E,"Unknown")</f>
        <v>AND</v>
      </c>
      <c r="AC1038" t="str">
        <f>_xlfn.XLOOKUP(tblSales[[#This Row],[Store_ID]],Stores!$A:$A,Stores!$B:$B,"Unknown")</f>
        <v>TrendMart Salem Outlet</v>
      </c>
      <c r="AD1038" t="str">
        <f>_xlfn.XLOOKUP(tblSales[[#This Row],[Store_ID]],Stores!$A:$A,Stores!$E:$E,"Unknown")</f>
        <v>South Zone 1</v>
      </c>
      <c r="AE1038" t="str">
        <f>_xlfn.XLOOKUP(tblSales[[#This Row],[Customer_ID]],Customers!$A:$A,Customers!$B:$B,"Unknown")</f>
        <v>Hema Rao</v>
      </c>
      <c r="AF1038" t="str">
        <f>_xlfn.XLOOKUP(tblSales[[#This Row],[Customer_ID]],Customers!$A:$A,Customers!$J:$J,"Unknown")</f>
        <v>Gold</v>
      </c>
      <c r="AG1038" t="str">
        <f>_xlfn.XLOOKUP(tblSales[[#This Row],[Employee_ID]],Employees!$A:$A,Employees!$B:$B,"Unknown")</f>
        <v>Arjun Krishnan</v>
      </c>
      <c r="AH1038">
        <f>IF(MONTH(tblSales[[#This Row],[Invoice Date]])&gt;=4,MONTH(tblSales[[#This Row],[Invoice Date]]),MONTH(tblSales[[#This Row],[Invoice Date]])+12)</f>
        <v>11</v>
      </c>
      <c r="AI1038" s="8">
        <f>DATE(YEAR(tblSales[[#This Row],[Invoice Date]]),MONTH(tblSales[[#This Row],[Invoice Date]]),1)</f>
        <v>45597</v>
      </c>
      <c r="AJ1038" t="str">
        <f>_xlfn.XLOOKUP(tblSales[[#This Row],[Product_ID]],Products!$A:$A,Products!$B:$B,"Unknown")</f>
        <v>AND Denim Shirt Teal</v>
      </c>
      <c r="AK1038" s="9">
        <f>IFERROR(tblSales[[#This Row],[Profit]]/tblSales[[#This Row],[Sales Amount]],0)</f>
        <v>0.19951807228915658</v>
      </c>
      <c r="AL1038" t="str">
        <f>IF(tblSales[[#This Row],[Discount %]]&lt;=5,"0-5%",
IF(tblSales[[#This Row],[Discount %]]&lt;=10,"5-10%",
IF(tblSales[[#This Row],[Discount %]]&lt;=15,"10-15%",
IF(tblSales[[#This Row],[Discount %]]&lt;=20,"15-20%","20%+"))))</f>
        <v>10-15%</v>
      </c>
    </row>
    <row r="1039" spans="1:38">
      <c r="A1039" s="2" t="s">
        <v>2676</v>
      </c>
      <c r="B1039" s="11">
        <v>45567</v>
      </c>
      <c r="C1039" s="2" t="s">
        <v>2677</v>
      </c>
      <c r="D1039" s="2" t="s">
        <v>710</v>
      </c>
      <c r="E1039" s="2" t="s">
        <v>1058</v>
      </c>
      <c r="F1039" s="2" t="s">
        <v>518</v>
      </c>
      <c r="G1039" s="2">
        <v>1</v>
      </c>
      <c r="H1039" s="2">
        <v>1086.93</v>
      </c>
      <c r="I1039" s="2">
        <v>0</v>
      </c>
      <c r="J1039" s="2">
        <v>0</v>
      </c>
      <c r="K1039" s="2">
        <v>12</v>
      </c>
      <c r="L1039" s="2">
        <v>130.43</v>
      </c>
      <c r="M1039" s="2">
        <v>1217.3599999999999</v>
      </c>
      <c r="N1039" s="2">
        <v>815.46</v>
      </c>
      <c r="O1039" s="2">
        <f t="shared" si="38"/>
        <v>271.46999999999986</v>
      </c>
      <c r="P1039" s="2" t="s">
        <v>28</v>
      </c>
      <c r="Q1039" s="2" t="str">
        <f t="shared" si="37"/>
        <v>Credit Card</v>
      </c>
      <c r="R1039" s="2" t="s">
        <v>21</v>
      </c>
      <c r="S1039" s="2" t="s">
        <v>56</v>
      </c>
      <c r="T1039" s="2" t="s">
        <v>239</v>
      </c>
      <c r="U1039" s="2" t="s">
        <v>59</v>
      </c>
      <c r="V1039" t="str">
        <f>TEXT(tblSales[[#This Row],[Invoice Date]],"mmm")</f>
        <v>Oct</v>
      </c>
      <c r="W1039">
        <f>MONTH(tblSales[[#This Row],[Invoice Date]])</f>
        <v>10</v>
      </c>
      <c r="X1039">
        <f>YEAR(tblSales[[#This Row],[Invoice Date]])</f>
        <v>2024</v>
      </c>
      <c r="Y1039" t="str">
        <f>TEXT(tblSales[[#This Row],[Invoice Date]],"mmm-yyyy")</f>
        <v>Oct-2024</v>
      </c>
      <c r="Z1039" t="str">
        <f>_xlfn.XLOOKUP(tblSales[[#This Row],[Product_ID]],Products!$A:$A,Products!$C:$C,"Women Dresses")</f>
        <v>Watches</v>
      </c>
      <c r="AA1039" t="str">
        <f>_xlfn.XLOOKUP(tblSales[[#This Row],[Product_ID]],Products!$A:$A,Products!$D:$D,"Unknown")</f>
        <v>Smart Watch</v>
      </c>
      <c r="AB1039" t="str">
        <f>_xlfn.XLOOKUP(tblSales[[#This Row],[Product_ID]],Products!$A:$A,Products!$E:$E,"Unknown")</f>
        <v>Libas</v>
      </c>
      <c r="AC1039" t="str">
        <f>_xlfn.XLOOKUP(tblSales[[#This Row],[Store_ID]],Stores!$A:$A,Stores!$B:$B,"Unknown")</f>
        <v>TrendMart Karimnagar Standard</v>
      </c>
      <c r="AD1039" t="str">
        <f>_xlfn.XLOOKUP(tblSales[[#This Row],[Store_ID]],Stores!$A:$A,Stores!$E:$E,"Unknown")</f>
        <v>South Zone 2</v>
      </c>
      <c r="AE1039" t="str">
        <f>_xlfn.XLOOKUP(tblSales[[#This Row],[Customer_ID]],Customers!$A:$A,Customers!$B:$B,"Unknown")</f>
        <v>Pallavi Yadav</v>
      </c>
      <c r="AF1039" t="str">
        <f>_xlfn.XLOOKUP(tblSales[[#This Row],[Customer_ID]],Customers!$A:$A,Customers!$J:$J,"Unknown")</f>
        <v>Gold</v>
      </c>
      <c r="AG1039" t="str">
        <f>_xlfn.XLOOKUP(tblSales[[#This Row],[Employee_ID]],Employees!$A:$A,Employees!$B:$B,"Unknown")</f>
        <v>Pranav Reddy</v>
      </c>
      <c r="AH1039">
        <f>IF(MONTH(tblSales[[#This Row],[Invoice Date]])&gt;=4,MONTH(tblSales[[#This Row],[Invoice Date]]),MONTH(tblSales[[#This Row],[Invoice Date]])+12)</f>
        <v>10</v>
      </c>
      <c r="AI1039" s="8">
        <f>DATE(YEAR(tblSales[[#This Row],[Invoice Date]]),MONTH(tblSales[[#This Row],[Invoice Date]]),1)</f>
        <v>45566</v>
      </c>
      <c r="AJ1039" t="str">
        <f>_xlfn.XLOOKUP(tblSales[[#This Row],[Product_ID]],Products!$A:$A,Products!$B:$B,"Unknown")</f>
        <v>Libas Smart Watch Purple</v>
      </c>
      <c r="AK1039" s="9">
        <f>IFERROR(tblSales[[#This Row],[Profit]]/tblSales[[#This Row],[Sales Amount]],0)</f>
        <v>0.22299894854439103</v>
      </c>
      <c r="AL1039" t="str">
        <f>IF(tblSales[[#This Row],[Discount %]]&lt;=5,"0-5%",
IF(tblSales[[#This Row],[Discount %]]&lt;=10,"5-10%",
IF(tblSales[[#This Row],[Discount %]]&lt;=15,"10-15%",
IF(tblSales[[#This Row],[Discount %]]&lt;=20,"15-20%","20%+"))))</f>
        <v>0-5%</v>
      </c>
    </row>
    <row r="1040" spans="1:38">
      <c r="A1040" s="2" t="s">
        <v>2678</v>
      </c>
      <c r="B1040" s="11">
        <v>45549</v>
      </c>
      <c r="C1040" s="2" t="s">
        <v>1610</v>
      </c>
      <c r="D1040" s="2" t="s">
        <v>789</v>
      </c>
      <c r="E1040" s="2" t="s">
        <v>145</v>
      </c>
      <c r="F1040" s="2" t="s">
        <v>98</v>
      </c>
      <c r="G1040" s="2">
        <v>3</v>
      </c>
      <c r="H1040" s="2">
        <v>1694.7</v>
      </c>
      <c r="I1040" s="2">
        <v>5</v>
      </c>
      <c r="J1040" s="2">
        <v>254.21</v>
      </c>
      <c r="K1040" s="2">
        <v>12</v>
      </c>
      <c r="L1040" s="2">
        <v>579.59</v>
      </c>
      <c r="M1040" s="2">
        <v>5409.48</v>
      </c>
      <c r="N1040" s="2">
        <v>3184.5</v>
      </c>
      <c r="O1040" s="2">
        <f t="shared" si="38"/>
        <v>1645.3899999999994</v>
      </c>
      <c r="P1040" s="2" t="s">
        <v>29</v>
      </c>
      <c r="Q1040" s="2" t="str">
        <f t="shared" si="37"/>
        <v>Debit Card</v>
      </c>
      <c r="R1040" s="2" t="s">
        <v>21</v>
      </c>
      <c r="S1040" s="2" t="s">
        <v>56</v>
      </c>
      <c r="T1040" s="2" t="s">
        <v>873</v>
      </c>
      <c r="U1040" s="2" t="s">
        <v>60</v>
      </c>
      <c r="V1040" t="str">
        <f>TEXT(tblSales[[#This Row],[Invoice Date]],"mmm")</f>
        <v>Sep</v>
      </c>
      <c r="W1040">
        <f>MONTH(tblSales[[#This Row],[Invoice Date]])</f>
        <v>9</v>
      </c>
      <c r="X1040">
        <f>YEAR(tblSales[[#This Row],[Invoice Date]])</f>
        <v>2024</v>
      </c>
      <c r="Y1040" t="str">
        <f>TEXT(tblSales[[#This Row],[Invoice Date]],"mmm-yyyy")</f>
        <v>Sep-2024</v>
      </c>
      <c r="Z1040" t="str">
        <f>_xlfn.XLOOKUP(tblSales[[#This Row],[Product_ID]],Products!$A:$A,Products!$C:$C,"Women Dresses")</f>
        <v>Men Jeans</v>
      </c>
      <c r="AA1040" t="str">
        <f>_xlfn.XLOOKUP(tblSales[[#This Row],[Product_ID]],Products!$A:$A,Products!$D:$D,"Unknown")</f>
        <v>Skinny Fit</v>
      </c>
      <c r="AB1040" t="str">
        <f>_xlfn.XLOOKUP(tblSales[[#This Row],[Product_ID]],Products!$A:$A,Products!$E:$E,"Unknown")</f>
        <v>Killer Jeans</v>
      </c>
      <c r="AC1040" t="str">
        <f>_xlfn.XLOOKUP(tblSales[[#This Row],[Store_ID]],Stores!$A:$A,Stores!$B:$B,"Unknown")</f>
        <v>TrendMart Nizamabad Outlet</v>
      </c>
      <c r="AD1040" t="str">
        <f>_xlfn.XLOOKUP(tblSales[[#This Row],[Store_ID]],Stores!$A:$A,Stores!$E:$E,"Unknown")</f>
        <v>South Zone 2</v>
      </c>
      <c r="AE1040" t="str">
        <f>_xlfn.XLOOKUP(tblSales[[#This Row],[Customer_ID]],Customers!$A:$A,Customers!$B:$B,"Unknown")</f>
        <v>Hema Pandian</v>
      </c>
      <c r="AF1040" t="str">
        <f>_xlfn.XLOOKUP(tblSales[[#This Row],[Customer_ID]],Customers!$A:$A,Customers!$J:$J,"Unknown")</f>
        <v>Regular</v>
      </c>
      <c r="AG1040" t="str">
        <f>_xlfn.XLOOKUP(tblSales[[#This Row],[Employee_ID]],Employees!$A:$A,Employees!$B:$B,"Unknown")</f>
        <v>Deepthi Iyengar</v>
      </c>
      <c r="AH1040">
        <f>IF(MONTH(tblSales[[#This Row],[Invoice Date]])&gt;=4,MONTH(tblSales[[#This Row],[Invoice Date]]),MONTH(tblSales[[#This Row],[Invoice Date]])+12)</f>
        <v>9</v>
      </c>
      <c r="AI1040" s="8">
        <f>DATE(YEAR(tblSales[[#This Row],[Invoice Date]]),MONTH(tblSales[[#This Row],[Invoice Date]]),1)</f>
        <v>45536</v>
      </c>
      <c r="AJ1040" t="str">
        <f>_xlfn.XLOOKUP(tblSales[[#This Row],[Product_ID]],Products!$A:$A,Products!$B:$B,"Unknown")</f>
        <v>Killer Jeans Skinny Fit Wine</v>
      </c>
      <c r="AK1040" s="9">
        <f>IFERROR(tblSales[[#This Row],[Profit]]/tblSales[[#This Row],[Sales Amount]],0)</f>
        <v>0.30416786826090486</v>
      </c>
      <c r="AL1040" t="str">
        <f>IF(tblSales[[#This Row],[Discount %]]&lt;=5,"0-5%",
IF(tblSales[[#This Row],[Discount %]]&lt;=10,"5-10%",
IF(tblSales[[#This Row],[Discount %]]&lt;=15,"10-15%",
IF(tblSales[[#This Row],[Discount %]]&lt;=20,"15-20%","20%+"))))</f>
        <v>0-5%</v>
      </c>
    </row>
    <row r="1041" spans="1:38">
      <c r="A1041" s="2" t="s">
        <v>2679</v>
      </c>
      <c r="B1041" s="11">
        <v>45592</v>
      </c>
      <c r="C1041" s="2" t="s">
        <v>291</v>
      </c>
      <c r="D1041" s="2" t="s">
        <v>462</v>
      </c>
      <c r="E1041" s="2" t="s">
        <v>243</v>
      </c>
      <c r="F1041" s="2" t="s">
        <v>110</v>
      </c>
      <c r="G1041" s="2">
        <v>2</v>
      </c>
      <c r="H1041" s="2">
        <v>1272.51</v>
      </c>
      <c r="I1041" s="2">
        <v>10</v>
      </c>
      <c r="J1041" s="2">
        <v>254.5</v>
      </c>
      <c r="K1041" s="2">
        <v>12</v>
      </c>
      <c r="L1041" s="2">
        <v>274.86</v>
      </c>
      <c r="M1041" s="2">
        <v>2565.38</v>
      </c>
      <c r="N1041" s="2">
        <v>1806.6</v>
      </c>
      <c r="O1041" s="2">
        <f t="shared" si="38"/>
        <v>483.92000000000019</v>
      </c>
      <c r="P1041" s="2" t="s">
        <v>28</v>
      </c>
      <c r="Q1041" s="2" t="str">
        <f t="shared" si="37"/>
        <v>Credit Card</v>
      </c>
      <c r="R1041" s="2" t="s">
        <v>21</v>
      </c>
      <c r="S1041" s="2" t="s">
        <v>56</v>
      </c>
      <c r="T1041" s="2" t="s">
        <v>2680</v>
      </c>
      <c r="U1041" s="2" t="s">
        <v>60</v>
      </c>
      <c r="V1041" t="str">
        <f>TEXT(tblSales[[#This Row],[Invoice Date]],"mmm")</f>
        <v>Oct</v>
      </c>
      <c r="W1041">
        <f>MONTH(tblSales[[#This Row],[Invoice Date]])</f>
        <v>10</v>
      </c>
      <c r="X1041">
        <f>YEAR(tblSales[[#This Row],[Invoice Date]])</f>
        <v>2024</v>
      </c>
      <c r="Y1041" t="str">
        <f>TEXT(tblSales[[#This Row],[Invoice Date]],"mmm-yyyy")</f>
        <v>Oct-2024</v>
      </c>
      <c r="Z1041" t="str">
        <f>_xlfn.XLOOKUP(tblSales[[#This Row],[Product_ID]],Products!$A:$A,Products!$C:$C,"Women Dresses")</f>
        <v>Wallets</v>
      </c>
      <c r="AA1041" t="str">
        <f>_xlfn.XLOOKUP(tblSales[[#This Row],[Product_ID]],Products!$A:$A,Products!$D:$D,"Unknown")</f>
        <v>Bifold Wallet</v>
      </c>
      <c r="AB1041" t="str">
        <f>_xlfn.XLOOKUP(tblSales[[#This Row],[Product_ID]],Products!$A:$A,Products!$E:$E,"Unknown")</f>
        <v>Nike</v>
      </c>
      <c r="AC1041" t="str">
        <f>_xlfn.XLOOKUP(tblSales[[#This Row],[Store_ID]],Stores!$A:$A,Stores!$B:$B,"Unknown")</f>
        <v>TrendMart Visakhapatnam Standard</v>
      </c>
      <c r="AD1041" t="str">
        <f>_xlfn.XLOOKUP(tblSales[[#This Row],[Store_ID]],Stores!$A:$A,Stores!$E:$E,"Unknown")</f>
        <v>South Zone 3</v>
      </c>
      <c r="AE1041" t="str">
        <f>_xlfn.XLOOKUP(tblSales[[#This Row],[Customer_ID]],Customers!$A:$A,Customers!$B:$B,"Unknown")</f>
        <v>Raghu Sundaram</v>
      </c>
      <c r="AF1041" t="str">
        <f>_xlfn.XLOOKUP(tblSales[[#This Row],[Customer_ID]],Customers!$A:$A,Customers!$J:$J,"Unknown")</f>
        <v>Silver</v>
      </c>
      <c r="AG1041" t="str">
        <f>_xlfn.XLOOKUP(tblSales[[#This Row],[Employee_ID]],Employees!$A:$A,Employees!$B:$B,"Unknown")</f>
        <v>Jyothi Prasad</v>
      </c>
      <c r="AH1041">
        <f>IF(MONTH(tblSales[[#This Row],[Invoice Date]])&gt;=4,MONTH(tblSales[[#This Row],[Invoice Date]]),MONTH(tblSales[[#This Row],[Invoice Date]])+12)</f>
        <v>10</v>
      </c>
      <c r="AI1041" s="8">
        <f>DATE(YEAR(tblSales[[#This Row],[Invoice Date]]),MONTH(tblSales[[#This Row],[Invoice Date]]),1)</f>
        <v>45566</v>
      </c>
      <c r="AJ1041" t="str">
        <f>_xlfn.XLOOKUP(tblSales[[#This Row],[Product_ID]],Products!$A:$A,Products!$B:$B,"Unknown")</f>
        <v>Nike Bifold Wallet Navy Blue</v>
      </c>
      <c r="AK1041" s="9">
        <f>IFERROR(tblSales[[#This Row],[Profit]]/tblSales[[#This Row],[Sales Amount]],0)</f>
        <v>0.18863482213161409</v>
      </c>
      <c r="AL1041" t="str">
        <f>IF(tblSales[[#This Row],[Discount %]]&lt;=5,"0-5%",
IF(tblSales[[#This Row],[Discount %]]&lt;=10,"5-10%",
IF(tblSales[[#This Row],[Discount %]]&lt;=15,"10-15%",
IF(tblSales[[#This Row],[Discount %]]&lt;=20,"15-20%","20%+"))))</f>
        <v>5-10%</v>
      </c>
    </row>
    <row r="1042" spans="1:38">
      <c r="A1042" s="2" t="s">
        <v>2681</v>
      </c>
      <c r="B1042" s="11">
        <v>45728</v>
      </c>
      <c r="C1042" s="2" t="s">
        <v>761</v>
      </c>
      <c r="D1042" s="2" t="s">
        <v>2331</v>
      </c>
      <c r="E1042" s="2" t="s">
        <v>368</v>
      </c>
      <c r="F1042" s="2" t="s">
        <v>128</v>
      </c>
      <c r="G1042" s="2">
        <v>1</v>
      </c>
      <c r="H1042" s="2">
        <v>825.04</v>
      </c>
      <c r="I1042" s="2">
        <v>10</v>
      </c>
      <c r="J1042" s="2">
        <v>82.5</v>
      </c>
      <c r="K1042" s="2">
        <v>5</v>
      </c>
      <c r="L1042" s="2">
        <v>37.130000000000003</v>
      </c>
      <c r="M1042" s="2">
        <v>779.67</v>
      </c>
      <c r="N1042" s="2">
        <v>545.54999999999995</v>
      </c>
      <c r="O1042" s="2">
        <f t="shared" si="38"/>
        <v>196.99</v>
      </c>
      <c r="P1042" s="2" t="s">
        <v>32</v>
      </c>
      <c r="Q1042" s="2" t="str">
        <f t="shared" si="37"/>
        <v>UPI</v>
      </c>
      <c r="R1042" s="2" t="s">
        <v>20</v>
      </c>
      <c r="S1042" s="2" t="s">
        <v>56</v>
      </c>
      <c r="T1042" s="2" t="s">
        <v>845</v>
      </c>
      <c r="U1042" s="2" t="s">
        <v>59</v>
      </c>
      <c r="V1042" t="str">
        <f>TEXT(tblSales[[#This Row],[Invoice Date]],"mmm")</f>
        <v>Mar</v>
      </c>
      <c r="W1042">
        <f>MONTH(tblSales[[#This Row],[Invoice Date]])</f>
        <v>3</v>
      </c>
      <c r="X1042">
        <f>YEAR(tblSales[[#This Row],[Invoice Date]])</f>
        <v>2025</v>
      </c>
      <c r="Y1042" t="str">
        <f>TEXT(tblSales[[#This Row],[Invoice Date]],"mmm-yyyy")</f>
        <v>Mar-2025</v>
      </c>
      <c r="Z1042" t="str">
        <f>_xlfn.XLOOKUP(tblSales[[#This Row],[Product_ID]],Products!$A:$A,Products!$C:$C,"Women Dresses")</f>
        <v>Wallets</v>
      </c>
      <c r="AA1042" t="str">
        <f>_xlfn.XLOOKUP(tblSales[[#This Row],[Product_ID]],Products!$A:$A,Products!$D:$D,"Unknown")</f>
        <v>Leather Wallet</v>
      </c>
      <c r="AB1042" t="str">
        <f>_xlfn.XLOOKUP(tblSales[[#This Row],[Product_ID]],Products!$A:$A,Products!$E:$E,"Unknown")</f>
        <v>Pepe Jeans</v>
      </c>
      <c r="AC1042" t="str">
        <f>_xlfn.XLOOKUP(tblSales[[#This Row],[Store_ID]],Stores!$A:$A,Stores!$B:$B,"Unknown")</f>
        <v>TrendMart Kozhikode Outlet</v>
      </c>
      <c r="AD1042" t="str">
        <f>_xlfn.XLOOKUP(tblSales[[#This Row],[Store_ID]],Stores!$A:$A,Stores!$E:$E,"Unknown")</f>
        <v>South Zone 1</v>
      </c>
      <c r="AE1042" t="str">
        <f>_xlfn.XLOOKUP(tblSales[[#This Row],[Customer_ID]],Customers!$A:$A,Customers!$B:$B,"Unknown")</f>
        <v>Deepak Prasad</v>
      </c>
      <c r="AF1042" t="str">
        <f>_xlfn.XLOOKUP(tblSales[[#This Row],[Customer_ID]],Customers!$A:$A,Customers!$J:$J,"Unknown")</f>
        <v>Regular</v>
      </c>
      <c r="AG1042" t="str">
        <f>_xlfn.XLOOKUP(tblSales[[#This Row],[Employee_ID]],Employees!$A:$A,Employees!$B:$B,"Unknown")</f>
        <v>Praveen Gupta</v>
      </c>
      <c r="AH1042">
        <f>IF(MONTH(tblSales[[#This Row],[Invoice Date]])&gt;=4,MONTH(tblSales[[#This Row],[Invoice Date]]),MONTH(tblSales[[#This Row],[Invoice Date]])+12)</f>
        <v>15</v>
      </c>
      <c r="AI1042" s="8">
        <f>DATE(YEAR(tblSales[[#This Row],[Invoice Date]]),MONTH(tblSales[[#This Row],[Invoice Date]]),1)</f>
        <v>45717</v>
      </c>
      <c r="AJ1042" t="str">
        <f>_xlfn.XLOOKUP(tblSales[[#This Row],[Product_ID]],Products!$A:$A,Products!$B:$B,"Unknown")</f>
        <v>Pepe Jeans Leather Wallet Charcoal</v>
      </c>
      <c r="AK1042" s="9">
        <f>IFERROR(tblSales[[#This Row],[Profit]]/tblSales[[#This Row],[Sales Amount]],0)</f>
        <v>0.25265817589492995</v>
      </c>
      <c r="AL1042" t="str">
        <f>IF(tblSales[[#This Row],[Discount %]]&lt;=5,"0-5%",
IF(tblSales[[#This Row],[Discount %]]&lt;=10,"5-10%",
IF(tblSales[[#This Row],[Discount %]]&lt;=15,"10-15%",
IF(tblSales[[#This Row],[Discount %]]&lt;=20,"15-20%","20%+"))))</f>
        <v>5-10%</v>
      </c>
    </row>
    <row r="1043" spans="1:38">
      <c r="A1043" s="2" t="s">
        <v>2682</v>
      </c>
      <c r="B1043" s="11">
        <v>45587</v>
      </c>
      <c r="C1043" s="2" t="s">
        <v>951</v>
      </c>
      <c r="D1043" s="2" t="s">
        <v>1023</v>
      </c>
      <c r="E1043" s="2" t="s">
        <v>1546</v>
      </c>
      <c r="F1043" s="2" t="s">
        <v>475</v>
      </c>
      <c r="G1043" s="2">
        <v>3</v>
      </c>
      <c r="H1043" s="2">
        <v>3148.17</v>
      </c>
      <c r="I1043" s="2">
        <v>15</v>
      </c>
      <c r="J1043" s="2">
        <v>1416.68</v>
      </c>
      <c r="K1043" s="2">
        <v>12</v>
      </c>
      <c r="L1043" s="2">
        <v>963.34</v>
      </c>
      <c r="M1043" s="2">
        <v>8991.17</v>
      </c>
      <c r="N1043" s="2">
        <v>7021.38</v>
      </c>
      <c r="O1043" s="2">
        <f t="shared" si="38"/>
        <v>1006.4499999999999</v>
      </c>
      <c r="P1043" s="2" t="s">
        <v>32</v>
      </c>
      <c r="Q1043" s="2" t="str">
        <f t="shared" si="37"/>
        <v>UPI</v>
      </c>
      <c r="R1043" s="2" t="s">
        <v>21</v>
      </c>
      <c r="S1043" s="2" t="s">
        <v>56</v>
      </c>
      <c r="T1043" s="2" t="s">
        <v>2683</v>
      </c>
      <c r="U1043" s="2" t="s">
        <v>59</v>
      </c>
      <c r="V1043" t="str">
        <f>TEXT(tblSales[[#This Row],[Invoice Date]],"mmm")</f>
        <v>Oct</v>
      </c>
      <c r="W1043">
        <f>MONTH(tblSales[[#This Row],[Invoice Date]])</f>
        <v>10</v>
      </c>
      <c r="X1043">
        <f>YEAR(tblSales[[#This Row],[Invoice Date]])</f>
        <v>2024</v>
      </c>
      <c r="Y1043" t="str">
        <f>TEXT(tblSales[[#This Row],[Invoice Date]],"mmm-yyyy")</f>
        <v>Oct-2024</v>
      </c>
      <c r="Z1043" t="str">
        <f>_xlfn.XLOOKUP(tblSales[[#This Row],[Product_ID]],Products!$A:$A,Products!$C:$C,"Women Dresses")</f>
        <v>Women Sarees</v>
      </c>
      <c r="AA1043" t="str">
        <f>_xlfn.XLOOKUP(tblSales[[#This Row],[Product_ID]],Products!$A:$A,Products!$D:$D,"Unknown")</f>
        <v>Cotton Saree</v>
      </c>
      <c r="AB1043" t="str">
        <f>_xlfn.XLOOKUP(tblSales[[#This Row],[Product_ID]],Products!$A:$A,Products!$E:$E,"Unknown")</f>
        <v>W for Woman</v>
      </c>
      <c r="AC1043" t="str">
        <f>_xlfn.XLOOKUP(tblSales[[#This Row],[Store_ID]],Stores!$A:$A,Stores!$B:$B,"Unknown")</f>
        <v>TrendMart Guntur Standard</v>
      </c>
      <c r="AD1043" t="str">
        <f>_xlfn.XLOOKUP(tblSales[[#This Row],[Store_ID]],Stores!$A:$A,Stores!$E:$E,"Unknown")</f>
        <v>South Zone 3</v>
      </c>
      <c r="AE1043" t="str">
        <f>_xlfn.XLOOKUP(tblSales[[#This Row],[Customer_ID]],Customers!$A:$A,Customers!$B:$B,"Unknown")</f>
        <v>Padma Pillai</v>
      </c>
      <c r="AF1043" t="str">
        <f>_xlfn.XLOOKUP(tblSales[[#This Row],[Customer_ID]],Customers!$A:$A,Customers!$J:$J,"Unknown")</f>
        <v>Silver</v>
      </c>
      <c r="AG1043" t="str">
        <f>_xlfn.XLOOKUP(tblSales[[#This Row],[Employee_ID]],Employees!$A:$A,Employees!$B:$B,"Unknown")</f>
        <v>Arjun Krishnan</v>
      </c>
      <c r="AH1043">
        <f>IF(MONTH(tblSales[[#This Row],[Invoice Date]])&gt;=4,MONTH(tblSales[[#This Row],[Invoice Date]]),MONTH(tblSales[[#This Row],[Invoice Date]])+12)</f>
        <v>10</v>
      </c>
      <c r="AI1043" s="8">
        <f>DATE(YEAR(tblSales[[#This Row],[Invoice Date]]),MONTH(tblSales[[#This Row],[Invoice Date]]),1)</f>
        <v>45566</v>
      </c>
      <c r="AJ1043" t="str">
        <f>_xlfn.XLOOKUP(tblSales[[#This Row],[Product_ID]],Products!$A:$A,Products!$B:$B,"Unknown")</f>
        <v>W for Woman Cotton Saree Wine</v>
      </c>
      <c r="AK1043" s="9">
        <f>IFERROR(tblSales[[#This Row],[Profit]]/tblSales[[#This Row],[Sales Amount]],0)</f>
        <v>0.11193760100187183</v>
      </c>
      <c r="AL1043" t="str">
        <f>IF(tblSales[[#This Row],[Discount %]]&lt;=5,"0-5%",
IF(tblSales[[#This Row],[Discount %]]&lt;=10,"5-10%",
IF(tblSales[[#This Row],[Discount %]]&lt;=15,"10-15%",
IF(tblSales[[#This Row],[Discount %]]&lt;=20,"15-20%","20%+"))))</f>
        <v>10-15%</v>
      </c>
    </row>
    <row r="1044" spans="1:38">
      <c r="A1044" s="2" t="s">
        <v>2684</v>
      </c>
      <c r="B1044" s="11">
        <v>45570</v>
      </c>
      <c r="C1044" s="2" t="s">
        <v>1659</v>
      </c>
      <c r="D1044" s="2" t="s">
        <v>479</v>
      </c>
      <c r="E1044" s="2" t="s">
        <v>166</v>
      </c>
      <c r="F1044" s="2" t="s">
        <v>319</v>
      </c>
      <c r="G1044" s="2">
        <v>3</v>
      </c>
      <c r="H1044" s="2">
        <v>603.03</v>
      </c>
      <c r="I1044" s="2">
        <v>15</v>
      </c>
      <c r="J1044" s="2">
        <v>271.36</v>
      </c>
      <c r="K1044" s="2">
        <v>5</v>
      </c>
      <c r="L1044" s="2">
        <v>76.89</v>
      </c>
      <c r="M1044" s="2">
        <v>1614.62</v>
      </c>
      <c r="N1044" s="2">
        <v>1072.3499999999999</v>
      </c>
      <c r="O1044" s="2">
        <f t="shared" si="38"/>
        <v>465.38</v>
      </c>
      <c r="P1044" s="2" t="s">
        <v>32</v>
      </c>
      <c r="Q1044" s="2" t="str">
        <f t="shared" si="37"/>
        <v>UPI</v>
      </c>
      <c r="R1044" s="2" t="s">
        <v>20</v>
      </c>
      <c r="S1044" s="2" t="s">
        <v>56</v>
      </c>
      <c r="T1044" s="2" t="s">
        <v>1055</v>
      </c>
      <c r="U1044" s="2" t="s">
        <v>60</v>
      </c>
      <c r="V1044" t="str">
        <f>TEXT(tblSales[[#This Row],[Invoice Date]],"mmm")</f>
        <v>Oct</v>
      </c>
      <c r="W1044">
        <f>MONTH(tblSales[[#This Row],[Invoice Date]])</f>
        <v>10</v>
      </c>
      <c r="X1044">
        <f>YEAR(tblSales[[#This Row],[Invoice Date]])</f>
        <v>2024</v>
      </c>
      <c r="Y1044" t="str">
        <f>TEXT(tblSales[[#This Row],[Invoice Date]],"mmm-yyyy")</f>
        <v>Oct-2024</v>
      </c>
      <c r="Z1044" t="str">
        <f>_xlfn.XLOOKUP(tblSales[[#This Row],[Product_ID]],Products!$A:$A,Products!$C:$C,"Women Dresses")</f>
        <v>Wallets</v>
      </c>
      <c r="AA1044" t="str">
        <f>_xlfn.XLOOKUP(tblSales[[#This Row],[Product_ID]],Products!$A:$A,Products!$D:$D,"Unknown")</f>
        <v>Zip Wallet</v>
      </c>
      <c r="AB1044" t="str">
        <f>_xlfn.XLOOKUP(tblSales[[#This Row],[Product_ID]],Products!$A:$A,Products!$E:$E,"Unknown")</f>
        <v>Aurelia</v>
      </c>
      <c r="AC1044" t="str">
        <f>_xlfn.XLOOKUP(tblSales[[#This Row],[Store_ID]],Stores!$A:$A,Stores!$B:$B,"Unknown")</f>
        <v>TrendMart Kurnool Standard</v>
      </c>
      <c r="AD1044" t="str">
        <f>_xlfn.XLOOKUP(tblSales[[#This Row],[Store_ID]],Stores!$A:$A,Stores!$E:$E,"Unknown")</f>
        <v>South Zone 3</v>
      </c>
      <c r="AE1044" t="str">
        <f>_xlfn.XLOOKUP(tblSales[[#This Row],[Customer_ID]],Customers!$A:$A,Customers!$B:$B,"Unknown")</f>
        <v>Sangeeta Chandran</v>
      </c>
      <c r="AF1044" t="str">
        <f>_xlfn.XLOOKUP(tblSales[[#This Row],[Customer_ID]],Customers!$A:$A,Customers!$J:$J,"Unknown")</f>
        <v>Silver</v>
      </c>
      <c r="AG1044" t="str">
        <f>_xlfn.XLOOKUP(tblSales[[#This Row],[Employee_ID]],Employees!$A:$A,Employees!$B:$B,"Unknown")</f>
        <v>Sathish Sundaram</v>
      </c>
      <c r="AH1044">
        <f>IF(MONTH(tblSales[[#This Row],[Invoice Date]])&gt;=4,MONTH(tblSales[[#This Row],[Invoice Date]]),MONTH(tblSales[[#This Row],[Invoice Date]])+12)</f>
        <v>10</v>
      </c>
      <c r="AI1044" s="8">
        <f>DATE(YEAR(tblSales[[#This Row],[Invoice Date]]),MONTH(tblSales[[#This Row],[Invoice Date]]),1)</f>
        <v>45566</v>
      </c>
      <c r="AJ1044" t="str">
        <f>_xlfn.XLOOKUP(tblSales[[#This Row],[Product_ID]],Products!$A:$A,Products!$B:$B,"Unknown")</f>
        <v>Aurelia Zip Wallet Red</v>
      </c>
      <c r="AK1044" s="9">
        <f>IFERROR(tblSales[[#This Row],[Profit]]/tblSales[[#This Row],[Sales Amount]],0)</f>
        <v>0.28822880925542854</v>
      </c>
      <c r="AL1044" t="str">
        <f>IF(tblSales[[#This Row],[Discount %]]&lt;=5,"0-5%",
IF(tblSales[[#This Row],[Discount %]]&lt;=10,"5-10%",
IF(tblSales[[#This Row],[Discount %]]&lt;=15,"10-15%",
IF(tblSales[[#This Row],[Discount %]]&lt;=20,"15-20%","20%+"))))</f>
        <v>10-15%</v>
      </c>
    </row>
    <row r="1045" spans="1:38">
      <c r="A1045" s="2" t="s">
        <v>2685</v>
      </c>
      <c r="B1045" s="11">
        <v>45569</v>
      </c>
      <c r="C1045" s="2" t="s">
        <v>924</v>
      </c>
      <c r="D1045" s="2" t="s">
        <v>539</v>
      </c>
      <c r="E1045" s="2" t="s">
        <v>1396</v>
      </c>
      <c r="F1045" s="2" t="s">
        <v>177</v>
      </c>
      <c r="G1045" s="2">
        <v>2</v>
      </c>
      <c r="H1045" s="2">
        <v>860.1</v>
      </c>
      <c r="I1045" s="2">
        <v>10</v>
      </c>
      <c r="J1045" s="2">
        <v>172.02</v>
      </c>
      <c r="K1045" s="2">
        <v>5</v>
      </c>
      <c r="L1045" s="2">
        <v>77.41</v>
      </c>
      <c r="M1045" s="2">
        <v>1625.59</v>
      </c>
      <c r="N1045" s="2">
        <v>1180.96</v>
      </c>
      <c r="O1045" s="2">
        <f t="shared" si="38"/>
        <v>367.21999999999991</v>
      </c>
      <c r="P1045" s="2" t="s">
        <v>29</v>
      </c>
      <c r="Q1045" s="2" t="str">
        <f t="shared" si="37"/>
        <v>Debit Card</v>
      </c>
      <c r="R1045" s="2" t="s">
        <v>20</v>
      </c>
      <c r="S1045" s="2" t="s">
        <v>56</v>
      </c>
      <c r="T1045" s="2" t="s">
        <v>2686</v>
      </c>
      <c r="U1045" s="2" t="s">
        <v>59</v>
      </c>
      <c r="V1045" t="str">
        <f>TEXT(tblSales[[#This Row],[Invoice Date]],"mmm")</f>
        <v>Oct</v>
      </c>
      <c r="W1045">
        <f>MONTH(tblSales[[#This Row],[Invoice Date]])</f>
        <v>10</v>
      </c>
      <c r="X1045">
        <f>YEAR(tblSales[[#This Row],[Invoice Date]])</f>
        <v>2024</v>
      </c>
      <c r="Y1045" t="str">
        <f>TEXT(tblSales[[#This Row],[Invoice Date]],"mmm-yyyy")</f>
        <v>Oct-2024</v>
      </c>
      <c r="Z1045" t="str">
        <f>_xlfn.XLOOKUP(tblSales[[#This Row],[Product_ID]],Products!$A:$A,Products!$C:$C,"Women Dresses")</f>
        <v>Men Shirts</v>
      </c>
      <c r="AA1045" t="str">
        <f>_xlfn.XLOOKUP(tblSales[[#This Row],[Product_ID]],Products!$A:$A,Products!$D:$D,"Unknown")</f>
        <v>Casual Shirt</v>
      </c>
      <c r="AB1045" t="str">
        <f>_xlfn.XLOOKUP(tblSales[[#This Row],[Product_ID]],Products!$A:$A,Products!$E:$E,"Unknown")</f>
        <v>Nalli Silks</v>
      </c>
      <c r="AC1045" t="str">
        <f>_xlfn.XLOOKUP(tblSales[[#This Row],[Store_ID]],Stores!$A:$A,Stores!$B:$B,"Unknown")</f>
        <v>TrendMart Vellore High Street</v>
      </c>
      <c r="AD1045" t="str">
        <f>_xlfn.XLOOKUP(tblSales[[#This Row],[Store_ID]],Stores!$A:$A,Stores!$E:$E,"Unknown")</f>
        <v>South Zone 1</v>
      </c>
      <c r="AE1045" t="str">
        <f>_xlfn.XLOOKUP(tblSales[[#This Row],[Customer_ID]],Customers!$A:$A,Customers!$B:$B,"Unknown")</f>
        <v>Bhagya Yadav</v>
      </c>
      <c r="AF1045" t="str">
        <f>_xlfn.XLOOKUP(tblSales[[#This Row],[Customer_ID]],Customers!$A:$A,Customers!$J:$J,"Unknown")</f>
        <v>Gold</v>
      </c>
      <c r="AG1045" t="str">
        <f>_xlfn.XLOOKUP(tblSales[[#This Row],[Employee_ID]],Employees!$A:$A,Employees!$B:$B,"Unknown")</f>
        <v>Deepak Kamath</v>
      </c>
      <c r="AH1045">
        <f>IF(MONTH(tblSales[[#This Row],[Invoice Date]])&gt;=4,MONTH(tblSales[[#This Row],[Invoice Date]]),MONTH(tblSales[[#This Row],[Invoice Date]])+12)</f>
        <v>10</v>
      </c>
      <c r="AI1045" s="8">
        <f>DATE(YEAR(tblSales[[#This Row],[Invoice Date]]),MONTH(tblSales[[#This Row],[Invoice Date]]),1)</f>
        <v>45566</v>
      </c>
      <c r="AJ1045" t="str">
        <f>_xlfn.XLOOKUP(tblSales[[#This Row],[Product_ID]],Products!$A:$A,Products!$B:$B,"Unknown")</f>
        <v>Nalli Silks Casual Shirt Navy Blue</v>
      </c>
      <c r="AK1045" s="9">
        <f>IFERROR(tblSales[[#This Row],[Profit]]/tblSales[[#This Row],[Sales Amount]],0)</f>
        <v>0.22589951955905235</v>
      </c>
      <c r="AL1045" t="str">
        <f>IF(tblSales[[#This Row],[Discount %]]&lt;=5,"0-5%",
IF(tblSales[[#This Row],[Discount %]]&lt;=10,"5-10%",
IF(tblSales[[#This Row],[Discount %]]&lt;=15,"10-15%",
IF(tblSales[[#This Row],[Discount %]]&lt;=20,"15-20%","20%+"))))</f>
        <v>5-10%</v>
      </c>
    </row>
    <row r="1046" spans="1:38">
      <c r="A1046" s="2" t="s">
        <v>2687</v>
      </c>
      <c r="B1046" s="11">
        <v>45595</v>
      </c>
      <c r="C1046" s="2" t="s">
        <v>2688</v>
      </c>
      <c r="D1046" s="2" t="s">
        <v>634</v>
      </c>
      <c r="E1046" s="2" t="s">
        <v>121</v>
      </c>
      <c r="F1046" s="2" t="s">
        <v>227</v>
      </c>
      <c r="G1046" s="2">
        <v>1</v>
      </c>
      <c r="H1046" s="2">
        <v>739.25</v>
      </c>
      <c r="I1046" s="2">
        <v>20</v>
      </c>
      <c r="J1046" s="2">
        <v>147.85</v>
      </c>
      <c r="K1046" s="2">
        <v>5</v>
      </c>
      <c r="L1046" s="2">
        <v>29.57</v>
      </c>
      <c r="M1046" s="2">
        <v>620.97</v>
      </c>
      <c r="N1046" s="2">
        <v>591.38</v>
      </c>
      <c r="O1046" s="2">
        <f t="shared" si="38"/>
        <v>2.0000000000031548E-2</v>
      </c>
      <c r="P1046" s="2" t="s">
        <v>32</v>
      </c>
      <c r="Q1046" s="2" t="str">
        <f t="shared" si="37"/>
        <v>UPI</v>
      </c>
      <c r="R1046" s="2" t="s">
        <v>20</v>
      </c>
      <c r="S1046" s="2" t="s">
        <v>56</v>
      </c>
      <c r="T1046" s="2" t="s">
        <v>1241</v>
      </c>
      <c r="U1046" s="2" t="s">
        <v>59</v>
      </c>
      <c r="V1046" t="str">
        <f>TEXT(tblSales[[#This Row],[Invoice Date]],"mmm")</f>
        <v>Oct</v>
      </c>
      <c r="W1046">
        <f>MONTH(tblSales[[#This Row],[Invoice Date]])</f>
        <v>10</v>
      </c>
      <c r="X1046">
        <f>YEAR(tblSales[[#This Row],[Invoice Date]])</f>
        <v>2024</v>
      </c>
      <c r="Y1046" t="str">
        <f>TEXT(tblSales[[#This Row],[Invoice Date]],"mmm-yyyy")</f>
        <v>Oct-2024</v>
      </c>
      <c r="Z1046" t="str">
        <f>_xlfn.XLOOKUP(tblSales[[#This Row],[Product_ID]],Products!$A:$A,Products!$C:$C,"Women Dresses")</f>
        <v>Kids Wear</v>
      </c>
      <c r="AA1046" t="str">
        <f>_xlfn.XLOOKUP(tblSales[[#This Row],[Product_ID]],Products!$A:$A,Products!$D:$D,"Unknown")</f>
        <v>Girls Frock</v>
      </c>
      <c r="AB1046" t="str">
        <f>_xlfn.XLOOKUP(tblSales[[#This Row],[Product_ID]],Products!$A:$A,Products!$E:$E,"Unknown")</f>
        <v>Libas</v>
      </c>
      <c r="AC1046" t="str">
        <f>_xlfn.XLOOKUP(tblSales[[#This Row],[Store_ID]],Stores!$A:$A,Stores!$B:$B,"Unknown")</f>
        <v>TrendMart Kurnool High Street</v>
      </c>
      <c r="AD1046" t="str">
        <f>_xlfn.XLOOKUP(tblSales[[#This Row],[Store_ID]],Stores!$A:$A,Stores!$E:$E,"Unknown")</f>
        <v>South Zone 3</v>
      </c>
      <c r="AE1046" t="str">
        <f>_xlfn.XLOOKUP(tblSales[[#This Row],[Customer_ID]],Customers!$A:$A,Customers!$B:$B,"Unknown")</f>
        <v>Vinod Shetty</v>
      </c>
      <c r="AF1046" t="str">
        <f>_xlfn.XLOOKUP(tblSales[[#This Row],[Customer_ID]],Customers!$A:$A,Customers!$J:$J,"Unknown")</f>
        <v>Regular</v>
      </c>
      <c r="AG1046" t="str">
        <f>_xlfn.XLOOKUP(tblSales[[#This Row],[Employee_ID]],Employees!$A:$A,Employees!$B:$B,"Unknown")</f>
        <v>Ishwarya Shetty</v>
      </c>
      <c r="AH1046">
        <f>IF(MONTH(tblSales[[#This Row],[Invoice Date]])&gt;=4,MONTH(tblSales[[#This Row],[Invoice Date]]),MONTH(tblSales[[#This Row],[Invoice Date]])+12)</f>
        <v>10</v>
      </c>
      <c r="AI1046" s="8">
        <f>DATE(YEAR(tblSales[[#This Row],[Invoice Date]]),MONTH(tblSales[[#This Row],[Invoice Date]]),1)</f>
        <v>45566</v>
      </c>
      <c r="AJ1046" t="str">
        <f>_xlfn.XLOOKUP(tblSales[[#This Row],[Product_ID]],Products!$A:$A,Products!$B:$B,"Unknown")</f>
        <v>Libas Girls Frock Sky Blue</v>
      </c>
      <c r="AK1046" s="9">
        <f>IFERROR(tblSales[[#This Row],[Profit]]/tblSales[[#This Row],[Sales Amount]],0)</f>
        <v>3.2207675089024503E-5</v>
      </c>
      <c r="AL1046" t="str">
        <f>IF(tblSales[[#This Row],[Discount %]]&lt;=5,"0-5%",
IF(tblSales[[#This Row],[Discount %]]&lt;=10,"5-10%",
IF(tblSales[[#This Row],[Discount %]]&lt;=15,"10-15%",
IF(tblSales[[#This Row],[Discount %]]&lt;=20,"15-20%","20%+"))))</f>
        <v>15-20%</v>
      </c>
    </row>
    <row r="1047" spans="1:38">
      <c r="A1047" s="2" t="s">
        <v>2689</v>
      </c>
      <c r="B1047" s="11">
        <v>45491</v>
      </c>
      <c r="C1047" s="2" t="s">
        <v>2690</v>
      </c>
      <c r="D1047" s="2" t="s">
        <v>253</v>
      </c>
      <c r="E1047" s="2" t="s">
        <v>338</v>
      </c>
      <c r="F1047" s="2" t="s">
        <v>540</v>
      </c>
      <c r="G1047" s="2">
        <v>2</v>
      </c>
      <c r="H1047" s="2">
        <v>1188.3699999999999</v>
      </c>
      <c r="I1047" s="2">
        <v>15</v>
      </c>
      <c r="J1047" s="2">
        <v>356.51</v>
      </c>
      <c r="K1047" s="2">
        <v>12</v>
      </c>
      <c r="L1047" s="2">
        <v>242.43</v>
      </c>
      <c r="M1047" s="2">
        <v>2262.66</v>
      </c>
      <c r="N1047" s="2">
        <v>1731.84</v>
      </c>
      <c r="O1047" s="2">
        <f t="shared" si="38"/>
        <v>288.38999999999993</v>
      </c>
      <c r="P1047" s="2" t="s">
        <v>29</v>
      </c>
      <c r="Q1047" s="2" t="str">
        <f t="shared" si="37"/>
        <v>Debit Card</v>
      </c>
      <c r="R1047" s="2" t="s">
        <v>20</v>
      </c>
      <c r="S1047" s="2" t="s">
        <v>56</v>
      </c>
      <c r="T1047" s="2" t="s">
        <v>1135</v>
      </c>
      <c r="U1047" s="2" t="s">
        <v>59</v>
      </c>
      <c r="V1047" t="str">
        <f>TEXT(tblSales[[#This Row],[Invoice Date]],"mmm")</f>
        <v>Jul</v>
      </c>
      <c r="W1047">
        <f>MONTH(tblSales[[#This Row],[Invoice Date]])</f>
        <v>7</v>
      </c>
      <c r="X1047">
        <f>YEAR(tblSales[[#This Row],[Invoice Date]])</f>
        <v>2024</v>
      </c>
      <c r="Y1047" t="str">
        <f>TEXT(tblSales[[#This Row],[Invoice Date]],"mmm-yyyy")</f>
        <v>Jul-2024</v>
      </c>
      <c r="Z1047" t="str">
        <f>_xlfn.XLOOKUP(tblSales[[#This Row],[Product_ID]],Products!$A:$A,Products!$C:$C,"Women Dresses")</f>
        <v>Handbags</v>
      </c>
      <c r="AA1047" t="str">
        <f>_xlfn.XLOOKUP(tblSales[[#This Row],[Product_ID]],Products!$A:$A,Products!$D:$D,"Unknown")</f>
        <v>Backpack</v>
      </c>
      <c r="AB1047" t="str">
        <f>_xlfn.XLOOKUP(tblSales[[#This Row],[Product_ID]],Products!$A:$A,Products!$E:$E,"Unknown")</f>
        <v>Wrangler</v>
      </c>
      <c r="AC1047" t="str">
        <f>_xlfn.XLOOKUP(tblSales[[#This Row],[Store_ID]],Stores!$A:$A,Stores!$B:$B,"Unknown")</f>
        <v>TrendMart Davanagere High Street</v>
      </c>
      <c r="AD1047" t="str">
        <f>_xlfn.XLOOKUP(tblSales[[#This Row],[Store_ID]],Stores!$A:$A,Stores!$E:$E,"Unknown")</f>
        <v>South Zone 2</v>
      </c>
      <c r="AE1047" t="str">
        <f>_xlfn.XLOOKUP(tblSales[[#This Row],[Customer_ID]],Customers!$A:$A,Customers!$B:$B,"Unknown")</f>
        <v>Rohit Pillai</v>
      </c>
      <c r="AF1047" t="str">
        <f>_xlfn.XLOOKUP(tblSales[[#This Row],[Customer_ID]],Customers!$A:$A,Customers!$J:$J,"Unknown")</f>
        <v>Silver</v>
      </c>
      <c r="AG1047" t="str">
        <f>_xlfn.XLOOKUP(tblSales[[#This Row],[Employee_ID]],Employees!$A:$A,Employees!$B:$B,"Unknown")</f>
        <v>Swathi Achari</v>
      </c>
      <c r="AH1047">
        <f>IF(MONTH(tblSales[[#This Row],[Invoice Date]])&gt;=4,MONTH(tblSales[[#This Row],[Invoice Date]]),MONTH(tblSales[[#This Row],[Invoice Date]])+12)</f>
        <v>7</v>
      </c>
      <c r="AI1047" s="8">
        <f>DATE(YEAR(tblSales[[#This Row],[Invoice Date]]),MONTH(tblSales[[#This Row],[Invoice Date]]),1)</f>
        <v>45474</v>
      </c>
      <c r="AJ1047" t="str">
        <f>_xlfn.XLOOKUP(tblSales[[#This Row],[Product_ID]],Products!$A:$A,Products!$B:$B,"Unknown")</f>
        <v>Wrangler Backpack Brown</v>
      </c>
      <c r="AK1047" s="9">
        <f>IFERROR(tblSales[[#This Row],[Profit]]/tblSales[[#This Row],[Sales Amount]],0)</f>
        <v>0.12745617989446048</v>
      </c>
      <c r="AL1047" t="str">
        <f>IF(tblSales[[#This Row],[Discount %]]&lt;=5,"0-5%",
IF(tblSales[[#This Row],[Discount %]]&lt;=10,"5-10%",
IF(tblSales[[#This Row],[Discount %]]&lt;=15,"10-15%",
IF(tblSales[[#This Row],[Discount %]]&lt;=20,"15-20%","20%+"))))</f>
        <v>10-15%</v>
      </c>
    </row>
    <row r="1048" spans="1:38">
      <c r="A1048" s="2" t="s">
        <v>2691</v>
      </c>
      <c r="B1048" s="11">
        <v>45657</v>
      </c>
      <c r="C1048" s="2" t="s">
        <v>865</v>
      </c>
      <c r="D1048" s="2" t="s">
        <v>1494</v>
      </c>
      <c r="E1048" s="2" t="s">
        <v>309</v>
      </c>
      <c r="F1048" s="2" t="s">
        <v>128</v>
      </c>
      <c r="G1048" s="2">
        <v>3</v>
      </c>
      <c r="H1048" s="2">
        <v>1097.72</v>
      </c>
      <c r="I1048" s="2">
        <v>25</v>
      </c>
      <c r="J1048" s="2">
        <v>823.29</v>
      </c>
      <c r="K1048" s="2">
        <v>12</v>
      </c>
      <c r="L1048" s="2">
        <v>296.38</v>
      </c>
      <c r="M1048" s="2">
        <v>2766.25</v>
      </c>
      <c r="N1048" s="2">
        <v>2752.32</v>
      </c>
      <c r="O1048" s="2">
        <f t="shared" si="38"/>
        <v>-282.45000000000016</v>
      </c>
      <c r="P1048" s="2" t="s">
        <v>29</v>
      </c>
      <c r="Q1048" s="2" t="str">
        <f t="shared" si="37"/>
        <v>Debit Card</v>
      </c>
      <c r="R1048" s="2" t="s">
        <v>21</v>
      </c>
      <c r="S1048" s="2" t="s">
        <v>56</v>
      </c>
      <c r="T1048" s="2" t="s">
        <v>1948</v>
      </c>
      <c r="U1048" s="2" t="s">
        <v>59</v>
      </c>
      <c r="V1048" t="str">
        <f>TEXT(tblSales[[#This Row],[Invoice Date]],"mmm")</f>
        <v>Dec</v>
      </c>
      <c r="W1048">
        <f>MONTH(tblSales[[#This Row],[Invoice Date]])</f>
        <v>12</v>
      </c>
      <c r="X1048">
        <f>YEAR(tblSales[[#This Row],[Invoice Date]])</f>
        <v>2024</v>
      </c>
      <c r="Y1048" t="str">
        <f>TEXT(tblSales[[#This Row],[Invoice Date]],"mmm-yyyy")</f>
        <v>Dec-2024</v>
      </c>
      <c r="Z1048" t="str">
        <f>_xlfn.XLOOKUP(tblSales[[#This Row],[Product_ID]],Products!$A:$A,Products!$C:$C,"Women Dresses")</f>
        <v>Wallets</v>
      </c>
      <c r="AA1048" t="str">
        <f>_xlfn.XLOOKUP(tblSales[[#This Row],[Product_ID]],Products!$A:$A,Products!$D:$D,"Unknown")</f>
        <v>Leather Wallet</v>
      </c>
      <c r="AB1048" t="str">
        <f>_xlfn.XLOOKUP(tblSales[[#This Row],[Product_ID]],Products!$A:$A,Products!$E:$E,"Unknown")</f>
        <v>Reebok</v>
      </c>
      <c r="AC1048" t="str">
        <f>_xlfn.XLOOKUP(tblSales[[#This Row],[Store_ID]],Stores!$A:$A,Stores!$B:$B,"Unknown")</f>
        <v>TrendMart Alappuzha Outlet</v>
      </c>
      <c r="AD1048" t="str">
        <f>_xlfn.XLOOKUP(tblSales[[#This Row],[Store_ID]],Stores!$A:$A,Stores!$E:$E,"Unknown")</f>
        <v>South Zone 1</v>
      </c>
      <c r="AE1048" t="str">
        <f>_xlfn.XLOOKUP(tblSales[[#This Row],[Customer_ID]],Customers!$A:$A,Customers!$B:$B,"Unknown")</f>
        <v>Charulatha Murthy</v>
      </c>
      <c r="AF1048" t="str">
        <f>_xlfn.XLOOKUP(tblSales[[#This Row],[Customer_ID]],Customers!$A:$A,Customers!$J:$J,"Unknown")</f>
        <v>Silver</v>
      </c>
      <c r="AG1048" t="str">
        <f>_xlfn.XLOOKUP(tblSales[[#This Row],[Employee_ID]],Employees!$A:$A,Employees!$B:$B,"Unknown")</f>
        <v>Praveen Gupta</v>
      </c>
      <c r="AH1048">
        <f>IF(MONTH(tblSales[[#This Row],[Invoice Date]])&gt;=4,MONTH(tblSales[[#This Row],[Invoice Date]]),MONTH(tblSales[[#This Row],[Invoice Date]])+12)</f>
        <v>12</v>
      </c>
      <c r="AI1048" s="8">
        <f>DATE(YEAR(tblSales[[#This Row],[Invoice Date]]),MONTH(tblSales[[#This Row],[Invoice Date]]),1)</f>
        <v>45627</v>
      </c>
      <c r="AJ1048" t="str">
        <f>_xlfn.XLOOKUP(tblSales[[#This Row],[Product_ID]],Products!$A:$A,Products!$B:$B,"Unknown")</f>
        <v>Reebok Leather Wallet Navy Blue</v>
      </c>
      <c r="AK1048" s="9">
        <f>IFERROR(tblSales[[#This Row],[Profit]]/tblSales[[#This Row],[Sales Amount]],0)</f>
        <v>-0.10210573881608681</v>
      </c>
      <c r="AL1048" t="str">
        <f>IF(tblSales[[#This Row],[Discount %]]&lt;=5,"0-5%",
IF(tblSales[[#This Row],[Discount %]]&lt;=10,"5-10%",
IF(tblSales[[#This Row],[Discount %]]&lt;=15,"10-15%",
IF(tblSales[[#This Row],[Discount %]]&lt;=20,"15-20%","20%+"))))</f>
        <v>20%+</v>
      </c>
    </row>
    <row r="1049" spans="1:38">
      <c r="A1049" s="2" t="s">
        <v>2692</v>
      </c>
      <c r="B1049" s="11">
        <v>45534</v>
      </c>
      <c r="C1049" s="2" t="s">
        <v>1713</v>
      </c>
      <c r="D1049" s="2" t="s">
        <v>474</v>
      </c>
      <c r="E1049" s="2" t="s">
        <v>166</v>
      </c>
      <c r="F1049" s="2" t="s">
        <v>222</v>
      </c>
      <c r="G1049" s="2">
        <v>1</v>
      </c>
      <c r="H1049" s="2">
        <v>3003.79</v>
      </c>
      <c r="I1049" s="2">
        <v>15</v>
      </c>
      <c r="J1049" s="2">
        <v>450.57</v>
      </c>
      <c r="K1049" s="2">
        <v>12</v>
      </c>
      <c r="L1049" s="2">
        <v>306.39</v>
      </c>
      <c r="M1049" s="2">
        <v>2859.61</v>
      </c>
      <c r="N1049" s="2">
        <v>2034.01</v>
      </c>
      <c r="O1049" s="2">
        <f t="shared" si="38"/>
        <v>519.21000000000015</v>
      </c>
      <c r="P1049" s="2" t="s">
        <v>29</v>
      </c>
      <c r="Q1049" s="2" t="str">
        <f t="shared" si="37"/>
        <v>Debit Card</v>
      </c>
      <c r="R1049" s="2" t="s">
        <v>20</v>
      </c>
      <c r="S1049" s="2" t="s">
        <v>57</v>
      </c>
      <c r="T1049" s="2" t="s">
        <v>654</v>
      </c>
      <c r="U1049" s="2" t="s">
        <v>59</v>
      </c>
      <c r="V1049" t="str">
        <f>TEXT(tblSales[[#This Row],[Invoice Date]],"mmm")</f>
        <v>Aug</v>
      </c>
      <c r="W1049">
        <f>MONTH(tblSales[[#This Row],[Invoice Date]])</f>
        <v>8</v>
      </c>
      <c r="X1049">
        <f>YEAR(tblSales[[#This Row],[Invoice Date]])</f>
        <v>2024</v>
      </c>
      <c r="Y1049" t="str">
        <f>TEXT(tblSales[[#This Row],[Invoice Date]],"mmm-yyyy")</f>
        <v>Aug-2024</v>
      </c>
      <c r="Z1049" t="str">
        <f>_xlfn.XLOOKUP(tblSales[[#This Row],[Product_ID]],Products!$A:$A,Products!$C:$C,"Women Dresses")</f>
        <v>Handbags</v>
      </c>
      <c r="AA1049" t="str">
        <f>_xlfn.XLOOKUP(tblSales[[#This Row],[Product_ID]],Products!$A:$A,Products!$D:$D,"Unknown")</f>
        <v>Sling Bag</v>
      </c>
      <c r="AB1049" t="str">
        <f>_xlfn.XLOOKUP(tblSales[[#This Row],[Product_ID]],Products!$A:$A,Products!$E:$E,"Unknown")</f>
        <v>GRT Jewellers</v>
      </c>
      <c r="AC1049" t="str">
        <f>_xlfn.XLOOKUP(tblSales[[#This Row],[Store_ID]],Stores!$A:$A,Stores!$B:$B,"Unknown")</f>
        <v>TrendMart Kurnool Standard</v>
      </c>
      <c r="AD1049" t="str">
        <f>_xlfn.XLOOKUP(tblSales[[#This Row],[Store_ID]],Stores!$A:$A,Stores!$E:$E,"Unknown")</f>
        <v>South Zone 3</v>
      </c>
      <c r="AE1049" t="str">
        <f>_xlfn.XLOOKUP(tblSales[[#This Row],[Customer_ID]],Customers!$A:$A,Customers!$B:$B,"Unknown")</f>
        <v>Praveen Gowda</v>
      </c>
      <c r="AF1049" t="str">
        <f>_xlfn.XLOOKUP(tblSales[[#This Row],[Customer_ID]],Customers!$A:$A,Customers!$J:$J,"Unknown")</f>
        <v>Silver</v>
      </c>
      <c r="AG1049" t="str">
        <f>_xlfn.XLOOKUP(tblSales[[#This Row],[Employee_ID]],Employees!$A:$A,Employees!$B:$B,"Unknown")</f>
        <v>Vasanthi Gupta</v>
      </c>
      <c r="AH1049">
        <f>IF(MONTH(tblSales[[#This Row],[Invoice Date]])&gt;=4,MONTH(tblSales[[#This Row],[Invoice Date]]),MONTH(tblSales[[#This Row],[Invoice Date]])+12)</f>
        <v>8</v>
      </c>
      <c r="AI1049" s="8">
        <f>DATE(YEAR(tblSales[[#This Row],[Invoice Date]]),MONTH(tblSales[[#This Row],[Invoice Date]]),1)</f>
        <v>45505</v>
      </c>
      <c r="AJ1049" t="str">
        <f>_xlfn.XLOOKUP(tblSales[[#This Row],[Product_ID]],Products!$A:$A,Products!$B:$B,"Unknown")</f>
        <v>GRT Jewellers Sling Bag Olive</v>
      </c>
      <c r="AK1049" s="9">
        <f>IFERROR(tblSales[[#This Row],[Profit]]/tblSales[[#This Row],[Sales Amount]],0)</f>
        <v>0.18156671713974987</v>
      </c>
      <c r="AL1049" t="str">
        <f>IF(tblSales[[#This Row],[Discount %]]&lt;=5,"0-5%",
IF(tblSales[[#This Row],[Discount %]]&lt;=10,"5-10%",
IF(tblSales[[#This Row],[Discount %]]&lt;=15,"10-15%",
IF(tblSales[[#This Row],[Discount %]]&lt;=20,"15-20%","20%+"))))</f>
        <v>10-15%</v>
      </c>
    </row>
    <row r="1050" spans="1:38">
      <c r="A1050" s="2" t="s">
        <v>2693</v>
      </c>
      <c r="B1050" s="11">
        <v>45597</v>
      </c>
      <c r="C1050" s="2" t="s">
        <v>2694</v>
      </c>
      <c r="D1050" s="2" t="s">
        <v>1061</v>
      </c>
      <c r="E1050" s="2" t="s">
        <v>133</v>
      </c>
      <c r="F1050" s="2" t="s">
        <v>210</v>
      </c>
      <c r="G1050" s="2">
        <v>2</v>
      </c>
      <c r="H1050" s="2">
        <v>2220.27</v>
      </c>
      <c r="I1050" s="2">
        <v>25</v>
      </c>
      <c r="J1050" s="2">
        <v>1110.1300000000001</v>
      </c>
      <c r="K1050" s="2">
        <v>12</v>
      </c>
      <c r="L1050" s="2">
        <v>399.65</v>
      </c>
      <c r="M1050" s="2">
        <v>3730.06</v>
      </c>
      <c r="N1050" s="2">
        <v>3353.84</v>
      </c>
      <c r="O1050" s="2">
        <f t="shared" si="38"/>
        <v>-23.430000000000177</v>
      </c>
      <c r="P1050" s="2" t="s">
        <v>29</v>
      </c>
      <c r="Q1050" s="2" t="str">
        <f t="shared" si="37"/>
        <v>Debit Card</v>
      </c>
      <c r="R1050" s="2" t="s">
        <v>20</v>
      </c>
      <c r="S1050" s="2" t="s">
        <v>56</v>
      </c>
      <c r="T1050" s="2" t="s">
        <v>1143</v>
      </c>
      <c r="U1050" s="2" t="s">
        <v>59</v>
      </c>
      <c r="V1050" t="str">
        <f>TEXT(tblSales[[#This Row],[Invoice Date]],"mmm")</f>
        <v>Nov</v>
      </c>
      <c r="W1050">
        <f>MONTH(tblSales[[#This Row],[Invoice Date]])</f>
        <v>11</v>
      </c>
      <c r="X1050">
        <f>YEAR(tblSales[[#This Row],[Invoice Date]])</f>
        <v>2024</v>
      </c>
      <c r="Y1050" t="str">
        <f>TEXT(tblSales[[#This Row],[Invoice Date]],"mmm-yyyy")</f>
        <v>Nov-2024</v>
      </c>
      <c r="Z1050" t="str">
        <f>_xlfn.XLOOKUP(tblSales[[#This Row],[Product_ID]],Products!$A:$A,Products!$C:$C,"Women Dresses")</f>
        <v>Men Ethnic</v>
      </c>
      <c r="AA1050" t="str">
        <f>_xlfn.XLOOKUP(tblSales[[#This Row],[Product_ID]],Products!$A:$A,Products!$D:$D,"Unknown")</f>
        <v>Sherwani</v>
      </c>
      <c r="AB1050" t="str">
        <f>_xlfn.XLOOKUP(tblSales[[#This Row],[Product_ID]],Products!$A:$A,Products!$E:$E,"Unknown")</f>
        <v>Raymond</v>
      </c>
      <c r="AC1050" t="str">
        <f>_xlfn.XLOOKUP(tblSales[[#This Row],[Store_ID]],Stores!$A:$A,Stores!$B:$B,"Unknown")</f>
        <v>TrendMart Tirupati High Street</v>
      </c>
      <c r="AD1050" t="str">
        <f>_xlfn.XLOOKUP(tblSales[[#This Row],[Store_ID]],Stores!$A:$A,Stores!$E:$E,"Unknown")</f>
        <v>South Zone 3</v>
      </c>
      <c r="AE1050" t="str">
        <f>_xlfn.XLOOKUP(tblSales[[#This Row],[Customer_ID]],Customers!$A:$A,Customers!$B:$B,"Unknown")</f>
        <v>Gayathri Murthy</v>
      </c>
      <c r="AF1050" t="str">
        <f>_xlfn.XLOOKUP(tblSales[[#This Row],[Customer_ID]],Customers!$A:$A,Customers!$J:$J,"Unknown")</f>
        <v>Regular</v>
      </c>
      <c r="AG1050" t="str">
        <f>_xlfn.XLOOKUP(tblSales[[#This Row],[Employee_ID]],Employees!$A:$A,Employees!$B:$B,"Unknown")</f>
        <v>Rani Mishra</v>
      </c>
      <c r="AH1050">
        <f>IF(MONTH(tblSales[[#This Row],[Invoice Date]])&gt;=4,MONTH(tblSales[[#This Row],[Invoice Date]]),MONTH(tblSales[[#This Row],[Invoice Date]])+12)</f>
        <v>11</v>
      </c>
      <c r="AI1050" s="8">
        <f>DATE(YEAR(tblSales[[#This Row],[Invoice Date]]),MONTH(tblSales[[#This Row],[Invoice Date]]),1)</f>
        <v>45597</v>
      </c>
      <c r="AJ1050" t="str">
        <f>_xlfn.XLOOKUP(tblSales[[#This Row],[Product_ID]],Products!$A:$A,Products!$B:$B,"Unknown")</f>
        <v>Raymond Sherwani Olive</v>
      </c>
      <c r="AK1050" s="9">
        <f>IFERROR(tblSales[[#This Row],[Profit]]/tblSales[[#This Row],[Sales Amount]],0)</f>
        <v>-6.2814002991909449E-3</v>
      </c>
      <c r="AL1050" t="str">
        <f>IF(tblSales[[#This Row],[Discount %]]&lt;=5,"0-5%",
IF(tblSales[[#This Row],[Discount %]]&lt;=10,"5-10%",
IF(tblSales[[#This Row],[Discount %]]&lt;=15,"10-15%",
IF(tblSales[[#This Row],[Discount %]]&lt;=20,"15-20%","20%+"))))</f>
        <v>20%+</v>
      </c>
    </row>
    <row r="1051" spans="1:38">
      <c r="A1051" s="2" t="s">
        <v>2695</v>
      </c>
      <c r="B1051" s="11">
        <v>45725</v>
      </c>
      <c r="C1051" s="2" t="s">
        <v>2410</v>
      </c>
      <c r="D1051" s="2" t="s">
        <v>1021</v>
      </c>
      <c r="E1051" s="2" t="s">
        <v>363</v>
      </c>
      <c r="F1051" s="2" t="s">
        <v>172</v>
      </c>
      <c r="G1051" s="2">
        <v>1</v>
      </c>
      <c r="H1051" s="2">
        <v>2123.2399999999998</v>
      </c>
      <c r="I1051" s="2">
        <v>10</v>
      </c>
      <c r="J1051" s="2">
        <v>212.32</v>
      </c>
      <c r="K1051" s="2">
        <v>12</v>
      </c>
      <c r="L1051" s="2">
        <v>229.31</v>
      </c>
      <c r="M1051" s="2">
        <v>2140.23</v>
      </c>
      <c r="N1051" s="2">
        <v>1542.23</v>
      </c>
      <c r="O1051" s="2">
        <f t="shared" si="38"/>
        <v>368.69</v>
      </c>
      <c r="P1051" s="2" t="s">
        <v>29</v>
      </c>
      <c r="Q1051" s="2" t="str">
        <f t="shared" si="37"/>
        <v>Debit Card</v>
      </c>
      <c r="R1051" s="2" t="s">
        <v>20</v>
      </c>
      <c r="S1051" s="2" t="s">
        <v>56</v>
      </c>
      <c r="T1051" s="2" t="s">
        <v>1512</v>
      </c>
      <c r="U1051" s="2" t="s">
        <v>60</v>
      </c>
      <c r="V1051" t="str">
        <f>TEXT(tblSales[[#This Row],[Invoice Date]],"mmm")</f>
        <v>Mar</v>
      </c>
      <c r="W1051">
        <f>MONTH(tblSales[[#This Row],[Invoice Date]])</f>
        <v>3</v>
      </c>
      <c r="X1051">
        <f>YEAR(tblSales[[#This Row],[Invoice Date]])</f>
        <v>2025</v>
      </c>
      <c r="Y1051" t="str">
        <f>TEXT(tblSales[[#This Row],[Invoice Date]],"mmm-yyyy")</f>
        <v>Mar-2025</v>
      </c>
      <c r="Z1051" t="str">
        <f>_xlfn.XLOOKUP(tblSales[[#This Row],[Product_ID]],Products!$A:$A,Products!$C:$C,"Women Dresses")</f>
        <v>Footwear</v>
      </c>
      <c r="AA1051" t="str">
        <f>_xlfn.XLOOKUP(tblSales[[#This Row],[Product_ID]],Products!$A:$A,Products!$D:$D,"Unknown")</f>
        <v>Formal Shoes</v>
      </c>
      <c r="AB1051" t="str">
        <f>_xlfn.XLOOKUP(tblSales[[#This Row],[Product_ID]],Products!$A:$A,Products!$E:$E,"Unknown")</f>
        <v>Max Fashion</v>
      </c>
      <c r="AC1051" t="str">
        <f>_xlfn.XLOOKUP(tblSales[[#This Row],[Store_ID]],Stores!$A:$A,Stores!$B:$B,"Unknown")</f>
        <v>TrendMart Thoothukudi Mall Kiosk</v>
      </c>
      <c r="AD1051" t="str">
        <f>_xlfn.XLOOKUP(tblSales[[#This Row],[Store_ID]],Stores!$A:$A,Stores!$E:$E,"Unknown")</f>
        <v>South Zone 1</v>
      </c>
      <c r="AE1051" t="str">
        <f>_xlfn.XLOOKUP(tblSales[[#This Row],[Customer_ID]],Customers!$A:$A,Customers!$B:$B,"Unknown")</f>
        <v>Kannan Gupta</v>
      </c>
      <c r="AF1051" t="str">
        <f>_xlfn.XLOOKUP(tblSales[[#This Row],[Customer_ID]],Customers!$A:$A,Customers!$J:$J,"Unknown")</f>
        <v>Silver</v>
      </c>
      <c r="AG1051" t="str">
        <f>_xlfn.XLOOKUP(tblSales[[#This Row],[Employee_ID]],Employees!$A:$A,Employees!$B:$B,"Unknown")</f>
        <v>Eswar Prasad</v>
      </c>
      <c r="AH1051">
        <f>IF(MONTH(tblSales[[#This Row],[Invoice Date]])&gt;=4,MONTH(tblSales[[#This Row],[Invoice Date]]),MONTH(tblSales[[#This Row],[Invoice Date]])+12)</f>
        <v>15</v>
      </c>
      <c r="AI1051" s="8">
        <f>DATE(YEAR(tblSales[[#This Row],[Invoice Date]]),MONTH(tblSales[[#This Row],[Invoice Date]]),1)</f>
        <v>45717</v>
      </c>
      <c r="AJ1051" t="str">
        <f>_xlfn.XLOOKUP(tblSales[[#This Row],[Product_ID]],Products!$A:$A,Products!$B:$B,"Unknown")</f>
        <v>Max Fashion Formal Shoes Orange</v>
      </c>
      <c r="AK1051" s="9">
        <f>IFERROR(tblSales[[#This Row],[Profit]]/tblSales[[#This Row],[Sales Amount]],0)</f>
        <v>0.17226653210168999</v>
      </c>
      <c r="AL1051" t="str">
        <f>IF(tblSales[[#This Row],[Discount %]]&lt;=5,"0-5%",
IF(tblSales[[#This Row],[Discount %]]&lt;=10,"5-10%",
IF(tblSales[[#This Row],[Discount %]]&lt;=15,"10-15%",
IF(tblSales[[#This Row],[Discount %]]&lt;=20,"15-20%","20%+"))))</f>
        <v>5-10%</v>
      </c>
    </row>
    <row r="1052" spans="1:38">
      <c r="A1052" s="2" t="s">
        <v>2696</v>
      </c>
      <c r="B1052" s="11">
        <v>45561</v>
      </c>
      <c r="C1052" s="2" t="s">
        <v>2284</v>
      </c>
      <c r="D1052" s="2" t="s">
        <v>1928</v>
      </c>
      <c r="E1052" s="2" t="s">
        <v>115</v>
      </c>
      <c r="F1052" s="2" t="s">
        <v>98</v>
      </c>
      <c r="G1052" s="2">
        <v>2</v>
      </c>
      <c r="H1052" s="2">
        <v>1035.01</v>
      </c>
      <c r="I1052" s="2">
        <v>10</v>
      </c>
      <c r="J1052" s="2">
        <v>207</v>
      </c>
      <c r="K1052" s="2">
        <v>12</v>
      </c>
      <c r="L1052" s="2">
        <v>223.56</v>
      </c>
      <c r="M1052" s="2">
        <v>2086.58</v>
      </c>
      <c r="N1052" s="2">
        <v>1444.8</v>
      </c>
      <c r="O1052" s="2">
        <f t="shared" si="38"/>
        <v>418.21999999999997</v>
      </c>
      <c r="P1052" s="2" t="s">
        <v>31</v>
      </c>
      <c r="Q1052" s="2" t="str">
        <f t="shared" si="37"/>
        <v>Net Banking</v>
      </c>
      <c r="R1052" s="2" t="s">
        <v>21</v>
      </c>
      <c r="S1052" s="2" t="s">
        <v>56</v>
      </c>
      <c r="T1052" s="2" t="s">
        <v>1227</v>
      </c>
      <c r="U1052" s="2" t="s">
        <v>59</v>
      </c>
      <c r="V1052" t="str">
        <f>TEXT(tblSales[[#This Row],[Invoice Date]],"mmm")</f>
        <v>Sep</v>
      </c>
      <c r="W1052">
        <f>MONTH(tblSales[[#This Row],[Invoice Date]])</f>
        <v>9</v>
      </c>
      <c r="X1052">
        <f>YEAR(tblSales[[#This Row],[Invoice Date]])</f>
        <v>2024</v>
      </c>
      <c r="Y1052" t="str">
        <f>TEXT(tblSales[[#This Row],[Invoice Date]],"mmm-yyyy")</f>
        <v>Sep-2024</v>
      </c>
      <c r="Z1052" t="str">
        <f>_xlfn.XLOOKUP(tblSales[[#This Row],[Product_ID]],Products!$A:$A,Products!$C:$C,"Women Dresses")</f>
        <v>Women Jeans</v>
      </c>
      <c r="AA1052" t="str">
        <f>_xlfn.XLOOKUP(tblSales[[#This Row],[Product_ID]],Products!$A:$A,Products!$D:$D,"Unknown")</f>
        <v>Straight Fit</v>
      </c>
      <c r="AB1052" t="str">
        <f>_xlfn.XLOOKUP(tblSales[[#This Row],[Product_ID]],Products!$A:$A,Products!$E:$E,"Unknown")</f>
        <v>Spykar</v>
      </c>
      <c r="AC1052" t="str">
        <f>_xlfn.XLOOKUP(tblSales[[#This Row],[Store_ID]],Stores!$A:$A,Stores!$B:$B,"Unknown")</f>
        <v>TrendMart Thoothukudi Flagship</v>
      </c>
      <c r="AD1052" t="str">
        <f>_xlfn.XLOOKUP(tblSales[[#This Row],[Store_ID]],Stores!$A:$A,Stores!$E:$E,"Unknown")</f>
        <v>South Zone 1</v>
      </c>
      <c r="AE1052" t="str">
        <f>_xlfn.XLOOKUP(tblSales[[#This Row],[Customer_ID]],Customers!$A:$A,Customers!$B:$B,"Unknown")</f>
        <v>Ravi Chandran</v>
      </c>
      <c r="AF1052" t="str">
        <f>_xlfn.XLOOKUP(tblSales[[#This Row],[Customer_ID]],Customers!$A:$A,Customers!$J:$J,"Unknown")</f>
        <v>Gold</v>
      </c>
      <c r="AG1052" t="str">
        <f>_xlfn.XLOOKUP(tblSales[[#This Row],[Employee_ID]],Employees!$A:$A,Employees!$B:$B,"Unknown")</f>
        <v>Deepthi Iyengar</v>
      </c>
      <c r="AH1052">
        <f>IF(MONTH(tblSales[[#This Row],[Invoice Date]])&gt;=4,MONTH(tblSales[[#This Row],[Invoice Date]]),MONTH(tblSales[[#This Row],[Invoice Date]])+12)</f>
        <v>9</v>
      </c>
      <c r="AI1052" s="8">
        <f>DATE(YEAR(tblSales[[#This Row],[Invoice Date]]),MONTH(tblSales[[#This Row],[Invoice Date]]),1)</f>
        <v>45536</v>
      </c>
      <c r="AJ1052" t="str">
        <f>_xlfn.XLOOKUP(tblSales[[#This Row],[Product_ID]],Products!$A:$A,Products!$B:$B,"Unknown")</f>
        <v>Spykar Straight Fit White</v>
      </c>
      <c r="AK1052" s="9">
        <f>IFERROR(tblSales[[#This Row],[Profit]]/tblSales[[#This Row],[Sales Amount]],0)</f>
        <v>0.20043324483125496</v>
      </c>
      <c r="AL1052" t="str">
        <f>IF(tblSales[[#This Row],[Discount %]]&lt;=5,"0-5%",
IF(tblSales[[#This Row],[Discount %]]&lt;=10,"5-10%",
IF(tblSales[[#This Row],[Discount %]]&lt;=15,"10-15%",
IF(tblSales[[#This Row],[Discount %]]&lt;=20,"15-20%","20%+"))))</f>
        <v>5-10%</v>
      </c>
    </row>
    <row r="1053" spans="1:38">
      <c r="A1053" s="2" t="s">
        <v>2697</v>
      </c>
      <c r="B1053" s="11">
        <v>45421</v>
      </c>
      <c r="C1053" s="2" t="s">
        <v>2698</v>
      </c>
      <c r="D1053" s="2" t="s">
        <v>854</v>
      </c>
      <c r="E1053" s="2" t="s">
        <v>448</v>
      </c>
      <c r="F1053" s="2" t="s">
        <v>386</v>
      </c>
      <c r="G1053" s="2">
        <v>1</v>
      </c>
      <c r="H1053" s="2">
        <v>552.4</v>
      </c>
      <c r="I1053" s="2">
        <v>15</v>
      </c>
      <c r="J1053" s="2">
        <v>82.86</v>
      </c>
      <c r="K1053" s="2">
        <v>5</v>
      </c>
      <c r="L1053" s="2">
        <v>23.48</v>
      </c>
      <c r="M1053" s="2">
        <v>493.02</v>
      </c>
      <c r="N1053" s="2">
        <v>371.12</v>
      </c>
      <c r="O1053" s="2">
        <f t="shared" si="38"/>
        <v>98.419999999999973</v>
      </c>
      <c r="P1053" s="2" t="s">
        <v>29</v>
      </c>
      <c r="Q1053" s="2" t="str">
        <f t="shared" si="37"/>
        <v>Debit Card</v>
      </c>
      <c r="R1053" s="2" t="s">
        <v>21</v>
      </c>
      <c r="S1053" s="2" t="s">
        <v>56</v>
      </c>
      <c r="T1053" s="2" t="s">
        <v>1925</v>
      </c>
      <c r="U1053" s="2" t="s">
        <v>59</v>
      </c>
      <c r="V1053" t="str">
        <f>TEXT(tblSales[[#This Row],[Invoice Date]],"mmm")</f>
        <v>May</v>
      </c>
      <c r="W1053">
        <f>MONTH(tblSales[[#This Row],[Invoice Date]])</f>
        <v>5</v>
      </c>
      <c r="X1053">
        <f>YEAR(tblSales[[#This Row],[Invoice Date]])</f>
        <v>2024</v>
      </c>
      <c r="Y1053" t="str">
        <f>TEXT(tblSales[[#This Row],[Invoice Date]],"mmm-yyyy")</f>
        <v>May-2024</v>
      </c>
      <c r="Z1053" t="str">
        <f>_xlfn.XLOOKUP(tblSales[[#This Row],[Product_ID]],Products!$A:$A,Products!$C:$C,"Women Dresses")</f>
        <v>Wallets</v>
      </c>
      <c r="AA1053" t="str">
        <f>_xlfn.XLOOKUP(tblSales[[#This Row],[Product_ID]],Products!$A:$A,Products!$D:$D,"Unknown")</f>
        <v>Card Holder</v>
      </c>
      <c r="AB1053" t="str">
        <f>_xlfn.XLOOKUP(tblSales[[#This Row],[Product_ID]],Products!$A:$A,Products!$E:$E,"Unknown")</f>
        <v>Global Desi</v>
      </c>
      <c r="AC1053" t="str">
        <f>_xlfn.XLOOKUP(tblSales[[#This Row],[Store_ID]],Stores!$A:$A,Stores!$B:$B,"Unknown")</f>
        <v>TrendMart Nellore High Street</v>
      </c>
      <c r="AD1053" t="str">
        <f>_xlfn.XLOOKUP(tblSales[[#This Row],[Store_ID]],Stores!$A:$A,Stores!$E:$E,"Unknown")</f>
        <v>South Zone 3</v>
      </c>
      <c r="AE1053" t="str">
        <f>_xlfn.XLOOKUP(tblSales[[#This Row],[Customer_ID]],Customers!$A:$A,Customers!$B:$B,"Unknown")</f>
        <v>Jayaram Murthy</v>
      </c>
      <c r="AF1053" t="str">
        <f>_xlfn.XLOOKUP(tblSales[[#This Row],[Customer_ID]],Customers!$A:$A,Customers!$J:$J,"Unknown")</f>
        <v>Silver</v>
      </c>
      <c r="AG1053" t="str">
        <f>_xlfn.XLOOKUP(tblSales[[#This Row],[Employee_ID]],Employees!$A:$A,Employees!$B:$B,"Unknown")</f>
        <v>Malini Gowda</v>
      </c>
      <c r="AH1053">
        <f>IF(MONTH(tblSales[[#This Row],[Invoice Date]])&gt;=4,MONTH(tblSales[[#This Row],[Invoice Date]]),MONTH(tblSales[[#This Row],[Invoice Date]])+12)</f>
        <v>5</v>
      </c>
      <c r="AI1053" s="8">
        <f>DATE(YEAR(tblSales[[#This Row],[Invoice Date]]),MONTH(tblSales[[#This Row],[Invoice Date]]),1)</f>
        <v>45413</v>
      </c>
      <c r="AJ1053" t="str">
        <f>_xlfn.XLOOKUP(tblSales[[#This Row],[Product_ID]],Products!$A:$A,Products!$B:$B,"Unknown")</f>
        <v>Global Desi Card Holder Navy Blue</v>
      </c>
      <c r="AK1053" s="9">
        <f>IFERROR(tblSales[[#This Row],[Profit]]/tblSales[[#This Row],[Sales Amount]],0)</f>
        <v>0.19962678998823571</v>
      </c>
      <c r="AL1053" t="str">
        <f>IF(tblSales[[#This Row],[Discount %]]&lt;=5,"0-5%",
IF(tblSales[[#This Row],[Discount %]]&lt;=10,"5-10%",
IF(tblSales[[#This Row],[Discount %]]&lt;=15,"10-15%",
IF(tblSales[[#This Row],[Discount %]]&lt;=20,"15-20%","20%+"))))</f>
        <v>10-15%</v>
      </c>
    </row>
    <row r="1054" spans="1:38">
      <c r="A1054" s="2" t="s">
        <v>2699</v>
      </c>
      <c r="B1054" s="11">
        <v>45694</v>
      </c>
      <c r="C1054" s="2" t="s">
        <v>623</v>
      </c>
      <c r="D1054" s="2" t="s">
        <v>160</v>
      </c>
      <c r="E1054" s="2" t="s">
        <v>949</v>
      </c>
      <c r="F1054" s="2" t="s">
        <v>249</v>
      </c>
      <c r="G1054" s="2">
        <v>1</v>
      </c>
      <c r="H1054" s="2">
        <v>5727.63</v>
      </c>
      <c r="I1054" s="2">
        <v>20</v>
      </c>
      <c r="J1054" s="2">
        <v>1145.53</v>
      </c>
      <c r="K1054" s="2">
        <v>12</v>
      </c>
      <c r="L1054" s="2">
        <v>549.85</v>
      </c>
      <c r="M1054" s="2">
        <v>5131.95</v>
      </c>
      <c r="N1054" s="2">
        <v>3970.86</v>
      </c>
      <c r="O1054" s="2">
        <f t="shared" si="38"/>
        <v>611.23999999999967</v>
      </c>
      <c r="P1054" s="2" t="s">
        <v>29</v>
      </c>
      <c r="Q1054" s="2" t="str">
        <f t="shared" si="37"/>
        <v>Debit Card</v>
      </c>
      <c r="R1054" s="2" t="s">
        <v>20</v>
      </c>
      <c r="S1054" s="2" t="s">
        <v>56</v>
      </c>
      <c r="T1054" s="2" t="s">
        <v>1955</v>
      </c>
      <c r="U1054" s="2" t="s">
        <v>59</v>
      </c>
      <c r="V1054" t="str">
        <f>TEXT(tblSales[[#This Row],[Invoice Date]],"mmm")</f>
        <v>Feb</v>
      </c>
      <c r="W1054">
        <f>MONTH(tblSales[[#This Row],[Invoice Date]])</f>
        <v>2</v>
      </c>
      <c r="X1054">
        <f>YEAR(tblSales[[#This Row],[Invoice Date]])</f>
        <v>2025</v>
      </c>
      <c r="Y1054" t="str">
        <f>TEXT(tblSales[[#This Row],[Invoice Date]],"mmm-yyyy")</f>
        <v>Feb-2025</v>
      </c>
      <c r="Z1054" t="str">
        <f>_xlfn.XLOOKUP(tblSales[[#This Row],[Product_ID]],Products!$A:$A,Products!$C:$C,"Women Dresses")</f>
        <v>Watches</v>
      </c>
      <c r="AA1054" t="str">
        <f>_xlfn.XLOOKUP(tblSales[[#This Row],[Product_ID]],Products!$A:$A,Products!$D:$D,"Unknown")</f>
        <v>Analog Watch</v>
      </c>
      <c r="AB1054" t="str">
        <f>_xlfn.XLOOKUP(tblSales[[#This Row],[Product_ID]],Products!$A:$A,Products!$E:$E,"Unknown")</f>
        <v>Global Desi</v>
      </c>
      <c r="AC1054" t="str">
        <f>_xlfn.XLOOKUP(tblSales[[#This Row],[Store_ID]],Stores!$A:$A,Stores!$B:$B,"Unknown")</f>
        <v>TrendMart Tumakuru Standard</v>
      </c>
      <c r="AD1054" t="str">
        <f>_xlfn.XLOOKUP(tblSales[[#This Row],[Store_ID]],Stores!$A:$A,Stores!$E:$E,"Unknown")</f>
        <v>South Zone 2</v>
      </c>
      <c r="AE1054" t="str">
        <f>_xlfn.XLOOKUP(tblSales[[#This Row],[Customer_ID]],Customers!$A:$A,Customers!$B:$B,"Unknown")</f>
        <v>Baskar Reddy</v>
      </c>
      <c r="AF1054" t="str">
        <f>_xlfn.XLOOKUP(tblSales[[#This Row],[Customer_ID]],Customers!$A:$A,Customers!$J:$J,"Unknown")</f>
        <v>Gold</v>
      </c>
      <c r="AG1054" t="str">
        <f>_xlfn.XLOOKUP(tblSales[[#This Row],[Employee_ID]],Employees!$A:$A,Employees!$B:$B,"Unknown")</f>
        <v>Hari Nair</v>
      </c>
      <c r="AH1054">
        <f>IF(MONTH(tblSales[[#This Row],[Invoice Date]])&gt;=4,MONTH(tblSales[[#This Row],[Invoice Date]]),MONTH(tblSales[[#This Row],[Invoice Date]])+12)</f>
        <v>14</v>
      </c>
      <c r="AI1054" s="8">
        <f>DATE(YEAR(tblSales[[#This Row],[Invoice Date]]),MONTH(tblSales[[#This Row],[Invoice Date]]),1)</f>
        <v>45689</v>
      </c>
      <c r="AJ1054" t="str">
        <f>_xlfn.XLOOKUP(tblSales[[#This Row],[Product_ID]],Products!$A:$A,Products!$B:$B,"Unknown")</f>
        <v>Global Desi Analog Watch Cream</v>
      </c>
      <c r="AK1054" s="9">
        <f>IFERROR(tblSales[[#This Row],[Profit]]/tblSales[[#This Row],[Sales Amount]],0)</f>
        <v>0.11910482370249119</v>
      </c>
      <c r="AL1054" t="str">
        <f>IF(tblSales[[#This Row],[Discount %]]&lt;=5,"0-5%",
IF(tblSales[[#This Row],[Discount %]]&lt;=10,"5-10%",
IF(tblSales[[#This Row],[Discount %]]&lt;=15,"10-15%",
IF(tblSales[[#This Row],[Discount %]]&lt;=20,"15-20%","20%+"))))</f>
        <v>15-20%</v>
      </c>
    </row>
    <row r="1055" spans="1:38">
      <c r="A1055" s="2" t="s">
        <v>2700</v>
      </c>
      <c r="B1055" s="11">
        <v>45530</v>
      </c>
      <c r="C1055" s="2" t="s">
        <v>1767</v>
      </c>
      <c r="D1055" s="2" t="s">
        <v>1642</v>
      </c>
      <c r="E1055" s="2" t="s">
        <v>532</v>
      </c>
      <c r="F1055" s="2" t="s">
        <v>92</v>
      </c>
      <c r="G1055" s="2">
        <v>2</v>
      </c>
      <c r="H1055" s="2">
        <v>852.71</v>
      </c>
      <c r="I1055" s="2">
        <v>30</v>
      </c>
      <c r="J1055" s="2">
        <v>511.63</v>
      </c>
      <c r="K1055" s="2">
        <v>5</v>
      </c>
      <c r="L1055" s="2">
        <v>59.69</v>
      </c>
      <c r="M1055" s="2">
        <v>1253.48</v>
      </c>
      <c r="N1055" s="2">
        <v>962.6</v>
      </c>
      <c r="O1055" s="2">
        <f t="shared" si="38"/>
        <v>231.19</v>
      </c>
      <c r="P1055" s="2" t="s">
        <v>28</v>
      </c>
      <c r="Q1055" s="2" t="str">
        <f t="shared" si="37"/>
        <v>Credit Card</v>
      </c>
      <c r="R1055" s="2" t="s">
        <v>21</v>
      </c>
      <c r="S1055" s="2" t="s">
        <v>56</v>
      </c>
      <c r="T1055" s="2" t="s">
        <v>2280</v>
      </c>
      <c r="U1055" s="2" t="s">
        <v>59</v>
      </c>
      <c r="V1055" t="str">
        <f>TEXT(tblSales[[#This Row],[Invoice Date]],"mmm")</f>
        <v>Aug</v>
      </c>
      <c r="W1055">
        <f>MONTH(tblSales[[#This Row],[Invoice Date]])</f>
        <v>8</v>
      </c>
      <c r="X1055">
        <f>YEAR(tblSales[[#This Row],[Invoice Date]])</f>
        <v>2024</v>
      </c>
      <c r="Y1055" t="str">
        <f>TEXT(tblSales[[#This Row],[Invoice Date]],"mmm-yyyy")</f>
        <v>Aug-2024</v>
      </c>
      <c r="Z1055" t="str">
        <f>_xlfn.XLOOKUP(tblSales[[#This Row],[Product_ID]],Products!$A:$A,Products!$C:$C,"Women Dresses")</f>
        <v>Accessories</v>
      </c>
      <c r="AA1055" t="str">
        <f>_xlfn.XLOOKUP(tblSales[[#This Row],[Product_ID]],Products!$A:$A,Products!$D:$D,"Unknown")</f>
        <v>Sunglasses</v>
      </c>
      <c r="AB1055" t="str">
        <f>_xlfn.XLOOKUP(tblSales[[#This Row],[Product_ID]],Products!$A:$A,Products!$E:$E,"Unknown")</f>
        <v>Missing Brand Name</v>
      </c>
      <c r="AC1055" t="str">
        <f>_xlfn.XLOOKUP(tblSales[[#This Row],[Store_ID]],Stores!$A:$A,Stores!$B:$B,"Unknown")</f>
        <v>TrendMart Nizamabad Standard</v>
      </c>
      <c r="AD1055" t="str">
        <f>_xlfn.XLOOKUP(tblSales[[#This Row],[Store_ID]],Stores!$A:$A,Stores!$E:$E,"Unknown")</f>
        <v>South Zone 2</v>
      </c>
      <c r="AE1055" t="str">
        <f>_xlfn.XLOOKUP(tblSales[[#This Row],[Customer_ID]],Customers!$A:$A,Customers!$B:$B,"Unknown")</f>
        <v>Manju Gowda</v>
      </c>
      <c r="AF1055" t="str">
        <f>_xlfn.XLOOKUP(tblSales[[#This Row],[Customer_ID]],Customers!$A:$A,Customers!$J:$J,"Unknown")</f>
        <v>Regular</v>
      </c>
      <c r="AG1055" t="str">
        <f>_xlfn.XLOOKUP(tblSales[[#This Row],[Employee_ID]],Employees!$A:$A,Employees!$B:$B,"Unknown")</f>
        <v>Manoj Ramachandran</v>
      </c>
      <c r="AH1055">
        <f>IF(MONTH(tblSales[[#This Row],[Invoice Date]])&gt;=4,MONTH(tblSales[[#This Row],[Invoice Date]]),MONTH(tblSales[[#This Row],[Invoice Date]])+12)</f>
        <v>8</v>
      </c>
      <c r="AI1055" s="8">
        <f>DATE(YEAR(tblSales[[#This Row],[Invoice Date]]),MONTH(tblSales[[#This Row],[Invoice Date]]),1)</f>
        <v>45505</v>
      </c>
      <c r="AJ1055" t="str">
        <f>_xlfn.XLOOKUP(tblSales[[#This Row],[Product_ID]],Products!$A:$A,Products!$B:$B,"Unknown")</f>
        <v>Kalyan Silks Sunglasses Black</v>
      </c>
      <c r="AK1055" s="9">
        <f>IFERROR(tblSales[[#This Row],[Profit]]/tblSales[[#This Row],[Sales Amount]],0)</f>
        <v>0.1844385231515461</v>
      </c>
      <c r="AL1055" t="str">
        <f>IF(tblSales[[#This Row],[Discount %]]&lt;=5,"0-5%",
IF(tblSales[[#This Row],[Discount %]]&lt;=10,"5-10%",
IF(tblSales[[#This Row],[Discount %]]&lt;=15,"10-15%",
IF(tblSales[[#This Row],[Discount %]]&lt;=20,"15-20%","20%+"))))</f>
        <v>20%+</v>
      </c>
    </row>
    <row r="1056" spans="1:38">
      <c r="A1056" s="2" t="s">
        <v>2701</v>
      </c>
      <c r="B1056" s="11">
        <v>45594</v>
      </c>
      <c r="C1056" s="2" t="s">
        <v>2066</v>
      </c>
      <c r="D1056" s="2" t="s">
        <v>2307</v>
      </c>
      <c r="E1056" s="2" t="s">
        <v>1092</v>
      </c>
      <c r="F1056" s="2" t="s">
        <v>104</v>
      </c>
      <c r="G1056" s="2">
        <v>1</v>
      </c>
      <c r="H1056" s="2">
        <v>706.9</v>
      </c>
      <c r="I1056" s="2">
        <v>0</v>
      </c>
      <c r="J1056" s="2">
        <v>0</v>
      </c>
      <c r="K1056" s="2">
        <v>5</v>
      </c>
      <c r="L1056" s="2">
        <v>35.340000000000003</v>
      </c>
      <c r="M1056" s="2">
        <v>742.24</v>
      </c>
      <c r="N1056" s="2">
        <v>504.05</v>
      </c>
      <c r="O1056" s="2">
        <f t="shared" si="38"/>
        <v>202.85</v>
      </c>
      <c r="P1056" s="2" t="s">
        <v>28</v>
      </c>
      <c r="Q1056" s="2" t="str">
        <f t="shared" si="37"/>
        <v>Credit Card</v>
      </c>
      <c r="R1056" s="2" t="s">
        <v>21</v>
      </c>
      <c r="S1056" s="2" t="s">
        <v>56</v>
      </c>
      <c r="T1056" s="2" t="s">
        <v>2702</v>
      </c>
      <c r="U1056" s="2" t="s">
        <v>59</v>
      </c>
      <c r="V1056" t="str">
        <f>TEXT(tblSales[[#This Row],[Invoice Date]],"mmm")</f>
        <v>Oct</v>
      </c>
      <c r="W1056">
        <f>MONTH(tblSales[[#This Row],[Invoice Date]])</f>
        <v>10</v>
      </c>
      <c r="X1056">
        <f>YEAR(tblSales[[#This Row],[Invoice Date]])</f>
        <v>2024</v>
      </c>
      <c r="Y1056" t="str">
        <f>TEXT(tblSales[[#This Row],[Invoice Date]],"mmm-yyyy")</f>
        <v>Oct-2024</v>
      </c>
      <c r="Z1056" t="str">
        <f>_xlfn.XLOOKUP(tblSales[[#This Row],[Product_ID]],Products!$A:$A,Products!$C:$C,"Women Dresses")</f>
        <v>Sportswear</v>
      </c>
      <c r="AA1056" t="str">
        <f>_xlfn.XLOOKUP(tblSales[[#This Row],[Product_ID]],Products!$A:$A,Products!$D:$D,"Unknown")</f>
        <v>Track Suit</v>
      </c>
      <c r="AB1056" t="str">
        <f>_xlfn.XLOOKUP(tblSales[[#This Row],[Product_ID]],Products!$A:$A,Products!$E:$E,"Unknown")</f>
        <v>Mufti</v>
      </c>
      <c r="AC1056" t="str">
        <f>_xlfn.XLOOKUP(tblSales[[#This Row],[Store_ID]],Stores!$A:$A,Stores!$B:$B,"Unknown")</f>
        <v>TrendMart Kochi Standard</v>
      </c>
      <c r="AD1056" t="str">
        <f>_xlfn.XLOOKUP(tblSales[[#This Row],[Store_ID]],Stores!$A:$A,Stores!$E:$E,"Unknown")</f>
        <v>South Zone 1</v>
      </c>
      <c r="AE1056" t="str">
        <f>_xlfn.XLOOKUP(tblSales[[#This Row],[Customer_ID]],Customers!$A:$A,Customers!$B:$B,"Unknown")</f>
        <v>Chidambaram Krishnan</v>
      </c>
      <c r="AF1056" t="str">
        <f>_xlfn.XLOOKUP(tblSales[[#This Row],[Customer_ID]],Customers!$A:$A,Customers!$J:$J,"Unknown")</f>
        <v>Regular</v>
      </c>
      <c r="AG1056" t="str">
        <f>_xlfn.XLOOKUP(tblSales[[#This Row],[Employee_ID]],Employees!$A:$A,Employees!$B:$B,"Unknown")</f>
        <v>Meena Krishnan</v>
      </c>
      <c r="AH1056">
        <f>IF(MONTH(tblSales[[#This Row],[Invoice Date]])&gt;=4,MONTH(tblSales[[#This Row],[Invoice Date]]),MONTH(tblSales[[#This Row],[Invoice Date]])+12)</f>
        <v>10</v>
      </c>
      <c r="AI1056" s="8">
        <f>DATE(YEAR(tblSales[[#This Row],[Invoice Date]]),MONTH(tblSales[[#This Row],[Invoice Date]]),1)</f>
        <v>45566</v>
      </c>
      <c r="AJ1056" t="str">
        <f>_xlfn.XLOOKUP(tblSales[[#This Row],[Product_ID]],Products!$A:$A,Products!$B:$B,"Unknown")</f>
        <v>Mufti Track Suit Mustard</v>
      </c>
      <c r="AK1056" s="9">
        <f>IFERROR(tblSales[[#This Row],[Profit]]/tblSales[[#This Row],[Sales Amount]],0)</f>
        <v>0.27329435223108428</v>
      </c>
      <c r="AL1056" t="str">
        <f>IF(tblSales[[#This Row],[Discount %]]&lt;=5,"0-5%",
IF(tblSales[[#This Row],[Discount %]]&lt;=10,"5-10%",
IF(tblSales[[#This Row],[Discount %]]&lt;=15,"10-15%",
IF(tblSales[[#This Row],[Discount %]]&lt;=20,"15-20%","20%+"))))</f>
        <v>0-5%</v>
      </c>
    </row>
    <row r="1057" spans="1:38">
      <c r="A1057" s="2" t="s">
        <v>2703</v>
      </c>
      <c r="B1057" s="11">
        <v>45680</v>
      </c>
      <c r="C1057" s="2" t="s">
        <v>2194</v>
      </c>
      <c r="D1057" s="2" t="s">
        <v>1505</v>
      </c>
      <c r="E1057" s="2" t="s">
        <v>480</v>
      </c>
      <c r="F1057" s="2" t="s">
        <v>134</v>
      </c>
      <c r="G1057" s="2">
        <v>2</v>
      </c>
      <c r="H1057" s="2">
        <v>2451.35</v>
      </c>
      <c r="I1057" s="2">
        <v>0</v>
      </c>
      <c r="J1057" s="2">
        <v>0</v>
      </c>
      <c r="K1057" s="2">
        <v>12</v>
      </c>
      <c r="L1057" s="2">
        <v>588.32000000000005</v>
      </c>
      <c r="M1057" s="2">
        <v>5491.02</v>
      </c>
      <c r="N1057" s="2">
        <v>3724.7</v>
      </c>
      <c r="O1057" s="2">
        <f t="shared" si="38"/>
        <v>1178.0000000000005</v>
      </c>
      <c r="P1057" s="2" t="s">
        <v>28</v>
      </c>
      <c r="Q1057" s="2" t="str">
        <f t="shared" si="37"/>
        <v>Credit Card</v>
      </c>
      <c r="R1057" s="2" t="s">
        <v>20</v>
      </c>
      <c r="S1057" s="2" t="s">
        <v>56</v>
      </c>
      <c r="T1057" s="2" t="s">
        <v>2130</v>
      </c>
      <c r="U1057" s="2" t="s">
        <v>59</v>
      </c>
      <c r="V1057" t="str">
        <f>TEXT(tblSales[[#This Row],[Invoice Date]],"mmm")</f>
        <v>Jan</v>
      </c>
      <c r="W1057">
        <f>MONTH(tblSales[[#This Row],[Invoice Date]])</f>
        <v>1</v>
      </c>
      <c r="X1057">
        <f>YEAR(tblSales[[#This Row],[Invoice Date]])</f>
        <v>2025</v>
      </c>
      <c r="Y1057" t="str">
        <f>TEXT(tblSales[[#This Row],[Invoice Date]],"mmm-yyyy")</f>
        <v>Jan-2025</v>
      </c>
      <c r="Z1057" t="str">
        <f>_xlfn.XLOOKUP(tblSales[[#This Row],[Product_ID]],Products!$A:$A,Products!$C:$C,"Women Dresses")</f>
        <v>Footwear</v>
      </c>
      <c r="AA1057" t="str">
        <f>_xlfn.XLOOKUP(tblSales[[#This Row],[Product_ID]],Products!$A:$A,Products!$D:$D,"Unknown")</f>
        <v>Slippers</v>
      </c>
      <c r="AB1057" t="str">
        <f>_xlfn.XLOOKUP(tblSales[[#This Row],[Product_ID]],Products!$A:$A,Products!$E:$E,"Unknown")</f>
        <v>Pothys</v>
      </c>
      <c r="AC1057" t="str">
        <f>_xlfn.XLOOKUP(tblSales[[#This Row],[Store_ID]],Stores!$A:$A,Stores!$B:$B,"Unknown")</f>
        <v>TrendMart Thrissur High Street</v>
      </c>
      <c r="AD1057" t="str">
        <f>_xlfn.XLOOKUP(tblSales[[#This Row],[Store_ID]],Stores!$A:$A,Stores!$E:$E,"Unknown")</f>
        <v>South Zone 1</v>
      </c>
      <c r="AE1057" t="str">
        <f>_xlfn.XLOOKUP(tblSales[[#This Row],[Customer_ID]],Customers!$A:$A,Customers!$B:$B,"Unknown")</f>
        <v>Anjali Bhat</v>
      </c>
      <c r="AF1057" t="str">
        <f>_xlfn.XLOOKUP(tblSales[[#This Row],[Customer_ID]],Customers!$A:$A,Customers!$J:$J,"Unknown")</f>
        <v>Platinum</v>
      </c>
      <c r="AG1057" t="str">
        <f>_xlfn.XLOOKUP(tblSales[[#This Row],[Employee_ID]],Employees!$A:$A,Employees!$B:$B,"Unknown")</f>
        <v>Chandran Krishnan</v>
      </c>
      <c r="AH1057">
        <f>IF(MONTH(tblSales[[#This Row],[Invoice Date]])&gt;=4,MONTH(tblSales[[#This Row],[Invoice Date]]),MONTH(tblSales[[#This Row],[Invoice Date]])+12)</f>
        <v>13</v>
      </c>
      <c r="AI1057" s="8">
        <f>DATE(YEAR(tblSales[[#This Row],[Invoice Date]]),MONTH(tblSales[[#This Row],[Invoice Date]]),1)</f>
        <v>45658</v>
      </c>
      <c r="AJ1057" t="str">
        <f>_xlfn.XLOOKUP(tblSales[[#This Row],[Product_ID]],Products!$A:$A,Products!$B:$B,"Unknown")</f>
        <v>Pothys Slippers Green</v>
      </c>
      <c r="AK1057" s="9">
        <f>IFERROR(tblSales[[#This Row],[Profit]]/tblSales[[#This Row],[Sales Amount]],0)</f>
        <v>0.21453209057697847</v>
      </c>
      <c r="AL1057" t="str">
        <f>IF(tblSales[[#This Row],[Discount %]]&lt;=5,"0-5%",
IF(tblSales[[#This Row],[Discount %]]&lt;=10,"5-10%",
IF(tblSales[[#This Row],[Discount %]]&lt;=15,"10-15%",
IF(tblSales[[#This Row],[Discount %]]&lt;=20,"15-20%","20%+"))))</f>
        <v>0-5%</v>
      </c>
    </row>
    <row r="1058" spans="1:38">
      <c r="A1058" s="2" t="s">
        <v>2704</v>
      </c>
      <c r="B1058" s="11">
        <v>45620</v>
      </c>
      <c r="C1058" s="2" t="s">
        <v>2705</v>
      </c>
      <c r="D1058" s="2" t="s">
        <v>2706</v>
      </c>
      <c r="E1058" s="2" t="s">
        <v>863</v>
      </c>
      <c r="F1058" s="2" t="s">
        <v>285</v>
      </c>
      <c r="G1058" s="2">
        <v>2</v>
      </c>
      <c r="H1058" s="2">
        <v>484.08</v>
      </c>
      <c r="I1058" s="2">
        <v>0</v>
      </c>
      <c r="J1058" s="2">
        <v>0</v>
      </c>
      <c r="K1058" s="2">
        <v>5</v>
      </c>
      <c r="L1058" s="2">
        <v>48.41</v>
      </c>
      <c r="M1058" s="2">
        <v>1016.57</v>
      </c>
      <c r="N1058" s="2">
        <v>638.14</v>
      </c>
      <c r="O1058" s="2">
        <f t="shared" si="38"/>
        <v>330.0200000000001</v>
      </c>
      <c r="P1058" s="2" t="s">
        <v>32</v>
      </c>
      <c r="Q1058" s="2" t="str">
        <f t="shared" si="37"/>
        <v>UPI</v>
      </c>
      <c r="R1058" s="2" t="s">
        <v>21</v>
      </c>
      <c r="S1058" s="2" t="s">
        <v>56</v>
      </c>
      <c r="T1058" s="2" t="s">
        <v>135</v>
      </c>
      <c r="U1058" s="2" t="s">
        <v>60</v>
      </c>
      <c r="V1058" t="str">
        <f>TEXT(tblSales[[#This Row],[Invoice Date]],"mmm")</f>
        <v>Nov</v>
      </c>
      <c r="W1058">
        <f>MONTH(tblSales[[#This Row],[Invoice Date]])</f>
        <v>11</v>
      </c>
      <c r="X1058">
        <f>YEAR(tblSales[[#This Row],[Invoice Date]])</f>
        <v>2024</v>
      </c>
      <c r="Y1058" t="str">
        <f>TEXT(tblSales[[#This Row],[Invoice Date]],"mmm-yyyy")</f>
        <v>Nov-2024</v>
      </c>
      <c r="Z1058" t="str">
        <f>_xlfn.XLOOKUP(tblSales[[#This Row],[Product_ID]],Products!$A:$A,Products!$C:$C,"Women Dresses")</f>
        <v>Belts</v>
      </c>
      <c r="AA1058" t="str">
        <f>_xlfn.XLOOKUP(tblSales[[#This Row],[Product_ID]],Products!$A:$A,Products!$D:$D,"Unknown")</f>
        <v>Leather Belt</v>
      </c>
      <c r="AB1058" t="str">
        <f>_xlfn.XLOOKUP(tblSales[[#This Row],[Product_ID]],Products!$A:$A,Products!$E:$E,"Unknown")</f>
        <v>AND</v>
      </c>
      <c r="AC1058" t="str">
        <f>_xlfn.XLOOKUP(tblSales[[#This Row],[Store_ID]],Stores!$A:$A,Stores!$B:$B,"Unknown")</f>
        <v>TrendMart Thiruvananthapuram Outlet</v>
      </c>
      <c r="AD1058" t="str">
        <f>_xlfn.XLOOKUP(tblSales[[#This Row],[Store_ID]],Stores!$A:$A,Stores!$E:$E,"Unknown")</f>
        <v>South Zone 1</v>
      </c>
      <c r="AE1058" t="str">
        <f>_xlfn.XLOOKUP(tblSales[[#This Row],[Customer_ID]],Customers!$A:$A,Customers!$B:$B,"Unknown")</f>
        <v>Tarun Shetty</v>
      </c>
      <c r="AF1058" t="str">
        <f>_xlfn.XLOOKUP(tblSales[[#This Row],[Customer_ID]],Customers!$A:$A,Customers!$J:$J,"Unknown")</f>
        <v>Platinum</v>
      </c>
      <c r="AG1058" t="str">
        <f>_xlfn.XLOOKUP(tblSales[[#This Row],[Employee_ID]],Employees!$A:$A,Employees!$B:$B,"Unknown")</f>
        <v>Yogesh Chettiar</v>
      </c>
      <c r="AH1058">
        <f>IF(MONTH(tblSales[[#This Row],[Invoice Date]])&gt;=4,MONTH(tblSales[[#This Row],[Invoice Date]]),MONTH(tblSales[[#This Row],[Invoice Date]])+12)</f>
        <v>11</v>
      </c>
      <c r="AI1058" s="8">
        <f>DATE(YEAR(tblSales[[#This Row],[Invoice Date]]),MONTH(tblSales[[#This Row],[Invoice Date]]),1)</f>
        <v>45597</v>
      </c>
      <c r="AJ1058" t="str">
        <f>_xlfn.XLOOKUP(tblSales[[#This Row],[Product_ID]],Products!$A:$A,Products!$B:$B,"Unknown")</f>
        <v>AND Leather Belt Red</v>
      </c>
      <c r="AK1058" s="9">
        <f>IFERROR(tblSales[[#This Row],[Profit]]/tblSales[[#This Row],[Sales Amount]],0)</f>
        <v>0.32464070354230412</v>
      </c>
      <c r="AL1058" t="str">
        <f>IF(tblSales[[#This Row],[Discount %]]&lt;=5,"0-5%",
IF(tblSales[[#This Row],[Discount %]]&lt;=10,"5-10%",
IF(tblSales[[#This Row],[Discount %]]&lt;=15,"10-15%",
IF(tblSales[[#This Row],[Discount %]]&lt;=20,"15-20%","20%+"))))</f>
        <v>0-5%</v>
      </c>
    </row>
    <row r="1059" spans="1:38">
      <c r="A1059" s="2" t="s">
        <v>2707</v>
      </c>
      <c r="B1059" s="11">
        <v>45727</v>
      </c>
      <c r="C1059" s="2" t="s">
        <v>1917</v>
      </c>
      <c r="D1059" s="2" t="s">
        <v>714</v>
      </c>
      <c r="E1059" s="2" t="s">
        <v>532</v>
      </c>
      <c r="F1059" s="2" t="s">
        <v>216</v>
      </c>
      <c r="G1059" s="2">
        <v>3</v>
      </c>
      <c r="H1059" s="2">
        <v>409.07</v>
      </c>
      <c r="I1059" s="2">
        <v>10</v>
      </c>
      <c r="J1059" s="2">
        <v>122.72</v>
      </c>
      <c r="K1059" s="2">
        <v>5</v>
      </c>
      <c r="L1059" s="2">
        <v>55.22</v>
      </c>
      <c r="M1059" s="2">
        <v>1159.71</v>
      </c>
      <c r="N1059" s="2">
        <v>786.18</v>
      </c>
      <c r="O1059" s="2">
        <f t="shared" si="38"/>
        <v>318.31000000000006</v>
      </c>
      <c r="P1059" s="2" t="s">
        <v>27</v>
      </c>
      <c r="Q1059" s="2" t="str">
        <f t="shared" si="37"/>
        <v>Cash</v>
      </c>
      <c r="R1059" s="2" t="s">
        <v>20</v>
      </c>
      <c r="S1059" s="2" t="s">
        <v>56</v>
      </c>
      <c r="T1059" s="2" t="s">
        <v>1951</v>
      </c>
      <c r="U1059" s="2" t="s">
        <v>59</v>
      </c>
      <c r="V1059" t="str">
        <f>TEXT(tblSales[[#This Row],[Invoice Date]],"mmm")</f>
        <v>Mar</v>
      </c>
      <c r="W1059">
        <f>MONTH(tblSales[[#This Row],[Invoice Date]])</f>
        <v>3</v>
      </c>
      <c r="X1059">
        <f>YEAR(tblSales[[#This Row],[Invoice Date]])</f>
        <v>2025</v>
      </c>
      <c r="Y1059" t="str">
        <f>TEXT(tblSales[[#This Row],[Invoice Date]],"mmm-yyyy")</f>
        <v>Mar-2025</v>
      </c>
      <c r="Z1059" t="str">
        <f>_xlfn.XLOOKUP(tblSales[[#This Row],[Product_ID]],Products!$A:$A,Products!$C:$C,"Women Dresses")</f>
        <v>Men T-Shirts</v>
      </c>
      <c r="AA1059" t="str">
        <f>_xlfn.XLOOKUP(tblSales[[#This Row],[Product_ID]],Products!$A:$A,Products!$D:$D,"Unknown")</f>
        <v>Round Neck</v>
      </c>
      <c r="AB1059" t="str">
        <f>_xlfn.XLOOKUP(tblSales[[#This Row],[Product_ID]],Products!$A:$A,Products!$E:$E,"Unknown")</f>
        <v>Skechers</v>
      </c>
      <c r="AC1059" t="str">
        <f>_xlfn.XLOOKUP(tblSales[[#This Row],[Store_ID]],Stores!$A:$A,Stores!$B:$B,"Unknown")</f>
        <v>TrendMart Nizamabad Standard</v>
      </c>
      <c r="AD1059" t="str">
        <f>_xlfn.XLOOKUP(tblSales[[#This Row],[Store_ID]],Stores!$A:$A,Stores!$E:$E,"Unknown")</f>
        <v>South Zone 2</v>
      </c>
      <c r="AE1059" t="str">
        <f>_xlfn.XLOOKUP(tblSales[[#This Row],[Customer_ID]],Customers!$A:$A,Customers!$B:$B,"Unknown")</f>
        <v>Varsha Kamath</v>
      </c>
      <c r="AF1059" t="str">
        <f>_xlfn.XLOOKUP(tblSales[[#This Row],[Customer_ID]],Customers!$A:$A,Customers!$J:$J,"Unknown")</f>
        <v>Silver</v>
      </c>
      <c r="AG1059" t="str">
        <f>_xlfn.XLOOKUP(tblSales[[#This Row],[Employee_ID]],Employees!$A:$A,Employees!$B:$B,"Unknown")</f>
        <v>Venkat Sharma</v>
      </c>
      <c r="AH1059">
        <f>IF(MONTH(tblSales[[#This Row],[Invoice Date]])&gt;=4,MONTH(tblSales[[#This Row],[Invoice Date]]),MONTH(tblSales[[#This Row],[Invoice Date]])+12)</f>
        <v>15</v>
      </c>
      <c r="AI1059" s="8">
        <f>DATE(YEAR(tblSales[[#This Row],[Invoice Date]]),MONTH(tblSales[[#This Row],[Invoice Date]]),1)</f>
        <v>45717</v>
      </c>
      <c r="AJ1059" t="str">
        <f>_xlfn.XLOOKUP(tblSales[[#This Row],[Product_ID]],Products!$A:$A,Products!$B:$B,"Unknown")</f>
        <v>Skechers Round Neck Red</v>
      </c>
      <c r="AK1059" s="9">
        <f>IFERROR(tblSales[[#This Row],[Profit]]/tblSales[[#This Row],[Sales Amount]],0)</f>
        <v>0.27447379086150853</v>
      </c>
      <c r="AL1059" t="str">
        <f>IF(tblSales[[#This Row],[Discount %]]&lt;=5,"0-5%",
IF(tblSales[[#This Row],[Discount %]]&lt;=10,"5-10%",
IF(tblSales[[#This Row],[Discount %]]&lt;=15,"10-15%",
IF(tblSales[[#This Row],[Discount %]]&lt;=20,"15-20%","20%+"))))</f>
        <v>5-10%</v>
      </c>
    </row>
    <row r="1060" spans="1:38">
      <c r="A1060" s="2" t="s">
        <v>2708</v>
      </c>
      <c r="B1060" s="11">
        <v>45535</v>
      </c>
      <c r="C1060" s="2" t="s">
        <v>2563</v>
      </c>
      <c r="D1060" s="2" t="s">
        <v>806</v>
      </c>
      <c r="E1060" s="2" t="s">
        <v>532</v>
      </c>
      <c r="F1060" s="2" t="s">
        <v>475</v>
      </c>
      <c r="G1060" s="2">
        <v>2</v>
      </c>
      <c r="H1060" s="2">
        <v>780.27</v>
      </c>
      <c r="I1060" s="2">
        <v>5</v>
      </c>
      <c r="J1060" s="2">
        <v>78.03</v>
      </c>
      <c r="K1060" s="2">
        <v>5</v>
      </c>
      <c r="L1060" s="2">
        <v>74.13</v>
      </c>
      <c r="M1060" s="2">
        <v>1556.64</v>
      </c>
      <c r="N1060" s="2">
        <v>1050.9000000000001</v>
      </c>
      <c r="O1060" s="2">
        <f t="shared" si="38"/>
        <v>431.61</v>
      </c>
      <c r="P1060" s="2" t="s">
        <v>32</v>
      </c>
      <c r="Q1060" s="2" t="str">
        <f t="shared" si="37"/>
        <v>UPI</v>
      </c>
      <c r="R1060" s="2" t="s">
        <v>21</v>
      </c>
      <c r="S1060" s="2" t="s">
        <v>56</v>
      </c>
      <c r="T1060" s="2" t="s">
        <v>2413</v>
      </c>
      <c r="U1060" s="2" t="s">
        <v>60</v>
      </c>
      <c r="V1060" t="str">
        <f>TEXT(tblSales[[#This Row],[Invoice Date]],"mmm")</f>
        <v>Aug</v>
      </c>
      <c r="W1060">
        <f>MONTH(tblSales[[#This Row],[Invoice Date]])</f>
        <v>8</v>
      </c>
      <c r="X1060">
        <f>YEAR(tblSales[[#This Row],[Invoice Date]])</f>
        <v>2024</v>
      </c>
      <c r="Y1060" t="str">
        <f>TEXT(tblSales[[#This Row],[Invoice Date]],"mmm-yyyy")</f>
        <v>Aug-2024</v>
      </c>
      <c r="Z1060" t="str">
        <f>_xlfn.XLOOKUP(tblSales[[#This Row],[Product_ID]],Products!$A:$A,Products!$C:$C,"Women Dresses")</f>
        <v>Kids Wear</v>
      </c>
      <c r="AA1060" t="str">
        <f>_xlfn.XLOOKUP(tblSales[[#This Row],[Product_ID]],Products!$A:$A,Products!$D:$D,"Unknown")</f>
        <v>Girls Frock</v>
      </c>
      <c r="AB1060" t="str">
        <f>_xlfn.XLOOKUP(tblSales[[#This Row],[Product_ID]],Products!$A:$A,Products!$E:$E,"Unknown")</f>
        <v>Sonata</v>
      </c>
      <c r="AC1060" t="str">
        <f>_xlfn.XLOOKUP(tblSales[[#This Row],[Store_ID]],Stores!$A:$A,Stores!$B:$B,"Unknown")</f>
        <v>TrendMart Nizamabad Standard</v>
      </c>
      <c r="AD1060" t="str">
        <f>_xlfn.XLOOKUP(tblSales[[#This Row],[Store_ID]],Stores!$A:$A,Stores!$E:$E,"Unknown")</f>
        <v>South Zone 2</v>
      </c>
      <c r="AE1060" t="str">
        <f>_xlfn.XLOOKUP(tblSales[[#This Row],[Customer_ID]],Customers!$A:$A,Customers!$B:$B,"Unknown")</f>
        <v>Malathi Hegde</v>
      </c>
      <c r="AF1060" t="str">
        <f>_xlfn.XLOOKUP(tblSales[[#This Row],[Customer_ID]],Customers!$A:$A,Customers!$J:$J,"Unknown")</f>
        <v>Regular</v>
      </c>
      <c r="AG1060" t="str">
        <f>_xlfn.XLOOKUP(tblSales[[#This Row],[Employee_ID]],Employees!$A:$A,Employees!$B:$B,"Unknown")</f>
        <v>Arjun Krishnan</v>
      </c>
      <c r="AH1060">
        <f>IF(MONTH(tblSales[[#This Row],[Invoice Date]])&gt;=4,MONTH(tblSales[[#This Row],[Invoice Date]]),MONTH(tblSales[[#This Row],[Invoice Date]])+12)</f>
        <v>8</v>
      </c>
      <c r="AI1060" s="8">
        <f>DATE(YEAR(tblSales[[#This Row],[Invoice Date]]),MONTH(tblSales[[#This Row],[Invoice Date]]),1)</f>
        <v>45505</v>
      </c>
      <c r="AJ1060" t="str">
        <f>_xlfn.XLOOKUP(tblSales[[#This Row],[Product_ID]],Products!$A:$A,Products!$B:$B,"Unknown")</f>
        <v>Sonata Girls Frock Cream</v>
      </c>
      <c r="AK1060" s="9">
        <f>IFERROR(tblSales[[#This Row],[Profit]]/tblSales[[#This Row],[Sales Amount]],0)</f>
        <v>0.27727027443724944</v>
      </c>
      <c r="AL1060" t="str">
        <f>IF(tblSales[[#This Row],[Discount %]]&lt;=5,"0-5%",
IF(tblSales[[#This Row],[Discount %]]&lt;=10,"5-10%",
IF(tblSales[[#This Row],[Discount %]]&lt;=15,"10-15%",
IF(tblSales[[#This Row],[Discount %]]&lt;=20,"15-20%","20%+"))))</f>
        <v>0-5%</v>
      </c>
    </row>
    <row r="1061" spans="1:38">
      <c r="A1061" s="2" t="s">
        <v>2709</v>
      </c>
      <c r="B1061" s="11">
        <v>45406</v>
      </c>
      <c r="C1061" s="2" t="s">
        <v>1482</v>
      </c>
      <c r="D1061" s="2" t="s">
        <v>501</v>
      </c>
      <c r="E1061" s="2" t="s">
        <v>368</v>
      </c>
      <c r="F1061" s="2" t="s">
        <v>319</v>
      </c>
      <c r="G1061" s="2">
        <v>2</v>
      </c>
      <c r="H1061" s="2">
        <v>635.17999999999995</v>
      </c>
      <c r="I1061" s="2">
        <v>15</v>
      </c>
      <c r="J1061" s="2">
        <v>190.55</v>
      </c>
      <c r="K1061" s="2">
        <v>5</v>
      </c>
      <c r="L1061" s="2">
        <v>53.99</v>
      </c>
      <c r="M1061" s="2">
        <v>1133.8</v>
      </c>
      <c r="N1061" s="2">
        <v>914.32</v>
      </c>
      <c r="O1061" s="2">
        <f t="shared" si="38"/>
        <v>165.4899999999999</v>
      </c>
      <c r="P1061" s="2" t="s">
        <v>29</v>
      </c>
      <c r="Q1061" s="2" t="str">
        <f t="shared" si="37"/>
        <v>Debit Card</v>
      </c>
      <c r="R1061" s="2" t="s">
        <v>21</v>
      </c>
      <c r="S1061" s="2" t="s">
        <v>56</v>
      </c>
      <c r="T1061" s="2" t="s">
        <v>489</v>
      </c>
      <c r="U1061" s="2" t="s">
        <v>59</v>
      </c>
      <c r="V1061" t="str">
        <f>TEXT(tblSales[[#This Row],[Invoice Date]],"mmm")</f>
        <v>Apr</v>
      </c>
      <c r="W1061">
        <f>MONTH(tblSales[[#This Row],[Invoice Date]])</f>
        <v>4</v>
      </c>
      <c r="X1061">
        <f>YEAR(tblSales[[#This Row],[Invoice Date]])</f>
        <v>2024</v>
      </c>
      <c r="Y1061" t="str">
        <f>TEXT(tblSales[[#This Row],[Invoice Date]],"mmm-yyyy")</f>
        <v>Apr-2024</v>
      </c>
      <c r="Z1061" t="str">
        <f>_xlfn.XLOOKUP(tblSales[[#This Row],[Product_ID]],Products!$A:$A,Products!$C:$C,"Women Dresses")</f>
        <v>Women Tops</v>
      </c>
      <c r="AA1061" t="str">
        <f>_xlfn.XLOOKUP(tblSales[[#This Row],[Product_ID]],Products!$A:$A,Products!$D:$D,"Unknown")</f>
        <v>Formal Top</v>
      </c>
      <c r="AB1061" t="str">
        <f>_xlfn.XLOOKUP(tblSales[[#This Row],[Product_ID]],Products!$A:$A,Products!$E:$E,"Unknown")</f>
        <v>Aurelia</v>
      </c>
      <c r="AC1061" t="str">
        <f>_xlfn.XLOOKUP(tblSales[[#This Row],[Store_ID]],Stores!$A:$A,Stores!$B:$B,"Unknown")</f>
        <v>TrendMart Kozhikode Outlet</v>
      </c>
      <c r="AD1061" t="str">
        <f>_xlfn.XLOOKUP(tblSales[[#This Row],[Store_ID]],Stores!$A:$A,Stores!$E:$E,"Unknown")</f>
        <v>South Zone 1</v>
      </c>
      <c r="AE1061" t="str">
        <f>_xlfn.XLOOKUP(tblSales[[#This Row],[Customer_ID]],Customers!$A:$A,Customers!$B:$B,"Unknown")</f>
        <v>Meena Gowda</v>
      </c>
      <c r="AF1061" t="str">
        <f>_xlfn.XLOOKUP(tblSales[[#This Row],[Customer_ID]],Customers!$A:$A,Customers!$J:$J,"Unknown")</f>
        <v>Gold</v>
      </c>
      <c r="AG1061" t="str">
        <f>_xlfn.XLOOKUP(tblSales[[#This Row],[Employee_ID]],Employees!$A:$A,Employees!$B:$B,"Unknown")</f>
        <v>Sathish Sundaram</v>
      </c>
      <c r="AH1061">
        <f>IF(MONTH(tblSales[[#This Row],[Invoice Date]])&gt;=4,MONTH(tblSales[[#This Row],[Invoice Date]]),MONTH(tblSales[[#This Row],[Invoice Date]])+12)</f>
        <v>4</v>
      </c>
      <c r="AI1061" s="8">
        <f>DATE(YEAR(tblSales[[#This Row],[Invoice Date]]),MONTH(tblSales[[#This Row],[Invoice Date]]),1)</f>
        <v>45383</v>
      </c>
      <c r="AJ1061" t="str">
        <f>_xlfn.XLOOKUP(tblSales[[#This Row],[Product_ID]],Products!$A:$A,Products!$B:$B,"Unknown")</f>
        <v>Aurelia Formal Top Olive</v>
      </c>
      <c r="AK1061" s="9">
        <f>IFERROR(tblSales[[#This Row],[Profit]]/tblSales[[#This Row],[Sales Amount]],0)</f>
        <v>0.14596048685835236</v>
      </c>
      <c r="AL1061" t="str">
        <f>IF(tblSales[[#This Row],[Discount %]]&lt;=5,"0-5%",
IF(tblSales[[#This Row],[Discount %]]&lt;=10,"5-10%",
IF(tblSales[[#This Row],[Discount %]]&lt;=15,"10-15%",
IF(tblSales[[#This Row],[Discount %]]&lt;=20,"15-20%","20%+"))))</f>
        <v>10-15%</v>
      </c>
    </row>
    <row r="1062" spans="1:38">
      <c r="A1062" s="2" t="s">
        <v>2710</v>
      </c>
      <c r="B1062" s="11">
        <v>45556</v>
      </c>
      <c r="C1062" s="2" t="s">
        <v>1985</v>
      </c>
      <c r="D1062" s="2" t="s">
        <v>120</v>
      </c>
      <c r="E1062" s="2" t="s">
        <v>270</v>
      </c>
      <c r="F1062" s="2" t="s">
        <v>475</v>
      </c>
      <c r="G1062" s="2">
        <v>2</v>
      </c>
      <c r="H1062" s="2">
        <v>3471.93</v>
      </c>
      <c r="I1062" s="2">
        <v>25</v>
      </c>
      <c r="J1062" s="2">
        <v>1735.96</v>
      </c>
      <c r="K1062" s="2">
        <v>12</v>
      </c>
      <c r="L1062" s="2">
        <v>624.95000000000005</v>
      </c>
      <c r="M1062" s="2">
        <v>5832.85</v>
      </c>
      <c r="N1062" s="2">
        <v>4849.24</v>
      </c>
      <c r="O1062" s="2">
        <f t="shared" si="38"/>
        <v>358.66000000000054</v>
      </c>
      <c r="P1062" s="2" t="s">
        <v>28</v>
      </c>
      <c r="Q1062" s="2" t="str">
        <f t="shared" si="37"/>
        <v>Credit Card</v>
      </c>
      <c r="R1062" s="2" t="s">
        <v>20</v>
      </c>
      <c r="S1062" s="2" t="s">
        <v>56</v>
      </c>
      <c r="T1062" s="2" t="s">
        <v>395</v>
      </c>
      <c r="U1062" s="2" t="s">
        <v>60</v>
      </c>
      <c r="V1062" t="str">
        <f>TEXT(tblSales[[#This Row],[Invoice Date]],"mmm")</f>
        <v>Sep</v>
      </c>
      <c r="W1062">
        <f>MONTH(tblSales[[#This Row],[Invoice Date]])</f>
        <v>9</v>
      </c>
      <c r="X1062">
        <f>YEAR(tblSales[[#This Row],[Invoice Date]])</f>
        <v>2024</v>
      </c>
      <c r="Y1062" t="str">
        <f>TEXT(tblSales[[#This Row],[Invoice Date]],"mmm-yyyy")</f>
        <v>Sep-2024</v>
      </c>
      <c r="Z1062" t="str">
        <f>_xlfn.XLOOKUP(tblSales[[#This Row],[Product_ID]],Products!$A:$A,Products!$C:$C,"Women Dresses")</f>
        <v>Footwear</v>
      </c>
      <c r="AA1062" t="str">
        <f>_xlfn.XLOOKUP(tblSales[[#This Row],[Product_ID]],Products!$A:$A,Products!$D:$D,"Unknown")</f>
        <v>Formal Shoes</v>
      </c>
      <c r="AB1062" t="str">
        <f>_xlfn.XLOOKUP(tblSales[[#This Row],[Product_ID]],Products!$A:$A,Products!$E:$E,"Unknown")</f>
        <v>US Polo Assn</v>
      </c>
      <c r="AC1062" t="str">
        <f>_xlfn.XLOOKUP(tblSales[[#This Row],[Store_ID]],Stores!$A:$A,Stores!$B:$B,"Unknown")</f>
        <v>TrendMart Kochi High Street</v>
      </c>
      <c r="AD1062" t="str">
        <f>_xlfn.XLOOKUP(tblSales[[#This Row],[Store_ID]],Stores!$A:$A,Stores!$E:$E,"Unknown")</f>
        <v>South Zone 1</v>
      </c>
      <c r="AE1062" t="str">
        <f>_xlfn.XLOOKUP(tblSales[[#This Row],[Customer_ID]],Customers!$A:$A,Customers!$B:$B,"Unknown")</f>
        <v>Sunita Chettiar</v>
      </c>
      <c r="AF1062" t="str">
        <f>_xlfn.XLOOKUP(tblSales[[#This Row],[Customer_ID]],Customers!$A:$A,Customers!$J:$J,"Unknown")</f>
        <v>Regular</v>
      </c>
      <c r="AG1062" t="str">
        <f>_xlfn.XLOOKUP(tblSales[[#This Row],[Employee_ID]],Employees!$A:$A,Employees!$B:$B,"Unknown")</f>
        <v>Arjun Krishnan</v>
      </c>
      <c r="AH1062">
        <f>IF(MONTH(tblSales[[#This Row],[Invoice Date]])&gt;=4,MONTH(tblSales[[#This Row],[Invoice Date]]),MONTH(tblSales[[#This Row],[Invoice Date]])+12)</f>
        <v>9</v>
      </c>
      <c r="AI1062" s="8">
        <f>DATE(YEAR(tblSales[[#This Row],[Invoice Date]]),MONTH(tblSales[[#This Row],[Invoice Date]]),1)</f>
        <v>45536</v>
      </c>
      <c r="AJ1062" t="str">
        <f>_xlfn.XLOOKUP(tblSales[[#This Row],[Product_ID]],Products!$A:$A,Products!$B:$B,"Unknown")</f>
        <v>US Polo Assn Formal Shoes Red</v>
      </c>
      <c r="AK1062" s="9">
        <f>IFERROR(tblSales[[#This Row],[Profit]]/tblSales[[#This Row],[Sales Amount]],0)</f>
        <v>6.1489666286635269E-2</v>
      </c>
      <c r="AL1062" t="str">
        <f>IF(tblSales[[#This Row],[Discount %]]&lt;=5,"0-5%",
IF(tblSales[[#This Row],[Discount %]]&lt;=10,"5-10%",
IF(tblSales[[#This Row],[Discount %]]&lt;=15,"10-15%",
IF(tblSales[[#This Row],[Discount %]]&lt;=20,"15-20%","20%+"))))</f>
        <v>20%+</v>
      </c>
    </row>
    <row r="1063" spans="1:38">
      <c r="A1063" s="2" t="s">
        <v>2711</v>
      </c>
      <c r="B1063" s="11">
        <v>45617</v>
      </c>
      <c r="C1063" s="2" t="s">
        <v>2712</v>
      </c>
      <c r="D1063" s="2" t="s">
        <v>813</v>
      </c>
      <c r="E1063" s="2" t="s">
        <v>275</v>
      </c>
      <c r="F1063" s="2" t="s">
        <v>244</v>
      </c>
      <c r="G1063" s="2">
        <v>3</v>
      </c>
      <c r="H1063" s="2">
        <v>3105.68</v>
      </c>
      <c r="I1063" s="2">
        <v>10</v>
      </c>
      <c r="J1063" s="2">
        <v>931.7</v>
      </c>
      <c r="K1063" s="2">
        <v>3</v>
      </c>
      <c r="L1063" s="2">
        <v>251.56</v>
      </c>
      <c r="M1063" s="2">
        <v>8636.9</v>
      </c>
      <c r="N1063" s="2">
        <v>5969.79</v>
      </c>
      <c r="O1063" s="2">
        <f t="shared" si="38"/>
        <v>2415.5499999999997</v>
      </c>
      <c r="P1063" s="2" t="s">
        <v>28</v>
      </c>
      <c r="Q1063" s="2" t="str">
        <f t="shared" si="37"/>
        <v>Credit Card</v>
      </c>
      <c r="R1063" s="2" t="s">
        <v>20</v>
      </c>
      <c r="S1063" s="2" t="s">
        <v>56</v>
      </c>
      <c r="T1063" s="2" t="s">
        <v>1000</v>
      </c>
      <c r="U1063" s="2" t="s">
        <v>59</v>
      </c>
      <c r="V1063" t="str">
        <f>TEXT(tblSales[[#This Row],[Invoice Date]],"mmm")</f>
        <v>Nov</v>
      </c>
      <c r="W1063">
        <f>MONTH(tblSales[[#This Row],[Invoice Date]])</f>
        <v>11</v>
      </c>
      <c r="X1063">
        <f>YEAR(tblSales[[#This Row],[Invoice Date]])</f>
        <v>2024</v>
      </c>
      <c r="Y1063" t="str">
        <f>TEXT(tblSales[[#This Row],[Invoice Date]],"mmm-yyyy")</f>
        <v>Nov-2024</v>
      </c>
      <c r="Z1063" t="str">
        <f>_xlfn.XLOOKUP(tblSales[[#This Row],[Product_ID]],Products!$A:$A,Products!$C:$C,"Women Dresses")</f>
        <v>Jewellery</v>
      </c>
      <c r="AA1063" t="str">
        <f>_xlfn.XLOOKUP(tblSales[[#This Row],[Product_ID]],Products!$A:$A,Products!$D:$D,"Unknown")</f>
        <v>Ring</v>
      </c>
      <c r="AB1063" t="str">
        <f>_xlfn.XLOOKUP(tblSales[[#This Row],[Product_ID]],Products!$A:$A,Products!$E:$E,"Unknown")</f>
        <v>Wrangler</v>
      </c>
      <c r="AC1063" t="str">
        <f>_xlfn.XLOOKUP(tblSales[[#This Row],[Store_ID]],Stores!$A:$A,Stores!$B:$B,"Unknown")</f>
        <v>TrendMart Madurai High Street</v>
      </c>
      <c r="AD1063" t="str">
        <f>_xlfn.XLOOKUP(tblSales[[#This Row],[Store_ID]],Stores!$A:$A,Stores!$E:$E,"Unknown")</f>
        <v>South Zone 1</v>
      </c>
      <c r="AE1063" t="str">
        <f>_xlfn.XLOOKUP(tblSales[[#This Row],[Customer_ID]],Customers!$A:$A,Customers!$B:$B,"Unknown")</f>
        <v>Gokul Chetty</v>
      </c>
      <c r="AF1063" t="str">
        <f>_xlfn.XLOOKUP(tblSales[[#This Row],[Customer_ID]],Customers!$A:$A,Customers!$J:$J,"Unknown")</f>
        <v>Silver</v>
      </c>
      <c r="AG1063" t="str">
        <f>_xlfn.XLOOKUP(tblSales[[#This Row],[Employee_ID]],Employees!$A:$A,Employees!$B:$B,"Unknown")</f>
        <v>Ganapathy Naidu</v>
      </c>
      <c r="AH1063">
        <f>IF(MONTH(tblSales[[#This Row],[Invoice Date]])&gt;=4,MONTH(tblSales[[#This Row],[Invoice Date]]),MONTH(tblSales[[#This Row],[Invoice Date]])+12)</f>
        <v>11</v>
      </c>
      <c r="AI1063" s="8">
        <f>DATE(YEAR(tblSales[[#This Row],[Invoice Date]]),MONTH(tblSales[[#This Row],[Invoice Date]]),1)</f>
        <v>45597</v>
      </c>
      <c r="AJ1063" t="str">
        <f>_xlfn.XLOOKUP(tblSales[[#This Row],[Product_ID]],Products!$A:$A,Products!$B:$B,"Unknown")</f>
        <v>Wrangler Ring White</v>
      </c>
      <c r="AK1063" s="9">
        <f>IFERROR(tblSales[[#This Row],[Profit]]/tblSales[[#This Row],[Sales Amount]],0)</f>
        <v>0.27967789368870771</v>
      </c>
      <c r="AL1063" t="str">
        <f>IF(tblSales[[#This Row],[Discount %]]&lt;=5,"0-5%",
IF(tblSales[[#This Row],[Discount %]]&lt;=10,"5-10%",
IF(tblSales[[#This Row],[Discount %]]&lt;=15,"10-15%",
IF(tblSales[[#This Row],[Discount %]]&lt;=20,"15-20%","20%+"))))</f>
        <v>5-10%</v>
      </c>
    </row>
    <row r="1064" spans="1:38">
      <c r="A1064" s="2" t="s">
        <v>2713</v>
      </c>
      <c r="B1064" s="11">
        <v>45570</v>
      </c>
      <c r="C1064" s="2" t="s">
        <v>1517</v>
      </c>
      <c r="D1064" s="2" t="s">
        <v>2714</v>
      </c>
      <c r="E1064" s="2" t="s">
        <v>457</v>
      </c>
      <c r="F1064" s="2" t="s">
        <v>339</v>
      </c>
      <c r="G1064" s="2">
        <v>5</v>
      </c>
      <c r="H1064" s="2">
        <v>714.2</v>
      </c>
      <c r="I1064" s="2">
        <v>25</v>
      </c>
      <c r="J1064" s="2">
        <v>892.75</v>
      </c>
      <c r="K1064" s="2">
        <v>5</v>
      </c>
      <c r="L1064" s="2">
        <v>133.91</v>
      </c>
      <c r="M1064" s="2">
        <v>2812.16</v>
      </c>
      <c r="N1064" s="2">
        <v>2019.5</v>
      </c>
      <c r="O1064" s="2">
        <f t="shared" si="38"/>
        <v>658.74999999999989</v>
      </c>
      <c r="P1064" s="2" t="s">
        <v>31</v>
      </c>
      <c r="Q1064" s="2" t="str">
        <f t="shared" si="37"/>
        <v>Net Banking</v>
      </c>
      <c r="R1064" s="2" t="s">
        <v>20</v>
      </c>
      <c r="S1064" s="2" t="s">
        <v>56</v>
      </c>
      <c r="T1064" s="2" t="s">
        <v>651</v>
      </c>
      <c r="U1064" s="2" t="s">
        <v>60</v>
      </c>
      <c r="V1064" t="str">
        <f>TEXT(tblSales[[#This Row],[Invoice Date]],"mmm")</f>
        <v>Oct</v>
      </c>
      <c r="W1064">
        <f>MONTH(tblSales[[#This Row],[Invoice Date]])</f>
        <v>10</v>
      </c>
      <c r="X1064">
        <f>YEAR(tblSales[[#This Row],[Invoice Date]])</f>
        <v>2024</v>
      </c>
      <c r="Y1064" t="str">
        <f>TEXT(tblSales[[#This Row],[Invoice Date]],"mmm-yyyy")</f>
        <v>Oct-2024</v>
      </c>
      <c r="Z1064" t="str">
        <f>_xlfn.XLOOKUP(tblSales[[#This Row],[Product_ID]],Products!$A:$A,Products!$C:$C,"Women Dresses")</f>
        <v>Men T-Shirts</v>
      </c>
      <c r="AA1064" t="str">
        <f>_xlfn.XLOOKUP(tblSales[[#This Row],[Product_ID]],Products!$A:$A,Products!$D:$D,"Unknown")</f>
        <v>Polo</v>
      </c>
      <c r="AB1064" t="str">
        <f>_xlfn.XLOOKUP(tblSales[[#This Row],[Product_ID]],Products!$A:$A,Products!$E:$E,"Unknown")</f>
        <v>Libas</v>
      </c>
      <c r="AC1064" t="str">
        <f>_xlfn.XLOOKUP(tblSales[[#This Row],[Store_ID]],Stores!$A:$A,Stores!$B:$B,"Unknown")</f>
        <v>TrendMart Kochi High Street</v>
      </c>
      <c r="AD1064" t="str">
        <f>_xlfn.XLOOKUP(tblSales[[#This Row],[Store_ID]],Stores!$A:$A,Stores!$E:$E,"Unknown")</f>
        <v>South Zone 1</v>
      </c>
      <c r="AE1064" t="str">
        <f>_xlfn.XLOOKUP(tblSales[[#This Row],[Customer_ID]],Customers!$A:$A,Customers!$B:$B,"Unknown")</f>
        <v>Yogesh Venkatesan</v>
      </c>
      <c r="AF1064" t="str">
        <f>_xlfn.XLOOKUP(tblSales[[#This Row],[Customer_ID]],Customers!$A:$A,Customers!$J:$J,"Unknown")</f>
        <v>Regular</v>
      </c>
      <c r="AG1064" t="str">
        <f>_xlfn.XLOOKUP(tblSales[[#This Row],[Employee_ID]],Employees!$A:$A,Employees!$B:$B,"Unknown")</f>
        <v>Priya Balasubramaniam</v>
      </c>
      <c r="AH1064">
        <f>IF(MONTH(tblSales[[#This Row],[Invoice Date]])&gt;=4,MONTH(tblSales[[#This Row],[Invoice Date]]),MONTH(tblSales[[#This Row],[Invoice Date]])+12)</f>
        <v>10</v>
      </c>
      <c r="AI1064" s="8">
        <f>DATE(YEAR(tblSales[[#This Row],[Invoice Date]]),MONTH(tblSales[[#This Row],[Invoice Date]]),1)</f>
        <v>45566</v>
      </c>
      <c r="AJ1064" t="str">
        <f>_xlfn.XLOOKUP(tblSales[[#This Row],[Product_ID]],Products!$A:$A,Products!$B:$B,"Unknown")</f>
        <v>Libas Polo Peach</v>
      </c>
      <c r="AK1064" s="9">
        <f>IFERROR(tblSales[[#This Row],[Profit]]/tblSales[[#This Row],[Sales Amount]],0)</f>
        <v>0.23425054050978605</v>
      </c>
      <c r="AL1064" t="str">
        <f>IF(tblSales[[#This Row],[Discount %]]&lt;=5,"0-5%",
IF(tblSales[[#This Row],[Discount %]]&lt;=10,"5-10%",
IF(tblSales[[#This Row],[Discount %]]&lt;=15,"10-15%",
IF(tblSales[[#This Row],[Discount %]]&lt;=20,"15-20%","20%+"))))</f>
        <v>20%+</v>
      </c>
    </row>
    <row r="1065" spans="1:38">
      <c r="A1065" s="12" t="s">
        <v>2715</v>
      </c>
      <c r="B1065" s="13">
        <v>45631</v>
      </c>
      <c r="C1065" s="12" t="s">
        <v>2716</v>
      </c>
      <c r="D1065" s="12" t="s">
        <v>474</v>
      </c>
      <c r="E1065" s="12" t="s">
        <v>309</v>
      </c>
      <c r="F1065" s="12" t="s">
        <v>116</v>
      </c>
      <c r="G1065" s="12">
        <v>0</v>
      </c>
      <c r="H1065" s="12">
        <v>3126.23</v>
      </c>
      <c r="I1065" s="12">
        <v>25</v>
      </c>
      <c r="J1065" s="12">
        <v>0</v>
      </c>
      <c r="K1065" s="12">
        <v>12</v>
      </c>
      <c r="L1065" s="12">
        <v>0</v>
      </c>
      <c r="M1065" s="12">
        <v>0</v>
      </c>
      <c r="N1065" s="12">
        <v>0</v>
      </c>
      <c r="O1065" s="12">
        <v>0</v>
      </c>
      <c r="P1065" s="12" t="s">
        <v>28</v>
      </c>
      <c r="Q1065" s="12" t="str">
        <f t="shared" si="37"/>
        <v>Credit Card</v>
      </c>
      <c r="R1065" s="12" t="s">
        <v>20</v>
      </c>
      <c r="S1065" s="12" t="s">
        <v>57</v>
      </c>
      <c r="T1065" s="12" t="s">
        <v>1146</v>
      </c>
      <c r="U1065" s="12" t="s">
        <v>59</v>
      </c>
      <c r="V1065" t="str">
        <f>TEXT(tblSales[[#This Row],[Invoice Date]],"mmm")</f>
        <v>Dec</v>
      </c>
      <c r="W1065">
        <f>MONTH(tblSales[[#This Row],[Invoice Date]])</f>
        <v>12</v>
      </c>
      <c r="X1065">
        <f>YEAR(tblSales[[#This Row],[Invoice Date]])</f>
        <v>2024</v>
      </c>
      <c r="Y1065" t="str">
        <f>TEXT(tblSales[[#This Row],[Invoice Date]],"mmm-yyyy")</f>
        <v>Dec-2024</v>
      </c>
      <c r="Z1065" t="str">
        <f>_xlfn.XLOOKUP(tblSales[[#This Row],[Product_ID]],Products!$A:$A,Products!$C:$C,"Women Dresses")</f>
        <v>Handbags</v>
      </c>
      <c r="AA1065" t="str">
        <f>_xlfn.XLOOKUP(tblSales[[#This Row],[Product_ID]],Products!$A:$A,Products!$D:$D,"Unknown")</f>
        <v>Sling Bag</v>
      </c>
      <c r="AB1065" t="str">
        <f>_xlfn.XLOOKUP(tblSales[[#This Row],[Product_ID]],Products!$A:$A,Products!$E:$E,"Unknown")</f>
        <v>GRT Jewellers</v>
      </c>
      <c r="AC1065" t="str">
        <f>_xlfn.XLOOKUP(tblSales[[#This Row],[Store_ID]],Stores!$A:$A,Stores!$B:$B,"Unknown")</f>
        <v>TrendMart Alappuzha Outlet</v>
      </c>
      <c r="AD1065" t="str">
        <f>_xlfn.XLOOKUP(tblSales[[#This Row],[Store_ID]],Stores!$A:$A,Stores!$E:$E,"Unknown")</f>
        <v>South Zone 1</v>
      </c>
      <c r="AE1065" t="str">
        <f>_xlfn.XLOOKUP(tblSales[[#This Row],[Customer_ID]],Customers!$A:$A,Customers!$B:$B,"Unknown")</f>
        <v>Haritha Naidu</v>
      </c>
      <c r="AF1065" t="str">
        <f>_xlfn.XLOOKUP(tblSales[[#This Row],[Customer_ID]],Customers!$A:$A,Customers!$J:$J,"Unknown")</f>
        <v>Gold</v>
      </c>
      <c r="AG1065" t="str">
        <f>_xlfn.XLOOKUP(tblSales[[#This Row],[Employee_ID]],Employees!$A:$A,Employees!$B:$B,"Unknown")</f>
        <v>Padma Gounder</v>
      </c>
      <c r="AH1065">
        <f>IF(MONTH(tblSales[[#This Row],[Invoice Date]])&gt;=4,MONTH(tblSales[[#This Row],[Invoice Date]]),MONTH(tblSales[[#This Row],[Invoice Date]])+12)</f>
        <v>12</v>
      </c>
      <c r="AI1065" s="8">
        <f>DATE(YEAR(tblSales[[#This Row],[Invoice Date]]),MONTH(tblSales[[#This Row],[Invoice Date]]),1)</f>
        <v>45627</v>
      </c>
      <c r="AJ1065" t="str">
        <f>_xlfn.XLOOKUP(tblSales[[#This Row],[Product_ID]],Products!$A:$A,Products!$B:$B,"Unknown")</f>
        <v>GRT Jewellers Sling Bag Olive</v>
      </c>
      <c r="AK1065" s="9">
        <f>IFERROR(tblSales[[#This Row],[Profit]]/tblSales[[#This Row],[Sales Amount]],0)</f>
        <v>0</v>
      </c>
      <c r="AL1065" t="str">
        <f>IF(tblSales[[#This Row],[Discount %]]&lt;=5,"0-5%",
IF(tblSales[[#This Row],[Discount %]]&lt;=10,"5-10%",
IF(tblSales[[#This Row],[Discount %]]&lt;=15,"10-15%",
IF(tblSales[[#This Row],[Discount %]]&lt;=20,"15-20%","20%+"))))</f>
        <v>20%+</v>
      </c>
    </row>
    <row r="1066" spans="1:38">
      <c r="A1066" s="2" t="s">
        <v>2717</v>
      </c>
      <c r="B1066" s="11">
        <v>45618</v>
      </c>
      <c r="C1066" s="2" t="s">
        <v>1587</v>
      </c>
      <c r="D1066" s="2" t="s">
        <v>2218</v>
      </c>
      <c r="E1066" s="2" t="s">
        <v>480</v>
      </c>
      <c r="F1066" s="2" t="s">
        <v>216</v>
      </c>
      <c r="G1066" s="2">
        <v>3</v>
      </c>
      <c r="H1066" s="2">
        <v>1111.97</v>
      </c>
      <c r="I1066" s="2">
        <v>20</v>
      </c>
      <c r="J1066" s="2">
        <v>667.18</v>
      </c>
      <c r="K1066" s="2">
        <v>12</v>
      </c>
      <c r="L1066" s="2">
        <v>320.25</v>
      </c>
      <c r="M1066" s="2">
        <v>2988.98</v>
      </c>
      <c r="N1066" s="2">
        <v>2261.19</v>
      </c>
      <c r="O1066" s="2">
        <f t="shared" ref="O1066:O1083" si="39">(M1066-N1066-L1066)</f>
        <v>407.53999999999996</v>
      </c>
      <c r="P1066" s="2" t="s">
        <v>27</v>
      </c>
      <c r="Q1066" s="2" t="str">
        <f t="shared" si="37"/>
        <v>Cash</v>
      </c>
      <c r="R1066" s="2" t="s">
        <v>20</v>
      </c>
      <c r="S1066" s="2" t="s">
        <v>56</v>
      </c>
      <c r="T1066" s="2" t="s">
        <v>2028</v>
      </c>
      <c r="U1066" s="2" t="s">
        <v>59</v>
      </c>
      <c r="V1066" t="str">
        <f>TEXT(tblSales[[#This Row],[Invoice Date]],"mmm")</f>
        <v>Nov</v>
      </c>
      <c r="W1066">
        <f>MONTH(tblSales[[#This Row],[Invoice Date]])</f>
        <v>11</v>
      </c>
      <c r="X1066">
        <f>YEAR(tblSales[[#This Row],[Invoice Date]])</f>
        <v>2024</v>
      </c>
      <c r="Y1066" t="str">
        <f>TEXT(tblSales[[#This Row],[Invoice Date]],"mmm-yyyy")</f>
        <v>Nov-2024</v>
      </c>
      <c r="Z1066" t="str">
        <f>_xlfn.XLOOKUP(tblSales[[#This Row],[Product_ID]],Products!$A:$A,Products!$C:$C,"Women Dresses")</f>
        <v>Belts</v>
      </c>
      <c r="AA1066" t="str">
        <f>_xlfn.XLOOKUP(tblSales[[#This Row],[Product_ID]],Products!$A:$A,Products!$D:$D,"Unknown")</f>
        <v>Braided Belt</v>
      </c>
      <c r="AB1066" t="str">
        <f>_xlfn.XLOOKUP(tblSales[[#This Row],[Product_ID]],Products!$A:$A,Products!$E:$E,"Unknown")</f>
        <v>Liberty</v>
      </c>
      <c r="AC1066" t="str">
        <f>_xlfn.XLOOKUP(tblSales[[#This Row],[Store_ID]],Stores!$A:$A,Stores!$B:$B,"Unknown")</f>
        <v>TrendMart Thrissur High Street</v>
      </c>
      <c r="AD1066" t="str">
        <f>_xlfn.XLOOKUP(tblSales[[#This Row],[Store_ID]],Stores!$A:$A,Stores!$E:$E,"Unknown")</f>
        <v>South Zone 1</v>
      </c>
      <c r="AE1066" t="str">
        <f>_xlfn.XLOOKUP(tblSales[[#This Row],[Customer_ID]],Customers!$A:$A,Customers!$B:$B,"Unknown")</f>
        <v>Devraj Iyengar</v>
      </c>
      <c r="AF1066" t="str">
        <f>_xlfn.XLOOKUP(tblSales[[#This Row],[Customer_ID]],Customers!$A:$A,Customers!$J:$J,"Unknown")</f>
        <v>Gold</v>
      </c>
      <c r="AG1066" t="str">
        <f>_xlfn.XLOOKUP(tblSales[[#This Row],[Employee_ID]],Employees!$A:$A,Employees!$B:$B,"Unknown")</f>
        <v>Venkat Sharma</v>
      </c>
      <c r="AH1066">
        <f>IF(MONTH(tblSales[[#This Row],[Invoice Date]])&gt;=4,MONTH(tblSales[[#This Row],[Invoice Date]]),MONTH(tblSales[[#This Row],[Invoice Date]])+12)</f>
        <v>11</v>
      </c>
      <c r="AI1066" s="8">
        <f>DATE(YEAR(tblSales[[#This Row],[Invoice Date]]),MONTH(tblSales[[#This Row],[Invoice Date]]),1)</f>
        <v>45597</v>
      </c>
      <c r="AJ1066" t="str">
        <f>_xlfn.XLOOKUP(tblSales[[#This Row],[Product_ID]],Products!$A:$A,Products!$B:$B,"Unknown")</f>
        <v>Liberty Braided Belt Red</v>
      </c>
      <c r="AK1066" s="9">
        <f>IFERROR(tblSales[[#This Row],[Profit]]/tblSales[[#This Row],[Sales Amount]],0)</f>
        <v>0.13634751654410535</v>
      </c>
      <c r="AL1066" t="str">
        <f>IF(tblSales[[#This Row],[Discount %]]&lt;=5,"0-5%",
IF(tblSales[[#This Row],[Discount %]]&lt;=10,"5-10%",
IF(tblSales[[#This Row],[Discount %]]&lt;=15,"10-15%",
IF(tblSales[[#This Row],[Discount %]]&lt;=20,"15-20%","20%+"))))</f>
        <v>15-20%</v>
      </c>
    </row>
    <row r="1067" spans="1:38">
      <c r="A1067" s="2" t="s">
        <v>2718</v>
      </c>
      <c r="B1067" s="11">
        <v>45666</v>
      </c>
      <c r="C1067" s="2" t="s">
        <v>2536</v>
      </c>
      <c r="D1067" s="2" t="s">
        <v>208</v>
      </c>
      <c r="E1067" s="2" t="s">
        <v>532</v>
      </c>
      <c r="F1067" s="2" t="s">
        <v>345</v>
      </c>
      <c r="G1067" s="2">
        <v>1</v>
      </c>
      <c r="H1067" s="2">
        <v>728.94</v>
      </c>
      <c r="I1067" s="2">
        <v>20</v>
      </c>
      <c r="J1067" s="2">
        <v>145.79</v>
      </c>
      <c r="K1067" s="2">
        <v>5</v>
      </c>
      <c r="L1067" s="2">
        <v>29.16</v>
      </c>
      <c r="M1067" s="2">
        <v>612.30999999999995</v>
      </c>
      <c r="N1067" s="2">
        <v>443.19</v>
      </c>
      <c r="O1067" s="2">
        <f t="shared" si="39"/>
        <v>139.95999999999995</v>
      </c>
      <c r="P1067" s="2" t="s">
        <v>30</v>
      </c>
      <c r="Q1067" s="2" t="str">
        <f t="shared" si="37"/>
        <v>EMI</v>
      </c>
      <c r="R1067" s="2" t="s">
        <v>20</v>
      </c>
      <c r="S1067" s="2" t="s">
        <v>56</v>
      </c>
      <c r="T1067" s="2" t="s">
        <v>2719</v>
      </c>
      <c r="U1067" s="2" t="s">
        <v>59</v>
      </c>
      <c r="V1067" t="str">
        <f>TEXT(tblSales[[#This Row],[Invoice Date]],"mmm")</f>
        <v>Jan</v>
      </c>
      <c r="W1067">
        <f>MONTH(tblSales[[#This Row],[Invoice Date]])</f>
        <v>1</v>
      </c>
      <c r="X1067">
        <f>YEAR(tblSales[[#This Row],[Invoice Date]])</f>
        <v>2025</v>
      </c>
      <c r="Y1067" t="str">
        <f>TEXT(tblSales[[#This Row],[Invoice Date]],"mmm-yyyy")</f>
        <v>Jan-2025</v>
      </c>
      <c r="Z1067" t="str">
        <f>_xlfn.XLOOKUP(tblSales[[#This Row],[Product_ID]],Products!$A:$A,Products!$C:$C,"Women Dresses")</f>
        <v>Accessories</v>
      </c>
      <c r="AA1067" t="str">
        <f>_xlfn.XLOOKUP(tblSales[[#This Row],[Product_ID]],Products!$A:$A,Products!$D:$D,"Unknown")</f>
        <v>Tie</v>
      </c>
      <c r="AB1067" t="str">
        <f>_xlfn.XLOOKUP(tblSales[[#This Row],[Product_ID]],Products!$A:$A,Products!$E:$E,"Unknown")</f>
        <v>Allen Solly</v>
      </c>
      <c r="AC1067" t="str">
        <f>_xlfn.XLOOKUP(tblSales[[#This Row],[Store_ID]],Stores!$A:$A,Stores!$B:$B,"Unknown")</f>
        <v>TrendMart Nizamabad Standard</v>
      </c>
      <c r="AD1067" t="str">
        <f>_xlfn.XLOOKUP(tblSales[[#This Row],[Store_ID]],Stores!$A:$A,Stores!$E:$E,"Unknown")</f>
        <v>South Zone 2</v>
      </c>
      <c r="AE1067" t="str">
        <f>_xlfn.XLOOKUP(tblSales[[#This Row],[Customer_ID]],Customers!$A:$A,Customers!$B:$B,"Unknown")</f>
        <v>Deepak Yadav</v>
      </c>
      <c r="AF1067" t="str">
        <f>_xlfn.XLOOKUP(tblSales[[#This Row],[Customer_ID]],Customers!$A:$A,Customers!$J:$J,"Unknown")</f>
        <v>Silver</v>
      </c>
      <c r="AG1067" t="str">
        <f>_xlfn.XLOOKUP(tblSales[[#This Row],[Employee_ID]],Employees!$A:$A,Employees!$B:$B,"Unknown")</f>
        <v>Anitha Ramachandran</v>
      </c>
      <c r="AH1067">
        <f>IF(MONTH(tblSales[[#This Row],[Invoice Date]])&gt;=4,MONTH(tblSales[[#This Row],[Invoice Date]]),MONTH(tblSales[[#This Row],[Invoice Date]])+12)</f>
        <v>13</v>
      </c>
      <c r="AI1067" s="8">
        <f>DATE(YEAR(tblSales[[#This Row],[Invoice Date]]),MONTH(tblSales[[#This Row],[Invoice Date]]),1)</f>
        <v>45658</v>
      </c>
      <c r="AJ1067" t="str">
        <f>_xlfn.XLOOKUP(tblSales[[#This Row],[Product_ID]],Products!$A:$A,Products!$B:$B,"Unknown")</f>
        <v>Allen Solly Tie Pink</v>
      </c>
      <c r="AK1067" s="9">
        <f>IFERROR(tblSales[[#This Row],[Profit]]/tblSales[[#This Row],[Sales Amount]],0)</f>
        <v>0.22857702797602517</v>
      </c>
      <c r="AL1067" t="str">
        <f>IF(tblSales[[#This Row],[Discount %]]&lt;=5,"0-5%",
IF(tblSales[[#This Row],[Discount %]]&lt;=10,"5-10%",
IF(tblSales[[#This Row],[Discount %]]&lt;=15,"10-15%",
IF(tblSales[[#This Row],[Discount %]]&lt;=20,"15-20%","20%+"))))</f>
        <v>15-20%</v>
      </c>
    </row>
    <row r="1068" spans="1:38">
      <c r="A1068" s="2" t="s">
        <v>2720</v>
      </c>
      <c r="B1068" s="11">
        <v>45387</v>
      </c>
      <c r="C1068" s="2" t="s">
        <v>2721</v>
      </c>
      <c r="D1068" s="2" t="s">
        <v>2007</v>
      </c>
      <c r="E1068" s="2" t="s">
        <v>863</v>
      </c>
      <c r="F1068" s="2" t="s">
        <v>285</v>
      </c>
      <c r="G1068" s="2">
        <v>2</v>
      </c>
      <c r="H1068" s="2">
        <v>2681.75</v>
      </c>
      <c r="I1068" s="2">
        <v>20</v>
      </c>
      <c r="J1068" s="2">
        <v>1072.7</v>
      </c>
      <c r="K1068" s="2">
        <v>12</v>
      </c>
      <c r="L1068" s="2">
        <v>514.9</v>
      </c>
      <c r="M1068" s="2">
        <v>4805.7</v>
      </c>
      <c r="N1068" s="2">
        <v>3916.78</v>
      </c>
      <c r="O1068" s="2">
        <f t="shared" si="39"/>
        <v>374.01999999999964</v>
      </c>
      <c r="P1068" s="2" t="s">
        <v>31</v>
      </c>
      <c r="Q1068" s="2" t="str">
        <f t="shared" si="37"/>
        <v>Net Banking</v>
      </c>
      <c r="R1068" s="2" t="s">
        <v>20</v>
      </c>
      <c r="S1068" s="2" t="s">
        <v>56</v>
      </c>
      <c r="T1068" s="2" t="s">
        <v>743</v>
      </c>
      <c r="U1068" s="2" t="s">
        <v>59</v>
      </c>
      <c r="V1068" t="str">
        <f>TEXT(tblSales[[#This Row],[Invoice Date]],"mmm")</f>
        <v>Apr</v>
      </c>
      <c r="W1068">
        <f>MONTH(tblSales[[#This Row],[Invoice Date]])</f>
        <v>4</v>
      </c>
      <c r="X1068">
        <f>YEAR(tblSales[[#This Row],[Invoice Date]])</f>
        <v>2024</v>
      </c>
      <c r="Y1068" t="str">
        <f>TEXT(tblSales[[#This Row],[Invoice Date]],"mmm-yyyy")</f>
        <v>Apr-2024</v>
      </c>
      <c r="Z1068" t="str">
        <f>_xlfn.XLOOKUP(tblSales[[#This Row],[Product_ID]],Products!$A:$A,Products!$C:$C,"Women Dresses")</f>
        <v>Men Ethnic</v>
      </c>
      <c r="AA1068" t="str">
        <f>_xlfn.XLOOKUP(tblSales[[#This Row],[Product_ID]],Products!$A:$A,Products!$D:$D,"Unknown")</f>
        <v>Sherwani</v>
      </c>
      <c r="AB1068" t="str">
        <f>_xlfn.XLOOKUP(tblSales[[#This Row],[Product_ID]],Products!$A:$A,Products!$E:$E,"Unknown")</f>
        <v>Nike</v>
      </c>
      <c r="AC1068" t="str">
        <f>_xlfn.XLOOKUP(tblSales[[#This Row],[Store_ID]],Stores!$A:$A,Stores!$B:$B,"Unknown")</f>
        <v>TrendMart Thiruvananthapuram Outlet</v>
      </c>
      <c r="AD1068" t="str">
        <f>_xlfn.XLOOKUP(tblSales[[#This Row],[Store_ID]],Stores!$A:$A,Stores!$E:$E,"Unknown")</f>
        <v>South Zone 1</v>
      </c>
      <c r="AE1068" t="str">
        <f>_xlfn.XLOOKUP(tblSales[[#This Row],[Customer_ID]],Customers!$A:$A,Customers!$B:$B,"Unknown")</f>
        <v>Tara Ramachandran</v>
      </c>
      <c r="AF1068" t="str">
        <f>_xlfn.XLOOKUP(tblSales[[#This Row],[Customer_ID]],Customers!$A:$A,Customers!$J:$J,"Unknown")</f>
        <v>Silver</v>
      </c>
      <c r="AG1068" t="str">
        <f>_xlfn.XLOOKUP(tblSales[[#This Row],[Employee_ID]],Employees!$A:$A,Employees!$B:$B,"Unknown")</f>
        <v>Yogesh Chettiar</v>
      </c>
      <c r="AH1068">
        <f>IF(MONTH(tblSales[[#This Row],[Invoice Date]])&gt;=4,MONTH(tblSales[[#This Row],[Invoice Date]]),MONTH(tblSales[[#This Row],[Invoice Date]])+12)</f>
        <v>4</v>
      </c>
      <c r="AI1068" s="8">
        <f>DATE(YEAR(tblSales[[#This Row],[Invoice Date]]),MONTH(tblSales[[#This Row],[Invoice Date]]),1)</f>
        <v>45383</v>
      </c>
      <c r="AJ1068" t="str">
        <f>_xlfn.XLOOKUP(tblSales[[#This Row],[Product_ID]],Products!$A:$A,Products!$B:$B,"Unknown")</f>
        <v>Nike Sherwani Purple</v>
      </c>
      <c r="AK1068" s="9">
        <f>IFERROR(tblSales[[#This Row],[Profit]]/tblSales[[#This Row],[Sales Amount]],0)</f>
        <v>7.7828412093971663E-2</v>
      </c>
      <c r="AL1068" t="str">
        <f>IF(tblSales[[#This Row],[Discount %]]&lt;=5,"0-5%",
IF(tblSales[[#This Row],[Discount %]]&lt;=10,"5-10%",
IF(tblSales[[#This Row],[Discount %]]&lt;=15,"10-15%",
IF(tblSales[[#This Row],[Discount %]]&lt;=20,"15-20%","20%+"))))</f>
        <v>15-20%</v>
      </c>
    </row>
    <row r="1069" spans="1:38">
      <c r="A1069" s="2" t="s">
        <v>2722</v>
      </c>
      <c r="B1069" s="11">
        <v>45650</v>
      </c>
      <c r="C1069" s="2" t="s">
        <v>2274</v>
      </c>
      <c r="D1069" s="2" t="s">
        <v>703</v>
      </c>
      <c r="E1069" s="2" t="s">
        <v>243</v>
      </c>
      <c r="F1069" s="2" t="s">
        <v>110</v>
      </c>
      <c r="G1069" s="2">
        <v>2</v>
      </c>
      <c r="H1069" s="2">
        <v>722.04</v>
      </c>
      <c r="I1069" s="2">
        <v>0</v>
      </c>
      <c r="J1069" s="2">
        <v>0</v>
      </c>
      <c r="K1069" s="2">
        <v>5</v>
      </c>
      <c r="L1069" s="2">
        <v>72.2</v>
      </c>
      <c r="M1069" s="2">
        <v>1516.28</v>
      </c>
      <c r="N1069" s="2">
        <v>1044.76</v>
      </c>
      <c r="O1069" s="2">
        <f t="shared" si="39"/>
        <v>399.32</v>
      </c>
      <c r="P1069" s="2" t="s">
        <v>29</v>
      </c>
      <c r="Q1069" s="2" t="str">
        <f t="shared" si="37"/>
        <v>Debit Card</v>
      </c>
      <c r="R1069" s="2" t="s">
        <v>21</v>
      </c>
      <c r="S1069" s="2" t="s">
        <v>56</v>
      </c>
      <c r="T1069" s="2" t="s">
        <v>873</v>
      </c>
      <c r="U1069" s="2" t="s">
        <v>59</v>
      </c>
      <c r="V1069" t="str">
        <f>TEXT(tblSales[[#This Row],[Invoice Date]],"mmm")</f>
        <v>Dec</v>
      </c>
      <c r="W1069">
        <f>MONTH(tblSales[[#This Row],[Invoice Date]])</f>
        <v>12</v>
      </c>
      <c r="X1069">
        <f>YEAR(tblSales[[#This Row],[Invoice Date]])</f>
        <v>2024</v>
      </c>
      <c r="Y1069" t="str">
        <f>TEXT(tblSales[[#This Row],[Invoice Date]],"mmm-yyyy")</f>
        <v>Dec-2024</v>
      </c>
      <c r="Z1069" t="str">
        <f>_xlfn.XLOOKUP(tblSales[[#This Row],[Product_ID]],Products!$A:$A,Products!$C:$C,"Women Dresses")</f>
        <v>Women Tops</v>
      </c>
      <c r="AA1069" t="str">
        <f>_xlfn.XLOOKUP(tblSales[[#This Row],[Product_ID]],Products!$A:$A,Products!$D:$D,"Unknown")</f>
        <v>Crop Top</v>
      </c>
      <c r="AB1069" t="str">
        <f>_xlfn.XLOOKUP(tblSales[[#This Row],[Product_ID]],Products!$A:$A,Products!$E:$E,"Unknown")</f>
        <v>Peter England</v>
      </c>
      <c r="AC1069" t="str">
        <f>_xlfn.XLOOKUP(tblSales[[#This Row],[Store_ID]],Stores!$A:$A,Stores!$B:$B,"Unknown")</f>
        <v>TrendMart Visakhapatnam Standard</v>
      </c>
      <c r="AD1069" t="str">
        <f>_xlfn.XLOOKUP(tblSales[[#This Row],[Store_ID]],Stores!$A:$A,Stores!$E:$E,"Unknown")</f>
        <v>South Zone 3</v>
      </c>
      <c r="AE1069" t="str">
        <f>_xlfn.XLOOKUP(tblSales[[#This Row],[Customer_ID]],Customers!$A:$A,Customers!$B:$B,"Unknown")</f>
        <v>Kalyani Hegde</v>
      </c>
      <c r="AF1069" t="str">
        <f>_xlfn.XLOOKUP(tblSales[[#This Row],[Customer_ID]],Customers!$A:$A,Customers!$J:$J,"Unknown")</f>
        <v>Platinum</v>
      </c>
      <c r="AG1069" t="str">
        <f>_xlfn.XLOOKUP(tblSales[[#This Row],[Employee_ID]],Employees!$A:$A,Employees!$B:$B,"Unknown")</f>
        <v>Jyothi Prasad</v>
      </c>
      <c r="AH1069">
        <f>IF(MONTH(tblSales[[#This Row],[Invoice Date]])&gt;=4,MONTH(tblSales[[#This Row],[Invoice Date]]),MONTH(tblSales[[#This Row],[Invoice Date]])+12)</f>
        <v>12</v>
      </c>
      <c r="AI1069" s="8">
        <f>DATE(YEAR(tblSales[[#This Row],[Invoice Date]]),MONTH(tblSales[[#This Row],[Invoice Date]]),1)</f>
        <v>45627</v>
      </c>
      <c r="AJ1069" t="str">
        <f>_xlfn.XLOOKUP(tblSales[[#This Row],[Product_ID]],Products!$A:$A,Products!$B:$B,"Unknown")</f>
        <v>Peter England Crop Top Green</v>
      </c>
      <c r="AK1069" s="9">
        <f>IFERROR(tblSales[[#This Row],[Profit]]/tblSales[[#This Row],[Sales Amount]],0)</f>
        <v>0.26335505315640911</v>
      </c>
      <c r="AL1069" t="str">
        <f>IF(tblSales[[#This Row],[Discount %]]&lt;=5,"0-5%",
IF(tblSales[[#This Row],[Discount %]]&lt;=10,"5-10%",
IF(tblSales[[#This Row],[Discount %]]&lt;=15,"10-15%",
IF(tblSales[[#This Row],[Discount %]]&lt;=20,"15-20%","20%+"))))</f>
        <v>0-5%</v>
      </c>
    </row>
    <row r="1070" spans="1:38">
      <c r="A1070" s="2" t="s">
        <v>2723</v>
      </c>
      <c r="B1070" s="11">
        <v>45633</v>
      </c>
      <c r="C1070" s="2" t="s">
        <v>2548</v>
      </c>
      <c r="D1070" s="2" t="s">
        <v>1325</v>
      </c>
      <c r="E1070" s="2" t="s">
        <v>413</v>
      </c>
      <c r="F1070" s="2" t="s">
        <v>122</v>
      </c>
      <c r="G1070" s="2">
        <v>3</v>
      </c>
      <c r="H1070" s="2">
        <v>3341.77</v>
      </c>
      <c r="I1070" s="2">
        <v>0</v>
      </c>
      <c r="J1070" s="2">
        <v>0</v>
      </c>
      <c r="K1070" s="2">
        <v>12</v>
      </c>
      <c r="L1070" s="2">
        <v>1203.04</v>
      </c>
      <c r="M1070" s="2">
        <v>11228.35</v>
      </c>
      <c r="N1070" s="2">
        <v>7374</v>
      </c>
      <c r="O1070" s="2">
        <f t="shared" si="39"/>
        <v>2651.3100000000004</v>
      </c>
      <c r="P1070" s="2" t="s">
        <v>28</v>
      </c>
      <c r="Q1070" s="2" t="str">
        <f t="shared" si="37"/>
        <v>Credit Card</v>
      </c>
      <c r="R1070" s="2" t="s">
        <v>20</v>
      </c>
      <c r="S1070" s="2" t="s">
        <v>56</v>
      </c>
      <c r="T1070" s="2" t="s">
        <v>621</v>
      </c>
      <c r="U1070" s="2" t="s">
        <v>60</v>
      </c>
      <c r="V1070" t="str">
        <f>TEXT(tblSales[[#This Row],[Invoice Date]],"mmm")</f>
        <v>Dec</v>
      </c>
      <c r="W1070">
        <f>MONTH(tblSales[[#This Row],[Invoice Date]])</f>
        <v>12</v>
      </c>
      <c r="X1070">
        <f>YEAR(tblSales[[#This Row],[Invoice Date]])</f>
        <v>2024</v>
      </c>
      <c r="Y1070" t="str">
        <f>TEXT(tblSales[[#This Row],[Invoice Date]],"mmm-yyyy")</f>
        <v>Dec-2024</v>
      </c>
      <c r="Z1070" t="str">
        <f>_xlfn.XLOOKUP(tblSales[[#This Row],[Product_ID]],Products!$A:$A,Products!$C:$C,"Women Dresses")</f>
        <v>Footwear</v>
      </c>
      <c r="AA1070" t="str">
        <f>_xlfn.XLOOKUP(tblSales[[#This Row],[Product_ID]],Products!$A:$A,Products!$D:$D,"Unknown")</f>
        <v>Formal Shoes</v>
      </c>
      <c r="AB1070" t="str">
        <f>_xlfn.XLOOKUP(tblSales[[#This Row],[Product_ID]],Products!$A:$A,Products!$E:$E,"Unknown")</f>
        <v>Missing Brand Name</v>
      </c>
      <c r="AC1070" t="str">
        <f>_xlfn.XLOOKUP(tblSales[[#This Row],[Store_ID]],Stores!$A:$A,Stores!$B:$B,"Unknown")</f>
        <v>TrendMart Thiruvananthapuram High Street</v>
      </c>
      <c r="AD1070" t="str">
        <f>_xlfn.XLOOKUP(tblSales[[#This Row],[Store_ID]],Stores!$A:$A,Stores!$E:$E,"Unknown")</f>
        <v>South Zone 1</v>
      </c>
      <c r="AE1070" t="str">
        <f>_xlfn.XLOOKUP(tblSales[[#This Row],[Customer_ID]],Customers!$A:$A,Customers!$B:$B,"Unknown")</f>
        <v>Pandian Iyer</v>
      </c>
      <c r="AF1070" t="str">
        <f>_xlfn.XLOOKUP(tblSales[[#This Row],[Customer_ID]],Customers!$A:$A,Customers!$J:$J,"Unknown")</f>
        <v>Gold</v>
      </c>
      <c r="AG1070" t="str">
        <f>_xlfn.XLOOKUP(tblSales[[#This Row],[Employee_ID]],Employees!$A:$A,Employees!$B:$B,"Unknown")</f>
        <v>Rahul Krishnan</v>
      </c>
      <c r="AH1070">
        <f>IF(MONTH(tblSales[[#This Row],[Invoice Date]])&gt;=4,MONTH(tblSales[[#This Row],[Invoice Date]]),MONTH(tblSales[[#This Row],[Invoice Date]])+12)</f>
        <v>12</v>
      </c>
      <c r="AI1070" s="8">
        <f>DATE(YEAR(tblSales[[#This Row],[Invoice Date]]),MONTH(tblSales[[#This Row],[Invoice Date]]),1)</f>
        <v>45627</v>
      </c>
      <c r="AJ1070" t="str">
        <f>_xlfn.XLOOKUP(tblSales[[#This Row],[Product_ID]],Products!$A:$A,Products!$B:$B,"Unknown")</f>
        <v>Puma Formal Shoes Cream</v>
      </c>
      <c r="AK1070" s="9">
        <f>IFERROR(tblSales[[#This Row],[Profit]]/tblSales[[#This Row],[Sales Amount]],0)</f>
        <v>0.23612641216207192</v>
      </c>
      <c r="AL1070" t="str">
        <f>IF(tblSales[[#This Row],[Discount %]]&lt;=5,"0-5%",
IF(tblSales[[#This Row],[Discount %]]&lt;=10,"5-10%",
IF(tblSales[[#This Row],[Discount %]]&lt;=15,"10-15%",
IF(tblSales[[#This Row],[Discount %]]&lt;=20,"15-20%","20%+"))))</f>
        <v>0-5%</v>
      </c>
    </row>
    <row r="1071" spans="1:38">
      <c r="A1071" s="2" t="s">
        <v>2724</v>
      </c>
      <c r="B1071" s="11">
        <v>45701</v>
      </c>
      <c r="C1071" s="2" t="s">
        <v>709</v>
      </c>
      <c r="D1071" s="2" t="s">
        <v>543</v>
      </c>
      <c r="E1071" s="2" t="s">
        <v>166</v>
      </c>
      <c r="F1071" s="2" t="s">
        <v>350</v>
      </c>
      <c r="G1071" s="2">
        <v>1</v>
      </c>
      <c r="H1071" s="2">
        <v>1014.03</v>
      </c>
      <c r="I1071" s="2">
        <v>0</v>
      </c>
      <c r="J1071" s="2">
        <v>0</v>
      </c>
      <c r="K1071" s="2">
        <v>12</v>
      </c>
      <c r="L1071" s="2">
        <v>121.68</v>
      </c>
      <c r="M1071" s="2">
        <v>1135.71</v>
      </c>
      <c r="N1071" s="2">
        <v>645.59</v>
      </c>
      <c r="O1071" s="2">
        <f t="shared" si="39"/>
        <v>368.44</v>
      </c>
      <c r="P1071" s="2" t="s">
        <v>27</v>
      </c>
      <c r="Q1071" s="2" t="str">
        <f t="shared" si="37"/>
        <v>Cash</v>
      </c>
      <c r="R1071" s="2" t="s">
        <v>20</v>
      </c>
      <c r="S1071" s="2" t="s">
        <v>56</v>
      </c>
      <c r="T1071" s="2" t="s">
        <v>2725</v>
      </c>
      <c r="U1071" s="2" t="s">
        <v>59</v>
      </c>
      <c r="V1071" t="str">
        <f>TEXT(tblSales[[#This Row],[Invoice Date]],"mmm")</f>
        <v>Feb</v>
      </c>
      <c r="W1071">
        <f>MONTH(tblSales[[#This Row],[Invoice Date]])</f>
        <v>2</v>
      </c>
      <c r="X1071">
        <f>YEAR(tblSales[[#This Row],[Invoice Date]])</f>
        <v>2025</v>
      </c>
      <c r="Y1071" t="str">
        <f>TEXT(tblSales[[#This Row],[Invoice Date]],"mmm-yyyy")</f>
        <v>Feb-2025</v>
      </c>
      <c r="Z1071" t="str">
        <f>_xlfn.XLOOKUP(tblSales[[#This Row],[Product_ID]],Products!$A:$A,Products!$C:$C,"Women Dresses")</f>
        <v>Men Shirts</v>
      </c>
      <c r="AA1071" t="str">
        <f>_xlfn.XLOOKUP(tblSales[[#This Row],[Product_ID]],Products!$A:$A,Products!$D:$D,"Unknown")</f>
        <v>Formal Shirt</v>
      </c>
      <c r="AB1071" t="str">
        <f>_xlfn.XLOOKUP(tblSales[[#This Row],[Product_ID]],Products!$A:$A,Products!$E:$E,"Unknown")</f>
        <v>Van Heusen</v>
      </c>
      <c r="AC1071" t="str">
        <f>_xlfn.XLOOKUP(tblSales[[#This Row],[Store_ID]],Stores!$A:$A,Stores!$B:$B,"Unknown")</f>
        <v>TrendMart Kurnool Standard</v>
      </c>
      <c r="AD1071" t="str">
        <f>_xlfn.XLOOKUP(tblSales[[#This Row],[Store_ID]],Stores!$A:$A,Stores!$E:$E,"Unknown")</f>
        <v>South Zone 3</v>
      </c>
      <c r="AE1071" t="str">
        <f>_xlfn.XLOOKUP(tblSales[[#This Row],[Customer_ID]],Customers!$A:$A,Customers!$B:$B,"Unknown")</f>
        <v>Hemanth Iyer</v>
      </c>
      <c r="AF1071" t="str">
        <f>_xlfn.XLOOKUP(tblSales[[#This Row],[Customer_ID]],Customers!$A:$A,Customers!$J:$J,"Unknown")</f>
        <v>Regular</v>
      </c>
      <c r="AG1071" t="str">
        <f>_xlfn.XLOOKUP(tblSales[[#This Row],[Employee_ID]],Employees!$A:$A,Employees!$B:$B,"Unknown")</f>
        <v>Chitra Chettiar</v>
      </c>
      <c r="AH1071">
        <f>IF(MONTH(tblSales[[#This Row],[Invoice Date]])&gt;=4,MONTH(tblSales[[#This Row],[Invoice Date]]),MONTH(tblSales[[#This Row],[Invoice Date]])+12)</f>
        <v>14</v>
      </c>
      <c r="AI1071" s="8">
        <f>DATE(YEAR(tblSales[[#This Row],[Invoice Date]]),MONTH(tblSales[[#This Row],[Invoice Date]]),1)</f>
        <v>45689</v>
      </c>
      <c r="AJ1071" t="str">
        <f>_xlfn.XLOOKUP(tblSales[[#This Row],[Product_ID]],Products!$A:$A,Products!$B:$B,"Unknown")</f>
        <v>Van Heusen Formal Shirt Olive</v>
      </c>
      <c r="AK1071" s="9">
        <f>IFERROR(tblSales[[#This Row],[Profit]]/tblSales[[#This Row],[Sales Amount]],0)</f>
        <v>0.3244138028193817</v>
      </c>
      <c r="AL1071" t="str">
        <f>IF(tblSales[[#This Row],[Discount %]]&lt;=5,"0-5%",
IF(tblSales[[#This Row],[Discount %]]&lt;=10,"5-10%",
IF(tblSales[[#This Row],[Discount %]]&lt;=15,"10-15%",
IF(tblSales[[#This Row],[Discount %]]&lt;=20,"15-20%","20%+"))))</f>
        <v>0-5%</v>
      </c>
    </row>
    <row r="1072" spans="1:38">
      <c r="A1072" s="2" t="s">
        <v>2726</v>
      </c>
      <c r="B1072" s="11">
        <v>45742</v>
      </c>
      <c r="C1072" s="2" t="s">
        <v>620</v>
      </c>
      <c r="D1072" s="2" t="s">
        <v>1768</v>
      </c>
      <c r="E1072" s="2" t="s">
        <v>314</v>
      </c>
      <c r="F1072" s="2" t="s">
        <v>172</v>
      </c>
      <c r="G1072" s="2">
        <v>2</v>
      </c>
      <c r="H1072" s="2">
        <v>967.44</v>
      </c>
      <c r="I1072" s="2">
        <v>10</v>
      </c>
      <c r="J1072" s="2">
        <v>193.49</v>
      </c>
      <c r="K1072" s="2">
        <v>5</v>
      </c>
      <c r="L1072" s="2">
        <v>87.07</v>
      </c>
      <c r="M1072" s="2">
        <v>1828.46</v>
      </c>
      <c r="N1072" s="2">
        <v>1451.74</v>
      </c>
      <c r="O1072" s="2">
        <f t="shared" si="39"/>
        <v>289.65000000000003</v>
      </c>
      <c r="P1072" s="2" t="s">
        <v>29</v>
      </c>
      <c r="Q1072" s="2" t="str">
        <f t="shared" si="37"/>
        <v>Debit Card</v>
      </c>
      <c r="R1072" s="2" t="s">
        <v>20</v>
      </c>
      <c r="S1072" s="2" t="s">
        <v>56</v>
      </c>
      <c r="T1072" s="2" t="s">
        <v>1685</v>
      </c>
      <c r="U1072" s="2" t="s">
        <v>59</v>
      </c>
      <c r="V1072" t="str">
        <f>TEXT(tblSales[[#This Row],[Invoice Date]],"mmm")</f>
        <v>Mar</v>
      </c>
      <c r="W1072">
        <f>MONTH(tblSales[[#This Row],[Invoice Date]])</f>
        <v>3</v>
      </c>
      <c r="X1072">
        <f>YEAR(tblSales[[#This Row],[Invoice Date]])</f>
        <v>2025</v>
      </c>
      <c r="Y1072" t="str">
        <f>TEXT(tblSales[[#This Row],[Invoice Date]],"mmm-yyyy")</f>
        <v>Mar-2025</v>
      </c>
      <c r="Z1072" t="str">
        <f>_xlfn.XLOOKUP(tblSales[[#This Row],[Product_ID]],Products!$A:$A,Products!$C:$C,"Women Dresses")</f>
        <v>Footwear</v>
      </c>
      <c r="AA1072" t="str">
        <f>_xlfn.XLOOKUP(tblSales[[#This Row],[Product_ID]],Products!$A:$A,Products!$D:$D,"Unknown")</f>
        <v>Sneakers</v>
      </c>
      <c r="AB1072" t="str">
        <f>_xlfn.XLOOKUP(tblSales[[#This Row],[Product_ID]],Products!$A:$A,Products!$E:$E,"Unknown")</f>
        <v>Titan</v>
      </c>
      <c r="AC1072" t="str">
        <f>_xlfn.XLOOKUP(tblSales[[#This Row],[Store_ID]],Stores!$A:$A,Stores!$B:$B,"Unknown")</f>
        <v>TrendMart Thiruvananthapuram Standard</v>
      </c>
      <c r="AD1072" t="str">
        <f>_xlfn.XLOOKUP(tblSales[[#This Row],[Store_ID]],Stores!$A:$A,Stores!$E:$E,"Unknown")</f>
        <v>South Zone 1</v>
      </c>
      <c r="AE1072" t="str">
        <f>_xlfn.XLOOKUP(tblSales[[#This Row],[Customer_ID]],Customers!$A:$A,Customers!$B:$B,"Unknown")</f>
        <v>Kalpana Kamath</v>
      </c>
      <c r="AF1072" t="str">
        <f>_xlfn.XLOOKUP(tblSales[[#This Row],[Customer_ID]],Customers!$A:$A,Customers!$J:$J,"Unknown")</f>
        <v>Silver</v>
      </c>
      <c r="AG1072" t="str">
        <f>_xlfn.XLOOKUP(tblSales[[#This Row],[Employee_ID]],Employees!$A:$A,Employees!$B:$B,"Unknown")</f>
        <v>Eswar Prasad</v>
      </c>
      <c r="AH1072">
        <f>IF(MONTH(tblSales[[#This Row],[Invoice Date]])&gt;=4,MONTH(tblSales[[#This Row],[Invoice Date]]),MONTH(tblSales[[#This Row],[Invoice Date]])+12)</f>
        <v>15</v>
      </c>
      <c r="AI1072" s="8">
        <f>DATE(YEAR(tblSales[[#This Row],[Invoice Date]]),MONTH(tblSales[[#This Row],[Invoice Date]]),1)</f>
        <v>45717</v>
      </c>
      <c r="AJ1072" t="str">
        <f>_xlfn.XLOOKUP(tblSales[[#This Row],[Product_ID]],Products!$A:$A,Products!$B:$B,"Unknown")</f>
        <v>Titan Sneakers Maroon</v>
      </c>
      <c r="AK1072" s="9">
        <f>IFERROR(tblSales[[#This Row],[Profit]]/tblSales[[#This Row],[Sales Amount]],0)</f>
        <v>0.15841199698106606</v>
      </c>
      <c r="AL1072" t="str">
        <f>IF(tblSales[[#This Row],[Discount %]]&lt;=5,"0-5%",
IF(tblSales[[#This Row],[Discount %]]&lt;=10,"5-10%",
IF(tblSales[[#This Row],[Discount %]]&lt;=15,"10-15%",
IF(tblSales[[#This Row],[Discount %]]&lt;=20,"15-20%","20%+"))))</f>
        <v>5-10%</v>
      </c>
    </row>
    <row r="1073" spans="1:38">
      <c r="A1073" s="2" t="s">
        <v>2727</v>
      </c>
      <c r="B1073" s="11">
        <v>45604</v>
      </c>
      <c r="C1073" s="2" t="s">
        <v>2314</v>
      </c>
      <c r="D1073" s="2" t="s">
        <v>695</v>
      </c>
      <c r="E1073" s="2" t="s">
        <v>237</v>
      </c>
      <c r="F1073" s="2" t="s">
        <v>233</v>
      </c>
      <c r="G1073" s="2">
        <v>2</v>
      </c>
      <c r="H1073" s="2">
        <v>1135.75</v>
      </c>
      <c r="I1073" s="2">
        <v>20</v>
      </c>
      <c r="J1073" s="2">
        <v>454.3</v>
      </c>
      <c r="K1073" s="2">
        <v>12</v>
      </c>
      <c r="L1073" s="2">
        <v>218.06</v>
      </c>
      <c r="M1073" s="2">
        <v>2035.26</v>
      </c>
      <c r="N1073" s="2">
        <v>1683.7</v>
      </c>
      <c r="O1073" s="2">
        <f t="shared" si="39"/>
        <v>133.49999999999994</v>
      </c>
      <c r="P1073" s="2" t="s">
        <v>28</v>
      </c>
      <c r="Q1073" s="2" t="str">
        <f t="shared" si="37"/>
        <v>Credit Card</v>
      </c>
      <c r="R1073" s="2" t="s">
        <v>20</v>
      </c>
      <c r="S1073" s="2" t="s">
        <v>56</v>
      </c>
      <c r="T1073" s="2" t="s">
        <v>1515</v>
      </c>
      <c r="U1073" s="2" t="s">
        <v>59</v>
      </c>
      <c r="V1073" t="str">
        <f>TEXT(tblSales[[#This Row],[Invoice Date]],"mmm")</f>
        <v>Nov</v>
      </c>
      <c r="W1073">
        <f>MONTH(tblSales[[#This Row],[Invoice Date]])</f>
        <v>11</v>
      </c>
      <c r="X1073">
        <f>YEAR(tblSales[[#This Row],[Invoice Date]])</f>
        <v>2024</v>
      </c>
      <c r="Y1073" t="str">
        <f>TEXT(tblSales[[#This Row],[Invoice Date]],"mmm-yyyy")</f>
        <v>Nov-2024</v>
      </c>
      <c r="Z1073" t="str">
        <f>_xlfn.XLOOKUP(tblSales[[#This Row],[Product_ID]],Products!$A:$A,Products!$C:$C,"Women Dresses")</f>
        <v>Women Dresses</v>
      </c>
      <c r="AA1073" t="str">
        <f>_xlfn.XLOOKUP(tblSales[[#This Row],[Product_ID]],Products!$A:$A,Products!$D:$D,"Unknown")</f>
        <v>Shirt Dress</v>
      </c>
      <c r="AB1073" t="str">
        <f>_xlfn.XLOOKUP(tblSales[[#This Row],[Product_ID]],Products!$A:$A,Products!$E:$E,"Unknown")</f>
        <v>Kalyan Silks</v>
      </c>
      <c r="AC1073" t="str">
        <f>_xlfn.XLOOKUP(tblSales[[#This Row],[Store_ID]],Stores!$A:$A,Stores!$B:$B,"Unknown")</f>
        <v>TrendMart Kurnool Outlet</v>
      </c>
      <c r="AD1073" t="str">
        <f>_xlfn.XLOOKUP(tblSales[[#This Row],[Store_ID]],Stores!$A:$A,Stores!$E:$E,"Unknown")</f>
        <v>South Zone 3</v>
      </c>
      <c r="AE1073" t="str">
        <f>_xlfn.XLOOKUP(tblSales[[#This Row],[Customer_ID]],Customers!$A:$A,Customers!$B:$B,"Unknown")</f>
        <v>Gopal Mudaliar</v>
      </c>
      <c r="AF1073" t="str">
        <f>_xlfn.XLOOKUP(tblSales[[#This Row],[Customer_ID]],Customers!$A:$A,Customers!$J:$J,"Unknown")</f>
        <v>Silver</v>
      </c>
      <c r="AG1073" t="str">
        <f>_xlfn.XLOOKUP(tblSales[[#This Row],[Employee_ID]],Employees!$A:$A,Employees!$B:$B,"Unknown")</f>
        <v>Malathi Varma</v>
      </c>
      <c r="AH1073">
        <f>IF(MONTH(tblSales[[#This Row],[Invoice Date]])&gt;=4,MONTH(tblSales[[#This Row],[Invoice Date]]),MONTH(tblSales[[#This Row],[Invoice Date]])+12)</f>
        <v>11</v>
      </c>
      <c r="AI1073" s="8">
        <f>DATE(YEAR(tblSales[[#This Row],[Invoice Date]]),MONTH(tblSales[[#This Row],[Invoice Date]]),1)</f>
        <v>45597</v>
      </c>
      <c r="AJ1073" t="str">
        <f>_xlfn.XLOOKUP(tblSales[[#This Row],[Product_ID]],Products!$A:$A,Products!$B:$B,"Unknown")</f>
        <v>Kalyan Silks Shirt Dress Maroon</v>
      </c>
      <c r="AK1073" s="9">
        <f>IFERROR(tblSales[[#This Row],[Profit]]/tblSales[[#This Row],[Sales Amount]],0)</f>
        <v>6.5593585094779014E-2</v>
      </c>
      <c r="AL1073" t="str">
        <f>IF(tblSales[[#This Row],[Discount %]]&lt;=5,"0-5%",
IF(tblSales[[#This Row],[Discount %]]&lt;=10,"5-10%",
IF(tblSales[[#This Row],[Discount %]]&lt;=15,"10-15%",
IF(tblSales[[#This Row],[Discount %]]&lt;=20,"15-20%","20%+"))))</f>
        <v>15-20%</v>
      </c>
    </row>
    <row r="1074" spans="1:38">
      <c r="A1074" s="2" t="s">
        <v>2728</v>
      </c>
      <c r="B1074" s="11">
        <v>45584</v>
      </c>
      <c r="C1074" s="2" t="s">
        <v>1286</v>
      </c>
      <c r="D1074" s="2" t="s">
        <v>778</v>
      </c>
      <c r="E1074" s="2" t="s">
        <v>284</v>
      </c>
      <c r="F1074" s="2" t="s">
        <v>110</v>
      </c>
      <c r="G1074" s="2">
        <v>2</v>
      </c>
      <c r="H1074" s="2">
        <v>881.08</v>
      </c>
      <c r="I1074" s="2">
        <v>10</v>
      </c>
      <c r="J1074" s="2">
        <v>176.22</v>
      </c>
      <c r="K1074" s="2">
        <v>5</v>
      </c>
      <c r="L1074" s="2">
        <v>79.3</v>
      </c>
      <c r="M1074" s="2">
        <v>1665.24</v>
      </c>
      <c r="N1074" s="2">
        <v>1140.4000000000001</v>
      </c>
      <c r="O1074" s="2">
        <f t="shared" si="39"/>
        <v>445.53999999999991</v>
      </c>
      <c r="P1074" s="2" t="s">
        <v>32</v>
      </c>
      <c r="Q1074" s="2" t="str">
        <f t="shared" si="37"/>
        <v>UPI</v>
      </c>
      <c r="R1074" s="2" t="s">
        <v>20</v>
      </c>
      <c r="S1074" s="2" t="s">
        <v>56</v>
      </c>
      <c r="T1074" s="2" t="s">
        <v>2170</v>
      </c>
      <c r="U1074" s="2" t="s">
        <v>60</v>
      </c>
      <c r="V1074" t="str">
        <f>TEXT(tblSales[[#This Row],[Invoice Date]],"mmm")</f>
        <v>Oct</v>
      </c>
      <c r="W1074">
        <f>MONTH(tblSales[[#This Row],[Invoice Date]])</f>
        <v>10</v>
      </c>
      <c r="X1074">
        <f>YEAR(tblSales[[#This Row],[Invoice Date]])</f>
        <v>2024</v>
      </c>
      <c r="Y1074" t="str">
        <f>TEXT(tblSales[[#This Row],[Invoice Date]],"mmm-yyyy")</f>
        <v>Oct-2024</v>
      </c>
      <c r="Z1074" t="str">
        <f>_xlfn.XLOOKUP(tblSales[[#This Row],[Product_ID]],Products!$A:$A,Products!$C:$C,"Women Dresses")</f>
        <v>Men Shirts</v>
      </c>
      <c r="AA1074" t="str">
        <f>_xlfn.XLOOKUP(tblSales[[#This Row],[Product_ID]],Products!$A:$A,Products!$D:$D,"Unknown")</f>
        <v>Denim Shirt</v>
      </c>
      <c r="AB1074" t="str">
        <f>_xlfn.XLOOKUP(tblSales[[#This Row],[Product_ID]],Products!$A:$A,Products!$E:$E,"Unknown")</f>
        <v>AND</v>
      </c>
      <c r="AC1074" t="str">
        <f>_xlfn.XLOOKUP(tblSales[[#This Row],[Store_ID]],Stores!$A:$A,Stores!$B:$B,"Unknown")</f>
        <v>TrendMart Tumakuru Outlet</v>
      </c>
      <c r="AD1074" t="str">
        <f>_xlfn.XLOOKUP(tblSales[[#This Row],[Store_ID]],Stores!$A:$A,Stores!$E:$E,"Unknown")</f>
        <v>South Zone 2</v>
      </c>
      <c r="AE1074" t="str">
        <f>_xlfn.XLOOKUP(tblSales[[#This Row],[Customer_ID]],Customers!$A:$A,Customers!$B:$B,"Unknown")</f>
        <v>Vani Nair</v>
      </c>
      <c r="AF1074" t="str">
        <f>_xlfn.XLOOKUP(tblSales[[#This Row],[Customer_ID]],Customers!$A:$A,Customers!$J:$J,"Unknown")</f>
        <v>Regular</v>
      </c>
      <c r="AG1074" t="str">
        <f>_xlfn.XLOOKUP(tblSales[[#This Row],[Employee_ID]],Employees!$A:$A,Employees!$B:$B,"Unknown")</f>
        <v>Jyothi Prasad</v>
      </c>
      <c r="AH1074">
        <f>IF(MONTH(tblSales[[#This Row],[Invoice Date]])&gt;=4,MONTH(tblSales[[#This Row],[Invoice Date]]),MONTH(tblSales[[#This Row],[Invoice Date]])+12)</f>
        <v>10</v>
      </c>
      <c r="AI1074" s="8">
        <f>DATE(YEAR(tblSales[[#This Row],[Invoice Date]]),MONTH(tblSales[[#This Row],[Invoice Date]]),1)</f>
        <v>45566</v>
      </c>
      <c r="AJ1074" t="str">
        <f>_xlfn.XLOOKUP(tblSales[[#This Row],[Product_ID]],Products!$A:$A,Products!$B:$B,"Unknown")</f>
        <v>AND Denim Shirt Teal</v>
      </c>
      <c r="AK1074" s="9">
        <f>IFERROR(tblSales[[#This Row],[Profit]]/tblSales[[#This Row],[Sales Amount]],0)</f>
        <v>0.26755302538973358</v>
      </c>
      <c r="AL1074" t="str">
        <f>IF(tblSales[[#This Row],[Discount %]]&lt;=5,"0-5%",
IF(tblSales[[#This Row],[Discount %]]&lt;=10,"5-10%",
IF(tblSales[[#This Row],[Discount %]]&lt;=15,"10-15%",
IF(tblSales[[#This Row],[Discount %]]&lt;=20,"15-20%","20%+"))))</f>
        <v>5-10%</v>
      </c>
    </row>
    <row r="1075" spans="1:38">
      <c r="A1075" s="2" t="s">
        <v>2729</v>
      </c>
      <c r="B1075" s="11">
        <v>45420</v>
      </c>
      <c r="C1075" s="2" t="s">
        <v>2359</v>
      </c>
      <c r="D1075" s="2" t="s">
        <v>1861</v>
      </c>
      <c r="E1075" s="2" t="s">
        <v>688</v>
      </c>
      <c r="F1075" s="2" t="s">
        <v>216</v>
      </c>
      <c r="G1075" s="2">
        <v>4</v>
      </c>
      <c r="H1075" s="2">
        <v>894.48</v>
      </c>
      <c r="I1075" s="2">
        <v>0</v>
      </c>
      <c r="J1075" s="2">
        <v>0</v>
      </c>
      <c r="K1075" s="2">
        <v>5</v>
      </c>
      <c r="L1075" s="2">
        <v>178.9</v>
      </c>
      <c r="M1075" s="2">
        <v>3756.82</v>
      </c>
      <c r="N1075" s="2">
        <v>2520.4</v>
      </c>
      <c r="O1075" s="2">
        <f t="shared" si="39"/>
        <v>1057.52</v>
      </c>
      <c r="P1075" s="2" t="s">
        <v>29</v>
      </c>
      <c r="Q1075" s="2" t="str">
        <f t="shared" si="37"/>
        <v>Debit Card</v>
      </c>
      <c r="R1075" s="2" t="s">
        <v>21</v>
      </c>
      <c r="S1075" s="2" t="s">
        <v>56</v>
      </c>
      <c r="T1075" s="2" t="s">
        <v>1988</v>
      </c>
      <c r="U1075" s="2" t="s">
        <v>59</v>
      </c>
      <c r="V1075" t="str">
        <f>TEXT(tblSales[[#This Row],[Invoice Date]],"mmm")</f>
        <v>May</v>
      </c>
      <c r="W1075">
        <f>MONTH(tblSales[[#This Row],[Invoice Date]])</f>
        <v>5</v>
      </c>
      <c r="X1075">
        <f>YEAR(tblSales[[#This Row],[Invoice Date]])</f>
        <v>2024</v>
      </c>
      <c r="Y1075" t="str">
        <f>TEXT(tblSales[[#This Row],[Invoice Date]],"mmm-yyyy")</f>
        <v>May-2024</v>
      </c>
      <c r="Z1075" t="str">
        <f>_xlfn.XLOOKUP(tblSales[[#This Row],[Product_ID]],Products!$A:$A,Products!$C:$C,"Women Dresses")</f>
        <v>Sportswear</v>
      </c>
      <c r="AA1075" t="str">
        <f>_xlfn.XLOOKUP(tblSales[[#This Row],[Product_ID]],Products!$A:$A,Products!$D:$D,"Unknown")</f>
        <v>Shorts</v>
      </c>
      <c r="AB1075" t="str">
        <f>_xlfn.XLOOKUP(tblSales[[#This Row],[Product_ID]],Products!$A:$A,Products!$E:$E,"Unknown")</f>
        <v>Pantaloons</v>
      </c>
      <c r="AC1075" t="str">
        <f>_xlfn.XLOOKUP(tblSales[[#This Row],[Store_ID]],Stores!$A:$A,Stores!$B:$B,"Unknown")</f>
        <v>TrendMart Nellore Mall Kiosk</v>
      </c>
      <c r="AD1075" t="str">
        <f>_xlfn.XLOOKUP(tblSales[[#This Row],[Store_ID]],Stores!$A:$A,Stores!$E:$E,"Unknown")</f>
        <v>South Zone 3</v>
      </c>
      <c r="AE1075" t="str">
        <f>_xlfn.XLOOKUP(tblSales[[#This Row],[Customer_ID]],Customers!$A:$A,Customers!$B:$B,"Unknown")</f>
        <v>Gopal Kamath</v>
      </c>
      <c r="AF1075" t="str">
        <f>_xlfn.XLOOKUP(tblSales[[#This Row],[Customer_ID]],Customers!$A:$A,Customers!$J:$J,"Unknown")</f>
        <v>Gold</v>
      </c>
      <c r="AG1075" t="str">
        <f>_xlfn.XLOOKUP(tblSales[[#This Row],[Employee_ID]],Employees!$A:$A,Employees!$B:$B,"Unknown")</f>
        <v>Venkat Sharma</v>
      </c>
      <c r="AH1075">
        <f>IF(MONTH(tblSales[[#This Row],[Invoice Date]])&gt;=4,MONTH(tblSales[[#This Row],[Invoice Date]]),MONTH(tblSales[[#This Row],[Invoice Date]])+12)</f>
        <v>5</v>
      </c>
      <c r="AI1075" s="8">
        <f>DATE(YEAR(tblSales[[#This Row],[Invoice Date]]),MONTH(tblSales[[#This Row],[Invoice Date]]),1)</f>
        <v>45413</v>
      </c>
      <c r="AJ1075" t="str">
        <f>_xlfn.XLOOKUP(tblSales[[#This Row],[Product_ID]],Products!$A:$A,Products!$B:$B,"Unknown")</f>
        <v>Pantaloons Shorts Maroon</v>
      </c>
      <c r="AK1075" s="9">
        <f>IFERROR(tblSales[[#This Row],[Profit]]/tblSales[[#This Row],[Sales Amount]],0)</f>
        <v>0.28149339068680423</v>
      </c>
      <c r="AL1075" t="str">
        <f>IF(tblSales[[#This Row],[Discount %]]&lt;=5,"0-5%",
IF(tblSales[[#This Row],[Discount %]]&lt;=10,"5-10%",
IF(tblSales[[#This Row],[Discount %]]&lt;=15,"10-15%",
IF(tblSales[[#This Row],[Discount %]]&lt;=20,"15-20%","20%+"))))</f>
        <v>0-5%</v>
      </c>
    </row>
    <row r="1076" spans="1:38">
      <c r="A1076" s="2" t="s">
        <v>2730</v>
      </c>
      <c r="B1076" s="11">
        <v>45428</v>
      </c>
      <c r="C1076" s="2" t="s">
        <v>2731</v>
      </c>
      <c r="D1076" s="2" t="s">
        <v>2307</v>
      </c>
      <c r="E1076" s="2" t="s">
        <v>855</v>
      </c>
      <c r="F1076" s="2" t="s">
        <v>319</v>
      </c>
      <c r="G1076" s="2">
        <v>2</v>
      </c>
      <c r="H1076" s="2">
        <v>732.77</v>
      </c>
      <c r="I1076" s="2">
        <v>0</v>
      </c>
      <c r="J1076" s="2">
        <v>0</v>
      </c>
      <c r="K1076" s="2">
        <v>5</v>
      </c>
      <c r="L1076" s="2">
        <v>73.28</v>
      </c>
      <c r="M1076" s="2">
        <v>1538.82</v>
      </c>
      <c r="N1076" s="2">
        <v>1008.1</v>
      </c>
      <c r="O1076" s="2">
        <f t="shared" si="39"/>
        <v>457.43999999999994</v>
      </c>
      <c r="P1076" s="2" t="s">
        <v>32</v>
      </c>
      <c r="Q1076" s="2" t="str">
        <f t="shared" si="37"/>
        <v>UPI</v>
      </c>
      <c r="R1076" s="2" t="s">
        <v>20</v>
      </c>
      <c r="S1076" s="2" t="s">
        <v>56</v>
      </c>
      <c r="T1076" s="2" t="s">
        <v>1402</v>
      </c>
      <c r="U1076" s="2" t="s">
        <v>59</v>
      </c>
      <c r="V1076" t="str">
        <f>TEXT(tblSales[[#This Row],[Invoice Date]],"mmm")</f>
        <v>May</v>
      </c>
      <c r="W1076">
        <f>MONTH(tblSales[[#This Row],[Invoice Date]])</f>
        <v>5</v>
      </c>
      <c r="X1076">
        <f>YEAR(tblSales[[#This Row],[Invoice Date]])</f>
        <v>2024</v>
      </c>
      <c r="Y1076" t="str">
        <f>TEXT(tblSales[[#This Row],[Invoice Date]],"mmm-yyyy")</f>
        <v>May-2024</v>
      </c>
      <c r="Z1076" t="str">
        <f>_xlfn.XLOOKUP(tblSales[[#This Row],[Product_ID]],Products!$A:$A,Products!$C:$C,"Women Dresses")</f>
        <v>Sportswear</v>
      </c>
      <c r="AA1076" t="str">
        <f>_xlfn.XLOOKUP(tblSales[[#This Row],[Product_ID]],Products!$A:$A,Products!$D:$D,"Unknown")</f>
        <v>Track Suit</v>
      </c>
      <c r="AB1076" t="str">
        <f>_xlfn.XLOOKUP(tblSales[[#This Row],[Product_ID]],Products!$A:$A,Products!$E:$E,"Unknown")</f>
        <v>Mufti</v>
      </c>
      <c r="AC1076" t="str">
        <f>_xlfn.XLOOKUP(tblSales[[#This Row],[Store_ID]],Stores!$A:$A,Stores!$B:$B,"Unknown")</f>
        <v>TrendMart Vijayawada Standard</v>
      </c>
      <c r="AD1076" t="str">
        <f>_xlfn.XLOOKUP(tblSales[[#This Row],[Store_ID]],Stores!$A:$A,Stores!$E:$E,"Unknown")</f>
        <v>South Zone 3</v>
      </c>
      <c r="AE1076" t="str">
        <f>_xlfn.XLOOKUP(tblSales[[#This Row],[Customer_ID]],Customers!$A:$A,Customers!$B:$B,"Unknown")</f>
        <v>Divya Iyengar</v>
      </c>
      <c r="AF1076" t="str">
        <f>_xlfn.XLOOKUP(tblSales[[#This Row],[Customer_ID]],Customers!$A:$A,Customers!$J:$J,"Unknown")</f>
        <v>Regular</v>
      </c>
      <c r="AG1076" t="str">
        <f>_xlfn.XLOOKUP(tblSales[[#This Row],[Employee_ID]],Employees!$A:$A,Employees!$B:$B,"Unknown")</f>
        <v>Sathish Sundaram</v>
      </c>
      <c r="AH1076">
        <f>IF(MONTH(tblSales[[#This Row],[Invoice Date]])&gt;=4,MONTH(tblSales[[#This Row],[Invoice Date]]),MONTH(tblSales[[#This Row],[Invoice Date]])+12)</f>
        <v>5</v>
      </c>
      <c r="AI1076" s="8">
        <f>DATE(YEAR(tblSales[[#This Row],[Invoice Date]]),MONTH(tblSales[[#This Row],[Invoice Date]]),1)</f>
        <v>45413</v>
      </c>
      <c r="AJ1076" t="str">
        <f>_xlfn.XLOOKUP(tblSales[[#This Row],[Product_ID]],Products!$A:$A,Products!$B:$B,"Unknown")</f>
        <v>Mufti Track Suit Mustard</v>
      </c>
      <c r="AK1076" s="9">
        <f>IFERROR(tblSales[[#This Row],[Profit]]/tblSales[[#This Row],[Sales Amount]],0)</f>
        <v>0.29726673685031385</v>
      </c>
      <c r="AL1076" t="str">
        <f>IF(tblSales[[#This Row],[Discount %]]&lt;=5,"0-5%",
IF(tblSales[[#This Row],[Discount %]]&lt;=10,"5-10%",
IF(tblSales[[#This Row],[Discount %]]&lt;=15,"10-15%",
IF(tblSales[[#This Row],[Discount %]]&lt;=20,"15-20%","20%+"))))</f>
        <v>0-5%</v>
      </c>
    </row>
    <row r="1077" spans="1:38">
      <c r="A1077" s="2" t="s">
        <v>2732</v>
      </c>
      <c r="B1077" s="11">
        <v>45565</v>
      </c>
      <c r="C1077" s="2" t="s">
        <v>2282</v>
      </c>
      <c r="D1077" s="2" t="s">
        <v>390</v>
      </c>
      <c r="E1077" s="2" t="s">
        <v>1024</v>
      </c>
      <c r="F1077" s="2" t="s">
        <v>244</v>
      </c>
      <c r="G1077" s="2">
        <v>1</v>
      </c>
      <c r="H1077" s="2">
        <v>1391.69</v>
      </c>
      <c r="I1077" s="2">
        <v>25</v>
      </c>
      <c r="J1077" s="2">
        <v>347.92</v>
      </c>
      <c r="K1077" s="2">
        <v>12</v>
      </c>
      <c r="L1077" s="2">
        <v>125.25</v>
      </c>
      <c r="M1077" s="2">
        <v>1169.02</v>
      </c>
      <c r="N1077" s="2">
        <v>1073.45</v>
      </c>
      <c r="O1077" s="2">
        <f t="shared" si="39"/>
        <v>-29.680000000000064</v>
      </c>
      <c r="P1077" s="2" t="s">
        <v>32</v>
      </c>
      <c r="Q1077" s="2" t="str">
        <f t="shared" si="37"/>
        <v>UPI</v>
      </c>
      <c r="R1077" s="2" t="s">
        <v>20</v>
      </c>
      <c r="S1077" s="2" t="s">
        <v>56</v>
      </c>
      <c r="T1077" s="2" t="s">
        <v>722</v>
      </c>
      <c r="U1077" s="2" t="s">
        <v>59</v>
      </c>
      <c r="V1077" t="str">
        <f>TEXT(tblSales[[#This Row],[Invoice Date]],"mmm")</f>
        <v>Sep</v>
      </c>
      <c r="W1077">
        <f>MONTH(tblSales[[#This Row],[Invoice Date]])</f>
        <v>9</v>
      </c>
      <c r="X1077">
        <f>YEAR(tblSales[[#This Row],[Invoice Date]])</f>
        <v>2024</v>
      </c>
      <c r="Y1077" t="str">
        <f>TEXT(tblSales[[#This Row],[Invoice Date]],"mmm-yyyy")</f>
        <v>Sep-2024</v>
      </c>
      <c r="Z1077" t="str">
        <f>_xlfn.XLOOKUP(tblSales[[#This Row],[Product_ID]],Products!$A:$A,Products!$C:$C,"Women Dresses")</f>
        <v>Women Jeans</v>
      </c>
      <c r="AA1077" t="str">
        <f>_xlfn.XLOOKUP(tblSales[[#This Row],[Product_ID]],Products!$A:$A,Products!$D:$D,"Unknown")</f>
        <v>Bootcut</v>
      </c>
      <c r="AB1077" t="str">
        <f>_xlfn.XLOOKUP(tblSales[[#This Row],[Product_ID]],Products!$A:$A,Products!$E:$E,"Unknown")</f>
        <v>Biba</v>
      </c>
      <c r="AC1077" t="str">
        <f>_xlfn.XLOOKUP(tblSales[[#This Row],[Store_ID]],Stores!$A:$A,Stores!$B:$B,"Unknown")</f>
        <v>TrendMart Hyderabad Standard</v>
      </c>
      <c r="AD1077" t="str">
        <f>_xlfn.XLOOKUP(tblSales[[#This Row],[Store_ID]],Stores!$A:$A,Stores!$E:$E,"Unknown")</f>
        <v>South Zone 2</v>
      </c>
      <c r="AE1077" t="str">
        <f>_xlfn.XLOOKUP(tblSales[[#This Row],[Customer_ID]],Customers!$A:$A,Customers!$B:$B,"Unknown")</f>
        <v>Ramya Mishra</v>
      </c>
      <c r="AF1077" t="str">
        <f>_xlfn.XLOOKUP(tblSales[[#This Row],[Customer_ID]],Customers!$A:$A,Customers!$J:$J,"Unknown")</f>
        <v>Silver</v>
      </c>
      <c r="AG1077" t="str">
        <f>_xlfn.XLOOKUP(tblSales[[#This Row],[Employee_ID]],Employees!$A:$A,Employees!$B:$B,"Unknown")</f>
        <v>Ganapathy Naidu</v>
      </c>
      <c r="AH1077">
        <f>IF(MONTH(tblSales[[#This Row],[Invoice Date]])&gt;=4,MONTH(tblSales[[#This Row],[Invoice Date]]),MONTH(tblSales[[#This Row],[Invoice Date]])+12)</f>
        <v>9</v>
      </c>
      <c r="AI1077" s="8">
        <f>DATE(YEAR(tblSales[[#This Row],[Invoice Date]]),MONTH(tblSales[[#This Row],[Invoice Date]]),1)</f>
        <v>45536</v>
      </c>
      <c r="AJ1077" t="str">
        <f>_xlfn.XLOOKUP(tblSales[[#This Row],[Product_ID]],Products!$A:$A,Products!$B:$B,"Unknown")</f>
        <v>Biba Bootcut Maroon</v>
      </c>
      <c r="AK1077" s="9">
        <f>IFERROR(tblSales[[#This Row],[Profit]]/tblSales[[#This Row],[Sales Amount]],0)</f>
        <v>-2.53887871892697E-2</v>
      </c>
      <c r="AL1077" t="str">
        <f>IF(tblSales[[#This Row],[Discount %]]&lt;=5,"0-5%",
IF(tblSales[[#This Row],[Discount %]]&lt;=10,"5-10%",
IF(tblSales[[#This Row],[Discount %]]&lt;=15,"10-15%",
IF(tblSales[[#This Row],[Discount %]]&lt;=20,"15-20%","20%+"))))</f>
        <v>20%+</v>
      </c>
    </row>
    <row r="1078" spans="1:38">
      <c r="A1078" s="2" t="s">
        <v>2733</v>
      </c>
      <c r="B1078" s="11">
        <v>45621</v>
      </c>
      <c r="C1078" s="2" t="s">
        <v>2372</v>
      </c>
      <c r="D1078" s="2" t="s">
        <v>208</v>
      </c>
      <c r="E1078" s="2" t="s">
        <v>304</v>
      </c>
      <c r="F1078" s="2" t="s">
        <v>339</v>
      </c>
      <c r="G1078" s="2">
        <v>2</v>
      </c>
      <c r="H1078" s="2">
        <v>733.93</v>
      </c>
      <c r="I1078" s="2">
        <v>30</v>
      </c>
      <c r="J1078" s="2">
        <v>440.36</v>
      </c>
      <c r="K1078" s="2">
        <v>5</v>
      </c>
      <c r="L1078" s="2">
        <v>51.38</v>
      </c>
      <c r="M1078" s="2">
        <v>1078.8800000000001</v>
      </c>
      <c r="N1078" s="2">
        <v>886.38</v>
      </c>
      <c r="O1078" s="2">
        <f t="shared" si="39"/>
        <v>141.12000000000012</v>
      </c>
      <c r="P1078" s="2" t="s">
        <v>32</v>
      </c>
      <c r="Q1078" s="2" t="str">
        <f t="shared" si="37"/>
        <v>UPI</v>
      </c>
      <c r="R1078" s="2" t="s">
        <v>20</v>
      </c>
      <c r="S1078" s="2" t="s">
        <v>56</v>
      </c>
      <c r="T1078" s="2" t="s">
        <v>997</v>
      </c>
      <c r="U1078" s="2" t="s">
        <v>59</v>
      </c>
      <c r="V1078" t="str">
        <f>TEXT(tblSales[[#This Row],[Invoice Date]],"mmm")</f>
        <v>Nov</v>
      </c>
      <c r="W1078">
        <f>MONTH(tblSales[[#This Row],[Invoice Date]])</f>
        <v>11</v>
      </c>
      <c r="X1078">
        <f>YEAR(tblSales[[#This Row],[Invoice Date]])</f>
        <v>2024</v>
      </c>
      <c r="Y1078" t="str">
        <f>TEXT(tblSales[[#This Row],[Invoice Date]],"mmm-yyyy")</f>
        <v>Nov-2024</v>
      </c>
      <c r="Z1078" t="str">
        <f>_xlfn.XLOOKUP(tblSales[[#This Row],[Product_ID]],Products!$A:$A,Products!$C:$C,"Women Dresses")</f>
        <v>Accessories</v>
      </c>
      <c r="AA1078" t="str">
        <f>_xlfn.XLOOKUP(tblSales[[#This Row],[Product_ID]],Products!$A:$A,Products!$D:$D,"Unknown")</f>
        <v>Tie</v>
      </c>
      <c r="AB1078" t="str">
        <f>_xlfn.XLOOKUP(tblSales[[#This Row],[Product_ID]],Products!$A:$A,Products!$E:$E,"Unknown")</f>
        <v>Allen Solly</v>
      </c>
      <c r="AC1078" t="str">
        <f>_xlfn.XLOOKUP(tblSales[[#This Row],[Store_ID]],Stores!$A:$A,Stores!$B:$B,"Unknown")</f>
        <v>TrendMart Thiruvananthapuram High Street</v>
      </c>
      <c r="AD1078" t="str">
        <f>_xlfn.XLOOKUP(tblSales[[#This Row],[Store_ID]],Stores!$A:$A,Stores!$E:$E,"Unknown")</f>
        <v>South Zone 1</v>
      </c>
      <c r="AE1078" t="str">
        <f>_xlfn.XLOOKUP(tblSales[[#This Row],[Customer_ID]],Customers!$A:$A,Customers!$B:$B,"Unknown")</f>
        <v>Saranya Prasad</v>
      </c>
      <c r="AF1078" t="str">
        <f>_xlfn.XLOOKUP(tblSales[[#This Row],[Customer_ID]],Customers!$A:$A,Customers!$J:$J,"Unknown")</f>
        <v>GOLD</v>
      </c>
      <c r="AG1078" t="str">
        <f>_xlfn.XLOOKUP(tblSales[[#This Row],[Employee_ID]],Employees!$A:$A,Employees!$B:$B,"Unknown")</f>
        <v>Priya Balasubramaniam</v>
      </c>
      <c r="AH1078">
        <f>IF(MONTH(tblSales[[#This Row],[Invoice Date]])&gt;=4,MONTH(tblSales[[#This Row],[Invoice Date]]),MONTH(tblSales[[#This Row],[Invoice Date]])+12)</f>
        <v>11</v>
      </c>
      <c r="AI1078" s="8">
        <f>DATE(YEAR(tblSales[[#This Row],[Invoice Date]]),MONTH(tblSales[[#This Row],[Invoice Date]]),1)</f>
        <v>45597</v>
      </c>
      <c r="AJ1078" t="str">
        <f>_xlfn.XLOOKUP(tblSales[[#This Row],[Product_ID]],Products!$A:$A,Products!$B:$B,"Unknown")</f>
        <v>Allen Solly Tie Pink</v>
      </c>
      <c r="AK1078" s="9">
        <f>IFERROR(tblSales[[#This Row],[Profit]]/tblSales[[#This Row],[Sales Amount]],0)</f>
        <v>0.13080231351030708</v>
      </c>
      <c r="AL1078" t="str">
        <f>IF(tblSales[[#This Row],[Discount %]]&lt;=5,"0-5%",
IF(tblSales[[#This Row],[Discount %]]&lt;=10,"5-10%",
IF(tblSales[[#This Row],[Discount %]]&lt;=15,"10-15%",
IF(tblSales[[#This Row],[Discount %]]&lt;=20,"15-20%","20%+"))))</f>
        <v>20%+</v>
      </c>
    </row>
    <row r="1079" spans="1:38">
      <c r="A1079" s="2" t="s">
        <v>2734</v>
      </c>
      <c r="B1079" s="11">
        <v>45646</v>
      </c>
      <c r="C1079" s="2" t="s">
        <v>2735</v>
      </c>
      <c r="D1079" s="2" t="s">
        <v>721</v>
      </c>
      <c r="E1079" s="2" t="s">
        <v>859</v>
      </c>
      <c r="F1079" s="2" t="s">
        <v>405</v>
      </c>
      <c r="G1079" s="2">
        <v>1</v>
      </c>
      <c r="H1079" s="2">
        <v>3417.32</v>
      </c>
      <c r="I1079" s="2">
        <v>15</v>
      </c>
      <c r="J1079" s="2">
        <v>512.6</v>
      </c>
      <c r="K1079" s="2">
        <v>12</v>
      </c>
      <c r="L1079" s="2">
        <v>348.57</v>
      </c>
      <c r="M1079" s="2">
        <v>3253.29</v>
      </c>
      <c r="N1079" s="2">
        <v>2710.05</v>
      </c>
      <c r="O1079" s="2">
        <f t="shared" si="39"/>
        <v>194.66999999999979</v>
      </c>
      <c r="P1079" s="2" t="s">
        <v>29</v>
      </c>
      <c r="Q1079" s="2" t="str">
        <f t="shared" si="37"/>
        <v>Debit Card</v>
      </c>
      <c r="R1079" s="2" t="s">
        <v>21</v>
      </c>
      <c r="S1079" s="2" t="s">
        <v>56</v>
      </c>
      <c r="T1079" s="2" t="s">
        <v>2304</v>
      </c>
      <c r="U1079" s="2" t="s">
        <v>59</v>
      </c>
      <c r="V1079" t="str">
        <f>TEXT(tblSales[[#This Row],[Invoice Date]],"mmm")</f>
        <v>Dec</v>
      </c>
      <c r="W1079">
        <f>MONTH(tblSales[[#This Row],[Invoice Date]])</f>
        <v>12</v>
      </c>
      <c r="X1079">
        <f>YEAR(tblSales[[#This Row],[Invoice Date]])</f>
        <v>2024</v>
      </c>
      <c r="Y1079" t="str">
        <f>TEXT(tblSales[[#This Row],[Invoice Date]],"mmm-yyyy")</f>
        <v>Dec-2024</v>
      </c>
      <c r="Z1079" t="str">
        <f>_xlfn.XLOOKUP(tblSales[[#This Row],[Product_ID]],Products!$A:$A,Products!$C:$C,"Women Dresses")</f>
        <v>Women Sarees</v>
      </c>
      <c r="AA1079" t="str">
        <f>_xlfn.XLOOKUP(tblSales[[#This Row],[Product_ID]],Products!$A:$A,Products!$D:$D,"Unknown")</f>
        <v>Cotton Saree</v>
      </c>
      <c r="AB1079" t="str">
        <f>_xlfn.XLOOKUP(tblSales[[#This Row],[Product_ID]],Products!$A:$A,Products!$E:$E,"Unknown")</f>
        <v>Bata</v>
      </c>
      <c r="AC1079" t="str">
        <f>_xlfn.XLOOKUP(tblSales[[#This Row],[Store_ID]],Stores!$A:$A,Stores!$B:$B,"Unknown")</f>
        <v>TrendMart Karimnagar Standard</v>
      </c>
      <c r="AD1079" t="str">
        <f>_xlfn.XLOOKUP(tblSales[[#This Row],[Store_ID]],Stores!$A:$A,Stores!$E:$E,"Unknown")</f>
        <v>South Zone 2</v>
      </c>
      <c r="AE1079" t="str">
        <f>_xlfn.XLOOKUP(tblSales[[#This Row],[Customer_ID]],Customers!$A:$A,Customers!$B:$B,"Unknown")</f>
        <v>Srinivas Nair</v>
      </c>
      <c r="AF1079" t="str">
        <f>_xlfn.XLOOKUP(tblSales[[#This Row],[Customer_ID]],Customers!$A:$A,Customers!$J:$J,"Unknown")</f>
        <v>Regular</v>
      </c>
      <c r="AG1079" t="str">
        <f>_xlfn.XLOOKUP(tblSales[[#This Row],[Employee_ID]],Employees!$A:$A,Employees!$B:$B,"Unknown")</f>
        <v>Chitra Bhat</v>
      </c>
      <c r="AH1079">
        <f>IF(MONTH(tblSales[[#This Row],[Invoice Date]])&gt;=4,MONTH(tblSales[[#This Row],[Invoice Date]]),MONTH(tblSales[[#This Row],[Invoice Date]])+12)</f>
        <v>12</v>
      </c>
      <c r="AI1079" s="8">
        <f>DATE(YEAR(tblSales[[#This Row],[Invoice Date]]),MONTH(tblSales[[#This Row],[Invoice Date]]),1)</f>
        <v>45627</v>
      </c>
      <c r="AJ1079" t="str">
        <f>_xlfn.XLOOKUP(tblSales[[#This Row],[Product_ID]],Products!$A:$A,Products!$B:$B,"Unknown")</f>
        <v>Bata Cotton Saree Mustard</v>
      </c>
      <c r="AK1079" s="9">
        <f>IFERROR(tblSales[[#This Row],[Profit]]/tblSales[[#This Row],[Sales Amount]],0)</f>
        <v>5.9837887184972689E-2</v>
      </c>
      <c r="AL1079" t="str">
        <f>IF(tblSales[[#This Row],[Discount %]]&lt;=5,"0-5%",
IF(tblSales[[#This Row],[Discount %]]&lt;=10,"5-10%",
IF(tblSales[[#This Row],[Discount %]]&lt;=15,"10-15%",
IF(tblSales[[#This Row],[Discount %]]&lt;=20,"15-20%","20%+"))))</f>
        <v>10-15%</v>
      </c>
    </row>
    <row r="1080" spans="1:38">
      <c r="A1080" s="2" t="s">
        <v>2736</v>
      </c>
      <c r="B1080" s="11">
        <v>45413</v>
      </c>
      <c r="C1080" s="2" t="s">
        <v>2081</v>
      </c>
      <c r="D1080" s="2" t="s">
        <v>1764</v>
      </c>
      <c r="E1080" s="2" t="s">
        <v>399</v>
      </c>
      <c r="F1080" s="2" t="s">
        <v>475</v>
      </c>
      <c r="G1080" s="2">
        <v>4</v>
      </c>
      <c r="H1080" s="2">
        <v>1021.95</v>
      </c>
      <c r="I1080" s="2">
        <v>25</v>
      </c>
      <c r="J1080" s="2">
        <v>1021.95</v>
      </c>
      <c r="K1080" s="2">
        <v>12</v>
      </c>
      <c r="L1080" s="2">
        <v>367.9</v>
      </c>
      <c r="M1080" s="2">
        <v>3433.75</v>
      </c>
      <c r="N1080" s="2">
        <v>3026.36</v>
      </c>
      <c r="O1080" s="2">
        <f t="shared" si="39"/>
        <v>39.489999999999895</v>
      </c>
      <c r="P1080" s="2" t="s">
        <v>32</v>
      </c>
      <c r="Q1080" s="2" t="str">
        <f t="shared" si="37"/>
        <v>UPI</v>
      </c>
      <c r="R1080" s="2" t="s">
        <v>21</v>
      </c>
      <c r="S1080" s="2" t="s">
        <v>56</v>
      </c>
      <c r="T1080" s="2" t="s">
        <v>635</v>
      </c>
      <c r="U1080" s="2" t="s">
        <v>59</v>
      </c>
      <c r="V1080" t="str">
        <f>TEXT(tblSales[[#This Row],[Invoice Date]],"mmm")</f>
        <v>May</v>
      </c>
      <c r="W1080">
        <f>MONTH(tblSales[[#This Row],[Invoice Date]])</f>
        <v>5</v>
      </c>
      <c r="X1080">
        <f>YEAR(tblSales[[#This Row],[Invoice Date]])</f>
        <v>2024</v>
      </c>
      <c r="Y1080" t="str">
        <f>TEXT(tblSales[[#This Row],[Invoice Date]],"mmm-yyyy")</f>
        <v>May-2024</v>
      </c>
      <c r="Z1080" t="str">
        <f>_xlfn.XLOOKUP(tblSales[[#This Row],[Product_ID]],Products!$A:$A,Products!$C:$C,"Women Dresses")</f>
        <v>Men Jeans</v>
      </c>
      <c r="AA1080" t="str">
        <f>_xlfn.XLOOKUP(tblSales[[#This Row],[Product_ID]],Products!$A:$A,Products!$D:$D,"Unknown")</f>
        <v>Slim Fit</v>
      </c>
      <c r="AB1080" t="str">
        <f>_xlfn.XLOOKUP(tblSales[[#This Row],[Product_ID]],Products!$A:$A,Products!$E:$E,"Unknown")</f>
        <v>Mufti</v>
      </c>
      <c r="AC1080" t="str">
        <f>_xlfn.XLOOKUP(tblSales[[#This Row],[Store_ID]],Stores!$A:$A,Stores!$B:$B,"Unknown")</f>
        <v>TrendMart Salem Outlet</v>
      </c>
      <c r="AD1080" t="str">
        <f>_xlfn.XLOOKUP(tblSales[[#This Row],[Store_ID]],Stores!$A:$A,Stores!$E:$E,"Unknown")</f>
        <v>South Zone 1</v>
      </c>
      <c r="AE1080" t="str">
        <f>_xlfn.XLOOKUP(tblSales[[#This Row],[Customer_ID]],Customers!$A:$A,Customers!$B:$B,"Unknown")</f>
        <v>Bala Gupta</v>
      </c>
      <c r="AF1080" t="str">
        <f>_xlfn.XLOOKUP(tblSales[[#This Row],[Customer_ID]],Customers!$A:$A,Customers!$J:$J,"Unknown")</f>
        <v>Regular</v>
      </c>
      <c r="AG1080" t="str">
        <f>_xlfn.XLOOKUP(tblSales[[#This Row],[Employee_ID]],Employees!$A:$A,Employees!$B:$B,"Unknown")</f>
        <v>Arjun Krishnan</v>
      </c>
      <c r="AH1080">
        <f>IF(MONTH(tblSales[[#This Row],[Invoice Date]])&gt;=4,MONTH(tblSales[[#This Row],[Invoice Date]]),MONTH(tblSales[[#This Row],[Invoice Date]])+12)</f>
        <v>5</v>
      </c>
      <c r="AI1080" s="8">
        <f>DATE(YEAR(tblSales[[#This Row],[Invoice Date]]),MONTH(tblSales[[#This Row],[Invoice Date]]),1)</f>
        <v>45413</v>
      </c>
      <c r="AJ1080" t="str">
        <f>_xlfn.XLOOKUP(tblSales[[#This Row],[Product_ID]],Products!$A:$A,Products!$B:$B,"Unknown")</f>
        <v>Mufti Slim Fit Maroon</v>
      </c>
      <c r="AK1080" s="9">
        <f>IFERROR(tblSales[[#This Row],[Profit]]/tblSales[[#This Row],[Sales Amount]],0)</f>
        <v>1.1500546050236591E-2</v>
      </c>
      <c r="AL1080" t="str">
        <f>IF(tblSales[[#This Row],[Discount %]]&lt;=5,"0-5%",
IF(tblSales[[#This Row],[Discount %]]&lt;=10,"5-10%",
IF(tblSales[[#This Row],[Discount %]]&lt;=15,"10-15%",
IF(tblSales[[#This Row],[Discount %]]&lt;=20,"15-20%","20%+"))))</f>
        <v>20%+</v>
      </c>
    </row>
    <row r="1081" spans="1:38">
      <c r="A1081" s="2" t="s">
        <v>2737</v>
      </c>
      <c r="B1081" s="11">
        <v>45614</v>
      </c>
      <c r="C1081" s="2" t="s">
        <v>2738</v>
      </c>
      <c r="D1081" s="2" t="s">
        <v>887</v>
      </c>
      <c r="E1081" s="2" t="s">
        <v>674</v>
      </c>
      <c r="F1081" s="2" t="s">
        <v>134</v>
      </c>
      <c r="G1081" s="2">
        <v>3</v>
      </c>
      <c r="H1081" s="2">
        <v>1242.8499999999999</v>
      </c>
      <c r="I1081" s="2">
        <v>25</v>
      </c>
      <c r="J1081" s="2">
        <v>932.14</v>
      </c>
      <c r="K1081" s="2">
        <v>12</v>
      </c>
      <c r="L1081" s="2">
        <v>335.57</v>
      </c>
      <c r="M1081" s="2">
        <v>3131.98</v>
      </c>
      <c r="N1081" s="2">
        <v>2585.4</v>
      </c>
      <c r="O1081" s="2">
        <f t="shared" si="39"/>
        <v>211.00999999999993</v>
      </c>
      <c r="P1081" s="2" t="s">
        <v>28</v>
      </c>
      <c r="Q1081" s="2" t="str">
        <f t="shared" si="37"/>
        <v>Credit Card</v>
      </c>
      <c r="R1081" s="2" t="s">
        <v>20</v>
      </c>
      <c r="S1081" s="2" t="s">
        <v>56</v>
      </c>
      <c r="T1081" s="2" t="s">
        <v>553</v>
      </c>
      <c r="U1081" s="2" t="s">
        <v>59</v>
      </c>
      <c r="V1081" t="str">
        <f>TEXT(tblSales[[#This Row],[Invoice Date]],"mmm")</f>
        <v>Nov</v>
      </c>
      <c r="W1081">
        <f>MONTH(tblSales[[#This Row],[Invoice Date]])</f>
        <v>11</v>
      </c>
      <c r="X1081">
        <f>YEAR(tblSales[[#This Row],[Invoice Date]])</f>
        <v>2024</v>
      </c>
      <c r="Y1081" t="str">
        <f>TEXT(tblSales[[#This Row],[Invoice Date]],"mmm-yyyy")</f>
        <v>Nov-2024</v>
      </c>
      <c r="Z1081" t="str">
        <f>_xlfn.XLOOKUP(tblSales[[#This Row],[Product_ID]],Products!$A:$A,Products!$C:$C,"Women Dresses")</f>
        <v>Men Shirts</v>
      </c>
      <c r="AA1081" t="str">
        <f>_xlfn.XLOOKUP(tblSales[[#This Row],[Product_ID]],Products!$A:$A,Products!$D:$D,"Unknown")</f>
        <v>Formal Shirt</v>
      </c>
      <c r="AB1081" t="str">
        <f>_xlfn.XLOOKUP(tblSales[[#This Row],[Product_ID]],Products!$A:$A,Products!$E:$E,"Unknown")</f>
        <v>Skechers</v>
      </c>
      <c r="AC1081" t="str">
        <f>_xlfn.XLOOKUP(tblSales[[#This Row],[Store_ID]],Stores!$A:$A,Stores!$B:$B,"Unknown")</f>
        <v>TrendMart Nizamabad Standard</v>
      </c>
      <c r="AD1081" t="str">
        <f>_xlfn.XLOOKUP(tblSales[[#This Row],[Store_ID]],Stores!$A:$A,Stores!$E:$E,"Unknown")</f>
        <v>South Zone 2</v>
      </c>
      <c r="AE1081" t="str">
        <f>_xlfn.XLOOKUP(tblSales[[#This Row],[Customer_ID]],Customers!$A:$A,Customers!$B:$B,"Unknown")</f>
        <v>Chandrika Natarajan</v>
      </c>
      <c r="AF1081" t="str">
        <f>_xlfn.XLOOKUP(tblSales[[#This Row],[Customer_ID]],Customers!$A:$A,Customers!$J:$J,"Unknown")</f>
        <v>Gold</v>
      </c>
      <c r="AG1081" t="str">
        <f>_xlfn.XLOOKUP(tblSales[[#This Row],[Employee_ID]],Employees!$A:$A,Employees!$B:$B,"Unknown")</f>
        <v>Chandran Krishnan</v>
      </c>
      <c r="AH1081">
        <f>IF(MONTH(tblSales[[#This Row],[Invoice Date]])&gt;=4,MONTH(tblSales[[#This Row],[Invoice Date]]),MONTH(tblSales[[#This Row],[Invoice Date]])+12)</f>
        <v>11</v>
      </c>
      <c r="AI1081" s="8">
        <f>DATE(YEAR(tblSales[[#This Row],[Invoice Date]]),MONTH(tblSales[[#This Row],[Invoice Date]]),1)</f>
        <v>45597</v>
      </c>
      <c r="AJ1081" t="str">
        <f>_xlfn.XLOOKUP(tblSales[[#This Row],[Product_ID]],Products!$A:$A,Products!$B:$B,"Unknown")</f>
        <v>Skechers Formal Shirt Brown</v>
      </c>
      <c r="AK1081" s="9">
        <f>IFERROR(tblSales[[#This Row],[Profit]]/tblSales[[#This Row],[Sales Amount]],0)</f>
        <v>6.7372716300870356E-2</v>
      </c>
      <c r="AL1081" t="str">
        <f>IF(tblSales[[#This Row],[Discount %]]&lt;=5,"0-5%",
IF(tblSales[[#This Row],[Discount %]]&lt;=10,"5-10%",
IF(tblSales[[#This Row],[Discount %]]&lt;=15,"10-15%",
IF(tblSales[[#This Row],[Discount %]]&lt;=20,"15-20%","20%+"))))</f>
        <v>20%+</v>
      </c>
    </row>
    <row r="1082" spans="1:38">
      <c r="A1082" s="2" t="s">
        <v>2739</v>
      </c>
      <c r="B1082" s="11">
        <v>45419</v>
      </c>
      <c r="C1082" s="2" t="s">
        <v>2462</v>
      </c>
      <c r="D1082" s="2" t="s">
        <v>531</v>
      </c>
      <c r="E1082" s="2" t="s">
        <v>385</v>
      </c>
      <c r="F1082" s="2" t="s">
        <v>110</v>
      </c>
      <c r="G1082" s="2">
        <v>1</v>
      </c>
      <c r="H1082" s="2">
        <v>3248.94</v>
      </c>
      <c r="I1082" s="2">
        <v>15</v>
      </c>
      <c r="J1082" s="2">
        <v>487.34</v>
      </c>
      <c r="K1082" s="2">
        <v>12</v>
      </c>
      <c r="L1082" s="2">
        <v>331.39</v>
      </c>
      <c r="M1082" s="2">
        <v>3092.99</v>
      </c>
      <c r="N1082" s="2">
        <v>2135.85</v>
      </c>
      <c r="O1082" s="2">
        <f t="shared" si="39"/>
        <v>625.74999999999989</v>
      </c>
      <c r="P1082" s="2" t="s">
        <v>28</v>
      </c>
      <c r="Q1082" s="2" t="str">
        <f t="shared" si="37"/>
        <v>Credit Card</v>
      </c>
      <c r="R1082" s="2" t="s">
        <v>21</v>
      </c>
      <c r="S1082" s="2" t="s">
        <v>56</v>
      </c>
      <c r="T1082" s="2" t="s">
        <v>567</v>
      </c>
      <c r="U1082" s="2" t="s">
        <v>59</v>
      </c>
      <c r="V1082" t="str">
        <f>TEXT(tblSales[[#This Row],[Invoice Date]],"mmm")</f>
        <v>May</v>
      </c>
      <c r="W1082">
        <f>MONTH(tblSales[[#This Row],[Invoice Date]])</f>
        <v>5</v>
      </c>
      <c r="X1082">
        <f>YEAR(tblSales[[#This Row],[Invoice Date]])</f>
        <v>2024</v>
      </c>
      <c r="Y1082" t="str">
        <f>TEXT(tblSales[[#This Row],[Invoice Date]],"mmm-yyyy")</f>
        <v>May-2024</v>
      </c>
      <c r="Z1082" t="str">
        <f>_xlfn.XLOOKUP(tblSales[[#This Row],[Product_ID]],Products!$A:$A,Products!$C:$C,"Women Dresses")</f>
        <v>Handbags</v>
      </c>
      <c r="AA1082" t="str">
        <f>_xlfn.XLOOKUP(tblSales[[#This Row],[Product_ID]],Products!$A:$A,Products!$D:$D,"Unknown")</f>
        <v>Sling Bag</v>
      </c>
      <c r="AB1082" t="str">
        <f>_xlfn.XLOOKUP(tblSales[[#This Row],[Product_ID]],Products!$A:$A,Products!$E:$E,"Unknown")</f>
        <v>Tanishq</v>
      </c>
      <c r="AC1082" t="str">
        <f>_xlfn.XLOOKUP(tblSales[[#This Row],[Store_ID]],Stores!$A:$A,Stores!$B:$B,"Unknown")</f>
        <v>TrendMart Bengaluru Standard</v>
      </c>
      <c r="AD1082" t="str">
        <f>_xlfn.XLOOKUP(tblSales[[#This Row],[Store_ID]],Stores!$A:$A,Stores!$E:$E,"Unknown")</f>
        <v>South Zone 2</v>
      </c>
      <c r="AE1082" t="str">
        <f>_xlfn.XLOOKUP(tblSales[[#This Row],[Customer_ID]],Customers!$A:$A,Customers!$B:$B,"Unknown")</f>
        <v>Gauri Varma</v>
      </c>
      <c r="AF1082" t="str">
        <f>_xlfn.XLOOKUP(tblSales[[#This Row],[Customer_ID]],Customers!$A:$A,Customers!$J:$J,"Unknown")</f>
        <v>Silver</v>
      </c>
      <c r="AG1082" t="str">
        <f>_xlfn.XLOOKUP(tblSales[[#This Row],[Employee_ID]],Employees!$A:$A,Employees!$B:$B,"Unknown")</f>
        <v>Jyothi Prasad</v>
      </c>
      <c r="AH1082">
        <f>IF(MONTH(tblSales[[#This Row],[Invoice Date]])&gt;=4,MONTH(tblSales[[#This Row],[Invoice Date]]),MONTH(tblSales[[#This Row],[Invoice Date]])+12)</f>
        <v>5</v>
      </c>
      <c r="AI1082" s="8">
        <f>DATE(YEAR(tblSales[[#This Row],[Invoice Date]]),MONTH(tblSales[[#This Row],[Invoice Date]]),1)</f>
        <v>45413</v>
      </c>
      <c r="AJ1082" t="str">
        <f>_xlfn.XLOOKUP(tblSales[[#This Row],[Product_ID]],Products!$A:$A,Products!$B:$B,"Unknown")</f>
        <v>Tanishq Sling Bag Mustard</v>
      </c>
      <c r="AK1082" s="9">
        <f>IFERROR(tblSales[[#This Row],[Profit]]/tblSales[[#This Row],[Sales Amount]],0)</f>
        <v>0.2023123256137265</v>
      </c>
      <c r="AL1082" t="str">
        <f>IF(tblSales[[#This Row],[Discount %]]&lt;=5,"0-5%",
IF(tblSales[[#This Row],[Discount %]]&lt;=10,"5-10%",
IF(tblSales[[#This Row],[Discount %]]&lt;=15,"10-15%",
IF(tblSales[[#This Row],[Discount %]]&lt;=20,"15-20%","20%+"))))</f>
        <v>10-15%</v>
      </c>
    </row>
    <row r="1083" spans="1:38">
      <c r="A1083" s="2" t="s">
        <v>2740</v>
      </c>
      <c r="B1083" s="11">
        <v>45492</v>
      </c>
      <c r="C1083" s="2" t="s">
        <v>1134</v>
      </c>
      <c r="D1083" s="2" t="s">
        <v>2653</v>
      </c>
      <c r="E1083" s="2" t="s">
        <v>292</v>
      </c>
      <c r="F1083" s="2" t="s">
        <v>210</v>
      </c>
      <c r="G1083" s="2">
        <v>1</v>
      </c>
      <c r="H1083" s="2">
        <v>1229.6400000000001</v>
      </c>
      <c r="I1083" s="2">
        <v>0</v>
      </c>
      <c r="J1083" s="2">
        <v>0</v>
      </c>
      <c r="K1083" s="2">
        <v>12</v>
      </c>
      <c r="L1083" s="2">
        <v>147.56</v>
      </c>
      <c r="M1083" s="2">
        <v>1377.2</v>
      </c>
      <c r="N1083" s="2">
        <v>859.94</v>
      </c>
      <c r="O1083" s="2">
        <f t="shared" si="39"/>
        <v>369.7</v>
      </c>
      <c r="P1083" s="2" t="s">
        <v>32</v>
      </c>
      <c r="Q1083" s="2" t="str">
        <f t="shared" si="37"/>
        <v>UPI</v>
      </c>
      <c r="R1083" s="2" t="s">
        <v>20</v>
      </c>
      <c r="S1083" s="2" t="s">
        <v>56</v>
      </c>
      <c r="T1083" s="2" t="s">
        <v>1598</v>
      </c>
      <c r="U1083" s="2" t="s">
        <v>59</v>
      </c>
      <c r="V1083" t="str">
        <f>TEXT(tblSales[[#This Row],[Invoice Date]],"mmm")</f>
        <v>Jul</v>
      </c>
      <c r="W1083">
        <f>MONTH(tblSales[[#This Row],[Invoice Date]])</f>
        <v>7</v>
      </c>
      <c r="X1083">
        <f>YEAR(tblSales[[#This Row],[Invoice Date]])</f>
        <v>2024</v>
      </c>
      <c r="Y1083" t="str">
        <f>TEXT(tblSales[[#This Row],[Invoice Date]],"mmm-yyyy")</f>
        <v>Jul-2024</v>
      </c>
      <c r="Z1083" t="str">
        <f>_xlfn.XLOOKUP(tblSales[[#This Row],[Product_ID]],Products!$A:$A,Products!$C:$C,"Women Dresses")</f>
        <v>Women Kurtis</v>
      </c>
      <c r="AA1083" t="str">
        <f>_xlfn.XLOOKUP(tblSales[[#This Row],[Product_ID]],Products!$A:$A,Products!$D:$D,"Unknown")</f>
        <v>Anarkali Kurti</v>
      </c>
      <c r="AB1083" t="str">
        <f>_xlfn.XLOOKUP(tblSales[[#This Row],[Product_ID]],Products!$A:$A,Products!$E:$E,"Unknown")</f>
        <v>Liberty</v>
      </c>
      <c r="AC1083" t="str">
        <f>_xlfn.XLOOKUP(tblSales[[#This Row],[Store_ID]],Stores!$A:$A,Stores!$B:$B,"Unknown")</f>
        <v>TrendMart Kozhikode High Street</v>
      </c>
      <c r="AD1083" t="str">
        <f>_xlfn.XLOOKUP(tblSales[[#This Row],[Store_ID]],Stores!$A:$A,Stores!$E:$E,"Unknown")</f>
        <v>South Zone 1</v>
      </c>
      <c r="AE1083" t="str">
        <f>_xlfn.XLOOKUP(tblSales[[#This Row],[Customer_ID]],Customers!$A:$A,Customers!$B:$B,"Unknown")</f>
        <v>Kiran Chandran</v>
      </c>
      <c r="AF1083" t="str">
        <f>_xlfn.XLOOKUP(tblSales[[#This Row],[Customer_ID]],Customers!$A:$A,Customers!$J:$J,"Unknown")</f>
        <v>Silver</v>
      </c>
      <c r="AG1083" t="str">
        <f>_xlfn.XLOOKUP(tblSales[[#This Row],[Employee_ID]],Employees!$A:$A,Employees!$B:$B,"Unknown")</f>
        <v>Rani Mishra</v>
      </c>
      <c r="AH1083">
        <f>IF(MONTH(tblSales[[#This Row],[Invoice Date]])&gt;=4,MONTH(tblSales[[#This Row],[Invoice Date]]),MONTH(tblSales[[#This Row],[Invoice Date]])+12)</f>
        <v>7</v>
      </c>
      <c r="AI1083" s="8">
        <f>DATE(YEAR(tblSales[[#This Row],[Invoice Date]]),MONTH(tblSales[[#This Row],[Invoice Date]]),1)</f>
        <v>45474</v>
      </c>
      <c r="AJ1083" t="str">
        <f>_xlfn.XLOOKUP(tblSales[[#This Row],[Product_ID]],Products!$A:$A,Products!$B:$B,"Unknown")</f>
        <v>Liberty Anarkali Kurti Navy Blue</v>
      </c>
      <c r="AK1083" s="9">
        <f>IFERROR(tblSales[[#This Row],[Profit]]/tblSales[[#This Row],[Sales Amount]],0)</f>
        <v>0.26844321812372929</v>
      </c>
      <c r="AL1083" t="str">
        <f>IF(tblSales[[#This Row],[Discount %]]&lt;=5,"0-5%",
IF(tblSales[[#This Row],[Discount %]]&lt;=10,"5-10%",
IF(tblSales[[#This Row],[Discount %]]&lt;=15,"10-15%",
IF(tblSales[[#This Row],[Discount %]]&lt;=20,"15-20%","20%+"))))</f>
        <v>0-5%</v>
      </c>
    </row>
    <row r="1084" spans="1:38">
      <c r="A1084" s="12" t="s">
        <v>2741</v>
      </c>
      <c r="B1084" s="13">
        <v>45491</v>
      </c>
      <c r="C1084" s="12" t="s">
        <v>1590</v>
      </c>
      <c r="D1084" s="12" t="s">
        <v>466</v>
      </c>
      <c r="E1084" s="12" t="s">
        <v>779</v>
      </c>
      <c r="F1084" s="12" t="s">
        <v>350</v>
      </c>
      <c r="G1084" s="12">
        <v>0</v>
      </c>
      <c r="H1084" s="12">
        <v>732.24</v>
      </c>
      <c r="I1084" s="12">
        <v>0</v>
      </c>
      <c r="J1084" s="12">
        <v>0</v>
      </c>
      <c r="K1084" s="12">
        <v>5</v>
      </c>
      <c r="L1084" s="12">
        <v>0</v>
      </c>
      <c r="M1084" s="12">
        <v>0</v>
      </c>
      <c r="N1084" s="12">
        <v>0</v>
      </c>
      <c r="O1084" s="12">
        <v>0</v>
      </c>
      <c r="P1084" s="12" t="s">
        <v>29</v>
      </c>
      <c r="Q1084" s="12" t="str">
        <f t="shared" si="37"/>
        <v>Debit Card</v>
      </c>
      <c r="R1084" s="12" t="s">
        <v>21</v>
      </c>
      <c r="S1084" s="12" t="s">
        <v>56</v>
      </c>
      <c r="T1084" s="12" t="s">
        <v>1538</v>
      </c>
      <c r="U1084" s="12" t="s">
        <v>59</v>
      </c>
      <c r="V1084" t="str">
        <f>TEXT(tblSales[[#This Row],[Invoice Date]],"mmm")</f>
        <v>Jul</v>
      </c>
      <c r="W1084">
        <f>MONTH(tblSales[[#This Row],[Invoice Date]])</f>
        <v>7</v>
      </c>
      <c r="X1084">
        <f>YEAR(tblSales[[#This Row],[Invoice Date]])</f>
        <v>2024</v>
      </c>
      <c r="Y1084" t="str">
        <f>TEXT(tblSales[[#This Row],[Invoice Date]],"mmm-yyyy")</f>
        <v>Jul-2024</v>
      </c>
      <c r="Z1084" t="str">
        <f>_xlfn.XLOOKUP(tblSales[[#This Row],[Product_ID]],Products!$A:$A,Products!$C:$C,"Women Dresses")</f>
        <v>Women Tops</v>
      </c>
      <c r="AA1084" t="str">
        <f>_xlfn.XLOOKUP(tblSales[[#This Row],[Product_ID]],Products!$A:$A,Products!$D:$D,"Unknown")</f>
        <v>Formal Top</v>
      </c>
      <c r="AB1084" t="str">
        <f>_xlfn.XLOOKUP(tblSales[[#This Row],[Product_ID]],Products!$A:$A,Products!$E:$E,"Unknown")</f>
        <v>Indian Terrain</v>
      </c>
      <c r="AC1084" t="str">
        <f>_xlfn.XLOOKUP(tblSales[[#This Row],[Store_ID]],Stores!$A:$A,Stores!$B:$B,"Unknown")</f>
        <v>TrendMart Vellore Standard</v>
      </c>
      <c r="AD1084" t="str">
        <f>_xlfn.XLOOKUP(tblSales[[#This Row],[Store_ID]],Stores!$A:$A,Stores!$E:$E,"Unknown")</f>
        <v>South Zone 1</v>
      </c>
      <c r="AE1084" t="str">
        <f>_xlfn.XLOOKUP(tblSales[[#This Row],[Customer_ID]],Customers!$A:$A,Customers!$B:$B,"Unknown")</f>
        <v>Bharathi Rao</v>
      </c>
      <c r="AF1084" t="str">
        <f>_xlfn.XLOOKUP(tblSales[[#This Row],[Customer_ID]],Customers!$A:$A,Customers!$J:$J,"Unknown")</f>
        <v>Regular</v>
      </c>
      <c r="AG1084" t="str">
        <f>_xlfn.XLOOKUP(tblSales[[#This Row],[Employee_ID]],Employees!$A:$A,Employees!$B:$B,"Unknown")</f>
        <v>Chitra Chettiar</v>
      </c>
      <c r="AH1084">
        <f>IF(MONTH(tblSales[[#This Row],[Invoice Date]])&gt;=4,MONTH(tblSales[[#This Row],[Invoice Date]]),MONTH(tblSales[[#This Row],[Invoice Date]])+12)</f>
        <v>7</v>
      </c>
      <c r="AI1084" s="8">
        <f>DATE(YEAR(tblSales[[#This Row],[Invoice Date]]),MONTH(tblSales[[#This Row],[Invoice Date]]),1)</f>
        <v>45474</v>
      </c>
      <c r="AJ1084" t="str">
        <f>_xlfn.XLOOKUP(tblSales[[#This Row],[Product_ID]],Products!$A:$A,Products!$B:$B,"Unknown")</f>
        <v>Indian Terrain Formal Top Maroon</v>
      </c>
      <c r="AK1084" s="9">
        <f>IFERROR(tblSales[[#This Row],[Profit]]/tblSales[[#This Row],[Sales Amount]],0)</f>
        <v>0</v>
      </c>
      <c r="AL1084" t="str">
        <f>IF(tblSales[[#This Row],[Discount %]]&lt;=5,"0-5%",
IF(tblSales[[#This Row],[Discount %]]&lt;=10,"5-10%",
IF(tblSales[[#This Row],[Discount %]]&lt;=15,"10-15%",
IF(tblSales[[#This Row],[Discount %]]&lt;=20,"15-20%","20%+"))))</f>
        <v>0-5%</v>
      </c>
    </row>
    <row r="1085" spans="1:38">
      <c r="A1085" s="2" t="s">
        <v>2742</v>
      </c>
      <c r="B1085" s="11">
        <v>45709</v>
      </c>
      <c r="C1085" s="2" t="s">
        <v>1444</v>
      </c>
      <c r="D1085" s="2" t="s">
        <v>2550</v>
      </c>
      <c r="E1085" s="2" t="s">
        <v>967</v>
      </c>
      <c r="F1085" s="2" t="s">
        <v>122</v>
      </c>
      <c r="G1085" s="2">
        <v>5</v>
      </c>
      <c r="H1085" s="2">
        <v>816.78</v>
      </c>
      <c r="I1085" s="2">
        <v>0</v>
      </c>
      <c r="J1085" s="2">
        <v>0</v>
      </c>
      <c r="K1085" s="2">
        <v>5</v>
      </c>
      <c r="L1085" s="2">
        <v>204.19</v>
      </c>
      <c r="M1085" s="2">
        <v>4288.09</v>
      </c>
      <c r="N1085" s="2">
        <v>2878.6</v>
      </c>
      <c r="O1085" s="2">
        <f t="shared" ref="O1085:O1094" si="40">(M1085-N1085-L1085)</f>
        <v>1205.3000000000002</v>
      </c>
      <c r="P1085" s="2" t="s">
        <v>32</v>
      </c>
      <c r="Q1085" s="2" t="str">
        <f t="shared" si="37"/>
        <v>UPI</v>
      </c>
      <c r="R1085" s="2" t="s">
        <v>20</v>
      </c>
      <c r="S1085" s="2" t="s">
        <v>56</v>
      </c>
      <c r="T1085" s="2" t="s">
        <v>2464</v>
      </c>
      <c r="U1085" s="2" t="s">
        <v>59</v>
      </c>
      <c r="V1085" t="str">
        <f>TEXT(tblSales[[#This Row],[Invoice Date]],"mmm")</f>
        <v>Feb</v>
      </c>
      <c r="W1085">
        <f>MONTH(tblSales[[#This Row],[Invoice Date]])</f>
        <v>2</v>
      </c>
      <c r="X1085">
        <f>YEAR(tblSales[[#This Row],[Invoice Date]])</f>
        <v>2025</v>
      </c>
      <c r="Y1085" t="str">
        <f>TEXT(tblSales[[#This Row],[Invoice Date]],"mmm-yyyy")</f>
        <v>Feb-2025</v>
      </c>
      <c r="Z1085" t="str">
        <f>_xlfn.XLOOKUP(tblSales[[#This Row],[Product_ID]],Products!$A:$A,Products!$C:$C,"Women Dresses")</f>
        <v>Men Trousers</v>
      </c>
      <c r="AA1085" t="str">
        <f>_xlfn.XLOOKUP(tblSales[[#This Row],[Product_ID]],Products!$A:$A,Products!$D:$D,"Unknown")</f>
        <v>Chinos</v>
      </c>
      <c r="AB1085" t="str">
        <f>_xlfn.XLOOKUP(tblSales[[#This Row],[Product_ID]],Products!$A:$A,Products!$E:$E,"Unknown")</f>
        <v>Peter England</v>
      </c>
      <c r="AC1085" t="str">
        <f>_xlfn.XLOOKUP(tblSales[[#This Row],[Store_ID]],Stores!$A:$A,Stores!$B:$B,"Unknown")</f>
        <v>TrendMart Mangaluru Standard</v>
      </c>
      <c r="AD1085" t="str">
        <f>_xlfn.XLOOKUP(tblSales[[#This Row],[Store_ID]],Stores!$A:$A,Stores!$E:$E,"Unknown")</f>
        <v>South Zone 2</v>
      </c>
      <c r="AE1085" t="str">
        <f>_xlfn.XLOOKUP(tblSales[[#This Row],[Customer_ID]],Customers!$A:$A,Customers!$B:$B,"Unknown")</f>
        <v>Kiran Gupta</v>
      </c>
      <c r="AF1085" t="str">
        <f>_xlfn.XLOOKUP(tblSales[[#This Row],[Customer_ID]],Customers!$A:$A,Customers!$J:$J,"Unknown")</f>
        <v>Gold</v>
      </c>
      <c r="AG1085" t="str">
        <f>_xlfn.XLOOKUP(tblSales[[#This Row],[Employee_ID]],Employees!$A:$A,Employees!$B:$B,"Unknown")</f>
        <v>Rahul Krishnan</v>
      </c>
      <c r="AH1085">
        <f>IF(MONTH(tblSales[[#This Row],[Invoice Date]])&gt;=4,MONTH(tblSales[[#This Row],[Invoice Date]]),MONTH(tblSales[[#This Row],[Invoice Date]])+12)</f>
        <v>14</v>
      </c>
      <c r="AI1085" s="8">
        <f>DATE(YEAR(tblSales[[#This Row],[Invoice Date]]),MONTH(tblSales[[#This Row],[Invoice Date]]),1)</f>
        <v>45689</v>
      </c>
      <c r="AJ1085" t="str">
        <f>_xlfn.XLOOKUP(tblSales[[#This Row],[Product_ID]],Products!$A:$A,Products!$B:$B,"Unknown")</f>
        <v>Peter England Chinos Orange</v>
      </c>
      <c r="AK1085" s="9">
        <f>IFERROR(tblSales[[#This Row],[Profit]]/tblSales[[#This Row],[Sales Amount]],0)</f>
        <v>0.28108085417983303</v>
      </c>
      <c r="AL1085" t="str">
        <f>IF(tblSales[[#This Row],[Discount %]]&lt;=5,"0-5%",
IF(tblSales[[#This Row],[Discount %]]&lt;=10,"5-10%",
IF(tblSales[[#This Row],[Discount %]]&lt;=15,"10-15%",
IF(tblSales[[#This Row],[Discount %]]&lt;=20,"15-20%","20%+"))))</f>
        <v>0-5%</v>
      </c>
    </row>
    <row r="1086" spans="1:38">
      <c r="A1086" s="2" t="s">
        <v>2743</v>
      </c>
      <c r="B1086" s="11">
        <v>45580</v>
      </c>
      <c r="C1086" s="2" t="s">
        <v>2744</v>
      </c>
      <c r="D1086" s="2" t="s">
        <v>703</v>
      </c>
      <c r="E1086" s="2" t="s">
        <v>484</v>
      </c>
      <c r="F1086" s="2" t="s">
        <v>122</v>
      </c>
      <c r="G1086" s="2">
        <v>2</v>
      </c>
      <c r="H1086" s="2">
        <v>749.95</v>
      </c>
      <c r="I1086" s="2">
        <v>30</v>
      </c>
      <c r="J1086" s="2">
        <v>449.97</v>
      </c>
      <c r="K1086" s="2">
        <v>5</v>
      </c>
      <c r="L1086" s="2">
        <v>52.5</v>
      </c>
      <c r="M1086" s="2">
        <v>1102.43</v>
      </c>
      <c r="N1086" s="2">
        <v>1044.76</v>
      </c>
      <c r="O1086" s="2">
        <f t="shared" si="40"/>
        <v>5.1700000000000728</v>
      </c>
      <c r="P1086" s="2" t="s">
        <v>29</v>
      </c>
      <c r="Q1086" s="2" t="str">
        <f t="shared" si="37"/>
        <v>Debit Card</v>
      </c>
      <c r="R1086" s="2" t="s">
        <v>20</v>
      </c>
      <c r="S1086" s="2" t="s">
        <v>56</v>
      </c>
      <c r="T1086" s="2" t="s">
        <v>1358</v>
      </c>
      <c r="U1086" s="2" t="s">
        <v>59</v>
      </c>
      <c r="V1086" t="str">
        <f>TEXT(tblSales[[#This Row],[Invoice Date]],"mmm")</f>
        <v>Oct</v>
      </c>
      <c r="W1086">
        <f>MONTH(tblSales[[#This Row],[Invoice Date]])</f>
        <v>10</v>
      </c>
      <c r="X1086">
        <f>YEAR(tblSales[[#This Row],[Invoice Date]])</f>
        <v>2024</v>
      </c>
      <c r="Y1086" t="str">
        <f>TEXT(tblSales[[#This Row],[Invoice Date]],"mmm-yyyy")</f>
        <v>Oct-2024</v>
      </c>
      <c r="Z1086" t="str">
        <f>_xlfn.XLOOKUP(tblSales[[#This Row],[Product_ID]],Products!$A:$A,Products!$C:$C,"Women Dresses")</f>
        <v>Women Tops</v>
      </c>
      <c r="AA1086" t="str">
        <f>_xlfn.XLOOKUP(tblSales[[#This Row],[Product_ID]],Products!$A:$A,Products!$D:$D,"Unknown")</f>
        <v>Crop Top</v>
      </c>
      <c r="AB1086" t="str">
        <f>_xlfn.XLOOKUP(tblSales[[#This Row],[Product_ID]],Products!$A:$A,Products!$E:$E,"Unknown")</f>
        <v>Peter England</v>
      </c>
      <c r="AC1086" t="str">
        <f>_xlfn.XLOOKUP(tblSales[[#This Row],[Store_ID]],Stores!$A:$A,Stores!$B:$B,"Unknown")</f>
        <v>TrendMart Kochi Standard</v>
      </c>
      <c r="AD1086" t="str">
        <f>_xlfn.XLOOKUP(tblSales[[#This Row],[Store_ID]],Stores!$A:$A,Stores!$E:$E,"Unknown")</f>
        <v>South Zone 1</v>
      </c>
      <c r="AE1086" t="str">
        <f>_xlfn.XLOOKUP(tblSales[[#This Row],[Customer_ID]],Customers!$A:$A,Customers!$B:$B,"Unknown")</f>
        <v>Padma Raman</v>
      </c>
      <c r="AF1086" t="str">
        <f>_xlfn.XLOOKUP(tblSales[[#This Row],[Customer_ID]],Customers!$A:$A,Customers!$J:$J,"Unknown")</f>
        <v>Regular</v>
      </c>
      <c r="AG1086" t="str">
        <f>_xlfn.XLOOKUP(tblSales[[#This Row],[Employee_ID]],Employees!$A:$A,Employees!$B:$B,"Unknown")</f>
        <v>Rahul Krishnan</v>
      </c>
      <c r="AH1086">
        <f>IF(MONTH(tblSales[[#This Row],[Invoice Date]])&gt;=4,MONTH(tblSales[[#This Row],[Invoice Date]]),MONTH(tblSales[[#This Row],[Invoice Date]])+12)</f>
        <v>10</v>
      </c>
      <c r="AI1086" s="8">
        <f>DATE(YEAR(tblSales[[#This Row],[Invoice Date]]),MONTH(tblSales[[#This Row],[Invoice Date]]),1)</f>
        <v>45566</v>
      </c>
      <c r="AJ1086" t="str">
        <f>_xlfn.XLOOKUP(tblSales[[#This Row],[Product_ID]],Products!$A:$A,Products!$B:$B,"Unknown")</f>
        <v>Peter England Crop Top Green</v>
      </c>
      <c r="AK1086" s="9">
        <f>IFERROR(tblSales[[#This Row],[Profit]]/tblSales[[#This Row],[Sales Amount]],0)</f>
        <v>4.6896401585588858E-3</v>
      </c>
      <c r="AL1086" t="str">
        <f>IF(tblSales[[#This Row],[Discount %]]&lt;=5,"0-5%",
IF(tblSales[[#This Row],[Discount %]]&lt;=10,"5-10%",
IF(tblSales[[#This Row],[Discount %]]&lt;=15,"10-15%",
IF(tblSales[[#This Row],[Discount %]]&lt;=20,"15-20%","20%+"))))</f>
        <v>20%+</v>
      </c>
    </row>
    <row r="1087" spans="1:38">
      <c r="A1087" s="2" t="s">
        <v>2745</v>
      </c>
      <c r="B1087" s="11">
        <v>45525</v>
      </c>
      <c r="C1087" s="2" t="s">
        <v>2746</v>
      </c>
      <c r="D1087" s="2" t="s">
        <v>703</v>
      </c>
      <c r="E1087" s="2" t="s">
        <v>296</v>
      </c>
      <c r="F1087" s="2" t="s">
        <v>193</v>
      </c>
      <c r="G1087" s="2">
        <v>1</v>
      </c>
      <c r="H1087" s="2">
        <v>773.13</v>
      </c>
      <c r="I1087" s="2">
        <v>20</v>
      </c>
      <c r="J1087" s="2">
        <v>154.63</v>
      </c>
      <c r="K1087" s="2">
        <v>5</v>
      </c>
      <c r="L1087" s="2">
        <v>30.93</v>
      </c>
      <c r="M1087" s="2">
        <v>649.42999999999995</v>
      </c>
      <c r="N1087" s="2">
        <v>522.38</v>
      </c>
      <c r="O1087" s="2">
        <f t="shared" si="40"/>
        <v>96.119999999999948</v>
      </c>
      <c r="P1087" s="2" t="s">
        <v>32</v>
      </c>
      <c r="Q1087" s="2" t="str">
        <f t="shared" si="37"/>
        <v>UPI</v>
      </c>
      <c r="R1087" s="2" t="s">
        <v>21</v>
      </c>
      <c r="S1087" s="2" t="s">
        <v>56</v>
      </c>
      <c r="T1087" s="2" t="s">
        <v>1209</v>
      </c>
      <c r="U1087" s="2" t="s">
        <v>59</v>
      </c>
      <c r="V1087" t="str">
        <f>TEXT(tblSales[[#This Row],[Invoice Date]],"mmm")</f>
        <v>Aug</v>
      </c>
      <c r="W1087">
        <f>MONTH(tblSales[[#This Row],[Invoice Date]])</f>
        <v>8</v>
      </c>
      <c r="X1087">
        <f>YEAR(tblSales[[#This Row],[Invoice Date]])</f>
        <v>2024</v>
      </c>
      <c r="Y1087" t="str">
        <f>TEXT(tblSales[[#This Row],[Invoice Date]],"mmm-yyyy")</f>
        <v>Aug-2024</v>
      </c>
      <c r="Z1087" t="str">
        <f>_xlfn.XLOOKUP(tblSales[[#This Row],[Product_ID]],Products!$A:$A,Products!$C:$C,"Women Dresses")</f>
        <v>Women Tops</v>
      </c>
      <c r="AA1087" t="str">
        <f>_xlfn.XLOOKUP(tblSales[[#This Row],[Product_ID]],Products!$A:$A,Products!$D:$D,"Unknown")</f>
        <v>Crop Top</v>
      </c>
      <c r="AB1087" t="str">
        <f>_xlfn.XLOOKUP(tblSales[[#This Row],[Product_ID]],Products!$A:$A,Products!$E:$E,"Unknown")</f>
        <v>Peter England</v>
      </c>
      <c r="AC1087" t="str">
        <f>_xlfn.XLOOKUP(tblSales[[#This Row],[Store_ID]],Stores!$A:$A,Stores!$B:$B,"Unknown")</f>
        <v>TrendMart Thiruvananthapuram High Street</v>
      </c>
      <c r="AD1087" t="str">
        <f>_xlfn.XLOOKUP(tblSales[[#This Row],[Store_ID]],Stores!$A:$A,Stores!$E:$E,"Unknown")</f>
        <v>South Zone 1</v>
      </c>
      <c r="AE1087" t="str">
        <f>_xlfn.XLOOKUP(tblSales[[#This Row],[Customer_ID]],Customers!$A:$A,Customers!$B:$B,"Unknown")</f>
        <v>Lavanya Krishnan</v>
      </c>
      <c r="AF1087" t="str">
        <f>_xlfn.XLOOKUP(tblSales[[#This Row],[Customer_ID]],Customers!$A:$A,Customers!$J:$J,"Unknown")</f>
        <v>Silver</v>
      </c>
      <c r="AG1087" t="str">
        <f>_xlfn.XLOOKUP(tblSales[[#This Row],[Employee_ID]],Employees!$A:$A,Employees!$B:$B,"Unknown")</f>
        <v>Yamini Pandian</v>
      </c>
      <c r="AH1087">
        <f>IF(MONTH(tblSales[[#This Row],[Invoice Date]])&gt;=4,MONTH(tblSales[[#This Row],[Invoice Date]]),MONTH(tblSales[[#This Row],[Invoice Date]])+12)</f>
        <v>8</v>
      </c>
      <c r="AI1087" s="8">
        <f>DATE(YEAR(tblSales[[#This Row],[Invoice Date]]),MONTH(tblSales[[#This Row],[Invoice Date]]),1)</f>
        <v>45505</v>
      </c>
      <c r="AJ1087" t="str">
        <f>_xlfn.XLOOKUP(tblSales[[#This Row],[Product_ID]],Products!$A:$A,Products!$B:$B,"Unknown")</f>
        <v>Peter England Crop Top Green</v>
      </c>
      <c r="AK1087" s="9">
        <f>IFERROR(tblSales[[#This Row],[Profit]]/tblSales[[#This Row],[Sales Amount]],0)</f>
        <v>0.14800671357960049</v>
      </c>
      <c r="AL1087" t="str">
        <f>IF(tblSales[[#This Row],[Discount %]]&lt;=5,"0-5%",
IF(tblSales[[#This Row],[Discount %]]&lt;=10,"5-10%",
IF(tblSales[[#This Row],[Discount %]]&lt;=15,"10-15%",
IF(tblSales[[#This Row],[Discount %]]&lt;=20,"15-20%","20%+"))))</f>
        <v>15-20%</v>
      </c>
    </row>
    <row r="1088" spans="1:38">
      <c r="A1088" s="2" t="s">
        <v>2747</v>
      </c>
      <c r="B1088" s="11">
        <v>45581</v>
      </c>
      <c r="C1088" s="2" t="s">
        <v>2748</v>
      </c>
      <c r="D1088" s="2" t="s">
        <v>2650</v>
      </c>
      <c r="E1088" s="2" t="s">
        <v>746</v>
      </c>
      <c r="F1088" s="2" t="s">
        <v>128</v>
      </c>
      <c r="G1088" s="2">
        <v>1</v>
      </c>
      <c r="H1088" s="2">
        <v>979.09</v>
      </c>
      <c r="I1088" s="2">
        <v>15</v>
      </c>
      <c r="J1088" s="2">
        <v>146.86000000000001</v>
      </c>
      <c r="K1088" s="2">
        <v>5</v>
      </c>
      <c r="L1088" s="2">
        <v>41.61</v>
      </c>
      <c r="M1088" s="2">
        <v>873.84</v>
      </c>
      <c r="N1088" s="2">
        <v>703.03</v>
      </c>
      <c r="O1088" s="2">
        <f t="shared" si="40"/>
        <v>129.20000000000005</v>
      </c>
      <c r="P1088" s="2" t="s">
        <v>31</v>
      </c>
      <c r="Q1088" s="2" t="str">
        <f t="shared" si="37"/>
        <v>Net Banking</v>
      </c>
      <c r="R1088" s="2" t="s">
        <v>20</v>
      </c>
      <c r="S1088" s="2" t="s">
        <v>56</v>
      </c>
      <c r="T1088" s="2" t="s">
        <v>141</v>
      </c>
      <c r="U1088" s="2" t="s">
        <v>59</v>
      </c>
      <c r="V1088" t="str">
        <f>TEXT(tblSales[[#This Row],[Invoice Date]],"mmm")</f>
        <v>Oct</v>
      </c>
      <c r="W1088">
        <f>MONTH(tblSales[[#This Row],[Invoice Date]])</f>
        <v>10</v>
      </c>
      <c r="X1088">
        <f>YEAR(tblSales[[#This Row],[Invoice Date]])</f>
        <v>2024</v>
      </c>
      <c r="Y1088" t="str">
        <f>TEXT(tblSales[[#This Row],[Invoice Date]],"mmm-yyyy")</f>
        <v>Oct-2024</v>
      </c>
      <c r="Z1088" t="str">
        <f>_xlfn.XLOOKUP(tblSales[[#This Row],[Product_ID]],Products!$A:$A,Products!$C:$C,"Women Dresses")</f>
        <v>Women Kurtis</v>
      </c>
      <c r="AA1088" t="str">
        <f>_xlfn.XLOOKUP(tblSales[[#This Row],[Product_ID]],Products!$A:$A,Products!$D:$D,"Unknown")</f>
        <v>Anarkali Kurti</v>
      </c>
      <c r="AB1088" t="str">
        <f>_xlfn.XLOOKUP(tblSales[[#This Row],[Product_ID]],Products!$A:$A,Products!$E:$E,"Unknown")</f>
        <v>Sonata</v>
      </c>
      <c r="AC1088" t="str">
        <f>_xlfn.XLOOKUP(tblSales[[#This Row],[Store_ID]],Stores!$A:$A,Stores!$B:$B,"Unknown")</f>
        <v>TrendMart Guntur Standard</v>
      </c>
      <c r="AD1088" t="str">
        <f>_xlfn.XLOOKUP(tblSales[[#This Row],[Store_ID]],Stores!$A:$A,Stores!$E:$E,"Unknown")</f>
        <v>South Zone 3</v>
      </c>
      <c r="AE1088" t="str">
        <f>_xlfn.XLOOKUP(tblSales[[#This Row],[Customer_ID]],Customers!$A:$A,Customers!$B:$B,"Unknown")</f>
        <v>Chandrika Kamath</v>
      </c>
      <c r="AF1088" t="str">
        <f>_xlfn.XLOOKUP(tblSales[[#This Row],[Customer_ID]],Customers!$A:$A,Customers!$J:$J,"Unknown")</f>
        <v>Platinum</v>
      </c>
      <c r="AG1088" t="str">
        <f>_xlfn.XLOOKUP(tblSales[[#This Row],[Employee_ID]],Employees!$A:$A,Employees!$B:$B,"Unknown")</f>
        <v>Praveen Gupta</v>
      </c>
      <c r="AH1088">
        <f>IF(MONTH(tblSales[[#This Row],[Invoice Date]])&gt;=4,MONTH(tblSales[[#This Row],[Invoice Date]]),MONTH(tblSales[[#This Row],[Invoice Date]])+12)</f>
        <v>10</v>
      </c>
      <c r="AI1088" s="8">
        <f>DATE(YEAR(tblSales[[#This Row],[Invoice Date]]),MONTH(tblSales[[#This Row],[Invoice Date]]),1)</f>
        <v>45566</v>
      </c>
      <c r="AJ1088" t="str">
        <f>_xlfn.XLOOKUP(tblSales[[#This Row],[Product_ID]],Products!$A:$A,Products!$B:$B,"Unknown")</f>
        <v>Sonata Anarkali Kurti Red</v>
      </c>
      <c r="AK1088" s="9">
        <f>IFERROR(tblSales[[#This Row],[Profit]]/tblSales[[#This Row],[Sales Amount]],0)</f>
        <v>0.14785315389545001</v>
      </c>
      <c r="AL1088" t="str">
        <f>IF(tblSales[[#This Row],[Discount %]]&lt;=5,"0-5%",
IF(tblSales[[#This Row],[Discount %]]&lt;=10,"5-10%",
IF(tblSales[[#This Row],[Discount %]]&lt;=15,"10-15%",
IF(tblSales[[#This Row],[Discount %]]&lt;=20,"15-20%","20%+"))))</f>
        <v>10-15%</v>
      </c>
    </row>
    <row r="1089" spans="1:38">
      <c r="A1089" s="2" t="s">
        <v>2749</v>
      </c>
      <c r="B1089" s="11">
        <v>45653</v>
      </c>
      <c r="C1089" s="2" t="s">
        <v>2750</v>
      </c>
      <c r="D1089" s="2" t="s">
        <v>976</v>
      </c>
      <c r="E1089" s="2" t="s">
        <v>952</v>
      </c>
      <c r="F1089" s="2" t="s">
        <v>249</v>
      </c>
      <c r="G1089" s="2">
        <v>2</v>
      </c>
      <c r="H1089" s="2">
        <v>1308.32</v>
      </c>
      <c r="I1089" s="2">
        <v>0</v>
      </c>
      <c r="J1089" s="2">
        <v>0</v>
      </c>
      <c r="K1089" s="2">
        <v>12</v>
      </c>
      <c r="L1089" s="2">
        <v>314</v>
      </c>
      <c r="M1089" s="2">
        <v>2930.64</v>
      </c>
      <c r="N1089" s="2">
        <v>1924.34</v>
      </c>
      <c r="O1089" s="2">
        <f t="shared" si="40"/>
        <v>692.3</v>
      </c>
      <c r="P1089" s="2" t="s">
        <v>29</v>
      </c>
      <c r="Q1089" s="2" t="str">
        <f t="shared" si="37"/>
        <v>Debit Card</v>
      </c>
      <c r="R1089" s="2" t="s">
        <v>20</v>
      </c>
      <c r="S1089" s="2" t="s">
        <v>57</v>
      </c>
      <c r="T1089" s="2" t="s">
        <v>2654</v>
      </c>
      <c r="U1089" s="2" t="s">
        <v>59</v>
      </c>
      <c r="V1089" t="str">
        <f>TEXT(tblSales[[#This Row],[Invoice Date]],"mmm")</f>
        <v>Dec</v>
      </c>
      <c r="W1089">
        <f>MONTH(tblSales[[#This Row],[Invoice Date]])</f>
        <v>12</v>
      </c>
      <c r="X1089">
        <f>YEAR(tblSales[[#This Row],[Invoice Date]])</f>
        <v>2024</v>
      </c>
      <c r="Y1089" t="str">
        <f>TEXT(tblSales[[#This Row],[Invoice Date]],"mmm-yyyy")</f>
        <v>Dec-2024</v>
      </c>
      <c r="Z1089" t="str">
        <f>_xlfn.XLOOKUP(tblSales[[#This Row],[Product_ID]],Products!$A:$A,Products!$C:$C,"Women Dresses")</f>
        <v>Women Sarees</v>
      </c>
      <c r="AA1089" t="str">
        <f>_xlfn.XLOOKUP(tblSales[[#This Row],[Product_ID]],Products!$A:$A,Products!$D:$D,"Unknown")</f>
        <v>Cotton Saree</v>
      </c>
      <c r="AB1089" t="str">
        <f>_xlfn.XLOOKUP(tblSales[[#This Row],[Product_ID]],Products!$A:$A,Products!$E:$E,"Unknown")</f>
        <v>Spykar</v>
      </c>
      <c r="AC1089" t="str">
        <f>_xlfn.XLOOKUP(tblSales[[#This Row],[Store_ID]],Stores!$A:$A,Stores!$B:$B,"Unknown")</f>
        <v>TrendMart Coimbatore Mall Kiosk</v>
      </c>
      <c r="AD1089" t="str">
        <f>_xlfn.XLOOKUP(tblSales[[#This Row],[Store_ID]],Stores!$A:$A,Stores!$E:$E,"Unknown")</f>
        <v>South Zone 1</v>
      </c>
      <c r="AE1089" t="str">
        <f>_xlfn.XLOOKUP(tblSales[[#This Row],[Customer_ID]],Customers!$A:$A,Customers!$B:$B,"Unknown")</f>
        <v>Jagan Iyer</v>
      </c>
      <c r="AF1089" t="str">
        <f>_xlfn.XLOOKUP(tblSales[[#This Row],[Customer_ID]],Customers!$A:$A,Customers!$J:$J,"Unknown")</f>
        <v>Gold</v>
      </c>
      <c r="AG1089" t="str">
        <f>_xlfn.XLOOKUP(tblSales[[#This Row],[Employee_ID]],Employees!$A:$A,Employees!$B:$B,"Unknown")</f>
        <v>Hari Nair</v>
      </c>
      <c r="AH1089">
        <f>IF(MONTH(tblSales[[#This Row],[Invoice Date]])&gt;=4,MONTH(tblSales[[#This Row],[Invoice Date]]),MONTH(tblSales[[#This Row],[Invoice Date]])+12)</f>
        <v>12</v>
      </c>
      <c r="AI1089" s="8">
        <f>DATE(YEAR(tblSales[[#This Row],[Invoice Date]]),MONTH(tblSales[[#This Row],[Invoice Date]]),1)</f>
        <v>45627</v>
      </c>
      <c r="AJ1089" t="str">
        <f>_xlfn.XLOOKUP(tblSales[[#This Row],[Product_ID]],Products!$A:$A,Products!$B:$B,"Unknown")</f>
        <v>Spykar Cotton Saree Black</v>
      </c>
      <c r="AK1089" s="9">
        <f>IFERROR(tblSales[[#This Row],[Profit]]/tblSales[[#This Row],[Sales Amount]],0)</f>
        <v>0.23622826413343159</v>
      </c>
      <c r="AL1089" t="str">
        <f>IF(tblSales[[#This Row],[Discount %]]&lt;=5,"0-5%",
IF(tblSales[[#This Row],[Discount %]]&lt;=10,"5-10%",
IF(tblSales[[#This Row],[Discount %]]&lt;=15,"10-15%",
IF(tblSales[[#This Row],[Discount %]]&lt;=20,"15-20%","20%+"))))</f>
        <v>0-5%</v>
      </c>
    </row>
    <row r="1090" spans="1:38">
      <c r="A1090" s="2" t="s">
        <v>2751</v>
      </c>
      <c r="B1090" s="11">
        <v>45516</v>
      </c>
      <c r="C1090" s="2" t="s">
        <v>2752</v>
      </c>
      <c r="D1090" s="2" t="s">
        <v>663</v>
      </c>
      <c r="E1090" s="2" t="s">
        <v>358</v>
      </c>
      <c r="F1090" s="2" t="s">
        <v>285</v>
      </c>
      <c r="G1090" s="2">
        <v>1</v>
      </c>
      <c r="H1090" s="2">
        <v>1729.46</v>
      </c>
      <c r="I1090" s="2">
        <v>10</v>
      </c>
      <c r="J1090" s="2">
        <v>172.95</v>
      </c>
      <c r="K1090" s="2">
        <v>12</v>
      </c>
      <c r="L1090" s="2">
        <v>186.78</v>
      </c>
      <c r="M1090" s="2">
        <v>1743.29</v>
      </c>
      <c r="N1090" s="2">
        <v>1133.27</v>
      </c>
      <c r="O1090" s="2">
        <f t="shared" si="40"/>
        <v>423.24</v>
      </c>
      <c r="P1090" s="2" t="s">
        <v>32</v>
      </c>
      <c r="Q1090" s="2" t="str">
        <f t="shared" ref="Q1090:Q1153" si="41">TRIM(CLEAN(P1090))</f>
        <v>UPI</v>
      </c>
      <c r="R1090" s="2" t="s">
        <v>21</v>
      </c>
      <c r="S1090" s="2" t="s">
        <v>56</v>
      </c>
      <c r="T1090" s="2" t="s">
        <v>2753</v>
      </c>
      <c r="U1090" s="2" t="s">
        <v>59</v>
      </c>
      <c r="V1090" t="str">
        <f>TEXT(tblSales[[#This Row],[Invoice Date]],"mmm")</f>
        <v>Aug</v>
      </c>
      <c r="W1090">
        <f>MONTH(tblSales[[#This Row],[Invoice Date]])</f>
        <v>8</v>
      </c>
      <c r="X1090">
        <f>YEAR(tblSales[[#This Row],[Invoice Date]])</f>
        <v>2024</v>
      </c>
      <c r="Y1090" t="str">
        <f>TEXT(tblSales[[#This Row],[Invoice Date]],"mmm-yyyy")</f>
        <v>Aug-2024</v>
      </c>
      <c r="Z1090" t="str">
        <f>_xlfn.XLOOKUP(tblSales[[#This Row],[Product_ID]],Products!$A:$A,Products!$C:$C,"Women Dresses")</f>
        <v>Women Dresses</v>
      </c>
      <c r="AA1090" t="str">
        <f>_xlfn.XLOOKUP(tblSales[[#This Row],[Product_ID]],Products!$A:$A,Products!$D:$D,"Unknown")</f>
        <v>Shirt Dress</v>
      </c>
      <c r="AB1090" t="str">
        <f>_xlfn.XLOOKUP(tblSales[[#This Row],[Product_ID]],Products!$A:$A,Products!$E:$E,"Unknown")</f>
        <v>Pantaloons</v>
      </c>
      <c r="AC1090" t="str">
        <f>_xlfn.XLOOKUP(tblSales[[#This Row],[Store_ID]],Stores!$A:$A,Stores!$B:$B,"Unknown")</f>
        <v>TrendMart Dindigul Standard</v>
      </c>
      <c r="AD1090" t="str">
        <f>_xlfn.XLOOKUP(tblSales[[#This Row],[Store_ID]],Stores!$A:$A,Stores!$E:$E,"Unknown")</f>
        <v>South Zone 1</v>
      </c>
      <c r="AE1090" t="str">
        <f>_xlfn.XLOOKUP(tblSales[[#This Row],[Customer_ID]],Customers!$A:$A,Customers!$B:$B,"Unknown")</f>
        <v>Rohit Singh</v>
      </c>
      <c r="AF1090" t="str">
        <f>_xlfn.XLOOKUP(tblSales[[#This Row],[Customer_ID]],Customers!$A:$A,Customers!$J:$J,"Unknown")</f>
        <v>Regular</v>
      </c>
      <c r="AG1090" t="str">
        <f>_xlfn.XLOOKUP(tblSales[[#This Row],[Employee_ID]],Employees!$A:$A,Employees!$B:$B,"Unknown")</f>
        <v>Yogesh Chettiar</v>
      </c>
      <c r="AH1090">
        <f>IF(MONTH(tblSales[[#This Row],[Invoice Date]])&gt;=4,MONTH(tblSales[[#This Row],[Invoice Date]]),MONTH(tblSales[[#This Row],[Invoice Date]])+12)</f>
        <v>8</v>
      </c>
      <c r="AI1090" s="8">
        <f>DATE(YEAR(tblSales[[#This Row],[Invoice Date]]),MONTH(tblSales[[#This Row],[Invoice Date]]),1)</f>
        <v>45505</v>
      </c>
      <c r="AJ1090" t="str">
        <f>_xlfn.XLOOKUP(tblSales[[#This Row],[Product_ID]],Products!$A:$A,Products!$B:$B,"Unknown")</f>
        <v>Pantaloons Shirt Dress Grey</v>
      </c>
      <c r="AK1090" s="9">
        <f>IFERROR(tblSales[[#This Row],[Profit]]/tblSales[[#This Row],[Sales Amount]],0)</f>
        <v>0.24278232537328845</v>
      </c>
      <c r="AL1090" t="str">
        <f>IF(tblSales[[#This Row],[Discount %]]&lt;=5,"0-5%",
IF(tblSales[[#This Row],[Discount %]]&lt;=10,"5-10%",
IF(tblSales[[#This Row],[Discount %]]&lt;=15,"10-15%",
IF(tblSales[[#This Row],[Discount %]]&lt;=20,"15-20%","20%+"))))</f>
        <v>5-10%</v>
      </c>
    </row>
    <row r="1091" spans="1:38">
      <c r="A1091" s="2" t="s">
        <v>2754</v>
      </c>
      <c r="B1091" s="11">
        <v>45624</v>
      </c>
      <c r="C1091" s="2" t="s">
        <v>2755</v>
      </c>
      <c r="D1091" s="2" t="s">
        <v>837</v>
      </c>
      <c r="E1091" s="2" t="s">
        <v>338</v>
      </c>
      <c r="F1091" s="2" t="s">
        <v>523</v>
      </c>
      <c r="G1091" s="2">
        <v>2</v>
      </c>
      <c r="H1091" s="2">
        <v>6411.9</v>
      </c>
      <c r="I1091" s="2">
        <v>15</v>
      </c>
      <c r="J1091" s="2">
        <v>1923.57</v>
      </c>
      <c r="K1091" s="2">
        <v>3</v>
      </c>
      <c r="L1091" s="2">
        <v>327.01</v>
      </c>
      <c r="M1091" s="2">
        <v>11227.24</v>
      </c>
      <c r="N1091" s="2">
        <v>9525.52</v>
      </c>
      <c r="O1091" s="2">
        <f t="shared" si="40"/>
        <v>1374.7099999999994</v>
      </c>
      <c r="P1091" s="2" t="s">
        <v>27</v>
      </c>
      <c r="Q1091" s="2" t="str">
        <f t="shared" si="41"/>
        <v>Cash</v>
      </c>
      <c r="R1091" s="2" t="s">
        <v>21</v>
      </c>
      <c r="S1091" s="2" t="s">
        <v>56</v>
      </c>
      <c r="T1091" s="2" t="s">
        <v>382</v>
      </c>
      <c r="U1091" s="2" t="s">
        <v>59</v>
      </c>
      <c r="V1091" t="str">
        <f>TEXT(tblSales[[#This Row],[Invoice Date]],"mmm")</f>
        <v>Nov</v>
      </c>
      <c r="W1091">
        <f>MONTH(tblSales[[#This Row],[Invoice Date]])</f>
        <v>11</v>
      </c>
      <c r="X1091">
        <f>YEAR(tblSales[[#This Row],[Invoice Date]])</f>
        <v>2024</v>
      </c>
      <c r="Y1091" t="str">
        <f>TEXT(tblSales[[#This Row],[Invoice Date]],"mmm-yyyy")</f>
        <v>Nov-2024</v>
      </c>
      <c r="Z1091" t="str">
        <f>_xlfn.XLOOKUP(tblSales[[#This Row],[Product_ID]],Products!$A:$A,Products!$C:$C,"Women Dresses")</f>
        <v>Jewellery</v>
      </c>
      <c r="AA1091" t="str">
        <f>_xlfn.XLOOKUP(tblSales[[#This Row],[Product_ID]],Products!$A:$A,Products!$D:$D,"Unknown")</f>
        <v>Earrings</v>
      </c>
      <c r="AB1091" t="str">
        <f>_xlfn.XLOOKUP(tblSales[[#This Row],[Product_ID]],Products!$A:$A,Products!$E:$E,"Unknown")</f>
        <v>Aurelia</v>
      </c>
      <c r="AC1091" t="str">
        <f>_xlfn.XLOOKUP(tblSales[[#This Row],[Store_ID]],Stores!$A:$A,Stores!$B:$B,"Unknown")</f>
        <v>TrendMart Davanagere High Street</v>
      </c>
      <c r="AD1091" t="str">
        <f>_xlfn.XLOOKUP(tblSales[[#This Row],[Store_ID]],Stores!$A:$A,Stores!$E:$E,"Unknown")</f>
        <v>South Zone 2</v>
      </c>
      <c r="AE1091" t="str">
        <f>_xlfn.XLOOKUP(tblSales[[#This Row],[Customer_ID]],Customers!$A:$A,Customers!$B:$B,"Unknown")</f>
        <v>Uday Iyer</v>
      </c>
      <c r="AF1091" t="str">
        <f>_xlfn.XLOOKUP(tblSales[[#This Row],[Customer_ID]],Customers!$A:$A,Customers!$J:$J,"Unknown")</f>
        <v>Regular</v>
      </c>
      <c r="AG1091" t="str">
        <f>_xlfn.XLOOKUP(tblSales[[#This Row],[Employee_ID]],Employees!$A:$A,Employees!$B:$B,"Unknown")</f>
        <v>Vinod Hegde</v>
      </c>
      <c r="AH1091">
        <f>IF(MONTH(tblSales[[#This Row],[Invoice Date]])&gt;=4,MONTH(tblSales[[#This Row],[Invoice Date]]),MONTH(tblSales[[#This Row],[Invoice Date]])+12)</f>
        <v>11</v>
      </c>
      <c r="AI1091" s="8">
        <f>DATE(YEAR(tblSales[[#This Row],[Invoice Date]]),MONTH(tblSales[[#This Row],[Invoice Date]]),1)</f>
        <v>45597</v>
      </c>
      <c r="AJ1091" t="str">
        <f>_xlfn.XLOOKUP(tblSales[[#This Row],[Product_ID]],Products!$A:$A,Products!$B:$B,"Unknown")</f>
        <v>Aurelia Earrings Sky Blue</v>
      </c>
      <c r="AK1091" s="9">
        <f>IFERROR(tblSales[[#This Row],[Profit]]/tblSales[[#This Row],[Sales Amount]],0)</f>
        <v>0.12244416259027147</v>
      </c>
      <c r="AL1091" t="str">
        <f>IF(tblSales[[#This Row],[Discount %]]&lt;=5,"0-5%",
IF(tblSales[[#This Row],[Discount %]]&lt;=10,"5-10%",
IF(tblSales[[#This Row],[Discount %]]&lt;=15,"10-15%",
IF(tblSales[[#This Row],[Discount %]]&lt;=20,"15-20%","20%+"))))</f>
        <v>10-15%</v>
      </c>
    </row>
    <row r="1092" spans="1:38">
      <c r="A1092" s="2" t="s">
        <v>2756</v>
      </c>
      <c r="B1092" s="11">
        <v>45581</v>
      </c>
      <c r="C1092" s="2" t="s">
        <v>2757</v>
      </c>
      <c r="D1092" s="2" t="s">
        <v>1408</v>
      </c>
      <c r="E1092" s="2" t="s">
        <v>1079</v>
      </c>
      <c r="F1092" s="2" t="s">
        <v>345</v>
      </c>
      <c r="G1092" s="2">
        <v>2</v>
      </c>
      <c r="H1092" s="2">
        <v>742.08</v>
      </c>
      <c r="I1092" s="2">
        <v>0</v>
      </c>
      <c r="J1092" s="2">
        <v>0</v>
      </c>
      <c r="K1092" s="2">
        <v>5</v>
      </c>
      <c r="L1092" s="2">
        <v>74.209999999999994</v>
      </c>
      <c r="M1092" s="2">
        <v>1558.37</v>
      </c>
      <c r="N1092" s="2">
        <v>1140.3599999999999</v>
      </c>
      <c r="O1092" s="2">
        <f t="shared" si="40"/>
        <v>343.8</v>
      </c>
      <c r="P1092" s="2" t="s">
        <v>29</v>
      </c>
      <c r="Q1092" s="2" t="str">
        <f t="shared" si="41"/>
        <v>Debit Card</v>
      </c>
      <c r="R1092" s="2" t="s">
        <v>20</v>
      </c>
      <c r="S1092" s="2" t="s">
        <v>56</v>
      </c>
      <c r="T1092" s="2" t="s">
        <v>1415</v>
      </c>
      <c r="U1092" s="2" t="s">
        <v>59</v>
      </c>
      <c r="V1092" t="str">
        <f>TEXT(tblSales[[#This Row],[Invoice Date]],"mmm")</f>
        <v>Oct</v>
      </c>
      <c r="W1092">
        <f>MONTH(tblSales[[#This Row],[Invoice Date]])</f>
        <v>10</v>
      </c>
      <c r="X1092">
        <f>YEAR(tblSales[[#This Row],[Invoice Date]])</f>
        <v>2024</v>
      </c>
      <c r="Y1092" t="str">
        <f>TEXT(tblSales[[#This Row],[Invoice Date]],"mmm-yyyy")</f>
        <v>Oct-2024</v>
      </c>
      <c r="Z1092" t="str">
        <f>_xlfn.XLOOKUP(tblSales[[#This Row],[Product_ID]],Products!$A:$A,Products!$C:$C,"Women Dresses")</f>
        <v>Wallets</v>
      </c>
      <c r="AA1092" t="str">
        <f>_xlfn.XLOOKUP(tblSales[[#This Row],[Product_ID]],Products!$A:$A,Products!$D:$D,"Unknown")</f>
        <v>Leather Wallet</v>
      </c>
      <c r="AB1092" t="str">
        <f>_xlfn.XLOOKUP(tblSales[[#This Row],[Product_ID]],Products!$A:$A,Products!$E:$E,"Unknown")</f>
        <v>Skechers</v>
      </c>
      <c r="AC1092" t="str">
        <f>_xlfn.XLOOKUP(tblSales[[#This Row],[Store_ID]],Stores!$A:$A,Stores!$B:$B,"Unknown")</f>
        <v>TrendMart Guntur Flagship</v>
      </c>
      <c r="AD1092" t="str">
        <f>_xlfn.XLOOKUP(tblSales[[#This Row],[Store_ID]],Stores!$A:$A,Stores!$E:$E,"Unknown")</f>
        <v>South Zone 3</v>
      </c>
      <c r="AE1092" t="str">
        <f>_xlfn.XLOOKUP(tblSales[[#This Row],[Customer_ID]],Customers!$A:$A,Customers!$B:$B,"Unknown")</f>
        <v>Sanjay Gopalakrishnan</v>
      </c>
      <c r="AF1092" t="str">
        <f>_xlfn.XLOOKUP(tblSales[[#This Row],[Customer_ID]],Customers!$A:$A,Customers!$J:$J,"Unknown")</f>
        <v>Regular</v>
      </c>
      <c r="AG1092" t="str">
        <f>_xlfn.XLOOKUP(tblSales[[#This Row],[Employee_ID]],Employees!$A:$A,Employees!$B:$B,"Unknown")</f>
        <v>Anitha Ramachandran</v>
      </c>
      <c r="AH1092">
        <f>IF(MONTH(tblSales[[#This Row],[Invoice Date]])&gt;=4,MONTH(tblSales[[#This Row],[Invoice Date]]),MONTH(tblSales[[#This Row],[Invoice Date]])+12)</f>
        <v>10</v>
      </c>
      <c r="AI1092" s="8">
        <f>DATE(YEAR(tblSales[[#This Row],[Invoice Date]]),MONTH(tblSales[[#This Row],[Invoice Date]]),1)</f>
        <v>45566</v>
      </c>
      <c r="AJ1092" t="str">
        <f>_xlfn.XLOOKUP(tblSales[[#This Row],[Product_ID]],Products!$A:$A,Products!$B:$B,"Unknown")</f>
        <v>Skechers Leather Wallet Brown</v>
      </c>
      <c r="AK1092" s="9">
        <f>IFERROR(tblSales[[#This Row],[Profit]]/tblSales[[#This Row],[Sales Amount]],0)</f>
        <v>0.2206151299113818</v>
      </c>
      <c r="AL1092" t="str">
        <f>IF(tblSales[[#This Row],[Discount %]]&lt;=5,"0-5%",
IF(tblSales[[#This Row],[Discount %]]&lt;=10,"5-10%",
IF(tblSales[[#This Row],[Discount %]]&lt;=15,"10-15%",
IF(tblSales[[#This Row],[Discount %]]&lt;=20,"15-20%","20%+"))))</f>
        <v>0-5%</v>
      </c>
    </row>
    <row r="1093" spans="1:38">
      <c r="A1093" s="2" t="s">
        <v>2758</v>
      </c>
      <c r="B1093" s="11">
        <v>45637</v>
      </c>
      <c r="C1093" s="2" t="s">
        <v>2759</v>
      </c>
      <c r="D1093" s="2" t="s">
        <v>191</v>
      </c>
      <c r="E1093" s="2" t="s">
        <v>133</v>
      </c>
      <c r="F1093" s="2" t="s">
        <v>458</v>
      </c>
      <c r="G1093" s="2">
        <v>4</v>
      </c>
      <c r="H1093" s="2">
        <v>786.45</v>
      </c>
      <c r="I1093" s="2">
        <v>0</v>
      </c>
      <c r="J1093" s="2">
        <v>0</v>
      </c>
      <c r="K1093" s="2">
        <v>5</v>
      </c>
      <c r="L1093" s="2">
        <v>157.29</v>
      </c>
      <c r="M1093" s="2">
        <v>3303.09</v>
      </c>
      <c r="N1093" s="2">
        <v>2139.2399999999998</v>
      </c>
      <c r="O1093" s="2">
        <f t="shared" si="40"/>
        <v>1006.5600000000004</v>
      </c>
      <c r="P1093" s="2" t="s">
        <v>29</v>
      </c>
      <c r="Q1093" s="2" t="str">
        <f t="shared" si="41"/>
        <v>Debit Card</v>
      </c>
      <c r="R1093" s="2" t="s">
        <v>20</v>
      </c>
      <c r="S1093" s="2" t="s">
        <v>56</v>
      </c>
      <c r="T1093" s="2" t="s">
        <v>2339</v>
      </c>
      <c r="U1093" s="2" t="s">
        <v>59</v>
      </c>
      <c r="V1093" t="str">
        <f>TEXT(tblSales[[#This Row],[Invoice Date]],"mmm")</f>
        <v>Dec</v>
      </c>
      <c r="W1093">
        <f>MONTH(tblSales[[#This Row],[Invoice Date]])</f>
        <v>12</v>
      </c>
      <c r="X1093">
        <f>YEAR(tblSales[[#This Row],[Invoice Date]])</f>
        <v>2024</v>
      </c>
      <c r="Y1093" t="str">
        <f>TEXT(tblSales[[#This Row],[Invoice Date]],"mmm-yyyy")</f>
        <v>Dec-2024</v>
      </c>
      <c r="Z1093" t="str">
        <f>_xlfn.XLOOKUP(tblSales[[#This Row],[Product_ID]],Products!$A:$A,Products!$C:$C,"Women Dresses")</f>
        <v>Women Tops</v>
      </c>
      <c r="AA1093" t="str">
        <f>_xlfn.XLOOKUP(tblSales[[#This Row],[Product_ID]],Products!$A:$A,Products!$D:$D,"Unknown")</f>
        <v>Casual Top</v>
      </c>
      <c r="AB1093" t="str">
        <f>_xlfn.XLOOKUP(tblSales[[#This Row],[Product_ID]],Products!$A:$A,Products!$E:$E,"Unknown")</f>
        <v>US Polo Assn</v>
      </c>
      <c r="AC1093" t="str">
        <f>_xlfn.XLOOKUP(tblSales[[#This Row],[Store_ID]],Stores!$A:$A,Stores!$B:$B,"Unknown")</f>
        <v>TrendMart Tirupati High Street</v>
      </c>
      <c r="AD1093" t="str">
        <f>_xlfn.XLOOKUP(tblSales[[#This Row],[Store_ID]],Stores!$A:$A,Stores!$E:$E,"Unknown")</f>
        <v>South Zone 3</v>
      </c>
      <c r="AE1093" t="str">
        <f>_xlfn.XLOOKUP(tblSales[[#This Row],[Customer_ID]],Customers!$A:$A,Customers!$B:$B,"Unknown")</f>
        <v>Feroz Shetty</v>
      </c>
      <c r="AF1093" t="str">
        <f>_xlfn.XLOOKUP(tblSales[[#This Row],[Customer_ID]],Customers!$A:$A,Customers!$J:$J,"Unknown")</f>
        <v>Gold</v>
      </c>
      <c r="AG1093" t="str">
        <f>_xlfn.XLOOKUP(tblSales[[#This Row],[Employee_ID]],Employees!$A:$A,Employees!$B:$B,"Unknown")</f>
        <v>Anil Reddy</v>
      </c>
      <c r="AH1093">
        <f>IF(MONTH(tblSales[[#This Row],[Invoice Date]])&gt;=4,MONTH(tblSales[[#This Row],[Invoice Date]]),MONTH(tblSales[[#This Row],[Invoice Date]])+12)</f>
        <v>12</v>
      </c>
      <c r="AI1093" s="8">
        <f>DATE(YEAR(tblSales[[#This Row],[Invoice Date]]),MONTH(tblSales[[#This Row],[Invoice Date]]),1)</f>
        <v>45627</v>
      </c>
      <c r="AJ1093" t="str">
        <f>_xlfn.XLOOKUP(tblSales[[#This Row],[Product_ID]],Products!$A:$A,Products!$B:$B,"Unknown")</f>
        <v>US Polo Assn Casual Top Sky Blue</v>
      </c>
      <c r="AK1093" s="9">
        <f>IFERROR(tblSales[[#This Row],[Profit]]/tblSales[[#This Row],[Sales Amount]],0)</f>
        <v>0.30473284106700099</v>
      </c>
      <c r="AL1093" t="str">
        <f>IF(tblSales[[#This Row],[Discount %]]&lt;=5,"0-5%",
IF(tblSales[[#This Row],[Discount %]]&lt;=10,"5-10%",
IF(tblSales[[#This Row],[Discount %]]&lt;=15,"10-15%",
IF(tblSales[[#This Row],[Discount %]]&lt;=20,"15-20%","20%+"))))</f>
        <v>0-5%</v>
      </c>
    </row>
    <row r="1094" spans="1:38">
      <c r="A1094" s="2" t="s">
        <v>2760</v>
      </c>
      <c r="B1094" s="11">
        <v>45573</v>
      </c>
      <c r="C1094" s="2" t="s">
        <v>820</v>
      </c>
      <c r="D1094" s="2" t="s">
        <v>899</v>
      </c>
      <c r="E1094" s="2" t="s">
        <v>1467</v>
      </c>
      <c r="F1094" s="2" t="s">
        <v>405</v>
      </c>
      <c r="G1094" s="2">
        <v>1</v>
      </c>
      <c r="H1094" s="2">
        <v>1507.6</v>
      </c>
      <c r="I1094" s="2">
        <v>15</v>
      </c>
      <c r="J1094" s="2">
        <v>226.14</v>
      </c>
      <c r="K1094" s="2">
        <v>12</v>
      </c>
      <c r="L1094" s="2">
        <v>153.78</v>
      </c>
      <c r="M1094" s="2">
        <v>1435.24</v>
      </c>
      <c r="N1094" s="2">
        <v>988.57</v>
      </c>
      <c r="O1094" s="2">
        <f t="shared" si="40"/>
        <v>292.89</v>
      </c>
      <c r="P1094" s="2" t="s">
        <v>29</v>
      </c>
      <c r="Q1094" s="2" t="str">
        <f t="shared" si="41"/>
        <v>Debit Card</v>
      </c>
      <c r="R1094" s="2" t="s">
        <v>20</v>
      </c>
      <c r="S1094" s="2" t="s">
        <v>56</v>
      </c>
      <c r="T1094" s="2" t="s">
        <v>2137</v>
      </c>
      <c r="U1094" s="2" t="s">
        <v>59</v>
      </c>
      <c r="V1094" t="str">
        <f>TEXT(tblSales[[#This Row],[Invoice Date]],"mmm")</f>
        <v>Oct</v>
      </c>
      <c r="W1094">
        <f>MONTH(tblSales[[#This Row],[Invoice Date]])</f>
        <v>10</v>
      </c>
      <c r="X1094">
        <f>YEAR(tblSales[[#This Row],[Invoice Date]])</f>
        <v>2024</v>
      </c>
      <c r="Y1094" t="str">
        <f>TEXT(tblSales[[#This Row],[Invoice Date]],"mmm-yyyy")</f>
        <v>Oct-2024</v>
      </c>
      <c r="Z1094" t="str">
        <f>_xlfn.XLOOKUP(tblSales[[#This Row],[Product_ID]],Products!$A:$A,Products!$C:$C,"Women Dresses")</f>
        <v>Handbags</v>
      </c>
      <c r="AA1094" t="str">
        <f>_xlfn.XLOOKUP(tblSales[[#This Row],[Product_ID]],Products!$A:$A,Products!$D:$D,"Unknown")</f>
        <v>Sling Bag</v>
      </c>
      <c r="AB1094" t="str">
        <f>_xlfn.XLOOKUP(tblSales[[#This Row],[Product_ID]],Products!$A:$A,Products!$E:$E,"Unknown")</f>
        <v>Fastrack</v>
      </c>
      <c r="AC1094" t="str">
        <f>_xlfn.XLOOKUP(tblSales[[#This Row],[Store_ID]],Stores!$A:$A,Stores!$B:$B,"Unknown")</f>
        <v>TrendMart Erode Mall Kiosk</v>
      </c>
      <c r="AD1094" t="str">
        <f>_xlfn.XLOOKUP(tblSales[[#This Row],[Store_ID]],Stores!$A:$A,Stores!$E:$E,"Unknown")</f>
        <v>South Zone 1</v>
      </c>
      <c r="AE1094" t="str">
        <f>_xlfn.XLOOKUP(tblSales[[#This Row],[Customer_ID]],Customers!$A:$A,Customers!$B:$B,"Unknown")</f>
        <v>Chitra Reddy</v>
      </c>
      <c r="AF1094" t="str">
        <f>_xlfn.XLOOKUP(tblSales[[#This Row],[Customer_ID]],Customers!$A:$A,Customers!$J:$J,"Unknown")</f>
        <v>Regular</v>
      </c>
      <c r="AG1094" t="str">
        <f>_xlfn.XLOOKUP(tblSales[[#This Row],[Employee_ID]],Employees!$A:$A,Employees!$B:$B,"Unknown")</f>
        <v>Chitra Bhat</v>
      </c>
      <c r="AH1094">
        <f>IF(MONTH(tblSales[[#This Row],[Invoice Date]])&gt;=4,MONTH(tblSales[[#This Row],[Invoice Date]]),MONTH(tblSales[[#This Row],[Invoice Date]])+12)</f>
        <v>10</v>
      </c>
      <c r="AI1094" s="8">
        <f>DATE(YEAR(tblSales[[#This Row],[Invoice Date]]),MONTH(tblSales[[#This Row],[Invoice Date]]),1)</f>
        <v>45566</v>
      </c>
      <c r="AJ1094" t="str">
        <f>_xlfn.XLOOKUP(tblSales[[#This Row],[Product_ID]],Products!$A:$A,Products!$B:$B,"Unknown")</f>
        <v>Fastrack Sling Bag Peach</v>
      </c>
      <c r="AK1094" s="9">
        <f>IFERROR(tblSales[[#This Row],[Profit]]/tblSales[[#This Row],[Sales Amount]],0)</f>
        <v>0.20407039937571417</v>
      </c>
      <c r="AL1094" t="str">
        <f>IF(tblSales[[#This Row],[Discount %]]&lt;=5,"0-5%",
IF(tblSales[[#This Row],[Discount %]]&lt;=10,"5-10%",
IF(tblSales[[#This Row],[Discount %]]&lt;=15,"10-15%",
IF(tblSales[[#This Row],[Discount %]]&lt;=20,"15-20%","20%+"))))</f>
        <v>10-15%</v>
      </c>
    </row>
    <row r="1095" spans="1:38">
      <c r="A1095" s="12" t="s">
        <v>2761</v>
      </c>
      <c r="B1095" s="13">
        <v>45485</v>
      </c>
      <c r="C1095" s="12" t="s">
        <v>2762</v>
      </c>
      <c r="D1095" s="12" t="s">
        <v>191</v>
      </c>
      <c r="E1095" s="12" t="s">
        <v>1354</v>
      </c>
      <c r="F1095" s="12" t="s">
        <v>182</v>
      </c>
      <c r="G1095" s="12">
        <v>0</v>
      </c>
      <c r="H1095" s="12">
        <v>803.91</v>
      </c>
      <c r="I1095" s="12">
        <v>25</v>
      </c>
      <c r="J1095" s="12">
        <v>0</v>
      </c>
      <c r="K1095" s="12">
        <v>5</v>
      </c>
      <c r="L1095" s="12">
        <v>0</v>
      </c>
      <c r="M1095" s="12">
        <v>0</v>
      </c>
      <c r="N1095" s="12">
        <v>0</v>
      </c>
      <c r="O1095" s="12">
        <v>0</v>
      </c>
      <c r="P1095" s="12" t="s">
        <v>28</v>
      </c>
      <c r="Q1095" s="12" t="str">
        <f t="shared" si="41"/>
        <v>Credit Card</v>
      </c>
      <c r="R1095" s="12" t="s">
        <v>20</v>
      </c>
      <c r="S1095" s="12" t="s">
        <v>56</v>
      </c>
      <c r="T1095" s="12" t="s">
        <v>1605</v>
      </c>
      <c r="U1095" s="12" t="s">
        <v>59</v>
      </c>
      <c r="V1095" t="str">
        <f>TEXT(tblSales[[#This Row],[Invoice Date]],"mmm")</f>
        <v>Jul</v>
      </c>
      <c r="W1095">
        <f>MONTH(tblSales[[#This Row],[Invoice Date]])</f>
        <v>7</v>
      </c>
      <c r="X1095">
        <f>YEAR(tblSales[[#This Row],[Invoice Date]])</f>
        <v>2024</v>
      </c>
      <c r="Y1095" t="str">
        <f>TEXT(tblSales[[#This Row],[Invoice Date]],"mmm-yyyy")</f>
        <v>Jul-2024</v>
      </c>
      <c r="Z1095" t="str">
        <f>_xlfn.XLOOKUP(tblSales[[#This Row],[Product_ID]],Products!$A:$A,Products!$C:$C,"Women Dresses")</f>
        <v>Women Tops</v>
      </c>
      <c r="AA1095" t="str">
        <f>_xlfn.XLOOKUP(tblSales[[#This Row],[Product_ID]],Products!$A:$A,Products!$D:$D,"Unknown")</f>
        <v>Casual Top</v>
      </c>
      <c r="AB1095" t="str">
        <f>_xlfn.XLOOKUP(tblSales[[#This Row],[Product_ID]],Products!$A:$A,Products!$E:$E,"Unknown")</f>
        <v>US Polo Assn</v>
      </c>
      <c r="AC1095" t="str">
        <f>_xlfn.XLOOKUP(tblSales[[#This Row],[Store_ID]],Stores!$A:$A,Stores!$B:$B,"Unknown")</f>
        <v>TrendMart Bengaluru Flagship</v>
      </c>
      <c r="AD1095" t="str">
        <f>_xlfn.XLOOKUP(tblSales[[#This Row],[Store_ID]],Stores!$A:$A,Stores!$E:$E,"Unknown")</f>
        <v>South Zone 2</v>
      </c>
      <c r="AE1095" t="str">
        <f>_xlfn.XLOOKUP(tblSales[[#This Row],[Customer_ID]],Customers!$A:$A,Customers!$B:$B,"Unknown")</f>
        <v>Malini Rao</v>
      </c>
      <c r="AF1095" t="str">
        <f>_xlfn.XLOOKUP(tblSales[[#This Row],[Customer_ID]],Customers!$A:$A,Customers!$J:$J,"Unknown")</f>
        <v>Regular</v>
      </c>
      <c r="AG1095" t="str">
        <f>_xlfn.XLOOKUP(tblSales[[#This Row],[Employee_ID]],Employees!$A:$A,Employees!$B:$B,"Unknown")</f>
        <v>Girish Sundaram</v>
      </c>
      <c r="AH1095">
        <f>IF(MONTH(tblSales[[#This Row],[Invoice Date]])&gt;=4,MONTH(tblSales[[#This Row],[Invoice Date]]),MONTH(tblSales[[#This Row],[Invoice Date]])+12)</f>
        <v>7</v>
      </c>
      <c r="AI1095" s="8">
        <f>DATE(YEAR(tblSales[[#This Row],[Invoice Date]]),MONTH(tblSales[[#This Row],[Invoice Date]]),1)</f>
        <v>45474</v>
      </c>
      <c r="AJ1095" t="str">
        <f>_xlfn.XLOOKUP(tblSales[[#This Row],[Product_ID]],Products!$A:$A,Products!$B:$B,"Unknown")</f>
        <v>US Polo Assn Casual Top Sky Blue</v>
      </c>
      <c r="AK1095" s="9">
        <f>IFERROR(tblSales[[#This Row],[Profit]]/tblSales[[#This Row],[Sales Amount]],0)</f>
        <v>0</v>
      </c>
      <c r="AL1095" t="str">
        <f>IF(tblSales[[#This Row],[Discount %]]&lt;=5,"0-5%",
IF(tblSales[[#This Row],[Discount %]]&lt;=10,"5-10%",
IF(tblSales[[#This Row],[Discount %]]&lt;=15,"10-15%",
IF(tblSales[[#This Row],[Discount %]]&lt;=20,"15-20%","20%+"))))</f>
        <v>20%+</v>
      </c>
    </row>
    <row r="1096" spans="1:38">
      <c r="A1096" s="2" t="s">
        <v>2763</v>
      </c>
      <c r="B1096" s="11">
        <v>45429</v>
      </c>
      <c r="C1096" s="2" t="s">
        <v>1276</v>
      </c>
      <c r="D1096" s="2" t="s">
        <v>897</v>
      </c>
      <c r="E1096" s="2" t="s">
        <v>551</v>
      </c>
      <c r="F1096" s="2" t="s">
        <v>172</v>
      </c>
      <c r="G1096" s="2">
        <v>1</v>
      </c>
      <c r="H1096" s="2">
        <v>772.25</v>
      </c>
      <c r="I1096" s="2">
        <v>0</v>
      </c>
      <c r="J1096" s="2">
        <v>0</v>
      </c>
      <c r="K1096" s="2">
        <v>5</v>
      </c>
      <c r="L1096" s="2">
        <v>38.61</v>
      </c>
      <c r="M1096" s="2">
        <v>810.86</v>
      </c>
      <c r="N1096" s="2">
        <v>569.35</v>
      </c>
      <c r="O1096" s="2">
        <f t="shared" ref="O1096:O1146" si="42">(M1096-N1096-L1096)</f>
        <v>202.89999999999998</v>
      </c>
      <c r="P1096" s="2" t="s">
        <v>29</v>
      </c>
      <c r="Q1096" s="2" t="str">
        <f t="shared" si="41"/>
        <v>Debit Card</v>
      </c>
      <c r="R1096" s="2" t="s">
        <v>21</v>
      </c>
      <c r="S1096" s="2" t="s">
        <v>56</v>
      </c>
      <c r="T1096" s="2" t="s">
        <v>2339</v>
      </c>
      <c r="U1096" s="2" t="s">
        <v>59</v>
      </c>
      <c r="V1096" t="str">
        <f>TEXT(tblSales[[#This Row],[Invoice Date]],"mmm")</f>
        <v>May</v>
      </c>
      <c r="W1096">
        <f>MONTH(tblSales[[#This Row],[Invoice Date]])</f>
        <v>5</v>
      </c>
      <c r="X1096">
        <f>YEAR(tblSales[[#This Row],[Invoice Date]])</f>
        <v>2024</v>
      </c>
      <c r="Y1096" t="str">
        <f>TEXT(tblSales[[#This Row],[Invoice Date]],"mmm-yyyy")</f>
        <v>May-2024</v>
      </c>
      <c r="Z1096" t="str">
        <f>_xlfn.XLOOKUP(tblSales[[#This Row],[Product_ID]],Products!$A:$A,Products!$C:$C,"Women Dresses")</f>
        <v>Women Kurtis</v>
      </c>
      <c r="AA1096" t="str">
        <f>_xlfn.XLOOKUP(tblSales[[#This Row],[Product_ID]],Products!$A:$A,Products!$D:$D,"Unknown")</f>
        <v>A-Line Kurti</v>
      </c>
      <c r="AB1096" t="str">
        <f>_xlfn.XLOOKUP(tblSales[[#This Row],[Product_ID]],Products!$A:$A,Products!$E:$E,"Unknown")</f>
        <v>Sonata</v>
      </c>
      <c r="AC1096" t="str">
        <f>_xlfn.XLOOKUP(tblSales[[#This Row],[Store_ID]],Stores!$A:$A,Stores!$B:$B,"Unknown")</f>
        <v>TrendMart Thiruvananthapuram Standard</v>
      </c>
      <c r="AD1096" t="str">
        <f>_xlfn.XLOOKUP(tblSales[[#This Row],[Store_ID]],Stores!$A:$A,Stores!$E:$E,"Unknown")</f>
        <v>South Zone 1</v>
      </c>
      <c r="AE1096" t="str">
        <f>_xlfn.XLOOKUP(tblSales[[#This Row],[Customer_ID]],Customers!$A:$A,Customers!$B:$B,"Unknown")</f>
        <v>Varsha Subramaniam</v>
      </c>
      <c r="AF1096" t="str">
        <f>_xlfn.XLOOKUP(tblSales[[#This Row],[Customer_ID]],Customers!$A:$A,Customers!$J:$J,"Unknown")</f>
        <v>Silver</v>
      </c>
      <c r="AG1096" t="str">
        <f>_xlfn.XLOOKUP(tblSales[[#This Row],[Employee_ID]],Employees!$A:$A,Employees!$B:$B,"Unknown")</f>
        <v>Eswar Prasad</v>
      </c>
      <c r="AH1096">
        <f>IF(MONTH(tblSales[[#This Row],[Invoice Date]])&gt;=4,MONTH(tblSales[[#This Row],[Invoice Date]]),MONTH(tblSales[[#This Row],[Invoice Date]])+12)</f>
        <v>5</v>
      </c>
      <c r="AI1096" s="8">
        <f>DATE(YEAR(tblSales[[#This Row],[Invoice Date]]),MONTH(tblSales[[#This Row],[Invoice Date]]),1)</f>
        <v>45413</v>
      </c>
      <c r="AJ1096" t="str">
        <f>_xlfn.XLOOKUP(tblSales[[#This Row],[Product_ID]],Products!$A:$A,Products!$B:$B,"Unknown")</f>
        <v>Sonata A-Line Kurti Sky Blue</v>
      </c>
      <c r="AK1096" s="9">
        <f>IFERROR(tblSales[[#This Row],[Profit]]/tblSales[[#This Row],[Sales Amount]],0)</f>
        <v>0.25022815282539523</v>
      </c>
      <c r="AL1096" t="str">
        <f>IF(tblSales[[#This Row],[Discount %]]&lt;=5,"0-5%",
IF(tblSales[[#This Row],[Discount %]]&lt;=10,"5-10%",
IF(tblSales[[#This Row],[Discount %]]&lt;=15,"10-15%",
IF(tblSales[[#This Row],[Discount %]]&lt;=20,"15-20%","20%+"))))</f>
        <v>0-5%</v>
      </c>
    </row>
    <row r="1097" spans="1:38">
      <c r="A1097" s="2" t="s">
        <v>2764</v>
      </c>
      <c r="B1097" s="11">
        <v>45650</v>
      </c>
      <c r="C1097" s="2" t="s">
        <v>2140</v>
      </c>
      <c r="D1097" s="2" t="s">
        <v>149</v>
      </c>
      <c r="E1097" s="2" t="s">
        <v>615</v>
      </c>
      <c r="F1097" s="2" t="s">
        <v>151</v>
      </c>
      <c r="G1097" s="2">
        <v>4</v>
      </c>
      <c r="H1097" s="2">
        <v>1805.16</v>
      </c>
      <c r="I1097" s="2">
        <v>0</v>
      </c>
      <c r="J1097" s="2">
        <v>0</v>
      </c>
      <c r="K1097" s="2">
        <v>12</v>
      </c>
      <c r="L1097" s="2">
        <v>866.48</v>
      </c>
      <c r="M1097" s="2">
        <v>8087.12</v>
      </c>
      <c r="N1097" s="2">
        <v>5599.4</v>
      </c>
      <c r="O1097" s="2">
        <f t="shared" si="42"/>
        <v>1621.2400000000002</v>
      </c>
      <c r="P1097" s="2" t="s">
        <v>28</v>
      </c>
      <c r="Q1097" s="2" t="str">
        <f t="shared" si="41"/>
        <v>Credit Card</v>
      </c>
      <c r="R1097" s="2" t="s">
        <v>20</v>
      </c>
      <c r="S1097" s="2" t="s">
        <v>56</v>
      </c>
      <c r="T1097" s="2" t="s">
        <v>1791</v>
      </c>
      <c r="U1097" s="2" t="s">
        <v>59</v>
      </c>
      <c r="V1097" t="str">
        <f>TEXT(tblSales[[#This Row],[Invoice Date]],"mmm")</f>
        <v>Dec</v>
      </c>
      <c r="W1097">
        <f>MONTH(tblSales[[#This Row],[Invoice Date]])</f>
        <v>12</v>
      </c>
      <c r="X1097">
        <f>YEAR(tblSales[[#This Row],[Invoice Date]])</f>
        <v>2024</v>
      </c>
      <c r="Y1097" t="str">
        <f>TEXT(tblSales[[#This Row],[Invoice Date]],"mmm-yyyy")</f>
        <v>Dec-2024</v>
      </c>
      <c r="Z1097" t="str">
        <f>_xlfn.XLOOKUP(tblSales[[#This Row],[Product_ID]],Products!$A:$A,Products!$C:$C,"Women Dresses")</f>
        <v>Women Dresses</v>
      </c>
      <c r="AA1097" t="str">
        <f>_xlfn.XLOOKUP(tblSales[[#This Row],[Product_ID]],Products!$A:$A,Products!$D:$D,"Unknown")</f>
        <v>Shirt Dress</v>
      </c>
      <c r="AB1097" t="str">
        <f>_xlfn.XLOOKUP(tblSales[[#This Row],[Product_ID]],Products!$A:$A,Products!$E:$E,"Unknown")</f>
        <v>Nike</v>
      </c>
      <c r="AC1097" t="str">
        <f>_xlfn.XLOOKUP(tblSales[[#This Row],[Store_ID]],Stores!$A:$A,Stores!$B:$B,"Unknown")</f>
        <v>TrendMart Hyderabad Mall Kiosk</v>
      </c>
      <c r="AD1097" t="str">
        <f>_xlfn.XLOOKUP(tblSales[[#This Row],[Store_ID]],Stores!$A:$A,Stores!$E:$E,"Unknown")</f>
        <v>South Zone 2</v>
      </c>
      <c r="AE1097" t="str">
        <f>_xlfn.XLOOKUP(tblSales[[#This Row],[Customer_ID]],Customers!$A:$A,Customers!$B:$B,"Unknown")</f>
        <v>Jyothi Mudaliar</v>
      </c>
      <c r="AF1097" t="str">
        <f>_xlfn.XLOOKUP(tblSales[[#This Row],[Customer_ID]],Customers!$A:$A,Customers!$J:$J,"Unknown")</f>
        <v>Gold</v>
      </c>
      <c r="AG1097" t="str">
        <f>_xlfn.XLOOKUP(tblSales[[#This Row],[Employee_ID]],Employees!$A:$A,Employees!$B:$B,"Unknown")</f>
        <v>Preethi Singh</v>
      </c>
      <c r="AH1097">
        <f>IF(MONTH(tblSales[[#This Row],[Invoice Date]])&gt;=4,MONTH(tblSales[[#This Row],[Invoice Date]]),MONTH(tblSales[[#This Row],[Invoice Date]])+12)</f>
        <v>12</v>
      </c>
      <c r="AI1097" s="8">
        <f>DATE(YEAR(tblSales[[#This Row],[Invoice Date]]),MONTH(tblSales[[#This Row],[Invoice Date]]),1)</f>
        <v>45627</v>
      </c>
      <c r="AJ1097" t="str">
        <f>_xlfn.XLOOKUP(tblSales[[#This Row],[Product_ID]],Products!$A:$A,Products!$B:$B,"Unknown")</f>
        <v>Nike Shirt Dress Peach</v>
      </c>
      <c r="AK1097" s="9">
        <f>IFERROR(tblSales[[#This Row],[Profit]]/tblSales[[#This Row],[Sales Amount]],0)</f>
        <v>0.20047186142903781</v>
      </c>
      <c r="AL1097" t="str">
        <f>IF(tblSales[[#This Row],[Discount %]]&lt;=5,"0-5%",
IF(tblSales[[#This Row],[Discount %]]&lt;=10,"5-10%",
IF(tblSales[[#This Row],[Discount %]]&lt;=15,"10-15%",
IF(tblSales[[#This Row],[Discount %]]&lt;=20,"15-20%","20%+"))))</f>
        <v>0-5%</v>
      </c>
    </row>
    <row r="1098" spans="1:38">
      <c r="A1098" s="2" t="s">
        <v>2765</v>
      </c>
      <c r="B1098" s="11">
        <v>45621</v>
      </c>
      <c r="C1098" s="2" t="s">
        <v>1428</v>
      </c>
      <c r="D1098" s="2" t="s">
        <v>343</v>
      </c>
      <c r="E1098" s="2" t="s">
        <v>192</v>
      </c>
      <c r="F1098" s="2" t="s">
        <v>227</v>
      </c>
      <c r="G1098" s="2">
        <v>1</v>
      </c>
      <c r="H1098" s="2">
        <v>1202.6600000000001</v>
      </c>
      <c r="I1098" s="2">
        <v>30</v>
      </c>
      <c r="J1098" s="2">
        <v>360.8</v>
      </c>
      <c r="K1098" s="2">
        <v>12</v>
      </c>
      <c r="L1098" s="2">
        <v>101.02</v>
      </c>
      <c r="M1098" s="2">
        <v>942.88</v>
      </c>
      <c r="N1098" s="2">
        <v>767.83</v>
      </c>
      <c r="O1098" s="2">
        <f t="shared" si="42"/>
        <v>74.029999999999959</v>
      </c>
      <c r="P1098" s="2" t="s">
        <v>27</v>
      </c>
      <c r="Q1098" s="2" t="str">
        <f t="shared" si="41"/>
        <v>Cash</v>
      </c>
      <c r="R1098" s="2" t="s">
        <v>21</v>
      </c>
      <c r="S1098" s="2" t="s">
        <v>56</v>
      </c>
      <c r="T1098" s="2" t="s">
        <v>1480</v>
      </c>
      <c r="U1098" s="2" t="s">
        <v>59</v>
      </c>
      <c r="V1098" t="str">
        <f>TEXT(tblSales[[#This Row],[Invoice Date]],"mmm")</f>
        <v>Nov</v>
      </c>
      <c r="W1098">
        <f>MONTH(tblSales[[#This Row],[Invoice Date]])</f>
        <v>11</v>
      </c>
      <c r="X1098">
        <f>YEAR(tblSales[[#This Row],[Invoice Date]])</f>
        <v>2024</v>
      </c>
      <c r="Y1098" t="str">
        <f>TEXT(tblSales[[#This Row],[Invoice Date]],"mmm-yyyy")</f>
        <v>Nov-2024</v>
      </c>
      <c r="Z1098" t="str">
        <f>_xlfn.XLOOKUP(tblSales[[#This Row],[Product_ID]],Products!$A:$A,Products!$C:$C,"Women Dresses")</f>
        <v>Women Jeans</v>
      </c>
      <c r="AA1098" t="str">
        <f>_xlfn.XLOOKUP(tblSales[[#This Row],[Product_ID]],Products!$A:$A,Products!$D:$D,"Unknown")</f>
        <v>Skinny Fit</v>
      </c>
      <c r="AB1098" t="str">
        <f>_xlfn.XLOOKUP(tblSales[[#This Row],[Product_ID]],Products!$A:$A,Products!$E:$E,"Unknown")</f>
        <v>Being Human</v>
      </c>
      <c r="AC1098" t="str">
        <f>_xlfn.XLOOKUP(tblSales[[#This Row],[Store_ID]],Stores!$A:$A,Stores!$B:$B,"Unknown")</f>
        <v>TrendMart Nellore Standard</v>
      </c>
      <c r="AD1098" t="str">
        <f>_xlfn.XLOOKUP(tblSales[[#This Row],[Store_ID]],Stores!$A:$A,Stores!$E:$E,"Unknown")</f>
        <v>South Zone 3</v>
      </c>
      <c r="AE1098" t="str">
        <f>_xlfn.XLOOKUP(tblSales[[#This Row],[Customer_ID]],Customers!$A:$A,Customers!$B:$B,"Unknown")</f>
        <v>Varsha Rao</v>
      </c>
      <c r="AF1098" t="str">
        <f>_xlfn.XLOOKUP(tblSales[[#This Row],[Customer_ID]],Customers!$A:$A,Customers!$J:$J,"Unknown")</f>
        <v>Regular</v>
      </c>
      <c r="AG1098" t="str">
        <f>_xlfn.XLOOKUP(tblSales[[#This Row],[Employee_ID]],Employees!$A:$A,Employees!$B:$B,"Unknown")</f>
        <v>Ishwarya Shetty</v>
      </c>
      <c r="AH1098">
        <f>IF(MONTH(tblSales[[#This Row],[Invoice Date]])&gt;=4,MONTH(tblSales[[#This Row],[Invoice Date]]),MONTH(tblSales[[#This Row],[Invoice Date]])+12)</f>
        <v>11</v>
      </c>
      <c r="AI1098" s="8">
        <f>DATE(YEAR(tblSales[[#This Row],[Invoice Date]]),MONTH(tblSales[[#This Row],[Invoice Date]]),1)</f>
        <v>45597</v>
      </c>
      <c r="AJ1098" t="str">
        <f>_xlfn.XLOOKUP(tblSales[[#This Row],[Product_ID]],Products!$A:$A,Products!$B:$B,"Unknown")</f>
        <v>Being Human Skinny Fit Charcoal</v>
      </c>
      <c r="AK1098" s="9">
        <f>IFERROR(tblSales[[#This Row],[Profit]]/tblSales[[#This Row],[Sales Amount]],0)</f>
        <v>7.8514763278465932E-2</v>
      </c>
      <c r="AL1098" t="str">
        <f>IF(tblSales[[#This Row],[Discount %]]&lt;=5,"0-5%",
IF(tblSales[[#This Row],[Discount %]]&lt;=10,"5-10%",
IF(tblSales[[#This Row],[Discount %]]&lt;=15,"10-15%",
IF(tblSales[[#This Row],[Discount %]]&lt;=20,"15-20%","20%+"))))</f>
        <v>20%+</v>
      </c>
    </row>
    <row r="1099" spans="1:38">
      <c r="A1099" s="2" t="s">
        <v>2766</v>
      </c>
      <c r="B1099" s="11">
        <v>45627</v>
      </c>
      <c r="C1099" s="2" t="s">
        <v>2767</v>
      </c>
      <c r="D1099" s="2" t="s">
        <v>1156</v>
      </c>
      <c r="E1099" s="2" t="s">
        <v>304</v>
      </c>
      <c r="F1099" s="2" t="s">
        <v>562</v>
      </c>
      <c r="G1099" s="2">
        <v>3</v>
      </c>
      <c r="H1099" s="2">
        <v>807.97</v>
      </c>
      <c r="I1099" s="2">
        <v>10</v>
      </c>
      <c r="J1099" s="2">
        <v>242.39</v>
      </c>
      <c r="K1099" s="2">
        <v>5</v>
      </c>
      <c r="L1099" s="2">
        <v>109.08</v>
      </c>
      <c r="M1099" s="2">
        <v>2290.6</v>
      </c>
      <c r="N1099" s="2">
        <v>1243.5</v>
      </c>
      <c r="O1099" s="2">
        <f t="shared" si="42"/>
        <v>938.01999999999987</v>
      </c>
      <c r="P1099" s="2" t="s">
        <v>27</v>
      </c>
      <c r="Q1099" s="2" t="str">
        <f t="shared" si="41"/>
        <v>Cash</v>
      </c>
      <c r="R1099" s="2" t="s">
        <v>20</v>
      </c>
      <c r="S1099" s="2" t="s">
        <v>56</v>
      </c>
      <c r="T1099" s="2" t="s">
        <v>2286</v>
      </c>
      <c r="U1099" s="2" t="s">
        <v>60</v>
      </c>
      <c r="V1099" t="str">
        <f>TEXT(tblSales[[#This Row],[Invoice Date]],"mmm")</f>
        <v>Dec</v>
      </c>
      <c r="W1099">
        <f>MONTH(tblSales[[#This Row],[Invoice Date]])</f>
        <v>12</v>
      </c>
      <c r="X1099">
        <f>YEAR(tblSales[[#This Row],[Invoice Date]])</f>
        <v>2024</v>
      </c>
      <c r="Y1099" t="str">
        <f>TEXT(tblSales[[#This Row],[Invoice Date]],"mmm-yyyy")</f>
        <v>Dec-2024</v>
      </c>
      <c r="Z1099" t="str">
        <f>_xlfn.XLOOKUP(tblSales[[#This Row],[Product_ID]],Products!$A:$A,Products!$C:$C,"Women Dresses")</f>
        <v>Accessories</v>
      </c>
      <c r="AA1099" t="str">
        <f>_xlfn.XLOOKUP(tblSales[[#This Row],[Product_ID]],Products!$A:$A,Products!$D:$D,"Unknown")</f>
        <v>Scarf</v>
      </c>
      <c r="AB1099" t="str">
        <f>_xlfn.XLOOKUP(tblSales[[#This Row],[Product_ID]],Products!$A:$A,Products!$E:$E,"Unknown")</f>
        <v>Pepe Jeans</v>
      </c>
      <c r="AC1099" t="str">
        <f>_xlfn.XLOOKUP(tblSales[[#This Row],[Store_ID]],Stores!$A:$A,Stores!$B:$B,"Unknown")</f>
        <v>TrendMart Thiruvananthapuram High Street</v>
      </c>
      <c r="AD1099" t="str">
        <f>_xlfn.XLOOKUP(tblSales[[#This Row],[Store_ID]],Stores!$A:$A,Stores!$E:$E,"Unknown")</f>
        <v>South Zone 1</v>
      </c>
      <c r="AE1099" t="str">
        <f>_xlfn.XLOOKUP(tblSales[[#This Row],[Customer_ID]],Customers!$A:$A,Customers!$B:$B,"Unknown")</f>
        <v>Logesh Gowda</v>
      </c>
      <c r="AF1099" t="str">
        <f>_xlfn.XLOOKUP(tblSales[[#This Row],[Customer_ID]],Customers!$A:$A,Customers!$J:$J,"Unknown")</f>
        <v>Gold</v>
      </c>
      <c r="AG1099" t="str">
        <f>_xlfn.XLOOKUP(tblSales[[#This Row],[Employee_ID]],Employees!$A:$A,Employees!$B:$B,"Unknown")</f>
        <v>Vikram Bhat</v>
      </c>
      <c r="AH1099">
        <f>IF(MONTH(tblSales[[#This Row],[Invoice Date]])&gt;=4,MONTH(tblSales[[#This Row],[Invoice Date]]),MONTH(tblSales[[#This Row],[Invoice Date]])+12)</f>
        <v>12</v>
      </c>
      <c r="AI1099" s="8">
        <f>DATE(YEAR(tblSales[[#This Row],[Invoice Date]]),MONTH(tblSales[[#This Row],[Invoice Date]]),1)</f>
        <v>45627</v>
      </c>
      <c r="AJ1099" t="str">
        <f>_xlfn.XLOOKUP(tblSales[[#This Row],[Product_ID]],Products!$A:$A,Products!$B:$B,"Unknown")</f>
        <v>Pepe Jeans Scarf Cream</v>
      </c>
      <c r="AK1099" s="9">
        <f>IFERROR(tblSales[[#This Row],[Profit]]/tblSales[[#This Row],[Sales Amount]],0)</f>
        <v>0.40950842573998075</v>
      </c>
      <c r="AL1099" t="str">
        <f>IF(tblSales[[#This Row],[Discount %]]&lt;=5,"0-5%",
IF(tblSales[[#This Row],[Discount %]]&lt;=10,"5-10%",
IF(tblSales[[#This Row],[Discount %]]&lt;=15,"10-15%",
IF(tblSales[[#This Row],[Discount %]]&lt;=20,"15-20%","20%+"))))</f>
        <v>5-10%</v>
      </c>
    </row>
    <row r="1100" spans="1:38">
      <c r="A1100" s="2" t="s">
        <v>2768</v>
      </c>
      <c r="B1100" s="11">
        <v>45576</v>
      </c>
      <c r="C1100" s="2" t="s">
        <v>985</v>
      </c>
      <c r="D1100" s="2" t="s">
        <v>1545</v>
      </c>
      <c r="E1100" s="2" t="s">
        <v>746</v>
      </c>
      <c r="F1100" s="2" t="s">
        <v>216</v>
      </c>
      <c r="G1100" s="2">
        <v>1</v>
      </c>
      <c r="H1100" s="2">
        <v>475.31</v>
      </c>
      <c r="I1100" s="2">
        <v>25</v>
      </c>
      <c r="J1100" s="2">
        <v>118.83</v>
      </c>
      <c r="K1100" s="2">
        <v>5</v>
      </c>
      <c r="L1100" s="2">
        <v>17.82</v>
      </c>
      <c r="M1100" s="2">
        <v>374.3</v>
      </c>
      <c r="N1100" s="2">
        <v>337.09</v>
      </c>
      <c r="O1100" s="2">
        <f t="shared" si="42"/>
        <v>19.390000000000036</v>
      </c>
      <c r="P1100" s="2" t="s">
        <v>32</v>
      </c>
      <c r="Q1100" s="2" t="str">
        <f t="shared" si="41"/>
        <v>UPI</v>
      </c>
      <c r="R1100" s="2" t="s">
        <v>21</v>
      </c>
      <c r="S1100" s="2" t="s">
        <v>56</v>
      </c>
      <c r="T1100" s="2" t="s">
        <v>1241</v>
      </c>
      <c r="U1100" s="2" t="s">
        <v>59</v>
      </c>
      <c r="V1100" t="str">
        <f>TEXT(tblSales[[#This Row],[Invoice Date]],"mmm")</f>
        <v>Oct</v>
      </c>
      <c r="W1100">
        <f>MONTH(tblSales[[#This Row],[Invoice Date]])</f>
        <v>10</v>
      </c>
      <c r="X1100">
        <f>YEAR(tblSales[[#This Row],[Invoice Date]])</f>
        <v>2024</v>
      </c>
      <c r="Y1100" t="str">
        <f>TEXT(tblSales[[#This Row],[Invoice Date]],"mmm-yyyy")</f>
        <v>Oct-2024</v>
      </c>
      <c r="Z1100" t="str">
        <f>_xlfn.XLOOKUP(tblSales[[#This Row],[Product_ID]],Products!$A:$A,Products!$C:$C,"Women Dresses")</f>
        <v>Kids Wear</v>
      </c>
      <c r="AA1100" t="str">
        <f>_xlfn.XLOOKUP(tblSales[[#This Row],[Product_ID]],Products!$A:$A,Products!$D:$D,"Unknown")</f>
        <v>Girls Frock</v>
      </c>
      <c r="AB1100" t="str">
        <f>_xlfn.XLOOKUP(tblSales[[#This Row],[Product_ID]],Products!$A:$A,Products!$E:$E,"Unknown")</f>
        <v>Peter England</v>
      </c>
      <c r="AC1100" t="str">
        <f>_xlfn.XLOOKUP(tblSales[[#This Row],[Store_ID]],Stores!$A:$A,Stores!$B:$B,"Unknown")</f>
        <v>TrendMart Guntur Standard</v>
      </c>
      <c r="AD1100" t="str">
        <f>_xlfn.XLOOKUP(tblSales[[#This Row],[Store_ID]],Stores!$A:$A,Stores!$E:$E,"Unknown")</f>
        <v>South Zone 3</v>
      </c>
      <c r="AE1100" t="str">
        <f>_xlfn.XLOOKUP(tblSales[[#This Row],[Customer_ID]],Customers!$A:$A,Customers!$B:$B,"Unknown")</f>
        <v>Yamini Gowda</v>
      </c>
      <c r="AF1100" t="str">
        <f>_xlfn.XLOOKUP(tblSales[[#This Row],[Customer_ID]],Customers!$A:$A,Customers!$J:$J,"Unknown")</f>
        <v>Regular</v>
      </c>
      <c r="AG1100" t="str">
        <f>_xlfn.XLOOKUP(tblSales[[#This Row],[Employee_ID]],Employees!$A:$A,Employees!$B:$B,"Unknown")</f>
        <v>Venkat Sharma</v>
      </c>
      <c r="AH1100">
        <f>IF(MONTH(tblSales[[#This Row],[Invoice Date]])&gt;=4,MONTH(tblSales[[#This Row],[Invoice Date]]),MONTH(tblSales[[#This Row],[Invoice Date]])+12)</f>
        <v>10</v>
      </c>
      <c r="AI1100" s="8">
        <f>DATE(YEAR(tblSales[[#This Row],[Invoice Date]]),MONTH(tblSales[[#This Row],[Invoice Date]]),1)</f>
        <v>45566</v>
      </c>
      <c r="AJ1100" t="str">
        <f>_xlfn.XLOOKUP(tblSales[[#This Row],[Product_ID]],Products!$A:$A,Products!$B:$B,"Unknown")</f>
        <v>Peter England Girls Frock Black</v>
      </c>
      <c r="AK1100" s="9">
        <f>IFERROR(tblSales[[#This Row],[Profit]]/tblSales[[#This Row],[Sales Amount]],0)</f>
        <v>5.1803366283729724E-2</v>
      </c>
      <c r="AL1100" t="str">
        <f>IF(tblSales[[#This Row],[Discount %]]&lt;=5,"0-5%",
IF(tblSales[[#This Row],[Discount %]]&lt;=10,"5-10%",
IF(tblSales[[#This Row],[Discount %]]&lt;=15,"10-15%",
IF(tblSales[[#This Row],[Discount %]]&lt;=20,"15-20%","20%+"))))</f>
        <v>20%+</v>
      </c>
    </row>
    <row r="1101" spans="1:38">
      <c r="A1101" s="2" t="s">
        <v>2769</v>
      </c>
      <c r="B1101" s="11">
        <v>45399</v>
      </c>
      <c r="C1101" s="2" t="s">
        <v>2561</v>
      </c>
      <c r="D1101" s="2" t="s">
        <v>300</v>
      </c>
      <c r="E1101" s="2" t="s">
        <v>471</v>
      </c>
      <c r="F1101" s="2" t="s">
        <v>116</v>
      </c>
      <c r="G1101" s="2">
        <v>2</v>
      </c>
      <c r="H1101" s="2">
        <v>2504.7199999999998</v>
      </c>
      <c r="I1101" s="2">
        <v>0</v>
      </c>
      <c r="J1101" s="2">
        <v>0</v>
      </c>
      <c r="K1101" s="2">
        <v>12</v>
      </c>
      <c r="L1101" s="2">
        <v>601.13</v>
      </c>
      <c r="M1101" s="2">
        <v>5610.57</v>
      </c>
      <c r="N1101" s="2">
        <v>3608.74</v>
      </c>
      <c r="O1101" s="2">
        <f t="shared" si="42"/>
        <v>1400.6999999999998</v>
      </c>
      <c r="P1101" s="2" t="s">
        <v>28</v>
      </c>
      <c r="Q1101" s="2" t="str">
        <f t="shared" si="41"/>
        <v>Credit Card</v>
      </c>
      <c r="R1101" s="2" t="s">
        <v>20</v>
      </c>
      <c r="S1101" s="2" t="s">
        <v>56</v>
      </c>
      <c r="T1101" s="2" t="s">
        <v>2010</v>
      </c>
      <c r="U1101" s="2" t="s">
        <v>59</v>
      </c>
      <c r="V1101" t="str">
        <f>TEXT(tblSales[[#This Row],[Invoice Date]],"mmm")</f>
        <v>Apr</v>
      </c>
      <c r="W1101">
        <f>MONTH(tblSales[[#This Row],[Invoice Date]])</f>
        <v>4</v>
      </c>
      <c r="X1101">
        <f>YEAR(tblSales[[#This Row],[Invoice Date]])</f>
        <v>2024</v>
      </c>
      <c r="Y1101" t="str">
        <f>TEXT(tblSales[[#This Row],[Invoice Date]],"mmm-yyyy")</f>
        <v>Apr-2024</v>
      </c>
      <c r="Z1101" t="str">
        <f>_xlfn.XLOOKUP(tblSales[[#This Row],[Product_ID]],Products!$A:$A,Products!$C:$C,"Women Dresses")</f>
        <v>Men Ethnic</v>
      </c>
      <c r="AA1101" t="str">
        <f>_xlfn.XLOOKUP(tblSales[[#This Row],[Product_ID]],Products!$A:$A,Products!$D:$D,"Unknown")</f>
        <v>Kurta</v>
      </c>
      <c r="AB1101" t="str">
        <f>_xlfn.XLOOKUP(tblSales[[#This Row],[Product_ID]],Products!$A:$A,Products!$E:$E,"Unknown")</f>
        <v>US Polo Assn</v>
      </c>
      <c r="AC1101" t="str">
        <f>_xlfn.XLOOKUP(tblSales[[#This Row],[Store_ID]],Stores!$A:$A,Stores!$B:$B,"Unknown")</f>
        <v>TrendMart Kochi Standard</v>
      </c>
      <c r="AD1101" t="str">
        <f>_xlfn.XLOOKUP(tblSales[[#This Row],[Store_ID]],Stores!$A:$A,Stores!$E:$E,"Unknown")</f>
        <v>South Zone 1</v>
      </c>
      <c r="AE1101" t="str">
        <f>_xlfn.XLOOKUP(tblSales[[#This Row],[Customer_ID]],Customers!$A:$A,Customers!$B:$B,"Unknown")</f>
        <v>Vidya Mishra</v>
      </c>
      <c r="AF1101" t="str">
        <f>_xlfn.XLOOKUP(tblSales[[#This Row],[Customer_ID]],Customers!$A:$A,Customers!$J:$J,"Unknown")</f>
        <v>Gold</v>
      </c>
      <c r="AG1101" t="str">
        <f>_xlfn.XLOOKUP(tblSales[[#This Row],[Employee_ID]],Employees!$A:$A,Employees!$B:$B,"Unknown")</f>
        <v>Padma Gounder</v>
      </c>
      <c r="AH1101">
        <f>IF(MONTH(tblSales[[#This Row],[Invoice Date]])&gt;=4,MONTH(tblSales[[#This Row],[Invoice Date]]),MONTH(tblSales[[#This Row],[Invoice Date]])+12)</f>
        <v>4</v>
      </c>
      <c r="AI1101" s="8">
        <f>DATE(YEAR(tblSales[[#This Row],[Invoice Date]]),MONTH(tblSales[[#This Row],[Invoice Date]]),1)</f>
        <v>45383</v>
      </c>
      <c r="AJ1101" t="str">
        <f>_xlfn.XLOOKUP(tblSales[[#This Row],[Product_ID]],Products!$A:$A,Products!$B:$B,"Unknown")</f>
        <v>US Polo Assn Kurta Beige</v>
      </c>
      <c r="AK1101" s="9">
        <f>IFERROR(tblSales[[#This Row],[Profit]]/tblSales[[#This Row],[Sales Amount]],0)</f>
        <v>0.24965377849309425</v>
      </c>
      <c r="AL1101" t="str">
        <f>IF(tblSales[[#This Row],[Discount %]]&lt;=5,"0-5%",
IF(tblSales[[#This Row],[Discount %]]&lt;=10,"5-10%",
IF(tblSales[[#This Row],[Discount %]]&lt;=15,"10-15%",
IF(tblSales[[#This Row],[Discount %]]&lt;=20,"15-20%","20%+"))))</f>
        <v>0-5%</v>
      </c>
    </row>
    <row r="1102" spans="1:38">
      <c r="A1102" s="2" t="s">
        <v>2770</v>
      </c>
      <c r="B1102" s="11">
        <v>45598</v>
      </c>
      <c r="C1102" s="2" t="s">
        <v>694</v>
      </c>
      <c r="D1102" s="2" t="s">
        <v>642</v>
      </c>
      <c r="E1102" s="2" t="s">
        <v>156</v>
      </c>
      <c r="F1102" s="2" t="s">
        <v>339</v>
      </c>
      <c r="G1102" s="2">
        <v>3</v>
      </c>
      <c r="H1102" s="2">
        <v>1152.8</v>
      </c>
      <c r="I1102" s="2">
        <v>0</v>
      </c>
      <c r="J1102" s="2">
        <v>0</v>
      </c>
      <c r="K1102" s="2">
        <v>12</v>
      </c>
      <c r="L1102" s="2">
        <v>415.01</v>
      </c>
      <c r="M1102" s="2">
        <v>3873.41</v>
      </c>
      <c r="N1102" s="2">
        <v>2099.52</v>
      </c>
      <c r="O1102" s="2">
        <f t="shared" si="42"/>
        <v>1358.8799999999999</v>
      </c>
      <c r="P1102" s="2" t="s">
        <v>27</v>
      </c>
      <c r="Q1102" s="2" t="str">
        <f t="shared" si="41"/>
        <v>Cash</v>
      </c>
      <c r="R1102" s="2" t="s">
        <v>21</v>
      </c>
      <c r="S1102" s="2" t="s">
        <v>56</v>
      </c>
      <c r="T1102" s="2" t="s">
        <v>704</v>
      </c>
      <c r="U1102" s="2" t="s">
        <v>60</v>
      </c>
      <c r="V1102" t="str">
        <f>TEXT(tblSales[[#This Row],[Invoice Date]],"mmm")</f>
        <v>Nov</v>
      </c>
      <c r="W1102">
        <f>MONTH(tblSales[[#This Row],[Invoice Date]])</f>
        <v>11</v>
      </c>
      <c r="X1102">
        <f>YEAR(tblSales[[#This Row],[Invoice Date]])</f>
        <v>2024</v>
      </c>
      <c r="Y1102" t="str">
        <f>TEXT(tblSales[[#This Row],[Invoice Date]],"mmm-yyyy")</f>
        <v>Nov-2024</v>
      </c>
      <c r="Z1102" t="str">
        <f>_xlfn.XLOOKUP(tblSales[[#This Row],[Product_ID]],Products!$A:$A,Products!$C:$C,"Women Dresses")</f>
        <v>Women Tops</v>
      </c>
      <c r="AA1102" t="str">
        <f>_xlfn.XLOOKUP(tblSales[[#This Row],[Product_ID]],Products!$A:$A,Products!$D:$D,"Unknown")</f>
        <v>Casual Top</v>
      </c>
      <c r="AB1102" t="str">
        <f>_xlfn.XLOOKUP(tblSales[[#This Row],[Product_ID]],Products!$A:$A,Products!$E:$E,"Unknown")</f>
        <v>Nalli Silks</v>
      </c>
      <c r="AC1102" t="str">
        <f>_xlfn.XLOOKUP(tblSales[[#This Row],[Store_ID]],Stores!$A:$A,Stores!$B:$B,"Unknown")</f>
        <v>TrendMart Madurai Mall Kiosk</v>
      </c>
      <c r="AD1102" t="str">
        <f>_xlfn.XLOOKUP(tblSales[[#This Row],[Store_ID]],Stores!$A:$A,Stores!$E:$E,"Unknown")</f>
        <v>South Zone 1</v>
      </c>
      <c r="AE1102" t="str">
        <f>_xlfn.XLOOKUP(tblSales[[#This Row],[Customer_ID]],Customers!$A:$A,Customers!$B:$B,"Unknown")</f>
        <v>Chandrika Gowda</v>
      </c>
      <c r="AF1102" t="str">
        <f>_xlfn.XLOOKUP(tblSales[[#This Row],[Customer_ID]],Customers!$A:$A,Customers!$J:$J,"Unknown")</f>
        <v>Gold</v>
      </c>
      <c r="AG1102" t="str">
        <f>_xlfn.XLOOKUP(tblSales[[#This Row],[Employee_ID]],Employees!$A:$A,Employees!$B:$B,"Unknown")</f>
        <v>Priya Balasubramaniam</v>
      </c>
      <c r="AH1102">
        <f>IF(MONTH(tblSales[[#This Row],[Invoice Date]])&gt;=4,MONTH(tblSales[[#This Row],[Invoice Date]]),MONTH(tblSales[[#This Row],[Invoice Date]])+12)</f>
        <v>11</v>
      </c>
      <c r="AI1102" s="8">
        <f>DATE(YEAR(tblSales[[#This Row],[Invoice Date]]),MONTH(tblSales[[#This Row],[Invoice Date]]),1)</f>
        <v>45597</v>
      </c>
      <c r="AJ1102" t="str">
        <f>_xlfn.XLOOKUP(tblSales[[#This Row],[Product_ID]],Products!$A:$A,Products!$B:$B,"Unknown")</f>
        <v>Nalli Silks Casual Top Charcoal</v>
      </c>
      <c r="AK1102" s="9">
        <f>IFERROR(tblSales[[#This Row],[Profit]]/tblSales[[#This Row],[Sales Amount]],0)</f>
        <v>0.3508226601366754</v>
      </c>
      <c r="AL1102" t="str">
        <f>IF(tblSales[[#This Row],[Discount %]]&lt;=5,"0-5%",
IF(tblSales[[#This Row],[Discount %]]&lt;=10,"5-10%",
IF(tblSales[[#This Row],[Discount %]]&lt;=15,"10-15%",
IF(tblSales[[#This Row],[Discount %]]&lt;=20,"15-20%","20%+"))))</f>
        <v>0-5%</v>
      </c>
    </row>
    <row r="1103" spans="1:38">
      <c r="A1103" s="2" t="s">
        <v>2771</v>
      </c>
      <c r="B1103" s="11">
        <v>45587</v>
      </c>
      <c r="C1103" s="2" t="s">
        <v>393</v>
      </c>
      <c r="D1103" s="2" t="s">
        <v>308</v>
      </c>
      <c r="E1103" s="2" t="s">
        <v>650</v>
      </c>
      <c r="F1103" s="2" t="s">
        <v>540</v>
      </c>
      <c r="G1103" s="2">
        <v>2</v>
      </c>
      <c r="H1103" s="2">
        <v>730.03</v>
      </c>
      <c r="I1103" s="2">
        <v>30</v>
      </c>
      <c r="J1103" s="2">
        <v>438.02</v>
      </c>
      <c r="K1103" s="2">
        <v>3</v>
      </c>
      <c r="L1103" s="2">
        <v>30.66</v>
      </c>
      <c r="M1103" s="2">
        <v>1052.7</v>
      </c>
      <c r="N1103" s="2">
        <v>1113.98</v>
      </c>
      <c r="O1103" s="2">
        <f t="shared" si="42"/>
        <v>-91.939999999999969</v>
      </c>
      <c r="P1103" s="2" t="s">
        <v>28</v>
      </c>
      <c r="Q1103" s="2" t="str">
        <f t="shared" si="41"/>
        <v>Credit Card</v>
      </c>
      <c r="R1103" s="2" t="s">
        <v>21</v>
      </c>
      <c r="S1103" s="2" t="s">
        <v>56</v>
      </c>
      <c r="T1103" s="2" t="s">
        <v>1334</v>
      </c>
      <c r="U1103" s="2" t="s">
        <v>59</v>
      </c>
      <c r="V1103" t="str">
        <f>TEXT(tblSales[[#This Row],[Invoice Date]],"mmm")</f>
        <v>Oct</v>
      </c>
      <c r="W1103">
        <f>MONTH(tblSales[[#This Row],[Invoice Date]])</f>
        <v>10</v>
      </c>
      <c r="X1103">
        <f>YEAR(tblSales[[#This Row],[Invoice Date]])</f>
        <v>2024</v>
      </c>
      <c r="Y1103" t="str">
        <f>TEXT(tblSales[[#This Row],[Invoice Date]],"mmm-yyyy")</f>
        <v>Oct-2024</v>
      </c>
      <c r="Z1103" t="str">
        <f>_xlfn.XLOOKUP(tblSales[[#This Row],[Product_ID]],Products!$A:$A,Products!$C:$C,"Women Dresses")</f>
        <v>Jewellery</v>
      </c>
      <c r="AA1103" t="str">
        <f>_xlfn.XLOOKUP(tblSales[[#This Row],[Product_ID]],Products!$A:$A,Products!$D:$D,"Unknown")</f>
        <v>Necklace</v>
      </c>
      <c r="AB1103" t="str">
        <f>_xlfn.XLOOKUP(tblSales[[#This Row],[Product_ID]],Products!$A:$A,Products!$E:$E,"Unknown")</f>
        <v>Aurelia</v>
      </c>
      <c r="AC1103" t="str">
        <f>_xlfn.XLOOKUP(tblSales[[#This Row],[Store_ID]],Stores!$A:$A,Stores!$B:$B,"Unknown")</f>
        <v>TrendMart Shivamogga Outlet</v>
      </c>
      <c r="AD1103" t="str">
        <f>_xlfn.XLOOKUP(tblSales[[#This Row],[Store_ID]],Stores!$A:$A,Stores!$E:$E,"Unknown")</f>
        <v>South Zone 2</v>
      </c>
      <c r="AE1103" t="str">
        <f>_xlfn.XLOOKUP(tblSales[[#This Row],[Customer_ID]],Customers!$A:$A,Customers!$B:$B,"Unknown")</f>
        <v>Lakshmi Subramaniam</v>
      </c>
      <c r="AF1103" t="str">
        <f>_xlfn.XLOOKUP(tblSales[[#This Row],[Customer_ID]],Customers!$A:$A,Customers!$J:$J,"Unknown")</f>
        <v>Platinum</v>
      </c>
      <c r="AG1103" t="str">
        <f>_xlfn.XLOOKUP(tblSales[[#This Row],[Employee_ID]],Employees!$A:$A,Employees!$B:$B,"Unknown")</f>
        <v>Swathi Achari</v>
      </c>
      <c r="AH1103">
        <f>IF(MONTH(tblSales[[#This Row],[Invoice Date]])&gt;=4,MONTH(tblSales[[#This Row],[Invoice Date]]),MONTH(tblSales[[#This Row],[Invoice Date]])+12)</f>
        <v>10</v>
      </c>
      <c r="AI1103" s="8">
        <f>DATE(YEAR(tblSales[[#This Row],[Invoice Date]]),MONTH(tblSales[[#This Row],[Invoice Date]]),1)</f>
        <v>45566</v>
      </c>
      <c r="AJ1103" t="str">
        <f>_xlfn.XLOOKUP(tblSales[[#This Row],[Product_ID]],Products!$A:$A,Products!$B:$B,"Unknown")</f>
        <v>Aurelia Necklace Grey</v>
      </c>
      <c r="AK1103" s="9">
        <f>IFERROR(tblSales[[#This Row],[Profit]]/tblSales[[#This Row],[Sales Amount]],0)</f>
        <v>-8.7337323074000162E-2</v>
      </c>
      <c r="AL1103" t="str">
        <f>IF(tblSales[[#This Row],[Discount %]]&lt;=5,"0-5%",
IF(tblSales[[#This Row],[Discount %]]&lt;=10,"5-10%",
IF(tblSales[[#This Row],[Discount %]]&lt;=15,"10-15%",
IF(tblSales[[#This Row],[Discount %]]&lt;=20,"15-20%","20%+"))))</f>
        <v>20%+</v>
      </c>
    </row>
    <row r="1104" spans="1:38">
      <c r="A1104" s="2" t="s">
        <v>2772</v>
      </c>
      <c r="B1104" s="11">
        <v>45542</v>
      </c>
      <c r="C1104" s="2" t="s">
        <v>2773</v>
      </c>
      <c r="D1104" s="2" t="s">
        <v>642</v>
      </c>
      <c r="E1104" s="2" t="s">
        <v>522</v>
      </c>
      <c r="F1104" s="2" t="s">
        <v>104</v>
      </c>
      <c r="G1104" s="2">
        <v>1</v>
      </c>
      <c r="H1104" s="2">
        <v>1030.1500000000001</v>
      </c>
      <c r="I1104" s="2">
        <v>10</v>
      </c>
      <c r="J1104" s="2">
        <v>103.02</v>
      </c>
      <c r="K1104" s="2">
        <v>12</v>
      </c>
      <c r="L1104" s="2">
        <v>111.26</v>
      </c>
      <c r="M1104" s="2">
        <v>1038.3900000000001</v>
      </c>
      <c r="N1104" s="2">
        <v>699.84</v>
      </c>
      <c r="O1104" s="2">
        <f t="shared" si="42"/>
        <v>227.29000000000008</v>
      </c>
      <c r="P1104" s="2" t="s">
        <v>31</v>
      </c>
      <c r="Q1104" s="2" t="str">
        <f t="shared" si="41"/>
        <v>Net Banking</v>
      </c>
      <c r="R1104" s="2" t="s">
        <v>21</v>
      </c>
      <c r="S1104" s="2" t="s">
        <v>56</v>
      </c>
      <c r="T1104" s="2" t="s">
        <v>1685</v>
      </c>
      <c r="U1104" s="2" t="s">
        <v>60</v>
      </c>
      <c r="V1104" t="str">
        <f>TEXT(tblSales[[#This Row],[Invoice Date]],"mmm")</f>
        <v>Sep</v>
      </c>
      <c r="W1104">
        <f>MONTH(tblSales[[#This Row],[Invoice Date]])</f>
        <v>9</v>
      </c>
      <c r="X1104">
        <f>YEAR(tblSales[[#This Row],[Invoice Date]])</f>
        <v>2024</v>
      </c>
      <c r="Y1104" t="str">
        <f>TEXT(tblSales[[#This Row],[Invoice Date]],"mmm-yyyy")</f>
        <v>Sep-2024</v>
      </c>
      <c r="Z1104" t="str">
        <f>_xlfn.XLOOKUP(tblSales[[#This Row],[Product_ID]],Products!$A:$A,Products!$C:$C,"Women Dresses")</f>
        <v>Women Tops</v>
      </c>
      <c r="AA1104" t="str">
        <f>_xlfn.XLOOKUP(tblSales[[#This Row],[Product_ID]],Products!$A:$A,Products!$D:$D,"Unknown")</f>
        <v>Casual Top</v>
      </c>
      <c r="AB1104" t="str">
        <f>_xlfn.XLOOKUP(tblSales[[#This Row],[Product_ID]],Products!$A:$A,Products!$E:$E,"Unknown")</f>
        <v>Nalli Silks</v>
      </c>
      <c r="AC1104" t="str">
        <f>_xlfn.XLOOKUP(tblSales[[#This Row],[Store_ID]],Stores!$A:$A,Stores!$B:$B,"Unknown")</f>
        <v>TrendMart Vellore Standard</v>
      </c>
      <c r="AD1104" t="str">
        <f>_xlfn.XLOOKUP(tblSales[[#This Row],[Store_ID]],Stores!$A:$A,Stores!$E:$E,"Unknown")</f>
        <v>South Zone 1</v>
      </c>
      <c r="AE1104" t="str">
        <f>_xlfn.XLOOKUP(tblSales[[#This Row],[Customer_ID]],Customers!$A:$A,Customers!$B:$B,"Unknown")</f>
        <v>Haritha Chandran</v>
      </c>
      <c r="AF1104" t="str">
        <f>_xlfn.XLOOKUP(tblSales[[#This Row],[Customer_ID]],Customers!$A:$A,Customers!$J:$J,"Unknown")</f>
        <v>Gold</v>
      </c>
      <c r="AG1104" t="str">
        <f>_xlfn.XLOOKUP(tblSales[[#This Row],[Employee_ID]],Employees!$A:$A,Employees!$B:$B,"Unknown")</f>
        <v>Meena Krishnan</v>
      </c>
      <c r="AH1104">
        <f>IF(MONTH(tblSales[[#This Row],[Invoice Date]])&gt;=4,MONTH(tblSales[[#This Row],[Invoice Date]]),MONTH(tblSales[[#This Row],[Invoice Date]])+12)</f>
        <v>9</v>
      </c>
      <c r="AI1104" s="8">
        <f>DATE(YEAR(tblSales[[#This Row],[Invoice Date]]),MONTH(tblSales[[#This Row],[Invoice Date]]),1)</f>
        <v>45536</v>
      </c>
      <c r="AJ1104" t="str">
        <f>_xlfn.XLOOKUP(tblSales[[#This Row],[Product_ID]],Products!$A:$A,Products!$B:$B,"Unknown")</f>
        <v>Nalli Silks Casual Top Charcoal</v>
      </c>
      <c r="AK1104" s="9">
        <f>IFERROR(tblSales[[#This Row],[Profit]]/tblSales[[#This Row],[Sales Amount]],0)</f>
        <v>0.21888693072930215</v>
      </c>
      <c r="AL1104" t="str">
        <f>IF(tblSales[[#This Row],[Discount %]]&lt;=5,"0-5%",
IF(tblSales[[#This Row],[Discount %]]&lt;=10,"5-10%",
IF(tblSales[[#This Row],[Discount %]]&lt;=15,"10-15%",
IF(tblSales[[#This Row],[Discount %]]&lt;=20,"15-20%","20%+"))))</f>
        <v>5-10%</v>
      </c>
    </row>
    <row r="1105" spans="1:38">
      <c r="A1105" s="2" t="s">
        <v>2774</v>
      </c>
      <c r="B1105" s="11">
        <v>45645</v>
      </c>
      <c r="C1105" s="2" t="s">
        <v>2775</v>
      </c>
      <c r="D1105" s="2" t="s">
        <v>1459</v>
      </c>
      <c r="E1105" s="2" t="s">
        <v>1114</v>
      </c>
      <c r="F1105" s="2" t="s">
        <v>350</v>
      </c>
      <c r="G1105" s="2">
        <v>2</v>
      </c>
      <c r="H1105" s="2">
        <v>1595.02</v>
      </c>
      <c r="I1105" s="2">
        <v>20</v>
      </c>
      <c r="J1105" s="2">
        <v>638.01</v>
      </c>
      <c r="K1105" s="2">
        <v>12</v>
      </c>
      <c r="L1105" s="2">
        <v>306.24</v>
      </c>
      <c r="M1105" s="2">
        <v>2858.27</v>
      </c>
      <c r="N1105" s="2">
        <v>2289.1799999999998</v>
      </c>
      <c r="O1105" s="2">
        <f t="shared" si="42"/>
        <v>262.85000000000014</v>
      </c>
      <c r="P1105" s="2" t="s">
        <v>32</v>
      </c>
      <c r="Q1105" s="2" t="str">
        <f t="shared" si="41"/>
        <v>UPI</v>
      </c>
      <c r="R1105" s="2" t="s">
        <v>20</v>
      </c>
      <c r="S1105" s="2" t="s">
        <v>56</v>
      </c>
      <c r="T1105" s="2" t="s">
        <v>654</v>
      </c>
      <c r="U1105" s="2" t="s">
        <v>59</v>
      </c>
      <c r="V1105" t="str">
        <f>TEXT(tblSales[[#This Row],[Invoice Date]],"mmm")</f>
        <v>Dec</v>
      </c>
      <c r="W1105">
        <f>MONTH(tblSales[[#This Row],[Invoice Date]])</f>
        <v>12</v>
      </c>
      <c r="X1105">
        <f>YEAR(tblSales[[#This Row],[Invoice Date]])</f>
        <v>2024</v>
      </c>
      <c r="Y1105" t="str">
        <f>TEXT(tblSales[[#This Row],[Invoice Date]],"mmm-yyyy")</f>
        <v>Dec-2024</v>
      </c>
      <c r="Z1105" t="str">
        <f>_xlfn.XLOOKUP(tblSales[[#This Row],[Product_ID]],Products!$A:$A,Products!$C:$C,"Women Dresses")</f>
        <v>Women Dresses</v>
      </c>
      <c r="AA1105" t="str">
        <f>_xlfn.XLOOKUP(tblSales[[#This Row],[Product_ID]],Products!$A:$A,Products!$D:$D,"Unknown")</f>
        <v>Bodycon Dress</v>
      </c>
      <c r="AB1105" t="str">
        <f>_xlfn.XLOOKUP(tblSales[[#This Row],[Product_ID]],Products!$A:$A,Products!$E:$E,"Unknown")</f>
        <v>Westside</v>
      </c>
      <c r="AC1105" t="str">
        <f>_xlfn.XLOOKUP(tblSales[[#This Row],[Store_ID]],Stores!$A:$A,Stores!$B:$B,"Unknown")</f>
        <v>TrendMart Alappuzha Outlet</v>
      </c>
      <c r="AD1105" t="str">
        <f>_xlfn.XLOOKUP(tblSales[[#This Row],[Store_ID]],Stores!$A:$A,Stores!$E:$E,"Unknown")</f>
        <v>South Zone 1</v>
      </c>
      <c r="AE1105" t="str">
        <f>_xlfn.XLOOKUP(tblSales[[#This Row],[Customer_ID]],Customers!$A:$A,Customers!$B:$B,"Unknown")</f>
        <v>Varsha Prasad</v>
      </c>
      <c r="AF1105" t="str">
        <f>_xlfn.XLOOKUP(tblSales[[#This Row],[Customer_ID]],Customers!$A:$A,Customers!$J:$J,"Unknown")</f>
        <v>Regular</v>
      </c>
      <c r="AG1105" t="str">
        <f>_xlfn.XLOOKUP(tblSales[[#This Row],[Employee_ID]],Employees!$A:$A,Employees!$B:$B,"Unknown")</f>
        <v>Chitra Chettiar</v>
      </c>
      <c r="AH1105">
        <f>IF(MONTH(tblSales[[#This Row],[Invoice Date]])&gt;=4,MONTH(tblSales[[#This Row],[Invoice Date]]),MONTH(tblSales[[#This Row],[Invoice Date]])+12)</f>
        <v>12</v>
      </c>
      <c r="AI1105" s="8">
        <f>DATE(YEAR(tblSales[[#This Row],[Invoice Date]]),MONTH(tblSales[[#This Row],[Invoice Date]]),1)</f>
        <v>45627</v>
      </c>
      <c r="AJ1105" t="str">
        <f>_xlfn.XLOOKUP(tblSales[[#This Row],[Product_ID]],Products!$A:$A,Products!$B:$B,"Unknown")</f>
        <v>Westside Bodycon Dress Green</v>
      </c>
      <c r="AK1105" s="9">
        <f>IFERROR(tblSales[[#This Row],[Profit]]/tblSales[[#This Row],[Sales Amount]],0)</f>
        <v>9.1961221298197907E-2</v>
      </c>
      <c r="AL1105" t="str">
        <f>IF(tblSales[[#This Row],[Discount %]]&lt;=5,"0-5%",
IF(tblSales[[#This Row],[Discount %]]&lt;=10,"5-10%",
IF(tblSales[[#This Row],[Discount %]]&lt;=15,"10-15%",
IF(tblSales[[#This Row],[Discount %]]&lt;=20,"15-20%","20%+"))))</f>
        <v>15-20%</v>
      </c>
    </row>
    <row r="1106" spans="1:38">
      <c r="A1106" s="2" t="s">
        <v>2776</v>
      </c>
      <c r="B1106" s="11">
        <v>45495</v>
      </c>
      <c r="C1106" s="2" t="s">
        <v>2066</v>
      </c>
      <c r="D1106" s="2" t="s">
        <v>337</v>
      </c>
      <c r="E1106" s="2" t="s">
        <v>949</v>
      </c>
      <c r="F1106" s="2" t="s">
        <v>177</v>
      </c>
      <c r="G1106" s="2">
        <v>3</v>
      </c>
      <c r="H1106" s="2">
        <v>486.13</v>
      </c>
      <c r="I1106" s="2">
        <v>5</v>
      </c>
      <c r="J1106" s="2">
        <v>72.92</v>
      </c>
      <c r="K1106" s="2">
        <v>5</v>
      </c>
      <c r="L1106" s="2">
        <v>69.27</v>
      </c>
      <c r="M1106" s="2">
        <v>1454.74</v>
      </c>
      <c r="N1106" s="2">
        <v>885</v>
      </c>
      <c r="O1106" s="2">
        <f t="shared" si="42"/>
        <v>500.47</v>
      </c>
      <c r="P1106" s="2" t="s">
        <v>27</v>
      </c>
      <c r="Q1106" s="2" t="str">
        <f t="shared" si="41"/>
        <v>Cash</v>
      </c>
      <c r="R1106" s="2" t="s">
        <v>21</v>
      </c>
      <c r="S1106" s="2" t="s">
        <v>56</v>
      </c>
      <c r="T1106" s="2" t="s">
        <v>737</v>
      </c>
      <c r="U1106" s="2" t="s">
        <v>59</v>
      </c>
      <c r="V1106" t="str">
        <f>TEXT(tblSales[[#This Row],[Invoice Date]],"mmm")</f>
        <v>Jul</v>
      </c>
      <c r="W1106">
        <f>MONTH(tblSales[[#This Row],[Invoice Date]])</f>
        <v>7</v>
      </c>
      <c r="X1106">
        <f>YEAR(tblSales[[#This Row],[Invoice Date]])</f>
        <v>2024</v>
      </c>
      <c r="Y1106" t="str">
        <f>TEXT(tblSales[[#This Row],[Invoice Date]],"mmm-yyyy")</f>
        <v>Jul-2024</v>
      </c>
      <c r="Z1106" t="str">
        <f>_xlfn.XLOOKUP(tblSales[[#This Row],[Product_ID]],Products!$A:$A,Products!$C:$C,"Women Dresses")</f>
        <v>Men T-Shirts</v>
      </c>
      <c r="AA1106" t="str">
        <f>_xlfn.XLOOKUP(tblSales[[#This Row],[Product_ID]],Products!$A:$A,Products!$D:$D,"Unknown")</f>
        <v>Round Neck</v>
      </c>
      <c r="AB1106" t="str">
        <f>_xlfn.XLOOKUP(tblSales[[#This Row],[Product_ID]],Products!$A:$A,Products!$E:$E,"Unknown")</f>
        <v>Nalli Silks</v>
      </c>
      <c r="AC1106" t="str">
        <f>_xlfn.XLOOKUP(tblSales[[#This Row],[Store_ID]],Stores!$A:$A,Stores!$B:$B,"Unknown")</f>
        <v>TrendMart Tumakuru Standard</v>
      </c>
      <c r="AD1106" t="str">
        <f>_xlfn.XLOOKUP(tblSales[[#This Row],[Store_ID]],Stores!$A:$A,Stores!$E:$E,"Unknown")</f>
        <v>South Zone 2</v>
      </c>
      <c r="AE1106" t="str">
        <f>_xlfn.XLOOKUP(tblSales[[#This Row],[Customer_ID]],Customers!$A:$A,Customers!$B:$B,"Unknown")</f>
        <v>Chidambaram Krishnan</v>
      </c>
      <c r="AF1106" t="str">
        <f>_xlfn.XLOOKUP(tblSales[[#This Row],[Customer_ID]],Customers!$A:$A,Customers!$J:$J,"Unknown")</f>
        <v>Regular</v>
      </c>
      <c r="AG1106" t="str">
        <f>_xlfn.XLOOKUP(tblSales[[#This Row],[Employee_ID]],Employees!$A:$A,Employees!$B:$B,"Unknown")</f>
        <v>Deepak Kamath</v>
      </c>
      <c r="AH1106">
        <f>IF(MONTH(tblSales[[#This Row],[Invoice Date]])&gt;=4,MONTH(tblSales[[#This Row],[Invoice Date]]),MONTH(tblSales[[#This Row],[Invoice Date]])+12)</f>
        <v>7</v>
      </c>
      <c r="AI1106" s="8">
        <f>DATE(YEAR(tblSales[[#This Row],[Invoice Date]]),MONTH(tblSales[[#This Row],[Invoice Date]]),1)</f>
        <v>45474</v>
      </c>
      <c r="AJ1106" t="str">
        <f>_xlfn.XLOOKUP(tblSales[[#This Row],[Product_ID]],Products!$A:$A,Products!$B:$B,"Unknown")</f>
        <v>Nalli Silks Round Neck White</v>
      </c>
      <c r="AK1106" s="9">
        <f>IFERROR(tblSales[[#This Row],[Profit]]/tblSales[[#This Row],[Sales Amount]],0)</f>
        <v>0.34402711137385378</v>
      </c>
      <c r="AL1106" t="str">
        <f>IF(tblSales[[#This Row],[Discount %]]&lt;=5,"0-5%",
IF(tblSales[[#This Row],[Discount %]]&lt;=10,"5-10%",
IF(tblSales[[#This Row],[Discount %]]&lt;=15,"10-15%",
IF(tblSales[[#This Row],[Discount %]]&lt;=20,"15-20%","20%+"))))</f>
        <v>0-5%</v>
      </c>
    </row>
    <row r="1107" spans="1:38">
      <c r="A1107" s="2" t="s">
        <v>2777</v>
      </c>
      <c r="B1107" s="11">
        <v>45598</v>
      </c>
      <c r="C1107" s="2" t="s">
        <v>1451</v>
      </c>
      <c r="D1107" s="2" t="s">
        <v>186</v>
      </c>
      <c r="E1107" s="2" t="s">
        <v>949</v>
      </c>
      <c r="F1107" s="2" t="s">
        <v>210</v>
      </c>
      <c r="G1107" s="2">
        <v>3</v>
      </c>
      <c r="H1107" s="2">
        <v>1421.51</v>
      </c>
      <c r="I1107" s="2">
        <v>0</v>
      </c>
      <c r="J1107" s="2">
        <v>0</v>
      </c>
      <c r="K1107" s="2">
        <v>12</v>
      </c>
      <c r="L1107" s="2">
        <v>511.74</v>
      </c>
      <c r="M1107" s="2">
        <v>4776.2700000000004</v>
      </c>
      <c r="N1107" s="2">
        <v>2596.44</v>
      </c>
      <c r="O1107" s="2">
        <f t="shared" si="42"/>
        <v>1668.0900000000004</v>
      </c>
      <c r="P1107" s="2" t="s">
        <v>32</v>
      </c>
      <c r="Q1107" s="2" t="str">
        <f t="shared" si="41"/>
        <v>UPI</v>
      </c>
      <c r="R1107" s="2" t="s">
        <v>20</v>
      </c>
      <c r="S1107" s="2" t="s">
        <v>56</v>
      </c>
      <c r="T1107" s="2" t="s">
        <v>842</v>
      </c>
      <c r="U1107" s="2" t="s">
        <v>60</v>
      </c>
      <c r="V1107" t="str">
        <f>TEXT(tblSales[[#This Row],[Invoice Date]],"mmm")</f>
        <v>Nov</v>
      </c>
      <c r="W1107">
        <f>MONTH(tblSales[[#This Row],[Invoice Date]])</f>
        <v>11</v>
      </c>
      <c r="X1107">
        <f>YEAR(tblSales[[#This Row],[Invoice Date]])</f>
        <v>2024</v>
      </c>
      <c r="Y1107" t="str">
        <f>TEXT(tblSales[[#This Row],[Invoice Date]],"mmm-yyyy")</f>
        <v>Nov-2024</v>
      </c>
      <c r="Z1107" t="str">
        <f>_xlfn.XLOOKUP(tblSales[[#This Row],[Product_ID]],Products!$A:$A,Products!$C:$C,"Women Dresses")</f>
        <v>Women Dresses</v>
      </c>
      <c r="AA1107" t="str">
        <f>_xlfn.XLOOKUP(tblSales[[#This Row],[Product_ID]],Products!$A:$A,Products!$D:$D,"Unknown")</f>
        <v>A-Line Dress</v>
      </c>
      <c r="AB1107" t="str">
        <f>_xlfn.XLOOKUP(tblSales[[#This Row],[Product_ID]],Products!$A:$A,Products!$E:$E,"Unknown")</f>
        <v>Tanishq</v>
      </c>
      <c r="AC1107" t="str">
        <f>_xlfn.XLOOKUP(tblSales[[#This Row],[Store_ID]],Stores!$A:$A,Stores!$B:$B,"Unknown")</f>
        <v>TrendMart Tumakuru Standard</v>
      </c>
      <c r="AD1107" t="str">
        <f>_xlfn.XLOOKUP(tblSales[[#This Row],[Store_ID]],Stores!$A:$A,Stores!$E:$E,"Unknown")</f>
        <v>South Zone 2</v>
      </c>
      <c r="AE1107" t="str">
        <f>_xlfn.XLOOKUP(tblSales[[#This Row],[Customer_ID]],Customers!$A:$A,Customers!$B:$B,"Unknown")</f>
        <v>Ganesh Gupta</v>
      </c>
      <c r="AF1107" t="str">
        <f>_xlfn.XLOOKUP(tblSales[[#This Row],[Customer_ID]],Customers!$A:$A,Customers!$J:$J,"Unknown")</f>
        <v>Gold</v>
      </c>
      <c r="AG1107" t="str">
        <f>_xlfn.XLOOKUP(tblSales[[#This Row],[Employee_ID]],Employees!$A:$A,Employees!$B:$B,"Unknown")</f>
        <v>Rani Mishra</v>
      </c>
      <c r="AH1107">
        <f>IF(MONTH(tblSales[[#This Row],[Invoice Date]])&gt;=4,MONTH(tblSales[[#This Row],[Invoice Date]]),MONTH(tblSales[[#This Row],[Invoice Date]])+12)</f>
        <v>11</v>
      </c>
      <c r="AI1107" s="8">
        <f>DATE(YEAR(tblSales[[#This Row],[Invoice Date]]),MONTH(tblSales[[#This Row],[Invoice Date]]),1)</f>
        <v>45597</v>
      </c>
      <c r="AJ1107" t="str">
        <f>_xlfn.XLOOKUP(tblSales[[#This Row],[Product_ID]],Products!$A:$A,Products!$B:$B,"Unknown")</f>
        <v>Tanishq A-Line Dress Green</v>
      </c>
      <c r="AK1107" s="9">
        <f>IFERROR(tblSales[[#This Row],[Profit]]/tblSales[[#This Row],[Sales Amount]],0)</f>
        <v>0.34924533160813775</v>
      </c>
      <c r="AL1107" t="str">
        <f>IF(tblSales[[#This Row],[Discount %]]&lt;=5,"0-5%",
IF(tblSales[[#This Row],[Discount %]]&lt;=10,"5-10%",
IF(tblSales[[#This Row],[Discount %]]&lt;=15,"10-15%",
IF(tblSales[[#This Row],[Discount %]]&lt;=20,"15-20%","20%+"))))</f>
        <v>0-5%</v>
      </c>
    </row>
    <row r="1108" spans="1:38">
      <c r="A1108" s="2" t="s">
        <v>2778</v>
      </c>
      <c r="B1108" s="11">
        <v>45453</v>
      </c>
      <c r="C1108" s="2" t="s">
        <v>1579</v>
      </c>
      <c r="D1108" s="2" t="s">
        <v>740</v>
      </c>
      <c r="E1108" s="2" t="s">
        <v>181</v>
      </c>
      <c r="F1108" s="2" t="s">
        <v>377</v>
      </c>
      <c r="G1108" s="2">
        <v>2</v>
      </c>
      <c r="H1108" s="2">
        <v>1113.17</v>
      </c>
      <c r="I1108" s="2">
        <v>10</v>
      </c>
      <c r="J1108" s="2">
        <v>222.63</v>
      </c>
      <c r="K1108" s="2">
        <v>12</v>
      </c>
      <c r="L1108" s="2">
        <v>240.45</v>
      </c>
      <c r="M1108" s="2">
        <v>2244.16</v>
      </c>
      <c r="N1108" s="2">
        <v>1474.7</v>
      </c>
      <c r="O1108" s="2">
        <f t="shared" si="42"/>
        <v>529.00999999999976</v>
      </c>
      <c r="P1108" s="2" t="s">
        <v>29</v>
      </c>
      <c r="Q1108" s="2" t="str">
        <f t="shared" si="41"/>
        <v>Debit Card</v>
      </c>
      <c r="R1108" s="2" t="s">
        <v>21</v>
      </c>
      <c r="S1108" s="2" t="s">
        <v>56</v>
      </c>
      <c r="T1108" s="2" t="s">
        <v>2779</v>
      </c>
      <c r="U1108" s="2" t="s">
        <v>59</v>
      </c>
      <c r="V1108" t="str">
        <f>TEXT(tblSales[[#This Row],[Invoice Date]],"mmm")</f>
        <v>Jun</v>
      </c>
      <c r="W1108">
        <f>MONTH(tblSales[[#This Row],[Invoice Date]])</f>
        <v>6</v>
      </c>
      <c r="X1108">
        <f>YEAR(tblSales[[#This Row],[Invoice Date]])</f>
        <v>2024</v>
      </c>
      <c r="Y1108" t="str">
        <f>TEXT(tblSales[[#This Row],[Invoice Date]],"mmm-yyyy")</f>
        <v>Jun-2024</v>
      </c>
      <c r="Z1108" t="str">
        <f>_xlfn.XLOOKUP(tblSales[[#This Row],[Product_ID]],Products!$A:$A,Products!$C:$C,"Women Dresses")</f>
        <v>Belts</v>
      </c>
      <c r="AA1108" t="str">
        <f>_xlfn.XLOOKUP(tblSales[[#This Row],[Product_ID]],Products!$A:$A,Products!$D:$D,"Unknown")</f>
        <v>Formal Belt</v>
      </c>
      <c r="AB1108" t="str">
        <f>_xlfn.XLOOKUP(tblSales[[#This Row],[Product_ID]],Products!$A:$A,Products!$E:$E,"Unknown")</f>
        <v>Wrangler</v>
      </c>
      <c r="AC1108" t="str">
        <f>_xlfn.XLOOKUP(tblSales[[#This Row],[Store_ID]],Stores!$A:$A,Stores!$B:$B,"Unknown")</f>
        <v>TrendMart Nizamabad Mall Kiosk</v>
      </c>
      <c r="AD1108" t="str">
        <f>_xlfn.XLOOKUP(tblSales[[#This Row],[Store_ID]],Stores!$A:$A,Stores!$E:$E,"Unknown")</f>
        <v>South Zone 2</v>
      </c>
      <c r="AE1108" t="str">
        <f>_xlfn.XLOOKUP(tblSales[[#This Row],[Customer_ID]],Customers!$A:$A,Customers!$B:$B,"Unknown")</f>
        <v>Indira Prasad</v>
      </c>
      <c r="AF1108" t="str">
        <f>_xlfn.XLOOKUP(tblSales[[#This Row],[Customer_ID]],Customers!$A:$A,Customers!$J:$J,"Unknown")</f>
        <v>Silver</v>
      </c>
      <c r="AG1108" t="str">
        <f>_xlfn.XLOOKUP(tblSales[[#This Row],[Employee_ID]],Employees!$A:$A,Employees!$B:$B,"Unknown")</f>
        <v>Sunita Ramachandran</v>
      </c>
      <c r="AH1108">
        <f>IF(MONTH(tblSales[[#This Row],[Invoice Date]])&gt;=4,MONTH(tblSales[[#This Row],[Invoice Date]]),MONTH(tblSales[[#This Row],[Invoice Date]])+12)</f>
        <v>6</v>
      </c>
      <c r="AI1108" s="8">
        <f>DATE(YEAR(tblSales[[#This Row],[Invoice Date]]),MONTH(tblSales[[#This Row],[Invoice Date]]),1)</f>
        <v>45444</v>
      </c>
      <c r="AJ1108" t="str">
        <f>_xlfn.XLOOKUP(tblSales[[#This Row],[Product_ID]],Products!$A:$A,Products!$B:$B,"Unknown")</f>
        <v>Wrangler Formal Belt Brown</v>
      </c>
      <c r="AK1108" s="9">
        <f>IFERROR(tblSales[[#This Row],[Profit]]/tblSales[[#This Row],[Sales Amount]],0)</f>
        <v>0.23572739911592747</v>
      </c>
      <c r="AL1108" t="str">
        <f>IF(tblSales[[#This Row],[Discount %]]&lt;=5,"0-5%",
IF(tblSales[[#This Row],[Discount %]]&lt;=10,"5-10%",
IF(tblSales[[#This Row],[Discount %]]&lt;=15,"10-15%",
IF(tblSales[[#This Row],[Discount %]]&lt;=20,"15-20%","20%+"))))</f>
        <v>5-10%</v>
      </c>
    </row>
    <row r="1109" spans="1:38">
      <c r="A1109" s="2" t="s">
        <v>2780</v>
      </c>
      <c r="B1109" s="11">
        <v>45452</v>
      </c>
      <c r="C1109" s="2" t="s">
        <v>2781</v>
      </c>
      <c r="D1109" s="2" t="s">
        <v>986</v>
      </c>
      <c r="E1109" s="2" t="s">
        <v>133</v>
      </c>
      <c r="F1109" s="2" t="s">
        <v>177</v>
      </c>
      <c r="G1109" s="2">
        <v>3</v>
      </c>
      <c r="H1109" s="2">
        <v>932.21</v>
      </c>
      <c r="I1109" s="2">
        <v>30</v>
      </c>
      <c r="J1109" s="2">
        <v>838.99</v>
      </c>
      <c r="K1109" s="2">
        <v>5</v>
      </c>
      <c r="L1109" s="2">
        <v>97.88</v>
      </c>
      <c r="M1109" s="2">
        <v>2055.52</v>
      </c>
      <c r="N1109" s="2">
        <v>1770.06</v>
      </c>
      <c r="O1109" s="2">
        <f t="shared" si="42"/>
        <v>187.58000000000004</v>
      </c>
      <c r="P1109" s="2" t="s">
        <v>27</v>
      </c>
      <c r="Q1109" s="2" t="str">
        <f t="shared" si="41"/>
        <v>Cash</v>
      </c>
      <c r="R1109" s="2" t="s">
        <v>21</v>
      </c>
      <c r="S1109" s="2" t="s">
        <v>56</v>
      </c>
      <c r="T1109" s="2" t="s">
        <v>286</v>
      </c>
      <c r="U1109" s="2" t="s">
        <v>60</v>
      </c>
      <c r="V1109" t="str">
        <f>TEXT(tblSales[[#This Row],[Invoice Date]],"mmm")</f>
        <v>Jun</v>
      </c>
      <c r="W1109">
        <f>MONTH(tblSales[[#This Row],[Invoice Date]])</f>
        <v>6</v>
      </c>
      <c r="X1109">
        <f>YEAR(tblSales[[#This Row],[Invoice Date]])</f>
        <v>2024</v>
      </c>
      <c r="Y1109" t="str">
        <f>TEXT(tblSales[[#This Row],[Invoice Date]],"mmm-yyyy")</f>
        <v>Jun-2024</v>
      </c>
      <c r="Z1109" t="str">
        <f>_xlfn.XLOOKUP(tblSales[[#This Row],[Product_ID]],Products!$A:$A,Products!$C:$C,"Women Dresses")</f>
        <v>Belts</v>
      </c>
      <c r="AA1109" t="str">
        <f>_xlfn.XLOOKUP(tblSales[[#This Row],[Product_ID]],Products!$A:$A,Products!$D:$D,"Unknown")</f>
        <v>Casual Belt</v>
      </c>
      <c r="AB1109" t="str">
        <f>_xlfn.XLOOKUP(tblSales[[#This Row],[Product_ID]],Products!$A:$A,Products!$E:$E,"Unknown")</f>
        <v>Skechers</v>
      </c>
      <c r="AC1109" t="str">
        <f>_xlfn.XLOOKUP(tblSales[[#This Row],[Store_ID]],Stores!$A:$A,Stores!$B:$B,"Unknown")</f>
        <v>TrendMart Tirupati High Street</v>
      </c>
      <c r="AD1109" t="str">
        <f>_xlfn.XLOOKUP(tblSales[[#This Row],[Store_ID]],Stores!$A:$A,Stores!$E:$E,"Unknown")</f>
        <v>South Zone 3</v>
      </c>
      <c r="AE1109" t="str">
        <f>_xlfn.XLOOKUP(tblSales[[#This Row],[Customer_ID]],Customers!$A:$A,Customers!$B:$B,"Unknown")</f>
        <v>Akhila Raman</v>
      </c>
      <c r="AF1109" t="str">
        <f>_xlfn.XLOOKUP(tblSales[[#This Row],[Customer_ID]],Customers!$A:$A,Customers!$J:$J,"Unknown")</f>
        <v>Gold</v>
      </c>
      <c r="AG1109" t="str">
        <f>_xlfn.XLOOKUP(tblSales[[#This Row],[Employee_ID]],Employees!$A:$A,Employees!$B:$B,"Unknown")</f>
        <v>Deepak Kamath</v>
      </c>
      <c r="AH1109">
        <f>IF(MONTH(tblSales[[#This Row],[Invoice Date]])&gt;=4,MONTH(tblSales[[#This Row],[Invoice Date]]),MONTH(tblSales[[#This Row],[Invoice Date]])+12)</f>
        <v>6</v>
      </c>
      <c r="AI1109" s="8">
        <f>DATE(YEAR(tblSales[[#This Row],[Invoice Date]]),MONTH(tblSales[[#This Row],[Invoice Date]]),1)</f>
        <v>45444</v>
      </c>
      <c r="AJ1109" t="str">
        <f>_xlfn.XLOOKUP(tblSales[[#This Row],[Product_ID]],Products!$A:$A,Products!$B:$B,"Unknown")</f>
        <v>Skechers Casual Belt Sky Blue</v>
      </c>
      <c r="AK1109" s="9">
        <f>IFERROR(tblSales[[#This Row],[Profit]]/tblSales[[#This Row],[Sales Amount]],0)</f>
        <v>9.1256713629641176E-2</v>
      </c>
      <c r="AL1109" t="str">
        <f>IF(tblSales[[#This Row],[Discount %]]&lt;=5,"0-5%",
IF(tblSales[[#This Row],[Discount %]]&lt;=10,"5-10%",
IF(tblSales[[#This Row],[Discount %]]&lt;=15,"10-15%",
IF(tblSales[[#This Row],[Discount %]]&lt;=20,"15-20%","20%+"))))</f>
        <v>20%+</v>
      </c>
    </row>
    <row r="1110" spans="1:38">
      <c r="A1110" s="2" t="s">
        <v>2782</v>
      </c>
      <c r="B1110" s="11">
        <v>45589</v>
      </c>
      <c r="C1110" s="2" t="s">
        <v>1047</v>
      </c>
      <c r="D1110" s="2" t="s">
        <v>1051</v>
      </c>
      <c r="E1110" s="2" t="s">
        <v>91</v>
      </c>
      <c r="F1110" s="2" t="s">
        <v>110</v>
      </c>
      <c r="G1110" s="2">
        <v>1</v>
      </c>
      <c r="H1110" s="2">
        <v>792.06</v>
      </c>
      <c r="I1110" s="2">
        <v>30</v>
      </c>
      <c r="J1110" s="2">
        <v>237.62</v>
      </c>
      <c r="K1110" s="2">
        <v>5</v>
      </c>
      <c r="L1110" s="2">
        <v>27.72</v>
      </c>
      <c r="M1110" s="2">
        <v>582.16</v>
      </c>
      <c r="N1110" s="2">
        <v>565.45000000000005</v>
      </c>
      <c r="O1110" s="2">
        <f t="shared" si="42"/>
        <v>-11.010000000000076</v>
      </c>
      <c r="P1110" s="2" t="s">
        <v>32</v>
      </c>
      <c r="Q1110" s="2" t="str">
        <f t="shared" si="41"/>
        <v>UPI</v>
      </c>
      <c r="R1110" s="2" t="s">
        <v>20</v>
      </c>
      <c r="S1110" s="2" t="s">
        <v>56</v>
      </c>
      <c r="T1110" s="2" t="s">
        <v>1842</v>
      </c>
      <c r="U1110" s="2" t="s">
        <v>59</v>
      </c>
      <c r="V1110" t="str">
        <f>TEXT(tblSales[[#This Row],[Invoice Date]],"mmm")</f>
        <v>Oct</v>
      </c>
      <c r="W1110">
        <f>MONTH(tblSales[[#This Row],[Invoice Date]])</f>
        <v>10</v>
      </c>
      <c r="X1110">
        <f>YEAR(tblSales[[#This Row],[Invoice Date]])</f>
        <v>2024</v>
      </c>
      <c r="Y1110" t="str">
        <f>TEXT(tblSales[[#This Row],[Invoice Date]],"mmm-yyyy")</f>
        <v>Oct-2024</v>
      </c>
      <c r="Z1110" t="str">
        <f>_xlfn.XLOOKUP(tblSales[[#This Row],[Product_ID]],Products!$A:$A,Products!$C:$C,"Women Dresses")</f>
        <v>Kids Wear</v>
      </c>
      <c r="AA1110" t="str">
        <f>_xlfn.XLOOKUP(tblSales[[#This Row],[Product_ID]],Products!$A:$A,Products!$D:$D,"Unknown")</f>
        <v>Boys Shirt</v>
      </c>
      <c r="AB1110" t="str">
        <f>_xlfn.XLOOKUP(tblSales[[#This Row],[Product_ID]],Products!$A:$A,Products!$E:$E,"Unknown")</f>
        <v>Woodland</v>
      </c>
      <c r="AC1110" t="str">
        <f>_xlfn.XLOOKUP(tblSales[[#This Row],[Store_ID]],Stores!$A:$A,Stores!$B:$B,"Unknown")</f>
        <v>TrendMart Vijayawada High Street</v>
      </c>
      <c r="AD1110" t="str">
        <f>_xlfn.XLOOKUP(tblSales[[#This Row],[Store_ID]],Stores!$A:$A,Stores!$E:$E,"Unknown")</f>
        <v>South Zone 3</v>
      </c>
      <c r="AE1110" t="str">
        <f>_xlfn.XLOOKUP(tblSales[[#This Row],[Customer_ID]],Customers!$A:$A,Customers!$B:$B,"Unknown")</f>
        <v>Siddharth Subramaniam</v>
      </c>
      <c r="AF1110" t="str">
        <f>_xlfn.XLOOKUP(tblSales[[#This Row],[Customer_ID]],Customers!$A:$A,Customers!$J:$J,"Unknown")</f>
        <v>Regular</v>
      </c>
      <c r="AG1110" t="str">
        <f>_xlfn.XLOOKUP(tblSales[[#This Row],[Employee_ID]],Employees!$A:$A,Employees!$B:$B,"Unknown")</f>
        <v>Jyothi Prasad</v>
      </c>
      <c r="AH1110">
        <f>IF(MONTH(tblSales[[#This Row],[Invoice Date]])&gt;=4,MONTH(tblSales[[#This Row],[Invoice Date]]),MONTH(tblSales[[#This Row],[Invoice Date]])+12)</f>
        <v>10</v>
      </c>
      <c r="AI1110" s="8">
        <f>DATE(YEAR(tblSales[[#This Row],[Invoice Date]]),MONTH(tblSales[[#This Row],[Invoice Date]]),1)</f>
        <v>45566</v>
      </c>
      <c r="AJ1110" t="str">
        <f>_xlfn.XLOOKUP(tblSales[[#This Row],[Product_ID]],Products!$A:$A,Products!$B:$B,"Unknown")</f>
        <v>Woodland Boys Shirt White</v>
      </c>
      <c r="AK1110" s="9">
        <f>IFERROR(tblSales[[#This Row],[Profit]]/tblSales[[#This Row],[Sales Amount]],0)</f>
        <v>-1.8912326508176577E-2</v>
      </c>
      <c r="AL1110" t="str">
        <f>IF(tblSales[[#This Row],[Discount %]]&lt;=5,"0-5%",
IF(tblSales[[#This Row],[Discount %]]&lt;=10,"5-10%",
IF(tblSales[[#This Row],[Discount %]]&lt;=15,"10-15%",
IF(tblSales[[#This Row],[Discount %]]&lt;=20,"15-20%","20%+"))))</f>
        <v>20%+</v>
      </c>
    </row>
    <row r="1111" spans="1:38">
      <c r="A1111" s="2" t="s">
        <v>2783</v>
      </c>
      <c r="B1111" s="11">
        <v>45596</v>
      </c>
      <c r="C1111" s="2" t="s">
        <v>2264</v>
      </c>
      <c r="D1111" s="2" t="s">
        <v>663</v>
      </c>
      <c r="E1111" s="2" t="s">
        <v>203</v>
      </c>
      <c r="F1111" s="2" t="s">
        <v>182</v>
      </c>
      <c r="G1111" s="2">
        <v>2</v>
      </c>
      <c r="H1111" s="2">
        <v>1645</v>
      </c>
      <c r="I1111" s="2">
        <v>10</v>
      </c>
      <c r="J1111" s="2">
        <v>329</v>
      </c>
      <c r="K1111" s="2">
        <v>12</v>
      </c>
      <c r="L1111" s="2">
        <v>355.32</v>
      </c>
      <c r="M1111" s="2">
        <v>3316.32</v>
      </c>
      <c r="N1111" s="2">
        <v>2266.54</v>
      </c>
      <c r="O1111" s="2">
        <f t="shared" si="42"/>
        <v>694.46000000000026</v>
      </c>
      <c r="P1111" s="2" t="s">
        <v>32</v>
      </c>
      <c r="Q1111" s="2" t="str">
        <f t="shared" si="41"/>
        <v>UPI</v>
      </c>
      <c r="R1111" s="2" t="s">
        <v>20</v>
      </c>
      <c r="S1111" s="2" t="s">
        <v>56</v>
      </c>
      <c r="T1111" s="2" t="s">
        <v>485</v>
      </c>
      <c r="U1111" s="2" t="s">
        <v>59</v>
      </c>
      <c r="V1111" t="str">
        <f>TEXT(tblSales[[#This Row],[Invoice Date]],"mmm")</f>
        <v>Oct</v>
      </c>
      <c r="W1111">
        <f>MONTH(tblSales[[#This Row],[Invoice Date]])</f>
        <v>10</v>
      </c>
      <c r="X1111">
        <f>YEAR(tblSales[[#This Row],[Invoice Date]])</f>
        <v>2024</v>
      </c>
      <c r="Y1111" t="str">
        <f>TEXT(tblSales[[#This Row],[Invoice Date]],"mmm-yyyy")</f>
        <v>Oct-2024</v>
      </c>
      <c r="Z1111" t="str">
        <f>_xlfn.XLOOKUP(tblSales[[#This Row],[Product_ID]],Products!$A:$A,Products!$C:$C,"Women Dresses")</f>
        <v>Women Dresses</v>
      </c>
      <c r="AA1111" t="str">
        <f>_xlfn.XLOOKUP(tblSales[[#This Row],[Product_ID]],Products!$A:$A,Products!$D:$D,"Unknown")</f>
        <v>Shirt Dress</v>
      </c>
      <c r="AB1111" t="str">
        <f>_xlfn.XLOOKUP(tblSales[[#This Row],[Product_ID]],Products!$A:$A,Products!$E:$E,"Unknown")</f>
        <v>Pantaloons</v>
      </c>
      <c r="AC1111" t="str">
        <f>_xlfn.XLOOKUP(tblSales[[#This Row],[Store_ID]],Stores!$A:$A,Stores!$B:$B,"Unknown")</f>
        <v>TrendMart Thoothukudi Outlet</v>
      </c>
      <c r="AD1111" t="str">
        <f>_xlfn.XLOOKUP(tblSales[[#This Row],[Store_ID]],Stores!$A:$A,Stores!$E:$E,"Unknown")</f>
        <v>South Zone 1</v>
      </c>
      <c r="AE1111" t="str">
        <f>_xlfn.XLOOKUP(tblSales[[#This Row],[Customer_ID]],Customers!$A:$A,Customers!$B:$B,"Unknown")</f>
        <v>Yogesh Sundaram</v>
      </c>
      <c r="AF1111" t="str">
        <f>_xlfn.XLOOKUP(tblSales[[#This Row],[Customer_ID]],Customers!$A:$A,Customers!$J:$J,"Unknown")</f>
        <v>Platinum</v>
      </c>
      <c r="AG1111" t="str">
        <f>_xlfn.XLOOKUP(tblSales[[#This Row],[Employee_ID]],Employees!$A:$A,Employees!$B:$B,"Unknown")</f>
        <v>Girish Sundaram</v>
      </c>
      <c r="AH1111">
        <f>IF(MONTH(tblSales[[#This Row],[Invoice Date]])&gt;=4,MONTH(tblSales[[#This Row],[Invoice Date]]),MONTH(tblSales[[#This Row],[Invoice Date]])+12)</f>
        <v>10</v>
      </c>
      <c r="AI1111" s="8">
        <f>DATE(YEAR(tblSales[[#This Row],[Invoice Date]]),MONTH(tblSales[[#This Row],[Invoice Date]]),1)</f>
        <v>45566</v>
      </c>
      <c r="AJ1111" t="str">
        <f>_xlfn.XLOOKUP(tblSales[[#This Row],[Product_ID]],Products!$A:$A,Products!$B:$B,"Unknown")</f>
        <v>Pantaloons Shirt Dress Grey</v>
      </c>
      <c r="AK1111" s="9">
        <f>IFERROR(tblSales[[#This Row],[Profit]]/tblSales[[#This Row],[Sales Amount]],0)</f>
        <v>0.20940681237033829</v>
      </c>
      <c r="AL1111" t="str">
        <f>IF(tblSales[[#This Row],[Discount %]]&lt;=5,"0-5%",
IF(tblSales[[#This Row],[Discount %]]&lt;=10,"5-10%",
IF(tblSales[[#This Row],[Discount %]]&lt;=15,"10-15%",
IF(tblSales[[#This Row],[Discount %]]&lt;=20,"15-20%","20%+"))))</f>
        <v>5-10%</v>
      </c>
    </row>
    <row r="1112" spans="1:38">
      <c r="A1112" s="2" t="s">
        <v>2784</v>
      </c>
      <c r="B1112" s="11">
        <v>45395</v>
      </c>
      <c r="C1112" s="2" t="s">
        <v>2644</v>
      </c>
      <c r="D1112" s="2" t="s">
        <v>90</v>
      </c>
      <c r="E1112" s="2" t="s">
        <v>1058</v>
      </c>
      <c r="F1112" s="2" t="s">
        <v>249</v>
      </c>
      <c r="G1112" s="2">
        <v>3</v>
      </c>
      <c r="H1112" s="2">
        <v>751.12</v>
      </c>
      <c r="I1112" s="2">
        <v>0</v>
      </c>
      <c r="J1112" s="2">
        <v>0</v>
      </c>
      <c r="K1112" s="2">
        <v>5</v>
      </c>
      <c r="L1112" s="2">
        <v>112.67</v>
      </c>
      <c r="M1112" s="2">
        <v>2366.0300000000002</v>
      </c>
      <c r="N1112" s="2">
        <v>1490.01</v>
      </c>
      <c r="O1112" s="2">
        <f t="shared" si="42"/>
        <v>763.35000000000025</v>
      </c>
      <c r="P1112" s="2" t="s">
        <v>28</v>
      </c>
      <c r="Q1112" s="2" t="str">
        <f t="shared" si="41"/>
        <v>Credit Card</v>
      </c>
      <c r="R1112" s="2" t="s">
        <v>21</v>
      </c>
      <c r="S1112" s="2" t="s">
        <v>56</v>
      </c>
      <c r="T1112" s="2" t="s">
        <v>157</v>
      </c>
      <c r="U1112" s="2" t="s">
        <v>60</v>
      </c>
      <c r="V1112" t="str">
        <f>TEXT(tblSales[[#This Row],[Invoice Date]],"mmm")</f>
        <v>Apr</v>
      </c>
      <c r="W1112">
        <f>MONTH(tblSales[[#This Row],[Invoice Date]])</f>
        <v>4</v>
      </c>
      <c r="X1112">
        <f>YEAR(tblSales[[#This Row],[Invoice Date]])</f>
        <v>2024</v>
      </c>
      <c r="Y1112" t="str">
        <f>TEXT(tblSales[[#This Row],[Invoice Date]],"mmm-yyyy")</f>
        <v>Apr-2024</v>
      </c>
      <c r="Z1112" t="str">
        <f>_xlfn.XLOOKUP(tblSales[[#This Row],[Product_ID]],Products!$A:$A,Products!$C:$C,"Women Dresses")</f>
        <v>Women Kurtis</v>
      </c>
      <c r="AA1112" t="str">
        <f>_xlfn.XLOOKUP(tblSales[[#This Row],[Product_ID]],Products!$A:$A,Products!$D:$D,"Unknown")</f>
        <v>A-Line Kurti</v>
      </c>
      <c r="AB1112" t="str">
        <f>_xlfn.XLOOKUP(tblSales[[#This Row],[Product_ID]],Products!$A:$A,Products!$E:$E,"Unknown")</f>
        <v>Pepe Jeans</v>
      </c>
      <c r="AC1112" t="str">
        <f>_xlfn.XLOOKUP(tblSales[[#This Row],[Store_ID]],Stores!$A:$A,Stores!$B:$B,"Unknown")</f>
        <v>TrendMart Karimnagar Standard</v>
      </c>
      <c r="AD1112" t="str">
        <f>_xlfn.XLOOKUP(tblSales[[#This Row],[Store_ID]],Stores!$A:$A,Stores!$E:$E,"Unknown")</f>
        <v>South Zone 2</v>
      </c>
      <c r="AE1112" t="str">
        <f>_xlfn.XLOOKUP(tblSales[[#This Row],[Customer_ID]],Customers!$A:$A,Customers!$B:$B,"Unknown")</f>
        <v>Gayathri Chettiar</v>
      </c>
      <c r="AF1112" t="str">
        <f>_xlfn.XLOOKUP(tblSales[[#This Row],[Customer_ID]],Customers!$A:$A,Customers!$J:$J,"Unknown")</f>
        <v>Silver</v>
      </c>
      <c r="AG1112" t="str">
        <f>_xlfn.XLOOKUP(tblSales[[#This Row],[Employee_ID]],Employees!$A:$A,Employees!$B:$B,"Unknown")</f>
        <v>Hari Nair</v>
      </c>
      <c r="AH1112">
        <f>IF(MONTH(tblSales[[#This Row],[Invoice Date]])&gt;=4,MONTH(tblSales[[#This Row],[Invoice Date]]),MONTH(tblSales[[#This Row],[Invoice Date]])+12)</f>
        <v>4</v>
      </c>
      <c r="AI1112" s="8">
        <f>DATE(YEAR(tblSales[[#This Row],[Invoice Date]]),MONTH(tblSales[[#This Row],[Invoice Date]]),1)</f>
        <v>45383</v>
      </c>
      <c r="AJ1112" t="str">
        <f>_xlfn.XLOOKUP(tblSales[[#This Row],[Product_ID]],Products!$A:$A,Products!$B:$B,"Unknown")</f>
        <v>Pepe Jeans A-Line Kurti White</v>
      </c>
      <c r="AK1112" s="9">
        <f>IFERROR(tblSales[[#This Row],[Profit]]/tblSales[[#This Row],[Sales Amount]],0)</f>
        <v>0.32262904527837777</v>
      </c>
      <c r="AL1112" t="str">
        <f>IF(tblSales[[#This Row],[Discount %]]&lt;=5,"0-5%",
IF(tblSales[[#This Row],[Discount %]]&lt;=10,"5-10%",
IF(tblSales[[#This Row],[Discount %]]&lt;=15,"10-15%",
IF(tblSales[[#This Row],[Discount %]]&lt;=20,"15-20%","20%+"))))</f>
        <v>0-5%</v>
      </c>
    </row>
    <row r="1113" spans="1:38">
      <c r="A1113" s="2" t="s">
        <v>2785</v>
      </c>
      <c r="B1113" s="11">
        <v>45632</v>
      </c>
      <c r="C1113" s="2" t="s">
        <v>1915</v>
      </c>
      <c r="D1113" s="2" t="s">
        <v>2020</v>
      </c>
      <c r="E1113" s="2" t="s">
        <v>258</v>
      </c>
      <c r="F1113" s="2" t="s">
        <v>92</v>
      </c>
      <c r="G1113" s="2">
        <v>1</v>
      </c>
      <c r="H1113" s="2">
        <v>1735.45</v>
      </c>
      <c r="I1113" s="2">
        <v>10</v>
      </c>
      <c r="J1113" s="2">
        <v>173.54</v>
      </c>
      <c r="K1113" s="2">
        <v>12</v>
      </c>
      <c r="L1113" s="2">
        <v>187.43</v>
      </c>
      <c r="M1113" s="2">
        <v>1749.34</v>
      </c>
      <c r="N1113" s="2">
        <v>1183.4100000000001</v>
      </c>
      <c r="O1113" s="2">
        <f t="shared" si="42"/>
        <v>378.49999999999983</v>
      </c>
      <c r="P1113" s="2" t="s">
        <v>29</v>
      </c>
      <c r="Q1113" s="2" t="str">
        <f t="shared" si="41"/>
        <v>Debit Card</v>
      </c>
      <c r="R1113" s="2" t="s">
        <v>20</v>
      </c>
      <c r="S1113" s="2" t="s">
        <v>56</v>
      </c>
      <c r="T1113" s="2" t="s">
        <v>1294</v>
      </c>
      <c r="U1113" s="2" t="s">
        <v>59</v>
      </c>
      <c r="V1113" t="str">
        <f>TEXT(tblSales[[#This Row],[Invoice Date]],"mmm")</f>
        <v>Dec</v>
      </c>
      <c r="W1113">
        <f>MONTH(tblSales[[#This Row],[Invoice Date]])</f>
        <v>12</v>
      </c>
      <c r="X1113">
        <f>YEAR(tblSales[[#This Row],[Invoice Date]])</f>
        <v>2024</v>
      </c>
      <c r="Y1113" t="str">
        <f>TEXT(tblSales[[#This Row],[Invoice Date]],"mmm-yyyy")</f>
        <v>Dec-2024</v>
      </c>
      <c r="Z1113" t="str">
        <f>_xlfn.XLOOKUP(tblSales[[#This Row],[Product_ID]],Products!$A:$A,Products!$C:$C,"Women Dresses")</f>
        <v>Watches</v>
      </c>
      <c r="AA1113" t="str">
        <f>_xlfn.XLOOKUP(tblSales[[#This Row],[Product_ID]],Products!$A:$A,Products!$D:$D,"Unknown")</f>
        <v>Analog Watch</v>
      </c>
      <c r="AB1113" t="str">
        <f>_xlfn.XLOOKUP(tblSales[[#This Row],[Product_ID]],Products!$A:$A,Products!$E:$E,"Unknown")</f>
        <v>Nalli Silks</v>
      </c>
      <c r="AC1113" t="str">
        <f>_xlfn.XLOOKUP(tblSales[[#This Row],[Store_ID]],Stores!$A:$A,Stores!$B:$B,"Unknown")</f>
        <v>TrendMart Guntur Outlet</v>
      </c>
      <c r="AD1113" t="str">
        <f>_xlfn.XLOOKUP(tblSales[[#This Row],[Store_ID]],Stores!$A:$A,Stores!$E:$E,"Unknown")</f>
        <v>South Zone 3</v>
      </c>
      <c r="AE1113" t="str">
        <f>_xlfn.XLOOKUP(tblSales[[#This Row],[Customer_ID]],Customers!$A:$A,Customers!$B:$B,"Unknown")</f>
        <v>Anitha Bhat</v>
      </c>
      <c r="AF1113" t="str">
        <f>_xlfn.XLOOKUP(tblSales[[#This Row],[Customer_ID]],Customers!$A:$A,Customers!$J:$J,"Unknown")</f>
        <v>Silver</v>
      </c>
      <c r="AG1113" t="str">
        <f>_xlfn.XLOOKUP(tblSales[[#This Row],[Employee_ID]],Employees!$A:$A,Employees!$B:$B,"Unknown")</f>
        <v>Manoj Ramachandran</v>
      </c>
      <c r="AH1113">
        <f>IF(MONTH(tblSales[[#This Row],[Invoice Date]])&gt;=4,MONTH(tblSales[[#This Row],[Invoice Date]]),MONTH(tblSales[[#This Row],[Invoice Date]])+12)</f>
        <v>12</v>
      </c>
      <c r="AI1113" s="8">
        <f>DATE(YEAR(tblSales[[#This Row],[Invoice Date]]),MONTH(tblSales[[#This Row],[Invoice Date]]),1)</f>
        <v>45627</v>
      </c>
      <c r="AJ1113" t="str">
        <f>_xlfn.XLOOKUP(tblSales[[#This Row],[Product_ID]],Products!$A:$A,Products!$B:$B,"Unknown")</f>
        <v>Nalli Silks Analog Watch Beige</v>
      </c>
      <c r="AK1113" s="9">
        <f>IFERROR(tblSales[[#This Row],[Profit]]/tblSales[[#This Row],[Sales Amount]],0)</f>
        <v>0.21636731567333958</v>
      </c>
      <c r="AL1113" t="str">
        <f>IF(tblSales[[#This Row],[Discount %]]&lt;=5,"0-5%",
IF(tblSales[[#This Row],[Discount %]]&lt;=10,"5-10%",
IF(tblSales[[#This Row],[Discount %]]&lt;=15,"10-15%",
IF(tblSales[[#This Row],[Discount %]]&lt;=20,"15-20%","20%+"))))</f>
        <v>5-10%</v>
      </c>
    </row>
    <row r="1114" spans="1:38">
      <c r="A1114" s="2" t="s">
        <v>2786</v>
      </c>
      <c r="B1114" s="11">
        <v>45580</v>
      </c>
      <c r="C1114" s="2" t="s">
        <v>1372</v>
      </c>
      <c r="D1114" s="2" t="s">
        <v>323</v>
      </c>
      <c r="E1114" s="2" t="s">
        <v>103</v>
      </c>
      <c r="F1114" s="2" t="s">
        <v>405</v>
      </c>
      <c r="G1114" s="2">
        <v>1</v>
      </c>
      <c r="H1114" s="2">
        <v>732.22</v>
      </c>
      <c r="I1114" s="2">
        <v>10</v>
      </c>
      <c r="J1114" s="2">
        <v>73.22</v>
      </c>
      <c r="K1114" s="2">
        <v>5</v>
      </c>
      <c r="L1114" s="2">
        <v>32.950000000000003</v>
      </c>
      <c r="M1114" s="2">
        <v>691.95</v>
      </c>
      <c r="N1114" s="2">
        <v>513.84</v>
      </c>
      <c r="O1114" s="2">
        <f t="shared" si="42"/>
        <v>145.16000000000003</v>
      </c>
      <c r="P1114" s="2" t="s">
        <v>27</v>
      </c>
      <c r="Q1114" s="2" t="str">
        <f t="shared" si="41"/>
        <v>Cash</v>
      </c>
      <c r="R1114" s="2" t="s">
        <v>21</v>
      </c>
      <c r="S1114" s="2" t="s">
        <v>56</v>
      </c>
      <c r="T1114" s="2" t="s">
        <v>1495</v>
      </c>
      <c r="U1114" s="2" t="s">
        <v>59</v>
      </c>
      <c r="V1114" t="str">
        <f>TEXT(tblSales[[#This Row],[Invoice Date]],"mmm")</f>
        <v>Oct</v>
      </c>
      <c r="W1114">
        <f>MONTH(tblSales[[#This Row],[Invoice Date]])</f>
        <v>10</v>
      </c>
      <c r="X1114">
        <f>YEAR(tblSales[[#This Row],[Invoice Date]])</f>
        <v>2024</v>
      </c>
      <c r="Y1114" t="str">
        <f>TEXT(tblSales[[#This Row],[Invoice Date]],"mmm-yyyy")</f>
        <v>Oct-2024</v>
      </c>
      <c r="Z1114" t="str">
        <f>_xlfn.XLOOKUP(tblSales[[#This Row],[Product_ID]],Products!$A:$A,Products!$C:$C,"Women Dresses")</f>
        <v>Wallets</v>
      </c>
      <c r="AA1114" t="str">
        <f>_xlfn.XLOOKUP(tblSales[[#This Row],[Product_ID]],Products!$A:$A,Products!$D:$D,"Unknown")</f>
        <v>Card Holder</v>
      </c>
      <c r="AB1114" t="str">
        <f>_xlfn.XLOOKUP(tblSales[[#This Row],[Product_ID]],Products!$A:$A,Products!$E:$E,"Unknown")</f>
        <v>Tanishq</v>
      </c>
      <c r="AC1114" t="str">
        <f>_xlfn.XLOOKUP(tblSales[[#This Row],[Store_ID]],Stores!$A:$A,Stores!$B:$B,"Unknown")</f>
        <v>TrendMart Tirupati Standard</v>
      </c>
      <c r="AD1114" t="str">
        <f>_xlfn.XLOOKUP(tblSales[[#This Row],[Store_ID]],Stores!$A:$A,Stores!$E:$E,"Unknown")</f>
        <v>South Zone 3</v>
      </c>
      <c r="AE1114" t="str">
        <f>_xlfn.XLOOKUP(tblSales[[#This Row],[Customer_ID]],Customers!$A:$A,Customers!$B:$B,"Unknown")</f>
        <v>Hariharan Kamath</v>
      </c>
      <c r="AF1114" t="str">
        <f>_xlfn.XLOOKUP(tblSales[[#This Row],[Customer_ID]],Customers!$A:$A,Customers!$J:$J,"Unknown")</f>
        <v>Regular</v>
      </c>
      <c r="AG1114" t="str">
        <f>_xlfn.XLOOKUP(tblSales[[#This Row],[Employee_ID]],Employees!$A:$A,Employees!$B:$B,"Unknown")</f>
        <v>Chitra Bhat</v>
      </c>
      <c r="AH1114">
        <f>IF(MONTH(tblSales[[#This Row],[Invoice Date]])&gt;=4,MONTH(tblSales[[#This Row],[Invoice Date]]),MONTH(tblSales[[#This Row],[Invoice Date]])+12)</f>
        <v>10</v>
      </c>
      <c r="AI1114" s="8">
        <f>DATE(YEAR(tblSales[[#This Row],[Invoice Date]]),MONTH(tblSales[[#This Row],[Invoice Date]]),1)</f>
        <v>45566</v>
      </c>
      <c r="AJ1114" t="str">
        <f>_xlfn.XLOOKUP(tblSales[[#This Row],[Product_ID]],Products!$A:$A,Products!$B:$B,"Unknown")</f>
        <v>Tanishq Card Holder Cream</v>
      </c>
      <c r="AK1114" s="9">
        <f>IFERROR(tblSales[[#This Row],[Profit]]/tblSales[[#This Row],[Sales Amount]],0)</f>
        <v>0.20978394392658431</v>
      </c>
      <c r="AL1114" t="str">
        <f>IF(tblSales[[#This Row],[Discount %]]&lt;=5,"0-5%",
IF(tblSales[[#This Row],[Discount %]]&lt;=10,"5-10%",
IF(tblSales[[#This Row],[Discount %]]&lt;=15,"10-15%",
IF(tblSales[[#This Row],[Discount %]]&lt;=20,"15-20%","20%+"))))</f>
        <v>5-10%</v>
      </c>
    </row>
    <row r="1115" spans="1:38">
      <c r="A1115" s="2" t="s">
        <v>2787</v>
      </c>
      <c r="B1115" s="11">
        <v>45641</v>
      </c>
      <c r="C1115" s="2" t="s">
        <v>2447</v>
      </c>
      <c r="D1115" s="2" t="s">
        <v>1459</v>
      </c>
      <c r="E1115" s="2" t="s">
        <v>471</v>
      </c>
      <c r="F1115" s="2" t="s">
        <v>319</v>
      </c>
      <c r="G1115" s="2">
        <v>1</v>
      </c>
      <c r="H1115" s="2">
        <v>1737.8</v>
      </c>
      <c r="I1115" s="2">
        <v>30</v>
      </c>
      <c r="J1115" s="2">
        <v>521.34</v>
      </c>
      <c r="K1115" s="2">
        <v>12</v>
      </c>
      <c r="L1115" s="2">
        <v>145.97999999999999</v>
      </c>
      <c r="M1115" s="2">
        <v>1362.44</v>
      </c>
      <c r="N1115" s="2">
        <v>1144.5899999999999</v>
      </c>
      <c r="O1115" s="2">
        <f t="shared" si="42"/>
        <v>71.870000000000147</v>
      </c>
      <c r="P1115" s="2" t="s">
        <v>29</v>
      </c>
      <c r="Q1115" s="2" t="str">
        <f t="shared" si="41"/>
        <v>Debit Card</v>
      </c>
      <c r="R1115" s="2" t="s">
        <v>20</v>
      </c>
      <c r="S1115" s="2" t="s">
        <v>56</v>
      </c>
      <c r="T1115" s="2" t="s">
        <v>1717</v>
      </c>
      <c r="U1115" s="2" t="s">
        <v>60</v>
      </c>
      <c r="V1115" t="str">
        <f>TEXT(tblSales[[#This Row],[Invoice Date]],"mmm")</f>
        <v>Dec</v>
      </c>
      <c r="W1115">
        <f>MONTH(tblSales[[#This Row],[Invoice Date]])</f>
        <v>12</v>
      </c>
      <c r="X1115">
        <f>YEAR(tblSales[[#This Row],[Invoice Date]])</f>
        <v>2024</v>
      </c>
      <c r="Y1115" t="str">
        <f>TEXT(tblSales[[#This Row],[Invoice Date]],"mmm-yyyy")</f>
        <v>Dec-2024</v>
      </c>
      <c r="Z1115" t="str">
        <f>_xlfn.XLOOKUP(tblSales[[#This Row],[Product_ID]],Products!$A:$A,Products!$C:$C,"Women Dresses")</f>
        <v>Women Dresses</v>
      </c>
      <c r="AA1115" t="str">
        <f>_xlfn.XLOOKUP(tblSales[[#This Row],[Product_ID]],Products!$A:$A,Products!$D:$D,"Unknown")</f>
        <v>Bodycon Dress</v>
      </c>
      <c r="AB1115" t="str">
        <f>_xlfn.XLOOKUP(tblSales[[#This Row],[Product_ID]],Products!$A:$A,Products!$E:$E,"Unknown")</f>
        <v>Westside</v>
      </c>
      <c r="AC1115" t="str">
        <f>_xlfn.XLOOKUP(tblSales[[#This Row],[Store_ID]],Stores!$A:$A,Stores!$B:$B,"Unknown")</f>
        <v>TrendMart Kochi Standard</v>
      </c>
      <c r="AD1115" t="str">
        <f>_xlfn.XLOOKUP(tblSales[[#This Row],[Store_ID]],Stores!$A:$A,Stores!$E:$E,"Unknown")</f>
        <v>South Zone 1</v>
      </c>
      <c r="AE1115" t="str">
        <f>_xlfn.XLOOKUP(tblSales[[#This Row],[Customer_ID]],Customers!$A:$A,Customers!$B:$B,"Unknown")</f>
        <v>Jyothi Gounder</v>
      </c>
      <c r="AF1115" t="str">
        <f>_xlfn.XLOOKUP(tblSales[[#This Row],[Customer_ID]],Customers!$A:$A,Customers!$J:$J,"Unknown")</f>
        <v>Silver</v>
      </c>
      <c r="AG1115" t="str">
        <f>_xlfn.XLOOKUP(tblSales[[#This Row],[Employee_ID]],Employees!$A:$A,Employees!$B:$B,"Unknown")</f>
        <v>Sathish Sundaram</v>
      </c>
      <c r="AH1115">
        <f>IF(MONTH(tblSales[[#This Row],[Invoice Date]])&gt;=4,MONTH(tblSales[[#This Row],[Invoice Date]]),MONTH(tblSales[[#This Row],[Invoice Date]])+12)</f>
        <v>12</v>
      </c>
      <c r="AI1115" s="8">
        <f>DATE(YEAR(tblSales[[#This Row],[Invoice Date]]),MONTH(tblSales[[#This Row],[Invoice Date]]),1)</f>
        <v>45627</v>
      </c>
      <c r="AJ1115" t="str">
        <f>_xlfn.XLOOKUP(tblSales[[#This Row],[Product_ID]],Products!$A:$A,Products!$B:$B,"Unknown")</f>
        <v>Westside Bodycon Dress Green</v>
      </c>
      <c r="AK1115" s="9">
        <f>IFERROR(tblSales[[#This Row],[Profit]]/tblSales[[#This Row],[Sales Amount]],0)</f>
        <v>5.2750946830686228E-2</v>
      </c>
      <c r="AL1115" t="str">
        <f>IF(tblSales[[#This Row],[Discount %]]&lt;=5,"0-5%",
IF(tblSales[[#This Row],[Discount %]]&lt;=10,"5-10%",
IF(tblSales[[#This Row],[Discount %]]&lt;=15,"10-15%",
IF(tblSales[[#This Row],[Discount %]]&lt;=20,"15-20%","20%+"))))</f>
        <v>20%+</v>
      </c>
    </row>
    <row r="1116" spans="1:38">
      <c r="A1116" s="2" t="s">
        <v>2788</v>
      </c>
      <c r="B1116" s="11">
        <v>45608</v>
      </c>
      <c r="C1116" s="2" t="s">
        <v>1360</v>
      </c>
      <c r="D1116" s="2" t="s">
        <v>1768</v>
      </c>
      <c r="E1116" s="2" t="s">
        <v>296</v>
      </c>
      <c r="F1116" s="2" t="s">
        <v>249</v>
      </c>
      <c r="G1116" s="2">
        <v>3</v>
      </c>
      <c r="H1116" s="2">
        <v>1039.97</v>
      </c>
      <c r="I1116" s="2">
        <v>30</v>
      </c>
      <c r="J1116" s="2">
        <v>935.97</v>
      </c>
      <c r="K1116" s="2">
        <v>12</v>
      </c>
      <c r="L1116" s="2">
        <v>262.07</v>
      </c>
      <c r="M1116" s="2">
        <v>2446.0100000000002</v>
      </c>
      <c r="N1116" s="2">
        <v>2177.61</v>
      </c>
      <c r="O1116" s="2">
        <f t="shared" si="42"/>
        <v>6.3300000000000978</v>
      </c>
      <c r="P1116" s="2" t="s">
        <v>28</v>
      </c>
      <c r="Q1116" s="2" t="str">
        <f t="shared" si="41"/>
        <v>Credit Card</v>
      </c>
      <c r="R1116" s="2" t="s">
        <v>21</v>
      </c>
      <c r="S1116" s="2" t="s">
        <v>56</v>
      </c>
      <c r="T1116" s="2" t="s">
        <v>1135</v>
      </c>
      <c r="U1116" s="2" t="s">
        <v>59</v>
      </c>
      <c r="V1116" t="str">
        <f>TEXT(tblSales[[#This Row],[Invoice Date]],"mmm")</f>
        <v>Nov</v>
      </c>
      <c r="W1116">
        <f>MONTH(tblSales[[#This Row],[Invoice Date]])</f>
        <v>11</v>
      </c>
      <c r="X1116">
        <f>YEAR(tblSales[[#This Row],[Invoice Date]])</f>
        <v>2024</v>
      </c>
      <c r="Y1116" t="str">
        <f>TEXT(tblSales[[#This Row],[Invoice Date]],"mmm-yyyy")</f>
        <v>Nov-2024</v>
      </c>
      <c r="Z1116" t="str">
        <f>_xlfn.XLOOKUP(tblSales[[#This Row],[Product_ID]],Products!$A:$A,Products!$C:$C,"Women Dresses")</f>
        <v>Footwear</v>
      </c>
      <c r="AA1116" t="str">
        <f>_xlfn.XLOOKUP(tblSales[[#This Row],[Product_ID]],Products!$A:$A,Products!$D:$D,"Unknown")</f>
        <v>Sneakers</v>
      </c>
      <c r="AB1116" t="str">
        <f>_xlfn.XLOOKUP(tblSales[[#This Row],[Product_ID]],Products!$A:$A,Products!$E:$E,"Unknown")</f>
        <v>Titan</v>
      </c>
      <c r="AC1116" t="str">
        <f>_xlfn.XLOOKUP(tblSales[[#This Row],[Store_ID]],Stores!$A:$A,Stores!$B:$B,"Unknown")</f>
        <v>TrendMart Thiruvananthapuram High Street</v>
      </c>
      <c r="AD1116" t="str">
        <f>_xlfn.XLOOKUP(tblSales[[#This Row],[Store_ID]],Stores!$A:$A,Stores!$E:$E,"Unknown")</f>
        <v>South Zone 1</v>
      </c>
      <c r="AE1116" t="str">
        <f>_xlfn.XLOOKUP(tblSales[[#This Row],[Customer_ID]],Customers!$A:$A,Customers!$B:$B,"Unknown")</f>
        <v>Nisha Achari</v>
      </c>
      <c r="AF1116" t="str">
        <f>_xlfn.XLOOKUP(tblSales[[#This Row],[Customer_ID]],Customers!$A:$A,Customers!$J:$J,"Unknown")</f>
        <v>Silver</v>
      </c>
      <c r="AG1116" t="str">
        <f>_xlfn.XLOOKUP(tblSales[[#This Row],[Employee_ID]],Employees!$A:$A,Employees!$B:$B,"Unknown")</f>
        <v>Hari Nair</v>
      </c>
      <c r="AH1116">
        <f>IF(MONTH(tblSales[[#This Row],[Invoice Date]])&gt;=4,MONTH(tblSales[[#This Row],[Invoice Date]]),MONTH(tblSales[[#This Row],[Invoice Date]])+12)</f>
        <v>11</v>
      </c>
      <c r="AI1116" s="8">
        <f>DATE(YEAR(tblSales[[#This Row],[Invoice Date]]),MONTH(tblSales[[#This Row],[Invoice Date]]),1)</f>
        <v>45597</v>
      </c>
      <c r="AJ1116" t="str">
        <f>_xlfn.XLOOKUP(tblSales[[#This Row],[Product_ID]],Products!$A:$A,Products!$B:$B,"Unknown")</f>
        <v>Titan Sneakers Maroon</v>
      </c>
      <c r="AK1116" s="9">
        <f>IFERROR(tblSales[[#This Row],[Profit]]/tblSales[[#This Row],[Sales Amount]],0)</f>
        <v>2.5878880298936214E-3</v>
      </c>
      <c r="AL1116" t="str">
        <f>IF(tblSales[[#This Row],[Discount %]]&lt;=5,"0-5%",
IF(tblSales[[#This Row],[Discount %]]&lt;=10,"5-10%",
IF(tblSales[[#This Row],[Discount %]]&lt;=15,"10-15%",
IF(tblSales[[#This Row],[Discount %]]&lt;=20,"15-20%","20%+"))))</f>
        <v>20%+</v>
      </c>
    </row>
    <row r="1117" spans="1:38">
      <c r="A1117" s="2" t="s">
        <v>2789</v>
      </c>
      <c r="B1117" s="11">
        <v>45389</v>
      </c>
      <c r="C1117" s="2" t="s">
        <v>1462</v>
      </c>
      <c r="D1117" s="2" t="s">
        <v>253</v>
      </c>
      <c r="E1117" s="2" t="s">
        <v>243</v>
      </c>
      <c r="F1117" s="2" t="s">
        <v>345</v>
      </c>
      <c r="G1117" s="2">
        <v>2</v>
      </c>
      <c r="H1117" s="2">
        <v>1322.18</v>
      </c>
      <c r="I1117" s="2">
        <v>0</v>
      </c>
      <c r="J1117" s="2">
        <v>0</v>
      </c>
      <c r="K1117" s="2">
        <v>12</v>
      </c>
      <c r="L1117" s="2">
        <v>317.32</v>
      </c>
      <c r="M1117" s="2">
        <v>2961.68</v>
      </c>
      <c r="N1117" s="2">
        <v>1731.84</v>
      </c>
      <c r="O1117" s="2">
        <f t="shared" si="42"/>
        <v>912.52</v>
      </c>
      <c r="P1117" s="2" t="s">
        <v>32</v>
      </c>
      <c r="Q1117" s="2" t="str">
        <f t="shared" si="41"/>
        <v>UPI</v>
      </c>
      <c r="R1117" s="2" t="s">
        <v>20</v>
      </c>
      <c r="S1117" s="2" t="s">
        <v>56</v>
      </c>
      <c r="T1117" s="2" t="s">
        <v>320</v>
      </c>
      <c r="U1117" s="2" t="s">
        <v>60</v>
      </c>
      <c r="V1117" t="str">
        <f>TEXT(tblSales[[#This Row],[Invoice Date]],"mmm")</f>
        <v>Apr</v>
      </c>
      <c r="W1117">
        <f>MONTH(tblSales[[#This Row],[Invoice Date]])</f>
        <v>4</v>
      </c>
      <c r="X1117">
        <f>YEAR(tblSales[[#This Row],[Invoice Date]])</f>
        <v>2024</v>
      </c>
      <c r="Y1117" t="str">
        <f>TEXT(tblSales[[#This Row],[Invoice Date]],"mmm-yyyy")</f>
        <v>Apr-2024</v>
      </c>
      <c r="Z1117" t="str">
        <f>_xlfn.XLOOKUP(tblSales[[#This Row],[Product_ID]],Products!$A:$A,Products!$C:$C,"Women Dresses")</f>
        <v>Handbags</v>
      </c>
      <c r="AA1117" t="str">
        <f>_xlfn.XLOOKUP(tblSales[[#This Row],[Product_ID]],Products!$A:$A,Products!$D:$D,"Unknown")</f>
        <v>Backpack</v>
      </c>
      <c r="AB1117" t="str">
        <f>_xlfn.XLOOKUP(tblSales[[#This Row],[Product_ID]],Products!$A:$A,Products!$E:$E,"Unknown")</f>
        <v>Wrangler</v>
      </c>
      <c r="AC1117" t="str">
        <f>_xlfn.XLOOKUP(tblSales[[#This Row],[Store_ID]],Stores!$A:$A,Stores!$B:$B,"Unknown")</f>
        <v>TrendMart Visakhapatnam Standard</v>
      </c>
      <c r="AD1117" t="str">
        <f>_xlfn.XLOOKUP(tblSales[[#This Row],[Store_ID]],Stores!$A:$A,Stores!$E:$E,"Unknown")</f>
        <v>South Zone 3</v>
      </c>
      <c r="AE1117" t="str">
        <f>_xlfn.XLOOKUP(tblSales[[#This Row],[Customer_ID]],Customers!$A:$A,Customers!$B:$B,"Unknown")</f>
        <v>Gayathri Chandran</v>
      </c>
      <c r="AF1117" t="str">
        <f>_xlfn.XLOOKUP(tblSales[[#This Row],[Customer_ID]],Customers!$A:$A,Customers!$J:$J,"Unknown")</f>
        <v>Gold</v>
      </c>
      <c r="AG1117" t="str">
        <f>_xlfn.XLOOKUP(tblSales[[#This Row],[Employee_ID]],Employees!$A:$A,Employees!$B:$B,"Unknown")</f>
        <v>Anitha Ramachandran</v>
      </c>
      <c r="AH1117">
        <f>IF(MONTH(tblSales[[#This Row],[Invoice Date]])&gt;=4,MONTH(tblSales[[#This Row],[Invoice Date]]),MONTH(tblSales[[#This Row],[Invoice Date]])+12)</f>
        <v>4</v>
      </c>
      <c r="AI1117" s="8">
        <f>DATE(YEAR(tblSales[[#This Row],[Invoice Date]]),MONTH(tblSales[[#This Row],[Invoice Date]]),1)</f>
        <v>45383</v>
      </c>
      <c r="AJ1117" t="str">
        <f>_xlfn.XLOOKUP(tblSales[[#This Row],[Product_ID]],Products!$A:$A,Products!$B:$B,"Unknown")</f>
        <v>Wrangler Backpack Brown</v>
      </c>
      <c r="AK1117" s="9">
        <f>IFERROR(tblSales[[#This Row],[Profit]]/tblSales[[#This Row],[Sales Amount]],0)</f>
        <v>0.30810891115853167</v>
      </c>
      <c r="AL1117" t="str">
        <f>IF(tblSales[[#This Row],[Discount %]]&lt;=5,"0-5%",
IF(tblSales[[#This Row],[Discount %]]&lt;=10,"5-10%",
IF(tblSales[[#This Row],[Discount %]]&lt;=15,"10-15%",
IF(tblSales[[#This Row],[Discount %]]&lt;=20,"15-20%","20%+"))))</f>
        <v>0-5%</v>
      </c>
    </row>
    <row r="1118" spans="1:38">
      <c r="A1118" s="2" t="s">
        <v>2790</v>
      </c>
      <c r="B1118" s="11">
        <v>45563</v>
      </c>
      <c r="C1118" s="2" t="s">
        <v>380</v>
      </c>
      <c r="D1118" s="2" t="s">
        <v>202</v>
      </c>
      <c r="E1118" s="2" t="s">
        <v>284</v>
      </c>
      <c r="F1118" s="2" t="s">
        <v>458</v>
      </c>
      <c r="G1118" s="2">
        <v>1</v>
      </c>
      <c r="H1118" s="2">
        <v>1311.41</v>
      </c>
      <c r="I1118" s="2">
        <v>0</v>
      </c>
      <c r="J1118" s="2">
        <v>0</v>
      </c>
      <c r="K1118" s="2">
        <v>12</v>
      </c>
      <c r="L1118" s="2">
        <v>157.37</v>
      </c>
      <c r="M1118" s="2">
        <v>1468.78</v>
      </c>
      <c r="N1118" s="2">
        <v>844.65</v>
      </c>
      <c r="O1118" s="2">
        <f t="shared" si="42"/>
        <v>466.76</v>
      </c>
      <c r="P1118" s="2" t="s">
        <v>32</v>
      </c>
      <c r="Q1118" s="2" t="str">
        <f t="shared" si="41"/>
        <v>UPI</v>
      </c>
      <c r="R1118" s="2" t="s">
        <v>20</v>
      </c>
      <c r="S1118" s="2" t="s">
        <v>56</v>
      </c>
      <c r="T1118" s="2" t="s">
        <v>1885</v>
      </c>
      <c r="U1118" s="2" t="s">
        <v>60</v>
      </c>
      <c r="V1118" t="str">
        <f>TEXT(tblSales[[#This Row],[Invoice Date]],"mmm")</f>
        <v>Sep</v>
      </c>
      <c r="W1118">
        <f>MONTH(tblSales[[#This Row],[Invoice Date]])</f>
        <v>9</v>
      </c>
      <c r="X1118">
        <f>YEAR(tblSales[[#This Row],[Invoice Date]])</f>
        <v>2024</v>
      </c>
      <c r="Y1118" t="str">
        <f>TEXT(tblSales[[#This Row],[Invoice Date]],"mmm-yyyy")</f>
        <v>Sep-2024</v>
      </c>
      <c r="Z1118" t="str">
        <f>_xlfn.XLOOKUP(tblSales[[#This Row],[Product_ID]],Products!$A:$A,Products!$C:$C,"Women Dresses")</f>
        <v>Women Kurtis</v>
      </c>
      <c r="AA1118" t="str">
        <f>_xlfn.XLOOKUP(tblSales[[#This Row],[Product_ID]],Products!$A:$A,Products!$D:$D,"Unknown")</f>
        <v>Straight Kurti</v>
      </c>
      <c r="AB1118" t="str">
        <f>_xlfn.XLOOKUP(tblSales[[#This Row],[Product_ID]],Products!$A:$A,Products!$E:$E,"Unknown")</f>
        <v>Woodland</v>
      </c>
      <c r="AC1118" t="str">
        <f>_xlfn.XLOOKUP(tblSales[[#This Row],[Store_ID]],Stores!$A:$A,Stores!$B:$B,"Unknown")</f>
        <v>TrendMart Tumakuru Outlet</v>
      </c>
      <c r="AD1118" t="str">
        <f>_xlfn.XLOOKUP(tblSales[[#This Row],[Store_ID]],Stores!$A:$A,Stores!$E:$E,"Unknown")</f>
        <v>South Zone 2</v>
      </c>
      <c r="AE1118" t="str">
        <f>_xlfn.XLOOKUP(tblSales[[#This Row],[Customer_ID]],Customers!$A:$A,Customers!$B:$B,"Unknown")</f>
        <v>Sandeep Sundaram</v>
      </c>
      <c r="AF1118" t="str">
        <f>_xlfn.XLOOKUP(tblSales[[#This Row],[Customer_ID]],Customers!$A:$A,Customers!$J:$J,"Unknown")</f>
        <v>Regular</v>
      </c>
      <c r="AG1118" t="str">
        <f>_xlfn.XLOOKUP(tblSales[[#This Row],[Employee_ID]],Employees!$A:$A,Employees!$B:$B,"Unknown")</f>
        <v>Anil Reddy</v>
      </c>
      <c r="AH1118">
        <f>IF(MONTH(tblSales[[#This Row],[Invoice Date]])&gt;=4,MONTH(tblSales[[#This Row],[Invoice Date]]),MONTH(tblSales[[#This Row],[Invoice Date]])+12)</f>
        <v>9</v>
      </c>
      <c r="AI1118" s="8">
        <f>DATE(YEAR(tblSales[[#This Row],[Invoice Date]]),MONTH(tblSales[[#This Row],[Invoice Date]]),1)</f>
        <v>45536</v>
      </c>
      <c r="AJ1118" t="str">
        <f>_xlfn.XLOOKUP(tblSales[[#This Row],[Product_ID]],Products!$A:$A,Products!$B:$B,"Unknown")</f>
        <v>Woodland Straight Kurti White</v>
      </c>
      <c r="AK1118" s="9">
        <f>IFERROR(tblSales[[#This Row],[Profit]]/tblSales[[#This Row],[Sales Amount]],0)</f>
        <v>0.31778755157341465</v>
      </c>
      <c r="AL1118" t="str">
        <f>IF(tblSales[[#This Row],[Discount %]]&lt;=5,"0-5%",
IF(tblSales[[#This Row],[Discount %]]&lt;=10,"5-10%",
IF(tblSales[[#This Row],[Discount %]]&lt;=15,"10-15%",
IF(tblSales[[#This Row],[Discount %]]&lt;=20,"15-20%","20%+"))))</f>
        <v>0-5%</v>
      </c>
    </row>
    <row r="1119" spans="1:38">
      <c r="A1119" s="2" t="s">
        <v>2791</v>
      </c>
      <c r="B1119" s="11">
        <v>45430</v>
      </c>
      <c r="C1119" s="2" t="s">
        <v>2792</v>
      </c>
      <c r="D1119" s="2" t="s">
        <v>1884</v>
      </c>
      <c r="E1119" s="2" t="s">
        <v>1277</v>
      </c>
      <c r="F1119" s="2" t="s">
        <v>216</v>
      </c>
      <c r="G1119" s="2">
        <v>1</v>
      </c>
      <c r="H1119" s="2">
        <v>895.47</v>
      </c>
      <c r="I1119" s="2">
        <v>15</v>
      </c>
      <c r="J1119" s="2">
        <v>134.32</v>
      </c>
      <c r="K1119" s="2">
        <v>5</v>
      </c>
      <c r="L1119" s="2">
        <v>38.06</v>
      </c>
      <c r="M1119" s="2">
        <v>799.21</v>
      </c>
      <c r="N1119" s="2">
        <v>658.19</v>
      </c>
      <c r="O1119" s="2">
        <f t="shared" si="42"/>
        <v>102.95999999999998</v>
      </c>
      <c r="P1119" s="2" t="s">
        <v>28</v>
      </c>
      <c r="Q1119" s="2" t="str">
        <f t="shared" si="41"/>
        <v>Credit Card</v>
      </c>
      <c r="R1119" s="2" t="s">
        <v>20</v>
      </c>
      <c r="S1119" s="2" t="s">
        <v>56</v>
      </c>
      <c r="T1119" s="2" t="s">
        <v>2059</v>
      </c>
      <c r="U1119" s="2" t="s">
        <v>60</v>
      </c>
      <c r="V1119" t="str">
        <f>TEXT(tblSales[[#This Row],[Invoice Date]],"mmm")</f>
        <v>May</v>
      </c>
      <c r="W1119">
        <f>MONTH(tblSales[[#This Row],[Invoice Date]])</f>
        <v>5</v>
      </c>
      <c r="X1119">
        <f>YEAR(tblSales[[#This Row],[Invoice Date]])</f>
        <v>2024</v>
      </c>
      <c r="Y1119" t="str">
        <f>TEXT(tblSales[[#This Row],[Invoice Date]],"mmm-yyyy")</f>
        <v>May-2024</v>
      </c>
      <c r="Z1119" t="str">
        <f>_xlfn.XLOOKUP(tblSales[[#This Row],[Product_ID]],Products!$A:$A,Products!$C:$C,"Women Dresses")</f>
        <v>Men Jeans</v>
      </c>
      <c r="AA1119" t="str">
        <f>_xlfn.XLOOKUP(tblSales[[#This Row],[Product_ID]],Products!$A:$A,Products!$D:$D,"Unknown")</f>
        <v>Skinny Fit</v>
      </c>
      <c r="AB1119" t="str">
        <f>_xlfn.XLOOKUP(tblSales[[#This Row],[Product_ID]],Products!$A:$A,Products!$E:$E,"Unknown")</f>
        <v>Skechers</v>
      </c>
      <c r="AC1119" t="str">
        <f>_xlfn.XLOOKUP(tblSales[[#This Row],[Store_ID]],Stores!$A:$A,Stores!$B:$B,"Unknown")</f>
        <v>TrendMart Thrissur Standard</v>
      </c>
      <c r="AD1119" t="str">
        <f>_xlfn.XLOOKUP(tblSales[[#This Row],[Store_ID]],Stores!$A:$A,Stores!$E:$E,"Unknown")</f>
        <v>South Zone 1</v>
      </c>
      <c r="AE1119" t="str">
        <f>_xlfn.XLOOKUP(tblSales[[#This Row],[Customer_ID]],Customers!$A:$A,Customers!$B:$B,"Unknown")</f>
        <v>Naresh Iyer</v>
      </c>
      <c r="AF1119" t="str">
        <f>_xlfn.XLOOKUP(tblSales[[#This Row],[Customer_ID]],Customers!$A:$A,Customers!$J:$J,"Unknown")</f>
        <v>Regular</v>
      </c>
      <c r="AG1119" t="str">
        <f>_xlfn.XLOOKUP(tblSales[[#This Row],[Employee_ID]],Employees!$A:$A,Employees!$B:$B,"Unknown")</f>
        <v>Venkat Sharma</v>
      </c>
      <c r="AH1119">
        <f>IF(MONTH(tblSales[[#This Row],[Invoice Date]])&gt;=4,MONTH(tblSales[[#This Row],[Invoice Date]]),MONTH(tblSales[[#This Row],[Invoice Date]])+12)</f>
        <v>5</v>
      </c>
      <c r="AI1119" s="8">
        <f>DATE(YEAR(tblSales[[#This Row],[Invoice Date]]),MONTH(tblSales[[#This Row],[Invoice Date]]),1)</f>
        <v>45413</v>
      </c>
      <c r="AJ1119" t="str">
        <f>_xlfn.XLOOKUP(tblSales[[#This Row],[Product_ID]],Products!$A:$A,Products!$B:$B,"Unknown")</f>
        <v>Skechers Skinny Fit Peach</v>
      </c>
      <c r="AK1119" s="9">
        <f>IFERROR(tblSales[[#This Row],[Profit]]/tblSales[[#This Row],[Sales Amount]],0)</f>
        <v>0.12882721687666568</v>
      </c>
      <c r="AL1119" t="str">
        <f>IF(tblSales[[#This Row],[Discount %]]&lt;=5,"0-5%",
IF(tblSales[[#This Row],[Discount %]]&lt;=10,"5-10%",
IF(tblSales[[#This Row],[Discount %]]&lt;=15,"10-15%",
IF(tblSales[[#This Row],[Discount %]]&lt;=20,"15-20%","20%+"))))</f>
        <v>10-15%</v>
      </c>
    </row>
    <row r="1120" spans="1:38">
      <c r="A1120" s="2" t="s">
        <v>2793</v>
      </c>
      <c r="B1120" s="11">
        <v>45705</v>
      </c>
      <c r="C1120" s="2" t="s">
        <v>641</v>
      </c>
      <c r="D1120" s="2" t="s">
        <v>466</v>
      </c>
      <c r="E1120" s="2" t="s">
        <v>1780</v>
      </c>
      <c r="F1120" s="2" t="s">
        <v>140</v>
      </c>
      <c r="G1120" s="2">
        <v>2</v>
      </c>
      <c r="H1120" s="2">
        <v>720.52</v>
      </c>
      <c r="I1120" s="2">
        <v>5</v>
      </c>
      <c r="J1120" s="2">
        <v>72.05</v>
      </c>
      <c r="K1120" s="2">
        <v>5</v>
      </c>
      <c r="L1120" s="2">
        <v>68.45</v>
      </c>
      <c r="M1120" s="2">
        <v>1437.44</v>
      </c>
      <c r="N1120" s="2">
        <v>1095.3399999999999</v>
      </c>
      <c r="O1120" s="2">
        <f t="shared" si="42"/>
        <v>273.65000000000015</v>
      </c>
      <c r="P1120" s="2" t="s">
        <v>29</v>
      </c>
      <c r="Q1120" s="2" t="str">
        <f t="shared" si="41"/>
        <v>Debit Card</v>
      </c>
      <c r="R1120" s="2" t="s">
        <v>20</v>
      </c>
      <c r="S1120" s="2" t="s">
        <v>56</v>
      </c>
      <c r="T1120" s="2" t="s">
        <v>2794</v>
      </c>
      <c r="U1120" s="2" t="s">
        <v>59</v>
      </c>
      <c r="V1120" t="str">
        <f>TEXT(tblSales[[#This Row],[Invoice Date]],"mmm")</f>
        <v>Feb</v>
      </c>
      <c r="W1120">
        <f>MONTH(tblSales[[#This Row],[Invoice Date]])</f>
        <v>2</v>
      </c>
      <c r="X1120">
        <f>YEAR(tblSales[[#This Row],[Invoice Date]])</f>
        <v>2025</v>
      </c>
      <c r="Y1120" t="str">
        <f>TEXT(tblSales[[#This Row],[Invoice Date]],"mmm-yyyy")</f>
        <v>Feb-2025</v>
      </c>
      <c r="Z1120" t="str">
        <f>_xlfn.XLOOKUP(tblSales[[#This Row],[Product_ID]],Products!$A:$A,Products!$C:$C,"Women Dresses")</f>
        <v>Women Tops</v>
      </c>
      <c r="AA1120" t="str">
        <f>_xlfn.XLOOKUP(tblSales[[#This Row],[Product_ID]],Products!$A:$A,Products!$D:$D,"Unknown")</f>
        <v>Formal Top</v>
      </c>
      <c r="AB1120" t="str">
        <f>_xlfn.XLOOKUP(tblSales[[#This Row],[Product_ID]],Products!$A:$A,Products!$E:$E,"Unknown")</f>
        <v>Indian Terrain</v>
      </c>
      <c r="AC1120" t="str">
        <f>_xlfn.XLOOKUP(tblSales[[#This Row],[Store_ID]],Stores!$A:$A,Stores!$B:$B,"Unknown")</f>
        <v>TrendMart Vijayawada Outlet</v>
      </c>
      <c r="AD1120" t="str">
        <f>_xlfn.XLOOKUP(tblSales[[#This Row],[Store_ID]],Stores!$A:$A,Stores!$E:$E,"Unknown")</f>
        <v>South Zone 3</v>
      </c>
      <c r="AE1120" t="str">
        <f>_xlfn.XLOOKUP(tblSales[[#This Row],[Customer_ID]],Customers!$A:$A,Customers!$B:$B,"Unknown")</f>
        <v>Nandakumar Naidu</v>
      </c>
      <c r="AF1120" t="str">
        <f>_xlfn.XLOOKUP(tblSales[[#This Row],[Customer_ID]],Customers!$A:$A,Customers!$J:$J,"Unknown")</f>
        <v>Silver</v>
      </c>
      <c r="AG1120" t="str">
        <f>_xlfn.XLOOKUP(tblSales[[#This Row],[Employee_ID]],Employees!$A:$A,Employees!$B:$B,"Unknown")</f>
        <v>Charulatha Kumar</v>
      </c>
      <c r="AH1120">
        <f>IF(MONTH(tblSales[[#This Row],[Invoice Date]])&gt;=4,MONTH(tblSales[[#This Row],[Invoice Date]]),MONTH(tblSales[[#This Row],[Invoice Date]])+12)</f>
        <v>14</v>
      </c>
      <c r="AI1120" s="8">
        <f>DATE(YEAR(tblSales[[#This Row],[Invoice Date]]),MONTH(tblSales[[#This Row],[Invoice Date]]),1)</f>
        <v>45689</v>
      </c>
      <c r="AJ1120" t="str">
        <f>_xlfn.XLOOKUP(tblSales[[#This Row],[Product_ID]],Products!$A:$A,Products!$B:$B,"Unknown")</f>
        <v>Indian Terrain Formal Top Maroon</v>
      </c>
      <c r="AK1120" s="9">
        <f>IFERROR(tblSales[[#This Row],[Profit]]/tblSales[[#This Row],[Sales Amount]],0)</f>
        <v>0.19037316340160296</v>
      </c>
      <c r="AL1120" t="str">
        <f>IF(tblSales[[#This Row],[Discount %]]&lt;=5,"0-5%",
IF(tblSales[[#This Row],[Discount %]]&lt;=10,"5-10%",
IF(tblSales[[#This Row],[Discount %]]&lt;=15,"10-15%",
IF(tblSales[[#This Row],[Discount %]]&lt;=20,"15-20%","20%+"))))</f>
        <v>0-5%</v>
      </c>
    </row>
    <row r="1121" spans="1:38">
      <c r="A1121" s="2" t="s">
        <v>2795</v>
      </c>
      <c r="B1121" s="11">
        <v>45603</v>
      </c>
      <c r="C1121" s="2" t="s">
        <v>2796</v>
      </c>
      <c r="D1121" s="2" t="s">
        <v>1171</v>
      </c>
      <c r="E1121" s="2" t="s">
        <v>1412</v>
      </c>
      <c r="F1121" s="2" t="s">
        <v>345</v>
      </c>
      <c r="G1121" s="2">
        <v>1</v>
      </c>
      <c r="H1121" s="2">
        <v>2902.9</v>
      </c>
      <c r="I1121" s="2">
        <v>20</v>
      </c>
      <c r="J1121" s="2">
        <v>580.58000000000004</v>
      </c>
      <c r="K1121" s="2">
        <v>12</v>
      </c>
      <c r="L1121" s="2">
        <v>278.68</v>
      </c>
      <c r="M1121" s="2">
        <v>2601</v>
      </c>
      <c r="N1121" s="2">
        <v>2039.7</v>
      </c>
      <c r="O1121" s="2">
        <f t="shared" si="42"/>
        <v>282.61999999999995</v>
      </c>
      <c r="P1121" s="2" t="s">
        <v>28</v>
      </c>
      <c r="Q1121" s="2" t="str">
        <f t="shared" si="41"/>
        <v>Credit Card</v>
      </c>
      <c r="R1121" s="2" t="s">
        <v>21</v>
      </c>
      <c r="S1121" s="2" t="s">
        <v>56</v>
      </c>
      <c r="T1121" s="2" t="s">
        <v>2680</v>
      </c>
      <c r="U1121" s="2" t="s">
        <v>59</v>
      </c>
      <c r="V1121" t="str">
        <f>TEXT(tblSales[[#This Row],[Invoice Date]],"mmm")</f>
        <v>Nov</v>
      </c>
      <c r="W1121">
        <f>MONTH(tblSales[[#This Row],[Invoice Date]])</f>
        <v>11</v>
      </c>
      <c r="X1121">
        <f>YEAR(tblSales[[#This Row],[Invoice Date]])</f>
        <v>2024</v>
      </c>
      <c r="Y1121" t="str">
        <f>TEXT(tblSales[[#This Row],[Invoice Date]],"mmm-yyyy")</f>
        <v>Nov-2024</v>
      </c>
      <c r="Z1121" t="str">
        <f>_xlfn.XLOOKUP(tblSales[[#This Row],[Product_ID]],Products!$A:$A,Products!$C:$C,"Women Dresses")</f>
        <v>Watches</v>
      </c>
      <c r="AA1121" t="str">
        <f>_xlfn.XLOOKUP(tblSales[[#This Row],[Product_ID]],Products!$A:$A,Products!$D:$D,"Unknown")</f>
        <v>Digital Watch</v>
      </c>
      <c r="AB1121" t="str">
        <f>_xlfn.XLOOKUP(tblSales[[#This Row],[Product_ID]],Products!$A:$A,Products!$E:$E,"Unknown")</f>
        <v>Fossil</v>
      </c>
      <c r="AC1121" t="str">
        <f>_xlfn.XLOOKUP(tblSales[[#This Row],[Store_ID]],Stores!$A:$A,Stores!$B:$B,"Unknown")</f>
        <v>TrendMart Kozhikode Mall Kiosk</v>
      </c>
      <c r="AD1121" t="str">
        <f>_xlfn.XLOOKUP(tblSales[[#This Row],[Store_ID]],Stores!$A:$A,Stores!$E:$E,"Unknown")</f>
        <v>South Zone 1</v>
      </c>
      <c r="AE1121" t="str">
        <f>_xlfn.XLOOKUP(tblSales[[#This Row],[Customer_ID]],Customers!$A:$A,Customers!$B:$B,"Unknown")</f>
        <v>Geetha Reddy</v>
      </c>
      <c r="AF1121" t="str">
        <f>_xlfn.XLOOKUP(tblSales[[#This Row],[Customer_ID]],Customers!$A:$A,Customers!$J:$J,"Unknown")</f>
        <v>Regular</v>
      </c>
      <c r="AG1121" t="str">
        <f>_xlfn.XLOOKUP(tblSales[[#This Row],[Employee_ID]],Employees!$A:$A,Employees!$B:$B,"Unknown")</f>
        <v>Anitha Ramachandran</v>
      </c>
      <c r="AH1121">
        <f>IF(MONTH(tblSales[[#This Row],[Invoice Date]])&gt;=4,MONTH(tblSales[[#This Row],[Invoice Date]]),MONTH(tblSales[[#This Row],[Invoice Date]])+12)</f>
        <v>11</v>
      </c>
      <c r="AI1121" s="8">
        <f>DATE(YEAR(tblSales[[#This Row],[Invoice Date]]),MONTH(tblSales[[#This Row],[Invoice Date]]),1)</f>
        <v>45597</v>
      </c>
      <c r="AJ1121" t="str">
        <f>_xlfn.XLOOKUP(tblSales[[#This Row],[Product_ID]],Products!$A:$A,Products!$B:$B,"Unknown")</f>
        <v>Fossil Digital Watch Maroon</v>
      </c>
      <c r="AK1121" s="9">
        <f>IFERROR(tblSales[[#This Row],[Profit]]/tblSales[[#This Row],[Sales Amount]],0)</f>
        <v>0.10865820838139176</v>
      </c>
      <c r="AL1121" t="str">
        <f>IF(tblSales[[#This Row],[Discount %]]&lt;=5,"0-5%",
IF(tblSales[[#This Row],[Discount %]]&lt;=10,"5-10%",
IF(tblSales[[#This Row],[Discount %]]&lt;=15,"10-15%",
IF(tblSales[[#This Row],[Discount %]]&lt;=20,"15-20%","20%+"))))</f>
        <v>15-20%</v>
      </c>
    </row>
    <row r="1122" spans="1:38">
      <c r="A1122" s="2" t="s">
        <v>2797</v>
      </c>
      <c r="B1122" s="11">
        <v>45555</v>
      </c>
      <c r="C1122" s="2" t="s">
        <v>526</v>
      </c>
      <c r="D1122" s="2" t="s">
        <v>1302</v>
      </c>
      <c r="E1122" s="2" t="s">
        <v>1122</v>
      </c>
      <c r="F1122" s="2" t="s">
        <v>110</v>
      </c>
      <c r="G1122" s="2">
        <v>1</v>
      </c>
      <c r="H1122" s="2">
        <v>645.12</v>
      </c>
      <c r="I1122" s="2">
        <v>25</v>
      </c>
      <c r="J1122" s="2">
        <v>161.28</v>
      </c>
      <c r="K1122" s="2">
        <v>5</v>
      </c>
      <c r="L1122" s="2">
        <v>24.19</v>
      </c>
      <c r="M1122" s="2">
        <v>508.03</v>
      </c>
      <c r="N1122" s="2">
        <v>419.4</v>
      </c>
      <c r="O1122" s="2">
        <f t="shared" si="42"/>
        <v>64.44</v>
      </c>
      <c r="P1122" s="2" t="s">
        <v>32</v>
      </c>
      <c r="Q1122" s="2" t="str">
        <f t="shared" si="41"/>
        <v>UPI</v>
      </c>
      <c r="R1122" s="2" t="s">
        <v>20</v>
      </c>
      <c r="S1122" s="2" t="s">
        <v>56</v>
      </c>
      <c r="T1122" s="2" t="s">
        <v>2798</v>
      </c>
      <c r="U1122" s="2" t="s">
        <v>59</v>
      </c>
      <c r="V1122" t="str">
        <f>TEXT(tblSales[[#This Row],[Invoice Date]],"mmm")</f>
        <v>Sep</v>
      </c>
      <c r="W1122">
        <f>MONTH(tblSales[[#This Row],[Invoice Date]])</f>
        <v>9</v>
      </c>
      <c r="X1122">
        <f>YEAR(tblSales[[#This Row],[Invoice Date]])</f>
        <v>2024</v>
      </c>
      <c r="Y1122" t="str">
        <f>TEXT(tblSales[[#This Row],[Invoice Date]],"mmm-yyyy")</f>
        <v>Sep-2024</v>
      </c>
      <c r="Z1122" t="str">
        <f>_xlfn.XLOOKUP(tblSales[[#This Row],[Product_ID]],Products!$A:$A,Products!$C:$C,"Women Dresses")</f>
        <v>Women Tops</v>
      </c>
      <c r="AA1122" t="str">
        <f>_xlfn.XLOOKUP(tblSales[[#This Row],[Product_ID]],Products!$A:$A,Products!$D:$D,"Unknown")</f>
        <v>Tunic</v>
      </c>
      <c r="AB1122" t="str">
        <f>_xlfn.XLOOKUP(tblSales[[#This Row],[Product_ID]],Products!$A:$A,Products!$E:$E,"Unknown")</f>
        <v>Jack &amp; Jones</v>
      </c>
      <c r="AC1122" t="str">
        <f>_xlfn.XLOOKUP(tblSales[[#This Row],[Store_ID]],Stores!$A:$A,Stores!$B:$B,"Unknown")</f>
        <v>TrendMart Chennai Standard</v>
      </c>
      <c r="AD1122" t="str">
        <f>_xlfn.XLOOKUP(tblSales[[#This Row],[Store_ID]],Stores!$A:$A,Stores!$E:$E,"Unknown")</f>
        <v>South Zone 1</v>
      </c>
      <c r="AE1122" t="str">
        <f>_xlfn.XLOOKUP(tblSales[[#This Row],[Customer_ID]],Customers!$A:$A,Customers!$B:$B,"Unknown")</f>
        <v>Revathi Natarajan</v>
      </c>
      <c r="AF1122" t="str">
        <f>_xlfn.XLOOKUP(tblSales[[#This Row],[Customer_ID]],Customers!$A:$A,Customers!$J:$J,"Unknown")</f>
        <v>Silver</v>
      </c>
      <c r="AG1122" t="str">
        <f>_xlfn.XLOOKUP(tblSales[[#This Row],[Employee_ID]],Employees!$A:$A,Employees!$B:$B,"Unknown")</f>
        <v>Jyothi Prasad</v>
      </c>
      <c r="AH1122">
        <f>IF(MONTH(tblSales[[#This Row],[Invoice Date]])&gt;=4,MONTH(tblSales[[#This Row],[Invoice Date]]),MONTH(tblSales[[#This Row],[Invoice Date]])+12)</f>
        <v>9</v>
      </c>
      <c r="AI1122" s="8">
        <f>DATE(YEAR(tblSales[[#This Row],[Invoice Date]]),MONTH(tblSales[[#This Row],[Invoice Date]]),1)</f>
        <v>45536</v>
      </c>
      <c r="AJ1122" t="str">
        <f>_xlfn.XLOOKUP(tblSales[[#This Row],[Product_ID]],Products!$A:$A,Products!$B:$B,"Unknown")</f>
        <v>Jack &amp; Jones Tunic Olive</v>
      </c>
      <c r="AK1122" s="9">
        <f>IFERROR(tblSales[[#This Row],[Profit]]/tblSales[[#This Row],[Sales Amount]],0)</f>
        <v>0.12684290297817058</v>
      </c>
      <c r="AL1122" t="str">
        <f>IF(tblSales[[#This Row],[Discount %]]&lt;=5,"0-5%",
IF(tblSales[[#This Row],[Discount %]]&lt;=10,"5-10%",
IF(tblSales[[#This Row],[Discount %]]&lt;=15,"10-15%",
IF(tblSales[[#This Row],[Discount %]]&lt;=20,"15-20%","20%+"))))</f>
        <v>20%+</v>
      </c>
    </row>
    <row r="1123" spans="1:38">
      <c r="A1123" s="2" t="s">
        <v>2799</v>
      </c>
      <c r="B1123" s="11">
        <v>45572</v>
      </c>
      <c r="C1123" s="2" t="s">
        <v>2800</v>
      </c>
      <c r="D1123" s="2" t="s">
        <v>2085</v>
      </c>
      <c r="E1123" s="2" t="s">
        <v>615</v>
      </c>
      <c r="F1123" s="2" t="s">
        <v>204</v>
      </c>
      <c r="G1123" s="2">
        <v>2</v>
      </c>
      <c r="H1123" s="2">
        <v>2565.96</v>
      </c>
      <c r="I1123" s="2">
        <v>0</v>
      </c>
      <c r="J1123" s="2">
        <v>0</v>
      </c>
      <c r="K1123" s="2">
        <v>12</v>
      </c>
      <c r="L1123" s="2">
        <v>615.83000000000004</v>
      </c>
      <c r="M1123" s="2">
        <v>5747.75</v>
      </c>
      <c r="N1123" s="2">
        <v>3776.58</v>
      </c>
      <c r="O1123" s="2">
        <f t="shared" si="42"/>
        <v>1355.3400000000001</v>
      </c>
      <c r="P1123" s="2" t="s">
        <v>28</v>
      </c>
      <c r="Q1123" s="2" t="str">
        <f t="shared" si="41"/>
        <v>Credit Card</v>
      </c>
      <c r="R1123" s="2" t="s">
        <v>20</v>
      </c>
      <c r="S1123" s="2" t="s">
        <v>56</v>
      </c>
      <c r="T1123" s="2" t="s">
        <v>1072</v>
      </c>
      <c r="U1123" s="2" t="s">
        <v>59</v>
      </c>
      <c r="V1123" t="str">
        <f>TEXT(tblSales[[#This Row],[Invoice Date]],"mmm")</f>
        <v>Oct</v>
      </c>
      <c r="W1123">
        <f>MONTH(tblSales[[#This Row],[Invoice Date]])</f>
        <v>10</v>
      </c>
      <c r="X1123">
        <f>YEAR(tblSales[[#This Row],[Invoice Date]])</f>
        <v>2024</v>
      </c>
      <c r="Y1123" t="str">
        <f>TEXT(tblSales[[#This Row],[Invoice Date]],"mmm-yyyy")</f>
        <v>Oct-2024</v>
      </c>
      <c r="Z1123" t="str">
        <f>_xlfn.XLOOKUP(tblSales[[#This Row],[Product_ID]],Products!$A:$A,Products!$C:$C,"Women Dresses")</f>
        <v>Men Ethnic</v>
      </c>
      <c r="AA1123" t="str">
        <f>_xlfn.XLOOKUP(tblSales[[#This Row],[Product_ID]],Products!$A:$A,Products!$D:$D,"Unknown")</f>
        <v>Kurta</v>
      </c>
      <c r="AB1123" t="str">
        <f>_xlfn.XLOOKUP(tblSales[[#This Row],[Product_ID]],Products!$A:$A,Products!$E:$E,"Unknown")</f>
        <v>Reebok</v>
      </c>
      <c r="AC1123" t="str">
        <f>_xlfn.XLOOKUP(tblSales[[#This Row],[Store_ID]],Stores!$A:$A,Stores!$B:$B,"Unknown")</f>
        <v>TrendMart Hyderabad Mall Kiosk</v>
      </c>
      <c r="AD1123" t="str">
        <f>_xlfn.XLOOKUP(tblSales[[#This Row],[Store_ID]],Stores!$A:$A,Stores!$E:$E,"Unknown")</f>
        <v>South Zone 2</v>
      </c>
      <c r="AE1123" t="str">
        <f>_xlfn.XLOOKUP(tblSales[[#This Row],[Customer_ID]],Customers!$A:$A,Customers!$B:$B,"Unknown")</f>
        <v>Suresh Iyengar</v>
      </c>
      <c r="AF1123" t="str">
        <f>_xlfn.XLOOKUP(tblSales[[#This Row],[Customer_ID]],Customers!$A:$A,Customers!$J:$J,"Unknown")</f>
        <v>Gold</v>
      </c>
      <c r="AG1123" t="str">
        <f>_xlfn.XLOOKUP(tblSales[[#This Row],[Employee_ID]],Employees!$A:$A,Employees!$B:$B,"Unknown")</f>
        <v>Logesh Gopalakrishnan</v>
      </c>
      <c r="AH1123">
        <f>IF(MONTH(tblSales[[#This Row],[Invoice Date]])&gt;=4,MONTH(tblSales[[#This Row],[Invoice Date]]),MONTH(tblSales[[#This Row],[Invoice Date]])+12)</f>
        <v>10</v>
      </c>
      <c r="AI1123" s="8">
        <f>DATE(YEAR(tblSales[[#This Row],[Invoice Date]]),MONTH(tblSales[[#This Row],[Invoice Date]]),1)</f>
        <v>45566</v>
      </c>
      <c r="AJ1123" t="str">
        <f>_xlfn.XLOOKUP(tblSales[[#This Row],[Product_ID]],Products!$A:$A,Products!$B:$B,"Unknown")</f>
        <v>Reebok Kurta Wine</v>
      </c>
      <c r="AK1123" s="9">
        <f>IFERROR(tblSales[[#This Row],[Profit]]/tblSales[[#This Row],[Sales Amount]],0)</f>
        <v>0.23580357531207866</v>
      </c>
      <c r="AL1123" t="str">
        <f>IF(tblSales[[#This Row],[Discount %]]&lt;=5,"0-5%",
IF(tblSales[[#This Row],[Discount %]]&lt;=10,"5-10%",
IF(tblSales[[#This Row],[Discount %]]&lt;=15,"10-15%",
IF(tblSales[[#This Row],[Discount %]]&lt;=20,"15-20%","20%+"))))</f>
        <v>0-5%</v>
      </c>
    </row>
    <row r="1124" spans="1:38">
      <c r="A1124" s="2" t="s">
        <v>2801</v>
      </c>
      <c r="B1124" s="11">
        <v>45552</v>
      </c>
      <c r="C1124" s="2" t="s">
        <v>2353</v>
      </c>
      <c r="D1124" s="2" t="s">
        <v>1061</v>
      </c>
      <c r="E1124" s="2" t="s">
        <v>1918</v>
      </c>
      <c r="F1124" s="2" t="s">
        <v>116</v>
      </c>
      <c r="G1124" s="2">
        <v>2</v>
      </c>
      <c r="H1124" s="2">
        <v>2228.0700000000002</v>
      </c>
      <c r="I1124" s="2">
        <v>0</v>
      </c>
      <c r="J1124" s="2">
        <v>0</v>
      </c>
      <c r="K1124" s="2">
        <v>12</v>
      </c>
      <c r="L1124" s="2">
        <v>534.74</v>
      </c>
      <c r="M1124" s="2">
        <v>4990.88</v>
      </c>
      <c r="N1124" s="2">
        <v>3353.84</v>
      </c>
      <c r="O1124" s="2">
        <f t="shared" si="42"/>
        <v>1102.3</v>
      </c>
      <c r="P1124" s="2" t="s">
        <v>29</v>
      </c>
      <c r="Q1124" s="2" t="str">
        <f t="shared" si="41"/>
        <v>Debit Card</v>
      </c>
      <c r="R1124" s="2" t="s">
        <v>21</v>
      </c>
      <c r="S1124" s="2" t="s">
        <v>56</v>
      </c>
      <c r="T1124" s="2" t="s">
        <v>905</v>
      </c>
      <c r="U1124" s="2" t="s">
        <v>59</v>
      </c>
      <c r="V1124" t="str">
        <f>TEXT(tblSales[[#This Row],[Invoice Date]],"mmm")</f>
        <v>Sep</v>
      </c>
      <c r="W1124">
        <f>MONTH(tblSales[[#This Row],[Invoice Date]])</f>
        <v>9</v>
      </c>
      <c r="X1124">
        <f>YEAR(tblSales[[#This Row],[Invoice Date]])</f>
        <v>2024</v>
      </c>
      <c r="Y1124" t="str">
        <f>TEXT(tblSales[[#This Row],[Invoice Date]],"mmm-yyyy")</f>
        <v>Sep-2024</v>
      </c>
      <c r="Z1124" t="str">
        <f>_xlfn.XLOOKUP(tblSales[[#This Row],[Product_ID]],Products!$A:$A,Products!$C:$C,"Women Dresses")</f>
        <v>Men Ethnic</v>
      </c>
      <c r="AA1124" t="str">
        <f>_xlfn.XLOOKUP(tblSales[[#This Row],[Product_ID]],Products!$A:$A,Products!$D:$D,"Unknown")</f>
        <v>Sherwani</v>
      </c>
      <c r="AB1124" t="str">
        <f>_xlfn.XLOOKUP(tblSales[[#This Row],[Product_ID]],Products!$A:$A,Products!$E:$E,"Unknown")</f>
        <v>Raymond</v>
      </c>
      <c r="AC1124" t="str">
        <f>_xlfn.XLOOKUP(tblSales[[#This Row],[Store_ID]],Stores!$A:$A,Stores!$B:$B,"Unknown")</f>
        <v>TrendMart Guntur High Street</v>
      </c>
      <c r="AD1124" t="str">
        <f>_xlfn.XLOOKUP(tblSales[[#This Row],[Store_ID]],Stores!$A:$A,Stores!$E:$E,"Unknown")</f>
        <v>South Zone 3</v>
      </c>
      <c r="AE1124" t="str">
        <f>_xlfn.XLOOKUP(tblSales[[#This Row],[Customer_ID]],Customers!$A:$A,Customers!$B:$B,"Unknown")</f>
        <v>Varsha Iyengar</v>
      </c>
      <c r="AF1124" t="str">
        <f>_xlfn.XLOOKUP(tblSales[[#This Row],[Customer_ID]],Customers!$A:$A,Customers!$J:$J,"Unknown")</f>
        <v>Regular</v>
      </c>
      <c r="AG1124" t="str">
        <f>_xlfn.XLOOKUP(tblSales[[#This Row],[Employee_ID]],Employees!$A:$A,Employees!$B:$B,"Unknown")</f>
        <v>Padma Gounder</v>
      </c>
      <c r="AH1124">
        <f>IF(MONTH(tblSales[[#This Row],[Invoice Date]])&gt;=4,MONTH(tblSales[[#This Row],[Invoice Date]]),MONTH(tblSales[[#This Row],[Invoice Date]])+12)</f>
        <v>9</v>
      </c>
      <c r="AI1124" s="8">
        <f>DATE(YEAR(tblSales[[#This Row],[Invoice Date]]),MONTH(tblSales[[#This Row],[Invoice Date]]),1)</f>
        <v>45536</v>
      </c>
      <c r="AJ1124" t="str">
        <f>_xlfn.XLOOKUP(tblSales[[#This Row],[Product_ID]],Products!$A:$A,Products!$B:$B,"Unknown")</f>
        <v>Raymond Sherwani Olive</v>
      </c>
      <c r="AK1124" s="9">
        <f>IFERROR(tblSales[[#This Row],[Profit]]/tblSales[[#This Row],[Sales Amount]],0)</f>
        <v>0.22086285384541401</v>
      </c>
      <c r="AL1124" t="str">
        <f>IF(tblSales[[#This Row],[Discount %]]&lt;=5,"0-5%",
IF(tblSales[[#This Row],[Discount %]]&lt;=10,"5-10%",
IF(tblSales[[#This Row],[Discount %]]&lt;=15,"10-15%",
IF(tblSales[[#This Row],[Discount %]]&lt;=20,"15-20%","20%+"))))</f>
        <v>0-5%</v>
      </c>
    </row>
    <row r="1125" spans="1:38">
      <c r="A1125" s="2" t="s">
        <v>2802</v>
      </c>
      <c r="B1125" s="11">
        <v>45450</v>
      </c>
      <c r="C1125" s="2" t="s">
        <v>419</v>
      </c>
      <c r="D1125" s="2" t="s">
        <v>881</v>
      </c>
      <c r="E1125" s="2" t="s">
        <v>646</v>
      </c>
      <c r="F1125" s="2" t="s">
        <v>475</v>
      </c>
      <c r="G1125" s="2">
        <v>1</v>
      </c>
      <c r="H1125" s="2">
        <v>1455.08</v>
      </c>
      <c r="I1125" s="2">
        <v>0</v>
      </c>
      <c r="J1125" s="2">
        <v>0</v>
      </c>
      <c r="K1125" s="2">
        <v>12</v>
      </c>
      <c r="L1125" s="2">
        <v>174.61</v>
      </c>
      <c r="M1125" s="2">
        <v>1629.69</v>
      </c>
      <c r="N1125" s="2">
        <v>1020.9</v>
      </c>
      <c r="O1125" s="2">
        <f t="shared" si="42"/>
        <v>434.18000000000006</v>
      </c>
      <c r="P1125" s="2" t="s">
        <v>27</v>
      </c>
      <c r="Q1125" s="2" t="str">
        <f t="shared" si="41"/>
        <v>Cash</v>
      </c>
      <c r="R1125" s="2" t="s">
        <v>21</v>
      </c>
      <c r="S1125" s="2" t="s">
        <v>56</v>
      </c>
      <c r="T1125" s="2" t="s">
        <v>2300</v>
      </c>
      <c r="U1125" s="2" t="s">
        <v>59</v>
      </c>
      <c r="V1125" t="str">
        <f>TEXT(tblSales[[#This Row],[Invoice Date]],"mmm")</f>
        <v>Jun</v>
      </c>
      <c r="W1125">
        <f>MONTH(tblSales[[#This Row],[Invoice Date]])</f>
        <v>6</v>
      </c>
      <c r="X1125">
        <f>YEAR(tblSales[[#This Row],[Invoice Date]])</f>
        <v>2024</v>
      </c>
      <c r="Y1125" t="str">
        <f>TEXT(tblSales[[#This Row],[Invoice Date]],"mmm-yyyy")</f>
        <v>Jun-2024</v>
      </c>
      <c r="Z1125" t="str">
        <f>_xlfn.XLOOKUP(tblSales[[#This Row],[Product_ID]],Products!$A:$A,Products!$C:$C,"Women Dresses")</f>
        <v>Women Sarees</v>
      </c>
      <c r="AA1125" t="str">
        <f>_xlfn.XLOOKUP(tblSales[[#This Row],[Product_ID]],Products!$A:$A,Products!$D:$D,"Unknown")</f>
        <v>Georgette Saree</v>
      </c>
      <c r="AB1125" t="str">
        <f>_xlfn.XLOOKUP(tblSales[[#This Row],[Product_ID]],Products!$A:$A,Products!$E:$E,"Unknown")</f>
        <v>Jack &amp; Jones</v>
      </c>
      <c r="AC1125" t="str">
        <f>_xlfn.XLOOKUP(tblSales[[#This Row],[Store_ID]],Stores!$A:$A,Stores!$B:$B,"Unknown")</f>
        <v>TrendMart Vijayawada Mall Kiosk</v>
      </c>
      <c r="AD1125" t="str">
        <f>_xlfn.XLOOKUP(tblSales[[#This Row],[Store_ID]],Stores!$A:$A,Stores!$E:$E,"Unknown")</f>
        <v>South Zone 3</v>
      </c>
      <c r="AE1125" t="str">
        <f>_xlfn.XLOOKUP(tblSales[[#This Row],[Customer_ID]],Customers!$A:$A,Customers!$B:$B,"Unknown")</f>
        <v>Pandian Venkatesan</v>
      </c>
      <c r="AF1125" t="str">
        <f>_xlfn.XLOOKUP(tblSales[[#This Row],[Customer_ID]],Customers!$A:$A,Customers!$J:$J,"Unknown")</f>
        <v>Silver</v>
      </c>
      <c r="AG1125" t="str">
        <f>_xlfn.XLOOKUP(tblSales[[#This Row],[Employee_ID]],Employees!$A:$A,Employees!$B:$B,"Unknown")</f>
        <v>Arjun Krishnan</v>
      </c>
      <c r="AH1125">
        <f>IF(MONTH(tblSales[[#This Row],[Invoice Date]])&gt;=4,MONTH(tblSales[[#This Row],[Invoice Date]]),MONTH(tblSales[[#This Row],[Invoice Date]])+12)</f>
        <v>6</v>
      </c>
      <c r="AI1125" s="8">
        <f>DATE(YEAR(tblSales[[#This Row],[Invoice Date]]),MONTH(tblSales[[#This Row],[Invoice Date]]),1)</f>
        <v>45444</v>
      </c>
      <c r="AJ1125" t="str">
        <f>_xlfn.XLOOKUP(tblSales[[#This Row],[Product_ID]],Products!$A:$A,Products!$B:$B,"Unknown")</f>
        <v>Jack &amp; Jones Georgette Saree Sky Blue</v>
      </c>
      <c r="AK1125" s="9">
        <f>IFERROR(tblSales[[#This Row],[Profit]]/tblSales[[#This Row],[Sales Amount]],0)</f>
        <v>0.26641876675932236</v>
      </c>
      <c r="AL1125" t="str">
        <f>IF(tblSales[[#This Row],[Discount %]]&lt;=5,"0-5%",
IF(tblSales[[#This Row],[Discount %]]&lt;=10,"5-10%",
IF(tblSales[[#This Row],[Discount %]]&lt;=15,"10-15%",
IF(tblSales[[#This Row],[Discount %]]&lt;=20,"15-20%","20%+"))))</f>
        <v>0-5%</v>
      </c>
    </row>
    <row r="1126" spans="1:38">
      <c r="A1126" s="2" t="s">
        <v>2803</v>
      </c>
      <c r="B1126" s="11">
        <v>45696</v>
      </c>
      <c r="C1126" s="2" t="s">
        <v>605</v>
      </c>
      <c r="D1126" s="2" t="s">
        <v>531</v>
      </c>
      <c r="E1126" s="2" t="s">
        <v>109</v>
      </c>
      <c r="F1126" s="2" t="s">
        <v>458</v>
      </c>
      <c r="G1126" s="2">
        <v>1</v>
      </c>
      <c r="H1126" s="2">
        <v>3374.89</v>
      </c>
      <c r="I1126" s="2">
        <v>10</v>
      </c>
      <c r="J1126" s="2">
        <v>337.49</v>
      </c>
      <c r="K1126" s="2">
        <v>12</v>
      </c>
      <c r="L1126" s="2">
        <v>364.49</v>
      </c>
      <c r="M1126" s="2">
        <v>3401.89</v>
      </c>
      <c r="N1126" s="2">
        <v>2135.85</v>
      </c>
      <c r="O1126" s="2">
        <f t="shared" si="42"/>
        <v>901.55</v>
      </c>
      <c r="P1126" s="2" t="s">
        <v>28</v>
      </c>
      <c r="Q1126" s="2" t="str">
        <f t="shared" si="41"/>
        <v>Credit Card</v>
      </c>
      <c r="R1126" s="2" t="s">
        <v>20</v>
      </c>
      <c r="S1126" s="2" t="s">
        <v>56</v>
      </c>
      <c r="T1126" s="2" t="s">
        <v>1739</v>
      </c>
      <c r="U1126" s="2" t="s">
        <v>60</v>
      </c>
      <c r="V1126" t="str">
        <f>TEXT(tblSales[[#This Row],[Invoice Date]],"mmm")</f>
        <v>Feb</v>
      </c>
      <c r="W1126">
        <f>MONTH(tblSales[[#This Row],[Invoice Date]])</f>
        <v>2</v>
      </c>
      <c r="X1126">
        <f>YEAR(tblSales[[#This Row],[Invoice Date]])</f>
        <v>2025</v>
      </c>
      <c r="Y1126" t="str">
        <f>TEXT(tblSales[[#This Row],[Invoice Date]],"mmm-yyyy")</f>
        <v>Feb-2025</v>
      </c>
      <c r="Z1126" t="str">
        <f>_xlfn.XLOOKUP(tblSales[[#This Row],[Product_ID]],Products!$A:$A,Products!$C:$C,"Women Dresses")</f>
        <v>Handbags</v>
      </c>
      <c r="AA1126" t="str">
        <f>_xlfn.XLOOKUP(tblSales[[#This Row],[Product_ID]],Products!$A:$A,Products!$D:$D,"Unknown")</f>
        <v>Sling Bag</v>
      </c>
      <c r="AB1126" t="str">
        <f>_xlfn.XLOOKUP(tblSales[[#This Row],[Product_ID]],Products!$A:$A,Products!$E:$E,"Unknown")</f>
        <v>Tanishq</v>
      </c>
      <c r="AC1126" t="str">
        <f>_xlfn.XLOOKUP(tblSales[[#This Row],[Store_ID]],Stores!$A:$A,Stores!$B:$B,"Unknown")</f>
        <v>TrendMart Vellore Standard</v>
      </c>
      <c r="AD1126" t="str">
        <f>_xlfn.XLOOKUP(tblSales[[#This Row],[Store_ID]],Stores!$A:$A,Stores!$E:$E,"Unknown")</f>
        <v>South Zone 1</v>
      </c>
      <c r="AE1126" t="str">
        <f>_xlfn.XLOOKUP(tblSales[[#This Row],[Customer_ID]],Customers!$A:$A,Customers!$B:$B,"Unknown")</f>
        <v>Manikandan Naidu</v>
      </c>
      <c r="AF1126" t="str">
        <f>_xlfn.XLOOKUP(tblSales[[#This Row],[Customer_ID]],Customers!$A:$A,Customers!$J:$J,"Unknown")</f>
        <v>Silver</v>
      </c>
      <c r="AG1126" t="str">
        <f>_xlfn.XLOOKUP(tblSales[[#This Row],[Employee_ID]],Employees!$A:$A,Employees!$B:$B,"Unknown")</f>
        <v>Anil Reddy</v>
      </c>
      <c r="AH1126">
        <f>IF(MONTH(tblSales[[#This Row],[Invoice Date]])&gt;=4,MONTH(tblSales[[#This Row],[Invoice Date]]),MONTH(tblSales[[#This Row],[Invoice Date]])+12)</f>
        <v>14</v>
      </c>
      <c r="AI1126" s="8">
        <f>DATE(YEAR(tblSales[[#This Row],[Invoice Date]]),MONTH(tblSales[[#This Row],[Invoice Date]]),1)</f>
        <v>45689</v>
      </c>
      <c r="AJ1126" t="str">
        <f>_xlfn.XLOOKUP(tblSales[[#This Row],[Product_ID]],Products!$A:$A,Products!$B:$B,"Unknown")</f>
        <v>Tanishq Sling Bag Mustard</v>
      </c>
      <c r="AK1126" s="9">
        <f>IFERROR(tblSales[[#This Row],[Profit]]/tblSales[[#This Row],[Sales Amount]],0)</f>
        <v>0.2650144478510475</v>
      </c>
      <c r="AL1126" t="str">
        <f>IF(tblSales[[#This Row],[Discount %]]&lt;=5,"0-5%",
IF(tblSales[[#This Row],[Discount %]]&lt;=10,"5-10%",
IF(tblSales[[#This Row],[Discount %]]&lt;=15,"10-15%",
IF(tblSales[[#This Row],[Discount %]]&lt;=20,"15-20%","20%+"))))</f>
        <v>5-10%</v>
      </c>
    </row>
    <row r="1127" spans="1:38">
      <c r="A1127" s="2" t="s">
        <v>2804</v>
      </c>
      <c r="B1127" s="11">
        <v>45476</v>
      </c>
      <c r="C1127" s="2" t="s">
        <v>2805</v>
      </c>
      <c r="D1127" s="2" t="s">
        <v>1208</v>
      </c>
      <c r="E1127" s="2" t="s">
        <v>1114</v>
      </c>
      <c r="F1127" s="2" t="s">
        <v>140</v>
      </c>
      <c r="G1127" s="2">
        <v>3</v>
      </c>
      <c r="H1127" s="2">
        <v>819.2</v>
      </c>
      <c r="I1127" s="2">
        <v>10</v>
      </c>
      <c r="J1127" s="2">
        <v>245.76</v>
      </c>
      <c r="K1127" s="2">
        <v>5</v>
      </c>
      <c r="L1127" s="2">
        <v>110.59</v>
      </c>
      <c r="M1127" s="2">
        <v>2322.4299999999998</v>
      </c>
      <c r="N1127" s="2">
        <v>1911.81</v>
      </c>
      <c r="O1127" s="2">
        <f t="shared" si="42"/>
        <v>300.02999999999986</v>
      </c>
      <c r="P1127" s="2" t="s">
        <v>32</v>
      </c>
      <c r="Q1127" s="2" t="str">
        <f t="shared" si="41"/>
        <v>UPI</v>
      </c>
      <c r="R1127" s="2" t="s">
        <v>20</v>
      </c>
      <c r="S1127" s="2" t="s">
        <v>56</v>
      </c>
      <c r="T1127" s="2" t="s">
        <v>977</v>
      </c>
      <c r="U1127" s="2" t="s">
        <v>59</v>
      </c>
      <c r="V1127" t="str">
        <f>TEXT(tblSales[[#This Row],[Invoice Date]],"mmm")</f>
        <v>Jul</v>
      </c>
      <c r="W1127">
        <f>MONTH(tblSales[[#This Row],[Invoice Date]])</f>
        <v>7</v>
      </c>
      <c r="X1127">
        <f>YEAR(tblSales[[#This Row],[Invoice Date]])</f>
        <v>2024</v>
      </c>
      <c r="Y1127" t="str">
        <f>TEXT(tblSales[[#This Row],[Invoice Date]],"mmm-yyyy")</f>
        <v>Jul-2024</v>
      </c>
      <c r="Z1127" t="str">
        <f>_xlfn.XLOOKUP(tblSales[[#This Row],[Product_ID]],Products!$A:$A,Products!$C:$C,"Women Dresses")</f>
        <v>Women Jeans</v>
      </c>
      <c r="AA1127" t="str">
        <f>_xlfn.XLOOKUP(tblSales[[#This Row],[Product_ID]],Products!$A:$A,Products!$D:$D,"Unknown")</f>
        <v>Skinny Fit</v>
      </c>
      <c r="AB1127" t="str">
        <f>_xlfn.XLOOKUP(tblSales[[#This Row],[Product_ID]],Products!$A:$A,Products!$E:$E,"Unknown")</f>
        <v>Biba</v>
      </c>
      <c r="AC1127" t="str">
        <f>_xlfn.XLOOKUP(tblSales[[#This Row],[Store_ID]],Stores!$A:$A,Stores!$B:$B,"Unknown")</f>
        <v>TrendMart Alappuzha Outlet</v>
      </c>
      <c r="AD1127" t="str">
        <f>_xlfn.XLOOKUP(tblSales[[#This Row],[Store_ID]],Stores!$A:$A,Stores!$E:$E,"Unknown")</f>
        <v>South Zone 1</v>
      </c>
      <c r="AE1127" t="str">
        <f>_xlfn.XLOOKUP(tblSales[[#This Row],[Customer_ID]],Customers!$A:$A,Customers!$B:$B,"Unknown")</f>
        <v>Gayathri Murthy</v>
      </c>
      <c r="AF1127" t="str">
        <f>_xlfn.XLOOKUP(tblSales[[#This Row],[Customer_ID]],Customers!$A:$A,Customers!$J:$J,"Unknown")</f>
        <v>Regular</v>
      </c>
      <c r="AG1127" t="str">
        <f>_xlfn.XLOOKUP(tblSales[[#This Row],[Employee_ID]],Employees!$A:$A,Employees!$B:$B,"Unknown")</f>
        <v>Charulatha Kumar</v>
      </c>
      <c r="AH1127">
        <f>IF(MONTH(tblSales[[#This Row],[Invoice Date]])&gt;=4,MONTH(tblSales[[#This Row],[Invoice Date]]),MONTH(tblSales[[#This Row],[Invoice Date]])+12)</f>
        <v>7</v>
      </c>
      <c r="AI1127" s="8">
        <f>DATE(YEAR(tblSales[[#This Row],[Invoice Date]]),MONTH(tblSales[[#This Row],[Invoice Date]]),1)</f>
        <v>45474</v>
      </c>
      <c r="AJ1127" t="str">
        <f>_xlfn.XLOOKUP(tblSales[[#This Row],[Product_ID]],Products!$A:$A,Products!$B:$B,"Unknown")</f>
        <v>Biba Skinny Fit Brown</v>
      </c>
      <c r="AK1127" s="9">
        <f>IFERROR(tblSales[[#This Row],[Profit]]/tblSales[[#This Row],[Sales Amount]],0)</f>
        <v>0.12918796260813023</v>
      </c>
      <c r="AL1127" t="str">
        <f>IF(tblSales[[#This Row],[Discount %]]&lt;=5,"0-5%",
IF(tblSales[[#This Row],[Discount %]]&lt;=10,"5-10%",
IF(tblSales[[#This Row],[Discount %]]&lt;=15,"10-15%",
IF(tblSales[[#This Row],[Discount %]]&lt;=20,"15-20%","20%+"))))</f>
        <v>5-10%</v>
      </c>
    </row>
    <row r="1128" spans="1:38">
      <c r="A1128" s="2" t="s">
        <v>2806</v>
      </c>
      <c r="B1128" s="11">
        <v>45442</v>
      </c>
      <c r="C1128" s="2" t="s">
        <v>555</v>
      </c>
      <c r="D1128" s="2" t="s">
        <v>2807</v>
      </c>
      <c r="E1128" s="2" t="s">
        <v>457</v>
      </c>
      <c r="F1128" s="2" t="s">
        <v>92</v>
      </c>
      <c r="G1128" s="2">
        <v>1</v>
      </c>
      <c r="H1128" s="2">
        <v>1198.45</v>
      </c>
      <c r="I1128" s="2">
        <v>15</v>
      </c>
      <c r="J1128" s="2">
        <v>179.77</v>
      </c>
      <c r="K1128" s="2">
        <v>12</v>
      </c>
      <c r="L1128" s="2">
        <v>122.24</v>
      </c>
      <c r="M1128" s="2">
        <v>1140.92</v>
      </c>
      <c r="N1128" s="2">
        <v>798.46</v>
      </c>
      <c r="O1128" s="2">
        <f t="shared" si="42"/>
        <v>220.22000000000003</v>
      </c>
      <c r="P1128" s="2" t="s">
        <v>27</v>
      </c>
      <c r="Q1128" s="2" t="str">
        <f t="shared" si="41"/>
        <v>Cash</v>
      </c>
      <c r="R1128" s="2" t="s">
        <v>21</v>
      </c>
      <c r="S1128" s="2" t="s">
        <v>56</v>
      </c>
      <c r="T1128" s="2" t="s">
        <v>1605</v>
      </c>
      <c r="U1128" s="2" t="s">
        <v>59</v>
      </c>
      <c r="V1128" t="str">
        <f>TEXT(tblSales[[#This Row],[Invoice Date]],"mmm")</f>
        <v>May</v>
      </c>
      <c r="W1128">
        <f>MONTH(tblSales[[#This Row],[Invoice Date]])</f>
        <v>5</v>
      </c>
      <c r="X1128">
        <f>YEAR(tblSales[[#This Row],[Invoice Date]])</f>
        <v>2024</v>
      </c>
      <c r="Y1128" t="str">
        <f>TEXT(tblSales[[#This Row],[Invoice Date]],"mmm-yyyy")</f>
        <v>May-2024</v>
      </c>
      <c r="Z1128" t="str">
        <f>_xlfn.XLOOKUP(tblSales[[#This Row],[Product_ID]],Products!$A:$A,Products!$C:$C,"Women Dresses")</f>
        <v>Men Trousers</v>
      </c>
      <c r="AA1128" t="str">
        <f>_xlfn.XLOOKUP(tblSales[[#This Row],[Product_ID]],Products!$A:$A,Products!$D:$D,"Unknown")</f>
        <v>Formal Trouser</v>
      </c>
      <c r="AB1128" t="str">
        <f>_xlfn.XLOOKUP(tblSales[[#This Row],[Product_ID]],Products!$A:$A,Products!$E:$E,"Unknown")</f>
        <v>Arrow</v>
      </c>
      <c r="AC1128" t="str">
        <f>_xlfn.XLOOKUP(tblSales[[#This Row],[Store_ID]],Stores!$A:$A,Stores!$B:$B,"Unknown")</f>
        <v>TrendMart Kochi High Street</v>
      </c>
      <c r="AD1128" t="str">
        <f>_xlfn.XLOOKUP(tblSales[[#This Row],[Store_ID]],Stores!$A:$A,Stores!$E:$E,"Unknown")</f>
        <v>South Zone 1</v>
      </c>
      <c r="AE1128" t="str">
        <f>_xlfn.XLOOKUP(tblSales[[#This Row],[Customer_ID]],Customers!$A:$A,Customers!$B:$B,"Unknown")</f>
        <v>Kalyani Bhat</v>
      </c>
      <c r="AF1128" t="str">
        <f>_xlfn.XLOOKUP(tblSales[[#This Row],[Customer_ID]],Customers!$A:$A,Customers!$J:$J,"Unknown")</f>
        <v>Regular</v>
      </c>
      <c r="AG1128" t="str">
        <f>_xlfn.XLOOKUP(tblSales[[#This Row],[Employee_ID]],Employees!$A:$A,Employees!$B:$B,"Unknown")</f>
        <v>Manoj Ramachandran</v>
      </c>
      <c r="AH1128">
        <f>IF(MONTH(tblSales[[#This Row],[Invoice Date]])&gt;=4,MONTH(tblSales[[#This Row],[Invoice Date]]),MONTH(tblSales[[#This Row],[Invoice Date]])+12)</f>
        <v>5</v>
      </c>
      <c r="AI1128" s="8">
        <f>DATE(YEAR(tblSales[[#This Row],[Invoice Date]]),MONTH(tblSales[[#This Row],[Invoice Date]]),1)</f>
        <v>45413</v>
      </c>
      <c r="AJ1128" t="str">
        <f>_xlfn.XLOOKUP(tblSales[[#This Row],[Product_ID]],Products!$A:$A,Products!$B:$B,"Unknown")</f>
        <v>Arrow Formal Trouser Brown</v>
      </c>
      <c r="AK1128" s="9">
        <f>IFERROR(tblSales[[#This Row],[Profit]]/tblSales[[#This Row],[Sales Amount]],0)</f>
        <v>0.19301966833783263</v>
      </c>
      <c r="AL1128" t="str">
        <f>IF(tblSales[[#This Row],[Discount %]]&lt;=5,"0-5%",
IF(tblSales[[#This Row],[Discount %]]&lt;=10,"5-10%",
IF(tblSales[[#This Row],[Discount %]]&lt;=15,"10-15%",
IF(tblSales[[#This Row],[Discount %]]&lt;=20,"15-20%","20%+"))))</f>
        <v>10-15%</v>
      </c>
    </row>
    <row r="1129" spans="1:38">
      <c r="A1129" s="2" t="s">
        <v>2808</v>
      </c>
      <c r="B1129" s="11">
        <v>45709</v>
      </c>
      <c r="C1129" s="2" t="s">
        <v>2809</v>
      </c>
      <c r="D1129" s="2" t="s">
        <v>753</v>
      </c>
      <c r="E1129" s="2" t="s">
        <v>779</v>
      </c>
      <c r="F1129" s="2" t="s">
        <v>562</v>
      </c>
      <c r="G1129" s="2">
        <v>1</v>
      </c>
      <c r="H1129" s="2">
        <v>1015.15</v>
      </c>
      <c r="I1129" s="2">
        <v>0</v>
      </c>
      <c r="J1129" s="2">
        <v>0</v>
      </c>
      <c r="K1129" s="2">
        <v>12</v>
      </c>
      <c r="L1129" s="2">
        <v>121.82</v>
      </c>
      <c r="M1129" s="2">
        <v>1136.97</v>
      </c>
      <c r="N1129" s="2">
        <v>583.86</v>
      </c>
      <c r="O1129" s="2">
        <f t="shared" si="42"/>
        <v>431.29</v>
      </c>
      <c r="P1129" s="2" t="s">
        <v>29</v>
      </c>
      <c r="Q1129" s="2" t="str">
        <f t="shared" si="41"/>
        <v>Debit Card</v>
      </c>
      <c r="R1129" s="2" t="s">
        <v>21</v>
      </c>
      <c r="S1129" s="2" t="s">
        <v>56</v>
      </c>
      <c r="T1129" s="2" t="s">
        <v>2146</v>
      </c>
      <c r="U1129" s="2" t="s">
        <v>59</v>
      </c>
      <c r="V1129" t="str">
        <f>TEXT(tblSales[[#This Row],[Invoice Date]],"mmm")</f>
        <v>Feb</v>
      </c>
      <c r="W1129">
        <f>MONTH(tblSales[[#This Row],[Invoice Date]])</f>
        <v>2</v>
      </c>
      <c r="X1129">
        <f>YEAR(tblSales[[#This Row],[Invoice Date]])</f>
        <v>2025</v>
      </c>
      <c r="Y1129" t="str">
        <f>TEXT(tblSales[[#This Row],[Invoice Date]],"mmm-yyyy")</f>
        <v>Feb-2025</v>
      </c>
      <c r="Z1129" t="str">
        <f>_xlfn.XLOOKUP(tblSales[[#This Row],[Product_ID]],Products!$A:$A,Products!$C:$C,"Women Dresses")</f>
        <v>Accessories</v>
      </c>
      <c r="AA1129" t="str">
        <f>_xlfn.XLOOKUP(tblSales[[#This Row],[Product_ID]],Products!$A:$A,Products!$D:$D,"Unknown")</f>
        <v>Tie</v>
      </c>
      <c r="AB1129" t="str">
        <f>_xlfn.XLOOKUP(tblSales[[#This Row],[Product_ID]],Products!$A:$A,Products!$E:$E,"Unknown")</f>
        <v>Being Human</v>
      </c>
      <c r="AC1129" t="str">
        <f>_xlfn.XLOOKUP(tblSales[[#This Row],[Store_ID]],Stores!$A:$A,Stores!$B:$B,"Unknown")</f>
        <v>TrendMart Vellore Standard</v>
      </c>
      <c r="AD1129" t="str">
        <f>_xlfn.XLOOKUP(tblSales[[#This Row],[Store_ID]],Stores!$A:$A,Stores!$E:$E,"Unknown")</f>
        <v>South Zone 1</v>
      </c>
      <c r="AE1129" t="str">
        <f>_xlfn.XLOOKUP(tblSales[[#This Row],[Customer_ID]],Customers!$A:$A,Customers!$B:$B,"Unknown")</f>
        <v>Malathi Achari</v>
      </c>
      <c r="AF1129" t="str">
        <f>_xlfn.XLOOKUP(tblSales[[#This Row],[Customer_ID]],Customers!$A:$A,Customers!$J:$J,"Unknown")</f>
        <v>Regular</v>
      </c>
      <c r="AG1129" t="str">
        <f>_xlfn.XLOOKUP(tblSales[[#This Row],[Employee_ID]],Employees!$A:$A,Employees!$B:$B,"Unknown")</f>
        <v>Vikram Bhat</v>
      </c>
      <c r="AH1129">
        <f>IF(MONTH(tblSales[[#This Row],[Invoice Date]])&gt;=4,MONTH(tblSales[[#This Row],[Invoice Date]]),MONTH(tblSales[[#This Row],[Invoice Date]])+12)</f>
        <v>14</v>
      </c>
      <c r="AI1129" s="8">
        <f>DATE(YEAR(tblSales[[#This Row],[Invoice Date]]),MONTH(tblSales[[#This Row],[Invoice Date]]),1)</f>
        <v>45689</v>
      </c>
      <c r="AJ1129" t="str">
        <f>_xlfn.XLOOKUP(tblSales[[#This Row],[Product_ID]],Products!$A:$A,Products!$B:$B,"Unknown")</f>
        <v>Indian Terrain Denim Shirt Wine</v>
      </c>
      <c r="AK1129" s="9">
        <f>IFERROR(tblSales[[#This Row],[Profit]]/tblSales[[#This Row],[Sales Amount]],0)</f>
        <v>0.37933278802431025</v>
      </c>
      <c r="AL1129" t="str">
        <f>IF(tblSales[[#This Row],[Discount %]]&lt;=5,"0-5%",
IF(tblSales[[#This Row],[Discount %]]&lt;=10,"5-10%",
IF(tblSales[[#This Row],[Discount %]]&lt;=15,"10-15%",
IF(tblSales[[#This Row],[Discount %]]&lt;=20,"15-20%","20%+"))))</f>
        <v>0-5%</v>
      </c>
    </row>
    <row r="1130" spans="1:38">
      <c r="A1130" s="2" t="s">
        <v>2810</v>
      </c>
      <c r="B1130" s="11">
        <v>45717</v>
      </c>
      <c r="C1130" s="2" t="s">
        <v>836</v>
      </c>
      <c r="D1130" s="2" t="s">
        <v>716</v>
      </c>
      <c r="E1130" s="2" t="s">
        <v>557</v>
      </c>
      <c r="F1130" s="2" t="s">
        <v>227</v>
      </c>
      <c r="G1130" s="2">
        <v>1</v>
      </c>
      <c r="H1130" s="2">
        <v>1775.39</v>
      </c>
      <c r="I1130" s="2">
        <v>20</v>
      </c>
      <c r="J1130" s="2">
        <v>355.08</v>
      </c>
      <c r="K1130" s="2">
        <v>12</v>
      </c>
      <c r="L1130" s="2">
        <v>170.44</v>
      </c>
      <c r="M1130" s="2">
        <v>1590.75</v>
      </c>
      <c r="N1130" s="2">
        <v>1115.19</v>
      </c>
      <c r="O1130" s="2">
        <f t="shared" si="42"/>
        <v>305.11999999999995</v>
      </c>
      <c r="P1130" s="2" t="s">
        <v>30</v>
      </c>
      <c r="Q1130" s="2" t="str">
        <f t="shared" si="41"/>
        <v>EMI</v>
      </c>
      <c r="R1130" s="2" t="s">
        <v>20</v>
      </c>
      <c r="S1130" s="2" t="s">
        <v>56</v>
      </c>
      <c r="T1130" s="2" t="s">
        <v>818</v>
      </c>
      <c r="U1130" s="2" t="s">
        <v>60</v>
      </c>
      <c r="V1130" t="str">
        <f>TEXT(tblSales[[#This Row],[Invoice Date]],"mmm")</f>
        <v>Mar</v>
      </c>
      <c r="W1130">
        <f>MONTH(tblSales[[#This Row],[Invoice Date]])</f>
        <v>3</v>
      </c>
      <c r="X1130">
        <f>YEAR(tblSales[[#This Row],[Invoice Date]])</f>
        <v>2025</v>
      </c>
      <c r="Y1130" t="str">
        <f>TEXT(tblSales[[#This Row],[Invoice Date]],"mmm-yyyy")</f>
        <v>Mar-2025</v>
      </c>
      <c r="Z1130" t="str">
        <f>_xlfn.XLOOKUP(tblSales[[#This Row],[Product_ID]],Products!$A:$A,Products!$C:$C,"Women Dresses")</f>
        <v>Sportswear</v>
      </c>
      <c r="AA1130" t="str">
        <f>_xlfn.XLOOKUP(tblSales[[#This Row],[Product_ID]],Products!$A:$A,Products!$D:$D,"Unknown")</f>
        <v>Sports T-Shirt</v>
      </c>
      <c r="AB1130" t="str">
        <f>_xlfn.XLOOKUP(tblSales[[#This Row],[Product_ID]],Products!$A:$A,Products!$E:$E,"Unknown")</f>
        <v>Allen Solly</v>
      </c>
      <c r="AC1130" t="str">
        <f>_xlfn.XLOOKUP(tblSales[[#This Row],[Store_ID]],Stores!$A:$A,Stores!$B:$B,"Unknown")</f>
        <v>TrendMart Kochi Mall Kiosk</v>
      </c>
      <c r="AD1130" t="str">
        <f>_xlfn.XLOOKUP(tblSales[[#This Row],[Store_ID]],Stores!$A:$A,Stores!$E:$E,"Unknown")</f>
        <v>South Zone 1</v>
      </c>
      <c r="AE1130" t="str">
        <f>_xlfn.XLOOKUP(tblSales[[#This Row],[Customer_ID]],Customers!$A:$A,Customers!$B:$B,"Unknown")</f>
        <v>Usha Natarajan</v>
      </c>
      <c r="AF1130" t="str">
        <f>_xlfn.XLOOKUP(tblSales[[#This Row],[Customer_ID]],Customers!$A:$A,Customers!$J:$J,"Unknown")</f>
        <v>Regular</v>
      </c>
      <c r="AG1130" t="str">
        <f>_xlfn.XLOOKUP(tblSales[[#This Row],[Employee_ID]],Employees!$A:$A,Employees!$B:$B,"Unknown")</f>
        <v>Ishwarya Shetty</v>
      </c>
      <c r="AH1130">
        <f>IF(MONTH(tblSales[[#This Row],[Invoice Date]])&gt;=4,MONTH(tblSales[[#This Row],[Invoice Date]]),MONTH(tblSales[[#This Row],[Invoice Date]])+12)</f>
        <v>15</v>
      </c>
      <c r="AI1130" s="8">
        <f>DATE(YEAR(tblSales[[#This Row],[Invoice Date]]),MONTH(tblSales[[#This Row],[Invoice Date]]),1)</f>
        <v>45717</v>
      </c>
      <c r="AJ1130" t="str">
        <f>_xlfn.XLOOKUP(tblSales[[#This Row],[Product_ID]],Products!$A:$A,Products!$B:$B,"Unknown")</f>
        <v>Allen Solly Sports T-Shirt Cream</v>
      </c>
      <c r="AK1130" s="9">
        <f>IFERROR(tblSales[[#This Row],[Profit]]/tblSales[[#This Row],[Sales Amount]],0)</f>
        <v>0.19180889517523178</v>
      </c>
      <c r="AL1130" t="str">
        <f>IF(tblSales[[#This Row],[Discount %]]&lt;=5,"0-5%",
IF(tblSales[[#This Row],[Discount %]]&lt;=10,"5-10%",
IF(tblSales[[#This Row],[Discount %]]&lt;=15,"10-15%",
IF(tblSales[[#This Row],[Discount %]]&lt;=20,"15-20%","20%+"))))</f>
        <v>15-20%</v>
      </c>
    </row>
    <row r="1131" spans="1:38">
      <c r="A1131" s="2" t="s">
        <v>2811</v>
      </c>
      <c r="B1131" s="11">
        <v>45461</v>
      </c>
      <c r="C1131" s="2" t="s">
        <v>2812</v>
      </c>
      <c r="D1131" s="2" t="s">
        <v>876</v>
      </c>
      <c r="E1131" s="2" t="s">
        <v>187</v>
      </c>
      <c r="F1131" s="2" t="s">
        <v>475</v>
      </c>
      <c r="G1131" s="2">
        <v>2</v>
      </c>
      <c r="H1131" s="2">
        <v>1229.23</v>
      </c>
      <c r="I1131" s="2">
        <v>10</v>
      </c>
      <c r="J1131" s="2">
        <v>245.85</v>
      </c>
      <c r="K1131" s="2">
        <v>12</v>
      </c>
      <c r="L1131" s="2">
        <v>265.51</v>
      </c>
      <c r="M1131" s="2">
        <v>2478.12</v>
      </c>
      <c r="N1131" s="2">
        <v>1621.24</v>
      </c>
      <c r="O1131" s="2">
        <f t="shared" si="42"/>
        <v>591.36999999999989</v>
      </c>
      <c r="P1131" s="2" t="s">
        <v>31</v>
      </c>
      <c r="Q1131" s="2" t="str">
        <f t="shared" si="41"/>
        <v>Net Banking</v>
      </c>
      <c r="R1131" s="2" t="s">
        <v>21</v>
      </c>
      <c r="S1131" s="2" t="s">
        <v>56</v>
      </c>
      <c r="T1131" s="2" t="s">
        <v>1594</v>
      </c>
      <c r="U1131" s="2" t="s">
        <v>59</v>
      </c>
      <c r="V1131" t="str">
        <f>TEXT(tblSales[[#This Row],[Invoice Date]],"mmm")</f>
        <v>Jun</v>
      </c>
      <c r="W1131">
        <f>MONTH(tblSales[[#This Row],[Invoice Date]])</f>
        <v>6</v>
      </c>
      <c r="X1131">
        <f>YEAR(tblSales[[#This Row],[Invoice Date]])</f>
        <v>2024</v>
      </c>
      <c r="Y1131" t="str">
        <f>TEXT(tblSales[[#This Row],[Invoice Date]],"mmm-yyyy")</f>
        <v>Jun-2024</v>
      </c>
      <c r="Z1131" t="str">
        <f>_xlfn.XLOOKUP(tblSales[[#This Row],[Product_ID]],Products!$A:$A,Products!$C:$C,"Women Dresses")</f>
        <v>Women Dresses</v>
      </c>
      <c r="AA1131" t="str">
        <f>_xlfn.XLOOKUP(tblSales[[#This Row],[Product_ID]],Products!$A:$A,Products!$D:$D,"Unknown")</f>
        <v>Shirt Dress</v>
      </c>
      <c r="AB1131" t="str">
        <f>_xlfn.XLOOKUP(tblSales[[#This Row],[Product_ID]],Products!$A:$A,Products!$E:$E,"Unknown")</f>
        <v>Fabindia</v>
      </c>
      <c r="AC1131" t="str">
        <f>_xlfn.XLOOKUP(tblSales[[#This Row],[Store_ID]],Stores!$A:$A,Stores!$B:$B,"Unknown")</f>
        <v>TrendMart Tirupati Outlet</v>
      </c>
      <c r="AD1131" t="str">
        <f>_xlfn.XLOOKUP(tblSales[[#This Row],[Store_ID]],Stores!$A:$A,Stores!$E:$E,"Unknown")</f>
        <v>South Zone 3</v>
      </c>
      <c r="AE1131" t="str">
        <f>_xlfn.XLOOKUP(tblSales[[#This Row],[Customer_ID]],Customers!$A:$A,Customers!$B:$B,"Unknown")</f>
        <v>Devi Naidu</v>
      </c>
      <c r="AF1131" t="str">
        <f>_xlfn.XLOOKUP(tblSales[[#This Row],[Customer_ID]],Customers!$A:$A,Customers!$J:$J,"Unknown")</f>
        <v>Regular</v>
      </c>
      <c r="AG1131" t="str">
        <f>_xlfn.XLOOKUP(tblSales[[#This Row],[Employee_ID]],Employees!$A:$A,Employees!$B:$B,"Unknown")</f>
        <v>Arjun Krishnan</v>
      </c>
      <c r="AH1131">
        <f>IF(MONTH(tblSales[[#This Row],[Invoice Date]])&gt;=4,MONTH(tblSales[[#This Row],[Invoice Date]]),MONTH(tblSales[[#This Row],[Invoice Date]])+12)</f>
        <v>6</v>
      </c>
      <c r="AI1131" s="8">
        <f>DATE(YEAR(tblSales[[#This Row],[Invoice Date]]),MONTH(tblSales[[#This Row],[Invoice Date]]),1)</f>
        <v>45444</v>
      </c>
      <c r="AJ1131" t="str">
        <f>_xlfn.XLOOKUP(tblSales[[#This Row],[Product_ID]],Products!$A:$A,Products!$B:$B,"Unknown")</f>
        <v>Fabindia Shirt Dress Navy Blue</v>
      </c>
      <c r="AK1131" s="9">
        <f>IFERROR(tblSales[[#This Row],[Profit]]/tblSales[[#This Row],[Sales Amount]],0)</f>
        <v>0.23863654705986792</v>
      </c>
      <c r="AL1131" t="str">
        <f>IF(tblSales[[#This Row],[Discount %]]&lt;=5,"0-5%",
IF(tblSales[[#This Row],[Discount %]]&lt;=10,"5-10%",
IF(tblSales[[#This Row],[Discount %]]&lt;=15,"10-15%",
IF(tblSales[[#This Row],[Discount %]]&lt;=20,"15-20%","20%+"))))</f>
        <v>5-10%</v>
      </c>
    </row>
    <row r="1132" spans="1:38">
      <c r="A1132" s="2" t="s">
        <v>2813</v>
      </c>
      <c r="B1132" s="11">
        <v>45645</v>
      </c>
      <c r="C1132" s="2" t="s">
        <v>2705</v>
      </c>
      <c r="D1132" s="2" t="s">
        <v>474</v>
      </c>
      <c r="E1132" s="2" t="s">
        <v>717</v>
      </c>
      <c r="F1132" s="2" t="s">
        <v>199</v>
      </c>
      <c r="G1132" s="2">
        <v>1</v>
      </c>
      <c r="H1132" s="2">
        <v>2929.58</v>
      </c>
      <c r="I1132" s="2">
        <v>20</v>
      </c>
      <c r="J1132" s="2">
        <v>585.91999999999996</v>
      </c>
      <c r="K1132" s="2">
        <v>12</v>
      </c>
      <c r="L1132" s="2">
        <v>281.24</v>
      </c>
      <c r="M1132" s="2">
        <v>2624.9</v>
      </c>
      <c r="N1132" s="2">
        <v>2034.01</v>
      </c>
      <c r="O1132" s="2">
        <f t="shared" si="42"/>
        <v>309.65000000000009</v>
      </c>
      <c r="P1132" s="2" t="s">
        <v>29</v>
      </c>
      <c r="Q1132" s="2" t="str">
        <f t="shared" si="41"/>
        <v>Debit Card</v>
      </c>
      <c r="R1132" s="2" t="s">
        <v>21</v>
      </c>
      <c r="S1132" s="2" t="s">
        <v>56</v>
      </c>
      <c r="T1132" s="2" t="s">
        <v>2170</v>
      </c>
      <c r="U1132" s="2" t="s">
        <v>59</v>
      </c>
      <c r="V1132" t="str">
        <f>TEXT(tblSales[[#This Row],[Invoice Date]],"mmm")</f>
        <v>Dec</v>
      </c>
      <c r="W1132">
        <f>MONTH(tblSales[[#This Row],[Invoice Date]])</f>
        <v>12</v>
      </c>
      <c r="X1132">
        <f>YEAR(tblSales[[#This Row],[Invoice Date]])</f>
        <v>2024</v>
      </c>
      <c r="Y1132" t="str">
        <f>TEXT(tblSales[[#This Row],[Invoice Date]],"mmm-yyyy")</f>
        <v>Dec-2024</v>
      </c>
      <c r="Z1132" t="str">
        <f>_xlfn.XLOOKUP(tblSales[[#This Row],[Product_ID]],Products!$A:$A,Products!$C:$C,"Women Dresses")</f>
        <v>Handbags</v>
      </c>
      <c r="AA1132" t="str">
        <f>_xlfn.XLOOKUP(tblSales[[#This Row],[Product_ID]],Products!$A:$A,Products!$D:$D,"Unknown")</f>
        <v>Sling Bag</v>
      </c>
      <c r="AB1132" t="str">
        <f>_xlfn.XLOOKUP(tblSales[[#This Row],[Product_ID]],Products!$A:$A,Products!$E:$E,"Unknown")</f>
        <v>GRT Jewellers</v>
      </c>
      <c r="AC1132" t="str">
        <f>_xlfn.XLOOKUP(tblSales[[#This Row],[Store_ID]],Stores!$A:$A,Stores!$B:$B,"Unknown")</f>
        <v>TrendMart Thrissur Standard</v>
      </c>
      <c r="AD1132" t="str">
        <f>_xlfn.XLOOKUP(tblSales[[#This Row],[Store_ID]],Stores!$A:$A,Stores!$E:$E,"Unknown")</f>
        <v>South Zone 1</v>
      </c>
      <c r="AE1132" t="str">
        <f>_xlfn.XLOOKUP(tblSales[[#This Row],[Customer_ID]],Customers!$A:$A,Customers!$B:$B,"Unknown")</f>
        <v>Tarun Shetty</v>
      </c>
      <c r="AF1132" t="str">
        <f>_xlfn.XLOOKUP(tblSales[[#This Row],[Customer_ID]],Customers!$A:$A,Customers!$J:$J,"Unknown")</f>
        <v>Platinum</v>
      </c>
      <c r="AG1132" t="str">
        <f>_xlfn.XLOOKUP(tblSales[[#This Row],[Employee_ID]],Employees!$A:$A,Employees!$B:$B,"Unknown")</f>
        <v>Anusuya Subramaniam</v>
      </c>
      <c r="AH1132">
        <f>IF(MONTH(tblSales[[#This Row],[Invoice Date]])&gt;=4,MONTH(tblSales[[#This Row],[Invoice Date]]),MONTH(tblSales[[#This Row],[Invoice Date]])+12)</f>
        <v>12</v>
      </c>
      <c r="AI1132" s="8">
        <f>DATE(YEAR(tblSales[[#This Row],[Invoice Date]]),MONTH(tblSales[[#This Row],[Invoice Date]]),1)</f>
        <v>45627</v>
      </c>
      <c r="AJ1132" t="str">
        <f>_xlfn.XLOOKUP(tblSales[[#This Row],[Product_ID]],Products!$A:$A,Products!$B:$B,"Unknown")</f>
        <v>GRT Jewellers Sling Bag Olive</v>
      </c>
      <c r="AK1132" s="9">
        <f>IFERROR(tblSales[[#This Row],[Profit]]/tblSales[[#This Row],[Sales Amount]],0)</f>
        <v>0.11796639871995127</v>
      </c>
      <c r="AL1132" t="str">
        <f>IF(tblSales[[#This Row],[Discount %]]&lt;=5,"0-5%",
IF(tblSales[[#This Row],[Discount %]]&lt;=10,"5-10%",
IF(tblSales[[#This Row],[Discount %]]&lt;=15,"10-15%",
IF(tblSales[[#This Row],[Discount %]]&lt;=20,"15-20%","20%+"))))</f>
        <v>15-20%</v>
      </c>
    </row>
    <row r="1133" spans="1:38">
      <c r="A1133" s="2" t="s">
        <v>2814</v>
      </c>
      <c r="B1133" s="11">
        <v>45746</v>
      </c>
      <c r="C1133" s="2" t="s">
        <v>2274</v>
      </c>
      <c r="D1133" s="2" t="s">
        <v>409</v>
      </c>
      <c r="E1133" s="2" t="s">
        <v>771</v>
      </c>
      <c r="F1133" s="2" t="s">
        <v>540</v>
      </c>
      <c r="G1133" s="2">
        <v>2</v>
      </c>
      <c r="H1133" s="2">
        <v>818.6</v>
      </c>
      <c r="I1133" s="2">
        <v>5</v>
      </c>
      <c r="J1133" s="2">
        <v>81.86</v>
      </c>
      <c r="K1133" s="2">
        <v>5</v>
      </c>
      <c r="L1133" s="2">
        <v>77.77</v>
      </c>
      <c r="M1133" s="2">
        <v>1633.11</v>
      </c>
      <c r="N1133" s="2">
        <v>1142.18</v>
      </c>
      <c r="O1133" s="2">
        <f t="shared" si="42"/>
        <v>413.15999999999985</v>
      </c>
      <c r="P1133" s="2" t="s">
        <v>32</v>
      </c>
      <c r="Q1133" s="2" t="str">
        <f t="shared" si="41"/>
        <v>UPI</v>
      </c>
      <c r="R1133" s="2" t="s">
        <v>20</v>
      </c>
      <c r="S1133" s="2" t="s">
        <v>56</v>
      </c>
      <c r="T1133" s="2" t="s">
        <v>1062</v>
      </c>
      <c r="U1133" s="2" t="s">
        <v>60</v>
      </c>
      <c r="V1133" t="str">
        <f>TEXT(tblSales[[#This Row],[Invoice Date]],"mmm")</f>
        <v>Mar</v>
      </c>
      <c r="W1133">
        <f>MONTH(tblSales[[#This Row],[Invoice Date]])</f>
        <v>3</v>
      </c>
      <c r="X1133">
        <f>YEAR(tblSales[[#This Row],[Invoice Date]])</f>
        <v>2025</v>
      </c>
      <c r="Y1133" t="str">
        <f>TEXT(tblSales[[#This Row],[Invoice Date]],"mmm-yyyy")</f>
        <v>Mar-2025</v>
      </c>
      <c r="Z1133" t="str">
        <f>_xlfn.XLOOKUP(tblSales[[#This Row],[Product_ID]],Products!$A:$A,Products!$C:$C,"Women Dresses")</f>
        <v>Women Kurtis</v>
      </c>
      <c r="AA1133" t="str">
        <f>_xlfn.XLOOKUP(tblSales[[#This Row],[Product_ID]],Products!$A:$A,Products!$D:$D,"Unknown")</f>
        <v>Straight Kurti</v>
      </c>
      <c r="AB1133" t="str">
        <f>_xlfn.XLOOKUP(tblSales[[#This Row],[Product_ID]],Products!$A:$A,Products!$E:$E,"Unknown")</f>
        <v>Fabindia</v>
      </c>
      <c r="AC1133" t="str">
        <f>_xlfn.XLOOKUP(tblSales[[#This Row],[Store_ID]],Stores!$A:$A,Stores!$B:$B,"Unknown")</f>
        <v>TrendMart Thoothukudi Mall Kiosk</v>
      </c>
      <c r="AD1133" t="str">
        <f>_xlfn.XLOOKUP(tblSales[[#This Row],[Store_ID]],Stores!$A:$A,Stores!$E:$E,"Unknown")</f>
        <v>South Zone 1</v>
      </c>
      <c r="AE1133" t="str">
        <f>_xlfn.XLOOKUP(tblSales[[#This Row],[Customer_ID]],Customers!$A:$A,Customers!$B:$B,"Unknown")</f>
        <v>Kalyani Hegde</v>
      </c>
      <c r="AF1133" t="str">
        <f>_xlfn.XLOOKUP(tblSales[[#This Row],[Customer_ID]],Customers!$A:$A,Customers!$J:$J,"Unknown")</f>
        <v>Platinum</v>
      </c>
      <c r="AG1133" t="str">
        <f>_xlfn.XLOOKUP(tblSales[[#This Row],[Employee_ID]],Employees!$A:$A,Employees!$B:$B,"Unknown")</f>
        <v>Swathi Achari</v>
      </c>
      <c r="AH1133">
        <f>IF(MONTH(tblSales[[#This Row],[Invoice Date]])&gt;=4,MONTH(tblSales[[#This Row],[Invoice Date]]),MONTH(tblSales[[#This Row],[Invoice Date]])+12)</f>
        <v>15</v>
      </c>
      <c r="AI1133" s="8">
        <f>DATE(YEAR(tblSales[[#This Row],[Invoice Date]]),MONTH(tblSales[[#This Row],[Invoice Date]]),1)</f>
        <v>45717</v>
      </c>
      <c r="AJ1133" t="str">
        <f>_xlfn.XLOOKUP(tblSales[[#This Row],[Product_ID]],Products!$A:$A,Products!$B:$B,"Unknown")</f>
        <v>Fabindia Straight Kurti Olive</v>
      </c>
      <c r="AK1133" s="9">
        <f>IFERROR(tblSales[[#This Row],[Profit]]/tblSales[[#This Row],[Sales Amount]],0)</f>
        <v>0.25298969450924913</v>
      </c>
      <c r="AL1133" t="str">
        <f>IF(tblSales[[#This Row],[Discount %]]&lt;=5,"0-5%",
IF(tblSales[[#This Row],[Discount %]]&lt;=10,"5-10%",
IF(tblSales[[#This Row],[Discount %]]&lt;=15,"10-15%",
IF(tblSales[[#This Row],[Discount %]]&lt;=20,"15-20%","20%+"))))</f>
        <v>0-5%</v>
      </c>
    </row>
    <row r="1134" spans="1:38">
      <c r="A1134" s="2" t="s">
        <v>2815</v>
      </c>
      <c r="B1134" s="11">
        <v>45633</v>
      </c>
      <c r="C1134" s="2" t="s">
        <v>985</v>
      </c>
      <c r="D1134" s="2" t="s">
        <v>390</v>
      </c>
      <c r="E1134" s="2" t="s">
        <v>181</v>
      </c>
      <c r="F1134" s="2" t="s">
        <v>475</v>
      </c>
      <c r="G1134" s="2">
        <v>2</v>
      </c>
      <c r="H1134" s="2">
        <v>1473.52</v>
      </c>
      <c r="I1134" s="2">
        <v>30</v>
      </c>
      <c r="J1134" s="2">
        <v>884.11</v>
      </c>
      <c r="K1134" s="2">
        <v>12</v>
      </c>
      <c r="L1134" s="2">
        <v>247.55</v>
      </c>
      <c r="M1134" s="2">
        <v>2310.48</v>
      </c>
      <c r="N1134" s="2">
        <v>2146.9</v>
      </c>
      <c r="O1134" s="2">
        <f t="shared" si="42"/>
        <v>-83.970000000000084</v>
      </c>
      <c r="P1134" s="2" t="s">
        <v>27</v>
      </c>
      <c r="Q1134" s="2" t="str">
        <f t="shared" si="41"/>
        <v>Cash</v>
      </c>
      <c r="R1134" s="2" t="s">
        <v>20</v>
      </c>
      <c r="S1134" s="2" t="s">
        <v>56</v>
      </c>
      <c r="T1134" s="2" t="s">
        <v>266</v>
      </c>
      <c r="U1134" s="2" t="s">
        <v>60</v>
      </c>
      <c r="V1134" t="str">
        <f>TEXT(tblSales[[#This Row],[Invoice Date]],"mmm")</f>
        <v>Dec</v>
      </c>
      <c r="W1134">
        <f>MONTH(tblSales[[#This Row],[Invoice Date]])</f>
        <v>12</v>
      </c>
      <c r="X1134">
        <f>YEAR(tblSales[[#This Row],[Invoice Date]])</f>
        <v>2024</v>
      </c>
      <c r="Y1134" t="str">
        <f>TEXT(tblSales[[#This Row],[Invoice Date]],"mmm-yyyy")</f>
        <v>Dec-2024</v>
      </c>
      <c r="Z1134" t="str">
        <f>_xlfn.XLOOKUP(tblSales[[#This Row],[Product_ID]],Products!$A:$A,Products!$C:$C,"Women Dresses")</f>
        <v>Women Jeans</v>
      </c>
      <c r="AA1134" t="str">
        <f>_xlfn.XLOOKUP(tblSales[[#This Row],[Product_ID]],Products!$A:$A,Products!$D:$D,"Unknown")</f>
        <v>Bootcut</v>
      </c>
      <c r="AB1134" t="str">
        <f>_xlfn.XLOOKUP(tblSales[[#This Row],[Product_ID]],Products!$A:$A,Products!$E:$E,"Unknown")</f>
        <v>Biba</v>
      </c>
      <c r="AC1134" t="str">
        <f>_xlfn.XLOOKUP(tblSales[[#This Row],[Store_ID]],Stores!$A:$A,Stores!$B:$B,"Unknown")</f>
        <v>TrendMart Nizamabad Mall Kiosk</v>
      </c>
      <c r="AD1134" t="str">
        <f>_xlfn.XLOOKUP(tblSales[[#This Row],[Store_ID]],Stores!$A:$A,Stores!$E:$E,"Unknown")</f>
        <v>South Zone 2</v>
      </c>
      <c r="AE1134" t="str">
        <f>_xlfn.XLOOKUP(tblSales[[#This Row],[Customer_ID]],Customers!$A:$A,Customers!$B:$B,"Unknown")</f>
        <v>Yamini Gowda</v>
      </c>
      <c r="AF1134" t="str">
        <f>_xlfn.XLOOKUP(tblSales[[#This Row],[Customer_ID]],Customers!$A:$A,Customers!$J:$J,"Unknown")</f>
        <v>Regular</v>
      </c>
      <c r="AG1134" t="str">
        <f>_xlfn.XLOOKUP(tblSales[[#This Row],[Employee_ID]],Employees!$A:$A,Employees!$B:$B,"Unknown")</f>
        <v>Arjun Krishnan</v>
      </c>
      <c r="AH1134">
        <f>IF(MONTH(tblSales[[#This Row],[Invoice Date]])&gt;=4,MONTH(tblSales[[#This Row],[Invoice Date]]),MONTH(tblSales[[#This Row],[Invoice Date]])+12)</f>
        <v>12</v>
      </c>
      <c r="AI1134" s="8">
        <f>DATE(YEAR(tblSales[[#This Row],[Invoice Date]]),MONTH(tblSales[[#This Row],[Invoice Date]]),1)</f>
        <v>45627</v>
      </c>
      <c r="AJ1134" t="str">
        <f>_xlfn.XLOOKUP(tblSales[[#This Row],[Product_ID]],Products!$A:$A,Products!$B:$B,"Unknown")</f>
        <v>Biba Bootcut Maroon</v>
      </c>
      <c r="AK1134" s="9">
        <f>IFERROR(tblSales[[#This Row],[Profit]]/tblSales[[#This Row],[Sales Amount]],0)</f>
        <v>-3.634309753817392E-2</v>
      </c>
      <c r="AL1134" t="str">
        <f>IF(tblSales[[#This Row],[Discount %]]&lt;=5,"0-5%",
IF(tblSales[[#This Row],[Discount %]]&lt;=10,"5-10%",
IF(tblSales[[#This Row],[Discount %]]&lt;=15,"10-15%",
IF(tblSales[[#This Row],[Discount %]]&lt;=20,"15-20%","20%+"))))</f>
        <v>20%+</v>
      </c>
    </row>
    <row r="1135" spans="1:38">
      <c r="A1135" s="2" t="s">
        <v>2816</v>
      </c>
      <c r="B1135" s="11">
        <v>45543</v>
      </c>
      <c r="C1135" s="2" t="s">
        <v>1573</v>
      </c>
      <c r="D1135" s="2" t="s">
        <v>501</v>
      </c>
      <c r="E1135" s="2" t="s">
        <v>949</v>
      </c>
      <c r="F1135" s="2" t="s">
        <v>386</v>
      </c>
      <c r="G1135" s="2">
        <v>1</v>
      </c>
      <c r="H1135" s="2">
        <v>729.16</v>
      </c>
      <c r="I1135" s="2">
        <v>5</v>
      </c>
      <c r="J1135" s="2">
        <v>36.46</v>
      </c>
      <c r="K1135" s="2">
        <v>5</v>
      </c>
      <c r="L1135" s="2">
        <v>34.630000000000003</v>
      </c>
      <c r="M1135" s="2">
        <v>727.33</v>
      </c>
      <c r="N1135" s="2">
        <v>457.16</v>
      </c>
      <c r="O1135" s="2">
        <f t="shared" si="42"/>
        <v>235.54000000000002</v>
      </c>
      <c r="P1135" s="2" t="s">
        <v>28</v>
      </c>
      <c r="Q1135" s="2" t="str">
        <f t="shared" si="41"/>
        <v>Credit Card</v>
      </c>
      <c r="R1135" s="2" t="s">
        <v>20</v>
      </c>
      <c r="S1135" s="2" t="s">
        <v>56</v>
      </c>
      <c r="T1135" s="2" t="s">
        <v>734</v>
      </c>
      <c r="U1135" s="2" t="s">
        <v>60</v>
      </c>
      <c r="V1135" t="str">
        <f>TEXT(tblSales[[#This Row],[Invoice Date]],"mmm")</f>
        <v>Sep</v>
      </c>
      <c r="W1135">
        <f>MONTH(tblSales[[#This Row],[Invoice Date]])</f>
        <v>9</v>
      </c>
      <c r="X1135">
        <f>YEAR(tblSales[[#This Row],[Invoice Date]])</f>
        <v>2024</v>
      </c>
      <c r="Y1135" t="str">
        <f>TEXT(tblSales[[#This Row],[Invoice Date]],"mmm-yyyy")</f>
        <v>Sep-2024</v>
      </c>
      <c r="Z1135" t="str">
        <f>_xlfn.XLOOKUP(tblSales[[#This Row],[Product_ID]],Products!$A:$A,Products!$C:$C,"Women Dresses")</f>
        <v>Women Tops</v>
      </c>
      <c r="AA1135" t="str">
        <f>_xlfn.XLOOKUP(tblSales[[#This Row],[Product_ID]],Products!$A:$A,Products!$D:$D,"Unknown")</f>
        <v>Formal Top</v>
      </c>
      <c r="AB1135" t="str">
        <f>_xlfn.XLOOKUP(tblSales[[#This Row],[Product_ID]],Products!$A:$A,Products!$E:$E,"Unknown")</f>
        <v>Aurelia</v>
      </c>
      <c r="AC1135" t="str">
        <f>_xlfn.XLOOKUP(tblSales[[#This Row],[Store_ID]],Stores!$A:$A,Stores!$B:$B,"Unknown")</f>
        <v>TrendMart Tumakuru Standard</v>
      </c>
      <c r="AD1135" t="str">
        <f>_xlfn.XLOOKUP(tblSales[[#This Row],[Store_ID]],Stores!$A:$A,Stores!$E:$E,"Unknown")</f>
        <v>South Zone 2</v>
      </c>
      <c r="AE1135" t="str">
        <f>_xlfn.XLOOKUP(tblSales[[#This Row],[Customer_ID]],Customers!$A:$A,Customers!$B:$B,"Unknown")</f>
        <v>Nisha Rao</v>
      </c>
      <c r="AF1135" t="str">
        <f>_xlfn.XLOOKUP(tblSales[[#This Row],[Customer_ID]],Customers!$A:$A,Customers!$J:$J,"Unknown")</f>
        <v>Regular</v>
      </c>
      <c r="AG1135" t="str">
        <f>_xlfn.XLOOKUP(tblSales[[#This Row],[Employee_ID]],Employees!$A:$A,Employees!$B:$B,"Unknown")</f>
        <v>Malini Gowda</v>
      </c>
      <c r="AH1135">
        <f>IF(MONTH(tblSales[[#This Row],[Invoice Date]])&gt;=4,MONTH(tblSales[[#This Row],[Invoice Date]]),MONTH(tblSales[[#This Row],[Invoice Date]])+12)</f>
        <v>9</v>
      </c>
      <c r="AI1135" s="8">
        <f>DATE(YEAR(tblSales[[#This Row],[Invoice Date]]),MONTH(tblSales[[#This Row],[Invoice Date]]),1)</f>
        <v>45536</v>
      </c>
      <c r="AJ1135" t="str">
        <f>_xlfn.XLOOKUP(tblSales[[#This Row],[Product_ID]],Products!$A:$A,Products!$B:$B,"Unknown")</f>
        <v>Aurelia Formal Top Olive</v>
      </c>
      <c r="AK1135" s="9">
        <f>IFERROR(tblSales[[#This Row],[Profit]]/tblSales[[#This Row],[Sales Amount]],0)</f>
        <v>0.32384199744270142</v>
      </c>
      <c r="AL1135" t="str">
        <f>IF(tblSales[[#This Row],[Discount %]]&lt;=5,"0-5%",
IF(tblSales[[#This Row],[Discount %]]&lt;=10,"5-10%",
IF(tblSales[[#This Row],[Discount %]]&lt;=15,"10-15%",
IF(tblSales[[#This Row],[Discount %]]&lt;=20,"15-20%","20%+"))))</f>
        <v>0-5%</v>
      </c>
    </row>
    <row r="1136" spans="1:38">
      <c r="A1136" s="2" t="s">
        <v>2817</v>
      </c>
      <c r="B1136" s="11">
        <v>45743</v>
      </c>
      <c r="C1136" s="2" t="s">
        <v>2792</v>
      </c>
      <c r="D1136" s="2" t="s">
        <v>642</v>
      </c>
      <c r="E1136" s="2" t="s">
        <v>688</v>
      </c>
      <c r="F1136" s="2" t="s">
        <v>134</v>
      </c>
      <c r="G1136" s="2">
        <v>3</v>
      </c>
      <c r="H1136" s="2">
        <v>1027.17</v>
      </c>
      <c r="I1136" s="2">
        <v>15</v>
      </c>
      <c r="J1136" s="2">
        <v>462.23</v>
      </c>
      <c r="K1136" s="2">
        <v>12</v>
      </c>
      <c r="L1136" s="2">
        <v>314.31</v>
      </c>
      <c r="M1136" s="2">
        <v>2933.59</v>
      </c>
      <c r="N1136" s="2">
        <v>2099.52</v>
      </c>
      <c r="O1136" s="2">
        <f t="shared" si="42"/>
        <v>519.76000000000022</v>
      </c>
      <c r="P1136" s="2" t="s">
        <v>32</v>
      </c>
      <c r="Q1136" s="2" t="str">
        <f t="shared" si="41"/>
        <v>UPI</v>
      </c>
      <c r="R1136" s="2" t="s">
        <v>20</v>
      </c>
      <c r="S1136" s="2" t="s">
        <v>56</v>
      </c>
      <c r="T1136" s="2" t="s">
        <v>1480</v>
      </c>
      <c r="U1136" s="2" t="s">
        <v>59</v>
      </c>
      <c r="V1136" t="str">
        <f>TEXT(tblSales[[#This Row],[Invoice Date]],"mmm")</f>
        <v>Mar</v>
      </c>
      <c r="W1136">
        <f>MONTH(tblSales[[#This Row],[Invoice Date]])</f>
        <v>3</v>
      </c>
      <c r="X1136">
        <f>YEAR(tblSales[[#This Row],[Invoice Date]])</f>
        <v>2025</v>
      </c>
      <c r="Y1136" t="str">
        <f>TEXT(tblSales[[#This Row],[Invoice Date]],"mmm-yyyy")</f>
        <v>Mar-2025</v>
      </c>
      <c r="Z1136" t="str">
        <f>_xlfn.XLOOKUP(tblSales[[#This Row],[Product_ID]],Products!$A:$A,Products!$C:$C,"Women Dresses")</f>
        <v>Women Tops</v>
      </c>
      <c r="AA1136" t="str">
        <f>_xlfn.XLOOKUP(tblSales[[#This Row],[Product_ID]],Products!$A:$A,Products!$D:$D,"Unknown")</f>
        <v>Casual Top</v>
      </c>
      <c r="AB1136" t="str">
        <f>_xlfn.XLOOKUP(tblSales[[#This Row],[Product_ID]],Products!$A:$A,Products!$E:$E,"Unknown")</f>
        <v>Nalli Silks</v>
      </c>
      <c r="AC1136" t="str">
        <f>_xlfn.XLOOKUP(tblSales[[#This Row],[Store_ID]],Stores!$A:$A,Stores!$B:$B,"Unknown")</f>
        <v>TrendMart Nellore Mall Kiosk</v>
      </c>
      <c r="AD1136" t="str">
        <f>_xlfn.XLOOKUP(tblSales[[#This Row],[Store_ID]],Stores!$A:$A,Stores!$E:$E,"Unknown")</f>
        <v>South Zone 3</v>
      </c>
      <c r="AE1136" t="str">
        <f>_xlfn.XLOOKUP(tblSales[[#This Row],[Customer_ID]],Customers!$A:$A,Customers!$B:$B,"Unknown")</f>
        <v>Naresh Iyer</v>
      </c>
      <c r="AF1136" t="str">
        <f>_xlfn.XLOOKUP(tblSales[[#This Row],[Customer_ID]],Customers!$A:$A,Customers!$J:$J,"Unknown")</f>
        <v>Regular</v>
      </c>
      <c r="AG1136" t="str">
        <f>_xlfn.XLOOKUP(tblSales[[#This Row],[Employee_ID]],Employees!$A:$A,Employees!$B:$B,"Unknown")</f>
        <v>Chandran Krishnan</v>
      </c>
      <c r="AH1136">
        <f>IF(MONTH(tblSales[[#This Row],[Invoice Date]])&gt;=4,MONTH(tblSales[[#This Row],[Invoice Date]]),MONTH(tblSales[[#This Row],[Invoice Date]])+12)</f>
        <v>15</v>
      </c>
      <c r="AI1136" s="8">
        <f>DATE(YEAR(tblSales[[#This Row],[Invoice Date]]),MONTH(tblSales[[#This Row],[Invoice Date]]),1)</f>
        <v>45717</v>
      </c>
      <c r="AJ1136" t="str">
        <f>_xlfn.XLOOKUP(tblSales[[#This Row],[Product_ID]],Products!$A:$A,Products!$B:$B,"Unknown")</f>
        <v>Nalli Silks Casual Top Charcoal</v>
      </c>
      <c r="AK1136" s="9">
        <f>IFERROR(tblSales[[#This Row],[Profit]]/tblSales[[#This Row],[Sales Amount]],0)</f>
        <v>0.1771754062428629</v>
      </c>
      <c r="AL1136" t="str">
        <f>IF(tblSales[[#This Row],[Discount %]]&lt;=5,"0-5%",
IF(tblSales[[#This Row],[Discount %]]&lt;=10,"5-10%",
IF(tblSales[[#This Row],[Discount %]]&lt;=15,"10-15%",
IF(tblSales[[#This Row],[Discount %]]&lt;=20,"15-20%","20%+"))))</f>
        <v>10-15%</v>
      </c>
    </row>
    <row r="1137" spans="1:38">
      <c r="A1137" s="2" t="s">
        <v>2818</v>
      </c>
      <c r="B1137" s="11">
        <v>45650</v>
      </c>
      <c r="C1137" s="2" t="s">
        <v>2309</v>
      </c>
      <c r="D1137" s="2" t="s">
        <v>887</v>
      </c>
      <c r="E1137" s="2" t="s">
        <v>198</v>
      </c>
      <c r="F1137" s="2" t="s">
        <v>199</v>
      </c>
      <c r="G1137" s="2">
        <v>3</v>
      </c>
      <c r="H1137" s="2">
        <v>1185.8599999999999</v>
      </c>
      <c r="I1137" s="2">
        <v>10</v>
      </c>
      <c r="J1137" s="2">
        <v>355.76</v>
      </c>
      <c r="K1137" s="2">
        <v>12</v>
      </c>
      <c r="L1137" s="2">
        <v>384.22</v>
      </c>
      <c r="M1137" s="2">
        <v>3586.04</v>
      </c>
      <c r="N1137" s="2">
        <v>2585.4</v>
      </c>
      <c r="O1137" s="2">
        <f t="shared" si="42"/>
        <v>616.41999999999985</v>
      </c>
      <c r="P1137" s="2" t="s">
        <v>32</v>
      </c>
      <c r="Q1137" s="2" t="str">
        <f t="shared" si="41"/>
        <v>UPI</v>
      </c>
      <c r="R1137" s="2" t="s">
        <v>20</v>
      </c>
      <c r="S1137" s="2" t="s">
        <v>56</v>
      </c>
      <c r="T1137" s="2" t="s">
        <v>445</v>
      </c>
      <c r="U1137" s="2" t="s">
        <v>59</v>
      </c>
      <c r="V1137" t="str">
        <f>TEXT(tblSales[[#This Row],[Invoice Date]],"mmm")</f>
        <v>Dec</v>
      </c>
      <c r="W1137">
        <f>MONTH(tblSales[[#This Row],[Invoice Date]])</f>
        <v>12</v>
      </c>
      <c r="X1137">
        <f>YEAR(tblSales[[#This Row],[Invoice Date]])</f>
        <v>2024</v>
      </c>
      <c r="Y1137" t="str">
        <f>TEXT(tblSales[[#This Row],[Invoice Date]],"mmm-yyyy")</f>
        <v>Dec-2024</v>
      </c>
      <c r="Z1137" t="str">
        <f>_xlfn.XLOOKUP(tblSales[[#This Row],[Product_ID]],Products!$A:$A,Products!$C:$C,"Women Dresses")</f>
        <v>Men Shirts</v>
      </c>
      <c r="AA1137" t="str">
        <f>_xlfn.XLOOKUP(tblSales[[#This Row],[Product_ID]],Products!$A:$A,Products!$D:$D,"Unknown")</f>
        <v>Formal Shirt</v>
      </c>
      <c r="AB1137" t="str">
        <f>_xlfn.XLOOKUP(tblSales[[#This Row],[Product_ID]],Products!$A:$A,Products!$E:$E,"Unknown")</f>
        <v>Skechers</v>
      </c>
      <c r="AC1137" t="str">
        <f>_xlfn.XLOOKUP(tblSales[[#This Row],[Store_ID]],Stores!$A:$A,Stores!$B:$B,"Unknown")</f>
        <v>TrendMart Warangal High Street</v>
      </c>
      <c r="AD1137" t="str">
        <f>_xlfn.XLOOKUP(tblSales[[#This Row],[Store_ID]],Stores!$A:$A,Stores!$E:$E,"Unknown")</f>
        <v>South Zone 2</v>
      </c>
      <c r="AE1137" t="str">
        <f>_xlfn.XLOOKUP(tblSales[[#This Row],[Customer_ID]],Customers!$A:$A,Customers!$B:$B,"Unknown")</f>
        <v>Uma Nair</v>
      </c>
      <c r="AF1137" t="str">
        <f>_xlfn.XLOOKUP(tblSales[[#This Row],[Customer_ID]],Customers!$A:$A,Customers!$J:$J,"Unknown")</f>
        <v>Silver</v>
      </c>
      <c r="AG1137" t="str">
        <f>_xlfn.XLOOKUP(tblSales[[#This Row],[Employee_ID]],Employees!$A:$A,Employees!$B:$B,"Unknown")</f>
        <v>Anusuya Subramaniam</v>
      </c>
      <c r="AH1137">
        <f>IF(MONTH(tblSales[[#This Row],[Invoice Date]])&gt;=4,MONTH(tblSales[[#This Row],[Invoice Date]]),MONTH(tblSales[[#This Row],[Invoice Date]])+12)</f>
        <v>12</v>
      </c>
      <c r="AI1137" s="8">
        <f>DATE(YEAR(tblSales[[#This Row],[Invoice Date]]),MONTH(tblSales[[#This Row],[Invoice Date]]),1)</f>
        <v>45627</v>
      </c>
      <c r="AJ1137" t="str">
        <f>_xlfn.XLOOKUP(tblSales[[#This Row],[Product_ID]],Products!$A:$A,Products!$B:$B,"Unknown")</f>
        <v>Skechers Formal Shirt Brown</v>
      </c>
      <c r="AK1137" s="9">
        <f>IFERROR(tblSales[[#This Row],[Profit]]/tblSales[[#This Row],[Sales Amount]],0)</f>
        <v>0.17189434585224925</v>
      </c>
      <c r="AL1137" t="str">
        <f>IF(tblSales[[#This Row],[Discount %]]&lt;=5,"0-5%",
IF(tblSales[[#This Row],[Discount %]]&lt;=10,"5-10%",
IF(tblSales[[#This Row],[Discount %]]&lt;=15,"10-15%",
IF(tblSales[[#This Row],[Discount %]]&lt;=20,"15-20%","20%+"))))</f>
        <v>5-10%</v>
      </c>
    </row>
    <row r="1138" spans="1:38">
      <c r="A1138" s="2" t="s">
        <v>2819</v>
      </c>
      <c r="B1138" s="11">
        <v>45451</v>
      </c>
      <c r="C1138" s="2" t="s">
        <v>934</v>
      </c>
      <c r="D1138" s="2" t="s">
        <v>274</v>
      </c>
      <c r="E1138" s="2" t="s">
        <v>1380</v>
      </c>
      <c r="F1138" s="2" t="s">
        <v>350</v>
      </c>
      <c r="G1138" s="2">
        <v>1</v>
      </c>
      <c r="H1138" s="2">
        <v>2402.56</v>
      </c>
      <c r="I1138" s="2">
        <v>10</v>
      </c>
      <c r="J1138" s="2">
        <v>240.26</v>
      </c>
      <c r="K1138" s="2">
        <v>12</v>
      </c>
      <c r="L1138" s="2">
        <v>259.48</v>
      </c>
      <c r="M1138" s="2">
        <v>2421.7800000000002</v>
      </c>
      <c r="N1138" s="2">
        <v>1767.32</v>
      </c>
      <c r="O1138" s="2">
        <f t="shared" si="42"/>
        <v>394.98000000000025</v>
      </c>
      <c r="P1138" s="2" t="s">
        <v>32</v>
      </c>
      <c r="Q1138" s="2" t="str">
        <f t="shared" si="41"/>
        <v>UPI</v>
      </c>
      <c r="R1138" s="2" t="s">
        <v>20</v>
      </c>
      <c r="S1138" s="2" t="s">
        <v>56</v>
      </c>
      <c r="T1138" s="2" t="s">
        <v>1062</v>
      </c>
      <c r="U1138" s="2" t="s">
        <v>60</v>
      </c>
      <c r="V1138" t="str">
        <f>TEXT(tblSales[[#This Row],[Invoice Date]],"mmm")</f>
        <v>Jun</v>
      </c>
      <c r="W1138">
        <f>MONTH(tblSales[[#This Row],[Invoice Date]])</f>
        <v>6</v>
      </c>
      <c r="X1138">
        <f>YEAR(tblSales[[#This Row],[Invoice Date]])</f>
        <v>2024</v>
      </c>
      <c r="Y1138" t="str">
        <f>TEXT(tblSales[[#This Row],[Invoice Date]],"mmm-yyyy")</f>
        <v>Jun-2024</v>
      </c>
      <c r="Z1138" t="str">
        <f>_xlfn.XLOOKUP(tblSales[[#This Row],[Product_ID]],Products!$A:$A,Products!$C:$C,"Women Dresses")</f>
        <v>Winter Wear</v>
      </c>
      <c r="AA1138" t="str">
        <f>_xlfn.XLOOKUP(tblSales[[#This Row],[Product_ID]],Products!$A:$A,Products!$D:$D,"Unknown")</f>
        <v>Muffler</v>
      </c>
      <c r="AB1138" t="str">
        <f>_xlfn.XLOOKUP(tblSales[[#This Row],[Product_ID]],Products!$A:$A,Products!$E:$E,"Unknown")</f>
        <v>GRT Jewellers</v>
      </c>
      <c r="AC1138" t="str">
        <f>_xlfn.XLOOKUP(tblSales[[#This Row],[Store_ID]],Stores!$A:$A,Stores!$B:$B,"Unknown")</f>
        <v>TrendMart Alappuzha Mall Kiosk</v>
      </c>
      <c r="AD1138" t="str">
        <f>_xlfn.XLOOKUP(tblSales[[#This Row],[Store_ID]],Stores!$A:$A,Stores!$E:$E,"Unknown")</f>
        <v>South Zone 1</v>
      </c>
      <c r="AE1138" t="str">
        <f>_xlfn.XLOOKUP(tblSales[[#This Row],[Customer_ID]],Customers!$A:$A,Customers!$B:$B,"Unknown")</f>
        <v>Balaji Nair</v>
      </c>
      <c r="AF1138" t="str">
        <f>_xlfn.XLOOKUP(tblSales[[#This Row],[Customer_ID]],Customers!$A:$A,Customers!$J:$J,"Unknown")</f>
        <v>Gold</v>
      </c>
      <c r="AG1138" t="str">
        <f>_xlfn.XLOOKUP(tblSales[[#This Row],[Employee_ID]],Employees!$A:$A,Employees!$B:$B,"Unknown")</f>
        <v>Chitra Chettiar</v>
      </c>
      <c r="AH1138">
        <f>IF(MONTH(tblSales[[#This Row],[Invoice Date]])&gt;=4,MONTH(tblSales[[#This Row],[Invoice Date]]),MONTH(tblSales[[#This Row],[Invoice Date]])+12)</f>
        <v>6</v>
      </c>
      <c r="AI1138" s="8">
        <f>DATE(YEAR(tblSales[[#This Row],[Invoice Date]]),MONTH(tblSales[[#This Row],[Invoice Date]]),1)</f>
        <v>45444</v>
      </c>
      <c r="AJ1138" t="str">
        <f>_xlfn.XLOOKUP(tblSales[[#This Row],[Product_ID]],Products!$A:$A,Products!$B:$B,"Unknown")</f>
        <v>GRT Jewellers Muffler Charcoal</v>
      </c>
      <c r="AK1138" s="9">
        <f>IFERROR(tblSales[[#This Row],[Profit]]/tblSales[[#This Row],[Sales Amount]],0)</f>
        <v>0.16309491365854875</v>
      </c>
      <c r="AL1138" t="str">
        <f>IF(tblSales[[#This Row],[Discount %]]&lt;=5,"0-5%",
IF(tblSales[[#This Row],[Discount %]]&lt;=10,"5-10%",
IF(tblSales[[#This Row],[Discount %]]&lt;=15,"10-15%",
IF(tblSales[[#This Row],[Discount %]]&lt;=20,"15-20%","20%+"))))</f>
        <v>5-10%</v>
      </c>
    </row>
    <row r="1139" spans="1:38">
      <c r="A1139" s="2" t="s">
        <v>2820</v>
      </c>
      <c r="B1139" s="11">
        <v>45722</v>
      </c>
      <c r="C1139" s="2" t="s">
        <v>2309</v>
      </c>
      <c r="D1139" s="2" t="s">
        <v>899</v>
      </c>
      <c r="E1139" s="2" t="s">
        <v>284</v>
      </c>
      <c r="F1139" s="2" t="s">
        <v>110</v>
      </c>
      <c r="G1139" s="2">
        <v>1</v>
      </c>
      <c r="H1139" s="2">
        <v>1543.77</v>
      </c>
      <c r="I1139" s="2">
        <v>20</v>
      </c>
      <c r="J1139" s="2">
        <v>308.75</v>
      </c>
      <c r="K1139" s="2">
        <v>12</v>
      </c>
      <c r="L1139" s="2">
        <v>148.19999999999999</v>
      </c>
      <c r="M1139" s="2">
        <v>1383.22</v>
      </c>
      <c r="N1139" s="2">
        <v>988.57</v>
      </c>
      <c r="O1139" s="2">
        <f t="shared" si="42"/>
        <v>246.45</v>
      </c>
      <c r="P1139" s="2" t="s">
        <v>28</v>
      </c>
      <c r="Q1139" s="2" t="str">
        <f t="shared" si="41"/>
        <v>Credit Card</v>
      </c>
      <c r="R1139" s="2" t="s">
        <v>20</v>
      </c>
      <c r="S1139" s="2" t="s">
        <v>56</v>
      </c>
      <c r="T1139" s="2" t="s">
        <v>2821</v>
      </c>
      <c r="U1139" s="2" t="s">
        <v>59</v>
      </c>
      <c r="V1139" t="str">
        <f>TEXT(tblSales[[#This Row],[Invoice Date]],"mmm")</f>
        <v>Mar</v>
      </c>
      <c r="W1139">
        <f>MONTH(tblSales[[#This Row],[Invoice Date]])</f>
        <v>3</v>
      </c>
      <c r="X1139">
        <f>YEAR(tblSales[[#This Row],[Invoice Date]])</f>
        <v>2025</v>
      </c>
      <c r="Y1139" t="str">
        <f>TEXT(tblSales[[#This Row],[Invoice Date]],"mmm-yyyy")</f>
        <v>Mar-2025</v>
      </c>
      <c r="Z1139" t="str">
        <f>_xlfn.XLOOKUP(tblSales[[#This Row],[Product_ID]],Products!$A:$A,Products!$C:$C,"Women Dresses")</f>
        <v>Handbags</v>
      </c>
      <c r="AA1139" t="str">
        <f>_xlfn.XLOOKUP(tblSales[[#This Row],[Product_ID]],Products!$A:$A,Products!$D:$D,"Unknown")</f>
        <v>Sling Bag</v>
      </c>
      <c r="AB1139" t="str">
        <f>_xlfn.XLOOKUP(tblSales[[#This Row],[Product_ID]],Products!$A:$A,Products!$E:$E,"Unknown")</f>
        <v>Fastrack</v>
      </c>
      <c r="AC1139" t="str">
        <f>_xlfn.XLOOKUP(tblSales[[#This Row],[Store_ID]],Stores!$A:$A,Stores!$B:$B,"Unknown")</f>
        <v>TrendMart Tumakuru Outlet</v>
      </c>
      <c r="AD1139" t="str">
        <f>_xlfn.XLOOKUP(tblSales[[#This Row],[Store_ID]],Stores!$A:$A,Stores!$E:$E,"Unknown")</f>
        <v>South Zone 2</v>
      </c>
      <c r="AE1139" t="str">
        <f>_xlfn.XLOOKUP(tblSales[[#This Row],[Customer_ID]],Customers!$A:$A,Customers!$B:$B,"Unknown")</f>
        <v>Uma Nair</v>
      </c>
      <c r="AF1139" t="str">
        <f>_xlfn.XLOOKUP(tblSales[[#This Row],[Customer_ID]],Customers!$A:$A,Customers!$J:$J,"Unknown")</f>
        <v>Silver</v>
      </c>
      <c r="AG1139" t="str">
        <f>_xlfn.XLOOKUP(tblSales[[#This Row],[Employee_ID]],Employees!$A:$A,Employees!$B:$B,"Unknown")</f>
        <v>Jyothi Prasad</v>
      </c>
      <c r="AH1139">
        <f>IF(MONTH(tblSales[[#This Row],[Invoice Date]])&gt;=4,MONTH(tblSales[[#This Row],[Invoice Date]]),MONTH(tblSales[[#This Row],[Invoice Date]])+12)</f>
        <v>15</v>
      </c>
      <c r="AI1139" s="8">
        <f>DATE(YEAR(tblSales[[#This Row],[Invoice Date]]),MONTH(tblSales[[#This Row],[Invoice Date]]),1)</f>
        <v>45717</v>
      </c>
      <c r="AJ1139" t="str">
        <f>_xlfn.XLOOKUP(tblSales[[#This Row],[Product_ID]],Products!$A:$A,Products!$B:$B,"Unknown")</f>
        <v>Fastrack Sling Bag Peach</v>
      </c>
      <c r="AK1139" s="9">
        <f>IFERROR(tblSales[[#This Row],[Profit]]/tblSales[[#This Row],[Sales Amount]],0)</f>
        <v>0.17817122366651725</v>
      </c>
      <c r="AL1139" t="str">
        <f>IF(tblSales[[#This Row],[Discount %]]&lt;=5,"0-5%",
IF(tblSales[[#This Row],[Discount %]]&lt;=10,"5-10%",
IF(tblSales[[#This Row],[Discount %]]&lt;=15,"10-15%",
IF(tblSales[[#This Row],[Discount %]]&lt;=20,"15-20%","20%+"))))</f>
        <v>15-20%</v>
      </c>
    </row>
    <row r="1140" spans="1:38">
      <c r="A1140" s="2" t="s">
        <v>2822</v>
      </c>
      <c r="B1140" s="11">
        <v>45533</v>
      </c>
      <c r="C1140" s="2" t="s">
        <v>322</v>
      </c>
      <c r="D1140" s="2" t="s">
        <v>582</v>
      </c>
      <c r="E1140" s="2" t="s">
        <v>557</v>
      </c>
      <c r="F1140" s="2" t="s">
        <v>122</v>
      </c>
      <c r="G1140" s="2">
        <v>3</v>
      </c>
      <c r="H1140" s="2">
        <v>1312.07</v>
      </c>
      <c r="I1140" s="2">
        <v>10</v>
      </c>
      <c r="J1140" s="2">
        <v>393.62</v>
      </c>
      <c r="K1140" s="2">
        <v>12</v>
      </c>
      <c r="L1140" s="2">
        <v>425.11</v>
      </c>
      <c r="M1140" s="2">
        <v>3967.7</v>
      </c>
      <c r="N1140" s="2">
        <v>2936.04</v>
      </c>
      <c r="O1140" s="2">
        <f t="shared" si="42"/>
        <v>606.54999999999984</v>
      </c>
      <c r="P1140" s="2" t="s">
        <v>28</v>
      </c>
      <c r="Q1140" s="2" t="str">
        <f t="shared" si="41"/>
        <v>Credit Card</v>
      </c>
      <c r="R1140" s="2" t="s">
        <v>21</v>
      </c>
      <c r="S1140" s="2" t="s">
        <v>56</v>
      </c>
      <c r="T1140" s="2" t="s">
        <v>2506</v>
      </c>
      <c r="U1140" s="2" t="s">
        <v>59</v>
      </c>
      <c r="V1140" t="str">
        <f>TEXT(tblSales[[#This Row],[Invoice Date]],"mmm")</f>
        <v>Aug</v>
      </c>
      <c r="W1140">
        <f>MONTH(tblSales[[#This Row],[Invoice Date]])</f>
        <v>8</v>
      </c>
      <c r="X1140">
        <f>YEAR(tblSales[[#This Row],[Invoice Date]])</f>
        <v>2024</v>
      </c>
      <c r="Y1140" t="str">
        <f>TEXT(tblSales[[#This Row],[Invoice Date]],"mmm-yyyy")</f>
        <v>Aug-2024</v>
      </c>
      <c r="Z1140" t="str">
        <f>_xlfn.XLOOKUP(tblSales[[#This Row],[Product_ID]],Products!$A:$A,Products!$C:$C,"Women Dresses")</f>
        <v>Men Trousers</v>
      </c>
      <c r="AA1140" t="str">
        <f>_xlfn.XLOOKUP(tblSales[[#This Row],[Product_ID]],Products!$A:$A,Products!$D:$D,"Unknown")</f>
        <v>Cargo</v>
      </c>
      <c r="AB1140" t="str">
        <f>_xlfn.XLOOKUP(tblSales[[#This Row],[Product_ID]],Products!$A:$A,Products!$E:$E,"Unknown")</f>
        <v>Westside</v>
      </c>
      <c r="AC1140" t="str">
        <f>_xlfn.XLOOKUP(tblSales[[#This Row],[Store_ID]],Stores!$A:$A,Stores!$B:$B,"Unknown")</f>
        <v>TrendMart Kochi Mall Kiosk</v>
      </c>
      <c r="AD1140" t="str">
        <f>_xlfn.XLOOKUP(tblSales[[#This Row],[Store_ID]],Stores!$A:$A,Stores!$E:$E,"Unknown")</f>
        <v>South Zone 1</v>
      </c>
      <c r="AE1140" t="str">
        <f>_xlfn.XLOOKUP(tblSales[[#This Row],[Customer_ID]],Customers!$A:$A,Customers!$B:$B,"Unknown")</f>
        <v>Deepthi Naicker</v>
      </c>
      <c r="AF1140" t="str">
        <f>_xlfn.XLOOKUP(tblSales[[#This Row],[Customer_ID]],Customers!$A:$A,Customers!$J:$J,"Unknown")</f>
        <v>Regular</v>
      </c>
      <c r="AG1140" t="str">
        <f>_xlfn.XLOOKUP(tblSales[[#This Row],[Employee_ID]],Employees!$A:$A,Employees!$B:$B,"Unknown")</f>
        <v>Rahul Krishnan</v>
      </c>
      <c r="AH1140">
        <f>IF(MONTH(tblSales[[#This Row],[Invoice Date]])&gt;=4,MONTH(tblSales[[#This Row],[Invoice Date]]),MONTH(tblSales[[#This Row],[Invoice Date]])+12)</f>
        <v>8</v>
      </c>
      <c r="AI1140" s="8">
        <f>DATE(YEAR(tblSales[[#This Row],[Invoice Date]]),MONTH(tblSales[[#This Row],[Invoice Date]]),1)</f>
        <v>45505</v>
      </c>
      <c r="AJ1140" t="str">
        <f>_xlfn.XLOOKUP(tblSales[[#This Row],[Product_ID]],Products!$A:$A,Products!$B:$B,"Unknown")</f>
        <v>Westside Cargo Peach</v>
      </c>
      <c r="AK1140" s="9">
        <f>IFERROR(tblSales[[#This Row],[Profit]]/tblSales[[#This Row],[Sales Amount]],0)</f>
        <v>0.15287194092295281</v>
      </c>
      <c r="AL1140" t="str">
        <f>IF(tblSales[[#This Row],[Discount %]]&lt;=5,"0-5%",
IF(tblSales[[#This Row],[Discount %]]&lt;=10,"5-10%",
IF(tblSales[[#This Row],[Discount %]]&lt;=15,"10-15%",
IF(tblSales[[#This Row],[Discount %]]&lt;=20,"15-20%","20%+"))))</f>
        <v>5-10%</v>
      </c>
    </row>
    <row r="1141" spans="1:38">
      <c r="A1141" s="2" t="s">
        <v>2823</v>
      </c>
      <c r="B1141" s="11">
        <v>45434</v>
      </c>
      <c r="C1141" s="2" t="s">
        <v>2824</v>
      </c>
      <c r="D1141" s="2" t="s">
        <v>566</v>
      </c>
      <c r="E1141" s="2" t="s">
        <v>243</v>
      </c>
      <c r="F1141" s="2" t="s">
        <v>140</v>
      </c>
      <c r="G1141" s="2">
        <v>2</v>
      </c>
      <c r="H1141" s="2">
        <v>2769.55</v>
      </c>
      <c r="I1141" s="2">
        <v>15</v>
      </c>
      <c r="J1141" s="2">
        <v>830.87</v>
      </c>
      <c r="K1141" s="2">
        <v>12</v>
      </c>
      <c r="L1141" s="2">
        <v>564.99</v>
      </c>
      <c r="M1141" s="2">
        <v>5273.22</v>
      </c>
      <c r="N1141" s="2">
        <v>3706.28</v>
      </c>
      <c r="O1141" s="2">
        <f t="shared" si="42"/>
        <v>1001.95</v>
      </c>
      <c r="P1141" s="2" t="s">
        <v>28</v>
      </c>
      <c r="Q1141" s="2" t="str">
        <f t="shared" si="41"/>
        <v>Credit Card</v>
      </c>
      <c r="R1141" s="2" t="s">
        <v>20</v>
      </c>
      <c r="S1141" s="2" t="s">
        <v>56</v>
      </c>
      <c r="T1141" s="2" t="s">
        <v>2366</v>
      </c>
      <c r="U1141" s="2" t="s">
        <v>59</v>
      </c>
      <c r="V1141" t="str">
        <f>TEXT(tblSales[[#This Row],[Invoice Date]],"mmm")</f>
        <v>May</v>
      </c>
      <c r="W1141">
        <f>MONTH(tblSales[[#This Row],[Invoice Date]])</f>
        <v>5</v>
      </c>
      <c r="X1141">
        <f>YEAR(tblSales[[#This Row],[Invoice Date]])</f>
        <v>2024</v>
      </c>
      <c r="Y1141" t="str">
        <f>TEXT(tblSales[[#This Row],[Invoice Date]],"mmm-yyyy")</f>
        <v>May-2024</v>
      </c>
      <c r="Z1141" t="str">
        <f>_xlfn.XLOOKUP(tblSales[[#This Row],[Product_ID]],Products!$A:$A,Products!$C:$C,"Women Dresses")</f>
        <v>Women Sarees</v>
      </c>
      <c r="AA1141" t="str">
        <f>_xlfn.XLOOKUP(tblSales[[#This Row],[Product_ID]],Products!$A:$A,Products!$D:$D,"Unknown")</f>
        <v>Silk Saree</v>
      </c>
      <c r="AB1141" t="str">
        <f>_xlfn.XLOOKUP(tblSales[[#This Row],[Product_ID]],Products!$A:$A,Products!$E:$E,"Unknown")</f>
        <v>Sparx</v>
      </c>
      <c r="AC1141" t="str">
        <f>_xlfn.XLOOKUP(tblSales[[#This Row],[Store_ID]],Stores!$A:$A,Stores!$B:$B,"Unknown")</f>
        <v>TrendMart Visakhapatnam Standard</v>
      </c>
      <c r="AD1141" t="str">
        <f>_xlfn.XLOOKUP(tblSales[[#This Row],[Store_ID]],Stores!$A:$A,Stores!$E:$E,"Unknown")</f>
        <v>South Zone 3</v>
      </c>
      <c r="AE1141" t="str">
        <f>_xlfn.XLOOKUP(tblSales[[#This Row],[Customer_ID]],Customers!$A:$A,Customers!$B:$B,"Unknown")</f>
        <v>Devraj Reddy</v>
      </c>
      <c r="AF1141" t="str">
        <f>_xlfn.XLOOKUP(tblSales[[#This Row],[Customer_ID]],Customers!$A:$A,Customers!$J:$J,"Unknown")</f>
        <v>Platinum</v>
      </c>
      <c r="AG1141" t="str">
        <f>_xlfn.XLOOKUP(tblSales[[#This Row],[Employee_ID]],Employees!$A:$A,Employees!$B:$B,"Unknown")</f>
        <v>Charulatha Kumar</v>
      </c>
      <c r="AH1141">
        <f>IF(MONTH(tblSales[[#This Row],[Invoice Date]])&gt;=4,MONTH(tblSales[[#This Row],[Invoice Date]]),MONTH(tblSales[[#This Row],[Invoice Date]])+12)</f>
        <v>5</v>
      </c>
      <c r="AI1141" s="8">
        <f>DATE(YEAR(tblSales[[#This Row],[Invoice Date]]),MONTH(tblSales[[#This Row],[Invoice Date]]),1)</f>
        <v>45413</v>
      </c>
      <c r="AJ1141" t="str">
        <f>_xlfn.XLOOKUP(tblSales[[#This Row],[Product_ID]],Products!$A:$A,Products!$B:$B,"Unknown")</f>
        <v>Sparx Silk Saree Charcoal</v>
      </c>
      <c r="AK1141" s="9">
        <f>IFERROR(tblSales[[#This Row],[Profit]]/tblSales[[#This Row],[Sales Amount]],0)</f>
        <v>0.19000724415063283</v>
      </c>
      <c r="AL1141" t="str">
        <f>IF(tblSales[[#This Row],[Discount %]]&lt;=5,"0-5%",
IF(tblSales[[#This Row],[Discount %]]&lt;=10,"5-10%",
IF(tblSales[[#This Row],[Discount %]]&lt;=15,"10-15%",
IF(tblSales[[#This Row],[Discount %]]&lt;=20,"15-20%","20%+"))))</f>
        <v>10-15%</v>
      </c>
    </row>
    <row r="1142" spans="1:38">
      <c r="A1142" s="2" t="s">
        <v>2825</v>
      </c>
      <c r="B1142" s="11">
        <v>45634</v>
      </c>
      <c r="C1142" s="2" t="s">
        <v>1745</v>
      </c>
      <c r="D1142" s="2" t="s">
        <v>976</v>
      </c>
      <c r="E1142" s="2" t="s">
        <v>1477</v>
      </c>
      <c r="F1142" s="2" t="s">
        <v>193</v>
      </c>
      <c r="G1142" s="2">
        <v>2</v>
      </c>
      <c r="H1142" s="2">
        <v>1335.35</v>
      </c>
      <c r="I1142" s="2">
        <v>5</v>
      </c>
      <c r="J1142" s="2">
        <v>133.53</v>
      </c>
      <c r="K1142" s="2">
        <v>12</v>
      </c>
      <c r="L1142" s="2">
        <v>304.45999999999998</v>
      </c>
      <c r="M1142" s="2">
        <v>2841.63</v>
      </c>
      <c r="N1142" s="2">
        <v>1924.34</v>
      </c>
      <c r="O1142" s="2">
        <f t="shared" si="42"/>
        <v>612.83000000000015</v>
      </c>
      <c r="P1142" s="2" t="s">
        <v>30</v>
      </c>
      <c r="Q1142" s="2" t="str">
        <f t="shared" si="41"/>
        <v>EMI</v>
      </c>
      <c r="R1142" s="2" t="s">
        <v>20</v>
      </c>
      <c r="S1142" s="2" t="s">
        <v>56</v>
      </c>
      <c r="T1142" s="2" t="s">
        <v>421</v>
      </c>
      <c r="U1142" s="2" t="s">
        <v>60</v>
      </c>
      <c r="V1142" t="str">
        <f>TEXT(tblSales[[#This Row],[Invoice Date]],"mmm")</f>
        <v>Dec</v>
      </c>
      <c r="W1142">
        <f>MONTH(tblSales[[#This Row],[Invoice Date]])</f>
        <v>12</v>
      </c>
      <c r="X1142">
        <f>YEAR(tblSales[[#This Row],[Invoice Date]])</f>
        <v>2024</v>
      </c>
      <c r="Y1142" t="str">
        <f>TEXT(tblSales[[#This Row],[Invoice Date]],"mmm-yyyy")</f>
        <v>Dec-2024</v>
      </c>
      <c r="Z1142" t="str">
        <f>_xlfn.XLOOKUP(tblSales[[#This Row],[Product_ID]],Products!$A:$A,Products!$C:$C,"Women Dresses")</f>
        <v>Women Sarees</v>
      </c>
      <c r="AA1142" t="str">
        <f>_xlfn.XLOOKUP(tblSales[[#This Row],[Product_ID]],Products!$A:$A,Products!$D:$D,"Unknown")</f>
        <v>Cotton Saree</v>
      </c>
      <c r="AB1142" t="str">
        <f>_xlfn.XLOOKUP(tblSales[[#This Row],[Product_ID]],Products!$A:$A,Products!$E:$E,"Unknown")</f>
        <v>Spykar</v>
      </c>
      <c r="AC1142" t="str">
        <f>_xlfn.XLOOKUP(tblSales[[#This Row],[Store_ID]],Stores!$A:$A,Stores!$B:$B,"Unknown")</f>
        <v>TrendMart Guntur High Street</v>
      </c>
      <c r="AD1142" t="str">
        <f>_xlfn.XLOOKUP(tblSales[[#This Row],[Store_ID]],Stores!$A:$A,Stores!$E:$E,"Unknown")</f>
        <v>South Zone 3</v>
      </c>
      <c r="AE1142" t="str">
        <f>_xlfn.XLOOKUP(tblSales[[#This Row],[Customer_ID]],Customers!$A:$A,Customers!$B:$B,"Unknown")</f>
        <v>Deepika Sharma</v>
      </c>
      <c r="AF1142" t="str">
        <f>_xlfn.XLOOKUP(tblSales[[#This Row],[Customer_ID]],Customers!$A:$A,Customers!$J:$J,"Unknown")</f>
        <v>Gold</v>
      </c>
      <c r="AG1142" t="str">
        <f>_xlfn.XLOOKUP(tblSales[[#This Row],[Employee_ID]],Employees!$A:$A,Employees!$B:$B,"Unknown")</f>
        <v>Yamini Pandian</v>
      </c>
      <c r="AH1142">
        <f>IF(MONTH(tblSales[[#This Row],[Invoice Date]])&gt;=4,MONTH(tblSales[[#This Row],[Invoice Date]]),MONTH(tblSales[[#This Row],[Invoice Date]])+12)</f>
        <v>12</v>
      </c>
      <c r="AI1142" s="8">
        <f>DATE(YEAR(tblSales[[#This Row],[Invoice Date]]),MONTH(tblSales[[#This Row],[Invoice Date]]),1)</f>
        <v>45627</v>
      </c>
      <c r="AJ1142" t="str">
        <f>_xlfn.XLOOKUP(tblSales[[#This Row],[Product_ID]],Products!$A:$A,Products!$B:$B,"Unknown")</f>
        <v>Spykar Cotton Saree Black</v>
      </c>
      <c r="AK1142" s="9">
        <f>IFERROR(tblSales[[#This Row],[Profit]]/tblSales[[#This Row],[Sales Amount]],0)</f>
        <v>0.21566143375457048</v>
      </c>
      <c r="AL1142" t="str">
        <f>IF(tblSales[[#This Row],[Discount %]]&lt;=5,"0-5%",
IF(tblSales[[#This Row],[Discount %]]&lt;=10,"5-10%",
IF(tblSales[[#This Row],[Discount %]]&lt;=15,"10-15%",
IF(tblSales[[#This Row],[Discount %]]&lt;=20,"15-20%","20%+"))))</f>
        <v>0-5%</v>
      </c>
    </row>
    <row r="1143" spans="1:38">
      <c r="A1143" s="2" t="s">
        <v>2826</v>
      </c>
      <c r="B1143" s="11">
        <v>45396</v>
      </c>
      <c r="C1143" s="2" t="s">
        <v>2827</v>
      </c>
      <c r="D1143" s="2" t="s">
        <v>695</v>
      </c>
      <c r="E1143" s="2" t="s">
        <v>1380</v>
      </c>
      <c r="F1143" s="2" t="s">
        <v>324</v>
      </c>
      <c r="G1143" s="2">
        <v>1</v>
      </c>
      <c r="H1143" s="2">
        <v>1253.1300000000001</v>
      </c>
      <c r="I1143" s="2">
        <v>10</v>
      </c>
      <c r="J1143" s="2">
        <v>125.31</v>
      </c>
      <c r="K1143" s="2">
        <v>12</v>
      </c>
      <c r="L1143" s="2">
        <v>135.34</v>
      </c>
      <c r="M1143" s="2">
        <v>1263.1600000000001</v>
      </c>
      <c r="N1143" s="2">
        <v>841.85</v>
      </c>
      <c r="O1143" s="2">
        <f t="shared" si="42"/>
        <v>285.97000000000003</v>
      </c>
      <c r="P1143" s="2" t="s">
        <v>28</v>
      </c>
      <c r="Q1143" s="2" t="str">
        <f t="shared" si="41"/>
        <v>Credit Card</v>
      </c>
      <c r="R1143" s="2" t="s">
        <v>20</v>
      </c>
      <c r="S1143" s="2" t="s">
        <v>56</v>
      </c>
      <c r="T1143" s="2" t="s">
        <v>271</v>
      </c>
      <c r="U1143" s="2" t="s">
        <v>60</v>
      </c>
      <c r="V1143" t="str">
        <f>TEXT(tblSales[[#This Row],[Invoice Date]],"mmm")</f>
        <v>Apr</v>
      </c>
      <c r="W1143">
        <f>MONTH(tblSales[[#This Row],[Invoice Date]])</f>
        <v>4</v>
      </c>
      <c r="X1143">
        <f>YEAR(tblSales[[#This Row],[Invoice Date]])</f>
        <v>2024</v>
      </c>
      <c r="Y1143" t="str">
        <f>TEXT(tblSales[[#This Row],[Invoice Date]],"mmm-yyyy")</f>
        <v>Apr-2024</v>
      </c>
      <c r="Z1143" t="str">
        <f>_xlfn.XLOOKUP(tblSales[[#This Row],[Product_ID]],Products!$A:$A,Products!$C:$C,"Women Dresses")</f>
        <v>Women Dresses</v>
      </c>
      <c r="AA1143" t="str">
        <f>_xlfn.XLOOKUP(tblSales[[#This Row],[Product_ID]],Products!$A:$A,Products!$D:$D,"Unknown")</f>
        <v>Shirt Dress</v>
      </c>
      <c r="AB1143" t="str">
        <f>_xlfn.XLOOKUP(tblSales[[#This Row],[Product_ID]],Products!$A:$A,Products!$E:$E,"Unknown")</f>
        <v>Kalyan Silks</v>
      </c>
      <c r="AC1143" t="str">
        <f>_xlfn.XLOOKUP(tblSales[[#This Row],[Store_ID]],Stores!$A:$A,Stores!$B:$B,"Unknown")</f>
        <v>TrendMart Alappuzha Mall Kiosk</v>
      </c>
      <c r="AD1143" t="str">
        <f>_xlfn.XLOOKUP(tblSales[[#This Row],[Store_ID]],Stores!$A:$A,Stores!$E:$E,"Unknown")</f>
        <v>South Zone 1</v>
      </c>
      <c r="AE1143" t="str">
        <f>_xlfn.XLOOKUP(tblSales[[#This Row],[Customer_ID]],Customers!$A:$A,Customers!$B:$B,"Unknown")</f>
        <v>Gayathri Iyengar</v>
      </c>
      <c r="AF1143" t="str">
        <f>_xlfn.XLOOKUP(tblSales[[#This Row],[Customer_ID]],Customers!$A:$A,Customers!$J:$J,"Unknown")</f>
        <v>Silver</v>
      </c>
      <c r="AG1143" t="str">
        <f>_xlfn.XLOOKUP(tblSales[[#This Row],[Employee_ID]],Employees!$A:$A,Employees!$B:$B,"Unknown")</f>
        <v>Ganesh Iyengar</v>
      </c>
      <c r="AH1143">
        <f>IF(MONTH(tblSales[[#This Row],[Invoice Date]])&gt;=4,MONTH(tblSales[[#This Row],[Invoice Date]]),MONTH(tblSales[[#This Row],[Invoice Date]])+12)</f>
        <v>4</v>
      </c>
      <c r="AI1143" s="8">
        <f>DATE(YEAR(tblSales[[#This Row],[Invoice Date]]),MONTH(tblSales[[#This Row],[Invoice Date]]),1)</f>
        <v>45383</v>
      </c>
      <c r="AJ1143" t="str">
        <f>_xlfn.XLOOKUP(tblSales[[#This Row],[Product_ID]],Products!$A:$A,Products!$B:$B,"Unknown")</f>
        <v>Kalyan Silks Shirt Dress Maroon</v>
      </c>
      <c r="AK1143" s="9">
        <f>IFERROR(tblSales[[#This Row],[Profit]]/tblSales[[#This Row],[Sales Amount]],0)</f>
        <v>0.22639253934576775</v>
      </c>
      <c r="AL1143" t="str">
        <f>IF(tblSales[[#This Row],[Discount %]]&lt;=5,"0-5%",
IF(tblSales[[#This Row],[Discount %]]&lt;=10,"5-10%",
IF(tblSales[[#This Row],[Discount %]]&lt;=15,"10-15%",
IF(tblSales[[#This Row],[Discount %]]&lt;=20,"15-20%","20%+"))))</f>
        <v>5-10%</v>
      </c>
    </row>
    <row r="1144" spans="1:38">
      <c r="A1144" s="2" t="s">
        <v>2828</v>
      </c>
      <c r="B1144" s="11">
        <v>45466</v>
      </c>
      <c r="C1144" s="2" t="s">
        <v>1557</v>
      </c>
      <c r="D1144" s="2" t="s">
        <v>716</v>
      </c>
      <c r="E1144" s="2" t="s">
        <v>97</v>
      </c>
      <c r="F1144" s="2" t="s">
        <v>98</v>
      </c>
      <c r="G1144" s="2">
        <v>4</v>
      </c>
      <c r="H1144" s="2">
        <v>1593.61</v>
      </c>
      <c r="I1144" s="2">
        <v>25</v>
      </c>
      <c r="J1144" s="2">
        <v>1593.61</v>
      </c>
      <c r="K1144" s="2">
        <v>12</v>
      </c>
      <c r="L1144" s="2">
        <v>573.70000000000005</v>
      </c>
      <c r="M1144" s="2">
        <v>5354.53</v>
      </c>
      <c r="N1144" s="2">
        <v>4460.76</v>
      </c>
      <c r="O1144" s="2">
        <f t="shared" si="42"/>
        <v>320.06999999999948</v>
      </c>
      <c r="P1144" s="2" t="s">
        <v>27</v>
      </c>
      <c r="Q1144" s="2" t="str">
        <f t="shared" si="41"/>
        <v>Cash</v>
      </c>
      <c r="R1144" s="2" t="s">
        <v>20</v>
      </c>
      <c r="S1144" s="2" t="s">
        <v>56</v>
      </c>
      <c r="T1144" s="2" t="s">
        <v>1651</v>
      </c>
      <c r="U1144" s="2" t="s">
        <v>60</v>
      </c>
      <c r="V1144" t="str">
        <f>TEXT(tblSales[[#This Row],[Invoice Date]],"mmm")</f>
        <v>Jun</v>
      </c>
      <c r="W1144">
        <f>MONTH(tblSales[[#This Row],[Invoice Date]])</f>
        <v>6</v>
      </c>
      <c r="X1144">
        <f>YEAR(tblSales[[#This Row],[Invoice Date]])</f>
        <v>2024</v>
      </c>
      <c r="Y1144" t="str">
        <f>TEXT(tblSales[[#This Row],[Invoice Date]],"mmm-yyyy")</f>
        <v>Jun-2024</v>
      </c>
      <c r="Z1144" t="str">
        <f>_xlfn.XLOOKUP(tblSales[[#This Row],[Product_ID]],Products!$A:$A,Products!$C:$C,"Women Dresses")</f>
        <v>Sportswear</v>
      </c>
      <c r="AA1144" t="str">
        <f>_xlfn.XLOOKUP(tblSales[[#This Row],[Product_ID]],Products!$A:$A,Products!$D:$D,"Unknown")</f>
        <v>Sports T-Shirt</v>
      </c>
      <c r="AB1144" t="str">
        <f>_xlfn.XLOOKUP(tblSales[[#This Row],[Product_ID]],Products!$A:$A,Products!$E:$E,"Unknown")</f>
        <v>Allen Solly</v>
      </c>
      <c r="AC1144" t="str">
        <f>_xlfn.XLOOKUP(tblSales[[#This Row],[Store_ID]],Stores!$A:$A,Stores!$B:$B,"Unknown")</f>
        <v>TrendMart Tirunelveli High Street</v>
      </c>
      <c r="AD1144" t="str">
        <f>_xlfn.XLOOKUP(tblSales[[#This Row],[Store_ID]],Stores!$A:$A,Stores!$E:$E,"Unknown")</f>
        <v>South Zone 1</v>
      </c>
      <c r="AE1144" t="str">
        <f>_xlfn.XLOOKUP(tblSales[[#This Row],[Customer_ID]],Customers!$A:$A,Customers!$B:$B,"Unknown")</f>
        <v>Rani Pillai</v>
      </c>
      <c r="AF1144" t="str">
        <f>_xlfn.XLOOKUP(tblSales[[#This Row],[Customer_ID]],Customers!$A:$A,Customers!$J:$J,"Unknown")</f>
        <v>Regular</v>
      </c>
      <c r="AG1144" t="str">
        <f>_xlfn.XLOOKUP(tblSales[[#This Row],[Employee_ID]],Employees!$A:$A,Employees!$B:$B,"Unknown")</f>
        <v>Deepthi Iyengar</v>
      </c>
      <c r="AH1144">
        <f>IF(MONTH(tblSales[[#This Row],[Invoice Date]])&gt;=4,MONTH(tblSales[[#This Row],[Invoice Date]]),MONTH(tblSales[[#This Row],[Invoice Date]])+12)</f>
        <v>6</v>
      </c>
      <c r="AI1144" s="8">
        <f>DATE(YEAR(tblSales[[#This Row],[Invoice Date]]),MONTH(tblSales[[#This Row],[Invoice Date]]),1)</f>
        <v>45444</v>
      </c>
      <c r="AJ1144" t="str">
        <f>_xlfn.XLOOKUP(tblSales[[#This Row],[Product_ID]],Products!$A:$A,Products!$B:$B,"Unknown")</f>
        <v>Allen Solly Sports T-Shirt Cream</v>
      </c>
      <c r="AK1144" s="9">
        <f>IFERROR(tblSales[[#This Row],[Profit]]/tblSales[[#This Row],[Sales Amount]],0)</f>
        <v>5.9775554530462897E-2</v>
      </c>
      <c r="AL1144" t="str">
        <f>IF(tblSales[[#This Row],[Discount %]]&lt;=5,"0-5%",
IF(tblSales[[#This Row],[Discount %]]&lt;=10,"5-10%",
IF(tblSales[[#This Row],[Discount %]]&lt;=15,"10-15%",
IF(tblSales[[#This Row],[Discount %]]&lt;=20,"15-20%","20%+"))))</f>
        <v>20%+</v>
      </c>
    </row>
    <row r="1145" spans="1:38">
      <c r="A1145" s="2" t="s">
        <v>2829</v>
      </c>
      <c r="B1145" s="11">
        <v>45591</v>
      </c>
      <c r="C1145" s="2" t="s">
        <v>2494</v>
      </c>
      <c r="D1145" s="2" t="s">
        <v>165</v>
      </c>
      <c r="E1145" s="2" t="s">
        <v>646</v>
      </c>
      <c r="F1145" s="2" t="s">
        <v>285</v>
      </c>
      <c r="G1145" s="2">
        <v>1</v>
      </c>
      <c r="H1145" s="2">
        <v>1850.69</v>
      </c>
      <c r="I1145" s="2">
        <v>5</v>
      </c>
      <c r="J1145" s="2">
        <v>92.53</v>
      </c>
      <c r="K1145" s="2">
        <v>12</v>
      </c>
      <c r="L1145" s="2">
        <v>210.98</v>
      </c>
      <c r="M1145" s="2">
        <v>1969.14</v>
      </c>
      <c r="N1145" s="2">
        <v>1407.33</v>
      </c>
      <c r="O1145" s="2">
        <f t="shared" si="42"/>
        <v>350.83000000000015</v>
      </c>
      <c r="P1145" s="2" t="s">
        <v>27</v>
      </c>
      <c r="Q1145" s="2" t="str">
        <f t="shared" si="41"/>
        <v>Cash</v>
      </c>
      <c r="R1145" s="2" t="s">
        <v>20</v>
      </c>
      <c r="S1145" s="2" t="s">
        <v>56</v>
      </c>
      <c r="T1145" s="2" t="s">
        <v>354</v>
      </c>
      <c r="U1145" s="2" t="s">
        <v>60</v>
      </c>
      <c r="V1145" t="str">
        <f>TEXT(tblSales[[#This Row],[Invoice Date]],"mmm")</f>
        <v>Oct</v>
      </c>
      <c r="W1145">
        <f>MONTH(tblSales[[#This Row],[Invoice Date]])</f>
        <v>10</v>
      </c>
      <c r="X1145">
        <f>YEAR(tblSales[[#This Row],[Invoice Date]])</f>
        <v>2024</v>
      </c>
      <c r="Y1145" t="str">
        <f>TEXT(tblSales[[#This Row],[Invoice Date]],"mmm-yyyy")</f>
        <v>Oct-2024</v>
      </c>
      <c r="Z1145" t="str">
        <f>_xlfn.XLOOKUP(tblSales[[#This Row],[Product_ID]],Products!$A:$A,Products!$C:$C,"Women Dresses")</f>
        <v>Women Dresses</v>
      </c>
      <c r="AA1145" t="str">
        <f>_xlfn.XLOOKUP(tblSales[[#This Row],[Product_ID]],Products!$A:$A,Products!$D:$D,"Unknown")</f>
        <v>Maxi Dress</v>
      </c>
      <c r="AB1145" t="str">
        <f>_xlfn.XLOOKUP(tblSales[[#This Row],[Product_ID]],Products!$A:$A,Products!$E:$E,"Unknown")</f>
        <v>Tanishq</v>
      </c>
      <c r="AC1145" t="str">
        <f>_xlfn.XLOOKUP(tblSales[[#This Row],[Store_ID]],Stores!$A:$A,Stores!$B:$B,"Unknown")</f>
        <v>TrendMart Vijayawada Mall Kiosk</v>
      </c>
      <c r="AD1145" t="str">
        <f>_xlfn.XLOOKUP(tblSales[[#This Row],[Store_ID]],Stores!$A:$A,Stores!$E:$E,"Unknown")</f>
        <v>South Zone 3</v>
      </c>
      <c r="AE1145" t="str">
        <f>_xlfn.XLOOKUP(tblSales[[#This Row],[Customer_ID]],Customers!$A:$A,Customers!$B:$B,"Unknown")</f>
        <v>Chandra Iyer</v>
      </c>
      <c r="AF1145" t="str">
        <f>_xlfn.XLOOKUP(tblSales[[#This Row],[Customer_ID]],Customers!$A:$A,Customers!$J:$J,"Unknown")</f>
        <v>Silver</v>
      </c>
      <c r="AG1145" t="str">
        <f>_xlfn.XLOOKUP(tblSales[[#This Row],[Employee_ID]],Employees!$A:$A,Employees!$B:$B,"Unknown")</f>
        <v>Yogesh Chettiar</v>
      </c>
      <c r="AH1145">
        <f>IF(MONTH(tblSales[[#This Row],[Invoice Date]])&gt;=4,MONTH(tblSales[[#This Row],[Invoice Date]]),MONTH(tblSales[[#This Row],[Invoice Date]])+12)</f>
        <v>10</v>
      </c>
      <c r="AI1145" s="8">
        <f>DATE(YEAR(tblSales[[#This Row],[Invoice Date]]),MONTH(tblSales[[#This Row],[Invoice Date]]),1)</f>
        <v>45566</v>
      </c>
      <c r="AJ1145" t="str">
        <f>_xlfn.XLOOKUP(tblSales[[#This Row],[Product_ID]],Products!$A:$A,Products!$B:$B,"Unknown")</f>
        <v>Tanishq Maxi Dress Wine</v>
      </c>
      <c r="AK1145" s="9">
        <f>IFERROR(tblSales[[#This Row],[Profit]]/tblSales[[#This Row],[Sales Amount]],0)</f>
        <v>0.17816407162517653</v>
      </c>
      <c r="AL1145" t="str">
        <f>IF(tblSales[[#This Row],[Discount %]]&lt;=5,"0-5%",
IF(tblSales[[#This Row],[Discount %]]&lt;=10,"5-10%",
IF(tblSales[[#This Row],[Discount %]]&lt;=15,"10-15%",
IF(tblSales[[#This Row],[Discount %]]&lt;=20,"15-20%","20%+"))))</f>
        <v>0-5%</v>
      </c>
    </row>
    <row r="1146" spans="1:38">
      <c r="A1146" s="2" t="s">
        <v>2830</v>
      </c>
      <c r="B1146" s="11">
        <v>45516</v>
      </c>
      <c r="C1146" s="2" t="s">
        <v>1517</v>
      </c>
      <c r="D1146" s="2" t="s">
        <v>1735</v>
      </c>
      <c r="E1146" s="2" t="s">
        <v>578</v>
      </c>
      <c r="F1146" s="2" t="s">
        <v>116</v>
      </c>
      <c r="G1146" s="2">
        <v>4</v>
      </c>
      <c r="H1146" s="2">
        <v>1199.08</v>
      </c>
      <c r="I1146" s="2">
        <v>25</v>
      </c>
      <c r="J1146" s="2">
        <v>1199.08</v>
      </c>
      <c r="K1146" s="2">
        <v>3</v>
      </c>
      <c r="L1146" s="2">
        <v>107.92</v>
      </c>
      <c r="M1146" s="2">
        <v>3705.16</v>
      </c>
      <c r="N1146" s="2">
        <v>3641.84</v>
      </c>
      <c r="O1146" s="2">
        <f t="shared" si="42"/>
        <v>-44.600000000000293</v>
      </c>
      <c r="P1146" s="2" t="s">
        <v>29</v>
      </c>
      <c r="Q1146" s="2" t="str">
        <f t="shared" si="41"/>
        <v>Debit Card</v>
      </c>
      <c r="R1146" s="2" t="s">
        <v>20</v>
      </c>
      <c r="S1146" s="2" t="s">
        <v>56</v>
      </c>
      <c r="T1146" s="2" t="s">
        <v>718</v>
      </c>
      <c r="U1146" s="2" t="s">
        <v>59</v>
      </c>
      <c r="V1146" t="str">
        <f>TEXT(tblSales[[#This Row],[Invoice Date]],"mmm")</f>
        <v>Aug</v>
      </c>
      <c r="W1146">
        <f>MONTH(tblSales[[#This Row],[Invoice Date]])</f>
        <v>8</v>
      </c>
      <c r="X1146">
        <f>YEAR(tblSales[[#This Row],[Invoice Date]])</f>
        <v>2024</v>
      </c>
      <c r="Y1146" t="str">
        <f>TEXT(tblSales[[#This Row],[Invoice Date]],"mmm-yyyy")</f>
        <v>Aug-2024</v>
      </c>
      <c r="Z1146" t="str">
        <f>_xlfn.XLOOKUP(tblSales[[#This Row],[Product_ID]],Products!$A:$A,Products!$C:$C,"Women Dresses")</f>
        <v>Jewellery</v>
      </c>
      <c r="AA1146" t="str">
        <f>_xlfn.XLOOKUP(tblSales[[#This Row],[Product_ID]],Products!$A:$A,Products!$D:$D,"Unknown")</f>
        <v>Necklace</v>
      </c>
      <c r="AB1146" t="str">
        <f>_xlfn.XLOOKUP(tblSales[[#This Row],[Product_ID]],Products!$A:$A,Products!$E:$E,"Unknown")</f>
        <v>Flying Machine</v>
      </c>
      <c r="AC1146" t="str">
        <f>_xlfn.XLOOKUP(tblSales[[#This Row],[Store_ID]],Stores!$A:$A,Stores!$B:$B,"Unknown")</f>
        <v>TrendMart Thrissur High Street</v>
      </c>
      <c r="AD1146" t="str">
        <f>_xlfn.XLOOKUP(tblSales[[#This Row],[Store_ID]],Stores!$A:$A,Stores!$E:$E,"Unknown")</f>
        <v>South Zone 1</v>
      </c>
      <c r="AE1146" t="str">
        <f>_xlfn.XLOOKUP(tblSales[[#This Row],[Customer_ID]],Customers!$A:$A,Customers!$B:$B,"Unknown")</f>
        <v>Yogesh Venkatesan</v>
      </c>
      <c r="AF1146" t="str">
        <f>_xlfn.XLOOKUP(tblSales[[#This Row],[Customer_ID]],Customers!$A:$A,Customers!$J:$J,"Unknown")</f>
        <v>Regular</v>
      </c>
      <c r="AG1146" t="str">
        <f>_xlfn.XLOOKUP(tblSales[[#This Row],[Employee_ID]],Employees!$A:$A,Employees!$B:$B,"Unknown")</f>
        <v>Padma Gounder</v>
      </c>
      <c r="AH1146">
        <f>IF(MONTH(tblSales[[#This Row],[Invoice Date]])&gt;=4,MONTH(tblSales[[#This Row],[Invoice Date]]),MONTH(tblSales[[#This Row],[Invoice Date]])+12)</f>
        <v>8</v>
      </c>
      <c r="AI1146" s="8">
        <f>DATE(YEAR(tblSales[[#This Row],[Invoice Date]]),MONTH(tblSales[[#This Row],[Invoice Date]]),1)</f>
        <v>45505</v>
      </c>
      <c r="AJ1146" t="str">
        <f>_xlfn.XLOOKUP(tblSales[[#This Row],[Product_ID]],Products!$A:$A,Products!$B:$B,"Unknown")</f>
        <v>Flying Machine Necklace Sky Blue</v>
      </c>
      <c r="AK1146" s="9">
        <f>IFERROR(tblSales[[#This Row],[Profit]]/tblSales[[#This Row],[Sales Amount]],0)</f>
        <v>-1.2037266946636663E-2</v>
      </c>
      <c r="AL1146" t="str">
        <f>IF(tblSales[[#This Row],[Discount %]]&lt;=5,"0-5%",
IF(tblSales[[#This Row],[Discount %]]&lt;=10,"5-10%",
IF(tblSales[[#This Row],[Discount %]]&lt;=15,"10-15%",
IF(tblSales[[#This Row],[Discount %]]&lt;=20,"15-20%","20%+"))))</f>
        <v>20%+</v>
      </c>
    </row>
    <row r="1147" spans="1:38">
      <c r="A1147" s="12" t="s">
        <v>2831</v>
      </c>
      <c r="B1147" s="13">
        <v>45738</v>
      </c>
      <c r="C1147" s="12" t="s">
        <v>487</v>
      </c>
      <c r="D1147" s="12" t="s">
        <v>749</v>
      </c>
      <c r="E1147" s="12" t="s">
        <v>699</v>
      </c>
      <c r="F1147" s="12" t="s">
        <v>475</v>
      </c>
      <c r="G1147" s="12">
        <v>0</v>
      </c>
      <c r="H1147" s="12">
        <v>653.12</v>
      </c>
      <c r="I1147" s="12">
        <v>0</v>
      </c>
      <c r="J1147" s="12">
        <v>0</v>
      </c>
      <c r="K1147" s="12">
        <v>5</v>
      </c>
      <c r="L1147" s="12">
        <v>0</v>
      </c>
      <c r="M1147" s="12">
        <v>0</v>
      </c>
      <c r="N1147" s="12">
        <v>0</v>
      </c>
      <c r="O1147" s="12">
        <v>0</v>
      </c>
      <c r="P1147" s="12" t="s">
        <v>27</v>
      </c>
      <c r="Q1147" s="12" t="str">
        <f t="shared" si="41"/>
        <v>Cash</v>
      </c>
      <c r="R1147" s="12" t="s">
        <v>20</v>
      </c>
      <c r="S1147" s="12" t="s">
        <v>56</v>
      </c>
      <c r="T1147" s="12" t="s">
        <v>1824</v>
      </c>
      <c r="U1147" s="12" t="s">
        <v>60</v>
      </c>
      <c r="V1147" t="str">
        <f>TEXT(tblSales[[#This Row],[Invoice Date]],"mmm")</f>
        <v>Mar</v>
      </c>
      <c r="W1147">
        <f>MONTH(tblSales[[#This Row],[Invoice Date]])</f>
        <v>3</v>
      </c>
      <c r="X1147">
        <f>YEAR(tblSales[[#This Row],[Invoice Date]])</f>
        <v>2025</v>
      </c>
      <c r="Y1147" t="str">
        <f>TEXT(tblSales[[#This Row],[Invoice Date]],"mmm-yyyy")</f>
        <v>Mar-2025</v>
      </c>
      <c r="Z1147" t="str">
        <f>_xlfn.XLOOKUP(tblSales[[#This Row],[Product_ID]],Products!$A:$A,Products!$C:$C,"Women Dresses")</f>
        <v>Kids Wear</v>
      </c>
      <c r="AA1147" t="str">
        <f>_xlfn.XLOOKUP(tblSales[[#This Row],[Product_ID]],Products!$A:$A,Products!$D:$D,"Unknown")</f>
        <v>Girls Frock</v>
      </c>
      <c r="AB1147" t="str">
        <f>_xlfn.XLOOKUP(tblSales[[#This Row],[Product_ID]],Products!$A:$A,Products!$E:$E,"Unknown")</f>
        <v>Being Human</v>
      </c>
      <c r="AC1147" t="str">
        <f>_xlfn.XLOOKUP(tblSales[[#This Row],[Store_ID]],Stores!$A:$A,Stores!$B:$B,"Unknown")</f>
        <v>TrendMart Dindigul High Street</v>
      </c>
      <c r="AD1147" t="str">
        <f>_xlfn.XLOOKUP(tblSales[[#This Row],[Store_ID]],Stores!$A:$A,Stores!$E:$E,"Unknown")</f>
        <v>South Zone 1</v>
      </c>
      <c r="AE1147" t="str">
        <f>_xlfn.XLOOKUP(tblSales[[#This Row],[Customer_ID]],Customers!$A:$A,Customers!$B:$B,"Unknown")</f>
        <v>Deepa Prasad</v>
      </c>
      <c r="AF1147" t="str">
        <f>_xlfn.XLOOKUP(tblSales[[#This Row],[Customer_ID]],Customers!$A:$A,Customers!$J:$J,"Unknown")</f>
        <v>Platinum</v>
      </c>
      <c r="AG1147" t="str">
        <f>_xlfn.XLOOKUP(tblSales[[#This Row],[Employee_ID]],Employees!$A:$A,Employees!$B:$B,"Unknown")</f>
        <v>Arjun Krishnan</v>
      </c>
      <c r="AH1147">
        <f>IF(MONTH(tblSales[[#This Row],[Invoice Date]])&gt;=4,MONTH(tblSales[[#This Row],[Invoice Date]]),MONTH(tblSales[[#This Row],[Invoice Date]])+12)</f>
        <v>15</v>
      </c>
      <c r="AI1147" s="8">
        <f>DATE(YEAR(tblSales[[#This Row],[Invoice Date]]),MONTH(tblSales[[#This Row],[Invoice Date]]),1)</f>
        <v>45717</v>
      </c>
      <c r="AJ1147" t="str">
        <f>_xlfn.XLOOKUP(tblSales[[#This Row],[Product_ID]],Products!$A:$A,Products!$B:$B,"Unknown")</f>
        <v>Being Human Girls Frock Teal</v>
      </c>
      <c r="AK1147" s="9">
        <f>IFERROR(tblSales[[#This Row],[Profit]]/tblSales[[#This Row],[Sales Amount]],0)</f>
        <v>0</v>
      </c>
      <c r="AL1147" t="str">
        <f>IF(tblSales[[#This Row],[Discount %]]&lt;=5,"0-5%",
IF(tblSales[[#This Row],[Discount %]]&lt;=10,"5-10%",
IF(tblSales[[#This Row],[Discount %]]&lt;=15,"10-15%",
IF(tblSales[[#This Row],[Discount %]]&lt;=20,"15-20%","20%+"))))</f>
        <v>0-5%</v>
      </c>
    </row>
    <row r="1148" spans="1:38">
      <c r="A1148" s="2" t="s">
        <v>2832</v>
      </c>
      <c r="B1148" s="11">
        <v>45413</v>
      </c>
      <c r="C1148" s="2" t="s">
        <v>1069</v>
      </c>
      <c r="D1148" s="2" t="s">
        <v>1993</v>
      </c>
      <c r="E1148" s="2" t="s">
        <v>674</v>
      </c>
      <c r="F1148" s="2" t="s">
        <v>116</v>
      </c>
      <c r="G1148" s="2">
        <v>3</v>
      </c>
      <c r="H1148" s="2">
        <v>1846.4</v>
      </c>
      <c r="I1148" s="2">
        <v>30</v>
      </c>
      <c r="J1148" s="2">
        <v>1661.76</v>
      </c>
      <c r="K1148" s="2">
        <v>12</v>
      </c>
      <c r="L1148" s="2">
        <v>465.29</v>
      </c>
      <c r="M1148" s="2">
        <v>4342.7299999999996</v>
      </c>
      <c r="N1148" s="2">
        <v>3615.42</v>
      </c>
      <c r="O1148" s="2">
        <f t="shared" ref="O1148:O1154" si="43">(M1148-N1148-L1148)</f>
        <v>262.01999999999947</v>
      </c>
      <c r="P1148" s="2" t="s">
        <v>32</v>
      </c>
      <c r="Q1148" s="2" t="str">
        <f t="shared" si="41"/>
        <v>UPI</v>
      </c>
      <c r="R1148" s="2" t="s">
        <v>20</v>
      </c>
      <c r="S1148" s="2" t="s">
        <v>56</v>
      </c>
      <c r="T1148" s="2" t="s">
        <v>2833</v>
      </c>
      <c r="U1148" s="2" t="s">
        <v>59</v>
      </c>
      <c r="V1148" t="str">
        <f>TEXT(tblSales[[#This Row],[Invoice Date]],"mmm")</f>
        <v>May</v>
      </c>
      <c r="W1148">
        <f>MONTH(tblSales[[#This Row],[Invoice Date]])</f>
        <v>5</v>
      </c>
      <c r="X1148">
        <f>YEAR(tblSales[[#This Row],[Invoice Date]])</f>
        <v>2024</v>
      </c>
      <c r="Y1148" t="str">
        <f>TEXT(tblSales[[#This Row],[Invoice Date]],"mmm-yyyy")</f>
        <v>May-2024</v>
      </c>
      <c r="Z1148" t="str">
        <f>_xlfn.XLOOKUP(tblSales[[#This Row],[Product_ID]],Products!$A:$A,Products!$C:$C,"Women Dresses")</f>
        <v>Men Ethnic</v>
      </c>
      <c r="AA1148" t="str">
        <f>_xlfn.XLOOKUP(tblSales[[#This Row],[Product_ID]],Products!$A:$A,Products!$D:$D,"Unknown")</f>
        <v>Nehru Jacket</v>
      </c>
      <c r="AB1148" t="str">
        <f>_xlfn.XLOOKUP(tblSales[[#This Row],[Product_ID]],Products!$A:$A,Products!$E:$E,"Unknown")</f>
        <v>Skechers</v>
      </c>
      <c r="AC1148" t="str">
        <f>_xlfn.XLOOKUP(tblSales[[#This Row],[Store_ID]],Stores!$A:$A,Stores!$B:$B,"Unknown")</f>
        <v>TrendMart Nizamabad Standard</v>
      </c>
      <c r="AD1148" t="str">
        <f>_xlfn.XLOOKUP(tblSales[[#This Row],[Store_ID]],Stores!$A:$A,Stores!$E:$E,"Unknown")</f>
        <v>South Zone 2</v>
      </c>
      <c r="AE1148" t="str">
        <f>_xlfn.XLOOKUP(tblSales[[#This Row],[Customer_ID]],Customers!$A:$A,Customers!$B:$B,"Unknown")</f>
        <v>Jyothi Achari</v>
      </c>
      <c r="AF1148" t="str">
        <f>_xlfn.XLOOKUP(tblSales[[#This Row],[Customer_ID]],Customers!$A:$A,Customers!$J:$J,"Unknown")</f>
        <v>Silver</v>
      </c>
      <c r="AG1148" t="str">
        <f>_xlfn.XLOOKUP(tblSales[[#This Row],[Employee_ID]],Employees!$A:$A,Employees!$B:$B,"Unknown")</f>
        <v>Padma Gounder</v>
      </c>
      <c r="AH1148">
        <f>IF(MONTH(tblSales[[#This Row],[Invoice Date]])&gt;=4,MONTH(tblSales[[#This Row],[Invoice Date]]),MONTH(tblSales[[#This Row],[Invoice Date]])+12)</f>
        <v>5</v>
      </c>
      <c r="AI1148" s="8">
        <f>DATE(YEAR(tblSales[[#This Row],[Invoice Date]]),MONTH(tblSales[[#This Row],[Invoice Date]]),1)</f>
        <v>45413</v>
      </c>
      <c r="AJ1148" t="str">
        <f>_xlfn.XLOOKUP(tblSales[[#This Row],[Product_ID]],Products!$A:$A,Products!$B:$B,"Unknown")</f>
        <v>Skechers Nehru Jacket Peach</v>
      </c>
      <c r="AK1148" s="9">
        <f>IFERROR(tblSales[[#This Row],[Profit]]/tblSales[[#This Row],[Sales Amount]],0)</f>
        <v>6.0335319027431937E-2</v>
      </c>
      <c r="AL1148" t="str">
        <f>IF(tblSales[[#This Row],[Discount %]]&lt;=5,"0-5%",
IF(tblSales[[#This Row],[Discount %]]&lt;=10,"5-10%",
IF(tblSales[[#This Row],[Discount %]]&lt;=15,"10-15%",
IF(tblSales[[#This Row],[Discount %]]&lt;=20,"15-20%","20%+"))))</f>
        <v>20%+</v>
      </c>
    </row>
    <row r="1149" spans="1:38">
      <c r="A1149" s="2" t="s">
        <v>2834</v>
      </c>
      <c r="B1149" s="11">
        <v>45484</v>
      </c>
      <c r="C1149" s="2" t="s">
        <v>1426</v>
      </c>
      <c r="D1149" s="2" t="s">
        <v>663</v>
      </c>
      <c r="E1149" s="2" t="s">
        <v>717</v>
      </c>
      <c r="F1149" s="2" t="s">
        <v>562</v>
      </c>
      <c r="G1149" s="2">
        <v>3</v>
      </c>
      <c r="H1149" s="2">
        <v>1718.7</v>
      </c>
      <c r="I1149" s="2">
        <v>15</v>
      </c>
      <c r="J1149" s="2">
        <v>773.41</v>
      </c>
      <c r="K1149" s="2">
        <v>12</v>
      </c>
      <c r="L1149" s="2">
        <v>525.91999999999996</v>
      </c>
      <c r="M1149" s="2">
        <v>4908.6099999999997</v>
      </c>
      <c r="N1149" s="2">
        <v>3399.81</v>
      </c>
      <c r="O1149" s="2">
        <f t="shared" si="43"/>
        <v>982.87999999999977</v>
      </c>
      <c r="P1149" s="2" t="s">
        <v>32</v>
      </c>
      <c r="Q1149" s="2" t="str">
        <f t="shared" si="41"/>
        <v>UPI</v>
      </c>
      <c r="R1149" s="2" t="s">
        <v>21</v>
      </c>
      <c r="S1149" s="2" t="s">
        <v>56</v>
      </c>
      <c r="T1149" s="2" t="s">
        <v>1885</v>
      </c>
      <c r="U1149" s="2" t="s">
        <v>59</v>
      </c>
      <c r="V1149" t="str">
        <f>TEXT(tblSales[[#This Row],[Invoice Date]],"mmm")</f>
        <v>Jul</v>
      </c>
      <c r="W1149">
        <f>MONTH(tblSales[[#This Row],[Invoice Date]])</f>
        <v>7</v>
      </c>
      <c r="X1149">
        <f>YEAR(tblSales[[#This Row],[Invoice Date]])</f>
        <v>2024</v>
      </c>
      <c r="Y1149" t="str">
        <f>TEXT(tblSales[[#This Row],[Invoice Date]],"mmm-yyyy")</f>
        <v>Jul-2024</v>
      </c>
      <c r="Z1149" t="str">
        <f>_xlfn.XLOOKUP(tblSales[[#This Row],[Product_ID]],Products!$A:$A,Products!$C:$C,"Women Dresses")</f>
        <v>Women Dresses</v>
      </c>
      <c r="AA1149" t="str">
        <f>_xlfn.XLOOKUP(tblSales[[#This Row],[Product_ID]],Products!$A:$A,Products!$D:$D,"Unknown")</f>
        <v>Shirt Dress</v>
      </c>
      <c r="AB1149" t="str">
        <f>_xlfn.XLOOKUP(tblSales[[#This Row],[Product_ID]],Products!$A:$A,Products!$E:$E,"Unknown")</f>
        <v>Pantaloons</v>
      </c>
      <c r="AC1149" t="str">
        <f>_xlfn.XLOOKUP(tblSales[[#This Row],[Store_ID]],Stores!$A:$A,Stores!$B:$B,"Unknown")</f>
        <v>TrendMart Thrissur Standard</v>
      </c>
      <c r="AD1149" t="str">
        <f>_xlfn.XLOOKUP(tblSales[[#This Row],[Store_ID]],Stores!$A:$A,Stores!$E:$E,"Unknown")</f>
        <v>South Zone 1</v>
      </c>
      <c r="AE1149" t="str">
        <f>_xlfn.XLOOKUP(tblSales[[#This Row],[Customer_ID]],Customers!$A:$A,Customers!$B:$B,"Unknown")</f>
        <v>Chandra Subramaniam</v>
      </c>
      <c r="AF1149" t="str">
        <f>_xlfn.XLOOKUP(tblSales[[#This Row],[Customer_ID]],Customers!$A:$A,Customers!$J:$J,"Unknown")</f>
        <v>Silver</v>
      </c>
      <c r="AG1149" t="str">
        <f>_xlfn.XLOOKUP(tblSales[[#This Row],[Employee_ID]],Employees!$A:$A,Employees!$B:$B,"Unknown")</f>
        <v>Vikram Bhat</v>
      </c>
      <c r="AH1149">
        <f>IF(MONTH(tblSales[[#This Row],[Invoice Date]])&gt;=4,MONTH(tblSales[[#This Row],[Invoice Date]]),MONTH(tblSales[[#This Row],[Invoice Date]])+12)</f>
        <v>7</v>
      </c>
      <c r="AI1149" s="8">
        <f>DATE(YEAR(tblSales[[#This Row],[Invoice Date]]),MONTH(tblSales[[#This Row],[Invoice Date]]),1)</f>
        <v>45474</v>
      </c>
      <c r="AJ1149" t="str">
        <f>_xlfn.XLOOKUP(tblSales[[#This Row],[Product_ID]],Products!$A:$A,Products!$B:$B,"Unknown")</f>
        <v>Pantaloons Shirt Dress Grey</v>
      </c>
      <c r="AK1149" s="9">
        <f>IFERROR(tblSales[[#This Row],[Profit]]/tblSales[[#This Row],[Sales Amount]],0)</f>
        <v>0.20023591199952734</v>
      </c>
      <c r="AL1149" t="str">
        <f>IF(tblSales[[#This Row],[Discount %]]&lt;=5,"0-5%",
IF(tblSales[[#This Row],[Discount %]]&lt;=10,"5-10%",
IF(tblSales[[#This Row],[Discount %]]&lt;=15,"10-15%",
IF(tblSales[[#This Row],[Discount %]]&lt;=20,"15-20%","20%+"))))</f>
        <v>10-15%</v>
      </c>
    </row>
    <row r="1150" spans="1:38">
      <c r="A1150" s="2" t="s">
        <v>2835</v>
      </c>
      <c r="B1150" s="11">
        <v>45703</v>
      </c>
      <c r="C1150" s="2" t="s">
        <v>1491</v>
      </c>
      <c r="D1150" s="2" t="s">
        <v>261</v>
      </c>
      <c r="E1150" s="2" t="s">
        <v>578</v>
      </c>
      <c r="F1150" s="2" t="s">
        <v>161</v>
      </c>
      <c r="G1150" s="2">
        <v>2</v>
      </c>
      <c r="H1150" s="2">
        <v>3316.95</v>
      </c>
      <c r="I1150" s="2">
        <v>0</v>
      </c>
      <c r="J1150" s="2">
        <v>0</v>
      </c>
      <c r="K1150" s="2">
        <v>12</v>
      </c>
      <c r="L1150" s="2">
        <v>796.07</v>
      </c>
      <c r="M1150" s="2">
        <v>7429.97</v>
      </c>
      <c r="N1150" s="2">
        <v>4866.6400000000003</v>
      </c>
      <c r="O1150" s="2">
        <f t="shared" si="43"/>
        <v>1767.2599999999998</v>
      </c>
      <c r="P1150" s="2" t="s">
        <v>27</v>
      </c>
      <c r="Q1150" s="2" t="str">
        <f t="shared" si="41"/>
        <v>Cash</v>
      </c>
      <c r="R1150" s="2" t="s">
        <v>20</v>
      </c>
      <c r="S1150" s="2" t="s">
        <v>56</v>
      </c>
      <c r="T1150" s="2" t="s">
        <v>547</v>
      </c>
      <c r="U1150" s="2" t="s">
        <v>60</v>
      </c>
      <c r="V1150" t="str">
        <f>TEXT(tblSales[[#This Row],[Invoice Date]],"mmm")</f>
        <v>Feb</v>
      </c>
      <c r="W1150">
        <f>MONTH(tblSales[[#This Row],[Invoice Date]])</f>
        <v>2</v>
      </c>
      <c r="X1150">
        <f>YEAR(tblSales[[#This Row],[Invoice Date]])</f>
        <v>2025</v>
      </c>
      <c r="Y1150" t="str">
        <f>TEXT(tblSales[[#This Row],[Invoice Date]],"mmm-yyyy")</f>
        <v>Feb-2025</v>
      </c>
      <c r="Z1150" t="str">
        <f>_xlfn.XLOOKUP(tblSales[[#This Row],[Product_ID]],Products!$A:$A,Products!$C:$C,"Women Dresses")</f>
        <v>Watches</v>
      </c>
      <c r="AA1150" t="str">
        <f>_xlfn.XLOOKUP(tblSales[[#This Row],[Product_ID]],Products!$A:$A,Products!$D:$D,"Unknown")</f>
        <v>Smart Watch</v>
      </c>
      <c r="AB1150" t="str">
        <f>_xlfn.XLOOKUP(tblSales[[#This Row],[Product_ID]],Products!$A:$A,Products!$E:$E,"Unknown")</f>
        <v>Pepe Jeans</v>
      </c>
      <c r="AC1150" t="str">
        <f>_xlfn.XLOOKUP(tblSales[[#This Row],[Store_ID]],Stores!$A:$A,Stores!$B:$B,"Unknown")</f>
        <v>TrendMart Thrissur High Street</v>
      </c>
      <c r="AD1150" t="str">
        <f>_xlfn.XLOOKUP(tblSales[[#This Row],[Store_ID]],Stores!$A:$A,Stores!$E:$E,"Unknown")</f>
        <v>South Zone 1</v>
      </c>
      <c r="AE1150" t="str">
        <f>_xlfn.XLOOKUP(tblSales[[#This Row],[Customer_ID]],Customers!$A:$A,Customers!$B:$B,"Unknown")</f>
        <v>Anand Subramaniam</v>
      </c>
      <c r="AF1150" t="str">
        <f>_xlfn.XLOOKUP(tblSales[[#This Row],[Customer_ID]],Customers!$A:$A,Customers!$J:$J,"Unknown")</f>
        <v>Silver</v>
      </c>
      <c r="AG1150" t="str">
        <f>_xlfn.XLOOKUP(tblSales[[#This Row],[Employee_ID]],Employees!$A:$A,Employees!$B:$B,"Unknown")</f>
        <v>Chandra Reddy</v>
      </c>
      <c r="AH1150">
        <f>IF(MONTH(tblSales[[#This Row],[Invoice Date]])&gt;=4,MONTH(tblSales[[#This Row],[Invoice Date]]),MONTH(tblSales[[#This Row],[Invoice Date]])+12)</f>
        <v>14</v>
      </c>
      <c r="AI1150" s="8">
        <f>DATE(YEAR(tblSales[[#This Row],[Invoice Date]]),MONTH(tblSales[[#This Row],[Invoice Date]]),1)</f>
        <v>45689</v>
      </c>
      <c r="AJ1150" t="str">
        <f>_xlfn.XLOOKUP(tblSales[[#This Row],[Product_ID]],Products!$A:$A,Products!$B:$B,"Unknown")</f>
        <v>Pepe Jeans Smart Watch Orange</v>
      </c>
      <c r="AK1150" s="9">
        <f>IFERROR(tblSales[[#This Row],[Profit]]/tblSales[[#This Row],[Sales Amount]],0)</f>
        <v>0.23785560372383735</v>
      </c>
      <c r="AL1150" t="str">
        <f>IF(tblSales[[#This Row],[Discount %]]&lt;=5,"0-5%",
IF(tblSales[[#This Row],[Discount %]]&lt;=10,"5-10%",
IF(tblSales[[#This Row],[Discount %]]&lt;=15,"10-15%",
IF(tblSales[[#This Row],[Discount %]]&lt;=20,"15-20%","20%+"))))</f>
        <v>0-5%</v>
      </c>
    </row>
    <row r="1151" spans="1:38">
      <c r="A1151" s="2" t="s">
        <v>2836</v>
      </c>
      <c r="B1151" s="11">
        <v>45610</v>
      </c>
      <c r="C1151" s="2" t="s">
        <v>2837</v>
      </c>
      <c r="D1151" s="2" t="s">
        <v>479</v>
      </c>
      <c r="E1151" s="2" t="s">
        <v>437</v>
      </c>
      <c r="F1151" s="2" t="s">
        <v>523</v>
      </c>
      <c r="G1151" s="2">
        <v>4</v>
      </c>
      <c r="H1151" s="2">
        <v>560.77</v>
      </c>
      <c r="I1151" s="2">
        <v>5</v>
      </c>
      <c r="J1151" s="2">
        <v>112.15</v>
      </c>
      <c r="K1151" s="2">
        <v>5</v>
      </c>
      <c r="L1151" s="2">
        <v>106.55</v>
      </c>
      <c r="M1151" s="2">
        <v>2237.48</v>
      </c>
      <c r="N1151" s="2">
        <v>1429.8</v>
      </c>
      <c r="O1151" s="2">
        <f t="shared" si="43"/>
        <v>701.13000000000011</v>
      </c>
      <c r="P1151" s="2" t="s">
        <v>29</v>
      </c>
      <c r="Q1151" s="2" t="str">
        <f t="shared" si="41"/>
        <v>Debit Card</v>
      </c>
      <c r="R1151" s="2" t="s">
        <v>20</v>
      </c>
      <c r="S1151" s="2" t="s">
        <v>56</v>
      </c>
      <c r="T1151" s="2" t="s">
        <v>599</v>
      </c>
      <c r="U1151" s="2" t="s">
        <v>59</v>
      </c>
      <c r="V1151" t="str">
        <f>TEXT(tblSales[[#This Row],[Invoice Date]],"mmm")</f>
        <v>Nov</v>
      </c>
      <c r="W1151">
        <f>MONTH(tblSales[[#This Row],[Invoice Date]])</f>
        <v>11</v>
      </c>
      <c r="X1151">
        <f>YEAR(tblSales[[#This Row],[Invoice Date]])</f>
        <v>2024</v>
      </c>
      <c r="Y1151" t="str">
        <f>TEXT(tblSales[[#This Row],[Invoice Date]],"mmm-yyyy")</f>
        <v>Nov-2024</v>
      </c>
      <c r="Z1151" t="str">
        <f>_xlfn.XLOOKUP(tblSales[[#This Row],[Product_ID]],Products!$A:$A,Products!$C:$C,"Women Dresses")</f>
        <v>Wallets</v>
      </c>
      <c r="AA1151" t="str">
        <f>_xlfn.XLOOKUP(tblSales[[#This Row],[Product_ID]],Products!$A:$A,Products!$D:$D,"Unknown")</f>
        <v>Zip Wallet</v>
      </c>
      <c r="AB1151" t="str">
        <f>_xlfn.XLOOKUP(tblSales[[#This Row],[Product_ID]],Products!$A:$A,Products!$E:$E,"Unknown")</f>
        <v>Aurelia</v>
      </c>
      <c r="AC1151" t="str">
        <f>_xlfn.XLOOKUP(tblSales[[#This Row],[Store_ID]],Stores!$A:$A,Stores!$B:$B,"Unknown")</f>
        <v>TrendMart Visakhapatnam Flagship</v>
      </c>
      <c r="AD1151" t="str">
        <f>_xlfn.XLOOKUP(tblSales[[#This Row],[Store_ID]],Stores!$A:$A,Stores!$E:$E,"Unknown")</f>
        <v>South Zone 3</v>
      </c>
      <c r="AE1151" t="str">
        <f>_xlfn.XLOOKUP(tblSales[[#This Row],[Customer_ID]],Customers!$A:$A,Customers!$B:$B,"Unknown")</f>
        <v>Sowmya Srinivasan</v>
      </c>
      <c r="AF1151" t="str">
        <f>_xlfn.XLOOKUP(tblSales[[#This Row],[Customer_ID]],Customers!$A:$A,Customers!$J:$J,"Unknown")</f>
        <v>Gold</v>
      </c>
      <c r="AG1151" t="str">
        <f>_xlfn.XLOOKUP(tblSales[[#This Row],[Employee_ID]],Employees!$A:$A,Employees!$B:$B,"Unknown")</f>
        <v>Vinod Hegde</v>
      </c>
      <c r="AH1151">
        <f>IF(MONTH(tblSales[[#This Row],[Invoice Date]])&gt;=4,MONTH(tblSales[[#This Row],[Invoice Date]]),MONTH(tblSales[[#This Row],[Invoice Date]])+12)</f>
        <v>11</v>
      </c>
      <c r="AI1151" s="8">
        <f>DATE(YEAR(tblSales[[#This Row],[Invoice Date]]),MONTH(tblSales[[#This Row],[Invoice Date]]),1)</f>
        <v>45597</v>
      </c>
      <c r="AJ1151" t="str">
        <f>_xlfn.XLOOKUP(tblSales[[#This Row],[Product_ID]],Products!$A:$A,Products!$B:$B,"Unknown")</f>
        <v>Aurelia Zip Wallet Red</v>
      </c>
      <c r="AK1151" s="9">
        <f>IFERROR(tblSales[[#This Row],[Profit]]/tblSales[[#This Row],[Sales Amount]],0)</f>
        <v>0.31335699090047736</v>
      </c>
      <c r="AL1151" t="str">
        <f>IF(tblSales[[#This Row],[Discount %]]&lt;=5,"0-5%",
IF(tblSales[[#This Row],[Discount %]]&lt;=10,"5-10%",
IF(tblSales[[#This Row],[Discount %]]&lt;=15,"10-15%",
IF(tblSales[[#This Row],[Discount %]]&lt;=20,"15-20%","20%+"))))</f>
        <v>0-5%</v>
      </c>
    </row>
    <row r="1152" spans="1:38">
      <c r="A1152" s="2" t="s">
        <v>2838</v>
      </c>
      <c r="B1152" s="11">
        <v>45543</v>
      </c>
      <c r="C1152" s="2" t="s">
        <v>609</v>
      </c>
      <c r="D1152" s="2" t="s">
        <v>2020</v>
      </c>
      <c r="E1152" s="2" t="s">
        <v>1277</v>
      </c>
      <c r="F1152" s="2" t="s">
        <v>276</v>
      </c>
      <c r="G1152" s="2">
        <v>2</v>
      </c>
      <c r="H1152" s="2">
        <v>1850.76</v>
      </c>
      <c r="I1152" s="2">
        <v>15</v>
      </c>
      <c r="J1152" s="2">
        <v>555.23</v>
      </c>
      <c r="K1152" s="2">
        <v>12</v>
      </c>
      <c r="L1152" s="2">
        <v>377.55</v>
      </c>
      <c r="M1152" s="2">
        <v>3523.84</v>
      </c>
      <c r="N1152" s="2">
        <v>2366.8200000000002</v>
      </c>
      <c r="O1152" s="2">
        <f t="shared" si="43"/>
        <v>779.47</v>
      </c>
      <c r="P1152" s="2" t="s">
        <v>28</v>
      </c>
      <c r="Q1152" s="2" t="str">
        <f t="shared" si="41"/>
        <v>Credit Card</v>
      </c>
      <c r="R1152" s="2" t="s">
        <v>21</v>
      </c>
      <c r="S1152" s="2" t="s">
        <v>56</v>
      </c>
      <c r="T1152" s="2" t="s">
        <v>2839</v>
      </c>
      <c r="U1152" s="2" t="s">
        <v>60</v>
      </c>
      <c r="V1152" t="str">
        <f>TEXT(tblSales[[#This Row],[Invoice Date]],"mmm")</f>
        <v>Sep</v>
      </c>
      <c r="W1152">
        <f>MONTH(tblSales[[#This Row],[Invoice Date]])</f>
        <v>9</v>
      </c>
      <c r="X1152">
        <f>YEAR(tblSales[[#This Row],[Invoice Date]])</f>
        <v>2024</v>
      </c>
      <c r="Y1152" t="str">
        <f>TEXT(tblSales[[#This Row],[Invoice Date]],"mmm-yyyy")</f>
        <v>Sep-2024</v>
      </c>
      <c r="Z1152" t="str">
        <f>_xlfn.XLOOKUP(tblSales[[#This Row],[Product_ID]],Products!$A:$A,Products!$C:$C,"Women Dresses")</f>
        <v>Watches</v>
      </c>
      <c r="AA1152" t="str">
        <f>_xlfn.XLOOKUP(tblSales[[#This Row],[Product_ID]],Products!$A:$A,Products!$D:$D,"Unknown")</f>
        <v>Analog Watch</v>
      </c>
      <c r="AB1152" t="str">
        <f>_xlfn.XLOOKUP(tblSales[[#This Row],[Product_ID]],Products!$A:$A,Products!$E:$E,"Unknown")</f>
        <v>Nalli Silks</v>
      </c>
      <c r="AC1152" t="str">
        <f>_xlfn.XLOOKUP(tblSales[[#This Row],[Store_ID]],Stores!$A:$A,Stores!$B:$B,"Unknown")</f>
        <v>TrendMart Thrissur Standard</v>
      </c>
      <c r="AD1152" t="str">
        <f>_xlfn.XLOOKUP(tblSales[[#This Row],[Store_ID]],Stores!$A:$A,Stores!$E:$E,"Unknown")</f>
        <v>South Zone 1</v>
      </c>
      <c r="AE1152" t="str">
        <f>_xlfn.XLOOKUP(tblSales[[#This Row],[Customer_ID]],Customers!$A:$A,Customers!$B:$B,"Unknown")</f>
        <v>Nithya Ramachandran</v>
      </c>
      <c r="AF1152" t="str">
        <f>_xlfn.XLOOKUP(tblSales[[#This Row],[Customer_ID]],Customers!$A:$A,Customers!$J:$J,"Unknown")</f>
        <v>Gold</v>
      </c>
      <c r="AG1152" t="str">
        <f>_xlfn.XLOOKUP(tblSales[[#This Row],[Employee_ID]],Employees!$A:$A,Employees!$B:$B,"Unknown")</f>
        <v>Vasanthi Kamath</v>
      </c>
      <c r="AH1152">
        <f>IF(MONTH(tblSales[[#This Row],[Invoice Date]])&gt;=4,MONTH(tblSales[[#This Row],[Invoice Date]]),MONTH(tblSales[[#This Row],[Invoice Date]])+12)</f>
        <v>9</v>
      </c>
      <c r="AI1152" s="8">
        <f>DATE(YEAR(tblSales[[#This Row],[Invoice Date]]),MONTH(tblSales[[#This Row],[Invoice Date]]),1)</f>
        <v>45536</v>
      </c>
      <c r="AJ1152" t="str">
        <f>_xlfn.XLOOKUP(tblSales[[#This Row],[Product_ID]],Products!$A:$A,Products!$B:$B,"Unknown")</f>
        <v>Nalli Silks Analog Watch Beige</v>
      </c>
      <c r="AK1152" s="9">
        <f>IFERROR(tblSales[[#This Row],[Profit]]/tblSales[[#This Row],[Sales Amount]],0)</f>
        <v>0.2211990328732292</v>
      </c>
      <c r="AL1152" t="str">
        <f>IF(tblSales[[#This Row],[Discount %]]&lt;=5,"0-5%",
IF(tblSales[[#This Row],[Discount %]]&lt;=10,"5-10%",
IF(tblSales[[#This Row],[Discount %]]&lt;=15,"10-15%",
IF(tblSales[[#This Row],[Discount %]]&lt;=20,"15-20%","20%+"))))</f>
        <v>10-15%</v>
      </c>
    </row>
    <row r="1153" spans="1:38">
      <c r="A1153" s="2" t="s">
        <v>2840</v>
      </c>
      <c r="B1153" s="11">
        <v>45529</v>
      </c>
      <c r="C1153" s="2" t="s">
        <v>1786</v>
      </c>
      <c r="D1153" s="2" t="s">
        <v>1244</v>
      </c>
      <c r="E1153" s="2" t="s">
        <v>952</v>
      </c>
      <c r="F1153" s="2" t="s">
        <v>285</v>
      </c>
      <c r="G1153" s="2">
        <v>2</v>
      </c>
      <c r="H1153" s="2">
        <v>565.98</v>
      </c>
      <c r="I1153" s="2">
        <v>10</v>
      </c>
      <c r="J1153" s="2">
        <v>113.2</v>
      </c>
      <c r="K1153" s="2">
        <v>5</v>
      </c>
      <c r="L1153" s="2">
        <v>50.94</v>
      </c>
      <c r="M1153" s="2">
        <v>1069.7</v>
      </c>
      <c r="N1153" s="2">
        <v>697.5</v>
      </c>
      <c r="O1153" s="2">
        <f t="shared" si="43"/>
        <v>321.26000000000005</v>
      </c>
      <c r="P1153" s="2" t="s">
        <v>30</v>
      </c>
      <c r="Q1153" s="2" t="str">
        <f t="shared" si="41"/>
        <v>EMI</v>
      </c>
      <c r="R1153" s="2" t="s">
        <v>21</v>
      </c>
      <c r="S1153" s="2" t="s">
        <v>56</v>
      </c>
      <c r="T1153" s="2" t="s">
        <v>1180</v>
      </c>
      <c r="U1153" s="2" t="s">
        <v>60</v>
      </c>
      <c r="V1153" t="str">
        <f>TEXT(tblSales[[#This Row],[Invoice Date]],"mmm")</f>
        <v>Aug</v>
      </c>
      <c r="W1153">
        <f>MONTH(tblSales[[#This Row],[Invoice Date]])</f>
        <v>8</v>
      </c>
      <c r="X1153">
        <f>YEAR(tblSales[[#This Row],[Invoice Date]])</f>
        <v>2024</v>
      </c>
      <c r="Y1153" t="str">
        <f>TEXT(tblSales[[#This Row],[Invoice Date]],"mmm-yyyy")</f>
        <v>Aug-2024</v>
      </c>
      <c r="Z1153" t="str">
        <f>_xlfn.XLOOKUP(tblSales[[#This Row],[Product_ID]],Products!$A:$A,Products!$C:$C,"Women Dresses")</f>
        <v>Men T-Shirts</v>
      </c>
      <c r="AA1153" t="str">
        <f>_xlfn.XLOOKUP(tblSales[[#This Row],[Product_ID]],Products!$A:$A,Products!$D:$D,"Unknown")</f>
        <v>Polo</v>
      </c>
      <c r="AB1153" t="str">
        <f>_xlfn.XLOOKUP(tblSales[[#This Row],[Product_ID]],Products!$A:$A,Products!$E:$E,"Unknown")</f>
        <v>Metro Shoes</v>
      </c>
      <c r="AC1153" t="str">
        <f>_xlfn.XLOOKUP(tblSales[[#This Row],[Store_ID]],Stores!$A:$A,Stores!$B:$B,"Unknown")</f>
        <v>TrendMart Coimbatore Mall Kiosk</v>
      </c>
      <c r="AD1153" t="str">
        <f>_xlfn.XLOOKUP(tblSales[[#This Row],[Store_ID]],Stores!$A:$A,Stores!$E:$E,"Unknown")</f>
        <v>South Zone 1</v>
      </c>
      <c r="AE1153" t="str">
        <f>_xlfn.XLOOKUP(tblSales[[#This Row],[Customer_ID]],Customers!$A:$A,Customers!$B:$B,"Unknown")</f>
        <v>Kiran Prasad</v>
      </c>
      <c r="AF1153" t="str">
        <f>_xlfn.XLOOKUP(tblSales[[#This Row],[Customer_ID]],Customers!$A:$A,Customers!$J:$J,"Unknown")</f>
        <v>Gold</v>
      </c>
      <c r="AG1153" t="str">
        <f>_xlfn.XLOOKUP(tblSales[[#This Row],[Employee_ID]],Employees!$A:$A,Employees!$B:$B,"Unknown")</f>
        <v>Yogesh Chettiar</v>
      </c>
      <c r="AH1153">
        <f>IF(MONTH(tblSales[[#This Row],[Invoice Date]])&gt;=4,MONTH(tblSales[[#This Row],[Invoice Date]]),MONTH(tblSales[[#This Row],[Invoice Date]])+12)</f>
        <v>8</v>
      </c>
      <c r="AI1153" s="8">
        <f>DATE(YEAR(tblSales[[#This Row],[Invoice Date]]),MONTH(tblSales[[#This Row],[Invoice Date]]),1)</f>
        <v>45505</v>
      </c>
      <c r="AJ1153" t="str">
        <f>_xlfn.XLOOKUP(tblSales[[#This Row],[Product_ID]],Products!$A:$A,Products!$B:$B,"Unknown")</f>
        <v>Metro Shoes Polo Purple</v>
      </c>
      <c r="AK1153" s="9">
        <f>IFERROR(tblSales[[#This Row],[Profit]]/tblSales[[#This Row],[Sales Amount]],0)</f>
        <v>0.30032719454052542</v>
      </c>
      <c r="AL1153" t="str">
        <f>IF(tblSales[[#This Row],[Discount %]]&lt;=5,"0-5%",
IF(tblSales[[#This Row],[Discount %]]&lt;=10,"5-10%",
IF(tblSales[[#This Row],[Discount %]]&lt;=15,"10-15%",
IF(tblSales[[#This Row],[Discount %]]&lt;=20,"15-20%","20%+"))))</f>
        <v>5-10%</v>
      </c>
    </row>
    <row r="1154" spans="1:38">
      <c r="A1154" s="2" t="s">
        <v>2841</v>
      </c>
      <c r="B1154" s="11">
        <v>45720</v>
      </c>
      <c r="C1154" s="2" t="s">
        <v>2842</v>
      </c>
      <c r="D1154" s="2" t="s">
        <v>1152</v>
      </c>
      <c r="E1154" s="2" t="s">
        <v>1477</v>
      </c>
      <c r="F1154" s="2" t="s">
        <v>339</v>
      </c>
      <c r="G1154" s="2">
        <v>2</v>
      </c>
      <c r="H1154" s="2">
        <v>3410.7</v>
      </c>
      <c r="I1154" s="2">
        <v>0</v>
      </c>
      <c r="J1154" s="2">
        <v>0</v>
      </c>
      <c r="K1154" s="2">
        <v>12</v>
      </c>
      <c r="L1154" s="2">
        <v>818.57</v>
      </c>
      <c r="M1154" s="2">
        <v>7639.97</v>
      </c>
      <c r="N1154" s="2">
        <v>4475.6400000000003</v>
      </c>
      <c r="O1154" s="2">
        <f t="shared" si="43"/>
        <v>2345.7599999999998</v>
      </c>
      <c r="P1154" s="2" t="s">
        <v>29</v>
      </c>
      <c r="Q1154" s="2" t="str">
        <f t="shared" ref="Q1154:Q1217" si="44">TRIM(CLEAN(P1154))</f>
        <v>Debit Card</v>
      </c>
      <c r="R1154" s="2" t="s">
        <v>20</v>
      </c>
      <c r="S1154" s="2" t="s">
        <v>56</v>
      </c>
      <c r="T1154" s="2" t="s">
        <v>2053</v>
      </c>
      <c r="U1154" s="2" t="s">
        <v>59</v>
      </c>
      <c r="V1154" t="str">
        <f>TEXT(tblSales[[#This Row],[Invoice Date]],"mmm")</f>
        <v>Mar</v>
      </c>
      <c r="W1154">
        <f>MONTH(tblSales[[#This Row],[Invoice Date]])</f>
        <v>3</v>
      </c>
      <c r="X1154">
        <f>YEAR(tblSales[[#This Row],[Invoice Date]])</f>
        <v>2025</v>
      </c>
      <c r="Y1154" t="str">
        <f>TEXT(tblSales[[#This Row],[Invoice Date]],"mmm-yyyy")</f>
        <v>Mar-2025</v>
      </c>
      <c r="Z1154" t="str">
        <f>_xlfn.XLOOKUP(tblSales[[#This Row],[Product_ID]],Products!$A:$A,Products!$C:$C,"Women Dresses")</f>
        <v>Footwear</v>
      </c>
      <c r="AA1154" t="str">
        <f>_xlfn.XLOOKUP(tblSales[[#This Row],[Product_ID]],Products!$A:$A,Products!$D:$D,"Unknown")</f>
        <v>Slippers</v>
      </c>
      <c r="AB1154" t="str">
        <f>_xlfn.XLOOKUP(tblSales[[#This Row],[Product_ID]],Products!$A:$A,Products!$E:$E,"Unknown")</f>
        <v>Kalyan Silks</v>
      </c>
      <c r="AC1154" t="str">
        <f>_xlfn.XLOOKUP(tblSales[[#This Row],[Store_ID]],Stores!$A:$A,Stores!$B:$B,"Unknown")</f>
        <v>TrendMart Guntur High Street</v>
      </c>
      <c r="AD1154" t="str">
        <f>_xlfn.XLOOKUP(tblSales[[#This Row],[Store_ID]],Stores!$A:$A,Stores!$E:$E,"Unknown")</f>
        <v>South Zone 3</v>
      </c>
      <c r="AE1154" t="str">
        <f>_xlfn.XLOOKUP(tblSales[[#This Row],[Customer_ID]],Customers!$A:$A,Customers!$B:$B,"Unknown")</f>
        <v>Manikandan Achari</v>
      </c>
      <c r="AF1154" t="str">
        <f>_xlfn.XLOOKUP(tblSales[[#This Row],[Customer_ID]],Customers!$A:$A,Customers!$J:$J,"Unknown")</f>
        <v>Regular</v>
      </c>
      <c r="AG1154" t="str">
        <f>_xlfn.XLOOKUP(tblSales[[#This Row],[Employee_ID]],Employees!$A:$A,Employees!$B:$B,"Unknown")</f>
        <v>Priya Balasubramaniam</v>
      </c>
      <c r="AH1154">
        <f>IF(MONTH(tblSales[[#This Row],[Invoice Date]])&gt;=4,MONTH(tblSales[[#This Row],[Invoice Date]]),MONTH(tblSales[[#This Row],[Invoice Date]])+12)</f>
        <v>15</v>
      </c>
      <c r="AI1154" s="8">
        <f>DATE(YEAR(tblSales[[#This Row],[Invoice Date]]),MONTH(tblSales[[#This Row],[Invoice Date]]),1)</f>
        <v>45717</v>
      </c>
      <c r="AJ1154" t="str">
        <f>_xlfn.XLOOKUP(tblSales[[#This Row],[Product_ID]],Products!$A:$A,Products!$B:$B,"Unknown")</f>
        <v>Kalyan Silks Slippers Sky Blue</v>
      </c>
      <c r="AK1154" s="9">
        <f>IFERROR(tblSales[[#This Row],[Profit]]/tblSales[[#This Row],[Sales Amount]],0)</f>
        <v>0.30703785486068658</v>
      </c>
      <c r="AL1154" t="str">
        <f>IF(tblSales[[#This Row],[Discount %]]&lt;=5,"0-5%",
IF(tblSales[[#This Row],[Discount %]]&lt;=10,"5-10%",
IF(tblSales[[#This Row],[Discount %]]&lt;=15,"10-15%",
IF(tblSales[[#This Row],[Discount %]]&lt;=20,"15-20%","20%+"))))</f>
        <v>0-5%</v>
      </c>
    </row>
    <row r="1155" spans="1:38">
      <c r="A1155" s="12" t="s">
        <v>2843</v>
      </c>
      <c r="B1155" s="13">
        <v>45584</v>
      </c>
      <c r="C1155" s="12" t="s">
        <v>2844</v>
      </c>
      <c r="D1155" s="12" t="s">
        <v>1714</v>
      </c>
      <c r="E1155" s="12" t="s">
        <v>611</v>
      </c>
      <c r="F1155" s="12" t="s">
        <v>104</v>
      </c>
      <c r="G1155" s="12">
        <v>0</v>
      </c>
      <c r="H1155" s="12">
        <v>2840.83</v>
      </c>
      <c r="I1155" s="12">
        <v>15</v>
      </c>
      <c r="J1155" s="12">
        <v>0</v>
      </c>
      <c r="K1155" s="12">
        <v>12</v>
      </c>
      <c r="L1155" s="12">
        <v>0</v>
      </c>
      <c r="M1155" s="12">
        <v>0</v>
      </c>
      <c r="N1155" s="12">
        <v>0</v>
      </c>
      <c r="O1155" s="12">
        <v>0</v>
      </c>
      <c r="P1155" s="12" t="s">
        <v>28</v>
      </c>
      <c r="Q1155" s="12" t="str">
        <f t="shared" si="44"/>
        <v>Credit Card</v>
      </c>
      <c r="R1155" s="12" t="s">
        <v>20</v>
      </c>
      <c r="S1155" s="12" t="s">
        <v>56</v>
      </c>
      <c r="T1155" s="12" t="s">
        <v>654</v>
      </c>
      <c r="U1155" s="12" t="s">
        <v>60</v>
      </c>
      <c r="V1155" t="str">
        <f>TEXT(tblSales[[#This Row],[Invoice Date]],"mmm")</f>
        <v>Oct</v>
      </c>
      <c r="W1155">
        <f>MONTH(tblSales[[#This Row],[Invoice Date]])</f>
        <v>10</v>
      </c>
      <c r="X1155">
        <f>YEAR(tblSales[[#This Row],[Invoice Date]])</f>
        <v>2024</v>
      </c>
      <c r="Y1155" t="str">
        <f>TEXT(tblSales[[#This Row],[Invoice Date]],"mmm-yyyy")</f>
        <v>Oct-2024</v>
      </c>
      <c r="Z1155" t="str">
        <f>_xlfn.XLOOKUP(tblSales[[#This Row],[Product_ID]],Products!$A:$A,Products!$C:$C,"Women Dresses")</f>
        <v>Winter Wear</v>
      </c>
      <c r="AA1155" t="str">
        <f>_xlfn.XLOOKUP(tblSales[[#This Row],[Product_ID]],Products!$A:$A,Products!$D:$D,"Unknown")</f>
        <v>Hoodie</v>
      </c>
      <c r="AB1155" t="str">
        <f>_xlfn.XLOOKUP(tblSales[[#This Row],[Product_ID]],Products!$A:$A,Products!$E:$E,"Unknown")</f>
        <v>Bata</v>
      </c>
      <c r="AC1155" t="str">
        <f>_xlfn.XLOOKUP(tblSales[[#This Row],[Store_ID]],Stores!$A:$A,Stores!$B:$B,"Unknown")</f>
        <v>TrendMart Hyderabad High Street</v>
      </c>
      <c r="AD1155" t="str">
        <f>_xlfn.XLOOKUP(tblSales[[#This Row],[Store_ID]],Stores!$A:$A,Stores!$E:$E,"Unknown")</f>
        <v>South Zone 2</v>
      </c>
      <c r="AE1155" t="str">
        <f>_xlfn.XLOOKUP(tblSales[[#This Row],[Customer_ID]],Customers!$A:$A,Customers!$B:$B,"Unknown")</f>
        <v>Deepak Achari</v>
      </c>
      <c r="AF1155" t="str">
        <f>_xlfn.XLOOKUP(tblSales[[#This Row],[Customer_ID]],Customers!$A:$A,Customers!$J:$J,"Unknown")</f>
        <v>Regular</v>
      </c>
      <c r="AG1155" t="str">
        <f>_xlfn.XLOOKUP(tblSales[[#This Row],[Employee_ID]],Employees!$A:$A,Employees!$B:$B,"Unknown")</f>
        <v>Meena Krishnan</v>
      </c>
      <c r="AH1155">
        <f>IF(MONTH(tblSales[[#This Row],[Invoice Date]])&gt;=4,MONTH(tblSales[[#This Row],[Invoice Date]]),MONTH(tblSales[[#This Row],[Invoice Date]])+12)</f>
        <v>10</v>
      </c>
      <c r="AI1155" s="8">
        <f>DATE(YEAR(tblSales[[#This Row],[Invoice Date]]),MONTH(tblSales[[#This Row],[Invoice Date]]),1)</f>
        <v>45566</v>
      </c>
      <c r="AJ1155" t="str">
        <f>_xlfn.XLOOKUP(tblSales[[#This Row],[Product_ID]],Products!$A:$A,Products!$B:$B,"Unknown")</f>
        <v>Bata Hoodie Grey</v>
      </c>
      <c r="AK1155" s="9">
        <f>IFERROR(tblSales[[#This Row],[Profit]]/tblSales[[#This Row],[Sales Amount]],0)</f>
        <v>0</v>
      </c>
      <c r="AL1155" t="str">
        <f>IF(tblSales[[#This Row],[Discount %]]&lt;=5,"0-5%",
IF(tblSales[[#This Row],[Discount %]]&lt;=10,"5-10%",
IF(tblSales[[#This Row],[Discount %]]&lt;=15,"10-15%",
IF(tblSales[[#This Row],[Discount %]]&lt;=20,"15-20%","20%+"))))</f>
        <v>10-15%</v>
      </c>
    </row>
    <row r="1156" spans="1:38">
      <c r="A1156" s="2" t="s">
        <v>2845</v>
      </c>
      <c r="B1156" s="11">
        <v>45665</v>
      </c>
      <c r="C1156" s="2" t="s">
        <v>1186</v>
      </c>
      <c r="D1156" s="2" t="s">
        <v>862</v>
      </c>
      <c r="E1156" s="2" t="s">
        <v>420</v>
      </c>
      <c r="F1156" s="2" t="s">
        <v>475</v>
      </c>
      <c r="G1156" s="2">
        <v>2</v>
      </c>
      <c r="H1156" s="2">
        <v>1410.36</v>
      </c>
      <c r="I1156" s="2">
        <v>25</v>
      </c>
      <c r="J1156" s="2">
        <v>705.18</v>
      </c>
      <c r="K1156" s="2">
        <v>12</v>
      </c>
      <c r="L1156" s="2">
        <v>253.86</v>
      </c>
      <c r="M1156" s="2">
        <v>2369.4</v>
      </c>
      <c r="N1156" s="2">
        <v>2158.94</v>
      </c>
      <c r="O1156" s="2">
        <f t="shared" ref="O1156:O1164" si="45">(M1156-N1156-L1156)</f>
        <v>-43.399999999999977</v>
      </c>
      <c r="P1156" s="2" t="s">
        <v>28</v>
      </c>
      <c r="Q1156" s="2" t="str">
        <f t="shared" si="44"/>
        <v>Credit Card</v>
      </c>
      <c r="R1156" s="2" t="s">
        <v>21</v>
      </c>
      <c r="S1156" s="2" t="s">
        <v>56</v>
      </c>
      <c r="T1156" s="2" t="s">
        <v>1409</v>
      </c>
      <c r="U1156" s="2" t="s">
        <v>59</v>
      </c>
      <c r="V1156" t="str">
        <f>TEXT(tblSales[[#This Row],[Invoice Date]],"mmm")</f>
        <v>Jan</v>
      </c>
      <c r="W1156">
        <f>MONTH(tblSales[[#This Row],[Invoice Date]])</f>
        <v>1</v>
      </c>
      <c r="X1156">
        <f>YEAR(tblSales[[#This Row],[Invoice Date]])</f>
        <v>2025</v>
      </c>
      <c r="Y1156" t="str">
        <f>TEXT(tblSales[[#This Row],[Invoice Date]],"mmm-yyyy")</f>
        <v>Jan-2025</v>
      </c>
      <c r="Z1156" t="str">
        <f>_xlfn.XLOOKUP(tblSales[[#This Row],[Product_ID]],Products!$A:$A,Products!$C:$C,"Women Dresses")</f>
        <v>Sportswear</v>
      </c>
      <c r="AA1156" t="str">
        <f>_xlfn.XLOOKUP(tblSales[[#This Row],[Product_ID]],Products!$A:$A,Products!$D:$D,"Unknown")</f>
        <v>Sports T-Shirt</v>
      </c>
      <c r="AB1156" t="str">
        <f>_xlfn.XLOOKUP(tblSales[[#This Row],[Product_ID]],Products!$A:$A,Products!$E:$E,"Unknown")</f>
        <v>GRT Jewellers</v>
      </c>
      <c r="AC1156" t="str">
        <f>_xlfn.XLOOKUP(tblSales[[#This Row],[Store_ID]],Stores!$A:$A,Stores!$B:$B,"Unknown")</f>
        <v>TrendMart Hubballi Standard</v>
      </c>
      <c r="AD1156" t="str">
        <f>_xlfn.XLOOKUP(tblSales[[#This Row],[Store_ID]],Stores!$A:$A,Stores!$E:$E,"Unknown")</f>
        <v>South Zone 2</v>
      </c>
      <c r="AE1156" t="str">
        <f>_xlfn.XLOOKUP(tblSales[[#This Row],[Customer_ID]],Customers!$A:$A,Customers!$B:$B,"Unknown")</f>
        <v>Rajesh Sundaram</v>
      </c>
      <c r="AF1156" t="str">
        <f>_xlfn.XLOOKUP(tblSales[[#This Row],[Customer_ID]],Customers!$A:$A,Customers!$J:$J,"Unknown")</f>
        <v>Regular</v>
      </c>
      <c r="AG1156" t="str">
        <f>_xlfn.XLOOKUP(tblSales[[#This Row],[Employee_ID]],Employees!$A:$A,Employees!$B:$B,"Unknown")</f>
        <v>Arjun Krishnan</v>
      </c>
      <c r="AH1156">
        <f>IF(MONTH(tblSales[[#This Row],[Invoice Date]])&gt;=4,MONTH(tblSales[[#This Row],[Invoice Date]]),MONTH(tblSales[[#This Row],[Invoice Date]])+12)</f>
        <v>13</v>
      </c>
      <c r="AI1156" s="8">
        <f>DATE(YEAR(tblSales[[#This Row],[Invoice Date]]),MONTH(tblSales[[#This Row],[Invoice Date]]),1)</f>
        <v>45658</v>
      </c>
      <c r="AJ1156" t="str">
        <f>_xlfn.XLOOKUP(tblSales[[#This Row],[Product_ID]],Products!$A:$A,Products!$B:$B,"Unknown")</f>
        <v>GRT Jewellers Sports T-Shirt Cream</v>
      </c>
      <c r="AK1156" s="9">
        <f>IFERROR(tblSales[[#This Row],[Profit]]/tblSales[[#This Row],[Sales Amount]],0)</f>
        <v>-1.8316873470076801E-2</v>
      </c>
      <c r="AL1156" t="str">
        <f>IF(tblSales[[#This Row],[Discount %]]&lt;=5,"0-5%",
IF(tblSales[[#This Row],[Discount %]]&lt;=10,"5-10%",
IF(tblSales[[#This Row],[Discount %]]&lt;=15,"10-15%",
IF(tblSales[[#This Row],[Discount %]]&lt;=20,"15-20%","20%+"))))</f>
        <v>20%+</v>
      </c>
    </row>
    <row r="1157" spans="1:38">
      <c r="A1157" s="2" t="s">
        <v>2846</v>
      </c>
      <c r="B1157" s="11">
        <v>45669</v>
      </c>
      <c r="C1157" s="2" t="s">
        <v>1540</v>
      </c>
      <c r="D1157" s="2" t="s">
        <v>96</v>
      </c>
      <c r="E1157" s="2" t="s">
        <v>807</v>
      </c>
      <c r="F1157" s="2" t="s">
        <v>523</v>
      </c>
      <c r="G1157" s="2">
        <v>1</v>
      </c>
      <c r="H1157" s="2">
        <v>872.87</v>
      </c>
      <c r="I1157" s="2">
        <v>25</v>
      </c>
      <c r="J1157" s="2">
        <v>218.22</v>
      </c>
      <c r="K1157" s="2">
        <v>5</v>
      </c>
      <c r="L1157" s="2">
        <v>32.729999999999997</v>
      </c>
      <c r="M1157" s="2">
        <v>687.38</v>
      </c>
      <c r="N1157" s="2">
        <v>492.11</v>
      </c>
      <c r="O1157" s="2">
        <f t="shared" si="45"/>
        <v>162.54</v>
      </c>
      <c r="P1157" s="2" t="s">
        <v>28</v>
      </c>
      <c r="Q1157" s="2" t="str">
        <f t="shared" si="44"/>
        <v>Credit Card</v>
      </c>
      <c r="R1157" s="2" t="s">
        <v>21</v>
      </c>
      <c r="S1157" s="2" t="s">
        <v>56</v>
      </c>
      <c r="T1157" s="2" t="s">
        <v>1337</v>
      </c>
      <c r="U1157" s="2" t="s">
        <v>60</v>
      </c>
      <c r="V1157" t="str">
        <f>TEXT(tblSales[[#This Row],[Invoice Date]],"mmm")</f>
        <v>Jan</v>
      </c>
      <c r="W1157">
        <f>MONTH(tblSales[[#This Row],[Invoice Date]])</f>
        <v>1</v>
      </c>
      <c r="X1157">
        <f>YEAR(tblSales[[#This Row],[Invoice Date]])</f>
        <v>2025</v>
      </c>
      <c r="Y1157" t="str">
        <f>TEXT(tblSales[[#This Row],[Invoice Date]],"mmm-yyyy")</f>
        <v>Jan-2025</v>
      </c>
      <c r="Z1157" t="str">
        <f>_xlfn.XLOOKUP(tblSales[[#This Row],[Product_ID]],Products!$A:$A,Products!$C:$C,"Women Dresses")</f>
        <v>Men T-Shirts</v>
      </c>
      <c r="AA1157" t="str">
        <f>_xlfn.XLOOKUP(tblSales[[#This Row],[Product_ID]],Products!$A:$A,Products!$D:$D,"Unknown")</f>
        <v>Round Neck</v>
      </c>
      <c r="AB1157" t="str">
        <f>_xlfn.XLOOKUP(tblSales[[#This Row],[Product_ID]],Products!$A:$A,Products!$E:$E,"Unknown")</f>
        <v>Reebok</v>
      </c>
      <c r="AC1157" t="str">
        <f>_xlfn.XLOOKUP(tblSales[[#This Row],[Store_ID]],Stores!$A:$A,Stores!$B:$B,"Unknown")</f>
        <v>TrendMart Bengaluru Mall Kiosk</v>
      </c>
      <c r="AD1157" t="str">
        <f>_xlfn.XLOOKUP(tblSales[[#This Row],[Store_ID]],Stores!$A:$A,Stores!$E:$E,"Unknown")</f>
        <v>South Zone 2</v>
      </c>
      <c r="AE1157" t="str">
        <f>_xlfn.XLOOKUP(tblSales[[#This Row],[Customer_ID]],Customers!$A:$A,Customers!$B:$B,"Unknown")</f>
        <v>Yashoda Sundaram</v>
      </c>
      <c r="AF1157" t="str">
        <f>_xlfn.XLOOKUP(tblSales[[#This Row],[Customer_ID]],Customers!$A:$A,Customers!$J:$J,"Unknown")</f>
        <v>Regular</v>
      </c>
      <c r="AG1157" t="str">
        <f>_xlfn.XLOOKUP(tblSales[[#This Row],[Employee_ID]],Employees!$A:$A,Employees!$B:$B,"Unknown")</f>
        <v>Vinod Hegde</v>
      </c>
      <c r="AH1157">
        <f>IF(MONTH(tblSales[[#This Row],[Invoice Date]])&gt;=4,MONTH(tblSales[[#This Row],[Invoice Date]]),MONTH(tblSales[[#This Row],[Invoice Date]])+12)</f>
        <v>13</v>
      </c>
      <c r="AI1157" s="8">
        <f>DATE(YEAR(tblSales[[#This Row],[Invoice Date]]),MONTH(tblSales[[#This Row],[Invoice Date]]),1)</f>
        <v>45658</v>
      </c>
      <c r="AJ1157" t="str">
        <f>_xlfn.XLOOKUP(tblSales[[#This Row],[Product_ID]],Products!$A:$A,Products!$B:$B,"Unknown")</f>
        <v>Reebok Round Neck Sky Blue</v>
      </c>
      <c r="AK1157" s="9">
        <f>IFERROR(tblSales[[#This Row],[Profit]]/tblSales[[#This Row],[Sales Amount]],0)</f>
        <v>0.23646309173964911</v>
      </c>
      <c r="AL1157" t="str">
        <f>IF(tblSales[[#This Row],[Discount %]]&lt;=5,"0-5%",
IF(tblSales[[#This Row],[Discount %]]&lt;=10,"5-10%",
IF(tblSales[[#This Row],[Discount %]]&lt;=15,"10-15%",
IF(tblSales[[#This Row],[Discount %]]&lt;=20,"15-20%","20%+"))))</f>
        <v>20%+</v>
      </c>
    </row>
    <row r="1158" spans="1:38">
      <c r="A1158" s="2" t="s">
        <v>2847</v>
      </c>
      <c r="B1158" s="11">
        <v>45554</v>
      </c>
      <c r="C1158" s="2" t="s">
        <v>538</v>
      </c>
      <c r="D1158" s="2" t="s">
        <v>114</v>
      </c>
      <c r="E1158" s="2" t="s">
        <v>221</v>
      </c>
      <c r="F1158" s="2" t="s">
        <v>182</v>
      </c>
      <c r="G1158" s="2">
        <v>3</v>
      </c>
      <c r="H1158" s="2">
        <v>816.45</v>
      </c>
      <c r="I1158" s="2">
        <v>15</v>
      </c>
      <c r="J1158" s="2">
        <v>367.4</v>
      </c>
      <c r="K1158" s="2">
        <v>5</v>
      </c>
      <c r="L1158" s="2">
        <v>104.1</v>
      </c>
      <c r="M1158" s="2">
        <v>2186.0500000000002</v>
      </c>
      <c r="N1158" s="2">
        <v>1619.28</v>
      </c>
      <c r="O1158" s="2">
        <f t="shared" si="45"/>
        <v>462.67000000000019</v>
      </c>
      <c r="P1158" s="2" t="s">
        <v>29</v>
      </c>
      <c r="Q1158" s="2" t="str">
        <f t="shared" si="44"/>
        <v>Debit Card</v>
      </c>
      <c r="R1158" s="2" t="s">
        <v>21</v>
      </c>
      <c r="S1158" s="2" t="s">
        <v>56</v>
      </c>
      <c r="T1158" s="2" t="s">
        <v>2848</v>
      </c>
      <c r="U1158" s="2" t="s">
        <v>59</v>
      </c>
      <c r="V1158" t="str">
        <f>TEXT(tblSales[[#This Row],[Invoice Date]],"mmm")</f>
        <v>Sep</v>
      </c>
      <c r="W1158">
        <f>MONTH(tblSales[[#This Row],[Invoice Date]])</f>
        <v>9</v>
      </c>
      <c r="X1158">
        <f>YEAR(tblSales[[#This Row],[Invoice Date]])</f>
        <v>2024</v>
      </c>
      <c r="Y1158" t="str">
        <f>TEXT(tblSales[[#This Row],[Invoice Date]],"mmm-yyyy")</f>
        <v>Sep-2024</v>
      </c>
      <c r="Z1158" t="str">
        <f>_xlfn.XLOOKUP(tblSales[[#This Row],[Product_ID]],Products!$A:$A,Products!$C:$C,"Women Dresses")</f>
        <v>Women Kurtis</v>
      </c>
      <c r="AA1158" t="str">
        <f>_xlfn.XLOOKUP(tblSales[[#This Row],[Product_ID]],Products!$A:$A,Products!$D:$D,"Unknown")</f>
        <v>Printed Kurti</v>
      </c>
      <c r="AB1158" t="str">
        <f>_xlfn.XLOOKUP(tblSales[[#This Row],[Product_ID]],Products!$A:$A,Products!$E:$E,"Unknown")</f>
        <v>Reebok</v>
      </c>
      <c r="AC1158" t="str">
        <f>_xlfn.XLOOKUP(tblSales[[#This Row],[Store_ID]],Stores!$A:$A,Stores!$B:$B,"Unknown")</f>
        <v>TrendMart Chennai Standard</v>
      </c>
      <c r="AD1158" t="str">
        <f>_xlfn.XLOOKUP(tblSales[[#This Row],[Store_ID]],Stores!$A:$A,Stores!$E:$E,"Unknown")</f>
        <v>South Zone 1</v>
      </c>
      <c r="AE1158" t="str">
        <f>_xlfn.XLOOKUP(tblSales[[#This Row],[Customer_ID]],Customers!$A:$A,Customers!$B:$B,"Unknown")</f>
        <v>Kavitha Venkatesan</v>
      </c>
      <c r="AF1158" t="str">
        <f>_xlfn.XLOOKUP(tblSales[[#This Row],[Customer_ID]],Customers!$A:$A,Customers!$J:$J,"Unknown")</f>
        <v>Silver</v>
      </c>
      <c r="AG1158" t="str">
        <f>_xlfn.XLOOKUP(tblSales[[#This Row],[Employee_ID]],Employees!$A:$A,Employees!$B:$B,"Unknown")</f>
        <v>Girish Sundaram</v>
      </c>
      <c r="AH1158">
        <f>IF(MONTH(tblSales[[#This Row],[Invoice Date]])&gt;=4,MONTH(tblSales[[#This Row],[Invoice Date]]),MONTH(tblSales[[#This Row],[Invoice Date]])+12)</f>
        <v>9</v>
      </c>
      <c r="AI1158" s="8">
        <f>DATE(YEAR(tblSales[[#This Row],[Invoice Date]]),MONTH(tblSales[[#This Row],[Invoice Date]]),1)</f>
        <v>45536</v>
      </c>
      <c r="AJ1158" t="str">
        <f>_xlfn.XLOOKUP(tblSales[[#This Row],[Product_ID]],Products!$A:$A,Products!$B:$B,"Unknown")</f>
        <v>Reebok Printed Kurti Wine</v>
      </c>
      <c r="AK1158" s="9">
        <f>IFERROR(tblSales[[#This Row],[Profit]]/tblSales[[#This Row],[Sales Amount]],0)</f>
        <v>0.21164657715971735</v>
      </c>
      <c r="AL1158" t="str">
        <f>IF(tblSales[[#This Row],[Discount %]]&lt;=5,"0-5%",
IF(tblSales[[#This Row],[Discount %]]&lt;=10,"5-10%",
IF(tblSales[[#This Row],[Discount %]]&lt;=15,"10-15%",
IF(tblSales[[#This Row],[Discount %]]&lt;=20,"15-20%","20%+"))))</f>
        <v>10-15%</v>
      </c>
    </row>
    <row r="1159" spans="1:38">
      <c r="A1159" s="2" t="s">
        <v>2849</v>
      </c>
      <c r="B1159" s="11">
        <v>45580</v>
      </c>
      <c r="C1159" s="2" t="s">
        <v>2850</v>
      </c>
      <c r="D1159" s="2" t="s">
        <v>165</v>
      </c>
      <c r="E1159" s="2" t="s">
        <v>1918</v>
      </c>
      <c r="F1159" s="2" t="s">
        <v>233</v>
      </c>
      <c r="G1159" s="2">
        <v>3</v>
      </c>
      <c r="H1159" s="2">
        <v>1786.37</v>
      </c>
      <c r="I1159" s="2">
        <v>10</v>
      </c>
      <c r="J1159" s="2">
        <v>535.91</v>
      </c>
      <c r="K1159" s="2">
        <v>12</v>
      </c>
      <c r="L1159" s="2">
        <v>578.78</v>
      </c>
      <c r="M1159" s="2">
        <v>5401.98</v>
      </c>
      <c r="N1159" s="2">
        <v>4221.99</v>
      </c>
      <c r="O1159" s="2">
        <f t="shared" si="45"/>
        <v>601.20999999999981</v>
      </c>
      <c r="P1159" s="2" t="s">
        <v>29</v>
      </c>
      <c r="Q1159" s="2" t="str">
        <f t="shared" si="44"/>
        <v>Debit Card</v>
      </c>
      <c r="R1159" s="2" t="s">
        <v>21</v>
      </c>
      <c r="S1159" s="2" t="s">
        <v>56</v>
      </c>
      <c r="T1159" s="2" t="s">
        <v>1082</v>
      </c>
      <c r="U1159" s="2" t="s">
        <v>59</v>
      </c>
      <c r="V1159" t="str">
        <f>TEXT(tblSales[[#This Row],[Invoice Date]],"mmm")</f>
        <v>Oct</v>
      </c>
      <c r="W1159">
        <f>MONTH(tblSales[[#This Row],[Invoice Date]])</f>
        <v>10</v>
      </c>
      <c r="X1159">
        <f>YEAR(tblSales[[#This Row],[Invoice Date]])</f>
        <v>2024</v>
      </c>
      <c r="Y1159" t="str">
        <f>TEXT(tblSales[[#This Row],[Invoice Date]],"mmm-yyyy")</f>
        <v>Oct-2024</v>
      </c>
      <c r="Z1159" t="str">
        <f>_xlfn.XLOOKUP(tblSales[[#This Row],[Product_ID]],Products!$A:$A,Products!$C:$C,"Women Dresses")</f>
        <v>Women Dresses</v>
      </c>
      <c r="AA1159" t="str">
        <f>_xlfn.XLOOKUP(tblSales[[#This Row],[Product_ID]],Products!$A:$A,Products!$D:$D,"Unknown")</f>
        <v>Maxi Dress</v>
      </c>
      <c r="AB1159" t="str">
        <f>_xlfn.XLOOKUP(tblSales[[#This Row],[Product_ID]],Products!$A:$A,Products!$E:$E,"Unknown")</f>
        <v>Tanishq</v>
      </c>
      <c r="AC1159" t="str">
        <f>_xlfn.XLOOKUP(tblSales[[#This Row],[Store_ID]],Stores!$A:$A,Stores!$B:$B,"Unknown")</f>
        <v>TrendMart Guntur High Street</v>
      </c>
      <c r="AD1159" t="str">
        <f>_xlfn.XLOOKUP(tblSales[[#This Row],[Store_ID]],Stores!$A:$A,Stores!$E:$E,"Unknown")</f>
        <v>South Zone 3</v>
      </c>
      <c r="AE1159" t="str">
        <f>_xlfn.XLOOKUP(tblSales[[#This Row],[Customer_ID]],Customers!$A:$A,Customers!$B:$B,"Unknown")</f>
        <v>Eswar Sharma</v>
      </c>
      <c r="AF1159" t="str">
        <f>_xlfn.XLOOKUP(tblSales[[#This Row],[Customer_ID]],Customers!$A:$A,Customers!$J:$J,"Unknown")</f>
        <v>Regular</v>
      </c>
      <c r="AG1159" t="str">
        <f>_xlfn.XLOOKUP(tblSales[[#This Row],[Employee_ID]],Employees!$A:$A,Employees!$B:$B,"Unknown")</f>
        <v>Malathi Varma</v>
      </c>
      <c r="AH1159">
        <f>IF(MONTH(tblSales[[#This Row],[Invoice Date]])&gt;=4,MONTH(tblSales[[#This Row],[Invoice Date]]),MONTH(tblSales[[#This Row],[Invoice Date]])+12)</f>
        <v>10</v>
      </c>
      <c r="AI1159" s="8">
        <f>DATE(YEAR(tblSales[[#This Row],[Invoice Date]]),MONTH(tblSales[[#This Row],[Invoice Date]]),1)</f>
        <v>45566</v>
      </c>
      <c r="AJ1159" t="str">
        <f>_xlfn.XLOOKUP(tblSales[[#This Row],[Product_ID]],Products!$A:$A,Products!$B:$B,"Unknown")</f>
        <v>Tanishq Maxi Dress Wine</v>
      </c>
      <c r="AK1159" s="9">
        <f>IFERROR(tblSales[[#This Row],[Profit]]/tblSales[[#This Row],[Sales Amount]],0)</f>
        <v>0.11129437724686131</v>
      </c>
      <c r="AL1159" t="str">
        <f>IF(tblSales[[#This Row],[Discount %]]&lt;=5,"0-5%",
IF(tblSales[[#This Row],[Discount %]]&lt;=10,"5-10%",
IF(tblSales[[#This Row],[Discount %]]&lt;=15,"10-15%",
IF(tblSales[[#This Row],[Discount %]]&lt;=20,"15-20%","20%+"))))</f>
        <v>5-10%</v>
      </c>
    </row>
    <row r="1160" spans="1:38">
      <c r="A1160" s="2" t="s">
        <v>2851</v>
      </c>
      <c r="B1160" s="11">
        <v>45690</v>
      </c>
      <c r="C1160" s="2" t="s">
        <v>2066</v>
      </c>
      <c r="D1160" s="2" t="s">
        <v>274</v>
      </c>
      <c r="E1160" s="2" t="s">
        <v>258</v>
      </c>
      <c r="F1160" s="2" t="s">
        <v>405</v>
      </c>
      <c r="G1160" s="2">
        <v>3</v>
      </c>
      <c r="H1160" s="2">
        <v>2713.47</v>
      </c>
      <c r="I1160" s="2">
        <v>30</v>
      </c>
      <c r="J1160" s="2">
        <v>2442.12</v>
      </c>
      <c r="K1160" s="2">
        <v>12</v>
      </c>
      <c r="L1160" s="2">
        <v>683.79</v>
      </c>
      <c r="M1160" s="2">
        <v>6382.08</v>
      </c>
      <c r="N1160" s="2">
        <v>5301.96</v>
      </c>
      <c r="O1160" s="2">
        <f t="shared" si="45"/>
        <v>396.32999999999993</v>
      </c>
      <c r="P1160" s="2" t="s">
        <v>32</v>
      </c>
      <c r="Q1160" s="2" t="str">
        <f t="shared" si="44"/>
        <v>UPI</v>
      </c>
      <c r="R1160" s="2" t="s">
        <v>20</v>
      </c>
      <c r="S1160" s="2" t="s">
        <v>56</v>
      </c>
      <c r="T1160" s="2" t="s">
        <v>2852</v>
      </c>
      <c r="U1160" s="2" t="s">
        <v>60</v>
      </c>
      <c r="V1160" t="str">
        <f>TEXT(tblSales[[#This Row],[Invoice Date]],"mmm")</f>
        <v>Feb</v>
      </c>
      <c r="W1160">
        <f>MONTH(tblSales[[#This Row],[Invoice Date]])</f>
        <v>2</v>
      </c>
      <c r="X1160">
        <f>YEAR(tblSales[[#This Row],[Invoice Date]])</f>
        <v>2025</v>
      </c>
      <c r="Y1160" t="str">
        <f>TEXT(tblSales[[#This Row],[Invoice Date]],"mmm-yyyy")</f>
        <v>Feb-2025</v>
      </c>
      <c r="Z1160" t="str">
        <f>_xlfn.XLOOKUP(tblSales[[#This Row],[Product_ID]],Products!$A:$A,Products!$C:$C,"Women Dresses")</f>
        <v>Winter Wear</v>
      </c>
      <c r="AA1160" t="str">
        <f>_xlfn.XLOOKUP(tblSales[[#This Row],[Product_ID]],Products!$A:$A,Products!$D:$D,"Unknown")</f>
        <v>Muffler</v>
      </c>
      <c r="AB1160" t="str">
        <f>_xlfn.XLOOKUP(tblSales[[#This Row],[Product_ID]],Products!$A:$A,Products!$E:$E,"Unknown")</f>
        <v>GRT Jewellers</v>
      </c>
      <c r="AC1160" t="str">
        <f>_xlfn.XLOOKUP(tblSales[[#This Row],[Store_ID]],Stores!$A:$A,Stores!$B:$B,"Unknown")</f>
        <v>TrendMart Guntur Outlet</v>
      </c>
      <c r="AD1160" t="str">
        <f>_xlfn.XLOOKUP(tblSales[[#This Row],[Store_ID]],Stores!$A:$A,Stores!$E:$E,"Unknown")</f>
        <v>South Zone 3</v>
      </c>
      <c r="AE1160" t="str">
        <f>_xlfn.XLOOKUP(tblSales[[#This Row],[Customer_ID]],Customers!$A:$A,Customers!$B:$B,"Unknown")</f>
        <v>Chidambaram Krishnan</v>
      </c>
      <c r="AF1160" t="str">
        <f>_xlfn.XLOOKUP(tblSales[[#This Row],[Customer_ID]],Customers!$A:$A,Customers!$J:$J,"Unknown")</f>
        <v>Regular</v>
      </c>
      <c r="AG1160" t="str">
        <f>_xlfn.XLOOKUP(tblSales[[#This Row],[Employee_ID]],Employees!$A:$A,Employees!$B:$B,"Unknown")</f>
        <v>Chitra Bhat</v>
      </c>
      <c r="AH1160">
        <f>IF(MONTH(tblSales[[#This Row],[Invoice Date]])&gt;=4,MONTH(tblSales[[#This Row],[Invoice Date]]),MONTH(tblSales[[#This Row],[Invoice Date]])+12)</f>
        <v>14</v>
      </c>
      <c r="AI1160" s="8">
        <f>DATE(YEAR(tblSales[[#This Row],[Invoice Date]]),MONTH(tblSales[[#This Row],[Invoice Date]]),1)</f>
        <v>45689</v>
      </c>
      <c r="AJ1160" t="str">
        <f>_xlfn.XLOOKUP(tblSales[[#This Row],[Product_ID]],Products!$A:$A,Products!$B:$B,"Unknown")</f>
        <v>GRT Jewellers Muffler Charcoal</v>
      </c>
      <c r="AK1160" s="9">
        <f>IFERROR(tblSales[[#This Row],[Profit]]/tblSales[[#This Row],[Sales Amount]],0)</f>
        <v>6.2100443742478931E-2</v>
      </c>
      <c r="AL1160" t="str">
        <f>IF(tblSales[[#This Row],[Discount %]]&lt;=5,"0-5%",
IF(tblSales[[#This Row],[Discount %]]&lt;=10,"5-10%",
IF(tblSales[[#This Row],[Discount %]]&lt;=15,"10-15%",
IF(tblSales[[#This Row],[Discount %]]&lt;=20,"15-20%","20%+"))))</f>
        <v>20%+</v>
      </c>
    </row>
    <row r="1161" spans="1:38">
      <c r="A1161" s="2" t="s">
        <v>2853</v>
      </c>
      <c r="B1161" s="11">
        <v>45572</v>
      </c>
      <c r="C1161" s="2" t="s">
        <v>865</v>
      </c>
      <c r="D1161" s="2" t="s">
        <v>1492</v>
      </c>
      <c r="E1161" s="2" t="s">
        <v>187</v>
      </c>
      <c r="F1161" s="2" t="s">
        <v>276</v>
      </c>
      <c r="G1161" s="2">
        <v>3</v>
      </c>
      <c r="H1161" s="2">
        <v>1156.79</v>
      </c>
      <c r="I1161" s="2">
        <v>5</v>
      </c>
      <c r="J1161" s="2">
        <v>173.52</v>
      </c>
      <c r="K1161" s="2">
        <v>12</v>
      </c>
      <c r="L1161" s="2">
        <v>395.62</v>
      </c>
      <c r="M1161" s="2">
        <v>3692.47</v>
      </c>
      <c r="N1161" s="2">
        <v>2747.61</v>
      </c>
      <c r="O1161" s="2">
        <f t="shared" si="45"/>
        <v>549.23999999999967</v>
      </c>
      <c r="P1161" s="2" t="s">
        <v>31</v>
      </c>
      <c r="Q1161" s="2" t="str">
        <f t="shared" si="44"/>
        <v>Net Banking</v>
      </c>
      <c r="R1161" s="2" t="s">
        <v>20</v>
      </c>
      <c r="S1161" s="2" t="s">
        <v>56</v>
      </c>
      <c r="T1161" s="2" t="s">
        <v>2854</v>
      </c>
      <c r="U1161" s="2" t="s">
        <v>59</v>
      </c>
      <c r="V1161" t="str">
        <f>TEXT(tblSales[[#This Row],[Invoice Date]],"mmm")</f>
        <v>Oct</v>
      </c>
      <c r="W1161">
        <f>MONTH(tblSales[[#This Row],[Invoice Date]])</f>
        <v>10</v>
      </c>
      <c r="X1161">
        <f>YEAR(tblSales[[#This Row],[Invoice Date]])</f>
        <v>2024</v>
      </c>
      <c r="Y1161" t="str">
        <f>TEXT(tblSales[[#This Row],[Invoice Date]],"mmm-yyyy")</f>
        <v>Oct-2024</v>
      </c>
      <c r="Z1161" t="str">
        <f>_xlfn.XLOOKUP(tblSales[[#This Row],[Product_ID]],Products!$A:$A,Products!$C:$C,"Women Dresses")</f>
        <v>Men Jeans</v>
      </c>
      <c r="AA1161" t="str">
        <f>_xlfn.XLOOKUP(tblSales[[#This Row],[Product_ID]],Products!$A:$A,Products!$D:$D,"Unknown")</f>
        <v>Slim Fit</v>
      </c>
      <c r="AB1161" t="str">
        <f>_xlfn.XLOOKUP(tblSales[[#This Row],[Product_ID]],Products!$A:$A,Products!$E:$E,"Unknown")</f>
        <v>Fabindia</v>
      </c>
      <c r="AC1161" t="str">
        <f>_xlfn.XLOOKUP(tblSales[[#This Row],[Store_ID]],Stores!$A:$A,Stores!$B:$B,"Unknown")</f>
        <v>TrendMart Tirupati Outlet</v>
      </c>
      <c r="AD1161" t="str">
        <f>_xlfn.XLOOKUP(tblSales[[#This Row],[Store_ID]],Stores!$A:$A,Stores!$E:$E,"Unknown")</f>
        <v>South Zone 3</v>
      </c>
      <c r="AE1161" t="str">
        <f>_xlfn.XLOOKUP(tblSales[[#This Row],[Customer_ID]],Customers!$A:$A,Customers!$B:$B,"Unknown")</f>
        <v>Charulatha Murthy</v>
      </c>
      <c r="AF1161" t="str">
        <f>_xlfn.XLOOKUP(tblSales[[#This Row],[Customer_ID]],Customers!$A:$A,Customers!$J:$J,"Unknown")</f>
        <v>Silver</v>
      </c>
      <c r="AG1161" t="str">
        <f>_xlfn.XLOOKUP(tblSales[[#This Row],[Employee_ID]],Employees!$A:$A,Employees!$B:$B,"Unknown")</f>
        <v>Vasanthi Kamath</v>
      </c>
      <c r="AH1161">
        <f>IF(MONTH(tblSales[[#This Row],[Invoice Date]])&gt;=4,MONTH(tblSales[[#This Row],[Invoice Date]]),MONTH(tblSales[[#This Row],[Invoice Date]])+12)</f>
        <v>10</v>
      </c>
      <c r="AI1161" s="8">
        <f>DATE(YEAR(tblSales[[#This Row],[Invoice Date]]),MONTH(tblSales[[#This Row],[Invoice Date]]),1)</f>
        <v>45566</v>
      </c>
      <c r="AJ1161" t="str">
        <f>_xlfn.XLOOKUP(tblSales[[#This Row],[Product_ID]],Products!$A:$A,Products!$B:$B,"Unknown")</f>
        <v>Fabindia Slim Fit Peach</v>
      </c>
      <c r="AK1161" s="9">
        <f>IFERROR(tblSales[[#This Row],[Profit]]/tblSales[[#This Row],[Sales Amount]],0)</f>
        <v>0.14874596137544779</v>
      </c>
      <c r="AL1161" t="str">
        <f>IF(tblSales[[#This Row],[Discount %]]&lt;=5,"0-5%",
IF(tblSales[[#This Row],[Discount %]]&lt;=10,"5-10%",
IF(tblSales[[#This Row],[Discount %]]&lt;=15,"10-15%",
IF(tblSales[[#This Row],[Discount %]]&lt;=20,"15-20%","20%+"))))</f>
        <v>0-5%</v>
      </c>
    </row>
    <row r="1162" spans="1:38">
      <c r="A1162" s="2" t="s">
        <v>2855</v>
      </c>
      <c r="B1162" s="11">
        <v>45456</v>
      </c>
      <c r="C1162" s="2" t="s">
        <v>2856</v>
      </c>
      <c r="D1162" s="2" t="s">
        <v>2248</v>
      </c>
      <c r="E1162" s="2" t="s">
        <v>284</v>
      </c>
      <c r="F1162" s="2" t="s">
        <v>104</v>
      </c>
      <c r="G1162" s="2">
        <v>4</v>
      </c>
      <c r="H1162" s="2">
        <v>1601.96</v>
      </c>
      <c r="I1162" s="2">
        <v>20</v>
      </c>
      <c r="J1162" s="2">
        <v>1281.57</v>
      </c>
      <c r="K1162" s="2">
        <v>12</v>
      </c>
      <c r="L1162" s="2">
        <v>615.15</v>
      </c>
      <c r="M1162" s="2">
        <v>5741.42</v>
      </c>
      <c r="N1162" s="2">
        <v>4030.6</v>
      </c>
      <c r="O1162" s="2">
        <f t="shared" si="45"/>
        <v>1095.67</v>
      </c>
      <c r="P1162" s="2" t="s">
        <v>32</v>
      </c>
      <c r="Q1162" s="2" t="str">
        <f t="shared" si="44"/>
        <v>UPI</v>
      </c>
      <c r="R1162" s="2" t="s">
        <v>21</v>
      </c>
      <c r="S1162" s="2" t="s">
        <v>56</v>
      </c>
      <c r="T1162" s="2" t="s">
        <v>1349</v>
      </c>
      <c r="U1162" s="2" t="s">
        <v>59</v>
      </c>
      <c r="V1162" t="str">
        <f>TEXT(tblSales[[#This Row],[Invoice Date]],"mmm")</f>
        <v>Jun</v>
      </c>
      <c r="W1162">
        <f>MONTH(tblSales[[#This Row],[Invoice Date]])</f>
        <v>6</v>
      </c>
      <c r="X1162">
        <f>YEAR(tblSales[[#This Row],[Invoice Date]])</f>
        <v>2024</v>
      </c>
      <c r="Y1162" t="str">
        <f>TEXT(tblSales[[#This Row],[Invoice Date]],"mmm-yyyy")</f>
        <v>Jun-2024</v>
      </c>
      <c r="Z1162" t="str">
        <f>_xlfn.XLOOKUP(tblSales[[#This Row],[Product_ID]],Products!$A:$A,Products!$C:$C,"Women Dresses")</f>
        <v>Men Jeans</v>
      </c>
      <c r="AA1162" t="str">
        <f>_xlfn.XLOOKUP(tblSales[[#This Row],[Product_ID]],Products!$A:$A,Products!$D:$D,"Unknown")</f>
        <v>Straight Fit</v>
      </c>
      <c r="AB1162" t="str">
        <f>_xlfn.XLOOKUP(tblSales[[#This Row],[Product_ID]],Products!$A:$A,Products!$E:$E,"Unknown")</f>
        <v>Westside</v>
      </c>
      <c r="AC1162" t="str">
        <f>_xlfn.XLOOKUP(tblSales[[#This Row],[Store_ID]],Stores!$A:$A,Stores!$B:$B,"Unknown")</f>
        <v>TrendMart Tumakuru Outlet</v>
      </c>
      <c r="AD1162" t="str">
        <f>_xlfn.XLOOKUP(tblSales[[#This Row],[Store_ID]],Stores!$A:$A,Stores!$E:$E,"Unknown")</f>
        <v>South Zone 2</v>
      </c>
      <c r="AE1162" t="str">
        <f>_xlfn.XLOOKUP(tblSales[[#This Row],[Customer_ID]],Customers!$A:$A,Customers!$B:$B,"Unknown")</f>
        <v>Kiran Gopalakrishnan</v>
      </c>
      <c r="AF1162" t="str">
        <f>_xlfn.XLOOKUP(tblSales[[#This Row],[Customer_ID]],Customers!$A:$A,Customers!$J:$J,"Unknown")</f>
        <v>Regular</v>
      </c>
      <c r="AG1162" t="str">
        <f>_xlfn.XLOOKUP(tblSales[[#This Row],[Employee_ID]],Employees!$A:$A,Employees!$B:$B,"Unknown")</f>
        <v>Meena Krishnan</v>
      </c>
      <c r="AH1162">
        <f>IF(MONTH(tblSales[[#This Row],[Invoice Date]])&gt;=4,MONTH(tblSales[[#This Row],[Invoice Date]]),MONTH(tblSales[[#This Row],[Invoice Date]])+12)</f>
        <v>6</v>
      </c>
      <c r="AI1162" s="8">
        <f>DATE(YEAR(tblSales[[#This Row],[Invoice Date]]),MONTH(tblSales[[#This Row],[Invoice Date]]),1)</f>
        <v>45444</v>
      </c>
      <c r="AJ1162" t="str">
        <f>_xlfn.XLOOKUP(tblSales[[#This Row],[Product_ID]],Products!$A:$A,Products!$B:$B,"Unknown")</f>
        <v>Westside Straight Fit Charcoal</v>
      </c>
      <c r="AK1162" s="9">
        <f>IFERROR(tblSales[[#This Row],[Profit]]/tblSales[[#This Row],[Sales Amount]],0)</f>
        <v>0.19083606494560579</v>
      </c>
      <c r="AL1162" t="str">
        <f>IF(tblSales[[#This Row],[Discount %]]&lt;=5,"0-5%",
IF(tblSales[[#This Row],[Discount %]]&lt;=10,"5-10%",
IF(tblSales[[#This Row],[Discount %]]&lt;=15,"10-15%",
IF(tblSales[[#This Row],[Discount %]]&lt;=20,"15-20%","20%+"))))</f>
        <v>15-20%</v>
      </c>
    </row>
    <row r="1163" spans="1:38">
      <c r="A1163" s="2" t="s">
        <v>2857</v>
      </c>
      <c r="B1163" s="11">
        <v>45719</v>
      </c>
      <c r="C1163" s="2" t="s">
        <v>2274</v>
      </c>
      <c r="D1163" s="2" t="s">
        <v>624</v>
      </c>
      <c r="E1163" s="2" t="s">
        <v>145</v>
      </c>
      <c r="F1163" s="2" t="s">
        <v>458</v>
      </c>
      <c r="G1163" s="2">
        <v>2</v>
      </c>
      <c r="H1163" s="2">
        <v>664.13</v>
      </c>
      <c r="I1163" s="2">
        <v>25</v>
      </c>
      <c r="J1163" s="2">
        <v>332.06</v>
      </c>
      <c r="K1163" s="2">
        <v>5</v>
      </c>
      <c r="L1163" s="2">
        <v>49.81</v>
      </c>
      <c r="M1163" s="2">
        <v>1046.01</v>
      </c>
      <c r="N1163" s="2">
        <v>807.42</v>
      </c>
      <c r="O1163" s="2">
        <f t="shared" si="45"/>
        <v>188.78000000000003</v>
      </c>
      <c r="P1163" s="2" t="s">
        <v>27</v>
      </c>
      <c r="Q1163" s="2" t="str">
        <f t="shared" si="44"/>
        <v>Cash</v>
      </c>
      <c r="R1163" s="2" t="s">
        <v>20</v>
      </c>
      <c r="S1163" s="2" t="s">
        <v>56</v>
      </c>
      <c r="T1163" s="2" t="s">
        <v>2858</v>
      </c>
      <c r="U1163" s="2" t="s">
        <v>59</v>
      </c>
      <c r="V1163" t="str">
        <f>TEXT(tblSales[[#This Row],[Invoice Date]],"mmm")</f>
        <v>Mar</v>
      </c>
      <c r="W1163">
        <f>MONTH(tblSales[[#This Row],[Invoice Date]])</f>
        <v>3</v>
      </c>
      <c r="X1163">
        <f>YEAR(tblSales[[#This Row],[Invoice Date]])</f>
        <v>2025</v>
      </c>
      <c r="Y1163" t="str">
        <f>TEXT(tblSales[[#This Row],[Invoice Date]],"mmm-yyyy")</f>
        <v>Mar-2025</v>
      </c>
      <c r="Z1163" t="str">
        <f>_xlfn.XLOOKUP(tblSales[[#This Row],[Product_ID]],Products!$A:$A,Products!$C:$C,"Women Dresses")</f>
        <v>Accessories</v>
      </c>
      <c r="AA1163" t="str">
        <f>_xlfn.XLOOKUP(tblSales[[#This Row],[Product_ID]],Products!$A:$A,Products!$D:$D,"Unknown")</f>
        <v>Cap</v>
      </c>
      <c r="AB1163" t="str">
        <f>_xlfn.XLOOKUP(tblSales[[#This Row],[Product_ID]],Products!$A:$A,Products!$E:$E,"Unknown")</f>
        <v>Westside</v>
      </c>
      <c r="AC1163" t="str">
        <f>_xlfn.XLOOKUP(tblSales[[#This Row],[Store_ID]],Stores!$A:$A,Stores!$B:$B,"Unknown")</f>
        <v>TrendMart Nizamabad Outlet</v>
      </c>
      <c r="AD1163" t="str">
        <f>_xlfn.XLOOKUP(tblSales[[#This Row],[Store_ID]],Stores!$A:$A,Stores!$E:$E,"Unknown")</f>
        <v>South Zone 2</v>
      </c>
      <c r="AE1163" t="str">
        <f>_xlfn.XLOOKUP(tblSales[[#This Row],[Customer_ID]],Customers!$A:$A,Customers!$B:$B,"Unknown")</f>
        <v>Kalyani Hegde</v>
      </c>
      <c r="AF1163" t="str">
        <f>_xlfn.XLOOKUP(tblSales[[#This Row],[Customer_ID]],Customers!$A:$A,Customers!$J:$J,"Unknown")</f>
        <v>Platinum</v>
      </c>
      <c r="AG1163" t="str">
        <f>_xlfn.XLOOKUP(tblSales[[#This Row],[Employee_ID]],Employees!$A:$A,Employees!$B:$B,"Unknown")</f>
        <v>Anil Reddy</v>
      </c>
      <c r="AH1163">
        <f>IF(MONTH(tblSales[[#This Row],[Invoice Date]])&gt;=4,MONTH(tblSales[[#This Row],[Invoice Date]]),MONTH(tblSales[[#This Row],[Invoice Date]])+12)</f>
        <v>15</v>
      </c>
      <c r="AI1163" s="8">
        <f>DATE(YEAR(tblSales[[#This Row],[Invoice Date]]),MONTH(tblSales[[#This Row],[Invoice Date]]),1)</f>
        <v>45717</v>
      </c>
      <c r="AJ1163" t="str">
        <f>_xlfn.XLOOKUP(tblSales[[#This Row],[Product_ID]],Products!$A:$A,Products!$B:$B,"Unknown")</f>
        <v>Westside Cap Beige</v>
      </c>
      <c r="AK1163" s="9">
        <f>IFERROR(tblSales[[#This Row],[Profit]]/tblSales[[#This Row],[Sales Amount]],0)</f>
        <v>0.18047628607757099</v>
      </c>
      <c r="AL1163" t="str">
        <f>IF(tblSales[[#This Row],[Discount %]]&lt;=5,"0-5%",
IF(tblSales[[#This Row],[Discount %]]&lt;=10,"5-10%",
IF(tblSales[[#This Row],[Discount %]]&lt;=15,"10-15%",
IF(tblSales[[#This Row],[Discount %]]&lt;=20,"15-20%","20%+"))))</f>
        <v>20%+</v>
      </c>
    </row>
    <row r="1164" spans="1:38">
      <c r="A1164" s="2" t="s">
        <v>2859</v>
      </c>
      <c r="B1164" s="11">
        <v>45597</v>
      </c>
      <c r="C1164" s="2" t="s">
        <v>2023</v>
      </c>
      <c r="D1164" s="2" t="s">
        <v>2085</v>
      </c>
      <c r="E1164" s="2" t="s">
        <v>338</v>
      </c>
      <c r="F1164" s="2" t="s">
        <v>350</v>
      </c>
      <c r="G1164" s="2">
        <v>2</v>
      </c>
      <c r="H1164" s="2">
        <v>2555.8000000000002</v>
      </c>
      <c r="I1164" s="2">
        <v>0</v>
      </c>
      <c r="J1164" s="2">
        <v>0</v>
      </c>
      <c r="K1164" s="2">
        <v>12</v>
      </c>
      <c r="L1164" s="2">
        <v>613.39</v>
      </c>
      <c r="M1164" s="2">
        <v>5724.99</v>
      </c>
      <c r="N1164" s="2">
        <v>3776.58</v>
      </c>
      <c r="O1164" s="2">
        <f t="shared" si="45"/>
        <v>1335.02</v>
      </c>
      <c r="P1164" s="2" t="s">
        <v>32</v>
      </c>
      <c r="Q1164" s="2" t="str">
        <f t="shared" si="44"/>
        <v>UPI</v>
      </c>
      <c r="R1164" s="2" t="s">
        <v>20</v>
      </c>
      <c r="S1164" s="2" t="s">
        <v>56</v>
      </c>
      <c r="T1164" s="2" t="s">
        <v>968</v>
      </c>
      <c r="U1164" s="2" t="s">
        <v>59</v>
      </c>
      <c r="V1164" t="str">
        <f>TEXT(tblSales[[#This Row],[Invoice Date]],"mmm")</f>
        <v>Nov</v>
      </c>
      <c r="W1164">
        <f>MONTH(tblSales[[#This Row],[Invoice Date]])</f>
        <v>11</v>
      </c>
      <c r="X1164">
        <f>YEAR(tblSales[[#This Row],[Invoice Date]])</f>
        <v>2024</v>
      </c>
      <c r="Y1164" t="str">
        <f>TEXT(tblSales[[#This Row],[Invoice Date]],"mmm-yyyy")</f>
        <v>Nov-2024</v>
      </c>
      <c r="Z1164" t="str">
        <f>_xlfn.XLOOKUP(tblSales[[#This Row],[Product_ID]],Products!$A:$A,Products!$C:$C,"Women Dresses")</f>
        <v>Men Ethnic</v>
      </c>
      <c r="AA1164" t="str">
        <f>_xlfn.XLOOKUP(tblSales[[#This Row],[Product_ID]],Products!$A:$A,Products!$D:$D,"Unknown")</f>
        <v>Kurta</v>
      </c>
      <c r="AB1164" t="str">
        <f>_xlfn.XLOOKUP(tblSales[[#This Row],[Product_ID]],Products!$A:$A,Products!$E:$E,"Unknown")</f>
        <v>Reebok</v>
      </c>
      <c r="AC1164" t="str">
        <f>_xlfn.XLOOKUP(tblSales[[#This Row],[Store_ID]],Stores!$A:$A,Stores!$B:$B,"Unknown")</f>
        <v>TrendMart Davanagere High Street</v>
      </c>
      <c r="AD1164" t="str">
        <f>_xlfn.XLOOKUP(tblSales[[#This Row],[Store_ID]],Stores!$A:$A,Stores!$E:$E,"Unknown")</f>
        <v>South Zone 2</v>
      </c>
      <c r="AE1164" t="str">
        <f>_xlfn.XLOOKUP(tblSales[[#This Row],[Customer_ID]],Customers!$A:$A,Customers!$B:$B,"Unknown")</f>
        <v>Kannan Reddy</v>
      </c>
      <c r="AF1164" t="str">
        <f>_xlfn.XLOOKUP(tblSales[[#This Row],[Customer_ID]],Customers!$A:$A,Customers!$J:$J,"Unknown")</f>
        <v>Silver</v>
      </c>
      <c r="AG1164" t="str">
        <f>_xlfn.XLOOKUP(tblSales[[#This Row],[Employee_ID]],Employees!$A:$A,Employees!$B:$B,"Unknown")</f>
        <v>Chitra Chettiar</v>
      </c>
      <c r="AH1164">
        <f>IF(MONTH(tblSales[[#This Row],[Invoice Date]])&gt;=4,MONTH(tblSales[[#This Row],[Invoice Date]]),MONTH(tblSales[[#This Row],[Invoice Date]])+12)</f>
        <v>11</v>
      </c>
      <c r="AI1164" s="8">
        <f>DATE(YEAR(tblSales[[#This Row],[Invoice Date]]),MONTH(tblSales[[#This Row],[Invoice Date]]),1)</f>
        <v>45597</v>
      </c>
      <c r="AJ1164" t="str">
        <f>_xlfn.XLOOKUP(tblSales[[#This Row],[Product_ID]],Products!$A:$A,Products!$B:$B,"Unknown")</f>
        <v>Reebok Kurta Wine</v>
      </c>
      <c r="AK1164" s="9">
        <f>IFERROR(tblSales[[#This Row],[Profit]]/tblSales[[#This Row],[Sales Amount]],0)</f>
        <v>0.23319167369724664</v>
      </c>
      <c r="AL1164" t="str">
        <f>IF(tblSales[[#This Row],[Discount %]]&lt;=5,"0-5%",
IF(tblSales[[#This Row],[Discount %]]&lt;=10,"5-10%",
IF(tblSales[[#This Row],[Discount %]]&lt;=15,"10-15%",
IF(tblSales[[#This Row],[Discount %]]&lt;=20,"15-20%","20%+"))))</f>
        <v>0-5%</v>
      </c>
    </row>
    <row r="1165" spans="1:38">
      <c r="A1165" s="12" t="s">
        <v>2860</v>
      </c>
      <c r="B1165" s="13">
        <v>45699</v>
      </c>
      <c r="C1165" s="12" t="s">
        <v>1716</v>
      </c>
      <c r="D1165" s="12" t="s">
        <v>132</v>
      </c>
      <c r="E1165" s="12" t="s">
        <v>181</v>
      </c>
      <c r="F1165" s="12" t="s">
        <v>134</v>
      </c>
      <c r="G1165" s="12">
        <v>0</v>
      </c>
      <c r="H1165" s="12">
        <v>1400.37</v>
      </c>
      <c r="I1165" s="12">
        <v>15</v>
      </c>
      <c r="J1165" s="12">
        <v>0</v>
      </c>
      <c r="K1165" s="12">
        <v>12</v>
      </c>
      <c r="L1165" s="12">
        <v>0</v>
      </c>
      <c r="M1165" s="12">
        <v>0</v>
      </c>
      <c r="N1165" s="12">
        <v>0</v>
      </c>
      <c r="O1165" s="12">
        <v>0</v>
      </c>
      <c r="P1165" s="12" t="s">
        <v>28</v>
      </c>
      <c r="Q1165" s="12" t="str">
        <f t="shared" si="44"/>
        <v>Credit Card</v>
      </c>
      <c r="R1165" s="12" t="s">
        <v>20</v>
      </c>
      <c r="S1165" s="12" t="s">
        <v>56</v>
      </c>
      <c r="T1165" s="12" t="s">
        <v>981</v>
      </c>
      <c r="U1165" s="12" t="s">
        <v>59</v>
      </c>
      <c r="V1165" t="str">
        <f>TEXT(tblSales[[#This Row],[Invoice Date]],"mmm")</f>
        <v>Feb</v>
      </c>
      <c r="W1165">
        <f>MONTH(tblSales[[#This Row],[Invoice Date]])</f>
        <v>2</v>
      </c>
      <c r="X1165">
        <f>YEAR(tblSales[[#This Row],[Invoice Date]])</f>
        <v>2025</v>
      </c>
      <c r="Y1165" t="str">
        <f>TEXT(tblSales[[#This Row],[Invoice Date]],"mmm-yyyy")</f>
        <v>Feb-2025</v>
      </c>
      <c r="Z1165" t="str">
        <f>_xlfn.XLOOKUP(tblSales[[#This Row],[Product_ID]],Products!$A:$A,Products!$C:$C,"Women Dresses")</f>
        <v>Men Jeans</v>
      </c>
      <c r="AA1165" t="str">
        <f>_xlfn.XLOOKUP(tblSales[[#This Row],[Product_ID]],Products!$A:$A,Products!$D:$D,"Unknown")</f>
        <v>Slim Fit</v>
      </c>
      <c r="AB1165" t="str">
        <f>_xlfn.XLOOKUP(tblSales[[#This Row],[Product_ID]],Products!$A:$A,Products!$E:$E,"Unknown")</f>
        <v>Metro Shoes</v>
      </c>
      <c r="AC1165" t="str">
        <f>_xlfn.XLOOKUP(tblSales[[#This Row],[Store_ID]],Stores!$A:$A,Stores!$B:$B,"Unknown")</f>
        <v>TrendMart Nizamabad Mall Kiosk</v>
      </c>
      <c r="AD1165" t="str">
        <f>_xlfn.XLOOKUP(tblSales[[#This Row],[Store_ID]],Stores!$A:$A,Stores!$E:$E,"Unknown")</f>
        <v>South Zone 2</v>
      </c>
      <c r="AE1165" t="str">
        <f>_xlfn.XLOOKUP(tblSales[[#This Row],[Customer_ID]],Customers!$A:$A,Customers!$B:$B,"Unknown")</f>
        <v>Anjali Naicker</v>
      </c>
      <c r="AF1165" t="str">
        <f>_xlfn.XLOOKUP(tblSales[[#This Row],[Customer_ID]],Customers!$A:$A,Customers!$J:$J,"Unknown")</f>
        <v>Platinum</v>
      </c>
      <c r="AG1165" t="str">
        <f>_xlfn.XLOOKUP(tblSales[[#This Row],[Employee_ID]],Employees!$A:$A,Employees!$B:$B,"Unknown")</f>
        <v>Chandran Krishnan</v>
      </c>
      <c r="AH1165">
        <f>IF(MONTH(tblSales[[#This Row],[Invoice Date]])&gt;=4,MONTH(tblSales[[#This Row],[Invoice Date]]),MONTH(tblSales[[#This Row],[Invoice Date]])+12)</f>
        <v>14</v>
      </c>
      <c r="AI1165" s="8">
        <f>DATE(YEAR(tblSales[[#This Row],[Invoice Date]]),MONTH(tblSales[[#This Row],[Invoice Date]]),1)</f>
        <v>45689</v>
      </c>
      <c r="AJ1165" t="str">
        <f>_xlfn.XLOOKUP(tblSales[[#This Row],[Product_ID]],Products!$A:$A,Products!$B:$B,"Unknown")</f>
        <v>Metro Shoes Slim Fit Wine</v>
      </c>
      <c r="AK1165" s="9">
        <f>IFERROR(tblSales[[#This Row],[Profit]]/tblSales[[#This Row],[Sales Amount]],0)</f>
        <v>0</v>
      </c>
      <c r="AL1165" t="str">
        <f>IF(tblSales[[#This Row],[Discount %]]&lt;=5,"0-5%",
IF(tblSales[[#This Row],[Discount %]]&lt;=10,"5-10%",
IF(tblSales[[#This Row],[Discount %]]&lt;=15,"10-15%",
IF(tblSales[[#This Row],[Discount %]]&lt;=20,"15-20%","20%+"))))</f>
        <v>10-15%</v>
      </c>
    </row>
    <row r="1166" spans="1:38">
      <c r="A1166" s="2" t="s">
        <v>2861</v>
      </c>
      <c r="B1166" s="11">
        <v>45596</v>
      </c>
      <c r="C1166" s="2" t="s">
        <v>2862</v>
      </c>
      <c r="D1166" s="2" t="s">
        <v>280</v>
      </c>
      <c r="E1166" s="2" t="s">
        <v>668</v>
      </c>
      <c r="F1166" s="2" t="s">
        <v>386</v>
      </c>
      <c r="G1166" s="2">
        <v>1</v>
      </c>
      <c r="H1166" s="2">
        <v>860.68</v>
      </c>
      <c r="I1166" s="2">
        <v>10</v>
      </c>
      <c r="J1166" s="2">
        <v>86.07</v>
      </c>
      <c r="K1166" s="2">
        <v>5</v>
      </c>
      <c r="L1166" s="2">
        <v>38.729999999999997</v>
      </c>
      <c r="M1166" s="2">
        <v>813.34</v>
      </c>
      <c r="N1166" s="2">
        <v>568.53</v>
      </c>
      <c r="O1166" s="2">
        <f t="shared" ref="O1166:O1215" si="46">(M1166-N1166-L1166)</f>
        <v>206.08000000000007</v>
      </c>
      <c r="P1166" s="2" t="s">
        <v>27</v>
      </c>
      <c r="Q1166" s="2" t="str">
        <f t="shared" si="44"/>
        <v>Cash</v>
      </c>
      <c r="R1166" s="2" t="s">
        <v>20</v>
      </c>
      <c r="S1166" s="2" t="s">
        <v>56</v>
      </c>
      <c r="T1166" s="2" t="s">
        <v>2387</v>
      </c>
      <c r="U1166" s="2" t="s">
        <v>59</v>
      </c>
      <c r="V1166" t="str">
        <f>TEXT(tblSales[[#This Row],[Invoice Date]],"mmm")</f>
        <v>Oct</v>
      </c>
      <c r="W1166">
        <f>MONTH(tblSales[[#This Row],[Invoice Date]])</f>
        <v>10</v>
      </c>
      <c r="X1166">
        <f>YEAR(tblSales[[#This Row],[Invoice Date]])</f>
        <v>2024</v>
      </c>
      <c r="Y1166" t="str">
        <f>TEXT(tblSales[[#This Row],[Invoice Date]],"mmm-yyyy")</f>
        <v>Oct-2024</v>
      </c>
      <c r="Z1166" t="str">
        <f>_xlfn.XLOOKUP(tblSales[[#This Row],[Product_ID]],Products!$A:$A,Products!$C:$C,"Women Dresses")</f>
        <v>Women Kurtis</v>
      </c>
      <c r="AA1166" t="str">
        <f>_xlfn.XLOOKUP(tblSales[[#This Row],[Product_ID]],Products!$A:$A,Products!$D:$D,"Unknown")</f>
        <v>Printed Kurti</v>
      </c>
      <c r="AB1166" t="str">
        <f>_xlfn.XLOOKUP(tblSales[[#This Row],[Product_ID]],Products!$A:$A,Products!$E:$E,"Unknown")</f>
        <v>Allen Solly</v>
      </c>
      <c r="AC1166" t="str">
        <f>_xlfn.XLOOKUP(tblSales[[#This Row],[Store_ID]],Stores!$A:$A,Stores!$B:$B,"Unknown")</f>
        <v>TrendMart Kollam Flagship</v>
      </c>
      <c r="AD1166" t="str">
        <f>_xlfn.XLOOKUP(tblSales[[#This Row],[Store_ID]],Stores!$A:$A,Stores!$E:$E,"Unknown")</f>
        <v>South Zone 1</v>
      </c>
      <c r="AE1166" t="str">
        <f>_xlfn.XLOOKUP(tblSales[[#This Row],[Customer_ID]],Customers!$A:$A,Customers!$B:$B,"Unknown")</f>
        <v>Bala Bhat</v>
      </c>
      <c r="AF1166" t="str">
        <f>_xlfn.XLOOKUP(tblSales[[#This Row],[Customer_ID]],Customers!$A:$A,Customers!$J:$J,"Unknown")</f>
        <v>Regular</v>
      </c>
      <c r="AG1166" t="str">
        <f>_xlfn.XLOOKUP(tblSales[[#This Row],[Employee_ID]],Employees!$A:$A,Employees!$B:$B,"Unknown")</f>
        <v>Malini Gowda</v>
      </c>
      <c r="AH1166">
        <f>IF(MONTH(tblSales[[#This Row],[Invoice Date]])&gt;=4,MONTH(tblSales[[#This Row],[Invoice Date]]),MONTH(tblSales[[#This Row],[Invoice Date]])+12)</f>
        <v>10</v>
      </c>
      <c r="AI1166" s="8">
        <f>DATE(YEAR(tblSales[[#This Row],[Invoice Date]]),MONTH(tblSales[[#This Row],[Invoice Date]]),1)</f>
        <v>45566</v>
      </c>
      <c r="AJ1166" t="str">
        <f>_xlfn.XLOOKUP(tblSales[[#This Row],[Product_ID]],Products!$A:$A,Products!$B:$B,"Unknown")</f>
        <v>Allen Solly Printed Kurti Mustard</v>
      </c>
      <c r="AK1166" s="9">
        <f>IFERROR(tblSales[[#This Row],[Profit]]/tblSales[[#This Row],[Sales Amount]],0)</f>
        <v>0.25337497233629241</v>
      </c>
      <c r="AL1166" t="str">
        <f>IF(tblSales[[#This Row],[Discount %]]&lt;=5,"0-5%",
IF(tblSales[[#This Row],[Discount %]]&lt;=10,"5-10%",
IF(tblSales[[#This Row],[Discount %]]&lt;=15,"10-15%",
IF(tblSales[[#This Row],[Discount %]]&lt;=20,"15-20%","20%+"))))</f>
        <v>5-10%</v>
      </c>
    </row>
    <row r="1167" spans="1:38">
      <c r="A1167" s="2" t="s">
        <v>2863</v>
      </c>
      <c r="B1167" s="11">
        <v>45401</v>
      </c>
      <c r="C1167" s="2" t="s">
        <v>2864</v>
      </c>
      <c r="D1167" s="2" t="s">
        <v>1524</v>
      </c>
      <c r="E1167" s="2" t="s">
        <v>699</v>
      </c>
      <c r="F1167" s="2" t="s">
        <v>339</v>
      </c>
      <c r="G1167" s="2">
        <v>1</v>
      </c>
      <c r="H1167" s="2">
        <v>1182.19</v>
      </c>
      <c r="I1167" s="2">
        <v>0</v>
      </c>
      <c r="J1167" s="2">
        <v>0</v>
      </c>
      <c r="K1167" s="2">
        <v>12</v>
      </c>
      <c r="L1167" s="2">
        <v>141.86000000000001</v>
      </c>
      <c r="M1167" s="2">
        <v>1324.05</v>
      </c>
      <c r="N1167" s="2">
        <v>808.99</v>
      </c>
      <c r="O1167" s="2">
        <f t="shared" si="46"/>
        <v>373.19999999999993</v>
      </c>
      <c r="P1167" s="2" t="s">
        <v>32</v>
      </c>
      <c r="Q1167" s="2" t="str">
        <f t="shared" si="44"/>
        <v>UPI</v>
      </c>
      <c r="R1167" s="2" t="s">
        <v>20</v>
      </c>
      <c r="S1167" s="2" t="s">
        <v>56</v>
      </c>
      <c r="T1167" s="2" t="s">
        <v>2053</v>
      </c>
      <c r="U1167" s="2" t="s">
        <v>59</v>
      </c>
      <c r="V1167" t="str">
        <f>TEXT(tblSales[[#This Row],[Invoice Date]],"mmm")</f>
        <v>Apr</v>
      </c>
      <c r="W1167">
        <f>MONTH(tblSales[[#This Row],[Invoice Date]])</f>
        <v>4</v>
      </c>
      <c r="X1167">
        <f>YEAR(tblSales[[#This Row],[Invoice Date]])</f>
        <v>2024</v>
      </c>
      <c r="Y1167" t="str">
        <f>TEXT(tblSales[[#This Row],[Invoice Date]],"mmm-yyyy")</f>
        <v>Apr-2024</v>
      </c>
      <c r="Z1167" t="str">
        <f>_xlfn.XLOOKUP(tblSales[[#This Row],[Product_ID]],Products!$A:$A,Products!$C:$C,"Women Dresses")</f>
        <v>Women Kurtis</v>
      </c>
      <c r="AA1167" t="str">
        <f>_xlfn.XLOOKUP(tblSales[[#This Row],[Product_ID]],Products!$A:$A,Products!$D:$D,"Unknown")</f>
        <v>Anarkali Kurti</v>
      </c>
      <c r="AB1167" t="str">
        <f>_xlfn.XLOOKUP(tblSales[[#This Row],[Product_ID]],Products!$A:$A,Products!$E:$E,"Unknown")</f>
        <v>Liberty</v>
      </c>
      <c r="AC1167" t="str">
        <f>_xlfn.XLOOKUP(tblSales[[#This Row],[Store_ID]],Stores!$A:$A,Stores!$B:$B,"Unknown")</f>
        <v>TrendMart Dindigul High Street</v>
      </c>
      <c r="AD1167" t="str">
        <f>_xlfn.XLOOKUP(tblSales[[#This Row],[Store_ID]],Stores!$A:$A,Stores!$E:$E,"Unknown")</f>
        <v>South Zone 1</v>
      </c>
      <c r="AE1167" t="str">
        <f>_xlfn.XLOOKUP(tblSales[[#This Row],[Customer_ID]],Customers!$A:$A,Customers!$B:$B,"Unknown")</f>
        <v>Rohit Chettiar</v>
      </c>
      <c r="AF1167" t="str">
        <f>_xlfn.XLOOKUP(tblSales[[#This Row],[Customer_ID]],Customers!$A:$A,Customers!$J:$J,"Unknown")</f>
        <v>Regular</v>
      </c>
      <c r="AG1167" t="str">
        <f>_xlfn.XLOOKUP(tblSales[[#This Row],[Employee_ID]],Employees!$A:$A,Employees!$B:$B,"Unknown")</f>
        <v>Priya Balasubramaniam</v>
      </c>
      <c r="AH1167">
        <f>IF(MONTH(tblSales[[#This Row],[Invoice Date]])&gt;=4,MONTH(tblSales[[#This Row],[Invoice Date]]),MONTH(tblSales[[#This Row],[Invoice Date]])+12)</f>
        <v>4</v>
      </c>
      <c r="AI1167" s="8">
        <f>DATE(YEAR(tblSales[[#This Row],[Invoice Date]]),MONTH(tblSales[[#This Row],[Invoice Date]]),1)</f>
        <v>45383</v>
      </c>
      <c r="AJ1167" t="str">
        <f>_xlfn.XLOOKUP(tblSales[[#This Row],[Product_ID]],Products!$A:$A,Products!$B:$B,"Unknown")</f>
        <v>Liberty Anarkali Kurti Purple</v>
      </c>
      <c r="AK1167" s="9">
        <f>IFERROR(tblSales[[#This Row],[Profit]]/tblSales[[#This Row],[Sales Amount]],0)</f>
        <v>0.28186246742947768</v>
      </c>
      <c r="AL1167" t="str">
        <f>IF(tblSales[[#This Row],[Discount %]]&lt;=5,"0-5%",
IF(tblSales[[#This Row],[Discount %]]&lt;=10,"5-10%",
IF(tblSales[[#This Row],[Discount %]]&lt;=15,"10-15%",
IF(tblSales[[#This Row],[Discount %]]&lt;=20,"15-20%","20%+"))))</f>
        <v>0-5%</v>
      </c>
    </row>
    <row r="1168" spans="1:38">
      <c r="A1168" s="2" t="s">
        <v>2865</v>
      </c>
      <c r="B1168" s="11">
        <v>45492</v>
      </c>
      <c r="C1168" s="2" t="s">
        <v>2284</v>
      </c>
      <c r="D1168" s="2" t="s">
        <v>488</v>
      </c>
      <c r="E1168" s="2" t="s">
        <v>198</v>
      </c>
      <c r="F1168" s="2" t="s">
        <v>116</v>
      </c>
      <c r="G1168" s="2">
        <v>2</v>
      </c>
      <c r="H1168" s="2">
        <v>1246.1500000000001</v>
      </c>
      <c r="I1168" s="2">
        <v>10</v>
      </c>
      <c r="J1168" s="2">
        <v>249.23</v>
      </c>
      <c r="K1168" s="2">
        <v>12</v>
      </c>
      <c r="L1168" s="2">
        <v>269.17</v>
      </c>
      <c r="M1168" s="2">
        <v>2512.2399999999998</v>
      </c>
      <c r="N1168" s="2">
        <v>1669.92</v>
      </c>
      <c r="O1168" s="2">
        <f t="shared" si="46"/>
        <v>573.14999999999964</v>
      </c>
      <c r="P1168" s="2" t="s">
        <v>27</v>
      </c>
      <c r="Q1168" s="2" t="str">
        <f t="shared" si="44"/>
        <v>Cash</v>
      </c>
      <c r="R1168" s="2" t="s">
        <v>20</v>
      </c>
      <c r="S1168" s="2" t="s">
        <v>56</v>
      </c>
      <c r="T1168" s="2" t="s">
        <v>2040</v>
      </c>
      <c r="U1168" s="2" t="s">
        <v>59</v>
      </c>
      <c r="V1168" t="str">
        <f>TEXT(tblSales[[#This Row],[Invoice Date]],"mmm")</f>
        <v>Jul</v>
      </c>
      <c r="W1168">
        <f>MONTH(tblSales[[#This Row],[Invoice Date]])</f>
        <v>7</v>
      </c>
      <c r="X1168">
        <f>YEAR(tblSales[[#This Row],[Invoice Date]])</f>
        <v>2024</v>
      </c>
      <c r="Y1168" t="str">
        <f>TEXT(tblSales[[#This Row],[Invoice Date]],"mmm-yyyy")</f>
        <v>Jul-2024</v>
      </c>
      <c r="Z1168" t="str">
        <f>_xlfn.XLOOKUP(tblSales[[#This Row],[Product_ID]],Products!$A:$A,Products!$C:$C,"Women Dresses")</f>
        <v>Women Jeans</v>
      </c>
      <c r="AA1168" t="str">
        <f>_xlfn.XLOOKUP(tblSales[[#This Row],[Product_ID]],Products!$A:$A,Products!$D:$D,"Unknown")</f>
        <v>Bootcut</v>
      </c>
      <c r="AB1168" t="str">
        <f>_xlfn.XLOOKUP(tblSales[[#This Row],[Product_ID]],Products!$A:$A,Products!$E:$E,"Unknown")</f>
        <v>US Polo Assn</v>
      </c>
      <c r="AC1168" t="str">
        <f>_xlfn.XLOOKUP(tblSales[[#This Row],[Store_ID]],Stores!$A:$A,Stores!$B:$B,"Unknown")</f>
        <v>TrendMart Warangal High Street</v>
      </c>
      <c r="AD1168" t="str">
        <f>_xlfn.XLOOKUP(tblSales[[#This Row],[Store_ID]],Stores!$A:$A,Stores!$E:$E,"Unknown")</f>
        <v>South Zone 2</v>
      </c>
      <c r="AE1168" t="str">
        <f>_xlfn.XLOOKUP(tblSales[[#This Row],[Customer_ID]],Customers!$A:$A,Customers!$B:$B,"Unknown")</f>
        <v>Ravi Chandran</v>
      </c>
      <c r="AF1168" t="str">
        <f>_xlfn.XLOOKUP(tblSales[[#This Row],[Customer_ID]],Customers!$A:$A,Customers!$J:$J,"Unknown")</f>
        <v>Gold</v>
      </c>
      <c r="AG1168" t="str">
        <f>_xlfn.XLOOKUP(tblSales[[#This Row],[Employee_ID]],Employees!$A:$A,Employees!$B:$B,"Unknown")</f>
        <v>Padma Gounder</v>
      </c>
      <c r="AH1168">
        <f>IF(MONTH(tblSales[[#This Row],[Invoice Date]])&gt;=4,MONTH(tblSales[[#This Row],[Invoice Date]]),MONTH(tblSales[[#This Row],[Invoice Date]])+12)</f>
        <v>7</v>
      </c>
      <c r="AI1168" s="8">
        <f>DATE(YEAR(tblSales[[#This Row],[Invoice Date]]),MONTH(tblSales[[#This Row],[Invoice Date]]),1)</f>
        <v>45474</v>
      </c>
      <c r="AJ1168" t="str">
        <f>_xlfn.XLOOKUP(tblSales[[#This Row],[Product_ID]],Products!$A:$A,Products!$B:$B,"Unknown")</f>
        <v>US Polo Assn Bootcut Black</v>
      </c>
      <c r="AK1168" s="9">
        <f>IFERROR(tblSales[[#This Row],[Profit]]/tblSales[[#This Row],[Sales Amount]],0)</f>
        <v>0.22814301181415775</v>
      </c>
      <c r="AL1168" t="str">
        <f>IF(tblSales[[#This Row],[Discount %]]&lt;=5,"0-5%",
IF(tblSales[[#This Row],[Discount %]]&lt;=10,"5-10%",
IF(tblSales[[#This Row],[Discount %]]&lt;=15,"10-15%",
IF(tblSales[[#This Row],[Discount %]]&lt;=20,"15-20%","20%+"))))</f>
        <v>5-10%</v>
      </c>
    </row>
    <row r="1169" spans="1:38">
      <c r="A1169" s="2" t="s">
        <v>2866</v>
      </c>
      <c r="B1169" s="11">
        <v>45576</v>
      </c>
      <c r="C1169" s="2" t="s">
        <v>2867</v>
      </c>
      <c r="D1169" s="2" t="s">
        <v>1859</v>
      </c>
      <c r="E1169" s="2" t="s">
        <v>866</v>
      </c>
      <c r="F1169" s="2" t="s">
        <v>216</v>
      </c>
      <c r="G1169" s="2">
        <v>2</v>
      </c>
      <c r="H1169" s="2">
        <v>968.41</v>
      </c>
      <c r="I1169" s="2">
        <v>10</v>
      </c>
      <c r="J1169" s="2">
        <v>193.68</v>
      </c>
      <c r="K1169" s="2">
        <v>5</v>
      </c>
      <c r="L1169" s="2">
        <v>87.16</v>
      </c>
      <c r="M1169" s="2">
        <v>1830.3</v>
      </c>
      <c r="N1169" s="2">
        <v>1522.14</v>
      </c>
      <c r="O1169" s="2">
        <f t="shared" si="46"/>
        <v>220.99999999999986</v>
      </c>
      <c r="P1169" s="2" t="s">
        <v>27</v>
      </c>
      <c r="Q1169" s="2" t="str">
        <f t="shared" si="44"/>
        <v>Cash</v>
      </c>
      <c r="R1169" s="2" t="s">
        <v>20</v>
      </c>
      <c r="S1169" s="2" t="s">
        <v>56</v>
      </c>
      <c r="T1169" s="2" t="s">
        <v>1624</v>
      </c>
      <c r="U1169" s="2" t="s">
        <v>59</v>
      </c>
      <c r="V1169" t="str">
        <f>TEXT(tblSales[[#This Row],[Invoice Date]],"mmm")</f>
        <v>Oct</v>
      </c>
      <c r="W1169">
        <f>MONTH(tblSales[[#This Row],[Invoice Date]])</f>
        <v>10</v>
      </c>
      <c r="X1169">
        <f>YEAR(tblSales[[#This Row],[Invoice Date]])</f>
        <v>2024</v>
      </c>
      <c r="Y1169" t="str">
        <f>TEXT(tblSales[[#This Row],[Invoice Date]],"mmm-yyyy")</f>
        <v>Oct-2024</v>
      </c>
      <c r="Z1169" t="str">
        <f>_xlfn.XLOOKUP(tblSales[[#This Row],[Product_ID]],Products!$A:$A,Products!$C:$C,"Women Dresses")</f>
        <v>Belts</v>
      </c>
      <c r="AA1169" t="str">
        <f>_xlfn.XLOOKUP(tblSales[[#This Row],[Product_ID]],Products!$A:$A,Products!$D:$D,"Unknown")</f>
        <v>Casual Belt</v>
      </c>
      <c r="AB1169" t="str">
        <f>_xlfn.XLOOKUP(tblSales[[#This Row],[Product_ID]],Products!$A:$A,Products!$E:$E,"Unknown")</f>
        <v>US Polo Assn</v>
      </c>
      <c r="AC1169" t="str">
        <f>_xlfn.XLOOKUP(tblSales[[#This Row],[Store_ID]],Stores!$A:$A,Stores!$B:$B,"Unknown")</f>
        <v>TrendMart Thiruvananthapuram High Street</v>
      </c>
      <c r="AD1169" t="str">
        <f>_xlfn.XLOOKUP(tblSales[[#This Row],[Store_ID]],Stores!$A:$A,Stores!$E:$E,"Unknown")</f>
        <v>South Zone 1</v>
      </c>
      <c r="AE1169" t="str">
        <f>_xlfn.XLOOKUP(tblSales[[#This Row],[Customer_ID]],Customers!$A:$A,Customers!$B:$B,"Unknown")</f>
        <v>Dhruv Gowda</v>
      </c>
      <c r="AF1169" t="str">
        <f>_xlfn.XLOOKUP(tblSales[[#This Row],[Customer_ID]],Customers!$A:$A,Customers!$J:$J,"Unknown")</f>
        <v>Gold</v>
      </c>
      <c r="AG1169" t="str">
        <f>_xlfn.XLOOKUP(tblSales[[#This Row],[Employee_ID]],Employees!$A:$A,Employees!$B:$B,"Unknown")</f>
        <v>Venkat Sharma</v>
      </c>
      <c r="AH1169">
        <f>IF(MONTH(tblSales[[#This Row],[Invoice Date]])&gt;=4,MONTH(tblSales[[#This Row],[Invoice Date]]),MONTH(tblSales[[#This Row],[Invoice Date]])+12)</f>
        <v>10</v>
      </c>
      <c r="AI1169" s="8">
        <f>DATE(YEAR(tblSales[[#This Row],[Invoice Date]]),MONTH(tblSales[[#This Row],[Invoice Date]]),1)</f>
        <v>45566</v>
      </c>
      <c r="AJ1169" t="str">
        <f>_xlfn.XLOOKUP(tblSales[[#This Row],[Product_ID]],Products!$A:$A,Products!$B:$B,"Unknown")</f>
        <v>US Polo Assn Casual Belt Charcoal</v>
      </c>
      <c r="AK1169" s="9">
        <f>IFERROR(tblSales[[#This Row],[Profit]]/tblSales[[#This Row],[Sales Amount]],0)</f>
        <v>0.1207452330219089</v>
      </c>
      <c r="AL1169" t="str">
        <f>IF(tblSales[[#This Row],[Discount %]]&lt;=5,"0-5%",
IF(tblSales[[#This Row],[Discount %]]&lt;=10,"5-10%",
IF(tblSales[[#This Row],[Discount %]]&lt;=15,"10-15%",
IF(tblSales[[#This Row],[Discount %]]&lt;=20,"15-20%","20%+"))))</f>
        <v>5-10%</v>
      </c>
    </row>
    <row r="1170" spans="1:38">
      <c r="A1170" s="2" t="s">
        <v>2868</v>
      </c>
      <c r="B1170" s="11">
        <v>45723</v>
      </c>
      <c r="C1170" s="2" t="s">
        <v>1807</v>
      </c>
      <c r="D1170" s="2" t="s">
        <v>2195</v>
      </c>
      <c r="E1170" s="2" t="s">
        <v>1477</v>
      </c>
      <c r="F1170" s="2" t="s">
        <v>493</v>
      </c>
      <c r="G1170" s="2">
        <v>1</v>
      </c>
      <c r="H1170" s="2">
        <v>1457.17</v>
      </c>
      <c r="I1170" s="2">
        <v>0</v>
      </c>
      <c r="J1170" s="2">
        <v>0</v>
      </c>
      <c r="K1170" s="2">
        <v>12</v>
      </c>
      <c r="L1170" s="2">
        <v>174.86</v>
      </c>
      <c r="M1170" s="2">
        <v>1632.03</v>
      </c>
      <c r="N1170" s="2">
        <v>996.24</v>
      </c>
      <c r="O1170" s="2">
        <f t="shared" si="46"/>
        <v>460.92999999999995</v>
      </c>
      <c r="P1170" s="2" t="s">
        <v>28</v>
      </c>
      <c r="Q1170" s="2" t="str">
        <f t="shared" si="44"/>
        <v>Credit Card</v>
      </c>
      <c r="R1170" s="2" t="s">
        <v>20</v>
      </c>
      <c r="S1170" s="2" t="s">
        <v>56</v>
      </c>
      <c r="T1170" s="2" t="s">
        <v>2869</v>
      </c>
      <c r="U1170" s="2" t="s">
        <v>59</v>
      </c>
      <c r="V1170" t="str">
        <f>TEXT(tblSales[[#This Row],[Invoice Date]],"mmm")</f>
        <v>Mar</v>
      </c>
      <c r="W1170">
        <f>MONTH(tblSales[[#This Row],[Invoice Date]])</f>
        <v>3</v>
      </c>
      <c r="X1170">
        <f>YEAR(tblSales[[#This Row],[Invoice Date]])</f>
        <v>2025</v>
      </c>
      <c r="Y1170" t="str">
        <f>TEXT(tblSales[[#This Row],[Invoice Date]],"mmm-yyyy")</f>
        <v>Mar-2025</v>
      </c>
      <c r="Z1170" t="str">
        <f>_xlfn.XLOOKUP(tblSales[[#This Row],[Product_ID]],Products!$A:$A,Products!$C:$C,"Women Dresses")</f>
        <v>Men Trousers</v>
      </c>
      <c r="AA1170" t="str">
        <f>_xlfn.XLOOKUP(tblSales[[#This Row],[Product_ID]],Products!$A:$A,Products!$D:$D,"Unknown")</f>
        <v>Chinos</v>
      </c>
      <c r="AB1170" t="str">
        <f>_xlfn.XLOOKUP(tblSales[[#This Row],[Product_ID]],Products!$A:$A,Products!$E:$E,"Unknown")</f>
        <v>GRT Jewellers</v>
      </c>
      <c r="AC1170" t="str">
        <f>_xlfn.XLOOKUP(tblSales[[#This Row],[Store_ID]],Stores!$A:$A,Stores!$B:$B,"Unknown")</f>
        <v>TrendMart Guntur High Street</v>
      </c>
      <c r="AD1170" t="str">
        <f>_xlfn.XLOOKUP(tblSales[[#This Row],[Store_ID]],Stores!$A:$A,Stores!$E:$E,"Unknown")</f>
        <v>South Zone 3</v>
      </c>
      <c r="AE1170" t="str">
        <f>_xlfn.XLOOKUP(tblSales[[#This Row],[Customer_ID]],Customers!$A:$A,Customers!$B:$B,"Unknown")</f>
        <v>Chandrika Iyer</v>
      </c>
      <c r="AF1170" t="str">
        <f>_xlfn.XLOOKUP(tblSales[[#This Row],[Customer_ID]],Customers!$A:$A,Customers!$J:$J,"Unknown")</f>
        <v>Silver</v>
      </c>
      <c r="AG1170" t="str">
        <f>_xlfn.XLOOKUP(tblSales[[#This Row],[Employee_ID]],Employees!$A:$A,Employees!$B:$B,"Unknown")</f>
        <v>Gopal Prasad</v>
      </c>
      <c r="AH1170">
        <f>IF(MONTH(tblSales[[#This Row],[Invoice Date]])&gt;=4,MONTH(tblSales[[#This Row],[Invoice Date]]),MONTH(tblSales[[#This Row],[Invoice Date]])+12)</f>
        <v>15</v>
      </c>
      <c r="AI1170" s="8">
        <f>DATE(YEAR(tblSales[[#This Row],[Invoice Date]]),MONTH(tblSales[[#This Row],[Invoice Date]]),1)</f>
        <v>45717</v>
      </c>
      <c r="AJ1170" t="str">
        <f>_xlfn.XLOOKUP(tblSales[[#This Row],[Product_ID]],Products!$A:$A,Products!$B:$B,"Unknown")</f>
        <v>GRT Jewellers Chinos Purple</v>
      </c>
      <c r="AK1170" s="9">
        <f>IFERROR(tblSales[[#This Row],[Profit]]/tblSales[[#This Row],[Sales Amount]],0)</f>
        <v>0.28242740635895169</v>
      </c>
      <c r="AL1170" t="str">
        <f>IF(tblSales[[#This Row],[Discount %]]&lt;=5,"0-5%",
IF(tblSales[[#This Row],[Discount %]]&lt;=10,"5-10%",
IF(tblSales[[#This Row],[Discount %]]&lt;=15,"10-15%",
IF(tblSales[[#This Row],[Discount %]]&lt;=20,"15-20%","20%+"))))</f>
        <v>0-5%</v>
      </c>
    </row>
    <row r="1171" spans="1:38">
      <c r="A1171" s="2" t="s">
        <v>2870</v>
      </c>
      <c r="B1171" s="11">
        <v>45555</v>
      </c>
      <c r="C1171" s="2" t="s">
        <v>2871</v>
      </c>
      <c r="D1171" s="2" t="s">
        <v>261</v>
      </c>
      <c r="E1171" s="2" t="s">
        <v>91</v>
      </c>
      <c r="F1171" s="2" t="s">
        <v>540</v>
      </c>
      <c r="G1171" s="2">
        <v>3</v>
      </c>
      <c r="H1171" s="2">
        <v>3350.99</v>
      </c>
      <c r="I1171" s="2">
        <v>10</v>
      </c>
      <c r="J1171" s="2">
        <v>1005.3</v>
      </c>
      <c r="K1171" s="2">
        <v>12</v>
      </c>
      <c r="L1171" s="2">
        <v>1085.72</v>
      </c>
      <c r="M1171" s="2">
        <v>10133.39</v>
      </c>
      <c r="N1171" s="2">
        <v>7299.96</v>
      </c>
      <c r="O1171" s="2">
        <f t="shared" si="46"/>
        <v>1747.7099999999994</v>
      </c>
      <c r="P1171" s="2" t="s">
        <v>30</v>
      </c>
      <c r="Q1171" s="2" t="str">
        <f t="shared" si="44"/>
        <v>EMI</v>
      </c>
      <c r="R1171" s="2" t="s">
        <v>20</v>
      </c>
      <c r="S1171" s="2" t="s">
        <v>56</v>
      </c>
      <c r="T1171" s="2" t="s">
        <v>2872</v>
      </c>
      <c r="U1171" s="2" t="s">
        <v>59</v>
      </c>
      <c r="V1171" t="str">
        <f>TEXT(tblSales[[#This Row],[Invoice Date]],"mmm")</f>
        <v>Sep</v>
      </c>
      <c r="W1171">
        <f>MONTH(tblSales[[#This Row],[Invoice Date]])</f>
        <v>9</v>
      </c>
      <c r="X1171">
        <f>YEAR(tblSales[[#This Row],[Invoice Date]])</f>
        <v>2024</v>
      </c>
      <c r="Y1171" t="str">
        <f>TEXT(tblSales[[#This Row],[Invoice Date]],"mmm-yyyy")</f>
        <v>Sep-2024</v>
      </c>
      <c r="Z1171" t="str">
        <f>_xlfn.XLOOKUP(tblSales[[#This Row],[Product_ID]],Products!$A:$A,Products!$C:$C,"Women Dresses")</f>
        <v>Watches</v>
      </c>
      <c r="AA1171" t="str">
        <f>_xlfn.XLOOKUP(tblSales[[#This Row],[Product_ID]],Products!$A:$A,Products!$D:$D,"Unknown")</f>
        <v>Smart Watch</v>
      </c>
      <c r="AB1171" t="str">
        <f>_xlfn.XLOOKUP(tblSales[[#This Row],[Product_ID]],Products!$A:$A,Products!$E:$E,"Unknown")</f>
        <v>Pepe Jeans</v>
      </c>
      <c r="AC1171" t="str">
        <f>_xlfn.XLOOKUP(tblSales[[#This Row],[Store_ID]],Stores!$A:$A,Stores!$B:$B,"Unknown")</f>
        <v>TrendMart Vijayawada High Street</v>
      </c>
      <c r="AD1171" t="str">
        <f>_xlfn.XLOOKUP(tblSales[[#This Row],[Store_ID]],Stores!$A:$A,Stores!$E:$E,"Unknown")</f>
        <v>South Zone 3</v>
      </c>
      <c r="AE1171" t="str">
        <f>_xlfn.XLOOKUP(tblSales[[#This Row],[Customer_ID]],Customers!$A:$A,Customers!$B:$B,"Unknown")</f>
        <v>Chandra Rao</v>
      </c>
      <c r="AF1171" t="str">
        <f>_xlfn.XLOOKUP(tblSales[[#This Row],[Customer_ID]],Customers!$A:$A,Customers!$J:$J,"Unknown")</f>
        <v>Silver</v>
      </c>
      <c r="AG1171" t="str">
        <f>_xlfn.XLOOKUP(tblSales[[#This Row],[Employee_ID]],Employees!$A:$A,Employees!$B:$B,"Unknown")</f>
        <v>Swathi Achari</v>
      </c>
      <c r="AH1171">
        <f>IF(MONTH(tblSales[[#This Row],[Invoice Date]])&gt;=4,MONTH(tblSales[[#This Row],[Invoice Date]]),MONTH(tblSales[[#This Row],[Invoice Date]])+12)</f>
        <v>9</v>
      </c>
      <c r="AI1171" s="8">
        <f>DATE(YEAR(tblSales[[#This Row],[Invoice Date]]),MONTH(tblSales[[#This Row],[Invoice Date]]),1)</f>
        <v>45536</v>
      </c>
      <c r="AJ1171" t="str">
        <f>_xlfn.XLOOKUP(tblSales[[#This Row],[Product_ID]],Products!$A:$A,Products!$B:$B,"Unknown")</f>
        <v>Pepe Jeans Smart Watch Orange</v>
      </c>
      <c r="AK1171" s="9">
        <f>IFERROR(tblSales[[#This Row],[Profit]]/tblSales[[#This Row],[Sales Amount]],0)</f>
        <v>0.17247041710622008</v>
      </c>
      <c r="AL1171" t="str">
        <f>IF(tblSales[[#This Row],[Discount %]]&lt;=5,"0-5%",
IF(tblSales[[#This Row],[Discount %]]&lt;=10,"5-10%",
IF(tblSales[[#This Row],[Discount %]]&lt;=15,"10-15%",
IF(tblSales[[#This Row],[Discount %]]&lt;=20,"15-20%","20%+"))))</f>
        <v>5-10%</v>
      </c>
    </row>
    <row r="1172" spans="1:38">
      <c r="A1172" s="2" t="s">
        <v>2873</v>
      </c>
      <c r="B1172" s="11">
        <v>45559</v>
      </c>
      <c r="C1172" s="2" t="s">
        <v>1607</v>
      </c>
      <c r="D1172" s="2" t="s">
        <v>357</v>
      </c>
      <c r="E1172" s="2" t="s">
        <v>432</v>
      </c>
      <c r="F1172" s="2" t="s">
        <v>193</v>
      </c>
      <c r="G1172" s="2">
        <v>1</v>
      </c>
      <c r="H1172" s="2">
        <v>1502.24</v>
      </c>
      <c r="I1172" s="2">
        <v>10</v>
      </c>
      <c r="J1172" s="2">
        <v>150.22</v>
      </c>
      <c r="K1172" s="2">
        <v>12</v>
      </c>
      <c r="L1172" s="2">
        <v>162.24</v>
      </c>
      <c r="M1172" s="2">
        <v>1514.26</v>
      </c>
      <c r="N1172" s="2">
        <v>1047.48</v>
      </c>
      <c r="O1172" s="2">
        <f t="shared" si="46"/>
        <v>304.53999999999996</v>
      </c>
      <c r="P1172" s="2" t="s">
        <v>27</v>
      </c>
      <c r="Q1172" s="2" t="str">
        <f t="shared" si="44"/>
        <v>Cash</v>
      </c>
      <c r="R1172" s="2" t="s">
        <v>20</v>
      </c>
      <c r="S1172" s="2" t="s">
        <v>56</v>
      </c>
      <c r="T1172" s="2" t="s">
        <v>1287</v>
      </c>
      <c r="U1172" s="2" t="s">
        <v>59</v>
      </c>
      <c r="V1172" t="str">
        <f>TEXT(tblSales[[#This Row],[Invoice Date]],"mmm")</f>
        <v>Sep</v>
      </c>
      <c r="W1172">
        <f>MONTH(tblSales[[#This Row],[Invoice Date]])</f>
        <v>9</v>
      </c>
      <c r="X1172">
        <f>YEAR(tblSales[[#This Row],[Invoice Date]])</f>
        <v>2024</v>
      </c>
      <c r="Y1172" t="str">
        <f>TEXT(tblSales[[#This Row],[Invoice Date]],"mmm-yyyy")</f>
        <v>Sep-2024</v>
      </c>
      <c r="Z1172" t="str">
        <f>_xlfn.XLOOKUP(tblSales[[#This Row],[Product_ID]],Products!$A:$A,Products!$C:$C,"Women Dresses")</f>
        <v>Women Jeans</v>
      </c>
      <c r="AA1172" t="str">
        <f>_xlfn.XLOOKUP(tblSales[[#This Row],[Product_ID]],Products!$A:$A,Products!$D:$D,"Unknown")</f>
        <v>Skinny Fit</v>
      </c>
      <c r="AB1172" t="str">
        <f>_xlfn.XLOOKUP(tblSales[[#This Row],[Product_ID]],Products!$A:$A,Products!$E:$E,"Unknown")</f>
        <v>Killer Jeans</v>
      </c>
      <c r="AC1172" t="str">
        <f>_xlfn.XLOOKUP(tblSales[[#This Row],[Store_ID]],Stores!$A:$A,Stores!$B:$B,"Unknown")</f>
        <v>TrendMart Mangaluru Mall Kiosk</v>
      </c>
      <c r="AD1172" t="str">
        <f>_xlfn.XLOOKUP(tblSales[[#This Row],[Store_ID]],Stores!$A:$A,Stores!$E:$E,"Unknown")</f>
        <v>South Zone 2</v>
      </c>
      <c r="AE1172" t="str">
        <f>_xlfn.XLOOKUP(tblSales[[#This Row],[Customer_ID]],Customers!$A:$A,Customers!$B:$B,"Unknown")</f>
        <v>Venkat Mudaliar</v>
      </c>
      <c r="AF1172" t="str">
        <f>_xlfn.XLOOKUP(tblSales[[#This Row],[Customer_ID]],Customers!$A:$A,Customers!$J:$J,"Unknown")</f>
        <v>Silver</v>
      </c>
      <c r="AG1172" t="str">
        <f>_xlfn.XLOOKUP(tblSales[[#This Row],[Employee_ID]],Employees!$A:$A,Employees!$B:$B,"Unknown")</f>
        <v>Yamini Pandian</v>
      </c>
      <c r="AH1172">
        <f>IF(MONTH(tblSales[[#This Row],[Invoice Date]])&gt;=4,MONTH(tblSales[[#This Row],[Invoice Date]]),MONTH(tblSales[[#This Row],[Invoice Date]])+12)</f>
        <v>9</v>
      </c>
      <c r="AI1172" s="8">
        <f>DATE(YEAR(tblSales[[#This Row],[Invoice Date]]),MONTH(tblSales[[#This Row],[Invoice Date]]),1)</f>
        <v>45536</v>
      </c>
      <c r="AJ1172" t="str">
        <f>_xlfn.XLOOKUP(tblSales[[#This Row],[Product_ID]],Products!$A:$A,Products!$B:$B,"Unknown")</f>
        <v>Killer Jeans Skinny Fit Mustard</v>
      </c>
      <c r="AK1172" s="9">
        <f>IFERROR(tblSales[[#This Row],[Profit]]/tblSales[[#This Row],[Sales Amount]],0)</f>
        <v>0.20111473591060977</v>
      </c>
      <c r="AL1172" t="str">
        <f>IF(tblSales[[#This Row],[Discount %]]&lt;=5,"0-5%",
IF(tblSales[[#This Row],[Discount %]]&lt;=10,"5-10%",
IF(tblSales[[#This Row],[Discount %]]&lt;=15,"10-15%",
IF(tblSales[[#This Row],[Discount %]]&lt;=20,"15-20%","20%+"))))</f>
        <v>5-10%</v>
      </c>
    </row>
    <row r="1173" spans="1:38">
      <c r="A1173" s="2" t="s">
        <v>2874</v>
      </c>
      <c r="B1173" s="11">
        <v>45689</v>
      </c>
      <c r="C1173" s="2" t="s">
        <v>2875</v>
      </c>
      <c r="D1173" s="2" t="s">
        <v>474</v>
      </c>
      <c r="E1173" s="2" t="s">
        <v>237</v>
      </c>
      <c r="F1173" s="2" t="s">
        <v>128</v>
      </c>
      <c r="G1173" s="2">
        <v>3</v>
      </c>
      <c r="H1173" s="2">
        <v>3504.98</v>
      </c>
      <c r="I1173" s="2">
        <v>30</v>
      </c>
      <c r="J1173" s="2">
        <v>3154.48</v>
      </c>
      <c r="K1173" s="2">
        <v>12</v>
      </c>
      <c r="L1173" s="2">
        <v>883.26</v>
      </c>
      <c r="M1173" s="2">
        <v>8243.7199999999993</v>
      </c>
      <c r="N1173" s="2">
        <v>6102.03</v>
      </c>
      <c r="O1173" s="2">
        <f t="shared" si="46"/>
        <v>1258.4299999999996</v>
      </c>
      <c r="P1173" s="2" t="s">
        <v>29</v>
      </c>
      <c r="Q1173" s="2" t="str">
        <f t="shared" si="44"/>
        <v>Debit Card</v>
      </c>
      <c r="R1173" s="2" t="s">
        <v>20</v>
      </c>
      <c r="S1173" s="2" t="s">
        <v>56</v>
      </c>
      <c r="T1173" s="2" t="s">
        <v>2876</v>
      </c>
      <c r="U1173" s="2" t="s">
        <v>60</v>
      </c>
      <c r="V1173" t="str">
        <f>TEXT(tblSales[[#This Row],[Invoice Date]],"mmm")</f>
        <v>Feb</v>
      </c>
      <c r="W1173">
        <f>MONTH(tblSales[[#This Row],[Invoice Date]])</f>
        <v>2</v>
      </c>
      <c r="X1173">
        <f>YEAR(tblSales[[#This Row],[Invoice Date]])</f>
        <v>2025</v>
      </c>
      <c r="Y1173" t="str">
        <f>TEXT(tblSales[[#This Row],[Invoice Date]],"mmm-yyyy")</f>
        <v>Feb-2025</v>
      </c>
      <c r="Z1173" t="str">
        <f>_xlfn.XLOOKUP(tblSales[[#This Row],[Product_ID]],Products!$A:$A,Products!$C:$C,"Women Dresses")</f>
        <v>Handbags</v>
      </c>
      <c r="AA1173" t="str">
        <f>_xlfn.XLOOKUP(tblSales[[#This Row],[Product_ID]],Products!$A:$A,Products!$D:$D,"Unknown")</f>
        <v>Sling Bag</v>
      </c>
      <c r="AB1173" t="str">
        <f>_xlfn.XLOOKUP(tblSales[[#This Row],[Product_ID]],Products!$A:$A,Products!$E:$E,"Unknown")</f>
        <v>GRT Jewellers</v>
      </c>
      <c r="AC1173" t="str">
        <f>_xlfn.XLOOKUP(tblSales[[#This Row],[Store_ID]],Stores!$A:$A,Stores!$B:$B,"Unknown")</f>
        <v>TrendMart Kurnool Outlet</v>
      </c>
      <c r="AD1173" t="str">
        <f>_xlfn.XLOOKUP(tblSales[[#This Row],[Store_ID]],Stores!$A:$A,Stores!$E:$E,"Unknown")</f>
        <v>South Zone 3</v>
      </c>
      <c r="AE1173" t="str">
        <f>_xlfn.XLOOKUP(tblSales[[#This Row],[Customer_ID]],Customers!$A:$A,Customers!$B:$B,"Unknown")</f>
        <v>Elango Reddy</v>
      </c>
      <c r="AF1173" t="str">
        <f>_xlfn.XLOOKUP(tblSales[[#This Row],[Customer_ID]],Customers!$A:$A,Customers!$J:$J,"Unknown")</f>
        <v>Regular</v>
      </c>
      <c r="AG1173" t="str">
        <f>_xlfn.XLOOKUP(tblSales[[#This Row],[Employee_ID]],Employees!$A:$A,Employees!$B:$B,"Unknown")</f>
        <v>Praveen Gupta</v>
      </c>
      <c r="AH1173">
        <f>IF(MONTH(tblSales[[#This Row],[Invoice Date]])&gt;=4,MONTH(tblSales[[#This Row],[Invoice Date]]),MONTH(tblSales[[#This Row],[Invoice Date]])+12)</f>
        <v>14</v>
      </c>
      <c r="AI1173" s="8">
        <f>DATE(YEAR(tblSales[[#This Row],[Invoice Date]]),MONTH(tblSales[[#This Row],[Invoice Date]]),1)</f>
        <v>45689</v>
      </c>
      <c r="AJ1173" t="str">
        <f>_xlfn.XLOOKUP(tblSales[[#This Row],[Product_ID]],Products!$A:$A,Products!$B:$B,"Unknown")</f>
        <v>GRT Jewellers Sling Bag Olive</v>
      </c>
      <c r="AK1173" s="9">
        <f>IFERROR(tblSales[[#This Row],[Profit]]/tblSales[[#This Row],[Sales Amount]],0)</f>
        <v>0.15265317114118379</v>
      </c>
      <c r="AL1173" t="str">
        <f>IF(tblSales[[#This Row],[Discount %]]&lt;=5,"0-5%",
IF(tblSales[[#This Row],[Discount %]]&lt;=10,"5-10%",
IF(tblSales[[#This Row],[Discount %]]&lt;=15,"10-15%",
IF(tblSales[[#This Row],[Discount %]]&lt;=20,"15-20%","20%+"))))</f>
        <v>20%+</v>
      </c>
    </row>
    <row r="1174" spans="1:38">
      <c r="A1174" s="2" t="s">
        <v>2877</v>
      </c>
      <c r="B1174" s="11">
        <v>45645</v>
      </c>
      <c r="C1174" s="2" t="s">
        <v>733</v>
      </c>
      <c r="D1174" s="2" t="s">
        <v>409</v>
      </c>
      <c r="E1174" s="2" t="s">
        <v>296</v>
      </c>
      <c r="F1174" s="2" t="s">
        <v>540</v>
      </c>
      <c r="G1174" s="2">
        <v>2</v>
      </c>
      <c r="H1174" s="2">
        <v>766.8</v>
      </c>
      <c r="I1174" s="2">
        <v>30</v>
      </c>
      <c r="J1174" s="2">
        <v>460.08</v>
      </c>
      <c r="K1174" s="2">
        <v>5</v>
      </c>
      <c r="L1174" s="2">
        <v>53.68</v>
      </c>
      <c r="M1174" s="2">
        <v>1127.2</v>
      </c>
      <c r="N1174" s="2">
        <v>1142.18</v>
      </c>
      <c r="O1174" s="2">
        <f t="shared" si="46"/>
        <v>-68.660000000000025</v>
      </c>
      <c r="P1174" s="2" t="s">
        <v>27</v>
      </c>
      <c r="Q1174" s="2" t="str">
        <f t="shared" si="44"/>
        <v>Cash</v>
      </c>
      <c r="R1174" s="2" t="s">
        <v>20</v>
      </c>
      <c r="S1174" s="2" t="s">
        <v>56</v>
      </c>
      <c r="T1174" s="2" t="s">
        <v>1415</v>
      </c>
      <c r="U1174" s="2" t="s">
        <v>59</v>
      </c>
      <c r="V1174" t="str">
        <f>TEXT(tblSales[[#This Row],[Invoice Date]],"mmm")</f>
        <v>Dec</v>
      </c>
      <c r="W1174">
        <f>MONTH(tblSales[[#This Row],[Invoice Date]])</f>
        <v>12</v>
      </c>
      <c r="X1174">
        <f>YEAR(tblSales[[#This Row],[Invoice Date]])</f>
        <v>2024</v>
      </c>
      <c r="Y1174" t="str">
        <f>TEXT(tblSales[[#This Row],[Invoice Date]],"mmm-yyyy")</f>
        <v>Dec-2024</v>
      </c>
      <c r="Z1174" t="str">
        <f>_xlfn.XLOOKUP(tblSales[[#This Row],[Product_ID]],Products!$A:$A,Products!$C:$C,"Women Dresses")</f>
        <v>Women Kurtis</v>
      </c>
      <c r="AA1174" t="str">
        <f>_xlfn.XLOOKUP(tblSales[[#This Row],[Product_ID]],Products!$A:$A,Products!$D:$D,"Unknown")</f>
        <v>Straight Kurti</v>
      </c>
      <c r="AB1174" t="str">
        <f>_xlfn.XLOOKUP(tblSales[[#This Row],[Product_ID]],Products!$A:$A,Products!$E:$E,"Unknown")</f>
        <v>Fabindia</v>
      </c>
      <c r="AC1174" t="str">
        <f>_xlfn.XLOOKUP(tblSales[[#This Row],[Store_ID]],Stores!$A:$A,Stores!$B:$B,"Unknown")</f>
        <v>TrendMart Thiruvananthapuram High Street</v>
      </c>
      <c r="AD1174" t="str">
        <f>_xlfn.XLOOKUP(tblSales[[#This Row],[Store_ID]],Stores!$A:$A,Stores!$E:$E,"Unknown")</f>
        <v>South Zone 1</v>
      </c>
      <c r="AE1174" t="str">
        <f>_xlfn.XLOOKUP(tblSales[[#This Row],[Customer_ID]],Customers!$A:$A,Customers!$B:$B,"Unknown")</f>
        <v>Karunakaran Yadav</v>
      </c>
      <c r="AF1174" t="str">
        <f>_xlfn.XLOOKUP(tblSales[[#This Row],[Customer_ID]],Customers!$A:$A,Customers!$J:$J,"Unknown")</f>
        <v>Regular</v>
      </c>
      <c r="AG1174" t="str">
        <f>_xlfn.XLOOKUP(tblSales[[#This Row],[Employee_ID]],Employees!$A:$A,Employees!$B:$B,"Unknown")</f>
        <v>Swathi Achari</v>
      </c>
      <c r="AH1174">
        <f>IF(MONTH(tblSales[[#This Row],[Invoice Date]])&gt;=4,MONTH(tblSales[[#This Row],[Invoice Date]]),MONTH(tblSales[[#This Row],[Invoice Date]])+12)</f>
        <v>12</v>
      </c>
      <c r="AI1174" s="8">
        <f>DATE(YEAR(tblSales[[#This Row],[Invoice Date]]),MONTH(tblSales[[#This Row],[Invoice Date]]),1)</f>
        <v>45627</v>
      </c>
      <c r="AJ1174" t="str">
        <f>_xlfn.XLOOKUP(tblSales[[#This Row],[Product_ID]],Products!$A:$A,Products!$B:$B,"Unknown")</f>
        <v>Fabindia Straight Kurti Olive</v>
      </c>
      <c r="AK1174" s="9">
        <f>IFERROR(tblSales[[#This Row],[Profit]]/tblSales[[#This Row],[Sales Amount]],0)</f>
        <v>-6.0911994322214356E-2</v>
      </c>
      <c r="AL1174" t="str">
        <f>IF(tblSales[[#This Row],[Discount %]]&lt;=5,"0-5%",
IF(tblSales[[#This Row],[Discount %]]&lt;=10,"5-10%",
IF(tblSales[[#This Row],[Discount %]]&lt;=15,"10-15%",
IF(tblSales[[#This Row],[Discount %]]&lt;=20,"15-20%","20%+"))))</f>
        <v>20%+</v>
      </c>
    </row>
    <row r="1175" spans="1:38">
      <c r="A1175" s="2" t="s">
        <v>2878</v>
      </c>
      <c r="B1175" s="11">
        <v>45446</v>
      </c>
      <c r="C1175" s="2" t="s">
        <v>713</v>
      </c>
      <c r="D1175" s="2" t="s">
        <v>149</v>
      </c>
      <c r="E1175" s="2" t="s">
        <v>884</v>
      </c>
      <c r="F1175" s="2" t="s">
        <v>339</v>
      </c>
      <c r="G1175" s="2">
        <v>1</v>
      </c>
      <c r="H1175" s="2">
        <v>1705.11</v>
      </c>
      <c r="I1175" s="2">
        <v>0</v>
      </c>
      <c r="J1175" s="2">
        <v>0</v>
      </c>
      <c r="K1175" s="2">
        <v>12</v>
      </c>
      <c r="L1175" s="2">
        <v>204.61</v>
      </c>
      <c r="M1175" s="2">
        <v>1909.72</v>
      </c>
      <c r="N1175" s="2">
        <v>1399.85</v>
      </c>
      <c r="O1175" s="2">
        <f t="shared" si="46"/>
        <v>305.2600000000001</v>
      </c>
      <c r="P1175" s="2" t="s">
        <v>29</v>
      </c>
      <c r="Q1175" s="2" t="str">
        <f t="shared" si="44"/>
        <v>Debit Card</v>
      </c>
      <c r="R1175" s="2" t="s">
        <v>20</v>
      </c>
      <c r="S1175" s="2" t="s">
        <v>56</v>
      </c>
      <c r="T1175" s="2" t="s">
        <v>1169</v>
      </c>
      <c r="U1175" s="2" t="s">
        <v>59</v>
      </c>
      <c r="V1175" t="str">
        <f>TEXT(tblSales[[#This Row],[Invoice Date]],"mmm")</f>
        <v>Jun</v>
      </c>
      <c r="W1175">
        <f>MONTH(tblSales[[#This Row],[Invoice Date]])</f>
        <v>6</v>
      </c>
      <c r="X1175">
        <f>YEAR(tblSales[[#This Row],[Invoice Date]])</f>
        <v>2024</v>
      </c>
      <c r="Y1175" t="str">
        <f>TEXT(tblSales[[#This Row],[Invoice Date]],"mmm-yyyy")</f>
        <v>Jun-2024</v>
      </c>
      <c r="Z1175" t="str">
        <f>_xlfn.XLOOKUP(tblSales[[#This Row],[Product_ID]],Products!$A:$A,Products!$C:$C,"Women Dresses")</f>
        <v>Women Dresses</v>
      </c>
      <c r="AA1175" t="str">
        <f>_xlfn.XLOOKUP(tblSales[[#This Row],[Product_ID]],Products!$A:$A,Products!$D:$D,"Unknown")</f>
        <v>Shirt Dress</v>
      </c>
      <c r="AB1175" t="str">
        <f>_xlfn.XLOOKUP(tblSales[[#This Row],[Product_ID]],Products!$A:$A,Products!$E:$E,"Unknown")</f>
        <v>Nike</v>
      </c>
      <c r="AC1175" t="str">
        <f>_xlfn.XLOOKUP(tblSales[[#This Row],[Store_ID]],Stores!$A:$A,Stores!$B:$B,"Unknown")</f>
        <v>TrendMart Bengaluru High Street</v>
      </c>
      <c r="AD1175" t="str">
        <f>_xlfn.XLOOKUP(tblSales[[#This Row],[Store_ID]],Stores!$A:$A,Stores!$E:$E,"Unknown")</f>
        <v>South Zone 2</v>
      </c>
      <c r="AE1175" t="str">
        <f>_xlfn.XLOOKUP(tblSales[[#This Row],[Customer_ID]],Customers!$A:$A,Customers!$B:$B,"Unknown")</f>
        <v>Yogesh Venkatesan</v>
      </c>
      <c r="AF1175" t="str">
        <f>_xlfn.XLOOKUP(tblSales[[#This Row],[Customer_ID]],Customers!$A:$A,Customers!$J:$J,"Unknown")</f>
        <v>Regular</v>
      </c>
      <c r="AG1175" t="str">
        <f>_xlfn.XLOOKUP(tblSales[[#This Row],[Employee_ID]],Employees!$A:$A,Employees!$B:$B,"Unknown")</f>
        <v>Priya Balasubramaniam</v>
      </c>
      <c r="AH1175">
        <f>IF(MONTH(tblSales[[#This Row],[Invoice Date]])&gt;=4,MONTH(tblSales[[#This Row],[Invoice Date]]),MONTH(tblSales[[#This Row],[Invoice Date]])+12)</f>
        <v>6</v>
      </c>
      <c r="AI1175" s="8">
        <f>DATE(YEAR(tblSales[[#This Row],[Invoice Date]]),MONTH(tblSales[[#This Row],[Invoice Date]]),1)</f>
        <v>45444</v>
      </c>
      <c r="AJ1175" t="str">
        <f>_xlfn.XLOOKUP(tblSales[[#This Row],[Product_ID]],Products!$A:$A,Products!$B:$B,"Unknown")</f>
        <v>Nike Shirt Dress Peach</v>
      </c>
      <c r="AK1175" s="9">
        <f>IFERROR(tblSales[[#This Row],[Profit]]/tblSales[[#This Row],[Sales Amount]],0)</f>
        <v>0.15984542236558244</v>
      </c>
      <c r="AL1175" t="str">
        <f>IF(tblSales[[#This Row],[Discount %]]&lt;=5,"0-5%",
IF(tblSales[[#This Row],[Discount %]]&lt;=10,"5-10%",
IF(tblSales[[#This Row],[Discount %]]&lt;=15,"10-15%",
IF(tblSales[[#This Row],[Discount %]]&lt;=20,"15-20%","20%+"))))</f>
        <v>0-5%</v>
      </c>
    </row>
    <row r="1176" spans="1:38">
      <c r="A1176" s="2" t="s">
        <v>2879</v>
      </c>
      <c r="B1176" s="11">
        <v>45609</v>
      </c>
      <c r="C1176" s="2" t="s">
        <v>713</v>
      </c>
      <c r="D1176" s="2" t="s">
        <v>2331</v>
      </c>
      <c r="E1176" s="2" t="s">
        <v>1467</v>
      </c>
      <c r="F1176" s="2" t="s">
        <v>210</v>
      </c>
      <c r="G1176" s="2">
        <v>4</v>
      </c>
      <c r="H1176" s="2">
        <v>830.35</v>
      </c>
      <c r="I1176" s="2">
        <v>15</v>
      </c>
      <c r="J1176" s="2">
        <v>498.21</v>
      </c>
      <c r="K1176" s="2">
        <v>5</v>
      </c>
      <c r="L1176" s="2">
        <v>141.16</v>
      </c>
      <c r="M1176" s="2">
        <v>2964.35</v>
      </c>
      <c r="N1176" s="2">
        <v>2182.1999999999998</v>
      </c>
      <c r="O1176" s="2">
        <f t="shared" si="46"/>
        <v>640.99000000000012</v>
      </c>
      <c r="P1176" s="2" t="s">
        <v>28</v>
      </c>
      <c r="Q1176" s="2" t="str">
        <f t="shared" si="44"/>
        <v>Credit Card</v>
      </c>
      <c r="R1176" s="2" t="s">
        <v>21</v>
      </c>
      <c r="S1176" s="2" t="s">
        <v>56</v>
      </c>
      <c r="T1176" s="2" t="s">
        <v>2270</v>
      </c>
      <c r="U1176" s="2" t="s">
        <v>59</v>
      </c>
      <c r="V1176" t="str">
        <f>TEXT(tblSales[[#This Row],[Invoice Date]],"mmm")</f>
        <v>Nov</v>
      </c>
      <c r="W1176">
        <f>MONTH(tblSales[[#This Row],[Invoice Date]])</f>
        <v>11</v>
      </c>
      <c r="X1176">
        <f>YEAR(tblSales[[#This Row],[Invoice Date]])</f>
        <v>2024</v>
      </c>
      <c r="Y1176" t="str">
        <f>TEXT(tblSales[[#This Row],[Invoice Date]],"mmm-yyyy")</f>
        <v>Nov-2024</v>
      </c>
      <c r="Z1176" t="str">
        <f>_xlfn.XLOOKUP(tblSales[[#This Row],[Product_ID]],Products!$A:$A,Products!$C:$C,"Women Dresses")</f>
        <v>Wallets</v>
      </c>
      <c r="AA1176" t="str">
        <f>_xlfn.XLOOKUP(tblSales[[#This Row],[Product_ID]],Products!$A:$A,Products!$D:$D,"Unknown")</f>
        <v>Leather Wallet</v>
      </c>
      <c r="AB1176" t="str">
        <f>_xlfn.XLOOKUP(tblSales[[#This Row],[Product_ID]],Products!$A:$A,Products!$E:$E,"Unknown")</f>
        <v>Pepe Jeans</v>
      </c>
      <c r="AC1176" t="str">
        <f>_xlfn.XLOOKUP(tblSales[[#This Row],[Store_ID]],Stores!$A:$A,Stores!$B:$B,"Unknown")</f>
        <v>TrendMart Erode Mall Kiosk</v>
      </c>
      <c r="AD1176" t="str">
        <f>_xlfn.XLOOKUP(tblSales[[#This Row],[Store_ID]],Stores!$A:$A,Stores!$E:$E,"Unknown")</f>
        <v>South Zone 1</v>
      </c>
      <c r="AE1176" t="str">
        <f>_xlfn.XLOOKUP(tblSales[[#This Row],[Customer_ID]],Customers!$A:$A,Customers!$B:$B,"Unknown")</f>
        <v>Yogesh Venkatesan</v>
      </c>
      <c r="AF1176" t="str">
        <f>_xlfn.XLOOKUP(tblSales[[#This Row],[Customer_ID]],Customers!$A:$A,Customers!$J:$J,"Unknown")</f>
        <v>Regular</v>
      </c>
      <c r="AG1176" t="str">
        <f>_xlfn.XLOOKUP(tblSales[[#This Row],[Employee_ID]],Employees!$A:$A,Employees!$B:$B,"Unknown")</f>
        <v>Rani Mishra</v>
      </c>
      <c r="AH1176">
        <f>IF(MONTH(tblSales[[#This Row],[Invoice Date]])&gt;=4,MONTH(tblSales[[#This Row],[Invoice Date]]),MONTH(tblSales[[#This Row],[Invoice Date]])+12)</f>
        <v>11</v>
      </c>
      <c r="AI1176" s="8">
        <f>DATE(YEAR(tblSales[[#This Row],[Invoice Date]]),MONTH(tblSales[[#This Row],[Invoice Date]]),1)</f>
        <v>45597</v>
      </c>
      <c r="AJ1176" t="str">
        <f>_xlfn.XLOOKUP(tblSales[[#This Row],[Product_ID]],Products!$A:$A,Products!$B:$B,"Unknown")</f>
        <v>Pepe Jeans Leather Wallet Charcoal</v>
      </c>
      <c r="AK1176" s="9">
        <f>IFERROR(tblSales[[#This Row],[Profit]]/tblSales[[#This Row],[Sales Amount]],0)</f>
        <v>0.21623290097323195</v>
      </c>
      <c r="AL1176" t="str">
        <f>IF(tblSales[[#This Row],[Discount %]]&lt;=5,"0-5%",
IF(tblSales[[#This Row],[Discount %]]&lt;=10,"5-10%",
IF(tblSales[[#This Row],[Discount %]]&lt;=15,"10-15%",
IF(tblSales[[#This Row],[Discount %]]&lt;=20,"15-20%","20%+"))))</f>
        <v>10-15%</v>
      </c>
    </row>
    <row r="1177" spans="1:38">
      <c r="A1177" s="2" t="s">
        <v>2880</v>
      </c>
      <c r="B1177" s="11">
        <v>45623</v>
      </c>
      <c r="C1177" s="2" t="s">
        <v>2881</v>
      </c>
      <c r="D1177" s="2" t="s">
        <v>1325</v>
      </c>
      <c r="E1177" s="2" t="s">
        <v>372</v>
      </c>
      <c r="F1177" s="2" t="s">
        <v>386</v>
      </c>
      <c r="G1177" s="2">
        <v>4</v>
      </c>
      <c r="H1177" s="2">
        <v>3126.64</v>
      </c>
      <c r="I1177" s="2">
        <v>25</v>
      </c>
      <c r="J1177" s="2">
        <v>3126.64</v>
      </c>
      <c r="K1177" s="2">
        <v>12</v>
      </c>
      <c r="L1177" s="2">
        <v>1125.5899999999999</v>
      </c>
      <c r="M1177" s="2">
        <v>10505.51</v>
      </c>
      <c r="N1177" s="2">
        <v>9832</v>
      </c>
      <c r="O1177" s="2">
        <f t="shared" si="46"/>
        <v>-452.0799999999997</v>
      </c>
      <c r="P1177" s="2" t="s">
        <v>32</v>
      </c>
      <c r="Q1177" s="2" t="str">
        <f t="shared" si="44"/>
        <v>UPI</v>
      </c>
      <c r="R1177" s="2" t="s">
        <v>20</v>
      </c>
      <c r="S1177" s="2" t="s">
        <v>56</v>
      </c>
      <c r="T1177" s="2" t="s">
        <v>2121</v>
      </c>
      <c r="U1177" s="2" t="s">
        <v>59</v>
      </c>
      <c r="V1177" t="str">
        <f>TEXT(tblSales[[#This Row],[Invoice Date]],"mmm")</f>
        <v>Nov</v>
      </c>
      <c r="W1177">
        <f>MONTH(tblSales[[#This Row],[Invoice Date]])</f>
        <v>11</v>
      </c>
      <c r="X1177">
        <f>YEAR(tblSales[[#This Row],[Invoice Date]])</f>
        <v>2024</v>
      </c>
      <c r="Y1177" t="str">
        <f>TEXT(tblSales[[#This Row],[Invoice Date]],"mmm-yyyy")</f>
        <v>Nov-2024</v>
      </c>
      <c r="Z1177" t="str">
        <f>_xlfn.XLOOKUP(tblSales[[#This Row],[Product_ID]],Products!$A:$A,Products!$C:$C,"Women Dresses")</f>
        <v>Footwear</v>
      </c>
      <c r="AA1177" t="str">
        <f>_xlfn.XLOOKUP(tblSales[[#This Row],[Product_ID]],Products!$A:$A,Products!$D:$D,"Unknown")</f>
        <v>Formal Shoes</v>
      </c>
      <c r="AB1177" t="str">
        <f>_xlfn.XLOOKUP(tblSales[[#This Row],[Product_ID]],Products!$A:$A,Products!$E:$E,"Unknown")</f>
        <v>Missing Brand Name</v>
      </c>
      <c r="AC1177" t="str">
        <f>_xlfn.XLOOKUP(tblSales[[#This Row],[Store_ID]],Stores!$A:$A,Stores!$B:$B,"Unknown")</f>
        <v>TrendMart Tirunelveli Flagship</v>
      </c>
      <c r="AD1177" t="str">
        <f>_xlfn.XLOOKUP(tblSales[[#This Row],[Store_ID]],Stores!$A:$A,Stores!$E:$E,"Unknown")</f>
        <v>South Zone 1</v>
      </c>
      <c r="AE1177" t="str">
        <f>_xlfn.XLOOKUP(tblSales[[#This Row],[Customer_ID]],Customers!$A:$A,Customers!$B:$B,"Unknown")</f>
        <v>Balaji Reddy</v>
      </c>
      <c r="AF1177" t="str">
        <f>_xlfn.XLOOKUP(tblSales[[#This Row],[Customer_ID]],Customers!$A:$A,Customers!$J:$J,"Unknown")</f>
        <v>Regular</v>
      </c>
      <c r="AG1177" t="str">
        <f>_xlfn.XLOOKUP(tblSales[[#This Row],[Employee_ID]],Employees!$A:$A,Employees!$B:$B,"Unknown")</f>
        <v>Malini Gowda</v>
      </c>
      <c r="AH1177">
        <f>IF(MONTH(tblSales[[#This Row],[Invoice Date]])&gt;=4,MONTH(tblSales[[#This Row],[Invoice Date]]),MONTH(tblSales[[#This Row],[Invoice Date]])+12)</f>
        <v>11</v>
      </c>
      <c r="AI1177" s="8">
        <f>DATE(YEAR(tblSales[[#This Row],[Invoice Date]]),MONTH(tblSales[[#This Row],[Invoice Date]]),1)</f>
        <v>45597</v>
      </c>
      <c r="AJ1177" t="str">
        <f>_xlfn.XLOOKUP(tblSales[[#This Row],[Product_ID]],Products!$A:$A,Products!$B:$B,"Unknown")</f>
        <v>Puma Formal Shoes Cream</v>
      </c>
      <c r="AK1177" s="9">
        <f>IFERROR(tblSales[[#This Row],[Profit]]/tblSales[[#This Row],[Sales Amount]],0)</f>
        <v>-4.3032656196605373E-2</v>
      </c>
      <c r="AL1177" t="str">
        <f>IF(tblSales[[#This Row],[Discount %]]&lt;=5,"0-5%",
IF(tblSales[[#This Row],[Discount %]]&lt;=10,"5-10%",
IF(tblSales[[#This Row],[Discount %]]&lt;=15,"10-15%",
IF(tblSales[[#This Row],[Discount %]]&lt;=20,"15-20%","20%+"))))</f>
        <v>20%+</v>
      </c>
    </row>
    <row r="1178" spans="1:38">
      <c r="A1178" s="2" t="s">
        <v>2882</v>
      </c>
      <c r="B1178" s="11">
        <v>45570</v>
      </c>
      <c r="C1178" s="2" t="s">
        <v>662</v>
      </c>
      <c r="D1178" s="2" t="s">
        <v>1005</v>
      </c>
      <c r="E1178" s="2" t="s">
        <v>625</v>
      </c>
      <c r="F1178" s="2" t="s">
        <v>475</v>
      </c>
      <c r="G1178" s="2">
        <v>1</v>
      </c>
      <c r="H1178" s="2">
        <v>1483.16</v>
      </c>
      <c r="I1178" s="2">
        <v>10</v>
      </c>
      <c r="J1178" s="2">
        <v>148.32</v>
      </c>
      <c r="K1178" s="2">
        <v>12</v>
      </c>
      <c r="L1178" s="2">
        <v>160.18</v>
      </c>
      <c r="M1178" s="2">
        <v>1495.02</v>
      </c>
      <c r="N1178" s="2">
        <v>1116.33</v>
      </c>
      <c r="O1178" s="2">
        <f t="shared" si="46"/>
        <v>218.51000000000005</v>
      </c>
      <c r="P1178" s="2" t="s">
        <v>28</v>
      </c>
      <c r="Q1178" s="2" t="str">
        <f t="shared" si="44"/>
        <v>Credit Card</v>
      </c>
      <c r="R1178" s="2" t="s">
        <v>20</v>
      </c>
      <c r="S1178" s="2" t="s">
        <v>56</v>
      </c>
      <c r="T1178" s="2" t="s">
        <v>364</v>
      </c>
      <c r="U1178" s="2" t="s">
        <v>60</v>
      </c>
      <c r="V1178" t="str">
        <f>TEXT(tblSales[[#This Row],[Invoice Date]],"mmm")</f>
        <v>Oct</v>
      </c>
      <c r="W1178">
        <f>MONTH(tblSales[[#This Row],[Invoice Date]])</f>
        <v>10</v>
      </c>
      <c r="X1178">
        <f>YEAR(tblSales[[#This Row],[Invoice Date]])</f>
        <v>2024</v>
      </c>
      <c r="Y1178" t="str">
        <f>TEXT(tblSales[[#This Row],[Invoice Date]],"mmm-yyyy")</f>
        <v>Oct-2024</v>
      </c>
      <c r="Z1178" t="str">
        <f>_xlfn.XLOOKUP(tblSales[[#This Row],[Product_ID]],Products!$A:$A,Products!$C:$C,"Women Dresses")</f>
        <v>Wallets</v>
      </c>
      <c r="AA1178" t="str">
        <f>_xlfn.XLOOKUP(tblSales[[#This Row],[Product_ID]],Products!$A:$A,Products!$D:$D,"Unknown")</f>
        <v>Card Holder</v>
      </c>
      <c r="AB1178" t="str">
        <f>_xlfn.XLOOKUP(tblSales[[#This Row],[Product_ID]],Products!$A:$A,Products!$E:$E,"Unknown")</f>
        <v>Nalli Silks</v>
      </c>
      <c r="AC1178" t="str">
        <f>_xlfn.XLOOKUP(tblSales[[#This Row],[Store_ID]],Stores!$A:$A,Stores!$B:$B,"Unknown")</f>
        <v>TrendMart Shivamogga Mall Kiosk</v>
      </c>
      <c r="AD1178" t="str">
        <f>_xlfn.XLOOKUP(tblSales[[#This Row],[Store_ID]],Stores!$A:$A,Stores!$E:$E,"Unknown")</f>
        <v>South Zone 2</v>
      </c>
      <c r="AE1178" t="str">
        <f>_xlfn.XLOOKUP(tblSales[[#This Row],[Customer_ID]],Customers!$A:$A,Customers!$B:$B,"Unknown")</f>
        <v>Sathish Gopalakrishnan</v>
      </c>
      <c r="AF1178" t="str">
        <f>_xlfn.XLOOKUP(tblSales[[#This Row],[Customer_ID]],Customers!$A:$A,Customers!$J:$J,"Unknown")</f>
        <v>Silver</v>
      </c>
      <c r="AG1178" t="str">
        <f>_xlfn.XLOOKUP(tblSales[[#This Row],[Employee_ID]],Employees!$A:$A,Employees!$B:$B,"Unknown")</f>
        <v>Arjun Krishnan</v>
      </c>
      <c r="AH1178">
        <f>IF(MONTH(tblSales[[#This Row],[Invoice Date]])&gt;=4,MONTH(tblSales[[#This Row],[Invoice Date]]),MONTH(tblSales[[#This Row],[Invoice Date]])+12)</f>
        <v>10</v>
      </c>
      <c r="AI1178" s="8">
        <f>DATE(YEAR(tblSales[[#This Row],[Invoice Date]]),MONTH(tblSales[[#This Row],[Invoice Date]]),1)</f>
        <v>45566</v>
      </c>
      <c r="AJ1178" t="str">
        <f>_xlfn.XLOOKUP(tblSales[[#This Row],[Product_ID]],Products!$A:$A,Products!$B:$B,"Unknown")</f>
        <v>Nalli Silks Card Holder Beige</v>
      </c>
      <c r="AK1178" s="9">
        <f>IFERROR(tblSales[[#This Row],[Profit]]/tblSales[[#This Row],[Sales Amount]],0)</f>
        <v>0.14615857981833022</v>
      </c>
      <c r="AL1178" t="str">
        <f>IF(tblSales[[#This Row],[Discount %]]&lt;=5,"0-5%",
IF(tblSales[[#This Row],[Discount %]]&lt;=10,"5-10%",
IF(tblSales[[#This Row],[Discount %]]&lt;=15,"10-15%",
IF(tblSales[[#This Row],[Discount %]]&lt;=20,"15-20%","20%+"))))</f>
        <v>5-10%</v>
      </c>
    </row>
    <row r="1179" spans="1:38">
      <c r="A1179" s="2" t="s">
        <v>2883</v>
      </c>
      <c r="B1179" s="11">
        <v>45489</v>
      </c>
      <c r="C1179" s="2" t="s">
        <v>291</v>
      </c>
      <c r="D1179" s="2" t="s">
        <v>614</v>
      </c>
      <c r="E1179" s="2" t="s">
        <v>557</v>
      </c>
      <c r="F1179" s="2" t="s">
        <v>276</v>
      </c>
      <c r="G1179" s="2">
        <v>2</v>
      </c>
      <c r="H1179" s="2">
        <v>2044.23</v>
      </c>
      <c r="I1179" s="2">
        <v>0</v>
      </c>
      <c r="J1179" s="2">
        <v>0</v>
      </c>
      <c r="K1179" s="2">
        <v>12</v>
      </c>
      <c r="L1179" s="2">
        <v>490.62</v>
      </c>
      <c r="M1179" s="2">
        <v>4579.08</v>
      </c>
      <c r="N1179" s="2">
        <v>2756.76</v>
      </c>
      <c r="O1179" s="2">
        <f t="shared" si="46"/>
        <v>1331.6999999999998</v>
      </c>
      <c r="P1179" s="2" t="s">
        <v>31</v>
      </c>
      <c r="Q1179" s="2" t="str">
        <f t="shared" si="44"/>
        <v>Net Banking</v>
      </c>
      <c r="R1179" s="2" t="s">
        <v>21</v>
      </c>
      <c r="S1179" s="2" t="s">
        <v>56</v>
      </c>
      <c r="T1179" s="2" t="s">
        <v>1837</v>
      </c>
      <c r="U1179" s="2" t="s">
        <v>59</v>
      </c>
      <c r="V1179" t="str">
        <f>TEXT(tblSales[[#This Row],[Invoice Date]],"mmm")</f>
        <v>Jul</v>
      </c>
      <c r="W1179">
        <f>MONTH(tblSales[[#This Row],[Invoice Date]])</f>
        <v>7</v>
      </c>
      <c r="X1179">
        <f>YEAR(tblSales[[#This Row],[Invoice Date]])</f>
        <v>2024</v>
      </c>
      <c r="Y1179" t="str">
        <f>TEXT(tblSales[[#This Row],[Invoice Date]],"mmm-yyyy")</f>
        <v>Jul-2024</v>
      </c>
      <c r="Z1179" t="str">
        <f>_xlfn.XLOOKUP(tblSales[[#This Row],[Product_ID]],Products!$A:$A,Products!$C:$C,"Women Dresses")</f>
        <v>Women Sarees</v>
      </c>
      <c r="AA1179" t="str">
        <f>_xlfn.XLOOKUP(tblSales[[#This Row],[Product_ID]],Products!$A:$A,Products!$D:$D,"Unknown")</f>
        <v>Georgette Saree</v>
      </c>
      <c r="AB1179" t="str">
        <f>_xlfn.XLOOKUP(tblSales[[#This Row],[Product_ID]],Products!$A:$A,Products!$E:$E,"Unknown")</f>
        <v>Reebok</v>
      </c>
      <c r="AC1179" t="str">
        <f>_xlfn.XLOOKUP(tblSales[[#This Row],[Store_ID]],Stores!$A:$A,Stores!$B:$B,"Unknown")</f>
        <v>TrendMart Kochi Mall Kiosk</v>
      </c>
      <c r="AD1179" t="str">
        <f>_xlfn.XLOOKUP(tblSales[[#This Row],[Store_ID]],Stores!$A:$A,Stores!$E:$E,"Unknown")</f>
        <v>South Zone 1</v>
      </c>
      <c r="AE1179" t="str">
        <f>_xlfn.XLOOKUP(tblSales[[#This Row],[Customer_ID]],Customers!$A:$A,Customers!$B:$B,"Unknown")</f>
        <v>Raghu Sundaram</v>
      </c>
      <c r="AF1179" t="str">
        <f>_xlfn.XLOOKUP(tblSales[[#This Row],[Customer_ID]],Customers!$A:$A,Customers!$J:$J,"Unknown")</f>
        <v>Silver</v>
      </c>
      <c r="AG1179" t="str">
        <f>_xlfn.XLOOKUP(tblSales[[#This Row],[Employee_ID]],Employees!$A:$A,Employees!$B:$B,"Unknown")</f>
        <v>Vasanthi Kamath</v>
      </c>
      <c r="AH1179">
        <f>IF(MONTH(tblSales[[#This Row],[Invoice Date]])&gt;=4,MONTH(tblSales[[#This Row],[Invoice Date]]),MONTH(tblSales[[#This Row],[Invoice Date]])+12)</f>
        <v>7</v>
      </c>
      <c r="AI1179" s="8">
        <f>DATE(YEAR(tblSales[[#This Row],[Invoice Date]]),MONTH(tblSales[[#This Row],[Invoice Date]]),1)</f>
        <v>45474</v>
      </c>
      <c r="AJ1179" t="str">
        <f>_xlfn.XLOOKUP(tblSales[[#This Row],[Product_ID]],Products!$A:$A,Products!$B:$B,"Unknown")</f>
        <v>Reebok Georgette Saree Charcoal</v>
      </c>
      <c r="AK1179" s="9">
        <f>IFERROR(tblSales[[#This Row],[Profit]]/tblSales[[#This Row],[Sales Amount]],0)</f>
        <v>0.29082261065541548</v>
      </c>
      <c r="AL1179" t="str">
        <f>IF(tblSales[[#This Row],[Discount %]]&lt;=5,"0-5%",
IF(tblSales[[#This Row],[Discount %]]&lt;=10,"5-10%",
IF(tblSales[[#This Row],[Discount %]]&lt;=15,"10-15%",
IF(tblSales[[#This Row],[Discount %]]&lt;=20,"15-20%","20%+"))))</f>
        <v>0-5%</v>
      </c>
    </row>
    <row r="1180" spans="1:38">
      <c r="A1180" s="2" t="s">
        <v>2884</v>
      </c>
      <c r="B1180" s="11">
        <v>45556</v>
      </c>
      <c r="C1180" s="2" t="s">
        <v>2885</v>
      </c>
      <c r="D1180" s="2" t="s">
        <v>543</v>
      </c>
      <c r="E1180" s="2" t="s">
        <v>171</v>
      </c>
      <c r="F1180" s="2" t="s">
        <v>177</v>
      </c>
      <c r="G1180" s="2">
        <v>2</v>
      </c>
      <c r="H1180" s="2">
        <v>1118.73</v>
      </c>
      <c r="I1180" s="2">
        <v>0</v>
      </c>
      <c r="J1180" s="2">
        <v>0</v>
      </c>
      <c r="K1180" s="2">
        <v>12</v>
      </c>
      <c r="L1180" s="2">
        <v>268.5</v>
      </c>
      <c r="M1180" s="2">
        <v>2505.96</v>
      </c>
      <c r="N1180" s="2">
        <v>1291.18</v>
      </c>
      <c r="O1180" s="2">
        <f t="shared" si="46"/>
        <v>946.28</v>
      </c>
      <c r="P1180" s="2" t="s">
        <v>32</v>
      </c>
      <c r="Q1180" s="2" t="str">
        <f t="shared" si="44"/>
        <v>UPI</v>
      </c>
      <c r="R1180" s="2" t="s">
        <v>20</v>
      </c>
      <c r="S1180" s="2" t="s">
        <v>56</v>
      </c>
      <c r="T1180" s="2" t="s">
        <v>1454</v>
      </c>
      <c r="U1180" s="2" t="s">
        <v>60</v>
      </c>
      <c r="V1180" t="str">
        <f>TEXT(tblSales[[#This Row],[Invoice Date]],"mmm")</f>
        <v>Sep</v>
      </c>
      <c r="W1180">
        <f>MONTH(tblSales[[#This Row],[Invoice Date]])</f>
        <v>9</v>
      </c>
      <c r="X1180">
        <f>YEAR(tblSales[[#This Row],[Invoice Date]])</f>
        <v>2024</v>
      </c>
      <c r="Y1180" t="str">
        <f>TEXT(tblSales[[#This Row],[Invoice Date]],"mmm-yyyy")</f>
        <v>Sep-2024</v>
      </c>
      <c r="Z1180" t="str">
        <f>_xlfn.XLOOKUP(tblSales[[#This Row],[Product_ID]],Products!$A:$A,Products!$C:$C,"Women Dresses")</f>
        <v>Men Shirts</v>
      </c>
      <c r="AA1180" t="str">
        <f>_xlfn.XLOOKUP(tblSales[[#This Row],[Product_ID]],Products!$A:$A,Products!$D:$D,"Unknown")</f>
        <v>Formal Shirt</v>
      </c>
      <c r="AB1180" t="str">
        <f>_xlfn.XLOOKUP(tblSales[[#This Row],[Product_ID]],Products!$A:$A,Products!$E:$E,"Unknown")</f>
        <v>Van Heusen</v>
      </c>
      <c r="AC1180" t="str">
        <f>_xlfn.XLOOKUP(tblSales[[#This Row],[Store_ID]],Stores!$A:$A,Stores!$B:$B,"Unknown")</f>
        <v>TrendMart Warangal Outlet</v>
      </c>
      <c r="AD1180" t="str">
        <f>_xlfn.XLOOKUP(tblSales[[#This Row],[Store_ID]],Stores!$A:$A,Stores!$E:$E,"Unknown")</f>
        <v>South Zone 2</v>
      </c>
      <c r="AE1180" t="str">
        <f>_xlfn.XLOOKUP(tblSales[[#This Row],[Customer_ID]],Customers!$A:$A,Customers!$B:$B,"Unknown")</f>
        <v>Pooja Ramachandran</v>
      </c>
      <c r="AF1180" t="str">
        <f>_xlfn.XLOOKUP(tblSales[[#This Row],[Customer_ID]],Customers!$A:$A,Customers!$J:$J,"Unknown")</f>
        <v>Platinum</v>
      </c>
      <c r="AG1180" t="str">
        <f>_xlfn.XLOOKUP(tblSales[[#This Row],[Employee_ID]],Employees!$A:$A,Employees!$B:$B,"Unknown")</f>
        <v>Deepak Kamath</v>
      </c>
      <c r="AH1180">
        <f>IF(MONTH(tblSales[[#This Row],[Invoice Date]])&gt;=4,MONTH(tblSales[[#This Row],[Invoice Date]]),MONTH(tblSales[[#This Row],[Invoice Date]])+12)</f>
        <v>9</v>
      </c>
      <c r="AI1180" s="8">
        <f>DATE(YEAR(tblSales[[#This Row],[Invoice Date]]),MONTH(tblSales[[#This Row],[Invoice Date]]),1)</f>
        <v>45536</v>
      </c>
      <c r="AJ1180" t="str">
        <f>_xlfn.XLOOKUP(tblSales[[#This Row],[Product_ID]],Products!$A:$A,Products!$B:$B,"Unknown")</f>
        <v>Van Heusen Formal Shirt Olive</v>
      </c>
      <c r="AK1180" s="9">
        <f>IFERROR(tblSales[[#This Row],[Profit]]/tblSales[[#This Row],[Sales Amount]],0)</f>
        <v>0.37761177353189995</v>
      </c>
      <c r="AL1180" t="str">
        <f>IF(tblSales[[#This Row],[Discount %]]&lt;=5,"0-5%",
IF(tblSales[[#This Row],[Discount %]]&lt;=10,"5-10%",
IF(tblSales[[#This Row],[Discount %]]&lt;=15,"10-15%",
IF(tblSales[[#This Row],[Discount %]]&lt;=20,"15-20%","20%+"))))</f>
        <v>0-5%</v>
      </c>
    </row>
    <row r="1181" spans="1:38">
      <c r="A1181" s="2" t="s">
        <v>2886</v>
      </c>
      <c r="B1181" s="11">
        <v>45720</v>
      </c>
      <c r="C1181" s="2" t="s">
        <v>2318</v>
      </c>
      <c r="D1181" s="2" t="s">
        <v>1280</v>
      </c>
      <c r="E1181" s="2" t="s">
        <v>457</v>
      </c>
      <c r="F1181" s="2" t="s">
        <v>193</v>
      </c>
      <c r="G1181" s="2">
        <v>2</v>
      </c>
      <c r="H1181" s="2">
        <v>1615.38</v>
      </c>
      <c r="I1181" s="2">
        <v>25</v>
      </c>
      <c r="J1181" s="2">
        <v>807.69</v>
      </c>
      <c r="K1181" s="2">
        <v>12</v>
      </c>
      <c r="L1181" s="2">
        <v>290.77</v>
      </c>
      <c r="M1181" s="2">
        <v>2713.84</v>
      </c>
      <c r="N1181" s="2">
        <v>2184.86</v>
      </c>
      <c r="O1181" s="2">
        <f t="shared" si="46"/>
        <v>238.21000000000004</v>
      </c>
      <c r="P1181" s="2" t="s">
        <v>27</v>
      </c>
      <c r="Q1181" s="2" t="str">
        <f t="shared" si="44"/>
        <v>Cash</v>
      </c>
      <c r="R1181" s="2" t="s">
        <v>20</v>
      </c>
      <c r="S1181" s="2" t="s">
        <v>56</v>
      </c>
      <c r="T1181" s="2" t="s">
        <v>297</v>
      </c>
      <c r="U1181" s="2" t="s">
        <v>59</v>
      </c>
      <c r="V1181" t="str">
        <f>TEXT(tblSales[[#This Row],[Invoice Date]],"mmm")</f>
        <v>Mar</v>
      </c>
      <c r="W1181">
        <f>MONTH(tblSales[[#This Row],[Invoice Date]])</f>
        <v>3</v>
      </c>
      <c r="X1181">
        <f>YEAR(tblSales[[#This Row],[Invoice Date]])</f>
        <v>2025</v>
      </c>
      <c r="Y1181" t="str">
        <f>TEXT(tblSales[[#This Row],[Invoice Date]],"mmm-yyyy")</f>
        <v>Mar-2025</v>
      </c>
      <c r="Z1181" t="str">
        <f>_xlfn.XLOOKUP(tblSales[[#This Row],[Product_ID]],Products!$A:$A,Products!$C:$C,"Women Dresses")</f>
        <v>Winter Wear</v>
      </c>
      <c r="AA1181" t="str">
        <f>_xlfn.XLOOKUP(tblSales[[#This Row],[Product_ID]],Products!$A:$A,Products!$D:$D,"Unknown")</f>
        <v>Jacket</v>
      </c>
      <c r="AB1181" t="str">
        <f>_xlfn.XLOOKUP(tblSales[[#This Row],[Product_ID]],Products!$A:$A,Products!$E:$E,"Unknown")</f>
        <v>Fastrack</v>
      </c>
      <c r="AC1181" t="str">
        <f>_xlfn.XLOOKUP(tblSales[[#This Row],[Store_ID]],Stores!$A:$A,Stores!$B:$B,"Unknown")</f>
        <v>TrendMart Kochi High Street</v>
      </c>
      <c r="AD1181" t="str">
        <f>_xlfn.XLOOKUP(tblSales[[#This Row],[Store_ID]],Stores!$A:$A,Stores!$E:$E,"Unknown")</f>
        <v>South Zone 1</v>
      </c>
      <c r="AE1181" t="str">
        <f>_xlfn.XLOOKUP(tblSales[[#This Row],[Customer_ID]],Customers!$A:$A,Customers!$B:$B,"Unknown")</f>
        <v>Jyothi Sundaram</v>
      </c>
      <c r="AF1181" t="str">
        <f>_xlfn.XLOOKUP(tblSales[[#This Row],[Customer_ID]],Customers!$A:$A,Customers!$J:$J,"Unknown")</f>
        <v>Gold</v>
      </c>
      <c r="AG1181" t="str">
        <f>_xlfn.XLOOKUP(tblSales[[#This Row],[Employee_ID]],Employees!$A:$A,Employees!$B:$B,"Unknown")</f>
        <v>Yamini Pandian</v>
      </c>
      <c r="AH1181">
        <f>IF(MONTH(tblSales[[#This Row],[Invoice Date]])&gt;=4,MONTH(tblSales[[#This Row],[Invoice Date]]),MONTH(tblSales[[#This Row],[Invoice Date]])+12)</f>
        <v>15</v>
      </c>
      <c r="AI1181" s="8">
        <f>DATE(YEAR(tblSales[[#This Row],[Invoice Date]]),MONTH(tblSales[[#This Row],[Invoice Date]]),1)</f>
        <v>45717</v>
      </c>
      <c r="AJ1181" t="str">
        <f>_xlfn.XLOOKUP(tblSales[[#This Row],[Product_ID]],Products!$A:$A,Products!$B:$B,"Unknown")</f>
        <v>Fastrack Jacket Maroon</v>
      </c>
      <c r="AK1181" s="9">
        <f>IFERROR(tblSales[[#This Row],[Profit]]/tblSales[[#This Row],[Sales Amount]],0)</f>
        <v>8.777599268932583E-2</v>
      </c>
      <c r="AL1181" t="str">
        <f>IF(tblSales[[#This Row],[Discount %]]&lt;=5,"0-5%",
IF(tblSales[[#This Row],[Discount %]]&lt;=10,"5-10%",
IF(tblSales[[#This Row],[Discount %]]&lt;=15,"10-15%",
IF(tblSales[[#This Row],[Discount %]]&lt;=20,"15-20%","20%+"))))</f>
        <v>20%+</v>
      </c>
    </row>
    <row r="1182" spans="1:38">
      <c r="A1182" s="2" t="s">
        <v>2887</v>
      </c>
      <c r="B1182" s="11">
        <v>45672</v>
      </c>
      <c r="C1182" s="2" t="s">
        <v>2888</v>
      </c>
      <c r="D1182" s="2" t="s">
        <v>802</v>
      </c>
      <c r="E1182" s="2" t="s">
        <v>471</v>
      </c>
      <c r="F1182" s="2" t="s">
        <v>92</v>
      </c>
      <c r="G1182" s="2">
        <v>2</v>
      </c>
      <c r="H1182" s="2">
        <v>1185.52</v>
      </c>
      <c r="I1182" s="2">
        <v>15</v>
      </c>
      <c r="J1182" s="2">
        <v>355.66</v>
      </c>
      <c r="K1182" s="2">
        <v>3</v>
      </c>
      <c r="L1182" s="2">
        <v>60.46</v>
      </c>
      <c r="M1182" s="2">
        <v>2075.84</v>
      </c>
      <c r="N1182" s="2">
        <v>1908.08</v>
      </c>
      <c r="O1182" s="2">
        <f t="shared" si="46"/>
        <v>107.30000000000021</v>
      </c>
      <c r="P1182" s="2" t="s">
        <v>29</v>
      </c>
      <c r="Q1182" s="2" t="str">
        <f t="shared" si="44"/>
        <v>Debit Card</v>
      </c>
      <c r="R1182" s="2" t="s">
        <v>20</v>
      </c>
      <c r="S1182" s="2" t="s">
        <v>56</v>
      </c>
      <c r="T1182" s="2" t="s">
        <v>1791</v>
      </c>
      <c r="U1182" s="2" t="s">
        <v>59</v>
      </c>
      <c r="V1182" t="str">
        <f>TEXT(tblSales[[#This Row],[Invoice Date]],"mmm")</f>
        <v>Jan</v>
      </c>
      <c r="W1182">
        <f>MONTH(tblSales[[#This Row],[Invoice Date]])</f>
        <v>1</v>
      </c>
      <c r="X1182">
        <f>YEAR(tblSales[[#This Row],[Invoice Date]])</f>
        <v>2025</v>
      </c>
      <c r="Y1182" t="str">
        <f>TEXT(tblSales[[#This Row],[Invoice Date]],"mmm-yyyy")</f>
        <v>Jan-2025</v>
      </c>
      <c r="Z1182" t="str">
        <f>_xlfn.XLOOKUP(tblSales[[#This Row],[Product_ID]],Products!$A:$A,Products!$C:$C,"Women Dresses")</f>
        <v>Jewellery</v>
      </c>
      <c r="AA1182" t="str">
        <f>_xlfn.XLOOKUP(tblSales[[#This Row],[Product_ID]],Products!$A:$A,Products!$D:$D,"Unknown")</f>
        <v>Necklace</v>
      </c>
      <c r="AB1182" t="str">
        <f>_xlfn.XLOOKUP(tblSales[[#This Row],[Product_ID]],Products!$A:$A,Products!$E:$E,"Unknown")</f>
        <v>W for Woman</v>
      </c>
      <c r="AC1182" t="str">
        <f>_xlfn.XLOOKUP(tblSales[[#This Row],[Store_ID]],Stores!$A:$A,Stores!$B:$B,"Unknown")</f>
        <v>TrendMart Kochi Standard</v>
      </c>
      <c r="AD1182" t="str">
        <f>_xlfn.XLOOKUP(tblSales[[#This Row],[Store_ID]],Stores!$A:$A,Stores!$E:$E,"Unknown")</f>
        <v>South Zone 1</v>
      </c>
      <c r="AE1182" t="str">
        <f>_xlfn.XLOOKUP(tblSales[[#This Row],[Customer_ID]],Customers!$A:$A,Customers!$B:$B,"Unknown")</f>
        <v>Gopal Krishnan</v>
      </c>
      <c r="AF1182" t="str">
        <f>_xlfn.XLOOKUP(tblSales[[#This Row],[Customer_ID]],Customers!$A:$A,Customers!$J:$J,"Unknown")</f>
        <v>Gold</v>
      </c>
      <c r="AG1182" t="str">
        <f>_xlfn.XLOOKUP(tblSales[[#This Row],[Employee_ID]],Employees!$A:$A,Employees!$B:$B,"Unknown")</f>
        <v>Manoj Ramachandran</v>
      </c>
      <c r="AH1182">
        <f>IF(MONTH(tblSales[[#This Row],[Invoice Date]])&gt;=4,MONTH(tblSales[[#This Row],[Invoice Date]]),MONTH(tblSales[[#This Row],[Invoice Date]])+12)</f>
        <v>13</v>
      </c>
      <c r="AI1182" s="8">
        <f>DATE(YEAR(tblSales[[#This Row],[Invoice Date]]),MONTH(tblSales[[#This Row],[Invoice Date]]),1)</f>
        <v>45658</v>
      </c>
      <c r="AJ1182" t="str">
        <f>_xlfn.XLOOKUP(tblSales[[#This Row],[Product_ID]],Products!$A:$A,Products!$B:$B,"Unknown")</f>
        <v>W for Woman Necklace Beige</v>
      </c>
      <c r="AK1182" s="9">
        <f>IFERROR(tblSales[[#This Row],[Profit]]/tblSales[[#This Row],[Sales Amount]],0)</f>
        <v>5.1689918298134831E-2</v>
      </c>
      <c r="AL1182" t="str">
        <f>IF(tblSales[[#This Row],[Discount %]]&lt;=5,"0-5%",
IF(tblSales[[#This Row],[Discount %]]&lt;=10,"5-10%",
IF(tblSales[[#This Row],[Discount %]]&lt;=15,"10-15%",
IF(tblSales[[#This Row],[Discount %]]&lt;=20,"15-20%","20%+"))))</f>
        <v>10-15%</v>
      </c>
    </row>
    <row r="1183" spans="1:38">
      <c r="A1183" s="2" t="s">
        <v>2889</v>
      </c>
      <c r="B1183" s="11">
        <v>45447</v>
      </c>
      <c r="C1183" s="2" t="s">
        <v>2890</v>
      </c>
      <c r="D1183" s="2" t="s">
        <v>120</v>
      </c>
      <c r="E1183" s="2" t="s">
        <v>304</v>
      </c>
      <c r="F1183" s="2" t="s">
        <v>339</v>
      </c>
      <c r="G1183" s="2">
        <v>4</v>
      </c>
      <c r="H1183" s="2">
        <v>3078.52</v>
      </c>
      <c r="I1183" s="2">
        <v>0</v>
      </c>
      <c r="J1183" s="2">
        <v>0</v>
      </c>
      <c r="K1183" s="2">
        <v>12</v>
      </c>
      <c r="L1183" s="2">
        <v>1477.69</v>
      </c>
      <c r="M1183" s="2">
        <v>13791.77</v>
      </c>
      <c r="N1183" s="2">
        <v>9698.48</v>
      </c>
      <c r="O1183" s="2">
        <f t="shared" si="46"/>
        <v>2615.6000000000008</v>
      </c>
      <c r="P1183" s="2" t="s">
        <v>28</v>
      </c>
      <c r="Q1183" s="2" t="str">
        <f t="shared" si="44"/>
        <v>Credit Card</v>
      </c>
      <c r="R1183" s="2" t="s">
        <v>21</v>
      </c>
      <c r="S1183" s="2" t="s">
        <v>56</v>
      </c>
      <c r="T1183" s="2" t="s">
        <v>1003</v>
      </c>
      <c r="U1183" s="2" t="s">
        <v>59</v>
      </c>
      <c r="V1183" t="str">
        <f>TEXT(tblSales[[#This Row],[Invoice Date]],"mmm")</f>
        <v>Jun</v>
      </c>
      <c r="W1183">
        <f>MONTH(tblSales[[#This Row],[Invoice Date]])</f>
        <v>6</v>
      </c>
      <c r="X1183">
        <f>YEAR(tblSales[[#This Row],[Invoice Date]])</f>
        <v>2024</v>
      </c>
      <c r="Y1183" t="str">
        <f>TEXT(tblSales[[#This Row],[Invoice Date]],"mmm-yyyy")</f>
        <v>Jun-2024</v>
      </c>
      <c r="Z1183" t="str">
        <f>_xlfn.XLOOKUP(tblSales[[#This Row],[Product_ID]],Products!$A:$A,Products!$C:$C,"Women Dresses")</f>
        <v>Footwear</v>
      </c>
      <c r="AA1183" t="str">
        <f>_xlfn.XLOOKUP(tblSales[[#This Row],[Product_ID]],Products!$A:$A,Products!$D:$D,"Unknown")</f>
        <v>Formal Shoes</v>
      </c>
      <c r="AB1183" t="str">
        <f>_xlfn.XLOOKUP(tblSales[[#This Row],[Product_ID]],Products!$A:$A,Products!$E:$E,"Unknown")</f>
        <v>US Polo Assn</v>
      </c>
      <c r="AC1183" t="str">
        <f>_xlfn.XLOOKUP(tblSales[[#This Row],[Store_ID]],Stores!$A:$A,Stores!$B:$B,"Unknown")</f>
        <v>TrendMart Thiruvananthapuram High Street</v>
      </c>
      <c r="AD1183" t="str">
        <f>_xlfn.XLOOKUP(tblSales[[#This Row],[Store_ID]],Stores!$A:$A,Stores!$E:$E,"Unknown")</f>
        <v>South Zone 1</v>
      </c>
      <c r="AE1183" t="str">
        <f>_xlfn.XLOOKUP(tblSales[[#This Row],[Customer_ID]],Customers!$A:$A,Customers!$B:$B,"Unknown")</f>
        <v>Kavitha Iyengar</v>
      </c>
      <c r="AF1183" t="str">
        <f>_xlfn.XLOOKUP(tblSales[[#This Row],[Customer_ID]],Customers!$A:$A,Customers!$J:$J,"Unknown")</f>
        <v>Regular</v>
      </c>
      <c r="AG1183" t="str">
        <f>_xlfn.XLOOKUP(tblSales[[#This Row],[Employee_ID]],Employees!$A:$A,Employees!$B:$B,"Unknown")</f>
        <v>Priya Balasubramaniam</v>
      </c>
      <c r="AH1183">
        <f>IF(MONTH(tblSales[[#This Row],[Invoice Date]])&gt;=4,MONTH(tblSales[[#This Row],[Invoice Date]]),MONTH(tblSales[[#This Row],[Invoice Date]])+12)</f>
        <v>6</v>
      </c>
      <c r="AI1183" s="8">
        <f>DATE(YEAR(tblSales[[#This Row],[Invoice Date]]),MONTH(tblSales[[#This Row],[Invoice Date]]),1)</f>
        <v>45444</v>
      </c>
      <c r="AJ1183" t="str">
        <f>_xlfn.XLOOKUP(tblSales[[#This Row],[Product_ID]],Products!$A:$A,Products!$B:$B,"Unknown")</f>
        <v>US Polo Assn Formal Shoes Red</v>
      </c>
      <c r="AK1183" s="9">
        <f>IFERROR(tblSales[[#This Row],[Profit]]/tblSales[[#This Row],[Sales Amount]],0)</f>
        <v>0.18964933434939829</v>
      </c>
      <c r="AL1183" t="str">
        <f>IF(tblSales[[#This Row],[Discount %]]&lt;=5,"0-5%",
IF(tblSales[[#This Row],[Discount %]]&lt;=10,"5-10%",
IF(tblSales[[#This Row],[Discount %]]&lt;=15,"10-15%",
IF(tblSales[[#This Row],[Discount %]]&lt;=20,"15-20%","20%+"))))</f>
        <v>0-5%</v>
      </c>
    </row>
    <row r="1184" spans="1:38">
      <c r="A1184" s="2" t="s">
        <v>2891</v>
      </c>
      <c r="B1184" s="11">
        <v>45406</v>
      </c>
      <c r="C1184" s="2" t="s">
        <v>1205</v>
      </c>
      <c r="D1184" s="2" t="s">
        <v>2714</v>
      </c>
      <c r="E1184" s="2" t="s">
        <v>1018</v>
      </c>
      <c r="F1184" s="2" t="s">
        <v>193</v>
      </c>
      <c r="G1184" s="2">
        <v>3</v>
      </c>
      <c r="H1184" s="2">
        <v>698.77</v>
      </c>
      <c r="I1184" s="2">
        <v>15</v>
      </c>
      <c r="J1184" s="2">
        <v>314.45</v>
      </c>
      <c r="K1184" s="2">
        <v>5</v>
      </c>
      <c r="L1184" s="2">
        <v>89.09</v>
      </c>
      <c r="M1184" s="2">
        <v>1870.95</v>
      </c>
      <c r="N1184" s="2">
        <v>1211.7</v>
      </c>
      <c r="O1184" s="2">
        <f t="shared" si="46"/>
        <v>570.16</v>
      </c>
      <c r="P1184" s="2" t="s">
        <v>32</v>
      </c>
      <c r="Q1184" s="2" t="str">
        <f t="shared" si="44"/>
        <v>UPI</v>
      </c>
      <c r="R1184" s="2" t="s">
        <v>21</v>
      </c>
      <c r="S1184" s="2" t="s">
        <v>56</v>
      </c>
      <c r="T1184" s="2" t="s">
        <v>2892</v>
      </c>
      <c r="U1184" s="2" t="s">
        <v>59</v>
      </c>
      <c r="V1184" t="str">
        <f>TEXT(tblSales[[#This Row],[Invoice Date]],"mmm")</f>
        <v>Apr</v>
      </c>
      <c r="W1184">
        <f>MONTH(tblSales[[#This Row],[Invoice Date]])</f>
        <v>4</v>
      </c>
      <c r="X1184">
        <f>YEAR(tblSales[[#This Row],[Invoice Date]])</f>
        <v>2024</v>
      </c>
      <c r="Y1184" t="str">
        <f>TEXT(tblSales[[#This Row],[Invoice Date]],"mmm-yyyy")</f>
        <v>Apr-2024</v>
      </c>
      <c r="Z1184" t="str">
        <f>_xlfn.XLOOKUP(tblSales[[#This Row],[Product_ID]],Products!$A:$A,Products!$C:$C,"Women Dresses")</f>
        <v>Men T-Shirts</v>
      </c>
      <c r="AA1184" t="str">
        <f>_xlfn.XLOOKUP(tblSales[[#This Row],[Product_ID]],Products!$A:$A,Products!$D:$D,"Unknown")</f>
        <v>Polo</v>
      </c>
      <c r="AB1184" t="str">
        <f>_xlfn.XLOOKUP(tblSales[[#This Row],[Product_ID]],Products!$A:$A,Products!$E:$E,"Unknown")</f>
        <v>Libas</v>
      </c>
      <c r="AC1184" t="str">
        <f>_xlfn.XLOOKUP(tblSales[[#This Row],[Store_ID]],Stores!$A:$A,Stores!$B:$B,"Unknown")</f>
        <v>TrendMart Tumakuru High Street</v>
      </c>
      <c r="AD1184" t="str">
        <f>_xlfn.XLOOKUP(tblSales[[#This Row],[Store_ID]],Stores!$A:$A,Stores!$E:$E,"Unknown")</f>
        <v>South Zone 2</v>
      </c>
      <c r="AE1184" t="str">
        <f>_xlfn.XLOOKUP(tblSales[[#This Row],[Customer_ID]],Customers!$A:$A,Customers!$B:$B,"Unknown")</f>
        <v>Jyothi Sundaram</v>
      </c>
      <c r="AF1184" t="str">
        <f>_xlfn.XLOOKUP(tblSales[[#This Row],[Customer_ID]],Customers!$A:$A,Customers!$J:$J,"Unknown")</f>
        <v>Gold</v>
      </c>
      <c r="AG1184" t="str">
        <f>_xlfn.XLOOKUP(tblSales[[#This Row],[Employee_ID]],Employees!$A:$A,Employees!$B:$B,"Unknown")</f>
        <v>Yamini Pandian</v>
      </c>
      <c r="AH1184">
        <f>IF(MONTH(tblSales[[#This Row],[Invoice Date]])&gt;=4,MONTH(tblSales[[#This Row],[Invoice Date]]),MONTH(tblSales[[#This Row],[Invoice Date]])+12)</f>
        <v>4</v>
      </c>
      <c r="AI1184" s="8">
        <f>DATE(YEAR(tblSales[[#This Row],[Invoice Date]]),MONTH(tblSales[[#This Row],[Invoice Date]]),1)</f>
        <v>45383</v>
      </c>
      <c r="AJ1184" t="str">
        <f>_xlfn.XLOOKUP(tblSales[[#This Row],[Product_ID]],Products!$A:$A,Products!$B:$B,"Unknown")</f>
        <v>Libas Polo Peach</v>
      </c>
      <c r="AK1184" s="9">
        <f>IFERROR(tblSales[[#This Row],[Profit]]/tblSales[[#This Row],[Sales Amount]],0)</f>
        <v>0.30474357946497765</v>
      </c>
      <c r="AL1184" t="str">
        <f>IF(tblSales[[#This Row],[Discount %]]&lt;=5,"0-5%",
IF(tblSales[[#This Row],[Discount %]]&lt;=10,"5-10%",
IF(tblSales[[#This Row],[Discount %]]&lt;=15,"10-15%",
IF(tblSales[[#This Row],[Discount %]]&lt;=20,"15-20%","20%+"))))</f>
        <v>10-15%</v>
      </c>
    </row>
    <row r="1185" spans="1:38">
      <c r="A1185" s="2" t="s">
        <v>2893</v>
      </c>
      <c r="B1185" s="11">
        <v>45505</v>
      </c>
      <c r="C1185" s="2" t="s">
        <v>2009</v>
      </c>
      <c r="D1185" s="2" t="s">
        <v>424</v>
      </c>
      <c r="E1185" s="2" t="s">
        <v>221</v>
      </c>
      <c r="F1185" s="2" t="s">
        <v>116</v>
      </c>
      <c r="G1185" s="2">
        <v>4</v>
      </c>
      <c r="H1185" s="2">
        <v>876.45</v>
      </c>
      <c r="I1185" s="2">
        <v>25</v>
      </c>
      <c r="J1185" s="2">
        <v>876.45</v>
      </c>
      <c r="K1185" s="2">
        <v>5</v>
      </c>
      <c r="L1185" s="2">
        <v>131.47</v>
      </c>
      <c r="M1185" s="2">
        <v>2760.82</v>
      </c>
      <c r="N1185" s="2">
        <v>2792.32</v>
      </c>
      <c r="O1185" s="2">
        <f t="shared" si="46"/>
        <v>-162.97</v>
      </c>
      <c r="P1185" s="2" t="s">
        <v>30</v>
      </c>
      <c r="Q1185" s="2" t="str">
        <f t="shared" si="44"/>
        <v>EMI</v>
      </c>
      <c r="R1185" s="2" t="s">
        <v>20</v>
      </c>
      <c r="S1185" s="2" t="s">
        <v>56</v>
      </c>
      <c r="T1185" s="2" t="s">
        <v>1911</v>
      </c>
      <c r="U1185" s="2" t="s">
        <v>59</v>
      </c>
      <c r="V1185" t="str">
        <f>TEXT(tblSales[[#This Row],[Invoice Date]],"mmm")</f>
        <v>Aug</v>
      </c>
      <c r="W1185">
        <f>MONTH(tblSales[[#This Row],[Invoice Date]])</f>
        <v>8</v>
      </c>
      <c r="X1185">
        <f>YEAR(tblSales[[#This Row],[Invoice Date]])</f>
        <v>2024</v>
      </c>
      <c r="Y1185" t="str">
        <f>TEXT(tblSales[[#This Row],[Invoice Date]],"mmm-yyyy")</f>
        <v>Aug-2024</v>
      </c>
      <c r="Z1185" t="str">
        <f>_xlfn.XLOOKUP(tblSales[[#This Row],[Product_ID]],Products!$A:$A,Products!$C:$C,"Women Dresses")</f>
        <v>Women Dresses</v>
      </c>
      <c r="AA1185" t="str">
        <f>_xlfn.XLOOKUP(tblSales[[#This Row],[Product_ID]],Products!$A:$A,Products!$D:$D,"Unknown")</f>
        <v>Maxi Dress</v>
      </c>
      <c r="AB1185" t="str">
        <f>_xlfn.XLOOKUP(tblSales[[#This Row],[Product_ID]],Products!$A:$A,Products!$E:$E,"Unknown")</f>
        <v>Jack &amp; Jones</v>
      </c>
      <c r="AC1185" t="str">
        <f>_xlfn.XLOOKUP(tblSales[[#This Row],[Store_ID]],Stores!$A:$A,Stores!$B:$B,"Unknown")</f>
        <v>TrendMart Chennai Standard</v>
      </c>
      <c r="AD1185" t="str">
        <f>_xlfn.XLOOKUP(tblSales[[#This Row],[Store_ID]],Stores!$A:$A,Stores!$E:$E,"Unknown")</f>
        <v>South Zone 1</v>
      </c>
      <c r="AE1185" t="str">
        <f>_xlfn.XLOOKUP(tblSales[[#This Row],[Customer_ID]],Customers!$A:$A,Customers!$B:$B,"Unknown")</f>
        <v>Vidya Mudaliar</v>
      </c>
      <c r="AF1185" t="str">
        <f>_xlfn.XLOOKUP(tblSales[[#This Row],[Customer_ID]],Customers!$A:$A,Customers!$J:$J,"Unknown")</f>
        <v>Silver</v>
      </c>
      <c r="AG1185" t="str">
        <f>_xlfn.XLOOKUP(tblSales[[#This Row],[Employee_ID]],Employees!$A:$A,Employees!$B:$B,"Unknown")</f>
        <v>Padma Gounder</v>
      </c>
      <c r="AH1185">
        <f>IF(MONTH(tblSales[[#This Row],[Invoice Date]])&gt;=4,MONTH(tblSales[[#This Row],[Invoice Date]]),MONTH(tblSales[[#This Row],[Invoice Date]])+12)</f>
        <v>8</v>
      </c>
      <c r="AI1185" s="8">
        <f>DATE(YEAR(tblSales[[#This Row],[Invoice Date]]),MONTH(tblSales[[#This Row],[Invoice Date]]),1)</f>
        <v>45505</v>
      </c>
      <c r="AJ1185" t="str">
        <f>_xlfn.XLOOKUP(tblSales[[#This Row],[Product_ID]],Products!$A:$A,Products!$B:$B,"Unknown")</f>
        <v>Jack &amp; Jones Maxi Dress Maroon</v>
      </c>
      <c r="AK1185" s="9">
        <f>IFERROR(tblSales[[#This Row],[Profit]]/tblSales[[#This Row],[Sales Amount]],0)</f>
        <v>-5.9029563680355834E-2</v>
      </c>
      <c r="AL1185" t="str">
        <f>IF(tblSales[[#This Row],[Discount %]]&lt;=5,"0-5%",
IF(tblSales[[#This Row],[Discount %]]&lt;=10,"5-10%",
IF(tblSales[[#This Row],[Discount %]]&lt;=15,"10-15%",
IF(tblSales[[#This Row],[Discount %]]&lt;=20,"15-20%","20%+"))))</f>
        <v>20%+</v>
      </c>
    </row>
    <row r="1186" spans="1:38">
      <c r="A1186" s="2" t="s">
        <v>2894</v>
      </c>
      <c r="B1186" s="11">
        <v>45585</v>
      </c>
      <c r="C1186" s="2" t="s">
        <v>2895</v>
      </c>
      <c r="D1186" s="2" t="s">
        <v>90</v>
      </c>
      <c r="E1186" s="2" t="s">
        <v>884</v>
      </c>
      <c r="F1186" s="2" t="s">
        <v>172</v>
      </c>
      <c r="G1186" s="2">
        <v>2</v>
      </c>
      <c r="H1186" s="2">
        <v>874.63</v>
      </c>
      <c r="I1186" s="2">
        <v>15</v>
      </c>
      <c r="J1186" s="2">
        <v>262.39</v>
      </c>
      <c r="K1186" s="2">
        <v>5</v>
      </c>
      <c r="L1186" s="2">
        <v>74.34</v>
      </c>
      <c r="M1186" s="2">
        <v>1561.21</v>
      </c>
      <c r="N1186" s="2">
        <v>993.34</v>
      </c>
      <c r="O1186" s="2">
        <f t="shared" si="46"/>
        <v>493.53</v>
      </c>
      <c r="P1186" s="2" t="s">
        <v>32</v>
      </c>
      <c r="Q1186" s="2" t="str">
        <f t="shared" si="44"/>
        <v>UPI</v>
      </c>
      <c r="R1186" s="2" t="s">
        <v>20</v>
      </c>
      <c r="S1186" s="2" t="s">
        <v>56</v>
      </c>
      <c r="T1186" s="2" t="s">
        <v>2068</v>
      </c>
      <c r="U1186" s="2" t="s">
        <v>60</v>
      </c>
      <c r="V1186" t="str">
        <f>TEXT(tblSales[[#This Row],[Invoice Date]],"mmm")</f>
        <v>Oct</v>
      </c>
      <c r="W1186">
        <f>MONTH(tblSales[[#This Row],[Invoice Date]])</f>
        <v>10</v>
      </c>
      <c r="X1186">
        <f>YEAR(tblSales[[#This Row],[Invoice Date]])</f>
        <v>2024</v>
      </c>
      <c r="Y1186" t="str">
        <f>TEXT(tblSales[[#This Row],[Invoice Date]],"mmm-yyyy")</f>
        <v>Oct-2024</v>
      </c>
      <c r="Z1186" t="str">
        <f>_xlfn.XLOOKUP(tblSales[[#This Row],[Product_ID]],Products!$A:$A,Products!$C:$C,"Women Dresses")</f>
        <v>Women Kurtis</v>
      </c>
      <c r="AA1186" t="str">
        <f>_xlfn.XLOOKUP(tblSales[[#This Row],[Product_ID]],Products!$A:$A,Products!$D:$D,"Unknown")</f>
        <v>A-Line Kurti</v>
      </c>
      <c r="AB1186" t="str">
        <f>_xlfn.XLOOKUP(tblSales[[#This Row],[Product_ID]],Products!$A:$A,Products!$E:$E,"Unknown")</f>
        <v>Pepe Jeans</v>
      </c>
      <c r="AC1186" t="str">
        <f>_xlfn.XLOOKUP(tblSales[[#This Row],[Store_ID]],Stores!$A:$A,Stores!$B:$B,"Unknown")</f>
        <v>TrendMart Bengaluru High Street</v>
      </c>
      <c r="AD1186" t="str">
        <f>_xlfn.XLOOKUP(tblSales[[#This Row],[Store_ID]],Stores!$A:$A,Stores!$E:$E,"Unknown")</f>
        <v>South Zone 2</v>
      </c>
      <c r="AE1186" t="str">
        <f>_xlfn.XLOOKUP(tblSales[[#This Row],[Customer_ID]],Customers!$A:$A,Customers!$B:$B,"Unknown")</f>
        <v>Vani Menon</v>
      </c>
      <c r="AF1186" t="str">
        <f>_xlfn.XLOOKUP(tblSales[[#This Row],[Customer_ID]],Customers!$A:$A,Customers!$J:$J,"Unknown")</f>
        <v>Silver</v>
      </c>
      <c r="AG1186" t="str">
        <f>_xlfn.XLOOKUP(tblSales[[#This Row],[Employee_ID]],Employees!$A:$A,Employees!$B:$B,"Unknown")</f>
        <v>Eswar Prasad</v>
      </c>
      <c r="AH1186">
        <f>IF(MONTH(tblSales[[#This Row],[Invoice Date]])&gt;=4,MONTH(tblSales[[#This Row],[Invoice Date]]),MONTH(tblSales[[#This Row],[Invoice Date]])+12)</f>
        <v>10</v>
      </c>
      <c r="AI1186" s="8">
        <f>DATE(YEAR(tblSales[[#This Row],[Invoice Date]]),MONTH(tblSales[[#This Row],[Invoice Date]]),1)</f>
        <v>45566</v>
      </c>
      <c r="AJ1186" t="str">
        <f>_xlfn.XLOOKUP(tblSales[[#This Row],[Product_ID]],Products!$A:$A,Products!$B:$B,"Unknown")</f>
        <v>Pepe Jeans A-Line Kurti White</v>
      </c>
      <c r="AK1186" s="9">
        <f>IFERROR(tblSales[[#This Row],[Profit]]/tblSales[[#This Row],[Sales Amount]],0)</f>
        <v>0.31612018882789628</v>
      </c>
      <c r="AL1186" t="str">
        <f>IF(tblSales[[#This Row],[Discount %]]&lt;=5,"0-5%",
IF(tblSales[[#This Row],[Discount %]]&lt;=10,"5-10%",
IF(tblSales[[#This Row],[Discount %]]&lt;=15,"10-15%",
IF(tblSales[[#This Row],[Discount %]]&lt;=20,"15-20%","20%+"))))</f>
        <v>10-15%</v>
      </c>
    </row>
    <row r="1187" spans="1:38">
      <c r="A1187" s="2" t="s">
        <v>2896</v>
      </c>
      <c r="B1187" s="11">
        <v>45714</v>
      </c>
      <c r="C1187" s="2" t="s">
        <v>230</v>
      </c>
      <c r="D1187" s="2" t="s">
        <v>881</v>
      </c>
      <c r="E1187" s="2" t="s">
        <v>453</v>
      </c>
      <c r="F1187" s="2" t="s">
        <v>350</v>
      </c>
      <c r="G1187" s="2">
        <v>1</v>
      </c>
      <c r="H1187" s="2">
        <v>1450.69</v>
      </c>
      <c r="I1187" s="2">
        <v>0</v>
      </c>
      <c r="J1187" s="2">
        <v>0</v>
      </c>
      <c r="K1187" s="2">
        <v>12</v>
      </c>
      <c r="L1187" s="2">
        <v>174.08</v>
      </c>
      <c r="M1187" s="2">
        <v>1624.77</v>
      </c>
      <c r="N1187" s="2">
        <v>1020.9</v>
      </c>
      <c r="O1187" s="2">
        <f t="shared" si="46"/>
        <v>429.78999999999996</v>
      </c>
      <c r="P1187" s="2" t="s">
        <v>27</v>
      </c>
      <c r="Q1187" s="2" t="str">
        <f t="shared" si="44"/>
        <v>Cash</v>
      </c>
      <c r="R1187" s="2" t="s">
        <v>21</v>
      </c>
      <c r="S1187" s="2" t="s">
        <v>56</v>
      </c>
      <c r="T1187" s="2" t="s">
        <v>1287</v>
      </c>
      <c r="U1187" s="2" t="s">
        <v>59</v>
      </c>
      <c r="V1187" t="str">
        <f>TEXT(tblSales[[#This Row],[Invoice Date]],"mmm")</f>
        <v>Feb</v>
      </c>
      <c r="W1187">
        <f>MONTH(tblSales[[#This Row],[Invoice Date]])</f>
        <v>2</v>
      </c>
      <c r="X1187">
        <f>YEAR(tblSales[[#This Row],[Invoice Date]])</f>
        <v>2025</v>
      </c>
      <c r="Y1187" t="str">
        <f>TEXT(tblSales[[#This Row],[Invoice Date]],"mmm-yyyy")</f>
        <v>Feb-2025</v>
      </c>
      <c r="Z1187" t="str">
        <f>_xlfn.XLOOKUP(tblSales[[#This Row],[Product_ID]],Products!$A:$A,Products!$C:$C,"Women Dresses")</f>
        <v>Women Sarees</v>
      </c>
      <c r="AA1187" t="str">
        <f>_xlfn.XLOOKUP(tblSales[[#This Row],[Product_ID]],Products!$A:$A,Products!$D:$D,"Unknown")</f>
        <v>Georgette Saree</v>
      </c>
      <c r="AB1187" t="str">
        <f>_xlfn.XLOOKUP(tblSales[[#This Row],[Product_ID]],Products!$A:$A,Products!$E:$E,"Unknown")</f>
        <v>Jack &amp; Jones</v>
      </c>
      <c r="AC1187" t="str">
        <f>_xlfn.XLOOKUP(tblSales[[#This Row],[Store_ID]],Stores!$A:$A,Stores!$B:$B,"Unknown")</f>
        <v>TrendMart Khammam Standard</v>
      </c>
      <c r="AD1187" t="str">
        <f>_xlfn.XLOOKUP(tblSales[[#This Row],[Store_ID]],Stores!$A:$A,Stores!$E:$E,"Unknown")</f>
        <v>South Zone 2</v>
      </c>
      <c r="AE1187" t="str">
        <f>_xlfn.XLOOKUP(tblSales[[#This Row],[Customer_ID]],Customers!$A:$A,Customers!$B:$B,"Unknown")</f>
        <v>Vijay Kamath</v>
      </c>
      <c r="AF1187" t="str">
        <f>_xlfn.XLOOKUP(tblSales[[#This Row],[Customer_ID]],Customers!$A:$A,Customers!$J:$J,"Unknown")</f>
        <v>Silver</v>
      </c>
      <c r="AG1187" t="str">
        <f>_xlfn.XLOOKUP(tblSales[[#This Row],[Employee_ID]],Employees!$A:$A,Employees!$B:$B,"Unknown")</f>
        <v>Chitra Chettiar</v>
      </c>
      <c r="AH1187">
        <f>IF(MONTH(tblSales[[#This Row],[Invoice Date]])&gt;=4,MONTH(tblSales[[#This Row],[Invoice Date]]),MONTH(tblSales[[#This Row],[Invoice Date]])+12)</f>
        <v>14</v>
      </c>
      <c r="AI1187" s="8">
        <f>DATE(YEAR(tblSales[[#This Row],[Invoice Date]]),MONTH(tblSales[[#This Row],[Invoice Date]]),1)</f>
        <v>45689</v>
      </c>
      <c r="AJ1187" t="str">
        <f>_xlfn.XLOOKUP(tblSales[[#This Row],[Product_ID]],Products!$A:$A,Products!$B:$B,"Unknown")</f>
        <v>Jack &amp; Jones Georgette Saree Sky Blue</v>
      </c>
      <c r="AK1187" s="9">
        <f>IFERROR(tblSales[[#This Row],[Profit]]/tblSales[[#This Row],[Sales Amount]],0)</f>
        <v>0.26452359410870457</v>
      </c>
      <c r="AL1187" t="str">
        <f>IF(tblSales[[#This Row],[Discount %]]&lt;=5,"0-5%",
IF(tblSales[[#This Row],[Discount %]]&lt;=10,"5-10%",
IF(tblSales[[#This Row],[Discount %]]&lt;=15,"10-15%",
IF(tblSales[[#This Row],[Discount %]]&lt;=20,"15-20%","20%+"))))</f>
        <v>0-5%</v>
      </c>
    </row>
    <row r="1188" spans="1:38">
      <c r="A1188" s="2" t="s">
        <v>2897</v>
      </c>
      <c r="B1188" s="11">
        <v>45719</v>
      </c>
      <c r="C1188" s="2" t="s">
        <v>1121</v>
      </c>
      <c r="D1188" s="2" t="s">
        <v>90</v>
      </c>
      <c r="E1188" s="2" t="s">
        <v>1636</v>
      </c>
      <c r="F1188" s="2" t="s">
        <v>475</v>
      </c>
      <c r="G1188" s="2">
        <v>5</v>
      </c>
      <c r="H1188" s="2">
        <v>783.6</v>
      </c>
      <c r="I1188" s="2">
        <v>20</v>
      </c>
      <c r="J1188" s="2">
        <v>783.6</v>
      </c>
      <c r="K1188" s="2">
        <v>5</v>
      </c>
      <c r="L1188" s="2">
        <v>156.72</v>
      </c>
      <c r="M1188" s="2">
        <v>3291.12</v>
      </c>
      <c r="N1188" s="2">
        <v>2483.35</v>
      </c>
      <c r="O1188" s="2">
        <f t="shared" si="46"/>
        <v>651.04999999999995</v>
      </c>
      <c r="P1188" s="2" t="s">
        <v>32</v>
      </c>
      <c r="Q1188" s="2" t="str">
        <f t="shared" si="44"/>
        <v>UPI</v>
      </c>
      <c r="R1188" s="2" t="s">
        <v>20</v>
      </c>
      <c r="S1188" s="2" t="s">
        <v>56</v>
      </c>
      <c r="T1188" s="2" t="s">
        <v>1863</v>
      </c>
      <c r="U1188" s="2" t="s">
        <v>59</v>
      </c>
      <c r="V1188" t="str">
        <f>TEXT(tblSales[[#This Row],[Invoice Date]],"mmm")</f>
        <v>Mar</v>
      </c>
      <c r="W1188">
        <f>MONTH(tblSales[[#This Row],[Invoice Date]])</f>
        <v>3</v>
      </c>
      <c r="X1188">
        <f>YEAR(tblSales[[#This Row],[Invoice Date]])</f>
        <v>2025</v>
      </c>
      <c r="Y1188" t="str">
        <f>TEXT(tblSales[[#This Row],[Invoice Date]],"mmm-yyyy")</f>
        <v>Mar-2025</v>
      </c>
      <c r="Z1188" t="str">
        <f>_xlfn.XLOOKUP(tblSales[[#This Row],[Product_ID]],Products!$A:$A,Products!$C:$C,"Women Dresses")</f>
        <v>Women Kurtis</v>
      </c>
      <c r="AA1188" t="str">
        <f>_xlfn.XLOOKUP(tblSales[[#This Row],[Product_ID]],Products!$A:$A,Products!$D:$D,"Unknown")</f>
        <v>A-Line Kurti</v>
      </c>
      <c r="AB1188" t="str">
        <f>_xlfn.XLOOKUP(tblSales[[#This Row],[Product_ID]],Products!$A:$A,Products!$E:$E,"Unknown")</f>
        <v>Pepe Jeans</v>
      </c>
      <c r="AC1188" t="str">
        <f>_xlfn.XLOOKUP(tblSales[[#This Row],[Store_ID]],Stores!$A:$A,Stores!$B:$B,"Unknown")</f>
        <v>TrendMart Warangal Standard</v>
      </c>
      <c r="AD1188" t="str">
        <f>_xlfn.XLOOKUP(tblSales[[#This Row],[Store_ID]],Stores!$A:$A,Stores!$E:$E,"Unknown")</f>
        <v>South Zone 2</v>
      </c>
      <c r="AE1188" t="str">
        <f>_xlfn.XLOOKUP(tblSales[[#This Row],[Customer_ID]],Customers!$A:$A,Customers!$B:$B,"Unknown")</f>
        <v>Chandra Pillai</v>
      </c>
      <c r="AF1188" t="str">
        <f>_xlfn.XLOOKUP(tblSales[[#This Row],[Customer_ID]],Customers!$A:$A,Customers!$J:$J,"Unknown")</f>
        <v>Gold</v>
      </c>
      <c r="AG1188" t="str">
        <f>_xlfn.XLOOKUP(tblSales[[#This Row],[Employee_ID]],Employees!$A:$A,Employees!$B:$B,"Unknown")</f>
        <v>Arjun Krishnan</v>
      </c>
      <c r="AH1188">
        <f>IF(MONTH(tblSales[[#This Row],[Invoice Date]])&gt;=4,MONTH(tblSales[[#This Row],[Invoice Date]]),MONTH(tblSales[[#This Row],[Invoice Date]])+12)</f>
        <v>15</v>
      </c>
      <c r="AI1188" s="8">
        <f>DATE(YEAR(tblSales[[#This Row],[Invoice Date]]),MONTH(tblSales[[#This Row],[Invoice Date]]),1)</f>
        <v>45717</v>
      </c>
      <c r="AJ1188" t="str">
        <f>_xlfn.XLOOKUP(tblSales[[#This Row],[Product_ID]],Products!$A:$A,Products!$B:$B,"Unknown")</f>
        <v>Pepe Jeans A-Line Kurti White</v>
      </c>
      <c r="AK1188" s="9">
        <f>IFERROR(tblSales[[#This Row],[Profit]]/tblSales[[#This Row],[Sales Amount]],0)</f>
        <v>0.19782019494883199</v>
      </c>
      <c r="AL1188" t="str">
        <f>IF(tblSales[[#This Row],[Discount %]]&lt;=5,"0-5%",
IF(tblSales[[#This Row],[Discount %]]&lt;=10,"5-10%",
IF(tblSales[[#This Row],[Discount %]]&lt;=15,"10-15%",
IF(tblSales[[#This Row],[Discount %]]&lt;=20,"15-20%","20%+"))))</f>
        <v>15-20%</v>
      </c>
    </row>
    <row r="1189" spans="1:38">
      <c r="A1189" s="2" t="s">
        <v>2898</v>
      </c>
      <c r="B1189" s="11">
        <v>45724</v>
      </c>
      <c r="C1189" s="2" t="s">
        <v>2899</v>
      </c>
      <c r="D1189" s="2" t="s">
        <v>2195</v>
      </c>
      <c r="E1189" s="2" t="s">
        <v>1380</v>
      </c>
      <c r="F1189" s="2" t="s">
        <v>523</v>
      </c>
      <c r="G1189" s="2">
        <v>1</v>
      </c>
      <c r="H1189" s="2">
        <v>1535.54</v>
      </c>
      <c r="I1189" s="2">
        <v>20</v>
      </c>
      <c r="J1189" s="2">
        <v>307.11</v>
      </c>
      <c r="K1189" s="2">
        <v>12</v>
      </c>
      <c r="L1189" s="2">
        <v>147.41</v>
      </c>
      <c r="M1189" s="2">
        <v>1375.84</v>
      </c>
      <c r="N1189" s="2">
        <v>996.24</v>
      </c>
      <c r="O1189" s="2">
        <f t="shared" si="46"/>
        <v>232.18999999999991</v>
      </c>
      <c r="P1189" s="2" t="s">
        <v>29</v>
      </c>
      <c r="Q1189" s="2" t="str">
        <f t="shared" si="44"/>
        <v>Debit Card</v>
      </c>
      <c r="R1189" s="2" t="s">
        <v>20</v>
      </c>
      <c r="S1189" s="2" t="s">
        <v>56</v>
      </c>
      <c r="T1189" s="2" t="s">
        <v>1736</v>
      </c>
      <c r="U1189" s="2" t="s">
        <v>60</v>
      </c>
      <c r="V1189" t="str">
        <f>TEXT(tblSales[[#This Row],[Invoice Date]],"mmm")</f>
        <v>Mar</v>
      </c>
      <c r="W1189">
        <f>MONTH(tblSales[[#This Row],[Invoice Date]])</f>
        <v>3</v>
      </c>
      <c r="X1189">
        <f>YEAR(tblSales[[#This Row],[Invoice Date]])</f>
        <v>2025</v>
      </c>
      <c r="Y1189" t="str">
        <f>TEXT(tblSales[[#This Row],[Invoice Date]],"mmm-yyyy")</f>
        <v>Mar-2025</v>
      </c>
      <c r="Z1189" t="str">
        <f>_xlfn.XLOOKUP(tblSales[[#This Row],[Product_ID]],Products!$A:$A,Products!$C:$C,"Women Dresses")</f>
        <v>Men Trousers</v>
      </c>
      <c r="AA1189" t="str">
        <f>_xlfn.XLOOKUP(tblSales[[#This Row],[Product_ID]],Products!$A:$A,Products!$D:$D,"Unknown")</f>
        <v>Chinos</v>
      </c>
      <c r="AB1189" t="str">
        <f>_xlfn.XLOOKUP(tblSales[[#This Row],[Product_ID]],Products!$A:$A,Products!$E:$E,"Unknown")</f>
        <v>GRT Jewellers</v>
      </c>
      <c r="AC1189" t="str">
        <f>_xlfn.XLOOKUP(tblSales[[#This Row],[Store_ID]],Stores!$A:$A,Stores!$B:$B,"Unknown")</f>
        <v>TrendMart Alappuzha Mall Kiosk</v>
      </c>
      <c r="AD1189" t="str">
        <f>_xlfn.XLOOKUP(tblSales[[#This Row],[Store_ID]],Stores!$A:$A,Stores!$E:$E,"Unknown")</f>
        <v>South Zone 1</v>
      </c>
      <c r="AE1189" t="str">
        <f>_xlfn.XLOOKUP(tblSales[[#This Row],[Customer_ID]],Customers!$A:$A,Customers!$B:$B,"Unknown")</f>
        <v>Mahesh Ramachandran</v>
      </c>
      <c r="AF1189" t="str">
        <f>_xlfn.XLOOKUP(tblSales[[#This Row],[Customer_ID]],Customers!$A:$A,Customers!$J:$J,"Unknown")</f>
        <v>Silver</v>
      </c>
      <c r="AG1189" t="str">
        <f>_xlfn.XLOOKUP(tblSales[[#This Row],[Employee_ID]],Employees!$A:$A,Employees!$B:$B,"Unknown")</f>
        <v>Vinod Hegde</v>
      </c>
      <c r="AH1189">
        <f>IF(MONTH(tblSales[[#This Row],[Invoice Date]])&gt;=4,MONTH(tblSales[[#This Row],[Invoice Date]]),MONTH(tblSales[[#This Row],[Invoice Date]])+12)</f>
        <v>15</v>
      </c>
      <c r="AI1189" s="8">
        <f>DATE(YEAR(tblSales[[#This Row],[Invoice Date]]),MONTH(tblSales[[#This Row],[Invoice Date]]),1)</f>
        <v>45717</v>
      </c>
      <c r="AJ1189" t="str">
        <f>_xlfn.XLOOKUP(tblSales[[#This Row],[Product_ID]],Products!$A:$A,Products!$B:$B,"Unknown")</f>
        <v>GRT Jewellers Chinos Purple</v>
      </c>
      <c r="AK1189" s="9">
        <f>IFERROR(tblSales[[#This Row],[Profit]]/tblSales[[#This Row],[Sales Amount]],0)</f>
        <v>0.16876235608791715</v>
      </c>
      <c r="AL1189" t="str">
        <f>IF(tblSales[[#This Row],[Discount %]]&lt;=5,"0-5%",
IF(tblSales[[#This Row],[Discount %]]&lt;=10,"5-10%",
IF(tblSales[[#This Row],[Discount %]]&lt;=15,"10-15%",
IF(tblSales[[#This Row],[Discount %]]&lt;=20,"15-20%","20%+"))))</f>
        <v>15-20%</v>
      </c>
    </row>
    <row r="1190" spans="1:38">
      <c r="A1190" s="2" t="s">
        <v>2900</v>
      </c>
      <c r="B1190" s="11">
        <v>45498</v>
      </c>
      <c r="C1190" s="2" t="s">
        <v>2009</v>
      </c>
      <c r="D1190" s="2" t="s">
        <v>191</v>
      </c>
      <c r="E1190" s="2" t="s">
        <v>463</v>
      </c>
      <c r="F1190" s="2" t="s">
        <v>540</v>
      </c>
      <c r="G1190" s="2">
        <v>2</v>
      </c>
      <c r="H1190" s="2">
        <v>767.74</v>
      </c>
      <c r="I1190" s="2">
        <v>0</v>
      </c>
      <c r="J1190" s="2">
        <v>0</v>
      </c>
      <c r="K1190" s="2">
        <v>5</v>
      </c>
      <c r="L1190" s="2">
        <v>76.77</v>
      </c>
      <c r="M1190" s="2">
        <v>1612.25</v>
      </c>
      <c r="N1190" s="2">
        <v>1069.6199999999999</v>
      </c>
      <c r="O1190" s="2">
        <f t="shared" si="46"/>
        <v>465.86000000000013</v>
      </c>
      <c r="P1190" s="2" t="s">
        <v>28</v>
      </c>
      <c r="Q1190" s="2" t="str">
        <f t="shared" si="44"/>
        <v>Credit Card</v>
      </c>
      <c r="R1190" s="2" t="s">
        <v>20</v>
      </c>
      <c r="S1190" s="2" t="s">
        <v>56</v>
      </c>
      <c r="T1190" s="2" t="s">
        <v>665</v>
      </c>
      <c r="U1190" s="2" t="s">
        <v>59</v>
      </c>
      <c r="V1190" t="str">
        <f>TEXT(tblSales[[#This Row],[Invoice Date]],"mmm")</f>
        <v>Jul</v>
      </c>
      <c r="W1190">
        <f>MONTH(tblSales[[#This Row],[Invoice Date]])</f>
        <v>7</v>
      </c>
      <c r="X1190">
        <f>YEAR(tblSales[[#This Row],[Invoice Date]])</f>
        <v>2024</v>
      </c>
      <c r="Y1190" t="str">
        <f>TEXT(tblSales[[#This Row],[Invoice Date]],"mmm-yyyy")</f>
        <v>Jul-2024</v>
      </c>
      <c r="Z1190" t="str">
        <f>_xlfn.XLOOKUP(tblSales[[#This Row],[Product_ID]],Products!$A:$A,Products!$C:$C,"Women Dresses")</f>
        <v>Women Tops</v>
      </c>
      <c r="AA1190" t="str">
        <f>_xlfn.XLOOKUP(tblSales[[#This Row],[Product_ID]],Products!$A:$A,Products!$D:$D,"Unknown")</f>
        <v>Casual Top</v>
      </c>
      <c r="AB1190" t="str">
        <f>_xlfn.XLOOKUP(tblSales[[#This Row],[Product_ID]],Products!$A:$A,Products!$E:$E,"Unknown")</f>
        <v>US Polo Assn</v>
      </c>
      <c r="AC1190" t="str">
        <f>_xlfn.XLOOKUP(tblSales[[#This Row],[Store_ID]],Stores!$A:$A,Stores!$B:$B,"Unknown")</f>
        <v>TrendMart Tirupati Standard</v>
      </c>
      <c r="AD1190" t="str">
        <f>_xlfn.XLOOKUP(tblSales[[#This Row],[Store_ID]],Stores!$A:$A,Stores!$E:$E,"Unknown")</f>
        <v>South Zone 3</v>
      </c>
      <c r="AE1190" t="str">
        <f>_xlfn.XLOOKUP(tblSales[[#This Row],[Customer_ID]],Customers!$A:$A,Customers!$B:$B,"Unknown")</f>
        <v>Vidya Mudaliar</v>
      </c>
      <c r="AF1190" t="str">
        <f>_xlfn.XLOOKUP(tblSales[[#This Row],[Customer_ID]],Customers!$A:$A,Customers!$J:$J,"Unknown")</f>
        <v>Silver</v>
      </c>
      <c r="AG1190" t="str">
        <f>_xlfn.XLOOKUP(tblSales[[#This Row],[Employee_ID]],Employees!$A:$A,Employees!$B:$B,"Unknown")</f>
        <v>Swathi Achari</v>
      </c>
      <c r="AH1190">
        <f>IF(MONTH(tblSales[[#This Row],[Invoice Date]])&gt;=4,MONTH(tblSales[[#This Row],[Invoice Date]]),MONTH(tblSales[[#This Row],[Invoice Date]])+12)</f>
        <v>7</v>
      </c>
      <c r="AI1190" s="8">
        <f>DATE(YEAR(tblSales[[#This Row],[Invoice Date]]),MONTH(tblSales[[#This Row],[Invoice Date]]),1)</f>
        <v>45474</v>
      </c>
      <c r="AJ1190" t="str">
        <f>_xlfn.XLOOKUP(tblSales[[#This Row],[Product_ID]],Products!$A:$A,Products!$B:$B,"Unknown")</f>
        <v>US Polo Assn Casual Top Sky Blue</v>
      </c>
      <c r="AK1190" s="9">
        <f>IFERROR(tblSales[[#This Row],[Profit]]/tblSales[[#This Row],[Sales Amount]],0)</f>
        <v>0.2889502248410607</v>
      </c>
      <c r="AL1190" t="str">
        <f>IF(tblSales[[#This Row],[Discount %]]&lt;=5,"0-5%",
IF(tblSales[[#This Row],[Discount %]]&lt;=10,"5-10%",
IF(tblSales[[#This Row],[Discount %]]&lt;=15,"10-15%",
IF(tblSales[[#This Row],[Discount %]]&lt;=20,"15-20%","20%+"))))</f>
        <v>0-5%</v>
      </c>
    </row>
    <row r="1191" spans="1:38">
      <c r="A1191" s="2" t="s">
        <v>2901</v>
      </c>
      <c r="B1191" s="11">
        <v>45443</v>
      </c>
      <c r="C1191" s="2" t="s">
        <v>1229</v>
      </c>
      <c r="D1191" s="2" t="s">
        <v>629</v>
      </c>
      <c r="E1191" s="2" t="s">
        <v>561</v>
      </c>
      <c r="F1191" s="2" t="s">
        <v>345</v>
      </c>
      <c r="G1191" s="2">
        <v>1</v>
      </c>
      <c r="H1191" s="2">
        <v>980.86</v>
      </c>
      <c r="I1191" s="2">
        <v>15</v>
      </c>
      <c r="J1191" s="2">
        <v>147.13</v>
      </c>
      <c r="K1191" s="2">
        <v>5</v>
      </c>
      <c r="L1191" s="2">
        <v>41.69</v>
      </c>
      <c r="M1191" s="2">
        <v>875.42</v>
      </c>
      <c r="N1191" s="2">
        <v>626.26</v>
      </c>
      <c r="O1191" s="2">
        <f t="shared" si="46"/>
        <v>207.46999999999997</v>
      </c>
      <c r="P1191" s="2" t="s">
        <v>27</v>
      </c>
      <c r="Q1191" s="2" t="str">
        <f t="shared" si="44"/>
        <v>Cash</v>
      </c>
      <c r="R1191" s="2" t="s">
        <v>20</v>
      </c>
      <c r="S1191" s="2" t="s">
        <v>56</v>
      </c>
      <c r="T1191" s="2" t="s">
        <v>2902</v>
      </c>
      <c r="U1191" s="2" t="s">
        <v>59</v>
      </c>
      <c r="V1191" t="str">
        <f>TEXT(tblSales[[#This Row],[Invoice Date]],"mmm")</f>
        <v>May</v>
      </c>
      <c r="W1191">
        <f>MONTH(tblSales[[#This Row],[Invoice Date]])</f>
        <v>5</v>
      </c>
      <c r="X1191">
        <f>YEAR(tblSales[[#This Row],[Invoice Date]])</f>
        <v>2024</v>
      </c>
      <c r="Y1191" t="str">
        <f>TEXT(tblSales[[#This Row],[Invoice Date]],"mmm-yyyy")</f>
        <v>May-2024</v>
      </c>
      <c r="Z1191" t="str">
        <f>_xlfn.XLOOKUP(tblSales[[#This Row],[Product_ID]],Products!$A:$A,Products!$C:$C,"Women Dresses")</f>
        <v>Sportswear</v>
      </c>
      <c r="AA1191" t="str">
        <f>_xlfn.XLOOKUP(tblSales[[#This Row],[Product_ID]],Products!$A:$A,Products!$D:$D,"Unknown")</f>
        <v>Track Suit</v>
      </c>
      <c r="AB1191" t="str">
        <f>_xlfn.XLOOKUP(tblSales[[#This Row],[Product_ID]],Products!$A:$A,Products!$E:$E,"Unknown")</f>
        <v>Being Human</v>
      </c>
      <c r="AC1191" t="str">
        <f>_xlfn.XLOOKUP(tblSales[[#This Row],[Store_ID]],Stores!$A:$A,Stores!$B:$B,"Unknown")</f>
        <v>TrendMart Mangaluru High Street</v>
      </c>
      <c r="AD1191" t="str">
        <f>_xlfn.XLOOKUP(tblSales[[#This Row],[Store_ID]],Stores!$A:$A,Stores!$E:$E,"Unknown")</f>
        <v>South Zone 2</v>
      </c>
      <c r="AE1191" t="str">
        <f>_xlfn.XLOOKUP(tblSales[[#This Row],[Customer_ID]],Customers!$A:$A,Customers!$B:$B,"Unknown")</f>
        <v>Kannan Achari</v>
      </c>
      <c r="AF1191" t="str">
        <f>_xlfn.XLOOKUP(tblSales[[#This Row],[Customer_ID]],Customers!$A:$A,Customers!$J:$J,"Unknown")</f>
        <v>Regular</v>
      </c>
      <c r="AG1191" t="str">
        <f>_xlfn.XLOOKUP(tblSales[[#This Row],[Employee_ID]],Employees!$A:$A,Employees!$B:$B,"Unknown")</f>
        <v>Anitha Ramachandran</v>
      </c>
      <c r="AH1191">
        <f>IF(MONTH(tblSales[[#This Row],[Invoice Date]])&gt;=4,MONTH(tblSales[[#This Row],[Invoice Date]]),MONTH(tblSales[[#This Row],[Invoice Date]])+12)</f>
        <v>5</v>
      </c>
      <c r="AI1191" s="8">
        <f>DATE(YEAR(tblSales[[#This Row],[Invoice Date]]),MONTH(tblSales[[#This Row],[Invoice Date]]),1)</f>
        <v>45413</v>
      </c>
      <c r="AJ1191" t="str">
        <f>_xlfn.XLOOKUP(tblSales[[#This Row],[Product_ID]],Products!$A:$A,Products!$B:$B,"Unknown")</f>
        <v>Being Human Track Suit Mustard</v>
      </c>
      <c r="AK1191" s="9">
        <f>IFERROR(tblSales[[#This Row],[Profit]]/tblSales[[#This Row],[Sales Amount]],0)</f>
        <v>0.23699481391789082</v>
      </c>
      <c r="AL1191" t="str">
        <f>IF(tblSales[[#This Row],[Discount %]]&lt;=5,"0-5%",
IF(tblSales[[#This Row],[Discount %]]&lt;=10,"5-10%",
IF(tblSales[[#This Row],[Discount %]]&lt;=15,"10-15%",
IF(tblSales[[#This Row],[Discount %]]&lt;=20,"15-20%","20%+"))))</f>
        <v>10-15%</v>
      </c>
    </row>
    <row r="1192" spans="1:38">
      <c r="A1192" s="2" t="s">
        <v>2903</v>
      </c>
      <c r="B1192" s="11">
        <v>45746</v>
      </c>
      <c r="C1192" s="2" t="s">
        <v>164</v>
      </c>
      <c r="D1192" s="2" t="s">
        <v>802</v>
      </c>
      <c r="E1192" s="2" t="s">
        <v>1467</v>
      </c>
      <c r="F1192" s="2" t="s">
        <v>276</v>
      </c>
      <c r="G1192" s="2">
        <v>4</v>
      </c>
      <c r="H1192" s="2">
        <v>1411.75</v>
      </c>
      <c r="I1192" s="2">
        <v>10</v>
      </c>
      <c r="J1192" s="2">
        <v>564.70000000000005</v>
      </c>
      <c r="K1192" s="2">
        <v>3</v>
      </c>
      <c r="L1192" s="2">
        <v>152.47</v>
      </c>
      <c r="M1192" s="2">
        <v>5234.7700000000004</v>
      </c>
      <c r="N1192" s="2">
        <v>3816.16</v>
      </c>
      <c r="O1192" s="2">
        <f t="shared" si="46"/>
        <v>1266.1400000000006</v>
      </c>
      <c r="P1192" s="2" t="s">
        <v>27</v>
      </c>
      <c r="Q1192" s="2" t="str">
        <f t="shared" si="44"/>
        <v>Cash</v>
      </c>
      <c r="R1192" s="2" t="s">
        <v>20</v>
      </c>
      <c r="S1192" s="2" t="s">
        <v>56</v>
      </c>
      <c r="T1192" s="2" t="s">
        <v>2904</v>
      </c>
      <c r="U1192" s="2" t="s">
        <v>60</v>
      </c>
      <c r="V1192" t="str">
        <f>TEXT(tblSales[[#This Row],[Invoice Date]],"mmm")</f>
        <v>Mar</v>
      </c>
      <c r="W1192">
        <f>MONTH(tblSales[[#This Row],[Invoice Date]])</f>
        <v>3</v>
      </c>
      <c r="X1192">
        <f>YEAR(tblSales[[#This Row],[Invoice Date]])</f>
        <v>2025</v>
      </c>
      <c r="Y1192" t="str">
        <f>TEXT(tblSales[[#This Row],[Invoice Date]],"mmm-yyyy")</f>
        <v>Mar-2025</v>
      </c>
      <c r="Z1192" t="str">
        <f>_xlfn.XLOOKUP(tblSales[[#This Row],[Product_ID]],Products!$A:$A,Products!$C:$C,"Women Dresses")</f>
        <v>Jewellery</v>
      </c>
      <c r="AA1192" t="str">
        <f>_xlfn.XLOOKUP(tblSales[[#This Row],[Product_ID]],Products!$A:$A,Products!$D:$D,"Unknown")</f>
        <v>Necklace</v>
      </c>
      <c r="AB1192" t="str">
        <f>_xlfn.XLOOKUP(tblSales[[#This Row],[Product_ID]],Products!$A:$A,Products!$E:$E,"Unknown")</f>
        <v>W for Woman</v>
      </c>
      <c r="AC1192" t="str">
        <f>_xlfn.XLOOKUP(tblSales[[#This Row],[Store_ID]],Stores!$A:$A,Stores!$B:$B,"Unknown")</f>
        <v>TrendMart Erode Mall Kiosk</v>
      </c>
      <c r="AD1192" t="str">
        <f>_xlfn.XLOOKUP(tblSales[[#This Row],[Store_ID]],Stores!$A:$A,Stores!$E:$E,"Unknown")</f>
        <v>South Zone 1</v>
      </c>
      <c r="AE1192" t="str">
        <f>_xlfn.XLOOKUP(tblSales[[#This Row],[Customer_ID]],Customers!$A:$A,Customers!$B:$B,"Unknown")</f>
        <v>Rajesh Gopalakrishnan</v>
      </c>
      <c r="AF1192" t="str">
        <f>_xlfn.XLOOKUP(tblSales[[#This Row],[Customer_ID]],Customers!$A:$A,Customers!$J:$J,"Unknown")</f>
        <v>Gold</v>
      </c>
      <c r="AG1192" t="str">
        <f>_xlfn.XLOOKUP(tblSales[[#This Row],[Employee_ID]],Employees!$A:$A,Employees!$B:$B,"Unknown")</f>
        <v>Vasanthi Kamath</v>
      </c>
      <c r="AH1192">
        <f>IF(MONTH(tblSales[[#This Row],[Invoice Date]])&gt;=4,MONTH(tblSales[[#This Row],[Invoice Date]]),MONTH(tblSales[[#This Row],[Invoice Date]])+12)</f>
        <v>15</v>
      </c>
      <c r="AI1192" s="8">
        <f>DATE(YEAR(tblSales[[#This Row],[Invoice Date]]),MONTH(tblSales[[#This Row],[Invoice Date]]),1)</f>
        <v>45717</v>
      </c>
      <c r="AJ1192" t="str">
        <f>_xlfn.XLOOKUP(tblSales[[#This Row],[Product_ID]],Products!$A:$A,Products!$B:$B,"Unknown")</f>
        <v>W for Woman Necklace Beige</v>
      </c>
      <c r="AK1192" s="9">
        <f>IFERROR(tblSales[[#This Row],[Profit]]/tblSales[[#This Row],[Sales Amount]],0)</f>
        <v>0.24187118058673074</v>
      </c>
      <c r="AL1192" t="str">
        <f>IF(tblSales[[#This Row],[Discount %]]&lt;=5,"0-5%",
IF(tblSales[[#This Row],[Discount %]]&lt;=10,"5-10%",
IF(tblSales[[#This Row],[Discount %]]&lt;=15,"10-15%",
IF(tblSales[[#This Row],[Discount %]]&lt;=20,"15-20%","20%+"))))</f>
        <v>5-10%</v>
      </c>
    </row>
    <row r="1193" spans="1:38">
      <c r="A1193" s="2" t="s">
        <v>2905</v>
      </c>
      <c r="B1193" s="11">
        <v>45592</v>
      </c>
      <c r="C1193" s="2" t="s">
        <v>1509</v>
      </c>
      <c r="D1193" s="2" t="s">
        <v>343</v>
      </c>
      <c r="E1193" s="2" t="s">
        <v>385</v>
      </c>
      <c r="F1193" s="2" t="s">
        <v>475</v>
      </c>
      <c r="G1193" s="2">
        <v>3</v>
      </c>
      <c r="H1193" s="2">
        <v>1249.1300000000001</v>
      </c>
      <c r="I1193" s="2">
        <v>10</v>
      </c>
      <c r="J1193" s="2">
        <v>374.74</v>
      </c>
      <c r="K1193" s="2">
        <v>12</v>
      </c>
      <c r="L1193" s="2">
        <v>404.72</v>
      </c>
      <c r="M1193" s="2">
        <v>3777.37</v>
      </c>
      <c r="N1193" s="2">
        <v>2303.4899999999998</v>
      </c>
      <c r="O1193" s="2">
        <f t="shared" si="46"/>
        <v>1069.1600000000001</v>
      </c>
      <c r="P1193" s="2" t="s">
        <v>29</v>
      </c>
      <c r="Q1193" s="2" t="str">
        <f t="shared" si="44"/>
        <v>Debit Card</v>
      </c>
      <c r="R1193" s="2" t="s">
        <v>20</v>
      </c>
      <c r="S1193" s="2" t="s">
        <v>56</v>
      </c>
      <c r="T1193" s="2" t="s">
        <v>814</v>
      </c>
      <c r="U1193" s="2" t="s">
        <v>60</v>
      </c>
      <c r="V1193" t="str">
        <f>TEXT(tblSales[[#This Row],[Invoice Date]],"mmm")</f>
        <v>Oct</v>
      </c>
      <c r="W1193">
        <f>MONTH(tblSales[[#This Row],[Invoice Date]])</f>
        <v>10</v>
      </c>
      <c r="X1193">
        <f>YEAR(tblSales[[#This Row],[Invoice Date]])</f>
        <v>2024</v>
      </c>
      <c r="Y1193" t="str">
        <f>TEXT(tblSales[[#This Row],[Invoice Date]],"mmm-yyyy")</f>
        <v>Oct-2024</v>
      </c>
      <c r="Z1193" t="str">
        <f>_xlfn.XLOOKUP(tblSales[[#This Row],[Product_ID]],Products!$A:$A,Products!$C:$C,"Women Dresses")</f>
        <v>Women Jeans</v>
      </c>
      <c r="AA1193" t="str">
        <f>_xlfn.XLOOKUP(tblSales[[#This Row],[Product_ID]],Products!$A:$A,Products!$D:$D,"Unknown")</f>
        <v>Skinny Fit</v>
      </c>
      <c r="AB1193" t="str">
        <f>_xlfn.XLOOKUP(tblSales[[#This Row],[Product_ID]],Products!$A:$A,Products!$E:$E,"Unknown")</f>
        <v>Being Human</v>
      </c>
      <c r="AC1193" t="str">
        <f>_xlfn.XLOOKUP(tblSales[[#This Row],[Store_ID]],Stores!$A:$A,Stores!$B:$B,"Unknown")</f>
        <v>TrendMart Bengaluru Standard</v>
      </c>
      <c r="AD1193" t="str">
        <f>_xlfn.XLOOKUP(tblSales[[#This Row],[Store_ID]],Stores!$A:$A,Stores!$E:$E,"Unknown")</f>
        <v>South Zone 2</v>
      </c>
      <c r="AE1193" t="str">
        <f>_xlfn.XLOOKUP(tblSales[[#This Row],[Customer_ID]],Customers!$A:$A,Customers!$B:$B,"Unknown")</f>
        <v>Bharathi Singh</v>
      </c>
      <c r="AF1193" t="str">
        <f>_xlfn.XLOOKUP(tblSales[[#This Row],[Customer_ID]],Customers!$A:$A,Customers!$J:$J,"Unknown")</f>
        <v>Gold</v>
      </c>
      <c r="AG1193" t="str">
        <f>_xlfn.XLOOKUP(tblSales[[#This Row],[Employee_ID]],Employees!$A:$A,Employees!$B:$B,"Unknown")</f>
        <v>Arjun Krishnan</v>
      </c>
      <c r="AH1193">
        <f>IF(MONTH(tblSales[[#This Row],[Invoice Date]])&gt;=4,MONTH(tblSales[[#This Row],[Invoice Date]]),MONTH(tblSales[[#This Row],[Invoice Date]])+12)</f>
        <v>10</v>
      </c>
      <c r="AI1193" s="8">
        <f>DATE(YEAR(tblSales[[#This Row],[Invoice Date]]),MONTH(tblSales[[#This Row],[Invoice Date]]),1)</f>
        <v>45566</v>
      </c>
      <c r="AJ1193" t="str">
        <f>_xlfn.XLOOKUP(tblSales[[#This Row],[Product_ID]],Products!$A:$A,Products!$B:$B,"Unknown")</f>
        <v>Being Human Skinny Fit Charcoal</v>
      </c>
      <c r="AK1193" s="9">
        <f>IFERROR(tblSales[[#This Row],[Profit]]/tblSales[[#This Row],[Sales Amount]],0)</f>
        <v>0.28304349322412159</v>
      </c>
      <c r="AL1193" t="str">
        <f>IF(tblSales[[#This Row],[Discount %]]&lt;=5,"0-5%",
IF(tblSales[[#This Row],[Discount %]]&lt;=10,"5-10%",
IF(tblSales[[#This Row],[Discount %]]&lt;=15,"10-15%",
IF(tblSales[[#This Row],[Discount %]]&lt;=20,"15-20%","20%+"))))</f>
        <v>5-10%</v>
      </c>
    </row>
    <row r="1194" spans="1:38">
      <c r="A1194" s="2" t="s">
        <v>2906</v>
      </c>
      <c r="B1194" s="11">
        <v>45513</v>
      </c>
      <c r="C1194" s="2" t="s">
        <v>713</v>
      </c>
      <c r="D1194" s="2" t="s">
        <v>1571</v>
      </c>
      <c r="E1194" s="2" t="s">
        <v>309</v>
      </c>
      <c r="F1194" s="2" t="s">
        <v>210</v>
      </c>
      <c r="G1194" s="2">
        <v>2</v>
      </c>
      <c r="H1194" s="2">
        <v>4375.05</v>
      </c>
      <c r="I1194" s="2">
        <v>25</v>
      </c>
      <c r="J1194" s="2">
        <v>2187.5300000000002</v>
      </c>
      <c r="K1194" s="2">
        <v>12</v>
      </c>
      <c r="L1194" s="2">
        <v>787.51</v>
      </c>
      <c r="M1194" s="2">
        <v>7350.08</v>
      </c>
      <c r="N1194" s="2">
        <v>6046.26</v>
      </c>
      <c r="O1194" s="2">
        <f t="shared" si="46"/>
        <v>516.30999999999972</v>
      </c>
      <c r="P1194" s="2" t="s">
        <v>28</v>
      </c>
      <c r="Q1194" s="2" t="str">
        <f t="shared" si="44"/>
        <v>Credit Card</v>
      </c>
      <c r="R1194" s="2" t="s">
        <v>21</v>
      </c>
      <c r="S1194" s="2" t="s">
        <v>56</v>
      </c>
      <c r="T1194" s="2" t="s">
        <v>2362</v>
      </c>
      <c r="U1194" s="2" t="s">
        <v>59</v>
      </c>
      <c r="V1194" t="str">
        <f>TEXT(tblSales[[#This Row],[Invoice Date]],"mmm")</f>
        <v>Aug</v>
      </c>
      <c r="W1194">
        <f>MONTH(tblSales[[#This Row],[Invoice Date]])</f>
        <v>8</v>
      </c>
      <c r="X1194">
        <f>YEAR(tblSales[[#This Row],[Invoice Date]])</f>
        <v>2024</v>
      </c>
      <c r="Y1194" t="str">
        <f>TEXT(tblSales[[#This Row],[Invoice Date]],"mmm-yyyy")</f>
        <v>Aug-2024</v>
      </c>
      <c r="Z1194" t="str">
        <f>_xlfn.XLOOKUP(tblSales[[#This Row],[Product_ID]],Products!$A:$A,Products!$C:$C,"Women Dresses")</f>
        <v>Women Sarees</v>
      </c>
      <c r="AA1194" t="str">
        <f>_xlfn.XLOOKUP(tblSales[[#This Row],[Product_ID]],Products!$A:$A,Products!$D:$D,"Unknown")</f>
        <v>Georgette Saree</v>
      </c>
      <c r="AB1194" t="str">
        <f>_xlfn.XLOOKUP(tblSales[[#This Row],[Product_ID]],Products!$A:$A,Products!$E:$E,"Unknown")</f>
        <v>Max Fashion</v>
      </c>
      <c r="AC1194" t="str">
        <f>_xlfn.XLOOKUP(tblSales[[#This Row],[Store_ID]],Stores!$A:$A,Stores!$B:$B,"Unknown")</f>
        <v>TrendMart Alappuzha Outlet</v>
      </c>
      <c r="AD1194" t="str">
        <f>_xlfn.XLOOKUP(tblSales[[#This Row],[Store_ID]],Stores!$A:$A,Stores!$E:$E,"Unknown")</f>
        <v>South Zone 1</v>
      </c>
      <c r="AE1194" t="str">
        <f>_xlfn.XLOOKUP(tblSales[[#This Row],[Customer_ID]],Customers!$A:$A,Customers!$B:$B,"Unknown")</f>
        <v>Yogesh Venkatesan</v>
      </c>
      <c r="AF1194" t="str">
        <f>_xlfn.XLOOKUP(tblSales[[#This Row],[Customer_ID]],Customers!$A:$A,Customers!$J:$J,"Unknown")</f>
        <v>Regular</v>
      </c>
      <c r="AG1194" t="str">
        <f>_xlfn.XLOOKUP(tblSales[[#This Row],[Employee_ID]],Employees!$A:$A,Employees!$B:$B,"Unknown")</f>
        <v>Rani Mishra</v>
      </c>
      <c r="AH1194">
        <f>IF(MONTH(tblSales[[#This Row],[Invoice Date]])&gt;=4,MONTH(tblSales[[#This Row],[Invoice Date]]),MONTH(tblSales[[#This Row],[Invoice Date]])+12)</f>
        <v>8</v>
      </c>
      <c r="AI1194" s="8">
        <f>DATE(YEAR(tblSales[[#This Row],[Invoice Date]]),MONTH(tblSales[[#This Row],[Invoice Date]]),1)</f>
        <v>45505</v>
      </c>
      <c r="AJ1194" t="str">
        <f>_xlfn.XLOOKUP(tblSales[[#This Row],[Product_ID]],Products!$A:$A,Products!$B:$B,"Unknown")</f>
        <v>Max Fashion Georgette Saree Brown</v>
      </c>
      <c r="AK1194" s="9">
        <f>IFERROR(tblSales[[#This Row],[Profit]]/tblSales[[#This Row],[Sales Amount]],0)</f>
        <v>7.024549392659668E-2</v>
      </c>
      <c r="AL1194" t="str">
        <f>IF(tblSales[[#This Row],[Discount %]]&lt;=5,"0-5%",
IF(tblSales[[#This Row],[Discount %]]&lt;=10,"5-10%",
IF(tblSales[[#This Row],[Discount %]]&lt;=15,"10-15%",
IF(tblSales[[#This Row],[Discount %]]&lt;=20,"15-20%","20%+"))))</f>
        <v>20%+</v>
      </c>
    </row>
    <row r="1195" spans="1:38">
      <c r="A1195" s="2" t="s">
        <v>2907</v>
      </c>
      <c r="B1195" s="11">
        <v>45741</v>
      </c>
      <c r="C1195" s="2" t="s">
        <v>2762</v>
      </c>
      <c r="D1195" s="2" t="s">
        <v>313</v>
      </c>
      <c r="E1195" s="2" t="s">
        <v>192</v>
      </c>
      <c r="F1195" s="2" t="s">
        <v>110</v>
      </c>
      <c r="G1195" s="2">
        <v>1</v>
      </c>
      <c r="H1195" s="2">
        <v>646.95000000000005</v>
      </c>
      <c r="I1195" s="2">
        <v>10</v>
      </c>
      <c r="J1195" s="2">
        <v>64.69</v>
      </c>
      <c r="K1195" s="2">
        <v>5</v>
      </c>
      <c r="L1195" s="2">
        <v>29.11</v>
      </c>
      <c r="M1195" s="2">
        <v>611.37</v>
      </c>
      <c r="N1195" s="2">
        <v>413.39</v>
      </c>
      <c r="O1195" s="2">
        <f t="shared" si="46"/>
        <v>168.87</v>
      </c>
      <c r="P1195" s="2" t="s">
        <v>27</v>
      </c>
      <c r="Q1195" s="2" t="str">
        <f t="shared" si="44"/>
        <v>Cash</v>
      </c>
      <c r="R1195" s="2" t="s">
        <v>21</v>
      </c>
      <c r="S1195" s="2" t="s">
        <v>56</v>
      </c>
      <c r="T1195" s="2" t="s">
        <v>1814</v>
      </c>
      <c r="U1195" s="2" t="s">
        <v>59</v>
      </c>
      <c r="V1195" t="str">
        <f>TEXT(tblSales[[#This Row],[Invoice Date]],"mmm")</f>
        <v>Mar</v>
      </c>
      <c r="W1195">
        <f>MONTH(tblSales[[#This Row],[Invoice Date]])</f>
        <v>3</v>
      </c>
      <c r="X1195">
        <f>YEAR(tblSales[[#This Row],[Invoice Date]])</f>
        <v>2025</v>
      </c>
      <c r="Y1195" t="str">
        <f>TEXT(tblSales[[#This Row],[Invoice Date]],"mmm-yyyy")</f>
        <v>Mar-2025</v>
      </c>
      <c r="Z1195" t="str">
        <f>_xlfn.XLOOKUP(tblSales[[#This Row],[Product_ID]],Products!$A:$A,Products!$C:$C,"Women Dresses")</f>
        <v>Kids Wear</v>
      </c>
      <c r="AA1195" t="str">
        <f>_xlfn.XLOOKUP(tblSales[[#This Row],[Product_ID]],Products!$A:$A,Products!$D:$D,"Unknown")</f>
        <v>Kids T-Shirt</v>
      </c>
      <c r="AB1195" t="str">
        <f>_xlfn.XLOOKUP(tblSales[[#This Row],[Product_ID]],Products!$A:$A,Products!$E:$E,"Unknown")</f>
        <v>Jack &amp; Jones</v>
      </c>
      <c r="AC1195" t="str">
        <f>_xlfn.XLOOKUP(tblSales[[#This Row],[Store_ID]],Stores!$A:$A,Stores!$B:$B,"Unknown")</f>
        <v>TrendMart Nellore Standard</v>
      </c>
      <c r="AD1195" t="str">
        <f>_xlfn.XLOOKUP(tblSales[[#This Row],[Store_ID]],Stores!$A:$A,Stores!$E:$E,"Unknown")</f>
        <v>South Zone 3</v>
      </c>
      <c r="AE1195" t="str">
        <f>_xlfn.XLOOKUP(tblSales[[#This Row],[Customer_ID]],Customers!$A:$A,Customers!$B:$B,"Unknown")</f>
        <v>Malini Rao</v>
      </c>
      <c r="AF1195" t="str">
        <f>_xlfn.XLOOKUP(tblSales[[#This Row],[Customer_ID]],Customers!$A:$A,Customers!$J:$J,"Unknown")</f>
        <v>Regular</v>
      </c>
      <c r="AG1195" t="str">
        <f>_xlfn.XLOOKUP(tblSales[[#This Row],[Employee_ID]],Employees!$A:$A,Employees!$B:$B,"Unknown")</f>
        <v>Jyothi Prasad</v>
      </c>
      <c r="AH1195">
        <f>IF(MONTH(tblSales[[#This Row],[Invoice Date]])&gt;=4,MONTH(tblSales[[#This Row],[Invoice Date]]),MONTH(tblSales[[#This Row],[Invoice Date]])+12)</f>
        <v>15</v>
      </c>
      <c r="AI1195" s="8">
        <f>DATE(YEAR(tblSales[[#This Row],[Invoice Date]]),MONTH(tblSales[[#This Row],[Invoice Date]]),1)</f>
        <v>45717</v>
      </c>
      <c r="AJ1195" t="str">
        <f>_xlfn.XLOOKUP(tblSales[[#This Row],[Product_ID]],Products!$A:$A,Products!$B:$B,"Unknown")</f>
        <v>Sonata Girls Frock Cream</v>
      </c>
      <c r="AK1195" s="9">
        <f>IFERROR(tblSales[[#This Row],[Profit]]/tblSales[[#This Row],[Sales Amount]],0)</f>
        <v>0.27621571225280928</v>
      </c>
      <c r="AL1195" t="str">
        <f>IF(tblSales[[#This Row],[Discount %]]&lt;=5,"0-5%",
IF(tblSales[[#This Row],[Discount %]]&lt;=10,"5-10%",
IF(tblSales[[#This Row],[Discount %]]&lt;=15,"10-15%",
IF(tblSales[[#This Row],[Discount %]]&lt;=20,"15-20%","20%+"))))</f>
        <v>5-10%</v>
      </c>
    </row>
    <row r="1196" spans="1:38">
      <c r="A1196" s="2" t="s">
        <v>2908</v>
      </c>
      <c r="B1196" s="11">
        <v>45674</v>
      </c>
      <c r="C1196" s="2" t="s">
        <v>752</v>
      </c>
      <c r="D1196" s="2" t="s">
        <v>598</v>
      </c>
      <c r="E1196" s="2" t="s">
        <v>1467</v>
      </c>
      <c r="F1196" s="2" t="s">
        <v>475</v>
      </c>
      <c r="G1196" s="2">
        <v>3</v>
      </c>
      <c r="H1196" s="2">
        <v>1149.94</v>
      </c>
      <c r="I1196" s="2">
        <v>10</v>
      </c>
      <c r="J1196" s="2">
        <v>344.98</v>
      </c>
      <c r="K1196" s="2">
        <v>12</v>
      </c>
      <c r="L1196" s="2">
        <v>372.58</v>
      </c>
      <c r="M1196" s="2">
        <v>3477.42</v>
      </c>
      <c r="N1196" s="2">
        <v>2596.2600000000002</v>
      </c>
      <c r="O1196" s="2">
        <f t="shared" si="46"/>
        <v>508.57999999999987</v>
      </c>
      <c r="P1196" s="2" t="s">
        <v>27</v>
      </c>
      <c r="Q1196" s="2" t="str">
        <f t="shared" si="44"/>
        <v>Cash</v>
      </c>
      <c r="R1196" s="2" t="s">
        <v>20</v>
      </c>
      <c r="S1196" s="2" t="s">
        <v>56</v>
      </c>
      <c r="T1196" s="2" t="s">
        <v>704</v>
      </c>
      <c r="U1196" s="2" t="s">
        <v>59</v>
      </c>
      <c r="V1196" t="str">
        <f>TEXT(tblSales[[#This Row],[Invoice Date]],"mmm")</f>
        <v>Jan</v>
      </c>
      <c r="W1196">
        <f>MONTH(tblSales[[#This Row],[Invoice Date]])</f>
        <v>1</v>
      </c>
      <c r="X1196">
        <f>YEAR(tblSales[[#This Row],[Invoice Date]])</f>
        <v>2025</v>
      </c>
      <c r="Y1196" t="str">
        <f>TEXT(tblSales[[#This Row],[Invoice Date]],"mmm-yyyy")</f>
        <v>Jan-2025</v>
      </c>
      <c r="Z1196" t="str">
        <f>_xlfn.XLOOKUP(tblSales[[#This Row],[Product_ID]],Products!$A:$A,Products!$C:$C,"Women Dresses")</f>
        <v>Women Dresses</v>
      </c>
      <c r="AA1196" t="str">
        <f>_xlfn.XLOOKUP(tblSales[[#This Row],[Product_ID]],Products!$A:$A,Products!$D:$D,"Unknown")</f>
        <v>A-Line Dress</v>
      </c>
      <c r="AB1196" t="str">
        <f>_xlfn.XLOOKUP(tblSales[[#This Row],[Product_ID]],Products!$A:$A,Products!$E:$E,"Unknown")</f>
        <v>Indian Terrain</v>
      </c>
      <c r="AC1196" t="str">
        <f>_xlfn.XLOOKUP(tblSales[[#This Row],[Store_ID]],Stores!$A:$A,Stores!$B:$B,"Unknown")</f>
        <v>TrendMart Erode Mall Kiosk</v>
      </c>
      <c r="AD1196" t="str">
        <f>_xlfn.XLOOKUP(tblSales[[#This Row],[Store_ID]],Stores!$A:$A,Stores!$E:$E,"Unknown")</f>
        <v>South Zone 1</v>
      </c>
      <c r="AE1196" t="str">
        <f>_xlfn.XLOOKUP(tblSales[[#This Row],[Customer_ID]],Customers!$A:$A,Customers!$B:$B,"Unknown")</f>
        <v>Manju Varma</v>
      </c>
      <c r="AF1196" t="str">
        <f>_xlfn.XLOOKUP(tblSales[[#This Row],[Customer_ID]],Customers!$A:$A,Customers!$J:$J,"Unknown")</f>
        <v>Gold</v>
      </c>
      <c r="AG1196" t="str">
        <f>_xlfn.XLOOKUP(tblSales[[#This Row],[Employee_ID]],Employees!$A:$A,Employees!$B:$B,"Unknown")</f>
        <v>Arjun Krishnan</v>
      </c>
      <c r="AH1196">
        <f>IF(MONTH(tblSales[[#This Row],[Invoice Date]])&gt;=4,MONTH(tblSales[[#This Row],[Invoice Date]]),MONTH(tblSales[[#This Row],[Invoice Date]])+12)</f>
        <v>13</v>
      </c>
      <c r="AI1196" s="8">
        <f>DATE(YEAR(tblSales[[#This Row],[Invoice Date]]),MONTH(tblSales[[#This Row],[Invoice Date]]),1)</f>
        <v>45658</v>
      </c>
      <c r="AJ1196" t="str">
        <f>_xlfn.XLOOKUP(tblSales[[#This Row],[Product_ID]],Products!$A:$A,Products!$B:$B,"Unknown")</f>
        <v>Indian Terrain A-Line Dress Navy Blue</v>
      </c>
      <c r="AK1196" s="9">
        <f>IFERROR(tblSales[[#This Row],[Profit]]/tblSales[[#This Row],[Sales Amount]],0)</f>
        <v>0.14625210644673345</v>
      </c>
      <c r="AL1196" t="str">
        <f>IF(tblSales[[#This Row],[Discount %]]&lt;=5,"0-5%",
IF(tblSales[[#This Row],[Discount %]]&lt;=10,"5-10%",
IF(tblSales[[#This Row],[Discount %]]&lt;=15,"10-15%",
IF(tblSales[[#This Row],[Discount %]]&lt;=20,"15-20%","20%+"))))</f>
        <v>5-10%</v>
      </c>
    </row>
    <row r="1197" spans="1:38">
      <c r="A1197" s="2" t="s">
        <v>2909</v>
      </c>
      <c r="B1197" s="11">
        <v>45537</v>
      </c>
      <c r="C1197" s="2" t="s">
        <v>2698</v>
      </c>
      <c r="D1197" s="2" t="s">
        <v>1859</v>
      </c>
      <c r="E1197" s="2" t="s">
        <v>275</v>
      </c>
      <c r="F1197" s="2" t="s">
        <v>350</v>
      </c>
      <c r="G1197" s="2">
        <v>1</v>
      </c>
      <c r="H1197" s="2">
        <v>965.18</v>
      </c>
      <c r="I1197" s="2">
        <v>25</v>
      </c>
      <c r="J1197" s="2">
        <v>241.29</v>
      </c>
      <c r="K1197" s="2">
        <v>5</v>
      </c>
      <c r="L1197" s="2">
        <v>36.19</v>
      </c>
      <c r="M1197" s="2">
        <v>760.08</v>
      </c>
      <c r="N1197" s="2">
        <v>761.07</v>
      </c>
      <c r="O1197" s="2">
        <f t="shared" si="46"/>
        <v>-37.180000000000007</v>
      </c>
      <c r="P1197" s="2" t="s">
        <v>31</v>
      </c>
      <c r="Q1197" s="2" t="str">
        <f t="shared" si="44"/>
        <v>Net Banking</v>
      </c>
      <c r="R1197" s="2" t="s">
        <v>20</v>
      </c>
      <c r="S1197" s="2" t="s">
        <v>56</v>
      </c>
      <c r="T1197" s="2" t="s">
        <v>1468</v>
      </c>
      <c r="U1197" s="2" t="s">
        <v>59</v>
      </c>
      <c r="V1197" t="str">
        <f>TEXT(tblSales[[#This Row],[Invoice Date]],"mmm")</f>
        <v>Sep</v>
      </c>
      <c r="W1197">
        <f>MONTH(tblSales[[#This Row],[Invoice Date]])</f>
        <v>9</v>
      </c>
      <c r="X1197">
        <f>YEAR(tblSales[[#This Row],[Invoice Date]])</f>
        <v>2024</v>
      </c>
      <c r="Y1197" t="str">
        <f>TEXT(tblSales[[#This Row],[Invoice Date]],"mmm-yyyy")</f>
        <v>Sep-2024</v>
      </c>
      <c r="Z1197" t="str">
        <f>_xlfn.XLOOKUP(tblSales[[#This Row],[Product_ID]],Products!$A:$A,Products!$C:$C,"Women Dresses")</f>
        <v>Belts</v>
      </c>
      <c r="AA1197" t="str">
        <f>_xlfn.XLOOKUP(tblSales[[#This Row],[Product_ID]],Products!$A:$A,Products!$D:$D,"Unknown")</f>
        <v>Casual Belt</v>
      </c>
      <c r="AB1197" t="str">
        <f>_xlfn.XLOOKUP(tblSales[[#This Row],[Product_ID]],Products!$A:$A,Products!$E:$E,"Unknown")</f>
        <v>US Polo Assn</v>
      </c>
      <c r="AC1197" t="str">
        <f>_xlfn.XLOOKUP(tblSales[[#This Row],[Store_ID]],Stores!$A:$A,Stores!$B:$B,"Unknown")</f>
        <v>TrendMart Madurai High Street</v>
      </c>
      <c r="AD1197" t="str">
        <f>_xlfn.XLOOKUP(tblSales[[#This Row],[Store_ID]],Stores!$A:$A,Stores!$E:$E,"Unknown")</f>
        <v>South Zone 1</v>
      </c>
      <c r="AE1197" t="str">
        <f>_xlfn.XLOOKUP(tblSales[[#This Row],[Customer_ID]],Customers!$A:$A,Customers!$B:$B,"Unknown")</f>
        <v>Jayaram Murthy</v>
      </c>
      <c r="AF1197" t="str">
        <f>_xlfn.XLOOKUP(tblSales[[#This Row],[Customer_ID]],Customers!$A:$A,Customers!$J:$J,"Unknown")</f>
        <v>Silver</v>
      </c>
      <c r="AG1197" t="str">
        <f>_xlfn.XLOOKUP(tblSales[[#This Row],[Employee_ID]],Employees!$A:$A,Employees!$B:$B,"Unknown")</f>
        <v>Chitra Chettiar</v>
      </c>
      <c r="AH1197">
        <f>IF(MONTH(tblSales[[#This Row],[Invoice Date]])&gt;=4,MONTH(tblSales[[#This Row],[Invoice Date]]),MONTH(tblSales[[#This Row],[Invoice Date]])+12)</f>
        <v>9</v>
      </c>
      <c r="AI1197" s="8">
        <f>DATE(YEAR(tblSales[[#This Row],[Invoice Date]]),MONTH(tblSales[[#This Row],[Invoice Date]]),1)</f>
        <v>45536</v>
      </c>
      <c r="AJ1197" t="str">
        <f>_xlfn.XLOOKUP(tblSales[[#This Row],[Product_ID]],Products!$A:$A,Products!$B:$B,"Unknown")</f>
        <v>US Polo Assn Casual Belt Charcoal</v>
      </c>
      <c r="AK1197" s="9">
        <f>IFERROR(tblSales[[#This Row],[Profit]]/tblSales[[#This Row],[Sales Amount]],0)</f>
        <v>-4.8915903589095894E-2</v>
      </c>
      <c r="AL1197" t="str">
        <f>IF(tblSales[[#This Row],[Discount %]]&lt;=5,"0-5%",
IF(tblSales[[#This Row],[Discount %]]&lt;=10,"5-10%",
IF(tblSales[[#This Row],[Discount %]]&lt;=15,"10-15%",
IF(tblSales[[#This Row],[Discount %]]&lt;=20,"15-20%","20%+"))))</f>
        <v>20%+</v>
      </c>
    </row>
    <row r="1198" spans="1:38">
      <c r="A1198" s="2" t="s">
        <v>2910</v>
      </c>
      <c r="B1198" s="11">
        <v>45740</v>
      </c>
      <c r="C1198" s="2" t="s">
        <v>2911</v>
      </c>
      <c r="D1198" s="2" t="s">
        <v>474</v>
      </c>
      <c r="E1198" s="2" t="s">
        <v>333</v>
      </c>
      <c r="F1198" s="2" t="s">
        <v>193</v>
      </c>
      <c r="G1198" s="2">
        <v>1</v>
      </c>
      <c r="H1198" s="2">
        <v>3111.5</v>
      </c>
      <c r="I1198" s="2">
        <v>30</v>
      </c>
      <c r="J1198" s="2">
        <v>933.45</v>
      </c>
      <c r="K1198" s="2">
        <v>12</v>
      </c>
      <c r="L1198" s="2">
        <v>261.37</v>
      </c>
      <c r="M1198" s="2">
        <v>2439.42</v>
      </c>
      <c r="N1198" s="2">
        <v>2034.01</v>
      </c>
      <c r="O1198" s="2">
        <f t="shared" si="46"/>
        <v>144.04000000000008</v>
      </c>
      <c r="P1198" s="2" t="s">
        <v>28</v>
      </c>
      <c r="Q1198" s="2" t="str">
        <f t="shared" si="44"/>
        <v>Credit Card</v>
      </c>
      <c r="R1198" s="2" t="s">
        <v>21</v>
      </c>
      <c r="S1198" s="2" t="s">
        <v>56</v>
      </c>
      <c r="T1198" s="2" t="s">
        <v>1569</v>
      </c>
      <c r="U1198" s="2" t="s">
        <v>59</v>
      </c>
      <c r="V1198" t="str">
        <f>TEXT(tblSales[[#This Row],[Invoice Date]],"mmm")</f>
        <v>Mar</v>
      </c>
      <c r="W1198">
        <f>MONTH(tblSales[[#This Row],[Invoice Date]])</f>
        <v>3</v>
      </c>
      <c r="X1198">
        <f>YEAR(tblSales[[#This Row],[Invoice Date]])</f>
        <v>2025</v>
      </c>
      <c r="Y1198" t="str">
        <f>TEXT(tblSales[[#This Row],[Invoice Date]],"mmm-yyyy")</f>
        <v>Mar-2025</v>
      </c>
      <c r="Z1198" t="str">
        <f>_xlfn.XLOOKUP(tblSales[[#This Row],[Product_ID]],Products!$A:$A,Products!$C:$C,"Women Dresses")</f>
        <v>Handbags</v>
      </c>
      <c r="AA1198" t="str">
        <f>_xlfn.XLOOKUP(tblSales[[#This Row],[Product_ID]],Products!$A:$A,Products!$D:$D,"Unknown")</f>
        <v>Sling Bag</v>
      </c>
      <c r="AB1198" t="str">
        <f>_xlfn.XLOOKUP(tblSales[[#This Row],[Product_ID]],Products!$A:$A,Products!$E:$E,"Unknown")</f>
        <v>GRT Jewellers</v>
      </c>
      <c r="AC1198" t="str">
        <f>_xlfn.XLOOKUP(tblSales[[#This Row],[Store_ID]],Stores!$A:$A,Stores!$B:$B,"Unknown")</f>
        <v>TrendMart Warangal High Street</v>
      </c>
      <c r="AD1198" t="str">
        <f>_xlfn.XLOOKUP(tblSales[[#This Row],[Store_ID]],Stores!$A:$A,Stores!$E:$E,"Unknown")</f>
        <v>South Zone 2</v>
      </c>
      <c r="AE1198" t="str">
        <f>_xlfn.XLOOKUP(tblSales[[#This Row],[Customer_ID]],Customers!$A:$A,Customers!$B:$B,"Unknown")</f>
        <v>Harini Venkatesan</v>
      </c>
      <c r="AF1198" t="str">
        <f>_xlfn.XLOOKUP(tblSales[[#This Row],[Customer_ID]],Customers!$A:$A,Customers!$J:$J,"Unknown")</f>
        <v>Silver</v>
      </c>
      <c r="AG1198" t="str">
        <f>_xlfn.XLOOKUP(tblSales[[#This Row],[Employee_ID]],Employees!$A:$A,Employees!$B:$B,"Unknown")</f>
        <v>Yamini Pandian</v>
      </c>
      <c r="AH1198">
        <f>IF(MONTH(tblSales[[#This Row],[Invoice Date]])&gt;=4,MONTH(tblSales[[#This Row],[Invoice Date]]),MONTH(tblSales[[#This Row],[Invoice Date]])+12)</f>
        <v>15</v>
      </c>
      <c r="AI1198" s="8">
        <f>DATE(YEAR(tblSales[[#This Row],[Invoice Date]]),MONTH(tblSales[[#This Row],[Invoice Date]]),1)</f>
        <v>45717</v>
      </c>
      <c r="AJ1198" t="str">
        <f>_xlfn.XLOOKUP(tblSales[[#This Row],[Product_ID]],Products!$A:$A,Products!$B:$B,"Unknown")</f>
        <v>GRT Jewellers Sling Bag Olive</v>
      </c>
      <c r="AK1198" s="9">
        <f>IFERROR(tblSales[[#This Row],[Profit]]/tblSales[[#This Row],[Sales Amount]],0)</f>
        <v>5.9046822605373438E-2</v>
      </c>
      <c r="AL1198" t="str">
        <f>IF(tblSales[[#This Row],[Discount %]]&lt;=5,"0-5%",
IF(tblSales[[#This Row],[Discount %]]&lt;=10,"5-10%",
IF(tblSales[[#This Row],[Discount %]]&lt;=15,"10-15%",
IF(tblSales[[#This Row],[Discount %]]&lt;=20,"15-20%","20%+"))))</f>
        <v>20%+</v>
      </c>
    </row>
    <row r="1199" spans="1:38">
      <c r="A1199" s="2" t="s">
        <v>2912</v>
      </c>
      <c r="B1199" s="11">
        <v>45612</v>
      </c>
      <c r="C1199" s="2" t="s">
        <v>907</v>
      </c>
      <c r="D1199" s="2" t="s">
        <v>2913</v>
      </c>
      <c r="E1199" s="2" t="s">
        <v>358</v>
      </c>
      <c r="F1199" s="2" t="s">
        <v>276</v>
      </c>
      <c r="G1199" s="2">
        <v>2</v>
      </c>
      <c r="H1199" s="2">
        <v>499.17</v>
      </c>
      <c r="I1199" s="2">
        <v>20</v>
      </c>
      <c r="J1199" s="2">
        <v>199.67</v>
      </c>
      <c r="K1199" s="2">
        <v>5</v>
      </c>
      <c r="L1199" s="2">
        <v>39.93</v>
      </c>
      <c r="M1199" s="2">
        <v>838.6</v>
      </c>
      <c r="N1199" s="2">
        <v>735.72</v>
      </c>
      <c r="O1199" s="2">
        <f t="shared" si="46"/>
        <v>62.949999999999996</v>
      </c>
      <c r="P1199" s="2" t="s">
        <v>30</v>
      </c>
      <c r="Q1199" s="2" t="str">
        <f t="shared" si="44"/>
        <v>EMI</v>
      </c>
      <c r="R1199" s="2" t="s">
        <v>21</v>
      </c>
      <c r="S1199" s="2" t="s">
        <v>56</v>
      </c>
      <c r="T1199" s="2" t="s">
        <v>2332</v>
      </c>
      <c r="U1199" s="2" t="s">
        <v>60</v>
      </c>
      <c r="V1199" t="str">
        <f>TEXT(tblSales[[#This Row],[Invoice Date]],"mmm")</f>
        <v>Nov</v>
      </c>
      <c r="W1199">
        <f>MONTH(tblSales[[#This Row],[Invoice Date]])</f>
        <v>11</v>
      </c>
      <c r="X1199">
        <f>YEAR(tblSales[[#This Row],[Invoice Date]])</f>
        <v>2024</v>
      </c>
      <c r="Y1199" t="str">
        <f>TEXT(tblSales[[#This Row],[Invoice Date]],"mmm-yyyy")</f>
        <v>Nov-2024</v>
      </c>
      <c r="Z1199" t="str">
        <f>_xlfn.XLOOKUP(tblSales[[#This Row],[Product_ID]],Products!$A:$A,Products!$C:$C,"Women Dresses")</f>
        <v>Wallets</v>
      </c>
      <c r="AA1199" t="str">
        <f>_xlfn.XLOOKUP(tblSales[[#This Row],[Product_ID]],Products!$A:$A,Products!$D:$D,"Unknown")</f>
        <v>Card Holder</v>
      </c>
      <c r="AB1199" t="str">
        <f>_xlfn.XLOOKUP(tblSales[[#This Row],[Product_ID]],Products!$A:$A,Products!$E:$E,"Unknown")</f>
        <v>Biba</v>
      </c>
      <c r="AC1199" t="str">
        <f>_xlfn.XLOOKUP(tblSales[[#This Row],[Store_ID]],Stores!$A:$A,Stores!$B:$B,"Unknown")</f>
        <v>TrendMart Dindigul Standard</v>
      </c>
      <c r="AD1199" t="str">
        <f>_xlfn.XLOOKUP(tblSales[[#This Row],[Store_ID]],Stores!$A:$A,Stores!$E:$E,"Unknown")</f>
        <v>South Zone 1</v>
      </c>
      <c r="AE1199" t="str">
        <f>_xlfn.XLOOKUP(tblSales[[#This Row],[Customer_ID]],Customers!$A:$A,Customers!$B:$B,"Unknown")</f>
        <v>Elango Subramaniam</v>
      </c>
      <c r="AF1199" t="str">
        <f>_xlfn.XLOOKUP(tblSales[[#This Row],[Customer_ID]],Customers!$A:$A,Customers!$J:$J,"Unknown")</f>
        <v>Regular</v>
      </c>
      <c r="AG1199" t="str">
        <f>_xlfn.XLOOKUP(tblSales[[#This Row],[Employee_ID]],Employees!$A:$A,Employees!$B:$B,"Unknown")</f>
        <v>Vasanthi Kamath</v>
      </c>
      <c r="AH1199">
        <f>IF(MONTH(tblSales[[#This Row],[Invoice Date]])&gt;=4,MONTH(tblSales[[#This Row],[Invoice Date]]),MONTH(tblSales[[#This Row],[Invoice Date]])+12)</f>
        <v>11</v>
      </c>
      <c r="AI1199" s="8">
        <f>DATE(YEAR(tblSales[[#This Row],[Invoice Date]]),MONTH(tblSales[[#This Row],[Invoice Date]]),1)</f>
        <v>45597</v>
      </c>
      <c r="AJ1199" t="str">
        <f>_xlfn.XLOOKUP(tblSales[[#This Row],[Product_ID]],Products!$A:$A,Products!$B:$B,"Unknown")</f>
        <v>Biba Card Holder Navy Blue</v>
      </c>
      <c r="AK1199" s="9">
        <f>IFERROR(tblSales[[#This Row],[Profit]]/tblSales[[#This Row],[Sales Amount]],0)</f>
        <v>7.5065585499642248E-2</v>
      </c>
      <c r="AL1199" t="str">
        <f>IF(tblSales[[#This Row],[Discount %]]&lt;=5,"0-5%",
IF(tblSales[[#This Row],[Discount %]]&lt;=10,"5-10%",
IF(tblSales[[#This Row],[Discount %]]&lt;=15,"10-15%",
IF(tblSales[[#This Row],[Discount %]]&lt;=20,"15-20%","20%+"))))</f>
        <v>15-20%</v>
      </c>
    </row>
    <row r="1200" spans="1:38">
      <c r="A1200" s="2" t="s">
        <v>2914</v>
      </c>
      <c r="B1200" s="11">
        <v>45411</v>
      </c>
      <c r="C1200" s="2" t="s">
        <v>1364</v>
      </c>
      <c r="D1200" s="2" t="s">
        <v>887</v>
      </c>
      <c r="E1200" s="2" t="s">
        <v>385</v>
      </c>
      <c r="F1200" s="2" t="s">
        <v>122</v>
      </c>
      <c r="G1200" s="2">
        <v>5</v>
      </c>
      <c r="H1200" s="2">
        <v>1193.97</v>
      </c>
      <c r="I1200" s="2">
        <v>5</v>
      </c>
      <c r="J1200" s="2">
        <v>298.49</v>
      </c>
      <c r="K1200" s="2">
        <v>12</v>
      </c>
      <c r="L1200" s="2">
        <v>680.56</v>
      </c>
      <c r="M1200" s="2">
        <v>6351.92</v>
      </c>
      <c r="N1200" s="2">
        <v>4309</v>
      </c>
      <c r="O1200" s="2">
        <f t="shared" si="46"/>
        <v>1362.3600000000001</v>
      </c>
      <c r="P1200" s="2" t="s">
        <v>28</v>
      </c>
      <c r="Q1200" s="2" t="str">
        <f t="shared" si="44"/>
        <v>Credit Card</v>
      </c>
      <c r="R1200" s="2" t="s">
        <v>20</v>
      </c>
      <c r="S1200" s="2" t="s">
        <v>56</v>
      </c>
      <c r="T1200" s="2" t="s">
        <v>2286</v>
      </c>
      <c r="U1200" s="2" t="s">
        <v>59</v>
      </c>
      <c r="V1200" t="str">
        <f>TEXT(tblSales[[#This Row],[Invoice Date]],"mmm")</f>
        <v>Apr</v>
      </c>
      <c r="W1200">
        <f>MONTH(tblSales[[#This Row],[Invoice Date]])</f>
        <v>4</v>
      </c>
      <c r="X1200">
        <f>YEAR(tblSales[[#This Row],[Invoice Date]])</f>
        <v>2024</v>
      </c>
      <c r="Y1200" t="str">
        <f>TEXT(tblSales[[#This Row],[Invoice Date]],"mmm-yyyy")</f>
        <v>Apr-2024</v>
      </c>
      <c r="Z1200" t="str">
        <f>_xlfn.XLOOKUP(tblSales[[#This Row],[Product_ID]],Products!$A:$A,Products!$C:$C,"Women Dresses")</f>
        <v>Men Shirts</v>
      </c>
      <c r="AA1200" t="str">
        <f>_xlfn.XLOOKUP(tblSales[[#This Row],[Product_ID]],Products!$A:$A,Products!$D:$D,"Unknown")</f>
        <v>Formal Shirt</v>
      </c>
      <c r="AB1200" t="str">
        <f>_xlfn.XLOOKUP(tblSales[[#This Row],[Product_ID]],Products!$A:$A,Products!$E:$E,"Unknown")</f>
        <v>Skechers</v>
      </c>
      <c r="AC1200" t="str">
        <f>_xlfn.XLOOKUP(tblSales[[#This Row],[Store_ID]],Stores!$A:$A,Stores!$B:$B,"Unknown")</f>
        <v>TrendMart Bengaluru Standard</v>
      </c>
      <c r="AD1200" t="str">
        <f>_xlfn.XLOOKUP(tblSales[[#This Row],[Store_ID]],Stores!$A:$A,Stores!$E:$E,"Unknown")</f>
        <v>South Zone 2</v>
      </c>
      <c r="AE1200" t="str">
        <f>_xlfn.XLOOKUP(tblSales[[#This Row],[Customer_ID]],Customers!$A:$A,Customers!$B:$B,"Unknown")</f>
        <v>Sanjay Chandran</v>
      </c>
      <c r="AF1200" t="str">
        <f>_xlfn.XLOOKUP(tblSales[[#This Row],[Customer_ID]],Customers!$A:$A,Customers!$J:$J,"Unknown")</f>
        <v>Gold</v>
      </c>
      <c r="AG1200" t="str">
        <f>_xlfn.XLOOKUP(tblSales[[#This Row],[Employee_ID]],Employees!$A:$A,Employees!$B:$B,"Unknown")</f>
        <v>Rahul Krishnan</v>
      </c>
      <c r="AH1200">
        <f>IF(MONTH(tblSales[[#This Row],[Invoice Date]])&gt;=4,MONTH(tblSales[[#This Row],[Invoice Date]]),MONTH(tblSales[[#This Row],[Invoice Date]])+12)</f>
        <v>4</v>
      </c>
      <c r="AI1200" s="8">
        <f>DATE(YEAR(tblSales[[#This Row],[Invoice Date]]),MONTH(tblSales[[#This Row],[Invoice Date]]),1)</f>
        <v>45383</v>
      </c>
      <c r="AJ1200" t="str">
        <f>_xlfn.XLOOKUP(tblSales[[#This Row],[Product_ID]],Products!$A:$A,Products!$B:$B,"Unknown")</f>
        <v>Skechers Formal Shirt Brown</v>
      </c>
      <c r="AK1200" s="9">
        <f>IFERROR(tblSales[[#This Row],[Profit]]/tblSales[[#This Row],[Sales Amount]],0)</f>
        <v>0.21448003123465031</v>
      </c>
      <c r="AL1200" t="str">
        <f>IF(tblSales[[#This Row],[Discount %]]&lt;=5,"0-5%",
IF(tblSales[[#This Row],[Discount %]]&lt;=10,"5-10%",
IF(tblSales[[#This Row],[Discount %]]&lt;=15,"10-15%",
IF(tblSales[[#This Row],[Discount %]]&lt;=20,"15-20%","20%+"))))</f>
        <v>0-5%</v>
      </c>
    </row>
    <row r="1201" spans="1:38">
      <c r="A1201" s="2" t="s">
        <v>2915</v>
      </c>
      <c r="B1201" s="11">
        <v>45521</v>
      </c>
      <c r="C1201" s="2" t="s">
        <v>148</v>
      </c>
      <c r="D1201" s="2" t="s">
        <v>466</v>
      </c>
      <c r="E1201" s="2" t="s">
        <v>198</v>
      </c>
      <c r="F1201" s="2" t="s">
        <v>210</v>
      </c>
      <c r="G1201" s="2">
        <v>1</v>
      </c>
      <c r="H1201" s="2">
        <v>793.91</v>
      </c>
      <c r="I1201" s="2">
        <v>20</v>
      </c>
      <c r="J1201" s="2">
        <v>158.78</v>
      </c>
      <c r="K1201" s="2">
        <v>5</v>
      </c>
      <c r="L1201" s="2">
        <v>31.76</v>
      </c>
      <c r="M1201" s="2">
        <v>666.89</v>
      </c>
      <c r="N1201" s="2">
        <v>547.66999999999996</v>
      </c>
      <c r="O1201" s="2">
        <f t="shared" si="46"/>
        <v>87.460000000000022</v>
      </c>
      <c r="P1201" s="2" t="s">
        <v>27</v>
      </c>
      <c r="Q1201" s="2" t="str">
        <f t="shared" si="44"/>
        <v>Cash</v>
      </c>
      <c r="R1201" s="2" t="s">
        <v>20</v>
      </c>
      <c r="S1201" s="2" t="s">
        <v>56</v>
      </c>
      <c r="T1201" s="2" t="s">
        <v>395</v>
      </c>
      <c r="U1201" s="2" t="s">
        <v>60</v>
      </c>
      <c r="V1201" t="str">
        <f>TEXT(tblSales[[#This Row],[Invoice Date]],"mmm")</f>
        <v>Aug</v>
      </c>
      <c r="W1201">
        <f>MONTH(tblSales[[#This Row],[Invoice Date]])</f>
        <v>8</v>
      </c>
      <c r="X1201">
        <f>YEAR(tblSales[[#This Row],[Invoice Date]])</f>
        <v>2024</v>
      </c>
      <c r="Y1201" t="str">
        <f>TEXT(tblSales[[#This Row],[Invoice Date]],"mmm-yyyy")</f>
        <v>Aug-2024</v>
      </c>
      <c r="Z1201" t="str">
        <f>_xlfn.XLOOKUP(tblSales[[#This Row],[Product_ID]],Products!$A:$A,Products!$C:$C,"Women Dresses")</f>
        <v>Women Tops</v>
      </c>
      <c r="AA1201" t="str">
        <f>_xlfn.XLOOKUP(tblSales[[#This Row],[Product_ID]],Products!$A:$A,Products!$D:$D,"Unknown")</f>
        <v>Formal Top</v>
      </c>
      <c r="AB1201" t="str">
        <f>_xlfn.XLOOKUP(tblSales[[#This Row],[Product_ID]],Products!$A:$A,Products!$E:$E,"Unknown")</f>
        <v>Indian Terrain</v>
      </c>
      <c r="AC1201" t="str">
        <f>_xlfn.XLOOKUP(tblSales[[#This Row],[Store_ID]],Stores!$A:$A,Stores!$B:$B,"Unknown")</f>
        <v>TrendMart Warangal High Street</v>
      </c>
      <c r="AD1201" t="str">
        <f>_xlfn.XLOOKUP(tblSales[[#This Row],[Store_ID]],Stores!$A:$A,Stores!$E:$E,"Unknown")</f>
        <v>South Zone 2</v>
      </c>
      <c r="AE1201" t="str">
        <f>_xlfn.XLOOKUP(tblSales[[#This Row],[Customer_ID]],Customers!$A:$A,Customers!$B:$B,"Unknown")</f>
        <v>Tanvi Balasubramaniam</v>
      </c>
      <c r="AF1201" t="str">
        <f>_xlfn.XLOOKUP(tblSales[[#This Row],[Customer_ID]],Customers!$A:$A,Customers!$J:$J,"Unknown")</f>
        <v>Silver</v>
      </c>
      <c r="AG1201" t="str">
        <f>_xlfn.XLOOKUP(tblSales[[#This Row],[Employee_ID]],Employees!$A:$A,Employees!$B:$B,"Unknown")</f>
        <v>Rani Mishra</v>
      </c>
      <c r="AH1201">
        <f>IF(MONTH(tblSales[[#This Row],[Invoice Date]])&gt;=4,MONTH(tblSales[[#This Row],[Invoice Date]]),MONTH(tblSales[[#This Row],[Invoice Date]])+12)</f>
        <v>8</v>
      </c>
      <c r="AI1201" s="8">
        <f>DATE(YEAR(tblSales[[#This Row],[Invoice Date]]),MONTH(tblSales[[#This Row],[Invoice Date]]),1)</f>
        <v>45505</v>
      </c>
      <c r="AJ1201" t="str">
        <f>_xlfn.XLOOKUP(tblSales[[#This Row],[Product_ID]],Products!$A:$A,Products!$B:$B,"Unknown")</f>
        <v>Indian Terrain Formal Top Maroon</v>
      </c>
      <c r="AK1201" s="9">
        <f>IFERROR(tblSales[[#This Row],[Profit]]/tblSales[[#This Row],[Sales Amount]],0)</f>
        <v>0.1311460660678673</v>
      </c>
      <c r="AL1201" t="str">
        <f>IF(tblSales[[#This Row],[Discount %]]&lt;=5,"0-5%",
IF(tblSales[[#This Row],[Discount %]]&lt;=10,"5-10%",
IF(tblSales[[#This Row],[Discount %]]&lt;=15,"10-15%",
IF(tblSales[[#This Row],[Discount %]]&lt;=20,"15-20%","20%+"))))</f>
        <v>15-20%</v>
      </c>
    </row>
    <row r="1202" spans="1:38">
      <c r="A1202" s="2" t="s">
        <v>2916</v>
      </c>
      <c r="B1202" s="11">
        <v>45564</v>
      </c>
      <c r="C1202" s="2" t="s">
        <v>2325</v>
      </c>
      <c r="D1202" s="2" t="s">
        <v>488</v>
      </c>
      <c r="E1202" s="2" t="s">
        <v>284</v>
      </c>
      <c r="F1202" s="2" t="s">
        <v>475</v>
      </c>
      <c r="G1202" s="2">
        <v>2</v>
      </c>
      <c r="H1202" s="2">
        <v>1433.04</v>
      </c>
      <c r="I1202" s="2">
        <v>0</v>
      </c>
      <c r="J1202" s="2">
        <v>0</v>
      </c>
      <c r="K1202" s="2">
        <v>12</v>
      </c>
      <c r="L1202" s="2">
        <v>343.93</v>
      </c>
      <c r="M1202" s="2">
        <v>3210.01</v>
      </c>
      <c r="N1202" s="2">
        <v>1669.92</v>
      </c>
      <c r="O1202" s="2">
        <f t="shared" si="46"/>
        <v>1196.1600000000001</v>
      </c>
      <c r="P1202" s="2" t="s">
        <v>27</v>
      </c>
      <c r="Q1202" s="2" t="str">
        <f t="shared" si="44"/>
        <v>Cash</v>
      </c>
      <c r="R1202" s="2" t="s">
        <v>20</v>
      </c>
      <c r="S1202" s="2" t="s">
        <v>56</v>
      </c>
      <c r="T1202" s="2" t="s">
        <v>2321</v>
      </c>
      <c r="U1202" s="2" t="s">
        <v>60</v>
      </c>
      <c r="V1202" t="str">
        <f>TEXT(tblSales[[#This Row],[Invoice Date]],"mmm")</f>
        <v>Sep</v>
      </c>
      <c r="W1202">
        <f>MONTH(tblSales[[#This Row],[Invoice Date]])</f>
        <v>9</v>
      </c>
      <c r="X1202">
        <f>YEAR(tblSales[[#This Row],[Invoice Date]])</f>
        <v>2024</v>
      </c>
      <c r="Y1202" t="str">
        <f>TEXT(tblSales[[#This Row],[Invoice Date]],"mmm-yyyy")</f>
        <v>Sep-2024</v>
      </c>
      <c r="Z1202" t="str">
        <f>_xlfn.XLOOKUP(tblSales[[#This Row],[Product_ID]],Products!$A:$A,Products!$C:$C,"Women Dresses")</f>
        <v>Women Jeans</v>
      </c>
      <c r="AA1202" t="str">
        <f>_xlfn.XLOOKUP(tblSales[[#This Row],[Product_ID]],Products!$A:$A,Products!$D:$D,"Unknown")</f>
        <v>Bootcut</v>
      </c>
      <c r="AB1202" t="str">
        <f>_xlfn.XLOOKUP(tblSales[[#This Row],[Product_ID]],Products!$A:$A,Products!$E:$E,"Unknown")</f>
        <v>US Polo Assn</v>
      </c>
      <c r="AC1202" t="str">
        <f>_xlfn.XLOOKUP(tblSales[[#This Row],[Store_ID]],Stores!$A:$A,Stores!$B:$B,"Unknown")</f>
        <v>TrendMart Tumakuru Outlet</v>
      </c>
      <c r="AD1202" t="str">
        <f>_xlfn.XLOOKUP(tblSales[[#This Row],[Store_ID]],Stores!$A:$A,Stores!$E:$E,"Unknown")</f>
        <v>South Zone 2</v>
      </c>
      <c r="AE1202" t="str">
        <f>_xlfn.XLOOKUP(tblSales[[#This Row],[Customer_ID]],Customers!$A:$A,Customers!$B:$B,"Unknown")</f>
        <v>Deepthi Chandran</v>
      </c>
      <c r="AF1202" t="str">
        <f>_xlfn.XLOOKUP(tblSales[[#This Row],[Customer_ID]],Customers!$A:$A,Customers!$J:$J,"Unknown")</f>
        <v>Regular</v>
      </c>
      <c r="AG1202" t="str">
        <f>_xlfn.XLOOKUP(tblSales[[#This Row],[Employee_ID]],Employees!$A:$A,Employees!$B:$B,"Unknown")</f>
        <v>Arjun Krishnan</v>
      </c>
      <c r="AH1202">
        <f>IF(MONTH(tblSales[[#This Row],[Invoice Date]])&gt;=4,MONTH(tblSales[[#This Row],[Invoice Date]]),MONTH(tblSales[[#This Row],[Invoice Date]])+12)</f>
        <v>9</v>
      </c>
      <c r="AI1202" s="8">
        <f>DATE(YEAR(tblSales[[#This Row],[Invoice Date]]),MONTH(tblSales[[#This Row],[Invoice Date]]),1)</f>
        <v>45536</v>
      </c>
      <c r="AJ1202" t="str">
        <f>_xlfn.XLOOKUP(tblSales[[#This Row],[Product_ID]],Products!$A:$A,Products!$B:$B,"Unknown")</f>
        <v>US Polo Assn Bootcut Black</v>
      </c>
      <c r="AK1202" s="9">
        <f>IFERROR(tblSales[[#This Row],[Profit]]/tblSales[[#This Row],[Sales Amount]],0)</f>
        <v>0.37263435316400884</v>
      </c>
      <c r="AL1202" t="str">
        <f>IF(tblSales[[#This Row],[Discount %]]&lt;=5,"0-5%",
IF(tblSales[[#This Row],[Discount %]]&lt;=10,"5-10%",
IF(tblSales[[#This Row],[Discount %]]&lt;=15,"10-15%",
IF(tblSales[[#This Row],[Discount %]]&lt;=20,"15-20%","20%+"))))</f>
        <v>0-5%</v>
      </c>
    </row>
    <row r="1203" spans="1:38">
      <c r="A1203" s="2" t="s">
        <v>2917</v>
      </c>
      <c r="B1203" s="11">
        <v>45605</v>
      </c>
      <c r="C1203" s="2" t="s">
        <v>1395</v>
      </c>
      <c r="D1203" s="2" t="s">
        <v>517</v>
      </c>
      <c r="E1203" s="2" t="s">
        <v>156</v>
      </c>
      <c r="F1203" s="2" t="s">
        <v>350</v>
      </c>
      <c r="G1203" s="2">
        <v>4</v>
      </c>
      <c r="H1203" s="2">
        <v>1089.95</v>
      </c>
      <c r="I1203" s="2">
        <v>15</v>
      </c>
      <c r="J1203" s="2">
        <v>653.97</v>
      </c>
      <c r="K1203" s="2">
        <v>12</v>
      </c>
      <c r="L1203" s="2">
        <v>444.7</v>
      </c>
      <c r="M1203" s="2">
        <v>4150.53</v>
      </c>
      <c r="N1203" s="2">
        <v>2882.12</v>
      </c>
      <c r="O1203" s="2">
        <f t="shared" si="46"/>
        <v>823.70999999999981</v>
      </c>
      <c r="P1203" s="2" t="s">
        <v>32</v>
      </c>
      <c r="Q1203" s="2" t="str">
        <f t="shared" si="44"/>
        <v>UPI</v>
      </c>
      <c r="R1203" s="2" t="s">
        <v>21</v>
      </c>
      <c r="S1203" s="2" t="s">
        <v>56</v>
      </c>
      <c r="T1203" s="2" t="s">
        <v>2918</v>
      </c>
      <c r="U1203" s="2" t="s">
        <v>60</v>
      </c>
      <c r="V1203" t="str">
        <f>TEXT(tblSales[[#This Row],[Invoice Date]],"mmm")</f>
        <v>Nov</v>
      </c>
      <c r="W1203">
        <f>MONTH(tblSales[[#This Row],[Invoice Date]])</f>
        <v>11</v>
      </c>
      <c r="X1203">
        <f>YEAR(tblSales[[#This Row],[Invoice Date]])</f>
        <v>2024</v>
      </c>
      <c r="Y1203" t="str">
        <f>TEXT(tblSales[[#This Row],[Invoice Date]],"mmm-yyyy")</f>
        <v>Nov-2024</v>
      </c>
      <c r="Z1203" t="str">
        <f>_xlfn.XLOOKUP(tblSales[[#This Row],[Product_ID]],Products!$A:$A,Products!$C:$C,"Women Dresses")</f>
        <v>Women Jeans</v>
      </c>
      <c r="AA1203" t="str">
        <f>_xlfn.XLOOKUP(tblSales[[#This Row],[Product_ID]],Products!$A:$A,Products!$D:$D,"Unknown")</f>
        <v>Straight Fit</v>
      </c>
      <c r="AB1203" t="str">
        <f>_xlfn.XLOOKUP(tblSales[[#This Row],[Product_ID]],Products!$A:$A,Products!$E:$E,"Unknown")</f>
        <v>Sonata</v>
      </c>
      <c r="AC1203" t="str">
        <f>_xlfn.XLOOKUP(tblSales[[#This Row],[Store_ID]],Stores!$A:$A,Stores!$B:$B,"Unknown")</f>
        <v>TrendMart Madurai Mall Kiosk</v>
      </c>
      <c r="AD1203" t="str">
        <f>_xlfn.XLOOKUP(tblSales[[#This Row],[Store_ID]],Stores!$A:$A,Stores!$E:$E,"Unknown")</f>
        <v>South Zone 1</v>
      </c>
      <c r="AE1203" t="str">
        <f>_xlfn.XLOOKUP(tblSales[[#This Row],[Customer_ID]],Customers!$A:$A,Customers!$B:$B,"Unknown")</f>
        <v>Anil Mudaliar</v>
      </c>
      <c r="AF1203" t="str">
        <f>_xlfn.XLOOKUP(tblSales[[#This Row],[Customer_ID]],Customers!$A:$A,Customers!$J:$J,"Unknown")</f>
        <v>Platinum</v>
      </c>
      <c r="AG1203" t="str">
        <f>_xlfn.XLOOKUP(tblSales[[#This Row],[Employee_ID]],Employees!$A:$A,Employees!$B:$B,"Unknown")</f>
        <v>Chitra Chettiar</v>
      </c>
      <c r="AH1203">
        <f>IF(MONTH(tblSales[[#This Row],[Invoice Date]])&gt;=4,MONTH(tblSales[[#This Row],[Invoice Date]]),MONTH(tblSales[[#This Row],[Invoice Date]])+12)</f>
        <v>11</v>
      </c>
      <c r="AI1203" s="8">
        <f>DATE(YEAR(tblSales[[#This Row],[Invoice Date]]),MONTH(tblSales[[#This Row],[Invoice Date]]),1)</f>
        <v>45597</v>
      </c>
      <c r="AJ1203" t="str">
        <f>_xlfn.XLOOKUP(tblSales[[#This Row],[Product_ID]],Products!$A:$A,Products!$B:$B,"Unknown")</f>
        <v>Sonata Straight Fit Cream</v>
      </c>
      <c r="AK1203" s="9">
        <f>IFERROR(tblSales[[#This Row],[Profit]]/tblSales[[#This Row],[Sales Amount]],0)</f>
        <v>0.1984589919841562</v>
      </c>
      <c r="AL1203" t="str">
        <f>IF(tblSales[[#This Row],[Discount %]]&lt;=5,"0-5%",
IF(tblSales[[#This Row],[Discount %]]&lt;=10,"5-10%",
IF(tblSales[[#This Row],[Discount %]]&lt;=15,"10-15%",
IF(tblSales[[#This Row],[Discount %]]&lt;=20,"15-20%","20%+"))))</f>
        <v>10-15%</v>
      </c>
    </row>
    <row r="1204" spans="1:38">
      <c r="A1204" s="2" t="s">
        <v>2919</v>
      </c>
      <c r="B1204" s="11">
        <v>45577</v>
      </c>
      <c r="C1204" s="2" t="s">
        <v>1207</v>
      </c>
      <c r="D1204" s="2" t="s">
        <v>1045</v>
      </c>
      <c r="E1204" s="2" t="s">
        <v>1477</v>
      </c>
      <c r="F1204" s="2" t="s">
        <v>523</v>
      </c>
      <c r="G1204" s="2">
        <v>2</v>
      </c>
      <c r="H1204" s="2">
        <v>1198.0999999999999</v>
      </c>
      <c r="I1204" s="2">
        <v>25</v>
      </c>
      <c r="J1204" s="2">
        <v>599.04999999999995</v>
      </c>
      <c r="K1204" s="2">
        <v>12</v>
      </c>
      <c r="L1204" s="2">
        <v>215.66</v>
      </c>
      <c r="M1204" s="2">
        <v>2012.81</v>
      </c>
      <c r="N1204" s="2">
        <v>1539.26</v>
      </c>
      <c r="O1204" s="2">
        <f t="shared" si="46"/>
        <v>257.89</v>
      </c>
      <c r="P1204" s="2" t="s">
        <v>32</v>
      </c>
      <c r="Q1204" s="2" t="str">
        <f t="shared" si="44"/>
        <v>UPI</v>
      </c>
      <c r="R1204" s="2" t="s">
        <v>20</v>
      </c>
      <c r="S1204" s="2" t="s">
        <v>57</v>
      </c>
      <c r="T1204" s="2" t="s">
        <v>696</v>
      </c>
      <c r="U1204" s="2" t="s">
        <v>60</v>
      </c>
      <c r="V1204" t="str">
        <f>TEXT(tblSales[[#This Row],[Invoice Date]],"mmm")</f>
        <v>Oct</v>
      </c>
      <c r="W1204">
        <f>MONTH(tblSales[[#This Row],[Invoice Date]])</f>
        <v>10</v>
      </c>
      <c r="X1204">
        <f>YEAR(tblSales[[#This Row],[Invoice Date]])</f>
        <v>2024</v>
      </c>
      <c r="Y1204" t="str">
        <f>TEXT(tblSales[[#This Row],[Invoice Date]],"mmm-yyyy")</f>
        <v>Oct-2024</v>
      </c>
      <c r="Z1204" t="str">
        <f>_xlfn.XLOOKUP(tblSales[[#This Row],[Product_ID]],Products!$A:$A,Products!$C:$C,"Women Dresses")</f>
        <v>Women Dresses</v>
      </c>
      <c r="AA1204" t="str">
        <f>_xlfn.XLOOKUP(tblSales[[#This Row],[Product_ID]],Products!$A:$A,Products!$D:$D,"Unknown")</f>
        <v>A-Line Dress</v>
      </c>
      <c r="AB1204" t="str">
        <f>_xlfn.XLOOKUP(tblSales[[#This Row],[Product_ID]],Products!$A:$A,Products!$E:$E,"Unknown")</f>
        <v>Ramraj Cotton</v>
      </c>
      <c r="AC1204" t="str">
        <f>_xlfn.XLOOKUP(tblSales[[#This Row],[Store_ID]],Stores!$A:$A,Stores!$B:$B,"Unknown")</f>
        <v>TrendMart Guntur High Street</v>
      </c>
      <c r="AD1204" t="str">
        <f>_xlfn.XLOOKUP(tblSales[[#This Row],[Store_ID]],Stores!$A:$A,Stores!$E:$E,"Unknown")</f>
        <v>South Zone 3</v>
      </c>
      <c r="AE1204" t="str">
        <f>_xlfn.XLOOKUP(tblSales[[#This Row],[Customer_ID]],Customers!$A:$A,Customers!$B:$B,"Unknown")</f>
        <v>Rohit Kumar</v>
      </c>
      <c r="AF1204" t="str">
        <f>_xlfn.XLOOKUP(tblSales[[#This Row],[Customer_ID]],Customers!$A:$A,Customers!$J:$J,"Unknown")</f>
        <v>Regular</v>
      </c>
      <c r="AG1204" t="str">
        <f>_xlfn.XLOOKUP(tblSales[[#This Row],[Employee_ID]],Employees!$A:$A,Employees!$B:$B,"Unknown")</f>
        <v>Vinod Hegde</v>
      </c>
      <c r="AH1204">
        <f>IF(MONTH(tblSales[[#This Row],[Invoice Date]])&gt;=4,MONTH(tblSales[[#This Row],[Invoice Date]]),MONTH(tblSales[[#This Row],[Invoice Date]])+12)</f>
        <v>10</v>
      </c>
      <c r="AI1204" s="8">
        <f>DATE(YEAR(tblSales[[#This Row],[Invoice Date]]),MONTH(tblSales[[#This Row],[Invoice Date]]),1)</f>
        <v>45566</v>
      </c>
      <c r="AJ1204" t="str">
        <f>_xlfn.XLOOKUP(tblSales[[#This Row],[Product_ID]],Products!$A:$A,Products!$B:$B,"Unknown")</f>
        <v>Ramraj Cotton A-Line Dress Brown</v>
      </c>
      <c r="AK1204" s="9">
        <f>IFERROR(tblSales[[#This Row],[Profit]]/tblSales[[#This Row],[Sales Amount]],0)</f>
        <v>0.12812436345208936</v>
      </c>
      <c r="AL1204" t="str">
        <f>IF(tblSales[[#This Row],[Discount %]]&lt;=5,"0-5%",
IF(tblSales[[#This Row],[Discount %]]&lt;=10,"5-10%",
IF(tblSales[[#This Row],[Discount %]]&lt;=15,"10-15%",
IF(tblSales[[#This Row],[Discount %]]&lt;=20,"15-20%","20%+"))))</f>
        <v>20%+</v>
      </c>
    </row>
    <row r="1205" spans="1:38">
      <c r="A1205" s="2" t="s">
        <v>2920</v>
      </c>
      <c r="B1205" s="11">
        <v>45667</v>
      </c>
      <c r="C1205" s="2" t="s">
        <v>2001</v>
      </c>
      <c r="D1205" s="2" t="s">
        <v>144</v>
      </c>
      <c r="E1205" s="2" t="s">
        <v>866</v>
      </c>
      <c r="F1205" s="2" t="s">
        <v>249</v>
      </c>
      <c r="G1205" s="2">
        <v>4</v>
      </c>
      <c r="H1205" s="2">
        <v>980.87</v>
      </c>
      <c r="I1205" s="2">
        <v>5</v>
      </c>
      <c r="J1205" s="2">
        <v>196.17</v>
      </c>
      <c r="K1205" s="2">
        <v>5</v>
      </c>
      <c r="L1205" s="2">
        <v>186.37</v>
      </c>
      <c r="M1205" s="2">
        <v>3913.68</v>
      </c>
      <c r="N1205" s="2">
        <v>2770.12</v>
      </c>
      <c r="O1205" s="2">
        <f t="shared" si="46"/>
        <v>957.18999999999994</v>
      </c>
      <c r="P1205" s="2" t="s">
        <v>29</v>
      </c>
      <c r="Q1205" s="2" t="str">
        <f t="shared" si="44"/>
        <v>Debit Card</v>
      </c>
      <c r="R1205" s="2" t="s">
        <v>20</v>
      </c>
      <c r="S1205" s="2" t="s">
        <v>56</v>
      </c>
      <c r="T1205" s="2" t="s">
        <v>1112</v>
      </c>
      <c r="U1205" s="2" t="s">
        <v>59</v>
      </c>
      <c r="V1205" t="str">
        <f>TEXT(tblSales[[#This Row],[Invoice Date]],"mmm")</f>
        <v>Jan</v>
      </c>
      <c r="W1205">
        <f>MONTH(tblSales[[#This Row],[Invoice Date]])</f>
        <v>1</v>
      </c>
      <c r="X1205">
        <f>YEAR(tblSales[[#This Row],[Invoice Date]])</f>
        <v>2025</v>
      </c>
      <c r="Y1205" t="str">
        <f>TEXT(tblSales[[#This Row],[Invoice Date]],"mmm-yyyy")</f>
        <v>Jan-2025</v>
      </c>
      <c r="Z1205" t="str">
        <f>_xlfn.XLOOKUP(tblSales[[#This Row],[Product_ID]],Products!$A:$A,Products!$C:$C,"Women Dresses")</f>
        <v>Women Jeans</v>
      </c>
      <c r="AA1205" t="str">
        <f>_xlfn.XLOOKUP(tblSales[[#This Row],[Product_ID]],Products!$A:$A,Products!$D:$D,"Unknown")</f>
        <v>Bootcut</v>
      </c>
      <c r="AB1205" t="str">
        <f>_xlfn.XLOOKUP(tblSales[[#This Row],[Product_ID]],Products!$A:$A,Products!$E:$E,"Unknown")</f>
        <v>Sonata</v>
      </c>
      <c r="AC1205" t="str">
        <f>_xlfn.XLOOKUP(tblSales[[#This Row],[Store_ID]],Stores!$A:$A,Stores!$B:$B,"Unknown")</f>
        <v>TrendMart Thiruvananthapuram High Street</v>
      </c>
      <c r="AD1205" t="str">
        <f>_xlfn.XLOOKUP(tblSales[[#This Row],[Store_ID]],Stores!$A:$A,Stores!$E:$E,"Unknown")</f>
        <v>South Zone 1</v>
      </c>
      <c r="AE1205" t="str">
        <f>_xlfn.XLOOKUP(tblSales[[#This Row],[Customer_ID]],Customers!$A:$A,Customers!$B:$B,"Unknown")</f>
        <v>Bhavani Mudaliar</v>
      </c>
      <c r="AF1205" t="str">
        <f>_xlfn.XLOOKUP(tblSales[[#This Row],[Customer_ID]],Customers!$A:$A,Customers!$J:$J,"Unknown")</f>
        <v>Regular</v>
      </c>
      <c r="AG1205" t="str">
        <f>_xlfn.XLOOKUP(tblSales[[#This Row],[Employee_ID]],Employees!$A:$A,Employees!$B:$B,"Unknown")</f>
        <v>Hari Nair</v>
      </c>
      <c r="AH1205">
        <f>IF(MONTH(tblSales[[#This Row],[Invoice Date]])&gt;=4,MONTH(tblSales[[#This Row],[Invoice Date]]),MONTH(tblSales[[#This Row],[Invoice Date]])+12)</f>
        <v>13</v>
      </c>
      <c r="AI1205" s="8">
        <f>DATE(YEAR(tblSales[[#This Row],[Invoice Date]]),MONTH(tblSales[[#This Row],[Invoice Date]]),1)</f>
        <v>45658</v>
      </c>
      <c r="AJ1205" t="str">
        <f>_xlfn.XLOOKUP(tblSales[[#This Row],[Product_ID]],Products!$A:$A,Products!$B:$B,"Unknown")</f>
        <v>Sonata Bootcut Navy Blue</v>
      </c>
      <c r="AK1205" s="9">
        <f>IFERROR(tblSales[[#This Row],[Profit]]/tblSales[[#This Row],[Sales Amount]],0)</f>
        <v>0.24457543795098219</v>
      </c>
      <c r="AL1205" t="str">
        <f>IF(tblSales[[#This Row],[Discount %]]&lt;=5,"0-5%",
IF(tblSales[[#This Row],[Discount %]]&lt;=10,"5-10%",
IF(tblSales[[#This Row],[Discount %]]&lt;=15,"10-15%",
IF(tblSales[[#This Row],[Discount %]]&lt;=20,"15-20%","20%+"))))</f>
        <v>0-5%</v>
      </c>
    </row>
    <row r="1206" spans="1:38">
      <c r="A1206" s="2" t="s">
        <v>2921</v>
      </c>
      <c r="B1206" s="11">
        <v>45425</v>
      </c>
      <c r="C1206" s="2" t="s">
        <v>858</v>
      </c>
      <c r="D1206" s="2" t="s">
        <v>492</v>
      </c>
      <c r="E1206" s="2" t="s">
        <v>121</v>
      </c>
      <c r="F1206" s="2" t="s">
        <v>319</v>
      </c>
      <c r="G1206" s="2">
        <v>1</v>
      </c>
      <c r="H1206" s="2">
        <v>1252.6300000000001</v>
      </c>
      <c r="I1206" s="2">
        <v>10</v>
      </c>
      <c r="J1206" s="2">
        <v>125.26</v>
      </c>
      <c r="K1206" s="2">
        <v>12</v>
      </c>
      <c r="L1206" s="2">
        <v>135.28</v>
      </c>
      <c r="M1206" s="2">
        <v>1262.6500000000001</v>
      </c>
      <c r="N1206" s="2">
        <v>854.85</v>
      </c>
      <c r="O1206" s="2">
        <f t="shared" si="46"/>
        <v>272.5200000000001</v>
      </c>
      <c r="P1206" s="2" t="s">
        <v>32</v>
      </c>
      <c r="Q1206" s="2" t="str">
        <f t="shared" si="44"/>
        <v>UPI</v>
      </c>
      <c r="R1206" s="2" t="s">
        <v>21</v>
      </c>
      <c r="S1206" s="2" t="s">
        <v>56</v>
      </c>
      <c r="T1206" s="2" t="s">
        <v>387</v>
      </c>
      <c r="U1206" s="2" t="s">
        <v>59</v>
      </c>
      <c r="V1206" t="str">
        <f>TEXT(tblSales[[#This Row],[Invoice Date]],"mmm")</f>
        <v>May</v>
      </c>
      <c r="W1206">
        <f>MONTH(tblSales[[#This Row],[Invoice Date]])</f>
        <v>5</v>
      </c>
      <c r="X1206">
        <f>YEAR(tblSales[[#This Row],[Invoice Date]])</f>
        <v>2024</v>
      </c>
      <c r="Y1206" t="str">
        <f>TEXT(tblSales[[#This Row],[Invoice Date]],"mmm-yyyy")</f>
        <v>May-2024</v>
      </c>
      <c r="Z1206" t="str">
        <f>_xlfn.XLOOKUP(tblSales[[#This Row],[Product_ID]],Products!$A:$A,Products!$C:$C,"Women Dresses")</f>
        <v>Footwear</v>
      </c>
      <c r="AA1206" t="str">
        <f>_xlfn.XLOOKUP(tblSales[[#This Row],[Product_ID]],Products!$A:$A,Products!$D:$D,"Unknown")</f>
        <v>Sandals</v>
      </c>
      <c r="AB1206" t="str">
        <f>_xlfn.XLOOKUP(tblSales[[#This Row],[Product_ID]],Products!$A:$A,Products!$E:$E,"Unknown")</f>
        <v>Joyalukkas</v>
      </c>
      <c r="AC1206" t="str">
        <f>_xlfn.XLOOKUP(tblSales[[#This Row],[Store_ID]],Stores!$A:$A,Stores!$B:$B,"Unknown")</f>
        <v>TrendMart Kurnool High Street</v>
      </c>
      <c r="AD1206" t="str">
        <f>_xlfn.XLOOKUP(tblSales[[#This Row],[Store_ID]],Stores!$A:$A,Stores!$E:$E,"Unknown")</f>
        <v>South Zone 3</v>
      </c>
      <c r="AE1206" t="str">
        <f>_xlfn.XLOOKUP(tblSales[[#This Row],[Customer_ID]],Customers!$A:$A,Customers!$B:$B,"Unknown")</f>
        <v>Venkat Prasad</v>
      </c>
      <c r="AF1206" t="str">
        <f>_xlfn.XLOOKUP(tblSales[[#This Row],[Customer_ID]],Customers!$A:$A,Customers!$J:$J,"Unknown")</f>
        <v>Regular</v>
      </c>
      <c r="AG1206" t="str">
        <f>_xlfn.XLOOKUP(tblSales[[#This Row],[Employee_ID]],Employees!$A:$A,Employees!$B:$B,"Unknown")</f>
        <v>Sathish Sundaram</v>
      </c>
      <c r="AH1206">
        <f>IF(MONTH(tblSales[[#This Row],[Invoice Date]])&gt;=4,MONTH(tblSales[[#This Row],[Invoice Date]]),MONTH(tblSales[[#This Row],[Invoice Date]])+12)</f>
        <v>5</v>
      </c>
      <c r="AI1206" s="8">
        <f>DATE(YEAR(tblSales[[#This Row],[Invoice Date]]),MONTH(tblSales[[#This Row],[Invoice Date]]),1)</f>
        <v>45413</v>
      </c>
      <c r="AJ1206" t="str">
        <f>_xlfn.XLOOKUP(tblSales[[#This Row],[Product_ID]],Products!$A:$A,Products!$B:$B,"Unknown")</f>
        <v>Joyalukkas Sandals Beige</v>
      </c>
      <c r="AK1206" s="9">
        <f>IFERROR(tblSales[[#This Row],[Profit]]/tblSales[[#This Row],[Sales Amount]],0)</f>
        <v>0.21583178236249165</v>
      </c>
      <c r="AL1206" t="str">
        <f>IF(tblSales[[#This Row],[Discount %]]&lt;=5,"0-5%",
IF(tblSales[[#This Row],[Discount %]]&lt;=10,"5-10%",
IF(tblSales[[#This Row],[Discount %]]&lt;=15,"10-15%",
IF(tblSales[[#This Row],[Discount %]]&lt;=20,"15-20%","20%+"))))</f>
        <v>5-10%</v>
      </c>
    </row>
    <row r="1207" spans="1:38">
      <c r="A1207" s="2" t="s">
        <v>2922</v>
      </c>
      <c r="B1207" s="11">
        <v>45585</v>
      </c>
      <c r="C1207" s="2" t="s">
        <v>1017</v>
      </c>
      <c r="D1207" s="2" t="s">
        <v>1254</v>
      </c>
      <c r="E1207" s="2" t="s">
        <v>967</v>
      </c>
      <c r="F1207" s="2" t="s">
        <v>134</v>
      </c>
      <c r="G1207" s="2">
        <v>3</v>
      </c>
      <c r="H1207" s="2">
        <v>1179.23</v>
      </c>
      <c r="I1207" s="2">
        <v>0</v>
      </c>
      <c r="J1207" s="2">
        <v>0</v>
      </c>
      <c r="K1207" s="2">
        <v>12</v>
      </c>
      <c r="L1207" s="2">
        <v>424.52</v>
      </c>
      <c r="M1207" s="2">
        <v>3962.21</v>
      </c>
      <c r="N1207" s="2">
        <v>2312.19</v>
      </c>
      <c r="O1207" s="2">
        <f t="shared" si="46"/>
        <v>1225.5</v>
      </c>
      <c r="P1207" s="2" t="s">
        <v>29</v>
      </c>
      <c r="Q1207" s="2" t="str">
        <f t="shared" si="44"/>
        <v>Debit Card</v>
      </c>
      <c r="R1207" s="2" t="s">
        <v>20</v>
      </c>
      <c r="S1207" s="2" t="s">
        <v>56</v>
      </c>
      <c r="T1207" s="2" t="s">
        <v>1143</v>
      </c>
      <c r="U1207" s="2" t="s">
        <v>60</v>
      </c>
      <c r="V1207" t="str">
        <f>TEXT(tblSales[[#This Row],[Invoice Date]],"mmm")</f>
        <v>Oct</v>
      </c>
      <c r="W1207">
        <f>MONTH(tblSales[[#This Row],[Invoice Date]])</f>
        <v>10</v>
      </c>
      <c r="X1207">
        <f>YEAR(tblSales[[#This Row],[Invoice Date]])</f>
        <v>2024</v>
      </c>
      <c r="Y1207" t="str">
        <f>TEXT(tblSales[[#This Row],[Invoice Date]],"mmm-yyyy")</f>
        <v>Oct-2024</v>
      </c>
      <c r="Z1207" t="str">
        <f>_xlfn.XLOOKUP(tblSales[[#This Row],[Product_ID]],Products!$A:$A,Products!$C:$C,"Women Dresses")</f>
        <v>Women Kurtis</v>
      </c>
      <c r="AA1207" t="str">
        <f>_xlfn.XLOOKUP(tblSales[[#This Row],[Product_ID]],Products!$A:$A,Products!$D:$D,"Unknown")</f>
        <v>A-Line Kurti</v>
      </c>
      <c r="AB1207" t="str">
        <f>_xlfn.XLOOKUP(tblSales[[#This Row],[Product_ID]],Products!$A:$A,Products!$E:$E,"Unknown")</f>
        <v>Fabindia</v>
      </c>
      <c r="AC1207" t="str">
        <f>_xlfn.XLOOKUP(tblSales[[#This Row],[Store_ID]],Stores!$A:$A,Stores!$B:$B,"Unknown")</f>
        <v>TrendMart Mangaluru Standard</v>
      </c>
      <c r="AD1207" t="str">
        <f>_xlfn.XLOOKUP(tblSales[[#This Row],[Store_ID]],Stores!$A:$A,Stores!$E:$E,"Unknown")</f>
        <v>South Zone 2</v>
      </c>
      <c r="AE1207" t="str">
        <f>_xlfn.XLOOKUP(tblSales[[#This Row],[Customer_ID]],Customers!$A:$A,Customers!$B:$B,"Unknown")</f>
        <v>Uday Chettiar</v>
      </c>
      <c r="AF1207" t="str">
        <f>_xlfn.XLOOKUP(tblSales[[#This Row],[Customer_ID]],Customers!$A:$A,Customers!$J:$J,"Unknown")</f>
        <v>Gold</v>
      </c>
      <c r="AG1207" t="str">
        <f>_xlfn.XLOOKUP(tblSales[[#This Row],[Employee_ID]],Employees!$A:$A,Employees!$B:$B,"Unknown")</f>
        <v>Chandran Krishnan</v>
      </c>
      <c r="AH1207">
        <f>IF(MONTH(tblSales[[#This Row],[Invoice Date]])&gt;=4,MONTH(tblSales[[#This Row],[Invoice Date]]),MONTH(tblSales[[#This Row],[Invoice Date]])+12)</f>
        <v>10</v>
      </c>
      <c r="AI1207" s="8">
        <f>DATE(YEAR(tblSales[[#This Row],[Invoice Date]]),MONTH(tblSales[[#This Row],[Invoice Date]]),1)</f>
        <v>45566</v>
      </c>
      <c r="AJ1207" t="str">
        <f>_xlfn.XLOOKUP(tblSales[[#This Row],[Product_ID]],Products!$A:$A,Products!$B:$B,"Unknown")</f>
        <v>Fabindia A-Line Kurti Mustard</v>
      </c>
      <c r="AK1207" s="9">
        <f>IFERROR(tblSales[[#This Row],[Profit]]/tblSales[[#This Row],[Sales Amount]],0)</f>
        <v>0.30929708420300789</v>
      </c>
      <c r="AL1207" t="str">
        <f>IF(tblSales[[#This Row],[Discount %]]&lt;=5,"0-5%",
IF(tblSales[[#This Row],[Discount %]]&lt;=10,"5-10%",
IF(tblSales[[#This Row],[Discount %]]&lt;=15,"10-15%",
IF(tblSales[[#This Row],[Discount %]]&lt;=20,"15-20%","20%+"))))</f>
        <v>0-5%</v>
      </c>
    </row>
    <row r="1208" spans="1:38">
      <c r="A1208" s="2" t="s">
        <v>2923</v>
      </c>
      <c r="B1208" s="11">
        <v>45605</v>
      </c>
      <c r="C1208" s="2" t="s">
        <v>1639</v>
      </c>
      <c r="D1208" s="2" t="s">
        <v>749</v>
      </c>
      <c r="E1208" s="2" t="s">
        <v>192</v>
      </c>
      <c r="F1208" s="2" t="s">
        <v>475</v>
      </c>
      <c r="G1208" s="2">
        <v>3</v>
      </c>
      <c r="H1208" s="2">
        <v>673.35</v>
      </c>
      <c r="I1208" s="2">
        <v>10</v>
      </c>
      <c r="J1208" s="2">
        <v>202</v>
      </c>
      <c r="K1208" s="2">
        <v>5</v>
      </c>
      <c r="L1208" s="2">
        <v>90.9</v>
      </c>
      <c r="M1208" s="2">
        <v>1908.95</v>
      </c>
      <c r="N1208" s="2">
        <v>1274.28</v>
      </c>
      <c r="O1208" s="2">
        <f t="shared" si="46"/>
        <v>543.7700000000001</v>
      </c>
      <c r="P1208" s="2" t="s">
        <v>32</v>
      </c>
      <c r="Q1208" s="2" t="str">
        <f t="shared" si="44"/>
        <v>UPI</v>
      </c>
      <c r="R1208" s="2" t="s">
        <v>20</v>
      </c>
      <c r="S1208" s="2" t="s">
        <v>56</v>
      </c>
      <c r="T1208" s="2" t="s">
        <v>1736</v>
      </c>
      <c r="U1208" s="2" t="s">
        <v>60</v>
      </c>
      <c r="V1208" t="str">
        <f>TEXT(tblSales[[#This Row],[Invoice Date]],"mmm")</f>
        <v>Nov</v>
      </c>
      <c r="W1208">
        <f>MONTH(tblSales[[#This Row],[Invoice Date]])</f>
        <v>11</v>
      </c>
      <c r="X1208">
        <f>YEAR(tblSales[[#This Row],[Invoice Date]])</f>
        <v>2024</v>
      </c>
      <c r="Y1208" t="str">
        <f>TEXT(tblSales[[#This Row],[Invoice Date]],"mmm-yyyy")</f>
        <v>Nov-2024</v>
      </c>
      <c r="Z1208" t="str">
        <f>_xlfn.XLOOKUP(tblSales[[#This Row],[Product_ID]],Products!$A:$A,Products!$C:$C,"Women Dresses")</f>
        <v>Kids Wear</v>
      </c>
      <c r="AA1208" t="str">
        <f>_xlfn.XLOOKUP(tblSales[[#This Row],[Product_ID]],Products!$A:$A,Products!$D:$D,"Unknown")</f>
        <v>Girls Frock</v>
      </c>
      <c r="AB1208" t="str">
        <f>_xlfn.XLOOKUP(tblSales[[#This Row],[Product_ID]],Products!$A:$A,Products!$E:$E,"Unknown")</f>
        <v>Being Human</v>
      </c>
      <c r="AC1208" t="str">
        <f>_xlfn.XLOOKUP(tblSales[[#This Row],[Store_ID]],Stores!$A:$A,Stores!$B:$B,"Unknown")</f>
        <v>TrendMart Nellore Standard</v>
      </c>
      <c r="AD1208" t="str">
        <f>_xlfn.XLOOKUP(tblSales[[#This Row],[Store_ID]],Stores!$A:$A,Stores!$E:$E,"Unknown")</f>
        <v>South Zone 3</v>
      </c>
      <c r="AE1208" t="str">
        <f>_xlfn.XLOOKUP(tblSales[[#This Row],[Customer_ID]],Customers!$A:$A,Customers!$B:$B,"Unknown")</f>
        <v>Kiran Sharma</v>
      </c>
      <c r="AF1208" t="str">
        <f>_xlfn.XLOOKUP(tblSales[[#This Row],[Customer_ID]],Customers!$A:$A,Customers!$J:$J,"Unknown")</f>
        <v>Silver</v>
      </c>
      <c r="AG1208" t="str">
        <f>_xlfn.XLOOKUP(tblSales[[#This Row],[Employee_ID]],Employees!$A:$A,Employees!$B:$B,"Unknown")</f>
        <v>Arjun Krishnan</v>
      </c>
      <c r="AH1208">
        <f>IF(MONTH(tblSales[[#This Row],[Invoice Date]])&gt;=4,MONTH(tblSales[[#This Row],[Invoice Date]]),MONTH(tblSales[[#This Row],[Invoice Date]])+12)</f>
        <v>11</v>
      </c>
      <c r="AI1208" s="8">
        <f>DATE(YEAR(tblSales[[#This Row],[Invoice Date]]),MONTH(tblSales[[#This Row],[Invoice Date]]),1)</f>
        <v>45597</v>
      </c>
      <c r="AJ1208" t="str">
        <f>_xlfn.XLOOKUP(tblSales[[#This Row],[Product_ID]],Products!$A:$A,Products!$B:$B,"Unknown")</f>
        <v>Being Human Girls Frock Teal</v>
      </c>
      <c r="AK1208" s="9">
        <f>IFERROR(tblSales[[#This Row],[Profit]]/tblSales[[#This Row],[Sales Amount]],0)</f>
        <v>0.2848529296209959</v>
      </c>
      <c r="AL1208" t="str">
        <f>IF(tblSales[[#This Row],[Discount %]]&lt;=5,"0-5%",
IF(tblSales[[#This Row],[Discount %]]&lt;=10,"5-10%",
IF(tblSales[[#This Row],[Discount %]]&lt;=15,"10-15%",
IF(tblSales[[#This Row],[Discount %]]&lt;=20,"15-20%","20%+"))))</f>
        <v>5-10%</v>
      </c>
    </row>
    <row r="1209" spans="1:38">
      <c r="A1209" s="2" t="s">
        <v>2924</v>
      </c>
      <c r="B1209" s="11">
        <v>45604</v>
      </c>
      <c r="C1209" s="2" t="s">
        <v>2925</v>
      </c>
      <c r="D1209" s="2" t="s">
        <v>265</v>
      </c>
      <c r="E1209" s="2" t="s">
        <v>198</v>
      </c>
      <c r="F1209" s="2" t="s">
        <v>475</v>
      </c>
      <c r="G1209" s="2">
        <v>2</v>
      </c>
      <c r="H1209" s="2">
        <v>1147.58</v>
      </c>
      <c r="I1209" s="2">
        <v>25</v>
      </c>
      <c r="J1209" s="2">
        <v>573.79</v>
      </c>
      <c r="K1209" s="2">
        <v>12</v>
      </c>
      <c r="L1209" s="2">
        <v>206.56</v>
      </c>
      <c r="M1209" s="2">
        <v>1927.93</v>
      </c>
      <c r="N1209" s="2">
        <v>1518</v>
      </c>
      <c r="O1209" s="2">
        <f t="shared" si="46"/>
        <v>203.37000000000006</v>
      </c>
      <c r="P1209" s="2" t="s">
        <v>29</v>
      </c>
      <c r="Q1209" s="2" t="str">
        <f t="shared" si="44"/>
        <v>Debit Card</v>
      </c>
      <c r="R1209" s="2" t="s">
        <v>20</v>
      </c>
      <c r="S1209" s="2" t="s">
        <v>56</v>
      </c>
      <c r="T1209" s="2" t="s">
        <v>2926</v>
      </c>
      <c r="U1209" s="2" t="s">
        <v>59</v>
      </c>
      <c r="V1209" t="str">
        <f>TEXT(tblSales[[#This Row],[Invoice Date]],"mmm")</f>
        <v>Nov</v>
      </c>
      <c r="W1209">
        <f>MONTH(tblSales[[#This Row],[Invoice Date]])</f>
        <v>11</v>
      </c>
      <c r="X1209">
        <f>YEAR(tblSales[[#This Row],[Invoice Date]])</f>
        <v>2024</v>
      </c>
      <c r="Y1209" t="str">
        <f>TEXT(tblSales[[#This Row],[Invoice Date]],"mmm-yyyy")</f>
        <v>Nov-2024</v>
      </c>
      <c r="Z1209" t="str">
        <f>_xlfn.XLOOKUP(tblSales[[#This Row],[Product_ID]],Products!$A:$A,Products!$C:$C,"Women Dresses")</f>
        <v>Women Jeans</v>
      </c>
      <c r="AA1209" t="str">
        <f>_xlfn.XLOOKUP(tblSales[[#This Row],[Product_ID]],Products!$A:$A,Products!$D:$D,"Unknown")</f>
        <v>Jeggings</v>
      </c>
      <c r="AB1209" t="str">
        <f>_xlfn.XLOOKUP(tblSales[[#This Row],[Product_ID]],Products!$A:$A,Products!$E:$E,"Unknown")</f>
        <v>Nalli Silks</v>
      </c>
      <c r="AC1209" t="str">
        <f>_xlfn.XLOOKUP(tblSales[[#This Row],[Store_ID]],Stores!$A:$A,Stores!$B:$B,"Unknown")</f>
        <v>TrendMart Warangal High Street</v>
      </c>
      <c r="AD1209" t="str">
        <f>_xlfn.XLOOKUP(tblSales[[#This Row],[Store_ID]],Stores!$A:$A,Stores!$E:$E,"Unknown")</f>
        <v>South Zone 2</v>
      </c>
      <c r="AE1209" t="str">
        <f>_xlfn.XLOOKUP(tblSales[[#This Row],[Customer_ID]],Customers!$A:$A,Customers!$B:$B,"Unknown")</f>
        <v>Jaya Gopalakrishnan</v>
      </c>
      <c r="AF1209" t="str">
        <f>_xlfn.XLOOKUP(tblSales[[#This Row],[Customer_ID]],Customers!$A:$A,Customers!$J:$J,"Unknown")</f>
        <v>Gold</v>
      </c>
      <c r="AG1209" t="str">
        <f>_xlfn.XLOOKUP(tblSales[[#This Row],[Employee_ID]],Employees!$A:$A,Employees!$B:$B,"Unknown")</f>
        <v>Arjun Krishnan</v>
      </c>
      <c r="AH1209">
        <f>IF(MONTH(tblSales[[#This Row],[Invoice Date]])&gt;=4,MONTH(tblSales[[#This Row],[Invoice Date]]),MONTH(tblSales[[#This Row],[Invoice Date]])+12)</f>
        <v>11</v>
      </c>
      <c r="AI1209" s="8">
        <f>DATE(YEAR(tblSales[[#This Row],[Invoice Date]]),MONTH(tblSales[[#This Row],[Invoice Date]]),1)</f>
        <v>45597</v>
      </c>
      <c r="AJ1209" t="str">
        <f>_xlfn.XLOOKUP(tblSales[[#This Row],[Product_ID]],Products!$A:$A,Products!$B:$B,"Unknown")</f>
        <v>Nalli Silks Jeggings Wine</v>
      </c>
      <c r="AK1209" s="9">
        <f>IFERROR(tblSales[[#This Row],[Profit]]/tblSales[[#This Row],[Sales Amount]],0)</f>
        <v>0.10548619503820163</v>
      </c>
      <c r="AL1209" t="str">
        <f>IF(tblSales[[#This Row],[Discount %]]&lt;=5,"0-5%",
IF(tblSales[[#This Row],[Discount %]]&lt;=10,"5-10%",
IF(tblSales[[#This Row],[Discount %]]&lt;=15,"10-15%",
IF(tblSales[[#This Row],[Discount %]]&lt;=20,"15-20%","20%+"))))</f>
        <v>20%+</v>
      </c>
    </row>
    <row r="1210" spans="1:38">
      <c r="A1210" s="2" t="s">
        <v>2927</v>
      </c>
      <c r="B1210" s="11">
        <v>45639</v>
      </c>
      <c r="C1210" s="2" t="s">
        <v>1977</v>
      </c>
      <c r="D1210" s="2" t="s">
        <v>762</v>
      </c>
      <c r="E1210" s="2" t="s">
        <v>1396</v>
      </c>
      <c r="F1210" s="2" t="s">
        <v>227</v>
      </c>
      <c r="G1210" s="2">
        <v>3</v>
      </c>
      <c r="H1210" s="2">
        <v>626.27</v>
      </c>
      <c r="I1210" s="2">
        <v>10</v>
      </c>
      <c r="J1210" s="2">
        <v>187.88</v>
      </c>
      <c r="K1210" s="2">
        <v>5</v>
      </c>
      <c r="L1210" s="2">
        <v>84.55</v>
      </c>
      <c r="M1210" s="2">
        <v>1775.48</v>
      </c>
      <c r="N1210" s="2">
        <v>1093.83</v>
      </c>
      <c r="O1210" s="2">
        <f t="shared" si="46"/>
        <v>597.10000000000014</v>
      </c>
      <c r="P1210" s="2" t="s">
        <v>28</v>
      </c>
      <c r="Q1210" s="2" t="str">
        <f t="shared" si="44"/>
        <v>Credit Card</v>
      </c>
      <c r="R1210" s="2" t="s">
        <v>20</v>
      </c>
      <c r="S1210" s="2" t="s">
        <v>56</v>
      </c>
      <c r="T1210" s="2" t="s">
        <v>1424</v>
      </c>
      <c r="U1210" s="2" t="s">
        <v>59</v>
      </c>
      <c r="V1210" t="str">
        <f>TEXT(tblSales[[#This Row],[Invoice Date]],"mmm")</f>
        <v>Dec</v>
      </c>
      <c r="W1210">
        <f>MONTH(tblSales[[#This Row],[Invoice Date]])</f>
        <v>12</v>
      </c>
      <c r="X1210">
        <f>YEAR(tblSales[[#This Row],[Invoice Date]])</f>
        <v>2024</v>
      </c>
      <c r="Y1210" t="str">
        <f>TEXT(tblSales[[#This Row],[Invoice Date]],"mmm-yyyy")</f>
        <v>Dec-2024</v>
      </c>
      <c r="Z1210" t="str">
        <f>_xlfn.XLOOKUP(tblSales[[#This Row],[Product_ID]],Products!$A:$A,Products!$C:$C,"Women Dresses")</f>
        <v>Men T-Shirts</v>
      </c>
      <c r="AA1210" t="str">
        <f>_xlfn.XLOOKUP(tblSales[[#This Row],[Product_ID]],Products!$A:$A,Products!$D:$D,"Unknown")</f>
        <v>Polo</v>
      </c>
      <c r="AB1210" t="str">
        <f>_xlfn.XLOOKUP(tblSales[[#This Row],[Product_ID]],Products!$A:$A,Products!$E:$E,"Unknown")</f>
        <v>Woodland</v>
      </c>
      <c r="AC1210" t="str">
        <f>_xlfn.XLOOKUP(tblSales[[#This Row],[Store_ID]],Stores!$A:$A,Stores!$B:$B,"Unknown")</f>
        <v>TrendMart Vellore High Street</v>
      </c>
      <c r="AD1210" t="str">
        <f>_xlfn.XLOOKUP(tblSales[[#This Row],[Store_ID]],Stores!$A:$A,Stores!$E:$E,"Unknown")</f>
        <v>South Zone 1</v>
      </c>
      <c r="AE1210" t="str">
        <f>_xlfn.XLOOKUP(tblSales[[#This Row],[Customer_ID]],Customers!$A:$A,Customers!$B:$B,"Unknown")</f>
        <v>Padma Achari</v>
      </c>
      <c r="AF1210" t="str">
        <f>_xlfn.XLOOKUP(tblSales[[#This Row],[Customer_ID]],Customers!$A:$A,Customers!$J:$J,"Unknown")</f>
        <v>Gold</v>
      </c>
      <c r="AG1210" t="str">
        <f>_xlfn.XLOOKUP(tblSales[[#This Row],[Employee_ID]],Employees!$A:$A,Employees!$B:$B,"Unknown")</f>
        <v>Ishwarya Shetty</v>
      </c>
      <c r="AH1210">
        <f>IF(MONTH(tblSales[[#This Row],[Invoice Date]])&gt;=4,MONTH(tblSales[[#This Row],[Invoice Date]]),MONTH(tblSales[[#This Row],[Invoice Date]])+12)</f>
        <v>12</v>
      </c>
      <c r="AI1210" s="8">
        <f>DATE(YEAR(tblSales[[#This Row],[Invoice Date]]),MONTH(tblSales[[#This Row],[Invoice Date]]),1)</f>
        <v>45627</v>
      </c>
      <c r="AJ1210" t="str">
        <f>_xlfn.XLOOKUP(tblSales[[#This Row],[Product_ID]],Products!$A:$A,Products!$B:$B,"Unknown")</f>
        <v>Woodland Polo Purple</v>
      </c>
      <c r="AK1210" s="9">
        <f>IFERROR(tblSales[[#This Row],[Profit]]/tblSales[[#This Row],[Sales Amount]],0)</f>
        <v>0.33630342217315889</v>
      </c>
      <c r="AL1210" t="str">
        <f>IF(tblSales[[#This Row],[Discount %]]&lt;=5,"0-5%",
IF(tblSales[[#This Row],[Discount %]]&lt;=10,"5-10%",
IF(tblSales[[#This Row],[Discount %]]&lt;=15,"10-15%",
IF(tblSales[[#This Row],[Discount %]]&lt;=20,"15-20%","20%+"))))</f>
        <v>5-10%</v>
      </c>
    </row>
    <row r="1211" spans="1:38">
      <c r="A1211" s="2" t="s">
        <v>2928</v>
      </c>
      <c r="B1211" s="11">
        <v>45553</v>
      </c>
      <c r="C1211" s="2" t="s">
        <v>2712</v>
      </c>
      <c r="D1211" s="2" t="s">
        <v>624</v>
      </c>
      <c r="E1211" s="2" t="s">
        <v>973</v>
      </c>
      <c r="F1211" s="2" t="s">
        <v>104</v>
      </c>
      <c r="G1211" s="2">
        <v>1</v>
      </c>
      <c r="H1211" s="2">
        <v>681.31</v>
      </c>
      <c r="I1211" s="2">
        <v>0</v>
      </c>
      <c r="J1211" s="2">
        <v>0</v>
      </c>
      <c r="K1211" s="2">
        <v>5</v>
      </c>
      <c r="L1211" s="2">
        <v>34.07</v>
      </c>
      <c r="M1211" s="2">
        <v>715.38</v>
      </c>
      <c r="N1211" s="2">
        <v>403.71</v>
      </c>
      <c r="O1211" s="2">
        <f t="shared" si="46"/>
        <v>277.60000000000002</v>
      </c>
      <c r="P1211" s="2" t="s">
        <v>32</v>
      </c>
      <c r="Q1211" s="2" t="str">
        <f t="shared" si="44"/>
        <v>UPI</v>
      </c>
      <c r="R1211" s="2" t="s">
        <v>20</v>
      </c>
      <c r="S1211" s="2" t="s">
        <v>56</v>
      </c>
      <c r="T1211" s="2" t="s">
        <v>1010</v>
      </c>
      <c r="U1211" s="2" t="s">
        <v>59</v>
      </c>
      <c r="V1211" t="str">
        <f>TEXT(tblSales[[#This Row],[Invoice Date]],"mmm")</f>
        <v>Sep</v>
      </c>
      <c r="W1211">
        <f>MONTH(tblSales[[#This Row],[Invoice Date]])</f>
        <v>9</v>
      </c>
      <c r="X1211">
        <f>YEAR(tblSales[[#This Row],[Invoice Date]])</f>
        <v>2024</v>
      </c>
      <c r="Y1211" t="str">
        <f>TEXT(tblSales[[#This Row],[Invoice Date]],"mmm-yyyy")</f>
        <v>Sep-2024</v>
      </c>
      <c r="Z1211" t="str">
        <f>_xlfn.XLOOKUP(tblSales[[#This Row],[Product_ID]],Products!$A:$A,Products!$C:$C,"Women Dresses")</f>
        <v>Accessories</v>
      </c>
      <c r="AA1211" t="str">
        <f>_xlfn.XLOOKUP(tblSales[[#This Row],[Product_ID]],Products!$A:$A,Products!$D:$D,"Unknown")</f>
        <v>Cap</v>
      </c>
      <c r="AB1211" t="str">
        <f>_xlfn.XLOOKUP(tblSales[[#This Row],[Product_ID]],Products!$A:$A,Products!$E:$E,"Unknown")</f>
        <v>Westside</v>
      </c>
      <c r="AC1211" t="str">
        <f>_xlfn.XLOOKUP(tblSales[[#This Row],[Store_ID]],Stores!$A:$A,Stores!$B:$B,"Unknown")</f>
        <v>TrendMart Kochi High Street</v>
      </c>
      <c r="AD1211" t="str">
        <f>_xlfn.XLOOKUP(tblSales[[#This Row],[Store_ID]],Stores!$A:$A,Stores!$E:$E,"Unknown")</f>
        <v>South Zone 1</v>
      </c>
      <c r="AE1211" t="str">
        <f>_xlfn.XLOOKUP(tblSales[[#This Row],[Customer_ID]],Customers!$A:$A,Customers!$B:$B,"Unknown")</f>
        <v>Gokul Chetty</v>
      </c>
      <c r="AF1211" t="str">
        <f>_xlfn.XLOOKUP(tblSales[[#This Row],[Customer_ID]],Customers!$A:$A,Customers!$J:$J,"Unknown")</f>
        <v>Silver</v>
      </c>
      <c r="AG1211" t="str">
        <f>_xlfn.XLOOKUP(tblSales[[#This Row],[Employee_ID]],Employees!$A:$A,Employees!$B:$B,"Unknown")</f>
        <v>Meena Krishnan</v>
      </c>
      <c r="AH1211">
        <f>IF(MONTH(tblSales[[#This Row],[Invoice Date]])&gt;=4,MONTH(tblSales[[#This Row],[Invoice Date]]),MONTH(tblSales[[#This Row],[Invoice Date]])+12)</f>
        <v>9</v>
      </c>
      <c r="AI1211" s="8">
        <f>DATE(YEAR(tblSales[[#This Row],[Invoice Date]]),MONTH(tblSales[[#This Row],[Invoice Date]]),1)</f>
        <v>45536</v>
      </c>
      <c r="AJ1211" t="str">
        <f>_xlfn.XLOOKUP(tblSales[[#This Row],[Product_ID]],Products!$A:$A,Products!$B:$B,"Unknown")</f>
        <v>Westside Cap Beige</v>
      </c>
      <c r="AK1211" s="9">
        <f>IFERROR(tblSales[[#This Row],[Profit]]/tblSales[[#This Row],[Sales Amount]],0)</f>
        <v>0.38804551427213513</v>
      </c>
      <c r="AL1211" t="str">
        <f>IF(tblSales[[#This Row],[Discount %]]&lt;=5,"0-5%",
IF(tblSales[[#This Row],[Discount %]]&lt;=10,"5-10%",
IF(tblSales[[#This Row],[Discount %]]&lt;=15,"10-15%",
IF(tblSales[[#This Row],[Discount %]]&lt;=20,"15-20%","20%+"))))</f>
        <v>0-5%</v>
      </c>
    </row>
    <row r="1212" spans="1:38">
      <c r="A1212" s="2" t="s">
        <v>2929</v>
      </c>
      <c r="B1212" s="11">
        <v>45574</v>
      </c>
      <c r="C1212" s="2" t="s">
        <v>2930</v>
      </c>
      <c r="D1212" s="2" t="s">
        <v>1208</v>
      </c>
      <c r="E1212" s="2" t="s">
        <v>692</v>
      </c>
      <c r="F1212" s="2" t="s">
        <v>345</v>
      </c>
      <c r="G1212" s="2">
        <v>3</v>
      </c>
      <c r="H1212" s="2">
        <v>827.12</v>
      </c>
      <c r="I1212" s="2">
        <v>20</v>
      </c>
      <c r="J1212" s="2">
        <v>496.27</v>
      </c>
      <c r="K1212" s="2">
        <v>5</v>
      </c>
      <c r="L1212" s="2">
        <v>99.25</v>
      </c>
      <c r="M1212" s="2">
        <v>2084.34</v>
      </c>
      <c r="N1212" s="2">
        <v>1911.81</v>
      </c>
      <c r="O1212" s="2">
        <f t="shared" si="46"/>
        <v>73.2800000000002</v>
      </c>
      <c r="P1212" s="2" t="s">
        <v>27</v>
      </c>
      <c r="Q1212" s="2" t="str">
        <f t="shared" si="44"/>
        <v>Cash</v>
      </c>
      <c r="R1212" s="2" t="s">
        <v>21</v>
      </c>
      <c r="S1212" s="2" t="s">
        <v>56</v>
      </c>
      <c r="T1212" s="2" t="s">
        <v>1112</v>
      </c>
      <c r="U1212" s="2" t="s">
        <v>59</v>
      </c>
      <c r="V1212" t="str">
        <f>TEXT(tblSales[[#This Row],[Invoice Date]],"mmm")</f>
        <v>Oct</v>
      </c>
      <c r="W1212">
        <f>MONTH(tblSales[[#This Row],[Invoice Date]])</f>
        <v>10</v>
      </c>
      <c r="X1212">
        <f>YEAR(tblSales[[#This Row],[Invoice Date]])</f>
        <v>2024</v>
      </c>
      <c r="Y1212" t="str">
        <f>TEXT(tblSales[[#This Row],[Invoice Date]],"mmm-yyyy")</f>
        <v>Oct-2024</v>
      </c>
      <c r="Z1212" t="str">
        <f>_xlfn.XLOOKUP(tblSales[[#This Row],[Product_ID]],Products!$A:$A,Products!$C:$C,"Women Dresses")</f>
        <v>Women Jeans</v>
      </c>
      <c r="AA1212" t="str">
        <f>_xlfn.XLOOKUP(tblSales[[#This Row],[Product_ID]],Products!$A:$A,Products!$D:$D,"Unknown")</f>
        <v>Skinny Fit</v>
      </c>
      <c r="AB1212" t="str">
        <f>_xlfn.XLOOKUP(tblSales[[#This Row],[Product_ID]],Products!$A:$A,Products!$E:$E,"Unknown")</f>
        <v>Biba</v>
      </c>
      <c r="AC1212" t="str">
        <f>_xlfn.XLOOKUP(tblSales[[#This Row],[Store_ID]],Stores!$A:$A,Stores!$B:$B,"Unknown")</f>
        <v>TrendMart Thiruvananthapuram Outlet</v>
      </c>
      <c r="AD1212" t="str">
        <f>_xlfn.XLOOKUP(tblSales[[#This Row],[Store_ID]],Stores!$A:$A,Stores!$E:$E,"Unknown")</f>
        <v>South Zone 1</v>
      </c>
      <c r="AE1212" t="str">
        <f>_xlfn.XLOOKUP(tblSales[[#This Row],[Customer_ID]],Customers!$A:$A,Customers!$B:$B,"Unknown")</f>
        <v>Priya Yadav</v>
      </c>
      <c r="AF1212" t="str">
        <f>_xlfn.XLOOKUP(tblSales[[#This Row],[Customer_ID]],Customers!$A:$A,Customers!$J:$J,"Unknown")</f>
        <v>Silver</v>
      </c>
      <c r="AG1212" t="str">
        <f>_xlfn.XLOOKUP(tblSales[[#This Row],[Employee_ID]],Employees!$A:$A,Employees!$B:$B,"Unknown")</f>
        <v>Anitha Ramachandran</v>
      </c>
      <c r="AH1212">
        <f>IF(MONTH(tblSales[[#This Row],[Invoice Date]])&gt;=4,MONTH(tblSales[[#This Row],[Invoice Date]]),MONTH(tblSales[[#This Row],[Invoice Date]])+12)</f>
        <v>10</v>
      </c>
      <c r="AI1212" s="8">
        <f>DATE(YEAR(tblSales[[#This Row],[Invoice Date]]),MONTH(tblSales[[#This Row],[Invoice Date]]),1)</f>
        <v>45566</v>
      </c>
      <c r="AJ1212" t="str">
        <f>_xlfn.XLOOKUP(tblSales[[#This Row],[Product_ID]],Products!$A:$A,Products!$B:$B,"Unknown")</f>
        <v>Biba Skinny Fit Brown</v>
      </c>
      <c r="AK1212" s="9">
        <f>IFERROR(tblSales[[#This Row],[Profit]]/tblSales[[#This Row],[Sales Amount]],0)</f>
        <v>3.5157411938551389E-2</v>
      </c>
      <c r="AL1212" t="str">
        <f>IF(tblSales[[#This Row],[Discount %]]&lt;=5,"0-5%",
IF(tblSales[[#This Row],[Discount %]]&lt;=10,"5-10%",
IF(tblSales[[#This Row],[Discount %]]&lt;=15,"10-15%",
IF(tblSales[[#This Row],[Discount %]]&lt;=20,"15-20%","20%+"))))</f>
        <v>15-20%</v>
      </c>
    </row>
    <row r="1213" spans="1:38">
      <c r="A1213" s="2" t="s">
        <v>2931</v>
      </c>
      <c r="B1213" s="11">
        <v>45568</v>
      </c>
      <c r="C1213" s="2" t="s">
        <v>1767</v>
      </c>
      <c r="D1213" s="2" t="s">
        <v>337</v>
      </c>
      <c r="E1213" s="2" t="s">
        <v>1018</v>
      </c>
      <c r="F1213" s="2" t="s">
        <v>140</v>
      </c>
      <c r="G1213" s="2">
        <v>2</v>
      </c>
      <c r="H1213" s="2">
        <v>463.39</v>
      </c>
      <c r="I1213" s="2">
        <v>0</v>
      </c>
      <c r="J1213" s="2">
        <v>0</v>
      </c>
      <c r="K1213" s="2">
        <v>5</v>
      </c>
      <c r="L1213" s="2">
        <v>46.34</v>
      </c>
      <c r="M1213" s="2">
        <v>973.12</v>
      </c>
      <c r="N1213" s="2">
        <v>590</v>
      </c>
      <c r="O1213" s="2">
        <f t="shared" si="46"/>
        <v>336.78</v>
      </c>
      <c r="P1213" s="2" t="s">
        <v>27</v>
      </c>
      <c r="Q1213" s="2" t="str">
        <f t="shared" si="44"/>
        <v>Cash</v>
      </c>
      <c r="R1213" s="2" t="s">
        <v>21</v>
      </c>
      <c r="S1213" s="2" t="s">
        <v>56</v>
      </c>
      <c r="T1213" s="2" t="s">
        <v>1303</v>
      </c>
      <c r="U1213" s="2" t="s">
        <v>59</v>
      </c>
      <c r="V1213" t="str">
        <f>TEXT(tblSales[[#This Row],[Invoice Date]],"mmm")</f>
        <v>Oct</v>
      </c>
      <c r="W1213">
        <f>MONTH(tblSales[[#This Row],[Invoice Date]])</f>
        <v>10</v>
      </c>
      <c r="X1213">
        <f>YEAR(tblSales[[#This Row],[Invoice Date]])</f>
        <v>2024</v>
      </c>
      <c r="Y1213" t="str">
        <f>TEXT(tblSales[[#This Row],[Invoice Date]],"mmm-yyyy")</f>
        <v>Oct-2024</v>
      </c>
      <c r="Z1213" t="str">
        <f>_xlfn.XLOOKUP(tblSales[[#This Row],[Product_ID]],Products!$A:$A,Products!$C:$C,"Women Dresses")</f>
        <v>Men T-Shirts</v>
      </c>
      <c r="AA1213" t="str">
        <f>_xlfn.XLOOKUP(tblSales[[#This Row],[Product_ID]],Products!$A:$A,Products!$D:$D,"Unknown")</f>
        <v>Round Neck</v>
      </c>
      <c r="AB1213" t="str">
        <f>_xlfn.XLOOKUP(tblSales[[#This Row],[Product_ID]],Products!$A:$A,Products!$E:$E,"Unknown")</f>
        <v>Nalli Silks</v>
      </c>
      <c r="AC1213" t="str">
        <f>_xlfn.XLOOKUP(tblSales[[#This Row],[Store_ID]],Stores!$A:$A,Stores!$B:$B,"Unknown")</f>
        <v>TrendMart Tumakuru High Street</v>
      </c>
      <c r="AD1213" t="str">
        <f>_xlfn.XLOOKUP(tblSales[[#This Row],[Store_ID]],Stores!$A:$A,Stores!$E:$E,"Unknown")</f>
        <v>South Zone 2</v>
      </c>
      <c r="AE1213" t="str">
        <f>_xlfn.XLOOKUP(tblSales[[#This Row],[Customer_ID]],Customers!$A:$A,Customers!$B:$B,"Unknown")</f>
        <v>Manju Gowda</v>
      </c>
      <c r="AF1213" t="str">
        <f>_xlfn.XLOOKUP(tblSales[[#This Row],[Customer_ID]],Customers!$A:$A,Customers!$J:$J,"Unknown")</f>
        <v>Regular</v>
      </c>
      <c r="AG1213" t="str">
        <f>_xlfn.XLOOKUP(tblSales[[#This Row],[Employee_ID]],Employees!$A:$A,Employees!$B:$B,"Unknown")</f>
        <v>Charulatha Kumar</v>
      </c>
      <c r="AH1213">
        <f>IF(MONTH(tblSales[[#This Row],[Invoice Date]])&gt;=4,MONTH(tblSales[[#This Row],[Invoice Date]]),MONTH(tblSales[[#This Row],[Invoice Date]])+12)</f>
        <v>10</v>
      </c>
      <c r="AI1213" s="8">
        <f>DATE(YEAR(tblSales[[#This Row],[Invoice Date]]),MONTH(tblSales[[#This Row],[Invoice Date]]),1)</f>
        <v>45566</v>
      </c>
      <c r="AJ1213" t="str">
        <f>_xlfn.XLOOKUP(tblSales[[#This Row],[Product_ID]],Products!$A:$A,Products!$B:$B,"Unknown")</f>
        <v>Nalli Silks Round Neck White</v>
      </c>
      <c r="AK1213" s="9">
        <f>IFERROR(tblSales[[#This Row],[Profit]]/tblSales[[#This Row],[Sales Amount]],0)</f>
        <v>0.34608270305820449</v>
      </c>
      <c r="AL1213" t="str">
        <f>IF(tblSales[[#This Row],[Discount %]]&lt;=5,"0-5%",
IF(tblSales[[#This Row],[Discount %]]&lt;=10,"5-10%",
IF(tblSales[[#This Row],[Discount %]]&lt;=15,"10-15%",
IF(tblSales[[#This Row],[Discount %]]&lt;=20,"15-20%","20%+"))))</f>
        <v>0-5%</v>
      </c>
    </row>
    <row r="1214" spans="1:38">
      <c r="A1214" s="2" t="s">
        <v>2932</v>
      </c>
      <c r="B1214" s="11">
        <v>45475</v>
      </c>
      <c r="C1214" s="2" t="s">
        <v>2646</v>
      </c>
      <c r="D1214" s="2" t="s">
        <v>1431</v>
      </c>
      <c r="E1214" s="2" t="s">
        <v>859</v>
      </c>
      <c r="F1214" s="2" t="s">
        <v>227</v>
      </c>
      <c r="G1214" s="2">
        <v>3</v>
      </c>
      <c r="H1214" s="2">
        <v>786.06</v>
      </c>
      <c r="I1214" s="2">
        <v>15</v>
      </c>
      <c r="J1214" s="2">
        <v>353.73</v>
      </c>
      <c r="K1214" s="2">
        <v>5</v>
      </c>
      <c r="L1214" s="2">
        <v>100.22</v>
      </c>
      <c r="M1214" s="2">
        <v>2104.67</v>
      </c>
      <c r="N1214" s="2">
        <v>1755.78</v>
      </c>
      <c r="O1214" s="2">
        <f t="shared" si="46"/>
        <v>248.6700000000001</v>
      </c>
      <c r="P1214" s="2" t="s">
        <v>31</v>
      </c>
      <c r="Q1214" s="2" t="str">
        <f t="shared" si="44"/>
        <v>Net Banking</v>
      </c>
      <c r="R1214" s="2" t="s">
        <v>21</v>
      </c>
      <c r="S1214" s="2" t="s">
        <v>56</v>
      </c>
      <c r="T1214" s="2" t="s">
        <v>900</v>
      </c>
      <c r="U1214" s="2" t="s">
        <v>59</v>
      </c>
      <c r="V1214" t="str">
        <f>TEXT(tblSales[[#This Row],[Invoice Date]],"mmm")</f>
        <v>Jul</v>
      </c>
      <c r="W1214">
        <f>MONTH(tblSales[[#This Row],[Invoice Date]])</f>
        <v>7</v>
      </c>
      <c r="X1214">
        <f>YEAR(tblSales[[#This Row],[Invoice Date]])</f>
        <v>2024</v>
      </c>
      <c r="Y1214" t="str">
        <f>TEXT(tblSales[[#This Row],[Invoice Date]],"mmm-yyyy")</f>
        <v>Jul-2024</v>
      </c>
      <c r="Z1214" t="str">
        <f>_xlfn.XLOOKUP(tblSales[[#This Row],[Product_ID]],Products!$A:$A,Products!$C:$C,"Women Dresses")</f>
        <v>Men Trousers</v>
      </c>
      <c r="AA1214" t="str">
        <f>_xlfn.XLOOKUP(tblSales[[#This Row],[Product_ID]],Products!$A:$A,Products!$D:$D,"Unknown")</f>
        <v>Formal Trouser</v>
      </c>
      <c r="AB1214" t="str">
        <f>_xlfn.XLOOKUP(tblSales[[#This Row],[Product_ID]],Products!$A:$A,Products!$E:$E,"Unknown")</f>
        <v>Van Heusen</v>
      </c>
      <c r="AC1214" t="str">
        <f>_xlfn.XLOOKUP(tblSales[[#This Row],[Store_ID]],Stores!$A:$A,Stores!$B:$B,"Unknown")</f>
        <v>TrendMart Karimnagar Standard</v>
      </c>
      <c r="AD1214" t="str">
        <f>_xlfn.XLOOKUP(tblSales[[#This Row],[Store_ID]],Stores!$A:$A,Stores!$E:$E,"Unknown")</f>
        <v>South Zone 2</v>
      </c>
      <c r="AE1214" t="str">
        <f>_xlfn.XLOOKUP(tblSales[[#This Row],[Customer_ID]],Customers!$A:$A,Customers!$B:$B,"Unknown")</f>
        <v>Logesh Srinivasan</v>
      </c>
      <c r="AF1214" t="str">
        <f>_xlfn.XLOOKUP(tblSales[[#This Row],[Customer_ID]],Customers!$A:$A,Customers!$J:$J,"Unknown")</f>
        <v>Regular</v>
      </c>
      <c r="AG1214" t="str">
        <f>_xlfn.XLOOKUP(tblSales[[#This Row],[Employee_ID]],Employees!$A:$A,Employees!$B:$B,"Unknown")</f>
        <v>Ishwarya Shetty</v>
      </c>
      <c r="AH1214">
        <f>IF(MONTH(tblSales[[#This Row],[Invoice Date]])&gt;=4,MONTH(tblSales[[#This Row],[Invoice Date]]),MONTH(tblSales[[#This Row],[Invoice Date]])+12)</f>
        <v>7</v>
      </c>
      <c r="AI1214" s="8">
        <f>DATE(YEAR(tblSales[[#This Row],[Invoice Date]]),MONTH(tblSales[[#This Row],[Invoice Date]]),1)</f>
        <v>45474</v>
      </c>
      <c r="AJ1214" t="str">
        <f>_xlfn.XLOOKUP(tblSales[[#This Row],[Product_ID]],Products!$A:$A,Products!$B:$B,"Unknown")</f>
        <v>Van Heusen Formal Trouser Maroon</v>
      </c>
      <c r="AK1214" s="9">
        <f>IFERROR(tblSales[[#This Row],[Profit]]/tblSales[[#This Row],[Sales Amount]],0)</f>
        <v>0.11815153919616857</v>
      </c>
      <c r="AL1214" t="str">
        <f>IF(tblSales[[#This Row],[Discount %]]&lt;=5,"0-5%",
IF(tblSales[[#This Row],[Discount %]]&lt;=10,"5-10%",
IF(tblSales[[#This Row],[Discount %]]&lt;=15,"10-15%",
IF(tblSales[[#This Row],[Discount %]]&lt;=20,"15-20%","20%+"))))</f>
        <v>10-15%</v>
      </c>
    </row>
    <row r="1215" spans="1:38">
      <c r="A1215" s="2" t="s">
        <v>2933</v>
      </c>
      <c r="B1215" s="11">
        <v>45597</v>
      </c>
      <c r="C1215" s="2" t="s">
        <v>470</v>
      </c>
      <c r="D1215" s="2" t="s">
        <v>2934</v>
      </c>
      <c r="E1215" s="2" t="s">
        <v>453</v>
      </c>
      <c r="F1215" s="2" t="s">
        <v>249</v>
      </c>
      <c r="G1215" s="2">
        <v>1</v>
      </c>
      <c r="H1215" s="2">
        <v>1546.13</v>
      </c>
      <c r="I1215" s="2">
        <v>10</v>
      </c>
      <c r="J1215" s="2">
        <v>154.61000000000001</v>
      </c>
      <c r="K1215" s="2">
        <v>12</v>
      </c>
      <c r="L1215" s="2">
        <v>166.98</v>
      </c>
      <c r="M1215" s="2">
        <v>1558.5</v>
      </c>
      <c r="N1215" s="2">
        <v>1029.24</v>
      </c>
      <c r="O1215" s="2">
        <f t="shared" si="46"/>
        <v>362.28</v>
      </c>
      <c r="P1215" s="2" t="s">
        <v>27</v>
      </c>
      <c r="Q1215" s="2" t="str">
        <f t="shared" si="44"/>
        <v>Cash</v>
      </c>
      <c r="R1215" s="2" t="s">
        <v>20</v>
      </c>
      <c r="S1215" s="2" t="s">
        <v>56</v>
      </c>
      <c r="T1215" s="2" t="s">
        <v>441</v>
      </c>
      <c r="U1215" s="2" t="s">
        <v>59</v>
      </c>
      <c r="V1215" t="str">
        <f>TEXT(tblSales[[#This Row],[Invoice Date]],"mmm")</f>
        <v>Nov</v>
      </c>
      <c r="W1215">
        <f>MONTH(tblSales[[#This Row],[Invoice Date]])</f>
        <v>11</v>
      </c>
      <c r="X1215">
        <f>YEAR(tblSales[[#This Row],[Invoice Date]])</f>
        <v>2024</v>
      </c>
      <c r="Y1215" t="str">
        <f>TEXT(tblSales[[#This Row],[Invoice Date]],"mmm-yyyy")</f>
        <v>Nov-2024</v>
      </c>
      <c r="Z1215" t="str">
        <f>_xlfn.XLOOKUP(tblSales[[#This Row],[Product_ID]],Products!$A:$A,Products!$C:$C,"Women Dresses")</f>
        <v>Sportswear</v>
      </c>
      <c r="AA1215" t="str">
        <f>_xlfn.XLOOKUP(tblSales[[#This Row],[Product_ID]],Products!$A:$A,Products!$D:$D,"Unknown")</f>
        <v>Joggers</v>
      </c>
      <c r="AB1215" t="str">
        <f>_xlfn.XLOOKUP(tblSales[[#This Row],[Product_ID]],Products!$A:$A,Products!$E:$E,"Unknown")</f>
        <v>Global Desi</v>
      </c>
      <c r="AC1215" t="str">
        <f>_xlfn.XLOOKUP(tblSales[[#This Row],[Store_ID]],Stores!$A:$A,Stores!$B:$B,"Unknown")</f>
        <v>TrendMart Khammam Standard</v>
      </c>
      <c r="AD1215" t="str">
        <f>_xlfn.XLOOKUP(tblSales[[#This Row],[Store_ID]],Stores!$A:$A,Stores!$E:$E,"Unknown")</f>
        <v>South Zone 2</v>
      </c>
      <c r="AE1215" t="str">
        <f>_xlfn.XLOOKUP(tblSales[[#This Row],[Customer_ID]],Customers!$A:$A,Customers!$B:$B,"Unknown")</f>
        <v>Nithya Yadav</v>
      </c>
      <c r="AF1215" t="str">
        <f>_xlfn.XLOOKUP(tblSales[[#This Row],[Customer_ID]],Customers!$A:$A,Customers!$J:$J,"Unknown")</f>
        <v>Silver</v>
      </c>
      <c r="AG1215" t="str">
        <f>_xlfn.XLOOKUP(tblSales[[#This Row],[Employee_ID]],Employees!$A:$A,Employees!$B:$B,"Unknown")</f>
        <v>Hari Nair</v>
      </c>
      <c r="AH1215">
        <f>IF(MONTH(tblSales[[#This Row],[Invoice Date]])&gt;=4,MONTH(tblSales[[#This Row],[Invoice Date]]),MONTH(tblSales[[#This Row],[Invoice Date]])+12)</f>
        <v>11</v>
      </c>
      <c r="AI1215" s="8">
        <f>DATE(YEAR(tblSales[[#This Row],[Invoice Date]]),MONTH(tblSales[[#This Row],[Invoice Date]]),1)</f>
        <v>45597</v>
      </c>
      <c r="AJ1215" t="str">
        <f>_xlfn.XLOOKUP(tblSales[[#This Row],[Product_ID]],Products!$A:$A,Products!$B:$B,"Unknown")</f>
        <v>Global Desi Joggers Charcoal</v>
      </c>
      <c r="AK1215" s="9">
        <f>IFERROR(tblSales[[#This Row],[Profit]]/tblSales[[#This Row],[Sales Amount]],0)</f>
        <v>0.23245428296438883</v>
      </c>
      <c r="AL1215" t="str">
        <f>IF(tblSales[[#This Row],[Discount %]]&lt;=5,"0-5%",
IF(tblSales[[#This Row],[Discount %]]&lt;=10,"5-10%",
IF(tblSales[[#This Row],[Discount %]]&lt;=15,"10-15%",
IF(tblSales[[#This Row],[Discount %]]&lt;=20,"15-20%","20%+"))))</f>
        <v>5-10%</v>
      </c>
    </row>
    <row r="1216" spans="1:38">
      <c r="A1216" s="12" t="s">
        <v>2935</v>
      </c>
      <c r="B1216" s="13">
        <v>45739</v>
      </c>
      <c r="C1216" s="12" t="s">
        <v>2169</v>
      </c>
      <c r="D1216" s="12" t="s">
        <v>1208</v>
      </c>
      <c r="E1216" s="12" t="s">
        <v>333</v>
      </c>
      <c r="F1216" s="12" t="s">
        <v>405</v>
      </c>
      <c r="G1216" s="12">
        <v>0</v>
      </c>
      <c r="H1216" s="12">
        <v>981.81</v>
      </c>
      <c r="I1216" s="12">
        <v>25</v>
      </c>
      <c r="J1216" s="12">
        <v>0</v>
      </c>
      <c r="K1216" s="12">
        <v>5</v>
      </c>
      <c r="L1216" s="12">
        <v>0</v>
      </c>
      <c r="M1216" s="12">
        <v>0</v>
      </c>
      <c r="N1216" s="12">
        <v>0</v>
      </c>
      <c r="O1216" s="12">
        <v>0</v>
      </c>
      <c r="P1216" s="12" t="s">
        <v>27</v>
      </c>
      <c r="Q1216" s="12" t="str">
        <f t="shared" si="44"/>
        <v>Cash</v>
      </c>
      <c r="R1216" s="12" t="s">
        <v>21</v>
      </c>
      <c r="S1216" s="12" t="s">
        <v>56</v>
      </c>
      <c r="T1216" s="12" t="s">
        <v>1108</v>
      </c>
      <c r="U1216" s="12" t="s">
        <v>60</v>
      </c>
      <c r="V1216" t="str">
        <f>TEXT(tblSales[[#This Row],[Invoice Date]],"mmm")</f>
        <v>Mar</v>
      </c>
      <c r="W1216">
        <f>MONTH(tblSales[[#This Row],[Invoice Date]])</f>
        <v>3</v>
      </c>
      <c r="X1216">
        <f>YEAR(tblSales[[#This Row],[Invoice Date]])</f>
        <v>2025</v>
      </c>
      <c r="Y1216" t="str">
        <f>TEXT(tblSales[[#This Row],[Invoice Date]],"mmm-yyyy")</f>
        <v>Mar-2025</v>
      </c>
      <c r="Z1216" t="str">
        <f>_xlfn.XLOOKUP(tblSales[[#This Row],[Product_ID]],Products!$A:$A,Products!$C:$C,"Women Dresses")</f>
        <v>Women Jeans</v>
      </c>
      <c r="AA1216" t="str">
        <f>_xlfn.XLOOKUP(tblSales[[#This Row],[Product_ID]],Products!$A:$A,Products!$D:$D,"Unknown")</f>
        <v>Skinny Fit</v>
      </c>
      <c r="AB1216" t="str">
        <f>_xlfn.XLOOKUP(tblSales[[#This Row],[Product_ID]],Products!$A:$A,Products!$E:$E,"Unknown")</f>
        <v>Biba</v>
      </c>
      <c r="AC1216" t="str">
        <f>_xlfn.XLOOKUP(tblSales[[#This Row],[Store_ID]],Stores!$A:$A,Stores!$B:$B,"Unknown")</f>
        <v>TrendMart Warangal High Street</v>
      </c>
      <c r="AD1216" t="str">
        <f>_xlfn.XLOOKUP(tblSales[[#This Row],[Store_ID]],Stores!$A:$A,Stores!$E:$E,"Unknown")</f>
        <v>South Zone 2</v>
      </c>
      <c r="AE1216" t="str">
        <f>_xlfn.XLOOKUP(tblSales[[#This Row],[Customer_ID]],Customers!$A:$A,Customers!$B:$B,"Unknown")</f>
        <v>Siddharth Iyengar</v>
      </c>
      <c r="AF1216" t="str">
        <f>_xlfn.XLOOKUP(tblSales[[#This Row],[Customer_ID]],Customers!$A:$A,Customers!$J:$J,"Unknown")</f>
        <v>Gold</v>
      </c>
      <c r="AG1216" t="str">
        <f>_xlfn.XLOOKUP(tblSales[[#This Row],[Employee_ID]],Employees!$A:$A,Employees!$B:$B,"Unknown")</f>
        <v>Chitra Bhat</v>
      </c>
      <c r="AH1216">
        <f>IF(MONTH(tblSales[[#This Row],[Invoice Date]])&gt;=4,MONTH(tblSales[[#This Row],[Invoice Date]]),MONTH(tblSales[[#This Row],[Invoice Date]])+12)</f>
        <v>15</v>
      </c>
      <c r="AI1216" s="8">
        <f>DATE(YEAR(tblSales[[#This Row],[Invoice Date]]),MONTH(tblSales[[#This Row],[Invoice Date]]),1)</f>
        <v>45717</v>
      </c>
      <c r="AJ1216" t="str">
        <f>_xlfn.XLOOKUP(tblSales[[#This Row],[Product_ID]],Products!$A:$A,Products!$B:$B,"Unknown")</f>
        <v>Biba Skinny Fit Brown</v>
      </c>
      <c r="AK1216" s="9">
        <f>IFERROR(tblSales[[#This Row],[Profit]]/tblSales[[#This Row],[Sales Amount]],0)</f>
        <v>0</v>
      </c>
      <c r="AL1216" t="str">
        <f>IF(tblSales[[#This Row],[Discount %]]&lt;=5,"0-5%",
IF(tblSales[[#This Row],[Discount %]]&lt;=10,"5-10%",
IF(tblSales[[#This Row],[Discount %]]&lt;=15,"10-15%",
IF(tblSales[[#This Row],[Discount %]]&lt;=20,"15-20%","20%+"))))</f>
        <v>20%+</v>
      </c>
    </row>
    <row r="1217" spans="1:38">
      <c r="A1217" s="2" t="s">
        <v>2936</v>
      </c>
      <c r="B1217" s="11">
        <v>45599</v>
      </c>
      <c r="C1217" s="2" t="s">
        <v>2198</v>
      </c>
      <c r="D1217" s="2" t="s">
        <v>440</v>
      </c>
      <c r="E1217" s="2" t="s">
        <v>1780</v>
      </c>
      <c r="F1217" s="2" t="s">
        <v>345</v>
      </c>
      <c r="G1217" s="2">
        <v>1</v>
      </c>
      <c r="H1217" s="2">
        <v>471.98</v>
      </c>
      <c r="I1217" s="2">
        <v>30</v>
      </c>
      <c r="J1217" s="2">
        <v>141.59</v>
      </c>
      <c r="K1217" s="2">
        <v>5</v>
      </c>
      <c r="L1217" s="2">
        <v>16.52</v>
      </c>
      <c r="M1217" s="2">
        <v>346.91</v>
      </c>
      <c r="N1217" s="2">
        <v>315.13</v>
      </c>
      <c r="O1217" s="2">
        <f t="shared" ref="O1217:O1260" si="47">(M1217-N1217-L1217)</f>
        <v>15.26000000000003</v>
      </c>
      <c r="P1217" s="2" t="s">
        <v>29</v>
      </c>
      <c r="Q1217" s="2" t="str">
        <f t="shared" si="44"/>
        <v>Debit Card</v>
      </c>
      <c r="R1217" s="2" t="s">
        <v>20</v>
      </c>
      <c r="S1217" s="2" t="s">
        <v>56</v>
      </c>
      <c r="T1217" s="2" t="s">
        <v>1906</v>
      </c>
      <c r="U1217" s="2" t="s">
        <v>60</v>
      </c>
      <c r="V1217" t="str">
        <f>TEXT(tblSales[[#This Row],[Invoice Date]],"mmm")</f>
        <v>Nov</v>
      </c>
      <c r="W1217">
        <f>MONTH(tblSales[[#This Row],[Invoice Date]])</f>
        <v>11</v>
      </c>
      <c r="X1217">
        <f>YEAR(tblSales[[#This Row],[Invoice Date]])</f>
        <v>2024</v>
      </c>
      <c r="Y1217" t="str">
        <f>TEXT(tblSales[[#This Row],[Invoice Date]],"mmm-yyyy")</f>
        <v>Nov-2024</v>
      </c>
      <c r="Z1217" t="str">
        <f>_xlfn.XLOOKUP(tblSales[[#This Row],[Product_ID]],Products!$A:$A,Products!$C:$C,"Women Dresses")</f>
        <v>Belts</v>
      </c>
      <c r="AA1217" t="str">
        <f>_xlfn.XLOOKUP(tblSales[[#This Row],[Product_ID]],Products!$A:$A,Products!$D:$D,"Unknown")</f>
        <v>Casual Belt</v>
      </c>
      <c r="AB1217" t="str">
        <f>_xlfn.XLOOKUP(tblSales[[#This Row],[Product_ID]],Products!$A:$A,Products!$E:$E,"Unknown")</f>
        <v>Nike</v>
      </c>
      <c r="AC1217" t="str">
        <f>_xlfn.XLOOKUP(tblSales[[#This Row],[Store_ID]],Stores!$A:$A,Stores!$B:$B,"Unknown")</f>
        <v>TrendMart Vijayawada Outlet</v>
      </c>
      <c r="AD1217" t="str">
        <f>_xlfn.XLOOKUP(tblSales[[#This Row],[Store_ID]],Stores!$A:$A,Stores!$E:$E,"Unknown")</f>
        <v>South Zone 3</v>
      </c>
      <c r="AE1217" t="str">
        <f>_xlfn.XLOOKUP(tblSales[[#This Row],[Customer_ID]],Customers!$A:$A,Customers!$B:$B,"Unknown")</f>
        <v>Sathish Gupta</v>
      </c>
      <c r="AF1217" t="str">
        <f>_xlfn.XLOOKUP(tblSales[[#This Row],[Customer_ID]],Customers!$A:$A,Customers!$J:$J,"Unknown")</f>
        <v>Regular</v>
      </c>
      <c r="AG1217" t="str">
        <f>_xlfn.XLOOKUP(tblSales[[#This Row],[Employee_ID]],Employees!$A:$A,Employees!$B:$B,"Unknown")</f>
        <v>Anitha Ramachandran</v>
      </c>
      <c r="AH1217">
        <f>IF(MONTH(tblSales[[#This Row],[Invoice Date]])&gt;=4,MONTH(tblSales[[#This Row],[Invoice Date]]),MONTH(tblSales[[#This Row],[Invoice Date]])+12)</f>
        <v>11</v>
      </c>
      <c r="AI1217" s="8">
        <f>DATE(YEAR(tblSales[[#This Row],[Invoice Date]]),MONTH(tblSales[[#This Row],[Invoice Date]]),1)</f>
        <v>45597</v>
      </c>
      <c r="AJ1217" t="str">
        <f>_xlfn.XLOOKUP(tblSales[[#This Row],[Product_ID]],Products!$A:$A,Products!$B:$B,"Unknown")</f>
        <v>Nike Casual Belt Olive</v>
      </c>
      <c r="AK1217" s="9">
        <f>IFERROR(tblSales[[#This Row],[Profit]]/tblSales[[#This Row],[Sales Amount]],0)</f>
        <v>4.3988354328212013E-2</v>
      </c>
      <c r="AL1217" t="str">
        <f>IF(tblSales[[#This Row],[Discount %]]&lt;=5,"0-5%",
IF(tblSales[[#This Row],[Discount %]]&lt;=10,"5-10%",
IF(tblSales[[#This Row],[Discount %]]&lt;=15,"10-15%",
IF(tblSales[[#This Row],[Discount %]]&lt;=20,"15-20%","20%+"))))</f>
        <v>20%+</v>
      </c>
    </row>
    <row r="1218" spans="1:38">
      <c r="A1218" s="2" t="s">
        <v>2937</v>
      </c>
      <c r="B1218" s="11">
        <v>45474</v>
      </c>
      <c r="C1218" s="2" t="s">
        <v>921</v>
      </c>
      <c r="D1218" s="2" t="s">
        <v>300</v>
      </c>
      <c r="E1218" s="2" t="s">
        <v>1546</v>
      </c>
      <c r="F1218" s="2" t="s">
        <v>210</v>
      </c>
      <c r="G1218" s="2">
        <v>1</v>
      </c>
      <c r="H1218" s="2">
        <v>2492.4699999999998</v>
      </c>
      <c r="I1218" s="2">
        <v>15</v>
      </c>
      <c r="J1218" s="2">
        <v>373.87</v>
      </c>
      <c r="K1218" s="2">
        <v>12</v>
      </c>
      <c r="L1218" s="2">
        <v>254.23</v>
      </c>
      <c r="M1218" s="2">
        <v>2372.83</v>
      </c>
      <c r="N1218" s="2">
        <v>1804.37</v>
      </c>
      <c r="O1218" s="2">
        <f t="shared" si="47"/>
        <v>314.23</v>
      </c>
      <c r="P1218" s="2" t="s">
        <v>28</v>
      </c>
      <c r="Q1218" s="2" t="str">
        <f t="shared" ref="Q1218:Q1281" si="48">TRIM(CLEAN(P1218))</f>
        <v>Credit Card</v>
      </c>
      <c r="R1218" s="2" t="s">
        <v>20</v>
      </c>
      <c r="S1218" s="2" t="s">
        <v>56</v>
      </c>
      <c r="T1218" s="2" t="s">
        <v>1303</v>
      </c>
      <c r="U1218" s="2" t="s">
        <v>59</v>
      </c>
      <c r="V1218" t="str">
        <f>TEXT(tblSales[[#This Row],[Invoice Date]],"mmm")</f>
        <v>Jul</v>
      </c>
      <c r="W1218">
        <f>MONTH(tblSales[[#This Row],[Invoice Date]])</f>
        <v>7</v>
      </c>
      <c r="X1218">
        <f>YEAR(tblSales[[#This Row],[Invoice Date]])</f>
        <v>2024</v>
      </c>
      <c r="Y1218" t="str">
        <f>TEXT(tblSales[[#This Row],[Invoice Date]],"mmm-yyyy")</f>
        <v>Jul-2024</v>
      </c>
      <c r="Z1218" t="str">
        <f>_xlfn.XLOOKUP(tblSales[[#This Row],[Product_ID]],Products!$A:$A,Products!$C:$C,"Women Dresses")</f>
        <v>Men Ethnic</v>
      </c>
      <c r="AA1218" t="str">
        <f>_xlfn.XLOOKUP(tblSales[[#This Row],[Product_ID]],Products!$A:$A,Products!$D:$D,"Unknown")</f>
        <v>Kurta</v>
      </c>
      <c r="AB1218" t="str">
        <f>_xlfn.XLOOKUP(tblSales[[#This Row],[Product_ID]],Products!$A:$A,Products!$E:$E,"Unknown")</f>
        <v>US Polo Assn</v>
      </c>
      <c r="AC1218" t="str">
        <f>_xlfn.XLOOKUP(tblSales[[#This Row],[Store_ID]],Stores!$A:$A,Stores!$B:$B,"Unknown")</f>
        <v>TrendMart Guntur Standard</v>
      </c>
      <c r="AD1218" t="str">
        <f>_xlfn.XLOOKUP(tblSales[[#This Row],[Store_ID]],Stores!$A:$A,Stores!$E:$E,"Unknown")</f>
        <v>South Zone 3</v>
      </c>
      <c r="AE1218" t="str">
        <f>_xlfn.XLOOKUP(tblSales[[#This Row],[Customer_ID]],Customers!$A:$A,Customers!$B:$B,"Unknown")</f>
        <v>Malathi Naidu</v>
      </c>
      <c r="AF1218" t="str">
        <f>_xlfn.XLOOKUP(tblSales[[#This Row],[Customer_ID]],Customers!$A:$A,Customers!$J:$J,"Unknown")</f>
        <v>Silver</v>
      </c>
      <c r="AG1218" t="str">
        <f>_xlfn.XLOOKUP(tblSales[[#This Row],[Employee_ID]],Employees!$A:$A,Employees!$B:$B,"Unknown")</f>
        <v>Rani Mishra</v>
      </c>
      <c r="AH1218">
        <f>IF(MONTH(tblSales[[#This Row],[Invoice Date]])&gt;=4,MONTH(tblSales[[#This Row],[Invoice Date]]),MONTH(tblSales[[#This Row],[Invoice Date]])+12)</f>
        <v>7</v>
      </c>
      <c r="AI1218" s="8">
        <f>DATE(YEAR(tblSales[[#This Row],[Invoice Date]]),MONTH(tblSales[[#This Row],[Invoice Date]]),1)</f>
        <v>45474</v>
      </c>
      <c r="AJ1218" t="str">
        <f>_xlfn.XLOOKUP(tblSales[[#This Row],[Product_ID]],Products!$A:$A,Products!$B:$B,"Unknown")</f>
        <v>US Polo Assn Kurta Beige</v>
      </c>
      <c r="AK1218" s="9">
        <f>IFERROR(tblSales[[#This Row],[Profit]]/tblSales[[#This Row],[Sales Amount]],0)</f>
        <v>0.1324283661282098</v>
      </c>
      <c r="AL1218" t="str">
        <f>IF(tblSales[[#This Row],[Discount %]]&lt;=5,"0-5%",
IF(tblSales[[#This Row],[Discount %]]&lt;=10,"5-10%",
IF(tblSales[[#This Row],[Discount %]]&lt;=15,"10-15%",
IF(tblSales[[#This Row],[Discount %]]&lt;=20,"15-20%","20%+"))))</f>
        <v>10-15%</v>
      </c>
    </row>
    <row r="1219" spans="1:38">
      <c r="A1219" s="2" t="s">
        <v>2938</v>
      </c>
      <c r="B1219" s="11">
        <v>45623</v>
      </c>
      <c r="C1219" s="2" t="s">
        <v>2066</v>
      </c>
      <c r="D1219" s="2" t="s">
        <v>1302</v>
      </c>
      <c r="E1219" s="2" t="s">
        <v>1233</v>
      </c>
      <c r="F1219" s="2" t="s">
        <v>177</v>
      </c>
      <c r="G1219" s="2">
        <v>1</v>
      </c>
      <c r="H1219" s="2">
        <v>672.07</v>
      </c>
      <c r="I1219" s="2">
        <v>0</v>
      </c>
      <c r="J1219" s="2">
        <v>0</v>
      </c>
      <c r="K1219" s="2">
        <v>5</v>
      </c>
      <c r="L1219" s="2">
        <v>33.6</v>
      </c>
      <c r="M1219" s="2">
        <v>705.67</v>
      </c>
      <c r="N1219" s="2">
        <v>419.4</v>
      </c>
      <c r="O1219" s="2">
        <f t="shared" si="47"/>
        <v>252.67</v>
      </c>
      <c r="P1219" s="2" t="s">
        <v>32</v>
      </c>
      <c r="Q1219" s="2" t="str">
        <f t="shared" si="48"/>
        <v>UPI</v>
      </c>
      <c r="R1219" s="2" t="s">
        <v>20</v>
      </c>
      <c r="S1219" s="2" t="s">
        <v>56</v>
      </c>
      <c r="T1219" s="2" t="s">
        <v>1698</v>
      </c>
      <c r="U1219" s="2" t="s">
        <v>59</v>
      </c>
      <c r="V1219" t="str">
        <f>TEXT(tblSales[[#This Row],[Invoice Date]],"mmm")</f>
        <v>Nov</v>
      </c>
      <c r="W1219">
        <f>MONTH(tblSales[[#This Row],[Invoice Date]])</f>
        <v>11</v>
      </c>
      <c r="X1219">
        <f>YEAR(tblSales[[#This Row],[Invoice Date]])</f>
        <v>2024</v>
      </c>
      <c r="Y1219" t="str">
        <f>TEXT(tblSales[[#This Row],[Invoice Date]],"mmm-yyyy")</f>
        <v>Nov-2024</v>
      </c>
      <c r="Z1219" t="str">
        <f>_xlfn.XLOOKUP(tblSales[[#This Row],[Product_ID]],Products!$A:$A,Products!$C:$C,"Women Dresses")</f>
        <v>Women Tops</v>
      </c>
      <c r="AA1219" t="str">
        <f>_xlfn.XLOOKUP(tblSales[[#This Row],[Product_ID]],Products!$A:$A,Products!$D:$D,"Unknown")</f>
        <v>Tunic</v>
      </c>
      <c r="AB1219" t="str">
        <f>_xlfn.XLOOKUP(tblSales[[#This Row],[Product_ID]],Products!$A:$A,Products!$E:$E,"Unknown")</f>
        <v>Jack &amp; Jones</v>
      </c>
      <c r="AC1219" t="str">
        <f>_xlfn.XLOOKUP(tblSales[[#This Row],[Store_ID]],Stores!$A:$A,Stores!$B:$B,"Unknown")</f>
        <v>TrendMart Visakhapatnam Standard</v>
      </c>
      <c r="AD1219" t="str">
        <f>_xlfn.XLOOKUP(tblSales[[#This Row],[Store_ID]],Stores!$A:$A,Stores!$E:$E,"Unknown")</f>
        <v>South Zone 3</v>
      </c>
      <c r="AE1219" t="str">
        <f>_xlfn.XLOOKUP(tblSales[[#This Row],[Customer_ID]],Customers!$A:$A,Customers!$B:$B,"Unknown")</f>
        <v>Chidambaram Krishnan</v>
      </c>
      <c r="AF1219" t="str">
        <f>_xlfn.XLOOKUP(tblSales[[#This Row],[Customer_ID]],Customers!$A:$A,Customers!$J:$J,"Unknown")</f>
        <v>Regular</v>
      </c>
      <c r="AG1219" t="str">
        <f>_xlfn.XLOOKUP(tblSales[[#This Row],[Employee_ID]],Employees!$A:$A,Employees!$B:$B,"Unknown")</f>
        <v>Deepak Kamath</v>
      </c>
      <c r="AH1219">
        <f>IF(MONTH(tblSales[[#This Row],[Invoice Date]])&gt;=4,MONTH(tblSales[[#This Row],[Invoice Date]]),MONTH(tblSales[[#This Row],[Invoice Date]])+12)</f>
        <v>11</v>
      </c>
      <c r="AI1219" s="8">
        <f>DATE(YEAR(tblSales[[#This Row],[Invoice Date]]),MONTH(tblSales[[#This Row],[Invoice Date]]),1)</f>
        <v>45597</v>
      </c>
      <c r="AJ1219" t="str">
        <f>_xlfn.XLOOKUP(tblSales[[#This Row],[Product_ID]],Products!$A:$A,Products!$B:$B,"Unknown")</f>
        <v>Jack &amp; Jones Tunic Olive</v>
      </c>
      <c r="AK1219" s="9">
        <f>IFERROR(tblSales[[#This Row],[Profit]]/tblSales[[#This Row],[Sales Amount]],0)</f>
        <v>0.35805688211203535</v>
      </c>
      <c r="AL1219" t="str">
        <f>IF(tblSales[[#This Row],[Discount %]]&lt;=5,"0-5%",
IF(tblSales[[#This Row],[Discount %]]&lt;=10,"5-10%",
IF(tblSales[[#This Row],[Discount %]]&lt;=15,"10-15%",
IF(tblSales[[#This Row],[Discount %]]&lt;=20,"15-20%","20%+"))))</f>
        <v>0-5%</v>
      </c>
    </row>
    <row r="1220" spans="1:38">
      <c r="A1220" s="2" t="s">
        <v>2939</v>
      </c>
      <c r="B1220" s="11">
        <v>45736</v>
      </c>
      <c r="C1220" s="2" t="s">
        <v>2351</v>
      </c>
      <c r="D1220" s="2" t="s">
        <v>2913</v>
      </c>
      <c r="E1220" s="2" t="s">
        <v>1122</v>
      </c>
      <c r="F1220" s="2" t="s">
        <v>199</v>
      </c>
      <c r="G1220" s="2">
        <v>2</v>
      </c>
      <c r="H1220" s="2">
        <v>461.04</v>
      </c>
      <c r="I1220" s="2">
        <v>10</v>
      </c>
      <c r="J1220" s="2">
        <v>92.21</v>
      </c>
      <c r="K1220" s="2">
        <v>5</v>
      </c>
      <c r="L1220" s="2">
        <v>41.49</v>
      </c>
      <c r="M1220" s="2">
        <v>871.36</v>
      </c>
      <c r="N1220" s="2">
        <v>735.72</v>
      </c>
      <c r="O1220" s="2">
        <f t="shared" si="47"/>
        <v>94.149999999999977</v>
      </c>
      <c r="P1220" s="2" t="s">
        <v>29</v>
      </c>
      <c r="Q1220" s="2" t="str">
        <f t="shared" si="48"/>
        <v>Debit Card</v>
      </c>
      <c r="R1220" s="2" t="s">
        <v>20</v>
      </c>
      <c r="S1220" s="2" t="s">
        <v>56</v>
      </c>
      <c r="T1220" s="2" t="s">
        <v>626</v>
      </c>
      <c r="U1220" s="2" t="s">
        <v>59</v>
      </c>
      <c r="V1220" t="str">
        <f>TEXT(tblSales[[#This Row],[Invoice Date]],"mmm")</f>
        <v>Mar</v>
      </c>
      <c r="W1220">
        <f>MONTH(tblSales[[#This Row],[Invoice Date]])</f>
        <v>3</v>
      </c>
      <c r="X1220">
        <f>YEAR(tblSales[[#This Row],[Invoice Date]])</f>
        <v>2025</v>
      </c>
      <c r="Y1220" t="str">
        <f>TEXT(tblSales[[#This Row],[Invoice Date]],"mmm-yyyy")</f>
        <v>Mar-2025</v>
      </c>
      <c r="Z1220" t="str">
        <f>_xlfn.XLOOKUP(tblSales[[#This Row],[Product_ID]],Products!$A:$A,Products!$C:$C,"Women Dresses")</f>
        <v>Wallets</v>
      </c>
      <c r="AA1220" t="str">
        <f>_xlfn.XLOOKUP(tblSales[[#This Row],[Product_ID]],Products!$A:$A,Products!$D:$D,"Unknown")</f>
        <v>Card Holder</v>
      </c>
      <c r="AB1220" t="str">
        <f>_xlfn.XLOOKUP(tblSales[[#This Row],[Product_ID]],Products!$A:$A,Products!$E:$E,"Unknown")</f>
        <v>Biba</v>
      </c>
      <c r="AC1220" t="str">
        <f>_xlfn.XLOOKUP(tblSales[[#This Row],[Store_ID]],Stores!$A:$A,Stores!$B:$B,"Unknown")</f>
        <v>TrendMart Chennai Standard</v>
      </c>
      <c r="AD1220" t="str">
        <f>_xlfn.XLOOKUP(tblSales[[#This Row],[Store_ID]],Stores!$A:$A,Stores!$E:$E,"Unknown")</f>
        <v>South Zone 1</v>
      </c>
      <c r="AE1220" t="str">
        <f>_xlfn.XLOOKUP(tblSales[[#This Row],[Customer_ID]],Customers!$A:$A,Customers!$B:$B,"Unknown")</f>
        <v>Rohit Pillai</v>
      </c>
      <c r="AF1220" t="str">
        <f>_xlfn.XLOOKUP(tblSales[[#This Row],[Customer_ID]],Customers!$A:$A,Customers!$J:$J,"Unknown")</f>
        <v>Gold</v>
      </c>
      <c r="AG1220" t="str">
        <f>_xlfn.XLOOKUP(tblSales[[#This Row],[Employee_ID]],Employees!$A:$A,Employees!$B:$B,"Unknown")</f>
        <v>Anusuya Subramaniam</v>
      </c>
      <c r="AH1220">
        <f>IF(MONTH(tblSales[[#This Row],[Invoice Date]])&gt;=4,MONTH(tblSales[[#This Row],[Invoice Date]]),MONTH(tblSales[[#This Row],[Invoice Date]])+12)</f>
        <v>15</v>
      </c>
      <c r="AI1220" s="8">
        <f>DATE(YEAR(tblSales[[#This Row],[Invoice Date]]),MONTH(tblSales[[#This Row],[Invoice Date]]),1)</f>
        <v>45717</v>
      </c>
      <c r="AJ1220" t="str">
        <f>_xlfn.XLOOKUP(tblSales[[#This Row],[Product_ID]],Products!$A:$A,Products!$B:$B,"Unknown")</f>
        <v>Biba Card Holder Navy Blue</v>
      </c>
      <c r="AK1220" s="9">
        <f>IFERROR(tblSales[[#This Row],[Profit]]/tblSales[[#This Row],[Sales Amount]],0)</f>
        <v>0.10804948586118249</v>
      </c>
      <c r="AL1220" t="str">
        <f>IF(tblSales[[#This Row],[Discount %]]&lt;=5,"0-5%",
IF(tblSales[[#This Row],[Discount %]]&lt;=10,"5-10%",
IF(tblSales[[#This Row],[Discount %]]&lt;=15,"10-15%",
IF(tblSales[[#This Row],[Discount %]]&lt;=20,"15-20%","20%+"))))</f>
        <v>5-10%</v>
      </c>
    </row>
    <row r="1221" spans="1:38">
      <c r="A1221" s="2" t="s">
        <v>2940</v>
      </c>
      <c r="B1221" s="11">
        <v>45563</v>
      </c>
      <c r="C1221" s="2" t="s">
        <v>893</v>
      </c>
      <c r="D1221" s="2" t="s">
        <v>1137</v>
      </c>
      <c r="E1221" s="2" t="s">
        <v>611</v>
      </c>
      <c r="F1221" s="2" t="s">
        <v>98</v>
      </c>
      <c r="G1221" s="2">
        <v>1</v>
      </c>
      <c r="H1221" s="2">
        <v>1089.4100000000001</v>
      </c>
      <c r="I1221" s="2">
        <v>20</v>
      </c>
      <c r="J1221" s="2">
        <v>217.88</v>
      </c>
      <c r="K1221" s="2">
        <v>12</v>
      </c>
      <c r="L1221" s="2">
        <v>104.58</v>
      </c>
      <c r="M1221" s="2">
        <v>976.11</v>
      </c>
      <c r="N1221" s="2">
        <v>815.45</v>
      </c>
      <c r="O1221" s="2">
        <f t="shared" si="47"/>
        <v>56.07999999999997</v>
      </c>
      <c r="P1221" s="2" t="s">
        <v>27</v>
      </c>
      <c r="Q1221" s="2" t="str">
        <f t="shared" si="48"/>
        <v>Cash</v>
      </c>
      <c r="R1221" s="2" t="s">
        <v>20</v>
      </c>
      <c r="S1221" s="2" t="s">
        <v>56</v>
      </c>
      <c r="T1221" s="2" t="s">
        <v>2156</v>
      </c>
      <c r="U1221" s="2" t="s">
        <v>60</v>
      </c>
      <c r="V1221" t="str">
        <f>TEXT(tblSales[[#This Row],[Invoice Date]],"mmm")</f>
        <v>Sep</v>
      </c>
      <c r="W1221">
        <f>MONTH(tblSales[[#This Row],[Invoice Date]])</f>
        <v>9</v>
      </c>
      <c r="X1221">
        <f>YEAR(tblSales[[#This Row],[Invoice Date]])</f>
        <v>2024</v>
      </c>
      <c r="Y1221" t="str">
        <f>TEXT(tblSales[[#This Row],[Invoice Date]],"mmm-yyyy")</f>
        <v>Sep-2024</v>
      </c>
      <c r="Z1221" t="str">
        <f>_xlfn.XLOOKUP(tblSales[[#This Row],[Product_ID]],Products!$A:$A,Products!$C:$C,"Women Dresses")</f>
        <v>Wallets</v>
      </c>
      <c r="AA1221" t="str">
        <f>_xlfn.XLOOKUP(tblSales[[#This Row],[Product_ID]],Products!$A:$A,Products!$D:$D,"Unknown")</f>
        <v>Card Holder</v>
      </c>
      <c r="AB1221" t="str">
        <f>_xlfn.XLOOKUP(tblSales[[#This Row],[Product_ID]],Products!$A:$A,Products!$E:$E,"Unknown")</f>
        <v>Levi's</v>
      </c>
      <c r="AC1221" t="str">
        <f>_xlfn.XLOOKUP(tblSales[[#This Row],[Store_ID]],Stores!$A:$A,Stores!$B:$B,"Unknown")</f>
        <v>TrendMart Hyderabad High Street</v>
      </c>
      <c r="AD1221" t="str">
        <f>_xlfn.XLOOKUP(tblSales[[#This Row],[Store_ID]],Stores!$A:$A,Stores!$E:$E,"Unknown")</f>
        <v>South Zone 2</v>
      </c>
      <c r="AE1221" t="str">
        <f>_xlfn.XLOOKUP(tblSales[[#This Row],[Customer_ID]],Customers!$A:$A,Customers!$B:$B,"Unknown")</f>
        <v>Ashok Hegde</v>
      </c>
      <c r="AF1221" t="str">
        <f>_xlfn.XLOOKUP(tblSales[[#This Row],[Customer_ID]],Customers!$A:$A,Customers!$J:$J,"Unknown")</f>
        <v>Silver</v>
      </c>
      <c r="AG1221" t="str">
        <f>_xlfn.XLOOKUP(tblSales[[#This Row],[Employee_ID]],Employees!$A:$A,Employees!$B:$B,"Unknown")</f>
        <v>Deepthi Iyengar</v>
      </c>
      <c r="AH1221">
        <f>IF(MONTH(tblSales[[#This Row],[Invoice Date]])&gt;=4,MONTH(tblSales[[#This Row],[Invoice Date]]),MONTH(tblSales[[#This Row],[Invoice Date]])+12)</f>
        <v>9</v>
      </c>
      <c r="AI1221" s="8">
        <f>DATE(YEAR(tblSales[[#This Row],[Invoice Date]]),MONTH(tblSales[[#This Row],[Invoice Date]]),1)</f>
        <v>45536</v>
      </c>
      <c r="AJ1221" t="str">
        <f>_xlfn.XLOOKUP(tblSales[[#This Row],[Product_ID]],Products!$A:$A,Products!$B:$B,"Unknown")</f>
        <v>Levi's Card Holder White</v>
      </c>
      <c r="AK1221" s="9">
        <f>IFERROR(tblSales[[#This Row],[Profit]]/tblSales[[#This Row],[Sales Amount]],0)</f>
        <v>5.7452541209494799E-2</v>
      </c>
      <c r="AL1221" t="str">
        <f>IF(tblSales[[#This Row],[Discount %]]&lt;=5,"0-5%",
IF(tblSales[[#This Row],[Discount %]]&lt;=10,"5-10%",
IF(tblSales[[#This Row],[Discount %]]&lt;=15,"10-15%",
IF(tblSales[[#This Row],[Discount %]]&lt;=20,"15-20%","20%+"))))</f>
        <v>15-20%</v>
      </c>
    </row>
    <row r="1222" spans="1:38">
      <c r="A1222" s="2" t="s">
        <v>2941</v>
      </c>
      <c r="B1222" s="11">
        <v>45619</v>
      </c>
      <c r="C1222" s="2" t="s">
        <v>2942</v>
      </c>
      <c r="D1222" s="2" t="s">
        <v>1030</v>
      </c>
      <c r="E1222" s="2" t="s">
        <v>372</v>
      </c>
      <c r="F1222" s="2" t="s">
        <v>377</v>
      </c>
      <c r="G1222" s="2">
        <v>1</v>
      </c>
      <c r="H1222" s="2">
        <v>1591.03</v>
      </c>
      <c r="I1222" s="2">
        <v>0</v>
      </c>
      <c r="J1222" s="2">
        <v>0</v>
      </c>
      <c r="K1222" s="2">
        <v>12</v>
      </c>
      <c r="L1222" s="2">
        <v>190.92</v>
      </c>
      <c r="M1222" s="2">
        <v>1781.95</v>
      </c>
      <c r="N1222" s="2">
        <v>914.35</v>
      </c>
      <c r="O1222" s="2">
        <f t="shared" si="47"/>
        <v>676.68000000000006</v>
      </c>
      <c r="P1222" s="2" t="s">
        <v>27</v>
      </c>
      <c r="Q1222" s="2" t="str">
        <f t="shared" si="48"/>
        <v>Cash</v>
      </c>
      <c r="R1222" s="2" t="s">
        <v>20</v>
      </c>
      <c r="S1222" s="2" t="s">
        <v>56</v>
      </c>
      <c r="T1222" s="2" t="s">
        <v>2219</v>
      </c>
      <c r="U1222" s="2" t="s">
        <v>60</v>
      </c>
      <c r="V1222" t="str">
        <f>TEXT(tblSales[[#This Row],[Invoice Date]],"mmm")</f>
        <v>Nov</v>
      </c>
      <c r="W1222">
        <f>MONTH(tblSales[[#This Row],[Invoice Date]])</f>
        <v>11</v>
      </c>
      <c r="X1222">
        <f>YEAR(tblSales[[#This Row],[Invoice Date]])</f>
        <v>2024</v>
      </c>
      <c r="Y1222" t="str">
        <f>TEXT(tblSales[[#This Row],[Invoice Date]],"mmm-yyyy")</f>
        <v>Nov-2024</v>
      </c>
      <c r="Z1222" t="str">
        <f>_xlfn.XLOOKUP(tblSales[[#This Row],[Product_ID]],Products!$A:$A,Products!$C:$C,"Women Dresses")</f>
        <v>Winter Wear</v>
      </c>
      <c r="AA1222" t="str">
        <f>_xlfn.XLOOKUP(tblSales[[#This Row],[Product_ID]],Products!$A:$A,Products!$D:$D,"Unknown")</f>
        <v>Jacket</v>
      </c>
      <c r="AB1222" t="str">
        <f>_xlfn.XLOOKUP(tblSales[[#This Row],[Product_ID]],Products!$A:$A,Products!$E:$E,"Unknown")</f>
        <v>Max Fashion</v>
      </c>
      <c r="AC1222" t="str">
        <f>_xlfn.XLOOKUP(tblSales[[#This Row],[Store_ID]],Stores!$A:$A,Stores!$B:$B,"Unknown")</f>
        <v>TrendMart Tirunelveli Flagship</v>
      </c>
      <c r="AD1222" t="str">
        <f>_xlfn.XLOOKUP(tblSales[[#This Row],[Store_ID]],Stores!$A:$A,Stores!$E:$E,"Unknown")</f>
        <v>South Zone 1</v>
      </c>
      <c r="AE1222" t="str">
        <f>_xlfn.XLOOKUP(tblSales[[#This Row],[Customer_ID]],Customers!$A:$A,Customers!$B:$B,"Unknown")</f>
        <v>Chandra Prasad</v>
      </c>
      <c r="AF1222" t="str">
        <f>_xlfn.XLOOKUP(tblSales[[#This Row],[Customer_ID]],Customers!$A:$A,Customers!$J:$J,"Unknown")</f>
        <v>Silver</v>
      </c>
      <c r="AG1222" t="str">
        <f>_xlfn.XLOOKUP(tblSales[[#This Row],[Employee_ID]],Employees!$A:$A,Employees!$B:$B,"Unknown")</f>
        <v>Sunita Ramachandran</v>
      </c>
      <c r="AH1222">
        <f>IF(MONTH(tblSales[[#This Row],[Invoice Date]])&gt;=4,MONTH(tblSales[[#This Row],[Invoice Date]]),MONTH(tblSales[[#This Row],[Invoice Date]])+12)</f>
        <v>11</v>
      </c>
      <c r="AI1222" s="8">
        <f>DATE(YEAR(tblSales[[#This Row],[Invoice Date]]),MONTH(tblSales[[#This Row],[Invoice Date]]),1)</f>
        <v>45597</v>
      </c>
      <c r="AJ1222" t="str">
        <f>_xlfn.XLOOKUP(tblSales[[#This Row],[Product_ID]],Products!$A:$A,Products!$B:$B,"Unknown")</f>
        <v>Max Fashion Jacket Wine</v>
      </c>
      <c r="AK1222" s="9">
        <f>IFERROR(tblSales[[#This Row],[Profit]]/tblSales[[#This Row],[Sales Amount]],0)</f>
        <v>0.37974129464912038</v>
      </c>
      <c r="AL1222" t="str">
        <f>IF(tblSales[[#This Row],[Discount %]]&lt;=5,"0-5%",
IF(tblSales[[#This Row],[Discount %]]&lt;=10,"5-10%",
IF(tblSales[[#This Row],[Discount %]]&lt;=15,"10-15%",
IF(tblSales[[#This Row],[Discount %]]&lt;=20,"15-20%","20%+"))))</f>
        <v>0-5%</v>
      </c>
    </row>
    <row r="1223" spans="1:38">
      <c r="A1223" s="2" t="s">
        <v>2943</v>
      </c>
      <c r="B1223" s="11">
        <v>45547</v>
      </c>
      <c r="C1223" s="2" t="s">
        <v>1560</v>
      </c>
      <c r="D1223" s="2" t="s">
        <v>778</v>
      </c>
      <c r="E1223" s="2" t="s">
        <v>372</v>
      </c>
      <c r="F1223" s="2" t="s">
        <v>276</v>
      </c>
      <c r="G1223" s="2">
        <v>3</v>
      </c>
      <c r="H1223" s="2">
        <v>846.67</v>
      </c>
      <c r="I1223" s="2">
        <v>5</v>
      </c>
      <c r="J1223" s="2">
        <v>127</v>
      </c>
      <c r="K1223" s="2">
        <v>5</v>
      </c>
      <c r="L1223" s="2">
        <v>120.65</v>
      </c>
      <c r="M1223" s="2">
        <v>2533.66</v>
      </c>
      <c r="N1223" s="2">
        <v>1710.6</v>
      </c>
      <c r="O1223" s="2">
        <f t="shared" si="47"/>
        <v>702.41</v>
      </c>
      <c r="P1223" s="2" t="s">
        <v>31</v>
      </c>
      <c r="Q1223" s="2" t="str">
        <f t="shared" si="48"/>
        <v>Net Banking</v>
      </c>
      <c r="R1223" s="2" t="s">
        <v>20</v>
      </c>
      <c r="S1223" s="2" t="s">
        <v>56</v>
      </c>
      <c r="T1223" s="2" t="s">
        <v>2944</v>
      </c>
      <c r="U1223" s="2" t="s">
        <v>59</v>
      </c>
      <c r="V1223" t="str">
        <f>TEXT(tblSales[[#This Row],[Invoice Date]],"mmm")</f>
        <v>Sep</v>
      </c>
      <c r="W1223">
        <f>MONTH(tblSales[[#This Row],[Invoice Date]])</f>
        <v>9</v>
      </c>
      <c r="X1223">
        <f>YEAR(tblSales[[#This Row],[Invoice Date]])</f>
        <v>2024</v>
      </c>
      <c r="Y1223" t="str">
        <f>TEXT(tblSales[[#This Row],[Invoice Date]],"mmm-yyyy")</f>
        <v>Sep-2024</v>
      </c>
      <c r="Z1223" t="str">
        <f>_xlfn.XLOOKUP(tblSales[[#This Row],[Product_ID]],Products!$A:$A,Products!$C:$C,"Women Dresses")</f>
        <v>Men Shirts</v>
      </c>
      <c r="AA1223" t="str">
        <f>_xlfn.XLOOKUP(tblSales[[#This Row],[Product_ID]],Products!$A:$A,Products!$D:$D,"Unknown")</f>
        <v>Denim Shirt</v>
      </c>
      <c r="AB1223" t="str">
        <f>_xlfn.XLOOKUP(tblSales[[#This Row],[Product_ID]],Products!$A:$A,Products!$E:$E,"Unknown")</f>
        <v>AND</v>
      </c>
      <c r="AC1223" t="str">
        <f>_xlfn.XLOOKUP(tblSales[[#This Row],[Store_ID]],Stores!$A:$A,Stores!$B:$B,"Unknown")</f>
        <v>TrendMart Tirunelveli Flagship</v>
      </c>
      <c r="AD1223" t="str">
        <f>_xlfn.XLOOKUP(tblSales[[#This Row],[Store_ID]],Stores!$A:$A,Stores!$E:$E,"Unknown")</f>
        <v>South Zone 1</v>
      </c>
      <c r="AE1223" t="str">
        <f>_xlfn.XLOOKUP(tblSales[[#This Row],[Customer_ID]],Customers!$A:$A,Customers!$B:$B,"Unknown")</f>
        <v>Praveen Kamath</v>
      </c>
      <c r="AF1223" t="str">
        <f>_xlfn.XLOOKUP(tblSales[[#This Row],[Customer_ID]],Customers!$A:$A,Customers!$J:$J,"Unknown")</f>
        <v>Gold</v>
      </c>
      <c r="AG1223" t="str">
        <f>_xlfn.XLOOKUP(tblSales[[#This Row],[Employee_ID]],Employees!$A:$A,Employees!$B:$B,"Unknown")</f>
        <v>Vasanthi Kamath</v>
      </c>
      <c r="AH1223">
        <f>IF(MONTH(tblSales[[#This Row],[Invoice Date]])&gt;=4,MONTH(tblSales[[#This Row],[Invoice Date]]),MONTH(tblSales[[#This Row],[Invoice Date]])+12)</f>
        <v>9</v>
      </c>
      <c r="AI1223" s="8">
        <f>DATE(YEAR(tblSales[[#This Row],[Invoice Date]]),MONTH(tblSales[[#This Row],[Invoice Date]]),1)</f>
        <v>45536</v>
      </c>
      <c r="AJ1223" t="str">
        <f>_xlfn.XLOOKUP(tblSales[[#This Row],[Product_ID]],Products!$A:$A,Products!$B:$B,"Unknown")</f>
        <v>AND Denim Shirt Teal</v>
      </c>
      <c r="AK1223" s="9">
        <f>IFERROR(tblSales[[#This Row],[Profit]]/tblSales[[#This Row],[Sales Amount]],0)</f>
        <v>0.27723135700922774</v>
      </c>
      <c r="AL1223" t="str">
        <f>IF(tblSales[[#This Row],[Discount %]]&lt;=5,"0-5%",
IF(tblSales[[#This Row],[Discount %]]&lt;=10,"5-10%",
IF(tblSales[[#This Row],[Discount %]]&lt;=15,"10-15%",
IF(tblSales[[#This Row],[Discount %]]&lt;=20,"15-20%","20%+"))))</f>
        <v>0-5%</v>
      </c>
    </row>
    <row r="1224" spans="1:38">
      <c r="A1224" s="2" t="s">
        <v>2945</v>
      </c>
      <c r="B1224" s="11">
        <v>45697</v>
      </c>
      <c r="C1224" s="2" t="s">
        <v>1733</v>
      </c>
      <c r="D1224" s="2" t="s">
        <v>280</v>
      </c>
      <c r="E1224" s="2" t="s">
        <v>329</v>
      </c>
      <c r="F1224" s="2" t="s">
        <v>193</v>
      </c>
      <c r="G1224" s="2">
        <v>2</v>
      </c>
      <c r="H1224" s="2">
        <v>940.99</v>
      </c>
      <c r="I1224" s="2">
        <v>0</v>
      </c>
      <c r="J1224" s="2">
        <v>0</v>
      </c>
      <c r="K1224" s="2">
        <v>5</v>
      </c>
      <c r="L1224" s="2">
        <v>94.1</v>
      </c>
      <c r="M1224" s="2">
        <v>1976.08</v>
      </c>
      <c r="N1224" s="2">
        <v>1137.06</v>
      </c>
      <c r="O1224" s="2">
        <f t="shared" si="47"/>
        <v>744.92</v>
      </c>
      <c r="P1224" s="2" t="s">
        <v>32</v>
      </c>
      <c r="Q1224" s="2" t="str">
        <f t="shared" si="48"/>
        <v>UPI</v>
      </c>
      <c r="R1224" s="2" t="s">
        <v>20</v>
      </c>
      <c r="S1224" s="2" t="s">
        <v>56</v>
      </c>
      <c r="T1224" s="2" t="s">
        <v>558</v>
      </c>
      <c r="U1224" s="2" t="s">
        <v>60</v>
      </c>
      <c r="V1224" t="str">
        <f>TEXT(tblSales[[#This Row],[Invoice Date]],"mmm")</f>
        <v>Feb</v>
      </c>
      <c r="W1224">
        <f>MONTH(tblSales[[#This Row],[Invoice Date]])</f>
        <v>2</v>
      </c>
      <c r="X1224">
        <f>YEAR(tblSales[[#This Row],[Invoice Date]])</f>
        <v>2025</v>
      </c>
      <c r="Y1224" t="str">
        <f>TEXT(tblSales[[#This Row],[Invoice Date]],"mmm-yyyy")</f>
        <v>Feb-2025</v>
      </c>
      <c r="Z1224" t="str">
        <f>_xlfn.XLOOKUP(tblSales[[#This Row],[Product_ID]],Products!$A:$A,Products!$C:$C,"Women Dresses")</f>
        <v>Women Kurtis</v>
      </c>
      <c r="AA1224" t="str">
        <f>_xlfn.XLOOKUP(tblSales[[#This Row],[Product_ID]],Products!$A:$A,Products!$D:$D,"Unknown")</f>
        <v>Printed Kurti</v>
      </c>
      <c r="AB1224" t="str">
        <f>_xlfn.XLOOKUP(tblSales[[#This Row],[Product_ID]],Products!$A:$A,Products!$E:$E,"Unknown")</f>
        <v>Allen Solly</v>
      </c>
      <c r="AC1224" t="str">
        <f>_xlfn.XLOOKUP(tblSales[[#This Row],[Store_ID]],Stores!$A:$A,Stores!$B:$B,"Unknown")</f>
        <v>TrendMart Kannur Outlet</v>
      </c>
      <c r="AD1224" t="str">
        <f>_xlfn.XLOOKUP(tblSales[[#This Row],[Store_ID]],Stores!$A:$A,Stores!$E:$E,"Unknown")</f>
        <v>South Zone 1</v>
      </c>
      <c r="AE1224" t="str">
        <f>_xlfn.XLOOKUP(tblSales[[#This Row],[Customer_ID]],Customers!$A:$A,Customers!$B:$B,"Unknown")</f>
        <v>Deepthi Ramachandran</v>
      </c>
      <c r="AF1224" t="str">
        <f>_xlfn.XLOOKUP(tblSales[[#This Row],[Customer_ID]],Customers!$A:$A,Customers!$J:$J,"Unknown")</f>
        <v>Regular</v>
      </c>
      <c r="AG1224" t="str">
        <f>_xlfn.XLOOKUP(tblSales[[#This Row],[Employee_ID]],Employees!$A:$A,Employees!$B:$B,"Unknown")</f>
        <v>Yamini Pandian</v>
      </c>
      <c r="AH1224">
        <f>IF(MONTH(tblSales[[#This Row],[Invoice Date]])&gt;=4,MONTH(tblSales[[#This Row],[Invoice Date]]),MONTH(tblSales[[#This Row],[Invoice Date]])+12)</f>
        <v>14</v>
      </c>
      <c r="AI1224" s="8">
        <f>DATE(YEAR(tblSales[[#This Row],[Invoice Date]]),MONTH(tblSales[[#This Row],[Invoice Date]]),1)</f>
        <v>45689</v>
      </c>
      <c r="AJ1224" t="str">
        <f>_xlfn.XLOOKUP(tblSales[[#This Row],[Product_ID]],Products!$A:$A,Products!$B:$B,"Unknown")</f>
        <v>Allen Solly Printed Kurti Mustard</v>
      </c>
      <c r="AK1224" s="9">
        <f>IFERROR(tblSales[[#This Row],[Profit]]/tblSales[[#This Row],[Sales Amount]],0)</f>
        <v>0.37696854378365247</v>
      </c>
      <c r="AL1224" t="str">
        <f>IF(tblSales[[#This Row],[Discount %]]&lt;=5,"0-5%",
IF(tblSales[[#This Row],[Discount %]]&lt;=10,"5-10%",
IF(tblSales[[#This Row],[Discount %]]&lt;=15,"10-15%",
IF(tblSales[[#This Row],[Discount %]]&lt;=20,"15-20%","20%+"))))</f>
        <v>0-5%</v>
      </c>
    </row>
    <row r="1225" spans="1:38">
      <c r="A1225" s="2" t="s">
        <v>2946</v>
      </c>
      <c r="B1225" s="11">
        <v>45508</v>
      </c>
      <c r="C1225" s="2" t="s">
        <v>680</v>
      </c>
      <c r="D1225" s="2" t="s">
        <v>767</v>
      </c>
      <c r="E1225" s="2" t="s">
        <v>688</v>
      </c>
      <c r="F1225" s="2" t="s">
        <v>518</v>
      </c>
      <c r="G1225" s="2">
        <v>4</v>
      </c>
      <c r="H1225" s="2">
        <v>1785.81</v>
      </c>
      <c r="I1225" s="2">
        <v>5</v>
      </c>
      <c r="J1225" s="2">
        <v>357.16</v>
      </c>
      <c r="K1225" s="2">
        <v>12</v>
      </c>
      <c r="L1225" s="2">
        <v>814.33</v>
      </c>
      <c r="M1225" s="2">
        <v>7600.41</v>
      </c>
      <c r="N1225" s="2">
        <v>4973.4399999999996</v>
      </c>
      <c r="O1225" s="2">
        <f t="shared" si="47"/>
        <v>1812.6400000000003</v>
      </c>
      <c r="P1225" s="2" t="s">
        <v>29</v>
      </c>
      <c r="Q1225" s="2" t="str">
        <f t="shared" si="48"/>
        <v>Debit Card</v>
      </c>
      <c r="R1225" s="2" t="s">
        <v>21</v>
      </c>
      <c r="S1225" s="2" t="s">
        <v>56</v>
      </c>
      <c r="T1225" s="2" t="s">
        <v>1585</v>
      </c>
      <c r="U1225" s="2" t="s">
        <v>60</v>
      </c>
      <c r="V1225" t="str">
        <f>TEXT(tblSales[[#This Row],[Invoice Date]],"mmm")</f>
        <v>Aug</v>
      </c>
      <c r="W1225">
        <f>MONTH(tblSales[[#This Row],[Invoice Date]])</f>
        <v>8</v>
      </c>
      <c r="X1225">
        <f>YEAR(tblSales[[#This Row],[Invoice Date]])</f>
        <v>2024</v>
      </c>
      <c r="Y1225" t="str">
        <f>TEXT(tblSales[[#This Row],[Invoice Date]],"mmm-yyyy")</f>
        <v>Aug-2024</v>
      </c>
      <c r="Z1225" t="str">
        <f>_xlfn.XLOOKUP(tblSales[[#This Row],[Product_ID]],Products!$A:$A,Products!$C:$C,"Women Dresses")</f>
        <v>Footwear</v>
      </c>
      <c r="AA1225" t="str">
        <f>_xlfn.XLOOKUP(tblSales[[#This Row],[Product_ID]],Products!$A:$A,Products!$D:$D,"Unknown")</f>
        <v>Sandals</v>
      </c>
      <c r="AB1225" t="str">
        <f>_xlfn.XLOOKUP(tblSales[[#This Row],[Product_ID]],Products!$A:$A,Products!$E:$E,"Unknown")</f>
        <v>Tanishq</v>
      </c>
      <c r="AC1225" t="str">
        <f>_xlfn.XLOOKUP(tblSales[[#This Row],[Store_ID]],Stores!$A:$A,Stores!$B:$B,"Unknown")</f>
        <v>TrendMart Nellore Mall Kiosk</v>
      </c>
      <c r="AD1225" t="str">
        <f>_xlfn.XLOOKUP(tblSales[[#This Row],[Store_ID]],Stores!$A:$A,Stores!$E:$E,"Unknown")</f>
        <v>South Zone 3</v>
      </c>
      <c r="AE1225" t="str">
        <f>_xlfn.XLOOKUP(tblSales[[#This Row],[Customer_ID]],Customers!$A:$A,Customers!$B:$B,"Unknown")</f>
        <v>Uday Pillai</v>
      </c>
      <c r="AF1225" t="str">
        <f>_xlfn.XLOOKUP(tblSales[[#This Row],[Customer_ID]],Customers!$A:$A,Customers!$J:$J,"Unknown")</f>
        <v>Gold</v>
      </c>
      <c r="AG1225" t="str">
        <f>_xlfn.XLOOKUP(tblSales[[#This Row],[Employee_ID]],Employees!$A:$A,Employees!$B:$B,"Unknown")</f>
        <v>Pranav Reddy</v>
      </c>
      <c r="AH1225">
        <f>IF(MONTH(tblSales[[#This Row],[Invoice Date]])&gt;=4,MONTH(tblSales[[#This Row],[Invoice Date]]),MONTH(tblSales[[#This Row],[Invoice Date]])+12)</f>
        <v>8</v>
      </c>
      <c r="AI1225" s="8">
        <f>DATE(YEAR(tblSales[[#This Row],[Invoice Date]]),MONTH(tblSales[[#This Row],[Invoice Date]]),1)</f>
        <v>45505</v>
      </c>
      <c r="AJ1225" t="str">
        <f>_xlfn.XLOOKUP(tblSales[[#This Row],[Product_ID]],Products!$A:$A,Products!$B:$B,"Unknown")</f>
        <v>Tanishq Sandals Pink</v>
      </c>
      <c r="AK1225" s="9">
        <f>IFERROR(tblSales[[#This Row],[Profit]]/tblSales[[#This Row],[Sales Amount]],0)</f>
        <v>0.23849239712068168</v>
      </c>
      <c r="AL1225" t="str">
        <f>IF(tblSales[[#This Row],[Discount %]]&lt;=5,"0-5%",
IF(tblSales[[#This Row],[Discount %]]&lt;=10,"5-10%",
IF(tblSales[[#This Row],[Discount %]]&lt;=15,"10-15%",
IF(tblSales[[#This Row],[Discount %]]&lt;=20,"15-20%","20%+"))))</f>
        <v>0-5%</v>
      </c>
    </row>
    <row r="1226" spans="1:38">
      <c r="A1226" s="2" t="s">
        <v>2947</v>
      </c>
      <c r="B1226" s="11">
        <v>45532</v>
      </c>
      <c r="C1226" s="2" t="s">
        <v>745</v>
      </c>
      <c r="D1226" s="2" t="s">
        <v>543</v>
      </c>
      <c r="E1226" s="2" t="s">
        <v>1079</v>
      </c>
      <c r="F1226" s="2" t="s">
        <v>140</v>
      </c>
      <c r="G1226" s="2">
        <v>2</v>
      </c>
      <c r="H1226" s="2">
        <v>940.29</v>
      </c>
      <c r="I1226" s="2">
        <v>10</v>
      </c>
      <c r="J1226" s="2">
        <v>188.06</v>
      </c>
      <c r="K1226" s="2">
        <v>5</v>
      </c>
      <c r="L1226" s="2">
        <v>84.63</v>
      </c>
      <c r="M1226" s="2">
        <v>1777.15</v>
      </c>
      <c r="N1226" s="2">
        <v>1291.18</v>
      </c>
      <c r="O1226" s="2">
        <f t="shared" si="47"/>
        <v>401.34000000000003</v>
      </c>
      <c r="P1226" s="2" t="s">
        <v>29</v>
      </c>
      <c r="Q1226" s="2" t="str">
        <f t="shared" si="48"/>
        <v>Debit Card</v>
      </c>
      <c r="R1226" s="2" t="s">
        <v>21</v>
      </c>
      <c r="S1226" s="2" t="s">
        <v>56</v>
      </c>
      <c r="T1226" s="2" t="s">
        <v>2948</v>
      </c>
      <c r="U1226" s="2" t="s">
        <v>59</v>
      </c>
      <c r="V1226" t="str">
        <f>TEXT(tblSales[[#This Row],[Invoice Date]],"mmm")</f>
        <v>Aug</v>
      </c>
      <c r="W1226">
        <f>MONTH(tblSales[[#This Row],[Invoice Date]])</f>
        <v>8</v>
      </c>
      <c r="X1226">
        <f>YEAR(tblSales[[#This Row],[Invoice Date]])</f>
        <v>2024</v>
      </c>
      <c r="Y1226" t="str">
        <f>TEXT(tblSales[[#This Row],[Invoice Date]],"mmm-yyyy")</f>
        <v>Aug-2024</v>
      </c>
      <c r="Z1226" t="str">
        <f>_xlfn.XLOOKUP(tblSales[[#This Row],[Product_ID]],Products!$A:$A,Products!$C:$C,"Women Dresses")</f>
        <v>Men Shirts</v>
      </c>
      <c r="AA1226" t="str">
        <f>_xlfn.XLOOKUP(tblSales[[#This Row],[Product_ID]],Products!$A:$A,Products!$D:$D,"Unknown")</f>
        <v>Formal Shirt</v>
      </c>
      <c r="AB1226" t="str">
        <f>_xlfn.XLOOKUP(tblSales[[#This Row],[Product_ID]],Products!$A:$A,Products!$E:$E,"Unknown")</f>
        <v>Van Heusen</v>
      </c>
      <c r="AC1226" t="str">
        <f>_xlfn.XLOOKUP(tblSales[[#This Row],[Store_ID]],Stores!$A:$A,Stores!$B:$B,"Unknown")</f>
        <v>TrendMart Guntur Flagship</v>
      </c>
      <c r="AD1226" t="str">
        <f>_xlfn.XLOOKUP(tblSales[[#This Row],[Store_ID]],Stores!$A:$A,Stores!$E:$E,"Unknown")</f>
        <v>South Zone 3</v>
      </c>
      <c r="AE1226" t="str">
        <f>_xlfn.XLOOKUP(tblSales[[#This Row],[Customer_ID]],Customers!$A:$A,Customers!$B:$B,"Unknown")</f>
        <v>Dinesh Chandran</v>
      </c>
      <c r="AF1226" t="str">
        <f>_xlfn.XLOOKUP(tblSales[[#This Row],[Customer_ID]],Customers!$A:$A,Customers!$J:$J,"Unknown")</f>
        <v>Platinum</v>
      </c>
      <c r="AG1226" t="str">
        <f>_xlfn.XLOOKUP(tblSales[[#This Row],[Employee_ID]],Employees!$A:$A,Employees!$B:$B,"Unknown")</f>
        <v>Charulatha Kumar</v>
      </c>
      <c r="AH1226">
        <f>IF(MONTH(tblSales[[#This Row],[Invoice Date]])&gt;=4,MONTH(tblSales[[#This Row],[Invoice Date]]),MONTH(tblSales[[#This Row],[Invoice Date]])+12)</f>
        <v>8</v>
      </c>
      <c r="AI1226" s="8">
        <f>DATE(YEAR(tblSales[[#This Row],[Invoice Date]]),MONTH(tblSales[[#This Row],[Invoice Date]]),1)</f>
        <v>45505</v>
      </c>
      <c r="AJ1226" t="str">
        <f>_xlfn.XLOOKUP(tblSales[[#This Row],[Product_ID]],Products!$A:$A,Products!$B:$B,"Unknown")</f>
        <v>Van Heusen Formal Shirt Olive</v>
      </c>
      <c r="AK1226" s="9">
        <f>IFERROR(tblSales[[#This Row],[Profit]]/tblSales[[#This Row],[Sales Amount]],0)</f>
        <v>0.22583349745378836</v>
      </c>
      <c r="AL1226" t="str">
        <f>IF(tblSales[[#This Row],[Discount %]]&lt;=5,"0-5%",
IF(tblSales[[#This Row],[Discount %]]&lt;=10,"5-10%",
IF(tblSales[[#This Row],[Discount %]]&lt;=15,"10-15%",
IF(tblSales[[#This Row],[Discount %]]&lt;=20,"15-20%","20%+"))))</f>
        <v>5-10%</v>
      </c>
    </row>
    <row r="1227" spans="1:38">
      <c r="A1227" s="2" t="s">
        <v>2949</v>
      </c>
      <c r="B1227" s="11">
        <v>45497</v>
      </c>
      <c r="C1227" s="2" t="s">
        <v>2950</v>
      </c>
      <c r="D1227" s="2" t="s">
        <v>501</v>
      </c>
      <c r="E1227" s="2" t="s">
        <v>674</v>
      </c>
      <c r="F1227" s="2" t="s">
        <v>475</v>
      </c>
      <c r="G1227" s="2">
        <v>3</v>
      </c>
      <c r="H1227" s="2">
        <v>630.77</v>
      </c>
      <c r="I1227" s="2">
        <v>0</v>
      </c>
      <c r="J1227" s="2">
        <v>0</v>
      </c>
      <c r="K1227" s="2">
        <v>5</v>
      </c>
      <c r="L1227" s="2">
        <v>94.62</v>
      </c>
      <c r="M1227" s="2">
        <v>1986.93</v>
      </c>
      <c r="N1227" s="2">
        <v>1371.48</v>
      </c>
      <c r="O1227" s="2">
        <f t="shared" si="47"/>
        <v>520.83000000000004</v>
      </c>
      <c r="P1227" s="2" t="s">
        <v>32</v>
      </c>
      <c r="Q1227" s="2" t="str">
        <f t="shared" si="48"/>
        <v>UPI</v>
      </c>
      <c r="R1227" s="2" t="s">
        <v>21</v>
      </c>
      <c r="S1227" s="2" t="s">
        <v>57</v>
      </c>
      <c r="T1227" s="2" t="s">
        <v>2362</v>
      </c>
      <c r="U1227" s="2" t="s">
        <v>59</v>
      </c>
      <c r="V1227" t="str">
        <f>TEXT(tblSales[[#This Row],[Invoice Date]],"mmm")</f>
        <v>Jul</v>
      </c>
      <c r="W1227">
        <f>MONTH(tblSales[[#This Row],[Invoice Date]])</f>
        <v>7</v>
      </c>
      <c r="X1227">
        <f>YEAR(tblSales[[#This Row],[Invoice Date]])</f>
        <v>2024</v>
      </c>
      <c r="Y1227" t="str">
        <f>TEXT(tblSales[[#This Row],[Invoice Date]],"mmm-yyyy")</f>
        <v>Jul-2024</v>
      </c>
      <c r="Z1227" t="str">
        <f>_xlfn.XLOOKUP(tblSales[[#This Row],[Product_ID]],Products!$A:$A,Products!$C:$C,"Women Dresses")</f>
        <v>Women Tops</v>
      </c>
      <c r="AA1227" t="str">
        <f>_xlfn.XLOOKUP(tblSales[[#This Row],[Product_ID]],Products!$A:$A,Products!$D:$D,"Unknown")</f>
        <v>Formal Top</v>
      </c>
      <c r="AB1227" t="str">
        <f>_xlfn.XLOOKUP(tblSales[[#This Row],[Product_ID]],Products!$A:$A,Products!$E:$E,"Unknown")</f>
        <v>Aurelia</v>
      </c>
      <c r="AC1227" t="str">
        <f>_xlfn.XLOOKUP(tblSales[[#This Row],[Store_ID]],Stores!$A:$A,Stores!$B:$B,"Unknown")</f>
        <v>TrendMart Nizamabad Standard</v>
      </c>
      <c r="AD1227" t="str">
        <f>_xlfn.XLOOKUP(tblSales[[#This Row],[Store_ID]],Stores!$A:$A,Stores!$E:$E,"Unknown")</f>
        <v>South Zone 2</v>
      </c>
      <c r="AE1227" t="str">
        <f>_xlfn.XLOOKUP(tblSales[[#This Row],[Customer_ID]],Customers!$A:$A,Customers!$B:$B,"Unknown")</f>
        <v>Kannan Yadav</v>
      </c>
      <c r="AF1227" t="str">
        <f>_xlfn.XLOOKUP(tblSales[[#This Row],[Customer_ID]],Customers!$A:$A,Customers!$J:$J,"Unknown")</f>
        <v>Regular</v>
      </c>
      <c r="AG1227" t="str">
        <f>_xlfn.XLOOKUP(tblSales[[#This Row],[Employee_ID]],Employees!$A:$A,Employees!$B:$B,"Unknown")</f>
        <v>Arjun Krishnan</v>
      </c>
      <c r="AH1227">
        <f>IF(MONTH(tblSales[[#This Row],[Invoice Date]])&gt;=4,MONTH(tblSales[[#This Row],[Invoice Date]]),MONTH(tblSales[[#This Row],[Invoice Date]])+12)</f>
        <v>7</v>
      </c>
      <c r="AI1227" s="8">
        <f>DATE(YEAR(tblSales[[#This Row],[Invoice Date]]),MONTH(tblSales[[#This Row],[Invoice Date]]),1)</f>
        <v>45474</v>
      </c>
      <c r="AJ1227" t="str">
        <f>_xlfn.XLOOKUP(tblSales[[#This Row],[Product_ID]],Products!$A:$A,Products!$B:$B,"Unknown")</f>
        <v>Aurelia Formal Top Olive</v>
      </c>
      <c r="AK1227" s="9">
        <f>IFERROR(tblSales[[#This Row],[Profit]]/tblSales[[#This Row],[Sales Amount]],0)</f>
        <v>0.26212800652262536</v>
      </c>
      <c r="AL1227" t="str">
        <f>IF(tblSales[[#This Row],[Discount %]]&lt;=5,"0-5%",
IF(tblSales[[#This Row],[Discount %]]&lt;=10,"5-10%",
IF(tblSales[[#This Row],[Discount %]]&lt;=15,"10-15%",
IF(tblSales[[#This Row],[Discount %]]&lt;=20,"15-20%","20%+"))))</f>
        <v>0-5%</v>
      </c>
    </row>
    <row r="1228" spans="1:38">
      <c r="A1228" s="2" t="s">
        <v>2951</v>
      </c>
      <c r="B1228" s="11">
        <v>45624</v>
      </c>
      <c r="C1228" s="2" t="s">
        <v>1787</v>
      </c>
      <c r="D1228" s="2" t="s">
        <v>248</v>
      </c>
      <c r="E1228" s="2" t="s">
        <v>583</v>
      </c>
      <c r="F1228" s="2" t="s">
        <v>140</v>
      </c>
      <c r="G1228" s="2">
        <v>4</v>
      </c>
      <c r="H1228" s="2">
        <v>1186.44</v>
      </c>
      <c r="I1228" s="2">
        <v>10</v>
      </c>
      <c r="J1228" s="2">
        <v>474.58</v>
      </c>
      <c r="K1228" s="2">
        <v>12</v>
      </c>
      <c r="L1228" s="2">
        <v>512.54</v>
      </c>
      <c r="M1228" s="2">
        <v>4783.72</v>
      </c>
      <c r="N1228" s="2">
        <v>3020.24</v>
      </c>
      <c r="O1228" s="2">
        <f t="shared" si="47"/>
        <v>1250.9400000000005</v>
      </c>
      <c r="P1228" s="2" t="s">
        <v>28</v>
      </c>
      <c r="Q1228" s="2" t="str">
        <f t="shared" si="48"/>
        <v>Credit Card</v>
      </c>
      <c r="R1228" s="2" t="s">
        <v>21</v>
      </c>
      <c r="S1228" s="2" t="s">
        <v>56</v>
      </c>
      <c r="T1228" s="2" t="s">
        <v>1970</v>
      </c>
      <c r="U1228" s="2" t="s">
        <v>59</v>
      </c>
      <c r="V1228" t="str">
        <f>TEXT(tblSales[[#This Row],[Invoice Date]],"mmm")</f>
        <v>Nov</v>
      </c>
      <c r="W1228">
        <f>MONTH(tblSales[[#This Row],[Invoice Date]])</f>
        <v>11</v>
      </c>
      <c r="X1228">
        <f>YEAR(tblSales[[#This Row],[Invoice Date]])</f>
        <v>2024</v>
      </c>
      <c r="Y1228" t="str">
        <f>TEXT(tblSales[[#This Row],[Invoice Date]],"mmm-yyyy")</f>
        <v>Nov-2024</v>
      </c>
      <c r="Z1228" t="str">
        <f>_xlfn.XLOOKUP(tblSales[[#This Row],[Product_ID]],Products!$A:$A,Products!$C:$C,"Women Dresses")</f>
        <v>Winter Wear</v>
      </c>
      <c r="AA1228" t="str">
        <f>_xlfn.XLOOKUP(tblSales[[#This Row],[Product_ID]],Products!$A:$A,Products!$D:$D,"Unknown")</f>
        <v>Jacket</v>
      </c>
      <c r="AB1228" t="str">
        <f>_xlfn.XLOOKUP(tblSales[[#This Row],[Product_ID]],Products!$A:$A,Products!$E:$E,"Unknown")</f>
        <v>Fastrack</v>
      </c>
      <c r="AC1228" t="str">
        <f>_xlfn.XLOOKUP(tblSales[[#This Row],[Store_ID]],Stores!$A:$A,Stores!$B:$B,"Unknown")</f>
        <v>TrendMart Kurnool Outlet</v>
      </c>
      <c r="AD1228" t="str">
        <f>_xlfn.XLOOKUP(tblSales[[#This Row],[Store_ID]],Stores!$A:$A,Stores!$E:$E,"Unknown")</f>
        <v>South Zone 3</v>
      </c>
      <c r="AE1228" t="str">
        <f>_xlfn.XLOOKUP(tblSales[[#This Row],[Customer_ID]],Customers!$A:$A,Customers!$B:$B,"Unknown")</f>
        <v>Malini Raman</v>
      </c>
      <c r="AF1228" t="str">
        <f>_xlfn.XLOOKUP(tblSales[[#This Row],[Customer_ID]],Customers!$A:$A,Customers!$J:$J,"Unknown")</f>
        <v>Gold</v>
      </c>
      <c r="AG1228" t="str">
        <f>_xlfn.XLOOKUP(tblSales[[#This Row],[Employee_ID]],Employees!$A:$A,Employees!$B:$B,"Unknown")</f>
        <v>Charulatha Kumar</v>
      </c>
      <c r="AH1228">
        <f>IF(MONTH(tblSales[[#This Row],[Invoice Date]])&gt;=4,MONTH(tblSales[[#This Row],[Invoice Date]]),MONTH(tblSales[[#This Row],[Invoice Date]])+12)</f>
        <v>11</v>
      </c>
      <c r="AI1228" s="8">
        <f>DATE(YEAR(tblSales[[#This Row],[Invoice Date]]),MONTH(tblSales[[#This Row],[Invoice Date]]),1)</f>
        <v>45597</v>
      </c>
      <c r="AJ1228" t="str">
        <f>_xlfn.XLOOKUP(tblSales[[#This Row],[Product_ID]],Products!$A:$A,Products!$B:$B,"Unknown")</f>
        <v>Fastrack Jacket Orange</v>
      </c>
      <c r="AK1228" s="9">
        <f>IFERROR(tblSales[[#This Row],[Profit]]/tblSales[[#This Row],[Sales Amount]],0)</f>
        <v>0.2614994188623081</v>
      </c>
      <c r="AL1228" t="str">
        <f>IF(tblSales[[#This Row],[Discount %]]&lt;=5,"0-5%",
IF(tblSales[[#This Row],[Discount %]]&lt;=10,"5-10%",
IF(tblSales[[#This Row],[Discount %]]&lt;=15,"10-15%",
IF(tblSales[[#This Row],[Discount %]]&lt;=20,"15-20%","20%+"))))</f>
        <v>5-10%</v>
      </c>
    </row>
    <row r="1229" spans="1:38">
      <c r="A1229" s="2" t="s">
        <v>2952</v>
      </c>
      <c r="B1229" s="11">
        <v>45433</v>
      </c>
      <c r="C1229" s="2" t="s">
        <v>2688</v>
      </c>
      <c r="D1229" s="2" t="s">
        <v>176</v>
      </c>
      <c r="E1229" s="2" t="s">
        <v>1477</v>
      </c>
      <c r="F1229" s="2" t="s">
        <v>172</v>
      </c>
      <c r="G1229" s="2">
        <v>1</v>
      </c>
      <c r="H1229" s="2">
        <v>797.11</v>
      </c>
      <c r="I1229" s="2">
        <v>5</v>
      </c>
      <c r="J1229" s="2">
        <v>39.86</v>
      </c>
      <c r="K1229" s="2">
        <v>5</v>
      </c>
      <c r="L1229" s="2">
        <v>37.86</v>
      </c>
      <c r="M1229" s="2">
        <v>795.11</v>
      </c>
      <c r="N1229" s="2">
        <v>550.01</v>
      </c>
      <c r="O1229" s="2">
        <f t="shared" si="47"/>
        <v>207.24</v>
      </c>
      <c r="P1229" s="2" t="s">
        <v>32</v>
      </c>
      <c r="Q1229" s="2" t="str">
        <f t="shared" si="48"/>
        <v>UPI</v>
      </c>
      <c r="R1229" s="2" t="s">
        <v>20</v>
      </c>
      <c r="S1229" s="2" t="s">
        <v>56</v>
      </c>
      <c r="T1229" s="2" t="s">
        <v>2329</v>
      </c>
      <c r="U1229" s="2" t="s">
        <v>59</v>
      </c>
      <c r="V1229" t="str">
        <f>TEXT(tblSales[[#This Row],[Invoice Date]],"mmm")</f>
        <v>May</v>
      </c>
      <c r="W1229">
        <f>MONTH(tblSales[[#This Row],[Invoice Date]])</f>
        <v>5</v>
      </c>
      <c r="X1229">
        <f>YEAR(tblSales[[#This Row],[Invoice Date]])</f>
        <v>2024</v>
      </c>
      <c r="Y1229" t="str">
        <f>TEXT(tblSales[[#This Row],[Invoice Date]],"mmm-yyyy")</f>
        <v>May-2024</v>
      </c>
      <c r="Z1229" t="str">
        <f>_xlfn.XLOOKUP(tblSales[[#This Row],[Product_ID]],Products!$A:$A,Products!$C:$C,"Women Dresses")</f>
        <v>Women Tops</v>
      </c>
      <c r="AA1229" t="str">
        <f>_xlfn.XLOOKUP(tblSales[[#This Row],[Product_ID]],Products!$A:$A,Products!$D:$D,"Unknown")</f>
        <v>Crop Top</v>
      </c>
      <c r="AB1229" t="str">
        <f>_xlfn.XLOOKUP(tblSales[[#This Row],[Product_ID]],Products!$A:$A,Products!$E:$E,"Unknown")</f>
        <v>Nike</v>
      </c>
      <c r="AC1229" t="str">
        <f>_xlfn.XLOOKUP(tblSales[[#This Row],[Store_ID]],Stores!$A:$A,Stores!$B:$B,"Unknown")</f>
        <v>TrendMart Guntur High Street</v>
      </c>
      <c r="AD1229" t="str">
        <f>_xlfn.XLOOKUP(tblSales[[#This Row],[Store_ID]],Stores!$A:$A,Stores!$E:$E,"Unknown")</f>
        <v>South Zone 3</v>
      </c>
      <c r="AE1229" t="str">
        <f>_xlfn.XLOOKUP(tblSales[[#This Row],[Customer_ID]],Customers!$A:$A,Customers!$B:$B,"Unknown")</f>
        <v>Vinod Shetty</v>
      </c>
      <c r="AF1229" t="str">
        <f>_xlfn.XLOOKUP(tblSales[[#This Row],[Customer_ID]],Customers!$A:$A,Customers!$J:$J,"Unknown")</f>
        <v>Regular</v>
      </c>
      <c r="AG1229" t="str">
        <f>_xlfn.XLOOKUP(tblSales[[#This Row],[Employee_ID]],Employees!$A:$A,Employees!$B:$B,"Unknown")</f>
        <v>Eswar Prasad</v>
      </c>
      <c r="AH1229">
        <f>IF(MONTH(tblSales[[#This Row],[Invoice Date]])&gt;=4,MONTH(tblSales[[#This Row],[Invoice Date]]),MONTH(tblSales[[#This Row],[Invoice Date]])+12)</f>
        <v>5</v>
      </c>
      <c r="AI1229" s="8">
        <f>DATE(YEAR(tblSales[[#This Row],[Invoice Date]]),MONTH(tblSales[[#This Row],[Invoice Date]]),1)</f>
        <v>45413</v>
      </c>
      <c r="AJ1229" t="str">
        <f>_xlfn.XLOOKUP(tblSales[[#This Row],[Product_ID]],Products!$A:$A,Products!$B:$B,"Unknown")</f>
        <v>Nike Crop Top Cream</v>
      </c>
      <c r="AK1229" s="9">
        <f>IFERROR(tblSales[[#This Row],[Profit]]/tblSales[[#This Row],[Sales Amount]],0)</f>
        <v>0.26064318144659232</v>
      </c>
      <c r="AL1229" t="str">
        <f>IF(tblSales[[#This Row],[Discount %]]&lt;=5,"0-5%",
IF(tblSales[[#This Row],[Discount %]]&lt;=10,"5-10%",
IF(tblSales[[#This Row],[Discount %]]&lt;=15,"10-15%",
IF(tblSales[[#This Row],[Discount %]]&lt;=20,"15-20%","20%+"))))</f>
        <v>0-5%</v>
      </c>
    </row>
    <row r="1230" spans="1:38">
      <c r="A1230" s="2" t="s">
        <v>2953</v>
      </c>
      <c r="B1230" s="11">
        <v>45464</v>
      </c>
      <c r="C1230" s="2" t="s">
        <v>2885</v>
      </c>
      <c r="D1230" s="2" t="s">
        <v>1431</v>
      </c>
      <c r="E1230" s="2" t="s">
        <v>448</v>
      </c>
      <c r="F1230" s="2" t="s">
        <v>324</v>
      </c>
      <c r="G1230" s="2">
        <v>2</v>
      </c>
      <c r="H1230" s="2">
        <v>804.05</v>
      </c>
      <c r="I1230" s="2">
        <v>10</v>
      </c>
      <c r="J1230" s="2">
        <v>160.81</v>
      </c>
      <c r="K1230" s="2">
        <v>5</v>
      </c>
      <c r="L1230" s="2">
        <v>72.36</v>
      </c>
      <c r="M1230" s="2">
        <v>1519.65</v>
      </c>
      <c r="N1230" s="2">
        <v>1170.52</v>
      </c>
      <c r="O1230" s="2">
        <f t="shared" si="47"/>
        <v>276.7700000000001</v>
      </c>
      <c r="P1230" s="2" t="s">
        <v>29</v>
      </c>
      <c r="Q1230" s="2" t="str">
        <f t="shared" si="48"/>
        <v>Debit Card</v>
      </c>
      <c r="R1230" s="2" t="s">
        <v>20</v>
      </c>
      <c r="S1230" s="2" t="s">
        <v>56</v>
      </c>
      <c r="T1230" s="2" t="s">
        <v>2954</v>
      </c>
      <c r="U1230" s="2" t="s">
        <v>59</v>
      </c>
      <c r="V1230" t="str">
        <f>TEXT(tblSales[[#This Row],[Invoice Date]],"mmm")</f>
        <v>Jun</v>
      </c>
      <c r="W1230">
        <f>MONTH(tblSales[[#This Row],[Invoice Date]])</f>
        <v>6</v>
      </c>
      <c r="X1230">
        <f>YEAR(tblSales[[#This Row],[Invoice Date]])</f>
        <v>2024</v>
      </c>
      <c r="Y1230" t="str">
        <f>TEXT(tblSales[[#This Row],[Invoice Date]],"mmm-yyyy")</f>
        <v>Jun-2024</v>
      </c>
      <c r="Z1230" t="str">
        <f>_xlfn.XLOOKUP(tblSales[[#This Row],[Product_ID]],Products!$A:$A,Products!$C:$C,"Women Dresses")</f>
        <v>Men Trousers</v>
      </c>
      <c r="AA1230" t="str">
        <f>_xlfn.XLOOKUP(tblSales[[#This Row],[Product_ID]],Products!$A:$A,Products!$D:$D,"Unknown")</f>
        <v>Formal Trouser</v>
      </c>
      <c r="AB1230" t="str">
        <f>_xlfn.XLOOKUP(tblSales[[#This Row],[Product_ID]],Products!$A:$A,Products!$E:$E,"Unknown")</f>
        <v>Van Heusen</v>
      </c>
      <c r="AC1230" t="str">
        <f>_xlfn.XLOOKUP(tblSales[[#This Row],[Store_ID]],Stores!$A:$A,Stores!$B:$B,"Unknown")</f>
        <v>TrendMart Nellore High Street</v>
      </c>
      <c r="AD1230" t="str">
        <f>_xlfn.XLOOKUP(tblSales[[#This Row],[Store_ID]],Stores!$A:$A,Stores!$E:$E,"Unknown")</f>
        <v>South Zone 3</v>
      </c>
      <c r="AE1230" t="str">
        <f>_xlfn.XLOOKUP(tblSales[[#This Row],[Customer_ID]],Customers!$A:$A,Customers!$B:$B,"Unknown")</f>
        <v>Pooja Ramachandran</v>
      </c>
      <c r="AF1230" t="str">
        <f>_xlfn.XLOOKUP(tblSales[[#This Row],[Customer_ID]],Customers!$A:$A,Customers!$J:$J,"Unknown")</f>
        <v>Platinum</v>
      </c>
      <c r="AG1230" t="str">
        <f>_xlfn.XLOOKUP(tblSales[[#This Row],[Employee_ID]],Employees!$A:$A,Employees!$B:$B,"Unknown")</f>
        <v>Ganesh Iyengar</v>
      </c>
      <c r="AH1230">
        <f>IF(MONTH(tblSales[[#This Row],[Invoice Date]])&gt;=4,MONTH(tblSales[[#This Row],[Invoice Date]]),MONTH(tblSales[[#This Row],[Invoice Date]])+12)</f>
        <v>6</v>
      </c>
      <c r="AI1230" s="8">
        <f>DATE(YEAR(tblSales[[#This Row],[Invoice Date]]),MONTH(tblSales[[#This Row],[Invoice Date]]),1)</f>
        <v>45444</v>
      </c>
      <c r="AJ1230" t="str">
        <f>_xlfn.XLOOKUP(tblSales[[#This Row],[Product_ID]],Products!$A:$A,Products!$B:$B,"Unknown")</f>
        <v>Van Heusen Formal Trouser Maroon</v>
      </c>
      <c r="AK1230" s="9">
        <f>IFERROR(tblSales[[#This Row],[Profit]]/tblSales[[#This Row],[Sales Amount]],0)</f>
        <v>0.18212746356068837</v>
      </c>
      <c r="AL1230" t="str">
        <f>IF(tblSales[[#This Row],[Discount %]]&lt;=5,"0-5%",
IF(tblSales[[#This Row],[Discount %]]&lt;=10,"5-10%",
IF(tblSales[[#This Row],[Discount %]]&lt;=15,"10-15%",
IF(tblSales[[#This Row],[Discount %]]&lt;=20,"15-20%","20%+"))))</f>
        <v>5-10%</v>
      </c>
    </row>
    <row r="1231" spans="1:38">
      <c r="A1231" s="2" t="s">
        <v>2955</v>
      </c>
      <c r="B1231" s="11">
        <v>45710</v>
      </c>
      <c r="C1231" s="2" t="s">
        <v>581</v>
      </c>
      <c r="D1231" s="2" t="s">
        <v>911</v>
      </c>
      <c r="E1231" s="2" t="s">
        <v>243</v>
      </c>
      <c r="F1231" s="2" t="s">
        <v>222</v>
      </c>
      <c r="G1231" s="2">
        <v>2</v>
      </c>
      <c r="H1231" s="2">
        <v>1363.49</v>
      </c>
      <c r="I1231" s="2">
        <v>30</v>
      </c>
      <c r="J1231" s="2">
        <v>818.09</v>
      </c>
      <c r="K1231" s="2">
        <v>12</v>
      </c>
      <c r="L1231" s="2">
        <v>229.07</v>
      </c>
      <c r="M1231" s="2">
        <v>2137.96</v>
      </c>
      <c r="N1231" s="2">
        <v>1763.86</v>
      </c>
      <c r="O1231" s="2">
        <f t="shared" si="47"/>
        <v>145.03000000000014</v>
      </c>
      <c r="P1231" s="2" t="s">
        <v>29</v>
      </c>
      <c r="Q1231" s="2" t="str">
        <f t="shared" si="48"/>
        <v>Debit Card</v>
      </c>
      <c r="R1231" s="2" t="s">
        <v>20</v>
      </c>
      <c r="S1231" s="2" t="s">
        <v>56</v>
      </c>
      <c r="T1231" s="2" t="s">
        <v>1007</v>
      </c>
      <c r="U1231" s="2" t="s">
        <v>60</v>
      </c>
      <c r="V1231" t="str">
        <f>TEXT(tblSales[[#This Row],[Invoice Date]],"mmm")</f>
        <v>Feb</v>
      </c>
      <c r="W1231">
        <f>MONTH(tblSales[[#This Row],[Invoice Date]])</f>
        <v>2</v>
      </c>
      <c r="X1231">
        <f>YEAR(tblSales[[#This Row],[Invoice Date]])</f>
        <v>2025</v>
      </c>
      <c r="Y1231" t="str">
        <f>TEXT(tblSales[[#This Row],[Invoice Date]],"mmm-yyyy")</f>
        <v>Feb-2025</v>
      </c>
      <c r="Z1231" t="str">
        <f>_xlfn.XLOOKUP(tblSales[[#This Row],[Product_ID]],Products!$A:$A,Products!$C:$C,"Women Dresses")</f>
        <v>Men Trousers</v>
      </c>
      <c r="AA1231" t="str">
        <f>_xlfn.XLOOKUP(tblSales[[#This Row],[Product_ID]],Products!$A:$A,Products!$D:$D,"Unknown")</f>
        <v>Track Pant</v>
      </c>
      <c r="AB1231" t="str">
        <f>_xlfn.XLOOKUP(tblSales[[#This Row],[Product_ID]],Products!$A:$A,Products!$E:$E,"Unknown")</f>
        <v>Pepe Jeans</v>
      </c>
      <c r="AC1231" t="str">
        <f>_xlfn.XLOOKUP(tblSales[[#This Row],[Store_ID]],Stores!$A:$A,Stores!$B:$B,"Unknown")</f>
        <v>TrendMart Visakhapatnam Standard</v>
      </c>
      <c r="AD1231" t="str">
        <f>_xlfn.XLOOKUP(tblSales[[#This Row],[Store_ID]],Stores!$A:$A,Stores!$E:$E,"Unknown")</f>
        <v>South Zone 3</v>
      </c>
      <c r="AE1231" t="str">
        <f>_xlfn.XLOOKUP(tblSales[[#This Row],[Customer_ID]],Customers!$A:$A,Customers!$B:$B,"Unknown")</f>
        <v>Charulatha Hegde</v>
      </c>
      <c r="AF1231" t="str">
        <f>_xlfn.XLOOKUP(tblSales[[#This Row],[Customer_ID]],Customers!$A:$A,Customers!$J:$J,"Unknown")</f>
        <v>Silver</v>
      </c>
      <c r="AG1231" t="str">
        <f>_xlfn.XLOOKUP(tblSales[[#This Row],[Employee_ID]],Employees!$A:$A,Employees!$B:$B,"Unknown")</f>
        <v>Vasanthi Gupta</v>
      </c>
      <c r="AH1231">
        <f>IF(MONTH(tblSales[[#This Row],[Invoice Date]])&gt;=4,MONTH(tblSales[[#This Row],[Invoice Date]]),MONTH(tblSales[[#This Row],[Invoice Date]])+12)</f>
        <v>14</v>
      </c>
      <c r="AI1231" s="8">
        <f>DATE(YEAR(tblSales[[#This Row],[Invoice Date]]),MONTH(tblSales[[#This Row],[Invoice Date]]),1)</f>
        <v>45689</v>
      </c>
      <c r="AJ1231" t="str">
        <f>_xlfn.XLOOKUP(tblSales[[#This Row],[Product_ID]],Products!$A:$A,Products!$B:$B,"Unknown")</f>
        <v>Pepe Jeans Track Pant Mustard</v>
      </c>
      <c r="AK1231" s="9">
        <f>IFERROR(tblSales[[#This Row],[Profit]]/tblSales[[#This Row],[Sales Amount]],0)</f>
        <v>6.7835693838986758E-2</v>
      </c>
      <c r="AL1231" t="str">
        <f>IF(tblSales[[#This Row],[Discount %]]&lt;=5,"0-5%",
IF(tblSales[[#This Row],[Discount %]]&lt;=10,"5-10%",
IF(tblSales[[#This Row],[Discount %]]&lt;=15,"10-15%",
IF(tblSales[[#This Row],[Discount %]]&lt;=20,"15-20%","20%+"))))</f>
        <v>20%+</v>
      </c>
    </row>
    <row r="1232" spans="1:38">
      <c r="A1232" s="2" t="s">
        <v>2956</v>
      </c>
      <c r="B1232" s="11">
        <v>45468</v>
      </c>
      <c r="C1232" s="2" t="s">
        <v>342</v>
      </c>
      <c r="D1232" s="2" t="s">
        <v>1764</v>
      </c>
      <c r="E1232" s="2" t="s">
        <v>480</v>
      </c>
      <c r="F1232" s="2" t="s">
        <v>493</v>
      </c>
      <c r="G1232" s="2">
        <v>1</v>
      </c>
      <c r="H1232" s="2">
        <v>1021.28</v>
      </c>
      <c r="I1232" s="2">
        <v>25</v>
      </c>
      <c r="J1232" s="2">
        <v>255.32</v>
      </c>
      <c r="K1232" s="2">
        <v>12</v>
      </c>
      <c r="L1232" s="2">
        <v>91.92</v>
      </c>
      <c r="M1232" s="2">
        <v>857.88</v>
      </c>
      <c r="N1232" s="2">
        <v>756.59</v>
      </c>
      <c r="O1232" s="2">
        <f t="shared" si="47"/>
        <v>9.3699999999999619</v>
      </c>
      <c r="P1232" s="2" t="s">
        <v>28</v>
      </c>
      <c r="Q1232" s="2" t="str">
        <f t="shared" si="48"/>
        <v>Credit Card</v>
      </c>
      <c r="R1232" s="2" t="s">
        <v>20</v>
      </c>
      <c r="S1232" s="2" t="s">
        <v>56</v>
      </c>
      <c r="T1232" s="2" t="s">
        <v>2957</v>
      </c>
      <c r="U1232" s="2" t="s">
        <v>59</v>
      </c>
      <c r="V1232" t="str">
        <f>TEXT(tblSales[[#This Row],[Invoice Date]],"mmm")</f>
        <v>Jun</v>
      </c>
      <c r="W1232">
        <f>MONTH(tblSales[[#This Row],[Invoice Date]])</f>
        <v>6</v>
      </c>
      <c r="X1232">
        <f>YEAR(tblSales[[#This Row],[Invoice Date]])</f>
        <v>2024</v>
      </c>
      <c r="Y1232" t="str">
        <f>TEXT(tblSales[[#This Row],[Invoice Date]],"mmm-yyyy")</f>
        <v>Jun-2024</v>
      </c>
      <c r="Z1232" t="str">
        <f>_xlfn.XLOOKUP(tblSales[[#This Row],[Product_ID]],Products!$A:$A,Products!$C:$C,"Women Dresses")</f>
        <v>Men Jeans</v>
      </c>
      <c r="AA1232" t="str">
        <f>_xlfn.XLOOKUP(tblSales[[#This Row],[Product_ID]],Products!$A:$A,Products!$D:$D,"Unknown")</f>
        <v>Slim Fit</v>
      </c>
      <c r="AB1232" t="str">
        <f>_xlfn.XLOOKUP(tblSales[[#This Row],[Product_ID]],Products!$A:$A,Products!$E:$E,"Unknown")</f>
        <v>Mufti</v>
      </c>
      <c r="AC1232" t="str">
        <f>_xlfn.XLOOKUP(tblSales[[#This Row],[Store_ID]],Stores!$A:$A,Stores!$B:$B,"Unknown")</f>
        <v>TrendMart Thrissur High Street</v>
      </c>
      <c r="AD1232" t="str">
        <f>_xlfn.XLOOKUP(tblSales[[#This Row],[Store_ID]],Stores!$A:$A,Stores!$E:$E,"Unknown")</f>
        <v>South Zone 1</v>
      </c>
      <c r="AE1232" t="str">
        <f>_xlfn.XLOOKUP(tblSales[[#This Row],[Customer_ID]],Customers!$A:$A,Customers!$B:$B,"Unknown")</f>
        <v>Chandra Chettiar</v>
      </c>
      <c r="AF1232" t="str">
        <f>_xlfn.XLOOKUP(tblSales[[#This Row],[Customer_ID]],Customers!$A:$A,Customers!$J:$J,"Unknown")</f>
        <v>Platinum</v>
      </c>
      <c r="AG1232" t="str">
        <f>_xlfn.XLOOKUP(tblSales[[#This Row],[Employee_ID]],Employees!$A:$A,Employees!$B:$B,"Unknown")</f>
        <v>Gopal Prasad</v>
      </c>
      <c r="AH1232">
        <f>IF(MONTH(tblSales[[#This Row],[Invoice Date]])&gt;=4,MONTH(tblSales[[#This Row],[Invoice Date]]),MONTH(tblSales[[#This Row],[Invoice Date]])+12)</f>
        <v>6</v>
      </c>
      <c r="AI1232" s="8">
        <f>DATE(YEAR(tblSales[[#This Row],[Invoice Date]]),MONTH(tblSales[[#This Row],[Invoice Date]]),1)</f>
        <v>45444</v>
      </c>
      <c r="AJ1232" t="str">
        <f>_xlfn.XLOOKUP(tblSales[[#This Row],[Product_ID]],Products!$A:$A,Products!$B:$B,"Unknown")</f>
        <v>Mufti Slim Fit Maroon</v>
      </c>
      <c r="AK1232" s="9">
        <f>IFERROR(tblSales[[#This Row],[Profit]]/tblSales[[#This Row],[Sales Amount]],0)</f>
        <v>1.0922273511446779E-2</v>
      </c>
      <c r="AL1232" t="str">
        <f>IF(tblSales[[#This Row],[Discount %]]&lt;=5,"0-5%",
IF(tblSales[[#This Row],[Discount %]]&lt;=10,"5-10%",
IF(tblSales[[#This Row],[Discount %]]&lt;=15,"10-15%",
IF(tblSales[[#This Row],[Discount %]]&lt;=20,"15-20%","20%+"))))</f>
        <v>20%+</v>
      </c>
    </row>
    <row r="1233" spans="1:38">
      <c r="A1233" s="2" t="s">
        <v>2958</v>
      </c>
      <c r="B1233" s="11">
        <v>45619</v>
      </c>
      <c r="C1233" s="2" t="s">
        <v>1145</v>
      </c>
      <c r="D1233" s="2" t="s">
        <v>1107</v>
      </c>
      <c r="E1233" s="2" t="s">
        <v>557</v>
      </c>
      <c r="F1233" s="2" t="s">
        <v>276</v>
      </c>
      <c r="G1233" s="2">
        <v>3</v>
      </c>
      <c r="H1233" s="2">
        <v>707.32</v>
      </c>
      <c r="I1233" s="2">
        <v>15</v>
      </c>
      <c r="J1233" s="2">
        <v>318.29000000000002</v>
      </c>
      <c r="K1233" s="2">
        <v>5</v>
      </c>
      <c r="L1233" s="2">
        <v>90.18</v>
      </c>
      <c r="M1233" s="2">
        <v>1893.85</v>
      </c>
      <c r="N1233" s="2">
        <v>1528.32</v>
      </c>
      <c r="O1233" s="2">
        <f t="shared" si="47"/>
        <v>275.34999999999997</v>
      </c>
      <c r="P1233" s="2" t="s">
        <v>32</v>
      </c>
      <c r="Q1233" s="2" t="str">
        <f t="shared" si="48"/>
        <v>UPI</v>
      </c>
      <c r="R1233" s="2" t="s">
        <v>21</v>
      </c>
      <c r="S1233" s="2" t="s">
        <v>56</v>
      </c>
      <c r="T1233" s="2" t="s">
        <v>1402</v>
      </c>
      <c r="U1233" s="2" t="s">
        <v>60</v>
      </c>
      <c r="V1233" t="str">
        <f>TEXT(tblSales[[#This Row],[Invoice Date]],"mmm")</f>
        <v>Nov</v>
      </c>
      <c r="W1233">
        <f>MONTH(tblSales[[#This Row],[Invoice Date]])</f>
        <v>11</v>
      </c>
      <c r="X1233">
        <f>YEAR(tblSales[[#This Row],[Invoice Date]])</f>
        <v>2024</v>
      </c>
      <c r="Y1233" t="str">
        <f>TEXT(tblSales[[#This Row],[Invoice Date]],"mmm-yyyy")</f>
        <v>Nov-2024</v>
      </c>
      <c r="Z1233" t="str">
        <f>_xlfn.XLOOKUP(tblSales[[#This Row],[Product_ID]],Products!$A:$A,Products!$C:$C,"Women Dresses")</f>
        <v>Kids Wear</v>
      </c>
      <c r="AA1233" t="str">
        <f>_xlfn.XLOOKUP(tblSales[[#This Row],[Product_ID]],Products!$A:$A,Products!$D:$D,"Unknown")</f>
        <v>Kids Shorts</v>
      </c>
      <c r="AB1233" t="str">
        <f>_xlfn.XLOOKUP(tblSales[[#This Row],[Product_ID]],Products!$A:$A,Products!$E:$E,"Unknown")</f>
        <v>Allen Solly</v>
      </c>
      <c r="AC1233" t="str">
        <f>_xlfn.XLOOKUP(tblSales[[#This Row],[Store_ID]],Stores!$A:$A,Stores!$B:$B,"Unknown")</f>
        <v>TrendMart Kochi Mall Kiosk</v>
      </c>
      <c r="AD1233" t="str">
        <f>_xlfn.XLOOKUP(tblSales[[#This Row],[Store_ID]],Stores!$A:$A,Stores!$E:$E,"Unknown")</f>
        <v>South Zone 1</v>
      </c>
      <c r="AE1233" t="str">
        <f>_xlfn.XLOOKUP(tblSales[[#This Row],[Customer_ID]],Customers!$A:$A,Customers!$B:$B,"Unknown")</f>
        <v>Gayathri Kumar</v>
      </c>
      <c r="AF1233" t="str">
        <f>_xlfn.XLOOKUP(tblSales[[#This Row],[Customer_ID]],Customers!$A:$A,Customers!$J:$J,"Unknown")</f>
        <v>Platinum</v>
      </c>
      <c r="AG1233" t="str">
        <f>_xlfn.XLOOKUP(tblSales[[#This Row],[Employee_ID]],Employees!$A:$A,Employees!$B:$B,"Unknown")</f>
        <v>Vasanthi Kamath</v>
      </c>
      <c r="AH1233">
        <f>IF(MONTH(tblSales[[#This Row],[Invoice Date]])&gt;=4,MONTH(tblSales[[#This Row],[Invoice Date]]),MONTH(tblSales[[#This Row],[Invoice Date]])+12)</f>
        <v>11</v>
      </c>
      <c r="AI1233" s="8">
        <f>DATE(YEAR(tblSales[[#This Row],[Invoice Date]]),MONTH(tblSales[[#This Row],[Invoice Date]]),1)</f>
        <v>45597</v>
      </c>
      <c r="AJ1233" t="str">
        <f>_xlfn.XLOOKUP(tblSales[[#This Row],[Product_ID]],Products!$A:$A,Products!$B:$B,"Unknown")</f>
        <v>Allen Solly Kids Shorts Teal</v>
      </c>
      <c r="AK1233" s="9">
        <f>IFERROR(tblSales[[#This Row],[Profit]]/tblSales[[#This Row],[Sales Amount]],0)</f>
        <v>0.14539166248646934</v>
      </c>
      <c r="AL1233" t="str">
        <f>IF(tblSales[[#This Row],[Discount %]]&lt;=5,"0-5%",
IF(tblSales[[#This Row],[Discount %]]&lt;=10,"5-10%",
IF(tblSales[[#This Row],[Discount %]]&lt;=15,"10-15%",
IF(tblSales[[#This Row],[Discount %]]&lt;=20,"15-20%","20%+"))))</f>
        <v>10-15%</v>
      </c>
    </row>
    <row r="1234" spans="1:38">
      <c r="A1234" s="2" t="s">
        <v>2959</v>
      </c>
      <c r="B1234" s="11">
        <v>45601</v>
      </c>
      <c r="C1234" s="2" t="s">
        <v>2960</v>
      </c>
      <c r="D1234" s="2" t="s">
        <v>424</v>
      </c>
      <c r="E1234" s="2" t="s">
        <v>457</v>
      </c>
      <c r="F1234" s="2" t="s">
        <v>458</v>
      </c>
      <c r="G1234" s="2">
        <v>4</v>
      </c>
      <c r="H1234" s="2">
        <v>884.51</v>
      </c>
      <c r="I1234" s="2">
        <v>5</v>
      </c>
      <c r="J1234" s="2">
        <v>176.9</v>
      </c>
      <c r="K1234" s="2">
        <v>5</v>
      </c>
      <c r="L1234" s="2">
        <v>168.06</v>
      </c>
      <c r="M1234" s="2">
        <v>3529.2</v>
      </c>
      <c r="N1234" s="2">
        <v>2792.32</v>
      </c>
      <c r="O1234" s="2">
        <f t="shared" si="47"/>
        <v>568.81999999999971</v>
      </c>
      <c r="P1234" s="2" t="s">
        <v>28</v>
      </c>
      <c r="Q1234" s="2" t="str">
        <f t="shared" si="48"/>
        <v>Credit Card</v>
      </c>
      <c r="R1234" s="2" t="s">
        <v>20</v>
      </c>
      <c r="S1234" s="2" t="s">
        <v>56</v>
      </c>
      <c r="T1234" s="2" t="s">
        <v>2961</v>
      </c>
      <c r="U1234" s="2" t="s">
        <v>59</v>
      </c>
      <c r="V1234" t="str">
        <f>TEXT(tblSales[[#This Row],[Invoice Date]],"mmm")</f>
        <v>Nov</v>
      </c>
      <c r="W1234">
        <f>MONTH(tblSales[[#This Row],[Invoice Date]])</f>
        <v>11</v>
      </c>
      <c r="X1234">
        <f>YEAR(tblSales[[#This Row],[Invoice Date]])</f>
        <v>2024</v>
      </c>
      <c r="Y1234" t="str">
        <f>TEXT(tblSales[[#This Row],[Invoice Date]],"mmm-yyyy")</f>
        <v>Nov-2024</v>
      </c>
      <c r="Z1234" t="str">
        <f>_xlfn.XLOOKUP(tblSales[[#This Row],[Product_ID]],Products!$A:$A,Products!$C:$C,"Women Dresses")</f>
        <v>Women Dresses</v>
      </c>
      <c r="AA1234" t="str">
        <f>_xlfn.XLOOKUP(tblSales[[#This Row],[Product_ID]],Products!$A:$A,Products!$D:$D,"Unknown")</f>
        <v>Maxi Dress</v>
      </c>
      <c r="AB1234" t="str">
        <f>_xlfn.XLOOKUP(tblSales[[#This Row],[Product_ID]],Products!$A:$A,Products!$E:$E,"Unknown")</f>
        <v>Jack &amp; Jones</v>
      </c>
      <c r="AC1234" t="str">
        <f>_xlfn.XLOOKUP(tblSales[[#This Row],[Store_ID]],Stores!$A:$A,Stores!$B:$B,"Unknown")</f>
        <v>TrendMart Kochi High Street</v>
      </c>
      <c r="AD1234" t="str">
        <f>_xlfn.XLOOKUP(tblSales[[#This Row],[Store_ID]],Stores!$A:$A,Stores!$E:$E,"Unknown")</f>
        <v>South Zone 1</v>
      </c>
      <c r="AE1234" t="str">
        <f>_xlfn.XLOOKUP(tblSales[[#This Row],[Customer_ID]],Customers!$A:$A,Customers!$B:$B,"Unknown")</f>
        <v>Harish Prasad</v>
      </c>
      <c r="AF1234" t="str">
        <f>_xlfn.XLOOKUP(tblSales[[#This Row],[Customer_ID]],Customers!$A:$A,Customers!$J:$J,"Unknown")</f>
        <v>Regular</v>
      </c>
      <c r="AG1234" t="str">
        <f>_xlfn.XLOOKUP(tblSales[[#This Row],[Employee_ID]],Employees!$A:$A,Employees!$B:$B,"Unknown")</f>
        <v>Anil Reddy</v>
      </c>
      <c r="AH1234">
        <f>IF(MONTH(tblSales[[#This Row],[Invoice Date]])&gt;=4,MONTH(tblSales[[#This Row],[Invoice Date]]),MONTH(tblSales[[#This Row],[Invoice Date]])+12)</f>
        <v>11</v>
      </c>
      <c r="AI1234" s="8">
        <f>DATE(YEAR(tblSales[[#This Row],[Invoice Date]]),MONTH(tblSales[[#This Row],[Invoice Date]]),1)</f>
        <v>45597</v>
      </c>
      <c r="AJ1234" t="str">
        <f>_xlfn.XLOOKUP(tblSales[[#This Row],[Product_ID]],Products!$A:$A,Products!$B:$B,"Unknown")</f>
        <v>Jack &amp; Jones Maxi Dress Maroon</v>
      </c>
      <c r="AK1234" s="9">
        <f>IFERROR(tblSales[[#This Row],[Profit]]/tblSales[[#This Row],[Sales Amount]],0)</f>
        <v>0.1611753371868978</v>
      </c>
      <c r="AL1234" t="str">
        <f>IF(tblSales[[#This Row],[Discount %]]&lt;=5,"0-5%",
IF(tblSales[[#This Row],[Discount %]]&lt;=10,"5-10%",
IF(tblSales[[#This Row],[Discount %]]&lt;=15,"10-15%",
IF(tblSales[[#This Row],[Discount %]]&lt;=20,"15-20%","20%+"))))</f>
        <v>0-5%</v>
      </c>
    </row>
    <row r="1235" spans="1:38">
      <c r="A1235" s="2" t="s">
        <v>2962</v>
      </c>
      <c r="B1235" s="11">
        <v>45742</v>
      </c>
      <c r="C1235" s="2" t="s">
        <v>2963</v>
      </c>
      <c r="D1235" s="2" t="s">
        <v>303</v>
      </c>
      <c r="E1235" s="2" t="s">
        <v>333</v>
      </c>
      <c r="F1235" s="2" t="s">
        <v>182</v>
      </c>
      <c r="G1235" s="2">
        <v>1</v>
      </c>
      <c r="H1235" s="2">
        <v>1180.69</v>
      </c>
      <c r="I1235" s="2">
        <v>25</v>
      </c>
      <c r="J1235" s="2">
        <v>295.17</v>
      </c>
      <c r="K1235" s="2">
        <v>12</v>
      </c>
      <c r="L1235" s="2">
        <v>106.26</v>
      </c>
      <c r="M1235" s="2">
        <v>991.78</v>
      </c>
      <c r="N1235" s="2">
        <v>887.02</v>
      </c>
      <c r="O1235" s="2">
        <f t="shared" si="47"/>
        <v>-1.5000000000000142</v>
      </c>
      <c r="P1235" s="2" t="s">
        <v>31</v>
      </c>
      <c r="Q1235" s="2" t="str">
        <f t="shared" si="48"/>
        <v>Net Banking</v>
      </c>
      <c r="R1235" s="2" t="s">
        <v>20</v>
      </c>
      <c r="S1235" s="2" t="s">
        <v>56</v>
      </c>
      <c r="T1235" s="2" t="s">
        <v>2964</v>
      </c>
      <c r="U1235" s="2" t="s">
        <v>59</v>
      </c>
      <c r="V1235" t="str">
        <f>TEXT(tblSales[[#This Row],[Invoice Date]],"mmm")</f>
        <v>Mar</v>
      </c>
      <c r="W1235">
        <f>MONTH(tblSales[[#This Row],[Invoice Date]])</f>
        <v>3</v>
      </c>
      <c r="X1235">
        <f>YEAR(tblSales[[#This Row],[Invoice Date]])</f>
        <v>2025</v>
      </c>
      <c r="Y1235" t="str">
        <f>TEXT(tblSales[[#This Row],[Invoice Date]],"mmm-yyyy")</f>
        <v>Mar-2025</v>
      </c>
      <c r="Z1235" t="str">
        <f>_xlfn.XLOOKUP(tblSales[[#This Row],[Product_ID]],Products!$A:$A,Products!$C:$C,"Women Dresses")</f>
        <v>Men Trousers</v>
      </c>
      <c r="AA1235" t="str">
        <f>_xlfn.XLOOKUP(tblSales[[#This Row],[Product_ID]],Products!$A:$A,Products!$D:$D,"Unknown")</f>
        <v>Chinos</v>
      </c>
      <c r="AB1235" t="str">
        <f>_xlfn.XLOOKUP(tblSales[[#This Row],[Product_ID]],Products!$A:$A,Products!$E:$E,"Unknown")</f>
        <v>Pepe Jeans</v>
      </c>
      <c r="AC1235" t="str">
        <f>_xlfn.XLOOKUP(tblSales[[#This Row],[Store_ID]],Stores!$A:$A,Stores!$B:$B,"Unknown")</f>
        <v>TrendMart Warangal High Street</v>
      </c>
      <c r="AD1235" t="str">
        <f>_xlfn.XLOOKUP(tblSales[[#This Row],[Store_ID]],Stores!$A:$A,Stores!$E:$E,"Unknown")</f>
        <v>South Zone 2</v>
      </c>
      <c r="AE1235" t="str">
        <f>_xlfn.XLOOKUP(tblSales[[#This Row],[Customer_ID]],Customers!$A:$A,Customers!$B:$B,"Unknown")</f>
        <v>Nandini Chetty</v>
      </c>
      <c r="AF1235" t="str">
        <f>_xlfn.XLOOKUP(tblSales[[#This Row],[Customer_ID]],Customers!$A:$A,Customers!$J:$J,"Unknown")</f>
        <v>Regular</v>
      </c>
      <c r="AG1235" t="str">
        <f>_xlfn.XLOOKUP(tblSales[[#This Row],[Employee_ID]],Employees!$A:$A,Employees!$B:$B,"Unknown")</f>
        <v>Girish Sundaram</v>
      </c>
      <c r="AH1235">
        <f>IF(MONTH(tblSales[[#This Row],[Invoice Date]])&gt;=4,MONTH(tblSales[[#This Row],[Invoice Date]]),MONTH(tblSales[[#This Row],[Invoice Date]])+12)</f>
        <v>15</v>
      </c>
      <c r="AI1235" s="8">
        <f>DATE(YEAR(tblSales[[#This Row],[Invoice Date]]),MONTH(tblSales[[#This Row],[Invoice Date]]),1)</f>
        <v>45717</v>
      </c>
      <c r="AJ1235" t="str">
        <f>_xlfn.XLOOKUP(tblSales[[#This Row],[Product_ID]],Products!$A:$A,Products!$B:$B,"Unknown")</f>
        <v>Pepe Jeans Chinos Pink</v>
      </c>
      <c r="AK1235" s="9">
        <f>IFERROR(tblSales[[#This Row],[Profit]]/tblSales[[#This Row],[Sales Amount]],0)</f>
        <v>-1.5124321926233784E-3</v>
      </c>
      <c r="AL1235" t="str">
        <f>IF(tblSales[[#This Row],[Discount %]]&lt;=5,"0-5%",
IF(tblSales[[#This Row],[Discount %]]&lt;=10,"5-10%",
IF(tblSales[[#This Row],[Discount %]]&lt;=15,"10-15%",
IF(tblSales[[#This Row],[Discount %]]&lt;=20,"15-20%","20%+"))))</f>
        <v>20%+</v>
      </c>
    </row>
    <row r="1236" spans="1:38">
      <c r="A1236" s="2" t="s">
        <v>2965</v>
      </c>
      <c r="B1236" s="11">
        <v>45614</v>
      </c>
      <c r="C1236" s="2" t="s">
        <v>2966</v>
      </c>
      <c r="D1236" s="2" t="s">
        <v>2235</v>
      </c>
      <c r="E1236" s="2" t="s">
        <v>615</v>
      </c>
      <c r="F1236" s="2" t="s">
        <v>350</v>
      </c>
      <c r="G1236" s="2">
        <v>6</v>
      </c>
      <c r="H1236" s="2">
        <v>622.29</v>
      </c>
      <c r="I1236" s="2">
        <v>0</v>
      </c>
      <c r="J1236" s="2">
        <v>0</v>
      </c>
      <c r="K1236" s="2">
        <v>5</v>
      </c>
      <c r="L1236" s="2">
        <v>186.69</v>
      </c>
      <c r="M1236" s="2">
        <v>3920.43</v>
      </c>
      <c r="N1236" s="2">
        <v>2239.62</v>
      </c>
      <c r="O1236" s="2">
        <f t="shared" si="47"/>
        <v>1494.12</v>
      </c>
      <c r="P1236" s="2" t="s">
        <v>32</v>
      </c>
      <c r="Q1236" s="2" t="str">
        <f t="shared" si="48"/>
        <v>UPI</v>
      </c>
      <c r="R1236" s="2" t="s">
        <v>20</v>
      </c>
      <c r="S1236" s="2" t="s">
        <v>56</v>
      </c>
      <c r="T1236" s="2" t="s">
        <v>786</v>
      </c>
      <c r="U1236" s="2" t="s">
        <v>59</v>
      </c>
      <c r="V1236" t="str">
        <f>TEXT(tblSales[[#This Row],[Invoice Date]],"mmm")</f>
        <v>Nov</v>
      </c>
      <c r="W1236">
        <f>MONTH(tblSales[[#This Row],[Invoice Date]])</f>
        <v>11</v>
      </c>
      <c r="X1236">
        <f>YEAR(tblSales[[#This Row],[Invoice Date]])</f>
        <v>2024</v>
      </c>
      <c r="Y1236" t="str">
        <f>TEXT(tblSales[[#This Row],[Invoice Date]],"mmm-yyyy")</f>
        <v>Nov-2024</v>
      </c>
      <c r="Z1236" t="str">
        <f>_xlfn.XLOOKUP(tblSales[[#This Row],[Product_ID]],Products!$A:$A,Products!$C:$C,"Women Dresses")</f>
        <v>Men T-Shirts</v>
      </c>
      <c r="AA1236" t="str">
        <f>_xlfn.XLOOKUP(tblSales[[#This Row],[Product_ID]],Products!$A:$A,Products!$D:$D,"Unknown")</f>
        <v>Graphic Tee</v>
      </c>
      <c r="AB1236" t="str">
        <f>_xlfn.XLOOKUP(tblSales[[#This Row],[Product_ID]],Products!$A:$A,Products!$E:$E,"Unknown")</f>
        <v>Indian Terrain</v>
      </c>
      <c r="AC1236" t="str">
        <f>_xlfn.XLOOKUP(tblSales[[#This Row],[Store_ID]],Stores!$A:$A,Stores!$B:$B,"Unknown")</f>
        <v>TrendMart Hyderabad Mall Kiosk</v>
      </c>
      <c r="AD1236" t="str">
        <f>_xlfn.XLOOKUP(tblSales[[#This Row],[Store_ID]],Stores!$A:$A,Stores!$E:$E,"Unknown")</f>
        <v>South Zone 2</v>
      </c>
      <c r="AE1236" t="str">
        <f>_xlfn.XLOOKUP(tblSales[[#This Row],[Customer_ID]],Customers!$A:$A,Customers!$B:$B,"Unknown")</f>
        <v>Anil Mishra</v>
      </c>
      <c r="AF1236" t="str">
        <f>_xlfn.XLOOKUP(tblSales[[#This Row],[Customer_ID]],Customers!$A:$A,Customers!$J:$J,"Unknown")</f>
        <v>Gold</v>
      </c>
      <c r="AG1236" t="str">
        <f>_xlfn.XLOOKUP(tblSales[[#This Row],[Employee_ID]],Employees!$A:$A,Employees!$B:$B,"Unknown")</f>
        <v>Chitra Chettiar</v>
      </c>
      <c r="AH1236">
        <f>IF(MONTH(tblSales[[#This Row],[Invoice Date]])&gt;=4,MONTH(tblSales[[#This Row],[Invoice Date]]),MONTH(tblSales[[#This Row],[Invoice Date]])+12)</f>
        <v>11</v>
      </c>
      <c r="AI1236" s="8">
        <f>DATE(YEAR(tblSales[[#This Row],[Invoice Date]]),MONTH(tblSales[[#This Row],[Invoice Date]]),1)</f>
        <v>45597</v>
      </c>
      <c r="AJ1236" t="str">
        <f>_xlfn.XLOOKUP(tblSales[[#This Row],[Product_ID]],Products!$A:$A,Products!$B:$B,"Unknown")</f>
        <v>Indian Terrain Graphic Tee Purple</v>
      </c>
      <c r="AK1236" s="9">
        <f>IFERROR(tblSales[[#This Row],[Profit]]/tblSales[[#This Row],[Sales Amount]],0)</f>
        <v>0.38111125565307885</v>
      </c>
      <c r="AL1236" t="str">
        <f>IF(tblSales[[#This Row],[Discount %]]&lt;=5,"0-5%",
IF(tblSales[[#This Row],[Discount %]]&lt;=10,"5-10%",
IF(tblSales[[#This Row],[Discount %]]&lt;=15,"10-15%",
IF(tblSales[[#This Row],[Discount %]]&lt;=20,"15-20%","20%+"))))</f>
        <v>0-5%</v>
      </c>
    </row>
    <row r="1237" spans="1:38">
      <c r="A1237" s="2" t="s">
        <v>2967</v>
      </c>
      <c r="B1237" s="11">
        <v>45747</v>
      </c>
      <c r="C1237" s="2" t="s">
        <v>2385</v>
      </c>
      <c r="D1237" s="2" t="s">
        <v>629</v>
      </c>
      <c r="E1237" s="2" t="s">
        <v>156</v>
      </c>
      <c r="F1237" s="2" t="s">
        <v>140</v>
      </c>
      <c r="G1237" s="2">
        <v>2</v>
      </c>
      <c r="H1237" s="2">
        <v>932.73</v>
      </c>
      <c r="I1237" s="2">
        <v>15</v>
      </c>
      <c r="J1237" s="2">
        <v>279.82</v>
      </c>
      <c r="K1237" s="2">
        <v>5</v>
      </c>
      <c r="L1237" s="2">
        <v>79.28</v>
      </c>
      <c r="M1237" s="2">
        <v>1664.92</v>
      </c>
      <c r="N1237" s="2">
        <v>1252.52</v>
      </c>
      <c r="O1237" s="2">
        <f t="shared" si="47"/>
        <v>333.12000000000012</v>
      </c>
      <c r="P1237" s="2" t="s">
        <v>29</v>
      </c>
      <c r="Q1237" s="2" t="str">
        <f t="shared" si="48"/>
        <v>Debit Card</v>
      </c>
      <c r="R1237" s="2" t="s">
        <v>20</v>
      </c>
      <c r="S1237" s="2" t="s">
        <v>56</v>
      </c>
      <c r="T1237" s="2" t="s">
        <v>2968</v>
      </c>
      <c r="U1237" s="2" t="s">
        <v>59</v>
      </c>
      <c r="V1237" t="str">
        <f>TEXT(tblSales[[#This Row],[Invoice Date]],"mmm")</f>
        <v>Mar</v>
      </c>
      <c r="W1237">
        <f>MONTH(tblSales[[#This Row],[Invoice Date]])</f>
        <v>3</v>
      </c>
      <c r="X1237">
        <f>YEAR(tblSales[[#This Row],[Invoice Date]])</f>
        <v>2025</v>
      </c>
      <c r="Y1237" t="str">
        <f>TEXT(tblSales[[#This Row],[Invoice Date]],"mmm-yyyy")</f>
        <v>Mar-2025</v>
      </c>
      <c r="Z1237" t="str">
        <f>_xlfn.XLOOKUP(tblSales[[#This Row],[Product_ID]],Products!$A:$A,Products!$C:$C,"Women Dresses")</f>
        <v>Sportswear</v>
      </c>
      <c r="AA1237" t="str">
        <f>_xlfn.XLOOKUP(tblSales[[#This Row],[Product_ID]],Products!$A:$A,Products!$D:$D,"Unknown")</f>
        <v>Track Suit</v>
      </c>
      <c r="AB1237" t="str">
        <f>_xlfn.XLOOKUP(tblSales[[#This Row],[Product_ID]],Products!$A:$A,Products!$E:$E,"Unknown")</f>
        <v>Being Human</v>
      </c>
      <c r="AC1237" t="str">
        <f>_xlfn.XLOOKUP(tblSales[[#This Row],[Store_ID]],Stores!$A:$A,Stores!$B:$B,"Unknown")</f>
        <v>TrendMart Madurai Mall Kiosk</v>
      </c>
      <c r="AD1237" t="str">
        <f>_xlfn.XLOOKUP(tblSales[[#This Row],[Store_ID]],Stores!$A:$A,Stores!$E:$E,"Unknown")</f>
        <v>South Zone 1</v>
      </c>
      <c r="AE1237" t="str">
        <f>_xlfn.XLOOKUP(tblSales[[#This Row],[Customer_ID]],Customers!$A:$A,Customers!$B:$B,"Unknown")</f>
        <v>Latha Ramachandran</v>
      </c>
      <c r="AF1237" t="str">
        <f>_xlfn.XLOOKUP(tblSales[[#This Row],[Customer_ID]],Customers!$A:$A,Customers!$J:$J,"Unknown")</f>
        <v>Gold</v>
      </c>
      <c r="AG1237" t="str">
        <f>_xlfn.XLOOKUP(tblSales[[#This Row],[Employee_ID]],Employees!$A:$A,Employees!$B:$B,"Unknown")</f>
        <v>Charulatha Kumar</v>
      </c>
      <c r="AH1237">
        <f>IF(MONTH(tblSales[[#This Row],[Invoice Date]])&gt;=4,MONTH(tblSales[[#This Row],[Invoice Date]]),MONTH(tblSales[[#This Row],[Invoice Date]])+12)</f>
        <v>15</v>
      </c>
      <c r="AI1237" s="8">
        <f>DATE(YEAR(tblSales[[#This Row],[Invoice Date]]),MONTH(tblSales[[#This Row],[Invoice Date]]),1)</f>
        <v>45717</v>
      </c>
      <c r="AJ1237" t="str">
        <f>_xlfn.XLOOKUP(tblSales[[#This Row],[Product_ID]],Products!$A:$A,Products!$B:$B,"Unknown")</f>
        <v>Being Human Track Suit Mustard</v>
      </c>
      <c r="AK1237" s="9">
        <f>IFERROR(tblSales[[#This Row],[Profit]]/tblSales[[#This Row],[Sales Amount]],0)</f>
        <v>0.20008168560651568</v>
      </c>
      <c r="AL1237" t="str">
        <f>IF(tblSales[[#This Row],[Discount %]]&lt;=5,"0-5%",
IF(tblSales[[#This Row],[Discount %]]&lt;=10,"5-10%",
IF(tblSales[[#This Row],[Discount %]]&lt;=15,"10-15%",
IF(tblSales[[#This Row],[Discount %]]&lt;=20,"15-20%","20%+"))))</f>
        <v>10-15%</v>
      </c>
    </row>
    <row r="1238" spans="1:38">
      <c r="A1238" s="2" t="s">
        <v>2969</v>
      </c>
      <c r="B1238" s="11">
        <v>45617</v>
      </c>
      <c r="C1238" s="2" t="s">
        <v>1357</v>
      </c>
      <c r="D1238" s="2" t="s">
        <v>539</v>
      </c>
      <c r="E1238" s="2" t="s">
        <v>457</v>
      </c>
      <c r="F1238" s="2" t="s">
        <v>475</v>
      </c>
      <c r="G1238" s="2">
        <v>3</v>
      </c>
      <c r="H1238" s="2">
        <v>847.64</v>
      </c>
      <c r="I1238" s="2">
        <v>10</v>
      </c>
      <c r="J1238" s="2">
        <v>254.29</v>
      </c>
      <c r="K1238" s="2">
        <v>5</v>
      </c>
      <c r="L1238" s="2">
        <v>114.43</v>
      </c>
      <c r="M1238" s="2">
        <v>2403.06</v>
      </c>
      <c r="N1238" s="2">
        <v>1771.44</v>
      </c>
      <c r="O1238" s="2">
        <f t="shared" si="47"/>
        <v>517.18999999999983</v>
      </c>
      <c r="P1238" s="2" t="s">
        <v>27</v>
      </c>
      <c r="Q1238" s="2" t="str">
        <f t="shared" si="48"/>
        <v>Cash</v>
      </c>
      <c r="R1238" s="2" t="s">
        <v>21</v>
      </c>
      <c r="S1238" s="2" t="s">
        <v>56</v>
      </c>
      <c r="T1238" s="2" t="s">
        <v>1187</v>
      </c>
      <c r="U1238" s="2" t="s">
        <v>59</v>
      </c>
      <c r="V1238" t="str">
        <f>TEXT(tblSales[[#This Row],[Invoice Date]],"mmm")</f>
        <v>Nov</v>
      </c>
      <c r="W1238">
        <f>MONTH(tblSales[[#This Row],[Invoice Date]])</f>
        <v>11</v>
      </c>
      <c r="X1238">
        <f>YEAR(tblSales[[#This Row],[Invoice Date]])</f>
        <v>2024</v>
      </c>
      <c r="Y1238" t="str">
        <f>TEXT(tblSales[[#This Row],[Invoice Date]],"mmm-yyyy")</f>
        <v>Nov-2024</v>
      </c>
      <c r="Z1238" t="str">
        <f>_xlfn.XLOOKUP(tblSales[[#This Row],[Product_ID]],Products!$A:$A,Products!$C:$C,"Women Dresses")</f>
        <v>Men Shirts</v>
      </c>
      <c r="AA1238" t="str">
        <f>_xlfn.XLOOKUP(tblSales[[#This Row],[Product_ID]],Products!$A:$A,Products!$D:$D,"Unknown")</f>
        <v>Casual Shirt</v>
      </c>
      <c r="AB1238" t="str">
        <f>_xlfn.XLOOKUP(tblSales[[#This Row],[Product_ID]],Products!$A:$A,Products!$E:$E,"Unknown")</f>
        <v>Nalli Silks</v>
      </c>
      <c r="AC1238" t="str">
        <f>_xlfn.XLOOKUP(tblSales[[#This Row],[Store_ID]],Stores!$A:$A,Stores!$B:$B,"Unknown")</f>
        <v>TrendMart Kochi High Street</v>
      </c>
      <c r="AD1238" t="str">
        <f>_xlfn.XLOOKUP(tblSales[[#This Row],[Store_ID]],Stores!$A:$A,Stores!$E:$E,"Unknown")</f>
        <v>South Zone 1</v>
      </c>
      <c r="AE1238" t="str">
        <f>_xlfn.XLOOKUP(tblSales[[#This Row],[Customer_ID]],Customers!$A:$A,Customers!$B:$B,"Unknown")</f>
        <v>Meena Rao</v>
      </c>
      <c r="AF1238" t="str">
        <f>_xlfn.XLOOKUP(tblSales[[#This Row],[Customer_ID]],Customers!$A:$A,Customers!$J:$J,"Unknown")</f>
        <v>Platinum</v>
      </c>
      <c r="AG1238" t="str">
        <f>_xlfn.XLOOKUP(tblSales[[#This Row],[Employee_ID]],Employees!$A:$A,Employees!$B:$B,"Unknown")</f>
        <v>Arjun Krishnan</v>
      </c>
      <c r="AH1238">
        <f>IF(MONTH(tblSales[[#This Row],[Invoice Date]])&gt;=4,MONTH(tblSales[[#This Row],[Invoice Date]]),MONTH(tblSales[[#This Row],[Invoice Date]])+12)</f>
        <v>11</v>
      </c>
      <c r="AI1238" s="8">
        <f>DATE(YEAR(tblSales[[#This Row],[Invoice Date]]),MONTH(tblSales[[#This Row],[Invoice Date]]),1)</f>
        <v>45597</v>
      </c>
      <c r="AJ1238" t="str">
        <f>_xlfn.XLOOKUP(tblSales[[#This Row],[Product_ID]],Products!$A:$A,Products!$B:$B,"Unknown")</f>
        <v>Nalli Silks Casual Shirt Navy Blue</v>
      </c>
      <c r="AK1238" s="9">
        <f>IFERROR(tblSales[[#This Row],[Profit]]/tblSales[[#This Row],[Sales Amount]],0)</f>
        <v>0.21522142601516392</v>
      </c>
      <c r="AL1238" t="str">
        <f>IF(tblSales[[#This Row],[Discount %]]&lt;=5,"0-5%",
IF(tblSales[[#This Row],[Discount %]]&lt;=10,"5-10%",
IF(tblSales[[#This Row],[Discount %]]&lt;=15,"10-15%",
IF(tblSales[[#This Row],[Discount %]]&lt;=20,"15-20%","20%+"))))</f>
        <v>5-10%</v>
      </c>
    </row>
    <row r="1239" spans="1:38">
      <c r="A1239" s="2" t="s">
        <v>2970</v>
      </c>
      <c r="B1239" s="11">
        <v>45522</v>
      </c>
      <c r="C1239" s="2" t="s">
        <v>2539</v>
      </c>
      <c r="D1239" s="2" t="s">
        <v>606</v>
      </c>
      <c r="E1239" s="2" t="s">
        <v>437</v>
      </c>
      <c r="F1239" s="2" t="s">
        <v>216</v>
      </c>
      <c r="G1239" s="2">
        <v>4</v>
      </c>
      <c r="H1239" s="2">
        <v>524.64</v>
      </c>
      <c r="I1239" s="2">
        <v>15</v>
      </c>
      <c r="J1239" s="2">
        <v>314.77999999999997</v>
      </c>
      <c r="K1239" s="2">
        <v>5</v>
      </c>
      <c r="L1239" s="2">
        <v>89.19</v>
      </c>
      <c r="M1239" s="2">
        <v>1872.97</v>
      </c>
      <c r="N1239" s="2">
        <v>1199.44</v>
      </c>
      <c r="O1239" s="2">
        <f t="shared" si="47"/>
        <v>584.33999999999992</v>
      </c>
      <c r="P1239" s="2" t="s">
        <v>32</v>
      </c>
      <c r="Q1239" s="2" t="str">
        <f t="shared" si="48"/>
        <v>UPI</v>
      </c>
      <c r="R1239" s="2" t="s">
        <v>21</v>
      </c>
      <c r="S1239" s="2" t="s">
        <v>56</v>
      </c>
      <c r="T1239" s="2" t="s">
        <v>325</v>
      </c>
      <c r="U1239" s="2" t="s">
        <v>60</v>
      </c>
      <c r="V1239" t="str">
        <f>TEXT(tblSales[[#This Row],[Invoice Date]],"mmm")</f>
        <v>Aug</v>
      </c>
      <c r="W1239">
        <f>MONTH(tblSales[[#This Row],[Invoice Date]])</f>
        <v>8</v>
      </c>
      <c r="X1239">
        <f>YEAR(tblSales[[#This Row],[Invoice Date]])</f>
        <v>2024</v>
      </c>
      <c r="Y1239" t="str">
        <f>TEXT(tblSales[[#This Row],[Invoice Date]],"mmm-yyyy")</f>
        <v>Aug-2024</v>
      </c>
      <c r="Z1239" t="str">
        <f>_xlfn.XLOOKUP(tblSales[[#This Row],[Product_ID]],Products!$A:$A,Products!$C:$C,"Women Dresses")</f>
        <v>Men T-Shirts</v>
      </c>
      <c r="AA1239" t="str">
        <f>_xlfn.XLOOKUP(tblSales[[#This Row],[Product_ID]],Products!$A:$A,Products!$D:$D,"Unknown")</f>
        <v>Round Neck</v>
      </c>
      <c r="AB1239" t="str">
        <f>_xlfn.XLOOKUP(tblSales[[#This Row],[Product_ID]],Products!$A:$A,Products!$E:$E,"Unknown")</f>
        <v>Global Desi</v>
      </c>
      <c r="AC1239" t="str">
        <f>_xlfn.XLOOKUP(tblSales[[#This Row],[Store_ID]],Stores!$A:$A,Stores!$B:$B,"Unknown")</f>
        <v>TrendMart Visakhapatnam Flagship</v>
      </c>
      <c r="AD1239" t="str">
        <f>_xlfn.XLOOKUP(tblSales[[#This Row],[Store_ID]],Stores!$A:$A,Stores!$E:$E,"Unknown")</f>
        <v>South Zone 3</v>
      </c>
      <c r="AE1239" t="str">
        <f>_xlfn.XLOOKUP(tblSales[[#This Row],[Customer_ID]],Customers!$A:$A,Customers!$B:$B,"Unknown")</f>
        <v>Uma Sundaram</v>
      </c>
      <c r="AF1239" t="str">
        <f>_xlfn.XLOOKUP(tblSales[[#This Row],[Customer_ID]],Customers!$A:$A,Customers!$J:$J,"Unknown")</f>
        <v>Regular</v>
      </c>
      <c r="AG1239" t="str">
        <f>_xlfn.XLOOKUP(tblSales[[#This Row],[Employee_ID]],Employees!$A:$A,Employees!$B:$B,"Unknown")</f>
        <v>Venkat Sharma</v>
      </c>
      <c r="AH1239">
        <f>IF(MONTH(tblSales[[#This Row],[Invoice Date]])&gt;=4,MONTH(tblSales[[#This Row],[Invoice Date]]),MONTH(tblSales[[#This Row],[Invoice Date]])+12)</f>
        <v>8</v>
      </c>
      <c r="AI1239" s="8">
        <f>DATE(YEAR(tblSales[[#This Row],[Invoice Date]]),MONTH(tblSales[[#This Row],[Invoice Date]]),1)</f>
        <v>45505</v>
      </c>
      <c r="AJ1239" t="str">
        <f>_xlfn.XLOOKUP(tblSales[[#This Row],[Product_ID]],Products!$A:$A,Products!$B:$B,"Unknown")</f>
        <v>Global Desi Round Neck Green</v>
      </c>
      <c r="AK1239" s="9">
        <f>IFERROR(tblSales[[#This Row],[Profit]]/tblSales[[#This Row],[Sales Amount]],0)</f>
        <v>0.31198577660079974</v>
      </c>
      <c r="AL1239" t="str">
        <f>IF(tblSales[[#This Row],[Discount %]]&lt;=5,"0-5%",
IF(tblSales[[#This Row],[Discount %]]&lt;=10,"5-10%",
IF(tblSales[[#This Row],[Discount %]]&lt;=15,"10-15%",
IF(tblSales[[#This Row],[Discount %]]&lt;=20,"15-20%","20%+"))))</f>
        <v>10-15%</v>
      </c>
    </row>
    <row r="1240" spans="1:38">
      <c r="A1240" s="2" t="s">
        <v>2971</v>
      </c>
      <c r="B1240" s="11">
        <v>45714</v>
      </c>
      <c r="C1240" s="2" t="s">
        <v>2972</v>
      </c>
      <c r="D1240" s="2" t="s">
        <v>1361</v>
      </c>
      <c r="E1240" s="2" t="s">
        <v>203</v>
      </c>
      <c r="F1240" s="2" t="s">
        <v>475</v>
      </c>
      <c r="G1240" s="2">
        <v>2</v>
      </c>
      <c r="H1240" s="2">
        <v>1126.53</v>
      </c>
      <c r="I1240" s="2">
        <v>0</v>
      </c>
      <c r="J1240" s="2">
        <v>0</v>
      </c>
      <c r="K1240" s="2">
        <v>12</v>
      </c>
      <c r="L1240" s="2">
        <v>270.37</v>
      </c>
      <c r="M1240" s="2">
        <v>2523.4299999999998</v>
      </c>
      <c r="N1240" s="2">
        <v>1530.46</v>
      </c>
      <c r="O1240" s="2">
        <f t="shared" si="47"/>
        <v>722.5999999999998</v>
      </c>
      <c r="P1240" s="2" t="s">
        <v>28</v>
      </c>
      <c r="Q1240" s="2" t="str">
        <f t="shared" si="48"/>
        <v>Credit Card</v>
      </c>
      <c r="R1240" s="2" t="s">
        <v>20</v>
      </c>
      <c r="S1240" s="2" t="s">
        <v>56</v>
      </c>
      <c r="T1240" s="2" t="s">
        <v>2491</v>
      </c>
      <c r="U1240" s="2" t="s">
        <v>59</v>
      </c>
      <c r="V1240" t="str">
        <f>TEXT(tblSales[[#This Row],[Invoice Date]],"mmm")</f>
        <v>Feb</v>
      </c>
      <c r="W1240">
        <f>MONTH(tblSales[[#This Row],[Invoice Date]])</f>
        <v>2</v>
      </c>
      <c r="X1240">
        <f>YEAR(tblSales[[#This Row],[Invoice Date]])</f>
        <v>2025</v>
      </c>
      <c r="Y1240" t="str">
        <f>TEXT(tblSales[[#This Row],[Invoice Date]],"mmm-yyyy")</f>
        <v>Feb-2025</v>
      </c>
      <c r="Z1240" t="str">
        <f>_xlfn.XLOOKUP(tblSales[[#This Row],[Product_ID]],Products!$A:$A,Products!$C:$C,"Women Dresses")</f>
        <v>Belts</v>
      </c>
      <c r="AA1240" t="str">
        <f>_xlfn.XLOOKUP(tblSales[[#This Row],[Product_ID]],Products!$A:$A,Products!$D:$D,"Unknown")</f>
        <v>Braided Belt</v>
      </c>
      <c r="AB1240" t="str">
        <f>_xlfn.XLOOKUP(tblSales[[#This Row],[Product_ID]],Products!$A:$A,Products!$E:$E,"Unknown")</f>
        <v>Pantaloons</v>
      </c>
      <c r="AC1240" t="str">
        <f>_xlfn.XLOOKUP(tblSales[[#This Row],[Store_ID]],Stores!$A:$A,Stores!$B:$B,"Unknown")</f>
        <v>TrendMart Thoothukudi Outlet</v>
      </c>
      <c r="AD1240" t="str">
        <f>_xlfn.XLOOKUP(tblSales[[#This Row],[Store_ID]],Stores!$A:$A,Stores!$E:$E,"Unknown")</f>
        <v>South Zone 1</v>
      </c>
      <c r="AE1240" t="str">
        <f>_xlfn.XLOOKUP(tblSales[[#This Row],[Customer_ID]],Customers!$A:$A,Customers!$B:$B,"Unknown")</f>
        <v>Hema Naidu</v>
      </c>
      <c r="AF1240" t="str">
        <f>_xlfn.XLOOKUP(tblSales[[#This Row],[Customer_ID]],Customers!$A:$A,Customers!$J:$J,"Unknown")</f>
        <v>Silver</v>
      </c>
      <c r="AG1240" t="str">
        <f>_xlfn.XLOOKUP(tblSales[[#This Row],[Employee_ID]],Employees!$A:$A,Employees!$B:$B,"Unknown")</f>
        <v>Arjun Krishnan</v>
      </c>
      <c r="AH1240">
        <f>IF(MONTH(tblSales[[#This Row],[Invoice Date]])&gt;=4,MONTH(tblSales[[#This Row],[Invoice Date]]),MONTH(tblSales[[#This Row],[Invoice Date]])+12)</f>
        <v>14</v>
      </c>
      <c r="AI1240" s="8">
        <f>DATE(YEAR(tblSales[[#This Row],[Invoice Date]]),MONTH(tblSales[[#This Row],[Invoice Date]]),1)</f>
        <v>45689</v>
      </c>
      <c r="AJ1240" t="str">
        <f>_xlfn.XLOOKUP(tblSales[[#This Row],[Product_ID]],Products!$A:$A,Products!$B:$B,"Unknown")</f>
        <v>Pantaloons Braided Belt Brown</v>
      </c>
      <c r="AK1240" s="9">
        <f>IFERROR(tblSales[[#This Row],[Profit]]/tblSales[[#This Row],[Sales Amount]],0)</f>
        <v>0.28635626904649619</v>
      </c>
      <c r="AL1240" t="str">
        <f>IF(tblSales[[#This Row],[Discount %]]&lt;=5,"0-5%",
IF(tblSales[[#This Row],[Discount %]]&lt;=10,"5-10%",
IF(tblSales[[#This Row],[Discount %]]&lt;=15,"10-15%",
IF(tblSales[[#This Row],[Discount %]]&lt;=20,"15-20%","20%+"))))</f>
        <v>0-5%</v>
      </c>
    </row>
    <row r="1241" spans="1:38">
      <c r="A1241" s="2" t="s">
        <v>2973</v>
      </c>
      <c r="B1241" s="11">
        <v>45582</v>
      </c>
      <c r="C1241" s="2" t="s">
        <v>690</v>
      </c>
      <c r="D1241" s="2" t="s">
        <v>197</v>
      </c>
      <c r="E1241" s="2" t="s">
        <v>884</v>
      </c>
      <c r="F1241" s="2" t="s">
        <v>324</v>
      </c>
      <c r="G1241" s="2">
        <v>4</v>
      </c>
      <c r="H1241" s="2">
        <v>1001.76</v>
      </c>
      <c r="I1241" s="2">
        <v>15</v>
      </c>
      <c r="J1241" s="2">
        <v>601.05999999999995</v>
      </c>
      <c r="K1241" s="2">
        <v>12</v>
      </c>
      <c r="L1241" s="2">
        <v>408.72</v>
      </c>
      <c r="M1241" s="2">
        <v>3814.7</v>
      </c>
      <c r="N1241" s="2">
        <v>2884.88</v>
      </c>
      <c r="O1241" s="2">
        <f t="shared" si="47"/>
        <v>521.09999999999968</v>
      </c>
      <c r="P1241" s="2" t="s">
        <v>32</v>
      </c>
      <c r="Q1241" s="2" t="str">
        <f t="shared" si="48"/>
        <v>UPI</v>
      </c>
      <c r="R1241" s="2" t="s">
        <v>21</v>
      </c>
      <c r="S1241" s="2" t="s">
        <v>56</v>
      </c>
      <c r="T1241" s="2" t="s">
        <v>2974</v>
      </c>
      <c r="U1241" s="2" t="s">
        <v>59</v>
      </c>
      <c r="V1241" t="str">
        <f>TEXT(tblSales[[#This Row],[Invoice Date]],"mmm")</f>
        <v>Oct</v>
      </c>
      <c r="W1241">
        <f>MONTH(tblSales[[#This Row],[Invoice Date]])</f>
        <v>10</v>
      </c>
      <c r="X1241">
        <f>YEAR(tblSales[[#This Row],[Invoice Date]])</f>
        <v>2024</v>
      </c>
      <c r="Y1241" t="str">
        <f>TEXT(tblSales[[#This Row],[Invoice Date]],"mmm-yyyy")</f>
        <v>Oct-2024</v>
      </c>
      <c r="Z1241" t="str">
        <f>_xlfn.XLOOKUP(tblSales[[#This Row],[Product_ID]],Products!$A:$A,Products!$C:$C,"Women Dresses")</f>
        <v>Men Shirts</v>
      </c>
      <c r="AA1241" t="str">
        <f>_xlfn.XLOOKUP(tblSales[[#This Row],[Product_ID]],Products!$A:$A,Products!$D:$D,"Unknown")</f>
        <v>Denim Shirt</v>
      </c>
      <c r="AB1241" t="str">
        <f>_xlfn.XLOOKUP(tblSales[[#This Row],[Product_ID]],Products!$A:$A,Products!$E:$E,"Unknown")</f>
        <v>Indian Terrain</v>
      </c>
      <c r="AC1241" t="str">
        <f>_xlfn.XLOOKUP(tblSales[[#This Row],[Store_ID]],Stores!$A:$A,Stores!$B:$B,"Unknown")</f>
        <v>TrendMart Bengaluru High Street</v>
      </c>
      <c r="AD1241" t="str">
        <f>_xlfn.XLOOKUP(tblSales[[#This Row],[Store_ID]],Stores!$A:$A,Stores!$E:$E,"Unknown")</f>
        <v>South Zone 2</v>
      </c>
      <c r="AE1241" t="str">
        <f>_xlfn.XLOOKUP(tblSales[[#This Row],[Customer_ID]],Customers!$A:$A,Customers!$B:$B,"Unknown")</f>
        <v>Gayathri Gowda</v>
      </c>
      <c r="AF1241" t="str">
        <f>_xlfn.XLOOKUP(tblSales[[#This Row],[Customer_ID]],Customers!$A:$A,Customers!$J:$J,"Unknown")</f>
        <v>Silver</v>
      </c>
      <c r="AG1241" t="str">
        <f>_xlfn.XLOOKUP(tblSales[[#This Row],[Employee_ID]],Employees!$A:$A,Employees!$B:$B,"Unknown")</f>
        <v>Ganesh Iyengar</v>
      </c>
      <c r="AH1241">
        <f>IF(MONTH(tblSales[[#This Row],[Invoice Date]])&gt;=4,MONTH(tblSales[[#This Row],[Invoice Date]]),MONTH(tblSales[[#This Row],[Invoice Date]])+12)</f>
        <v>10</v>
      </c>
      <c r="AI1241" s="8">
        <f>DATE(YEAR(tblSales[[#This Row],[Invoice Date]]),MONTH(tblSales[[#This Row],[Invoice Date]]),1)</f>
        <v>45566</v>
      </c>
      <c r="AJ1241" t="str">
        <f>_xlfn.XLOOKUP(tblSales[[#This Row],[Product_ID]],Products!$A:$A,Products!$B:$B,"Unknown")</f>
        <v>Indian Terrain Denim Shirt Wine</v>
      </c>
      <c r="AK1241" s="9">
        <f>IFERROR(tblSales[[#This Row],[Profit]]/tblSales[[#This Row],[Sales Amount]],0)</f>
        <v>0.13660314048286881</v>
      </c>
      <c r="AL1241" t="str">
        <f>IF(tblSales[[#This Row],[Discount %]]&lt;=5,"0-5%",
IF(tblSales[[#This Row],[Discount %]]&lt;=10,"5-10%",
IF(tblSales[[#This Row],[Discount %]]&lt;=15,"10-15%",
IF(tblSales[[#This Row],[Discount %]]&lt;=20,"15-20%","20%+"))))</f>
        <v>10-15%</v>
      </c>
    </row>
    <row r="1242" spans="1:38">
      <c r="A1242" s="2" t="s">
        <v>2975</v>
      </c>
      <c r="B1242" s="11">
        <v>45458</v>
      </c>
      <c r="C1242" s="2" t="s">
        <v>2580</v>
      </c>
      <c r="D1242" s="2" t="s">
        <v>444</v>
      </c>
      <c r="E1242" s="2" t="s">
        <v>522</v>
      </c>
      <c r="F1242" s="2" t="s">
        <v>98</v>
      </c>
      <c r="G1242" s="2">
        <v>1</v>
      </c>
      <c r="H1242" s="2">
        <v>2887.06</v>
      </c>
      <c r="I1242" s="2">
        <v>0</v>
      </c>
      <c r="J1242" s="2">
        <v>0</v>
      </c>
      <c r="K1242" s="2">
        <v>12</v>
      </c>
      <c r="L1242" s="2">
        <v>346.45</v>
      </c>
      <c r="M1242" s="2">
        <v>3233.51</v>
      </c>
      <c r="N1242" s="2">
        <v>2151.34</v>
      </c>
      <c r="O1242" s="2">
        <f t="shared" si="47"/>
        <v>735.72</v>
      </c>
      <c r="P1242" s="2" t="s">
        <v>32</v>
      </c>
      <c r="Q1242" s="2" t="str">
        <f t="shared" si="48"/>
        <v>UPI</v>
      </c>
      <c r="R1242" s="2" t="s">
        <v>20</v>
      </c>
      <c r="S1242" s="2" t="s">
        <v>56</v>
      </c>
      <c r="T1242" s="2" t="s">
        <v>2976</v>
      </c>
      <c r="U1242" s="2" t="s">
        <v>60</v>
      </c>
      <c r="V1242" t="str">
        <f>TEXT(tblSales[[#This Row],[Invoice Date]],"mmm")</f>
        <v>Jun</v>
      </c>
      <c r="W1242">
        <f>MONTH(tblSales[[#This Row],[Invoice Date]])</f>
        <v>6</v>
      </c>
      <c r="X1242">
        <f>YEAR(tblSales[[#This Row],[Invoice Date]])</f>
        <v>2024</v>
      </c>
      <c r="Y1242" t="str">
        <f>TEXT(tblSales[[#This Row],[Invoice Date]],"mmm-yyyy")</f>
        <v>Jun-2024</v>
      </c>
      <c r="Z1242" t="str">
        <f>_xlfn.XLOOKUP(tblSales[[#This Row],[Product_ID]],Products!$A:$A,Products!$C:$C,"Women Dresses")</f>
        <v>Handbags</v>
      </c>
      <c r="AA1242" t="str">
        <f>_xlfn.XLOOKUP(tblSales[[#This Row],[Product_ID]],Products!$A:$A,Products!$D:$D,"Unknown")</f>
        <v>Sling Bag</v>
      </c>
      <c r="AB1242" t="str">
        <f>_xlfn.XLOOKUP(tblSales[[#This Row],[Product_ID]],Products!$A:$A,Products!$E:$E,"Unknown")</f>
        <v>Libas</v>
      </c>
      <c r="AC1242" t="str">
        <f>_xlfn.XLOOKUP(tblSales[[#This Row],[Store_ID]],Stores!$A:$A,Stores!$B:$B,"Unknown")</f>
        <v>TrendMart Vellore Standard</v>
      </c>
      <c r="AD1242" t="str">
        <f>_xlfn.XLOOKUP(tblSales[[#This Row],[Store_ID]],Stores!$A:$A,Stores!$E:$E,"Unknown")</f>
        <v>South Zone 1</v>
      </c>
      <c r="AE1242" t="str">
        <f>_xlfn.XLOOKUP(tblSales[[#This Row],[Customer_ID]],Customers!$A:$A,Customers!$B:$B,"Unknown")</f>
        <v>Lavanya Murthy</v>
      </c>
      <c r="AF1242" t="str">
        <f>_xlfn.XLOOKUP(tblSales[[#This Row],[Customer_ID]],Customers!$A:$A,Customers!$J:$J,"Unknown")</f>
        <v>Silver</v>
      </c>
      <c r="AG1242" t="str">
        <f>_xlfn.XLOOKUP(tblSales[[#This Row],[Employee_ID]],Employees!$A:$A,Employees!$B:$B,"Unknown")</f>
        <v>Deepthi Iyengar</v>
      </c>
      <c r="AH1242">
        <f>IF(MONTH(tblSales[[#This Row],[Invoice Date]])&gt;=4,MONTH(tblSales[[#This Row],[Invoice Date]]),MONTH(tblSales[[#This Row],[Invoice Date]])+12)</f>
        <v>6</v>
      </c>
      <c r="AI1242" s="8">
        <f>DATE(YEAR(tblSales[[#This Row],[Invoice Date]]),MONTH(tblSales[[#This Row],[Invoice Date]]),1)</f>
        <v>45444</v>
      </c>
      <c r="AJ1242" t="str">
        <f>_xlfn.XLOOKUP(tblSales[[#This Row],[Product_ID]],Products!$A:$A,Products!$B:$B,"Unknown")</f>
        <v>Libas Sling Bag Green</v>
      </c>
      <c r="AK1242" s="9">
        <f>IFERROR(tblSales[[#This Row],[Profit]]/tblSales[[#This Row],[Sales Amount]],0)</f>
        <v>0.22752983599865162</v>
      </c>
      <c r="AL1242" t="str">
        <f>IF(tblSales[[#This Row],[Discount %]]&lt;=5,"0-5%",
IF(tblSales[[#This Row],[Discount %]]&lt;=10,"5-10%",
IF(tblSales[[#This Row],[Discount %]]&lt;=15,"10-15%",
IF(tblSales[[#This Row],[Discount %]]&lt;=20,"15-20%","20%+"))))</f>
        <v>0-5%</v>
      </c>
    </row>
    <row r="1243" spans="1:38">
      <c r="A1243" s="2" t="s">
        <v>2977</v>
      </c>
      <c r="B1243" s="11">
        <v>45653</v>
      </c>
      <c r="C1243" s="2" t="s">
        <v>2856</v>
      </c>
      <c r="D1243" s="2" t="s">
        <v>1884</v>
      </c>
      <c r="E1243" s="2" t="s">
        <v>467</v>
      </c>
      <c r="F1243" s="2" t="s">
        <v>177</v>
      </c>
      <c r="G1243" s="2">
        <v>2</v>
      </c>
      <c r="H1243" s="2">
        <v>904.84</v>
      </c>
      <c r="I1243" s="2">
        <v>15</v>
      </c>
      <c r="J1243" s="2">
        <v>271.45</v>
      </c>
      <c r="K1243" s="2">
        <v>5</v>
      </c>
      <c r="L1243" s="2">
        <v>76.91</v>
      </c>
      <c r="M1243" s="2">
        <v>1615.14</v>
      </c>
      <c r="N1243" s="2">
        <v>1316.38</v>
      </c>
      <c r="O1243" s="2">
        <f t="shared" si="47"/>
        <v>221.85</v>
      </c>
      <c r="P1243" s="2" t="s">
        <v>27</v>
      </c>
      <c r="Q1243" s="2" t="str">
        <f t="shared" si="48"/>
        <v>Cash</v>
      </c>
      <c r="R1243" s="2" t="s">
        <v>21</v>
      </c>
      <c r="S1243" s="2" t="s">
        <v>56</v>
      </c>
      <c r="T1243" s="2" t="s">
        <v>2514</v>
      </c>
      <c r="U1243" s="2" t="s">
        <v>59</v>
      </c>
      <c r="V1243" t="str">
        <f>TEXT(tblSales[[#This Row],[Invoice Date]],"mmm")</f>
        <v>Dec</v>
      </c>
      <c r="W1243">
        <f>MONTH(tblSales[[#This Row],[Invoice Date]])</f>
        <v>12</v>
      </c>
      <c r="X1243">
        <f>YEAR(tblSales[[#This Row],[Invoice Date]])</f>
        <v>2024</v>
      </c>
      <c r="Y1243" t="str">
        <f>TEXT(tblSales[[#This Row],[Invoice Date]],"mmm-yyyy")</f>
        <v>Dec-2024</v>
      </c>
      <c r="Z1243" t="str">
        <f>_xlfn.XLOOKUP(tblSales[[#This Row],[Product_ID]],Products!$A:$A,Products!$C:$C,"Women Dresses")</f>
        <v>Men Jeans</v>
      </c>
      <c r="AA1243" t="str">
        <f>_xlfn.XLOOKUP(tblSales[[#This Row],[Product_ID]],Products!$A:$A,Products!$D:$D,"Unknown")</f>
        <v>Skinny Fit</v>
      </c>
      <c r="AB1243" t="str">
        <f>_xlfn.XLOOKUP(tblSales[[#This Row],[Product_ID]],Products!$A:$A,Products!$E:$E,"Unknown")</f>
        <v>Skechers</v>
      </c>
      <c r="AC1243" t="str">
        <f>_xlfn.XLOOKUP(tblSales[[#This Row],[Store_ID]],Stores!$A:$A,Stores!$B:$B,"Unknown")</f>
        <v>TrendMart Kollam Standard</v>
      </c>
      <c r="AD1243" t="str">
        <f>_xlfn.XLOOKUP(tblSales[[#This Row],[Store_ID]],Stores!$A:$A,Stores!$E:$E,"Unknown")</f>
        <v>South Zone 1</v>
      </c>
      <c r="AE1243" t="str">
        <f>_xlfn.XLOOKUP(tblSales[[#This Row],[Customer_ID]],Customers!$A:$A,Customers!$B:$B,"Unknown")</f>
        <v>Kiran Gopalakrishnan</v>
      </c>
      <c r="AF1243" t="str">
        <f>_xlfn.XLOOKUP(tblSales[[#This Row],[Customer_ID]],Customers!$A:$A,Customers!$J:$J,"Unknown")</f>
        <v>Regular</v>
      </c>
      <c r="AG1243" t="str">
        <f>_xlfn.XLOOKUP(tblSales[[#This Row],[Employee_ID]],Employees!$A:$A,Employees!$B:$B,"Unknown")</f>
        <v>Deepak Kamath</v>
      </c>
      <c r="AH1243">
        <f>IF(MONTH(tblSales[[#This Row],[Invoice Date]])&gt;=4,MONTH(tblSales[[#This Row],[Invoice Date]]),MONTH(tblSales[[#This Row],[Invoice Date]])+12)</f>
        <v>12</v>
      </c>
      <c r="AI1243" s="8">
        <f>DATE(YEAR(tblSales[[#This Row],[Invoice Date]]),MONTH(tblSales[[#This Row],[Invoice Date]]),1)</f>
        <v>45627</v>
      </c>
      <c r="AJ1243" t="str">
        <f>_xlfn.XLOOKUP(tblSales[[#This Row],[Product_ID]],Products!$A:$A,Products!$B:$B,"Unknown")</f>
        <v>Skechers Skinny Fit Peach</v>
      </c>
      <c r="AK1243" s="9">
        <f>IFERROR(tblSales[[#This Row],[Profit]]/tblSales[[#This Row],[Sales Amount]],0)</f>
        <v>0.13735651398640364</v>
      </c>
      <c r="AL1243" t="str">
        <f>IF(tblSales[[#This Row],[Discount %]]&lt;=5,"0-5%",
IF(tblSales[[#This Row],[Discount %]]&lt;=10,"5-10%",
IF(tblSales[[#This Row],[Discount %]]&lt;=15,"10-15%",
IF(tblSales[[#This Row],[Discount %]]&lt;=20,"15-20%","20%+"))))</f>
        <v>10-15%</v>
      </c>
    </row>
    <row r="1244" spans="1:38">
      <c r="A1244" s="2" t="s">
        <v>2978</v>
      </c>
      <c r="B1244" s="11">
        <v>45468</v>
      </c>
      <c r="C1244" s="2" t="s">
        <v>2630</v>
      </c>
      <c r="D1244" s="2" t="s">
        <v>186</v>
      </c>
      <c r="E1244" s="2" t="s">
        <v>668</v>
      </c>
      <c r="F1244" s="2" t="s">
        <v>216</v>
      </c>
      <c r="G1244" s="2">
        <v>2</v>
      </c>
      <c r="H1244" s="2">
        <v>1295.5</v>
      </c>
      <c r="I1244" s="2">
        <v>25</v>
      </c>
      <c r="J1244" s="2">
        <v>647.75</v>
      </c>
      <c r="K1244" s="2">
        <v>12</v>
      </c>
      <c r="L1244" s="2">
        <v>233.19</v>
      </c>
      <c r="M1244" s="2">
        <v>2176.44</v>
      </c>
      <c r="N1244" s="2">
        <v>1730.96</v>
      </c>
      <c r="O1244" s="2">
        <f t="shared" si="47"/>
        <v>212.29000000000002</v>
      </c>
      <c r="P1244" s="2" t="s">
        <v>32</v>
      </c>
      <c r="Q1244" s="2" t="str">
        <f t="shared" si="48"/>
        <v>UPI</v>
      </c>
      <c r="R1244" s="2" t="s">
        <v>21</v>
      </c>
      <c r="S1244" s="2" t="s">
        <v>56</v>
      </c>
      <c r="T1244" s="2" t="s">
        <v>2205</v>
      </c>
      <c r="U1244" s="2" t="s">
        <v>59</v>
      </c>
      <c r="V1244" t="str">
        <f>TEXT(tblSales[[#This Row],[Invoice Date]],"mmm")</f>
        <v>Jun</v>
      </c>
      <c r="W1244">
        <f>MONTH(tblSales[[#This Row],[Invoice Date]])</f>
        <v>6</v>
      </c>
      <c r="X1244">
        <f>YEAR(tblSales[[#This Row],[Invoice Date]])</f>
        <v>2024</v>
      </c>
      <c r="Y1244" t="str">
        <f>TEXT(tblSales[[#This Row],[Invoice Date]],"mmm-yyyy")</f>
        <v>Jun-2024</v>
      </c>
      <c r="Z1244" t="str">
        <f>_xlfn.XLOOKUP(tblSales[[#This Row],[Product_ID]],Products!$A:$A,Products!$C:$C,"Women Dresses")</f>
        <v>Women Dresses</v>
      </c>
      <c r="AA1244" t="str">
        <f>_xlfn.XLOOKUP(tblSales[[#This Row],[Product_ID]],Products!$A:$A,Products!$D:$D,"Unknown")</f>
        <v>A-Line Dress</v>
      </c>
      <c r="AB1244" t="str">
        <f>_xlfn.XLOOKUP(tblSales[[#This Row],[Product_ID]],Products!$A:$A,Products!$E:$E,"Unknown")</f>
        <v>Tanishq</v>
      </c>
      <c r="AC1244" t="str">
        <f>_xlfn.XLOOKUP(tblSales[[#This Row],[Store_ID]],Stores!$A:$A,Stores!$B:$B,"Unknown")</f>
        <v>TrendMart Kollam Flagship</v>
      </c>
      <c r="AD1244" t="str">
        <f>_xlfn.XLOOKUP(tblSales[[#This Row],[Store_ID]],Stores!$A:$A,Stores!$E:$E,"Unknown")</f>
        <v>South Zone 1</v>
      </c>
      <c r="AE1244" t="str">
        <f>_xlfn.XLOOKUP(tblSales[[#This Row],[Customer_ID]],Customers!$A:$A,Customers!$B:$B,"Unknown")</f>
        <v>Jayaram Yadav</v>
      </c>
      <c r="AF1244" t="str">
        <f>_xlfn.XLOOKUP(tblSales[[#This Row],[Customer_ID]],Customers!$A:$A,Customers!$J:$J,"Unknown")</f>
        <v>Silver</v>
      </c>
      <c r="AG1244" t="str">
        <f>_xlfn.XLOOKUP(tblSales[[#This Row],[Employee_ID]],Employees!$A:$A,Employees!$B:$B,"Unknown")</f>
        <v>Venkat Sharma</v>
      </c>
      <c r="AH1244">
        <f>IF(MONTH(tblSales[[#This Row],[Invoice Date]])&gt;=4,MONTH(tblSales[[#This Row],[Invoice Date]]),MONTH(tblSales[[#This Row],[Invoice Date]])+12)</f>
        <v>6</v>
      </c>
      <c r="AI1244" s="8">
        <f>DATE(YEAR(tblSales[[#This Row],[Invoice Date]]),MONTH(tblSales[[#This Row],[Invoice Date]]),1)</f>
        <v>45444</v>
      </c>
      <c r="AJ1244" t="str">
        <f>_xlfn.XLOOKUP(tblSales[[#This Row],[Product_ID]],Products!$A:$A,Products!$B:$B,"Unknown")</f>
        <v>Tanishq A-Line Dress Green</v>
      </c>
      <c r="AK1244" s="9">
        <f>IFERROR(tblSales[[#This Row],[Profit]]/tblSales[[#This Row],[Sales Amount]],0)</f>
        <v>9.7540019481354878E-2</v>
      </c>
      <c r="AL1244" t="str">
        <f>IF(tblSales[[#This Row],[Discount %]]&lt;=5,"0-5%",
IF(tblSales[[#This Row],[Discount %]]&lt;=10,"5-10%",
IF(tblSales[[#This Row],[Discount %]]&lt;=15,"10-15%",
IF(tblSales[[#This Row],[Discount %]]&lt;=20,"15-20%","20%+"))))</f>
        <v>20%+</v>
      </c>
    </row>
    <row r="1245" spans="1:38">
      <c r="A1245" s="2" t="s">
        <v>2979</v>
      </c>
      <c r="B1245" s="11">
        <v>45738</v>
      </c>
      <c r="C1245" s="2" t="s">
        <v>2980</v>
      </c>
      <c r="D1245" s="2" t="s">
        <v>2218</v>
      </c>
      <c r="E1245" s="2" t="s">
        <v>688</v>
      </c>
      <c r="F1245" s="2" t="s">
        <v>458</v>
      </c>
      <c r="G1245" s="2">
        <v>1</v>
      </c>
      <c r="H1245" s="2">
        <v>1104.8699999999999</v>
      </c>
      <c r="I1245" s="2">
        <v>10</v>
      </c>
      <c r="J1245" s="2">
        <v>110.49</v>
      </c>
      <c r="K1245" s="2">
        <v>12</v>
      </c>
      <c r="L1245" s="2">
        <v>119.33</v>
      </c>
      <c r="M1245" s="2">
        <v>1113.71</v>
      </c>
      <c r="N1245" s="2">
        <v>753.73</v>
      </c>
      <c r="O1245" s="2">
        <f t="shared" si="47"/>
        <v>240.65000000000003</v>
      </c>
      <c r="P1245" s="2" t="s">
        <v>32</v>
      </c>
      <c r="Q1245" s="2" t="str">
        <f t="shared" si="48"/>
        <v>UPI</v>
      </c>
      <c r="R1245" s="2" t="s">
        <v>20</v>
      </c>
      <c r="S1245" s="2" t="s">
        <v>56</v>
      </c>
      <c r="T1245" s="2" t="s">
        <v>1180</v>
      </c>
      <c r="U1245" s="2" t="s">
        <v>60</v>
      </c>
      <c r="V1245" t="str">
        <f>TEXT(tblSales[[#This Row],[Invoice Date]],"mmm")</f>
        <v>Mar</v>
      </c>
      <c r="W1245">
        <f>MONTH(tblSales[[#This Row],[Invoice Date]])</f>
        <v>3</v>
      </c>
      <c r="X1245">
        <f>YEAR(tblSales[[#This Row],[Invoice Date]])</f>
        <v>2025</v>
      </c>
      <c r="Y1245" t="str">
        <f>TEXT(tblSales[[#This Row],[Invoice Date]],"mmm-yyyy")</f>
        <v>Mar-2025</v>
      </c>
      <c r="Z1245" t="str">
        <f>_xlfn.XLOOKUP(tblSales[[#This Row],[Product_ID]],Products!$A:$A,Products!$C:$C,"Women Dresses")</f>
        <v>Belts</v>
      </c>
      <c r="AA1245" t="str">
        <f>_xlfn.XLOOKUP(tblSales[[#This Row],[Product_ID]],Products!$A:$A,Products!$D:$D,"Unknown")</f>
        <v>Braided Belt</v>
      </c>
      <c r="AB1245" t="str">
        <f>_xlfn.XLOOKUP(tblSales[[#This Row],[Product_ID]],Products!$A:$A,Products!$E:$E,"Unknown")</f>
        <v>Liberty</v>
      </c>
      <c r="AC1245" t="str">
        <f>_xlfn.XLOOKUP(tblSales[[#This Row],[Store_ID]],Stores!$A:$A,Stores!$B:$B,"Unknown")</f>
        <v>TrendMart Nellore Mall Kiosk</v>
      </c>
      <c r="AD1245" t="str">
        <f>_xlfn.XLOOKUP(tblSales[[#This Row],[Store_ID]],Stores!$A:$A,Stores!$E:$E,"Unknown")</f>
        <v>South Zone 3</v>
      </c>
      <c r="AE1245" t="str">
        <f>_xlfn.XLOOKUP(tblSales[[#This Row],[Customer_ID]],Customers!$A:$A,Customers!$B:$B,"Unknown")</f>
        <v>Selvam Varma</v>
      </c>
      <c r="AF1245" t="str">
        <f>_xlfn.XLOOKUP(tblSales[[#This Row],[Customer_ID]],Customers!$A:$A,Customers!$J:$J,"Unknown")</f>
        <v>Silver</v>
      </c>
      <c r="AG1245" t="str">
        <f>_xlfn.XLOOKUP(tblSales[[#This Row],[Employee_ID]],Employees!$A:$A,Employees!$B:$B,"Unknown")</f>
        <v>Anil Reddy</v>
      </c>
      <c r="AH1245">
        <f>IF(MONTH(tblSales[[#This Row],[Invoice Date]])&gt;=4,MONTH(tblSales[[#This Row],[Invoice Date]]),MONTH(tblSales[[#This Row],[Invoice Date]])+12)</f>
        <v>15</v>
      </c>
      <c r="AI1245" s="8">
        <f>DATE(YEAR(tblSales[[#This Row],[Invoice Date]]),MONTH(tblSales[[#This Row],[Invoice Date]]),1)</f>
        <v>45717</v>
      </c>
      <c r="AJ1245" t="str">
        <f>_xlfn.XLOOKUP(tblSales[[#This Row],[Product_ID]],Products!$A:$A,Products!$B:$B,"Unknown")</f>
        <v>Liberty Braided Belt Red</v>
      </c>
      <c r="AK1245" s="9">
        <f>IFERROR(tblSales[[#This Row],[Profit]]/tblSales[[#This Row],[Sales Amount]],0)</f>
        <v>0.21607958983936576</v>
      </c>
      <c r="AL1245" t="str">
        <f>IF(tblSales[[#This Row],[Discount %]]&lt;=5,"0-5%",
IF(tblSales[[#This Row],[Discount %]]&lt;=10,"5-10%",
IF(tblSales[[#This Row],[Discount %]]&lt;=15,"10-15%",
IF(tblSales[[#This Row],[Discount %]]&lt;=20,"15-20%","20%+"))))</f>
        <v>5-10%</v>
      </c>
    </row>
    <row r="1246" spans="1:38">
      <c r="A1246" s="2" t="s">
        <v>2981</v>
      </c>
      <c r="B1246" s="11">
        <v>45677</v>
      </c>
      <c r="C1246" s="2" t="s">
        <v>2982</v>
      </c>
      <c r="D1246" s="2" t="s">
        <v>1129</v>
      </c>
      <c r="E1246" s="2" t="s">
        <v>578</v>
      </c>
      <c r="F1246" s="2" t="s">
        <v>210</v>
      </c>
      <c r="G1246" s="2">
        <v>1</v>
      </c>
      <c r="H1246" s="2">
        <v>1747.23</v>
      </c>
      <c r="I1246" s="2">
        <v>20</v>
      </c>
      <c r="J1246" s="2">
        <v>349.45</v>
      </c>
      <c r="K1246" s="2">
        <v>12</v>
      </c>
      <c r="L1246" s="2">
        <v>167.73</v>
      </c>
      <c r="M1246" s="2">
        <v>1565.51</v>
      </c>
      <c r="N1246" s="2">
        <v>1145.21</v>
      </c>
      <c r="O1246" s="2">
        <f t="shared" si="47"/>
        <v>252.56999999999996</v>
      </c>
      <c r="P1246" s="2" t="s">
        <v>29</v>
      </c>
      <c r="Q1246" s="2" t="str">
        <f t="shared" si="48"/>
        <v>Debit Card</v>
      </c>
      <c r="R1246" s="2" t="s">
        <v>21</v>
      </c>
      <c r="S1246" s="2" t="s">
        <v>56</v>
      </c>
      <c r="T1246" s="2" t="s">
        <v>2613</v>
      </c>
      <c r="U1246" s="2" t="s">
        <v>59</v>
      </c>
      <c r="V1246" t="str">
        <f>TEXT(tblSales[[#This Row],[Invoice Date]],"mmm")</f>
        <v>Jan</v>
      </c>
      <c r="W1246">
        <f>MONTH(tblSales[[#This Row],[Invoice Date]])</f>
        <v>1</v>
      </c>
      <c r="X1246">
        <f>YEAR(tblSales[[#This Row],[Invoice Date]])</f>
        <v>2025</v>
      </c>
      <c r="Y1246" t="str">
        <f>TEXT(tblSales[[#This Row],[Invoice Date]],"mmm-yyyy")</f>
        <v>Jan-2025</v>
      </c>
      <c r="Z1246" t="str">
        <f>_xlfn.XLOOKUP(tblSales[[#This Row],[Product_ID]],Products!$A:$A,Products!$C:$C,"Women Dresses")</f>
        <v>Footwear</v>
      </c>
      <c r="AA1246" t="str">
        <f>_xlfn.XLOOKUP(tblSales[[#This Row],[Product_ID]],Products!$A:$A,Products!$D:$D,"Unknown")</f>
        <v>Slippers</v>
      </c>
      <c r="AB1246" t="str">
        <f>_xlfn.XLOOKUP(tblSales[[#This Row],[Product_ID]],Products!$A:$A,Products!$E:$E,"Unknown")</f>
        <v>Sparx</v>
      </c>
      <c r="AC1246" t="str">
        <f>_xlfn.XLOOKUP(tblSales[[#This Row],[Store_ID]],Stores!$A:$A,Stores!$B:$B,"Unknown")</f>
        <v>TrendMart Thrissur High Street</v>
      </c>
      <c r="AD1246" t="str">
        <f>_xlfn.XLOOKUP(tblSales[[#This Row],[Store_ID]],Stores!$A:$A,Stores!$E:$E,"Unknown")</f>
        <v>South Zone 1</v>
      </c>
      <c r="AE1246" t="str">
        <f>_xlfn.XLOOKUP(tblSales[[#This Row],[Customer_ID]],Customers!$A:$A,Customers!$B:$B,"Unknown")</f>
        <v>Swathi Mishra</v>
      </c>
      <c r="AF1246" t="str">
        <f>_xlfn.XLOOKUP(tblSales[[#This Row],[Customer_ID]],Customers!$A:$A,Customers!$J:$J,"Unknown")</f>
        <v>Gold</v>
      </c>
      <c r="AG1246" t="str">
        <f>_xlfn.XLOOKUP(tblSales[[#This Row],[Employee_ID]],Employees!$A:$A,Employees!$B:$B,"Unknown")</f>
        <v>Rani Mishra</v>
      </c>
      <c r="AH1246">
        <f>IF(MONTH(tblSales[[#This Row],[Invoice Date]])&gt;=4,MONTH(tblSales[[#This Row],[Invoice Date]]),MONTH(tblSales[[#This Row],[Invoice Date]])+12)</f>
        <v>13</v>
      </c>
      <c r="AI1246" s="8">
        <f>DATE(YEAR(tblSales[[#This Row],[Invoice Date]]),MONTH(tblSales[[#This Row],[Invoice Date]]),1)</f>
        <v>45658</v>
      </c>
      <c r="AJ1246" t="str">
        <f>_xlfn.XLOOKUP(tblSales[[#This Row],[Product_ID]],Products!$A:$A,Products!$B:$B,"Unknown")</f>
        <v>Sparx Slippers Red</v>
      </c>
      <c r="AK1246" s="9">
        <f>IFERROR(tblSales[[#This Row],[Profit]]/tblSales[[#This Row],[Sales Amount]],0)</f>
        <v>0.16133400617051311</v>
      </c>
      <c r="AL1246" t="str">
        <f>IF(tblSales[[#This Row],[Discount %]]&lt;=5,"0-5%",
IF(tblSales[[#This Row],[Discount %]]&lt;=10,"5-10%",
IF(tblSales[[#This Row],[Discount %]]&lt;=15,"10-15%",
IF(tblSales[[#This Row],[Discount %]]&lt;=20,"15-20%","20%+"))))</f>
        <v>15-20%</v>
      </c>
    </row>
    <row r="1247" spans="1:38">
      <c r="A1247" s="2" t="s">
        <v>2983</v>
      </c>
      <c r="B1247" s="11">
        <v>45422</v>
      </c>
      <c r="C1247" s="2" t="s">
        <v>2984</v>
      </c>
      <c r="D1247" s="2" t="s">
        <v>813</v>
      </c>
      <c r="E1247" s="2" t="s">
        <v>688</v>
      </c>
      <c r="F1247" s="2" t="s">
        <v>518</v>
      </c>
      <c r="G1247" s="2">
        <v>1</v>
      </c>
      <c r="H1247" s="2">
        <v>3085.05</v>
      </c>
      <c r="I1247" s="2">
        <v>0</v>
      </c>
      <c r="J1247" s="2">
        <v>0</v>
      </c>
      <c r="K1247" s="2">
        <v>3</v>
      </c>
      <c r="L1247" s="2">
        <v>92.55</v>
      </c>
      <c r="M1247" s="2">
        <v>3177.6</v>
      </c>
      <c r="N1247" s="2">
        <v>1989.93</v>
      </c>
      <c r="O1247" s="2">
        <f t="shared" si="47"/>
        <v>1095.1199999999999</v>
      </c>
      <c r="P1247" s="2" t="s">
        <v>32</v>
      </c>
      <c r="Q1247" s="2" t="str">
        <f t="shared" si="48"/>
        <v>UPI</v>
      </c>
      <c r="R1247" s="2" t="s">
        <v>20</v>
      </c>
      <c r="S1247" s="2" t="s">
        <v>56</v>
      </c>
      <c r="T1247" s="2" t="s">
        <v>2641</v>
      </c>
      <c r="U1247" s="2" t="s">
        <v>59</v>
      </c>
      <c r="V1247" t="str">
        <f>TEXT(tblSales[[#This Row],[Invoice Date]],"mmm")</f>
        <v>May</v>
      </c>
      <c r="W1247">
        <f>MONTH(tblSales[[#This Row],[Invoice Date]])</f>
        <v>5</v>
      </c>
      <c r="X1247">
        <f>YEAR(tblSales[[#This Row],[Invoice Date]])</f>
        <v>2024</v>
      </c>
      <c r="Y1247" t="str">
        <f>TEXT(tblSales[[#This Row],[Invoice Date]],"mmm-yyyy")</f>
        <v>May-2024</v>
      </c>
      <c r="Z1247" t="str">
        <f>_xlfn.XLOOKUP(tblSales[[#This Row],[Product_ID]],Products!$A:$A,Products!$C:$C,"Women Dresses")</f>
        <v>Jewellery</v>
      </c>
      <c r="AA1247" t="str">
        <f>_xlfn.XLOOKUP(tblSales[[#This Row],[Product_ID]],Products!$A:$A,Products!$D:$D,"Unknown")</f>
        <v>Ring</v>
      </c>
      <c r="AB1247" t="str">
        <f>_xlfn.XLOOKUP(tblSales[[#This Row],[Product_ID]],Products!$A:$A,Products!$E:$E,"Unknown")</f>
        <v>Wrangler</v>
      </c>
      <c r="AC1247" t="str">
        <f>_xlfn.XLOOKUP(tblSales[[#This Row],[Store_ID]],Stores!$A:$A,Stores!$B:$B,"Unknown")</f>
        <v>TrendMart Nellore Mall Kiosk</v>
      </c>
      <c r="AD1247" t="str">
        <f>_xlfn.XLOOKUP(tblSales[[#This Row],[Store_ID]],Stores!$A:$A,Stores!$E:$E,"Unknown")</f>
        <v>South Zone 3</v>
      </c>
      <c r="AE1247" t="str">
        <f>_xlfn.XLOOKUP(tblSales[[#This Row],[Customer_ID]],Customers!$A:$A,Customers!$B:$B,"Unknown")</f>
        <v>Eshwari Venkatesan</v>
      </c>
      <c r="AF1247" t="str">
        <f>_xlfn.XLOOKUP(tblSales[[#This Row],[Customer_ID]],Customers!$A:$A,Customers!$J:$J,"Unknown")</f>
        <v>Silver</v>
      </c>
      <c r="AG1247" t="str">
        <f>_xlfn.XLOOKUP(tblSales[[#This Row],[Employee_ID]],Employees!$A:$A,Employees!$B:$B,"Unknown")</f>
        <v>Pranav Reddy</v>
      </c>
      <c r="AH1247">
        <f>IF(MONTH(tblSales[[#This Row],[Invoice Date]])&gt;=4,MONTH(tblSales[[#This Row],[Invoice Date]]),MONTH(tblSales[[#This Row],[Invoice Date]])+12)</f>
        <v>5</v>
      </c>
      <c r="AI1247" s="8">
        <f>DATE(YEAR(tblSales[[#This Row],[Invoice Date]]),MONTH(tblSales[[#This Row],[Invoice Date]]),1)</f>
        <v>45413</v>
      </c>
      <c r="AJ1247" t="str">
        <f>_xlfn.XLOOKUP(tblSales[[#This Row],[Product_ID]],Products!$A:$A,Products!$B:$B,"Unknown")</f>
        <v>Wrangler Ring White</v>
      </c>
      <c r="AK1247" s="9">
        <f>IFERROR(tblSales[[#This Row],[Profit]]/tblSales[[#This Row],[Sales Amount]],0)</f>
        <v>0.34463746223564951</v>
      </c>
      <c r="AL1247" t="str">
        <f>IF(tblSales[[#This Row],[Discount %]]&lt;=5,"0-5%",
IF(tblSales[[#This Row],[Discount %]]&lt;=10,"5-10%",
IF(tblSales[[#This Row],[Discount %]]&lt;=15,"10-15%",
IF(tblSales[[#This Row],[Discount %]]&lt;=20,"15-20%","20%+"))))</f>
        <v>0-5%</v>
      </c>
    </row>
    <row r="1248" spans="1:38">
      <c r="A1248" s="2" t="s">
        <v>2985</v>
      </c>
      <c r="B1248" s="11">
        <v>45622</v>
      </c>
      <c r="C1248" s="2" t="s">
        <v>2986</v>
      </c>
      <c r="D1248" s="2" t="s">
        <v>231</v>
      </c>
      <c r="E1248" s="2" t="s">
        <v>121</v>
      </c>
      <c r="F1248" s="2" t="s">
        <v>518</v>
      </c>
      <c r="G1248" s="2">
        <v>1</v>
      </c>
      <c r="H1248" s="2">
        <v>6264.06</v>
      </c>
      <c r="I1248" s="2">
        <v>0</v>
      </c>
      <c r="J1248" s="2">
        <v>0</v>
      </c>
      <c r="K1248" s="2">
        <v>3</v>
      </c>
      <c r="L1248" s="2">
        <v>187.92</v>
      </c>
      <c r="M1248" s="2">
        <v>6451.98</v>
      </c>
      <c r="N1248" s="2">
        <v>4715.1000000000004</v>
      </c>
      <c r="O1248" s="2">
        <f t="shared" si="47"/>
        <v>1548.9599999999991</v>
      </c>
      <c r="P1248" s="2" t="s">
        <v>27</v>
      </c>
      <c r="Q1248" s="2" t="str">
        <f t="shared" si="48"/>
        <v>Cash</v>
      </c>
      <c r="R1248" s="2" t="s">
        <v>21</v>
      </c>
      <c r="S1248" s="2" t="s">
        <v>57</v>
      </c>
      <c r="T1248" s="2" t="s">
        <v>315</v>
      </c>
      <c r="U1248" s="2" t="s">
        <v>59</v>
      </c>
      <c r="V1248" t="str">
        <f>TEXT(tblSales[[#This Row],[Invoice Date]],"mmm")</f>
        <v>Nov</v>
      </c>
      <c r="W1248">
        <f>MONTH(tblSales[[#This Row],[Invoice Date]])</f>
        <v>11</v>
      </c>
      <c r="X1248">
        <f>YEAR(tblSales[[#This Row],[Invoice Date]])</f>
        <v>2024</v>
      </c>
      <c r="Y1248" t="str">
        <f>TEXT(tblSales[[#This Row],[Invoice Date]],"mmm-yyyy")</f>
        <v>Nov-2024</v>
      </c>
      <c r="Z1248" t="str">
        <f>_xlfn.XLOOKUP(tblSales[[#This Row],[Product_ID]],Products!$A:$A,Products!$C:$C,"Women Dresses")</f>
        <v>Jewellery</v>
      </c>
      <c r="AA1248" t="str">
        <f>_xlfn.XLOOKUP(tblSales[[#This Row],[Product_ID]],Products!$A:$A,Products!$D:$D,"Unknown")</f>
        <v>Earrings</v>
      </c>
      <c r="AB1248" t="str">
        <f>_xlfn.XLOOKUP(tblSales[[#This Row],[Product_ID]],Products!$A:$A,Products!$E:$E,"Unknown")</f>
        <v>Nike</v>
      </c>
      <c r="AC1248" t="str">
        <f>_xlfn.XLOOKUP(tblSales[[#This Row],[Store_ID]],Stores!$A:$A,Stores!$B:$B,"Unknown")</f>
        <v>TrendMart Kurnool High Street</v>
      </c>
      <c r="AD1248" t="str">
        <f>_xlfn.XLOOKUP(tblSales[[#This Row],[Store_ID]],Stores!$A:$A,Stores!$E:$E,"Unknown")</f>
        <v>South Zone 3</v>
      </c>
      <c r="AE1248" t="str">
        <f>_xlfn.XLOOKUP(tblSales[[#This Row],[Customer_ID]],Customers!$A:$A,Customers!$B:$B,"Unknown")</f>
        <v>Lokesh Srinivasan</v>
      </c>
      <c r="AF1248" t="str">
        <f>_xlfn.XLOOKUP(tblSales[[#This Row],[Customer_ID]],Customers!$A:$A,Customers!$J:$J,"Unknown")</f>
        <v>Platinum</v>
      </c>
      <c r="AG1248" t="str">
        <f>_xlfn.XLOOKUP(tblSales[[#This Row],[Employee_ID]],Employees!$A:$A,Employees!$B:$B,"Unknown")</f>
        <v>Pranav Reddy</v>
      </c>
      <c r="AH1248">
        <f>IF(MONTH(tblSales[[#This Row],[Invoice Date]])&gt;=4,MONTH(tblSales[[#This Row],[Invoice Date]]),MONTH(tblSales[[#This Row],[Invoice Date]])+12)</f>
        <v>11</v>
      </c>
      <c r="AI1248" s="8">
        <f>DATE(YEAR(tblSales[[#This Row],[Invoice Date]]),MONTH(tblSales[[#This Row],[Invoice Date]]),1)</f>
        <v>45597</v>
      </c>
      <c r="AJ1248" t="str">
        <f>_xlfn.XLOOKUP(tblSales[[#This Row],[Product_ID]],Products!$A:$A,Products!$B:$B,"Unknown")</f>
        <v>Nike Earrings Teal</v>
      </c>
      <c r="AK1248" s="9">
        <f>IFERROR(tblSales[[#This Row],[Profit]]/tblSales[[#This Row],[Sales Amount]],0)</f>
        <v>0.24007513972454955</v>
      </c>
      <c r="AL1248" t="str">
        <f>IF(tblSales[[#This Row],[Discount %]]&lt;=5,"0-5%",
IF(tblSales[[#This Row],[Discount %]]&lt;=10,"5-10%",
IF(tblSales[[#This Row],[Discount %]]&lt;=15,"10-15%",
IF(tblSales[[#This Row],[Discount %]]&lt;=20,"15-20%","20%+"))))</f>
        <v>0-5%</v>
      </c>
    </row>
    <row r="1249" spans="1:38">
      <c r="A1249" s="2" t="s">
        <v>2987</v>
      </c>
      <c r="B1249" s="11">
        <v>45481</v>
      </c>
      <c r="C1249" s="2" t="s">
        <v>1047</v>
      </c>
      <c r="D1249" s="2" t="s">
        <v>1646</v>
      </c>
      <c r="E1249" s="2" t="s">
        <v>270</v>
      </c>
      <c r="F1249" s="2" t="s">
        <v>199</v>
      </c>
      <c r="G1249" s="2">
        <v>2</v>
      </c>
      <c r="H1249" s="2">
        <v>955.26</v>
      </c>
      <c r="I1249" s="2">
        <v>5</v>
      </c>
      <c r="J1249" s="2">
        <v>95.53</v>
      </c>
      <c r="K1249" s="2">
        <v>5</v>
      </c>
      <c r="L1249" s="2">
        <v>90.75</v>
      </c>
      <c r="M1249" s="2">
        <v>1905.74</v>
      </c>
      <c r="N1249" s="2">
        <v>1401.86</v>
      </c>
      <c r="O1249" s="2">
        <f t="shared" si="47"/>
        <v>413.13000000000011</v>
      </c>
      <c r="P1249" s="2" t="s">
        <v>28</v>
      </c>
      <c r="Q1249" s="2" t="str">
        <f t="shared" si="48"/>
        <v>Credit Card</v>
      </c>
      <c r="R1249" s="2" t="s">
        <v>20</v>
      </c>
      <c r="S1249" s="2" t="s">
        <v>56</v>
      </c>
      <c r="T1249" s="2" t="s">
        <v>2988</v>
      </c>
      <c r="U1249" s="2" t="s">
        <v>59</v>
      </c>
      <c r="V1249" t="str">
        <f>TEXT(tblSales[[#This Row],[Invoice Date]],"mmm")</f>
        <v>Jul</v>
      </c>
      <c r="W1249">
        <f>MONTH(tblSales[[#This Row],[Invoice Date]])</f>
        <v>7</v>
      </c>
      <c r="X1249">
        <f>YEAR(tblSales[[#This Row],[Invoice Date]])</f>
        <v>2024</v>
      </c>
      <c r="Y1249" t="str">
        <f>TEXT(tblSales[[#This Row],[Invoice Date]],"mmm-yyyy")</f>
        <v>Jul-2024</v>
      </c>
      <c r="Z1249" t="str">
        <f>_xlfn.XLOOKUP(tblSales[[#This Row],[Product_ID]],Products!$A:$A,Products!$C:$C,"Women Dresses")</f>
        <v>Women Jeans</v>
      </c>
      <c r="AA1249" t="str">
        <f>_xlfn.XLOOKUP(tblSales[[#This Row],[Product_ID]],Products!$A:$A,Products!$D:$D,"Unknown")</f>
        <v>Skinny Fit</v>
      </c>
      <c r="AB1249" t="str">
        <f>_xlfn.XLOOKUP(tblSales[[#This Row],[Product_ID]],Products!$A:$A,Products!$E:$E,"Unknown")</f>
        <v>Global Desi</v>
      </c>
      <c r="AC1249" t="str">
        <f>_xlfn.XLOOKUP(tblSales[[#This Row],[Store_ID]],Stores!$A:$A,Stores!$B:$B,"Unknown")</f>
        <v>TrendMart Kochi High Street</v>
      </c>
      <c r="AD1249" t="str">
        <f>_xlfn.XLOOKUP(tblSales[[#This Row],[Store_ID]],Stores!$A:$A,Stores!$E:$E,"Unknown")</f>
        <v>South Zone 1</v>
      </c>
      <c r="AE1249" t="str">
        <f>_xlfn.XLOOKUP(tblSales[[#This Row],[Customer_ID]],Customers!$A:$A,Customers!$B:$B,"Unknown")</f>
        <v>Siddharth Subramaniam</v>
      </c>
      <c r="AF1249" t="str">
        <f>_xlfn.XLOOKUP(tblSales[[#This Row],[Customer_ID]],Customers!$A:$A,Customers!$J:$J,"Unknown")</f>
        <v>Regular</v>
      </c>
      <c r="AG1249" t="str">
        <f>_xlfn.XLOOKUP(tblSales[[#This Row],[Employee_ID]],Employees!$A:$A,Employees!$B:$B,"Unknown")</f>
        <v>Anusuya Subramaniam</v>
      </c>
      <c r="AH1249">
        <f>IF(MONTH(tblSales[[#This Row],[Invoice Date]])&gt;=4,MONTH(tblSales[[#This Row],[Invoice Date]]),MONTH(tblSales[[#This Row],[Invoice Date]])+12)</f>
        <v>7</v>
      </c>
      <c r="AI1249" s="8">
        <f>DATE(YEAR(tblSales[[#This Row],[Invoice Date]]),MONTH(tblSales[[#This Row],[Invoice Date]]),1)</f>
        <v>45474</v>
      </c>
      <c r="AJ1249" t="str">
        <f>_xlfn.XLOOKUP(tblSales[[#This Row],[Product_ID]],Products!$A:$A,Products!$B:$B,"Unknown")</f>
        <v>Global Desi Skinny Fit Olive</v>
      </c>
      <c r="AK1249" s="9">
        <f>IFERROR(tblSales[[#This Row],[Profit]]/tblSales[[#This Row],[Sales Amount]],0)</f>
        <v>0.21678193247767277</v>
      </c>
      <c r="AL1249" t="str">
        <f>IF(tblSales[[#This Row],[Discount %]]&lt;=5,"0-5%",
IF(tblSales[[#This Row],[Discount %]]&lt;=10,"5-10%",
IF(tblSales[[#This Row],[Discount %]]&lt;=15,"10-15%",
IF(tblSales[[#This Row],[Discount %]]&lt;=20,"15-20%","20%+"))))</f>
        <v>0-5%</v>
      </c>
    </row>
    <row r="1250" spans="1:38">
      <c r="A1250" s="2" t="s">
        <v>2989</v>
      </c>
      <c r="B1250" s="11">
        <v>45644</v>
      </c>
      <c r="C1250" s="2" t="s">
        <v>1721</v>
      </c>
      <c r="D1250" s="2" t="s">
        <v>1343</v>
      </c>
      <c r="E1250" s="2" t="s">
        <v>91</v>
      </c>
      <c r="F1250" s="2" t="s">
        <v>475</v>
      </c>
      <c r="G1250" s="2">
        <v>1</v>
      </c>
      <c r="H1250" s="2">
        <v>5999.62</v>
      </c>
      <c r="I1250" s="2">
        <v>5</v>
      </c>
      <c r="J1250" s="2">
        <v>299.98</v>
      </c>
      <c r="K1250" s="2">
        <v>12</v>
      </c>
      <c r="L1250" s="2">
        <v>683.96</v>
      </c>
      <c r="M1250" s="2">
        <v>6383.6</v>
      </c>
      <c r="N1250" s="2">
        <v>3961.62</v>
      </c>
      <c r="O1250" s="2">
        <f t="shared" si="47"/>
        <v>1738.0200000000004</v>
      </c>
      <c r="P1250" s="2" t="s">
        <v>28</v>
      </c>
      <c r="Q1250" s="2" t="str">
        <f t="shared" si="48"/>
        <v>Credit Card</v>
      </c>
      <c r="R1250" s="2" t="s">
        <v>20</v>
      </c>
      <c r="S1250" s="2" t="s">
        <v>56</v>
      </c>
      <c r="T1250" s="2" t="s">
        <v>1393</v>
      </c>
      <c r="U1250" s="2" t="s">
        <v>59</v>
      </c>
      <c r="V1250" t="str">
        <f>TEXT(tblSales[[#This Row],[Invoice Date]],"mmm")</f>
        <v>Dec</v>
      </c>
      <c r="W1250">
        <f>MONTH(tblSales[[#This Row],[Invoice Date]])</f>
        <v>12</v>
      </c>
      <c r="X1250">
        <f>YEAR(tblSales[[#This Row],[Invoice Date]])</f>
        <v>2024</v>
      </c>
      <c r="Y1250" t="str">
        <f>TEXT(tblSales[[#This Row],[Invoice Date]],"mmm-yyyy")</f>
        <v>Dec-2024</v>
      </c>
      <c r="Z1250" t="str">
        <f>_xlfn.XLOOKUP(tblSales[[#This Row],[Product_ID]],Products!$A:$A,Products!$C:$C,"Women Dresses")</f>
        <v>Watches</v>
      </c>
      <c r="AA1250" t="str">
        <f>_xlfn.XLOOKUP(tblSales[[#This Row],[Product_ID]],Products!$A:$A,Products!$D:$D,"Unknown")</f>
        <v>Digital Watch</v>
      </c>
      <c r="AB1250" t="str">
        <f>_xlfn.XLOOKUP(tblSales[[#This Row],[Product_ID]],Products!$A:$A,Products!$E:$E,"Unknown")</f>
        <v>Metro Shoes</v>
      </c>
      <c r="AC1250" t="str">
        <f>_xlfn.XLOOKUP(tblSales[[#This Row],[Store_ID]],Stores!$A:$A,Stores!$B:$B,"Unknown")</f>
        <v>TrendMart Vijayawada High Street</v>
      </c>
      <c r="AD1250" t="str">
        <f>_xlfn.XLOOKUP(tblSales[[#This Row],[Store_ID]],Stores!$A:$A,Stores!$E:$E,"Unknown")</f>
        <v>South Zone 3</v>
      </c>
      <c r="AE1250" t="str">
        <f>_xlfn.XLOOKUP(tblSales[[#This Row],[Customer_ID]],Customers!$A:$A,Customers!$B:$B,"Unknown")</f>
        <v>Hari Bhat</v>
      </c>
      <c r="AF1250" t="str">
        <f>_xlfn.XLOOKUP(tblSales[[#This Row],[Customer_ID]],Customers!$A:$A,Customers!$J:$J,"Unknown")</f>
        <v>Gold</v>
      </c>
      <c r="AG1250" t="str">
        <f>_xlfn.XLOOKUP(tblSales[[#This Row],[Employee_ID]],Employees!$A:$A,Employees!$B:$B,"Unknown")</f>
        <v>Arjun Krishnan</v>
      </c>
      <c r="AH1250">
        <f>IF(MONTH(tblSales[[#This Row],[Invoice Date]])&gt;=4,MONTH(tblSales[[#This Row],[Invoice Date]]),MONTH(tblSales[[#This Row],[Invoice Date]])+12)</f>
        <v>12</v>
      </c>
      <c r="AI1250" s="8">
        <f>DATE(YEAR(tblSales[[#This Row],[Invoice Date]]),MONTH(tblSales[[#This Row],[Invoice Date]]),1)</f>
        <v>45627</v>
      </c>
      <c r="AJ1250" t="str">
        <f>_xlfn.XLOOKUP(tblSales[[#This Row],[Product_ID]],Products!$A:$A,Products!$B:$B,"Unknown")</f>
        <v>Metro Shoes Digital Watch Beige</v>
      </c>
      <c r="AK1250" s="9">
        <f>IFERROR(tblSales[[#This Row],[Profit]]/tblSales[[#This Row],[Sales Amount]],0)</f>
        <v>0.2722632997054954</v>
      </c>
      <c r="AL1250" t="str">
        <f>IF(tblSales[[#This Row],[Discount %]]&lt;=5,"0-5%",
IF(tblSales[[#This Row],[Discount %]]&lt;=10,"5-10%",
IF(tblSales[[#This Row],[Discount %]]&lt;=15,"10-15%",
IF(tblSales[[#This Row],[Discount %]]&lt;=20,"15-20%","20%+"))))</f>
        <v>0-5%</v>
      </c>
    </row>
    <row r="1251" spans="1:38">
      <c r="A1251" s="2" t="s">
        <v>2990</v>
      </c>
      <c r="B1251" s="11">
        <v>45549</v>
      </c>
      <c r="C1251" s="2" t="s">
        <v>2991</v>
      </c>
      <c r="D1251" s="2" t="s">
        <v>976</v>
      </c>
      <c r="E1251" s="2" t="s">
        <v>859</v>
      </c>
      <c r="F1251" s="2" t="s">
        <v>104</v>
      </c>
      <c r="G1251" s="2">
        <v>1</v>
      </c>
      <c r="H1251" s="2">
        <v>1464.29</v>
      </c>
      <c r="I1251" s="2">
        <v>0</v>
      </c>
      <c r="J1251" s="2">
        <v>0</v>
      </c>
      <c r="K1251" s="2">
        <v>12</v>
      </c>
      <c r="L1251" s="2">
        <v>175.71</v>
      </c>
      <c r="M1251" s="2">
        <v>1640</v>
      </c>
      <c r="N1251" s="2">
        <v>962.17</v>
      </c>
      <c r="O1251" s="2">
        <f t="shared" si="47"/>
        <v>502.12</v>
      </c>
      <c r="P1251" s="2" t="s">
        <v>30</v>
      </c>
      <c r="Q1251" s="2" t="str">
        <f t="shared" si="48"/>
        <v>EMI</v>
      </c>
      <c r="R1251" s="2" t="s">
        <v>20</v>
      </c>
      <c r="S1251" s="2" t="s">
        <v>57</v>
      </c>
      <c r="T1251" s="2" t="s">
        <v>2992</v>
      </c>
      <c r="U1251" s="2" t="s">
        <v>60</v>
      </c>
      <c r="V1251" t="str">
        <f>TEXT(tblSales[[#This Row],[Invoice Date]],"mmm")</f>
        <v>Sep</v>
      </c>
      <c r="W1251">
        <f>MONTH(tblSales[[#This Row],[Invoice Date]])</f>
        <v>9</v>
      </c>
      <c r="X1251">
        <f>YEAR(tblSales[[#This Row],[Invoice Date]])</f>
        <v>2024</v>
      </c>
      <c r="Y1251" t="str">
        <f>TEXT(tblSales[[#This Row],[Invoice Date]],"mmm-yyyy")</f>
        <v>Sep-2024</v>
      </c>
      <c r="Z1251" t="str">
        <f>_xlfn.XLOOKUP(tblSales[[#This Row],[Product_ID]],Products!$A:$A,Products!$C:$C,"Women Dresses")</f>
        <v>Women Sarees</v>
      </c>
      <c r="AA1251" t="str">
        <f>_xlfn.XLOOKUP(tblSales[[#This Row],[Product_ID]],Products!$A:$A,Products!$D:$D,"Unknown")</f>
        <v>Cotton Saree</v>
      </c>
      <c r="AB1251" t="str">
        <f>_xlfn.XLOOKUP(tblSales[[#This Row],[Product_ID]],Products!$A:$A,Products!$E:$E,"Unknown")</f>
        <v>Spykar</v>
      </c>
      <c r="AC1251" t="str">
        <f>_xlfn.XLOOKUP(tblSales[[#This Row],[Store_ID]],Stores!$A:$A,Stores!$B:$B,"Unknown")</f>
        <v>TrendMart Karimnagar Standard</v>
      </c>
      <c r="AD1251" t="str">
        <f>_xlfn.XLOOKUP(tblSales[[#This Row],[Store_ID]],Stores!$A:$A,Stores!$E:$E,"Unknown")</f>
        <v>South Zone 2</v>
      </c>
      <c r="AE1251" t="str">
        <f>_xlfn.XLOOKUP(tblSales[[#This Row],[Customer_ID]],Customers!$A:$A,Customers!$B:$B,"Unknown")</f>
        <v>Hariharan Iyengar</v>
      </c>
      <c r="AF1251" t="str">
        <f>_xlfn.XLOOKUP(tblSales[[#This Row],[Customer_ID]],Customers!$A:$A,Customers!$J:$J,"Unknown")</f>
        <v>Silver</v>
      </c>
      <c r="AG1251" t="str">
        <f>_xlfn.XLOOKUP(tblSales[[#This Row],[Employee_ID]],Employees!$A:$A,Employees!$B:$B,"Unknown")</f>
        <v>Meena Krishnan</v>
      </c>
      <c r="AH1251">
        <f>IF(MONTH(tblSales[[#This Row],[Invoice Date]])&gt;=4,MONTH(tblSales[[#This Row],[Invoice Date]]),MONTH(tblSales[[#This Row],[Invoice Date]])+12)</f>
        <v>9</v>
      </c>
      <c r="AI1251" s="8">
        <f>DATE(YEAR(tblSales[[#This Row],[Invoice Date]]),MONTH(tblSales[[#This Row],[Invoice Date]]),1)</f>
        <v>45536</v>
      </c>
      <c r="AJ1251" t="str">
        <f>_xlfn.XLOOKUP(tblSales[[#This Row],[Product_ID]],Products!$A:$A,Products!$B:$B,"Unknown")</f>
        <v>Spykar Cotton Saree Black</v>
      </c>
      <c r="AK1251" s="9">
        <f>IFERROR(tblSales[[#This Row],[Profit]]/tblSales[[#This Row],[Sales Amount]],0)</f>
        <v>0.30617073170731707</v>
      </c>
      <c r="AL1251" t="str">
        <f>IF(tblSales[[#This Row],[Discount %]]&lt;=5,"0-5%",
IF(tblSales[[#This Row],[Discount %]]&lt;=10,"5-10%",
IF(tblSales[[#This Row],[Discount %]]&lt;=15,"10-15%",
IF(tblSales[[#This Row],[Discount %]]&lt;=20,"15-20%","20%+"))))</f>
        <v>0-5%</v>
      </c>
    </row>
    <row r="1252" spans="1:38">
      <c r="A1252" s="2" t="s">
        <v>2993</v>
      </c>
      <c r="B1252" s="11">
        <v>45575</v>
      </c>
      <c r="C1252" s="2" t="s">
        <v>2994</v>
      </c>
      <c r="D1252" s="2" t="s">
        <v>2714</v>
      </c>
      <c r="E1252" s="2" t="s">
        <v>333</v>
      </c>
      <c r="F1252" s="2" t="s">
        <v>204</v>
      </c>
      <c r="G1252" s="2">
        <v>1</v>
      </c>
      <c r="H1252" s="2">
        <v>654.95000000000005</v>
      </c>
      <c r="I1252" s="2">
        <v>30</v>
      </c>
      <c r="J1252" s="2">
        <v>196.49</v>
      </c>
      <c r="K1252" s="2">
        <v>5</v>
      </c>
      <c r="L1252" s="2">
        <v>22.92</v>
      </c>
      <c r="M1252" s="2">
        <v>481.38</v>
      </c>
      <c r="N1252" s="2">
        <v>403.9</v>
      </c>
      <c r="O1252" s="2">
        <f t="shared" si="47"/>
        <v>54.560000000000016</v>
      </c>
      <c r="P1252" s="2" t="s">
        <v>31</v>
      </c>
      <c r="Q1252" s="2" t="str">
        <f t="shared" si="48"/>
        <v>Net Banking</v>
      </c>
      <c r="R1252" s="2" t="s">
        <v>20</v>
      </c>
      <c r="S1252" s="2" t="s">
        <v>56</v>
      </c>
      <c r="T1252" s="2" t="s">
        <v>2995</v>
      </c>
      <c r="U1252" s="2" t="s">
        <v>59</v>
      </c>
      <c r="V1252" t="str">
        <f>TEXT(tblSales[[#This Row],[Invoice Date]],"mmm")</f>
        <v>Oct</v>
      </c>
      <c r="W1252">
        <f>MONTH(tblSales[[#This Row],[Invoice Date]])</f>
        <v>10</v>
      </c>
      <c r="X1252">
        <f>YEAR(tblSales[[#This Row],[Invoice Date]])</f>
        <v>2024</v>
      </c>
      <c r="Y1252" t="str">
        <f>TEXT(tblSales[[#This Row],[Invoice Date]],"mmm-yyyy")</f>
        <v>Oct-2024</v>
      </c>
      <c r="Z1252" t="str">
        <f>_xlfn.XLOOKUP(tblSales[[#This Row],[Product_ID]],Products!$A:$A,Products!$C:$C,"Women Dresses")</f>
        <v>Men T-Shirts</v>
      </c>
      <c r="AA1252" t="str">
        <f>_xlfn.XLOOKUP(tblSales[[#This Row],[Product_ID]],Products!$A:$A,Products!$D:$D,"Unknown")</f>
        <v>Polo</v>
      </c>
      <c r="AB1252" t="str">
        <f>_xlfn.XLOOKUP(tblSales[[#This Row],[Product_ID]],Products!$A:$A,Products!$E:$E,"Unknown")</f>
        <v>Libas</v>
      </c>
      <c r="AC1252" t="str">
        <f>_xlfn.XLOOKUP(tblSales[[#This Row],[Store_ID]],Stores!$A:$A,Stores!$B:$B,"Unknown")</f>
        <v>TrendMart Warangal High Street</v>
      </c>
      <c r="AD1252" t="str">
        <f>_xlfn.XLOOKUP(tblSales[[#This Row],[Store_ID]],Stores!$A:$A,Stores!$E:$E,"Unknown")</f>
        <v>South Zone 2</v>
      </c>
      <c r="AE1252" t="str">
        <f>_xlfn.XLOOKUP(tblSales[[#This Row],[Customer_ID]],Customers!$A:$A,Customers!$B:$B,"Unknown")</f>
        <v>Nandini Sharma</v>
      </c>
      <c r="AF1252" t="str">
        <f>_xlfn.XLOOKUP(tblSales[[#This Row],[Customer_ID]],Customers!$A:$A,Customers!$J:$J,"Unknown")</f>
        <v>Platinum</v>
      </c>
      <c r="AG1252" t="str">
        <f>_xlfn.XLOOKUP(tblSales[[#This Row],[Employee_ID]],Employees!$A:$A,Employees!$B:$B,"Unknown")</f>
        <v>Logesh Gopalakrishnan</v>
      </c>
      <c r="AH1252">
        <f>IF(MONTH(tblSales[[#This Row],[Invoice Date]])&gt;=4,MONTH(tblSales[[#This Row],[Invoice Date]]),MONTH(tblSales[[#This Row],[Invoice Date]])+12)</f>
        <v>10</v>
      </c>
      <c r="AI1252" s="8">
        <f>DATE(YEAR(tblSales[[#This Row],[Invoice Date]]),MONTH(tblSales[[#This Row],[Invoice Date]]),1)</f>
        <v>45566</v>
      </c>
      <c r="AJ1252" t="str">
        <f>_xlfn.XLOOKUP(tblSales[[#This Row],[Product_ID]],Products!$A:$A,Products!$B:$B,"Unknown")</f>
        <v>Libas Polo Peach</v>
      </c>
      <c r="AK1252" s="9">
        <f>IFERROR(tblSales[[#This Row],[Profit]]/tblSales[[#This Row],[Sales Amount]],0)</f>
        <v>0.11334081183264784</v>
      </c>
      <c r="AL1252" t="str">
        <f>IF(tblSales[[#This Row],[Discount %]]&lt;=5,"0-5%",
IF(tblSales[[#This Row],[Discount %]]&lt;=10,"5-10%",
IF(tblSales[[#This Row],[Discount %]]&lt;=15,"10-15%",
IF(tblSales[[#This Row],[Discount %]]&lt;=20,"15-20%","20%+"))))</f>
        <v>20%+</v>
      </c>
    </row>
    <row r="1253" spans="1:38">
      <c r="A1253" s="2" t="s">
        <v>2996</v>
      </c>
      <c r="B1253" s="11">
        <v>45670</v>
      </c>
      <c r="C1253" s="2" t="s">
        <v>2997</v>
      </c>
      <c r="D1253" s="2" t="s">
        <v>170</v>
      </c>
      <c r="E1253" s="2" t="s">
        <v>630</v>
      </c>
      <c r="F1253" s="2" t="s">
        <v>210</v>
      </c>
      <c r="G1253" s="2">
        <v>2</v>
      </c>
      <c r="H1253" s="2">
        <v>1458.58</v>
      </c>
      <c r="I1253" s="2">
        <v>0</v>
      </c>
      <c r="J1253" s="2">
        <v>0</v>
      </c>
      <c r="K1253" s="2">
        <v>12</v>
      </c>
      <c r="L1253" s="2">
        <v>350.06</v>
      </c>
      <c r="M1253" s="2">
        <v>3267.22</v>
      </c>
      <c r="N1253" s="2">
        <v>1892.6</v>
      </c>
      <c r="O1253" s="2">
        <f t="shared" si="47"/>
        <v>1024.56</v>
      </c>
      <c r="P1253" s="2" t="s">
        <v>27</v>
      </c>
      <c r="Q1253" s="2" t="str">
        <f t="shared" si="48"/>
        <v>Cash</v>
      </c>
      <c r="R1253" s="2" t="s">
        <v>21</v>
      </c>
      <c r="S1253" s="2" t="s">
        <v>56</v>
      </c>
      <c r="T1253" s="2" t="s">
        <v>2944</v>
      </c>
      <c r="U1253" s="2" t="s">
        <v>59</v>
      </c>
      <c r="V1253" t="str">
        <f>TEXT(tblSales[[#This Row],[Invoice Date]],"mmm")</f>
        <v>Jan</v>
      </c>
      <c r="W1253">
        <f>MONTH(tblSales[[#This Row],[Invoice Date]])</f>
        <v>1</v>
      </c>
      <c r="X1253">
        <f>YEAR(tblSales[[#This Row],[Invoice Date]])</f>
        <v>2025</v>
      </c>
      <c r="Y1253" t="str">
        <f>TEXT(tblSales[[#This Row],[Invoice Date]],"mmm-yyyy")</f>
        <v>Jan-2025</v>
      </c>
      <c r="Z1253" t="str">
        <f>_xlfn.XLOOKUP(tblSales[[#This Row],[Product_ID]],Products!$A:$A,Products!$C:$C,"Women Dresses")</f>
        <v>Watches</v>
      </c>
      <c r="AA1253" t="str">
        <f>_xlfn.XLOOKUP(tblSales[[#This Row],[Product_ID]],Products!$A:$A,Products!$D:$D,"Unknown")</f>
        <v>Smart Watch</v>
      </c>
      <c r="AB1253" t="str">
        <f>_xlfn.XLOOKUP(tblSales[[#This Row],[Product_ID]],Products!$A:$A,Products!$E:$E,"Unknown")</f>
        <v>Wrangler</v>
      </c>
      <c r="AC1253" t="str">
        <f>_xlfn.XLOOKUP(tblSales[[#This Row],[Store_ID]],Stores!$A:$A,Stores!$B:$B,"Unknown")</f>
        <v>TrendMart Hubballi Standard</v>
      </c>
      <c r="AD1253" t="str">
        <f>_xlfn.XLOOKUP(tblSales[[#This Row],[Store_ID]],Stores!$A:$A,Stores!$E:$E,"Unknown")</f>
        <v>South Zone 2</v>
      </c>
      <c r="AE1253" t="str">
        <f>_xlfn.XLOOKUP(tblSales[[#This Row],[Customer_ID]],Customers!$A:$A,Customers!$B:$B,"Unknown")</f>
        <v>Kavya Venkatesan</v>
      </c>
      <c r="AF1253" t="str">
        <f>_xlfn.XLOOKUP(tblSales[[#This Row],[Customer_ID]],Customers!$A:$A,Customers!$J:$J,"Unknown")</f>
        <v>SILVER</v>
      </c>
      <c r="AG1253" t="str">
        <f>_xlfn.XLOOKUP(tblSales[[#This Row],[Employee_ID]],Employees!$A:$A,Employees!$B:$B,"Unknown")</f>
        <v>Rani Mishra</v>
      </c>
      <c r="AH1253">
        <f>IF(MONTH(tblSales[[#This Row],[Invoice Date]])&gt;=4,MONTH(tblSales[[#This Row],[Invoice Date]]),MONTH(tblSales[[#This Row],[Invoice Date]])+12)</f>
        <v>13</v>
      </c>
      <c r="AI1253" s="8">
        <f>DATE(YEAR(tblSales[[#This Row],[Invoice Date]]),MONTH(tblSales[[#This Row],[Invoice Date]]),1)</f>
        <v>45658</v>
      </c>
      <c r="AJ1253" t="str">
        <f>_xlfn.XLOOKUP(tblSales[[#This Row],[Product_ID]],Products!$A:$A,Products!$B:$B,"Unknown")</f>
        <v>Wrangler Smart Watch Navy Blue</v>
      </c>
      <c r="AK1253" s="9">
        <f>IFERROR(tblSales[[#This Row],[Profit]]/tblSales[[#This Row],[Sales Amount]],0)</f>
        <v>0.31358769841026929</v>
      </c>
      <c r="AL1253" t="str">
        <f>IF(tblSales[[#This Row],[Discount %]]&lt;=5,"0-5%",
IF(tblSales[[#This Row],[Discount %]]&lt;=10,"5-10%",
IF(tblSales[[#This Row],[Discount %]]&lt;=15,"10-15%",
IF(tblSales[[#This Row],[Discount %]]&lt;=20,"15-20%","20%+"))))</f>
        <v>0-5%</v>
      </c>
    </row>
    <row r="1254" spans="1:38">
      <c r="A1254" s="2" t="s">
        <v>2998</v>
      </c>
      <c r="B1254" s="11">
        <v>45613</v>
      </c>
      <c r="C1254" s="2" t="s">
        <v>2999</v>
      </c>
      <c r="D1254" s="2" t="s">
        <v>854</v>
      </c>
      <c r="E1254" s="2" t="s">
        <v>779</v>
      </c>
      <c r="F1254" s="2" t="s">
        <v>345</v>
      </c>
      <c r="G1254" s="2">
        <v>3</v>
      </c>
      <c r="H1254" s="2">
        <v>590.69000000000005</v>
      </c>
      <c r="I1254" s="2">
        <v>30</v>
      </c>
      <c r="J1254" s="2">
        <v>531.62</v>
      </c>
      <c r="K1254" s="2">
        <v>5</v>
      </c>
      <c r="L1254" s="2">
        <v>62.02</v>
      </c>
      <c r="M1254" s="2">
        <v>1302.47</v>
      </c>
      <c r="N1254" s="2">
        <v>1113.3599999999999</v>
      </c>
      <c r="O1254" s="2">
        <f t="shared" si="47"/>
        <v>127.09000000000012</v>
      </c>
      <c r="P1254" s="2" t="s">
        <v>28</v>
      </c>
      <c r="Q1254" s="2" t="str">
        <f t="shared" si="48"/>
        <v>Credit Card</v>
      </c>
      <c r="R1254" s="2" t="s">
        <v>20</v>
      </c>
      <c r="S1254" s="2" t="s">
        <v>56</v>
      </c>
      <c r="T1254" s="2" t="s">
        <v>2858</v>
      </c>
      <c r="U1254" s="2" t="s">
        <v>60</v>
      </c>
      <c r="V1254" t="str">
        <f>TEXT(tblSales[[#This Row],[Invoice Date]],"mmm")</f>
        <v>Nov</v>
      </c>
      <c r="W1254">
        <f>MONTH(tblSales[[#This Row],[Invoice Date]])</f>
        <v>11</v>
      </c>
      <c r="X1254">
        <f>YEAR(tblSales[[#This Row],[Invoice Date]])</f>
        <v>2024</v>
      </c>
      <c r="Y1254" t="str">
        <f>TEXT(tblSales[[#This Row],[Invoice Date]],"mmm-yyyy")</f>
        <v>Nov-2024</v>
      </c>
      <c r="Z1254" t="str">
        <f>_xlfn.XLOOKUP(tblSales[[#This Row],[Product_ID]],Products!$A:$A,Products!$C:$C,"Women Dresses")</f>
        <v>Wallets</v>
      </c>
      <c r="AA1254" t="str">
        <f>_xlfn.XLOOKUP(tblSales[[#This Row],[Product_ID]],Products!$A:$A,Products!$D:$D,"Unknown")</f>
        <v>Card Holder</v>
      </c>
      <c r="AB1254" t="str">
        <f>_xlfn.XLOOKUP(tblSales[[#This Row],[Product_ID]],Products!$A:$A,Products!$E:$E,"Unknown")</f>
        <v>Global Desi</v>
      </c>
      <c r="AC1254" t="str">
        <f>_xlfn.XLOOKUP(tblSales[[#This Row],[Store_ID]],Stores!$A:$A,Stores!$B:$B,"Unknown")</f>
        <v>TrendMart Vellore Standard</v>
      </c>
      <c r="AD1254" t="str">
        <f>_xlfn.XLOOKUP(tblSales[[#This Row],[Store_ID]],Stores!$A:$A,Stores!$E:$E,"Unknown")</f>
        <v>South Zone 1</v>
      </c>
      <c r="AE1254" t="str">
        <f>_xlfn.XLOOKUP(tblSales[[#This Row],[Customer_ID]],Customers!$A:$A,Customers!$B:$B,"Unknown")</f>
        <v>Dhruv Subramaniam</v>
      </c>
      <c r="AF1254" t="str">
        <f>_xlfn.XLOOKUP(tblSales[[#This Row],[Customer_ID]],Customers!$A:$A,Customers!$J:$J,"Unknown")</f>
        <v>Gold</v>
      </c>
      <c r="AG1254" t="str">
        <f>_xlfn.XLOOKUP(tblSales[[#This Row],[Employee_ID]],Employees!$A:$A,Employees!$B:$B,"Unknown")</f>
        <v>Anitha Ramachandran</v>
      </c>
      <c r="AH1254">
        <f>IF(MONTH(tblSales[[#This Row],[Invoice Date]])&gt;=4,MONTH(tblSales[[#This Row],[Invoice Date]]),MONTH(tblSales[[#This Row],[Invoice Date]])+12)</f>
        <v>11</v>
      </c>
      <c r="AI1254" s="8">
        <f>DATE(YEAR(tblSales[[#This Row],[Invoice Date]]),MONTH(tblSales[[#This Row],[Invoice Date]]),1)</f>
        <v>45597</v>
      </c>
      <c r="AJ1254" t="str">
        <f>_xlfn.XLOOKUP(tblSales[[#This Row],[Product_ID]],Products!$A:$A,Products!$B:$B,"Unknown")</f>
        <v>Global Desi Card Holder Navy Blue</v>
      </c>
      <c r="AK1254" s="9">
        <f>IFERROR(tblSales[[#This Row],[Profit]]/tblSales[[#This Row],[Sales Amount]],0)</f>
        <v>9.7576143788340702E-2</v>
      </c>
      <c r="AL1254" t="str">
        <f>IF(tblSales[[#This Row],[Discount %]]&lt;=5,"0-5%",
IF(tblSales[[#This Row],[Discount %]]&lt;=10,"5-10%",
IF(tblSales[[#This Row],[Discount %]]&lt;=15,"10-15%",
IF(tblSales[[#This Row],[Discount %]]&lt;=20,"15-20%","20%+"))))</f>
        <v>20%+</v>
      </c>
    </row>
    <row r="1255" spans="1:38">
      <c r="A1255" s="2" t="s">
        <v>3000</v>
      </c>
      <c r="B1255" s="11">
        <v>45433</v>
      </c>
      <c r="C1255" s="2" t="s">
        <v>1027</v>
      </c>
      <c r="D1255" s="2" t="s">
        <v>1505</v>
      </c>
      <c r="E1255" s="2" t="s">
        <v>448</v>
      </c>
      <c r="F1255" s="2" t="s">
        <v>140</v>
      </c>
      <c r="G1255" s="2">
        <v>1</v>
      </c>
      <c r="H1255" s="2">
        <v>2393.39</v>
      </c>
      <c r="I1255" s="2">
        <v>30</v>
      </c>
      <c r="J1255" s="2">
        <v>718.02</v>
      </c>
      <c r="K1255" s="2">
        <v>12</v>
      </c>
      <c r="L1255" s="2">
        <v>201.04</v>
      </c>
      <c r="M1255" s="2">
        <v>1876.41</v>
      </c>
      <c r="N1255" s="2">
        <v>1862.35</v>
      </c>
      <c r="O1255" s="2">
        <f t="shared" si="47"/>
        <v>-186.97999999999982</v>
      </c>
      <c r="P1255" s="2" t="s">
        <v>29</v>
      </c>
      <c r="Q1255" s="2" t="str">
        <f t="shared" si="48"/>
        <v>Debit Card</v>
      </c>
      <c r="R1255" s="2" t="s">
        <v>21</v>
      </c>
      <c r="S1255" s="2" t="s">
        <v>56</v>
      </c>
      <c r="T1255" s="2" t="s">
        <v>2167</v>
      </c>
      <c r="U1255" s="2" t="s">
        <v>59</v>
      </c>
      <c r="V1255" t="str">
        <f>TEXT(tblSales[[#This Row],[Invoice Date]],"mmm")</f>
        <v>May</v>
      </c>
      <c r="W1255">
        <f>MONTH(tblSales[[#This Row],[Invoice Date]])</f>
        <v>5</v>
      </c>
      <c r="X1255">
        <f>YEAR(tblSales[[#This Row],[Invoice Date]])</f>
        <v>2024</v>
      </c>
      <c r="Y1255" t="str">
        <f>TEXT(tblSales[[#This Row],[Invoice Date]],"mmm-yyyy")</f>
        <v>May-2024</v>
      </c>
      <c r="Z1255" t="str">
        <f>_xlfn.XLOOKUP(tblSales[[#This Row],[Product_ID]],Products!$A:$A,Products!$C:$C,"Women Dresses")</f>
        <v>Footwear</v>
      </c>
      <c r="AA1255" t="str">
        <f>_xlfn.XLOOKUP(tblSales[[#This Row],[Product_ID]],Products!$A:$A,Products!$D:$D,"Unknown")</f>
        <v>Slippers</v>
      </c>
      <c r="AB1255" t="str">
        <f>_xlfn.XLOOKUP(tblSales[[#This Row],[Product_ID]],Products!$A:$A,Products!$E:$E,"Unknown")</f>
        <v>Pothys</v>
      </c>
      <c r="AC1255" t="str">
        <f>_xlfn.XLOOKUP(tblSales[[#This Row],[Store_ID]],Stores!$A:$A,Stores!$B:$B,"Unknown")</f>
        <v>TrendMart Nellore High Street</v>
      </c>
      <c r="AD1255" t="str">
        <f>_xlfn.XLOOKUP(tblSales[[#This Row],[Store_ID]],Stores!$A:$A,Stores!$E:$E,"Unknown")</f>
        <v>South Zone 3</v>
      </c>
      <c r="AE1255" t="str">
        <f>_xlfn.XLOOKUP(tblSales[[#This Row],[Customer_ID]],Customers!$A:$A,Customers!$B:$B,"Unknown")</f>
        <v>Hema Sharma</v>
      </c>
      <c r="AF1255" t="str">
        <f>_xlfn.XLOOKUP(tblSales[[#This Row],[Customer_ID]],Customers!$A:$A,Customers!$J:$J,"Unknown")</f>
        <v>Gold</v>
      </c>
      <c r="AG1255" t="str">
        <f>_xlfn.XLOOKUP(tblSales[[#This Row],[Employee_ID]],Employees!$A:$A,Employees!$B:$B,"Unknown")</f>
        <v>Charulatha Kumar</v>
      </c>
      <c r="AH1255">
        <f>IF(MONTH(tblSales[[#This Row],[Invoice Date]])&gt;=4,MONTH(tblSales[[#This Row],[Invoice Date]]),MONTH(tblSales[[#This Row],[Invoice Date]])+12)</f>
        <v>5</v>
      </c>
      <c r="AI1255" s="8">
        <f>DATE(YEAR(tblSales[[#This Row],[Invoice Date]]),MONTH(tblSales[[#This Row],[Invoice Date]]),1)</f>
        <v>45413</v>
      </c>
      <c r="AJ1255" t="str">
        <f>_xlfn.XLOOKUP(tblSales[[#This Row],[Product_ID]],Products!$A:$A,Products!$B:$B,"Unknown")</f>
        <v>Pothys Slippers Green</v>
      </c>
      <c r="AK1255" s="9">
        <f>IFERROR(tblSales[[#This Row],[Profit]]/tblSales[[#This Row],[Sales Amount]],0)</f>
        <v>-9.9647731572524031E-2</v>
      </c>
      <c r="AL1255" t="str">
        <f>IF(tblSales[[#This Row],[Discount %]]&lt;=5,"0-5%",
IF(tblSales[[#This Row],[Discount %]]&lt;=10,"5-10%",
IF(tblSales[[#This Row],[Discount %]]&lt;=15,"10-15%",
IF(tblSales[[#This Row],[Discount %]]&lt;=20,"15-20%","20%+"))))</f>
        <v>20%+</v>
      </c>
    </row>
    <row r="1256" spans="1:38">
      <c r="A1256" s="2" t="s">
        <v>3001</v>
      </c>
      <c r="B1256" s="11">
        <v>45686</v>
      </c>
      <c r="C1256" s="2" t="s">
        <v>1631</v>
      </c>
      <c r="D1256" s="2" t="s">
        <v>214</v>
      </c>
      <c r="E1256" s="2" t="s">
        <v>1233</v>
      </c>
      <c r="F1256" s="2" t="s">
        <v>475</v>
      </c>
      <c r="G1256" s="2">
        <v>4</v>
      </c>
      <c r="H1256" s="2">
        <v>1310.25</v>
      </c>
      <c r="I1256" s="2">
        <v>30</v>
      </c>
      <c r="J1256" s="2">
        <v>1572.3</v>
      </c>
      <c r="K1256" s="2">
        <v>12</v>
      </c>
      <c r="L1256" s="2">
        <v>440.24</v>
      </c>
      <c r="M1256" s="2">
        <v>4108.9399999999996</v>
      </c>
      <c r="N1256" s="2">
        <v>3507.68</v>
      </c>
      <c r="O1256" s="2">
        <f t="shared" si="47"/>
        <v>161.01999999999975</v>
      </c>
      <c r="P1256" s="2" t="s">
        <v>28</v>
      </c>
      <c r="Q1256" s="2" t="str">
        <f t="shared" si="48"/>
        <v>Credit Card</v>
      </c>
      <c r="R1256" s="2" t="s">
        <v>21</v>
      </c>
      <c r="S1256" s="2" t="s">
        <v>56</v>
      </c>
      <c r="T1256" s="2" t="s">
        <v>3002</v>
      </c>
      <c r="U1256" s="2" t="s">
        <v>59</v>
      </c>
      <c r="V1256" t="str">
        <f>TEXT(tblSales[[#This Row],[Invoice Date]],"mmm")</f>
        <v>Jan</v>
      </c>
      <c r="W1256">
        <f>MONTH(tblSales[[#This Row],[Invoice Date]])</f>
        <v>1</v>
      </c>
      <c r="X1256">
        <f>YEAR(tblSales[[#This Row],[Invoice Date]])</f>
        <v>2025</v>
      </c>
      <c r="Y1256" t="str">
        <f>TEXT(tblSales[[#This Row],[Invoice Date]],"mmm-yyyy")</f>
        <v>Jan-2025</v>
      </c>
      <c r="Z1256" t="str">
        <f>_xlfn.XLOOKUP(tblSales[[#This Row],[Product_ID]],Products!$A:$A,Products!$C:$C,"Women Dresses")</f>
        <v>Women Kurtis</v>
      </c>
      <c r="AA1256" t="str">
        <f>_xlfn.XLOOKUP(tblSales[[#This Row],[Product_ID]],Products!$A:$A,Products!$D:$D,"Unknown")</f>
        <v>Straight Kurti</v>
      </c>
      <c r="AB1256" t="str">
        <f>_xlfn.XLOOKUP(tblSales[[#This Row],[Product_ID]],Products!$A:$A,Products!$E:$E,"Unknown")</f>
        <v>Indian Terrain</v>
      </c>
      <c r="AC1256" t="str">
        <f>_xlfn.XLOOKUP(tblSales[[#This Row],[Store_ID]],Stores!$A:$A,Stores!$B:$B,"Unknown")</f>
        <v>TrendMart Visakhapatnam Standard</v>
      </c>
      <c r="AD1256" t="str">
        <f>_xlfn.XLOOKUP(tblSales[[#This Row],[Store_ID]],Stores!$A:$A,Stores!$E:$E,"Unknown")</f>
        <v>South Zone 3</v>
      </c>
      <c r="AE1256" t="str">
        <f>_xlfn.XLOOKUP(tblSales[[#This Row],[Customer_ID]],Customers!$A:$A,Customers!$B:$B,"Unknown")</f>
        <v>Bharathi Shetty</v>
      </c>
      <c r="AF1256" t="str">
        <f>_xlfn.XLOOKUP(tblSales[[#This Row],[Customer_ID]],Customers!$A:$A,Customers!$J:$J,"Unknown")</f>
        <v>Silver</v>
      </c>
      <c r="AG1256" t="str">
        <f>_xlfn.XLOOKUP(tblSales[[#This Row],[Employee_ID]],Employees!$A:$A,Employees!$B:$B,"Unknown")</f>
        <v>Arjun Krishnan</v>
      </c>
      <c r="AH1256">
        <f>IF(MONTH(tblSales[[#This Row],[Invoice Date]])&gt;=4,MONTH(tblSales[[#This Row],[Invoice Date]]),MONTH(tblSales[[#This Row],[Invoice Date]])+12)</f>
        <v>13</v>
      </c>
      <c r="AI1256" s="8">
        <f>DATE(YEAR(tblSales[[#This Row],[Invoice Date]]),MONTH(tblSales[[#This Row],[Invoice Date]]),1)</f>
        <v>45658</v>
      </c>
      <c r="AJ1256" t="str">
        <f>_xlfn.XLOOKUP(tblSales[[#This Row],[Product_ID]],Products!$A:$A,Products!$B:$B,"Unknown")</f>
        <v>Indian Terrain Straight Kurti Grey</v>
      </c>
      <c r="AK1256" s="9">
        <f>IFERROR(tblSales[[#This Row],[Profit]]/tblSales[[#This Row],[Sales Amount]],0)</f>
        <v>3.9187722380954644E-2</v>
      </c>
      <c r="AL1256" t="str">
        <f>IF(tblSales[[#This Row],[Discount %]]&lt;=5,"0-5%",
IF(tblSales[[#This Row],[Discount %]]&lt;=10,"5-10%",
IF(tblSales[[#This Row],[Discount %]]&lt;=15,"10-15%",
IF(tblSales[[#This Row],[Discount %]]&lt;=20,"15-20%","20%+"))))</f>
        <v>20%+</v>
      </c>
    </row>
    <row r="1257" spans="1:38">
      <c r="A1257" s="2" t="s">
        <v>3003</v>
      </c>
      <c r="B1257" s="11">
        <v>45626</v>
      </c>
      <c r="C1257" s="2" t="s">
        <v>1436</v>
      </c>
      <c r="D1257" s="2" t="s">
        <v>2248</v>
      </c>
      <c r="E1257" s="2" t="s">
        <v>646</v>
      </c>
      <c r="F1257" s="2" t="s">
        <v>128</v>
      </c>
      <c r="G1257" s="2">
        <v>1</v>
      </c>
      <c r="H1257" s="2">
        <v>1676.56</v>
      </c>
      <c r="I1257" s="2">
        <v>20</v>
      </c>
      <c r="J1257" s="2">
        <v>335.31</v>
      </c>
      <c r="K1257" s="2">
        <v>12</v>
      </c>
      <c r="L1257" s="2">
        <v>160.94999999999999</v>
      </c>
      <c r="M1257" s="2">
        <v>1502.2</v>
      </c>
      <c r="N1257" s="2">
        <v>1007.65</v>
      </c>
      <c r="O1257" s="2">
        <f t="shared" si="47"/>
        <v>333.60000000000008</v>
      </c>
      <c r="P1257" s="2" t="s">
        <v>27</v>
      </c>
      <c r="Q1257" s="2" t="str">
        <f t="shared" si="48"/>
        <v>Cash</v>
      </c>
      <c r="R1257" s="2" t="s">
        <v>21</v>
      </c>
      <c r="S1257" s="2" t="s">
        <v>56</v>
      </c>
      <c r="T1257" s="2" t="s">
        <v>2432</v>
      </c>
      <c r="U1257" s="2" t="s">
        <v>60</v>
      </c>
      <c r="V1257" t="str">
        <f>TEXT(tblSales[[#This Row],[Invoice Date]],"mmm")</f>
        <v>Nov</v>
      </c>
      <c r="W1257">
        <f>MONTH(tblSales[[#This Row],[Invoice Date]])</f>
        <v>11</v>
      </c>
      <c r="X1257">
        <f>YEAR(tblSales[[#This Row],[Invoice Date]])</f>
        <v>2024</v>
      </c>
      <c r="Y1257" t="str">
        <f>TEXT(tblSales[[#This Row],[Invoice Date]],"mmm-yyyy")</f>
        <v>Nov-2024</v>
      </c>
      <c r="Z1257" t="str">
        <f>_xlfn.XLOOKUP(tblSales[[#This Row],[Product_ID]],Products!$A:$A,Products!$C:$C,"Women Dresses")</f>
        <v>Men Jeans</v>
      </c>
      <c r="AA1257" t="str">
        <f>_xlfn.XLOOKUP(tblSales[[#This Row],[Product_ID]],Products!$A:$A,Products!$D:$D,"Unknown")</f>
        <v>Straight Fit</v>
      </c>
      <c r="AB1257" t="str">
        <f>_xlfn.XLOOKUP(tblSales[[#This Row],[Product_ID]],Products!$A:$A,Products!$E:$E,"Unknown")</f>
        <v>Westside</v>
      </c>
      <c r="AC1257" t="str">
        <f>_xlfn.XLOOKUP(tblSales[[#This Row],[Store_ID]],Stores!$A:$A,Stores!$B:$B,"Unknown")</f>
        <v>TrendMart Vijayawada Mall Kiosk</v>
      </c>
      <c r="AD1257" t="str">
        <f>_xlfn.XLOOKUP(tblSales[[#This Row],[Store_ID]],Stores!$A:$A,Stores!$E:$E,"Unknown")</f>
        <v>South Zone 3</v>
      </c>
      <c r="AE1257" t="str">
        <f>_xlfn.XLOOKUP(tblSales[[#This Row],[Customer_ID]],Customers!$A:$A,Customers!$B:$B,"Unknown")</f>
        <v>Vasanthi Srinivasan</v>
      </c>
      <c r="AF1257" t="str">
        <f>_xlfn.XLOOKUP(tblSales[[#This Row],[Customer_ID]],Customers!$A:$A,Customers!$J:$J,"Unknown")</f>
        <v>Silver</v>
      </c>
      <c r="AG1257" t="str">
        <f>_xlfn.XLOOKUP(tblSales[[#This Row],[Employee_ID]],Employees!$A:$A,Employees!$B:$B,"Unknown")</f>
        <v>Praveen Gupta</v>
      </c>
      <c r="AH1257">
        <f>IF(MONTH(tblSales[[#This Row],[Invoice Date]])&gt;=4,MONTH(tblSales[[#This Row],[Invoice Date]]),MONTH(tblSales[[#This Row],[Invoice Date]])+12)</f>
        <v>11</v>
      </c>
      <c r="AI1257" s="8">
        <f>DATE(YEAR(tblSales[[#This Row],[Invoice Date]]),MONTH(tblSales[[#This Row],[Invoice Date]]),1)</f>
        <v>45597</v>
      </c>
      <c r="AJ1257" t="str">
        <f>_xlfn.XLOOKUP(tblSales[[#This Row],[Product_ID]],Products!$A:$A,Products!$B:$B,"Unknown")</f>
        <v>Westside Straight Fit Charcoal</v>
      </c>
      <c r="AK1257" s="9">
        <f>IFERROR(tblSales[[#This Row],[Profit]]/tblSales[[#This Row],[Sales Amount]],0)</f>
        <v>0.22207429103980833</v>
      </c>
      <c r="AL1257" t="str">
        <f>IF(tblSales[[#This Row],[Discount %]]&lt;=5,"0-5%",
IF(tblSales[[#This Row],[Discount %]]&lt;=10,"5-10%",
IF(tblSales[[#This Row],[Discount %]]&lt;=15,"10-15%",
IF(tblSales[[#This Row],[Discount %]]&lt;=20,"15-20%","20%+"))))</f>
        <v>15-20%</v>
      </c>
    </row>
    <row r="1258" spans="1:38">
      <c r="A1258" s="2" t="s">
        <v>3004</v>
      </c>
      <c r="B1258" s="11">
        <v>45587</v>
      </c>
      <c r="C1258" s="2" t="s">
        <v>785</v>
      </c>
      <c r="D1258" s="2" t="s">
        <v>1545</v>
      </c>
      <c r="E1258" s="2" t="s">
        <v>399</v>
      </c>
      <c r="F1258" s="2" t="s">
        <v>475</v>
      </c>
      <c r="G1258" s="2">
        <v>1</v>
      </c>
      <c r="H1258" s="2">
        <v>501.46</v>
      </c>
      <c r="I1258" s="2">
        <v>5</v>
      </c>
      <c r="J1258" s="2">
        <v>25.07</v>
      </c>
      <c r="K1258" s="2">
        <v>5</v>
      </c>
      <c r="L1258" s="2">
        <v>23.82</v>
      </c>
      <c r="M1258" s="2">
        <v>500.21</v>
      </c>
      <c r="N1258" s="2">
        <v>337.09</v>
      </c>
      <c r="O1258" s="2">
        <f t="shared" si="47"/>
        <v>139.30000000000001</v>
      </c>
      <c r="P1258" s="2" t="s">
        <v>31</v>
      </c>
      <c r="Q1258" s="2" t="str">
        <f t="shared" si="48"/>
        <v>Net Banking</v>
      </c>
      <c r="R1258" s="2" t="s">
        <v>20</v>
      </c>
      <c r="S1258" s="2" t="s">
        <v>56</v>
      </c>
      <c r="T1258" s="2" t="s">
        <v>1793</v>
      </c>
      <c r="U1258" s="2" t="s">
        <v>59</v>
      </c>
      <c r="V1258" t="str">
        <f>TEXT(tblSales[[#This Row],[Invoice Date]],"mmm")</f>
        <v>Oct</v>
      </c>
      <c r="W1258">
        <f>MONTH(tblSales[[#This Row],[Invoice Date]])</f>
        <v>10</v>
      </c>
      <c r="X1258">
        <f>YEAR(tblSales[[#This Row],[Invoice Date]])</f>
        <v>2024</v>
      </c>
      <c r="Y1258" t="str">
        <f>TEXT(tblSales[[#This Row],[Invoice Date]],"mmm-yyyy")</f>
        <v>Oct-2024</v>
      </c>
      <c r="Z1258" t="str">
        <f>_xlfn.XLOOKUP(tblSales[[#This Row],[Product_ID]],Products!$A:$A,Products!$C:$C,"Women Dresses")</f>
        <v>Kids Wear</v>
      </c>
      <c r="AA1258" t="str">
        <f>_xlfn.XLOOKUP(tblSales[[#This Row],[Product_ID]],Products!$A:$A,Products!$D:$D,"Unknown")</f>
        <v>Girls Frock</v>
      </c>
      <c r="AB1258" t="str">
        <f>_xlfn.XLOOKUP(tblSales[[#This Row],[Product_ID]],Products!$A:$A,Products!$E:$E,"Unknown")</f>
        <v>Peter England</v>
      </c>
      <c r="AC1258" t="str">
        <f>_xlfn.XLOOKUP(tblSales[[#This Row],[Store_ID]],Stores!$A:$A,Stores!$B:$B,"Unknown")</f>
        <v>TrendMart Salem Outlet</v>
      </c>
      <c r="AD1258" t="str">
        <f>_xlfn.XLOOKUP(tblSales[[#This Row],[Store_ID]],Stores!$A:$A,Stores!$E:$E,"Unknown")</f>
        <v>South Zone 1</v>
      </c>
      <c r="AE1258" t="str">
        <f>_xlfn.XLOOKUP(tblSales[[#This Row],[Customer_ID]],Customers!$A:$A,Customers!$B:$B,"Unknown")</f>
        <v>Tarun Hegde</v>
      </c>
      <c r="AF1258" t="str">
        <f>_xlfn.XLOOKUP(tblSales[[#This Row],[Customer_ID]],Customers!$A:$A,Customers!$J:$J,"Unknown")</f>
        <v>Regular</v>
      </c>
      <c r="AG1258" t="str">
        <f>_xlfn.XLOOKUP(tblSales[[#This Row],[Employee_ID]],Employees!$A:$A,Employees!$B:$B,"Unknown")</f>
        <v>Arjun Krishnan</v>
      </c>
      <c r="AH1258">
        <f>IF(MONTH(tblSales[[#This Row],[Invoice Date]])&gt;=4,MONTH(tblSales[[#This Row],[Invoice Date]]),MONTH(tblSales[[#This Row],[Invoice Date]])+12)</f>
        <v>10</v>
      </c>
      <c r="AI1258" s="8">
        <f>DATE(YEAR(tblSales[[#This Row],[Invoice Date]]),MONTH(tblSales[[#This Row],[Invoice Date]]),1)</f>
        <v>45566</v>
      </c>
      <c r="AJ1258" t="str">
        <f>_xlfn.XLOOKUP(tblSales[[#This Row],[Product_ID]],Products!$A:$A,Products!$B:$B,"Unknown")</f>
        <v>Peter England Girls Frock Black</v>
      </c>
      <c r="AK1258" s="9">
        <f>IFERROR(tblSales[[#This Row],[Profit]]/tblSales[[#This Row],[Sales Amount]],0)</f>
        <v>0.27848303712440781</v>
      </c>
      <c r="AL1258" t="str">
        <f>IF(tblSales[[#This Row],[Discount %]]&lt;=5,"0-5%",
IF(tblSales[[#This Row],[Discount %]]&lt;=10,"5-10%",
IF(tblSales[[#This Row],[Discount %]]&lt;=15,"10-15%",
IF(tblSales[[#This Row],[Discount %]]&lt;=20,"15-20%","20%+"))))</f>
        <v>0-5%</v>
      </c>
    </row>
    <row r="1259" spans="1:38">
      <c r="A1259" s="2" t="s">
        <v>3005</v>
      </c>
      <c r="B1259" s="11">
        <v>45477</v>
      </c>
      <c r="C1259" s="2" t="s">
        <v>3006</v>
      </c>
      <c r="D1259" s="2" t="s">
        <v>1078</v>
      </c>
      <c r="E1259" s="2" t="s">
        <v>372</v>
      </c>
      <c r="F1259" s="2" t="s">
        <v>172</v>
      </c>
      <c r="G1259" s="2">
        <v>5</v>
      </c>
      <c r="H1259" s="2">
        <v>1643.61</v>
      </c>
      <c r="I1259" s="2">
        <v>30</v>
      </c>
      <c r="J1259" s="2">
        <v>2465.41</v>
      </c>
      <c r="K1259" s="2">
        <v>12</v>
      </c>
      <c r="L1259" s="2">
        <v>690.32</v>
      </c>
      <c r="M1259" s="2">
        <v>6442.96</v>
      </c>
      <c r="N1259" s="2">
        <v>5579.6</v>
      </c>
      <c r="O1259" s="2">
        <f t="shared" si="47"/>
        <v>173.03999999999962</v>
      </c>
      <c r="P1259" s="2" t="s">
        <v>28</v>
      </c>
      <c r="Q1259" s="2" t="str">
        <f t="shared" si="48"/>
        <v>Credit Card</v>
      </c>
      <c r="R1259" s="2" t="s">
        <v>20</v>
      </c>
      <c r="S1259" s="2" t="s">
        <v>56</v>
      </c>
      <c r="T1259" s="2" t="s">
        <v>860</v>
      </c>
      <c r="U1259" s="2" t="s">
        <v>59</v>
      </c>
      <c r="V1259" t="str">
        <f>TEXT(tblSales[[#This Row],[Invoice Date]],"mmm")</f>
        <v>Jul</v>
      </c>
      <c r="W1259">
        <f>MONTH(tblSales[[#This Row],[Invoice Date]])</f>
        <v>7</v>
      </c>
      <c r="X1259">
        <f>YEAR(tblSales[[#This Row],[Invoice Date]])</f>
        <v>2024</v>
      </c>
      <c r="Y1259" t="str">
        <f>TEXT(tblSales[[#This Row],[Invoice Date]],"mmm-yyyy")</f>
        <v>Jul-2024</v>
      </c>
      <c r="Z1259" t="str">
        <f>_xlfn.XLOOKUP(tblSales[[#This Row],[Product_ID]],Products!$A:$A,Products!$C:$C,"Women Dresses")</f>
        <v>Winter Wear</v>
      </c>
      <c r="AA1259" t="str">
        <f>_xlfn.XLOOKUP(tblSales[[#This Row],[Product_ID]],Products!$A:$A,Products!$D:$D,"Unknown")</f>
        <v>Jacket</v>
      </c>
      <c r="AB1259" t="str">
        <f>_xlfn.XLOOKUP(tblSales[[#This Row],[Product_ID]],Products!$A:$A,Products!$E:$E,"Unknown")</f>
        <v>Libas</v>
      </c>
      <c r="AC1259" t="str">
        <f>_xlfn.XLOOKUP(tblSales[[#This Row],[Store_ID]],Stores!$A:$A,Stores!$B:$B,"Unknown")</f>
        <v>TrendMart Tirunelveli Flagship</v>
      </c>
      <c r="AD1259" t="str">
        <f>_xlfn.XLOOKUP(tblSales[[#This Row],[Store_ID]],Stores!$A:$A,Stores!$E:$E,"Unknown")</f>
        <v>South Zone 1</v>
      </c>
      <c r="AE1259" t="str">
        <f>_xlfn.XLOOKUP(tblSales[[#This Row],[Customer_ID]],Customers!$A:$A,Customers!$B:$B,"Unknown")</f>
        <v>Rani Nair</v>
      </c>
      <c r="AF1259" t="str">
        <f>_xlfn.XLOOKUP(tblSales[[#This Row],[Customer_ID]],Customers!$A:$A,Customers!$J:$J,"Unknown")</f>
        <v>Gold</v>
      </c>
      <c r="AG1259" t="str">
        <f>_xlfn.XLOOKUP(tblSales[[#This Row],[Employee_ID]],Employees!$A:$A,Employees!$B:$B,"Unknown")</f>
        <v>Eswar Prasad</v>
      </c>
      <c r="AH1259">
        <f>IF(MONTH(tblSales[[#This Row],[Invoice Date]])&gt;=4,MONTH(tblSales[[#This Row],[Invoice Date]]),MONTH(tblSales[[#This Row],[Invoice Date]])+12)</f>
        <v>7</v>
      </c>
      <c r="AI1259" s="8">
        <f>DATE(YEAR(tblSales[[#This Row],[Invoice Date]]),MONTH(tblSales[[#This Row],[Invoice Date]]),1)</f>
        <v>45474</v>
      </c>
      <c r="AJ1259" t="str">
        <f>_xlfn.XLOOKUP(tblSales[[#This Row],[Product_ID]],Products!$A:$A,Products!$B:$B,"Unknown")</f>
        <v>Libas Jacket Olive</v>
      </c>
      <c r="AK1259" s="9">
        <f>IFERROR(tblSales[[#This Row],[Profit]]/tblSales[[#This Row],[Sales Amount]],0)</f>
        <v>2.6857220904677296E-2</v>
      </c>
      <c r="AL1259" t="str">
        <f>IF(tblSales[[#This Row],[Discount %]]&lt;=5,"0-5%",
IF(tblSales[[#This Row],[Discount %]]&lt;=10,"5-10%",
IF(tblSales[[#This Row],[Discount %]]&lt;=15,"10-15%",
IF(tblSales[[#This Row],[Discount %]]&lt;=20,"15-20%","20%+"))))</f>
        <v>20%+</v>
      </c>
    </row>
    <row r="1260" spans="1:38">
      <c r="A1260" s="2" t="s">
        <v>3007</v>
      </c>
      <c r="B1260" s="11">
        <v>45606</v>
      </c>
      <c r="C1260" s="2" t="s">
        <v>823</v>
      </c>
      <c r="D1260" s="2" t="s">
        <v>802</v>
      </c>
      <c r="E1260" s="2" t="s">
        <v>1114</v>
      </c>
      <c r="F1260" s="2" t="s">
        <v>244</v>
      </c>
      <c r="G1260" s="2">
        <v>2</v>
      </c>
      <c r="H1260" s="2">
        <v>1223.06</v>
      </c>
      <c r="I1260" s="2">
        <v>10</v>
      </c>
      <c r="J1260" s="2">
        <v>244.61</v>
      </c>
      <c r="K1260" s="2">
        <v>3</v>
      </c>
      <c r="L1260" s="2">
        <v>66.05</v>
      </c>
      <c r="M1260" s="2">
        <v>2267.56</v>
      </c>
      <c r="N1260" s="2">
        <v>1908.08</v>
      </c>
      <c r="O1260" s="2">
        <f t="shared" si="47"/>
        <v>293.43</v>
      </c>
      <c r="P1260" s="2" t="s">
        <v>32</v>
      </c>
      <c r="Q1260" s="2" t="str">
        <f t="shared" si="48"/>
        <v>UPI</v>
      </c>
      <c r="R1260" s="2" t="s">
        <v>21</v>
      </c>
      <c r="S1260" s="2" t="s">
        <v>56</v>
      </c>
      <c r="T1260" s="2" t="s">
        <v>1746</v>
      </c>
      <c r="U1260" s="2" t="s">
        <v>60</v>
      </c>
      <c r="V1260" t="str">
        <f>TEXT(tblSales[[#This Row],[Invoice Date]],"mmm")</f>
        <v>Nov</v>
      </c>
      <c r="W1260">
        <f>MONTH(tblSales[[#This Row],[Invoice Date]])</f>
        <v>11</v>
      </c>
      <c r="X1260">
        <f>YEAR(tblSales[[#This Row],[Invoice Date]])</f>
        <v>2024</v>
      </c>
      <c r="Y1260" t="str">
        <f>TEXT(tblSales[[#This Row],[Invoice Date]],"mmm-yyyy")</f>
        <v>Nov-2024</v>
      </c>
      <c r="Z1260" t="str">
        <f>_xlfn.XLOOKUP(tblSales[[#This Row],[Product_ID]],Products!$A:$A,Products!$C:$C,"Women Dresses")</f>
        <v>Jewellery</v>
      </c>
      <c r="AA1260" t="str">
        <f>_xlfn.XLOOKUP(tblSales[[#This Row],[Product_ID]],Products!$A:$A,Products!$D:$D,"Unknown")</f>
        <v>Necklace</v>
      </c>
      <c r="AB1260" t="str">
        <f>_xlfn.XLOOKUP(tblSales[[#This Row],[Product_ID]],Products!$A:$A,Products!$E:$E,"Unknown")</f>
        <v>W for Woman</v>
      </c>
      <c r="AC1260" t="str">
        <f>_xlfn.XLOOKUP(tblSales[[#This Row],[Store_ID]],Stores!$A:$A,Stores!$B:$B,"Unknown")</f>
        <v>TrendMart Alappuzha Outlet</v>
      </c>
      <c r="AD1260" t="str">
        <f>_xlfn.XLOOKUP(tblSales[[#This Row],[Store_ID]],Stores!$A:$A,Stores!$E:$E,"Unknown")</f>
        <v>South Zone 1</v>
      </c>
      <c r="AE1260" t="str">
        <f>_xlfn.XLOOKUP(tblSales[[#This Row],[Customer_ID]],Customers!$A:$A,Customers!$B:$B,"Unknown")</f>
        <v>Vidya Gowda</v>
      </c>
      <c r="AF1260" t="str">
        <f>_xlfn.XLOOKUP(tblSales[[#This Row],[Customer_ID]],Customers!$A:$A,Customers!$J:$J,"Unknown")</f>
        <v>Silver</v>
      </c>
      <c r="AG1260" t="str">
        <f>_xlfn.XLOOKUP(tblSales[[#This Row],[Employee_ID]],Employees!$A:$A,Employees!$B:$B,"Unknown")</f>
        <v>Ganapathy Naidu</v>
      </c>
      <c r="AH1260">
        <f>IF(MONTH(tblSales[[#This Row],[Invoice Date]])&gt;=4,MONTH(tblSales[[#This Row],[Invoice Date]]),MONTH(tblSales[[#This Row],[Invoice Date]])+12)</f>
        <v>11</v>
      </c>
      <c r="AI1260" s="8">
        <f>DATE(YEAR(tblSales[[#This Row],[Invoice Date]]),MONTH(tblSales[[#This Row],[Invoice Date]]),1)</f>
        <v>45597</v>
      </c>
      <c r="AJ1260" t="str">
        <f>_xlfn.XLOOKUP(tblSales[[#This Row],[Product_ID]],Products!$A:$A,Products!$B:$B,"Unknown")</f>
        <v>W for Woman Necklace Beige</v>
      </c>
      <c r="AK1260" s="9">
        <f>IFERROR(tblSales[[#This Row],[Profit]]/tblSales[[#This Row],[Sales Amount]],0)</f>
        <v>0.12940341159660604</v>
      </c>
      <c r="AL1260" t="str">
        <f>IF(tblSales[[#This Row],[Discount %]]&lt;=5,"0-5%",
IF(tblSales[[#This Row],[Discount %]]&lt;=10,"5-10%",
IF(tblSales[[#This Row],[Discount %]]&lt;=15,"10-15%",
IF(tblSales[[#This Row],[Discount %]]&lt;=20,"15-20%","20%+"))))</f>
        <v>5-10%</v>
      </c>
    </row>
    <row r="1261" spans="1:38">
      <c r="A1261" s="12" t="s">
        <v>3008</v>
      </c>
      <c r="B1261" s="13">
        <v>45499</v>
      </c>
      <c r="C1261" s="12" t="s">
        <v>823</v>
      </c>
      <c r="D1261" s="12" t="s">
        <v>1505</v>
      </c>
      <c r="E1261" s="12" t="s">
        <v>480</v>
      </c>
      <c r="F1261" s="12" t="s">
        <v>104</v>
      </c>
      <c r="G1261" s="12">
        <v>0</v>
      </c>
      <c r="H1261" s="12">
        <v>2416.04</v>
      </c>
      <c r="I1261" s="12">
        <v>25</v>
      </c>
      <c r="J1261" s="12">
        <v>0</v>
      </c>
      <c r="K1261" s="12">
        <v>12</v>
      </c>
      <c r="L1261" s="12">
        <v>0</v>
      </c>
      <c r="M1261" s="12">
        <v>0</v>
      </c>
      <c r="N1261" s="12">
        <v>0</v>
      </c>
      <c r="O1261" s="12">
        <v>0</v>
      </c>
      <c r="P1261" s="12" t="s">
        <v>27</v>
      </c>
      <c r="Q1261" s="12" t="str">
        <f t="shared" si="48"/>
        <v>Cash</v>
      </c>
      <c r="R1261" s="12" t="s">
        <v>20</v>
      </c>
      <c r="S1261" s="12" t="s">
        <v>56</v>
      </c>
      <c r="T1261" s="12" t="s">
        <v>1582</v>
      </c>
      <c r="U1261" s="12" t="s">
        <v>59</v>
      </c>
      <c r="V1261" t="str">
        <f>TEXT(tblSales[[#This Row],[Invoice Date]],"mmm")</f>
        <v>Jul</v>
      </c>
      <c r="W1261">
        <f>MONTH(tblSales[[#This Row],[Invoice Date]])</f>
        <v>7</v>
      </c>
      <c r="X1261">
        <f>YEAR(tblSales[[#This Row],[Invoice Date]])</f>
        <v>2024</v>
      </c>
      <c r="Y1261" t="str">
        <f>TEXT(tblSales[[#This Row],[Invoice Date]],"mmm-yyyy")</f>
        <v>Jul-2024</v>
      </c>
      <c r="Z1261" t="str">
        <f>_xlfn.XLOOKUP(tblSales[[#This Row],[Product_ID]],Products!$A:$A,Products!$C:$C,"Women Dresses")</f>
        <v>Footwear</v>
      </c>
      <c r="AA1261" t="str">
        <f>_xlfn.XLOOKUP(tblSales[[#This Row],[Product_ID]],Products!$A:$A,Products!$D:$D,"Unknown")</f>
        <v>Slippers</v>
      </c>
      <c r="AB1261" t="str">
        <f>_xlfn.XLOOKUP(tblSales[[#This Row],[Product_ID]],Products!$A:$A,Products!$E:$E,"Unknown")</f>
        <v>Pothys</v>
      </c>
      <c r="AC1261" t="str">
        <f>_xlfn.XLOOKUP(tblSales[[#This Row],[Store_ID]],Stores!$A:$A,Stores!$B:$B,"Unknown")</f>
        <v>TrendMart Thrissur High Street</v>
      </c>
      <c r="AD1261" t="str">
        <f>_xlfn.XLOOKUP(tblSales[[#This Row],[Store_ID]],Stores!$A:$A,Stores!$E:$E,"Unknown")</f>
        <v>South Zone 1</v>
      </c>
      <c r="AE1261" t="str">
        <f>_xlfn.XLOOKUP(tblSales[[#This Row],[Customer_ID]],Customers!$A:$A,Customers!$B:$B,"Unknown")</f>
        <v>Vidya Gowda</v>
      </c>
      <c r="AF1261" t="str">
        <f>_xlfn.XLOOKUP(tblSales[[#This Row],[Customer_ID]],Customers!$A:$A,Customers!$J:$J,"Unknown")</f>
        <v>Silver</v>
      </c>
      <c r="AG1261" t="str">
        <f>_xlfn.XLOOKUP(tblSales[[#This Row],[Employee_ID]],Employees!$A:$A,Employees!$B:$B,"Unknown")</f>
        <v>Meena Krishnan</v>
      </c>
      <c r="AH1261">
        <f>IF(MONTH(tblSales[[#This Row],[Invoice Date]])&gt;=4,MONTH(tblSales[[#This Row],[Invoice Date]]),MONTH(tblSales[[#This Row],[Invoice Date]])+12)</f>
        <v>7</v>
      </c>
      <c r="AI1261" s="8">
        <f>DATE(YEAR(tblSales[[#This Row],[Invoice Date]]),MONTH(tblSales[[#This Row],[Invoice Date]]),1)</f>
        <v>45474</v>
      </c>
      <c r="AJ1261" t="str">
        <f>_xlfn.XLOOKUP(tblSales[[#This Row],[Product_ID]],Products!$A:$A,Products!$B:$B,"Unknown")</f>
        <v>Pothys Slippers Green</v>
      </c>
      <c r="AK1261" s="9">
        <f>IFERROR(tblSales[[#This Row],[Profit]]/tblSales[[#This Row],[Sales Amount]],0)</f>
        <v>0</v>
      </c>
      <c r="AL1261" t="str">
        <f>IF(tblSales[[#This Row],[Discount %]]&lt;=5,"0-5%",
IF(tblSales[[#This Row],[Discount %]]&lt;=10,"5-10%",
IF(tblSales[[#This Row],[Discount %]]&lt;=15,"10-15%",
IF(tblSales[[#This Row],[Discount %]]&lt;=20,"15-20%","20%+"))))</f>
        <v>20%+</v>
      </c>
    </row>
    <row r="1262" spans="1:38">
      <c r="A1262" s="2" t="s">
        <v>3009</v>
      </c>
      <c r="B1262" s="11">
        <v>45637</v>
      </c>
      <c r="C1262" s="2" t="s">
        <v>2123</v>
      </c>
      <c r="D1262" s="2" t="s">
        <v>376</v>
      </c>
      <c r="E1262" s="2" t="s">
        <v>187</v>
      </c>
      <c r="F1262" s="2" t="s">
        <v>405</v>
      </c>
      <c r="G1262" s="2">
        <v>1</v>
      </c>
      <c r="H1262" s="2">
        <v>848.16</v>
      </c>
      <c r="I1262" s="2">
        <v>20</v>
      </c>
      <c r="J1262" s="2">
        <v>169.63</v>
      </c>
      <c r="K1262" s="2">
        <v>5</v>
      </c>
      <c r="L1262" s="2">
        <v>33.93</v>
      </c>
      <c r="M1262" s="2">
        <v>712.46</v>
      </c>
      <c r="N1262" s="2">
        <v>573.09</v>
      </c>
      <c r="O1262" s="2">
        <f t="shared" ref="O1262:O1325" si="49">(M1262-N1262-L1262)</f>
        <v>105.44</v>
      </c>
      <c r="P1262" s="2" t="s">
        <v>27</v>
      </c>
      <c r="Q1262" s="2" t="str">
        <f t="shared" si="48"/>
        <v>Cash</v>
      </c>
      <c r="R1262" s="2" t="s">
        <v>21</v>
      </c>
      <c r="S1262" s="2" t="s">
        <v>56</v>
      </c>
      <c r="T1262" s="2" t="s">
        <v>2048</v>
      </c>
      <c r="U1262" s="2" t="s">
        <v>59</v>
      </c>
      <c r="V1262" t="str">
        <f>TEXT(tblSales[[#This Row],[Invoice Date]],"mmm")</f>
        <v>Dec</v>
      </c>
      <c r="W1262">
        <f>MONTH(tblSales[[#This Row],[Invoice Date]])</f>
        <v>12</v>
      </c>
      <c r="X1262">
        <f>YEAR(tblSales[[#This Row],[Invoice Date]])</f>
        <v>2024</v>
      </c>
      <c r="Y1262" t="str">
        <f>TEXT(tblSales[[#This Row],[Invoice Date]],"mmm-yyyy")</f>
        <v>Dec-2024</v>
      </c>
      <c r="Z1262" t="str">
        <f>_xlfn.XLOOKUP(tblSales[[#This Row],[Product_ID]],Products!$A:$A,Products!$C:$C,"Women Dresses")</f>
        <v>Women Kurtis</v>
      </c>
      <c r="AA1262" t="str">
        <f>_xlfn.XLOOKUP(tblSales[[#This Row],[Product_ID]],Products!$A:$A,Products!$D:$D,"Unknown")</f>
        <v>Anarkali Kurti</v>
      </c>
      <c r="AB1262" t="str">
        <f>_xlfn.XLOOKUP(tblSales[[#This Row],[Product_ID]],Products!$A:$A,Products!$E:$E,"Unknown")</f>
        <v>Nike</v>
      </c>
      <c r="AC1262" t="str">
        <f>_xlfn.XLOOKUP(tblSales[[#This Row],[Store_ID]],Stores!$A:$A,Stores!$B:$B,"Unknown")</f>
        <v>TrendMart Tirupati Outlet</v>
      </c>
      <c r="AD1262" t="str">
        <f>_xlfn.XLOOKUP(tblSales[[#This Row],[Store_ID]],Stores!$A:$A,Stores!$E:$E,"Unknown")</f>
        <v>South Zone 3</v>
      </c>
      <c r="AE1262" t="str">
        <f>_xlfn.XLOOKUP(tblSales[[#This Row],[Customer_ID]],Customers!$A:$A,Customers!$B:$B,"Unknown")</f>
        <v>Easwaran Iyengar</v>
      </c>
      <c r="AF1262" t="str">
        <f>_xlfn.XLOOKUP(tblSales[[#This Row],[Customer_ID]],Customers!$A:$A,Customers!$J:$J,"Unknown")</f>
        <v>Regular</v>
      </c>
      <c r="AG1262" t="str">
        <f>_xlfn.XLOOKUP(tblSales[[#This Row],[Employee_ID]],Employees!$A:$A,Employees!$B:$B,"Unknown")</f>
        <v>Chitra Bhat</v>
      </c>
      <c r="AH1262">
        <f>IF(MONTH(tblSales[[#This Row],[Invoice Date]])&gt;=4,MONTH(tblSales[[#This Row],[Invoice Date]]),MONTH(tblSales[[#This Row],[Invoice Date]])+12)</f>
        <v>12</v>
      </c>
      <c r="AI1262" s="8">
        <f>DATE(YEAR(tblSales[[#This Row],[Invoice Date]]),MONTH(tblSales[[#This Row],[Invoice Date]]),1)</f>
        <v>45627</v>
      </c>
      <c r="AJ1262" t="str">
        <f>_xlfn.XLOOKUP(tblSales[[#This Row],[Product_ID]],Products!$A:$A,Products!$B:$B,"Unknown")</f>
        <v>Nike Anarkali Kurti White</v>
      </c>
      <c r="AK1262" s="9">
        <f>IFERROR(tblSales[[#This Row],[Profit]]/tblSales[[#This Row],[Sales Amount]],0)</f>
        <v>0.14799427336271509</v>
      </c>
      <c r="AL1262" t="str">
        <f>IF(tblSales[[#This Row],[Discount %]]&lt;=5,"0-5%",
IF(tblSales[[#This Row],[Discount %]]&lt;=10,"5-10%",
IF(tblSales[[#This Row],[Discount %]]&lt;=15,"10-15%",
IF(tblSales[[#This Row],[Discount %]]&lt;=20,"15-20%","20%+"))))</f>
        <v>15-20%</v>
      </c>
    </row>
    <row r="1263" spans="1:38">
      <c r="A1263" s="2" t="s">
        <v>3010</v>
      </c>
      <c r="B1263" s="11">
        <v>45423</v>
      </c>
      <c r="C1263" s="2" t="s">
        <v>2997</v>
      </c>
      <c r="D1263" s="2" t="s">
        <v>598</v>
      </c>
      <c r="E1263" s="2" t="s">
        <v>121</v>
      </c>
      <c r="F1263" s="2" t="s">
        <v>523</v>
      </c>
      <c r="G1263" s="2">
        <v>1</v>
      </c>
      <c r="H1263" s="2">
        <v>1402.17</v>
      </c>
      <c r="I1263" s="2">
        <v>20</v>
      </c>
      <c r="J1263" s="2">
        <v>280.43</v>
      </c>
      <c r="K1263" s="2">
        <v>12</v>
      </c>
      <c r="L1263" s="2">
        <v>134.61000000000001</v>
      </c>
      <c r="M1263" s="2">
        <v>1256.3499999999999</v>
      </c>
      <c r="N1263" s="2">
        <v>865.42</v>
      </c>
      <c r="O1263" s="2">
        <f t="shared" si="49"/>
        <v>256.31999999999994</v>
      </c>
      <c r="P1263" s="2" t="s">
        <v>32</v>
      </c>
      <c r="Q1263" s="2" t="str">
        <f t="shared" si="48"/>
        <v>UPI</v>
      </c>
      <c r="R1263" s="2" t="s">
        <v>20</v>
      </c>
      <c r="S1263" s="2" t="s">
        <v>56</v>
      </c>
      <c r="T1263" s="2" t="s">
        <v>1777</v>
      </c>
      <c r="U1263" s="2" t="s">
        <v>60</v>
      </c>
      <c r="V1263" t="str">
        <f>TEXT(tblSales[[#This Row],[Invoice Date]],"mmm")</f>
        <v>May</v>
      </c>
      <c r="W1263">
        <f>MONTH(tblSales[[#This Row],[Invoice Date]])</f>
        <v>5</v>
      </c>
      <c r="X1263">
        <f>YEAR(tblSales[[#This Row],[Invoice Date]])</f>
        <v>2024</v>
      </c>
      <c r="Y1263" t="str">
        <f>TEXT(tblSales[[#This Row],[Invoice Date]],"mmm-yyyy")</f>
        <v>May-2024</v>
      </c>
      <c r="Z1263" t="str">
        <f>_xlfn.XLOOKUP(tblSales[[#This Row],[Product_ID]],Products!$A:$A,Products!$C:$C,"Women Dresses")</f>
        <v>Women Dresses</v>
      </c>
      <c r="AA1263" t="str">
        <f>_xlfn.XLOOKUP(tblSales[[#This Row],[Product_ID]],Products!$A:$A,Products!$D:$D,"Unknown")</f>
        <v>A-Line Dress</v>
      </c>
      <c r="AB1263" t="str">
        <f>_xlfn.XLOOKUP(tblSales[[#This Row],[Product_ID]],Products!$A:$A,Products!$E:$E,"Unknown")</f>
        <v>Indian Terrain</v>
      </c>
      <c r="AC1263" t="str">
        <f>_xlfn.XLOOKUP(tblSales[[#This Row],[Store_ID]],Stores!$A:$A,Stores!$B:$B,"Unknown")</f>
        <v>TrendMart Kurnool High Street</v>
      </c>
      <c r="AD1263" t="str">
        <f>_xlfn.XLOOKUP(tblSales[[#This Row],[Store_ID]],Stores!$A:$A,Stores!$E:$E,"Unknown")</f>
        <v>South Zone 3</v>
      </c>
      <c r="AE1263" t="str">
        <f>_xlfn.XLOOKUP(tblSales[[#This Row],[Customer_ID]],Customers!$A:$A,Customers!$B:$B,"Unknown")</f>
        <v>Kavya Venkatesan</v>
      </c>
      <c r="AF1263" t="str">
        <f>_xlfn.XLOOKUP(tblSales[[#This Row],[Customer_ID]],Customers!$A:$A,Customers!$J:$J,"Unknown")</f>
        <v>SILVER</v>
      </c>
      <c r="AG1263" t="str">
        <f>_xlfn.XLOOKUP(tblSales[[#This Row],[Employee_ID]],Employees!$A:$A,Employees!$B:$B,"Unknown")</f>
        <v>Vinod Hegde</v>
      </c>
      <c r="AH1263">
        <f>IF(MONTH(tblSales[[#This Row],[Invoice Date]])&gt;=4,MONTH(tblSales[[#This Row],[Invoice Date]]),MONTH(tblSales[[#This Row],[Invoice Date]])+12)</f>
        <v>5</v>
      </c>
      <c r="AI1263" s="8">
        <f>DATE(YEAR(tblSales[[#This Row],[Invoice Date]]),MONTH(tblSales[[#This Row],[Invoice Date]]),1)</f>
        <v>45413</v>
      </c>
      <c r="AJ1263" t="str">
        <f>_xlfn.XLOOKUP(tblSales[[#This Row],[Product_ID]],Products!$A:$A,Products!$B:$B,"Unknown")</f>
        <v>Indian Terrain A-Line Dress Navy Blue</v>
      </c>
      <c r="AK1263" s="9">
        <f>IFERROR(tblSales[[#This Row],[Profit]]/tblSales[[#This Row],[Sales Amount]],0)</f>
        <v>0.20401958053090297</v>
      </c>
      <c r="AL1263" t="str">
        <f>IF(tblSales[[#This Row],[Discount %]]&lt;=5,"0-5%",
IF(tblSales[[#This Row],[Discount %]]&lt;=10,"5-10%",
IF(tblSales[[#This Row],[Discount %]]&lt;=15,"10-15%",
IF(tblSales[[#This Row],[Discount %]]&lt;=20,"15-20%","20%+"))))</f>
        <v>15-20%</v>
      </c>
    </row>
    <row r="1264" spans="1:38">
      <c r="A1264" s="2" t="s">
        <v>3011</v>
      </c>
      <c r="B1264" s="11">
        <v>45529</v>
      </c>
      <c r="C1264" s="2" t="s">
        <v>2646</v>
      </c>
      <c r="D1264" s="2" t="s">
        <v>202</v>
      </c>
      <c r="E1264" s="2" t="s">
        <v>863</v>
      </c>
      <c r="F1264" s="2" t="s">
        <v>493</v>
      </c>
      <c r="G1264" s="2">
        <v>2</v>
      </c>
      <c r="H1264" s="2">
        <v>1304.8499999999999</v>
      </c>
      <c r="I1264" s="2">
        <v>10</v>
      </c>
      <c r="J1264" s="2">
        <v>260.97000000000003</v>
      </c>
      <c r="K1264" s="2">
        <v>12</v>
      </c>
      <c r="L1264" s="2">
        <v>281.85000000000002</v>
      </c>
      <c r="M1264" s="2">
        <v>2630.58</v>
      </c>
      <c r="N1264" s="2">
        <v>1689.3</v>
      </c>
      <c r="O1264" s="2">
        <f t="shared" si="49"/>
        <v>659.43</v>
      </c>
      <c r="P1264" s="2" t="s">
        <v>27</v>
      </c>
      <c r="Q1264" s="2" t="str">
        <f t="shared" si="48"/>
        <v>Cash</v>
      </c>
      <c r="R1264" s="2" t="s">
        <v>20</v>
      </c>
      <c r="S1264" s="2" t="s">
        <v>56</v>
      </c>
      <c r="T1264" s="2" t="s">
        <v>425</v>
      </c>
      <c r="U1264" s="2" t="s">
        <v>60</v>
      </c>
      <c r="V1264" t="str">
        <f>TEXT(tblSales[[#This Row],[Invoice Date]],"mmm")</f>
        <v>Aug</v>
      </c>
      <c r="W1264">
        <f>MONTH(tblSales[[#This Row],[Invoice Date]])</f>
        <v>8</v>
      </c>
      <c r="X1264">
        <f>YEAR(tblSales[[#This Row],[Invoice Date]])</f>
        <v>2024</v>
      </c>
      <c r="Y1264" t="str">
        <f>TEXT(tblSales[[#This Row],[Invoice Date]],"mmm-yyyy")</f>
        <v>Aug-2024</v>
      </c>
      <c r="Z1264" t="str">
        <f>_xlfn.XLOOKUP(tblSales[[#This Row],[Product_ID]],Products!$A:$A,Products!$C:$C,"Women Dresses")</f>
        <v>Women Kurtis</v>
      </c>
      <c r="AA1264" t="str">
        <f>_xlfn.XLOOKUP(tblSales[[#This Row],[Product_ID]],Products!$A:$A,Products!$D:$D,"Unknown")</f>
        <v>Straight Kurti</v>
      </c>
      <c r="AB1264" t="str">
        <f>_xlfn.XLOOKUP(tblSales[[#This Row],[Product_ID]],Products!$A:$A,Products!$E:$E,"Unknown")</f>
        <v>Woodland</v>
      </c>
      <c r="AC1264" t="str">
        <f>_xlfn.XLOOKUP(tblSales[[#This Row],[Store_ID]],Stores!$A:$A,Stores!$B:$B,"Unknown")</f>
        <v>TrendMart Thiruvananthapuram Outlet</v>
      </c>
      <c r="AD1264" t="str">
        <f>_xlfn.XLOOKUP(tblSales[[#This Row],[Store_ID]],Stores!$A:$A,Stores!$E:$E,"Unknown")</f>
        <v>South Zone 1</v>
      </c>
      <c r="AE1264" t="str">
        <f>_xlfn.XLOOKUP(tblSales[[#This Row],[Customer_ID]],Customers!$A:$A,Customers!$B:$B,"Unknown")</f>
        <v>Logesh Srinivasan</v>
      </c>
      <c r="AF1264" t="str">
        <f>_xlfn.XLOOKUP(tblSales[[#This Row],[Customer_ID]],Customers!$A:$A,Customers!$J:$J,"Unknown")</f>
        <v>Regular</v>
      </c>
      <c r="AG1264" t="str">
        <f>_xlfn.XLOOKUP(tblSales[[#This Row],[Employee_ID]],Employees!$A:$A,Employees!$B:$B,"Unknown")</f>
        <v>Gopal Prasad</v>
      </c>
      <c r="AH1264">
        <f>IF(MONTH(tblSales[[#This Row],[Invoice Date]])&gt;=4,MONTH(tblSales[[#This Row],[Invoice Date]]),MONTH(tblSales[[#This Row],[Invoice Date]])+12)</f>
        <v>8</v>
      </c>
      <c r="AI1264" s="8">
        <f>DATE(YEAR(tblSales[[#This Row],[Invoice Date]]),MONTH(tblSales[[#This Row],[Invoice Date]]),1)</f>
        <v>45505</v>
      </c>
      <c r="AJ1264" t="str">
        <f>_xlfn.XLOOKUP(tblSales[[#This Row],[Product_ID]],Products!$A:$A,Products!$B:$B,"Unknown")</f>
        <v>Woodland Straight Kurti White</v>
      </c>
      <c r="AK1264" s="9">
        <f>IFERROR(tblSales[[#This Row],[Profit]]/tblSales[[#This Row],[Sales Amount]],0)</f>
        <v>0.25067855758045754</v>
      </c>
      <c r="AL1264" t="str">
        <f>IF(tblSales[[#This Row],[Discount %]]&lt;=5,"0-5%",
IF(tblSales[[#This Row],[Discount %]]&lt;=10,"5-10%",
IF(tblSales[[#This Row],[Discount %]]&lt;=15,"10-15%",
IF(tblSales[[#This Row],[Discount %]]&lt;=20,"15-20%","20%+"))))</f>
        <v>5-10%</v>
      </c>
    </row>
    <row r="1265" spans="1:38">
      <c r="A1265" s="2" t="s">
        <v>3012</v>
      </c>
      <c r="B1265" s="11">
        <v>45570</v>
      </c>
      <c r="C1265" s="2" t="s">
        <v>371</v>
      </c>
      <c r="D1265" s="2" t="s">
        <v>749</v>
      </c>
      <c r="E1265" s="2" t="s">
        <v>109</v>
      </c>
      <c r="F1265" s="2" t="s">
        <v>319</v>
      </c>
      <c r="G1265" s="2">
        <v>3</v>
      </c>
      <c r="H1265" s="2">
        <v>709.4</v>
      </c>
      <c r="I1265" s="2">
        <v>0</v>
      </c>
      <c r="J1265" s="2">
        <v>0</v>
      </c>
      <c r="K1265" s="2">
        <v>5</v>
      </c>
      <c r="L1265" s="2">
        <v>106.41</v>
      </c>
      <c r="M1265" s="2">
        <v>2234.61</v>
      </c>
      <c r="N1265" s="2">
        <v>1274.28</v>
      </c>
      <c r="O1265" s="2">
        <f t="shared" si="49"/>
        <v>853.92000000000019</v>
      </c>
      <c r="P1265" s="2" t="s">
        <v>29</v>
      </c>
      <c r="Q1265" s="2" t="str">
        <f t="shared" si="48"/>
        <v>Debit Card</v>
      </c>
      <c r="R1265" s="2" t="s">
        <v>21</v>
      </c>
      <c r="S1265" s="2" t="s">
        <v>56</v>
      </c>
      <c r="T1265" s="2" t="s">
        <v>1265</v>
      </c>
      <c r="U1265" s="2" t="s">
        <v>60</v>
      </c>
      <c r="V1265" t="str">
        <f>TEXT(tblSales[[#This Row],[Invoice Date]],"mmm")</f>
        <v>Oct</v>
      </c>
      <c r="W1265">
        <f>MONTH(tblSales[[#This Row],[Invoice Date]])</f>
        <v>10</v>
      </c>
      <c r="X1265">
        <f>YEAR(tblSales[[#This Row],[Invoice Date]])</f>
        <v>2024</v>
      </c>
      <c r="Y1265" t="str">
        <f>TEXT(tblSales[[#This Row],[Invoice Date]],"mmm-yyyy")</f>
        <v>Oct-2024</v>
      </c>
      <c r="Z1265" t="str">
        <f>_xlfn.XLOOKUP(tblSales[[#This Row],[Product_ID]],Products!$A:$A,Products!$C:$C,"Women Dresses")</f>
        <v>Kids Wear</v>
      </c>
      <c r="AA1265" t="str">
        <f>_xlfn.XLOOKUP(tblSales[[#This Row],[Product_ID]],Products!$A:$A,Products!$D:$D,"Unknown")</f>
        <v>Girls Frock</v>
      </c>
      <c r="AB1265" t="str">
        <f>_xlfn.XLOOKUP(tblSales[[#This Row],[Product_ID]],Products!$A:$A,Products!$E:$E,"Unknown")</f>
        <v>Being Human</v>
      </c>
      <c r="AC1265" t="str">
        <f>_xlfn.XLOOKUP(tblSales[[#This Row],[Store_ID]],Stores!$A:$A,Stores!$B:$B,"Unknown")</f>
        <v>TrendMart Vellore Standard</v>
      </c>
      <c r="AD1265" t="str">
        <f>_xlfn.XLOOKUP(tblSales[[#This Row],[Store_ID]],Stores!$A:$A,Stores!$E:$E,"Unknown")</f>
        <v>South Zone 1</v>
      </c>
      <c r="AE1265" t="str">
        <f>_xlfn.XLOOKUP(tblSales[[#This Row],[Customer_ID]],Customers!$A:$A,Customers!$B:$B,"Unknown")</f>
        <v>Radha Gowda</v>
      </c>
      <c r="AF1265" t="str">
        <f>_xlfn.XLOOKUP(tblSales[[#This Row],[Customer_ID]],Customers!$A:$A,Customers!$J:$J,"Unknown")</f>
        <v>Regular</v>
      </c>
      <c r="AG1265" t="str">
        <f>_xlfn.XLOOKUP(tblSales[[#This Row],[Employee_ID]],Employees!$A:$A,Employees!$B:$B,"Unknown")</f>
        <v>Sathish Sundaram</v>
      </c>
      <c r="AH1265">
        <f>IF(MONTH(tblSales[[#This Row],[Invoice Date]])&gt;=4,MONTH(tblSales[[#This Row],[Invoice Date]]),MONTH(tblSales[[#This Row],[Invoice Date]])+12)</f>
        <v>10</v>
      </c>
      <c r="AI1265" s="8">
        <f>DATE(YEAR(tblSales[[#This Row],[Invoice Date]]),MONTH(tblSales[[#This Row],[Invoice Date]]),1)</f>
        <v>45566</v>
      </c>
      <c r="AJ1265" t="str">
        <f>_xlfn.XLOOKUP(tblSales[[#This Row],[Product_ID]],Products!$A:$A,Products!$B:$B,"Unknown")</f>
        <v>Being Human Girls Frock Teal</v>
      </c>
      <c r="AK1265" s="9">
        <f>IFERROR(tblSales[[#This Row],[Profit]]/tblSales[[#This Row],[Sales Amount]],0)</f>
        <v>0.38213379515888685</v>
      </c>
      <c r="AL1265" t="str">
        <f>IF(tblSales[[#This Row],[Discount %]]&lt;=5,"0-5%",
IF(tblSales[[#This Row],[Discount %]]&lt;=10,"5-10%",
IF(tblSales[[#This Row],[Discount %]]&lt;=15,"10-15%",
IF(tblSales[[#This Row],[Discount %]]&lt;=20,"15-20%","20%+"))))</f>
        <v>0-5%</v>
      </c>
    </row>
    <row r="1266" spans="1:38">
      <c r="A1266" s="2" t="s">
        <v>3013</v>
      </c>
      <c r="B1266" s="11">
        <v>45412</v>
      </c>
      <c r="C1266" s="2" t="s">
        <v>1211</v>
      </c>
      <c r="D1266" s="2" t="s">
        <v>1302</v>
      </c>
      <c r="E1266" s="2" t="s">
        <v>91</v>
      </c>
      <c r="F1266" s="2" t="s">
        <v>345</v>
      </c>
      <c r="G1266" s="2">
        <v>3</v>
      </c>
      <c r="H1266" s="2">
        <v>636.95000000000005</v>
      </c>
      <c r="I1266" s="2">
        <v>15</v>
      </c>
      <c r="J1266" s="2">
        <v>286.63</v>
      </c>
      <c r="K1266" s="2">
        <v>5</v>
      </c>
      <c r="L1266" s="2">
        <v>81.209999999999994</v>
      </c>
      <c r="M1266" s="2">
        <v>1705.43</v>
      </c>
      <c r="N1266" s="2">
        <v>1258.2</v>
      </c>
      <c r="O1266" s="2">
        <f t="shared" si="49"/>
        <v>366.02000000000004</v>
      </c>
      <c r="P1266" s="2" t="s">
        <v>32</v>
      </c>
      <c r="Q1266" s="2" t="str">
        <f t="shared" si="48"/>
        <v>UPI</v>
      </c>
      <c r="R1266" s="2" t="s">
        <v>21</v>
      </c>
      <c r="S1266" s="2" t="s">
        <v>56</v>
      </c>
      <c r="T1266" s="2" t="s">
        <v>657</v>
      </c>
      <c r="U1266" s="2" t="s">
        <v>59</v>
      </c>
      <c r="V1266" t="str">
        <f>TEXT(tblSales[[#This Row],[Invoice Date]],"mmm")</f>
        <v>Apr</v>
      </c>
      <c r="W1266">
        <f>MONTH(tblSales[[#This Row],[Invoice Date]])</f>
        <v>4</v>
      </c>
      <c r="X1266">
        <f>YEAR(tblSales[[#This Row],[Invoice Date]])</f>
        <v>2024</v>
      </c>
      <c r="Y1266" t="str">
        <f>TEXT(tblSales[[#This Row],[Invoice Date]],"mmm-yyyy")</f>
        <v>Apr-2024</v>
      </c>
      <c r="Z1266" t="str">
        <f>_xlfn.XLOOKUP(tblSales[[#This Row],[Product_ID]],Products!$A:$A,Products!$C:$C,"Women Dresses")</f>
        <v>Women Tops</v>
      </c>
      <c r="AA1266" t="str">
        <f>_xlfn.XLOOKUP(tblSales[[#This Row],[Product_ID]],Products!$A:$A,Products!$D:$D,"Unknown")</f>
        <v>Tunic</v>
      </c>
      <c r="AB1266" t="str">
        <f>_xlfn.XLOOKUP(tblSales[[#This Row],[Product_ID]],Products!$A:$A,Products!$E:$E,"Unknown")</f>
        <v>Jack &amp; Jones</v>
      </c>
      <c r="AC1266" t="str">
        <f>_xlfn.XLOOKUP(tblSales[[#This Row],[Store_ID]],Stores!$A:$A,Stores!$B:$B,"Unknown")</f>
        <v>TrendMart Vijayawada High Street</v>
      </c>
      <c r="AD1266" t="str">
        <f>_xlfn.XLOOKUP(tblSales[[#This Row],[Store_ID]],Stores!$A:$A,Stores!$E:$E,"Unknown")</f>
        <v>South Zone 3</v>
      </c>
      <c r="AE1266" t="str">
        <f>_xlfn.XLOOKUP(tblSales[[#This Row],[Customer_ID]],Customers!$A:$A,Customers!$B:$B,"Unknown")</f>
        <v>Prakash Venkatesan</v>
      </c>
      <c r="AF1266" t="str">
        <f>_xlfn.XLOOKUP(tblSales[[#This Row],[Customer_ID]],Customers!$A:$A,Customers!$J:$J,"Unknown")</f>
        <v>Gold</v>
      </c>
      <c r="AG1266" t="str">
        <f>_xlfn.XLOOKUP(tblSales[[#This Row],[Employee_ID]],Employees!$A:$A,Employees!$B:$B,"Unknown")</f>
        <v>Anitha Ramachandran</v>
      </c>
      <c r="AH1266">
        <f>IF(MONTH(tblSales[[#This Row],[Invoice Date]])&gt;=4,MONTH(tblSales[[#This Row],[Invoice Date]]),MONTH(tblSales[[#This Row],[Invoice Date]])+12)</f>
        <v>4</v>
      </c>
      <c r="AI1266" s="8">
        <f>DATE(YEAR(tblSales[[#This Row],[Invoice Date]]),MONTH(tblSales[[#This Row],[Invoice Date]]),1)</f>
        <v>45383</v>
      </c>
      <c r="AJ1266" t="str">
        <f>_xlfn.XLOOKUP(tblSales[[#This Row],[Product_ID]],Products!$A:$A,Products!$B:$B,"Unknown")</f>
        <v>Jack &amp; Jones Tunic Olive</v>
      </c>
      <c r="AK1266" s="9">
        <f>IFERROR(tblSales[[#This Row],[Profit]]/tblSales[[#This Row],[Sales Amount]],0)</f>
        <v>0.21462035967468615</v>
      </c>
      <c r="AL1266" t="str">
        <f>IF(tblSales[[#This Row],[Discount %]]&lt;=5,"0-5%",
IF(tblSales[[#This Row],[Discount %]]&lt;=10,"5-10%",
IF(tblSales[[#This Row],[Discount %]]&lt;=15,"10-15%",
IF(tblSales[[#This Row],[Discount %]]&lt;=20,"15-20%","20%+"))))</f>
        <v>10-15%</v>
      </c>
    </row>
    <row r="1267" spans="1:38">
      <c r="A1267" s="2" t="s">
        <v>3014</v>
      </c>
      <c r="B1267" s="11">
        <v>45640</v>
      </c>
      <c r="C1267" s="2" t="s">
        <v>3015</v>
      </c>
      <c r="D1267" s="2" t="s">
        <v>2218</v>
      </c>
      <c r="E1267" s="2" t="s">
        <v>296</v>
      </c>
      <c r="F1267" s="2" t="s">
        <v>233</v>
      </c>
      <c r="G1267" s="2">
        <v>2</v>
      </c>
      <c r="H1267" s="2">
        <v>1278.1600000000001</v>
      </c>
      <c r="I1267" s="2">
        <v>0</v>
      </c>
      <c r="J1267" s="2">
        <v>0</v>
      </c>
      <c r="K1267" s="2">
        <v>12</v>
      </c>
      <c r="L1267" s="2">
        <v>306.76</v>
      </c>
      <c r="M1267" s="2">
        <v>2863.08</v>
      </c>
      <c r="N1267" s="2">
        <v>1507.46</v>
      </c>
      <c r="O1267" s="2">
        <f t="shared" si="49"/>
        <v>1048.8599999999999</v>
      </c>
      <c r="P1267" s="2" t="s">
        <v>27</v>
      </c>
      <c r="Q1267" s="2" t="str">
        <f t="shared" si="48"/>
        <v>Cash</v>
      </c>
      <c r="R1267" s="2" t="s">
        <v>21</v>
      </c>
      <c r="S1267" s="2" t="s">
        <v>56</v>
      </c>
      <c r="T1267" s="2" t="s">
        <v>3016</v>
      </c>
      <c r="U1267" s="2" t="s">
        <v>60</v>
      </c>
      <c r="V1267" t="str">
        <f>TEXT(tblSales[[#This Row],[Invoice Date]],"mmm")</f>
        <v>Dec</v>
      </c>
      <c r="W1267">
        <f>MONTH(tblSales[[#This Row],[Invoice Date]])</f>
        <v>12</v>
      </c>
      <c r="X1267">
        <f>YEAR(tblSales[[#This Row],[Invoice Date]])</f>
        <v>2024</v>
      </c>
      <c r="Y1267" t="str">
        <f>TEXT(tblSales[[#This Row],[Invoice Date]],"mmm-yyyy")</f>
        <v>Dec-2024</v>
      </c>
      <c r="Z1267" t="str">
        <f>_xlfn.XLOOKUP(tblSales[[#This Row],[Product_ID]],Products!$A:$A,Products!$C:$C,"Women Dresses")</f>
        <v>Belts</v>
      </c>
      <c r="AA1267" t="str">
        <f>_xlfn.XLOOKUP(tblSales[[#This Row],[Product_ID]],Products!$A:$A,Products!$D:$D,"Unknown")</f>
        <v>Braided Belt</v>
      </c>
      <c r="AB1267" t="str">
        <f>_xlfn.XLOOKUP(tblSales[[#This Row],[Product_ID]],Products!$A:$A,Products!$E:$E,"Unknown")</f>
        <v>Liberty</v>
      </c>
      <c r="AC1267" t="str">
        <f>_xlfn.XLOOKUP(tblSales[[#This Row],[Store_ID]],Stores!$A:$A,Stores!$B:$B,"Unknown")</f>
        <v>TrendMart Thiruvananthapuram High Street</v>
      </c>
      <c r="AD1267" t="str">
        <f>_xlfn.XLOOKUP(tblSales[[#This Row],[Store_ID]],Stores!$A:$A,Stores!$E:$E,"Unknown")</f>
        <v>South Zone 1</v>
      </c>
      <c r="AE1267" t="str">
        <f>_xlfn.XLOOKUP(tblSales[[#This Row],[Customer_ID]],Customers!$A:$A,Customers!$B:$B,"Unknown")</f>
        <v>Dhanya Shetty</v>
      </c>
      <c r="AF1267" t="str">
        <f>_xlfn.XLOOKUP(tblSales[[#This Row],[Customer_ID]],Customers!$A:$A,Customers!$J:$J,"Unknown")</f>
        <v>Regular</v>
      </c>
      <c r="AG1267" t="str">
        <f>_xlfn.XLOOKUP(tblSales[[#This Row],[Employee_ID]],Employees!$A:$A,Employees!$B:$B,"Unknown")</f>
        <v>Malathi Varma</v>
      </c>
      <c r="AH1267">
        <f>IF(MONTH(tblSales[[#This Row],[Invoice Date]])&gt;=4,MONTH(tblSales[[#This Row],[Invoice Date]]),MONTH(tblSales[[#This Row],[Invoice Date]])+12)</f>
        <v>12</v>
      </c>
      <c r="AI1267" s="8">
        <f>DATE(YEAR(tblSales[[#This Row],[Invoice Date]]),MONTH(tblSales[[#This Row],[Invoice Date]]),1)</f>
        <v>45627</v>
      </c>
      <c r="AJ1267" t="str">
        <f>_xlfn.XLOOKUP(tblSales[[#This Row],[Product_ID]],Products!$A:$A,Products!$B:$B,"Unknown")</f>
        <v>Liberty Braided Belt Red</v>
      </c>
      <c r="AK1267" s="9">
        <f>IFERROR(tblSales[[#This Row],[Profit]]/tblSales[[#This Row],[Sales Amount]],0)</f>
        <v>0.36633974600779579</v>
      </c>
      <c r="AL1267" t="str">
        <f>IF(tblSales[[#This Row],[Discount %]]&lt;=5,"0-5%",
IF(tblSales[[#This Row],[Discount %]]&lt;=10,"5-10%",
IF(tblSales[[#This Row],[Discount %]]&lt;=15,"10-15%",
IF(tblSales[[#This Row],[Discount %]]&lt;=20,"15-20%","20%+"))))</f>
        <v>0-5%</v>
      </c>
    </row>
    <row r="1268" spans="1:38">
      <c r="A1268" s="2" t="s">
        <v>3017</v>
      </c>
      <c r="B1268" s="11">
        <v>45576</v>
      </c>
      <c r="C1268" s="2" t="s">
        <v>788</v>
      </c>
      <c r="D1268" s="2" t="s">
        <v>283</v>
      </c>
      <c r="E1268" s="2" t="s">
        <v>1412</v>
      </c>
      <c r="F1268" s="2" t="s">
        <v>475</v>
      </c>
      <c r="G1268" s="2">
        <v>3</v>
      </c>
      <c r="H1268" s="2">
        <v>4905.95</v>
      </c>
      <c r="I1268" s="2">
        <v>20</v>
      </c>
      <c r="J1268" s="2">
        <v>2943.57</v>
      </c>
      <c r="K1268" s="2">
        <v>12</v>
      </c>
      <c r="L1268" s="2">
        <v>1412.91</v>
      </c>
      <c r="M1268" s="2">
        <v>13187.19</v>
      </c>
      <c r="N1268" s="2">
        <v>10951.65</v>
      </c>
      <c r="O1268" s="2">
        <f t="shared" si="49"/>
        <v>822.63000000000079</v>
      </c>
      <c r="P1268" s="2" t="s">
        <v>32</v>
      </c>
      <c r="Q1268" s="2" t="str">
        <f t="shared" si="48"/>
        <v>UPI</v>
      </c>
      <c r="R1268" s="2" t="s">
        <v>21</v>
      </c>
      <c r="S1268" s="2" t="s">
        <v>56</v>
      </c>
      <c r="T1268" s="2" t="s">
        <v>3018</v>
      </c>
      <c r="U1268" s="2" t="s">
        <v>59</v>
      </c>
      <c r="V1268" t="str">
        <f>TEXT(tblSales[[#This Row],[Invoice Date]],"mmm")</f>
        <v>Oct</v>
      </c>
      <c r="W1268">
        <f>MONTH(tblSales[[#This Row],[Invoice Date]])</f>
        <v>10</v>
      </c>
      <c r="X1268">
        <f>YEAR(tblSales[[#This Row],[Invoice Date]])</f>
        <v>2024</v>
      </c>
      <c r="Y1268" t="str">
        <f>TEXT(tblSales[[#This Row],[Invoice Date]],"mmm-yyyy")</f>
        <v>Oct-2024</v>
      </c>
      <c r="Z1268" t="str">
        <f>_xlfn.XLOOKUP(tblSales[[#This Row],[Product_ID]],Products!$A:$A,Products!$C:$C,"Women Dresses")</f>
        <v>Watches</v>
      </c>
      <c r="AA1268" t="str">
        <f>_xlfn.XLOOKUP(tblSales[[#This Row],[Product_ID]],Products!$A:$A,Products!$D:$D,"Unknown")</f>
        <v>Digital Watch</v>
      </c>
      <c r="AB1268" t="str">
        <f>_xlfn.XLOOKUP(tblSales[[#This Row],[Product_ID]],Products!$A:$A,Products!$E:$E,"Unknown")</f>
        <v>Pepe Jeans</v>
      </c>
      <c r="AC1268" t="str">
        <f>_xlfn.XLOOKUP(tblSales[[#This Row],[Store_ID]],Stores!$A:$A,Stores!$B:$B,"Unknown")</f>
        <v>TrendMart Kozhikode Mall Kiosk</v>
      </c>
      <c r="AD1268" t="str">
        <f>_xlfn.XLOOKUP(tblSales[[#This Row],[Store_ID]],Stores!$A:$A,Stores!$E:$E,"Unknown")</f>
        <v>South Zone 1</v>
      </c>
      <c r="AE1268" t="str">
        <f>_xlfn.XLOOKUP(tblSales[[#This Row],[Customer_ID]],Customers!$A:$A,Customers!$B:$B,"Unknown")</f>
        <v>Anjali Nair</v>
      </c>
      <c r="AF1268" t="str">
        <f>_xlfn.XLOOKUP(tblSales[[#This Row],[Customer_ID]],Customers!$A:$A,Customers!$J:$J,"Unknown")</f>
        <v>Platinum</v>
      </c>
      <c r="AG1268" t="str">
        <f>_xlfn.XLOOKUP(tblSales[[#This Row],[Employee_ID]],Employees!$A:$A,Employees!$B:$B,"Unknown")</f>
        <v>Arjun Krishnan</v>
      </c>
      <c r="AH1268">
        <f>IF(MONTH(tblSales[[#This Row],[Invoice Date]])&gt;=4,MONTH(tblSales[[#This Row],[Invoice Date]]),MONTH(tblSales[[#This Row],[Invoice Date]])+12)</f>
        <v>10</v>
      </c>
      <c r="AI1268" s="8">
        <f>DATE(YEAR(tblSales[[#This Row],[Invoice Date]]),MONTH(tblSales[[#This Row],[Invoice Date]]),1)</f>
        <v>45566</v>
      </c>
      <c r="AJ1268" t="str">
        <f>_xlfn.XLOOKUP(tblSales[[#This Row],[Product_ID]],Products!$A:$A,Products!$B:$B,"Unknown")</f>
        <v>Pepe Jeans Digital Watch Charcoal</v>
      </c>
      <c r="AK1268" s="9">
        <f>IFERROR(tblSales[[#This Row],[Profit]]/tblSales[[#This Row],[Sales Amount]],0)</f>
        <v>6.2380992463140425E-2</v>
      </c>
      <c r="AL1268" t="str">
        <f>IF(tblSales[[#This Row],[Discount %]]&lt;=5,"0-5%",
IF(tblSales[[#This Row],[Discount %]]&lt;=10,"5-10%",
IF(tblSales[[#This Row],[Discount %]]&lt;=15,"10-15%",
IF(tblSales[[#This Row],[Discount %]]&lt;=20,"15-20%","20%+"))))</f>
        <v>15-20%</v>
      </c>
    </row>
    <row r="1269" spans="1:38">
      <c r="A1269" s="2" t="s">
        <v>3019</v>
      </c>
      <c r="B1269" s="11">
        <v>45649</v>
      </c>
      <c r="C1269" s="2" t="s">
        <v>2888</v>
      </c>
      <c r="D1269" s="2" t="s">
        <v>2354</v>
      </c>
      <c r="E1269" s="2" t="s">
        <v>394</v>
      </c>
      <c r="F1269" s="2" t="s">
        <v>276</v>
      </c>
      <c r="G1269" s="2">
        <v>3</v>
      </c>
      <c r="H1269" s="2">
        <v>1992.74</v>
      </c>
      <c r="I1269" s="2">
        <v>25</v>
      </c>
      <c r="J1269" s="2">
        <v>1494.56</v>
      </c>
      <c r="K1269" s="2">
        <v>12</v>
      </c>
      <c r="L1269" s="2">
        <v>538.04</v>
      </c>
      <c r="M1269" s="2">
        <v>5021.7</v>
      </c>
      <c r="N1269" s="2">
        <v>4096.95</v>
      </c>
      <c r="O1269" s="2">
        <f t="shared" si="49"/>
        <v>386.71000000000004</v>
      </c>
      <c r="P1269" s="2" t="s">
        <v>27</v>
      </c>
      <c r="Q1269" s="2" t="str">
        <f t="shared" si="48"/>
        <v>Cash</v>
      </c>
      <c r="R1269" s="2" t="s">
        <v>20</v>
      </c>
      <c r="S1269" s="2" t="s">
        <v>56</v>
      </c>
      <c r="T1269" s="2" t="s">
        <v>1085</v>
      </c>
      <c r="U1269" s="2" t="s">
        <v>59</v>
      </c>
      <c r="V1269" t="str">
        <f>TEXT(tblSales[[#This Row],[Invoice Date]],"mmm")</f>
        <v>Dec</v>
      </c>
      <c r="W1269">
        <f>MONTH(tblSales[[#This Row],[Invoice Date]])</f>
        <v>12</v>
      </c>
      <c r="X1269">
        <f>YEAR(tblSales[[#This Row],[Invoice Date]])</f>
        <v>2024</v>
      </c>
      <c r="Y1269" t="str">
        <f>TEXT(tblSales[[#This Row],[Invoice Date]],"mmm-yyyy")</f>
        <v>Dec-2024</v>
      </c>
      <c r="Z1269" t="str">
        <f>_xlfn.XLOOKUP(tblSales[[#This Row],[Product_ID]],Products!$A:$A,Products!$C:$C,"Women Dresses")</f>
        <v>Handbags</v>
      </c>
      <c r="AA1269" t="str">
        <f>_xlfn.XLOOKUP(tblSales[[#This Row],[Product_ID]],Products!$A:$A,Products!$D:$D,"Unknown")</f>
        <v>Backpack</v>
      </c>
      <c r="AB1269" t="str">
        <f>_xlfn.XLOOKUP(tblSales[[#This Row],[Product_ID]],Products!$A:$A,Products!$E:$E,"Unknown")</f>
        <v>Allen Solly</v>
      </c>
      <c r="AC1269" t="str">
        <f>_xlfn.XLOOKUP(tblSales[[#This Row],[Store_ID]],Stores!$A:$A,Stores!$B:$B,"Unknown")</f>
        <v>TrendMart Thoothukudi High Street</v>
      </c>
      <c r="AD1269" t="str">
        <f>_xlfn.XLOOKUP(tblSales[[#This Row],[Store_ID]],Stores!$A:$A,Stores!$E:$E,"Unknown")</f>
        <v>South Zone 1</v>
      </c>
      <c r="AE1269" t="str">
        <f>_xlfn.XLOOKUP(tblSales[[#This Row],[Customer_ID]],Customers!$A:$A,Customers!$B:$B,"Unknown")</f>
        <v>Gopal Krishnan</v>
      </c>
      <c r="AF1269" t="str">
        <f>_xlfn.XLOOKUP(tblSales[[#This Row],[Customer_ID]],Customers!$A:$A,Customers!$J:$J,"Unknown")</f>
        <v>Gold</v>
      </c>
      <c r="AG1269" t="str">
        <f>_xlfn.XLOOKUP(tblSales[[#This Row],[Employee_ID]],Employees!$A:$A,Employees!$B:$B,"Unknown")</f>
        <v>Vasanthi Kamath</v>
      </c>
      <c r="AH1269">
        <f>IF(MONTH(tblSales[[#This Row],[Invoice Date]])&gt;=4,MONTH(tblSales[[#This Row],[Invoice Date]]),MONTH(tblSales[[#This Row],[Invoice Date]])+12)</f>
        <v>12</v>
      </c>
      <c r="AI1269" s="8">
        <f>DATE(YEAR(tblSales[[#This Row],[Invoice Date]]),MONTH(tblSales[[#This Row],[Invoice Date]]),1)</f>
        <v>45627</v>
      </c>
      <c r="AJ1269" t="str">
        <f>_xlfn.XLOOKUP(tblSales[[#This Row],[Product_ID]],Products!$A:$A,Products!$B:$B,"Unknown")</f>
        <v>Allen Solly Backpack Grey</v>
      </c>
      <c r="AK1269" s="9">
        <f>IFERROR(tblSales[[#This Row],[Profit]]/tblSales[[#This Row],[Sales Amount]],0)</f>
        <v>7.7007786207857906E-2</v>
      </c>
      <c r="AL1269" t="str">
        <f>IF(tblSales[[#This Row],[Discount %]]&lt;=5,"0-5%",
IF(tblSales[[#This Row],[Discount %]]&lt;=10,"5-10%",
IF(tblSales[[#This Row],[Discount %]]&lt;=15,"10-15%",
IF(tblSales[[#This Row],[Discount %]]&lt;=20,"15-20%","20%+"))))</f>
        <v>20%+</v>
      </c>
    </row>
    <row r="1270" spans="1:38">
      <c r="A1270" s="2" t="s">
        <v>3020</v>
      </c>
      <c r="B1270" s="11">
        <v>45447</v>
      </c>
      <c r="C1270" s="2" t="s">
        <v>256</v>
      </c>
      <c r="D1270" s="2" t="s">
        <v>663</v>
      </c>
      <c r="E1270" s="2" t="s">
        <v>973</v>
      </c>
      <c r="F1270" s="2" t="s">
        <v>475</v>
      </c>
      <c r="G1270" s="2">
        <v>2</v>
      </c>
      <c r="H1270" s="2">
        <v>1681.79</v>
      </c>
      <c r="I1270" s="2">
        <v>20</v>
      </c>
      <c r="J1270" s="2">
        <v>672.72</v>
      </c>
      <c r="K1270" s="2">
        <v>12</v>
      </c>
      <c r="L1270" s="2">
        <v>322.89999999999998</v>
      </c>
      <c r="M1270" s="2">
        <v>3013.76</v>
      </c>
      <c r="N1270" s="2">
        <v>2266.54</v>
      </c>
      <c r="O1270" s="2">
        <f t="shared" si="49"/>
        <v>424.32000000000028</v>
      </c>
      <c r="P1270" s="2" t="s">
        <v>28</v>
      </c>
      <c r="Q1270" s="2" t="str">
        <f t="shared" si="48"/>
        <v>Credit Card</v>
      </c>
      <c r="R1270" s="2" t="s">
        <v>20</v>
      </c>
      <c r="S1270" s="2" t="s">
        <v>56</v>
      </c>
      <c r="T1270" s="2" t="s">
        <v>528</v>
      </c>
      <c r="U1270" s="2" t="s">
        <v>59</v>
      </c>
      <c r="V1270" t="str">
        <f>TEXT(tblSales[[#This Row],[Invoice Date]],"mmm")</f>
        <v>Jun</v>
      </c>
      <c r="W1270">
        <f>MONTH(tblSales[[#This Row],[Invoice Date]])</f>
        <v>6</v>
      </c>
      <c r="X1270">
        <f>YEAR(tblSales[[#This Row],[Invoice Date]])</f>
        <v>2024</v>
      </c>
      <c r="Y1270" t="str">
        <f>TEXT(tblSales[[#This Row],[Invoice Date]],"mmm-yyyy")</f>
        <v>Jun-2024</v>
      </c>
      <c r="Z1270" t="str">
        <f>_xlfn.XLOOKUP(tblSales[[#This Row],[Product_ID]],Products!$A:$A,Products!$C:$C,"Women Dresses")</f>
        <v>Women Dresses</v>
      </c>
      <c r="AA1270" t="str">
        <f>_xlfn.XLOOKUP(tblSales[[#This Row],[Product_ID]],Products!$A:$A,Products!$D:$D,"Unknown")</f>
        <v>Shirt Dress</v>
      </c>
      <c r="AB1270" t="str">
        <f>_xlfn.XLOOKUP(tblSales[[#This Row],[Product_ID]],Products!$A:$A,Products!$E:$E,"Unknown")</f>
        <v>Pantaloons</v>
      </c>
      <c r="AC1270" t="str">
        <f>_xlfn.XLOOKUP(tblSales[[#This Row],[Store_ID]],Stores!$A:$A,Stores!$B:$B,"Unknown")</f>
        <v>TrendMart Kochi High Street</v>
      </c>
      <c r="AD1270" t="str">
        <f>_xlfn.XLOOKUP(tblSales[[#This Row],[Store_ID]],Stores!$A:$A,Stores!$E:$E,"Unknown")</f>
        <v>South Zone 1</v>
      </c>
      <c r="AE1270" t="str">
        <f>_xlfn.XLOOKUP(tblSales[[#This Row],[Customer_ID]],Customers!$A:$A,Customers!$B:$B,"Unknown")</f>
        <v>Vinod Naidu</v>
      </c>
      <c r="AF1270" t="str">
        <f>_xlfn.XLOOKUP(tblSales[[#This Row],[Customer_ID]],Customers!$A:$A,Customers!$J:$J,"Unknown")</f>
        <v>Regular</v>
      </c>
      <c r="AG1270" t="str">
        <f>_xlfn.XLOOKUP(tblSales[[#This Row],[Employee_ID]],Employees!$A:$A,Employees!$B:$B,"Unknown")</f>
        <v>Arjun Krishnan</v>
      </c>
      <c r="AH1270">
        <f>IF(MONTH(tblSales[[#This Row],[Invoice Date]])&gt;=4,MONTH(tblSales[[#This Row],[Invoice Date]]),MONTH(tblSales[[#This Row],[Invoice Date]])+12)</f>
        <v>6</v>
      </c>
      <c r="AI1270" s="8">
        <f>DATE(YEAR(tblSales[[#This Row],[Invoice Date]]),MONTH(tblSales[[#This Row],[Invoice Date]]),1)</f>
        <v>45444</v>
      </c>
      <c r="AJ1270" t="str">
        <f>_xlfn.XLOOKUP(tblSales[[#This Row],[Product_ID]],Products!$A:$A,Products!$B:$B,"Unknown")</f>
        <v>Pantaloons Shirt Dress Grey</v>
      </c>
      <c r="AK1270" s="9">
        <f>IFERROR(tblSales[[#This Row],[Profit]]/tblSales[[#This Row],[Sales Amount]],0)</f>
        <v>0.14079422382671489</v>
      </c>
      <c r="AL1270" t="str">
        <f>IF(tblSales[[#This Row],[Discount %]]&lt;=5,"0-5%",
IF(tblSales[[#This Row],[Discount %]]&lt;=10,"5-10%",
IF(tblSales[[#This Row],[Discount %]]&lt;=15,"10-15%",
IF(tblSales[[#This Row],[Discount %]]&lt;=20,"15-20%","20%+"))))</f>
        <v>15-20%</v>
      </c>
    </row>
    <row r="1271" spans="1:38">
      <c r="A1271" s="2" t="s">
        <v>3021</v>
      </c>
      <c r="B1271" s="11">
        <v>45473</v>
      </c>
      <c r="C1271" s="2" t="s">
        <v>260</v>
      </c>
      <c r="D1271" s="2" t="s">
        <v>3022</v>
      </c>
      <c r="E1271" s="2" t="s">
        <v>385</v>
      </c>
      <c r="F1271" s="2" t="s">
        <v>319</v>
      </c>
      <c r="G1271" s="2">
        <v>1</v>
      </c>
      <c r="H1271" s="2">
        <v>3083.21</v>
      </c>
      <c r="I1271" s="2">
        <v>10</v>
      </c>
      <c r="J1271" s="2">
        <v>308.32</v>
      </c>
      <c r="K1271" s="2">
        <v>12</v>
      </c>
      <c r="L1271" s="2">
        <v>332.99</v>
      </c>
      <c r="M1271" s="2">
        <v>3107.88</v>
      </c>
      <c r="N1271" s="2">
        <v>2149.6999999999998</v>
      </c>
      <c r="O1271" s="2">
        <f t="shared" si="49"/>
        <v>625.19000000000028</v>
      </c>
      <c r="P1271" s="2" t="s">
        <v>27</v>
      </c>
      <c r="Q1271" s="2" t="str">
        <f t="shared" si="48"/>
        <v>Cash</v>
      </c>
      <c r="R1271" s="2" t="s">
        <v>21</v>
      </c>
      <c r="S1271" s="2" t="s">
        <v>56</v>
      </c>
      <c r="T1271" s="2" t="s">
        <v>1621</v>
      </c>
      <c r="U1271" s="2" t="s">
        <v>60</v>
      </c>
      <c r="V1271" t="str">
        <f>TEXT(tblSales[[#This Row],[Invoice Date]],"mmm")</f>
        <v>Jun</v>
      </c>
      <c r="W1271">
        <f>MONTH(tblSales[[#This Row],[Invoice Date]])</f>
        <v>6</v>
      </c>
      <c r="X1271">
        <f>YEAR(tblSales[[#This Row],[Invoice Date]])</f>
        <v>2024</v>
      </c>
      <c r="Y1271" t="str">
        <f>TEXT(tblSales[[#This Row],[Invoice Date]],"mmm-yyyy")</f>
        <v>Jun-2024</v>
      </c>
      <c r="Z1271" t="str">
        <f>_xlfn.XLOOKUP(tblSales[[#This Row],[Product_ID]],Products!$A:$A,Products!$C:$C,"Women Dresses")</f>
        <v>Footwear</v>
      </c>
      <c r="AA1271" t="str">
        <f>_xlfn.XLOOKUP(tblSales[[#This Row],[Product_ID]],Products!$A:$A,Products!$D:$D,"Unknown")</f>
        <v>Sneakers</v>
      </c>
      <c r="AB1271" t="str">
        <f>_xlfn.XLOOKUP(tblSales[[#This Row],[Product_ID]],Products!$A:$A,Products!$E:$E,"Unknown")</f>
        <v>Bata</v>
      </c>
      <c r="AC1271" t="str">
        <f>_xlfn.XLOOKUP(tblSales[[#This Row],[Store_ID]],Stores!$A:$A,Stores!$B:$B,"Unknown")</f>
        <v>TrendMart Bengaluru Standard</v>
      </c>
      <c r="AD1271" t="str">
        <f>_xlfn.XLOOKUP(tblSales[[#This Row],[Store_ID]],Stores!$A:$A,Stores!$E:$E,"Unknown")</f>
        <v>South Zone 2</v>
      </c>
      <c r="AE1271" t="str">
        <f>_xlfn.XLOOKUP(tblSales[[#This Row],[Customer_ID]],Customers!$A:$A,Customers!$B:$B,"Unknown")</f>
        <v>Sunita Rao</v>
      </c>
      <c r="AF1271" t="str">
        <f>_xlfn.XLOOKUP(tblSales[[#This Row],[Customer_ID]],Customers!$A:$A,Customers!$J:$J,"Unknown")</f>
        <v>Regular</v>
      </c>
      <c r="AG1271" t="str">
        <f>_xlfn.XLOOKUP(tblSales[[#This Row],[Employee_ID]],Employees!$A:$A,Employees!$B:$B,"Unknown")</f>
        <v>Sathish Sundaram</v>
      </c>
      <c r="AH1271">
        <f>IF(MONTH(tblSales[[#This Row],[Invoice Date]])&gt;=4,MONTH(tblSales[[#This Row],[Invoice Date]]),MONTH(tblSales[[#This Row],[Invoice Date]])+12)</f>
        <v>6</v>
      </c>
      <c r="AI1271" s="8">
        <f>DATE(YEAR(tblSales[[#This Row],[Invoice Date]]),MONTH(tblSales[[#This Row],[Invoice Date]]),1)</f>
        <v>45444</v>
      </c>
      <c r="AJ1271" t="str">
        <f>_xlfn.XLOOKUP(tblSales[[#This Row],[Product_ID]],Products!$A:$A,Products!$B:$B,"Unknown")</f>
        <v>Bata Sneakers Green</v>
      </c>
      <c r="AK1271" s="9">
        <f>IFERROR(tblSales[[#This Row],[Profit]]/tblSales[[#This Row],[Sales Amount]],0)</f>
        <v>0.20116285056051078</v>
      </c>
      <c r="AL1271" t="str">
        <f>IF(tblSales[[#This Row],[Discount %]]&lt;=5,"0-5%",
IF(tblSales[[#This Row],[Discount %]]&lt;=10,"5-10%",
IF(tblSales[[#This Row],[Discount %]]&lt;=15,"10-15%",
IF(tblSales[[#This Row],[Discount %]]&lt;=20,"15-20%","20%+"))))</f>
        <v>5-10%</v>
      </c>
    </row>
    <row r="1272" spans="1:38">
      <c r="A1272" s="2" t="s">
        <v>3023</v>
      </c>
      <c r="B1272" s="11">
        <v>45540</v>
      </c>
      <c r="C1272" s="2" t="s">
        <v>2295</v>
      </c>
      <c r="D1272" s="2" t="s">
        <v>492</v>
      </c>
      <c r="E1272" s="2" t="s">
        <v>557</v>
      </c>
      <c r="F1272" s="2" t="s">
        <v>458</v>
      </c>
      <c r="G1272" s="2">
        <v>3</v>
      </c>
      <c r="H1272" s="2">
        <v>1216.82</v>
      </c>
      <c r="I1272" s="2">
        <v>10</v>
      </c>
      <c r="J1272" s="2">
        <v>365.05</v>
      </c>
      <c r="K1272" s="2">
        <v>12</v>
      </c>
      <c r="L1272" s="2">
        <v>394.25</v>
      </c>
      <c r="M1272" s="2">
        <v>3679.66</v>
      </c>
      <c r="N1272" s="2">
        <v>2564.5500000000002</v>
      </c>
      <c r="O1272" s="2">
        <f t="shared" si="49"/>
        <v>720.85999999999967</v>
      </c>
      <c r="P1272" s="2" t="s">
        <v>29</v>
      </c>
      <c r="Q1272" s="2" t="str">
        <f t="shared" si="48"/>
        <v>Debit Card</v>
      </c>
      <c r="R1272" s="2" t="s">
        <v>21</v>
      </c>
      <c r="S1272" s="2" t="s">
        <v>56</v>
      </c>
      <c r="T1272" s="2" t="s">
        <v>3024</v>
      </c>
      <c r="U1272" s="2" t="s">
        <v>59</v>
      </c>
      <c r="V1272" t="str">
        <f>TEXT(tblSales[[#This Row],[Invoice Date]],"mmm")</f>
        <v>Sep</v>
      </c>
      <c r="W1272">
        <f>MONTH(tblSales[[#This Row],[Invoice Date]])</f>
        <v>9</v>
      </c>
      <c r="X1272">
        <f>YEAR(tblSales[[#This Row],[Invoice Date]])</f>
        <v>2024</v>
      </c>
      <c r="Y1272" t="str">
        <f>TEXT(tblSales[[#This Row],[Invoice Date]],"mmm-yyyy")</f>
        <v>Sep-2024</v>
      </c>
      <c r="Z1272" t="str">
        <f>_xlfn.XLOOKUP(tblSales[[#This Row],[Product_ID]],Products!$A:$A,Products!$C:$C,"Women Dresses")</f>
        <v>Footwear</v>
      </c>
      <c r="AA1272" t="str">
        <f>_xlfn.XLOOKUP(tblSales[[#This Row],[Product_ID]],Products!$A:$A,Products!$D:$D,"Unknown")</f>
        <v>Sandals</v>
      </c>
      <c r="AB1272" t="str">
        <f>_xlfn.XLOOKUP(tblSales[[#This Row],[Product_ID]],Products!$A:$A,Products!$E:$E,"Unknown")</f>
        <v>Joyalukkas</v>
      </c>
      <c r="AC1272" t="str">
        <f>_xlfn.XLOOKUP(tblSales[[#This Row],[Store_ID]],Stores!$A:$A,Stores!$B:$B,"Unknown")</f>
        <v>TrendMart Kochi Mall Kiosk</v>
      </c>
      <c r="AD1272" t="str">
        <f>_xlfn.XLOOKUP(tblSales[[#This Row],[Store_ID]],Stores!$A:$A,Stores!$E:$E,"Unknown")</f>
        <v>South Zone 1</v>
      </c>
      <c r="AE1272" t="str">
        <f>_xlfn.XLOOKUP(tblSales[[#This Row],[Customer_ID]],Customers!$A:$A,Customers!$B:$B,"Unknown")</f>
        <v>Harini Mudaliar</v>
      </c>
      <c r="AF1272" t="str">
        <f>_xlfn.XLOOKUP(tblSales[[#This Row],[Customer_ID]],Customers!$A:$A,Customers!$J:$J,"Unknown")</f>
        <v>Regular</v>
      </c>
      <c r="AG1272" t="str">
        <f>_xlfn.XLOOKUP(tblSales[[#This Row],[Employee_ID]],Employees!$A:$A,Employees!$B:$B,"Unknown")</f>
        <v>Anil Reddy</v>
      </c>
      <c r="AH1272">
        <f>IF(MONTH(tblSales[[#This Row],[Invoice Date]])&gt;=4,MONTH(tblSales[[#This Row],[Invoice Date]]),MONTH(tblSales[[#This Row],[Invoice Date]])+12)</f>
        <v>9</v>
      </c>
      <c r="AI1272" s="8">
        <f>DATE(YEAR(tblSales[[#This Row],[Invoice Date]]),MONTH(tblSales[[#This Row],[Invoice Date]]),1)</f>
        <v>45536</v>
      </c>
      <c r="AJ1272" t="str">
        <f>_xlfn.XLOOKUP(tblSales[[#This Row],[Product_ID]],Products!$A:$A,Products!$B:$B,"Unknown")</f>
        <v>Joyalukkas Sandals Beige</v>
      </c>
      <c r="AK1272" s="9">
        <f>IFERROR(tblSales[[#This Row],[Profit]]/tblSales[[#This Row],[Sales Amount]],0)</f>
        <v>0.19590396938847604</v>
      </c>
      <c r="AL1272" t="str">
        <f>IF(tblSales[[#This Row],[Discount %]]&lt;=5,"0-5%",
IF(tblSales[[#This Row],[Discount %]]&lt;=10,"5-10%",
IF(tblSales[[#This Row],[Discount %]]&lt;=15,"10-15%",
IF(tblSales[[#This Row],[Discount %]]&lt;=20,"15-20%","20%+"))))</f>
        <v>5-10%</v>
      </c>
    </row>
    <row r="1273" spans="1:38">
      <c r="A1273" s="2" t="s">
        <v>3025</v>
      </c>
      <c r="B1273" s="11">
        <v>45625</v>
      </c>
      <c r="C1273" s="2" t="s">
        <v>2207</v>
      </c>
      <c r="D1273" s="2" t="s">
        <v>716</v>
      </c>
      <c r="E1273" s="2" t="s">
        <v>1079</v>
      </c>
      <c r="F1273" s="2" t="s">
        <v>98</v>
      </c>
      <c r="G1273" s="2">
        <v>3</v>
      </c>
      <c r="H1273" s="2">
        <v>1590.21</v>
      </c>
      <c r="I1273" s="2">
        <v>25</v>
      </c>
      <c r="J1273" s="2">
        <v>1192.6600000000001</v>
      </c>
      <c r="K1273" s="2">
        <v>12</v>
      </c>
      <c r="L1273" s="2">
        <v>429.36</v>
      </c>
      <c r="M1273" s="2">
        <v>4007.33</v>
      </c>
      <c r="N1273" s="2">
        <v>3345.57</v>
      </c>
      <c r="O1273" s="2">
        <f t="shared" si="49"/>
        <v>232.39999999999975</v>
      </c>
      <c r="P1273" s="2" t="s">
        <v>32</v>
      </c>
      <c r="Q1273" s="2" t="str">
        <f t="shared" si="48"/>
        <v>UPI</v>
      </c>
      <c r="R1273" s="2" t="s">
        <v>20</v>
      </c>
      <c r="S1273" s="2" t="s">
        <v>56</v>
      </c>
      <c r="T1273" s="2" t="s">
        <v>117</v>
      </c>
      <c r="U1273" s="2" t="s">
        <v>59</v>
      </c>
      <c r="V1273" t="str">
        <f>TEXT(tblSales[[#This Row],[Invoice Date]],"mmm")</f>
        <v>Nov</v>
      </c>
      <c r="W1273">
        <f>MONTH(tblSales[[#This Row],[Invoice Date]])</f>
        <v>11</v>
      </c>
      <c r="X1273">
        <f>YEAR(tblSales[[#This Row],[Invoice Date]])</f>
        <v>2024</v>
      </c>
      <c r="Y1273" t="str">
        <f>TEXT(tblSales[[#This Row],[Invoice Date]],"mmm-yyyy")</f>
        <v>Nov-2024</v>
      </c>
      <c r="Z1273" t="str">
        <f>_xlfn.XLOOKUP(tblSales[[#This Row],[Product_ID]],Products!$A:$A,Products!$C:$C,"Women Dresses")</f>
        <v>Sportswear</v>
      </c>
      <c r="AA1273" t="str">
        <f>_xlfn.XLOOKUP(tblSales[[#This Row],[Product_ID]],Products!$A:$A,Products!$D:$D,"Unknown")</f>
        <v>Sports T-Shirt</v>
      </c>
      <c r="AB1273" t="str">
        <f>_xlfn.XLOOKUP(tblSales[[#This Row],[Product_ID]],Products!$A:$A,Products!$E:$E,"Unknown")</f>
        <v>Allen Solly</v>
      </c>
      <c r="AC1273" t="str">
        <f>_xlfn.XLOOKUP(tblSales[[#This Row],[Store_ID]],Stores!$A:$A,Stores!$B:$B,"Unknown")</f>
        <v>TrendMart Guntur Flagship</v>
      </c>
      <c r="AD1273" t="str">
        <f>_xlfn.XLOOKUP(tblSales[[#This Row],[Store_ID]],Stores!$A:$A,Stores!$E:$E,"Unknown")</f>
        <v>South Zone 3</v>
      </c>
      <c r="AE1273" t="str">
        <f>_xlfn.XLOOKUP(tblSales[[#This Row],[Customer_ID]],Customers!$A:$A,Customers!$B:$B,"Unknown")</f>
        <v>Deepika Shetty</v>
      </c>
      <c r="AF1273" t="str">
        <f>_xlfn.XLOOKUP(tblSales[[#This Row],[Customer_ID]],Customers!$A:$A,Customers!$J:$J,"Unknown")</f>
        <v>Regular</v>
      </c>
      <c r="AG1273" t="str">
        <f>_xlfn.XLOOKUP(tblSales[[#This Row],[Employee_ID]],Employees!$A:$A,Employees!$B:$B,"Unknown")</f>
        <v>Deepthi Iyengar</v>
      </c>
      <c r="AH1273">
        <f>IF(MONTH(tblSales[[#This Row],[Invoice Date]])&gt;=4,MONTH(tblSales[[#This Row],[Invoice Date]]),MONTH(tblSales[[#This Row],[Invoice Date]])+12)</f>
        <v>11</v>
      </c>
      <c r="AI1273" s="8">
        <f>DATE(YEAR(tblSales[[#This Row],[Invoice Date]]),MONTH(tblSales[[#This Row],[Invoice Date]]),1)</f>
        <v>45597</v>
      </c>
      <c r="AJ1273" t="str">
        <f>_xlfn.XLOOKUP(tblSales[[#This Row],[Product_ID]],Products!$A:$A,Products!$B:$B,"Unknown")</f>
        <v>Allen Solly Sports T-Shirt Cream</v>
      </c>
      <c r="AK1273" s="9">
        <f>IFERROR(tblSales[[#This Row],[Profit]]/tblSales[[#This Row],[Sales Amount]],0)</f>
        <v>5.7993726496195663E-2</v>
      </c>
      <c r="AL1273" t="str">
        <f>IF(tblSales[[#This Row],[Discount %]]&lt;=5,"0-5%",
IF(tblSales[[#This Row],[Discount %]]&lt;=10,"5-10%",
IF(tblSales[[#This Row],[Discount %]]&lt;=15,"10-15%",
IF(tblSales[[#This Row],[Discount %]]&lt;=20,"15-20%","20%+"))))</f>
        <v>20%+</v>
      </c>
    </row>
    <row r="1274" spans="1:38">
      <c r="A1274" s="2" t="s">
        <v>3026</v>
      </c>
      <c r="B1274" s="11">
        <v>45618</v>
      </c>
      <c r="C1274" s="2" t="s">
        <v>3027</v>
      </c>
      <c r="D1274" s="2" t="s">
        <v>614</v>
      </c>
      <c r="E1274" s="2" t="s">
        <v>583</v>
      </c>
      <c r="F1274" s="2" t="s">
        <v>345</v>
      </c>
      <c r="G1274" s="2">
        <v>1</v>
      </c>
      <c r="H1274" s="2">
        <v>2030.03</v>
      </c>
      <c r="I1274" s="2">
        <v>0</v>
      </c>
      <c r="J1274" s="2">
        <v>0</v>
      </c>
      <c r="K1274" s="2">
        <v>12</v>
      </c>
      <c r="L1274" s="2">
        <v>243.6</v>
      </c>
      <c r="M1274" s="2">
        <v>2273.63</v>
      </c>
      <c r="N1274" s="2">
        <v>1378.38</v>
      </c>
      <c r="O1274" s="2">
        <f t="shared" si="49"/>
        <v>651.65</v>
      </c>
      <c r="P1274" s="2" t="s">
        <v>32</v>
      </c>
      <c r="Q1274" s="2" t="str">
        <f t="shared" si="48"/>
        <v>UPI</v>
      </c>
      <c r="R1274" s="2" t="s">
        <v>20</v>
      </c>
      <c r="S1274" s="2" t="s">
        <v>56</v>
      </c>
      <c r="T1274" s="2" t="s">
        <v>3028</v>
      </c>
      <c r="U1274" s="2" t="s">
        <v>59</v>
      </c>
      <c r="V1274" t="str">
        <f>TEXT(tblSales[[#This Row],[Invoice Date]],"mmm")</f>
        <v>Nov</v>
      </c>
      <c r="W1274">
        <f>MONTH(tblSales[[#This Row],[Invoice Date]])</f>
        <v>11</v>
      </c>
      <c r="X1274">
        <f>YEAR(tblSales[[#This Row],[Invoice Date]])</f>
        <v>2024</v>
      </c>
      <c r="Y1274" t="str">
        <f>TEXT(tblSales[[#This Row],[Invoice Date]],"mmm-yyyy")</f>
        <v>Nov-2024</v>
      </c>
      <c r="Z1274" t="str">
        <f>_xlfn.XLOOKUP(tblSales[[#This Row],[Product_ID]],Products!$A:$A,Products!$C:$C,"Women Dresses")</f>
        <v>Women Sarees</v>
      </c>
      <c r="AA1274" t="str">
        <f>_xlfn.XLOOKUP(tblSales[[#This Row],[Product_ID]],Products!$A:$A,Products!$D:$D,"Unknown")</f>
        <v>Georgette Saree</v>
      </c>
      <c r="AB1274" t="str">
        <f>_xlfn.XLOOKUP(tblSales[[#This Row],[Product_ID]],Products!$A:$A,Products!$E:$E,"Unknown")</f>
        <v>Reebok</v>
      </c>
      <c r="AC1274" t="str">
        <f>_xlfn.XLOOKUP(tblSales[[#This Row],[Store_ID]],Stores!$A:$A,Stores!$B:$B,"Unknown")</f>
        <v>TrendMart Kurnool Outlet</v>
      </c>
      <c r="AD1274" t="str">
        <f>_xlfn.XLOOKUP(tblSales[[#This Row],[Store_ID]],Stores!$A:$A,Stores!$E:$E,"Unknown")</f>
        <v>South Zone 3</v>
      </c>
      <c r="AE1274" t="str">
        <f>_xlfn.XLOOKUP(tblSales[[#This Row],[Customer_ID]],Customers!$A:$A,Customers!$B:$B,"Unknown")</f>
        <v>Manoj Raman</v>
      </c>
      <c r="AF1274" t="str">
        <f>_xlfn.XLOOKUP(tblSales[[#This Row],[Customer_ID]],Customers!$A:$A,Customers!$J:$J,"Unknown")</f>
        <v>Regular</v>
      </c>
      <c r="AG1274" t="str">
        <f>_xlfn.XLOOKUP(tblSales[[#This Row],[Employee_ID]],Employees!$A:$A,Employees!$B:$B,"Unknown")</f>
        <v>Anitha Ramachandran</v>
      </c>
      <c r="AH1274">
        <f>IF(MONTH(tblSales[[#This Row],[Invoice Date]])&gt;=4,MONTH(tblSales[[#This Row],[Invoice Date]]),MONTH(tblSales[[#This Row],[Invoice Date]])+12)</f>
        <v>11</v>
      </c>
      <c r="AI1274" s="8">
        <f>DATE(YEAR(tblSales[[#This Row],[Invoice Date]]),MONTH(tblSales[[#This Row],[Invoice Date]]),1)</f>
        <v>45597</v>
      </c>
      <c r="AJ1274" t="str">
        <f>_xlfn.XLOOKUP(tblSales[[#This Row],[Product_ID]],Products!$A:$A,Products!$B:$B,"Unknown")</f>
        <v>Reebok Georgette Saree Charcoal</v>
      </c>
      <c r="AK1274" s="9">
        <f>IFERROR(tblSales[[#This Row],[Profit]]/tblSales[[#This Row],[Sales Amount]],0)</f>
        <v>0.28661215765098103</v>
      </c>
      <c r="AL1274" t="str">
        <f>IF(tblSales[[#This Row],[Discount %]]&lt;=5,"0-5%",
IF(tblSales[[#This Row],[Discount %]]&lt;=10,"5-10%",
IF(tblSales[[#This Row],[Discount %]]&lt;=15,"10-15%",
IF(tblSales[[#This Row],[Discount %]]&lt;=20,"15-20%","20%+"))))</f>
        <v>0-5%</v>
      </c>
    </row>
    <row r="1275" spans="1:38">
      <c r="A1275" s="2" t="s">
        <v>3029</v>
      </c>
      <c r="B1275" s="11">
        <v>45617</v>
      </c>
      <c r="C1275" s="2" t="s">
        <v>1145</v>
      </c>
      <c r="D1275" s="2" t="s">
        <v>1111</v>
      </c>
      <c r="E1275" s="2" t="s">
        <v>145</v>
      </c>
      <c r="F1275" s="2" t="s">
        <v>222</v>
      </c>
      <c r="G1275" s="2">
        <v>3</v>
      </c>
      <c r="H1275" s="2">
        <v>1392.58</v>
      </c>
      <c r="I1275" s="2">
        <v>5</v>
      </c>
      <c r="J1275" s="2">
        <v>208.89</v>
      </c>
      <c r="K1275" s="2">
        <v>12</v>
      </c>
      <c r="L1275" s="2">
        <v>476.26</v>
      </c>
      <c r="M1275" s="2">
        <v>4445.1099999999997</v>
      </c>
      <c r="N1275" s="2">
        <v>2926.08</v>
      </c>
      <c r="O1275" s="2">
        <f t="shared" si="49"/>
        <v>1042.7699999999998</v>
      </c>
      <c r="P1275" s="2" t="s">
        <v>29</v>
      </c>
      <c r="Q1275" s="2" t="str">
        <f t="shared" si="48"/>
        <v>Debit Card</v>
      </c>
      <c r="R1275" s="2" t="s">
        <v>20</v>
      </c>
      <c r="S1275" s="2" t="s">
        <v>56</v>
      </c>
      <c r="T1275" s="2" t="s">
        <v>183</v>
      </c>
      <c r="U1275" s="2" t="s">
        <v>59</v>
      </c>
      <c r="V1275" t="str">
        <f>TEXT(tblSales[[#This Row],[Invoice Date]],"mmm")</f>
        <v>Nov</v>
      </c>
      <c r="W1275">
        <f>MONTH(tblSales[[#This Row],[Invoice Date]])</f>
        <v>11</v>
      </c>
      <c r="X1275">
        <f>YEAR(tblSales[[#This Row],[Invoice Date]])</f>
        <v>2024</v>
      </c>
      <c r="Y1275" t="str">
        <f>TEXT(tblSales[[#This Row],[Invoice Date]],"mmm-yyyy")</f>
        <v>Nov-2024</v>
      </c>
      <c r="Z1275" t="str">
        <f>_xlfn.XLOOKUP(tblSales[[#This Row],[Product_ID]],Products!$A:$A,Products!$C:$C,"Women Dresses")</f>
        <v>Men Jeans</v>
      </c>
      <c r="AA1275" t="str">
        <f>_xlfn.XLOOKUP(tblSales[[#This Row],[Product_ID]],Products!$A:$A,Products!$D:$D,"Unknown")</f>
        <v>Skinny Fit</v>
      </c>
      <c r="AB1275" t="str">
        <f>_xlfn.XLOOKUP(tblSales[[#This Row],[Product_ID]],Products!$A:$A,Products!$E:$E,"Unknown")</f>
        <v>Skechers</v>
      </c>
      <c r="AC1275" t="str">
        <f>_xlfn.XLOOKUP(tblSales[[#This Row],[Store_ID]],Stores!$A:$A,Stores!$B:$B,"Unknown")</f>
        <v>TrendMart Nizamabad Outlet</v>
      </c>
      <c r="AD1275" t="str">
        <f>_xlfn.XLOOKUP(tblSales[[#This Row],[Store_ID]],Stores!$A:$A,Stores!$E:$E,"Unknown")</f>
        <v>South Zone 2</v>
      </c>
      <c r="AE1275" t="str">
        <f>_xlfn.XLOOKUP(tblSales[[#This Row],[Customer_ID]],Customers!$A:$A,Customers!$B:$B,"Unknown")</f>
        <v>Gayathri Kumar</v>
      </c>
      <c r="AF1275" t="str">
        <f>_xlfn.XLOOKUP(tblSales[[#This Row],[Customer_ID]],Customers!$A:$A,Customers!$J:$J,"Unknown")</f>
        <v>Platinum</v>
      </c>
      <c r="AG1275" t="str">
        <f>_xlfn.XLOOKUP(tblSales[[#This Row],[Employee_ID]],Employees!$A:$A,Employees!$B:$B,"Unknown")</f>
        <v>Vasanthi Gupta</v>
      </c>
      <c r="AH1275">
        <f>IF(MONTH(tblSales[[#This Row],[Invoice Date]])&gt;=4,MONTH(tblSales[[#This Row],[Invoice Date]]),MONTH(tblSales[[#This Row],[Invoice Date]])+12)</f>
        <v>11</v>
      </c>
      <c r="AI1275" s="8">
        <f>DATE(YEAR(tblSales[[#This Row],[Invoice Date]]),MONTH(tblSales[[#This Row],[Invoice Date]]),1)</f>
        <v>45597</v>
      </c>
      <c r="AJ1275" t="str">
        <f>_xlfn.XLOOKUP(tblSales[[#This Row],[Product_ID]],Products!$A:$A,Products!$B:$B,"Unknown")</f>
        <v>Skechers Skinny Fit Grey</v>
      </c>
      <c r="AK1275" s="9">
        <f>IFERROR(tblSales[[#This Row],[Profit]]/tblSales[[#This Row],[Sales Amount]],0)</f>
        <v>0.23458812042896574</v>
      </c>
      <c r="AL1275" t="str">
        <f>IF(tblSales[[#This Row],[Discount %]]&lt;=5,"0-5%",
IF(tblSales[[#This Row],[Discount %]]&lt;=10,"5-10%",
IF(tblSales[[#This Row],[Discount %]]&lt;=15,"10-15%",
IF(tblSales[[#This Row],[Discount %]]&lt;=20,"15-20%","20%+"))))</f>
        <v>0-5%</v>
      </c>
    </row>
    <row r="1276" spans="1:38">
      <c r="A1276" s="2" t="s">
        <v>3030</v>
      </c>
      <c r="B1276" s="11">
        <v>45746</v>
      </c>
      <c r="C1276" s="2" t="s">
        <v>1329</v>
      </c>
      <c r="D1276" s="2" t="s">
        <v>1152</v>
      </c>
      <c r="E1276" s="2" t="s">
        <v>363</v>
      </c>
      <c r="F1276" s="2" t="s">
        <v>475</v>
      </c>
      <c r="G1276" s="2">
        <v>1</v>
      </c>
      <c r="H1276" s="2">
        <v>3850.67</v>
      </c>
      <c r="I1276" s="2">
        <v>20</v>
      </c>
      <c r="J1276" s="2">
        <v>770.13</v>
      </c>
      <c r="K1276" s="2">
        <v>12</v>
      </c>
      <c r="L1276" s="2">
        <v>369.66</v>
      </c>
      <c r="M1276" s="2">
        <v>3450.2</v>
      </c>
      <c r="N1276" s="2">
        <v>2237.8200000000002</v>
      </c>
      <c r="O1276" s="2">
        <f t="shared" si="49"/>
        <v>842.71999999999957</v>
      </c>
      <c r="P1276" s="2" t="s">
        <v>27</v>
      </c>
      <c r="Q1276" s="2" t="str">
        <f t="shared" si="48"/>
        <v>Cash</v>
      </c>
      <c r="R1276" s="2" t="s">
        <v>20</v>
      </c>
      <c r="S1276" s="2" t="s">
        <v>56</v>
      </c>
      <c r="T1276" s="2" t="s">
        <v>2948</v>
      </c>
      <c r="U1276" s="2" t="s">
        <v>60</v>
      </c>
      <c r="V1276" t="str">
        <f>TEXT(tblSales[[#This Row],[Invoice Date]],"mmm")</f>
        <v>Mar</v>
      </c>
      <c r="W1276">
        <f>MONTH(tblSales[[#This Row],[Invoice Date]])</f>
        <v>3</v>
      </c>
      <c r="X1276">
        <f>YEAR(tblSales[[#This Row],[Invoice Date]])</f>
        <v>2025</v>
      </c>
      <c r="Y1276" t="str">
        <f>TEXT(tblSales[[#This Row],[Invoice Date]],"mmm-yyyy")</f>
        <v>Mar-2025</v>
      </c>
      <c r="Z1276" t="str">
        <f>_xlfn.XLOOKUP(tblSales[[#This Row],[Product_ID]],Products!$A:$A,Products!$C:$C,"Women Dresses")</f>
        <v>Footwear</v>
      </c>
      <c r="AA1276" t="str">
        <f>_xlfn.XLOOKUP(tblSales[[#This Row],[Product_ID]],Products!$A:$A,Products!$D:$D,"Unknown")</f>
        <v>Slippers</v>
      </c>
      <c r="AB1276" t="str">
        <f>_xlfn.XLOOKUP(tblSales[[#This Row],[Product_ID]],Products!$A:$A,Products!$E:$E,"Unknown")</f>
        <v>Kalyan Silks</v>
      </c>
      <c r="AC1276" t="str">
        <f>_xlfn.XLOOKUP(tblSales[[#This Row],[Store_ID]],Stores!$A:$A,Stores!$B:$B,"Unknown")</f>
        <v>TrendMart Thoothukudi Mall Kiosk</v>
      </c>
      <c r="AD1276" t="str">
        <f>_xlfn.XLOOKUP(tblSales[[#This Row],[Store_ID]],Stores!$A:$A,Stores!$E:$E,"Unknown")</f>
        <v>South Zone 1</v>
      </c>
      <c r="AE1276" t="str">
        <f>_xlfn.XLOOKUP(tblSales[[#This Row],[Customer_ID]],Customers!$A:$A,Customers!$B:$B,"Unknown")</f>
        <v>Padma Gopalakrishnan</v>
      </c>
      <c r="AF1276" t="str">
        <f>_xlfn.XLOOKUP(tblSales[[#This Row],[Customer_ID]],Customers!$A:$A,Customers!$J:$J,"Unknown")</f>
        <v>Silver</v>
      </c>
      <c r="AG1276" t="str">
        <f>_xlfn.XLOOKUP(tblSales[[#This Row],[Employee_ID]],Employees!$A:$A,Employees!$B:$B,"Unknown")</f>
        <v>Arjun Krishnan</v>
      </c>
      <c r="AH1276">
        <f>IF(MONTH(tblSales[[#This Row],[Invoice Date]])&gt;=4,MONTH(tblSales[[#This Row],[Invoice Date]]),MONTH(tblSales[[#This Row],[Invoice Date]])+12)</f>
        <v>15</v>
      </c>
      <c r="AI1276" s="8">
        <f>DATE(YEAR(tblSales[[#This Row],[Invoice Date]]),MONTH(tblSales[[#This Row],[Invoice Date]]),1)</f>
        <v>45717</v>
      </c>
      <c r="AJ1276" t="str">
        <f>_xlfn.XLOOKUP(tblSales[[#This Row],[Product_ID]],Products!$A:$A,Products!$B:$B,"Unknown")</f>
        <v>Kalyan Silks Slippers Sky Blue</v>
      </c>
      <c r="AK1276" s="9">
        <f>IFERROR(tblSales[[#This Row],[Profit]]/tblSales[[#This Row],[Sales Amount]],0)</f>
        <v>0.24425250710103752</v>
      </c>
      <c r="AL1276" t="str">
        <f>IF(tblSales[[#This Row],[Discount %]]&lt;=5,"0-5%",
IF(tblSales[[#This Row],[Discount %]]&lt;=10,"5-10%",
IF(tblSales[[#This Row],[Discount %]]&lt;=15,"10-15%",
IF(tblSales[[#This Row],[Discount %]]&lt;=20,"15-20%","20%+"))))</f>
        <v>15-20%</v>
      </c>
    </row>
    <row r="1277" spans="1:38">
      <c r="A1277" s="2" t="s">
        <v>3031</v>
      </c>
      <c r="B1277" s="11">
        <v>45652</v>
      </c>
      <c r="C1277" s="2" t="s">
        <v>1148</v>
      </c>
      <c r="D1277" s="2" t="s">
        <v>1152</v>
      </c>
      <c r="E1277" s="2" t="s">
        <v>156</v>
      </c>
      <c r="F1277" s="2" t="s">
        <v>475</v>
      </c>
      <c r="G1277" s="2">
        <v>3</v>
      </c>
      <c r="H1277" s="2">
        <v>3349.42</v>
      </c>
      <c r="I1277" s="2">
        <v>0</v>
      </c>
      <c r="J1277" s="2">
        <v>0</v>
      </c>
      <c r="K1277" s="2">
        <v>12</v>
      </c>
      <c r="L1277" s="2">
        <v>1205.79</v>
      </c>
      <c r="M1277" s="2">
        <v>11254.05</v>
      </c>
      <c r="N1277" s="2">
        <v>6713.46</v>
      </c>
      <c r="O1277" s="2">
        <f t="shared" si="49"/>
        <v>3334.7999999999993</v>
      </c>
      <c r="P1277" s="2" t="s">
        <v>32</v>
      </c>
      <c r="Q1277" s="2" t="str">
        <f t="shared" si="48"/>
        <v>UPI</v>
      </c>
      <c r="R1277" s="2" t="s">
        <v>21</v>
      </c>
      <c r="S1277" s="2" t="s">
        <v>56</v>
      </c>
      <c r="T1277" s="2" t="s">
        <v>1692</v>
      </c>
      <c r="U1277" s="2" t="s">
        <v>59</v>
      </c>
      <c r="V1277" t="str">
        <f>TEXT(tblSales[[#This Row],[Invoice Date]],"mmm")</f>
        <v>Dec</v>
      </c>
      <c r="W1277">
        <f>MONTH(tblSales[[#This Row],[Invoice Date]])</f>
        <v>12</v>
      </c>
      <c r="X1277">
        <f>YEAR(tblSales[[#This Row],[Invoice Date]])</f>
        <v>2024</v>
      </c>
      <c r="Y1277" t="str">
        <f>TEXT(tblSales[[#This Row],[Invoice Date]],"mmm-yyyy")</f>
        <v>Dec-2024</v>
      </c>
      <c r="Z1277" t="str">
        <f>_xlfn.XLOOKUP(tblSales[[#This Row],[Product_ID]],Products!$A:$A,Products!$C:$C,"Women Dresses")</f>
        <v>Footwear</v>
      </c>
      <c r="AA1277" t="str">
        <f>_xlfn.XLOOKUP(tblSales[[#This Row],[Product_ID]],Products!$A:$A,Products!$D:$D,"Unknown")</f>
        <v>Slippers</v>
      </c>
      <c r="AB1277" t="str">
        <f>_xlfn.XLOOKUP(tblSales[[#This Row],[Product_ID]],Products!$A:$A,Products!$E:$E,"Unknown")</f>
        <v>Kalyan Silks</v>
      </c>
      <c r="AC1277" t="str">
        <f>_xlfn.XLOOKUP(tblSales[[#This Row],[Store_ID]],Stores!$A:$A,Stores!$B:$B,"Unknown")</f>
        <v>TrendMart Madurai Mall Kiosk</v>
      </c>
      <c r="AD1277" t="str">
        <f>_xlfn.XLOOKUP(tblSales[[#This Row],[Store_ID]],Stores!$A:$A,Stores!$E:$E,"Unknown")</f>
        <v>South Zone 1</v>
      </c>
      <c r="AE1277" t="str">
        <f>_xlfn.XLOOKUP(tblSales[[#This Row],[Customer_ID]],Customers!$A:$A,Customers!$B:$B,"Unknown")</f>
        <v>Chandrika Gopalakrishnan</v>
      </c>
      <c r="AF1277" t="str">
        <f>_xlfn.XLOOKUP(tblSales[[#This Row],[Customer_ID]],Customers!$A:$A,Customers!$J:$J,"Unknown")</f>
        <v>Silver</v>
      </c>
      <c r="AG1277" t="str">
        <f>_xlfn.XLOOKUP(tblSales[[#This Row],[Employee_ID]],Employees!$A:$A,Employees!$B:$B,"Unknown")</f>
        <v>Arjun Krishnan</v>
      </c>
      <c r="AH1277">
        <f>IF(MONTH(tblSales[[#This Row],[Invoice Date]])&gt;=4,MONTH(tblSales[[#This Row],[Invoice Date]]),MONTH(tblSales[[#This Row],[Invoice Date]])+12)</f>
        <v>12</v>
      </c>
      <c r="AI1277" s="8">
        <f>DATE(YEAR(tblSales[[#This Row],[Invoice Date]]),MONTH(tblSales[[#This Row],[Invoice Date]]),1)</f>
        <v>45627</v>
      </c>
      <c r="AJ1277" t="str">
        <f>_xlfn.XLOOKUP(tblSales[[#This Row],[Product_ID]],Products!$A:$A,Products!$B:$B,"Unknown")</f>
        <v>Kalyan Silks Slippers Sky Blue</v>
      </c>
      <c r="AK1277" s="9">
        <f>IFERROR(tblSales[[#This Row],[Profit]]/tblSales[[#This Row],[Sales Amount]],0)</f>
        <v>0.29631999146973753</v>
      </c>
      <c r="AL1277" t="str">
        <f>IF(tblSales[[#This Row],[Discount %]]&lt;=5,"0-5%",
IF(tblSales[[#This Row],[Discount %]]&lt;=10,"5-10%",
IF(tblSales[[#This Row],[Discount %]]&lt;=15,"10-15%",
IF(tblSales[[#This Row],[Discount %]]&lt;=20,"15-20%","20%+"))))</f>
        <v>0-5%</v>
      </c>
    </row>
    <row r="1278" spans="1:38">
      <c r="A1278" s="2" t="s">
        <v>3032</v>
      </c>
      <c r="B1278" s="11">
        <v>45736</v>
      </c>
      <c r="C1278" s="2" t="s">
        <v>3033</v>
      </c>
      <c r="D1278" s="2" t="s">
        <v>1646</v>
      </c>
      <c r="E1278" s="2" t="s">
        <v>611</v>
      </c>
      <c r="F1278" s="2" t="s">
        <v>350</v>
      </c>
      <c r="G1278" s="2">
        <v>1</v>
      </c>
      <c r="H1278" s="2">
        <v>936.23</v>
      </c>
      <c r="I1278" s="2">
        <v>15</v>
      </c>
      <c r="J1278" s="2">
        <v>140.43</v>
      </c>
      <c r="K1278" s="2">
        <v>5</v>
      </c>
      <c r="L1278" s="2">
        <v>39.79</v>
      </c>
      <c r="M1278" s="2">
        <v>835.59</v>
      </c>
      <c r="N1278" s="2">
        <v>700.93</v>
      </c>
      <c r="O1278" s="2">
        <f t="shared" si="49"/>
        <v>94.87000000000009</v>
      </c>
      <c r="P1278" s="2" t="s">
        <v>32</v>
      </c>
      <c r="Q1278" s="2" t="str">
        <f t="shared" si="48"/>
        <v>UPI</v>
      </c>
      <c r="R1278" s="2" t="s">
        <v>20</v>
      </c>
      <c r="S1278" s="2" t="s">
        <v>56</v>
      </c>
      <c r="T1278" s="2" t="s">
        <v>1177</v>
      </c>
      <c r="U1278" s="2" t="s">
        <v>59</v>
      </c>
      <c r="V1278" t="str">
        <f>TEXT(tblSales[[#This Row],[Invoice Date]],"mmm")</f>
        <v>Mar</v>
      </c>
      <c r="W1278">
        <f>MONTH(tblSales[[#This Row],[Invoice Date]])</f>
        <v>3</v>
      </c>
      <c r="X1278">
        <f>YEAR(tblSales[[#This Row],[Invoice Date]])</f>
        <v>2025</v>
      </c>
      <c r="Y1278" t="str">
        <f>TEXT(tblSales[[#This Row],[Invoice Date]],"mmm-yyyy")</f>
        <v>Mar-2025</v>
      </c>
      <c r="Z1278" t="str">
        <f>_xlfn.XLOOKUP(tblSales[[#This Row],[Product_ID]],Products!$A:$A,Products!$C:$C,"Women Dresses")</f>
        <v>Women Jeans</v>
      </c>
      <c r="AA1278" t="str">
        <f>_xlfn.XLOOKUP(tblSales[[#This Row],[Product_ID]],Products!$A:$A,Products!$D:$D,"Unknown")</f>
        <v>Skinny Fit</v>
      </c>
      <c r="AB1278" t="str">
        <f>_xlfn.XLOOKUP(tblSales[[#This Row],[Product_ID]],Products!$A:$A,Products!$E:$E,"Unknown")</f>
        <v>Global Desi</v>
      </c>
      <c r="AC1278" t="str">
        <f>_xlfn.XLOOKUP(tblSales[[#This Row],[Store_ID]],Stores!$A:$A,Stores!$B:$B,"Unknown")</f>
        <v>TrendMart Hyderabad High Street</v>
      </c>
      <c r="AD1278" t="str">
        <f>_xlfn.XLOOKUP(tblSales[[#This Row],[Store_ID]],Stores!$A:$A,Stores!$E:$E,"Unknown")</f>
        <v>South Zone 2</v>
      </c>
      <c r="AE1278" t="str">
        <f>_xlfn.XLOOKUP(tblSales[[#This Row],[Customer_ID]],Customers!$A:$A,Customers!$B:$B,"Unknown")</f>
        <v>Eswar Raman</v>
      </c>
      <c r="AF1278" t="str">
        <f>_xlfn.XLOOKUP(tblSales[[#This Row],[Customer_ID]],Customers!$A:$A,Customers!$J:$J,"Unknown")</f>
        <v>Regular</v>
      </c>
      <c r="AG1278" t="str">
        <f>_xlfn.XLOOKUP(tblSales[[#This Row],[Employee_ID]],Employees!$A:$A,Employees!$B:$B,"Unknown")</f>
        <v>Chitra Chettiar</v>
      </c>
      <c r="AH1278">
        <f>IF(MONTH(tblSales[[#This Row],[Invoice Date]])&gt;=4,MONTH(tblSales[[#This Row],[Invoice Date]]),MONTH(tblSales[[#This Row],[Invoice Date]])+12)</f>
        <v>15</v>
      </c>
      <c r="AI1278" s="8">
        <f>DATE(YEAR(tblSales[[#This Row],[Invoice Date]]),MONTH(tblSales[[#This Row],[Invoice Date]]),1)</f>
        <v>45717</v>
      </c>
      <c r="AJ1278" t="str">
        <f>_xlfn.XLOOKUP(tblSales[[#This Row],[Product_ID]],Products!$A:$A,Products!$B:$B,"Unknown")</f>
        <v>Global Desi Skinny Fit Olive</v>
      </c>
      <c r="AK1278" s="9">
        <f>IFERROR(tblSales[[#This Row],[Profit]]/tblSales[[#This Row],[Sales Amount]],0)</f>
        <v>0.11353654304144388</v>
      </c>
      <c r="AL1278" t="str">
        <f>IF(tblSales[[#This Row],[Discount %]]&lt;=5,"0-5%",
IF(tblSales[[#This Row],[Discount %]]&lt;=10,"5-10%",
IF(tblSales[[#This Row],[Discount %]]&lt;=15,"10-15%",
IF(tblSales[[#This Row],[Discount %]]&lt;=20,"15-20%","20%+"))))</f>
        <v>10-15%</v>
      </c>
    </row>
    <row r="1279" spans="1:38">
      <c r="A1279" s="2" t="s">
        <v>3034</v>
      </c>
      <c r="B1279" s="11">
        <v>45713</v>
      </c>
      <c r="C1279" s="2" t="s">
        <v>3035</v>
      </c>
      <c r="D1279" s="2" t="s">
        <v>1302</v>
      </c>
      <c r="E1279" s="2" t="s">
        <v>1277</v>
      </c>
      <c r="F1279" s="2" t="s">
        <v>216</v>
      </c>
      <c r="G1279" s="2">
        <v>1</v>
      </c>
      <c r="H1279" s="2">
        <v>647.4</v>
      </c>
      <c r="I1279" s="2">
        <v>30</v>
      </c>
      <c r="J1279" s="2">
        <v>194.22</v>
      </c>
      <c r="K1279" s="2">
        <v>5</v>
      </c>
      <c r="L1279" s="2">
        <v>22.66</v>
      </c>
      <c r="M1279" s="2">
        <v>475.84</v>
      </c>
      <c r="N1279" s="2">
        <v>419.4</v>
      </c>
      <c r="O1279" s="2">
        <f t="shared" si="49"/>
        <v>33.78</v>
      </c>
      <c r="P1279" s="2" t="s">
        <v>27</v>
      </c>
      <c r="Q1279" s="2" t="str">
        <f t="shared" si="48"/>
        <v>Cash</v>
      </c>
      <c r="R1279" s="2" t="s">
        <v>20</v>
      </c>
      <c r="S1279" s="2" t="s">
        <v>56</v>
      </c>
      <c r="T1279" s="2" t="s">
        <v>3036</v>
      </c>
      <c r="U1279" s="2" t="s">
        <v>59</v>
      </c>
      <c r="V1279" t="str">
        <f>TEXT(tblSales[[#This Row],[Invoice Date]],"mmm")</f>
        <v>Feb</v>
      </c>
      <c r="W1279">
        <f>MONTH(tblSales[[#This Row],[Invoice Date]])</f>
        <v>2</v>
      </c>
      <c r="X1279">
        <f>YEAR(tblSales[[#This Row],[Invoice Date]])</f>
        <v>2025</v>
      </c>
      <c r="Y1279" t="str">
        <f>TEXT(tblSales[[#This Row],[Invoice Date]],"mmm-yyyy")</f>
        <v>Feb-2025</v>
      </c>
      <c r="Z1279" t="str">
        <f>_xlfn.XLOOKUP(tblSales[[#This Row],[Product_ID]],Products!$A:$A,Products!$C:$C,"Women Dresses")</f>
        <v>Women Tops</v>
      </c>
      <c r="AA1279" t="str">
        <f>_xlfn.XLOOKUP(tblSales[[#This Row],[Product_ID]],Products!$A:$A,Products!$D:$D,"Unknown")</f>
        <v>Tunic</v>
      </c>
      <c r="AB1279" t="str">
        <f>_xlfn.XLOOKUP(tblSales[[#This Row],[Product_ID]],Products!$A:$A,Products!$E:$E,"Unknown")</f>
        <v>Jack &amp; Jones</v>
      </c>
      <c r="AC1279" t="str">
        <f>_xlfn.XLOOKUP(tblSales[[#This Row],[Store_ID]],Stores!$A:$A,Stores!$B:$B,"Unknown")</f>
        <v>TrendMart Thrissur Standard</v>
      </c>
      <c r="AD1279" t="str">
        <f>_xlfn.XLOOKUP(tblSales[[#This Row],[Store_ID]],Stores!$A:$A,Stores!$E:$E,"Unknown")</f>
        <v>South Zone 1</v>
      </c>
      <c r="AE1279" t="str">
        <f>_xlfn.XLOOKUP(tblSales[[#This Row],[Customer_ID]],Customers!$A:$A,Customers!$B:$B,"Unknown")</f>
        <v>Vasanthi Subramaniam</v>
      </c>
      <c r="AF1279" t="str">
        <f>_xlfn.XLOOKUP(tblSales[[#This Row],[Customer_ID]],Customers!$A:$A,Customers!$J:$J,"Unknown")</f>
        <v>Silver</v>
      </c>
      <c r="AG1279" t="str">
        <f>_xlfn.XLOOKUP(tblSales[[#This Row],[Employee_ID]],Employees!$A:$A,Employees!$B:$B,"Unknown")</f>
        <v>Venkat Sharma</v>
      </c>
      <c r="AH1279">
        <f>IF(MONTH(tblSales[[#This Row],[Invoice Date]])&gt;=4,MONTH(tblSales[[#This Row],[Invoice Date]]),MONTH(tblSales[[#This Row],[Invoice Date]])+12)</f>
        <v>14</v>
      </c>
      <c r="AI1279" s="8">
        <f>DATE(YEAR(tblSales[[#This Row],[Invoice Date]]),MONTH(tblSales[[#This Row],[Invoice Date]]),1)</f>
        <v>45689</v>
      </c>
      <c r="AJ1279" t="str">
        <f>_xlfn.XLOOKUP(tblSales[[#This Row],[Product_ID]],Products!$A:$A,Products!$B:$B,"Unknown")</f>
        <v>Jack &amp; Jones Tunic Olive</v>
      </c>
      <c r="AK1279" s="9">
        <f>IFERROR(tblSales[[#This Row],[Profit]]/tblSales[[#This Row],[Sales Amount]],0)</f>
        <v>7.0990248823133831E-2</v>
      </c>
      <c r="AL1279" t="str">
        <f>IF(tblSales[[#This Row],[Discount %]]&lt;=5,"0-5%",
IF(tblSales[[#This Row],[Discount %]]&lt;=10,"5-10%",
IF(tblSales[[#This Row],[Discount %]]&lt;=15,"10-15%",
IF(tblSales[[#This Row],[Discount %]]&lt;=20,"15-20%","20%+"))))</f>
        <v>20%+</v>
      </c>
    </row>
    <row r="1280" spans="1:38">
      <c r="A1280" s="2" t="s">
        <v>3037</v>
      </c>
      <c r="B1280" s="11">
        <v>45508</v>
      </c>
      <c r="C1280" s="2" t="s">
        <v>1738</v>
      </c>
      <c r="D1280" s="2" t="s">
        <v>837</v>
      </c>
      <c r="E1280" s="2" t="s">
        <v>1396</v>
      </c>
      <c r="F1280" s="2" t="s">
        <v>523</v>
      </c>
      <c r="G1280" s="2">
        <v>1</v>
      </c>
      <c r="H1280" s="2">
        <v>6401.33</v>
      </c>
      <c r="I1280" s="2">
        <v>0</v>
      </c>
      <c r="J1280" s="2">
        <v>0</v>
      </c>
      <c r="K1280" s="2">
        <v>3</v>
      </c>
      <c r="L1280" s="2">
        <v>192.04</v>
      </c>
      <c r="M1280" s="2">
        <v>6593.37</v>
      </c>
      <c r="N1280" s="2">
        <v>4762.76</v>
      </c>
      <c r="O1280" s="2">
        <f t="shared" si="49"/>
        <v>1638.5699999999997</v>
      </c>
      <c r="P1280" s="2" t="s">
        <v>32</v>
      </c>
      <c r="Q1280" s="2" t="str">
        <f t="shared" si="48"/>
        <v>UPI</v>
      </c>
      <c r="R1280" s="2" t="s">
        <v>20</v>
      </c>
      <c r="S1280" s="2" t="s">
        <v>56</v>
      </c>
      <c r="T1280" s="2" t="s">
        <v>2429</v>
      </c>
      <c r="U1280" s="2" t="s">
        <v>60</v>
      </c>
      <c r="V1280" t="str">
        <f>TEXT(tblSales[[#This Row],[Invoice Date]],"mmm")</f>
        <v>Aug</v>
      </c>
      <c r="W1280">
        <f>MONTH(tblSales[[#This Row],[Invoice Date]])</f>
        <v>8</v>
      </c>
      <c r="X1280">
        <f>YEAR(tblSales[[#This Row],[Invoice Date]])</f>
        <v>2024</v>
      </c>
      <c r="Y1280" t="str">
        <f>TEXT(tblSales[[#This Row],[Invoice Date]],"mmm-yyyy")</f>
        <v>Aug-2024</v>
      </c>
      <c r="Z1280" t="str">
        <f>_xlfn.XLOOKUP(tblSales[[#This Row],[Product_ID]],Products!$A:$A,Products!$C:$C,"Women Dresses")</f>
        <v>Jewellery</v>
      </c>
      <c r="AA1280" t="str">
        <f>_xlfn.XLOOKUP(tblSales[[#This Row],[Product_ID]],Products!$A:$A,Products!$D:$D,"Unknown")</f>
        <v>Earrings</v>
      </c>
      <c r="AB1280" t="str">
        <f>_xlfn.XLOOKUP(tblSales[[#This Row],[Product_ID]],Products!$A:$A,Products!$E:$E,"Unknown")</f>
        <v>Aurelia</v>
      </c>
      <c r="AC1280" t="str">
        <f>_xlfn.XLOOKUP(tblSales[[#This Row],[Store_ID]],Stores!$A:$A,Stores!$B:$B,"Unknown")</f>
        <v>TrendMart Vellore High Street</v>
      </c>
      <c r="AD1280" t="str">
        <f>_xlfn.XLOOKUP(tblSales[[#This Row],[Store_ID]],Stores!$A:$A,Stores!$E:$E,"Unknown")</f>
        <v>South Zone 1</v>
      </c>
      <c r="AE1280" t="str">
        <f>_xlfn.XLOOKUP(tblSales[[#This Row],[Customer_ID]],Customers!$A:$A,Customers!$B:$B,"Unknown")</f>
        <v>Yogesh Mudaliar</v>
      </c>
      <c r="AF1280" t="str">
        <f>_xlfn.XLOOKUP(tblSales[[#This Row],[Customer_ID]],Customers!$A:$A,Customers!$J:$J,"Unknown")</f>
        <v>Regular</v>
      </c>
      <c r="AG1280" t="str">
        <f>_xlfn.XLOOKUP(tblSales[[#This Row],[Employee_ID]],Employees!$A:$A,Employees!$B:$B,"Unknown")</f>
        <v>Vinod Hegde</v>
      </c>
      <c r="AH1280">
        <f>IF(MONTH(tblSales[[#This Row],[Invoice Date]])&gt;=4,MONTH(tblSales[[#This Row],[Invoice Date]]),MONTH(tblSales[[#This Row],[Invoice Date]])+12)</f>
        <v>8</v>
      </c>
      <c r="AI1280" s="8">
        <f>DATE(YEAR(tblSales[[#This Row],[Invoice Date]]),MONTH(tblSales[[#This Row],[Invoice Date]]),1)</f>
        <v>45505</v>
      </c>
      <c r="AJ1280" t="str">
        <f>_xlfn.XLOOKUP(tblSales[[#This Row],[Product_ID]],Products!$A:$A,Products!$B:$B,"Unknown")</f>
        <v>Aurelia Earrings Sky Blue</v>
      </c>
      <c r="AK1280" s="9">
        <f>IFERROR(tblSales[[#This Row],[Profit]]/tblSales[[#This Row],[Sales Amount]],0)</f>
        <v>0.24851782927395244</v>
      </c>
      <c r="AL1280" t="str">
        <f>IF(tblSales[[#This Row],[Discount %]]&lt;=5,"0-5%",
IF(tblSales[[#This Row],[Discount %]]&lt;=10,"5-10%",
IF(tblSales[[#This Row],[Discount %]]&lt;=15,"10-15%",
IF(tblSales[[#This Row],[Discount %]]&lt;=20,"15-20%","20%+"))))</f>
        <v>0-5%</v>
      </c>
    </row>
    <row r="1281" spans="1:38">
      <c r="A1281" s="2" t="s">
        <v>3038</v>
      </c>
      <c r="B1281" s="11">
        <v>45525</v>
      </c>
      <c r="C1281" s="2" t="s">
        <v>2318</v>
      </c>
      <c r="D1281" s="2" t="s">
        <v>976</v>
      </c>
      <c r="E1281" s="2" t="s">
        <v>329</v>
      </c>
      <c r="F1281" s="2" t="s">
        <v>161</v>
      </c>
      <c r="G1281" s="2">
        <v>3</v>
      </c>
      <c r="H1281" s="2">
        <v>1407.53</v>
      </c>
      <c r="I1281" s="2">
        <v>25</v>
      </c>
      <c r="J1281" s="2">
        <v>1055.6500000000001</v>
      </c>
      <c r="K1281" s="2">
        <v>12</v>
      </c>
      <c r="L1281" s="2">
        <v>380.03</v>
      </c>
      <c r="M1281" s="2">
        <v>3546.97</v>
      </c>
      <c r="N1281" s="2">
        <v>2886.51</v>
      </c>
      <c r="O1281" s="2">
        <f t="shared" si="49"/>
        <v>280.42999999999961</v>
      </c>
      <c r="P1281" s="2" t="s">
        <v>29</v>
      </c>
      <c r="Q1281" s="2" t="str">
        <f t="shared" si="48"/>
        <v>Debit Card</v>
      </c>
      <c r="R1281" s="2" t="s">
        <v>21</v>
      </c>
      <c r="S1281" s="2" t="s">
        <v>56</v>
      </c>
      <c r="T1281" s="2" t="s">
        <v>3039</v>
      </c>
      <c r="U1281" s="2" t="s">
        <v>59</v>
      </c>
      <c r="V1281" t="str">
        <f>TEXT(tblSales[[#This Row],[Invoice Date]],"mmm")</f>
        <v>Aug</v>
      </c>
      <c r="W1281">
        <f>MONTH(tblSales[[#This Row],[Invoice Date]])</f>
        <v>8</v>
      </c>
      <c r="X1281">
        <f>YEAR(tblSales[[#This Row],[Invoice Date]])</f>
        <v>2024</v>
      </c>
      <c r="Y1281" t="str">
        <f>TEXT(tblSales[[#This Row],[Invoice Date]],"mmm-yyyy")</f>
        <v>Aug-2024</v>
      </c>
      <c r="Z1281" t="str">
        <f>_xlfn.XLOOKUP(tblSales[[#This Row],[Product_ID]],Products!$A:$A,Products!$C:$C,"Women Dresses")</f>
        <v>Women Sarees</v>
      </c>
      <c r="AA1281" t="str">
        <f>_xlfn.XLOOKUP(tblSales[[#This Row],[Product_ID]],Products!$A:$A,Products!$D:$D,"Unknown")</f>
        <v>Cotton Saree</v>
      </c>
      <c r="AB1281" t="str">
        <f>_xlfn.XLOOKUP(tblSales[[#This Row],[Product_ID]],Products!$A:$A,Products!$E:$E,"Unknown")</f>
        <v>Spykar</v>
      </c>
      <c r="AC1281" t="str">
        <f>_xlfn.XLOOKUP(tblSales[[#This Row],[Store_ID]],Stores!$A:$A,Stores!$B:$B,"Unknown")</f>
        <v>TrendMart Kannur Outlet</v>
      </c>
      <c r="AD1281" t="str">
        <f>_xlfn.XLOOKUP(tblSales[[#This Row],[Store_ID]],Stores!$A:$A,Stores!$E:$E,"Unknown")</f>
        <v>South Zone 1</v>
      </c>
      <c r="AE1281" t="str">
        <f>_xlfn.XLOOKUP(tblSales[[#This Row],[Customer_ID]],Customers!$A:$A,Customers!$B:$B,"Unknown")</f>
        <v>Jyothi Sundaram</v>
      </c>
      <c r="AF1281" t="str">
        <f>_xlfn.XLOOKUP(tblSales[[#This Row],[Customer_ID]],Customers!$A:$A,Customers!$J:$J,"Unknown")</f>
        <v>Gold</v>
      </c>
      <c r="AG1281" t="str">
        <f>_xlfn.XLOOKUP(tblSales[[#This Row],[Employee_ID]],Employees!$A:$A,Employees!$B:$B,"Unknown")</f>
        <v>Chandra Reddy</v>
      </c>
      <c r="AH1281">
        <f>IF(MONTH(tblSales[[#This Row],[Invoice Date]])&gt;=4,MONTH(tblSales[[#This Row],[Invoice Date]]),MONTH(tblSales[[#This Row],[Invoice Date]])+12)</f>
        <v>8</v>
      </c>
      <c r="AI1281" s="8">
        <f>DATE(YEAR(tblSales[[#This Row],[Invoice Date]]),MONTH(tblSales[[#This Row],[Invoice Date]]),1)</f>
        <v>45505</v>
      </c>
      <c r="AJ1281" t="str">
        <f>_xlfn.XLOOKUP(tblSales[[#This Row],[Product_ID]],Products!$A:$A,Products!$B:$B,"Unknown")</f>
        <v>Spykar Cotton Saree Black</v>
      </c>
      <c r="AK1281" s="9">
        <f>IFERROR(tblSales[[#This Row],[Profit]]/tblSales[[#This Row],[Sales Amount]],0)</f>
        <v>7.9061847154049694E-2</v>
      </c>
      <c r="AL1281" t="str">
        <f>IF(tblSales[[#This Row],[Discount %]]&lt;=5,"0-5%",
IF(tblSales[[#This Row],[Discount %]]&lt;=10,"5-10%",
IF(tblSales[[#This Row],[Discount %]]&lt;=15,"10-15%",
IF(tblSales[[#This Row],[Discount %]]&lt;=20,"15-20%","20%+"))))</f>
        <v>20%+</v>
      </c>
    </row>
    <row r="1282" spans="1:38">
      <c r="A1282" s="2" t="s">
        <v>3040</v>
      </c>
      <c r="B1282" s="11">
        <v>45416</v>
      </c>
      <c r="C1282" s="2" t="s">
        <v>2407</v>
      </c>
      <c r="D1282" s="2" t="s">
        <v>3041</v>
      </c>
      <c r="E1282" s="2" t="s">
        <v>215</v>
      </c>
      <c r="F1282" s="2" t="s">
        <v>128</v>
      </c>
      <c r="G1282" s="2">
        <v>1</v>
      </c>
      <c r="H1282" s="2">
        <v>1115.44</v>
      </c>
      <c r="I1282" s="2">
        <v>30</v>
      </c>
      <c r="J1282" s="2">
        <v>334.63</v>
      </c>
      <c r="K1282" s="2">
        <v>12</v>
      </c>
      <c r="L1282" s="2">
        <v>93.7</v>
      </c>
      <c r="M1282" s="2">
        <v>874.51</v>
      </c>
      <c r="N1282" s="2">
        <v>706.99</v>
      </c>
      <c r="O1282" s="2">
        <f t="shared" si="49"/>
        <v>73.819999999999979</v>
      </c>
      <c r="P1282" s="2" t="s">
        <v>30</v>
      </c>
      <c r="Q1282" s="2" t="str">
        <f t="shared" ref="Q1282:Q1345" si="50">TRIM(CLEAN(P1282))</f>
        <v>EMI</v>
      </c>
      <c r="R1282" s="2" t="s">
        <v>20</v>
      </c>
      <c r="S1282" s="2" t="s">
        <v>56</v>
      </c>
      <c r="T1282" s="2" t="s">
        <v>1323</v>
      </c>
      <c r="U1282" s="2" t="s">
        <v>60</v>
      </c>
      <c r="V1282" t="str">
        <f>TEXT(tblSales[[#This Row],[Invoice Date]],"mmm")</f>
        <v>May</v>
      </c>
      <c r="W1282">
        <f>MONTH(tblSales[[#This Row],[Invoice Date]])</f>
        <v>5</v>
      </c>
      <c r="X1282">
        <f>YEAR(tblSales[[#This Row],[Invoice Date]])</f>
        <v>2024</v>
      </c>
      <c r="Y1282" t="str">
        <f>TEXT(tblSales[[#This Row],[Invoice Date]],"mmm-yyyy")</f>
        <v>May-2024</v>
      </c>
      <c r="Z1282" t="str">
        <f>_xlfn.XLOOKUP(tblSales[[#This Row],[Product_ID]],Products!$A:$A,Products!$C:$C,"Women Dresses")</f>
        <v>Men Trousers</v>
      </c>
      <c r="AA1282" t="str">
        <f>_xlfn.XLOOKUP(tblSales[[#This Row],[Product_ID]],Products!$A:$A,Products!$D:$D,"Unknown")</f>
        <v>Formal Trouser</v>
      </c>
      <c r="AB1282" t="str">
        <f>_xlfn.XLOOKUP(tblSales[[#This Row],[Product_ID]],Products!$A:$A,Products!$E:$E,"Unknown")</f>
        <v>Skechers</v>
      </c>
      <c r="AC1282" t="str">
        <f>_xlfn.XLOOKUP(tblSales[[#This Row],[Store_ID]],Stores!$A:$A,Stores!$B:$B,"Unknown")</f>
        <v>TrendMart Mangaluru Standard</v>
      </c>
      <c r="AD1282" t="str">
        <f>_xlfn.XLOOKUP(tblSales[[#This Row],[Store_ID]],Stores!$A:$A,Stores!$E:$E,"Unknown")</f>
        <v>South Zone 2</v>
      </c>
      <c r="AE1282" t="str">
        <f>_xlfn.XLOOKUP(tblSales[[#This Row],[Customer_ID]],Customers!$A:$A,Customers!$B:$B,"Unknown")</f>
        <v>Raghu Balasubramaniam</v>
      </c>
      <c r="AF1282" t="str">
        <f>_xlfn.XLOOKUP(tblSales[[#This Row],[Customer_ID]],Customers!$A:$A,Customers!$J:$J,"Unknown")</f>
        <v>Silver</v>
      </c>
      <c r="AG1282" t="str">
        <f>_xlfn.XLOOKUP(tblSales[[#This Row],[Employee_ID]],Employees!$A:$A,Employees!$B:$B,"Unknown")</f>
        <v>Praveen Gupta</v>
      </c>
      <c r="AH1282">
        <f>IF(MONTH(tblSales[[#This Row],[Invoice Date]])&gt;=4,MONTH(tblSales[[#This Row],[Invoice Date]]),MONTH(tblSales[[#This Row],[Invoice Date]])+12)</f>
        <v>5</v>
      </c>
      <c r="AI1282" s="8">
        <f>DATE(YEAR(tblSales[[#This Row],[Invoice Date]]),MONTH(tblSales[[#This Row],[Invoice Date]]),1)</f>
        <v>45413</v>
      </c>
      <c r="AJ1282" t="str">
        <f>_xlfn.XLOOKUP(tblSales[[#This Row],[Product_ID]],Products!$A:$A,Products!$B:$B,"Unknown")</f>
        <v>Skechers Formal Trouser Brown</v>
      </c>
      <c r="AK1282" s="9">
        <f>IFERROR(tblSales[[#This Row],[Profit]]/tblSales[[#This Row],[Sales Amount]],0)</f>
        <v>8.4412985557626538E-2</v>
      </c>
      <c r="AL1282" t="str">
        <f>IF(tblSales[[#This Row],[Discount %]]&lt;=5,"0-5%",
IF(tblSales[[#This Row],[Discount %]]&lt;=10,"5-10%",
IF(tblSales[[#This Row],[Discount %]]&lt;=15,"10-15%",
IF(tblSales[[#This Row],[Discount %]]&lt;=20,"15-20%","20%+"))))</f>
        <v>20%+</v>
      </c>
    </row>
    <row r="1283" spans="1:38">
      <c r="A1283" s="2" t="s">
        <v>3042</v>
      </c>
      <c r="B1283" s="11">
        <v>45384</v>
      </c>
      <c r="C1283" s="2" t="s">
        <v>2400</v>
      </c>
      <c r="D1283" s="2" t="s">
        <v>778</v>
      </c>
      <c r="E1283" s="2" t="s">
        <v>453</v>
      </c>
      <c r="F1283" s="2" t="s">
        <v>182</v>
      </c>
      <c r="G1283" s="2">
        <v>4</v>
      </c>
      <c r="H1283" s="2">
        <v>871.1</v>
      </c>
      <c r="I1283" s="2">
        <v>20</v>
      </c>
      <c r="J1283" s="2">
        <v>696.88</v>
      </c>
      <c r="K1283" s="2">
        <v>5</v>
      </c>
      <c r="L1283" s="2">
        <v>139.38</v>
      </c>
      <c r="M1283" s="2">
        <v>2926.9</v>
      </c>
      <c r="N1283" s="2">
        <v>2280.8000000000002</v>
      </c>
      <c r="O1283" s="2">
        <f t="shared" si="49"/>
        <v>506.71999999999991</v>
      </c>
      <c r="P1283" s="2" t="s">
        <v>31</v>
      </c>
      <c r="Q1283" s="2" t="str">
        <f t="shared" si="50"/>
        <v>Net Banking</v>
      </c>
      <c r="R1283" s="2" t="s">
        <v>20</v>
      </c>
      <c r="S1283" s="2" t="s">
        <v>56</v>
      </c>
      <c r="T1283" s="2" t="s">
        <v>1761</v>
      </c>
      <c r="U1283" s="2" t="s">
        <v>59</v>
      </c>
      <c r="V1283" t="str">
        <f>TEXT(tblSales[[#This Row],[Invoice Date]],"mmm")</f>
        <v>Apr</v>
      </c>
      <c r="W1283">
        <f>MONTH(tblSales[[#This Row],[Invoice Date]])</f>
        <v>4</v>
      </c>
      <c r="X1283">
        <f>YEAR(tblSales[[#This Row],[Invoice Date]])</f>
        <v>2024</v>
      </c>
      <c r="Y1283" t="str">
        <f>TEXT(tblSales[[#This Row],[Invoice Date]],"mmm-yyyy")</f>
        <v>Apr-2024</v>
      </c>
      <c r="Z1283" t="str">
        <f>_xlfn.XLOOKUP(tblSales[[#This Row],[Product_ID]],Products!$A:$A,Products!$C:$C,"Women Dresses")</f>
        <v>Men Shirts</v>
      </c>
      <c r="AA1283" t="str">
        <f>_xlfn.XLOOKUP(tblSales[[#This Row],[Product_ID]],Products!$A:$A,Products!$D:$D,"Unknown")</f>
        <v>Denim Shirt</v>
      </c>
      <c r="AB1283" t="str">
        <f>_xlfn.XLOOKUP(tblSales[[#This Row],[Product_ID]],Products!$A:$A,Products!$E:$E,"Unknown")</f>
        <v>AND</v>
      </c>
      <c r="AC1283" t="str">
        <f>_xlfn.XLOOKUP(tblSales[[#This Row],[Store_ID]],Stores!$A:$A,Stores!$B:$B,"Unknown")</f>
        <v>TrendMart Khammam Standard</v>
      </c>
      <c r="AD1283" t="str">
        <f>_xlfn.XLOOKUP(tblSales[[#This Row],[Store_ID]],Stores!$A:$A,Stores!$E:$E,"Unknown")</f>
        <v>South Zone 2</v>
      </c>
      <c r="AE1283" t="str">
        <f>_xlfn.XLOOKUP(tblSales[[#This Row],[Customer_ID]],Customers!$A:$A,Customers!$B:$B,"Unknown")</f>
        <v>Anand Balasubramaniam</v>
      </c>
      <c r="AF1283" t="str">
        <f>_xlfn.XLOOKUP(tblSales[[#This Row],[Customer_ID]],Customers!$A:$A,Customers!$J:$J,"Unknown")</f>
        <v>Silver</v>
      </c>
      <c r="AG1283" t="str">
        <f>_xlfn.XLOOKUP(tblSales[[#This Row],[Employee_ID]],Employees!$A:$A,Employees!$B:$B,"Unknown")</f>
        <v>Girish Sundaram</v>
      </c>
      <c r="AH1283">
        <f>IF(MONTH(tblSales[[#This Row],[Invoice Date]])&gt;=4,MONTH(tblSales[[#This Row],[Invoice Date]]),MONTH(tblSales[[#This Row],[Invoice Date]])+12)</f>
        <v>4</v>
      </c>
      <c r="AI1283" s="8">
        <f>DATE(YEAR(tblSales[[#This Row],[Invoice Date]]),MONTH(tblSales[[#This Row],[Invoice Date]]),1)</f>
        <v>45383</v>
      </c>
      <c r="AJ1283" t="str">
        <f>_xlfn.XLOOKUP(tblSales[[#This Row],[Product_ID]],Products!$A:$A,Products!$B:$B,"Unknown")</f>
        <v>AND Denim Shirt Teal</v>
      </c>
      <c r="AK1283" s="9">
        <f>IFERROR(tblSales[[#This Row],[Profit]]/tblSales[[#This Row],[Sales Amount]],0)</f>
        <v>0.1731251494755543</v>
      </c>
      <c r="AL1283" t="str">
        <f>IF(tblSales[[#This Row],[Discount %]]&lt;=5,"0-5%",
IF(tblSales[[#This Row],[Discount %]]&lt;=10,"5-10%",
IF(tblSales[[#This Row],[Discount %]]&lt;=15,"10-15%",
IF(tblSales[[#This Row],[Discount %]]&lt;=20,"15-20%","20%+"))))</f>
        <v>15-20%</v>
      </c>
    </row>
    <row r="1284" spans="1:38">
      <c r="A1284" s="2" t="s">
        <v>3043</v>
      </c>
      <c r="B1284" s="11">
        <v>45624</v>
      </c>
      <c r="C1284" s="2" t="s">
        <v>3044</v>
      </c>
      <c r="D1284" s="2" t="s">
        <v>837</v>
      </c>
      <c r="E1284" s="2" t="s">
        <v>551</v>
      </c>
      <c r="F1284" s="2" t="s">
        <v>405</v>
      </c>
      <c r="G1284" s="2">
        <v>1</v>
      </c>
      <c r="H1284" s="2">
        <v>6306.81</v>
      </c>
      <c r="I1284" s="2">
        <v>25</v>
      </c>
      <c r="J1284" s="2">
        <v>1576.7</v>
      </c>
      <c r="K1284" s="2">
        <v>3</v>
      </c>
      <c r="L1284" s="2">
        <v>141.9</v>
      </c>
      <c r="M1284" s="2">
        <v>4872.01</v>
      </c>
      <c r="N1284" s="2">
        <v>4762.76</v>
      </c>
      <c r="O1284" s="2">
        <f t="shared" si="49"/>
        <v>-32.650000000000006</v>
      </c>
      <c r="P1284" s="2" t="s">
        <v>29</v>
      </c>
      <c r="Q1284" s="2" t="str">
        <f t="shared" si="50"/>
        <v>Debit Card</v>
      </c>
      <c r="R1284" s="2" t="s">
        <v>21</v>
      </c>
      <c r="S1284" s="2" t="s">
        <v>56</v>
      </c>
      <c r="T1284" s="2" t="s">
        <v>1904</v>
      </c>
      <c r="U1284" s="2" t="s">
        <v>59</v>
      </c>
      <c r="V1284" t="str">
        <f>TEXT(tblSales[[#This Row],[Invoice Date]],"mmm")</f>
        <v>Nov</v>
      </c>
      <c r="W1284">
        <f>MONTH(tblSales[[#This Row],[Invoice Date]])</f>
        <v>11</v>
      </c>
      <c r="X1284">
        <f>YEAR(tblSales[[#This Row],[Invoice Date]])</f>
        <v>2024</v>
      </c>
      <c r="Y1284" t="str">
        <f>TEXT(tblSales[[#This Row],[Invoice Date]],"mmm-yyyy")</f>
        <v>Nov-2024</v>
      </c>
      <c r="Z1284" t="str">
        <f>_xlfn.XLOOKUP(tblSales[[#This Row],[Product_ID]],Products!$A:$A,Products!$C:$C,"Women Dresses")</f>
        <v>Jewellery</v>
      </c>
      <c r="AA1284" t="str">
        <f>_xlfn.XLOOKUP(tblSales[[#This Row],[Product_ID]],Products!$A:$A,Products!$D:$D,"Unknown")</f>
        <v>Earrings</v>
      </c>
      <c r="AB1284" t="str">
        <f>_xlfn.XLOOKUP(tblSales[[#This Row],[Product_ID]],Products!$A:$A,Products!$E:$E,"Unknown")</f>
        <v>Aurelia</v>
      </c>
      <c r="AC1284" t="str">
        <f>_xlfn.XLOOKUP(tblSales[[#This Row],[Store_ID]],Stores!$A:$A,Stores!$B:$B,"Unknown")</f>
        <v>TrendMart Thiruvananthapuram Standard</v>
      </c>
      <c r="AD1284" t="str">
        <f>_xlfn.XLOOKUP(tblSales[[#This Row],[Store_ID]],Stores!$A:$A,Stores!$E:$E,"Unknown")</f>
        <v>South Zone 1</v>
      </c>
      <c r="AE1284" t="str">
        <f>_xlfn.XLOOKUP(tblSales[[#This Row],[Customer_ID]],Customers!$A:$A,Customers!$B:$B,"Unknown")</f>
        <v>Arjun Subramaniam</v>
      </c>
      <c r="AF1284" t="str">
        <f>_xlfn.XLOOKUP(tblSales[[#This Row],[Customer_ID]],Customers!$A:$A,Customers!$J:$J,"Unknown")</f>
        <v>Silver</v>
      </c>
      <c r="AG1284" t="str">
        <f>_xlfn.XLOOKUP(tblSales[[#This Row],[Employee_ID]],Employees!$A:$A,Employees!$B:$B,"Unknown")</f>
        <v>Chitra Bhat</v>
      </c>
      <c r="AH1284">
        <f>IF(MONTH(tblSales[[#This Row],[Invoice Date]])&gt;=4,MONTH(tblSales[[#This Row],[Invoice Date]]),MONTH(tblSales[[#This Row],[Invoice Date]])+12)</f>
        <v>11</v>
      </c>
      <c r="AI1284" s="8">
        <f>DATE(YEAR(tblSales[[#This Row],[Invoice Date]]),MONTH(tblSales[[#This Row],[Invoice Date]]),1)</f>
        <v>45597</v>
      </c>
      <c r="AJ1284" t="str">
        <f>_xlfn.XLOOKUP(tblSales[[#This Row],[Product_ID]],Products!$A:$A,Products!$B:$B,"Unknown")</f>
        <v>Aurelia Earrings Sky Blue</v>
      </c>
      <c r="AK1284" s="9">
        <f>IFERROR(tblSales[[#This Row],[Profit]]/tblSales[[#This Row],[Sales Amount]],0)</f>
        <v>-6.7015461790924085E-3</v>
      </c>
      <c r="AL1284" t="str">
        <f>IF(tblSales[[#This Row],[Discount %]]&lt;=5,"0-5%",
IF(tblSales[[#This Row],[Discount %]]&lt;=10,"5-10%",
IF(tblSales[[#This Row],[Discount %]]&lt;=15,"10-15%",
IF(tblSales[[#This Row],[Discount %]]&lt;=20,"15-20%","20%+"))))</f>
        <v>20%+</v>
      </c>
    </row>
    <row r="1285" spans="1:38">
      <c r="A1285" s="2" t="s">
        <v>3045</v>
      </c>
      <c r="B1285" s="11">
        <v>45565</v>
      </c>
      <c r="C1285" s="2" t="s">
        <v>2592</v>
      </c>
      <c r="D1285" s="2" t="s">
        <v>642</v>
      </c>
      <c r="E1285" s="2" t="s">
        <v>133</v>
      </c>
      <c r="F1285" s="2" t="s">
        <v>227</v>
      </c>
      <c r="G1285" s="2">
        <v>1</v>
      </c>
      <c r="H1285" s="2">
        <v>1088.8900000000001</v>
      </c>
      <c r="I1285" s="2">
        <v>10</v>
      </c>
      <c r="J1285" s="2">
        <v>108.89</v>
      </c>
      <c r="K1285" s="2">
        <v>12</v>
      </c>
      <c r="L1285" s="2">
        <v>117.6</v>
      </c>
      <c r="M1285" s="2">
        <v>1097.5999999999999</v>
      </c>
      <c r="N1285" s="2">
        <v>699.84</v>
      </c>
      <c r="O1285" s="2">
        <f t="shared" si="49"/>
        <v>280.15999999999985</v>
      </c>
      <c r="P1285" s="2" t="s">
        <v>28</v>
      </c>
      <c r="Q1285" s="2" t="str">
        <f t="shared" si="50"/>
        <v>Credit Card</v>
      </c>
      <c r="R1285" s="2" t="s">
        <v>20</v>
      </c>
      <c r="S1285" s="2" t="s">
        <v>56</v>
      </c>
      <c r="T1285" s="2" t="s">
        <v>1821</v>
      </c>
      <c r="U1285" s="2" t="s">
        <v>59</v>
      </c>
      <c r="V1285" t="str">
        <f>TEXT(tblSales[[#This Row],[Invoice Date]],"mmm")</f>
        <v>Sep</v>
      </c>
      <c r="W1285">
        <f>MONTH(tblSales[[#This Row],[Invoice Date]])</f>
        <v>9</v>
      </c>
      <c r="X1285">
        <f>YEAR(tblSales[[#This Row],[Invoice Date]])</f>
        <v>2024</v>
      </c>
      <c r="Y1285" t="str">
        <f>TEXT(tblSales[[#This Row],[Invoice Date]],"mmm-yyyy")</f>
        <v>Sep-2024</v>
      </c>
      <c r="Z1285" t="str">
        <f>_xlfn.XLOOKUP(tblSales[[#This Row],[Product_ID]],Products!$A:$A,Products!$C:$C,"Women Dresses")</f>
        <v>Women Tops</v>
      </c>
      <c r="AA1285" t="str">
        <f>_xlfn.XLOOKUP(tblSales[[#This Row],[Product_ID]],Products!$A:$A,Products!$D:$D,"Unknown")</f>
        <v>Casual Top</v>
      </c>
      <c r="AB1285" t="str">
        <f>_xlfn.XLOOKUP(tblSales[[#This Row],[Product_ID]],Products!$A:$A,Products!$E:$E,"Unknown")</f>
        <v>Nalli Silks</v>
      </c>
      <c r="AC1285" t="str">
        <f>_xlfn.XLOOKUP(tblSales[[#This Row],[Store_ID]],Stores!$A:$A,Stores!$B:$B,"Unknown")</f>
        <v>TrendMart Tirupati High Street</v>
      </c>
      <c r="AD1285" t="str">
        <f>_xlfn.XLOOKUP(tblSales[[#This Row],[Store_ID]],Stores!$A:$A,Stores!$E:$E,"Unknown")</f>
        <v>South Zone 3</v>
      </c>
      <c r="AE1285" t="str">
        <f>_xlfn.XLOOKUP(tblSales[[#This Row],[Customer_ID]],Customers!$A:$A,Customers!$B:$B,"Unknown")</f>
        <v>Muthu Achari</v>
      </c>
      <c r="AF1285" t="str">
        <f>_xlfn.XLOOKUP(tblSales[[#This Row],[Customer_ID]],Customers!$A:$A,Customers!$J:$J,"Unknown")</f>
        <v>Regular</v>
      </c>
      <c r="AG1285" t="str">
        <f>_xlfn.XLOOKUP(tblSales[[#This Row],[Employee_ID]],Employees!$A:$A,Employees!$B:$B,"Unknown")</f>
        <v>Ishwarya Shetty</v>
      </c>
      <c r="AH1285">
        <f>IF(MONTH(tblSales[[#This Row],[Invoice Date]])&gt;=4,MONTH(tblSales[[#This Row],[Invoice Date]]),MONTH(tblSales[[#This Row],[Invoice Date]])+12)</f>
        <v>9</v>
      </c>
      <c r="AI1285" s="8">
        <f>DATE(YEAR(tblSales[[#This Row],[Invoice Date]]),MONTH(tblSales[[#This Row],[Invoice Date]]),1)</f>
        <v>45536</v>
      </c>
      <c r="AJ1285" t="str">
        <f>_xlfn.XLOOKUP(tblSales[[#This Row],[Product_ID]],Products!$A:$A,Products!$B:$B,"Unknown")</f>
        <v>Nalli Silks Casual Top Charcoal</v>
      </c>
      <c r="AK1285" s="9">
        <f>IFERROR(tblSales[[#This Row],[Profit]]/tblSales[[#This Row],[Sales Amount]],0)</f>
        <v>0.25524781341107861</v>
      </c>
      <c r="AL1285" t="str">
        <f>IF(tblSales[[#This Row],[Discount %]]&lt;=5,"0-5%",
IF(tblSales[[#This Row],[Discount %]]&lt;=10,"5-10%",
IF(tblSales[[#This Row],[Discount %]]&lt;=15,"10-15%",
IF(tblSales[[#This Row],[Discount %]]&lt;=20,"15-20%","20%+"))))</f>
        <v>5-10%</v>
      </c>
    </row>
    <row r="1286" spans="1:38">
      <c r="A1286" s="2" t="s">
        <v>3046</v>
      </c>
      <c r="B1286" s="11">
        <v>45501</v>
      </c>
      <c r="C1286" s="2" t="s">
        <v>2073</v>
      </c>
      <c r="D1286" s="2" t="s">
        <v>1646</v>
      </c>
      <c r="E1286" s="2" t="s">
        <v>203</v>
      </c>
      <c r="F1286" s="2" t="s">
        <v>216</v>
      </c>
      <c r="G1286" s="2">
        <v>1</v>
      </c>
      <c r="H1286" s="2">
        <v>1052.5</v>
      </c>
      <c r="I1286" s="2">
        <v>0</v>
      </c>
      <c r="J1286" s="2">
        <v>0</v>
      </c>
      <c r="K1286" s="2">
        <v>12</v>
      </c>
      <c r="L1286" s="2">
        <v>126.3</v>
      </c>
      <c r="M1286" s="2">
        <v>1178.8</v>
      </c>
      <c r="N1286" s="2">
        <v>700.93</v>
      </c>
      <c r="O1286" s="2">
        <f t="shared" si="49"/>
        <v>351.57</v>
      </c>
      <c r="P1286" s="2" t="s">
        <v>28</v>
      </c>
      <c r="Q1286" s="2" t="str">
        <f t="shared" si="50"/>
        <v>Credit Card</v>
      </c>
      <c r="R1286" s="2" t="s">
        <v>21</v>
      </c>
      <c r="S1286" s="2" t="s">
        <v>56</v>
      </c>
      <c r="T1286" s="2" t="s">
        <v>2132</v>
      </c>
      <c r="U1286" s="2" t="s">
        <v>60</v>
      </c>
      <c r="V1286" t="str">
        <f>TEXT(tblSales[[#This Row],[Invoice Date]],"mmm")</f>
        <v>Jul</v>
      </c>
      <c r="W1286">
        <f>MONTH(tblSales[[#This Row],[Invoice Date]])</f>
        <v>7</v>
      </c>
      <c r="X1286">
        <f>YEAR(tblSales[[#This Row],[Invoice Date]])</f>
        <v>2024</v>
      </c>
      <c r="Y1286" t="str">
        <f>TEXT(tblSales[[#This Row],[Invoice Date]],"mmm-yyyy")</f>
        <v>Jul-2024</v>
      </c>
      <c r="Z1286" t="str">
        <f>_xlfn.XLOOKUP(tblSales[[#This Row],[Product_ID]],Products!$A:$A,Products!$C:$C,"Women Dresses")</f>
        <v>Women Jeans</v>
      </c>
      <c r="AA1286" t="str">
        <f>_xlfn.XLOOKUP(tblSales[[#This Row],[Product_ID]],Products!$A:$A,Products!$D:$D,"Unknown")</f>
        <v>Skinny Fit</v>
      </c>
      <c r="AB1286" t="str">
        <f>_xlfn.XLOOKUP(tblSales[[#This Row],[Product_ID]],Products!$A:$A,Products!$E:$E,"Unknown")</f>
        <v>Global Desi</v>
      </c>
      <c r="AC1286" t="str">
        <f>_xlfn.XLOOKUP(tblSales[[#This Row],[Store_ID]],Stores!$A:$A,Stores!$B:$B,"Unknown")</f>
        <v>TrendMart Thoothukudi Outlet</v>
      </c>
      <c r="AD1286" t="str">
        <f>_xlfn.XLOOKUP(tblSales[[#This Row],[Store_ID]],Stores!$A:$A,Stores!$E:$E,"Unknown")</f>
        <v>South Zone 1</v>
      </c>
      <c r="AE1286" t="str">
        <f>_xlfn.XLOOKUP(tblSales[[#This Row],[Customer_ID]],Customers!$A:$A,Customers!$B:$B,"Unknown")</f>
        <v>Harish Gowda</v>
      </c>
      <c r="AF1286" t="str">
        <f>_xlfn.XLOOKUP(tblSales[[#This Row],[Customer_ID]],Customers!$A:$A,Customers!$J:$J,"Unknown")</f>
        <v>Regular</v>
      </c>
      <c r="AG1286" t="str">
        <f>_xlfn.XLOOKUP(tblSales[[#This Row],[Employee_ID]],Employees!$A:$A,Employees!$B:$B,"Unknown")</f>
        <v>Venkat Sharma</v>
      </c>
      <c r="AH1286">
        <f>IF(MONTH(tblSales[[#This Row],[Invoice Date]])&gt;=4,MONTH(tblSales[[#This Row],[Invoice Date]]),MONTH(tblSales[[#This Row],[Invoice Date]])+12)</f>
        <v>7</v>
      </c>
      <c r="AI1286" s="8">
        <f>DATE(YEAR(tblSales[[#This Row],[Invoice Date]]),MONTH(tblSales[[#This Row],[Invoice Date]]),1)</f>
        <v>45474</v>
      </c>
      <c r="AJ1286" t="str">
        <f>_xlfn.XLOOKUP(tblSales[[#This Row],[Product_ID]],Products!$A:$A,Products!$B:$B,"Unknown")</f>
        <v>Global Desi Skinny Fit Olive</v>
      </c>
      <c r="AK1286" s="9">
        <f>IFERROR(tblSales[[#This Row],[Profit]]/tblSales[[#This Row],[Sales Amount]],0)</f>
        <v>0.29824397692568716</v>
      </c>
      <c r="AL1286" t="str">
        <f>IF(tblSales[[#This Row],[Discount %]]&lt;=5,"0-5%",
IF(tblSales[[#This Row],[Discount %]]&lt;=10,"5-10%",
IF(tblSales[[#This Row],[Discount %]]&lt;=15,"10-15%",
IF(tblSales[[#This Row],[Discount %]]&lt;=20,"15-20%","20%+"))))</f>
        <v>0-5%</v>
      </c>
    </row>
    <row r="1287" spans="1:38">
      <c r="A1287" s="2" t="s">
        <v>3047</v>
      </c>
      <c r="B1287" s="11">
        <v>45607</v>
      </c>
      <c r="C1287" s="2" t="s">
        <v>2140</v>
      </c>
      <c r="D1287" s="2" t="s">
        <v>1597</v>
      </c>
      <c r="E1287" s="2" t="s">
        <v>358</v>
      </c>
      <c r="F1287" s="2" t="s">
        <v>405</v>
      </c>
      <c r="G1287" s="2">
        <v>2</v>
      </c>
      <c r="H1287" s="2">
        <v>5217.0200000000004</v>
      </c>
      <c r="I1287" s="2">
        <v>10</v>
      </c>
      <c r="J1287" s="2">
        <v>1043.4000000000001</v>
      </c>
      <c r="K1287" s="2">
        <v>12</v>
      </c>
      <c r="L1287" s="2">
        <v>1126.8800000000001</v>
      </c>
      <c r="M1287" s="2">
        <v>10517.52</v>
      </c>
      <c r="N1287" s="2">
        <v>7674</v>
      </c>
      <c r="O1287" s="2">
        <f t="shared" si="49"/>
        <v>1716.6400000000003</v>
      </c>
      <c r="P1287" s="2" t="s">
        <v>29</v>
      </c>
      <c r="Q1287" s="2" t="str">
        <f t="shared" si="50"/>
        <v>Debit Card</v>
      </c>
      <c r="R1287" s="2" t="s">
        <v>21</v>
      </c>
      <c r="S1287" s="2" t="s">
        <v>56</v>
      </c>
      <c r="T1287" s="2" t="s">
        <v>1608</v>
      </c>
      <c r="U1287" s="2" t="s">
        <v>59</v>
      </c>
      <c r="V1287" t="str">
        <f>TEXT(tblSales[[#This Row],[Invoice Date]],"mmm")</f>
        <v>Nov</v>
      </c>
      <c r="W1287">
        <f>MONTH(tblSales[[#This Row],[Invoice Date]])</f>
        <v>11</v>
      </c>
      <c r="X1287">
        <f>YEAR(tblSales[[#This Row],[Invoice Date]])</f>
        <v>2024</v>
      </c>
      <c r="Y1287" t="str">
        <f>TEXT(tblSales[[#This Row],[Invoice Date]],"mmm-yyyy")</f>
        <v>Nov-2024</v>
      </c>
      <c r="Z1287" t="str">
        <f>_xlfn.XLOOKUP(tblSales[[#This Row],[Product_ID]],Products!$A:$A,Products!$C:$C,"Women Dresses")</f>
        <v>Watches</v>
      </c>
      <c r="AA1287" t="str">
        <f>_xlfn.XLOOKUP(tblSales[[#This Row],[Product_ID]],Products!$A:$A,Products!$D:$D,"Unknown")</f>
        <v>Digital Watch</v>
      </c>
      <c r="AB1287" t="str">
        <f>_xlfn.XLOOKUP(tblSales[[#This Row],[Product_ID]],Products!$A:$A,Products!$E:$E,"Unknown")</f>
        <v>Levi's</v>
      </c>
      <c r="AC1287" t="str">
        <f>_xlfn.XLOOKUP(tblSales[[#This Row],[Store_ID]],Stores!$A:$A,Stores!$B:$B,"Unknown")</f>
        <v>TrendMart Dindigul Standard</v>
      </c>
      <c r="AD1287" t="str">
        <f>_xlfn.XLOOKUP(tblSales[[#This Row],[Store_ID]],Stores!$A:$A,Stores!$E:$E,"Unknown")</f>
        <v>South Zone 1</v>
      </c>
      <c r="AE1287" t="str">
        <f>_xlfn.XLOOKUP(tblSales[[#This Row],[Customer_ID]],Customers!$A:$A,Customers!$B:$B,"Unknown")</f>
        <v>Jyothi Mudaliar</v>
      </c>
      <c r="AF1287" t="str">
        <f>_xlfn.XLOOKUP(tblSales[[#This Row],[Customer_ID]],Customers!$A:$A,Customers!$J:$J,"Unknown")</f>
        <v>Gold</v>
      </c>
      <c r="AG1287" t="str">
        <f>_xlfn.XLOOKUP(tblSales[[#This Row],[Employee_ID]],Employees!$A:$A,Employees!$B:$B,"Unknown")</f>
        <v>Chitra Bhat</v>
      </c>
      <c r="AH1287">
        <f>IF(MONTH(tblSales[[#This Row],[Invoice Date]])&gt;=4,MONTH(tblSales[[#This Row],[Invoice Date]]),MONTH(tblSales[[#This Row],[Invoice Date]])+12)</f>
        <v>11</v>
      </c>
      <c r="AI1287" s="8">
        <f>DATE(YEAR(tblSales[[#This Row],[Invoice Date]]),MONTH(tblSales[[#This Row],[Invoice Date]]),1)</f>
        <v>45597</v>
      </c>
      <c r="AJ1287" t="str">
        <f>_xlfn.XLOOKUP(tblSales[[#This Row],[Product_ID]],Products!$A:$A,Products!$B:$B,"Unknown")</f>
        <v>Levi's Digital Watch Orange</v>
      </c>
      <c r="AK1287" s="9">
        <f>IFERROR(tblSales[[#This Row],[Profit]]/tblSales[[#This Row],[Sales Amount]],0)</f>
        <v>0.16321718427918372</v>
      </c>
      <c r="AL1287" t="str">
        <f>IF(tblSales[[#This Row],[Discount %]]&lt;=5,"0-5%",
IF(tblSales[[#This Row],[Discount %]]&lt;=10,"5-10%",
IF(tblSales[[#This Row],[Discount %]]&lt;=15,"10-15%",
IF(tblSales[[#This Row],[Discount %]]&lt;=20,"15-20%","20%+"))))</f>
        <v>5-10%</v>
      </c>
    </row>
    <row r="1288" spans="1:38">
      <c r="A1288" s="2" t="s">
        <v>3048</v>
      </c>
      <c r="B1288" s="11">
        <v>45629</v>
      </c>
      <c r="C1288" s="2" t="s">
        <v>589</v>
      </c>
      <c r="D1288" s="2" t="s">
        <v>1498</v>
      </c>
      <c r="E1288" s="2" t="s">
        <v>372</v>
      </c>
      <c r="F1288" s="2" t="s">
        <v>562</v>
      </c>
      <c r="G1288" s="2">
        <v>1</v>
      </c>
      <c r="H1288" s="2">
        <v>2209.02</v>
      </c>
      <c r="I1288" s="2">
        <v>0</v>
      </c>
      <c r="J1288" s="2">
        <v>0</v>
      </c>
      <c r="K1288" s="2">
        <v>12</v>
      </c>
      <c r="L1288" s="2">
        <v>265.08</v>
      </c>
      <c r="M1288" s="2">
        <v>2474.1</v>
      </c>
      <c r="N1288" s="2">
        <v>1580.02</v>
      </c>
      <c r="O1288" s="2">
        <f t="shared" si="49"/>
        <v>629</v>
      </c>
      <c r="P1288" s="2" t="s">
        <v>32</v>
      </c>
      <c r="Q1288" s="2" t="str">
        <f t="shared" si="50"/>
        <v>UPI</v>
      </c>
      <c r="R1288" s="2" t="s">
        <v>20</v>
      </c>
      <c r="S1288" s="2" t="s">
        <v>56</v>
      </c>
      <c r="T1288" s="2" t="s">
        <v>3049</v>
      </c>
      <c r="U1288" s="2" t="s">
        <v>59</v>
      </c>
      <c r="V1288" t="str">
        <f>TEXT(tblSales[[#This Row],[Invoice Date]],"mmm")</f>
        <v>Dec</v>
      </c>
      <c r="W1288">
        <f>MONTH(tblSales[[#This Row],[Invoice Date]])</f>
        <v>12</v>
      </c>
      <c r="X1288">
        <f>YEAR(tblSales[[#This Row],[Invoice Date]])</f>
        <v>2024</v>
      </c>
      <c r="Y1288" t="str">
        <f>TEXT(tblSales[[#This Row],[Invoice Date]],"mmm-yyyy")</f>
        <v>Dec-2024</v>
      </c>
      <c r="Z1288" t="str">
        <f>_xlfn.XLOOKUP(tblSales[[#This Row],[Product_ID]],Products!$A:$A,Products!$C:$C,"Women Dresses")</f>
        <v>Men Ethnic</v>
      </c>
      <c r="AA1288" t="str">
        <f>_xlfn.XLOOKUP(tblSales[[#This Row],[Product_ID]],Products!$A:$A,Products!$D:$D,"Unknown")</f>
        <v>Kurta</v>
      </c>
      <c r="AB1288" t="str">
        <f>_xlfn.XLOOKUP(tblSales[[#This Row],[Product_ID]],Products!$A:$A,Products!$E:$E,"Unknown")</f>
        <v>Woodland</v>
      </c>
      <c r="AC1288" t="str">
        <f>_xlfn.XLOOKUP(tblSales[[#This Row],[Store_ID]],Stores!$A:$A,Stores!$B:$B,"Unknown")</f>
        <v>TrendMart Tirunelveli Flagship</v>
      </c>
      <c r="AD1288" t="str">
        <f>_xlfn.XLOOKUP(tblSales[[#This Row],[Store_ID]],Stores!$A:$A,Stores!$E:$E,"Unknown")</f>
        <v>South Zone 1</v>
      </c>
      <c r="AE1288" t="str">
        <f>_xlfn.XLOOKUP(tblSales[[#This Row],[Customer_ID]],Customers!$A:$A,Customers!$B:$B,"Unknown")</f>
        <v>Deepthi Shetty</v>
      </c>
      <c r="AF1288" t="str">
        <f>_xlfn.XLOOKUP(tblSales[[#This Row],[Customer_ID]],Customers!$A:$A,Customers!$J:$J,"Unknown")</f>
        <v>Regular</v>
      </c>
      <c r="AG1288" t="str">
        <f>_xlfn.XLOOKUP(tblSales[[#This Row],[Employee_ID]],Employees!$A:$A,Employees!$B:$B,"Unknown")</f>
        <v>Vikram Bhat</v>
      </c>
      <c r="AH1288">
        <f>IF(MONTH(tblSales[[#This Row],[Invoice Date]])&gt;=4,MONTH(tblSales[[#This Row],[Invoice Date]]),MONTH(tblSales[[#This Row],[Invoice Date]])+12)</f>
        <v>12</v>
      </c>
      <c r="AI1288" s="8">
        <f>DATE(YEAR(tblSales[[#This Row],[Invoice Date]]),MONTH(tblSales[[#This Row],[Invoice Date]]),1)</f>
        <v>45627</v>
      </c>
      <c r="AJ1288" t="str">
        <f>_xlfn.XLOOKUP(tblSales[[#This Row],[Product_ID]],Products!$A:$A,Products!$B:$B,"Unknown")</f>
        <v>Woodland Kurta Teal</v>
      </c>
      <c r="AK1288" s="9">
        <f>IFERROR(tblSales[[#This Row],[Profit]]/tblSales[[#This Row],[Sales Amount]],0)</f>
        <v>0.25423386281880278</v>
      </c>
      <c r="AL1288" t="str">
        <f>IF(tblSales[[#This Row],[Discount %]]&lt;=5,"0-5%",
IF(tblSales[[#This Row],[Discount %]]&lt;=10,"5-10%",
IF(tblSales[[#This Row],[Discount %]]&lt;=15,"10-15%",
IF(tblSales[[#This Row],[Discount %]]&lt;=20,"15-20%","20%+"))))</f>
        <v>0-5%</v>
      </c>
    </row>
    <row r="1289" spans="1:38">
      <c r="A1289" s="2" t="s">
        <v>3050</v>
      </c>
      <c r="B1289" s="11">
        <v>45652</v>
      </c>
      <c r="C1289" s="2" t="s">
        <v>1388</v>
      </c>
      <c r="D1289" s="2" t="s">
        <v>606</v>
      </c>
      <c r="E1289" s="2" t="s">
        <v>1477</v>
      </c>
      <c r="F1289" s="2" t="s">
        <v>216</v>
      </c>
      <c r="G1289" s="2">
        <v>5</v>
      </c>
      <c r="H1289" s="2">
        <v>510.42</v>
      </c>
      <c r="I1289" s="2">
        <v>25</v>
      </c>
      <c r="J1289" s="2">
        <v>638.02</v>
      </c>
      <c r="K1289" s="2">
        <v>5</v>
      </c>
      <c r="L1289" s="2">
        <v>95.7</v>
      </c>
      <c r="M1289" s="2">
        <v>2009.78</v>
      </c>
      <c r="N1289" s="2">
        <v>1499.3</v>
      </c>
      <c r="O1289" s="2">
        <f t="shared" si="49"/>
        <v>414.78000000000003</v>
      </c>
      <c r="P1289" s="2" t="s">
        <v>32</v>
      </c>
      <c r="Q1289" s="2" t="str">
        <f t="shared" si="50"/>
        <v>UPI</v>
      </c>
      <c r="R1289" s="2" t="s">
        <v>21</v>
      </c>
      <c r="S1289" s="2" t="s">
        <v>57</v>
      </c>
      <c r="T1289" s="2" t="s">
        <v>1863</v>
      </c>
      <c r="U1289" s="2" t="s">
        <v>59</v>
      </c>
      <c r="V1289" t="str">
        <f>TEXT(tblSales[[#This Row],[Invoice Date]],"mmm")</f>
        <v>Dec</v>
      </c>
      <c r="W1289">
        <f>MONTH(tblSales[[#This Row],[Invoice Date]])</f>
        <v>12</v>
      </c>
      <c r="X1289">
        <f>YEAR(tblSales[[#This Row],[Invoice Date]])</f>
        <v>2024</v>
      </c>
      <c r="Y1289" t="str">
        <f>TEXT(tblSales[[#This Row],[Invoice Date]],"mmm-yyyy")</f>
        <v>Dec-2024</v>
      </c>
      <c r="Z1289" t="str">
        <f>_xlfn.XLOOKUP(tblSales[[#This Row],[Product_ID]],Products!$A:$A,Products!$C:$C,"Women Dresses")</f>
        <v>Men T-Shirts</v>
      </c>
      <c r="AA1289" t="str">
        <f>_xlfn.XLOOKUP(tblSales[[#This Row],[Product_ID]],Products!$A:$A,Products!$D:$D,"Unknown")</f>
        <v>Round Neck</v>
      </c>
      <c r="AB1289" t="str">
        <f>_xlfn.XLOOKUP(tblSales[[#This Row],[Product_ID]],Products!$A:$A,Products!$E:$E,"Unknown")</f>
        <v>Global Desi</v>
      </c>
      <c r="AC1289" t="str">
        <f>_xlfn.XLOOKUP(tblSales[[#This Row],[Store_ID]],Stores!$A:$A,Stores!$B:$B,"Unknown")</f>
        <v>TrendMart Guntur High Street</v>
      </c>
      <c r="AD1289" t="str">
        <f>_xlfn.XLOOKUP(tblSales[[#This Row],[Store_ID]],Stores!$A:$A,Stores!$E:$E,"Unknown")</f>
        <v>South Zone 3</v>
      </c>
      <c r="AE1289" t="str">
        <f>_xlfn.XLOOKUP(tblSales[[#This Row],[Customer_ID]],Customers!$A:$A,Customers!$B:$B,"Unknown")</f>
        <v>Karunakaran Iyengar</v>
      </c>
      <c r="AF1289" t="str">
        <f>_xlfn.XLOOKUP(tblSales[[#This Row],[Customer_ID]],Customers!$A:$A,Customers!$J:$J,"Unknown")</f>
        <v>Gold</v>
      </c>
      <c r="AG1289" t="str">
        <f>_xlfn.XLOOKUP(tblSales[[#This Row],[Employee_ID]],Employees!$A:$A,Employees!$B:$B,"Unknown")</f>
        <v>Venkat Sharma</v>
      </c>
      <c r="AH1289">
        <f>IF(MONTH(tblSales[[#This Row],[Invoice Date]])&gt;=4,MONTH(tblSales[[#This Row],[Invoice Date]]),MONTH(tblSales[[#This Row],[Invoice Date]])+12)</f>
        <v>12</v>
      </c>
      <c r="AI1289" s="8">
        <f>DATE(YEAR(tblSales[[#This Row],[Invoice Date]]),MONTH(tblSales[[#This Row],[Invoice Date]]),1)</f>
        <v>45627</v>
      </c>
      <c r="AJ1289" t="str">
        <f>_xlfn.XLOOKUP(tblSales[[#This Row],[Product_ID]],Products!$A:$A,Products!$B:$B,"Unknown")</f>
        <v>Global Desi Round Neck Green</v>
      </c>
      <c r="AK1289" s="9">
        <f>IFERROR(tblSales[[#This Row],[Profit]]/tblSales[[#This Row],[Sales Amount]],0)</f>
        <v>0.20638079789827743</v>
      </c>
      <c r="AL1289" t="str">
        <f>IF(tblSales[[#This Row],[Discount %]]&lt;=5,"0-5%",
IF(tblSales[[#This Row],[Discount %]]&lt;=10,"5-10%",
IF(tblSales[[#This Row],[Discount %]]&lt;=15,"10-15%",
IF(tblSales[[#This Row],[Discount %]]&lt;=20,"15-20%","20%+"))))</f>
        <v>20%+</v>
      </c>
    </row>
    <row r="1290" spans="1:38">
      <c r="A1290" s="2" t="s">
        <v>3051</v>
      </c>
      <c r="B1290" s="11">
        <v>45521</v>
      </c>
      <c r="C1290" s="2" t="s">
        <v>3052</v>
      </c>
      <c r="D1290" s="2" t="s">
        <v>2714</v>
      </c>
      <c r="E1290" s="2" t="s">
        <v>368</v>
      </c>
      <c r="F1290" s="2" t="s">
        <v>140</v>
      </c>
      <c r="G1290" s="2">
        <v>3</v>
      </c>
      <c r="H1290" s="2">
        <v>751.66</v>
      </c>
      <c r="I1290" s="2">
        <v>20</v>
      </c>
      <c r="J1290" s="2">
        <v>451</v>
      </c>
      <c r="K1290" s="2">
        <v>5</v>
      </c>
      <c r="L1290" s="2">
        <v>90.2</v>
      </c>
      <c r="M1290" s="2">
        <v>1894.18</v>
      </c>
      <c r="N1290" s="2">
        <v>1211.7</v>
      </c>
      <c r="O1290" s="2">
        <f t="shared" si="49"/>
        <v>592.28</v>
      </c>
      <c r="P1290" s="2" t="s">
        <v>28</v>
      </c>
      <c r="Q1290" s="2" t="str">
        <f t="shared" si="50"/>
        <v>Credit Card</v>
      </c>
      <c r="R1290" s="2" t="s">
        <v>20</v>
      </c>
      <c r="S1290" s="2" t="s">
        <v>56</v>
      </c>
      <c r="T1290" s="2" t="s">
        <v>286</v>
      </c>
      <c r="U1290" s="2" t="s">
        <v>60</v>
      </c>
      <c r="V1290" t="str">
        <f>TEXT(tblSales[[#This Row],[Invoice Date]],"mmm")</f>
        <v>Aug</v>
      </c>
      <c r="W1290">
        <f>MONTH(tblSales[[#This Row],[Invoice Date]])</f>
        <v>8</v>
      </c>
      <c r="X1290">
        <f>YEAR(tblSales[[#This Row],[Invoice Date]])</f>
        <v>2024</v>
      </c>
      <c r="Y1290" t="str">
        <f>TEXT(tblSales[[#This Row],[Invoice Date]],"mmm-yyyy")</f>
        <v>Aug-2024</v>
      </c>
      <c r="Z1290" t="str">
        <f>_xlfn.XLOOKUP(tblSales[[#This Row],[Product_ID]],Products!$A:$A,Products!$C:$C,"Women Dresses")</f>
        <v>Men T-Shirts</v>
      </c>
      <c r="AA1290" t="str">
        <f>_xlfn.XLOOKUP(tblSales[[#This Row],[Product_ID]],Products!$A:$A,Products!$D:$D,"Unknown")</f>
        <v>Polo</v>
      </c>
      <c r="AB1290" t="str">
        <f>_xlfn.XLOOKUP(tblSales[[#This Row],[Product_ID]],Products!$A:$A,Products!$E:$E,"Unknown")</f>
        <v>Libas</v>
      </c>
      <c r="AC1290" t="str">
        <f>_xlfn.XLOOKUP(tblSales[[#This Row],[Store_ID]],Stores!$A:$A,Stores!$B:$B,"Unknown")</f>
        <v>TrendMart Kozhikode Outlet</v>
      </c>
      <c r="AD1290" t="str">
        <f>_xlfn.XLOOKUP(tblSales[[#This Row],[Store_ID]],Stores!$A:$A,Stores!$E:$E,"Unknown")</f>
        <v>South Zone 1</v>
      </c>
      <c r="AE1290" t="str">
        <f>_xlfn.XLOOKUP(tblSales[[#This Row],[Customer_ID]],Customers!$A:$A,Customers!$B:$B,"Unknown")</f>
        <v>Dinesh Achari</v>
      </c>
      <c r="AF1290" t="str">
        <f>_xlfn.XLOOKUP(tblSales[[#This Row],[Customer_ID]],Customers!$A:$A,Customers!$J:$J,"Unknown")</f>
        <v>Gold</v>
      </c>
      <c r="AG1290" t="str">
        <f>_xlfn.XLOOKUP(tblSales[[#This Row],[Employee_ID]],Employees!$A:$A,Employees!$B:$B,"Unknown")</f>
        <v>Charulatha Kumar</v>
      </c>
      <c r="AH1290">
        <f>IF(MONTH(tblSales[[#This Row],[Invoice Date]])&gt;=4,MONTH(tblSales[[#This Row],[Invoice Date]]),MONTH(tblSales[[#This Row],[Invoice Date]])+12)</f>
        <v>8</v>
      </c>
      <c r="AI1290" s="8">
        <f>DATE(YEAR(tblSales[[#This Row],[Invoice Date]]),MONTH(tblSales[[#This Row],[Invoice Date]]),1)</f>
        <v>45505</v>
      </c>
      <c r="AJ1290" t="str">
        <f>_xlfn.XLOOKUP(tblSales[[#This Row],[Product_ID]],Products!$A:$A,Products!$B:$B,"Unknown")</f>
        <v>Libas Polo Peach</v>
      </c>
      <c r="AK1290" s="9">
        <f>IFERROR(tblSales[[#This Row],[Profit]]/tblSales[[#This Row],[Sales Amount]],0)</f>
        <v>0.31268411660982587</v>
      </c>
      <c r="AL1290" t="str">
        <f>IF(tblSales[[#This Row],[Discount %]]&lt;=5,"0-5%",
IF(tblSales[[#This Row],[Discount %]]&lt;=10,"5-10%",
IF(tblSales[[#This Row],[Discount %]]&lt;=15,"10-15%",
IF(tblSales[[#This Row],[Discount %]]&lt;=20,"15-20%","20%+"))))</f>
        <v>15-20%</v>
      </c>
    </row>
    <row r="1291" spans="1:38">
      <c r="A1291" s="2" t="s">
        <v>3053</v>
      </c>
      <c r="B1291" s="11">
        <v>45592</v>
      </c>
      <c r="C1291" s="2" t="s">
        <v>3054</v>
      </c>
      <c r="D1291" s="2" t="s">
        <v>716</v>
      </c>
      <c r="E1291" s="2" t="s">
        <v>1138</v>
      </c>
      <c r="F1291" s="2" t="s">
        <v>110</v>
      </c>
      <c r="G1291" s="2">
        <v>1</v>
      </c>
      <c r="H1291" s="2">
        <v>1838.82</v>
      </c>
      <c r="I1291" s="2">
        <v>25</v>
      </c>
      <c r="J1291" s="2">
        <v>459.7</v>
      </c>
      <c r="K1291" s="2">
        <v>12</v>
      </c>
      <c r="L1291" s="2">
        <v>165.49</v>
      </c>
      <c r="M1291" s="2">
        <v>1544.61</v>
      </c>
      <c r="N1291" s="2">
        <v>1115.19</v>
      </c>
      <c r="O1291" s="2">
        <f t="shared" si="49"/>
        <v>263.92999999999984</v>
      </c>
      <c r="P1291" s="2" t="s">
        <v>28</v>
      </c>
      <c r="Q1291" s="2" t="str">
        <f t="shared" si="50"/>
        <v>Credit Card</v>
      </c>
      <c r="R1291" s="2" t="s">
        <v>21</v>
      </c>
      <c r="S1291" s="2" t="s">
        <v>56</v>
      </c>
      <c r="T1291" s="2" t="s">
        <v>1690</v>
      </c>
      <c r="U1291" s="2" t="s">
        <v>60</v>
      </c>
      <c r="V1291" t="str">
        <f>TEXT(tblSales[[#This Row],[Invoice Date]],"mmm")</f>
        <v>Oct</v>
      </c>
      <c r="W1291">
        <f>MONTH(tblSales[[#This Row],[Invoice Date]])</f>
        <v>10</v>
      </c>
      <c r="X1291">
        <f>YEAR(tblSales[[#This Row],[Invoice Date]])</f>
        <v>2024</v>
      </c>
      <c r="Y1291" t="str">
        <f>TEXT(tblSales[[#This Row],[Invoice Date]],"mmm-yyyy")</f>
        <v>Oct-2024</v>
      </c>
      <c r="Z1291" t="str">
        <f>_xlfn.XLOOKUP(tblSales[[#This Row],[Product_ID]],Products!$A:$A,Products!$C:$C,"Women Dresses")</f>
        <v>Sportswear</v>
      </c>
      <c r="AA1291" t="str">
        <f>_xlfn.XLOOKUP(tblSales[[#This Row],[Product_ID]],Products!$A:$A,Products!$D:$D,"Unknown")</f>
        <v>Sports T-Shirt</v>
      </c>
      <c r="AB1291" t="str">
        <f>_xlfn.XLOOKUP(tblSales[[#This Row],[Product_ID]],Products!$A:$A,Products!$E:$E,"Unknown")</f>
        <v>Allen Solly</v>
      </c>
      <c r="AC1291" t="str">
        <f>_xlfn.XLOOKUP(tblSales[[#This Row],[Store_ID]],Stores!$A:$A,Stores!$B:$B,"Unknown")</f>
        <v>TrendMart Vijayawada Mall Kiosk</v>
      </c>
      <c r="AD1291" t="str">
        <f>_xlfn.XLOOKUP(tblSales[[#This Row],[Store_ID]],Stores!$A:$A,Stores!$E:$E,"Unknown")</f>
        <v>South Zone 3</v>
      </c>
      <c r="AE1291" t="str">
        <f>_xlfn.XLOOKUP(tblSales[[#This Row],[Customer_ID]],Customers!$A:$A,Customers!$B:$B,"Unknown")</f>
        <v>Dhruv Yadav</v>
      </c>
      <c r="AF1291" t="str">
        <f>_xlfn.XLOOKUP(tblSales[[#This Row],[Customer_ID]],Customers!$A:$A,Customers!$J:$J,"Unknown")</f>
        <v>Silver</v>
      </c>
      <c r="AG1291" t="str">
        <f>_xlfn.XLOOKUP(tblSales[[#This Row],[Employee_ID]],Employees!$A:$A,Employees!$B:$B,"Unknown")</f>
        <v>Jyothi Prasad</v>
      </c>
      <c r="AH1291">
        <f>IF(MONTH(tblSales[[#This Row],[Invoice Date]])&gt;=4,MONTH(tblSales[[#This Row],[Invoice Date]]),MONTH(tblSales[[#This Row],[Invoice Date]])+12)</f>
        <v>10</v>
      </c>
      <c r="AI1291" s="8">
        <f>DATE(YEAR(tblSales[[#This Row],[Invoice Date]]),MONTH(tblSales[[#This Row],[Invoice Date]]),1)</f>
        <v>45566</v>
      </c>
      <c r="AJ1291" t="str">
        <f>_xlfn.XLOOKUP(tblSales[[#This Row],[Product_ID]],Products!$A:$A,Products!$B:$B,"Unknown")</f>
        <v>Allen Solly Sports T-Shirt Cream</v>
      </c>
      <c r="AK1291" s="9">
        <f>IFERROR(tblSales[[#This Row],[Profit]]/tblSales[[#This Row],[Sales Amount]],0)</f>
        <v>0.17087161160422362</v>
      </c>
      <c r="AL1291" t="str">
        <f>IF(tblSales[[#This Row],[Discount %]]&lt;=5,"0-5%",
IF(tblSales[[#This Row],[Discount %]]&lt;=10,"5-10%",
IF(tblSales[[#This Row],[Discount %]]&lt;=15,"10-15%",
IF(tblSales[[#This Row],[Discount %]]&lt;=20,"15-20%","20%+"))))</f>
        <v>20%+</v>
      </c>
    </row>
    <row r="1292" spans="1:38">
      <c r="A1292" s="2" t="s">
        <v>3055</v>
      </c>
      <c r="B1292" s="11">
        <v>45621</v>
      </c>
      <c r="C1292" s="2" t="s">
        <v>1110</v>
      </c>
      <c r="D1292" s="2" t="s">
        <v>144</v>
      </c>
      <c r="E1292" s="2" t="s">
        <v>150</v>
      </c>
      <c r="F1292" s="2" t="s">
        <v>233</v>
      </c>
      <c r="G1292" s="2">
        <v>1</v>
      </c>
      <c r="H1292" s="2">
        <v>982.39</v>
      </c>
      <c r="I1292" s="2">
        <v>10</v>
      </c>
      <c r="J1292" s="2">
        <v>98.24</v>
      </c>
      <c r="K1292" s="2">
        <v>5</v>
      </c>
      <c r="L1292" s="2">
        <v>44.21</v>
      </c>
      <c r="M1292" s="2">
        <v>928.36</v>
      </c>
      <c r="N1292" s="2">
        <v>692.53</v>
      </c>
      <c r="O1292" s="2">
        <f t="shared" si="49"/>
        <v>191.62000000000003</v>
      </c>
      <c r="P1292" s="2" t="s">
        <v>27</v>
      </c>
      <c r="Q1292" s="2" t="str">
        <f t="shared" si="50"/>
        <v>Cash</v>
      </c>
      <c r="R1292" s="2" t="s">
        <v>21</v>
      </c>
      <c r="S1292" s="2" t="s">
        <v>56</v>
      </c>
      <c r="T1292" s="2" t="s">
        <v>1473</v>
      </c>
      <c r="U1292" s="2" t="s">
        <v>59</v>
      </c>
      <c r="V1292" t="str">
        <f>TEXT(tblSales[[#This Row],[Invoice Date]],"mmm")</f>
        <v>Nov</v>
      </c>
      <c r="W1292">
        <f>MONTH(tblSales[[#This Row],[Invoice Date]])</f>
        <v>11</v>
      </c>
      <c r="X1292">
        <f>YEAR(tblSales[[#This Row],[Invoice Date]])</f>
        <v>2024</v>
      </c>
      <c r="Y1292" t="str">
        <f>TEXT(tblSales[[#This Row],[Invoice Date]],"mmm-yyyy")</f>
        <v>Nov-2024</v>
      </c>
      <c r="Z1292" t="str">
        <f>_xlfn.XLOOKUP(tblSales[[#This Row],[Product_ID]],Products!$A:$A,Products!$C:$C,"Women Dresses")</f>
        <v>Women Jeans</v>
      </c>
      <c r="AA1292" t="str">
        <f>_xlfn.XLOOKUP(tblSales[[#This Row],[Product_ID]],Products!$A:$A,Products!$D:$D,"Unknown")</f>
        <v>Bootcut</v>
      </c>
      <c r="AB1292" t="str">
        <f>_xlfn.XLOOKUP(tblSales[[#This Row],[Product_ID]],Products!$A:$A,Products!$E:$E,"Unknown")</f>
        <v>Sonata</v>
      </c>
      <c r="AC1292" t="str">
        <f>_xlfn.XLOOKUP(tblSales[[#This Row],[Store_ID]],Stores!$A:$A,Stores!$B:$B,"Unknown")</f>
        <v>TrendMart Kalaburagi Mall Kiosk</v>
      </c>
      <c r="AD1292" t="str">
        <f>_xlfn.XLOOKUP(tblSales[[#This Row],[Store_ID]],Stores!$A:$A,Stores!$E:$E,"Unknown")</f>
        <v>South Zone 2</v>
      </c>
      <c r="AE1292" t="str">
        <f>_xlfn.XLOOKUP(tblSales[[#This Row],[Customer_ID]],Customers!$A:$A,Customers!$B:$B,"Unknown")</f>
        <v>Haritha Murthy</v>
      </c>
      <c r="AF1292" t="str">
        <f>_xlfn.XLOOKUP(tblSales[[#This Row],[Customer_ID]],Customers!$A:$A,Customers!$J:$J,"Unknown")</f>
        <v>Silver</v>
      </c>
      <c r="AG1292" t="str">
        <f>_xlfn.XLOOKUP(tblSales[[#This Row],[Employee_ID]],Employees!$A:$A,Employees!$B:$B,"Unknown")</f>
        <v>Malathi Varma</v>
      </c>
      <c r="AH1292">
        <f>IF(MONTH(tblSales[[#This Row],[Invoice Date]])&gt;=4,MONTH(tblSales[[#This Row],[Invoice Date]]),MONTH(tblSales[[#This Row],[Invoice Date]])+12)</f>
        <v>11</v>
      </c>
      <c r="AI1292" s="8">
        <f>DATE(YEAR(tblSales[[#This Row],[Invoice Date]]),MONTH(tblSales[[#This Row],[Invoice Date]]),1)</f>
        <v>45597</v>
      </c>
      <c r="AJ1292" t="str">
        <f>_xlfn.XLOOKUP(tblSales[[#This Row],[Product_ID]],Products!$A:$A,Products!$B:$B,"Unknown")</f>
        <v>Sonata Bootcut Navy Blue</v>
      </c>
      <c r="AK1292" s="9">
        <f>IFERROR(tblSales[[#This Row],[Profit]]/tblSales[[#This Row],[Sales Amount]],0)</f>
        <v>0.20640699728553583</v>
      </c>
      <c r="AL1292" t="str">
        <f>IF(tblSales[[#This Row],[Discount %]]&lt;=5,"0-5%",
IF(tblSales[[#This Row],[Discount %]]&lt;=10,"5-10%",
IF(tblSales[[#This Row],[Discount %]]&lt;=15,"10-15%",
IF(tblSales[[#This Row],[Discount %]]&lt;=20,"15-20%","20%+"))))</f>
        <v>5-10%</v>
      </c>
    </row>
    <row r="1293" spans="1:38">
      <c r="A1293" s="2" t="s">
        <v>3056</v>
      </c>
      <c r="B1293" s="11">
        <v>45544</v>
      </c>
      <c r="C1293" s="2" t="s">
        <v>137</v>
      </c>
      <c r="D1293" s="2" t="s">
        <v>629</v>
      </c>
      <c r="E1293" s="2" t="s">
        <v>109</v>
      </c>
      <c r="F1293" s="2" t="s">
        <v>193</v>
      </c>
      <c r="G1293" s="2">
        <v>2</v>
      </c>
      <c r="H1293" s="2">
        <v>970.18</v>
      </c>
      <c r="I1293" s="2">
        <v>5</v>
      </c>
      <c r="J1293" s="2">
        <v>97.02</v>
      </c>
      <c r="K1293" s="2">
        <v>5</v>
      </c>
      <c r="L1293" s="2">
        <v>92.17</v>
      </c>
      <c r="M1293" s="2">
        <v>1935.51</v>
      </c>
      <c r="N1293" s="2">
        <v>1252.52</v>
      </c>
      <c r="O1293" s="2">
        <f t="shared" si="49"/>
        <v>590.82000000000005</v>
      </c>
      <c r="P1293" s="2" t="s">
        <v>27</v>
      </c>
      <c r="Q1293" s="2" t="str">
        <f t="shared" si="50"/>
        <v>Cash</v>
      </c>
      <c r="R1293" s="2" t="s">
        <v>20</v>
      </c>
      <c r="S1293" s="2" t="s">
        <v>56</v>
      </c>
      <c r="T1293" s="2" t="s">
        <v>3057</v>
      </c>
      <c r="U1293" s="2" t="s">
        <v>59</v>
      </c>
      <c r="V1293" t="str">
        <f>TEXT(tblSales[[#This Row],[Invoice Date]],"mmm")</f>
        <v>Sep</v>
      </c>
      <c r="W1293">
        <f>MONTH(tblSales[[#This Row],[Invoice Date]])</f>
        <v>9</v>
      </c>
      <c r="X1293">
        <f>YEAR(tblSales[[#This Row],[Invoice Date]])</f>
        <v>2024</v>
      </c>
      <c r="Y1293" t="str">
        <f>TEXT(tblSales[[#This Row],[Invoice Date]],"mmm-yyyy")</f>
        <v>Sep-2024</v>
      </c>
      <c r="Z1293" t="str">
        <f>_xlfn.XLOOKUP(tblSales[[#This Row],[Product_ID]],Products!$A:$A,Products!$C:$C,"Women Dresses")</f>
        <v>Sportswear</v>
      </c>
      <c r="AA1293" t="str">
        <f>_xlfn.XLOOKUP(tblSales[[#This Row],[Product_ID]],Products!$A:$A,Products!$D:$D,"Unknown")</f>
        <v>Track Suit</v>
      </c>
      <c r="AB1293" t="str">
        <f>_xlfn.XLOOKUP(tblSales[[#This Row],[Product_ID]],Products!$A:$A,Products!$E:$E,"Unknown")</f>
        <v>Being Human</v>
      </c>
      <c r="AC1293" t="str">
        <f>_xlfn.XLOOKUP(tblSales[[#This Row],[Store_ID]],Stores!$A:$A,Stores!$B:$B,"Unknown")</f>
        <v>TrendMart Vellore Standard</v>
      </c>
      <c r="AD1293" t="str">
        <f>_xlfn.XLOOKUP(tblSales[[#This Row],[Store_ID]],Stores!$A:$A,Stores!$E:$E,"Unknown")</f>
        <v>South Zone 1</v>
      </c>
      <c r="AE1293" t="str">
        <f>_xlfn.XLOOKUP(tblSales[[#This Row],[Customer_ID]],Customers!$A:$A,Customers!$B:$B,"Unknown")</f>
        <v>Rahul Yadav</v>
      </c>
      <c r="AF1293" t="str">
        <f>_xlfn.XLOOKUP(tblSales[[#This Row],[Customer_ID]],Customers!$A:$A,Customers!$J:$J,"Unknown")</f>
        <v>Gold</v>
      </c>
      <c r="AG1293" t="str">
        <f>_xlfn.XLOOKUP(tblSales[[#This Row],[Employee_ID]],Employees!$A:$A,Employees!$B:$B,"Unknown")</f>
        <v>Yamini Pandian</v>
      </c>
      <c r="AH1293">
        <f>IF(MONTH(tblSales[[#This Row],[Invoice Date]])&gt;=4,MONTH(tblSales[[#This Row],[Invoice Date]]),MONTH(tblSales[[#This Row],[Invoice Date]])+12)</f>
        <v>9</v>
      </c>
      <c r="AI1293" s="8">
        <f>DATE(YEAR(tblSales[[#This Row],[Invoice Date]]),MONTH(tblSales[[#This Row],[Invoice Date]]),1)</f>
        <v>45536</v>
      </c>
      <c r="AJ1293" t="str">
        <f>_xlfn.XLOOKUP(tblSales[[#This Row],[Product_ID]],Products!$A:$A,Products!$B:$B,"Unknown")</f>
        <v>Being Human Track Suit Mustard</v>
      </c>
      <c r="AK1293" s="9">
        <f>IFERROR(tblSales[[#This Row],[Profit]]/tblSales[[#This Row],[Sales Amount]],0)</f>
        <v>0.30525287908613236</v>
      </c>
      <c r="AL1293" t="str">
        <f>IF(tblSales[[#This Row],[Discount %]]&lt;=5,"0-5%",
IF(tblSales[[#This Row],[Discount %]]&lt;=10,"5-10%",
IF(tblSales[[#This Row],[Discount %]]&lt;=15,"10-15%",
IF(tblSales[[#This Row],[Discount %]]&lt;=20,"15-20%","20%+"))))</f>
        <v>0-5%</v>
      </c>
    </row>
    <row r="1294" spans="1:38">
      <c r="A1294" s="2" t="s">
        <v>3058</v>
      </c>
      <c r="B1294" s="11">
        <v>45565</v>
      </c>
      <c r="C1294" s="2" t="s">
        <v>727</v>
      </c>
      <c r="D1294" s="2" t="s">
        <v>1545</v>
      </c>
      <c r="E1294" s="2" t="s">
        <v>467</v>
      </c>
      <c r="F1294" s="2" t="s">
        <v>285</v>
      </c>
      <c r="G1294" s="2">
        <v>3</v>
      </c>
      <c r="H1294" s="2">
        <v>500.05</v>
      </c>
      <c r="I1294" s="2">
        <v>5</v>
      </c>
      <c r="J1294" s="2">
        <v>75.010000000000005</v>
      </c>
      <c r="K1294" s="2">
        <v>5</v>
      </c>
      <c r="L1294" s="2">
        <v>71.260000000000005</v>
      </c>
      <c r="M1294" s="2">
        <v>1496.4</v>
      </c>
      <c r="N1294" s="2">
        <v>1011.27</v>
      </c>
      <c r="O1294" s="2">
        <f t="shared" si="49"/>
        <v>413.87000000000012</v>
      </c>
      <c r="P1294" s="2" t="s">
        <v>32</v>
      </c>
      <c r="Q1294" s="2" t="str">
        <f t="shared" si="50"/>
        <v>UPI</v>
      </c>
      <c r="R1294" s="2" t="s">
        <v>21</v>
      </c>
      <c r="S1294" s="2" t="s">
        <v>56</v>
      </c>
      <c r="T1294" s="2" t="s">
        <v>3059</v>
      </c>
      <c r="U1294" s="2" t="s">
        <v>59</v>
      </c>
      <c r="V1294" t="str">
        <f>TEXT(tblSales[[#This Row],[Invoice Date]],"mmm")</f>
        <v>Sep</v>
      </c>
      <c r="W1294">
        <f>MONTH(tblSales[[#This Row],[Invoice Date]])</f>
        <v>9</v>
      </c>
      <c r="X1294">
        <f>YEAR(tblSales[[#This Row],[Invoice Date]])</f>
        <v>2024</v>
      </c>
      <c r="Y1294" t="str">
        <f>TEXT(tblSales[[#This Row],[Invoice Date]],"mmm-yyyy")</f>
        <v>Sep-2024</v>
      </c>
      <c r="Z1294" t="str">
        <f>_xlfn.XLOOKUP(tblSales[[#This Row],[Product_ID]],Products!$A:$A,Products!$C:$C,"Women Dresses")</f>
        <v>Kids Wear</v>
      </c>
      <c r="AA1294" t="str">
        <f>_xlfn.XLOOKUP(tblSales[[#This Row],[Product_ID]],Products!$A:$A,Products!$D:$D,"Unknown")</f>
        <v>Girls Frock</v>
      </c>
      <c r="AB1294" t="str">
        <f>_xlfn.XLOOKUP(tblSales[[#This Row],[Product_ID]],Products!$A:$A,Products!$E:$E,"Unknown")</f>
        <v>Peter England</v>
      </c>
      <c r="AC1294" t="str">
        <f>_xlfn.XLOOKUP(tblSales[[#This Row],[Store_ID]],Stores!$A:$A,Stores!$B:$B,"Unknown")</f>
        <v>TrendMart Kollam Standard</v>
      </c>
      <c r="AD1294" t="str">
        <f>_xlfn.XLOOKUP(tblSales[[#This Row],[Store_ID]],Stores!$A:$A,Stores!$E:$E,"Unknown")</f>
        <v>South Zone 1</v>
      </c>
      <c r="AE1294" t="str">
        <f>_xlfn.XLOOKUP(tblSales[[#This Row],[Customer_ID]],Customers!$A:$A,Customers!$B:$B,"Unknown")</f>
        <v>Gopal Prasad</v>
      </c>
      <c r="AF1294" t="str">
        <f>_xlfn.XLOOKUP(tblSales[[#This Row],[Customer_ID]],Customers!$A:$A,Customers!$J:$J,"Unknown")</f>
        <v>Regular</v>
      </c>
      <c r="AG1294" t="str">
        <f>_xlfn.XLOOKUP(tblSales[[#This Row],[Employee_ID]],Employees!$A:$A,Employees!$B:$B,"Unknown")</f>
        <v>Yogesh Chettiar</v>
      </c>
      <c r="AH1294">
        <f>IF(MONTH(tblSales[[#This Row],[Invoice Date]])&gt;=4,MONTH(tblSales[[#This Row],[Invoice Date]]),MONTH(tblSales[[#This Row],[Invoice Date]])+12)</f>
        <v>9</v>
      </c>
      <c r="AI1294" s="8">
        <f>DATE(YEAR(tblSales[[#This Row],[Invoice Date]]),MONTH(tblSales[[#This Row],[Invoice Date]]),1)</f>
        <v>45536</v>
      </c>
      <c r="AJ1294" t="str">
        <f>_xlfn.XLOOKUP(tblSales[[#This Row],[Product_ID]],Products!$A:$A,Products!$B:$B,"Unknown")</f>
        <v>Peter England Girls Frock Black</v>
      </c>
      <c r="AK1294" s="9">
        <f>IFERROR(tblSales[[#This Row],[Profit]]/tblSales[[#This Row],[Sales Amount]],0)</f>
        <v>0.27657711841753546</v>
      </c>
      <c r="AL1294" t="str">
        <f>IF(tblSales[[#This Row],[Discount %]]&lt;=5,"0-5%",
IF(tblSales[[#This Row],[Discount %]]&lt;=10,"5-10%",
IF(tblSales[[#This Row],[Discount %]]&lt;=15,"10-15%",
IF(tblSales[[#This Row],[Discount %]]&lt;=20,"15-20%","20%+"))))</f>
        <v>0-5%</v>
      </c>
    </row>
    <row r="1295" spans="1:38">
      <c r="A1295" s="2" t="s">
        <v>3060</v>
      </c>
      <c r="B1295" s="11">
        <v>45464</v>
      </c>
      <c r="C1295" s="2" t="s">
        <v>2698</v>
      </c>
      <c r="D1295" s="2" t="s">
        <v>176</v>
      </c>
      <c r="E1295" s="2" t="s">
        <v>967</v>
      </c>
      <c r="F1295" s="2" t="s">
        <v>161</v>
      </c>
      <c r="G1295" s="2">
        <v>1</v>
      </c>
      <c r="H1295" s="2">
        <v>814.83</v>
      </c>
      <c r="I1295" s="2">
        <v>20</v>
      </c>
      <c r="J1295" s="2">
        <v>162.97</v>
      </c>
      <c r="K1295" s="2">
        <v>5</v>
      </c>
      <c r="L1295" s="2">
        <v>32.590000000000003</v>
      </c>
      <c r="M1295" s="2">
        <v>684.45</v>
      </c>
      <c r="N1295" s="2">
        <v>550.01</v>
      </c>
      <c r="O1295" s="2">
        <f t="shared" si="49"/>
        <v>101.85000000000005</v>
      </c>
      <c r="P1295" s="2" t="s">
        <v>28</v>
      </c>
      <c r="Q1295" s="2" t="str">
        <f t="shared" si="50"/>
        <v>Credit Card</v>
      </c>
      <c r="R1295" s="2" t="s">
        <v>20</v>
      </c>
      <c r="S1295" s="2" t="s">
        <v>56</v>
      </c>
      <c r="T1295" s="2" t="s">
        <v>1837</v>
      </c>
      <c r="U1295" s="2" t="s">
        <v>59</v>
      </c>
      <c r="V1295" t="str">
        <f>TEXT(tblSales[[#This Row],[Invoice Date]],"mmm")</f>
        <v>Jun</v>
      </c>
      <c r="W1295">
        <f>MONTH(tblSales[[#This Row],[Invoice Date]])</f>
        <v>6</v>
      </c>
      <c r="X1295">
        <f>YEAR(tblSales[[#This Row],[Invoice Date]])</f>
        <v>2024</v>
      </c>
      <c r="Y1295" t="str">
        <f>TEXT(tblSales[[#This Row],[Invoice Date]],"mmm-yyyy")</f>
        <v>Jun-2024</v>
      </c>
      <c r="Z1295" t="str">
        <f>_xlfn.XLOOKUP(tblSales[[#This Row],[Product_ID]],Products!$A:$A,Products!$C:$C,"Women Dresses")</f>
        <v>Women Tops</v>
      </c>
      <c r="AA1295" t="str">
        <f>_xlfn.XLOOKUP(tblSales[[#This Row],[Product_ID]],Products!$A:$A,Products!$D:$D,"Unknown")</f>
        <v>Crop Top</v>
      </c>
      <c r="AB1295" t="str">
        <f>_xlfn.XLOOKUP(tblSales[[#This Row],[Product_ID]],Products!$A:$A,Products!$E:$E,"Unknown")</f>
        <v>Nike</v>
      </c>
      <c r="AC1295" t="str">
        <f>_xlfn.XLOOKUP(tblSales[[#This Row],[Store_ID]],Stores!$A:$A,Stores!$B:$B,"Unknown")</f>
        <v>TrendMart Mangaluru Standard</v>
      </c>
      <c r="AD1295" t="str">
        <f>_xlfn.XLOOKUP(tblSales[[#This Row],[Store_ID]],Stores!$A:$A,Stores!$E:$E,"Unknown")</f>
        <v>South Zone 2</v>
      </c>
      <c r="AE1295" t="str">
        <f>_xlfn.XLOOKUP(tblSales[[#This Row],[Customer_ID]],Customers!$A:$A,Customers!$B:$B,"Unknown")</f>
        <v>Jayaram Murthy</v>
      </c>
      <c r="AF1295" t="str">
        <f>_xlfn.XLOOKUP(tblSales[[#This Row],[Customer_ID]],Customers!$A:$A,Customers!$J:$J,"Unknown")</f>
        <v>Silver</v>
      </c>
      <c r="AG1295" t="str">
        <f>_xlfn.XLOOKUP(tblSales[[#This Row],[Employee_ID]],Employees!$A:$A,Employees!$B:$B,"Unknown")</f>
        <v>Chandra Reddy</v>
      </c>
      <c r="AH1295">
        <f>IF(MONTH(tblSales[[#This Row],[Invoice Date]])&gt;=4,MONTH(tblSales[[#This Row],[Invoice Date]]),MONTH(tblSales[[#This Row],[Invoice Date]])+12)</f>
        <v>6</v>
      </c>
      <c r="AI1295" s="8">
        <f>DATE(YEAR(tblSales[[#This Row],[Invoice Date]]),MONTH(tblSales[[#This Row],[Invoice Date]]),1)</f>
        <v>45444</v>
      </c>
      <c r="AJ1295" t="str">
        <f>_xlfn.XLOOKUP(tblSales[[#This Row],[Product_ID]],Products!$A:$A,Products!$B:$B,"Unknown")</f>
        <v>Nike Crop Top Cream</v>
      </c>
      <c r="AK1295" s="9">
        <f>IFERROR(tblSales[[#This Row],[Profit]]/tblSales[[#This Row],[Sales Amount]],0)</f>
        <v>0.14880561034407194</v>
      </c>
      <c r="AL1295" t="str">
        <f>IF(tblSales[[#This Row],[Discount %]]&lt;=5,"0-5%",
IF(tblSales[[#This Row],[Discount %]]&lt;=10,"5-10%",
IF(tblSales[[#This Row],[Discount %]]&lt;=15,"10-15%",
IF(tblSales[[#This Row],[Discount %]]&lt;=20,"15-20%","20%+"))))</f>
        <v>15-20%</v>
      </c>
    </row>
    <row r="1296" spans="1:38">
      <c r="A1296" s="2" t="s">
        <v>3061</v>
      </c>
      <c r="B1296" s="11">
        <v>45578</v>
      </c>
      <c r="C1296" s="2" t="s">
        <v>893</v>
      </c>
      <c r="D1296" s="2" t="s">
        <v>813</v>
      </c>
      <c r="E1296" s="2" t="s">
        <v>363</v>
      </c>
      <c r="F1296" s="2" t="s">
        <v>161</v>
      </c>
      <c r="G1296" s="2">
        <v>2</v>
      </c>
      <c r="H1296" s="2">
        <v>3221.46</v>
      </c>
      <c r="I1296" s="2">
        <v>5</v>
      </c>
      <c r="J1296" s="2">
        <v>322.14999999999998</v>
      </c>
      <c r="K1296" s="2">
        <v>3</v>
      </c>
      <c r="L1296" s="2">
        <v>183.62</v>
      </c>
      <c r="M1296" s="2">
        <v>6304.39</v>
      </c>
      <c r="N1296" s="2">
        <v>3979.86</v>
      </c>
      <c r="O1296" s="2">
        <f t="shared" si="49"/>
        <v>2140.9100000000003</v>
      </c>
      <c r="P1296" s="2" t="s">
        <v>29</v>
      </c>
      <c r="Q1296" s="2" t="str">
        <f t="shared" si="50"/>
        <v>Debit Card</v>
      </c>
      <c r="R1296" s="2" t="s">
        <v>20</v>
      </c>
      <c r="S1296" s="2" t="s">
        <v>56</v>
      </c>
      <c r="T1296" s="2" t="s">
        <v>1376</v>
      </c>
      <c r="U1296" s="2" t="s">
        <v>60</v>
      </c>
      <c r="V1296" t="str">
        <f>TEXT(tblSales[[#This Row],[Invoice Date]],"mmm")</f>
        <v>Oct</v>
      </c>
      <c r="W1296">
        <f>MONTH(tblSales[[#This Row],[Invoice Date]])</f>
        <v>10</v>
      </c>
      <c r="X1296">
        <f>YEAR(tblSales[[#This Row],[Invoice Date]])</f>
        <v>2024</v>
      </c>
      <c r="Y1296" t="str">
        <f>TEXT(tblSales[[#This Row],[Invoice Date]],"mmm-yyyy")</f>
        <v>Oct-2024</v>
      </c>
      <c r="Z1296" t="str">
        <f>_xlfn.XLOOKUP(tblSales[[#This Row],[Product_ID]],Products!$A:$A,Products!$C:$C,"Women Dresses")</f>
        <v>Jewellery</v>
      </c>
      <c r="AA1296" t="str">
        <f>_xlfn.XLOOKUP(tblSales[[#This Row],[Product_ID]],Products!$A:$A,Products!$D:$D,"Unknown")</f>
        <v>Ring</v>
      </c>
      <c r="AB1296" t="str">
        <f>_xlfn.XLOOKUP(tblSales[[#This Row],[Product_ID]],Products!$A:$A,Products!$E:$E,"Unknown")</f>
        <v>Wrangler</v>
      </c>
      <c r="AC1296" t="str">
        <f>_xlfn.XLOOKUP(tblSales[[#This Row],[Store_ID]],Stores!$A:$A,Stores!$B:$B,"Unknown")</f>
        <v>TrendMart Thoothukudi Mall Kiosk</v>
      </c>
      <c r="AD1296" t="str">
        <f>_xlfn.XLOOKUP(tblSales[[#This Row],[Store_ID]],Stores!$A:$A,Stores!$E:$E,"Unknown")</f>
        <v>South Zone 1</v>
      </c>
      <c r="AE1296" t="str">
        <f>_xlfn.XLOOKUP(tblSales[[#This Row],[Customer_ID]],Customers!$A:$A,Customers!$B:$B,"Unknown")</f>
        <v>Ashok Hegde</v>
      </c>
      <c r="AF1296" t="str">
        <f>_xlfn.XLOOKUP(tblSales[[#This Row],[Customer_ID]],Customers!$A:$A,Customers!$J:$J,"Unknown")</f>
        <v>Silver</v>
      </c>
      <c r="AG1296" t="str">
        <f>_xlfn.XLOOKUP(tblSales[[#This Row],[Employee_ID]],Employees!$A:$A,Employees!$B:$B,"Unknown")</f>
        <v>Chandra Reddy</v>
      </c>
      <c r="AH1296">
        <f>IF(MONTH(tblSales[[#This Row],[Invoice Date]])&gt;=4,MONTH(tblSales[[#This Row],[Invoice Date]]),MONTH(tblSales[[#This Row],[Invoice Date]])+12)</f>
        <v>10</v>
      </c>
      <c r="AI1296" s="8">
        <f>DATE(YEAR(tblSales[[#This Row],[Invoice Date]]),MONTH(tblSales[[#This Row],[Invoice Date]]),1)</f>
        <v>45566</v>
      </c>
      <c r="AJ1296" t="str">
        <f>_xlfn.XLOOKUP(tblSales[[#This Row],[Product_ID]],Products!$A:$A,Products!$B:$B,"Unknown")</f>
        <v>Wrangler Ring White</v>
      </c>
      <c r="AK1296" s="9">
        <f>IFERROR(tblSales[[#This Row],[Profit]]/tblSales[[#This Row],[Sales Amount]],0)</f>
        <v>0.33959034894732087</v>
      </c>
      <c r="AL1296" t="str">
        <f>IF(tblSales[[#This Row],[Discount %]]&lt;=5,"0-5%",
IF(tblSales[[#This Row],[Discount %]]&lt;=10,"5-10%",
IF(tblSales[[#This Row],[Discount %]]&lt;=15,"10-15%",
IF(tblSales[[#This Row],[Discount %]]&lt;=20,"15-20%","20%+"))))</f>
        <v>0-5%</v>
      </c>
    </row>
    <row r="1297" spans="1:38">
      <c r="A1297" s="2" t="s">
        <v>3062</v>
      </c>
      <c r="B1297" s="11">
        <v>45579</v>
      </c>
      <c r="C1297" s="2" t="s">
        <v>1579</v>
      </c>
      <c r="D1297" s="2" t="s">
        <v>899</v>
      </c>
      <c r="E1297" s="2" t="s">
        <v>329</v>
      </c>
      <c r="F1297" s="2" t="s">
        <v>244</v>
      </c>
      <c r="G1297" s="2">
        <v>2</v>
      </c>
      <c r="H1297" s="2">
        <v>1520.36</v>
      </c>
      <c r="I1297" s="2">
        <v>10</v>
      </c>
      <c r="J1297" s="2">
        <v>304.07</v>
      </c>
      <c r="K1297" s="2">
        <v>12</v>
      </c>
      <c r="L1297" s="2">
        <v>328.4</v>
      </c>
      <c r="M1297" s="2">
        <v>3065.05</v>
      </c>
      <c r="N1297" s="2">
        <v>1977.14</v>
      </c>
      <c r="O1297" s="2">
        <f t="shared" si="49"/>
        <v>759.5100000000001</v>
      </c>
      <c r="P1297" s="2" t="s">
        <v>29</v>
      </c>
      <c r="Q1297" s="2" t="str">
        <f t="shared" si="50"/>
        <v>Debit Card</v>
      </c>
      <c r="R1297" s="2" t="s">
        <v>21</v>
      </c>
      <c r="S1297" s="2" t="s">
        <v>56</v>
      </c>
      <c r="T1297" s="2" t="s">
        <v>3063</v>
      </c>
      <c r="U1297" s="2" t="s">
        <v>59</v>
      </c>
      <c r="V1297" t="str">
        <f>TEXT(tblSales[[#This Row],[Invoice Date]],"mmm")</f>
        <v>Oct</v>
      </c>
      <c r="W1297">
        <f>MONTH(tblSales[[#This Row],[Invoice Date]])</f>
        <v>10</v>
      </c>
      <c r="X1297">
        <f>YEAR(tblSales[[#This Row],[Invoice Date]])</f>
        <v>2024</v>
      </c>
      <c r="Y1297" t="str">
        <f>TEXT(tblSales[[#This Row],[Invoice Date]],"mmm-yyyy")</f>
        <v>Oct-2024</v>
      </c>
      <c r="Z1297" t="str">
        <f>_xlfn.XLOOKUP(tblSales[[#This Row],[Product_ID]],Products!$A:$A,Products!$C:$C,"Women Dresses")</f>
        <v>Handbags</v>
      </c>
      <c r="AA1297" t="str">
        <f>_xlfn.XLOOKUP(tblSales[[#This Row],[Product_ID]],Products!$A:$A,Products!$D:$D,"Unknown")</f>
        <v>Sling Bag</v>
      </c>
      <c r="AB1297" t="str">
        <f>_xlfn.XLOOKUP(tblSales[[#This Row],[Product_ID]],Products!$A:$A,Products!$E:$E,"Unknown")</f>
        <v>Fastrack</v>
      </c>
      <c r="AC1297" t="str">
        <f>_xlfn.XLOOKUP(tblSales[[#This Row],[Store_ID]],Stores!$A:$A,Stores!$B:$B,"Unknown")</f>
        <v>TrendMart Kannur Outlet</v>
      </c>
      <c r="AD1297" t="str">
        <f>_xlfn.XLOOKUP(tblSales[[#This Row],[Store_ID]],Stores!$A:$A,Stores!$E:$E,"Unknown")</f>
        <v>South Zone 1</v>
      </c>
      <c r="AE1297" t="str">
        <f>_xlfn.XLOOKUP(tblSales[[#This Row],[Customer_ID]],Customers!$A:$A,Customers!$B:$B,"Unknown")</f>
        <v>Indira Prasad</v>
      </c>
      <c r="AF1297" t="str">
        <f>_xlfn.XLOOKUP(tblSales[[#This Row],[Customer_ID]],Customers!$A:$A,Customers!$J:$J,"Unknown")</f>
        <v>Silver</v>
      </c>
      <c r="AG1297" t="str">
        <f>_xlfn.XLOOKUP(tblSales[[#This Row],[Employee_ID]],Employees!$A:$A,Employees!$B:$B,"Unknown")</f>
        <v>Ganapathy Naidu</v>
      </c>
      <c r="AH1297">
        <f>IF(MONTH(tblSales[[#This Row],[Invoice Date]])&gt;=4,MONTH(tblSales[[#This Row],[Invoice Date]]),MONTH(tblSales[[#This Row],[Invoice Date]])+12)</f>
        <v>10</v>
      </c>
      <c r="AI1297" s="8">
        <f>DATE(YEAR(tblSales[[#This Row],[Invoice Date]]),MONTH(tblSales[[#This Row],[Invoice Date]]),1)</f>
        <v>45566</v>
      </c>
      <c r="AJ1297" t="str">
        <f>_xlfn.XLOOKUP(tblSales[[#This Row],[Product_ID]],Products!$A:$A,Products!$B:$B,"Unknown")</f>
        <v>Fastrack Sling Bag Peach</v>
      </c>
      <c r="AK1297" s="9">
        <f>IFERROR(tblSales[[#This Row],[Profit]]/tblSales[[#This Row],[Sales Amount]],0)</f>
        <v>0.24779693642844328</v>
      </c>
      <c r="AL1297" t="str">
        <f>IF(tblSales[[#This Row],[Discount %]]&lt;=5,"0-5%",
IF(tblSales[[#This Row],[Discount %]]&lt;=10,"5-10%",
IF(tblSales[[#This Row],[Discount %]]&lt;=15,"10-15%",
IF(tblSales[[#This Row],[Discount %]]&lt;=20,"15-20%","20%+"))))</f>
        <v>5-10%</v>
      </c>
    </row>
    <row r="1298" spans="1:38">
      <c r="A1298" s="2" t="s">
        <v>3064</v>
      </c>
      <c r="B1298" s="11">
        <v>45591</v>
      </c>
      <c r="C1298" s="2" t="s">
        <v>1562</v>
      </c>
      <c r="D1298" s="2" t="s">
        <v>550</v>
      </c>
      <c r="E1298" s="2" t="s">
        <v>363</v>
      </c>
      <c r="F1298" s="2" t="s">
        <v>210</v>
      </c>
      <c r="G1298" s="2">
        <v>1</v>
      </c>
      <c r="H1298" s="2">
        <v>1665.78</v>
      </c>
      <c r="I1298" s="2">
        <v>25</v>
      </c>
      <c r="J1298" s="2">
        <v>416.44</v>
      </c>
      <c r="K1298" s="2">
        <v>12</v>
      </c>
      <c r="L1298" s="2">
        <v>149.91999999999999</v>
      </c>
      <c r="M1298" s="2">
        <v>1399.26</v>
      </c>
      <c r="N1298" s="2">
        <v>1004.94</v>
      </c>
      <c r="O1298" s="2">
        <f t="shared" si="49"/>
        <v>244.39999999999995</v>
      </c>
      <c r="P1298" s="2" t="s">
        <v>28</v>
      </c>
      <c r="Q1298" s="2" t="str">
        <f t="shared" si="50"/>
        <v>Credit Card</v>
      </c>
      <c r="R1298" s="2" t="s">
        <v>20</v>
      </c>
      <c r="S1298" s="2" t="s">
        <v>56</v>
      </c>
      <c r="T1298" s="2" t="s">
        <v>1096</v>
      </c>
      <c r="U1298" s="2" t="s">
        <v>60</v>
      </c>
      <c r="V1298" t="str">
        <f>TEXT(tblSales[[#This Row],[Invoice Date]],"mmm")</f>
        <v>Oct</v>
      </c>
      <c r="W1298">
        <f>MONTH(tblSales[[#This Row],[Invoice Date]])</f>
        <v>10</v>
      </c>
      <c r="X1298">
        <f>YEAR(tblSales[[#This Row],[Invoice Date]])</f>
        <v>2024</v>
      </c>
      <c r="Y1298" t="str">
        <f>TEXT(tblSales[[#This Row],[Invoice Date]],"mmm-yyyy")</f>
        <v>Oct-2024</v>
      </c>
      <c r="Z1298" t="str">
        <f>_xlfn.XLOOKUP(tblSales[[#This Row],[Product_ID]],Products!$A:$A,Products!$C:$C,"Women Dresses")</f>
        <v>Sportswear</v>
      </c>
      <c r="AA1298" t="str">
        <f>_xlfn.XLOOKUP(tblSales[[#This Row],[Product_ID]],Products!$A:$A,Products!$D:$D,"Unknown")</f>
        <v>Sports T-Shirt</v>
      </c>
      <c r="AB1298" t="str">
        <f>_xlfn.XLOOKUP(tblSales[[#This Row],[Product_ID]],Products!$A:$A,Products!$E:$E,"Unknown")</f>
        <v>Fossil</v>
      </c>
      <c r="AC1298" t="str">
        <f>_xlfn.XLOOKUP(tblSales[[#This Row],[Store_ID]],Stores!$A:$A,Stores!$B:$B,"Unknown")</f>
        <v>TrendMart Thoothukudi Mall Kiosk</v>
      </c>
      <c r="AD1298" t="str">
        <f>_xlfn.XLOOKUP(tblSales[[#This Row],[Store_ID]],Stores!$A:$A,Stores!$E:$E,"Unknown")</f>
        <v>South Zone 1</v>
      </c>
      <c r="AE1298" t="str">
        <f>_xlfn.XLOOKUP(tblSales[[#This Row],[Customer_ID]],Customers!$A:$A,Customers!$B:$B,"Unknown")</f>
        <v>Pooja Iyer</v>
      </c>
      <c r="AF1298" t="str">
        <f>_xlfn.XLOOKUP(tblSales[[#This Row],[Customer_ID]],Customers!$A:$A,Customers!$J:$J,"Unknown")</f>
        <v>Regular</v>
      </c>
      <c r="AG1298" t="str">
        <f>_xlfn.XLOOKUP(tblSales[[#This Row],[Employee_ID]],Employees!$A:$A,Employees!$B:$B,"Unknown")</f>
        <v>Rani Mishra</v>
      </c>
      <c r="AH1298">
        <f>IF(MONTH(tblSales[[#This Row],[Invoice Date]])&gt;=4,MONTH(tblSales[[#This Row],[Invoice Date]]),MONTH(tblSales[[#This Row],[Invoice Date]])+12)</f>
        <v>10</v>
      </c>
      <c r="AI1298" s="8">
        <f>DATE(YEAR(tblSales[[#This Row],[Invoice Date]]),MONTH(tblSales[[#This Row],[Invoice Date]]),1)</f>
        <v>45566</v>
      </c>
      <c r="AJ1298" t="str">
        <f>_xlfn.XLOOKUP(tblSales[[#This Row],[Product_ID]],Products!$A:$A,Products!$B:$B,"Unknown")</f>
        <v>Fossil Sports T-Shirt Olive</v>
      </c>
      <c r="AK1298" s="9">
        <f>IFERROR(tblSales[[#This Row],[Profit]]/tblSales[[#This Row],[Sales Amount]],0)</f>
        <v>0.17466375083972954</v>
      </c>
      <c r="AL1298" t="str">
        <f>IF(tblSales[[#This Row],[Discount %]]&lt;=5,"0-5%",
IF(tblSales[[#This Row],[Discount %]]&lt;=10,"5-10%",
IF(tblSales[[#This Row],[Discount %]]&lt;=15,"10-15%",
IF(tblSales[[#This Row],[Discount %]]&lt;=20,"15-20%","20%+"))))</f>
        <v>20%+</v>
      </c>
    </row>
    <row r="1299" spans="1:38">
      <c r="A1299" s="2" t="s">
        <v>3065</v>
      </c>
      <c r="B1299" s="11">
        <v>45665</v>
      </c>
      <c r="C1299" s="2" t="s">
        <v>2385</v>
      </c>
      <c r="D1299" s="2" t="s">
        <v>1771</v>
      </c>
      <c r="E1299" s="2" t="s">
        <v>717</v>
      </c>
      <c r="F1299" s="2" t="s">
        <v>222</v>
      </c>
      <c r="G1299" s="2">
        <v>3</v>
      </c>
      <c r="H1299" s="2">
        <v>1253.3499999999999</v>
      </c>
      <c r="I1299" s="2">
        <v>30</v>
      </c>
      <c r="J1299" s="2">
        <v>1128.02</v>
      </c>
      <c r="K1299" s="2">
        <v>12</v>
      </c>
      <c r="L1299" s="2">
        <v>315.83999999999997</v>
      </c>
      <c r="M1299" s="2">
        <v>2947.87</v>
      </c>
      <c r="N1299" s="2">
        <v>2718.9</v>
      </c>
      <c r="O1299" s="2">
        <f t="shared" si="49"/>
        <v>-86.870000000000175</v>
      </c>
      <c r="P1299" s="2" t="s">
        <v>29</v>
      </c>
      <c r="Q1299" s="2" t="str">
        <f t="shared" si="50"/>
        <v>Debit Card</v>
      </c>
      <c r="R1299" s="2" t="s">
        <v>21</v>
      </c>
      <c r="S1299" s="2" t="s">
        <v>56</v>
      </c>
      <c r="T1299" s="2" t="s">
        <v>3066</v>
      </c>
      <c r="U1299" s="2" t="s">
        <v>59</v>
      </c>
      <c r="V1299" t="str">
        <f>TEXT(tblSales[[#This Row],[Invoice Date]],"mmm")</f>
        <v>Jan</v>
      </c>
      <c r="W1299">
        <f>MONTH(tblSales[[#This Row],[Invoice Date]])</f>
        <v>1</v>
      </c>
      <c r="X1299">
        <f>YEAR(tblSales[[#This Row],[Invoice Date]])</f>
        <v>2025</v>
      </c>
      <c r="Y1299" t="str">
        <f>TEXT(tblSales[[#This Row],[Invoice Date]],"mmm-yyyy")</f>
        <v>Jan-2025</v>
      </c>
      <c r="Z1299" t="str">
        <f>_xlfn.XLOOKUP(tblSales[[#This Row],[Product_ID]],Products!$A:$A,Products!$C:$C,"Women Dresses")</f>
        <v>Wallets</v>
      </c>
      <c r="AA1299" t="str">
        <f>_xlfn.XLOOKUP(tblSales[[#This Row],[Product_ID]],Products!$A:$A,Products!$D:$D,"Unknown")</f>
        <v>Card Holder</v>
      </c>
      <c r="AB1299" t="str">
        <f>_xlfn.XLOOKUP(tblSales[[#This Row],[Product_ID]],Products!$A:$A,Products!$E:$E,"Unknown")</f>
        <v>Louis Philippe</v>
      </c>
      <c r="AC1299" t="str">
        <f>_xlfn.XLOOKUP(tblSales[[#This Row],[Store_ID]],Stores!$A:$A,Stores!$B:$B,"Unknown")</f>
        <v>TrendMart Thrissur Standard</v>
      </c>
      <c r="AD1299" t="str">
        <f>_xlfn.XLOOKUP(tblSales[[#This Row],[Store_ID]],Stores!$A:$A,Stores!$E:$E,"Unknown")</f>
        <v>South Zone 1</v>
      </c>
      <c r="AE1299" t="str">
        <f>_xlfn.XLOOKUP(tblSales[[#This Row],[Customer_ID]],Customers!$A:$A,Customers!$B:$B,"Unknown")</f>
        <v>Latha Ramachandran</v>
      </c>
      <c r="AF1299" t="str">
        <f>_xlfn.XLOOKUP(tblSales[[#This Row],[Customer_ID]],Customers!$A:$A,Customers!$J:$J,"Unknown")</f>
        <v>Gold</v>
      </c>
      <c r="AG1299" t="str">
        <f>_xlfn.XLOOKUP(tblSales[[#This Row],[Employee_ID]],Employees!$A:$A,Employees!$B:$B,"Unknown")</f>
        <v>Vasanthi Gupta</v>
      </c>
      <c r="AH1299">
        <f>IF(MONTH(tblSales[[#This Row],[Invoice Date]])&gt;=4,MONTH(tblSales[[#This Row],[Invoice Date]]),MONTH(tblSales[[#This Row],[Invoice Date]])+12)</f>
        <v>13</v>
      </c>
      <c r="AI1299" s="8">
        <f>DATE(YEAR(tblSales[[#This Row],[Invoice Date]]),MONTH(tblSales[[#This Row],[Invoice Date]]),1)</f>
        <v>45658</v>
      </c>
      <c r="AJ1299" t="str">
        <f>_xlfn.XLOOKUP(tblSales[[#This Row],[Product_ID]],Products!$A:$A,Products!$B:$B,"Unknown")</f>
        <v>Louis Philippe Card Holder Mustard</v>
      </c>
      <c r="AK1299" s="9">
        <f>IFERROR(tblSales[[#This Row],[Profit]]/tblSales[[#This Row],[Sales Amount]],0)</f>
        <v>-2.9468735052766974E-2</v>
      </c>
      <c r="AL1299" t="str">
        <f>IF(tblSales[[#This Row],[Discount %]]&lt;=5,"0-5%",
IF(tblSales[[#This Row],[Discount %]]&lt;=10,"5-10%",
IF(tblSales[[#This Row],[Discount %]]&lt;=15,"10-15%",
IF(tblSales[[#This Row],[Discount %]]&lt;=20,"15-20%","20%+"))))</f>
        <v>20%+</v>
      </c>
    </row>
    <row r="1300" spans="1:38">
      <c r="A1300" s="2" t="s">
        <v>3067</v>
      </c>
      <c r="B1300" s="11">
        <v>45401</v>
      </c>
      <c r="C1300" s="2" t="s">
        <v>1090</v>
      </c>
      <c r="D1300" s="2" t="s">
        <v>424</v>
      </c>
      <c r="E1300" s="2" t="s">
        <v>115</v>
      </c>
      <c r="F1300" s="2" t="s">
        <v>523</v>
      </c>
      <c r="G1300" s="2">
        <v>1</v>
      </c>
      <c r="H1300" s="2">
        <v>888.63</v>
      </c>
      <c r="I1300" s="2">
        <v>0</v>
      </c>
      <c r="J1300" s="2">
        <v>0</v>
      </c>
      <c r="K1300" s="2">
        <v>5</v>
      </c>
      <c r="L1300" s="2">
        <v>44.43</v>
      </c>
      <c r="M1300" s="2">
        <v>933.06</v>
      </c>
      <c r="N1300" s="2">
        <v>698.08</v>
      </c>
      <c r="O1300" s="2">
        <f t="shared" si="49"/>
        <v>190.5499999999999</v>
      </c>
      <c r="P1300" s="2" t="s">
        <v>28</v>
      </c>
      <c r="Q1300" s="2" t="str">
        <f t="shared" si="50"/>
        <v>Credit Card</v>
      </c>
      <c r="R1300" s="2" t="s">
        <v>21</v>
      </c>
      <c r="S1300" s="2" t="s">
        <v>56</v>
      </c>
      <c r="T1300" s="2" t="s">
        <v>1169</v>
      </c>
      <c r="U1300" s="2" t="s">
        <v>59</v>
      </c>
      <c r="V1300" t="str">
        <f>TEXT(tblSales[[#This Row],[Invoice Date]],"mmm")</f>
        <v>Apr</v>
      </c>
      <c r="W1300">
        <f>MONTH(tblSales[[#This Row],[Invoice Date]])</f>
        <v>4</v>
      </c>
      <c r="X1300">
        <f>YEAR(tblSales[[#This Row],[Invoice Date]])</f>
        <v>2024</v>
      </c>
      <c r="Y1300" t="str">
        <f>TEXT(tblSales[[#This Row],[Invoice Date]],"mmm-yyyy")</f>
        <v>Apr-2024</v>
      </c>
      <c r="Z1300" t="str">
        <f>_xlfn.XLOOKUP(tblSales[[#This Row],[Product_ID]],Products!$A:$A,Products!$C:$C,"Women Dresses")</f>
        <v>Women Dresses</v>
      </c>
      <c r="AA1300" t="str">
        <f>_xlfn.XLOOKUP(tblSales[[#This Row],[Product_ID]],Products!$A:$A,Products!$D:$D,"Unknown")</f>
        <v>Maxi Dress</v>
      </c>
      <c r="AB1300" t="str">
        <f>_xlfn.XLOOKUP(tblSales[[#This Row],[Product_ID]],Products!$A:$A,Products!$E:$E,"Unknown")</f>
        <v>Jack &amp; Jones</v>
      </c>
      <c r="AC1300" t="str">
        <f>_xlfn.XLOOKUP(tblSales[[#This Row],[Store_ID]],Stores!$A:$A,Stores!$B:$B,"Unknown")</f>
        <v>TrendMart Thoothukudi Flagship</v>
      </c>
      <c r="AD1300" t="str">
        <f>_xlfn.XLOOKUP(tblSales[[#This Row],[Store_ID]],Stores!$A:$A,Stores!$E:$E,"Unknown")</f>
        <v>South Zone 1</v>
      </c>
      <c r="AE1300" t="str">
        <f>_xlfn.XLOOKUP(tblSales[[#This Row],[Customer_ID]],Customers!$A:$A,Customers!$B:$B,"Unknown")</f>
        <v>Gopal Subramaniam</v>
      </c>
      <c r="AF1300" t="str">
        <f>_xlfn.XLOOKUP(tblSales[[#This Row],[Customer_ID]],Customers!$A:$A,Customers!$J:$J,"Unknown")</f>
        <v>Silver</v>
      </c>
      <c r="AG1300" t="str">
        <f>_xlfn.XLOOKUP(tblSales[[#This Row],[Employee_ID]],Employees!$A:$A,Employees!$B:$B,"Unknown")</f>
        <v>Vinod Hegde</v>
      </c>
      <c r="AH1300">
        <f>IF(MONTH(tblSales[[#This Row],[Invoice Date]])&gt;=4,MONTH(tblSales[[#This Row],[Invoice Date]]),MONTH(tblSales[[#This Row],[Invoice Date]])+12)</f>
        <v>4</v>
      </c>
      <c r="AI1300" s="8">
        <f>DATE(YEAR(tblSales[[#This Row],[Invoice Date]]),MONTH(tblSales[[#This Row],[Invoice Date]]),1)</f>
        <v>45383</v>
      </c>
      <c r="AJ1300" t="str">
        <f>_xlfn.XLOOKUP(tblSales[[#This Row],[Product_ID]],Products!$A:$A,Products!$B:$B,"Unknown")</f>
        <v>Jack &amp; Jones Maxi Dress Maroon</v>
      </c>
      <c r="AK1300" s="9">
        <f>IFERROR(tblSales[[#This Row],[Profit]]/tblSales[[#This Row],[Sales Amount]],0)</f>
        <v>0.20422052172421915</v>
      </c>
      <c r="AL1300" t="str">
        <f>IF(tblSales[[#This Row],[Discount %]]&lt;=5,"0-5%",
IF(tblSales[[#This Row],[Discount %]]&lt;=10,"5-10%",
IF(tblSales[[#This Row],[Discount %]]&lt;=15,"10-15%",
IF(tblSales[[#This Row],[Discount %]]&lt;=20,"15-20%","20%+"))))</f>
        <v>0-5%</v>
      </c>
    </row>
    <row r="1301" spans="1:38">
      <c r="A1301" s="2" t="s">
        <v>3068</v>
      </c>
      <c r="B1301" s="11">
        <v>45386</v>
      </c>
      <c r="C1301" s="2" t="s">
        <v>2748</v>
      </c>
      <c r="D1301" s="2" t="s">
        <v>1505</v>
      </c>
      <c r="E1301" s="2" t="s">
        <v>309</v>
      </c>
      <c r="F1301" s="2" t="s">
        <v>233</v>
      </c>
      <c r="G1301" s="2">
        <v>1</v>
      </c>
      <c r="H1301" s="2">
        <v>2446.0500000000002</v>
      </c>
      <c r="I1301" s="2">
        <v>10</v>
      </c>
      <c r="J1301" s="2">
        <v>244.6</v>
      </c>
      <c r="K1301" s="2">
        <v>12</v>
      </c>
      <c r="L1301" s="2">
        <v>264.17</v>
      </c>
      <c r="M1301" s="2">
        <v>2465.62</v>
      </c>
      <c r="N1301" s="2">
        <v>1862.35</v>
      </c>
      <c r="O1301" s="2">
        <f t="shared" si="49"/>
        <v>339.09999999999997</v>
      </c>
      <c r="P1301" s="2" t="s">
        <v>29</v>
      </c>
      <c r="Q1301" s="2" t="str">
        <f t="shared" si="50"/>
        <v>Debit Card</v>
      </c>
      <c r="R1301" s="2" t="s">
        <v>20</v>
      </c>
      <c r="S1301" s="2" t="s">
        <v>56</v>
      </c>
      <c r="T1301" s="2" t="s">
        <v>3069</v>
      </c>
      <c r="U1301" s="2" t="s">
        <v>59</v>
      </c>
      <c r="V1301" t="str">
        <f>TEXT(tblSales[[#This Row],[Invoice Date]],"mmm")</f>
        <v>Apr</v>
      </c>
      <c r="W1301">
        <f>MONTH(tblSales[[#This Row],[Invoice Date]])</f>
        <v>4</v>
      </c>
      <c r="X1301">
        <f>YEAR(tblSales[[#This Row],[Invoice Date]])</f>
        <v>2024</v>
      </c>
      <c r="Y1301" t="str">
        <f>TEXT(tblSales[[#This Row],[Invoice Date]],"mmm-yyyy")</f>
        <v>Apr-2024</v>
      </c>
      <c r="Z1301" t="str">
        <f>_xlfn.XLOOKUP(tblSales[[#This Row],[Product_ID]],Products!$A:$A,Products!$C:$C,"Women Dresses")</f>
        <v>Footwear</v>
      </c>
      <c r="AA1301" t="str">
        <f>_xlfn.XLOOKUP(tblSales[[#This Row],[Product_ID]],Products!$A:$A,Products!$D:$D,"Unknown")</f>
        <v>Slippers</v>
      </c>
      <c r="AB1301" t="str">
        <f>_xlfn.XLOOKUP(tblSales[[#This Row],[Product_ID]],Products!$A:$A,Products!$E:$E,"Unknown")</f>
        <v>Pothys</v>
      </c>
      <c r="AC1301" t="str">
        <f>_xlfn.XLOOKUP(tblSales[[#This Row],[Store_ID]],Stores!$A:$A,Stores!$B:$B,"Unknown")</f>
        <v>TrendMart Alappuzha Outlet</v>
      </c>
      <c r="AD1301" t="str">
        <f>_xlfn.XLOOKUP(tblSales[[#This Row],[Store_ID]],Stores!$A:$A,Stores!$E:$E,"Unknown")</f>
        <v>South Zone 1</v>
      </c>
      <c r="AE1301" t="str">
        <f>_xlfn.XLOOKUP(tblSales[[#This Row],[Customer_ID]],Customers!$A:$A,Customers!$B:$B,"Unknown")</f>
        <v>Chandrika Kamath</v>
      </c>
      <c r="AF1301" t="str">
        <f>_xlfn.XLOOKUP(tblSales[[#This Row],[Customer_ID]],Customers!$A:$A,Customers!$J:$J,"Unknown")</f>
        <v>Platinum</v>
      </c>
      <c r="AG1301" t="str">
        <f>_xlfn.XLOOKUP(tblSales[[#This Row],[Employee_ID]],Employees!$A:$A,Employees!$B:$B,"Unknown")</f>
        <v>Malathi Varma</v>
      </c>
      <c r="AH1301">
        <f>IF(MONTH(tblSales[[#This Row],[Invoice Date]])&gt;=4,MONTH(tblSales[[#This Row],[Invoice Date]]),MONTH(tblSales[[#This Row],[Invoice Date]])+12)</f>
        <v>4</v>
      </c>
      <c r="AI1301" s="8">
        <f>DATE(YEAR(tblSales[[#This Row],[Invoice Date]]),MONTH(tblSales[[#This Row],[Invoice Date]]),1)</f>
        <v>45383</v>
      </c>
      <c r="AJ1301" t="str">
        <f>_xlfn.XLOOKUP(tblSales[[#This Row],[Product_ID]],Products!$A:$A,Products!$B:$B,"Unknown")</f>
        <v>Pothys Slippers Green</v>
      </c>
      <c r="AK1301" s="9">
        <f>IFERROR(tblSales[[#This Row],[Profit]]/tblSales[[#This Row],[Sales Amount]],0)</f>
        <v>0.13753133086201441</v>
      </c>
      <c r="AL1301" t="str">
        <f>IF(tblSales[[#This Row],[Discount %]]&lt;=5,"0-5%",
IF(tblSales[[#This Row],[Discount %]]&lt;=10,"5-10%",
IF(tblSales[[#This Row],[Discount %]]&lt;=15,"10-15%",
IF(tblSales[[#This Row],[Discount %]]&lt;=20,"15-20%","20%+"))))</f>
        <v>5-10%</v>
      </c>
    </row>
    <row r="1302" spans="1:38">
      <c r="A1302" s="2" t="s">
        <v>3070</v>
      </c>
      <c r="B1302" s="11">
        <v>45574</v>
      </c>
      <c r="C1302" s="2" t="s">
        <v>1673</v>
      </c>
      <c r="D1302" s="2" t="s">
        <v>638</v>
      </c>
      <c r="E1302" s="2" t="s">
        <v>304</v>
      </c>
      <c r="F1302" s="2" t="s">
        <v>249</v>
      </c>
      <c r="G1302" s="2">
        <v>2</v>
      </c>
      <c r="H1302" s="2">
        <v>2708.2</v>
      </c>
      <c r="I1302" s="2">
        <v>25</v>
      </c>
      <c r="J1302" s="2">
        <v>1354.1</v>
      </c>
      <c r="K1302" s="2">
        <v>12</v>
      </c>
      <c r="L1302" s="2">
        <v>487.48</v>
      </c>
      <c r="M1302" s="2">
        <v>4549.78</v>
      </c>
      <c r="N1302" s="2">
        <v>4396.4399999999996</v>
      </c>
      <c r="O1302" s="2">
        <f t="shared" si="49"/>
        <v>-334.13999999999987</v>
      </c>
      <c r="P1302" s="2" t="s">
        <v>27</v>
      </c>
      <c r="Q1302" s="2" t="str">
        <f t="shared" si="50"/>
        <v>Cash</v>
      </c>
      <c r="R1302" s="2" t="s">
        <v>20</v>
      </c>
      <c r="S1302" s="2" t="s">
        <v>56</v>
      </c>
      <c r="T1302" s="2" t="s">
        <v>1759</v>
      </c>
      <c r="U1302" s="2" t="s">
        <v>59</v>
      </c>
      <c r="V1302" t="str">
        <f>TEXT(tblSales[[#This Row],[Invoice Date]],"mmm")</f>
        <v>Oct</v>
      </c>
      <c r="W1302">
        <f>MONTH(tblSales[[#This Row],[Invoice Date]])</f>
        <v>10</v>
      </c>
      <c r="X1302">
        <f>YEAR(tblSales[[#This Row],[Invoice Date]])</f>
        <v>2024</v>
      </c>
      <c r="Y1302" t="str">
        <f>TEXT(tblSales[[#This Row],[Invoice Date]],"mmm-yyyy")</f>
        <v>Oct-2024</v>
      </c>
      <c r="Z1302" t="str">
        <f>_xlfn.XLOOKUP(tblSales[[#This Row],[Product_ID]],Products!$A:$A,Products!$C:$C,"Women Dresses")</f>
        <v>Handbags</v>
      </c>
      <c r="AA1302" t="str">
        <f>_xlfn.XLOOKUP(tblSales[[#This Row],[Product_ID]],Products!$A:$A,Products!$D:$D,"Unknown")</f>
        <v>Sling Bag</v>
      </c>
      <c r="AB1302" t="str">
        <f>_xlfn.XLOOKUP(tblSales[[#This Row],[Product_ID]],Products!$A:$A,Products!$E:$E,"Unknown")</f>
        <v>Woodland</v>
      </c>
      <c r="AC1302" t="str">
        <f>_xlfn.XLOOKUP(tblSales[[#This Row],[Store_ID]],Stores!$A:$A,Stores!$B:$B,"Unknown")</f>
        <v>TrendMart Thiruvananthapuram High Street</v>
      </c>
      <c r="AD1302" t="str">
        <f>_xlfn.XLOOKUP(tblSales[[#This Row],[Store_ID]],Stores!$A:$A,Stores!$E:$E,"Unknown")</f>
        <v>South Zone 1</v>
      </c>
      <c r="AE1302" t="str">
        <f>_xlfn.XLOOKUP(tblSales[[#This Row],[Customer_ID]],Customers!$A:$A,Customers!$B:$B,"Unknown")</f>
        <v>Suresh Gupta</v>
      </c>
      <c r="AF1302" t="str">
        <f>_xlfn.XLOOKUP(tblSales[[#This Row],[Customer_ID]],Customers!$A:$A,Customers!$J:$J,"Unknown")</f>
        <v>Regular</v>
      </c>
      <c r="AG1302" t="str">
        <f>_xlfn.XLOOKUP(tblSales[[#This Row],[Employee_ID]],Employees!$A:$A,Employees!$B:$B,"Unknown")</f>
        <v>Hari Nair</v>
      </c>
      <c r="AH1302">
        <f>IF(MONTH(tblSales[[#This Row],[Invoice Date]])&gt;=4,MONTH(tblSales[[#This Row],[Invoice Date]]),MONTH(tblSales[[#This Row],[Invoice Date]])+12)</f>
        <v>10</v>
      </c>
      <c r="AI1302" s="8">
        <f>DATE(YEAR(tblSales[[#This Row],[Invoice Date]]),MONTH(tblSales[[#This Row],[Invoice Date]]),1)</f>
        <v>45566</v>
      </c>
      <c r="AJ1302" t="str">
        <f>_xlfn.XLOOKUP(tblSales[[#This Row],[Product_ID]],Products!$A:$A,Products!$B:$B,"Unknown")</f>
        <v>Woodland Sling Bag Peach</v>
      </c>
      <c r="AK1302" s="9">
        <f>IFERROR(tblSales[[#This Row],[Profit]]/tblSales[[#This Row],[Sales Amount]],0)</f>
        <v>-7.3440913626592913E-2</v>
      </c>
      <c r="AL1302" t="str">
        <f>IF(tblSales[[#This Row],[Discount %]]&lt;=5,"0-5%",
IF(tblSales[[#This Row],[Discount %]]&lt;=10,"5-10%",
IF(tblSales[[#This Row],[Discount %]]&lt;=15,"10-15%",
IF(tblSales[[#This Row],[Discount %]]&lt;=20,"15-20%","20%+"))))</f>
        <v>20%+</v>
      </c>
    </row>
    <row r="1303" spans="1:38">
      <c r="A1303" s="2" t="s">
        <v>3071</v>
      </c>
      <c r="B1303" s="11">
        <v>45595</v>
      </c>
      <c r="C1303" s="2" t="s">
        <v>1631</v>
      </c>
      <c r="D1303" s="2" t="s">
        <v>1264</v>
      </c>
      <c r="E1303" s="2" t="s">
        <v>1277</v>
      </c>
      <c r="F1303" s="2" t="s">
        <v>104</v>
      </c>
      <c r="G1303" s="2">
        <v>2</v>
      </c>
      <c r="H1303" s="2">
        <v>1015.37</v>
      </c>
      <c r="I1303" s="2">
        <v>20</v>
      </c>
      <c r="J1303" s="2">
        <v>406.15</v>
      </c>
      <c r="K1303" s="2">
        <v>12</v>
      </c>
      <c r="L1303" s="2">
        <v>194.95</v>
      </c>
      <c r="M1303" s="2">
        <v>1819.54</v>
      </c>
      <c r="N1303" s="2">
        <v>1534.22</v>
      </c>
      <c r="O1303" s="2">
        <f t="shared" si="49"/>
        <v>90.369999999999948</v>
      </c>
      <c r="P1303" s="2" t="s">
        <v>29</v>
      </c>
      <c r="Q1303" s="2" t="str">
        <f t="shared" si="50"/>
        <v>Debit Card</v>
      </c>
      <c r="R1303" s="2" t="s">
        <v>20</v>
      </c>
      <c r="S1303" s="2" t="s">
        <v>56</v>
      </c>
      <c r="T1303" s="2" t="s">
        <v>2902</v>
      </c>
      <c r="U1303" s="2" t="s">
        <v>59</v>
      </c>
      <c r="V1303" t="str">
        <f>TEXT(tblSales[[#This Row],[Invoice Date]],"mmm")</f>
        <v>Oct</v>
      </c>
      <c r="W1303">
        <f>MONTH(tblSales[[#This Row],[Invoice Date]])</f>
        <v>10</v>
      </c>
      <c r="X1303">
        <f>YEAR(tblSales[[#This Row],[Invoice Date]])</f>
        <v>2024</v>
      </c>
      <c r="Y1303" t="str">
        <f>TEXT(tblSales[[#This Row],[Invoice Date]],"mmm-yyyy")</f>
        <v>Oct-2024</v>
      </c>
      <c r="Z1303" t="str">
        <f>_xlfn.XLOOKUP(tblSales[[#This Row],[Product_ID]],Products!$A:$A,Products!$C:$C,"Women Dresses")</f>
        <v>Women Kurtis</v>
      </c>
      <c r="AA1303" t="str">
        <f>_xlfn.XLOOKUP(tblSales[[#This Row],[Product_ID]],Products!$A:$A,Products!$D:$D,"Unknown")</f>
        <v>Anarkali Kurti</v>
      </c>
      <c r="AB1303" t="str">
        <f>_xlfn.XLOOKUP(tblSales[[#This Row],[Product_ID]],Products!$A:$A,Products!$E:$E,"Unknown")</f>
        <v>Louis Philippe</v>
      </c>
      <c r="AC1303" t="str">
        <f>_xlfn.XLOOKUP(tblSales[[#This Row],[Store_ID]],Stores!$A:$A,Stores!$B:$B,"Unknown")</f>
        <v>TrendMart Thrissur Standard</v>
      </c>
      <c r="AD1303" t="str">
        <f>_xlfn.XLOOKUP(tblSales[[#This Row],[Store_ID]],Stores!$A:$A,Stores!$E:$E,"Unknown")</f>
        <v>South Zone 1</v>
      </c>
      <c r="AE1303" t="str">
        <f>_xlfn.XLOOKUP(tblSales[[#This Row],[Customer_ID]],Customers!$A:$A,Customers!$B:$B,"Unknown")</f>
        <v>Bharathi Shetty</v>
      </c>
      <c r="AF1303" t="str">
        <f>_xlfn.XLOOKUP(tblSales[[#This Row],[Customer_ID]],Customers!$A:$A,Customers!$J:$J,"Unknown")</f>
        <v>Silver</v>
      </c>
      <c r="AG1303" t="str">
        <f>_xlfn.XLOOKUP(tblSales[[#This Row],[Employee_ID]],Employees!$A:$A,Employees!$B:$B,"Unknown")</f>
        <v>Meena Krishnan</v>
      </c>
      <c r="AH1303">
        <f>IF(MONTH(tblSales[[#This Row],[Invoice Date]])&gt;=4,MONTH(tblSales[[#This Row],[Invoice Date]]),MONTH(tblSales[[#This Row],[Invoice Date]])+12)</f>
        <v>10</v>
      </c>
      <c r="AI1303" s="8">
        <f>DATE(YEAR(tblSales[[#This Row],[Invoice Date]]),MONTH(tblSales[[#This Row],[Invoice Date]]),1)</f>
        <v>45566</v>
      </c>
      <c r="AJ1303" t="str">
        <f>_xlfn.XLOOKUP(tblSales[[#This Row],[Product_ID]],Products!$A:$A,Products!$B:$B,"Unknown")</f>
        <v>Louis Philippe Anarkali Kurti Black</v>
      </c>
      <c r="AK1303" s="9">
        <f>IFERROR(tblSales[[#This Row],[Profit]]/tblSales[[#This Row],[Sales Amount]],0)</f>
        <v>4.966639919979772E-2</v>
      </c>
      <c r="AL1303" t="str">
        <f>IF(tblSales[[#This Row],[Discount %]]&lt;=5,"0-5%",
IF(tblSales[[#This Row],[Discount %]]&lt;=10,"5-10%",
IF(tblSales[[#This Row],[Discount %]]&lt;=15,"10-15%",
IF(tblSales[[#This Row],[Discount %]]&lt;=20,"15-20%","20%+"))))</f>
        <v>15-20%</v>
      </c>
    </row>
    <row r="1304" spans="1:38">
      <c r="A1304" s="2" t="s">
        <v>3072</v>
      </c>
      <c r="B1304" s="11">
        <v>45724</v>
      </c>
      <c r="C1304" s="2" t="s">
        <v>3073</v>
      </c>
      <c r="D1304" s="2" t="s">
        <v>474</v>
      </c>
      <c r="E1304" s="2" t="s">
        <v>866</v>
      </c>
      <c r="F1304" s="2" t="s">
        <v>122</v>
      </c>
      <c r="G1304" s="2">
        <v>1</v>
      </c>
      <c r="H1304" s="2">
        <v>3156.83</v>
      </c>
      <c r="I1304" s="2">
        <v>15</v>
      </c>
      <c r="J1304" s="2">
        <v>473.52</v>
      </c>
      <c r="K1304" s="2">
        <v>12</v>
      </c>
      <c r="L1304" s="2">
        <v>322</v>
      </c>
      <c r="M1304" s="2">
        <v>3005.31</v>
      </c>
      <c r="N1304" s="2">
        <v>2034.01</v>
      </c>
      <c r="O1304" s="2">
        <f t="shared" si="49"/>
        <v>649.29999999999995</v>
      </c>
      <c r="P1304" s="2" t="s">
        <v>30</v>
      </c>
      <c r="Q1304" s="2" t="str">
        <f t="shared" si="50"/>
        <v>EMI</v>
      </c>
      <c r="R1304" s="2" t="s">
        <v>20</v>
      </c>
      <c r="S1304" s="2" t="s">
        <v>57</v>
      </c>
      <c r="T1304" s="2" t="s">
        <v>821</v>
      </c>
      <c r="U1304" s="2" t="s">
        <v>60</v>
      </c>
      <c r="V1304" t="str">
        <f>TEXT(tblSales[[#This Row],[Invoice Date]],"mmm")</f>
        <v>Mar</v>
      </c>
      <c r="W1304">
        <f>MONTH(tblSales[[#This Row],[Invoice Date]])</f>
        <v>3</v>
      </c>
      <c r="X1304">
        <f>YEAR(tblSales[[#This Row],[Invoice Date]])</f>
        <v>2025</v>
      </c>
      <c r="Y1304" t="str">
        <f>TEXT(tblSales[[#This Row],[Invoice Date]],"mmm-yyyy")</f>
        <v>Mar-2025</v>
      </c>
      <c r="Z1304" t="str">
        <f>_xlfn.XLOOKUP(tblSales[[#This Row],[Product_ID]],Products!$A:$A,Products!$C:$C,"Women Dresses")</f>
        <v>Handbags</v>
      </c>
      <c r="AA1304" t="str">
        <f>_xlfn.XLOOKUP(tblSales[[#This Row],[Product_ID]],Products!$A:$A,Products!$D:$D,"Unknown")</f>
        <v>Sling Bag</v>
      </c>
      <c r="AB1304" t="str">
        <f>_xlfn.XLOOKUP(tblSales[[#This Row],[Product_ID]],Products!$A:$A,Products!$E:$E,"Unknown")</f>
        <v>GRT Jewellers</v>
      </c>
      <c r="AC1304" t="str">
        <f>_xlfn.XLOOKUP(tblSales[[#This Row],[Store_ID]],Stores!$A:$A,Stores!$B:$B,"Unknown")</f>
        <v>TrendMart Thiruvananthapuram High Street</v>
      </c>
      <c r="AD1304" t="str">
        <f>_xlfn.XLOOKUP(tblSales[[#This Row],[Store_ID]],Stores!$A:$A,Stores!$E:$E,"Unknown")</f>
        <v>South Zone 1</v>
      </c>
      <c r="AE1304" t="str">
        <f>_xlfn.XLOOKUP(tblSales[[#This Row],[Customer_ID]],Customers!$A:$A,Customers!$B:$B,"Unknown")</f>
        <v>Charulatha Hegde</v>
      </c>
      <c r="AF1304" t="str">
        <f>_xlfn.XLOOKUP(tblSales[[#This Row],[Customer_ID]],Customers!$A:$A,Customers!$J:$J,"Unknown")</f>
        <v>Silver</v>
      </c>
      <c r="AG1304" t="str">
        <f>_xlfn.XLOOKUP(tblSales[[#This Row],[Employee_ID]],Employees!$A:$A,Employees!$B:$B,"Unknown")</f>
        <v>Rahul Krishnan</v>
      </c>
      <c r="AH1304">
        <f>IF(MONTH(tblSales[[#This Row],[Invoice Date]])&gt;=4,MONTH(tblSales[[#This Row],[Invoice Date]]),MONTH(tblSales[[#This Row],[Invoice Date]])+12)</f>
        <v>15</v>
      </c>
      <c r="AI1304" s="8">
        <f>DATE(YEAR(tblSales[[#This Row],[Invoice Date]]),MONTH(tblSales[[#This Row],[Invoice Date]]),1)</f>
        <v>45717</v>
      </c>
      <c r="AJ1304" t="str">
        <f>_xlfn.XLOOKUP(tblSales[[#This Row],[Product_ID]],Products!$A:$A,Products!$B:$B,"Unknown")</f>
        <v>GRT Jewellers Sling Bag Olive</v>
      </c>
      <c r="AK1304" s="9">
        <f>IFERROR(tblSales[[#This Row],[Profit]]/tblSales[[#This Row],[Sales Amount]],0)</f>
        <v>0.21605092319927061</v>
      </c>
      <c r="AL1304" t="str">
        <f>IF(tblSales[[#This Row],[Discount %]]&lt;=5,"0-5%",
IF(tblSales[[#This Row],[Discount %]]&lt;=10,"5-10%",
IF(tblSales[[#This Row],[Discount %]]&lt;=15,"10-15%",
IF(tblSales[[#This Row],[Discount %]]&lt;=20,"15-20%","20%+"))))</f>
        <v>10-15%</v>
      </c>
    </row>
    <row r="1305" spans="1:38">
      <c r="A1305" s="2" t="s">
        <v>3074</v>
      </c>
      <c r="B1305" s="11">
        <v>45683</v>
      </c>
      <c r="C1305" s="2" t="s">
        <v>937</v>
      </c>
      <c r="D1305" s="2" t="s">
        <v>695</v>
      </c>
      <c r="E1305" s="2" t="s">
        <v>699</v>
      </c>
      <c r="F1305" s="2" t="s">
        <v>285</v>
      </c>
      <c r="G1305" s="2">
        <v>2</v>
      </c>
      <c r="H1305" s="2">
        <v>1232.76</v>
      </c>
      <c r="I1305" s="2">
        <v>0</v>
      </c>
      <c r="J1305" s="2">
        <v>0</v>
      </c>
      <c r="K1305" s="2">
        <v>12</v>
      </c>
      <c r="L1305" s="2">
        <v>295.86</v>
      </c>
      <c r="M1305" s="2">
        <v>2761.38</v>
      </c>
      <c r="N1305" s="2">
        <v>1683.7</v>
      </c>
      <c r="O1305" s="2">
        <f t="shared" si="49"/>
        <v>781.82</v>
      </c>
      <c r="P1305" s="2" t="s">
        <v>31</v>
      </c>
      <c r="Q1305" s="2" t="str">
        <f t="shared" si="50"/>
        <v>Net Banking</v>
      </c>
      <c r="R1305" s="2" t="s">
        <v>21</v>
      </c>
      <c r="S1305" s="2" t="s">
        <v>56</v>
      </c>
      <c r="T1305" s="2" t="s">
        <v>2519</v>
      </c>
      <c r="U1305" s="2" t="s">
        <v>60</v>
      </c>
      <c r="V1305" t="str">
        <f>TEXT(tblSales[[#This Row],[Invoice Date]],"mmm")</f>
        <v>Jan</v>
      </c>
      <c r="W1305">
        <f>MONTH(tblSales[[#This Row],[Invoice Date]])</f>
        <v>1</v>
      </c>
      <c r="X1305">
        <f>YEAR(tblSales[[#This Row],[Invoice Date]])</f>
        <v>2025</v>
      </c>
      <c r="Y1305" t="str">
        <f>TEXT(tblSales[[#This Row],[Invoice Date]],"mmm-yyyy")</f>
        <v>Jan-2025</v>
      </c>
      <c r="Z1305" t="str">
        <f>_xlfn.XLOOKUP(tblSales[[#This Row],[Product_ID]],Products!$A:$A,Products!$C:$C,"Women Dresses")</f>
        <v>Women Dresses</v>
      </c>
      <c r="AA1305" t="str">
        <f>_xlfn.XLOOKUP(tblSales[[#This Row],[Product_ID]],Products!$A:$A,Products!$D:$D,"Unknown")</f>
        <v>Shirt Dress</v>
      </c>
      <c r="AB1305" t="str">
        <f>_xlfn.XLOOKUP(tblSales[[#This Row],[Product_ID]],Products!$A:$A,Products!$E:$E,"Unknown")</f>
        <v>Kalyan Silks</v>
      </c>
      <c r="AC1305" t="str">
        <f>_xlfn.XLOOKUP(tblSales[[#This Row],[Store_ID]],Stores!$A:$A,Stores!$B:$B,"Unknown")</f>
        <v>TrendMart Dindigul High Street</v>
      </c>
      <c r="AD1305" t="str">
        <f>_xlfn.XLOOKUP(tblSales[[#This Row],[Store_ID]],Stores!$A:$A,Stores!$E:$E,"Unknown")</f>
        <v>South Zone 1</v>
      </c>
      <c r="AE1305" t="str">
        <f>_xlfn.XLOOKUP(tblSales[[#This Row],[Customer_ID]],Customers!$A:$A,Customers!$B:$B,"Unknown")</f>
        <v>Lavanya Hegde</v>
      </c>
      <c r="AF1305" t="str">
        <f>_xlfn.XLOOKUP(tblSales[[#This Row],[Customer_ID]],Customers!$A:$A,Customers!$J:$J,"Unknown")</f>
        <v>Regular</v>
      </c>
      <c r="AG1305" t="str">
        <f>_xlfn.XLOOKUP(tblSales[[#This Row],[Employee_ID]],Employees!$A:$A,Employees!$B:$B,"Unknown")</f>
        <v>Yogesh Chettiar</v>
      </c>
      <c r="AH1305">
        <f>IF(MONTH(tblSales[[#This Row],[Invoice Date]])&gt;=4,MONTH(tblSales[[#This Row],[Invoice Date]]),MONTH(tblSales[[#This Row],[Invoice Date]])+12)</f>
        <v>13</v>
      </c>
      <c r="AI1305" s="8">
        <f>DATE(YEAR(tblSales[[#This Row],[Invoice Date]]),MONTH(tblSales[[#This Row],[Invoice Date]]),1)</f>
        <v>45658</v>
      </c>
      <c r="AJ1305" t="str">
        <f>_xlfn.XLOOKUP(tblSales[[#This Row],[Product_ID]],Products!$A:$A,Products!$B:$B,"Unknown")</f>
        <v>Kalyan Silks Shirt Dress Maroon</v>
      </c>
      <c r="AK1305" s="9">
        <f>IFERROR(tblSales[[#This Row],[Profit]]/tblSales[[#This Row],[Sales Amount]],0)</f>
        <v>0.28312655266569614</v>
      </c>
      <c r="AL1305" t="str">
        <f>IF(tblSales[[#This Row],[Discount %]]&lt;=5,"0-5%",
IF(tblSales[[#This Row],[Discount %]]&lt;=10,"5-10%",
IF(tblSales[[#This Row],[Discount %]]&lt;=15,"10-15%",
IF(tblSales[[#This Row],[Discount %]]&lt;=20,"15-20%","20%+"))))</f>
        <v>0-5%</v>
      </c>
    </row>
    <row r="1306" spans="1:38">
      <c r="A1306" s="2" t="s">
        <v>3075</v>
      </c>
      <c r="B1306" s="11">
        <v>45639</v>
      </c>
      <c r="C1306" s="2" t="s">
        <v>2842</v>
      </c>
      <c r="D1306" s="2" t="s">
        <v>313</v>
      </c>
      <c r="E1306" s="2" t="s">
        <v>1092</v>
      </c>
      <c r="F1306" s="2" t="s">
        <v>285</v>
      </c>
      <c r="G1306" s="2">
        <v>1</v>
      </c>
      <c r="H1306" s="2">
        <v>597.97</v>
      </c>
      <c r="I1306" s="2">
        <v>5</v>
      </c>
      <c r="J1306" s="2">
        <v>29.9</v>
      </c>
      <c r="K1306" s="2">
        <v>5</v>
      </c>
      <c r="L1306" s="2">
        <v>28.4</v>
      </c>
      <c r="M1306" s="2">
        <v>596.47</v>
      </c>
      <c r="N1306" s="2">
        <v>413.39</v>
      </c>
      <c r="O1306" s="2">
        <f t="shared" si="49"/>
        <v>154.68000000000004</v>
      </c>
      <c r="P1306" s="2" t="s">
        <v>28</v>
      </c>
      <c r="Q1306" s="2" t="str">
        <f t="shared" si="50"/>
        <v>Credit Card</v>
      </c>
      <c r="R1306" s="2" t="s">
        <v>20</v>
      </c>
      <c r="S1306" s="2" t="s">
        <v>56</v>
      </c>
      <c r="T1306" s="2" t="s">
        <v>536</v>
      </c>
      <c r="U1306" s="2" t="s">
        <v>59</v>
      </c>
      <c r="V1306" t="str">
        <f>TEXT(tblSales[[#This Row],[Invoice Date]],"mmm")</f>
        <v>Dec</v>
      </c>
      <c r="W1306">
        <f>MONTH(tblSales[[#This Row],[Invoice Date]])</f>
        <v>12</v>
      </c>
      <c r="X1306">
        <f>YEAR(tblSales[[#This Row],[Invoice Date]])</f>
        <v>2024</v>
      </c>
      <c r="Y1306" t="str">
        <f>TEXT(tblSales[[#This Row],[Invoice Date]],"mmm-yyyy")</f>
        <v>Dec-2024</v>
      </c>
      <c r="Z1306" t="str">
        <f>_xlfn.XLOOKUP(tblSales[[#This Row],[Product_ID]],Products!$A:$A,Products!$C:$C,"Women Dresses")</f>
        <v>Kids Wear</v>
      </c>
      <c r="AA1306" t="str">
        <f>_xlfn.XLOOKUP(tblSales[[#This Row],[Product_ID]],Products!$A:$A,Products!$D:$D,"Unknown")</f>
        <v>Kids T-Shirt</v>
      </c>
      <c r="AB1306" t="str">
        <f>_xlfn.XLOOKUP(tblSales[[#This Row],[Product_ID]],Products!$A:$A,Products!$E:$E,"Unknown")</f>
        <v>Jack &amp; Jones</v>
      </c>
      <c r="AC1306" t="str">
        <f>_xlfn.XLOOKUP(tblSales[[#This Row],[Store_ID]],Stores!$A:$A,Stores!$B:$B,"Unknown")</f>
        <v>TrendMart Kochi Standard</v>
      </c>
      <c r="AD1306" t="str">
        <f>_xlfn.XLOOKUP(tblSales[[#This Row],[Store_ID]],Stores!$A:$A,Stores!$E:$E,"Unknown")</f>
        <v>South Zone 1</v>
      </c>
      <c r="AE1306" t="str">
        <f>_xlfn.XLOOKUP(tblSales[[#This Row],[Customer_ID]],Customers!$A:$A,Customers!$B:$B,"Unknown")</f>
        <v>Manikandan Achari</v>
      </c>
      <c r="AF1306" t="str">
        <f>_xlfn.XLOOKUP(tblSales[[#This Row],[Customer_ID]],Customers!$A:$A,Customers!$J:$J,"Unknown")</f>
        <v>Regular</v>
      </c>
      <c r="AG1306" t="str">
        <f>_xlfn.XLOOKUP(tblSales[[#This Row],[Employee_ID]],Employees!$A:$A,Employees!$B:$B,"Unknown")</f>
        <v>Yogesh Chettiar</v>
      </c>
      <c r="AH1306">
        <f>IF(MONTH(tblSales[[#This Row],[Invoice Date]])&gt;=4,MONTH(tblSales[[#This Row],[Invoice Date]]),MONTH(tblSales[[#This Row],[Invoice Date]])+12)</f>
        <v>12</v>
      </c>
      <c r="AI1306" s="8">
        <f>DATE(YEAR(tblSales[[#This Row],[Invoice Date]]),MONTH(tblSales[[#This Row],[Invoice Date]]),1)</f>
        <v>45627</v>
      </c>
      <c r="AJ1306" t="str">
        <f>_xlfn.XLOOKUP(tblSales[[#This Row],[Product_ID]],Products!$A:$A,Products!$B:$B,"Unknown")</f>
        <v>Sonata Girls Frock Cream</v>
      </c>
      <c r="AK1306" s="9">
        <f>IFERROR(tblSales[[#This Row],[Profit]]/tblSales[[#This Row],[Sales Amount]],0)</f>
        <v>0.2593256995322481</v>
      </c>
      <c r="AL1306" t="str">
        <f>IF(tblSales[[#This Row],[Discount %]]&lt;=5,"0-5%",
IF(tblSales[[#This Row],[Discount %]]&lt;=10,"5-10%",
IF(tblSales[[#This Row],[Discount %]]&lt;=15,"10-15%",
IF(tblSales[[#This Row],[Discount %]]&lt;=20,"15-20%","20%+"))))</f>
        <v>0-5%</v>
      </c>
    </row>
    <row r="1307" spans="1:38">
      <c r="A1307" s="2" t="s">
        <v>3076</v>
      </c>
      <c r="B1307" s="11">
        <v>45586</v>
      </c>
      <c r="C1307" s="2" t="s">
        <v>3077</v>
      </c>
      <c r="D1307" s="2" t="s">
        <v>802</v>
      </c>
      <c r="E1307" s="2" t="s">
        <v>796</v>
      </c>
      <c r="F1307" s="2" t="s">
        <v>227</v>
      </c>
      <c r="G1307" s="2">
        <v>1</v>
      </c>
      <c r="H1307" s="2">
        <v>1149.5899999999999</v>
      </c>
      <c r="I1307" s="2">
        <v>0</v>
      </c>
      <c r="J1307" s="2">
        <v>0</v>
      </c>
      <c r="K1307" s="2">
        <v>3</v>
      </c>
      <c r="L1307" s="2">
        <v>34.49</v>
      </c>
      <c r="M1307" s="2">
        <v>1184.08</v>
      </c>
      <c r="N1307" s="2">
        <v>954.04</v>
      </c>
      <c r="O1307" s="2">
        <f t="shared" si="49"/>
        <v>195.54999999999995</v>
      </c>
      <c r="P1307" s="2" t="s">
        <v>32</v>
      </c>
      <c r="Q1307" s="2" t="str">
        <f t="shared" si="50"/>
        <v>UPI</v>
      </c>
      <c r="R1307" s="2" t="s">
        <v>20</v>
      </c>
      <c r="S1307" s="2" t="s">
        <v>56</v>
      </c>
      <c r="T1307" s="2" t="s">
        <v>2992</v>
      </c>
      <c r="U1307" s="2" t="s">
        <v>59</v>
      </c>
      <c r="V1307" t="str">
        <f>TEXT(tblSales[[#This Row],[Invoice Date]],"mmm")</f>
        <v>Oct</v>
      </c>
      <c r="W1307">
        <f>MONTH(tblSales[[#This Row],[Invoice Date]])</f>
        <v>10</v>
      </c>
      <c r="X1307">
        <f>YEAR(tblSales[[#This Row],[Invoice Date]])</f>
        <v>2024</v>
      </c>
      <c r="Y1307" t="str">
        <f>TEXT(tblSales[[#This Row],[Invoice Date]],"mmm-yyyy")</f>
        <v>Oct-2024</v>
      </c>
      <c r="Z1307" t="str">
        <f>_xlfn.XLOOKUP(tblSales[[#This Row],[Product_ID]],Products!$A:$A,Products!$C:$C,"Women Dresses")</f>
        <v>Jewellery</v>
      </c>
      <c r="AA1307" t="str">
        <f>_xlfn.XLOOKUP(tblSales[[#This Row],[Product_ID]],Products!$A:$A,Products!$D:$D,"Unknown")</f>
        <v>Necklace</v>
      </c>
      <c r="AB1307" t="str">
        <f>_xlfn.XLOOKUP(tblSales[[#This Row],[Product_ID]],Products!$A:$A,Products!$E:$E,"Unknown")</f>
        <v>W for Woman</v>
      </c>
      <c r="AC1307" t="str">
        <f>_xlfn.XLOOKUP(tblSales[[#This Row],[Store_ID]],Stores!$A:$A,Stores!$B:$B,"Unknown")</f>
        <v>TrendMart Shivamogga Standard</v>
      </c>
      <c r="AD1307" t="str">
        <f>_xlfn.XLOOKUP(tblSales[[#This Row],[Store_ID]],Stores!$A:$A,Stores!$E:$E,"Unknown")</f>
        <v>South Zone 2</v>
      </c>
      <c r="AE1307" t="str">
        <f>_xlfn.XLOOKUP(tblSales[[#This Row],[Customer_ID]],Customers!$A:$A,Customers!$B:$B,"Unknown")</f>
        <v>Gokul Chetty</v>
      </c>
      <c r="AF1307" t="str">
        <f>_xlfn.XLOOKUP(tblSales[[#This Row],[Customer_ID]],Customers!$A:$A,Customers!$J:$J,"Unknown")</f>
        <v>Silver</v>
      </c>
      <c r="AG1307" t="str">
        <f>_xlfn.XLOOKUP(tblSales[[#This Row],[Employee_ID]],Employees!$A:$A,Employees!$B:$B,"Unknown")</f>
        <v>Ishwarya Shetty</v>
      </c>
      <c r="AH1307">
        <f>IF(MONTH(tblSales[[#This Row],[Invoice Date]])&gt;=4,MONTH(tblSales[[#This Row],[Invoice Date]]),MONTH(tblSales[[#This Row],[Invoice Date]])+12)</f>
        <v>10</v>
      </c>
      <c r="AI1307" s="8">
        <f>DATE(YEAR(tblSales[[#This Row],[Invoice Date]]),MONTH(tblSales[[#This Row],[Invoice Date]]),1)</f>
        <v>45566</v>
      </c>
      <c r="AJ1307" t="str">
        <f>_xlfn.XLOOKUP(tblSales[[#This Row],[Product_ID]],Products!$A:$A,Products!$B:$B,"Unknown")</f>
        <v>W for Woman Necklace Beige</v>
      </c>
      <c r="AK1307" s="9">
        <f>IFERROR(tblSales[[#This Row],[Profit]]/tblSales[[#This Row],[Sales Amount]],0)</f>
        <v>0.16514931423552459</v>
      </c>
      <c r="AL1307" t="str">
        <f>IF(tblSales[[#This Row],[Discount %]]&lt;=5,"0-5%",
IF(tblSales[[#This Row],[Discount %]]&lt;=10,"5-10%",
IF(tblSales[[#This Row],[Discount %]]&lt;=15,"10-15%",
IF(tblSales[[#This Row],[Discount %]]&lt;=20,"15-20%","20%+"))))</f>
        <v>0-5%</v>
      </c>
    </row>
    <row r="1308" spans="1:38">
      <c r="A1308" s="2" t="s">
        <v>3078</v>
      </c>
      <c r="B1308" s="11">
        <v>45488</v>
      </c>
      <c r="C1308" s="2" t="s">
        <v>2230</v>
      </c>
      <c r="D1308" s="2" t="s">
        <v>108</v>
      </c>
      <c r="E1308" s="2" t="s">
        <v>1138</v>
      </c>
      <c r="F1308" s="2" t="s">
        <v>98</v>
      </c>
      <c r="G1308" s="2">
        <v>3</v>
      </c>
      <c r="H1308" s="2">
        <v>4926.97</v>
      </c>
      <c r="I1308" s="2">
        <v>0</v>
      </c>
      <c r="J1308" s="2">
        <v>0</v>
      </c>
      <c r="K1308" s="2">
        <v>12</v>
      </c>
      <c r="L1308" s="2">
        <v>1773.71</v>
      </c>
      <c r="M1308" s="2">
        <v>16554.62</v>
      </c>
      <c r="N1308" s="2">
        <v>10112.4</v>
      </c>
      <c r="O1308" s="2">
        <f t="shared" si="49"/>
        <v>4668.5099999999993</v>
      </c>
      <c r="P1308" s="2" t="s">
        <v>32</v>
      </c>
      <c r="Q1308" s="2" t="str">
        <f t="shared" si="50"/>
        <v>UPI</v>
      </c>
      <c r="R1308" s="2" t="s">
        <v>20</v>
      </c>
      <c r="S1308" s="2" t="s">
        <v>56</v>
      </c>
      <c r="T1308" s="2" t="s">
        <v>2902</v>
      </c>
      <c r="U1308" s="2" t="s">
        <v>59</v>
      </c>
      <c r="V1308" t="str">
        <f>TEXT(tblSales[[#This Row],[Invoice Date]],"mmm")</f>
        <v>Jul</v>
      </c>
      <c r="W1308">
        <f>MONTH(tblSales[[#This Row],[Invoice Date]])</f>
        <v>7</v>
      </c>
      <c r="X1308">
        <f>YEAR(tblSales[[#This Row],[Invoice Date]])</f>
        <v>2024</v>
      </c>
      <c r="Y1308" t="str">
        <f>TEXT(tblSales[[#This Row],[Invoice Date]],"mmm-yyyy")</f>
        <v>Jul-2024</v>
      </c>
      <c r="Z1308" t="str">
        <f>_xlfn.XLOOKUP(tblSales[[#This Row],[Product_ID]],Products!$A:$A,Products!$C:$C,"Women Dresses")</f>
        <v>Women Sarees</v>
      </c>
      <c r="AA1308" t="str">
        <f>_xlfn.XLOOKUP(tblSales[[#This Row],[Product_ID]],Products!$A:$A,Products!$D:$D,"Unknown")</f>
        <v>Printed Saree</v>
      </c>
      <c r="AB1308" t="str">
        <f>_xlfn.XLOOKUP(tblSales[[#This Row],[Product_ID]],Products!$A:$A,Products!$E:$E,"Unknown")</f>
        <v>Max Fashion</v>
      </c>
      <c r="AC1308" t="str">
        <f>_xlfn.XLOOKUP(tblSales[[#This Row],[Store_ID]],Stores!$A:$A,Stores!$B:$B,"Unknown")</f>
        <v>TrendMart Vijayawada Mall Kiosk</v>
      </c>
      <c r="AD1308" t="str">
        <f>_xlfn.XLOOKUP(tblSales[[#This Row],[Store_ID]],Stores!$A:$A,Stores!$E:$E,"Unknown")</f>
        <v>South Zone 3</v>
      </c>
      <c r="AE1308" t="str">
        <f>_xlfn.XLOOKUP(tblSales[[#This Row],[Customer_ID]],Customers!$A:$A,Customers!$B:$B,"Unknown")</f>
        <v>Bhagya Ramachandran</v>
      </c>
      <c r="AF1308" t="str">
        <f>_xlfn.XLOOKUP(tblSales[[#This Row],[Customer_ID]],Customers!$A:$A,Customers!$J:$J,"Unknown")</f>
        <v>Gold</v>
      </c>
      <c r="AG1308" t="str">
        <f>_xlfn.XLOOKUP(tblSales[[#This Row],[Employee_ID]],Employees!$A:$A,Employees!$B:$B,"Unknown")</f>
        <v>Deepthi Iyengar</v>
      </c>
      <c r="AH1308">
        <f>IF(MONTH(tblSales[[#This Row],[Invoice Date]])&gt;=4,MONTH(tblSales[[#This Row],[Invoice Date]]),MONTH(tblSales[[#This Row],[Invoice Date]])+12)</f>
        <v>7</v>
      </c>
      <c r="AI1308" s="8">
        <f>DATE(YEAR(tblSales[[#This Row],[Invoice Date]]),MONTH(tblSales[[#This Row],[Invoice Date]]),1)</f>
        <v>45474</v>
      </c>
      <c r="AJ1308" t="str">
        <f>_xlfn.XLOOKUP(tblSales[[#This Row],[Product_ID]],Products!$A:$A,Products!$B:$B,"Unknown")</f>
        <v>Max Fashion Printed Saree Brown</v>
      </c>
      <c r="AK1308" s="9">
        <f>IFERROR(tblSales[[#This Row],[Profit]]/tblSales[[#This Row],[Sales Amount]],0)</f>
        <v>0.28200647311747412</v>
      </c>
      <c r="AL1308" t="str">
        <f>IF(tblSales[[#This Row],[Discount %]]&lt;=5,"0-5%",
IF(tblSales[[#This Row],[Discount %]]&lt;=10,"5-10%",
IF(tblSales[[#This Row],[Discount %]]&lt;=15,"10-15%",
IF(tblSales[[#This Row],[Discount %]]&lt;=20,"15-20%","20%+"))))</f>
        <v>0-5%</v>
      </c>
    </row>
    <row r="1309" spans="1:38">
      <c r="A1309" s="2" t="s">
        <v>3079</v>
      </c>
      <c r="B1309" s="11">
        <v>45594</v>
      </c>
      <c r="C1309" s="2" t="s">
        <v>516</v>
      </c>
      <c r="D1309" s="2" t="s">
        <v>440</v>
      </c>
      <c r="E1309" s="2" t="s">
        <v>688</v>
      </c>
      <c r="F1309" s="2" t="s">
        <v>540</v>
      </c>
      <c r="G1309" s="2">
        <v>1</v>
      </c>
      <c r="H1309" s="2">
        <v>429.24</v>
      </c>
      <c r="I1309" s="2">
        <v>30</v>
      </c>
      <c r="J1309" s="2">
        <v>128.77000000000001</v>
      </c>
      <c r="K1309" s="2">
        <v>5</v>
      </c>
      <c r="L1309" s="2">
        <v>15.02</v>
      </c>
      <c r="M1309" s="2">
        <v>315.49</v>
      </c>
      <c r="N1309" s="2">
        <v>315.13</v>
      </c>
      <c r="O1309" s="2">
        <f t="shared" si="49"/>
        <v>-14.659999999999986</v>
      </c>
      <c r="P1309" s="2" t="s">
        <v>29</v>
      </c>
      <c r="Q1309" s="2" t="str">
        <f t="shared" si="50"/>
        <v>Debit Card</v>
      </c>
      <c r="R1309" s="2" t="s">
        <v>20</v>
      </c>
      <c r="S1309" s="2" t="s">
        <v>56</v>
      </c>
      <c r="T1309" s="2" t="s">
        <v>3049</v>
      </c>
      <c r="U1309" s="2" t="s">
        <v>59</v>
      </c>
      <c r="V1309" t="str">
        <f>TEXT(tblSales[[#This Row],[Invoice Date]],"mmm")</f>
        <v>Oct</v>
      </c>
      <c r="W1309">
        <f>MONTH(tblSales[[#This Row],[Invoice Date]])</f>
        <v>10</v>
      </c>
      <c r="X1309">
        <f>YEAR(tblSales[[#This Row],[Invoice Date]])</f>
        <v>2024</v>
      </c>
      <c r="Y1309" t="str">
        <f>TEXT(tblSales[[#This Row],[Invoice Date]],"mmm-yyyy")</f>
        <v>Oct-2024</v>
      </c>
      <c r="Z1309" t="str">
        <f>_xlfn.XLOOKUP(tblSales[[#This Row],[Product_ID]],Products!$A:$A,Products!$C:$C,"Women Dresses")</f>
        <v>Belts</v>
      </c>
      <c r="AA1309" t="str">
        <f>_xlfn.XLOOKUP(tblSales[[#This Row],[Product_ID]],Products!$A:$A,Products!$D:$D,"Unknown")</f>
        <v>Casual Belt</v>
      </c>
      <c r="AB1309" t="str">
        <f>_xlfn.XLOOKUP(tblSales[[#This Row],[Product_ID]],Products!$A:$A,Products!$E:$E,"Unknown")</f>
        <v>Nike</v>
      </c>
      <c r="AC1309" t="str">
        <f>_xlfn.XLOOKUP(tblSales[[#This Row],[Store_ID]],Stores!$A:$A,Stores!$B:$B,"Unknown")</f>
        <v>TrendMart Nellore Mall Kiosk</v>
      </c>
      <c r="AD1309" t="str">
        <f>_xlfn.XLOOKUP(tblSales[[#This Row],[Store_ID]],Stores!$A:$A,Stores!$E:$E,"Unknown")</f>
        <v>South Zone 3</v>
      </c>
      <c r="AE1309" t="str">
        <f>_xlfn.XLOOKUP(tblSales[[#This Row],[Customer_ID]],Customers!$A:$A,Customers!$B:$B,"Unknown")</f>
        <v>Chitra Pillai</v>
      </c>
      <c r="AF1309" t="str">
        <f>_xlfn.XLOOKUP(tblSales[[#This Row],[Customer_ID]],Customers!$A:$A,Customers!$J:$J,"Unknown")</f>
        <v>Regular</v>
      </c>
      <c r="AG1309" t="str">
        <f>_xlfn.XLOOKUP(tblSales[[#This Row],[Employee_ID]],Employees!$A:$A,Employees!$B:$B,"Unknown")</f>
        <v>Swathi Achari</v>
      </c>
      <c r="AH1309">
        <f>IF(MONTH(tblSales[[#This Row],[Invoice Date]])&gt;=4,MONTH(tblSales[[#This Row],[Invoice Date]]),MONTH(tblSales[[#This Row],[Invoice Date]])+12)</f>
        <v>10</v>
      </c>
      <c r="AI1309" s="8">
        <f>DATE(YEAR(tblSales[[#This Row],[Invoice Date]]),MONTH(tblSales[[#This Row],[Invoice Date]]),1)</f>
        <v>45566</v>
      </c>
      <c r="AJ1309" t="str">
        <f>_xlfn.XLOOKUP(tblSales[[#This Row],[Product_ID]],Products!$A:$A,Products!$B:$B,"Unknown")</f>
        <v>Nike Casual Belt Olive</v>
      </c>
      <c r="AK1309" s="9">
        <f>IFERROR(tblSales[[#This Row],[Profit]]/tblSales[[#This Row],[Sales Amount]],0)</f>
        <v>-4.646739991758847E-2</v>
      </c>
      <c r="AL1309" t="str">
        <f>IF(tblSales[[#This Row],[Discount %]]&lt;=5,"0-5%",
IF(tblSales[[#This Row],[Discount %]]&lt;=10,"5-10%",
IF(tblSales[[#This Row],[Discount %]]&lt;=15,"10-15%",
IF(tblSales[[#This Row],[Discount %]]&lt;=20,"15-20%","20%+"))))</f>
        <v>20%+</v>
      </c>
    </row>
    <row r="1310" spans="1:38">
      <c r="A1310" s="2" t="s">
        <v>3080</v>
      </c>
      <c r="B1310" s="11">
        <v>45674</v>
      </c>
      <c r="C1310" s="2" t="s">
        <v>207</v>
      </c>
      <c r="D1310" s="2" t="s">
        <v>308</v>
      </c>
      <c r="E1310" s="2" t="s">
        <v>457</v>
      </c>
      <c r="F1310" s="2" t="s">
        <v>92</v>
      </c>
      <c r="G1310" s="2">
        <v>2</v>
      </c>
      <c r="H1310" s="2">
        <v>713.89</v>
      </c>
      <c r="I1310" s="2">
        <v>0</v>
      </c>
      <c r="J1310" s="2">
        <v>0</v>
      </c>
      <c r="K1310" s="2">
        <v>3</v>
      </c>
      <c r="L1310" s="2">
        <v>42.83</v>
      </c>
      <c r="M1310" s="2">
        <v>1470.61</v>
      </c>
      <c r="N1310" s="2">
        <v>1113.98</v>
      </c>
      <c r="O1310" s="2">
        <f t="shared" si="49"/>
        <v>313.7999999999999</v>
      </c>
      <c r="P1310" s="2" t="s">
        <v>29</v>
      </c>
      <c r="Q1310" s="2" t="str">
        <f t="shared" si="50"/>
        <v>Debit Card</v>
      </c>
      <c r="R1310" s="2" t="s">
        <v>20</v>
      </c>
      <c r="S1310" s="2" t="s">
        <v>56</v>
      </c>
      <c r="T1310" s="2" t="s">
        <v>808</v>
      </c>
      <c r="U1310" s="2" t="s">
        <v>59</v>
      </c>
      <c r="V1310" t="str">
        <f>TEXT(tblSales[[#This Row],[Invoice Date]],"mmm")</f>
        <v>Jan</v>
      </c>
      <c r="W1310">
        <f>MONTH(tblSales[[#This Row],[Invoice Date]])</f>
        <v>1</v>
      </c>
      <c r="X1310">
        <f>YEAR(tblSales[[#This Row],[Invoice Date]])</f>
        <v>2025</v>
      </c>
      <c r="Y1310" t="str">
        <f>TEXT(tblSales[[#This Row],[Invoice Date]],"mmm-yyyy")</f>
        <v>Jan-2025</v>
      </c>
      <c r="Z1310" t="str">
        <f>_xlfn.XLOOKUP(tblSales[[#This Row],[Product_ID]],Products!$A:$A,Products!$C:$C,"Women Dresses")</f>
        <v>Jewellery</v>
      </c>
      <c r="AA1310" t="str">
        <f>_xlfn.XLOOKUP(tblSales[[#This Row],[Product_ID]],Products!$A:$A,Products!$D:$D,"Unknown")</f>
        <v>Necklace</v>
      </c>
      <c r="AB1310" t="str">
        <f>_xlfn.XLOOKUP(tblSales[[#This Row],[Product_ID]],Products!$A:$A,Products!$E:$E,"Unknown")</f>
        <v>Aurelia</v>
      </c>
      <c r="AC1310" t="str">
        <f>_xlfn.XLOOKUP(tblSales[[#This Row],[Store_ID]],Stores!$A:$A,Stores!$B:$B,"Unknown")</f>
        <v>TrendMart Kochi High Street</v>
      </c>
      <c r="AD1310" t="str">
        <f>_xlfn.XLOOKUP(tblSales[[#This Row],[Store_ID]],Stores!$A:$A,Stores!$E:$E,"Unknown")</f>
        <v>South Zone 1</v>
      </c>
      <c r="AE1310" t="str">
        <f>_xlfn.XLOOKUP(tblSales[[#This Row],[Customer_ID]],Customers!$A:$A,Customers!$B:$B,"Unknown")</f>
        <v>Hariharan Kamath</v>
      </c>
      <c r="AF1310" t="str">
        <f>_xlfn.XLOOKUP(tblSales[[#This Row],[Customer_ID]],Customers!$A:$A,Customers!$J:$J,"Unknown")</f>
        <v>Gold</v>
      </c>
      <c r="AG1310" t="str">
        <f>_xlfn.XLOOKUP(tblSales[[#This Row],[Employee_ID]],Employees!$A:$A,Employees!$B:$B,"Unknown")</f>
        <v>Manoj Ramachandran</v>
      </c>
      <c r="AH1310">
        <f>IF(MONTH(tblSales[[#This Row],[Invoice Date]])&gt;=4,MONTH(tblSales[[#This Row],[Invoice Date]]),MONTH(tblSales[[#This Row],[Invoice Date]])+12)</f>
        <v>13</v>
      </c>
      <c r="AI1310" s="8">
        <f>DATE(YEAR(tblSales[[#This Row],[Invoice Date]]),MONTH(tblSales[[#This Row],[Invoice Date]]),1)</f>
        <v>45658</v>
      </c>
      <c r="AJ1310" t="str">
        <f>_xlfn.XLOOKUP(tblSales[[#This Row],[Product_ID]],Products!$A:$A,Products!$B:$B,"Unknown")</f>
        <v>Aurelia Necklace Grey</v>
      </c>
      <c r="AK1310" s="9">
        <f>IFERROR(tblSales[[#This Row],[Profit]]/tblSales[[#This Row],[Sales Amount]],0)</f>
        <v>0.21338084196353888</v>
      </c>
      <c r="AL1310" t="str">
        <f>IF(tblSales[[#This Row],[Discount %]]&lt;=5,"0-5%",
IF(tblSales[[#This Row],[Discount %]]&lt;=10,"5-10%",
IF(tblSales[[#This Row],[Discount %]]&lt;=15,"10-15%",
IF(tblSales[[#This Row],[Discount %]]&lt;=20,"15-20%","20%+"))))</f>
        <v>0-5%</v>
      </c>
    </row>
    <row r="1311" spans="1:38">
      <c r="A1311" s="2" t="s">
        <v>3081</v>
      </c>
      <c r="B1311" s="11">
        <v>45444</v>
      </c>
      <c r="C1311" s="2" t="s">
        <v>2610</v>
      </c>
      <c r="D1311" s="2" t="s">
        <v>2218</v>
      </c>
      <c r="E1311" s="2" t="s">
        <v>754</v>
      </c>
      <c r="F1311" s="2" t="s">
        <v>104</v>
      </c>
      <c r="G1311" s="2">
        <v>1</v>
      </c>
      <c r="H1311" s="2">
        <v>1154.23</v>
      </c>
      <c r="I1311" s="2">
        <v>0</v>
      </c>
      <c r="J1311" s="2">
        <v>0</v>
      </c>
      <c r="K1311" s="2">
        <v>12</v>
      </c>
      <c r="L1311" s="2">
        <v>138.51</v>
      </c>
      <c r="M1311" s="2">
        <v>1292.74</v>
      </c>
      <c r="N1311" s="2">
        <v>753.73</v>
      </c>
      <c r="O1311" s="2">
        <f t="shared" si="49"/>
        <v>400.5</v>
      </c>
      <c r="P1311" s="2" t="s">
        <v>29</v>
      </c>
      <c r="Q1311" s="2" t="str">
        <f t="shared" si="50"/>
        <v>Debit Card</v>
      </c>
      <c r="R1311" s="2" t="s">
        <v>21</v>
      </c>
      <c r="S1311" s="2" t="s">
        <v>56</v>
      </c>
      <c r="T1311" s="2" t="s">
        <v>3082</v>
      </c>
      <c r="U1311" s="2" t="s">
        <v>60</v>
      </c>
      <c r="V1311" t="str">
        <f>TEXT(tblSales[[#This Row],[Invoice Date]],"mmm")</f>
        <v>Jun</v>
      </c>
      <c r="W1311">
        <f>MONTH(tblSales[[#This Row],[Invoice Date]])</f>
        <v>6</v>
      </c>
      <c r="X1311">
        <f>YEAR(tblSales[[#This Row],[Invoice Date]])</f>
        <v>2024</v>
      </c>
      <c r="Y1311" t="str">
        <f>TEXT(tblSales[[#This Row],[Invoice Date]],"mmm-yyyy")</f>
        <v>Jun-2024</v>
      </c>
      <c r="Z1311" t="str">
        <f>_xlfn.XLOOKUP(tblSales[[#This Row],[Product_ID]],Products!$A:$A,Products!$C:$C,"Women Dresses")</f>
        <v>Belts</v>
      </c>
      <c r="AA1311" t="str">
        <f>_xlfn.XLOOKUP(tblSales[[#This Row],[Product_ID]],Products!$A:$A,Products!$D:$D,"Unknown")</f>
        <v>Braided Belt</v>
      </c>
      <c r="AB1311" t="str">
        <f>_xlfn.XLOOKUP(tblSales[[#This Row],[Product_ID]],Products!$A:$A,Products!$E:$E,"Unknown")</f>
        <v>Liberty</v>
      </c>
      <c r="AC1311" t="str">
        <f>_xlfn.XLOOKUP(tblSales[[#This Row],[Store_ID]],Stores!$A:$A,Stores!$B:$B,"Unknown")</f>
        <v>TrendMart Tirunelveli Flagship</v>
      </c>
      <c r="AD1311" t="str">
        <f>_xlfn.XLOOKUP(tblSales[[#This Row],[Store_ID]],Stores!$A:$A,Stores!$E:$E,"Unknown")</f>
        <v>South Zone 1</v>
      </c>
      <c r="AE1311" t="str">
        <f>_xlfn.XLOOKUP(tblSales[[#This Row],[Customer_ID]],Customers!$A:$A,Customers!$B:$B,"Unknown")</f>
        <v>Mahesh Varma</v>
      </c>
      <c r="AF1311" t="str">
        <f>_xlfn.XLOOKUP(tblSales[[#This Row],[Customer_ID]],Customers!$A:$A,Customers!$J:$J,"Unknown")</f>
        <v>Silver</v>
      </c>
      <c r="AG1311" t="str">
        <f>_xlfn.XLOOKUP(tblSales[[#This Row],[Employee_ID]],Employees!$A:$A,Employees!$B:$B,"Unknown")</f>
        <v>Meena Krishnan</v>
      </c>
      <c r="AH1311">
        <f>IF(MONTH(tblSales[[#This Row],[Invoice Date]])&gt;=4,MONTH(tblSales[[#This Row],[Invoice Date]]),MONTH(tblSales[[#This Row],[Invoice Date]])+12)</f>
        <v>6</v>
      </c>
      <c r="AI1311" s="8">
        <f>DATE(YEAR(tblSales[[#This Row],[Invoice Date]]),MONTH(tblSales[[#This Row],[Invoice Date]]),1)</f>
        <v>45444</v>
      </c>
      <c r="AJ1311" t="str">
        <f>_xlfn.XLOOKUP(tblSales[[#This Row],[Product_ID]],Products!$A:$A,Products!$B:$B,"Unknown")</f>
        <v>Liberty Braided Belt Red</v>
      </c>
      <c r="AK1311" s="9">
        <f>IFERROR(tblSales[[#This Row],[Profit]]/tblSales[[#This Row],[Sales Amount]],0)</f>
        <v>0.30980707644228539</v>
      </c>
      <c r="AL1311" t="str">
        <f>IF(tblSales[[#This Row],[Discount %]]&lt;=5,"0-5%",
IF(tblSales[[#This Row],[Discount %]]&lt;=10,"5-10%",
IF(tblSales[[#This Row],[Discount %]]&lt;=15,"10-15%",
IF(tblSales[[#This Row],[Discount %]]&lt;=20,"15-20%","20%+"))))</f>
        <v>0-5%</v>
      </c>
    </row>
    <row r="1312" spans="1:38">
      <c r="A1312" s="2" t="s">
        <v>3083</v>
      </c>
      <c r="B1312" s="11">
        <v>45727</v>
      </c>
      <c r="C1312" s="2" t="s">
        <v>260</v>
      </c>
      <c r="D1312" s="2" t="s">
        <v>1865</v>
      </c>
      <c r="E1312" s="2" t="s">
        <v>338</v>
      </c>
      <c r="F1312" s="2" t="s">
        <v>324</v>
      </c>
      <c r="G1312" s="2">
        <v>3</v>
      </c>
      <c r="H1312" s="2">
        <v>1219.1400000000001</v>
      </c>
      <c r="I1312" s="2">
        <v>20</v>
      </c>
      <c r="J1312" s="2">
        <v>731.48</v>
      </c>
      <c r="K1312" s="2">
        <v>12</v>
      </c>
      <c r="L1312" s="2">
        <v>351.11</v>
      </c>
      <c r="M1312" s="2">
        <v>3277.05</v>
      </c>
      <c r="N1312" s="2">
        <v>2902.11</v>
      </c>
      <c r="O1312" s="2">
        <f t="shared" si="49"/>
        <v>23.830000000000041</v>
      </c>
      <c r="P1312" s="2" t="s">
        <v>28</v>
      </c>
      <c r="Q1312" s="2" t="str">
        <f t="shared" si="50"/>
        <v>Credit Card</v>
      </c>
      <c r="R1312" s="2" t="s">
        <v>21</v>
      </c>
      <c r="S1312" s="2" t="s">
        <v>56</v>
      </c>
      <c r="T1312" s="2" t="s">
        <v>1393</v>
      </c>
      <c r="U1312" s="2" t="s">
        <v>59</v>
      </c>
      <c r="V1312" t="str">
        <f>TEXT(tblSales[[#This Row],[Invoice Date]],"mmm")</f>
        <v>Mar</v>
      </c>
      <c r="W1312">
        <f>MONTH(tblSales[[#This Row],[Invoice Date]])</f>
        <v>3</v>
      </c>
      <c r="X1312">
        <f>YEAR(tblSales[[#This Row],[Invoice Date]])</f>
        <v>2025</v>
      </c>
      <c r="Y1312" t="str">
        <f>TEXT(tblSales[[#This Row],[Invoice Date]],"mmm-yyyy")</f>
        <v>Mar-2025</v>
      </c>
      <c r="Z1312" t="str">
        <f>_xlfn.XLOOKUP(tblSales[[#This Row],[Product_ID]],Products!$A:$A,Products!$C:$C,"Women Dresses")</f>
        <v>Men Trousers</v>
      </c>
      <c r="AA1312" t="str">
        <f>_xlfn.XLOOKUP(tblSales[[#This Row],[Product_ID]],Products!$A:$A,Products!$D:$D,"Unknown")</f>
        <v>Chinos</v>
      </c>
      <c r="AB1312" t="str">
        <f>_xlfn.XLOOKUP(tblSales[[#This Row],[Product_ID]],Products!$A:$A,Products!$E:$E,"Unknown")</f>
        <v>Aurelia</v>
      </c>
      <c r="AC1312" t="str">
        <f>_xlfn.XLOOKUP(tblSales[[#This Row],[Store_ID]],Stores!$A:$A,Stores!$B:$B,"Unknown")</f>
        <v>TrendMart Davanagere High Street</v>
      </c>
      <c r="AD1312" t="str">
        <f>_xlfn.XLOOKUP(tblSales[[#This Row],[Store_ID]],Stores!$A:$A,Stores!$E:$E,"Unknown")</f>
        <v>South Zone 2</v>
      </c>
      <c r="AE1312" t="str">
        <f>_xlfn.XLOOKUP(tblSales[[#This Row],[Customer_ID]],Customers!$A:$A,Customers!$B:$B,"Unknown")</f>
        <v>Sunita Rao</v>
      </c>
      <c r="AF1312" t="str">
        <f>_xlfn.XLOOKUP(tblSales[[#This Row],[Customer_ID]],Customers!$A:$A,Customers!$J:$J,"Unknown")</f>
        <v>Regular</v>
      </c>
      <c r="AG1312" t="str">
        <f>_xlfn.XLOOKUP(tblSales[[#This Row],[Employee_ID]],Employees!$A:$A,Employees!$B:$B,"Unknown")</f>
        <v>Ganesh Iyengar</v>
      </c>
      <c r="AH1312">
        <f>IF(MONTH(tblSales[[#This Row],[Invoice Date]])&gt;=4,MONTH(tblSales[[#This Row],[Invoice Date]]),MONTH(tblSales[[#This Row],[Invoice Date]])+12)</f>
        <v>15</v>
      </c>
      <c r="AI1312" s="8">
        <f>DATE(YEAR(tblSales[[#This Row],[Invoice Date]]),MONTH(tblSales[[#This Row],[Invoice Date]]),1)</f>
        <v>45717</v>
      </c>
      <c r="AJ1312" t="str">
        <f>_xlfn.XLOOKUP(tblSales[[#This Row],[Product_ID]],Products!$A:$A,Products!$B:$B,"Unknown")</f>
        <v>Aurelia Chinos Grey</v>
      </c>
      <c r="AK1312" s="9">
        <f>IFERROR(tblSales[[#This Row],[Profit]]/tblSales[[#This Row],[Sales Amount]],0)</f>
        <v>7.2717840740910387E-3</v>
      </c>
      <c r="AL1312" t="str">
        <f>IF(tblSales[[#This Row],[Discount %]]&lt;=5,"0-5%",
IF(tblSales[[#This Row],[Discount %]]&lt;=10,"5-10%",
IF(tblSales[[#This Row],[Discount %]]&lt;=15,"10-15%",
IF(tblSales[[#This Row],[Discount %]]&lt;=20,"15-20%","20%+"))))</f>
        <v>15-20%</v>
      </c>
    </row>
    <row r="1313" spans="1:38">
      <c r="A1313" s="2" t="s">
        <v>3084</v>
      </c>
      <c r="B1313" s="11">
        <v>45648</v>
      </c>
      <c r="C1313" s="2" t="s">
        <v>3085</v>
      </c>
      <c r="D1313" s="2" t="s">
        <v>976</v>
      </c>
      <c r="E1313" s="2" t="s">
        <v>1546</v>
      </c>
      <c r="F1313" s="2" t="s">
        <v>227</v>
      </c>
      <c r="G1313" s="2">
        <v>4</v>
      </c>
      <c r="H1313" s="2">
        <v>1396.8</v>
      </c>
      <c r="I1313" s="2">
        <v>30</v>
      </c>
      <c r="J1313" s="2">
        <v>1676.16</v>
      </c>
      <c r="K1313" s="2">
        <v>12</v>
      </c>
      <c r="L1313" s="2">
        <v>469.32</v>
      </c>
      <c r="M1313" s="2">
        <v>4380.3599999999997</v>
      </c>
      <c r="N1313" s="2">
        <v>3848.68</v>
      </c>
      <c r="O1313" s="2">
        <f t="shared" si="49"/>
        <v>62.359999999999843</v>
      </c>
      <c r="P1313" s="2" t="s">
        <v>29</v>
      </c>
      <c r="Q1313" s="2" t="str">
        <f t="shared" si="50"/>
        <v>Debit Card</v>
      </c>
      <c r="R1313" s="2" t="s">
        <v>20</v>
      </c>
      <c r="S1313" s="2" t="s">
        <v>56</v>
      </c>
      <c r="T1313" s="2" t="s">
        <v>607</v>
      </c>
      <c r="U1313" s="2" t="s">
        <v>60</v>
      </c>
      <c r="V1313" t="str">
        <f>TEXT(tblSales[[#This Row],[Invoice Date]],"mmm")</f>
        <v>Dec</v>
      </c>
      <c r="W1313">
        <f>MONTH(tblSales[[#This Row],[Invoice Date]])</f>
        <v>12</v>
      </c>
      <c r="X1313">
        <f>YEAR(tblSales[[#This Row],[Invoice Date]])</f>
        <v>2024</v>
      </c>
      <c r="Y1313" t="str">
        <f>TEXT(tblSales[[#This Row],[Invoice Date]],"mmm-yyyy")</f>
        <v>Dec-2024</v>
      </c>
      <c r="Z1313" t="str">
        <f>_xlfn.XLOOKUP(tblSales[[#This Row],[Product_ID]],Products!$A:$A,Products!$C:$C,"Women Dresses")</f>
        <v>Women Sarees</v>
      </c>
      <c r="AA1313" t="str">
        <f>_xlfn.XLOOKUP(tblSales[[#This Row],[Product_ID]],Products!$A:$A,Products!$D:$D,"Unknown")</f>
        <v>Cotton Saree</v>
      </c>
      <c r="AB1313" t="str">
        <f>_xlfn.XLOOKUP(tblSales[[#This Row],[Product_ID]],Products!$A:$A,Products!$E:$E,"Unknown")</f>
        <v>Spykar</v>
      </c>
      <c r="AC1313" t="str">
        <f>_xlfn.XLOOKUP(tblSales[[#This Row],[Store_ID]],Stores!$A:$A,Stores!$B:$B,"Unknown")</f>
        <v>TrendMart Guntur Standard</v>
      </c>
      <c r="AD1313" t="str">
        <f>_xlfn.XLOOKUP(tblSales[[#This Row],[Store_ID]],Stores!$A:$A,Stores!$E:$E,"Unknown")</f>
        <v>South Zone 3</v>
      </c>
      <c r="AE1313" t="str">
        <f>_xlfn.XLOOKUP(tblSales[[#This Row],[Customer_ID]],Customers!$A:$A,Customers!$B:$B,"Unknown")</f>
        <v>Jayaram Srinivasan</v>
      </c>
      <c r="AF1313" t="str">
        <f>_xlfn.XLOOKUP(tblSales[[#This Row],[Customer_ID]],Customers!$A:$A,Customers!$J:$J,"Unknown")</f>
        <v>Silver</v>
      </c>
      <c r="AG1313" t="str">
        <f>_xlfn.XLOOKUP(tblSales[[#This Row],[Employee_ID]],Employees!$A:$A,Employees!$B:$B,"Unknown")</f>
        <v>Ishwarya Shetty</v>
      </c>
      <c r="AH1313">
        <f>IF(MONTH(tblSales[[#This Row],[Invoice Date]])&gt;=4,MONTH(tblSales[[#This Row],[Invoice Date]]),MONTH(tblSales[[#This Row],[Invoice Date]])+12)</f>
        <v>12</v>
      </c>
      <c r="AI1313" s="8">
        <f>DATE(YEAR(tblSales[[#This Row],[Invoice Date]]),MONTH(tblSales[[#This Row],[Invoice Date]]),1)</f>
        <v>45627</v>
      </c>
      <c r="AJ1313" t="str">
        <f>_xlfn.XLOOKUP(tblSales[[#This Row],[Product_ID]],Products!$A:$A,Products!$B:$B,"Unknown")</f>
        <v>Spykar Cotton Saree Black</v>
      </c>
      <c r="AK1313" s="9">
        <f>IFERROR(tblSales[[#This Row],[Profit]]/tblSales[[#This Row],[Sales Amount]],0)</f>
        <v>1.4236272817759237E-2</v>
      </c>
      <c r="AL1313" t="str">
        <f>IF(tblSales[[#This Row],[Discount %]]&lt;=5,"0-5%",
IF(tblSales[[#This Row],[Discount %]]&lt;=10,"5-10%",
IF(tblSales[[#This Row],[Discount %]]&lt;=15,"10-15%",
IF(tblSales[[#This Row],[Discount %]]&lt;=20,"15-20%","20%+"))))</f>
        <v>20%+</v>
      </c>
    </row>
    <row r="1314" spans="1:38">
      <c r="A1314" s="2" t="s">
        <v>3086</v>
      </c>
      <c r="B1314" s="11">
        <v>45383</v>
      </c>
      <c r="C1314" s="2" t="s">
        <v>159</v>
      </c>
      <c r="D1314" s="2" t="s">
        <v>986</v>
      </c>
      <c r="E1314" s="2" t="s">
        <v>574</v>
      </c>
      <c r="F1314" s="2" t="s">
        <v>244</v>
      </c>
      <c r="G1314" s="2">
        <v>1</v>
      </c>
      <c r="H1314" s="2">
        <v>903.17</v>
      </c>
      <c r="I1314" s="2">
        <v>25</v>
      </c>
      <c r="J1314" s="2">
        <v>225.79</v>
      </c>
      <c r="K1314" s="2">
        <v>5</v>
      </c>
      <c r="L1314" s="2">
        <v>33.869999999999997</v>
      </c>
      <c r="M1314" s="2">
        <v>711.25</v>
      </c>
      <c r="N1314" s="2">
        <v>590.02</v>
      </c>
      <c r="O1314" s="2">
        <f t="shared" si="49"/>
        <v>87.360000000000014</v>
      </c>
      <c r="P1314" s="2" t="s">
        <v>29</v>
      </c>
      <c r="Q1314" s="2" t="str">
        <f t="shared" si="50"/>
        <v>Debit Card</v>
      </c>
      <c r="R1314" s="2" t="s">
        <v>20</v>
      </c>
      <c r="S1314" s="2" t="s">
        <v>56</v>
      </c>
      <c r="T1314" s="2" t="s">
        <v>1331</v>
      </c>
      <c r="U1314" s="2" t="s">
        <v>59</v>
      </c>
      <c r="V1314" t="str">
        <f>TEXT(tblSales[[#This Row],[Invoice Date]],"mmm")</f>
        <v>Apr</v>
      </c>
      <c r="W1314">
        <f>MONTH(tblSales[[#This Row],[Invoice Date]])</f>
        <v>4</v>
      </c>
      <c r="X1314">
        <f>YEAR(tblSales[[#This Row],[Invoice Date]])</f>
        <v>2024</v>
      </c>
      <c r="Y1314" t="str">
        <f>TEXT(tblSales[[#This Row],[Invoice Date]],"mmm-yyyy")</f>
        <v>Apr-2024</v>
      </c>
      <c r="Z1314" t="str">
        <f>_xlfn.XLOOKUP(tblSales[[#This Row],[Product_ID]],Products!$A:$A,Products!$C:$C,"Women Dresses")</f>
        <v>Belts</v>
      </c>
      <c r="AA1314" t="str">
        <f>_xlfn.XLOOKUP(tblSales[[#This Row],[Product_ID]],Products!$A:$A,Products!$D:$D,"Unknown")</f>
        <v>Casual Belt</v>
      </c>
      <c r="AB1314" t="str">
        <f>_xlfn.XLOOKUP(tblSales[[#This Row],[Product_ID]],Products!$A:$A,Products!$E:$E,"Unknown")</f>
        <v>Skechers</v>
      </c>
      <c r="AC1314" t="str">
        <f>_xlfn.XLOOKUP(tblSales[[#This Row],[Store_ID]],Stores!$A:$A,Stores!$B:$B,"Unknown")</f>
        <v>TrendMart Guntur Standard</v>
      </c>
      <c r="AD1314" t="str">
        <f>_xlfn.XLOOKUP(tblSales[[#This Row],[Store_ID]],Stores!$A:$A,Stores!$E:$E,"Unknown")</f>
        <v>South Zone 3</v>
      </c>
      <c r="AE1314" t="str">
        <f>_xlfn.XLOOKUP(tblSales[[#This Row],[Customer_ID]],Customers!$A:$A,Customers!$B:$B,"Unknown")</f>
        <v>Vidya Kumar</v>
      </c>
      <c r="AF1314" t="str">
        <f>_xlfn.XLOOKUP(tblSales[[#This Row],[Customer_ID]],Customers!$A:$A,Customers!$J:$J,"Unknown")</f>
        <v>Silver</v>
      </c>
      <c r="AG1314" t="str">
        <f>_xlfn.XLOOKUP(tblSales[[#This Row],[Employee_ID]],Employees!$A:$A,Employees!$B:$B,"Unknown")</f>
        <v>Ganapathy Naidu</v>
      </c>
      <c r="AH1314">
        <f>IF(MONTH(tblSales[[#This Row],[Invoice Date]])&gt;=4,MONTH(tblSales[[#This Row],[Invoice Date]]),MONTH(tblSales[[#This Row],[Invoice Date]])+12)</f>
        <v>4</v>
      </c>
      <c r="AI1314" s="8">
        <f>DATE(YEAR(tblSales[[#This Row],[Invoice Date]]),MONTH(tblSales[[#This Row],[Invoice Date]]),1)</f>
        <v>45383</v>
      </c>
      <c r="AJ1314" t="str">
        <f>_xlfn.XLOOKUP(tblSales[[#This Row],[Product_ID]],Products!$A:$A,Products!$B:$B,"Unknown")</f>
        <v>Skechers Casual Belt Sky Blue</v>
      </c>
      <c r="AK1314" s="9">
        <f>IFERROR(tblSales[[#This Row],[Profit]]/tblSales[[#This Row],[Sales Amount]],0)</f>
        <v>0.12282601054481548</v>
      </c>
      <c r="AL1314" t="str">
        <f>IF(tblSales[[#This Row],[Discount %]]&lt;=5,"0-5%",
IF(tblSales[[#This Row],[Discount %]]&lt;=10,"5-10%",
IF(tblSales[[#This Row],[Discount %]]&lt;=15,"10-15%",
IF(tblSales[[#This Row],[Discount %]]&lt;=20,"15-20%","20%+"))))</f>
        <v>20%+</v>
      </c>
    </row>
    <row r="1315" spans="1:38">
      <c r="A1315" s="2" t="s">
        <v>3087</v>
      </c>
      <c r="B1315" s="11">
        <v>45663</v>
      </c>
      <c r="C1315" s="2" t="s">
        <v>3088</v>
      </c>
      <c r="D1315" s="2" t="s">
        <v>1431</v>
      </c>
      <c r="E1315" s="2" t="s">
        <v>453</v>
      </c>
      <c r="F1315" s="2" t="s">
        <v>161</v>
      </c>
      <c r="G1315" s="2">
        <v>3</v>
      </c>
      <c r="H1315" s="2">
        <v>774.97</v>
      </c>
      <c r="I1315" s="2">
        <v>0</v>
      </c>
      <c r="J1315" s="2">
        <v>0</v>
      </c>
      <c r="K1315" s="2">
        <v>5</v>
      </c>
      <c r="L1315" s="2">
        <v>116.25</v>
      </c>
      <c r="M1315" s="2">
        <v>2441.16</v>
      </c>
      <c r="N1315" s="2">
        <v>1755.78</v>
      </c>
      <c r="O1315" s="2">
        <f t="shared" si="49"/>
        <v>569.12999999999988</v>
      </c>
      <c r="P1315" s="2" t="s">
        <v>28</v>
      </c>
      <c r="Q1315" s="2" t="str">
        <f t="shared" si="50"/>
        <v>Credit Card</v>
      </c>
      <c r="R1315" s="2" t="s">
        <v>21</v>
      </c>
      <c r="S1315" s="2" t="s">
        <v>56</v>
      </c>
      <c r="T1315" s="2" t="s">
        <v>1116</v>
      </c>
      <c r="U1315" s="2" t="s">
        <v>59</v>
      </c>
      <c r="V1315" t="str">
        <f>TEXT(tblSales[[#This Row],[Invoice Date]],"mmm")</f>
        <v>Jan</v>
      </c>
      <c r="W1315">
        <f>MONTH(tblSales[[#This Row],[Invoice Date]])</f>
        <v>1</v>
      </c>
      <c r="X1315">
        <f>YEAR(tblSales[[#This Row],[Invoice Date]])</f>
        <v>2025</v>
      </c>
      <c r="Y1315" t="str">
        <f>TEXT(tblSales[[#This Row],[Invoice Date]],"mmm-yyyy")</f>
        <v>Jan-2025</v>
      </c>
      <c r="Z1315" t="str">
        <f>_xlfn.XLOOKUP(tblSales[[#This Row],[Product_ID]],Products!$A:$A,Products!$C:$C,"Women Dresses")</f>
        <v>Men Trousers</v>
      </c>
      <c r="AA1315" t="str">
        <f>_xlfn.XLOOKUP(tblSales[[#This Row],[Product_ID]],Products!$A:$A,Products!$D:$D,"Unknown")</f>
        <v>Formal Trouser</v>
      </c>
      <c r="AB1315" t="str">
        <f>_xlfn.XLOOKUP(tblSales[[#This Row],[Product_ID]],Products!$A:$A,Products!$E:$E,"Unknown")</f>
        <v>Van Heusen</v>
      </c>
      <c r="AC1315" t="str">
        <f>_xlfn.XLOOKUP(tblSales[[#This Row],[Store_ID]],Stores!$A:$A,Stores!$B:$B,"Unknown")</f>
        <v>TrendMart Khammam Standard</v>
      </c>
      <c r="AD1315" t="str">
        <f>_xlfn.XLOOKUP(tblSales[[#This Row],[Store_ID]],Stores!$A:$A,Stores!$E:$E,"Unknown")</f>
        <v>South Zone 2</v>
      </c>
      <c r="AE1315" t="str">
        <f>_xlfn.XLOOKUP(tblSales[[#This Row],[Customer_ID]],Customers!$A:$A,Customers!$B:$B,"Unknown")</f>
        <v>Devraj Naicker</v>
      </c>
      <c r="AF1315" t="str">
        <f>_xlfn.XLOOKUP(tblSales[[#This Row],[Customer_ID]],Customers!$A:$A,Customers!$J:$J,"Unknown")</f>
        <v>Silver</v>
      </c>
      <c r="AG1315" t="str">
        <f>_xlfn.XLOOKUP(tblSales[[#This Row],[Employee_ID]],Employees!$A:$A,Employees!$B:$B,"Unknown")</f>
        <v>Chandra Reddy</v>
      </c>
      <c r="AH1315">
        <f>IF(MONTH(tblSales[[#This Row],[Invoice Date]])&gt;=4,MONTH(tblSales[[#This Row],[Invoice Date]]),MONTH(tblSales[[#This Row],[Invoice Date]])+12)</f>
        <v>13</v>
      </c>
      <c r="AI1315" s="8">
        <f>DATE(YEAR(tblSales[[#This Row],[Invoice Date]]),MONTH(tblSales[[#This Row],[Invoice Date]]),1)</f>
        <v>45658</v>
      </c>
      <c r="AJ1315" t="str">
        <f>_xlfn.XLOOKUP(tblSales[[#This Row],[Product_ID]],Products!$A:$A,Products!$B:$B,"Unknown")</f>
        <v>Van Heusen Formal Trouser Maroon</v>
      </c>
      <c r="AK1315" s="9">
        <f>IFERROR(tblSales[[#This Row],[Profit]]/tblSales[[#This Row],[Sales Amount]],0)</f>
        <v>0.23313916334857196</v>
      </c>
      <c r="AL1315" t="str">
        <f>IF(tblSales[[#This Row],[Discount %]]&lt;=5,"0-5%",
IF(tblSales[[#This Row],[Discount %]]&lt;=10,"5-10%",
IF(tblSales[[#This Row],[Discount %]]&lt;=15,"10-15%",
IF(tblSales[[#This Row],[Discount %]]&lt;=20,"15-20%","20%+"))))</f>
        <v>0-5%</v>
      </c>
    </row>
    <row r="1316" spans="1:38">
      <c r="A1316" s="2" t="s">
        <v>3089</v>
      </c>
      <c r="B1316" s="11">
        <v>45704</v>
      </c>
      <c r="C1316" s="2" t="s">
        <v>3090</v>
      </c>
      <c r="D1316" s="2" t="s">
        <v>1524</v>
      </c>
      <c r="E1316" s="2" t="s">
        <v>275</v>
      </c>
      <c r="F1316" s="2" t="s">
        <v>377</v>
      </c>
      <c r="G1316" s="2">
        <v>2</v>
      </c>
      <c r="H1316" s="2">
        <v>1281.81</v>
      </c>
      <c r="I1316" s="2">
        <v>15</v>
      </c>
      <c r="J1316" s="2">
        <v>384.54</v>
      </c>
      <c r="K1316" s="2">
        <v>12</v>
      </c>
      <c r="L1316" s="2">
        <v>261.49</v>
      </c>
      <c r="M1316" s="2">
        <v>2440.5700000000002</v>
      </c>
      <c r="N1316" s="2">
        <v>1617.98</v>
      </c>
      <c r="O1316" s="2">
        <f t="shared" si="49"/>
        <v>561.10000000000014</v>
      </c>
      <c r="P1316" s="2" t="s">
        <v>28</v>
      </c>
      <c r="Q1316" s="2" t="str">
        <f t="shared" si="50"/>
        <v>Credit Card</v>
      </c>
      <c r="R1316" s="2" t="s">
        <v>20</v>
      </c>
      <c r="S1316" s="2" t="s">
        <v>56</v>
      </c>
      <c r="T1316" s="2" t="s">
        <v>1180</v>
      </c>
      <c r="U1316" s="2" t="s">
        <v>60</v>
      </c>
      <c r="V1316" t="str">
        <f>TEXT(tblSales[[#This Row],[Invoice Date]],"mmm")</f>
        <v>Feb</v>
      </c>
      <c r="W1316">
        <f>MONTH(tblSales[[#This Row],[Invoice Date]])</f>
        <v>2</v>
      </c>
      <c r="X1316">
        <f>YEAR(tblSales[[#This Row],[Invoice Date]])</f>
        <v>2025</v>
      </c>
      <c r="Y1316" t="str">
        <f>TEXT(tblSales[[#This Row],[Invoice Date]],"mmm-yyyy")</f>
        <v>Feb-2025</v>
      </c>
      <c r="Z1316" t="str">
        <f>_xlfn.XLOOKUP(tblSales[[#This Row],[Product_ID]],Products!$A:$A,Products!$C:$C,"Women Dresses")</f>
        <v>Women Kurtis</v>
      </c>
      <c r="AA1316" t="str">
        <f>_xlfn.XLOOKUP(tblSales[[#This Row],[Product_ID]],Products!$A:$A,Products!$D:$D,"Unknown")</f>
        <v>Anarkali Kurti</v>
      </c>
      <c r="AB1316" t="str">
        <f>_xlfn.XLOOKUP(tblSales[[#This Row],[Product_ID]],Products!$A:$A,Products!$E:$E,"Unknown")</f>
        <v>Liberty</v>
      </c>
      <c r="AC1316" t="str">
        <f>_xlfn.XLOOKUP(tblSales[[#This Row],[Store_ID]],Stores!$A:$A,Stores!$B:$B,"Unknown")</f>
        <v>TrendMart Madurai High Street</v>
      </c>
      <c r="AD1316" t="str">
        <f>_xlfn.XLOOKUP(tblSales[[#This Row],[Store_ID]],Stores!$A:$A,Stores!$E:$E,"Unknown")</f>
        <v>South Zone 1</v>
      </c>
      <c r="AE1316" t="str">
        <f>_xlfn.XLOOKUP(tblSales[[#This Row],[Customer_ID]],Customers!$A:$A,Customers!$B:$B,"Unknown")</f>
        <v>Manju Pillai</v>
      </c>
      <c r="AF1316" t="str">
        <f>_xlfn.XLOOKUP(tblSales[[#This Row],[Customer_ID]],Customers!$A:$A,Customers!$J:$J,"Unknown")</f>
        <v>Regular</v>
      </c>
      <c r="AG1316" t="str">
        <f>_xlfn.XLOOKUP(tblSales[[#This Row],[Employee_ID]],Employees!$A:$A,Employees!$B:$B,"Unknown")</f>
        <v>Sunita Ramachandran</v>
      </c>
      <c r="AH1316">
        <f>IF(MONTH(tblSales[[#This Row],[Invoice Date]])&gt;=4,MONTH(tblSales[[#This Row],[Invoice Date]]),MONTH(tblSales[[#This Row],[Invoice Date]])+12)</f>
        <v>14</v>
      </c>
      <c r="AI1316" s="8">
        <f>DATE(YEAR(tblSales[[#This Row],[Invoice Date]]),MONTH(tblSales[[#This Row],[Invoice Date]]),1)</f>
        <v>45689</v>
      </c>
      <c r="AJ1316" t="str">
        <f>_xlfn.XLOOKUP(tblSales[[#This Row],[Product_ID]],Products!$A:$A,Products!$B:$B,"Unknown")</f>
        <v>Liberty Anarkali Kurti Purple</v>
      </c>
      <c r="AK1316" s="9">
        <f>IFERROR(tblSales[[#This Row],[Profit]]/tblSales[[#This Row],[Sales Amount]],0)</f>
        <v>0.22990530900568315</v>
      </c>
      <c r="AL1316" t="str">
        <f>IF(tblSales[[#This Row],[Discount %]]&lt;=5,"0-5%",
IF(tblSales[[#This Row],[Discount %]]&lt;=10,"5-10%",
IF(tblSales[[#This Row],[Discount %]]&lt;=15,"10-15%",
IF(tblSales[[#This Row],[Discount %]]&lt;=20,"15-20%","20%+"))))</f>
        <v>10-15%</v>
      </c>
    </row>
    <row r="1317" spans="1:38">
      <c r="A1317" s="2" t="s">
        <v>3091</v>
      </c>
      <c r="B1317" s="11">
        <v>45572</v>
      </c>
      <c r="C1317" s="2" t="s">
        <v>504</v>
      </c>
      <c r="D1317" s="2" t="s">
        <v>2650</v>
      </c>
      <c r="E1317" s="2" t="s">
        <v>292</v>
      </c>
      <c r="F1317" s="2" t="s">
        <v>199</v>
      </c>
      <c r="G1317" s="2">
        <v>2</v>
      </c>
      <c r="H1317" s="2">
        <v>1019.88</v>
      </c>
      <c r="I1317" s="2">
        <v>5</v>
      </c>
      <c r="J1317" s="2">
        <v>101.99</v>
      </c>
      <c r="K1317" s="2">
        <v>12</v>
      </c>
      <c r="L1317" s="2">
        <v>232.53</v>
      </c>
      <c r="M1317" s="2">
        <v>2170.3000000000002</v>
      </c>
      <c r="N1317" s="2">
        <v>1406.06</v>
      </c>
      <c r="O1317" s="2">
        <f t="shared" si="49"/>
        <v>531.71000000000026</v>
      </c>
      <c r="P1317" s="2" t="s">
        <v>27</v>
      </c>
      <c r="Q1317" s="2" t="str">
        <f t="shared" si="50"/>
        <v>Cash</v>
      </c>
      <c r="R1317" s="2" t="s">
        <v>21</v>
      </c>
      <c r="S1317" s="2" t="s">
        <v>56</v>
      </c>
      <c r="T1317" s="2" t="s">
        <v>3092</v>
      </c>
      <c r="U1317" s="2" t="s">
        <v>59</v>
      </c>
      <c r="V1317" t="str">
        <f>TEXT(tblSales[[#This Row],[Invoice Date]],"mmm")</f>
        <v>Oct</v>
      </c>
      <c r="W1317">
        <f>MONTH(tblSales[[#This Row],[Invoice Date]])</f>
        <v>10</v>
      </c>
      <c r="X1317">
        <f>YEAR(tblSales[[#This Row],[Invoice Date]])</f>
        <v>2024</v>
      </c>
      <c r="Y1317" t="str">
        <f>TEXT(tblSales[[#This Row],[Invoice Date]],"mmm-yyyy")</f>
        <v>Oct-2024</v>
      </c>
      <c r="Z1317" t="str">
        <f>_xlfn.XLOOKUP(tblSales[[#This Row],[Product_ID]],Products!$A:$A,Products!$C:$C,"Women Dresses")</f>
        <v>Women Kurtis</v>
      </c>
      <c r="AA1317" t="str">
        <f>_xlfn.XLOOKUP(tblSales[[#This Row],[Product_ID]],Products!$A:$A,Products!$D:$D,"Unknown")</f>
        <v>Anarkali Kurti</v>
      </c>
      <c r="AB1317" t="str">
        <f>_xlfn.XLOOKUP(tblSales[[#This Row],[Product_ID]],Products!$A:$A,Products!$E:$E,"Unknown")</f>
        <v>Sonata</v>
      </c>
      <c r="AC1317" t="str">
        <f>_xlfn.XLOOKUP(tblSales[[#This Row],[Store_ID]],Stores!$A:$A,Stores!$B:$B,"Unknown")</f>
        <v>TrendMart Kozhikode High Street</v>
      </c>
      <c r="AD1317" t="str">
        <f>_xlfn.XLOOKUP(tblSales[[#This Row],[Store_ID]],Stores!$A:$A,Stores!$E:$E,"Unknown")</f>
        <v>South Zone 1</v>
      </c>
      <c r="AE1317" t="str">
        <f>_xlfn.XLOOKUP(tblSales[[#This Row],[Customer_ID]],Customers!$A:$A,Customers!$B:$B,"Unknown")</f>
        <v>Pranav Balasubramaniam</v>
      </c>
      <c r="AF1317" t="str">
        <f>_xlfn.XLOOKUP(tblSales[[#This Row],[Customer_ID]],Customers!$A:$A,Customers!$J:$J,"Unknown")</f>
        <v>Silver</v>
      </c>
      <c r="AG1317" t="str">
        <f>_xlfn.XLOOKUP(tblSales[[#This Row],[Employee_ID]],Employees!$A:$A,Employees!$B:$B,"Unknown")</f>
        <v>Anusuya Subramaniam</v>
      </c>
      <c r="AH1317">
        <f>IF(MONTH(tblSales[[#This Row],[Invoice Date]])&gt;=4,MONTH(tblSales[[#This Row],[Invoice Date]]),MONTH(tblSales[[#This Row],[Invoice Date]])+12)</f>
        <v>10</v>
      </c>
      <c r="AI1317" s="8">
        <f>DATE(YEAR(tblSales[[#This Row],[Invoice Date]]),MONTH(tblSales[[#This Row],[Invoice Date]]),1)</f>
        <v>45566</v>
      </c>
      <c r="AJ1317" t="str">
        <f>_xlfn.XLOOKUP(tblSales[[#This Row],[Product_ID]],Products!$A:$A,Products!$B:$B,"Unknown")</f>
        <v>Sonata Anarkali Kurti Red</v>
      </c>
      <c r="AK1317" s="9">
        <f>IFERROR(tblSales[[#This Row],[Profit]]/tblSales[[#This Row],[Sales Amount]],0)</f>
        <v>0.244993779661798</v>
      </c>
      <c r="AL1317" t="str">
        <f>IF(tblSales[[#This Row],[Discount %]]&lt;=5,"0-5%",
IF(tblSales[[#This Row],[Discount %]]&lt;=10,"5-10%",
IF(tblSales[[#This Row],[Discount %]]&lt;=15,"10-15%",
IF(tblSales[[#This Row],[Discount %]]&lt;=20,"15-20%","20%+"))))</f>
        <v>0-5%</v>
      </c>
    </row>
    <row r="1318" spans="1:38">
      <c r="A1318" s="2" t="s">
        <v>3093</v>
      </c>
      <c r="B1318" s="11">
        <v>45591</v>
      </c>
      <c r="C1318" s="2" t="s">
        <v>1220</v>
      </c>
      <c r="D1318" s="2" t="s">
        <v>138</v>
      </c>
      <c r="E1318" s="2" t="s">
        <v>866</v>
      </c>
      <c r="F1318" s="2" t="s">
        <v>140</v>
      </c>
      <c r="G1318" s="2">
        <v>3</v>
      </c>
      <c r="H1318" s="2">
        <v>900.83</v>
      </c>
      <c r="I1318" s="2">
        <v>0</v>
      </c>
      <c r="J1318" s="2">
        <v>0</v>
      </c>
      <c r="K1318" s="2">
        <v>5</v>
      </c>
      <c r="L1318" s="2">
        <v>135.12</v>
      </c>
      <c r="M1318" s="2">
        <v>2837.61</v>
      </c>
      <c r="N1318" s="2">
        <v>1465.8</v>
      </c>
      <c r="O1318" s="2">
        <f t="shared" si="49"/>
        <v>1236.69</v>
      </c>
      <c r="P1318" s="2" t="s">
        <v>27</v>
      </c>
      <c r="Q1318" s="2" t="str">
        <f t="shared" si="50"/>
        <v>Cash</v>
      </c>
      <c r="R1318" s="2" t="s">
        <v>20</v>
      </c>
      <c r="S1318" s="2" t="s">
        <v>56</v>
      </c>
      <c r="T1318" s="2" t="s">
        <v>1454</v>
      </c>
      <c r="U1318" s="2" t="s">
        <v>60</v>
      </c>
      <c r="V1318" t="str">
        <f>TEXT(tblSales[[#This Row],[Invoice Date]],"mmm")</f>
        <v>Oct</v>
      </c>
      <c r="W1318">
        <f>MONTH(tblSales[[#This Row],[Invoice Date]])</f>
        <v>10</v>
      </c>
      <c r="X1318">
        <f>YEAR(tblSales[[#This Row],[Invoice Date]])</f>
        <v>2024</v>
      </c>
      <c r="Y1318" t="str">
        <f>TEXT(tblSales[[#This Row],[Invoice Date]],"mmm-yyyy")</f>
        <v>Oct-2024</v>
      </c>
      <c r="Z1318" t="str">
        <f>_xlfn.XLOOKUP(tblSales[[#This Row],[Product_ID]],Products!$A:$A,Products!$C:$C,"Women Dresses")</f>
        <v>Accessories</v>
      </c>
      <c r="AA1318" t="str">
        <f>_xlfn.XLOOKUP(tblSales[[#This Row],[Product_ID]],Products!$A:$A,Products!$D:$D,"Unknown")</f>
        <v>Sunglasses</v>
      </c>
      <c r="AB1318" t="str">
        <f>_xlfn.XLOOKUP(tblSales[[#This Row],[Product_ID]],Products!$A:$A,Products!$E:$E,"Unknown")</f>
        <v>Arrow</v>
      </c>
      <c r="AC1318" t="str">
        <f>_xlfn.XLOOKUP(tblSales[[#This Row],[Store_ID]],Stores!$A:$A,Stores!$B:$B,"Unknown")</f>
        <v>TrendMart Thiruvananthapuram High Street</v>
      </c>
      <c r="AD1318" t="str">
        <f>_xlfn.XLOOKUP(tblSales[[#This Row],[Store_ID]],Stores!$A:$A,Stores!$E:$E,"Unknown")</f>
        <v>South Zone 1</v>
      </c>
      <c r="AE1318" t="str">
        <f>_xlfn.XLOOKUP(tblSales[[#This Row],[Customer_ID]],Customers!$A:$A,Customers!$B:$B,"Unknown")</f>
        <v>Selvam Gounder</v>
      </c>
      <c r="AF1318" t="str">
        <f>_xlfn.XLOOKUP(tblSales[[#This Row],[Customer_ID]],Customers!$A:$A,Customers!$J:$J,"Unknown")</f>
        <v>Regular</v>
      </c>
      <c r="AG1318" t="str">
        <f>_xlfn.XLOOKUP(tblSales[[#This Row],[Employee_ID]],Employees!$A:$A,Employees!$B:$B,"Unknown")</f>
        <v>Charulatha Kumar</v>
      </c>
      <c r="AH1318">
        <f>IF(MONTH(tblSales[[#This Row],[Invoice Date]])&gt;=4,MONTH(tblSales[[#This Row],[Invoice Date]]),MONTH(tblSales[[#This Row],[Invoice Date]])+12)</f>
        <v>10</v>
      </c>
      <c r="AI1318" s="8">
        <f>DATE(YEAR(tblSales[[#This Row],[Invoice Date]]),MONTH(tblSales[[#This Row],[Invoice Date]]),1)</f>
        <v>45566</v>
      </c>
      <c r="AJ1318" t="str">
        <f>_xlfn.XLOOKUP(tblSales[[#This Row],[Product_ID]],Products!$A:$A,Products!$B:$B,"Unknown")</f>
        <v>Arrow Sunglasses Red</v>
      </c>
      <c r="AK1318" s="9">
        <f>IFERROR(tblSales[[#This Row],[Profit]]/tblSales[[#This Row],[Sales Amount]],0)</f>
        <v>0.43582099019949888</v>
      </c>
      <c r="AL1318" t="str">
        <f>IF(tblSales[[#This Row],[Discount %]]&lt;=5,"0-5%",
IF(tblSales[[#This Row],[Discount %]]&lt;=10,"5-10%",
IF(tblSales[[#This Row],[Discount %]]&lt;=15,"10-15%",
IF(tblSales[[#This Row],[Discount %]]&lt;=20,"15-20%","20%+"))))</f>
        <v>0-5%</v>
      </c>
    </row>
    <row r="1319" spans="1:38">
      <c r="A1319" s="2" t="s">
        <v>3094</v>
      </c>
      <c r="B1319" s="11">
        <v>45598</v>
      </c>
      <c r="C1319" s="2" t="s">
        <v>1283</v>
      </c>
      <c r="D1319" s="2" t="s">
        <v>566</v>
      </c>
      <c r="E1319" s="2" t="s">
        <v>121</v>
      </c>
      <c r="F1319" s="2" t="s">
        <v>475</v>
      </c>
      <c r="G1319" s="2">
        <v>2</v>
      </c>
      <c r="H1319" s="2">
        <v>2990.05</v>
      </c>
      <c r="I1319" s="2">
        <v>5</v>
      </c>
      <c r="J1319" s="2">
        <v>299</v>
      </c>
      <c r="K1319" s="2">
        <v>12</v>
      </c>
      <c r="L1319" s="2">
        <v>681.73</v>
      </c>
      <c r="M1319" s="2">
        <v>6362.83</v>
      </c>
      <c r="N1319" s="2">
        <v>3706.28</v>
      </c>
      <c r="O1319" s="2">
        <f t="shared" si="49"/>
        <v>1974.8199999999997</v>
      </c>
      <c r="P1319" s="2" t="s">
        <v>32</v>
      </c>
      <c r="Q1319" s="2" t="str">
        <f t="shared" si="50"/>
        <v>UPI</v>
      </c>
      <c r="R1319" s="2" t="s">
        <v>20</v>
      </c>
      <c r="S1319" s="2" t="s">
        <v>56</v>
      </c>
      <c r="T1319" s="2" t="s">
        <v>1685</v>
      </c>
      <c r="U1319" s="2" t="s">
        <v>60</v>
      </c>
      <c r="V1319" t="str">
        <f>TEXT(tblSales[[#This Row],[Invoice Date]],"mmm")</f>
        <v>Nov</v>
      </c>
      <c r="W1319">
        <f>MONTH(tblSales[[#This Row],[Invoice Date]])</f>
        <v>11</v>
      </c>
      <c r="X1319">
        <f>YEAR(tblSales[[#This Row],[Invoice Date]])</f>
        <v>2024</v>
      </c>
      <c r="Y1319" t="str">
        <f>TEXT(tblSales[[#This Row],[Invoice Date]],"mmm-yyyy")</f>
        <v>Nov-2024</v>
      </c>
      <c r="Z1319" t="str">
        <f>_xlfn.XLOOKUP(tblSales[[#This Row],[Product_ID]],Products!$A:$A,Products!$C:$C,"Women Dresses")</f>
        <v>Women Sarees</v>
      </c>
      <c r="AA1319" t="str">
        <f>_xlfn.XLOOKUP(tblSales[[#This Row],[Product_ID]],Products!$A:$A,Products!$D:$D,"Unknown")</f>
        <v>Silk Saree</v>
      </c>
      <c r="AB1319" t="str">
        <f>_xlfn.XLOOKUP(tblSales[[#This Row],[Product_ID]],Products!$A:$A,Products!$E:$E,"Unknown")</f>
        <v>Sparx</v>
      </c>
      <c r="AC1319" t="str">
        <f>_xlfn.XLOOKUP(tblSales[[#This Row],[Store_ID]],Stores!$A:$A,Stores!$B:$B,"Unknown")</f>
        <v>TrendMart Kurnool High Street</v>
      </c>
      <c r="AD1319" t="str">
        <f>_xlfn.XLOOKUP(tblSales[[#This Row],[Store_ID]],Stores!$A:$A,Stores!$E:$E,"Unknown")</f>
        <v>South Zone 3</v>
      </c>
      <c r="AE1319" t="str">
        <f>_xlfn.XLOOKUP(tblSales[[#This Row],[Customer_ID]],Customers!$A:$A,Customers!$B:$B,"Unknown")</f>
        <v>Akhila Naicker</v>
      </c>
      <c r="AF1319" t="str">
        <f>_xlfn.XLOOKUP(tblSales[[#This Row],[Customer_ID]],Customers!$A:$A,Customers!$J:$J,"Unknown")</f>
        <v>Regular</v>
      </c>
      <c r="AG1319" t="str">
        <f>_xlfn.XLOOKUP(tblSales[[#This Row],[Employee_ID]],Employees!$A:$A,Employees!$B:$B,"Unknown")</f>
        <v>Arjun Krishnan</v>
      </c>
      <c r="AH1319">
        <f>IF(MONTH(tblSales[[#This Row],[Invoice Date]])&gt;=4,MONTH(tblSales[[#This Row],[Invoice Date]]),MONTH(tblSales[[#This Row],[Invoice Date]])+12)</f>
        <v>11</v>
      </c>
      <c r="AI1319" s="8">
        <f>DATE(YEAR(tblSales[[#This Row],[Invoice Date]]),MONTH(tblSales[[#This Row],[Invoice Date]]),1)</f>
        <v>45597</v>
      </c>
      <c r="AJ1319" t="str">
        <f>_xlfn.XLOOKUP(tblSales[[#This Row],[Product_ID]],Products!$A:$A,Products!$B:$B,"Unknown")</f>
        <v>Sparx Silk Saree Charcoal</v>
      </c>
      <c r="AK1319" s="9">
        <f>IFERROR(tblSales[[#This Row],[Profit]]/tblSales[[#This Row],[Sales Amount]],0)</f>
        <v>0.31036818522575643</v>
      </c>
      <c r="AL1319" t="str">
        <f>IF(tblSales[[#This Row],[Discount %]]&lt;=5,"0-5%",
IF(tblSales[[#This Row],[Discount %]]&lt;=10,"5-10%",
IF(tblSales[[#This Row],[Discount %]]&lt;=15,"10-15%",
IF(tblSales[[#This Row],[Discount %]]&lt;=20,"15-20%","20%+"))))</f>
        <v>0-5%</v>
      </c>
    </row>
    <row r="1320" spans="1:38">
      <c r="A1320" s="2" t="s">
        <v>3095</v>
      </c>
      <c r="B1320" s="11">
        <v>45467</v>
      </c>
      <c r="C1320" s="2" t="s">
        <v>1786</v>
      </c>
      <c r="D1320" s="2" t="s">
        <v>543</v>
      </c>
      <c r="E1320" s="2" t="s">
        <v>746</v>
      </c>
      <c r="F1320" s="2" t="s">
        <v>128</v>
      </c>
      <c r="G1320" s="2">
        <v>3</v>
      </c>
      <c r="H1320" s="2">
        <v>1029.72</v>
      </c>
      <c r="I1320" s="2">
        <v>0</v>
      </c>
      <c r="J1320" s="2">
        <v>0</v>
      </c>
      <c r="K1320" s="2">
        <v>12</v>
      </c>
      <c r="L1320" s="2">
        <v>370.7</v>
      </c>
      <c r="M1320" s="2">
        <v>3459.86</v>
      </c>
      <c r="N1320" s="2">
        <v>1936.77</v>
      </c>
      <c r="O1320" s="2">
        <f t="shared" si="49"/>
        <v>1152.3900000000001</v>
      </c>
      <c r="P1320" s="2" t="s">
        <v>27</v>
      </c>
      <c r="Q1320" s="2" t="str">
        <f t="shared" si="50"/>
        <v>Cash</v>
      </c>
      <c r="R1320" s="2" t="s">
        <v>20</v>
      </c>
      <c r="S1320" s="2" t="s">
        <v>56</v>
      </c>
      <c r="T1320" s="2" t="s">
        <v>2265</v>
      </c>
      <c r="U1320" s="2" t="s">
        <v>59</v>
      </c>
      <c r="V1320" t="str">
        <f>TEXT(tblSales[[#This Row],[Invoice Date]],"mmm")</f>
        <v>Jun</v>
      </c>
      <c r="W1320">
        <f>MONTH(tblSales[[#This Row],[Invoice Date]])</f>
        <v>6</v>
      </c>
      <c r="X1320">
        <f>YEAR(tblSales[[#This Row],[Invoice Date]])</f>
        <v>2024</v>
      </c>
      <c r="Y1320" t="str">
        <f>TEXT(tblSales[[#This Row],[Invoice Date]],"mmm-yyyy")</f>
        <v>Jun-2024</v>
      </c>
      <c r="Z1320" t="str">
        <f>_xlfn.XLOOKUP(tblSales[[#This Row],[Product_ID]],Products!$A:$A,Products!$C:$C,"Women Dresses")</f>
        <v>Men Shirts</v>
      </c>
      <c r="AA1320" t="str">
        <f>_xlfn.XLOOKUP(tblSales[[#This Row],[Product_ID]],Products!$A:$A,Products!$D:$D,"Unknown")</f>
        <v>Formal Shirt</v>
      </c>
      <c r="AB1320" t="str">
        <f>_xlfn.XLOOKUP(tblSales[[#This Row],[Product_ID]],Products!$A:$A,Products!$E:$E,"Unknown")</f>
        <v>Van Heusen</v>
      </c>
      <c r="AC1320" t="str">
        <f>_xlfn.XLOOKUP(tblSales[[#This Row],[Store_ID]],Stores!$A:$A,Stores!$B:$B,"Unknown")</f>
        <v>TrendMart Guntur Standard</v>
      </c>
      <c r="AD1320" t="str">
        <f>_xlfn.XLOOKUP(tblSales[[#This Row],[Store_ID]],Stores!$A:$A,Stores!$E:$E,"Unknown")</f>
        <v>South Zone 3</v>
      </c>
      <c r="AE1320" t="str">
        <f>_xlfn.XLOOKUP(tblSales[[#This Row],[Customer_ID]],Customers!$A:$A,Customers!$B:$B,"Unknown")</f>
        <v>Kiran Prasad</v>
      </c>
      <c r="AF1320" t="str">
        <f>_xlfn.XLOOKUP(tblSales[[#This Row],[Customer_ID]],Customers!$A:$A,Customers!$J:$J,"Unknown")</f>
        <v>Gold</v>
      </c>
      <c r="AG1320" t="str">
        <f>_xlfn.XLOOKUP(tblSales[[#This Row],[Employee_ID]],Employees!$A:$A,Employees!$B:$B,"Unknown")</f>
        <v>Praveen Gupta</v>
      </c>
      <c r="AH1320">
        <f>IF(MONTH(tblSales[[#This Row],[Invoice Date]])&gt;=4,MONTH(tblSales[[#This Row],[Invoice Date]]),MONTH(tblSales[[#This Row],[Invoice Date]])+12)</f>
        <v>6</v>
      </c>
      <c r="AI1320" s="8">
        <f>DATE(YEAR(tblSales[[#This Row],[Invoice Date]]),MONTH(tblSales[[#This Row],[Invoice Date]]),1)</f>
        <v>45444</v>
      </c>
      <c r="AJ1320" t="str">
        <f>_xlfn.XLOOKUP(tblSales[[#This Row],[Product_ID]],Products!$A:$A,Products!$B:$B,"Unknown")</f>
        <v>Van Heusen Formal Shirt Olive</v>
      </c>
      <c r="AK1320" s="9">
        <f>IFERROR(tblSales[[#This Row],[Profit]]/tblSales[[#This Row],[Sales Amount]],0)</f>
        <v>0.33307417063118161</v>
      </c>
      <c r="AL1320" t="str">
        <f>IF(tblSales[[#This Row],[Discount %]]&lt;=5,"0-5%",
IF(tblSales[[#This Row],[Discount %]]&lt;=10,"5-10%",
IF(tblSales[[#This Row],[Discount %]]&lt;=15,"10-15%",
IF(tblSales[[#This Row],[Discount %]]&lt;=20,"15-20%","20%+"))))</f>
        <v>0-5%</v>
      </c>
    </row>
    <row r="1321" spans="1:38">
      <c r="A1321" s="2" t="s">
        <v>3096</v>
      </c>
      <c r="B1321" s="11">
        <v>45417</v>
      </c>
      <c r="C1321" s="2" t="s">
        <v>3097</v>
      </c>
      <c r="D1321" s="2" t="s">
        <v>170</v>
      </c>
      <c r="E1321" s="2" t="s">
        <v>754</v>
      </c>
      <c r="F1321" s="2" t="s">
        <v>324</v>
      </c>
      <c r="G1321" s="2">
        <v>1</v>
      </c>
      <c r="H1321" s="2">
        <v>1586.27</v>
      </c>
      <c r="I1321" s="2">
        <v>5</v>
      </c>
      <c r="J1321" s="2">
        <v>79.31</v>
      </c>
      <c r="K1321" s="2">
        <v>12</v>
      </c>
      <c r="L1321" s="2">
        <v>180.84</v>
      </c>
      <c r="M1321" s="2">
        <v>1687.8</v>
      </c>
      <c r="N1321" s="2">
        <v>946.3</v>
      </c>
      <c r="O1321" s="2">
        <f t="shared" si="49"/>
        <v>560.66</v>
      </c>
      <c r="P1321" s="2" t="s">
        <v>32</v>
      </c>
      <c r="Q1321" s="2" t="str">
        <f t="shared" si="50"/>
        <v>UPI</v>
      </c>
      <c r="R1321" s="2" t="s">
        <v>20</v>
      </c>
      <c r="S1321" s="2" t="s">
        <v>56</v>
      </c>
      <c r="T1321" s="2" t="s">
        <v>2988</v>
      </c>
      <c r="U1321" s="2" t="s">
        <v>60</v>
      </c>
      <c r="V1321" t="str">
        <f>TEXT(tblSales[[#This Row],[Invoice Date]],"mmm")</f>
        <v>May</v>
      </c>
      <c r="W1321">
        <f>MONTH(tblSales[[#This Row],[Invoice Date]])</f>
        <v>5</v>
      </c>
      <c r="X1321">
        <f>YEAR(tblSales[[#This Row],[Invoice Date]])</f>
        <v>2024</v>
      </c>
      <c r="Y1321" t="str">
        <f>TEXT(tblSales[[#This Row],[Invoice Date]],"mmm-yyyy")</f>
        <v>May-2024</v>
      </c>
      <c r="Z1321" t="str">
        <f>_xlfn.XLOOKUP(tblSales[[#This Row],[Product_ID]],Products!$A:$A,Products!$C:$C,"Women Dresses")</f>
        <v>Watches</v>
      </c>
      <c r="AA1321" t="str">
        <f>_xlfn.XLOOKUP(tblSales[[#This Row],[Product_ID]],Products!$A:$A,Products!$D:$D,"Unknown")</f>
        <v>Smart Watch</v>
      </c>
      <c r="AB1321" t="str">
        <f>_xlfn.XLOOKUP(tblSales[[#This Row],[Product_ID]],Products!$A:$A,Products!$E:$E,"Unknown")</f>
        <v>Wrangler</v>
      </c>
      <c r="AC1321" t="str">
        <f>_xlfn.XLOOKUP(tblSales[[#This Row],[Store_ID]],Stores!$A:$A,Stores!$B:$B,"Unknown")</f>
        <v>TrendMart Tirunelveli Flagship</v>
      </c>
      <c r="AD1321" t="str">
        <f>_xlfn.XLOOKUP(tblSales[[#This Row],[Store_ID]],Stores!$A:$A,Stores!$E:$E,"Unknown")</f>
        <v>South Zone 1</v>
      </c>
      <c r="AE1321" t="str">
        <f>_xlfn.XLOOKUP(tblSales[[#This Row],[Customer_ID]],Customers!$A:$A,Customers!$B:$B,"Unknown")</f>
        <v>Devraj Iyengar</v>
      </c>
      <c r="AF1321" t="str">
        <f>_xlfn.XLOOKUP(tblSales[[#This Row],[Customer_ID]],Customers!$A:$A,Customers!$J:$J,"Unknown")</f>
        <v>Silver</v>
      </c>
      <c r="AG1321" t="str">
        <f>_xlfn.XLOOKUP(tblSales[[#This Row],[Employee_ID]],Employees!$A:$A,Employees!$B:$B,"Unknown")</f>
        <v>Ganesh Iyengar</v>
      </c>
      <c r="AH1321">
        <f>IF(MONTH(tblSales[[#This Row],[Invoice Date]])&gt;=4,MONTH(tblSales[[#This Row],[Invoice Date]]),MONTH(tblSales[[#This Row],[Invoice Date]])+12)</f>
        <v>5</v>
      </c>
      <c r="AI1321" s="8">
        <f>DATE(YEAR(tblSales[[#This Row],[Invoice Date]]),MONTH(tblSales[[#This Row],[Invoice Date]]),1)</f>
        <v>45413</v>
      </c>
      <c r="AJ1321" t="str">
        <f>_xlfn.XLOOKUP(tblSales[[#This Row],[Product_ID]],Products!$A:$A,Products!$B:$B,"Unknown")</f>
        <v>Wrangler Smart Watch Navy Blue</v>
      </c>
      <c r="AK1321" s="9">
        <f>IFERROR(tblSales[[#This Row],[Profit]]/tblSales[[#This Row],[Sales Amount]],0)</f>
        <v>0.33218390804597703</v>
      </c>
      <c r="AL1321" t="str">
        <f>IF(tblSales[[#This Row],[Discount %]]&lt;=5,"0-5%",
IF(tblSales[[#This Row],[Discount %]]&lt;=10,"5-10%",
IF(tblSales[[#This Row],[Discount %]]&lt;=15,"10-15%",
IF(tblSales[[#This Row],[Discount %]]&lt;=20,"15-20%","20%+"))))</f>
        <v>0-5%</v>
      </c>
    </row>
    <row r="1322" spans="1:38">
      <c r="A1322" s="2" t="s">
        <v>3098</v>
      </c>
      <c r="B1322" s="11">
        <v>45508</v>
      </c>
      <c r="C1322" s="2" t="s">
        <v>2698</v>
      </c>
      <c r="D1322" s="2" t="s">
        <v>1859</v>
      </c>
      <c r="E1322" s="2" t="s">
        <v>258</v>
      </c>
      <c r="F1322" s="2" t="s">
        <v>540</v>
      </c>
      <c r="G1322" s="2">
        <v>2</v>
      </c>
      <c r="H1322" s="2">
        <v>1020.02</v>
      </c>
      <c r="I1322" s="2">
        <v>25</v>
      </c>
      <c r="J1322" s="2">
        <v>510.01</v>
      </c>
      <c r="K1322" s="2">
        <v>12</v>
      </c>
      <c r="L1322" s="2">
        <v>183.6</v>
      </c>
      <c r="M1322" s="2">
        <v>1713.63</v>
      </c>
      <c r="N1322" s="2">
        <v>1522.14</v>
      </c>
      <c r="O1322" s="2">
        <f t="shared" si="49"/>
        <v>7.8900000000000148</v>
      </c>
      <c r="P1322" s="2" t="s">
        <v>29</v>
      </c>
      <c r="Q1322" s="2" t="str">
        <f t="shared" si="50"/>
        <v>Debit Card</v>
      </c>
      <c r="R1322" s="2" t="s">
        <v>21</v>
      </c>
      <c r="S1322" s="2" t="s">
        <v>56</v>
      </c>
      <c r="T1322" s="2" t="s">
        <v>228</v>
      </c>
      <c r="U1322" s="2" t="s">
        <v>60</v>
      </c>
      <c r="V1322" t="str">
        <f>TEXT(tblSales[[#This Row],[Invoice Date]],"mmm")</f>
        <v>Aug</v>
      </c>
      <c r="W1322">
        <f>MONTH(tblSales[[#This Row],[Invoice Date]])</f>
        <v>8</v>
      </c>
      <c r="X1322">
        <f>YEAR(tblSales[[#This Row],[Invoice Date]])</f>
        <v>2024</v>
      </c>
      <c r="Y1322" t="str">
        <f>TEXT(tblSales[[#This Row],[Invoice Date]],"mmm-yyyy")</f>
        <v>Aug-2024</v>
      </c>
      <c r="Z1322" t="str">
        <f>_xlfn.XLOOKUP(tblSales[[#This Row],[Product_ID]],Products!$A:$A,Products!$C:$C,"Women Dresses")</f>
        <v>Belts</v>
      </c>
      <c r="AA1322" t="str">
        <f>_xlfn.XLOOKUP(tblSales[[#This Row],[Product_ID]],Products!$A:$A,Products!$D:$D,"Unknown")</f>
        <v>Casual Belt</v>
      </c>
      <c r="AB1322" t="str">
        <f>_xlfn.XLOOKUP(tblSales[[#This Row],[Product_ID]],Products!$A:$A,Products!$E:$E,"Unknown")</f>
        <v>US Polo Assn</v>
      </c>
      <c r="AC1322" t="str">
        <f>_xlfn.XLOOKUP(tblSales[[#This Row],[Store_ID]],Stores!$A:$A,Stores!$B:$B,"Unknown")</f>
        <v>TrendMart Guntur Outlet</v>
      </c>
      <c r="AD1322" t="str">
        <f>_xlfn.XLOOKUP(tblSales[[#This Row],[Store_ID]],Stores!$A:$A,Stores!$E:$E,"Unknown")</f>
        <v>South Zone 3</v>
      </c>
      <c r="AE1322" t="str">
        <f>_xlfn.XLOOKUP(tblSales[[#This Row],[Customer_ID]],Customers!$A:$A,Customers!$B:$B,"Unknown")</f>
        <v>Jayaram Murthy</v>
      </c>
      <c r="AF1322" t="str">
        <f>_xlfn.XLOOKUP(tblSales[[#This Row],[Customer_ID]],Customers!$A:$A,Customers!$J:$J,"Unknown")</f>
        <v>Silver</v>
      </c>
      <c r="AG1322" t="str">
        <f>_xlfn.XLOOKUP(tblSales[[#This Row],[Employee_ID]],Employees!$A:$A,Employees!$B:$B,"Unknown")</f>
        <v>Swathi Achari</v>
      </c>
      <c r="AH1322">
        <f>IF(MONTH(tblSales[[#This Row],[Invoice Date]])&gt;=4,MONTH(tblSales[[#This Row],[Invoice Date]]),MONTH(tblSales[[#This Row],[Invoice Date]])+12)</f>
        <v>8</v>
      </c>
      <c r="AI1322" s="8">
        <f>DATE(YEAR(tblSales[[#This Row],[Invoice Date]]),MONTH(tblSales[[#This Row],[Invoice Date]]),1)</f>
        <v>45505</v>
      </c>
      <c r="AJ1322" t="str">
        <f>_xlfn.XLOOKUP(tblSales[[#This Row],[Product_ID]],Products!$A:$A,Products!$B:$B,"Unknown")</f>
        <v>US Polo Assn Casual Belt Charcoal</v>
      </c>
      <c r="AK1322" s="9">
        <f>IFERROR(tblSales[[#This Row],[Profit]]/tblSales[[#This Row],[Sales Amount]],0)</f>
        <v>4.6042611298821885E-3</v>
      </c>
      <c r="AL1322" t="str">
        <f>IF(tblSales[[#This Row],[Discount %]]&lt;=5,"0-5%",
IF(tblSales[[#This Row],[Discount %]]&lt;=10,"5-10%",
IF(tblSales[[#This Row],[Discount %]]&lt;=15,"10-15%",
IF(tblSales[[#This Row],[Discount %]]&lt;=20,"15-20%","20%+"))))</f>
        <v>20%+</v>
      </c>
    </row>
    <row r="1323" spans="1:38">
      <c r="A1323" s="2" t="s">
        <v>3099</v>
      </c>
      <c r="B1323" s="11">
        <v>45383</v>
      </c>
      <c r="C1323" s="2" t="s">
        <v>893</v>
      </c>
      <c r="D1323" s="2" t="s">
        <v>1091</v>
      </c>
      <c r="E1323" s="2" t="s">
        <v>1412</v>
      </c>
      <c r="F1323" s="2" t="s">
        <v>151</v>
      </c>
      <c r="G1323" s="2">
        <v>4</v>
      </c>
      <c r="H1323" s="2">
        <v>1327.96</v>
      </c>
      <c r="I1323" s="2">
        <v>5</v>
      </c>
      <c r="J1323" s="2">
        <v>265.58999999999997</v>
      </c>
      <c r="K1323" s="2">
        <v>12</v>
      </c>
      <c r="L1323" s="2">
        <v>605.54999999999995</v>
      </c>
      <c r="M1323" s="2">
        <v>5651.8</v>
      </c>
      <c r="N1323" s="2">
        <v>3578.72</v>
      </c>
      <c r="O1323" s="2">
        <f t="shared" si="49"/>
        <v>1467.5300000000004</v>
      </c>
      <c r="P1323" s="2" t="s">
        <v>27</v>
      </c>
      <c r="Q1323" s="2" t="str">
        <f t="shared" si="50"/>
        <v>Cash</v>
      </c>
      <c r="R1323" s="2" t="s">
        <v>20</v>
      </c>
      <c r="S1323" s="2" t="s">
        <v>56</v>
      </c>
      <c r="T1323" s="2" t="s">
        <v>891</v>
      </c>
      <c r="U1323" s="2" t="s">
        <v>59</v>
      </c>
      <c r="V1323" t="str">
        <f>TEXT(tblSales[[#This Row],[Invoice Date]],"mmm")</f>
        <v>Apr</v>
      </c>
      <c r="W1323">
        <f>MONTH(tblSales[[#This Row],[Invoice Date]])</f>
        <v>4</v>
      </c>
      <c r="X1323">
        <f>YEAR(tblSales[[#This Row],[Invoice Date]])</f>
        <v>2024</v>
      </c>
      <c r="Y1323" t="str">
        <f>TEXT(tblSales[[#This Row],[Invoice Date]],"mmm-yyyy")</f>
        <v>Apr-2024</v>
      </c>
      <c r="Z1323" t="str">
        <f>_xlfn.XLOOKUP(tblSales[[#This Row],[Product_ID]],Products!$A:$A,Products!$C:$C,"Women Dresses")</f>
        <v>Sportswear</v>
      </c>
      <c r="AA1323" t="str">
        <f>_xlfn.XLOOKUP(tblSales[[#This Row],[Product_ID]],Products!$A:$A,Products!$D:$D,"Unknown")</f>
        <v>Track Suit</v>
      </c>
      <c r="AB1323" t="str">
        <f>_xlfn.XLOOKUP(tblSales[[#This Row],[Product_ID]],Products!$A:$A,Products!$E:$E,"Unknown")</f>
        <v>Bata</v>
      </c>
      <c r="AC1323" t="str">
        <f>_xlfn.XLOOKUP(tblSales[[#This Row],[Store_ID]],Stores!$A:$A,Stores!$B:$B,"Unknown")</f>
        <v>TrendMart Kozhikode Mall Kiosk</v>
      </c>
      <c r="AD1323" t="str">
        <f>_xlfn.XLOOKUP(tblSales[[#This Row],[Store_ID]],Stores!$A:$A,Stores!$E:$E,"Unknown")</f>
        <v>South Zone 1</v>
      </c>
      <c r="AE1323" t="str">
        <f>_xlfn.XLOOKUP(tblSales[[#This Row],[Customer_ID]],Customers!$A:$A,Customers!$B:$B,"Unknown")</f>
        <v>Ashok Hegde</v>
      </c>
      <c r="AF1323" t="str">
        <f>_xlfn.XLOOKUP(tblSales[[#This Row],[Customer_ID]],Customers!$A:$A,Customers!$J:$J,"Unknown")</f>
        <v>Silver</v>
      </c>
      <c r="AG1323" t="str">
        <f>_xlfn.XLOOKUP(tblSales[[#This Row],[Employee_ID]],Employees!$A:$A,Employees!$B:$B,"Unknown")</f>
        <v>Preethi Singh</v>
      </c>
      <c r="AH1323">
        <f>IF(MONTH(tblSales[[#This Row],[Invoice Date]])&gt;=4,MONTH(tblSales[[#This Row],[Invoice Date]]),MONTH(tblSales[[#This Row],[Invoice Date]])+12)</f>
        <v>4</v>
      </c>
      <c r="AI1323" s="8">
        <f>DATE(YEAR(tblSales[[#This Row],[Invoice Date]]),MONTH(tblSales[[#This Row],[Invoice Date]]),1)</f>
        <v>45383</v>
      </c>
      <c r="AJ1323" t="str">
        <f>_xlfn.XLOOKUP(tblSales[[#This Row],[Product_ID]],Products!$A:$A,Products!$B:$B,"Unknown")</f>
        <v>Bata Track Suit Black</v>
      </c>
      <c r="AK1323" s="9">
        <f>IFERROR(tblSales[[#This Row],[Profit]]/tblSales[[#This Row],[Sales Amount]],0)</f>
        <v>0.25965710039279527</v>
      </c>
      <c r="AL1323" t="str">
        <f>IF(tblSales[[#This Row],[Discount %]]&lt;=5,"0-5%",
IF(tblSales[[#This Row],[Discount %]]&lt;=10,"5-10%",
IF(tblSales[[#This Row],[Discount %]]&lt;=15,"10-15%",
IF(tblSales[[#This Row],[Discount %]]&lt;=20,"15-20%","20%+"))))</f>
        <v>0-5%</v>
      </c>
    </row>
    <row r="1324" spans="1:38">
      <c r="A1324" s="2" t="s">
        <v>3100</v>
      </c>
      <c r="B1324" s="11">
        <v>45562</v>
      </c>
      <c r="C1324" s="2" t="s">
        <v>1414</v>
      </c>
      <c r="D1324" s="2" t="s">
        <v>862</v>
      </c>
      <c r="E1324" s="2" t="s">
        <v>758</v>
      </c>
      <c r="F1324" s="2" t="s">
        <v>110</v>
      </c>
      <c r="G1324" s="2">
        <v>1</v>
      </c>
      <c r="H1324" s="2">
        <v>1413.43</v>
      </c>
      <c r="I1324" s="2">
        <v>5</v>
      </c>
      <c r="J1324" s="2">
        <v>70.67</v>
      </c>
      <c r="K1324" s="2">
        <v>12</v>
      </c>
      <c r="L1324" s="2">
        <v>161.13</v>
      </c>
      <c r="M1324" s="2">
        <v>1503.89</v>
      </c>
      <c r="N1324" s="2">
        <v>1079.47</v>
      </c>
      <c r="O1324" s="2">
        <f t="shared" si="49"/>
        <v>263.29000000000008</v>
      </c>
      <c r="P1324" s="2" t="s">
        <v>32</v>
      </c>
      <c r="Q1324" s="2" t="str">
        <f t="shared" si="50"/>
        <v>UPI</v>
      </c>
      <c r="R1324" s="2" t="s">
        <v>20</v>
      </c>
      <c r="S1324" s="2" t="s">
        <v>56</v>
      </c>
      <c r="T1324" s="2" t="s">
        <v>1405</v>
      </c>
      <c r="U1324" s="2" t="s">
        <v>59</v>
      </c>
      <c r="V1324" t="str">
        <f>TEXT(tblSales[[#This Row],[Invoice Date]],"mmm")</f>
        <v>Sep</v>
      </c>
      <c r="W1324">
        <f>MONTH(tblSales[[#This Row],[Invoice Date]])</f>
        <v>9</v>
      </c>
      <c r="X1324">
        <f>YEAR(tblSales[[#This Row],[Invoice Date]])</f>
        <v>2024</v>
      </c>
      <c r="Y1324" t="str">
        <f>TEXT(tblSales[[#This Row],[Invoice Date]],"mmm-yyyy")</f>
        <v>Sep-2024</v>
      </c>
      <c r="Z1324" t="str">
        <f>_xlfn.XLOOKUP(tblSales[[#This Row],[Product_ID]],Products!$A:$A,Products!$C:$C,"Women Dresses")</f>
        <v>Sportswear</v>
      </c>
      <c r="AA1324" t="str">
        <f>_xlfn.XLOOKUP(tblSales[[#This Row],[Product_ID]],Products!$A:$A,Products!$D:$D,"Unknown")</f>
        <v>Sports T-Shirt</v>
      </c>
      <c r="AB1324" t="str">
        <f>_xlfn.XLOOKUP(tblSales[[#This Row],[Product_ID]],Products!$A:$A,Products!$E:$E,"Unknown")</f>
        <v>GRT Jewellers</v>
      </c>
      <c r="AC1324" t="str">
        <f>_xlfn.XLOOKUP(tblSales[[#This Row],[Store_ID]],Stores!$A:$A,Stores!$B:$B,"Unknown")</f>
        <v>TrendMart Nizamabad Standard</v>
      </c>
      <c r="AD1324" t="str">
        <f>_xlfn.XLOOKUP(tblSales[[#This Row],[Store_ID]],Stores!$A:$A,Stores!$E:$E,"Unknown")</f>
        <v>South Zone 2</v>
      </c>
      <c r="AE1324" t="str">
        <f>_xlfn.XLOOKUP(tblSales[[#This Row],[Customer_ID]],Customers!$A:$A,Customers!$B:$B,"Unknown")</f>
        <v>Balaji Chettiar</v>
      </c>
      <c r="AF1324" t="str">
        <f>_xlfn.XLOOKUP(tblSales[[#This Row],[Customer_ID]],Customers!$A:$A,Customers!$J:$J,"Unknown")</f>
        <v>Gold</v>
      </c>
      <c r="AG1324" t="str">
        <f>_xlfn.XLOOKUP(tblSales[[#This Row],[Employee_ID]],Employees!$A:$A,Employees!$B:$B,"Unknown")</f>
        <v>Jyothi Prasad</v>
      </c>
      <c r="AH1324">
        <f>IF(MONTH(tblSales[[#This Row],[Invoice Date]])&gt;=4,MONTH(tblSales[[#This Row],[Invoice Date]]),MONTH(tblSales[[#This Row],[Invoice Date]])+12)</f>
        <v>9</v>
      </c>
      <c r="AI1324" s="8">
        <f>DATE(YEAR(tblSales[[#This Row],[Invoice Date]]),MONTH(tblSales[[#This Row],[Invoice Date]]),1)</f>
        <v>45536</v>
      </c>
      <c r="AJ1324" t="str">
        <f>_xlfn.XLOOKUP(tblSales[[#This Row],[Product_ID]],Products!$A:$A,Products!$B:$B,"Unknown")</f>
        <v>GRT Jewellers Sports T-Shirt Cream</v>
      </c>
      <c r="AK1324" s="9">
        <f>IFERROR(tblSales[[#This Row],[Profit]]/tblSales[[#This Row],[Sales Amount]],0)</f>
        <v>0.17507264494078692</v>
      </c>
      <c r="AL1324" t="str">
        <f>IF(tblSales[[#This Row],[Discount %]]&lt;=5,"0-5%",
IF(tblSales[[#This Row],[Discount %]]&lt;=10,"5-10%",
IF(tblSales[[#This Row],[Discount %]]&lt;=15,"10-15%",
IF(tblSales[[#This Row],[Discount %]]&lt;=20,"15-20%","20%+"))))</f>
        <v>0-5%</v>
      </c>
    </row>
    <row r="1325" spans="1:38">
      <c r="A1325" s="2" t="s">
        <v>3101</v>
      </c>
      <c r="B1325" s="11">
        <v>45594</v>
      </c>
      <c r="C1325" s="2" t="s">
        <v>1401</v>
      </c>
      <c r="D1325" s="2" t="s">
        <v>138</v>
      </c>
      <c r="E1325" s="2" t="s">
        <v>1114</v>
      </c>
      <c r="F1325" s="2" t="s">
        <v>244</v>
      </c>
      <c r="G1325" s="2">
        <v>2</v>
      </c>
      <c r="H1325" s="2">
        <v>861.3</v>
      </c>
      <c r="I1325" s="2">
        <v>20</v>
      </c>
      <c r="J1325" s="2">
        <v>344.52</v>
      </c>
      <c r="K1325" s="2">
        <v>5</v>
      </c>
      <c r="L1325" s="2">
        <v>68.900000000000006</v>
      </c>
      <c r="M1325" s="2">
        <v>1446.98</v>
      </c>
      <c r="N1325" s="2">
        <v>977.2</v>
      </c>
      <c r="O1325" s="2">
        <f t="shared" si="49"/>
        <v>400.88</v>
      </c>
      <c r="P1325" s="2" t="s">
        <v>29</v>
      </c>
      <c r="Q1325" s="2" t="str">
        <f t="shared" si="50"/>
        <v>Debit Card</v>
      </c>
      <c r="R1325" s="2" t="s">
        <v>21</v>
      </c>
      <c r="S1325" s="2" t="s">
        <v>56</v>
      </c>
      <c r="T1325" s="2" t="s">
        <v>3102</v>
      </c>
      <c r="U1325" s="2" t="s">
        <v>59</v>
      </c>
      <c r="V1325" t="str">
        <f>TEXT(tblSales[[#This Row],[Invoice Date]],"mmm")</f>
        <v>Oct</v>
      </c>
      <c r="W1325">
        <f>MONTH(tblSales[[#This Row],[Invoice Date]])</f>
        <v>10</v>
      </c>
      <c r="X1325">
        <f>YEAR(tblSales[[#This Row],[Invoice Date]])</f>
        <v>2024</v>
      </c>
      <c r="Y1325" t="str">
        <f>TEXT(tblSales[[#This Row],[Invoice Date]],"mmm-yyyy")</f>
        <v>Oct-2024</v>
      </c>
      <c r="Z1325" t="str">
        <f>_xlfn.XLOOKUP(tblSales[[#This Row],[Product_ID]],Products!$A:$A,Products!$C:$C,"Women Dresses")</f>
        <v>Accessories</v>
      </c>
      <c r="AA1325" t="str">
        <f>_xlfn.XLOOKUP(tblSales[[#This Row],[Product_ID]],Products!$A:$A,Products!$D:$D,"Unknown")</f>
        <v>Sunglasses</v>
      </c>
      <c r="AB1325" t="str">
        <f>_xlfn.XLOOKUP(tblSales[[#This Row],[Product_ID]],Products!$A:$A,Products!$E:$E,"Unknown")</f>
        <v>Arrow</v>
      </c>
      <c r="AC1325" t="str">
        <f>_xlfn.XLOOKUP(tblSales[[#This Row],[Store_ID]],Stores!$A:$A,Stores!$B:$B,"Unknown")</f>
        <v>TrendMart Alappuzha Outlet</v>
      </c>
      <c r="AD1325" t="str">
        <f>_xlfn.XLOOKUP(tblSales[[#This Row],[Store_ID]],Stores!$A:$A,Stores!$E:$E,"Unknown")</f>
        <v>South Zone 1</v>
      </c>
      <c r="AE1325" t="str">
        <f>_xlfn.XLOOKUP(tblSales[[#This Row],[Customer_ID]],Customers!$A:$A,Customers!$B:$B,"Unknown")</f>
        <v>Lavanya Kumar</v>
      </c>
      <c r="AF1325" t="str">
        <f>_xlfn.XLOOKUP(tblSales[[#This Row],[Customer_ID]],Customers!$A:$A,Customers!$J:$J,"Unknown")</f>
        <v>Regular</v>
      </c>
      <c r="AG1325" t="str">
        <f>_xlfn.XLOOKUP(tblSales[[#This Row],[Employee_ID]],Employees!$A:$A,Employees!$B:$B,"Unknown")</f>
        <v>Ganapathy Naidu</v>
      </c>
      <c r="AH1325">
        <f>IF(MONTH(tblSales[[#This Row],[Invoice Date]])&gt;=4,MONTH(tblSales[[#This Row],[Invoice Date]]),MONTH(tblSales[[#This Row],[Invoice Date]])+12)</f>
        <v>10</v>
      </c>
      <c r="AI1325" s="8">
        <f>DATE(YEAR(tblSales[[#This Row],[Invoice Date]]),MONTH(tblSales[[#This Row],[Invoice Date]]),1)</f>
        <v>45566</v>
      </c>
      <c r="AJ1325" t="str">
        <f>_xlfn.XLOOKUP(tblSales[[#This Row],[Product_ID]],Products!$A:$A,Products!$B:$B,"Unknown")</f>
        <v>Arrow Sunglasses Red</v>
      </c>
      <c r="AK1325" s="9">
        <f>IFERROR(tblSales[[#This Row],[Profit]]/tblSales[[#This Row],[Sales Amount]],0)</f>
        <v>0.27704598543172676</v>
      </c>
      <c r="AL1325" t="str">
        <f>IF(tblSales[[#This Row],[Discount %]]&lt;=5,"0-5%",
IF(tblSales[[#This Row],[Discount %]]&lt;=10,"5-10%",
IF(tblSales[[#This Row],[Discount %]]&lt;=15,"10-15%",
IF(tblSales[[#This Row],[Discount %]]&lt;=20,"15-20%","20%+"))))</f>
        <v>15-20%</v>
      </c>
    </row>
    <row r="1326" spans="1:38">
      <c r="A1326" s="2" t="s">
        <v>3103</v>
      </c>
      <c r="B1326" s="11">
        <v>45701</v>
      </c>
      <c r="C1326" s="2" t="s">
        <v>2750</v>
      </c>
      <c r="D1326" s="2" t="s">
        <v>349</v>
      </c>
      <c r="E1326" s="2" t="s">
        <v>432</v>
      </c>
      <c r="F1326" s="2" t="s">
        <v>233</v>
      </c>
      <c r="G1326" s="2">
        <v>2</v>
      </c>
      <c r="H1326" s="2">
        <v>1191.75</v>
      </c>
      <c r="I1326" s="2">
        <v>30</v>
      </c>
      <c r="J1326" s="2">
        <v>715.05</v>
      </c>
      <c r="K1326" s="2">
        <v>12</v>
      </c>
      <c r="L1326" s="2">
        <v>200.21</v>
      </c>
      <c r="M1326" s="2">
        <v>1868.66</v>
      </c>
      <c r="N1326" s="2">
        <v>1605.28</v>
      </c>
      <c r="O1326" s="2">
        <f t="shared" ref="O1326:O1389" si="51">(M1326-N1326-L1326)</f>
        <v>63.170000000000101</v>
      </c>
      <c r="P1326" s="2" t="s">
        <v>32</v>
      </c>
      <c r="Q1326" s="2" t="str">
        <f t="shared" si="50"/>
        <v>UPI</v>
      </c>
      <c r="R1326" s="2" t="s">
        <v>21</v>
      </c>
      <c r="S1326" s="2" t="s">
        <v>56</v>
      </c>
      <c r="T1326" s="2" t="s">
        <v>2848</v>
      </c>
      <c r="U1326" s="2" t="s">
        <v>59</v>
      </c>
      <c r="V1326" t="str">
        <f>TEXT(tblSales[[#This Row],[Invoice Date]],"mmm")</f>
        <v>Feb</v>
      </c>
      <c r="W1326">
        <f>MONTH(tblSales[[#This Row],[Invoice Date]])</f>
        <v>2</v>
      </c>
      <c r="X1326">
        <f>YEAR(tblSales[[#This Row],[Invoice Date]])</f>
        <v>2025</v>
      </c>
      <c r="Y1326" t="str">
        <f>TEXT(tblSales[[#This Row],[Invoice Date]],"mmm-yyyy")</f>
        <v>Feb-2025</v>
      </c>
      <c r="Z1326" t="str">
        <f>_xlfn.XLOOKUP(tblSales[[#This Row],[Product_ID]],Products!$A:$A,Products!$C:$C,"Women Dresses")</f>
        <v>Winter Wear</v>
      </c>
      <c r="AA1326" t="str">
        <f>_xlfn.XLOOKUP(tblSales[[#This Row],[Product_ID]],Products!$A:$A,Products!$D:$D,"Unknown")</f>
        <v>Muffler</v>
      </c>
      <c r="AB1326" t="str">
        <f>_xlfn.XLOOKUP(tblSales[[#This Row],[Product_ID]],Products!$A:$A,Products!$E:$E,"Unknown")</f>
        <v>Metro Shoes</v>
      </c>
      <c r="AC1326" t="str">
        <f>_xlfn.XLOOKUP(tblSales[[#This Row],[Store_ID]],Stores!$A:$A,Stores!$B:$B,"Unknown")</f>
        <v>TrendMart Mangaluru Mall Kiosk</v>
      </c>
      <c r="AD1326" t="str">
        <f>_xlfn.XLOOKUP(tblSales[[#This Row],[Store_ID]],Stores!$A:$A,Stores!$E:$E,"Unknown")</f>
        <v>South Zone 2</v>
      </c>
      <c r="AE1326" t="str">
        <f>_xlfn.XLOOKUP(tblSales[[#This Row],[Customer_ID]],Customers!$A:$A,Customers!$B:$B,"Unknown")</f>
        <v>Jagan Iyer</v>
      </c>
      <c r="AF1326" t="str">
        <f>_xlfn.XLOOKUP(tblSales[[#This Row],[Customer_ID]],Customers!$A:$A,Customers!$J:$J,"Unknown")</f>
        <v>Gold</v>
      </c>
      <c r="AG1326" t="str">
        <f>_xlfn.XLOOKUP(tblSales[[#This Row],[Employee_ID]],Employees!$A:$A,Employees!$B:$B,"Unknown")</f>
        <v>Malathi Varma</v>
      </c>
      <c r="AH1326">
        <f>IF(MONTH(tblSales[[#This Row],[Invoice Date]])&gt;=4,MONTH(tblSales[[#This Row],[Invoice Date]]),MONTH(tblSales[[#This Row],[Invoice Date]])+12)</f>
        <v>14</v>
      </c>
      <c r="AI1326" s="8">
        <f>DATE(YEAR(tblSales[[#This Row],[Invoice Date]]),MONTH(tblSales[[#This Row],[Invoice Date]]),1)</f>
        <v>45689</v>
      </c>
      <c r="AJ1326" t="str">
        <f>_xlfn.XLOOKUP(tblSales[[#This Row],[Product_ID]],Products!$A:$A,Products!$B:$B,"Unknown")</f>
        <v>Metro Shoes Muffler Olive</v>
      </c>
      <c r="AK1326" s="9">
        <f>IFERROR(tblSales[[#This Row],[Profit]]/tblSales[[#This Row],[Sales Amount]],0)</f>
        <v>3.3804972547172893E-2</v>
      </c>
      <c r="AL1326" t="str">
        <f>IF(tblSales[[#This Row],[Discount %]]&lt;=5,"0-5%",
IF(tblSales[[#This Row],[Discount %]]&lt;=10,"5-10%",
IF(tblSales[[#This Row],[Discount %]]&lt;=15,"10-15%",
IF(tblSales[[#This Row],[Discount %]]&lt;=20,"15-20%","20%+"))))</f>
        <v>20%+</v>
      </c>
    </row>
    <row r="1327" spans="1:38">
      <c r="A1327" s="2" t="s">
        <v>3104</v>
      </c>
      <c r="B1327" s="11">
        <v>45431</v>
      </c>
      <c r="C1327" s="2" t="s">
        <v>3105</v>
      </c>
      <c r="D1327" s="2" t="s">
        <v>594</v>
      </c>
      <c r="E1327" s="2" t="s">
        <v>133</v>
      </c>
      <c r="F1327" s="2" t="s">
        <v>324</v>
      </c>
      <c r="G1327" s="2">
        <v>3</v>
      </c>
      <c r="H1327" s="2">
        <v>1966.06</v>
      </c>
      <c r="I1327" s="2">
        <v>0</v>
      </c>
      <c r="J1327" s="2">
        <v>0</v>
      </c>
      <c r="K1327" s="2">
        <v>12</v>
      </c>
      <c r="L1327" s="2">
        <v>707.78</v>
      </c>
      <c r="M1327" s="2">
        <v>6605.96</v>
      </c>
      <c r="N1327" s="2">
        <v>4227.3599999999997</v>
      </c>
      <c r="O1327" s="2">
        <f t="shared" si="51"/>
        <v>1670.8200000000004</v>
      </c>
      <c r="P1327" s="2" t="s">
        <v>28</v>
      </c>
      <c r="Q1327" s="2" t="str">
        <f t="shared" si="50"/>
        <v>Credit Card</v>
      </c>
      <c r="R1327" s="2" t="s">
        <v>21</v>
      </c>
      <c r="S1327" s="2" t="s">
        <v>56</v>
      </c>
      <c r="T1327" s="2" t="s">
        <v>3106</v>
      </c>
      <c r="U1327" s="2" t="s">
        <v>60</v>
      </c>
      <c r="V1327" t="str">
        <f>TEXT(tblSales[[#This Row],[Invoice Date]],"mmm")</f>
        <v>May</v>
      </c>
      <c r="W1327">
        <f>MONTH(tblSales[[#This Row],[Invoice Date]])</f>
        <v>5</v>
      </c>
      <c r="X1327">
        <f>YEAR(tblSales[[#This Row],[Invoice Date]])</f>
        <v>2024</v>
      </c>
      <c r="Y1327" t="str">
        <f>TEXT(tblSales[[#This Row],[Invoice Date]],"mmm-yyyy")</f>
        <v>May-2024</v>
      </c>
      <c r="Z1327" t="str">
        <f>_xlfn.XLOOKUP(tblSales[[#This Row],[Product_ID]],Products!$A:$A,Products!$C:$C,"Women Dresses")</f>
        <v>Winter Wear</v>
      </c>
      <c r="AA1327" t="str">
        <f>_xlfn.XLOOKUP(tblSales[[#This Row],[Product_ID]],Products!$A:$A,Products!$D:$D,"Unknown")</f>
        <v>Sweater</v>
      </c>
      <c r="AB1327" t="str">
        <f>_xlfn.XLOOKUP(tblSales[[#This Row],[Product_ID]],Products!$A:$A,Products!$E:$E,"Unknown")</f>
        <v>Mufti</v>
      </c>
      <c r="AC1327" t="str">
        <f>_xlfn.XLOOKUP(tblSales[[#This Row],[Store_ID]],Stores!$A:$A,Stores!$B:$B,"Unknown")</f>
        <v>TrendMart Tirupati High Street</v>
      </c>
      <c r="AD1327" t="str">
        <f>_xlfn.XLOOKUP(tblSales[[#This Row],[Store_ID]],Stores!$A:$A,Stores!$E:$E,"Unknown")</f>
        <v>South Zone 3</v>
      </c>
      <c r="AE1327" t="str">
        <f>_xlfn.XLOOKUP(tblSales[[#This Row],[Customer_ID]],Customers!$A:$A,Customers!$B:$B,"Unknown")</f>
        <v>Sunita Subramaniam</v>
      </c>
      <c r="AF1327" t="str">
        <f>_xlfn.XLOOKUP(tblSales[[#This Row],[Customer_ID]],Customers!$A:$A,Customers!$J:$J,"Unknown")</f>
        <v>Platinum</v>
      </c>
      <c r="AG1327" t="str">
        <f>_xlfn.XLOOKUP(tblSales[[#This Row],[Employee_ID]],Employees!$A:$A,Employees!$B:$B,"Unknown")</f>
        <v>Ganesh Iyengar</v>
      </c>
      <c r="AH1327">
        <f>IF(MONTH(tblSales[[#This Row],[Invoice Date]])&gt;=4,MONTH(tblSales[[#This Row],[Invoice Date]]),MONTH(tblSales[[#This Row],[Invoice Date]])+12)</f>
        <v>5</v>
      </c>
      <c r="AI1327" s="8">
        <f>DATE(YEAR(tblSales[[#This Row],[Invoice Date]]),MONTH(tblSales[[#This Row],[Invoice Date]]),1)</f>
        <v>45413</v>
      </c>
      <c r="AJ1327" t="str">
        <f>_xlfn.XLOOKUP(tblSales[[#This Row],[Product_ID]],Products!$A:$A,Products!$B:$B,"Unknown")</f>
        <v>Mufti Sweater Peach</v>
      </c>
      <c r="AK1327" s="9">
        <f>IFERROR(tblSales[[#This Row],[Profit]]/tblSales[[#This Row],[Sales Amount]],0)</f>
        <v>0.25292614548074777</v>
      </c>
      <c r="AL1327" t="str">
        <f>IF(tblSales[[#This Row],[Discount %]]&lt;=5,"0-5%",
IF(tblSales[[#This Row],[Discount %]]&lt;=10,"5-10%",
IF(tblSales[[#This Row],[Discount %]]&lt;=15,"10-15%",
IF(tblSales[[#This Row],[Discount %]]&lt;=20,"15-20%","20%+"))))</f>
        <v>0-5%</v>
      </c>
    </row>
    <row r="1328" spans="1:38">
      <c r="A1328" s="2" t="s">
        <v>3107</v>
      </c>
      <c r="B1328" s="11">
        <v>45586</v>
      </c>
      <c r="C1328" s="2" t="s">
        <v>2890</v>
      </c>
      <c r="D1328" s="2" t="s">
        <v>1962</v>
      </c>
      <c r="E1328" s="2" t="s">
        <v>1122</v>
      </c>
      <c r="F1328" s="2" t="s">
        <v>110</v>
      </c>
      <c r="G1328" s="2">
        <v>1</v>
      </c>
      <c r="H1328" s="2">
        <v>1529.21</v>
      </c>
      <c r="I1328" s="2">
        <v>10</v>
      </c>
      <c r="J1328" s="2">
        <v>152.91999999999999</v>
      </c>
      <c r="K1328" s="2">
        <v>12</v>
      </c>
      <c r="L1328" s="2">
        <v>165.15</v>
      </c>
      <c r="M1328" s="2">
        <v>1541.44</v>
      </c>
      <c r="N1328" s="2">
        <v>1045.19</v>
      </c>
      <c r="O1328" s="2">
        <f t="shared" si="51"/>
        <v>331.1</v>
      </c>
      <c r="P1328" s="2" t="s">
        <v>29</v>
      </c>
      <c r="Q1328" s="2" t="str">
        <f t="shared" si="50"/>
        <v>Debit Card</v>
      </c>
      <c r="R1328" s="2" t="s">
        <v>21</v>
      </c>
      <c r="S1328" s="2" t="s">
        <v>56</v>
      </c>
      <c r="T1328" s="2" t="s">
        <v>3108</v>
      </c>
      <c r="U1328" s="2" t="s">
        <v>59</v>
      </c>
      <c r="V1328" t="str">
        <f>TEXT(tblSales[[#This Row],[Invoice Date]],"mmm")</f>
        <v>Oct</v>
      </c>
      <c r="W1328">
        <f>MONTH(tblSales[[#This Row],[Invoice Date]])</f>
        <v>10</v>
      </c>
      <c r="X1328">
        <f>YEAR(tblSales[[#This Row],[Invoice Date]])</f>
        <v>2024</v>
      </c>
      <c r="Y1328" t="str">
        <f>TEXT(tblSales[[#This Row],[Invoice Date]],"mmm-yyyy")</f>
        <v>Oct-2024</v>
      </c>
      <c r="Z1328" t="str">
        <f>_xlfn.XLOOKUP(tblSales[[#This Row],[Product_ID]],Products!$A:$A,Products!$C:$C,"Women Dresses")</f>
        <v>Winter Wear</v>
      </c>
      <c r="AA1328" t="str">
        <f>_xlfn.XLOOKUP(tblSales[[#This Row],[Product_ID]],Products!$A:$A,Products!$D:$D,"Unknown")</f>
        <v>Hoodie</v>
      </c>
      <c r="AB1328" t="str">
        <f>_xlfn.XLOOKUP(tblSales[[#This Row],[Product_ID]],Products!$A:$A,Products!$E:$E,"Unknown")</f>
        <v>Fossil</v>
      </c>
      <c r="AC1328" t="str">
        <f>_xlfn.XLOOKUP(tblSales[[#This Row],[Store_ID]],Stores!$A:$A,Stores!$B:$B,"Unknown")</f>
        <v>TrendMart Chennai Standard</v>
      </c>
      <c r="AD1328" t="str">
        <f>_xlfn.XLOOKUP(tblSales[[#This Row],[Store_ID]],Stores!$A:$A,Stores!$E:$E,"Unknown")</f>
        <v>South Zone 1</v>
      </c>
      <c r="AE1328" t="str">
        <f>_xlfn.XLOOKUP(tblSales[[#This Row],[Customer_ID]],Customers!$A:$A,Customers!$B:$B,"Unknown")</f>
        <v>Kavitha Iyengar</v>
      </c>
      <c r="AF1328" t="str">
        <f>_xlfn.XLOOKUP(tblSales[[#This Row],[Customer_ID]],Customers!$A:$A,Customers!$J:$J,"Unknown")</f>
        <v>Regular</v>
      </c>
      <c r="AG1328" t="str">
        <f>_xlfn.XLOOKUP(tblSales[[#This Row],[Employee_ID]],Employees!$A:$A,Employees!$B:$B,"Unknown")</f>
        <v>Jyothi Prasad</v>
      </c>
      <c r="AH1328">
        <f>IF(MONTH(tblSales[[#This Row],[Invoice Date]])&gt;=4,MONTH(tblSales[[#This Row],[Invoice Date]]),MONTH(tblSales[[#This Row],[Invoice Date]])+12)</f>
        <v>10</v>
      </c>
      <c r="AI1328" s="8">
        <f>DATE(YEAR(tblSales[[#This Row],[Invoice Date]]),MONTH(tblSales[[#This Row],[Invoice Date]]),1)</f>
        <v>45566</v>
      </c>
      <c r="AJ1328" t="str">
        <f>_xlfn.XLOOKUP(tblSales[[#This Row],[Product_ID]],Products!$A:$A,Products!$B:$B,"Unknown")</f>
        <v>Fossil Hoodie Black</v>
      </c>
      <c r="AK1328" s="9">
        <f>IFERROR(tblSales[[#This Row],[Profit]]/tblSales[[#This Row],[Sales Amount]],0)</f>
        <v>0.21479914884783061</v>
      </c>
      <c r="AL1328" t="str">
        <f>IF(tblSales[[#This Row],[Discount %]]&lt;=5,"0-5%",
IF(tblSales[[#This Row],[Discount %]]&lt;=10,"5-10%",
IF(tblSales[[#This Row],[Discount %]]&lt;=15,"10-15%",
IF(tblSales[[#This Row],[Discount %]]&lt;=20,"15-20%","20%+"))))</f>
        <v>5-10%</v>
      </c>
    </row>
    <row r="1329" spans="1:38">
      <c r="A1329" s="2" t="s">
        <v>3109</v>
      </c>
      <c r="B1329" s="11">
        <v>45627</v>
      </c>
      <c r="C1329" s="2" t="s">
        <v>3110</v>
      </c>
      <c r="D1329" s="2" t="s">
        <v>283</v>
      </c>
      <c r="E1329" s="2" t="s">
        <v>758</v>
      </c>
      <c r="F1329" s="2" t="s">
        <v>110</v>
      </c>
      <c r="G1329" s="2">
        <v>2</v>
      </c>
      <c r="H1329" s="2">
        <v>4914.78</v>
      </c>
      <c r="I1329" s="2">
        <v>0</v>
      </c>
      <c r="J1329" s="2">
        <v>0</v>
      </c>
      <c r="K1329" s="2">
        <v>12</v>
      </c>
      <c r="L1329" s="2">
        <v>1179.55</v>
      </c>
      <c r="M1329" s="2">
        <v>11009.11</v>
      </c>
      <c r="N1329" s="2">
        <v>7301.1</v>
      </c>
      <c r="O1329" s="2">
        <f t="shared" si="51"/>
        <v>2528.46</v>
      </c>
      <c r="P1329" s="2" t="s">
        <v>31</v>
      </c>
      <c r="Q1329" s="2" t="str">
        <f t="shared" si="50"/>
        <v>Net Banking</v>
      </c>
      <c r="R1329" s="2" t="s">
        <v>20</v>
      </c>
      <c r="S1329" s="2" t="s">
        <v>56</v>
      </c>
      <c r="T1329" s="2" t="s">
        <v>117</v>
      </c>
      <c r="U1329" s="2" t="s">
        <v>60</v>
      </c>
      <c r="V1329" t="str">
        <f>TEXT(tblSales[[#This Row],[Invoice Date]],"mmm")</f>
        <v>Dec</v>
      </c>
      <c r="W1329">
        <f>MONTH(tblSales[[#This Row],[Invoice Date]])</f>
        <v>12</v>
      </c>
      <c r="X1329">
        <f>YEAR(tblSales[[#This Row],[Invoice Date]])</f>
        <v>2024</v>
      </c>
      <c r="Y1329" t="str">
        <f>TEXT(tblSales[[#This Row],[Invoice Date]],"mmm-yyyy")</f>
        <v>Dec-2024</v>
      </c>
      <c r="Z1329" t="str">
        <f>_xlfn.XLOOKUP(tblSales[[#This Row],[Product_ID]],Products!$A:$A,Products!$C:$C,"Women Dresses")</f>
        <v>Watches</v>
      </c>
      <c r="AA1329" t="str">
        <f>_xlfn.XLOOKUP(tblSales[[#This Row],[Product_ID]],Products!$A:$A,Products!$D:$D,"Unknown")</f>
        <v>Digital Watch</v>
      </c>
      <c r="AB1329" t="str">
        <f>_xlfn.XLOOKUP(tblSales[[#This Row],[Product_ID]],Products!$A:$A,Products!$E:$E,"Unknown")</f>
        <v>Pepe Jeans</v>
      </c>
      <c r="AC1329" t="str">
        <f>_xlfn.XLOOKUP(tblSales[[#This Row],[Store_ID]],Stores!$A:$A,Stores!$B:$B,"Unknown")</f>
        <v>TrendMart Nizamabad Standard</v>
      </c>
      <c r="AD1329" t="str">
        <f>_xlfn.XLOOKUP(tblSales[[#This Row],[Store_ID]],Stores!$A:$A,Stores!$E:$E,"Unknown")</f>
        <v>South Zone 2</v>
      </c>
      <c r="AE1329" t="str">
        <f>_xlfn.XLOOKUP(tblSales[[#This Row],[Customer_ID]],Customers!$A:$A,Customers!$B:$B,"Unknown")</f>
        <v>Vani Chetty</v>
      </c>
      <c r="AF1329" t="str">
        <f>_xlfn.XLOOKUP(tblSales[[#This Row],[Customer_ID]],Customers!$A:$A,Customers!$J:$J,"Unknown")</f>
        <v>Silver</v>
      </c>
      <c r="AG1329" t="str">
        <f>_xlfn.XLOOKUP(tblSales[[#This Row],[Employee_ID]],Employees!$A:$A,Employees!$B:$B,"Unknown")</f>
        <v>Jyothi Prasad</v>
      </c>
      <c r="AH1329">
        <f>IF(MONTH(tblSales[[#This Row],[Invoice Date]])&gt;=4,MONTH(tblSales[[#This Row],[Invoice Date]]),MONTH(tblSales[[#This Row],[Invoice Date]])+12)</f>
        <v>12</v>
      </c>
      <c r="AI1329" s="8">
        <f>DATE(YEAR(tblSales[[#This Row],[Invoice Date]]),MONTH(tblSales[[#This Row],[Invoice Date]]),1)</f>
        <v>45627</v>
      </c>
      <c r="AJ1329" t="str">
        <f>_xlfn.XLOOKUP(tblSales[[#This Row],[Product_ID]],Products!$A:$A,Products!$B:$B,"Unknown")</f>
        <v>Pepe Jeans Digital Watch Charcoal</v>
      </c>
      <c r="AK1329" s="9">
        <f>IFERROR(tblSales[[#This Row],[Profit]]/tblSales[[#This Row],[Sales Amount]],0)</f>
        <v>0.22966979165436624</v>
      </c>
      <c r="AL1329" t="str">
        <f>IF(tblSales[[#This Row],[Discount %]]&lt;=5,"0-5%",
IF(tblSales[[#This Row],[Discount %]]&lt;=10,"5-10%",
IF(tblSales[[#This Row],[Discount %]]&lt;=15,"10-15%",
IF(tblSales[[#This Row],[Discount %]]&lt;=20,"15-20%","20%+"))))</f>
        <v>0-5%</v>
      </c>
    </row>
    <row r="1330" spans="1:38">
      <c r="A1330" s="2" t="s">
        <v>3111</v>
      </c>
      <c r="B1330" s="11">
        <v>45456</v>
      </c>
      <c r="C1330" s="2" t="s">
        <v>3112</v>
      </c>
      <c r="D1330" s="2" t="s">
        <v>138</v>
      </c>
      <c r="E1330" s="2" t="s">
        <v>150</v>
      </c>
      <c r="F1330" s="2" t="s">
        <v>493</v>
      </c>
      <c r="G1330" s="2">
        <v>1</v>
      </c>
      <c r="H1330" s="2">
        <v>867.64</v>
      </c>
      <c r="I1330" s="2">
        <v>10</v>
      </c>
      <c r="J1330" s="2">
        <v>86.76</v>
      </c>
      <c r="K1330" s="2">
        <v>5</v>
      </c>
      <c r="L1330" s="2">
        <v>39.04</v>
      </c>
      <c r="M1330" s="2">
        <v>819.92</v>
      </c>
      <c r="N1330" s="2">
        <v>488.6</v>
      </c>
      <c r="O1330" s="2">
        <f t="shared" si="51"/>
        <v>292.27999999999992</v>
      </c>
      <c r="P1330" s="2" t="s">
        <v>32</v>
      </c>
      <c r="Q1330" s="2" t="str">
        <f t="shared" si="50"/>
        <v>UPI</v>
      </c>
      <c r="R1330" s="2" t="s">
        <v>21</v>
      </c>
      <c r="S1330" s="2" t="s">
        <v>56</v>
      </c>
      <c r="T1330" s="2" t="s">
        <v>2517</v>
      </c>
      <c r="U1330" s="2" t="s">
        <v>59</v>
      </c>
      <c r="V1330" t="str">
        <f>TEXT(tblSales[[#This Row],[Invoice Date]],"mmm")</f>
        <v>Jun</v>
      </c>
      <c r="W1330">
        <f>MONTH(tblSales[[#This Row],[Invoice Date]])</f>
        <v>6</v>
      </c>
      <c r="X1330">
        <f>YEAR(tblSales[[#This Row],[Invoice Date]])</f>
        <v>2024</v>
      </c>
      <c r="Y1330" t="str">
        <f>TEXT(tblSales[[#This Row],[Invoice Date]],"mmm-yyyy")</f>
        <v>Jun-2024</v>
      </c>
      <c r="Z1330" t="str">
        <f>_xlfn.XLOOKUP(tblSales[[#This Row],[Product_ID]],Products!$A:$A,Products!$C:$C,"Women Dresses")</f>
        <v>Accessories</v>
      </c>
      <c r="AA1330" t="str">
        <f>_xlfn.XLOOKUP(tblSales[[#This Row],[Product_ID]],Products!$A:$A,Products!$D:$D,"Unknown")</f>
        <v>Sunglasses</v>
      </c>
      <c r="AB1330" t="str">
        <f>_xlfn.XLOOKUP(tblSales[[#This Row],[Product_ID]],Products!$A:$A,Products!$E:$E,"Unknown")</f>
        <v>Arrow</v>
      </c>
      <c r="AC1330" t="str">
        <f>_xlfn.XLOOKUP(tblSales[[#This Row],[Store_ID]],Stores!$A:$A,Stores!$B:$B,"Unknown")</f>
        <v>TrendMart Kalaburagi Mall Kiosk</v>
      </c>
      <c r="AD1330" t="str">
        <f>_xlfn.XLOOKUP(tblSales[[#This Row],[Store_ID]],Stores!$A:$A,Stores!$E:$E,"Unknown")</f>
        <v>South Zone 2</v>
      </c>
      <c r="AE1330" t="str">
        <f>_xlfn.XLOOKUP(tblSales[[#This Row],[Customer_ID]],Customers!$A:$A,Customers!$B:$B,"Unknown")</f>
        <v>Balaji Mishra</v>
      </c>
      <c r="AF1330" t="str">
        <f>_xlfn.XLOOKUP(tblSales[[#This Row],[Customer_ID]],Customers!$A:$A,Customers!$J:$J,"Unknown")</f>
        <v>Regular</v>
      </c>
      <c r="AG1330" t="str">
        <f>_xlfn.XLOOKUP(tblSales[[#This Row],[Employee_ID]],Employees!$A:$A,Employees!$B:$B,"Unknown")</f>
        <v>Gopal Prasad</v>
      </c>
      <c r="AH1330">
        <f>IF(MONTH(tblSales[[#This Row],[Invoice Date]])&gt;=4,MONTH(tblSales[[#This Row],[Invoice Date]]),MONTH(tblSales[[#This Row],[Invoice Date]])+12)</f>
        <v>6</v>
      </c>
      <c r="AI1330" s="8">
        <f>DATE(YEAR(tblSales[[#This Row],[Invoice Date]]),MONTH(tblSales[[#This Row],[Invoice Date]]),1)</f>
        <v>45444</v>
      </c>
      <c r="AJ1330" t="str">
        <f>_xlfn.XLOOKUP(tblSales[[#This Row],[Product_ID]],Products!$A:$A,Products!$B:$B,"Unknown")</f>
        <v>Arrow Sunglasses Red</v>
      </c>
      <c r="AK1330" s="9">
        <f>IFERROR(tblSales[[#This Row],[Profit]]/tblSales[[#This Row],[Sales Amount]],0)</f>
        <v>0.35647380232217768</v>
      </c>
      <c r="AL1330" t="str">
        <f>IF(tblSales[[#This Row],[Discount %]]&lt;=5,"0-5%",
IF(tblSales[[#This Row],[Discount %]]&lt;=10,"5-10%",
IF(tblSales[[#This Row],[Discount %]]&lt;=15,"10-15%",
IF(tblSales[[#This Row],[Discount %]]&lt;=20,"15-20%","20%+"))))</f>
        <v>5-10%</v>
      </c>
    </row>
    <row r="1331" spans="1:38">
      <c r="A1331" s="2" t="s">
        <v>3113</v>
      </c>
      <c r="B1331" s="11">
        <v>45457</v>
      </c>
      <c r="C1331" s="2" t="s">
        <v>979</v>
      </c>
      <c r="D1331" s="2" t="s">
        <v>991</v>
      </c>
      <c r="E1331" s="2" t="s">
        <v>309</v>
      </c>
      <c r="F1331" s="2" t="s">
        <v>493</v>
      </c>
      <c r="G1331" s="2">
        <v>1</v>
      </c>
      <c r="H1331" s="2">
        <v>1163.8499999999999</v>
      </c>
      <c r="I1331" s="2">
        <v>0</v>
      </c>
      <c r="J1331" s="2">
        <v>0</v>
      </c>
      <c r="K1331" s="2">
        <v>12</v>
      </c>
      <c r="L1331" s="2">
        <v>139.66</v>
      </c>
      <c r="M1331" s="2">
        <v>1303.51</v>
      </c>
      <c r="N1331" s="2">
        <v>735.85</v>
      </c>
      <c r="O1331" s="2">
        <f t="shared" si="51"/>
        <v>428</v>
      </c>
      <c r="P1331" s="2" t="s">
        <v>29</v>
      </c>
      <c r="Q1331" s="2" t="str">
        <f t="shared" si="50"/>
        <v>Debit Card</v>
      </c>
      <c r="R1331" s="2" t="s">
        <v>20</v>
      </c>
      <c r="S1331" s="2" t="s">
        <v>56</v>
      </c>
      <c r="T1331" s="2" t="s">
        <v>1705</v>
      </c>
      <c r="U1331" s="2" t="s">
        <v>59</v>
      </c>
      <c r="V1331" t="str">
        <f>TEXT(tblSales[[#This Row],[Invoice Date]],"mmm")</f>
        <v>Jun</v>
      </c>
      <c r="W1331">
        <f>MONTH(tblSales[[#This Row],[Invoice Date]])</f>
        <v>6</v>
      </c>
      <c r="X1331">
        <f>YEAR(tblSales[[#This Row],[Invoice Date]])</f>
        <v>2024</v>
      </c>
      <c r="Y1331" t="str">
        <f>TEXT(tblSales[[#This Row],[Invoice Date]],"mmm-yyyy")</f>
        <v>Jun-2024</v>
      </c>
      <c r="Z1331" t="str">
        <f>_xlfn.XLOOKUP(tblSales[[#This Row],[Product_ID]],Products!$A:$A,Products!$C:$C,"Women Dresses")</f>
        <v>Sportswear</v>
      </c>
      <c r="AA1331" t="str">
        <f>_xlfn.XLOOKUP(tblSales[[#This Row],[Product_ID]],Products!$A:$A,Products!$D:$D,"Unknown")</f>
        <v>Joggers</v>
      </c>
      <c r="AB1331" t="str">
        <f>_xlfn.XLOOKUP(tblSales[[#This Row],[Product_ID]],Products!$A:$A,Products!$E:$E,"Unknown")</f>
        <v>Blackberrys</v>
      </c>
      <c r="AC1331" t="str">
        <f>_xlfn.XLOOKUP(tblSales[[#This Row],[Store_ID]],Stores!$A:$A,Stores!$B:$B,"Unknown")</f>
        <v>TrendMart Alappuzha Outlet</v>
      </c>
      <c r="AD1331" t="str">
        <f>_xlfn.XLOOKUP(tblSales[[#This Row],[Store_ID]],Stores!$A:$A,Stores!$E:$E,"Unknown")</f>
        <v>South Zone 1</v>
      </c>
      <c r="AE1331" t="str">
        <f>_xlfn.XLOOKUP(tblSales[[#This Row],[Customer_ID]],Customers!$A:$A,Customers!$B:$B,"Unknown")</f>
        <v>Akhila Kamath</v>
      </c>
      <c r="AF1331" t="str">
        <f>_xlfn.XLOOKUP(tblSales[[#This Row],[Customer_ID]],Customers!$A:$A,Customers!$J:$J,"Unknown")</f>
        <v>Gold</v>
      </c>
      <c r="AG1331" t="str">
        <f>_xlfn.XLOOKUP(tblSales[[#This Row],[Employee_ID]],Employees!$A:$A,Employees!$B:$B,"Unknown")</f>
        <v>Gopal Prasad</v>
      </c>
      <c r="AH1331">
        <f>IF(MONTH(tblSales[[#This Row],[Invoice Date]])&gt;=4,MONTH(tblSales[[#This Row],[Invoice Date]]),MONTH(tblSales[[#This Row],[Invoice Date]])+12)</f>
        <v>6</v>
      </c>
      <c r="AI1331" s="8">
        <f>DATE(YEAR(tblSales[[#This Row],[Invoice Date]]),MONTH(tblSales[[#This Row],[Invoice Date]]),1)</f>
        <v>45444</v>
      </c>
      <c r="AJ1331" t="str">
        <f>_xlfn.XLOOKUP(tblSales[[#This Row],[Product_ID]],Products!$A:$A,Products!$B:$B,"Unknown")</f>
        <v>Blackberrys Joggers Beige</v>
      </c>
      <c r="AK1331" s="9">
        <f>IFERROR(tblSales[[#This Row],[Profit]]/tblSales[[#This Row],[Sales Amount]],0)</f>
        <v>0.3283442397833542</v>
      </c>
      <c r="AL1331" t="str">
        <f>IF(tblSales[[#This Row],[Discount %]]&lt;=5,"0-5%",
IF(tblSales[[#This Row],[Discount %]]&lt;=10,"5-10%",
IF(tblSales[[#This Row],[Discount %]]&lt;=15,"10-15%",
IF(tblSales[[#This Row],[Discount %]]&lt;=20,"15-20%","20%+"))))</f>
        <v>0-5%</v>
      </c>
    </row>
    <row r="1332" spans="1:38">
      <c r="A1332" s="2" t="s">
        <v>3114</v>
      </c>
      <c r="B1332" s="11">
        <v>45512</v>
      </c>
      <c r="C1332" s="2" t="s">
        <v>256</v>
      </c>
      <c r="D1332" s="2" t="s">
        <v>806</v>
      </c>
      <c r="E1332" s="2" t="s">
        <v>754</v>
      </c>
      <c r="F1332" s="2" t="s">
        <v>110</v>
      </c>
      <c r="G1332" s="2">
        <v>3</v>
      </c>
      <c r="H1332" s="2">
        <v>692.87</v>
      </c>
      <c r="I1332" s="2">
        <v>5</v>
      </c>
      <c r="J1332" s="2">
        <v>103.93</v>
      </c>
      <c r="K1332" s="2">
        <v>5</v>
      </c>
      <c r="L1332" s="2">
        <v>98.73</v>
      </c>
      <c r="M1332" s="2">
        <v>2073.41</v>
      </c>
      <c r="N1332" s="2">
        <v>1576.35</v>
      </c>
      <c r="O1332" s="2">
        <f t="shared" si="51"/>
        <v>398.32999999999993</v>
      </c>
      <c r="P1332" s="2" t="s">
        <v>27</v>
      </c>
      <c r="Q1332" s="2" t="str">
        <f t="shared" si="50"/>
        <v>Cash</v>
      </c>
      <c r="R1332" s="2" t="s">
        <v>21</v>
      </c>
      <c r="S1332" s="2" t="s">
        <v>56</v>
      </c>
      <c r="T1332" s="2" t="s">
        <v>1344</v>
      </c>
      <c r="U1332" s="2" t="s">
        <v>59</v>
      </c>
      <c r="V1332" t="str">
        <f>TEXT(tblSales[[#This Row],[Invoice Date]],"mmm")</f>
        <v>Aug</v>
      </c>
      <c r="W1332">
        <f>MONTH(tblSales[[#This Row],[Invoice Date]])</f>
        <v>8</v>
      </c>
      <c r="X1332">
        <f>YEAR(tblSales[[#This Row],[Invoice Date]])</f>
        <v>2024</v>
      </c>
      <c r="Y1332" t="str">
        <f>TEXT(tblSales[[#This Row],[Invoice Date]],"mmm-yyyy")</f>
        <v>Aug-2024</v>
      </c>
      <c r="Z1332" t="str">
        <f>_xlfn.XLOOKUP(tblSales[[#This Row],[Product_ID]],Products!$A:$A,Products!$C:$C,"Women Dresses")</f>
        <v>Kids Wear</v>
      </c>
      <c r="AA1332" t="str">
        <f>_xlfn.XLOOKUP(tblSales[[#This Row],[Product_ID]],Products!$A:$A,Products!$D:$D,"Unknown")</f>
        <v>Girls Frock</v>
      </c>
      <c r="AB1332" t="str">
        <f>_xlfn.XLOOKUP(tblSales[[#This Row],[Product_ID]],Products!$A:$A,Products!$E:$E,"Unknown")</f>
        <v>Sonata</v>
      </c>
      <c r="AC1332" t="str">
        <f>_xlfn.XLOOKUP(tblSales[[#This Row],[Store_ID]],Stores!$A:$A,Stores!$B:$B,"Unknown")</f>
        <v>TrendMart Tirunelveli Flagship</v>
      </c>
      <c r="AD1332" t="str">
        <f>_xlfn.XLOOKUP(tblSales[[#This Row],[Store_ID]],Stores!$A:$A,Stores!$E:$E,"Unknown")</f>
        <v>South Zone 1</v>
      </c>
      <c r="AE1332" t="str">
        <f>_xlfn.XLOOKUP(tblSales[[#This Row],[Customer_ID]],Customers!$A:$A,Customers!$B:$B,"Unknown")</f>
        <v>Vinod Naidu</v>
      </c>
      <c r="AF1332" t="str">
        <f>_xlfn.XLOOKUP(tblSales[[#This Row],[Customer_ID]],Customers!$A:$A,Customers!$J:$J,"Unknown")</f>
        <v>Regular</v>
      </c>
      <c r="AG1332" t="str">
        <f>_xlfn.XLOOKUP(tblSales[[#This Row],[Employee_ID]],Employees!$A:$A,Employees!$B:$B,"Unknown")</f>
        <v>Jyothi Prasad</v>
      </c>
      <c r="AH1332">
        <f>IF(MONTH(tblSales[[#This Row],[Invoice Date]])&gt;=4,MONTH(tblSales[[#This Row],[Invoice Date]]),MONTH(tblSales[[#This Row],[Invoice Date]])+12)</f>
        <v>8</v>
      </c>
      <c r="AI1332" s="8">
        <f>DATE(YEAR(tblSales[[#This Row],[Invoice Date]]),MONTH(tblSales[[#This Row],[Invoice Date]]),1)</f>
        <v>45505</v>
      </c>
      <c r="AJ1332" t="str">
        <f>_xlfn.XLOOKUP(tblSales[[#This Row],[Product_ID]],Products!$A:$A,Products!$B:$B,"Unknown")</f>
        <v>Sonata Girls Frock Cream</v>
      </c>
      <c r="AK1332" s="9">
        <f>IFERROR(tblSales[[#This Row],[Profit]]/tblSales[[#This Row],[Sales Amount]],0)</f>
        <v>0.1921134749036611</v>
      </c>
      <c r="AL1332" t="str">
        <f>IF(tblSales[[#This Row],[Discount %]]&lt;=5,"0-5%",
IF(tblSales[[#This Row],[Discount %]]&lt;=10,"5-10%",
IF(tblSales[[#This Row],[Discount %]]&lt;=15,"10-15%",
IF(tblSales[[#This Row],[Discount %]]&lt;=20,"15-20%","20%+"))))</f>
        <v>0-5%</v>
      </c>
    </row>
    <row r="1333" spans="1:38">
      <c r="A1333" s="2" t="s">
        <v>3115</v>
      </c>
      <c r="B1333" s="11">
        <v>45673</v>
      </c>
      <c r="C1333" s="2" t="s">
        <v>2633</v>
      </c>
      <c r="D1333" s="2" t="s">
        <v>2550</v>
      </c>
      <c r="E1333" s="2" t="s">
        <v>385</v>
      </c>
      <c r="F1333" s="2" t="s">
        <v>377</v>
      </c>
      <c r="G1333" s="2">
        <v>4</v>
      </c>
      <c r="H1333" s="2">
        <v>807.29</v>
      </c>
      <c r="I1333" s="2">
        <v>15</v>
      </c>
      <c r="J1333" s="2">
        <v>484.37</v>
      </c>
      <c r="K1333" s="2">
        <v>5</v>
      </c>
      <c r="L1333" s="2">
        <v>137.24</v>
      </c>
      <c r="M1333" s="2">
        <v>2882.03</v>
      </c>
      <c r="N1333" s="2">
        <v>2302.88</v>
      </c>
      <c r="O1333" s="2">
        <f t="shared" si="51"/>
        <v>441.91000000000008</v>
      </c>
      <c r="P1333" s="2" t="s">
        <v>32</v>
      </c>
      <c r="Q1333" s="2" t="str">
        <f t="shared" si="50"/>
        <v>UPI</v>
      </c>
      <c r="R1333" s="2" t="s">
        <v>20</v>
      </c>
      <c r="S1333" s="2" t="s">
        <v>56</v>
      </c>
      <c r="T1333" s="2" t="s">
        <v>1795</v>
      </c>
      <c r="U1333" s="2" t="s">
        <v>59</v>
      </c>
      <c r="V1333" t="str">
        <f>TEXT(tblSales[[#This Row],[Invoice Date]],"mmm")</f>
        <v>Jan</v>
      </c>
      <c r="W1333">
        <f>MONTH(tblSales[[#This Row],[Invoice Date]])</f>
        <v>1</v>
      </c>
      <c r="X1333">
        <f>YEAR(tblSales[[#This Row],[Invoice Date]])</f>
        <v>2025</v>
      </c>
      <c r="Y1333" t="str">
        <f>TEXT(tblSales[[#This Row],[Invoice Date]],"mmm-yyyy")</f>
        <v>Jan-2025</v>
      </c>
      <c r="Z1333" t="str">
        <f>_xlfn.XLOOKUP(tblSales[[#This Row],[Product_ID]],Products!$A:$A,Products!$C:$C,"Women Dresses")</f>
        <v>Men Trousers</v>
      </c>
      <c r="AA1333" t="str">
        <f>_xlfn.XLOOKUP(tblSales[[#This Row],[Product_ID]],Products!$A:$A,Products!$D:$D,"Unknown")</f>
        <v>Chinos</v>
      </c>
      <c r="AB1333" t="str">
        <f>_xlfn.XLOOKUP(tblSales[[#This Row],[Product_ID]],Products!$A:$A,Products!$E:$E,"Unknown")</f>
        <v>Peter England</v>
      </c>
      <c r="AC1333" t="str">
        <f>_xlfn.XLOOKUP(tblSales[[#This Row],[Store_ID]],Stores!$A:$A,Stores!$B:$B,"Unknown")</f>
        <v>TrendMart Bengaluru Standard</v>
      </c>
      <c r="AD1333" t="str">
        <f>_xlfn.XLOOKUP(tblSales[[#This Row],[Store_ID]],Stores!$A:$A,Stores!$E:$E,"Unknown")</f>
        <v>South Zone 2</v>
      </c>
      <c r="AE1333" t="str">
        <f>_xlfn.XLOOKUP(tblSales[[#This Row],[Customer_ID]],Customers!$A:$A,Customers!$B:$B,"Unknown")</f>
        <v>Chidambaram Subramaniam</v>
      </c>
      <c r="AF1333" t="str">
        <f>_xlfn.XLOOKUP(tblSales[[#This Row],[Customer_ID]],Customers!$A:$A,Customers!$J:$J,"Unknown")</f>
        <v>Silver</v>
      </c>
      <c r="AG1333" t="str">
        <f>_xlfn.XLOOKUP(tblSales[[#This Row],[Employee_ID]],Employees!$A:$A,Employees!$B:$B,"Unknown")</f>
        <v>Sunita Ramachandran</v>
      </c>
      <c r="AH1333">
        <f>IF(MONTH(tblSales[[#This Row],[Invoice Date]])&gt;=4,MONTH(tblSales[[#This Row],[Invoice Date]]),MONTH(tblSales[[#This Row],[Invoice Date]])+12)</f>
        <v>13</v>
      </c>
      <c r="AI1333" s="8">
        <f>DATE(YEAR(tblSales[[#This Row],[Invoice Date]]),MONTH(tblSales[[#This Row],[Invoice Date]]),1)</f>
        <v>45658</v>
      </c>
      <c r="AJ1333" t="str">
        <f>_xlfn.XLOOKUP(tblSales[[#This Row],[Product_ID]],Products!$A:$A,Products!$B:$B,"Unknown")</f>
        <v>Peter England Chinos Orange</v>
      </c>
      <c r="AK1333" s="9">
        <f>IFERROR(tblSales[[#This Row],[Profit]]/tblSales[[#This Row],[Sales Amount]],0)</f>
        <v>0.15333289382830853</v>
      </c>
      <c r="AL1333" t="str">
        <f>IF(tblSales[[#This Row],[Discount %]]&lt;=5,"0-5%",
IF(tblSales[[#This Row],[Discount %]]&lt;=10,"5-10%",
IF(tblSales[[#This Row],[Discount %]]&lt;=15,"10-15%",
IF(tblSales[[#This Row],[Discount %]]&lt;=20,"15-20%","20%+"))))</f>
        <v>10-15%</v>
      </c>
    </row>
    <row r="1334" spans="1:38">
      <c r="A1334" s="2" t="s">
        <v>3116</v>
      </c>
      <c r="B1334" s="11">
        <v>45419</v>
      </c>
      <c r="C1334" s="2" t="s">
        <v>1069</v>
      </c>
      <c r="D1334" s="2" t="s">
        <v>2235</v>
      </c>
      <c r="E1334" s="2" t="s">
        <v>771</v>
      </c>
      <c r="F1334" s="2" t="s">
        <v>238</v>
      </c>
      <c r="G1334" s="2">
        <v>2</v>
      </c>
      <c r="H1334" s="2">
        <v>587.28</v>
      </c>
      <c r="I1334" s="2">
        <v>5</v>
      </c>
      <c r="J1334" s="2">
        <v>58.73</v>
      </c>
      <c r="K1334" s="2">
        <v>5</v>
      </c>
      <c r="L1334" s="2">
        <v>55.79</v>
      </c>
      <c r="M1334" s="2">
        <v>1171.6199999999999</v>
      </c>
      <c r="N1334" s="2">
        <v>746.54</v>
      </c>
      <c r="O1334" s="2">
        <f t="shared" si="51"/>
        <v>369.28999999999991</v>
      </c>
      <c r="P1334" s="2" t="s">
        <v>32</v>
      </c>
      <c r="Q1334" s="2" t="str">
        <f t="shared" si="50"/>
        <v>UPI</v>
      </c>
      <c r="R1334" s="2" t="s">
        <v>20</v>
      </c>
      <c r="S1334" s="2" t="s">
        <v>56</v>
      </c>
      <c r="T1334" s="2" t="s">
        <v>1857</v>
      </c>
      <c r="U1334" s="2" t="s">
        <v>59</v>
      </c>
      <c r="V1334" t="str">
        <f>TEXT(tblSales[[#This Row],[Invoice Date]],"mmm")</f>
        <v>May</v>
      </c>
      <c r="W1334">
        <f>MONTH(tblSales[[#This Row],[Invoice Date]])</f>
        <v>5</v>
      </c>
      <c r="X1334">
        <f>YEAR(tblSales[[#This Row],[Invoice Date]])</f>
        <v>2024</v>
      </c>
      <c r="Y1334" t="str">
        <f>TEXT(tblSales[[#This Row],[Invoice Date]],"mmm-yyyy")</f>
        <v>May-2024</v>
      </c>
      <c r="Z1334" t="str">
        <f>_xlfn.XLOOKUP(tblSales[[#This Row],[Product_ID]],Products!$A:$A,Products!$C:$C,"Women Dresses")</f>
        <v>Men T-Shirts</v>
      </c>
      <c r="AA1334" t="str">
        <f>_xlfn.XLOOKUP(tblSales[[#This Row],[Product_ID]],Products!$A:$A,Products!$D:$D,"Unknown")</f>
        <v>Graphic Tee</v>
      </c>
      <c r="AB1334" t="str">
        <f>_xlfn.XLOOKUP(tblSales[[#This Row],[Product_ID]],Products!$A:$A,Products!$E:$E,"Unknown")</f>
        <v>Indian Terrain</v>
      </c>
      <c r="AC1334" t="str">
        <f>_xlfn.XLOOKUP(tblSales[[#This Row],[Store_ID]],Stores!$A:$A,Stores!$B:$B,"Unknown")</f>
        <v>TrendMart Thoothukudi Mall Kiosk</v>
      </c>
      <c r="AD1334" t="str">
        <f>_xlfn.XLOOKUP(tblSales[[#This Row],[Store_ID]],Stores!$A:$A,Stores!$E:$E,"Unknown")</f>
        <v>South Zone 1</v>
      </c>
      <c r="AE1334" t="str">
        <f>_xlfn.XLOOKUP(tblSales[[#This Row],[Customer_ID]],Customers!$A:$A,Customers!$B:$B,"Unknown")</f>
        <v>Jyothi Achari</v>
      </c>
      <c r="AF1334" t="str">
        <f>_xlfn.XLOOKUP(tblSales[[#This Row],[Customer_ID]],Customers!$A:$A,Customers!$J:$J,"Unknown")</f>
        <v>Silver</v>
      </c>
      <c r="AG1334" t="str">
        <f>_xlfn.XLOOKUP(tblSales[[#This Row],[Employee_ID]],Employees!$A:$A,Employees!$B:$B,"Unknown")</f>
        <v>Dhruv Mishra</v>
      </c>
      <c r="AH1334">
        <f>IF(MONTH(tblSales[[#This Row],[Invoice Date]])&gt;=4,MONTH(tblSales[[#This Row],[Invoice Date]]),MONTH(tblSales[[#This Row],[Invoice Date]])+12)</f>
        <v>5</v>
      </c>
      <c r="AI1334" s="8">
        <f>DATE(YEAR(tblSales[[#This Row],[Invoice Date]]),MONTH(tblSales[[#This Row],[Invoice Date]]),1)</f>
        <v>45413</v>
      </c>
      <c r="AJ1334" t="str">
        <f>_xlfn.XLOOKUP(tblSales[[#This Row],[Product_ID]],Products!$A:$A,Products!$B:$B,"Unknown")</f>
        <v>Indian Terrain Graphic Tee Purple</v>
      </c>
      <c r="AK1334" s="9">
        <f>IFERROR(tblSales[[#This Row],[Profit]]/tblSales[[#This Row],[Sales Amount]],0)</f>
        <v>0.31519605332787076</v>
      </c>
      <c r="AL1334" t="str">
        <f>IF(tblSales[[#This Row],[Discount %]]&lt;=5,"0-5%",
IF(tblSales[[#This Row],[Discount %]]&lt;=10,"5-10%",
IF(tblSales[[#This Row],[Discount %]]&lt;=15,"10-15%",
IF(tblSales[[#This Row],[Discount %]]&lt;=20,"15-20%","20%+"))))</f>
        <v>0-5%</v>
      </c>
    </row>
    <row r="1335" spans="1:38">
      <c r="A1335" s="2" t="s">
        <v>3117</v>
      </c>
      <c r="B1335" s="11">
        <v>45423</v>
      </c>
      <c r="C1335" s="2" t="s">
        <v>3118</v>
      </c>
      <c r="D1335" s="2" t="s">
        <v>3119</v>
      </c>
      <c r="E1335" s="2" t="s">
        <v>1018</v>
      </c>
      <c r="F1335" s="2" t="s">
        <v>110</v>
      </c>
      <c r="G1335" s="2">
        <v>3</v>
      </c>
      <c r="H1335" s="2">
        <v>1332.23</v>
      </c>
      <c r="I1335" s="2">
        <v>0</v>
      </c>
      <c r="J1335" s="2">
        <v>0</v>
      </c>
      <c r="K1335" s="2">
        <v>12</v>
      </c>
      <c r="L1335" s="2">
        <v>479.6</v>
      </c>
      <c r="M1335" s="2">
        <v>4476.29</v>
      </c>
      <c r="N1335" s="2">
        <v>2613.7800000000002</v>
      </c>
      <c r="O1335" s="2">
        <f t="shared" si="51"/>
        <v>1382.9099999999999</v>
      </c>
      <c r="P1335" s="2" t="s">
        <v>28</v>
      </c>
      <c r="Q1335" s="2" t="str">
        <f t="shared" si="50"/>
        <v>Credit Card</v>
      </c>
      <c r="R1335" s="2" t="s">
        <v>20</v>
      </c>
      <c r="S1335" s="2" t="s">
        <v>56</v>
      </c>
      <c r="T1335" s="2" t="s">
        <v>489</v>
      </c>
      <c r="U1335" s="2" t="s">
        <v>60</v>
      </c>
      <c r="V1335" t="str">
        <f>TEXT(tblSales[[#This Row],[Invoice Date]],"mmm")</f>
        <v>May</v>
      </c>
      <c r="W1335">
        <f>MONTH(tblSales[[#This Row],[Invoice Date]])</f>
        <v>5</v>
      </c>
      <c r="X1335">
        <f>YEAR(tblSales[[#This Row],[Invoice Date]])</f>
        <v>2024</v>
      </c>
      <c r="Y1335" t="str">
        <f>TEXT(tblSales[[#This Row],[Invoice Date]],"mmm-yyyy")</f>
        <v>May-2024</v>
      </c>
      <c r="Z1335" t="str">
        <f>_xlfn.XLOOKUP(tblSales[[#This Row],[Product_ID]],Products!$A:$A,Products!$C:$C,"Women Dresses")</f>
        <v>Men Trousers</v>
      </c>
      <c r="AA1335" t="str">
        <f>_xlfn.XLOOKUP(tblSales[[#This Row],[Product_ID]],Products!$A:$A,Products!$D:$D,"Unknown")</f>
        <v>Formal Trouser</v>
      </c>
      <c r="AB1335" t="str">
        <f>_xlfn.XLOOKUP(tblSales[[#This Row],[Product_ID]],Products!$A:$A,Products!$E:$E,"Unknown")</f>
        <v>Wrangler</v>
      </c>
      <c r="AC1335" t="str">
        <f>_xlfn.XLOOKUP(tblSales[[#This Row],[Store_ID]],Stores!$A:$A,Stores!$B:$B,"Unknown")</f>
        <v>TrendMart Tumakuru High Street</v>
      </c>
      <c r="AD1335" t="str">
        <f>_xlfn.XLOOKUP(tblSales[[#This Row],[Store_ID]],Stores!$A:$A,Stores!$E:$E,"Unknown")</f>
        <v>South Zone 2</v>
      </c>
      <c r="AE1335" t="str">
        <f>_xlfn.XLOOKUP(tblSales[[#This Row],[Customer_ID]],Customers!$A:$A,Customers!$B:$B,"Unknown")</f>
        <v>Chidambaram Yadav</v>
      </c>
      <c r="AF1335" t="str">
        <f>_xlfn.XLOOKUP(tblSales[[#This Row],[Customer_ID]],Customers!$A:$A,Customers!$J:$J,"Unknown")</f>
        <v>Gold</v>
      </c>
      <c r="AG1335" t="str">
        <f>_xlfn.XLOOKUP(tblSales[[#This Row],[Employee_ID]],Employees!$A:$A,Employees!$B:$B,"Unknown")</f>
        <v>Jyothi Prasad</v>
      </c>
      <c r="AH1335">
        <f>IF(MONTH(tblSales[[#This Row],[Invoice Date]])&gt;=4,MONTH(tblSales[[#This Row],[Invoice Date]]),MONTH(tblSales[[#This Row],[Invoice Date]])+12)</f>
        <v>5</v>
      </c>
      <c r="AI1335" s="8">
        <f>DATE(YEAR(tblSales[[#This Row],[Invoice Date]]),MONTH(tblSales[[#This Row],[Invoice Date]]),1)</f>
        <v>45413</v>
      </c>
      <c r="AJ1335" t="str">
        <f>_xlfn.XLOOKUP(tblSales[[#This Row],[Product_ID]],Products!$A:$A,Products!$B:$B,"Unknown")</f>
        <v>Wrangler Formal Trouser Wine</v>
      </c>
      <c r="AK1335" s="9">
        <f>IFERROR(tblSales[[#This Row],[Profit]]/tblSales[[#This Row],[Sales Amount]],0)</f>
        <v>0.30894110971362443</v>
      </c>
      <c r="AL1335" t="str">
        <f>IF(tblSales[[#This Row],[Discount %]]&lt;=5,"0-5%",
IF(tblSales[[#This Row],[Discount %]]&lt;=10,"5-10%",
IF(tblSales[[#This Row],[Discount %]]&lt;=15,"10-15%",
IF(tblSales[[#This Row],[Discount %]]&lt;=20,"15-20%","20%+"))))</f>
        <v>0-5%</v>
      </c>
    </row>
    <row r="1336" spans="1:38">
      <c r="A1336" s="2" t="s">
        <v>3120</v>
      </c>
      <c r="B1336" s="11">
        <v>45414</v>
      </c>
      <c r="C1336" s="2" t="s">
        <v>3121</v>
      </c>
      <c r="D1336" s="2" t="s">
        <v>474</v>
      </c>
      <c r="E1336" s="2" t="s">
        <v>578</v>
      </c>
      <c r="F1336" s="2" t="s">
        <v>319</v>
      </c>
      <c r="G1336" s="2">
        <v>1</v>
      </c>
      <c r="H1336" s="2">
        <v>3154.56</v>
      </c>
      <c r="I1336" s="2">
        <v>20</v>
      </c>
      <c r="J1336" s="2">
        <v>630.91</v>
      </c>
      <c r="K1336" s="2">
        <v>12</v>
      </c>
      <c r="L1336" s="2">
        <v>302.83999999999997</v>
      </c>
      <c r="M1336" s="2">
        <v>2826.49</v>
      </c>
      <c r="N1336" s="2">
        <v>2034.01</v>
      </c>
      <c r="O1336" s="2">
        <f t="shared" si="51"/>
        <v>489.63999999999982</v>
      </c>
      <c r="P1336" s="2" t="s">
        <v>29</v>
      </c>
      <c r="Q1336" s="2" t="str">
        <f t="shared" si="50"/>
        <v>Debit Card</v>
      </c>
      <c r="R1336" s="2" t="s">
        <v>20</v>
      </c>
      <c r="S1336" s="2" t="s">
        <v>57</v>
      </c>
      <c r="T1336" s="2" t="s">
        <v>3122</v>
      </c>
      <c r="U1336" s="2" t="s">
        <v>59</v>
      </c>
      <c r="V1336" t="str">
        <f>TEXT(tblSales[[#This Row],[Invoice Date]],"mmm")</f>
        <v>May</v>
      </c>
      <c r="W1336">
        <f>MONTH(tblSales[[#This Row],[Invoice Date]])</f>
        <v>5</v>
      </c>
      <c r="X1336">
        <f>YEAR(tblSales[[#This Row],[Invoice Date]])</f>
        <v>2024</v>
      </c>
      <c r="Y1336" t="str">
        <f>TEXT(tblSales[[#This Row],[Invoice Date]],"mmm-yyyy")</f>
        <v>May-2024</v>
      </c>
      <c r="Z1336" t="str">
        <f>_xlfn.XLOOKUP(tblSales[[#This Row],[Product_ID]],Products!$A:$A,Products!$C:$C,"Women Dresses")</f>
        <v>Handbags</v>
      </c>
      <c r="AA1336" t="str">
        <f>_xlfn.XLOOKUP(tblSales[[#This Row],[Product_ID]],Products!$A:$A,Products!$D:$D,"Unknown")</f>
        <v>Sling Bag</v>
      </c>
      <c r="AB1336" t="str">
        <f>_xlfn.XLOOKUP(tblSales[[#This Row],[Product_ID]],Products!$A:$A,Products!$E:$E,"Unknown")</f>
        <v>GRT Jewellers</v>
      </c>
      <c r="AC1336" t="str">
        <f>_xlfn.XLOOKUP(tblSales[[#This Row],[Store_ID]],Stores!$A:$A,Stores!$B:$B,"Unknown")</f>
        <v>TrendMart Thrissur High Street</v>
      </c>
      <c r="AD1336" t="str">
        <f>_xlfn.XLOOKUP(tblSales[[#This Row],[Store_ID]],Stores!$A:$A,Stores!$E:$E,"Unknown")</f>
        <v>South Zone 1</v>
      </c>
      <c r="AE1336" t="str">
        <f>_xlfn.XLOOKUP(tblSales[[#This Row],[Customer_ID]],Customers!$A:$A,Customers!$B:$B,"Unknown")</f>
        <v>Jayaram Nair</v>
      </c>
      <c r="AF1336" t="str">
        <f>_xlfn.XLOOKUP(tblSales[[#This Row],[Customer_ID]],Customers!$A:$A,Customers!$J:$J,"Unknown")</f>
        <v>Platinum</v>
      </c>
      <c r="AG1336" t="str">
        <f>_xlfn.XLOOKUP(tblSales[[#This Row],[Employee_ID]],Employees!$A:$A,Employees!$B:$B,"Unknown")</f>
        <v>Sathish Sundaram</v>
      </c>
      <c r="AH1336">
        <f>IF(MONTH(tblSales[[#This Row],[Invoice Date]])&gt;=4,MONTH(tblSales[[#This Row],[Invoice Date]]),MONTH(tblSales[[#This Row],[Invoice Date]])+12)</f>
        <v>5</v>
      </c>
      <c r="AI1336" s="8">
        <f>DATE(YEAR(tblSales[[#This Row],[Invoice Date]]),MONTH(tblSales[[#This Row],[Invoice Date]]),1)</f>
        <v>45413</v>
      </c>
      <c r="AJ1336" t="str">
        <f>_xlfn.XLOOKUP(tblSales[[#This Row],[Product_ID]],Products!$A:$A,Products!$B:$B,"Unknown")</f>
        <v>GRT Jewellers Sling Bag Olive</v>
      </c>
      <c r="AK1336" s="9">
        <f>IFERROR(tblSales[[#This Row],[Profit]]/tblSales[[#This Row],[Sales Amount]],0)</f>
        <v>0.17323252514602913</v>
      </c>
      <c r="AL1336" t="str">
        <f>IF(tblSales[[#This Row],[Discount %]]&lt;=5,"0-5%",
IF(tblSales[[#This Row],[Discount %]]&lt;=10,"5-10%",
IF(tblSales[[#This Row],[Discount %]]&lt;=15,"10-15%",
IF(tblSales[[#This Row],[Discount %]]&lt;=20,"15-20%","20%+"))))</f>
        <v>15-20%</v>
      </c>
    </row>
    <row r="1337" spans="1:38">
      <c r="A1337" s="2" t="s">
        <v>3123</v>
      </c>
      <c r="B1337" s="11">
        <v>45434</v>
      </c>
      <c r="C1337" s="2" t="s">
        <v>3124</v>
      </c>
      <c r="D1337" s="2" t="s">
        <v>778</v>
      </c>
      <c r="E1337" s="2" t="s">
        <v>699</v>
      </c>
      <c r="F1337" s="2" t="s">
        <v>172</v>
      </c>
      <c r="G1337" s="2">
        <v>1</v>
      </c>
      <c r="H1337" s="2">
        <v>887.77</v>
      </c>
      <c r="I1337" s="2">
        <v>0</v>
      </c>
      <c r="J1337" s="2">
        <v>0</v>
      </c>
      <c r="K1337" s="2">
        <v>5</v>
      </c>
      <c r="L1337" s="2">
        <v>44.39</v>
      </c>
      <c r="M1337" s="2">
        <v>932.16</v>
      </c>
      <c r="N1337" s="2">
        <v>570.20000000000005</v>
      </c>
      <c r="O1337" s="2">
        <f t="shared" si="51"/>
        <v>317.56999999999994</v>
      </c>
      <c r="P1337" s="2" t="s">
        <v>28</v>
      </c>
      <c r="Q1337" s="2" t="str">
        <f t="shared" si="50"/>
        <v>Credit Card</v>
      </c>
      <c r="R1337" s="2" t="s">
        <v>20</v>
      </c>
      <c r="S1337" s="2" t="s">
        <v>56</v>
      </c>
      <c r="T1337" s="2" t="s">
        <v>2468</v>
      </c>
      <c r="U1337" s="2" t="s">
        <v>59</v>
      </c>
      <c r="V1337" t="str">
        <f>TEXT(tblSales[[#This Row],[Invoice Date]],"mmm")</f>
        <v>May</v>
      </c>
      <c r="W1337">
        <f>MONTH(tblSales[[#This Row],[Invoice Date]])</f>
        <v>5</v>
      </c>
      <c r="X1337">
        <f>YEAR(tblSales[[#This Row],[Invoice Date]])</f>
        <v>2024</v>
      </c>
      <c r="Y1337" t="str">
        <f>TEXT(tblSales[[#This Row],[Invoice Date]],"mmm-yyyy")</f>
        <v>May-2024</v>
      </c>
      <c r="Z1337" t="str">
        <f>_xlfn.XLOOKUP(tblSales[[#This Row],[Product_ID]],Products!$A:$A,Products!$C:$C,"Women Dresses")</f>
        <v>Men Shirts</v>
      </c>
      <c r="AA1337" t="str">
        <f>_xlfn.XLOOKUP(tblSales[[#This Row],[Product_ID]],Products!$A:$A,Products!$D:$D,"Unknown")</f>
        <v>Denim Shirt</v>
      </c>
      <c r="AB1337" t="str">
        <f>_xlfn.XLOOKUP(tblSales[[#This Row],[Product_ID]],Products!$A:$A,Products!$E:$E,"Unknown")</f>
        <v>AND</v>
      </c>
      <c r="AC1337" t="str">
        <f>_xlfn.XLOOKUP(tblSales[[#This Row],[Store_ID]],Stores!$A:$A,Stores!$B:$B,"Unknown")</f>
        <v>TrendMart Dindigul High Street</v>
      </c>
      <c r="AD1337" t="str">
        <f>_xlfn.XLOOKUP(tblSales[[#This Row],[Store_ID]],Stores!$A:$A,Stores!$E:$E,"Unknown")</f>
        <v>South Zone 1</v>
      </c>
      <c r="AE1337" t="str">
        <f>_xlfn.XLOOKUP(tblSales[[#This Row],[Customer_ID]],Customers!$A:$A,Customers!$B:$B,"Unknown")</f>
        <v>Tarun Varma</v>
      </c>
      <c r="AF1337" t="str">
        <f>_xlfn.XLOOKUP(tblSales[[#This Row],[Customer_ID]],Customers!$A:$A,Customers!$J:$J,"Unknown")</f>
        <v>Regular</v>
      </c>
      <c r="AG1337" t="str">
        <f>_xlfn.XLOOKUP(tblSales[[#This Row],[Employee_ID]],Employees!$A:$A,Employees!$B:$B,"Unknown")</f>
        <v>Eswar Prasad</v>
      </c>
      <c r="AH1337">
        <f>IF(MONTH(tblSales[[#This Row],[Invoice Date]])&gt;=4,MONTH(tblSales[[#This Row],[Invoice Date]]),MONTH(tblSales[[#This Row],[Invoice Date]])+12)</f>
        <v>5</v>
      </c>
      <c r="AI1337" s="8">
        <f>DATE(YEAR(tblSales[[#This Row],[Invoice Date]]),MONTH(tblSales[[#This Row],[Invoice Date]]),1)</f>
        <v>45413</v>
      </c>
      <c r="AJ1337" t="str">
        <f>_xlfn.XLOOKUP(tblSales[[#This Row],[Product_ID]],Products!$A:$A,Products!$B:$B,"Unknown")</f>
        <v>AND Denim Shirt Teal</v>
      </c>
      <c r="AK1337" s="9">
        <f>IFERROR(tblSales[[#This Row],[Profit]]/tblSales[[#This Row],[Sales Amount]],0)</f>
        <v>0.34068185719189831</v>
      </c>
      <c r="AL1337" t="str">
        <f>IF(tblSales[[#This Row],[Discount %]]&lt;=5,"0-5%",
IF(tblSales[[#This Row],[Discount %]]&lt;=10,"5-10%",
IF(tblSales[[#This Row],[Discount %]]&lt;=15,"10-15%",
IF(tblSales[[#This Row],[Discount %]]&lt;=20,"15-20%","20%+"))))</f>
        <v>0-5%</v>
      </c>
    </row>
    <row r="1338" spans="1:38">
      <c r="A1338" s="2" t="s">
        <v>3125</v>
      </c>
      <c r="B1338" s="11">
        <v>45696</v>
      </c>
      <c r="C1338" s="2" t="s">
        <v>979</v>
      </c>
      <c r="D1338" s="2" t="s">
        <v>543</v>
      </c>
      <c r="E1338" s="2" t="s">
        <v>404</v>
      </c>
      <c r="F1338" s="2" t="s">
        <v>177</v>
      </c>
      <c r="G1338" s="2">
        <v>1</v>
      </c>
      <c r="H1338" s="2">
        <v>1102.53</v>
      </c>
      <c r="I1338" s="2">
        <v>30</v>
      </c>
      <c r="J1338" s="2">
        <v>330.76</v>
      </c>
      <c r="K1338" s="2">
        <v>12</v>
      </c>
      <c r="L1338" s="2">
        <v>92.61</v>
      </c>
      <c r="M1338" s="2">
        <v>864.38</v>
      </c>
      <c r="N1338" s="2">
        <v>645.59</v>
      </c>
      <c r="O1338" s="2">
        <f t="shared" si="51"/>
        <v>126.17999999999996</v>
      </c>
      <c r="P1338" s="2" t="s">
        <v>29</v>
      </c>
      <c r="Q1338" s="2" t="str">
        <f t="shared" si="50"/>
        <v>Debit Card</v>
      </c>
      <c r="R1338" s="2" t="s">
        <v>21</v>
      </c>
      <c r="S1338" s="2" t="s">
        <v>56</v>
      </c>
      <c r="T1338" s="2" t="s">
        <v>1424</v>
      </c>
      <c r="U1338" s="2" t="s">
        <v>60</v>
      </c>
      <c r="V1338" t="str">
        <f>TEXT(tblSales[[#This Row],[Invoice Date]],"mmm")</f>
        <v>Feb</v>
      </c>
      <c r="W1338">
        <f>MONTH(tblSales[[#This Row],[Invoice Date]])</f>
        <v>2</v>
      </c>
      <c r="X1338">
        <f>YEAR(tblSales[[#This Row],[Invoice Date]])</f>
        <v>2025</v>
      </c>
      <c r="Y1338" t="str">
        <f>TEXT(tblSales[[#This Row],[Invoice Date]],"mmm-yyyy")</f>
        <v>Feb-2025</v>
      </c>
      <c r="Z1338" t="str">
        <f>_xlfn.XLOOKUP(tblSales[[#This Row],[Product_ID]],Products!$A:$A,Products!$C:$C,"Women Dresses")</f>
        <v>Men Shirts</v>
      </c>
      <c r="AA1338" t="str">
        <f>_xlfn.XLOOKUP(tblSales[[#This Row],[Product_ID]],Products!$A:$A,Products!$D:$D,"Unknown")</f>
        <v>Formal Shirt</v>
      </c>
      <c r="AB1338" t="str">
        <f>_xlfn.XLOOKUP(tblSales[[#This Row],[Product_ID]],Products!$A:$A,Products!$E:$E,"Unknown")</f>
        <v>Van Heusen</v>
      </c>
      <c r="AC1338" t="str">
        <f>_xlfn.XLOOKUP(tblSales[[#This Row],[Store_ID]],Stores!$A:$A,Stores!$B:$B,"Unknown")</f>
        <v>TrendMart Visakhapatnam High Street</v>
      </c>
      <c r="AD1338" t="str">
        <f>_xlfn.XLOOKUP(tblSales[[#This Row],[Store_ID]],Stores!$A:$A,Stores!$E:$E,"Unknown")</f>
        <v>South Zone 3</v>
      </c>
      <c r="AE1338" t="str">
        <f>_xlfn.XLOOKUP(tblSales[[#This Row],[Customer_ID]],Customers!$A:$A,Customers!$B:$B,"Unknown")</f>
        <v>Akhila Kamath</v>
      </c>
      <c r="AF1338" t="str">
        <f>_xlfn.XLOOKUP(tblSales[[#This Row],[Customer_ID]],Customers!$A:$A,Customers!$J:$J,"Unknown")</f>
        <v>Gold</v>
      </c>
      <c r="AG1338" t="str">
        <f>_xlfn.XLOOKUP(tblSales[[#This Row],[Employee_ID]],Employees!$A:$A,Employees!$B:$B,"Unknown")</f>
        <v>Deepak Kamath</v>
      </c>
      <c r="AH1338">
        <f>IF(MONTH(tblSales[[#This Row],[Invoice Date]])&gt;=4,MONTH(tblSales[[#This Row],[Invoice Date]]),MONTH(tblSales[[#This Row],[Invoice Date]])+12)</f>
        <v>14</v>
      </c>
      <c r="AI1338" s="8">
        <f>DATE(YEAR(tblSales[[#This Row],[Invoice Date]]),MONTH(tblSales[[#This Row],[Invoice Date]]),1)</f>
        <v>45689</v>
      </c>
      <c r="AJ1338" t="str">
        <f>_xlfn.XLOOKUP(tblSales[[#This Row],[Product_ID]],Products!$A:$A,Products!$B:$B,"Unknown")</f>
        <v>Van Heusen Formal Shirt Olive</v>
      </c>
      <c r="AK1338" s="9">
        <f>IFERROR(tblSales[[#This Row],[Profit]]/tblSales[[#This Row],[Sales Amount]],0)</f>
        <v>0.14597746361553943</v>
      </c>
      <c r="AL1338" t="str">
        <f>IF(tblSales[[#This Row],[Discount %]]&lt;=5,"0-5%",
IF(tblSales[[#This Row],[Discount %]]&lt;=10,"5-10%",
IF(tblSales[[#This Row],[Discount %]]&lt;=15,"10-15%",
IF(tblSales[[#This Row],[Discount %]]&lt;=20,"15-20%","20%+"))))</f>
        <v>20%+</v>
      </c>
    </row>
    <row r="1339" spans="1:38">
      <c r="A1339" s="2" t="s">
        <v>3126</v>
      </c>
      <c r="B1339" s="11">
        <v>45696</v>
      </c>
      <c r="C1339" s="2" t="s">
        <v>1807</v>
      </c>
      <c r="D1339" s="2" t="s">
        <v>1993</v>
      </c>
      <c r="E1339" s="2" t="s">
        <v>385</v>
      </c>
      <c r="F1339" s="2" t="s">
        <v>518</v>
      </c>
      <c r="G1339" s="2">
        <v>4</v>
      </c>
      <c r="H1339" s="2">
        <v>1782.22</v>
      </c>
      <c r="I1339" s="2">
        <v>10</v>
      </c>
      <c r="J1339" s="2">
        <v>712.89</v>
      </c>
      <c r="K1339" s="2">
        <v>12</v>
      </c>
      <c r="L1339" s="2">
        <v>769.92</v>
      </c>
      <c r="M1339" s="2">
        <v>7185.91</v>
      </c>
      <c r="N1339" s="2">
        <v>4820.5600000000004</v>
      </c>
      <c r="O1339" s="2">
        <f t="shared" si="51"/>
        <v>1595.4299999999994</v>
      </c>
      <c r="P1339" s="2" t="s">
        <v>27</v>
      </c>
      <c r="Q1339" s="2" t="str">
        <f t="shared" si="50"/>
        <v>Cash</v>
      </c>
      <c r="R1339" s="2" t="s">
        <v>20</v>
      </c>
      <c r="S1339" s="2" t="s">
        <v>56</v>
      </c>
      <c r="T1339" s="2" t="s">
        <v>476</v>
      </c>
      <c r="U1339" s="2" t="s">
        <v>60</v>
      </c>
      <c r="V1339" t="str">
        <f>TEXT(tblSales[[#This Row],[Invoice Date]],"mmm")</f>
        <v>Feb</v>
      </c>
      <c r="W1339">
        <f>MONTH(tblSales[[#This Row],[Invoice Date]])</f>
        <v>2</v>
      </c>
      <c r="X1339">
        <f>YEAR(tblSales[[#This Row],[Invoice Date]])</f>
        <v>2025</v>
      </c>
      <c r="Y1339" t="str">
        <f>TEXT(tblSales[[#This Row],[Invoice Date]],"mmm-yyyy")</f>
        <v>Feb-2025</v>
      </c>
      <c r="Z1339" t="str">
        <f>_xlfn.XLOOKUP(tblSales[[#This Row],[Product_ID]],Products!$A:$A,Products!$C:$C,"Women Dresses")</f>
        <v>Men Ethnic</v>
      </c>
      <c r="AA1339" t="str">
        <f>_xlfn.XLOOKUP(tblSales[[#This Row],[Product_ID]],Products!$A:$A,Products!$D:$D,"Unknown")</f>
        <v>Nehru Jacket</v>
      </c>
      <c r="AB1339" t="str">
        <f>_xlfn.XLOOKUP(tblSales[[#This Row],[Product_ID]],Products!$A:$A,Products!$E:$E,"Unknown")</f>
        <v>Skechers</v>
      </c>
      <c r="AC1339" t="str">
        <f>_xlfn.XLOOKUP(tblSales[[#This Row],[Store_ID]],Stores!$A:$A,Stores!$B:$B,"Unknown")</f>
        <v>TrendMart Bengaluru Standard</v>
      </c>
      <c r="AD1339" t="str">
        <f>_xlfn.XLOOKUP(tblSales[[#This Row],[Store_ID]],Stores!$A:$A,Stores!$E:$E,"Unknown")</f>
        <v>South Zone 2</v>
      </c>
      <c r="AE1339" t="str">
        <f>_xlfn.XLOOKUP(tblSales[[#This Row],[Customer_ID]],Customers!$A:$A,Customers!$B:$B,"Unknown")</f>
        <v>Chandrika Iyer</v>
      </c>
      <c r="AF1339" t="str">
        <f>_xlfn.XLOOKUP(tblSales[[#This Row],[Customer_ID]],Customers!$A:$A,Customers!$J:$J,"Unknown")</f>
        <v>Silver</v>
      </c>
      <c r="AG1339" t="str">
        <f>_xlfn.XLOOKUP(tblSales[[#This Row],[Employee_ID]],Employees!$A:$A,Employees!$B:$B,"Unknown")</f>
        <v>Pranav Reddy</v>
      </c>
      <c r="AH1339">
        <f>IF(MONTH(tblSales[[#This Row],[Invoice Date]])&gt;=4,MONTH(tblSales[[#This Row],[Invoice Date]]),MONTH(tblSales[[#This Row],[Invoice Date]])+12)</f>
        <v>14</v>
      </c>
      <c r="AI1339" s="8">
        <f>DATE(YEAR(tblSales[[#This Row],[Invoice Date]]),MONTH(tblSales[[#This Row],[Invoice Date]]),1)</f>
        <v>45689</v>
      </c>
      <c r="AJ1339" t="str">
        <f>_xlfn.XLOOKUP(tblSales[[#This Row],[Product_ID]],Products!$A:$A,Products!$B:$B,"Unknown")</f>
        <v>Skechers Nehru Jacket Peach</v>
      </c>
      <c r="AK1339" s="9">
        <f>IFERROR(tblSales[[#This Row],[Profit]]/tblSales[[#This Row],[Sales Amount]],0)</f>
        <v>0.22202198468948253</v>
      </c>
      <c r="AL1339" t="str">
        <f>IF(tblSales[[#This Row],[Discount %]]&lt;=5,"0-5%",
IF(tblSales[[#This Row],[Discount %]]&lt;=10,"5-10%",
IF(tblSales[[#This Row],[Discount %]]&lt;=15,"10-15%",
IF(tblSales[[#This Row],[Discount %]]&lt;=20,"15-20%","20%+"))))</f>
        <v>5-10%</v>
      </c>
    </row>
    <row r="1340" spans="1:38">
      <c r="A1340" s="2" t="s">
        <v>3127</v>
      </c>
      <c r="B1340" s="11">
        <v>45507</v>
      </c>
      <c r="C1340" s="2" t="s">
        <v>2166</v>
      </c>
      <c r="D1340" s="2" t="s">
        <v>2505</v>
      </c>
      <c r="E1340" s="2" t="s">
        <v>1024</v>
      </c>
      <c r="F1340" s="2" t="s">
        <v>151</v>
      </c>
      <c r="G1340" s="2">
        <v>1</v>
      </c>
      <c r="H1340" s="2">
        <v>4221.8900000000003</v>
      </c>
      <c r="I1340" s="2">
        <v>5</v>
      </c>
      <c r="J1340" s="2">
        <v>211.09</v>
      </c>
      <c r="K1340" s="2">
        <v>12</v>
      </c>
      <c r="L1340" s="2">
        <v>481.3</v>
      </c>
      <c r="M1340" s="2">
        <v>4492.1000000000004</v>
      </c>
      <c r="N1340" s="2">
        <v>2630.84</v>
      </c>
      <c r="O1340" s="2">
        <f t="shared" si="51"/>
        <v>1379.9600000000003</v>
      </c>
      <c r="P1340" s="2" t="s">
        <v>29</v>
      </c>
      <c r="Q1340" s="2" t="str">
        <f t="shared" si="50"/>
        <v>Debit Card</v>
      </c>
      <c r="R1340" s="2" t="s">
        <v>21</v>
      </c>
      <c r="S1340" s="2" t="s">
        <v>57</v>
      </c>
      <c r="T1340" s="2" t="s">
        <v>718</v>
      </c>
      <c r="U1340" s="2" t="s">
        <v>60</v>
      </c>
      <c r="V1340" t="str">
        <f>TEXT(tblSales[[#This Row],[Invoice Date]],"mmm")</f>
        <v>Aug</v>
      </c>
      <c r="W1340">
        <f>MONTH(tblSales[[#This Row],[Invoice Date]])</f>
        <v>8</v>
      </c>
      <c r="X1340">
        <f>YEAR(tblSales[[#This Row],[Invoice Date]])</f>
        <v>2024</v>
      </c>
      <c r="Y1340" t="str">
        <f>TEXT(tblSales[[#This Row],[Invoice Date]],"mmm-yyyy")</f>
        <v>Aug-2024</v>
      </c>
      <c r="Z1340" t="str">
        <f>_xlfn.XLOOKUP(tblSales[[#This Row],[Product_ID]],Products!$A:$A,Products!$C:$C,"Women Dresses")</f>
        <v>Watches</v>
      </c>
      <c r="AA1340" t="str">
        <f>_xlfn.XLOOKUP(tblSales[[#This Row],[Product_ID]],Products!$A:$A,Products!$D:$D,"Unknown")</f>
        <v>Smart Watch</v>
      </c>
      <c r="AB1340" t="str">
        <f>_xlfn.XLOOKUP(tblSales[[#This Row],[Product_ID]],Products!$A:$A,Products!$E:$E,"Unknown")</f>
        <v>Reebok</v>
      </c>
      <c r="AC1340" t="str">
        <f>_xlfn.XLOOKUP(tblSales[[#This Row],[Store_ID]],Stores!$A:$A,Stores!$B:$B,"Unknown")</f>
        <v>TrendMart Hyderabad Standard</v>
      </c>
      <c r="AD1340" t="str">
        <f>_xlfn.XLOOKUP(tblSales[[#This Row],[Store_ID]],Stores!$A:$A,Stores!$E:$E,"Unknown")</f>
        <v>South Zone 2</v>
      </c>
      <c r="AE1340" t="str">
        <f>_xlfn.XLOOKUP(tblSales[[#This Row],[Customer_ID]],Customers!$A:$A,Customers!$B:$B,"Unknown")</f>
        <v>Siddharth Gounder</v>
      </c>
      <c r="AF1340" t="str">
        <f>_xlfn.XLOOKUP(tblSales[[#This Row],[Customer_ID]],Customers!$A:$A,Customers!$J:$J,"Unknown")</f>
        <v>Silver</v>
      </c>
      <c r="AG1340" t="str">
        <f>_xlfn.XLOOKUP(tblSales[[#This Row],[Employee_ID]],Employees!$A:$A,Employees!$B:$B,"Unknown")</f>
        <v>Preethi Singh</v>
      </c>
      <c r="AH1340">
        <f>IF(MONTH(tblSales[[#This Row],[Invoice Date]])&gt;=4,MONTH(tblSales[[#This Row],[Invoice Date]]),MONTH(tblSales[[#This Row],[Invoice Date]])+12)</f>
        <v>8</v>
      </c>
      <c r="AI1340" s="8">
        <f>DATE(YEAR(tblSales[[#This Row],[Invoice Date]]),MONTH(tblSales[[#This Row],[Invoice Date]]),1)</f>
        <v>45505</v>
      </c>
      <c r="AJ1340" t="str">
        <f>_xlfn.XLOOKUP(tblSales[[#This Row],[Product_ID]],Products!$A:$A,Products!$B:$B,"Unknown")</f>
        <v>Reebok Smart Watch Beige</v>
      </c>
      <c r="AK1340" s="9">
        <f>IFERROR(tblSales[[#This Row],[Profit]]/tblSales[[#This Row],[Sales Amount]],0)</f>
        <v>0.30719707931702323</v>
      </c>
      <c r="AL1340" t="str">
        <f>IF(tblSales[[#This Row],[Discount %]]&lt;=5,"0-5%",
IF(tblSales[[#This Row],[Discount %]]&lt;=10,"5-10%",
IF(tblSales[[#This Row],[Discount %]]&lt;=15,"10-15%",
IF(tblSales[[#This Row],[Discount %]]&lt;=20,"15-20%","20%+"))))</f>
        <v>0-5%</v>
      </c>
    </row>
    <row r="1341" spans="1:38">
      <c r="A1341" s="2" t="s">
        <v>3128</v>
      </c>
      <c r="B1341" s="11">
        <v>45462</v>
      </c>
      <c r="C1341" s="2" t="s">
        <v>2555</v>
      </c>
      <c r="D1341" s="2" t="s">
        <v>424</v>
      </c>
      <c r="E1341" s="2" t="s">
        <v>338</v>
      </c>
      <c r="F1341" s="2" t="s">
        <v>475</v>
      </c>
      <c r="G1341" s="2">
        <v>1</v>
      </c>
      <c r="H1341" s="2">
        <v>921.16</v>
      </c>
      <c r="I1341" s="2">
        <v>30</v>
      </c>
      <c r="J1341" s="2">
        <v>276.35000000000002</v>
      </c>
      <c r="K1341" s="2">
        <v>5</v>
      </c>
      <c r="L1341" s="2">
        <v>32.24</v>
      </c>
      <c r="M1341" s="2">
        <v>677.05</v>
      </c>
      <c r="N1341" s="2">
        <v>698.08</v>
      </c>
      <c r="O1341" s="2">
        <f t="shared" si="51"/>
        <v>-53.270000000000088</v>
      </c>
      <c r="P1341" s="2" t="s">
        <v>32</v>
      </c>
      <c r="Q1341" s="2" t="str">
        <f t="shared" si="50"/>
        <v>UPI</v>
      </c>
      <c r="R1341" s="2" t="s">
        <v>20</v>
      </c>
      <c r="S1341" s="2" t="s">
        <v>56</v>
      </c>
      <c r="T1341" s="2" t="s">
        <v>1440</v>
      </c>
      <c r="U1341" s="2" t="s">
        <v>59</v>
      </c>
      <c r="V1341" t="str">
        <f>TEXT(tblSales[[#This Row],[Invoice Date]],"mmm")</f>
        <v>Jun</v>
      </c>
      <c r="W1341">
        <f>MONTH(tblSales[[#This Row],[Invoice Date]])</f>
        <v>6</v>
      </c>
      <c r="X1341">
        <f>YEAR(tblSales[[#This Row],[Invoice Date]])</f>
        <v>2024</v>
      </c>
      <c r="Y1341" t="str">
        <f>TEXT(tblSales[[#This Row],[Invoice Date]],"mmm-yyyy")</f>
        <v>Jun-2024</v>
      </c>
      <c r="Z1341" t="str">
        <f>_xlfn.XLOOKUP(tblSales[[#This Row],[Product_ID]],Products!$A:$A,Products!$C:$C,"Women Dresses")</f>
        <v>Women Dresses</v>
      </c>
      <c r="AA1341" t="str">
        <f>_xlfn.XLOOKUP(tblSales[[#This Row],[Product_ID]],Products!$A:$A,Products!$D:$D,"Unknown")</f>
        <v>Maxi Dress</v>
      </c>
      <c r="AB1341" t="str">
        <f>_xlfn.XLOOKUP(tblSales[[#This Row],[Product_ID]],Products!$A:$A,Products!$E:$E,"Unknown")</f>
        <v>Jack &amp; Jones</v>
      </c>
      <c r="AC1341" t="str">
        <f>_xlfn.XLOOKUP(tblSales[[#This Row],[Store_ID]],Stores!$A:$A,Stores!$B:$B,"Unknown")</f>
        <v>TrendMart Davanagere High Street</v>
      </c>
      <c r="AD1341" t="str">
        <f>_xlfn.XLOOKUP(tblSales[[#This Row],[Store_ID]],Stores!$A:$A,Stores!$E:$E,"Unknown")</f>
        <v>South Zone 2</v>
      </c>
      <c r="AE1341" t="str">
        <f>_xlfn.XLOOKUP(tblSales[[#This Row],[Customer_ID]],Customers!$A:$A,Customers!$B:$B,"Unknown")</f>
        <v>Ishwarya Kamath</v>
      </c>
      <c r="AF1341" t="str">
        <f>_xlfn.XLOOKUP(tblSales[[#This Row],[Customer_ID]],Customers!$A:$A,Customers!$J:$J,"Unknown")</f>
        <v>Platinum</v>
      </c>
      <c r="AG1341" t="str">
        <f>_xlfn.XLOOKUP(tblSales[[#This Row],[Employee_ID]],Employees!$A:$A,Employees!$B:$B,"Unknown")</f>
        <v>Arjun Krishnan</v>
      </c>
      <c r="AH1341">
        <f>IF(MONTH(tblSales[[#This Row],[Invoice Date]])&gt;=4,MONTH(tblSales[[#This Row],[Invoice Date]]),MONTH(tblSales[[#This Row],[Invoice Date]])+12)</f>
        <v>6</v>
      </c>
      <c r="AI1341" s="8">
        <f>DATE(YEAR(tblSales[[#This Row],[Invoice Date]]),MONTH(tblSales[[#This Row],[Invoice Date]]),1)</f>
        <v>45444</v>
      </c>
      <c r="AJ1341" t="str">
        <f>_xlfn.XLOOKUP(tblSales[[#This Row],[Product_ID]],Products!$A:$A,Products!$B:$B,"Unknown")</f>
        <v>Jack &amp; Jones Maxi Dress Maroon</v>
      </c>
      <c r="AK1341" s="9">
        <f>IFERROR(tblSales[[#This Row],[Profit]]/tblSales[[#This Row],[Sales Amount]],0)</f>
        <v>-7.8679565763237716E-2</v>
      </c>
      <c r="AL1341" t="str">
        <f>IF(tblSales[[#This Row],[Discount %]]&lt;=5,"0-5%",
IF(tblSales[[#This Row],[Discount %]]&lt;=10,"5-10%",
IF(tblSales[[#This Row],[Discount %]]&lt;=15,"10-15%",
IF(tblSales[[#This Row],[Discount %]]&lt;=20,"15-20%","20%+"))))</f>
        <v>20%+</v>
      </c>
    </row>
    <row r="1342" spans="1:38">
      <c r="A1342" s="2" t="s">
        <v>3129</v>
      </c>
      <c r="B1342" s="11">
        <v>45423</v>
      </c>
      <c r="C1342" s="2" t="s">
        <v>1709</v>
      </c>
      <c r="D1342" s="2" t="s">
        <v>778</v>
      </c>
      <c r="E1342" s="2" t="s">
        <v>432</v>
      </c>
      <c r="F1342" s="2" t="s">
        <v>204</v>
      </c>
      <c r="G1342" s="2">
        <v>1</v>
      </c>
      <c r="H1342" s="2">
        <v>873.22</v>
      </c>
      <c r="I1342" s="2">
        <v>0</v>
      </c>
      <c r="J1342" s="2">
        <v>0</v>
      </c>
      <c r="K1342" s="2">
        <v>5</v>
      </c>
      <c r="L1342" s="2">
        <v>43.66</v>
      </c>
      <c r="M1342" s="2">
        <v>916.88</v>
      </c>
      <c r="N1342" s="2">
        <v>570.20000000000005</v>
      </c>
      <c r="O1342" s="2">
        <f t="shared" si="51"/>
        <v>303.02</v>
      </c>
      <c r="P1342" s="2" t="s">
        <v>32</v>
      </c>
      <c r="Q1342" s="2" t="str">
        <f t="shared" si="50"/>
        <v>UPI</v>
      </c>
      <c r="R1342" s="2" t="s">
        <v>20</v>
      </c>
      <c r="S1342" s="2" t="s">
        <v>56</v>
      </c>
      <c r="T1342" s="2" t="s">
        <v>506</v>
      </c>
      <c r="U1342" s="2" t="s">
        <v>60</v>
      </c>
      <c r="V1342" t="str">
        <f>TEXT(tblSales[[#This Row],[Invoice Date]],"mmm")</f>
        <v>May</v>
      </c>
      <c r="W1342">
        <f>MONTH(tblSales[[#This Row],[Invoice Date]])</f>
        <v>5</v>
      </c>
      <c r="X1342">
        <f>YEAR(tblSales[[#This Row],[Invoice Date]])</f>
        <v>2024</v>
      </c>
      <c r="Y1342" t="str">
        <f>TEXT(tblSales[[#This Row],[Invoice Date]],"mmm-yyyy")</f>
        <v>May-2024</v>
      </c>
      <c r="Z1342" t="str">
        <f>_xlfn.XLOOKUP(tblSales[[#This Row],[Product_ID]],Products!$A:$A,Products!$C:$C,"Women Dresses")</f>
        <v>Men Shirts</v>
      </c>
      <c r="AA1342" t="str">
        <f>_xlfn.XLOOKUP(tblSales[[#This Row],[Product_ID]],Products!$A:$A,Products!$D:$D,"Unknown")</f>
        <v>Denim Shirt</v>
      </c>
      <c r="AB1342" t="str">
        <f>_xlfn.XLOOKUP(tblSales[[#This Row],[Product_ID]],Products!$A:$A,Products!$E:$E,"Unknown")</f>
        <v>AND</v>
      </c>
      <c r="AC1342" t="str">
        <f>_xlfn.XLOOKUP(tblSales[[#This Row],[Store_ID]],Stores!$A:$A,Stores!$B:$B,"Unknown")</f>
        <v>TrendMart Mangaluru Mall Kiosk</v>
      </c>
      <c r="AD1342" t="str">
        <f>_xlfn.XLOOKUP(tblSales[[#This Row],[Store_ID]],Stores!$A:$A,Stores!$E:$E,"Unknown")</f>
        <v>South Zone 2</v>
      </c>
      <c r="AE1342" t="str">
        <f>_xlfn.XLOOKUP(tblSales[[#This Row],[Customer_ID]],Customers!$A:$A,Customers!$B:$B,"Unknown")</f>
        <v>Janani Chettiar</v>
      </c>
      <c r="AF1342" t="str">
        <f>_xlfn.XLOOKUP(tblSales[[#This Row],[Customer_ID]],Customers!$A:$A,Customers!$J:$J,"Unknown")</f>
        <v>Silver</v>
      </c>
      <c r="AG1342" t="str">
        <f>_xlfn.XLOOKUP(tblSales[[#This Row],[Employee_ID]],Employees!$A:$A,Employees!$B:$B,"Unknown")</f>
        <v>Logesh Gopalakrishnan</v>
      </c>
      <c r="AH1342">
        <f>IF(MONTH(tblSales[[#This Row],[Invoice Date]])&gt;=4,MONTH(tblSales[[#This Row],[Invoice Date]]),MONTH(tblSales[[#This Row],[Invoice Date]])+12)</f>
        <v>5</v>
      </c>
      <c r="AI1342" s="8">
        <f>DATE(YEAR(tblSales[[#This Row],[Invoice Date]]),MONTH(tblSales[[#This Row],[Invoice Date]]),1)</f>
        <v>45413</v>
      </c>
      <c r="AJ1342" t="str">
        <f>_xlfn.XLOOKUP(tblSales[[#This Row],[Product_ID]],Products!$A:$A,Products!$B:$B,"Unknown")</f>
        <v>AND Denim Shirt Teal</v>
      </c>
      <c r="AK1342" s="9">
        <f>IFERROR(tblSales[[#This Row],[Profit]]/tblSales[[#This Row],[Sales Amount]],0)</f>
        <v>0.33049035860745135</v>
      </c>
      <c r="AL1342" t="str">
        <f>IF(tblSales[[#This Row],[Discount %]]&lt;=5,"0-5%",
IF(tblSales[[#This Row],[Discount %]]&lt;=10,"5-10%",
IF(tblSales[[#This Row],[Discount %]]&lt;=15,"10-15%",
IF(tblSales[[#This Row],[Discount %]]&lt;=20,"15-20%","20%+"))))</f>
        <v>0-5%</v>
      </c>
    </row>
    <row r="1343" spans="1:38">
      <c r="A1343" s="2" t="s">
        <v>3130</v>
      </c>
      <c r="B1343" s="11">
        <v>45536</v>
      </c>
      <c r="C1343" s="2" t="s">
        <v>1134</v>
      </c>
      <c r="D1343" s="2" t="s">
        <v>753</v>
      </c>
      <c r="E1343" s="2" t="s">
        <v>471</v>
      </c>
      <c r="F1343" s="2" t="s">
        <v>324</v>
      </c>
      <c r="G1343" s="2">
        <v>1</v>
      </c>
      <c r="H1343" s="2">
        <v>1219.1600000000001</v>
      </c>
      <c r="I1343" s="2">
        <v>10</v>
      </c>
      <c r="J1343" s="2">
        <v>121.92</v>
      </c>
      <c r="K1343" s="2">
        <v>12</v>
      </c>
      <c r="L1343" s="2">
        <v>131.66999999999999</v>
      </c>
      <c r="M1343" s="2">
        <v>1228.9100000000001</v>
      </c>
      <c r="N1343" s="2">
        <v>583.86</v>
      </c>
      <c r="O1343" s="2">
        <f t="shared" si="51"/>
        <v>513.38000000000011</v>
      </c>
      <c r="P1343" s="2" t="s">
        <v>32</v>
      </c>
      <c r="Q1343" s="2" t="str">
        <f t="shared" si="50"/>
        <v>UPI</v>
      </c>
      <c r="R1343" s="2" t="s">
        <v>20</v>
      </c>
      <c r="S1343" s="2" t="s">
        <v>56</v>
      </c>
      <c r="T1343" s="2" t="s">
        <v>1743</v>
      </c>
      <c r="U1343" s="2" t="s">
        <v>60</v>
      </c>
      <c r="V1343" t="str">
        <f>TEXT(tblSales[[#This Row],[Invoice Date]],"mmm")</f>
        <v>Sep</v>
      </c>
      <c r="W1343">
        <f>MONTH(tblSales[[#This Row],[Invoice Date]])</f>
        <v>9</v>
      </c>
      <c r="X1343">
        <f>YEAR(tblSales[[#This Row],[Invoice Date]])</f>
        <v>2024</v>
      </c>
      <c r="Y1343" t="str">
        <f>TEXT(tblSales[[#This Row],[Invoice Date]],"mmm-yyyy")</f>
        <v>Sep-2024</v>
      </c>
      <c r="Z1343" t="str">
        <f>_xlfn.XLOOKUP(tblSales[[#This Row],[Product_ID]],Products!$A:$A,Products!$C:$C,"Women Dresses")</f>
        <v>Accessories</v>
      </c>
      <c r="AA1343" t="str">
        <f>_xlfn.XLOOKUP(tblSales[[#This Row],[Product_ID]],Products!$A:$A,Products!$D:$D,"Unknown")</f>
        <v>Tie</v>
      </c>
      <c r="AB1343" t="str">
        <f>_xlfn.XLOOKUP(tblSales[[#This Row],[Product_ID]],Products!$A:$A,Products!$E:$E,"Unknown")</f>
        <v>Being Human</v>
      </c>
      <c r="AC1343" t="str">
        <f>_xlfn.XLOOKUP(tblSales[[#This Row],[Store_ID]],Stores!$A:$A,Stores!$B:$B,"Unknown")</f>
        <v>TrendMart Kochi Standard</v>
      </c>
      <c r="AD1343" t="str">
        <f>_xlfn.XLOOKUP(tblSales[[#This Row],[Store_ID]],Stores!$A:$A,Stores!$E:$E,"Unknown")</f>
        <v>South Zone 1</v>
      </c>
      <c r="AE1343" t="str">
        <f>_xlfn.XLOOKUP(tblSales[[#This Row],[Customer_ID]],Customers!$A:$A,Customers!$B:$B,"Unknown")</f>
        <v>Kiran Chandran</v>
      </c>
      <c r="AF1343" t="str">
        <f>_xlfn.XLOOKUP(tblSales[[#This Row],[Customer_ID]],Customers!$A:$A,Customers!$J:$J,"Unknown")</f>
        <v>Silver</v>
      </c>
      <c r="AG1343" t="str">
        <f>_xlfn.XLOOKUP(tblSales[[#This Row],[Employee_ID]],Employees!$A:$A,Employees!$B:$B,"Unknown")</f>
        <v>Ganesh Iyengar</v>
      </c>
      <c r="AH1343">
        <f>IF(MONTH(tblSales[[#This Row],[Invoice Date]])&gt;=4,MONTH(tblSales[[#This Row],[Invoice Date]]),MONTH(tblSales[[#This Row],[Invoice Date]])+12)</f>
        <v>9</v>
      </c>
      <c r="AI1343" s="8">
        <f>DATE(YEAR(tblSales[[#This Row],[Invoice Date]]),MONTH(tblSales[[#This Row],[Invoice Date]]),1)</f>
        <v>45536</v>
      </c>
      <c r="AJ1343" t="str">
        <f>_xlfn.XLOOKUP(tblSales[[#This Row],[Product_ID]],Products!$A:$A,Products!$B:$B,"Unknown")</f>
        <v>Indian Terrain Denim Shirt Wine</v>
      </c>
      <c r="AK1343" s="9">
        <f>IFERROR(tblSales[[#This Row],[Profit]]/tblSales[[#This Row],[Sales Amount]],0)</f>
        <v>0.41775231709401017</v>
      </c>
      <c r="AL1343" t="str">
        <f>IF(tblSales[[#This Row],[Discount %]]&lt;=5,"0-5%",
IF(tblSales[[#This Row],[Discount %]]&lt;=10,"5-10%",
IF(tblSales[[#This Row],[Discount %]]&lt;=15,"10-15%",
IF(tblSales[[#This Row],[Discount %]]&lt;=20,"15-20%","20%+"))))</f>
        <v>5-10%</v>
      </c>
    </row>
    <row r="1344" spans="1:38">
      <c r="A1344" s="2" t="s">
        <v>3131</v>
      </c>
      <c r="B1344" s="11">
        <v>45590</v>
      </c>
      <c r="C1344" s="2" t="s">
        <v>3132</v>
      </c>
      <c r="D1344" s="2" t="s">
        <v>1664</v>
      </c>
      <c r="E1344" s="2" t="s">
        <v>139</v>
      </c>
      <c r="F1344" s="2" t="s">
        <v>98</v>
      </c>
      <c r="G1344" s="2">
        <v>2</v>
      </c>
      <c r="H1344" s="2">
        <v>421.39</v>
      </c>
      <c r="I1344" s="2">
        <v>0</v>
      </c>
      <c r="J1344" s="2">
        <v>0</v>
      </c>
      <c r="K1344" s="2">
        <v>5</v>
      </c>
      <c r="L1344" s="2">
        <v>42.14</v>
      </c>
      <c r="M1344" s="2">
        <v>884.92</v>
      </c>
      <c r="N1344" s="2">
        <v>654.72</v>
      </c>
      <c r="O1344" s="2">
        <f t="shared" si="51"/>
        <v>188.05999999999995</v>
      </c>
      <c r="P1344" s="2" t="s">
        <v>27</v>
      </c>
      <c r="Q1344" s="2" t="str">
        <f t="shared" si="50"/>
        <v>Cash</v>
      </c>
      <c r="R1344" s="2" t="s">
        <v>20</v>
      </c>
      <c r="S1344" s="2" t="s">
        <v>57</v>
      </c>
      <c r="T1344" s="2" t="s">
        <v>584</v>
      </c>
      <c r="U1344" s="2" t="s">
        <v>59</v>
      </c>
      <c r="V1344" t="str">
        <f>TEXT(tblSales[[#This Row],[Invoice Date]],"mmm")</f>
        <v>Oct</v>
      </c>
      <c r="W1344">
        <f>MONTH(tblSales[[#This Row],[Invoice Date]])</f>
        <v>10</v>
      </c>
      <c r="X1344">
        <f>YEAR(tblSales[[#This Row],[Invoice Date]])</f>
        <v>2024</v>
      </c>
      <c r="Y1344" t="str">
        <f>TEXT(tblSales[[#This Row],[Invoice Date]],"mmm-yyyy")</f>
        <v>Oct-2024</v>
      </c>
      <c r="Z1344" t="str">
        <f>_xlfn.XLOOKUP(tblSales[[#This Row],[Product_ID]],Products!$A:$A,Products!$C:$C,"Women Dresses")</f>
        <v>Kids Wear</v>
      </c>
      <c r="AA1344" t="str">
        <f>_xlfn.XLOOKUP(tblSales[[#This Row],[Product_ID]],Products!$A:$A,Products!$D:$D,"Unknown")</f>
        <v>Girls Frock</v>
      </c>
      <c r="AB1344" t="str">
        <f>_xlfn.XLOOKUP(tblSales[[#This Row],[Product_ID]],Products!$A:$A,Products!$E:$E,"Unknown")</f>
        <v>Aurelia</v>
      </c>
      <c r="AC1344" t="str">
        <f>_xlfn.XLOOKUP(tblSales[[#This Row],[Store_ID]],Stores!$A:$A,Stores!$B:$B,"Unknown")</f>
        <v>TrendMart Kozhikode Standard</v>
      </c>
      <c r="AD1344" t="str">
        <f>_xlfn.XLOOKUP(tblSales[[#This Row],[Store_ID]],Stores!$A:$A,Stores!$E:$E,"Unknown")</f>
        <v>South Zone 1</v>
      </c>
      <c r="AE1344" t="str">
        <f>_xlfn.XLOOKUP(tblSales[[#This Row],[Customer_ID]],Customers!$A:$A,Customers!$B:$B,"Unknown")</f>
        <v>Lavanya Shetty</v>
      </c>
      <c r="AF1344" t="str">
        <f>_xlfn.XLOOKUP(tblSales[[#This Row],[Customer_ID]],Customers!$A:$A,Customers!$J:$J,"Unknown")</f>
        <v>Regular</v>
      </c>
      <c r="AG1344" t="str">
        <f>_xlfn.XLOOKUP(tblSales[[#This Row],[Employee_ID]],Employees!$A:$A,Employees!$B:$B,"Unknown")</f>
        <v>Deepthi Iyengar</v>
      </c>
      <c r="AH1344">
        <f>IF(MONTH(tblSales[[#This Row],[Invoice Date]])&gt;=4,MONTH(tblSales[[#This Row],[Invoice Date]]),MONTH(tblSales[[#This Row],[Invoice Date]])+12)</f>
        <v>10</v>
      </c>
      <c r="AI1344" s="8">
        <f>DATE(YEAR(tblSales[[#This Row],[Invoice Date]]),MONTH(tblSales[[#This Row],[Invoice Date]]),1)</f>
        <v>45566</v>
      </c>
      <c r="AJ1344" t="str">
        <f>_xlfn.XLOOKUP(tblSales[[#This Row],[Product_ID]],Products!$A:$A,Products!$B:$B,"Unknown")</f>
        <v>Aurelia Girls Frock Maroon</v>
      </c>
      <c r="AK1344" s="9">
        <f>IFERROR(tblSales[[#This Row],[Profit]]/tblSales[[#This Row],[Sales Amount]],0)</f>
        <v>0.21251638566198069</v>
      </c>
      <c r="AL1344" t="str">
        <f>IF(tblSales[[#This Row],[Discount %]]&lt;=5,"0-5%",
IF(tblSales[[#This Row],[Discount %]]&lt;=10,"5-10%",
IF(tblSales[[#This Row],[Discount %]]&lt;=15,"10-15%",
IF(tblSales[[#This Row],[Discount %]]&lt;=20,"15-20%","20%+"))))</f>
        <v>0-5%</v>
      </c>
    </row>
    <row r="1345" spans="1:38">
      <c r="A1345" s="2" t="s">
        <v>3133</v>
      </c>
      <c r="B1345" s="11">
        <v>45628</v>
      </c>
      <c r="C1345" s="2" t="s">
        <v>896</v>
      </c>
      <c r="D1345" s="2" t="s">
        <v>108</v>
      </c>
      <c r="E1345" s="2" t="s">
        <v>258</v>
      </c>
      <c r="F1345" s="2" t="s">
        <v>386</v>
      </c>
      <c r="G1345" s="2">
        <v>1</v>
      </c>
      <c r="H1345" s="2">
        <v>4825.74</v>
      </c>
      <c r="I1345" s="2">
        <v>0</v>
      </c>
      <c r="J1345" s="2">
        <v>0</v>
      </c>
      <c r="K1345" s="2">
        <v>12</v>
      </c>
      <c r="L1345" s="2">
        <v>579.09</v>
      </c>
      <c r="M1345" s="2">
        <v>5404.83</v>
      </c>
      <c r="N1345" s="2">
        <v>3370.8</v>
      </c>
      <c r="O1345" s="2">
        <f t="shared" si="51"/>
        <v>1454.9399999999996</v>
      </c>
      <c r="P1345" s="2" t="s">
        <v>32</v>
      </c>
      <c r="Q1345" s="2" t="str">
        <f t="shared" si="50"/>
        <v>UPI</v>
      </c>
      <c r="R1345" s="2" t="s">
        <v>21</v>
      </c>
      <c r="S1345" s="2" t="s">
        <v>56</v>
      </c>
      <c r="T1345" s="2" t="s">
        <v>1072</v>
      </c>
      <c r="U1345" s="2" t="s">
        <v>59</v>
      </c>
      <c r="V1345" t="str">
        <f>TEXT(tblSales[[#This Row],[Invoice Date]],"mmm")</f>
        <v>Dec</v>
      </c>
      <c r="W1345">
        <f>MONTH(tblSales[[#This Row],[Invoice Date]])</f>
        <v>12</v>
      </c>
      <c r="X1345">
        <f>YEAR(tblSales[[#This Row],[Invoice Date]])</f>
        <v>2024</v>
      </c>
      <c r="Y1345" t="str">
        <f>TEXT(tblSales[[#This Row],[Invoice Date]],"mmm-yyyy")</f>
        <v>Dec-2024</v>
      </c>
      <c r="Z1345" t="str">
        <f>_xlfn.XLOOKUP(tblSales[[#This Row],[Product_ID]],Products!$A:$A,Products!$C:$C,"Women Dresses")</f>
        <v>Women Sarees</v>
      </c>
      <c r="AA1345" t="str">
        <f>_xlfn.XLOOKUP(tblSales[[#This Row],[Product_ID]],Products!$A:$A,Products!$D:$D,"Unknown")</f>
        <v>Printed Saree</v>
      </c>
      <c r="AB1345" t="str">
        <f>_xlfn.XLOOKUP(tblSales[[#This Row],[Product_ID]],Products!$A:$A,Products!$E:$E,"Unknown")</f>
        <v>Max Fashion</v>
      </c>
      <c r="AC1345" t="str">
        <f>_xlfn.XLOOKUP(tblSales[[#This Row],[Store_ID]],Stores!$A:$A,Stores!$B:$B,"Unknown")</f>
        <v>TrendMart Guntur Outlet</v>
      </c>
      <c r="AD1345" t="str">
        <f>_xlfn.XLOOKUP(tblSales[[#This Row],[Store_ID]],Stores!$A:$A,Stores!$E:$E,"Unknown")</f>
        <v>South Zone 3</v>
      </c>
      <c r="AE1345" t="str">
        <f>_xlfn.XLOOKUP(tblSales[[#This Row],[Customer_ID]],Customers!$A:$A,Customers!$B:$B,"Unknown")</f>
        <v>Hema Naidu</v>
      </c>
      <c r="AF1345" t="str">
        <f>_xlfn.XLOOKUP(tblSales[[#This Row],[Customer_ID]],Customers!$A:$A,Customers!$J:$J,"Unknown")</f>
        <v>Silver</v>
      </c>
      <c r="AG1345" t="str">
        <f>_xlfn.XLOOKUP(tblSales[[#This Row],[Employee_ID]],Employees!$A:$A,Employees!$B:$B,"Unknown")</f>
        <v>Malini Gowda</v>
      </c>
      <c r="AH1345">
        <f>IF(MONTH(tblSales[[#This Row],[Invoice Date]])&gt;=4,MONTH(tblSales[[#This Row],[Invoice Date]]),MONTH(tblSales[[#This Row],[Invoice Date]])+12)</f>
        <v>12</v>
      </c>
      <c r="AI1345" s="8">
        <f>DATE(YEAR(tblSales[[#This Row],[Invoice Date]]),MONTH(tblSales[[#This Row],[Invoice Date]]),1)</f>
        <v>45627</v>
      </c>
      <c r="AJ1345" t="str">
        <f>_xlfn.XLOOKUP(tblSales[[#This Row],[Product_ID]],Products!$A:$A,Products!$B:$B,"Unknown")</f>
        <v>Max Fashion Printed Saree Brown</v>
      </c>
      <c r="AK1345" s="9">
        <f>IFERROR(tblSales[[#This Row],[Profit]]/tblSales[[#This Row],[Sales Amount]],0)</f>
        <v>0.26919255554753796</v>
      </c>
      <c r="AL1345" t="str">
        <f>IF(tblSales[[#This Row],[Discount %]]&lt;=5,"0-5%",
IF(tblSales[[#This Row],[Discount %]]&lt;=10,"5-10%",
IF(tblSales[[#This Row],[Discount %]]&lt;=15,"10-15%",
IF(tblSales[[#This Row],[Discount %]]&lt;=20,"15-20%","20%+"))))</f>
        <v>0-5%</v>
      </c>
    </row>
    <row r="1346" spans="1:38">
      <c r="A1346" s="2" t="s">
        <v>3134</v>
      </c>
      <c r="B1346" s="11">
        <v>45433</v>
      </c>
      <c r="C1346" s="2" t="s">
        <v>3135</v>
      </c>
      <c r="D1346" s="2" t="s">
        <v>749</v>
      </c>
      <c r="E1346" s="2" t="s">
        <v>198</v>
      </c>
      <c r="F1346" s="2" t="s">
        <v>98</v>
      </c>
      <c r="G1346" s="2">
        <v>3</v>
      </c>
      <c r="H1346" s="2">
        <v>609.76</v>
      </c>
      <c r="I1346" s="2">
        <v>30</v>
      </c>
      <c r="J1346" s="2">
        <v>548.78</v>
      </c>
      <c r="K1346" s="2">
        <v>5</v>
      </c>
      <c r="L1346" s="2">
        <v>64.03</v>
      </c>
      <c r="M1346" s="2">
        <v>1344.53</v>
      </c>
      <c r="N1346" s="2">
        <v>1274.28</v>
      </c>
      <c r="O1346" s="2">
        <f t="shared" si="51"/>
        <v>6.2199999999999989</v>
      </c>
      <c r="P1346" s="2" t="s">
        <v>32</v>
      </c>
      <c r="Q1346" s="2" t="str">
        <f t="shared" ref="Q1346:Q1409" si="52">TRIM(CLEAN(P1346))</f>
        <v>UPI</v>
      </c>
      <c r="R1346" s="2" t="s">
        <v>20</v>
      </c>
      <c r="S1346" s="2" t="s">
        <v>56</v>
      </c>
      <c r="T1346" s="2" t="s">
        <v>3136</v>
      </c>
      <c r="U1346" s="2" t="s">
        <v>59</v>
      </c>
      <c r="V1346" t="str">
        <f>TEXT(tblSales[[#This Row],[Invoice Date]],"mmm")</f>
        <v>May</v>
      </c>
      <c r="W1346">
        <f>MONTH(tblSales[[#This Row],[Invoice Date]])</f>
        <v>5</v>
      </c>
      <c r="X1346">
        <f>YEAR(tblSales[[#This Row],[Invoice Date]])</f>
        <v>2024</v>
      </c>
      <c r="Y1346" t="str">
        <f>TEXT(tblSales[[#This Row],[Invoice Date]],"mmm-yyyy")</f>
        <v>May-2024</v>
      </c>
      <c r="Z1346" t="str">
        <f>_xlfn.XLOOKUP(tblSales[[#This Row],[Product_ID]],Products!$A:$A,Products!$C:$C,"Women Dresses")</f>
        <v>Kids Wear</v>
      </c>
      <c r="AA1346" t="str">
        <f>_xlfn.XLOOKUP(tblSales[[#This Row],[Product_ID]],Products!$A:$A,Products!$D:$D,"Unknown")</f>
        <v>Girls Frock</v>
      </c>
      <c r="AB1346" t="str">
        <f>_xlfn.XLOOKUP(tblSales[[#This Row],[Product_ID]],Products!$A:$A,Products!$E:$E,"Unknown")</f>
        <v>Being Human</v>
      </c>
      <c r="AC1346" t="str">
        <f>_xlfn.XLOOKUP(tblSales[[#This Row],[Store_ID]],Stores!$A:$A,Stores!$B:$B,"Unknown")</f>
        <v>TrendMart Warangal High Street</v>
      </c>
      <c r="AD1346" t="str">
        <f>_xlfn.XLOOKUP(tblSales[[#This Row],[Store_ID]],Stores!$A:$A,Stores!$E:$E,"Unknown")</f>
        <v>South Zone 2</v>
      </c>
      <c r="AE1346" t="str">
        <f>_xlfn.XLOOKUP(tblSales[[#This Row],[Customer_ID]],Customers!$A:$A,Customers!$B:$B,"Unknown")</f>
        <v>Muthu Iyengar</v>
      </c>
      <c r="AF1346" t="str">
        <f>_xlfn.XLOOKUP(tblSales[[#This Row],[Customer_ID]],Customers!$A:$A,Customers!$J:$J,"Unknown")</f>
        <v>Silver</v>
      </c>
      <c r="AG1346" t="str">
        <f>_xlfn.XLOOKUP(tblSales[[#This Row],[Employee_ID]],Employees!$A:$A,Employees!$B:$B,"Unknown")</f>
        <v>Deepthi Iyengar</v>
      </c>
      <c r="AH1346">
        <f>IF(MONTH(tblSales[[#This Row],[Invoice Date]])&gt;=4,MONTH(tblSales[[#This Row],[Invoice Date]]),MONTH(tblSales[[#This Row],[Invoice Date]])+12)</f>
        <v>5</v>
      </c>
      <c r="AI1346" s="8">
        <f>DATE(YEAR(tblSales[[#This Row],[Invoice Date]]),MONTH(tblSales[[#This Row],[Invoice Date]]),1)</f>
        <v>45413</v>
      </c>
      <c r="AJ1346" t="str">
        <f>_xlfn.XLOOKUP(tblSales[[#This Row],[Product_ID]],Products!$A:$A,Products!$B:$B,"Unknown")</f>
        <v>Being Human Girls Frock Teal</v>
      </c>
      <c r="AK1346" s="9">
        <f>IFERROR(tblSales[[#This Row],[Profit]]/tblSales[[#This Row],[Sales Amount]],0)</f>
        <v>4.6261518895078573E-3</v>
      </c>
      <c r="AL1346" t="str">
        <f>IF(tblSales[[#This Row],[Discount %]]&lt;=5,"0-5%",
IF(tblSales[[#This Row],[Discount %]]&lt;=10,"5-10%",
IF(tblSales[[#This Row],[Discount %]]&lt;=15,"10-15%",
IF(tblSales[[#This Row],[Discount %]]&lt;=20,"15-20%","20%+"))))</f>
        <v>20%+</v>
      </c>
    </row>
    <row r="1347" spans="1:38">
      <c r="A1347" s="2" t="s">
        <v>3137</v>
      </c>
      <c r="B1347" s="11">
        <v>45410</v>
      </c>
      <c r="C1347" s="2" t="s">
        <v>1029</v>
      </c>
      <c r="D1347" s="2" t="s">
        <v>1928</v>
      </c>
      <c r="E1347" s="2" t="s">
        <v>973</v>
      </c>
      <c r="F1347" s="2" t="s">
        <v>110</v>
      </c>
      <c r="G1347" s="2">
        <v>2</v>
      </c>
      <c r="H1347" s="2">
        <v>1125.93</v>
      </c>
      <c r="I1347" s="2">
        <v>10</v>
      </c>
      <c r="J1347" s="2">
        <v>225.19</v>
      </c>
      <c r="K1347" s="2">
        <v>12</v>
      </c>
      <c r="L1347" s="2">
        <v>243.2</v>
      </c>
      <c r="M1347" s="2">
        <v>2269.87</v>
      </c>
      <c r="N1347" s="2">
        <v>1444.8</v>
      </c>
      <c r="O1347" s="2">
        <f t="shared" si="51"/>
        <v>581.86999999999989</v>
      </c>
      <c r="P1347" s="2" t="s">
        <v>31</v>
      </c>
      <c r="Q1347" s="2" t="str">
        <f t="shared" si="52"/>
        <v>Net Banking</v>
      </c>
      <c r="R1347" s="2" t="s">
        <v>21</v>
      </c>
      <c r="S1347" s="2" t="s">
        <v>56</v>
      </c>
      <c r="T1347" s="2" t="s">
        <v>1906</v>
      </c>
      <c r="U1347" s="2" t="s">
        <v>60</v>
      </c>
      <c r="V1347" t="str">
        <f>TEXT(tblSales[[#This Row],[Invoice Date]],"mmm")</f>
        <v>Apr</v>
      </c>
      <c r="W1347">
        <f>MONTH(tblSales[[#This Row],[Invoice Date]])</f>
        <v>4</v>
      </c>
      <c r="X1347">
        <f>YEAR(tblSales[[#This Row],[Invoice Date]])</f>
        <v>2024</v>
      </c>
      <c r="Y1347" t="str">
        <f>TEXT(tblSales[[#This Row],[Invoice Date]],"mmm-yyyy")</f>
        <v>Apr-2024</v>
      </c>
      <c r="Z1347" t="str">
        <f>_xlfn.XLOOKUP(tblSales[[#This Row],[Product_ID]],Products!$A:$A,Products!$C:$C,"Women Dresses")</f>
        <v>Women Jeans</v>
      </c>
      <c r="AA1347" t="str">
        <f>_xlfn.XLOOKUP(tblSales[[#This Row],[Product_ID]],Products!$A:$A,Products!$D:$D,"Unknown")</f>
        <v>Straight Fit</v>
      </c>
      <c r="AB1347" t="str">
        <f>_xlfn.XLOOKUP(tblSales[[#This Row],[Product_ID]],Products!$A:$A,Products!$E:$E,"Unknown")</f>
        <v>Spykar</v>
      </c>
      <c r="AC1347" t="str">
        <f>_xlfn.XLOOKUP(tblSales[[#This Row],[Store_ID]],Stores!$A:$A,Stores!$B:$B,"Unknown")</f>
        <v>TrendMart Kochi High Street</v>
      </c>
      <c r="AD1347" t="str">
        <f>_xlfn.XLOOKUP(tblSales[[#This Row],[Store_ID]],Stores!$A:$A,Stores!$E:$E,"Unknown")</f>
        <v>South Zone 1</v>
      </c>
      <c r="AE1347" t="str">
        <f>_xlfn.XLOOKUP(tblSales[[#This Row],[Customer_ID]],Customers!$A:$A,Customers!$B:$B,"Unknown")</f>
        <v>Chandrika Gowda</v>
      </c>
      <c r="AF1347" t="str">
        <f>_xlfn.XLOOKUP(tblSales[[#This Row],[Customer_ID]],Customers!$A:$A,Customers!$J:$J,"Unknown")</f>
        <v>Gold</v>
      </c>
      <c r="AG1347" t="str">
        <f>_xlfn.XLOOKUP(tblSales[[#This Row],[Employee_ID]],Employees!$A:$A,Employees!$B:$B,"Unknown")</f>
        <v>Jyothi Prasad</v>
      </c>
      <c r="AH1347">
        <f>IF(MONTH(tblSales[[#This Row],[Invoice Date]])&gt;=4,MONTH(tblSales[[#This Row],[Invoice Date]]),MONTH(tblSales[[#This Row],[Invoice Date]])+12)</f>
        <v>4</v>
      </c>
      <c r="AI1347" s="8">
        <f>DATE(YEAR(tblSales[[#This Row],[Invoice Date]]),MONTH(tblSales[[#This Row],[Invoice Date]]),1)</f>
        <v>45383</v>
      </c>
      <c r="AJ1347" t="str">
        <f>_xlfn.XLOOKUP(tblSales[[#This Row],[Product_ID]],Products!$A:$A,Products!$B:$B,"Unknown")</f>
        <v>Spykar Straight Fit White</v>
      </c>
      <c r="AK1347" s="9">
        <f>IFERROR(tblSales[[#This Row],[Profit]]/tblSales[[#This Row],[Sales Amount]],0)</f>
        <v>0.25634507703084314</v>
      </c>
      <c r="AL1347" t="str">
        <f>IF(tblSales[[#This Row],[Discount %]]&lt;=5,"0-5%",
IF(tblSales[[#This Row],[Discount %]]&lt;=10,"5-10%",
IF(tblSales[[#This Row],[Discount %]]&lt;=15,"10-15%",
IF(tblSales[[#This Row],[Discount %]]&lt;=20,"15-20%","20%+"))))</f>
        <v>5-10%</v>
      </c>
    </row>
    <row r="1348" spans="1:38">
      <c r="A1348" s="2" t="s">
        <v>3138</v>
      </c>
      <c r="B1348" s="11">
        <v>45704</v>
      </c>
      <c r="C1348" s="2" t="s">
        <v>2646</v>
      </c>
      <c r="D1348" s="2" t="s">
        <v>2913</v>
      </c>
      <c r="E1348" s="2" t="s">
        <v>561</v>
      </c>
      <c r="F1348" s="2" t="s">
        <v>562</v>
      </c>
      <c r="G1348" s="2">
        <v>1</v>
      </c>
      <c r="H1348" s="2">
        <v>505.12</v>
      </c>
      <c r="I1348" s="2">
        <v>0</v>
      </c>
      <c r="J1348" s="2">
        <v>0</v>
      </c>
      <c r="K1348" s="2">
        <v>5</v>
      </c>
      <c r="L1348" s="2">
        <v>25.26</v>
      </c>
      <c r="M1348" s="2">
        <v>530.38</v>
      </c>
      <c r="N1348" s="2">
        <v>367.86</v>
      </c>
      <c r="O1348" s="2">
        <f t="shared" si="51"/>
        <v>137.26</v>
      </c>
      <c r="P1348" s="2" t="s">
        <v>29</v>
      </c>
      <c r="Q1348" s="2" t="str">
        <f t="shared" si="52"/>
        <v>Debit Card</v>
      </c>
      <c r="R1348" s="2" t="s">
        <v>20</v>
      </c>
      <c r="S1348" s="2" t="s">
        <v>56</v>
      </c>
      <c r="T1348" s="2" t="s">
        <v>1866</v>
      </c>
      <c r="U1348" s="2" t="s">
        <v>60</v>
      </c>
      <c r="V1348" t="str">
        <f>TEXT(tblSales[[#This Row],[Invoice Date]],"mmm")</f>
        <v>Feb</v>
      </c>
      <c r="W1348">
        <f>MONTH(tblSales[[#This Row],[Invoice Date]])</f>
        <v>2</v>
      </c>
      <c r="X1348">
        <f>YEAR(tblSales[[#This Row],[Invoice Date]])</f>
        <v>2025</v>
      </c>
      <c r="Y1348" t="str">
        <f>TEXT(tblSales[[#This Row],[Invoice Date]],"mmm-yyyy")</f>
        <v>Feb-2025</v>
      </c>
      <c r="Z1348" t="str">
        <f>_xlfn.XLOOKUP(tblSales[[#This Row],[Product_ID]],Products!$A:$A,Products!$C:$C,"Women Dresses")</f>
        <v>Wallets</v>
      </c>
      <c r="AA1348" t="str">
        <f>_xlfn.XLOOKUP(tblSales[[#This Row],[Product_ID]],Products!$A:$A,Products!$D:$D,"Unknown")</f>
        <v>Card Holder</v>
      </c>
      <c r="AB1348" t="str">
        <f>_xlfn.XLOOKUP(tblSales[[#This Row],[Product_ID]],Products!$A:$A,Products!$E:$E,"Unknown")</f>
        <v>Biba</v>
      </c>
      <c r="AC1348" t="str">
        <f>_xlfn.XLOOKUP(tblSales[[#This Row],[Store_ID]],Stores!$A:$A,Stores!$B:$B,"Unknown")</f>
        <v>TrendMart Mangaluru High Street</v>
      </c>
      <c r="AD1348" t="str">
        <f>_xlfn.XLOOKUP(tblSales[[#This Row],[Store_ID]],Stores!$A:$A,Stores!$E:$E,"Unknown")</f>
        <v>South Zone 2</v>
      </c>
      <c r="AE1348" t="str">
        <f>_xlfn.XLOOKUP(tblSales[[#This Row],[Customer_ID]],Customers!$A:$A,Customers!$B:$B,"Unknown")</f>
        <v>Logesh Srinivasan</v>
      </c>
      <c r="AF1348" t="str">
        <f>_xlfn.XLOOKUP(tblSales[[#This Row],[Customer_ID]],Customers!$A:$A,Customers!$J:$J,"Unknown")</f>
        <v>Regular</v>
      </c>
      <c r="AG1348" t="str">
        <f>_xlfn.XLOOKUP(tblSales[[#This Row],[Employee_ID]],Employees!$A:$A,Employees!$B:$B,"Unknown")</f>
        <v>Vikram Bhat</v>
      </c>
      <c r="AH1348">
        <f>IF(MONTH(tblSales[[#This Row],[Invoice Date]])&gt;=4,MONTH(tblSales[[#This Row],[Invoice Date]]),MONTH(tblSales[[#This Row],[Invoice Date]])+12)</f>
        <v>14</v>
      </c>
      <c r="AI1348" s="8">
        <f>DATE(YEAR(tblSales[[#This Row],[Invoice Date]]),MONTH(tblSales[[#This Row],[Invoice Date]]),1)</f>
        <v>45689</v>
      </c>
      <c r="AJ1348" t="str">
        <f>_xlfn.XLOOKUP(tblSales[[#This Row],[Product_ID]],Products!$A:$A,Products!$B:$B,"Unknown")</f>
        <v>Biba Card Holder Navy Blue</v>
      </c>
      <c r="AK1348" s="9">
        <f>IFERROR(tblSales[[#This Row],[Profit]]/tblSales[[#This Row],[Sales Amount]],0)</f>
        <v>0.25879558052716917</v>
      </c>
      <c r="AL1348" t="str">
        <f>IF(tblSales[[#This Row],[Discount %]]&lt;=5,"0-5%",
IF(tblSales[[#This Row],[Discount %]]&lt;=10,"5-10%",
IF(tblSales[[#This Row],[Discount %]]&lt;=15,"10-15%",
IF(tblSales[[#This Row],[Discount %]]&lt;=20,"15-20%","20%+"))))</f>
        <v>0-5%</v>
      </c>
    </row>
    <row r="1349" spans="1:38">
      <c r="A1349" s="2" t="s">
        <v>3139</v>
      </c>
      <c r="B1349" s="11">
        <v>45702</v>
      </c>
      <c r="C1349" s="2" t="s">
        <v>3135</v>
      </c>
      <c r="D1349" s="2" t="s">
        <v>976</v>
      </c>
      <c r="E1349" s="2" t="s">
        <v>754</v>
      </c>
      <c r="F1349" s="2" t="s">
        <v>193</v>
      </c>
      <c r="G1349" s="2">
        <v>1</v>
      </c>
      <c r="H1349" s="2">
        <v>1309.46</v>
      </c>
      <c r="I1349" s="2">
        <v>5</v>
      </c>
      <c r="J1349" s="2">
        <v>65.47</v>
      </c>
      <c r="K1349" s="2">
        <v>12</v>
      </c>
      <c r="L1349" s="2">
        <v>149.28</v>
      </c>
      <c r="M1349" s="2">
        <v>1393.27</v>
      </c>
      <c r="N1349" s="2">
        <v>962.17</v>
      </c>
      <c r="O1349" s="2">
        <f t="shared" si="51"/>
        <v>281.82000000000005</v>
      </c>
      <c r="P1349" s="2" t="s">
        <v>32</v>
      </c>
      <c r="Q1349" s="2" t="str">
        <f t="shared" si="52"/>
        <v>UPI</v>
      </c>
      <c r="R1349" s="2" t="s">
        <v>20</v>
      </c>
      <c r="S1349" s="2" t="s">
        <v>56</v>
      </c>
      <c r="T1349" s="2" t="s">
        <v>1003</v>
      </c>
      <c r="U1349" s="2" t="s">
        <v>59</v>
      </c>
      <c r="V1349" t="str">
        <f>TEXT(tblSales[[#This Row],[Invoice Date]],"mmm")</f>
        <v>Feb</v>
      </c>
      <c r="W1349">
        <f>MONTH(tblSales[[#This Row],[Invoice Date]])</f>
        <v>2</v>
      </c>
      <c r="X1349">
        <f>YEAR(tblSales[[#This Row],[Invoice Date]])</f>
        <v>2025</v>
      </c>
      <c r="Y1349" t="str">
        <f>TEXT(tblSales[[#This Row],[Invoice Date]],"mmm-yyyy")</f>
        <v>Feb-2025</v>
      </c>
      <c r="Z1349" t="str">
        <f>_xlfn.XLOOKUP(tblSales[[#This Row],[Product_ID]],Products!$A:$A,Products!$C:$C,"Women Dresses")</f>
        <v>Women Sarees</v>
      </c>
      <c r="AA1349" t="str">
        <f>_xlfn.XLOOKUP(tblSales[[#This Row],[Product_ID]],Products!$A:$A,Products!$D:$D,"Unknown")</f>
        <v>Cotton Saree</v>
      </c>
      <c r="AB1349" t="str">
        <f>_xlfn.XLOOKUP(tblSales[[#This Row],[Product_ID]],Products!$A:$A,Products!$E:$E,"Unknown")</f>
        <v>Spykar</v>
      </c>
      <c r="AC1349" t="str">
        <f>_xlfn.XLOOKUP(tblSales[[#This Row],[Store_ID]],Stores!$A:$A,Stores!$B:$B,"Unknown")</f>
        <v>TrendMart Tirunelveli Flagship</v>
      </c>
      <c r="AD1349" t="str">
        <f>_xlfn.XLOOKUP(tblSales[[#This Row],[Store_ID]],Stores!$A:$A,Stores!$E:$E,"Unknown")</f>
        <v>South Zone 1</v>
      </c>
      <c r="AE1349" t="str">
        <f>_xlfn.XLOOKUP(tblSales[[#This Row],[Customer_ID]],Customers!$A:$A,Customers!$B:$B,"Unknown")</f>
        <v>Muthu Iyengar</v>
      </c>
      <c r="AF1349" t="str">
        <f>_xlfn.XLOOKUP(tblSales[[#This Row],[Customer_ID]],Customers!$A:$A,Customers!$J:$J,"Unknown")</f>
        <v>Silver</v>
      </c>
      <c r="AG1349" t="str">
        <f>_xlfn.XLOOKUP(tblSales[[#This Row],[Employee_ID]],Employees!$A:$A,Employees!$B:$B,"Unknown")</f>
        <v>Yamini Pandian</v>
      </c>
      <c r="AH1349">
        <f>IF(MONTH(tblSales[[#This Row],[Invoice Date]])&gt;=4,MONTH(tblSales[[#This Row],[Invoice Date]]),MONTH(tblSales[[#This Row],[Invoice Date]])+12)</f>
        <v>14</v>
      </c>
      <c r="AI1349" s="8">
        <f>DATE(YEAR(tblSales[[#This Row],[Invoice Date]]),MONTH(tblSales[[#This Row],[Invoice Date]]),1)</f>
        <v>45689</v>
      </c>
      <c r="AJ1349" t="str">
        <f>_xlfn.XLOOKUP(tblSales[[#This Row],[Product_ID]],Products!$A:$A,Products!$B:$B,"Unknown")</f>
        <v>Spykar Cotton Saree Black</v>
      </c>
      <c r="AK1349" s="9">
        <f>IFERROR(tblSales[[#This Row],[Profit]]/tblSales[[#This Row],[Sales Amount]],0)</f>
        <v>0.20227235209255928</v>
      </c>
      <c r="AL1349" t="str">
        <f>IF(tblSales[[#This Row],[Discount %]]&lt;=5,"0-5%",
IF(tblSales[[#This Row],[Discount %]]&lt;=10,"5-10%",
IF(tblSales[[#This Row],[Discount %]]&lt;=15,"10-15%",
IF(tblSales[[#This Row],[Discount %]]&lt;=20,"15-20%","20%+"))))</f>
        <v>0-5%</v>
      </c>
    </row>
    <row r="1350" spans="1:38">
      <c r="A1350" s="2" t="s">
        <v>3140</v>
      </c>
      <c r="B1350" s="11">
        <v>45627</v>
      </c>
      <c r="C1350" s="2" t="s">
        <v>2343</v>
      </c>
      <c r="D1350" s="2" t="s">
        <v>160</v>
      </c>
      <c r="E1350" s="2" t="s">
        <v>363</v>
      </c>
      <c r="F1350" s="2" t="s">
        <v>193</v>
      </c>
      <c r="G1350" s="2">
        <v>2</v>
      </c>
      <c r="H1350" s="2">
        <v>6106.61</v>
      </c>
      <c r="I1350" s="2">
        <v>5</v>
      </c>
      <c r="J1350" s="2">
        <v>610.66</v>
      </c>
      <c r="K1350" s="2">
        <v>12</v>
      </c>
      <c r="L1350" s="2">
        <v>1392.31</v>
      </c>
      <c r="M1350" s="2">
        <v>12994.87</v>
      </c>
      <c r="N1350" s="2">
        <v>7941.72</v>
      </c>
      <c r="O1350" s="2">
        <f t="shared" si="51"/>
        <v>3660.8400000000006</v>
      </c>
      <c r="P1350" s="2" t="s">
        <v>32</v>
      </c>
      <c r="Q1350" s="2" t="str">
        <f t="shared" si="52"/>
        <v>UPI</v>
      </c>
      <c r="R1350" s="2" t="s">
        <v>20</v>
      </c>
      <c r="S1350" s="2" t="s">
        <v>56</v>
      </c>
      <c r="T1350" s="2" t="s">
        <v>2839</v>
      </c>
      <c r="U1350" s="2" t="s">
        <v>60</v>
      </c>
      <c r="V1350" t="str">
        <f>TEXT(tblSales[[#This Row],[Invoice Date]],"mmm")</f>
        <v>Dec</v>
      </c>
      <c r="W1350">
        <f>MONTH(tblSales[[#This Row],[Invoice Date]])</f>
        <v>12</v>
      </c>
      <c r="X1350">
        <f>YEAR(tblSales[[#This Row],[Invoice Date]])</f>
        <v>2024</v>
      </c>
      <c r="Y1350" t="str">
        <f>TEXT(tblSales[[#This Row],[Invoice Date]],"mmm-yyyy")</f>
        <v>Dec-2024</v>
      </c>
      <c r="Z1350" t="str">
        <f>_xlfn.XLOOKUP(tblSales[[#This Row],[Product_ID]],Products!$A:$A,Products!$C:$C,"Women Dresses")</f>
        <v>Watches</v>
      </c>
      <c r="AA1350" t="str">
        <f>_xlfn.XLOOKUP(tblSales[[#This Row],[Product_ID]],Products!$A:$A,Products!$D:$D,"Unknown")</f>
        <v>Analog Watch</v>
      </c>
      <c r="AB1350" t="str">
        <f>_xlfn.XLOOKUP(tblSales[[#This Row],[Product_ID]],Products!$A:$A,Products!$E:$E,"Unknown")</f>
        <v>Global Desi</v>
      </c>
      <c r="AC1350" t="str">
        <f>_xlfn.XLOOKUP(tblSales[[#This Row],[Store_ID]],Stores!$A:$A,Stores!$B:$B,"Unknown")</f>
        <v>TrendMart Thoothukudi Mall Kiosk</v>
      </c>
      <c r="AD1350" t="str">
        <f>_xlfn.XLOOKUP(tblSales[[#This Row],[Store_ID]],Stores!$A:$A,Stores!$E:$E,"Unknown")</f>
        <v>South Zone 1</v>
      </c>
      <c r="AE1350" t="str">
        <f>_xlfn.XLOOKUP(tblSales[[#This Row],[Customer_ID]],Customers!$A:$A,Customers!$B:$B,"Unknown")</f>
        <v>Feroz Nair</v>
      </c>
      <c r="AF1350" t="str">
        <f>_xlfn.XLOOKUP(tblSales[[#This Row],[Customer_ID]],Customers!$A:$A,Customers!$J:$J,"Unknown")</f>
        <v>Silver</v>
      </c>
      <c r="AG1350" t="str">
        <f>_xlfn.XLOOKUP(tblSales[[#This Row],[Employee_ID]],Employees!$A:$A,Employees!$B:$B,"Unknown")</f>
        <v>Yamini Pandian</v>
      </c>
      <c r="AH1350">
        <f>IF(MONTH(tblSales[[#This Row],[Invoice Date]])&gt;=4,MONTH(tblSales[[#This Row],[Invoice Date]]),MONTH(tblSales[[#This Row],[Invoice Date]])+12)</f>
        <v>12</v>
      </c>
      <c r="AI1350" s="8">
        <f>DATE(YEAR(tblSales[[#This Row],[Invoice Date]]),MONTH(tblSales[[#This Row],[Invoice Date]]),1)</f>
        <v>45627</v>
      </c>
      <c r="AJ1350" t="str">
        <f>_xlfn.XLOOKUP(tblSales[[#This Row],[Product_ID]],Products!$A:$A,Products!$B:$B,"Unknown")</f>
        <v>Global Desi Analog Watch Cream</v>
      </c>
      <c r="AK1350" s="9">
        <f>IFERROR(tblSales[[#This Row],[Profit]]/tblSales[[#This Row],[Sales Amount]],0)</f>
        <v>0.2817142456984949</v>
      </c>
      <c r="AL1350" t="str">
        <f>IF(tblSales[[#This Row],[Discount %]]&lt;=5,"0-5%",
IF(tblSales[[#This Row],[Discount %]]&lt;=10,"5-10%",
IF(tblSales[[#This Row],[Discount %]]&lt;=15,"10-15%",
IF(tblSales[[#This Row],[Discount %]]&lt;=20,"15-20%","20%+"))))</f>
        <v>0-5%</v>
      </c>
    </row>
    <row r="1351" spans="1:38">
      <c r="A1351" s="2" t="s">
        <v>3141</v>
      </c>
      <c r="B1351" s="11">
        <v>45396</v>
      </c>
      <c r="C1351" s="2" t="s">
        <v>1215</v>
      </c>
      <c r="D1351" s="2" t="s">
        <v>474</v>
      </c>
      <c r="E1351" s="2" t="s">
        <v>333</v>
      </c>
      <c r="F1351" s="2" t="s">
        <v>458</v>
      </c>
      <c r="G1351" s="2">
        <v>1</v>
      </c>
      <c r="H1351" s="2">
        <v>3244.07</v>
      </c>
      <c r="I1351" s="2">
        <v>0</v>
      </c>
      <c r="J1351" s="2">
        <v>0</v>
      </c>
      <c r="K1351" s="2">
        <v>12</v>
      </c>
      <c r="L1351" s="2">
        <v>389.29</v>
      </c>
      <c r="M1351" s="2">
        <v>3633.36</v>
      </c>
      <c r="N1351" s="2">
        <v>2034.01</v>
      </c>
      <c r="O1351" s="2">
        <f t="shared" si="51"/>
        <v>1210.0600000000002</v>
      </c>
      <c r="P1351" s="2" t="s">
        <v>32</v>
      </c>
      <c r="Q1351" s="2" t="str">
        <f t="shared" si="52"/>
        <v>UPI</v>
      </c>
      <c r="R1351" s="2" t="s">
        <v>20</v>
      </c>
      <c r="S1351" s="2" t="s">
        <v>57</v>
      </c>
      <c r="T1351" s="2" t="s">
        <v>591</v>
      </c>
      <c r="U1351" s="2" t="s">
        <v>60</v>
      </c>
      <c r="V1351" t="str">
        <f>TEXT(tblSales[[#This Row],[Invoice Date]],"mmm")</f>
        <v>Apr</v>
      </c>
      <c r="W1351">
        <f>MONTH(tblSales[[#This Row],[Invoice Date]])</f>
        <v>4</v>
      </c>
      <c r="X1351">
        <f>YEAR(tblSales[[#This Row],[Invoice Date]])</f>
        <v>2024</v>
      </c>
      <c r="Y1351" t="str">
        <f>TEXT(tblSales[[#This Row],[Invoice Date]],"mmm-yyyy")</f>
        <v>Apr-2024</v>
      </c>
      <c r="Z1351" t="str">
        <f>_xlfn.XLOOKUP(tblSales[[#This Row],[Product_ID]],Products!$A:$A,Products!$C:$C,"Women Dresses")</f>
        <v>Handbags</v>
      </c>
      <c r="AA1351" t="str">
        <f>_xlfn.XLOOKUP(tblSales[[#This Row],[Product_ID]],Products!$A:$A,Products!$D:$D,"Unknown")</f>
        <v>Sling Bag</v>
      </c>
      <c r="AB1351" t="str">
        <f>_xlfn.XLOOKUP(tblSales[[#This Row],[Product_ID]],Products!$A:$A,Products!$E:$E,"Unknown")</f>
        <v>GRT Jewellers</v>
      </c>
      <c r="AC1351" t="str">
        <f>_xlfn.XLOOKUP(tblSales[[#This Row],[Store_ID]],Stores!$A:$A,Stores!$B:$B,"Unknown")</f>
        <v>TrendMart Warangal High Street</v>
      </c>
      <c r="AD1351" t="str">
        <f>_xlfn.XLOOKUP(tblSales[[#This Row],[Store_ID]],Stores!$A:$A,Stores!$E:$E,"Unknown")</f>
        <v>South Zone 2</v>
      </c>
      <c r="AE1351" t="str">
        <f>_xlfn.XLOOKUP(tblSales[[#This Row],[Customer_ID]],Customers!$A:$A,Customers!$B:$B,"Unknown")</f>
        <v>Srinivas Gowda</v>
      </c>
      <c r="AF1351" t="str">
        <f>_xlfn.XLOOKUP(tblSales[[#This Row],[Customer_ID]],Customers!$A:$A,Customers!$J:$J,"Unknown")</f>
        <v>Silver</v>
      </c>
      <c r="AG1351" t="str">
        <f>_xlfn.XLOOKUP(tblSales[[#This Row],[Employee_ID]],Employees!$A:$A,Employees!$B:$B,"Unknown")</f>
        <v>Anil Reddy</v>
      </c>
      <c r="AH1351">
        <f>IF(MONTH(tblSales[[#This Row],[Invoice Date]])&gt;=4,MONTH(tblSales[[#This Row],[Invoice Date]]),MONTH(tblSales[[#This Row],[Invoice Date]])+12)</f>
        <v>4</v>
      </c>
      <c r="AI1351" s="8">
        <f>DATE(YEAR(tblSales[[#This Row],[Invoice Date]]),MONTH(tblSales[[#This Row],[Invoice Date]]),1)</f>
        <v>45383</v>
      </c>
      <c r="AJ1351" t="str">
        <f>_xlfn.XLOOKUP(tblSales[[#This Row],[Product_ID]],Products!$A:$A,Products!$B:$B,"Unknown")</f>
        <v>GRT Jewellers Sling Bag Olive</v>
      </c>
      <c r="AK1351" s="9">
        <f>IFERROR(tblSales[[#This Row],[Profit]]/tblSales[[#This Row],[Sales Amount]],0)</f>
        <v>0.33304159235528552</v>
      </c>
      <c r="AL1351" t="str">
        <f>IF(tblSales[[#This Row],[Discount %]]&lt;=5,"0-5%",
IF(tblSales[[#This Row],[Discount %]]&lt;=10,"5-10%",
IF(tblSales[[#This Row],[Discount %]]&lt;=15,"10-15%",
IF(tblSales[[#This Row],[Discount %]]&lt;=20,"15-20%","20%+"))))</f>
        <v>0-5%</v>
      </c>
    </row>
    <row r="1352" spans="1:38">
      <c r="A1352" s="2" t="s">
        <v>3142</v>
      </c>
      <c r="B1352" s="11">
        <v>45575</v>
      </c>
      <c r="C1352" s="2" t="s">
        <v>2563</v>
      </c>
      <c r="D1352" s="2" t="s">
        <v>431</v>
      </c>
      <c r="E1352" s="2" t="s">
        <v>150</v>
      </c>
      <c r="F1352" s="2" t="s">
        <v>122</v>
      </c>
      <c r="G1352" s="2">
        <v>1</v>
      </c>
      <c r="H1352" s="2">
        <v>1419.88</v>
      </c>
      <c r="I1352" s="2">
        <v>30</v>
      </c>
      <c r="J1352" s="2">
        <v>425.96</v>
      </c>
      <c r="K1352" s="2">
        <v>12</v>
      </c>
      <c r="L1352" s="2">
        <v>119.27</v>
      </c>
      <c r="M1352" s="2">
        <v>1113.19</v>
      </c>
      <c r="N1352" s="2">
        <v>1048.71</v>
      </c>
      <c r="O1352" s="2">
        <f t="shared" si="51"/>
        <v>-54.789999999999978</v>
      </c>
      <c r="P1352" s="2" t="s">
        <v>32</v>
      </c>
      <c r="Q1352" s="2" t="str">
        <f t="shared" si="52"/>
        <v>UPI</v>
      </c>
      <c r="R1352" s="2" t="s">
        <v>21</v>
      </c>
      <c r="S1352" s="2" t="s">
        <v>56</v>
      </c>
      <c r="T1352" s="2" t="s">
        <v>1550</v>
      </c>
      <c r="U1352" s="2" t="s">
        <v>59</v>
      </c>
      <c r="V1352" t="str">
        <f>TEXT(tblSales[[#This Row],[Invoice Date]],"mmm")</f>
        <v>Oct</v>
      </c>
      <c r="W1352">
        <f>MONTH(tblSales[[#This Row],[Invoice Date]])</f>
        <v>10</v>
      </c>
      <c r="X1352">
        <f>YEAR(tblSales[[#This Row],[Invoice Date]])</f>
        <v>2024</v>
      </c>
      <c r="Y1352" t="str">
        <f>TEXT(tblSales[[#This Row],[Invoice Date]],"mmm-yyyy")</f>
        <v>Oct-2024</v>
      </c>
      <c r="Z1352" t="str">
        <f>_xlfn.XLOOKUP(tblSales[[#This Row],[Product_ID]],Products!$A:$A,Products!$C:$C,"Women Dresses")</f>
        <v>Women Jeans</v>
      </c>
      <c r="AA1352" t="str">
        <f>_xlfn.XLOOKUP(tblSales[[#This Row],[Product_ID]],Products!$A:$A,Products!$D:$D,"Unknown")</f>
        <v>Bootcut</v>
      </c>
      <c r="AB1352" t="str">
        <f>_xlfn.XLOOKUP(tblSales[[#This Row],[Product_ID]],Products!$A:$A,Products!$E:$E,"Unknown")</f>
        <v>Woodland</v>
      </c>
      <c r="AC1352" t="str">
        <f>_xlfn.XLOOKUP(tblSales[[#This Row],[Store_ID]],Stores!$A:$A,Stores!$B:$B,"Unknown")</f>
        <v>TrendMart Kalaburagi Mall Kiosk</v>
      </c>
      <c r="AD1352" t="str">
        <f>_xlfn.XLOOKUP(tblSales[[#This Row],[Store_ID]],Stores!$A:$A,Stores!$E:$E,"Unknown")</f>
        <v>South Zone 2</v>
      </c>
      <c r="AE1352" t="str">
        <f>_xlfn.XLOOKUP(tblSales[[#This Row],[Customer_ID]],Customers!$A:$A,Customers!$B:$B,"Unknown")</f>
        <v>Malathi Hegde</v>
      </c>
      <c r="AF1352" t="str">
        <f>_xlfn.XLOOKUP(tblSales[[#This Row],[Customer_ID]],Customers!$A:$A,Customers!$J:$J,"Unknown")</f>
        <v>Regular</v>
      </c>
      <c r="AG1352" t="str">
        <f>_xlfn.XLOOKUP(tblSales[[#This Row],[Employee_ID]],Employees!$A:$A,Employees!$B:$B,"Unknown")</f>
        <v>Rahul Krishnan</v>
      </c>
      <c r="AH1352">
        <f>IF(MONTH(tblSales[[#This Row],[Invoice Date]])&gt;=4,MONTH(tblSales[[#This Row],[Invoice Date]]),MONTH(tblSales[[#This Row],[Invoice Date]])+12)</f>
        <v>10</v>
      </c>
      <c r="AI1352" s="8">
        <f>DATE(YEAR(tblSales[[#This Row],[Invoice Date]]),MONTH(tblSales[[#This Row],[Invoice Date]]),1)</f>
        <v>45566</v>
      </c>
      <c r="AJ1352" t="str">
        <f>_xlfn.XLOOKUP(tblSales[[#This Row],[Product_ID]],Products!$A:$A,Products!$B:$B,"Unknown")</f>
        <v>Woodland Bootcut Peach</v>
      </c>
      <c r="AK1352" s="9">
        <f>IFERROR(tblSales[[#This Row],[Profit]]/tblSales[[#This Row],[Sales Amount]],0)</f>
        <v>-4.9218911416739258E-2</v>
      </c>
      <c r="AL1352" t="str">
        <f>IF(tblSales[[#This Row],[Discount %]]&lt;=5,"0-5%",
IF(tblSales[[#This Row],[Discount %]]&lt;=10,"5-10%",
IF(tblSales[[#This Row],[Discount %]]&lt;=15,"10-15%",
IF(tblSales[[#This Row],[Discount %]]&lt;=20,"15-20%","20%+"))))</f>
        <v>20%+</v>
      </c>
    </row>
    <row r="1353" spans="1:38">
      <c r="A1353" s="2" t="s">
        <v>3143</v>
      </c>
      <c r="B1353" s="11">
        <v>45468</v>
      </c>
      <c r="C1353" s="2" t="s">
        <v>3144</v>
      </c>
      <c r="D1353" s="2" t="s">
        <v>349</v>
      </c>
      <c r="E1353" s="2" t="s">
        <v>171</v>
      </c>
      <c r="F1353" s="2" t="s">
        <v>475</v>
      </c>
      <c r="G1353" s="2">
        <v>2</v>
      </c>
      <c r="H1353" s="2">
        <v>1271.5999999999999</v>
      </c>
      <c r="I1353" s="2">
        <v>30</v>
      </c>
      <c r="J1353" s="2">
        <v>762.96</v>
      </c>
      <c r="K1353" s="2">
        <v>12</v>
      </c>
      <c r="L1353" s="2">
        <v>213.63</v>
      </c>
      <c r="M1353" s="2">
        <v>1993.87</v>
      </c>
      <c r="N1353" s="2">
        <v>1605.28</v>
      </c>
      <c r="O1353" s="2">
        <f t="shared" si="51"/>
        <v>174.95999999999992</v>
      </c>
      <c r="P1353" s="2" t="s">
        <v>30</v>
      </c>
      <c r="Q1353" s="2" t="str">
        <f t="shared" si="52"/>
        <v>EMI</v>
      </c>
      <c r="R1353" s="2" t="s">
        <v>21</v>
      </c>
      <c r="S1353" s="2" t="s">
        <v>56</v>
      </c>
      <c r="T1353" s="2" t="s">
        <v>704</v>
      </c>
      <c r="U1353" s="2" t="s">
        <v>59</v>
      </c>
      <c r="V1353" t="str">
        <f>TEXT(tblSales[[#This Row],[Invoice Date]],"mmm")</f>
        <v>Jun</v>
      </c>
      <c r="W1353">
        <f>MONTH(tblSales[[#This Row],[Invoice Date]])</f>
        <v>6</v>
      </c>
      <c r="X1353">
        <f>YEAR(tblSales[[#This Row],[Invoice Date]])</f>
        <v>2024</v>
      </c>
      <c r="Y1353" t="str">
        <f>TEXT(tblSales[[#This Row],[Invoice Date]],"mmm-yyyy")</f>
        <v>Jun-2024</v>
      </c>
      <c r="Z1353" t="str">
        <f>_xlfn.XLOOKUP(tblSales[[#This Row],[Product_ID]],Products!$A:$A,Products!$C:$C,"Women Dresses")</f>
        <v>Winter Wear</v>
      </c>
      <c r="AA1353" t="str">
        <f>_xlfn.XLOOKUP(tblSales[[#This Row],[Product_ID]],Products!$A:$A,Products!$D:$D,"Unknown")</f>
        <v>Muffler</v>
      </c>
      <c r="AB1353" t="str">
        <f>_xlfn.XLOOKUP(tblSales[[#This Row],[Product_ID]],Products!$A:$A,Products!$E:$E,"Unknown")</f>
        <v>Metro Shoes</v>
      </c>
      <c r="AC1353" t="str">
        <f>_xlfn.XLOOKUP(tblSales[[#This Row],[Store_ID]],Stores!$A:$A,Stores!$B:$B,"Unknown")</f>
        <v>TrendMart Warangal Outlet</v>
      </c>
      <c r="AD1353" t="str">
        <f>_xlfn.XLOOKUP(tblSales[[#This Row],[Store_ID]],Stores!$A:$A,Stores!$E:$E,"Unknown")</f>
        <v>South Zone 2</v>
      </c>
      <c r="AE1353" t="str">
        <f>_xlfn.XLOOKUP(tblSales[[#This Row],[Customer_ID]],Customers!$A:$A,Customers!$B:$B,"Unknown")</f>
        <v>Pranav Sundaram</v>
      </c>
      <c r="AF1353" t="str">
        <f>_xlfn.XLOOKUP(tblSales[[#This Row],[Customer_ID]],Customers!$A:$A,Customers!$J:$J,"Unknown")</f>
        <v>Regular</v>
      </c>
      <c r="AG1353" t="str">
        <f>_xlfn.XLOOKUP(tblSales[[#This Row],[Employee_ID]],Employees!$A:$A,Employees!$B:$B,"Unknown")</f>
        <v>Arjun Krishnan</v>
      </c>
      <c r="AH1353">
        <f>IF(MONTH(tblSales[[#This Row],[Invoice Date]])&gt;=4,MONTH(tblSales[[#This Row],[Invoice Date]]),MONTH(tblSales[[#This Row],[Invoice Date]])+12)</f>
        <v>6</v>
      </c>
      <c r="AI1353" s="8">
        <f>DATE(YEAR(tblSales[[#This Row],[Invoice Date]]),MONTH(tblSales[[#This Row],[Invoice Date]]),1)</f>
        <v>45444</v>
      </c>
      <c r="AJ1353" t="str">
        <f>_xlfn.XLOOKUP(tblSales[[#This Row],[Product_ID]],Products!$A:$A,Products!$B:$B,"Unknown")</f>
        <v>Metro Shoes Muffler Olive</v>
      </c>
      <c r="AK1353" s="9">
        <f>IFERROR(tblSales[[#This Row],[Profit]]/tblSales[[#This Row],[Sales Amount]],0)</f>
        <v>8.7748950533384787E-2</v>
      </c>
      <c r="AL1353" t="str">
        <f>IF(tblSales[[#This Row],[Discount %]]&lt;=5,"0-5%",
IF(tblSales[[#This Row],[Discount %]]&lt;=10,"5-10%",
IF(tblSales[[#This Row],[Discount %]]&lt;=15,"10-15%",
IF(tblSales[[#This Row],[Discount %]]&lt;=20,"15-20%","20%+"))))</f>
        <v>20%+</v>
      </c>
    </row>
    <row r="1354" spans="1:38">
      <c r="A1354" s="2" t="s">
        <v>3145</v>
      </c>
      <c r="B1354" s="11">
        <v>45539</v>
      </c>
      <c r="C1354" s="2" t="s">
        <v>3146</v>
      </c>
      <c r="D1354" s="2" t="s">
        <v>1244</v>
      </c>
      <c r="E1354" s="2" t="s">
        <v>166</v>
      </c>
      <c r="F1354" s="2" t="s">
        <v>475</v>
      </c>
      <c r="G1354" s="2">
        <v>3</v>
      </c>
      <c r="H1354" s="2">
        <v>535.89</v>
      </c>
      <c r="I1354" s="2">
        <v>15</v>
      </c>
      <c r="J1354" s="2">
        <v>241.15</v>
      </c>
      <c r="K1354" s="2">
        <v>5</v>
      </c>
      <c r="L1354" s="2">
        <v>68.33</v>
      </c>
      <c r="M1354" s="2">
        <v>1434.85</v>
      </c>
      <c r="N1354" s="2">
        <v>1046.25</v>
      </c>
      <c r="O1354" s="2">
        <f t="shared" si="51"/>
        <v>320.26999999999992</v>
      </c>
      <c r="P1354" s="2" t="s">
        <v>32</v>
      </c>
      <c r="Q1354" s="2" t="str">
        <f t="shared" si="52"/>
        <v>UPI</v>
      </c>
      <c r="R1354" s="2" t="s">
        <v>20</v>
      </c>
      <c r="S1354" s="2" t="s">
        <v>56</v>
      </c>
      <c r="T1354" s="2" t="s">
        <v>3147</v>
      </c>
      <c r="U1354" s="2" t="s">
        <v>59</v>
      </c>
      <c r="V1354" t="str">
        <f>TEXT(tblSales[[#This Row],[Invoice Date]],"mmm")</f>
        <v>Sep</v>
      </c>
      <c r="W1354">
        <f>MONTH(tblSales[[#This Row],[Invoice Date]])</f>
        <v>9</v>
      </c>
      <c r="X1354">
        <f>YEAR(tblSales[[#This Row],[Invoice Date]])</f>
        <v>2024</v>
      </c>
      <c r="Y1354" t="str">
        <f>TEXT(tblSales[[#This Row],[Invoice Date]],"mmm-yyyy")</f>
        <v>Sep-2024</v>
      </c>
      <c r="Z1354" t="str">
        <f>_xlfn.XLOOKUP(tblSales[[#This Row],[Product_ID]],Products!$A:$A,Products!$C:$C,"Women Dresses")</f>
        <v>Men T-Shirts</v>
      </c>
      <c r="AA1354" t="str">
        <f>_xlfn.XLOOKUP(tblSales[[#This Row],[Product_ID]],Products!$A:$A,Products!$D:$D,"Unknown")</f>
        <v>Polo</v>
      </c>
      <c r="AB1354" t="str">
        <f>_xlfn.XLOOKUP(tblSales[[#This Row],[Product_ID]],Products!$A:$A,Products!$E:$E,"Unknown")</f>
        <v>Metro Shoes</v>
      </c>
      <c r="AC1354" t="str">
        <f>_xlfn.XLOOKUP(tblSales[[#This Row],[Store_ID]],Stores!$A:$A,Stores!$B:$B,"Unknown")</f>
        <v>TrendMart Kurnool Standard</v>
      </c>
      <c r="AD1354" t="str">
        <f>_xlfn.XLOOKUP(tblSales[[#This Row],[Store_ID]],Stores!$A:$A,Stores!$E:$E,"Unknown")</f>
        <v>South Zone 3</v>
      </c>
      <c r="AE1354" t="str">
        <f>_xlfn.XLOOKUP(tblSales[[#This Row],[Customer_ID]],Customers!$A:$A,Customers!$B:$B,"Unknown")</f>
        <v>Hema Bhat</v>
      </c>
      <c r="AF1354" t="str">
        <f>_xlfn.XLOOKUP(tblSales[[#This Row],[Customer_ID]],Customers!$A:$A,Customers!$J:$J,"Unknown")</f>
        <v>Regular</v>
      </c>
      <c r="AG1354" t="str">
        <f>_xlfn.XLOOKUP(tblSales[[#This Row],[Employee_ID]],Employees!$A:$A,Employees!$B:$B,"Unknown")</f>
        <v>Arjun Krishnan</v>
      </c>
      <c r="AH1354">
        <f>IF(MONTH(tblSales[[#This Row],[Invoice Date]])&gt;=4,MONTH(tblSales[[#This Row],[Invoice Date]]),MONTH(tblSales[[#This Row],[Invoice Date]])+12)</f>
        <v>9</v>
      </c>
      <c r="AI1354" s="8">
        <f>DATE(YEAR(tblSales[[#This Row],[Invoice Date]]),MONTH(tblSales[[#This Row],[Invoice Date]]),1)</f>
        <v>45536</v>
      </c>
      <c r="AJ1354" t="str">
        <f>_xlfn.XLOOKUP(tblSales[[#This Row],[Product_ID]],Products!$A:$A,Products!$B:$B,"Unknown")</f>
        <v>Metro Shoes Polo Purple</v>
      </c>
      <c r="AK1354" s="9">
        <f>IFERROR(tblSales[[#This Row],[Profit]]/tblSales[[#This Row],[Sales Amount]],0)</f>
        <v>0.22320800083632431</v>
      </c>
      <c r="AL1354" t="str">
        <f>IF(tblSales[[#This Row],[Discount %]]&lt;=5,"0-5%",
IF(tblSales[[#This Row],[Discount %]]&lt;=10,"5-10%",
IF(tblSales[[#This Row],[Discount %]]&lt;=15,"10-15%",
IF(tblSales[[#This Row],[Discount %]]&lt;=20,"15-20%","20%+"))))</f>
        <v>10-15%</v>
      </c>
    </row>
    <row r="1355" spans="1:38">
      <c r="A1355" s="2" t="s">
        <v>3148</v>
      </c>
      <c r="B1355" s="11">
        <v>45528</v>
      </c>
      <c r="C1355" s="2" t="s">
        <v>3105</v>
      </c>
      <c r="D1355" s="2" t="s">
        <v>492</v>
      </c>
      <c r="E1355" s="2" t="s">
        <v>1412</v>
      </c>
      <c r="F1355" s="2" t="s">
        <v>216</v>
      </c>
      <c r="G1355" s="2">
        <v>1</v>
      </c>
      <c r="H1355" s="2">
        <v>1341.72</v>
      </c>
      <c r="I1355" s="2">
        <v>0</v>
      </c>
      <c r="J1355" s="2">
        <v>0</v>
      </c>
      <c r="K1355" s="2">
        <v>12</v>
      </c>
      <c r="L1355" s="2">
        <v>161.01</v>
      </c>
      <c r="M1355" s="2">
        <v>1502.73</v>
      </c>
      <c r="N1355" s="2">
        <v>854.85</v>
      </c>
      <c r="O1355" s="2">
        <f t="shared" si="51"/>
        <v>486.87</v>
      </c>
      <c r="P1355" s="2" t="s">
        <v>28</v>
      </c>
      <c r="Q1355" s="2" t="str">
        <f t="shared" si="52"/>
        <v>Credit Card</v>
      </c>
      <c r="R1355" s="2" t="s">
        <v>20</v>
      </c>
      <c r="S1355" s="2" t="s">
        <v>56</v>
      </c>
      <c r="T1355" s="2" t="s">
        <v>3149</v>
      </c>
      <c r="U1355" s="2" t="s">
        <v>60</v>
      </c>
      <c r="V1355" t="str">
        <f>TEXT(tblSales[[#This Row],[Invoice Date]],"mmm")</f>
        <v>Aug</v>
      </c>
      <c r="W1355">
        <f>MONTH(tblSales[[#This Row],[Invoice Date]])</f>
        <v>8</v>
      </c>
      <c r="X1355">
        <f>YEAR(tblSales[[#This Row],[Invoice Date]])</f>
        <v>2024</v>
      </c>
      <c r="Y1355" t="str">
        <f>TEXT(tblSales[[#This Row],[Invoice Date]],"mmm-yyyy")</f>
        <v>Aug-2024</v>
      </c>
      <c r="Z1355" t="str">
        <f>_xlfn.XLOOKUP(tblSales[[#This Row],[Product_ID]],Products!$A:$A,Products!$C:$C,"Women Dresses")</f>
        <v>Footwear</v>
      </c>
      <c r="AA1355" t="str">
        <f>_xlfn.XLOOKUP(tblSales[[#This Row],[Product_ID]],Products!$A:$A,Products!$D:$D,"Unknown")</f>
        <v>Sandals</v>
      </c>
      <c r="AB1355" t="str">
        <f>_xlfn.XLOOKUP(tblSales[[#This Row],[Product_ID]],Products!$A:$A,Products!$E:$E,"Unknown")</f>
        <v>Joyalukkas</v>
      </c>
      <c r="AC1355" t="str">
        <f>_xlfn.XLOOKUP(tblSales[[#This Row],[Store_ID]],Stores!$A:$A,Stores!$B:$B,"Unknown")</f>
        <v>TrendMart Kozhikode Mall Kiosk</v>
      </c>
      <c r="AD1355" t="str">
        <f>_xlfn.XLOOKUP(tblSales[[#This Row],[Store_ID]],Stores!$A:$A,Stores!$E:$E,"Unknown")</f>
        <v>South Zone 1</v>
      </c>
      <c r="AE1355" t="str">
        <f>_xlfn.XLOOKUP(tblSales[[#This Row],[Customer_ID]],Customers!$A:$A,Customers!$B:$B,"Unknown")</f>
        <v>Sunita Subramaniam</v>
      </c>
      <c r="AF1355" t="str">
        <f>_xlfn.XLOOKUP(tblSales[[#This Row],[Customer_ID]],Customers!$A:$A,Customers!$J:$J,"Unknown")</f>
        <v>Platinum</v>
      </c>
      <c r="AG1355" t="str">
        <f>_xlfn.XLOOKUP(tblSales[[#This Row],[Employee_ID]],Employees!$A:$A,Employees!$B:$B,"Unknown")</f>
        <v>Venkat Sharma</v>
      </c>
      <c r="AH1355">
        <f>IF(MONTH(tblSales[[#This Row],[Invoice Date]])&gt;=4,MONTH(tblSales[[#This Row],[Invoice Date]]),MONTH(tblSales[[#This Row],[Invoice Date]])+12)</f>
        <v>8</v>
      </c>
      <c r="AI1355" s="8">
        <f>DATE(YEAR(tblSales[[#This Row],[Invoice Date]]),MONTH(tblSales[[#This Row],[Invoice Date]]),1)</f>
        <v>45505</v>
      </c>
      <c r="AJ1355" t="str">
        <f>_xlfn.XLOOKUP(tblSales[[#This Row],[Product_ID]],Products!$A:$A,Products!$B:$B,"Unknown")</f>
        <v>Joyalukkas Sandals Beige</v>
      </c>
      <c r="AK1355" s="9">
        <f>IFERROR(tblSales[[#This Row],[Profit]]/tblSales[[#This Row],[Sales Amount]],0)</f>
        <v>0.3239903375855942</v>
      </c>
      <c r="AL1355" t="str">
        <f>IF(tblSales[[#This Row],[Discount %]]&lt;=5,"0-5%",
IF(tblSales[[#This Row],[Discount %]]&lt;=10,"5-10%",
IF(tblSales[[#This Row],[Discount %]]&lt;=15,"10-15%",
IF(tblSales[[#This Row],[Discount %]]&lt;=20,"15-20%","20%+"))))</f>
        <v>0-5%</v>
      </c>
    </row>
    <row r="1356" spans="1:38">
      <c r="A1356" s="2" t="s">
        <v>3150</v>
      </c>
      <c r="B1356" s="11">
        <v>45399</v>
      </c>
      <c r="C1356" s="2" t="s">
        <v>1568</v>
      </c>
      <c r="D1356" s="2" t="s">
        <v>1023</v>
      </c>
      <c r="E1356" s="2" t="s">
        <v>338</v>
      </c>
      <c r="F1356" s="2" t="s">
        <v>199</v>
      </c>
      <c r="G1356" s="2">
        <v>1</v>
      </c>
      <c r="H1356" s="2">
        <v>3128.02</v>
      </c>
      <c r="I1356" s="2">
        <v>0</v>
      </c>
      <c r="J1356" s="2">
        <v>0</v>
      </c>
      <c r="K1356" s="2">
        <v>12</v>
      </c>
      <c r="L1356" s="2">
        <v>375.36</v>
      </c>
      <c r="M1356" s="2">
        <v>3503.38</v>
      </c>
      <c r="N1356" s="2">
        <v>2340.46</v>
      </c>
      <c r="O1356" s="2">
        <f t="shared" si="51"/>
        <v>787.56000000000006</v>
      </c>
      <c r="P1356" s="2" t="s">
        <v>27</v>
      </c>
      <c r="Q1356" s="2" t="str">
        <f t="shared" si="52"/>
        <v>Cash</v>
      </c>
      <c r="R1356" s="2" t="s">
        <v>21</v>
      </c>
      <c r="S1356" s="2" t="s">
        <v>56</v>
      </c>
      <c r="T1356" s="2" t="s">
        <v>3151</v>
      </c>
      <c r="U1356" s="2" t="s">
        <v>59</v>
      </c>
      <c r="V1356" t="str">
        <f>TEXT(tblSales[[#This Row],[Invoice Date]],"mmm")</f>
        <v>Apr</v>
      </c>
      <c r="W1356">
        <f>MONTH(tblSales[[#This Row],[Invoice Date]])</f>
        <v>4</v>
      </c>
      <c r="X1356">
        <f>YEAR(tblSales[[#This Row],[Invoice Date]])</f>
        <v>2024</v>
      </c>
      <c r="Y1356" t="str">
        <f>TEXT(tblSales[[#This Row],[Invoice Date]],"mmm-yyyy")</f>
        <v>Apr-2024</v>
      </c>
      <c r="Z1356" t="str">
        <f>_xlfn.XLOOKUP(tblSales[[#This Row],[Product_ID]],Products!$A:$A,Products!$C:$C,"Women Dresses")</f>
        <v>Women Sarees</v>
      </c>
      <c r="AA1356" t="str">
        <f>_xlfn.XLOOKUP(tblSales[[#This Row],[Product_ID]],Products!$A:$A,Products!$D:$D,"Unknown")</f>
        <v>Cotton Saree</v>
      </c>
      <c r="AB1356" t="str">
        <f>_xlfn.XLOOKUP(tblSales[[#This Row],[Product_ID]],Products!$A:$A,Products!$E:$E,"Unknown")</f>
        <v>W for Woman</v>
      </c>
      <c r="AC1356" t="str">
        <f>_xlfn.XLOOKUP(tblSales[[#This Row],[Store_ID]],Stores!$A:$A,Stores!$B:$B,"Unknown")</f>
        <v>TrendMart Davanagere High Street</v>
      </c>
      <c r="AD1356" t="str">
        <f>_xlfn.XLOOKUP(tblSales[[#This Row],[Store_ID]],Stores!$A:$A,Stores!$E:$E,"Unknown")</f>
        <v>South Zone 2</v>
      </c>
      <c r="AE1356" t="str">
        <f>_xlfn.XLOOKUP(tblSales[[#This Row],[Customer_ID]],Customers!$A:$A,Customers!$B:$B,"Unknown")</f>
        <v>Bindu Achari</v>
      </c>
      <c r="AF1356" t="str">
        <f>_xlfn.XLOOKUP(tblSales[[#This Row],[Customer_ID]],Customers!$A:$A,Customers!$J:$J,"Unknown")</f>
        <v>Regular</v>
      </c>
      <c r="AG1356" t="str">
        <f>_xlfn.XLOOKUP(tblSales[[#This Row],[Employee_ID]],Employees!$A:$A,Employees!$B:$B,"Unknown")</f>
        <v>Anusuya Subramaniam</v>
      </c>
      <c r="AH1356">
        <f>IF(MONTH(tblSales[[#This Row],[Invoice Date]])&gt;=4,MONTH(tblSales[[#This Row],[Invoice Date]]),MONTH(tblSales[[#This Row],[Invoice Date]])+12)</f>
        <v>4</v>
      </c>
      <c r="AI1356" s="8">
        <f>DATE(YEAR(tblSales[[#This Row],[Invoice Date]]),MONTH(tblSales[[#This Row],[Invoice Date]]),1)</f>
        <v>45383</v>
      </c>
      <c r="AJ1356" t="str">
        <f>_xlfn.XLOOKUP(tblSales[[#This Row],[Product_ID]],Products!$A:$A,Products!$B:$B,"Unknown")</f>
        <v>W for Woman Cotton Saree Wine</v>
      </c>
      <c r="AK1356" s="9">
        <f>IFERROR(tblSales[[#This Row],[Profit]]/tblSales[[#This Row],[Sales Amount]],0)</f>
        <v>0.22480005023719951</v>
      </c>
      <c r="AL1356" t="str">
        <f>IF(tblSales[[#This Row],[Discount %]]&lt;=5,"0-5%",
IF(tblSales[[#This Row],[Discount %]]&lt;=10,"5-10%",
IF(tblSales[[#This Row],[Discount %]]&lt;=15,"10-15%",
IF(tblSales[[#This Row],[Discount %]]&lt;=20,"15-20%","20%+"))))</f>
        <v>0-5%</v>
      </c>
    </row>
    <row r="1357" spans="1:38">
      <c r="A1357" s="2" t="s">
        <v>3152</v>
      </c>
      <c r="B1357" s="11">
        <v>45637</v>
      </c>
      <c r="C1357" s="2" t="s">
        <v>686</v>
      </c>
      <c r="D1357" s="2" t="s">
        <v>1232</v>
      </c>
      <c r="E1357" s="2" t="s">
        <v>457</v>
      </c>
      <c r="F1357" s="2" t="s">
        <v>104</v>
      </c>
      <c r="G1357" s="2">
        <v>1</v>
      </c>
      <c r="H1357" s="2">
        <v>1096.22</v>
      </c>
      <c r="I1357" s="2">
        <v>30</v>
      </c>
      <c r="J1357" s="2">
        <v>328.87</v>
      </c>
      <c r="K1357" s="2">
        <v>12</v>
      </c>
      <c r="L1357" s="2">
        <v>92.08</v>
      </c>
      <c r="M1357" s="2">
        <v>859.43</v>
      </c>
      <c r="N1357" s="2">
        <v>754.73</v>
      </c>
      <c r="O1357" s="2">
        <f t="shared" si="51"/>
        <v>12.619999999999933</v>
      </c>
      <c r="P1357" s="2" t="s">
        <v>27</v>
      </c>
      <c r="Q1357" s="2" t="str">
        <f t="shared" si="52"/>
        <v>Cash</v>
      </c>
      <c r="R1357" s="2" t="s">
        <v>20</v>
      </c>
      <c r="S1357" s="2" t="s">
        <v>56</v>
      </c>
      <c r="T1357" s="2" t="s">
        <v>3153</v>
      </c>
      <c r="U1357" s="2" t="s">
        <v>59</v>
      </c>
      <c r="V1357" t="str">
        <f>TEXT(tblSales[[#This Row],[Invoice Date]],"mmm")</f>
        <v>Dec</v>
      </c>
      <c r="W1357">
        <f>MONTH(tblSales[[#This Row],[Invoice Date]])</f>
        <v>12</v>
      </c>
      <c r="X1357">
        <f>YEAR(tblSales[[#This Row],[Invoice Date]])</f>
        <v>2024</v>
      </c>
      <c r="Y1357" t="str">
        <f>TEXT(tblSales[[#This Row],[Invoice Date]],"mmm-yyyy")</f>
        <v>Dec-2024</v>
      </c>
      <c r="Z1357" t="str">
        <f>_xlfn.XLOOKUP(tblSales[[#This Row],[Product_ID]],Products!$A:$A,Products!$C:$C,"Women Dresses")</f>
        <v>Men Jeans</v>
      </c>
      <c r="AA1357" t="str">
        <f>_xlfn.XLOOKUP(tblSales[[#This Row],[Product_ID]],Products!$A:$A,Products!$D:$D,"Unknown")</f>
        <v>Straight Fit</v>
      </c>
      <c r="AB1357" t="str">
        <f>_xlfn.XLOOKUP(tblSales[[#This Row],[Product_ID]],Products!$A:$A,Products!$E:$E,"Unknown")</f>
        <v>Jack &amp; Jones</v>
      </c>
      <c r="AC1357" t="str">
        <f>_xlfn.XLOOKUP(tblSales[[#This Row],[Store_ID]],Stores!$A:$A,Stores!$B:$B,"Unknown")</f>
        <v>TrendMart Kochi High Street</v>
      </c>
      <c r="AD1357" t="str">
        <f>_xlfn.XLOOKUP(tblSales[[#This Row],[Store_ID]],Stores!$A:$A,Stores!$E:$E,"Unknown")</f>
        <v>South Zone 1</v>
      </c>
      <c r="AE1357" t="str">
        <f>_xlfn.XLOOKUP(tblSales[[#This Row],[Customer_ID]],Customers!$A:$A,Customers!$B:$B,"Unknown")</f>
        <v>Naveen Bhat</v>
      </c>
      <c r="AF1357" t="str">
        <f>_xlfn.XLOOKUP(tblSales[[#This Row],[Customer_ID]],Customers!$A:$A,Customers!$J:$J,"Unknown")</f>
        <v>Silver</v>
      </c>
      <c r="AG1357" t="str">
        <f>_xlfn.XLOOKUP(tblSales[[#This Row],[Employee_ID]],Employees!$A:$A,Employees!$B:$B,"Unknown")</f>
        <v>Meena Krishnan</v>
      </c>
      <c r="AH1357">
        <f>IF(MONTH(tblSales[[#This Row],[Invoice Date]])&gt;=4,MONTH(tblSales[[#This Row],[Invoice Date]]),MONTH(tblSales[[#This Row],[Invoice Date]])+12)</f>
        <v>12</v>
      </c>
      <c r="AI1357" s="8">
        <f>DATE(YEAR(tblSales[[#This Row],[Invoice Date]]),MONTH(tblSales[[#This Row],[Invoice Date]]),1)</f>
        <v>45627</v>
      </c>
      <c r="AJ1357" t="str">
        <f>_xlfn.XLOOKUP(tblSales[[#This Row],[Product_ID]],Products!$A:$A,Products!$B:$B,"Unknown")</f>
        <v>Jack &amp; Jones Straight Fit Maroon</v>
      </c>
      <c r="AK1357" s="9">
        <f>IFERROR(tblSales[[#This Row],[Profit]]/tblSales[[#This Row],[Sales Amount]],0)</f>
        <v>1.4684151123418934E-2</v>
      </c>
      <c r="AL1357" t="str">
        <f>IF(tblSales[[#This Row],[Discount %]]&lt;=5,"0-5%",
IF(tblSales[[#This Row],[Discount %]]&lt;=10,"5-10%",
IF(tblSales[[#This Row],[Discount %]]&lt;=15,"10-15%",
IF(tblSales[[#This Row],[Discount %]]&lt;=20,"15-20%","20%+"))))</f>
        <v>20%+</v>
      </c>
    </row>
    <row r="1358" spans="1:38">
      <c r="A1358" s="2" t="s">
        <v>3154</v>
      </c>
      <c r="B1358" s="11">
        <v>45457</v>
      </c>
      <c r="C1358" s="2" t="s">
        <v>2757</v>
      </c>
      <c r="D1358" s="2" t="s">
        <v>462</v>
      </c>
      <c r="E1358" s="2" t="s">
        <v>1079</v>
      </c>
      <c r="F1358" s="2" t="s">
        <v>249</v>
      </c>
      <c r="G1358" s="2">
        <v>2</v>
      </c>
      <c r="H1358" s="2">
        <v>1347.06</v>
      </c>
      <c r="I1358" s="2">
        <v>0</v>
      </c>
      <c r="J1358" s="2">
        <v>0</v>
      </c>
      <c r="K1358" s="2">
        <v>12</v>
      </c>
      <c r="L1358" s="2">
        <v>323.29000000000002</v>
      </c>
      <c r="M1358" s="2">
        <v>3017.41</v>
      </c>
      <c r="N1358" s="2">
        <v>1806.6</v>
      </c>
      <c r="O1358" s="2">
        <f t="shared" si="51"/>
        <v>887.52</v>
      </c>
      <c r="P1358" s="2" t="s">
        <v>27</v>
      </c>
      <c r="Q1358" s="2" t="str">
        <f t="shared" si="52"/>
        <v>Cash</v>
      </c>
      <c r="R1358" s="2" t="s">
        <v>21</v>
      </c>
      <c r="S1358" s="2" t="s">
        <v>56</v>
      </c>
      <c r="T1358" s="2" t="s">
        <v>2242</v>
      </c>
      <c r="U1358" s="2" t="s">
        <v>59</v>
      </c>
      <c r="V1358" t="str">
        <f>TEXT(tblSales[[#This Row],[Invoice Date]],"mmm")</f>
        <v>Jun</v>
      </c>
      <c r="W1358">
        <f>MONTH(tblSales[[#This Row],[Invoice Date]])</f>
        <v>6</v>
      </c>
      <c r="X1358">
        <f>YEAR(tblSales[[#This Row],[Invoice Date]])</f>
        <v>2024</v>
      </c>
      <c r="Y1358" t="str">
        <f>TEXT(tblSales[[#This Row],[Invoice Date]],"mmm-yyyy")</f>
        <v>Jun-2024</v>
      </c>
      <c r="Z1358" t="str">
        <f>_xlfn.XLOOKUP(tblSales[[#This Row],[Product_ID]],Products!$A:$A,Products!$C:$C,"Women Dresses")</f>
        <v>Wallets</v>
      </c>
      <c r="AA1358" t="str">
        <f>_xlfn.XLOOKUP(tblSales[[#This Row],[Product_ID]],Products!$A:$A,Products!$D:$D,"Unknown")</f>
        <v>Bifold Wallet</v>
      </c>
      <c r="AB1358" t="str">
        <f>_xlfn.XLOOKUP(tblSales[[#This Row],[Product_ID]],Products!$A:$A,Products!$E:$E,"Unknown")</f>
        <v>Nike</v>
      </c>
      <c r="AC1358" t="str">
        <f>_xlfn.XLOOKUP(tblSales[[#This Row],[Store_ID]],Stores!$A:$A,Stores!$B:$B,"Unknown")</f>
        <v>TrendMart Guntur Flagship</v>
      </c>
      <c r="AD1358" t="str">
        <f>_xlfn.XLOOKUP(tblSales[[#This Row],[Store_ID]],Stores!$A:$A,Stores!$E:$E,"Unknown")</f>
        <v>South Zone 3</v>
      </c>
      <c r="AE1358" t="str">
        <f>_xlfn.XLOOKUP(tblSales[[#This Row],[Customer_ID]],Customers!$A:$A,Customers!$B:$B,"Unknown")</f>
        <v>Sanjay Gopalakrishnan</v>
      </c>
      <c r="AF1358" t="str">
        <f>_xlfn.XLOOKUP(tblSales[[#This Row],[Customer_ID]],Customers!$A:$A,Customers!$J:$J,"Unknown")</f>
        <v>Regular</v>
      </c>
      <c r="AG1358" t="str">
        <f>_xlfn.XLOOKUP(tblSales[[#This Row],[Employee_ID]],Employees!$A:$A,Employees!$B:$B,"Unknown")</f>
        <v>Hari Nair</v>
      </c>
      <c r="AH1358">
        <f>IF(MONTH(tblSales[[#This Row],[Invoice Date]])&gt;=4,MONTH(tblSales[[#This Row],[Invoice Date]]),MONTH(tblSales[[#This Row],[Invoice Date]])+12)</f>
        <v>6</v>
      </c>
      <c r="AI1358" s="8">
        <f>DATE(YEAR(tblSales[[#This Row],[Invoice Date]]),MONTH(tblSales[[#This Row],[Invoice Date]]),1)</f>
        <v>45444</v>
      </c>
      <c r="AJ1358" t="str">
        <f>_xlfn.XLOOKUP(tblSales[[#This Row],[Product_ID]],Products!$A:$A,Products!$B:$B,"Unknown")</f>
        <v>Nike Bifold Wallet Navy Blue</v>
      </c>
      <c r="AK1358" s="9">
        <f>IFERROR(tblSales[[#This Row],[Profit]]/tblSales[[#This Row],[Sales Amount]],0)</f>
        <v>0.29413304787881001</v>
      </c>
      <c r="AL1358" t="str">
        <f>IF(tblSales[[#This Row],[Discount %]]&lt;=5,"0-5%",
IF(tblSales[[#This Row],[Discount %]]&lt;=10,"5-10%",
IF(tblSales[[#This Row],[Discount %]]&lt;=15,"10-15%",
IF(tblSales[[#This Row],[Discount %]]&lt;=20,"15-20%","20%+"))))</f>
        <v>0-5%</v>
      </c>
    </row>
    <row r="1359" spans="1:38">
      <c r="A1359" s="2" t="s">
        <v>3155</v>
      </c>
      <c r="B1359" s="11">
        <v>45588</v>
      </c>
      <c r="C1359" s="2" t="s">
        <v>686</v>
      </c>
      <c r="D1359" s="2" t="s">
        <v>2714</v>
      </c>
      <c r="E1359" s="2" t="s">
        <v>198</v>
      </c>
      <c r="F1359" s="2" t="s">
        <v>405</v>
      </c>
      <c r="G1359" s="2">
        <v>3</v>
      </c>
      <c r="H1359" s="2">
        <v>705.41</v>
      </c>
      <c r="I1359" s="2">
        <v>0</v>
      </c>
      <c r="J1359" s="2">
        <v>0</v>
      </c>
      <c r="K1359" s="2">
        <v>5</v>
      </c>
      <c r="L1359" s="2">
        <v>105.81</v>
      </c>
      <c r="M1359" s="2">
        <v>2222.04</v>
      </c>
      <c r="N1359" s="2">
        <v>1211.7</v>
      </c>
      <c r="O1359" s="2">
        <f t="shared" si="51"/>
        <v>904.53</v>
      </c>
      <c r="P1359" s="2" t="s">
        <v>27</v>
      </c>
      <c r="Q1359" s="2" t="str">
        <f t="shared" si="52"/>
        <v>Cash</v>
      </c>
      <c r="R1359" s="2" t="s">
        <v>20</v>
      </c>
      <c r="S1359" s="2" t="s">
        <v>56</v>
      </c>
      <c r="T1359" s="2" t="s">
        <v>2902</v>
      </c>
      <c r="U1359" s="2" t="s">
        <v>59</v>
      </c>
      <c r="V1359" t="str">
        <f>TEXT(tblSales[[#This Row],[Invoice Date]],"mmm")</f>
        <v>Oct</v>
      </c>
      <c r="W1359">
        <f>MONTH(tblSales[[#This Row],[Invoice Date]])</f>
        <v>10</v>
      </c>
      <c r="X1359">
        <f>YEAR(tblSales[[#This Row],[Invoice Date]])</f>
        <v>2024</v>
      </c>
      <c r="Y1359" t="str">
        <f>TEXT(tblSales[[#This Row],[Invoice Date]],"mmm-yyyy")</f>
        <v>Oct-2024</v>
      </c>
      <c r="Z1359" t="str">
        <f>_xlfn.XLOOKUP(tblSales[[#This Row],[Product_ID]],Products!$A:$A,Products!$C:$C,"Women Dresses")</f>
        <v>Men T-Shirts</v>
      </c>
      <c r="AA1359" t="str">
        <f>_xlfn.XLOOKUP(tblSales[[#This Row],[Product_ID]],Products!$A:$A,Products!$D:$D,"Unknown")</f>
        <v>Polo</v>
      </c>
      <c r="AB1359" t="str">
        <f>_xlfn.XLOOKUP(tblSales[[#This Row],[Product_ID]],Products!$A:$A,Products!$E:$E,"Unknown")</f>
        <v>Libas</v>
      </c>
      <c r="AC1359" t="str">
        <f>_xlfn.XLOOKUP(tblSales[[#This Row],[Store_ID]],Stores!$A:$A,Stores!$B:$B,"Unknown")</f>
        <v>TrendMart Warangal High Street</v>
      </c>
      <c r="AD1359" t="str">
        <f>_xlfn.XLOOKUP(tblSales[[#This Row],[Store_ID]],Stores!$A:$A,Stores!$E:$E,"Unknown")</f>
        <v>South Zone 2</v>
      </c>
      <c r="AE1359" t="str">
        <f>_xlfn.XLOOKUP(tblSales[[#This Row],[Customer_ID]],Customers!$A:$A,Customers!$B:$B,"Unknown")</f>
        <v>Naveen Bhat</v>
      </c>
      <c r="AF1359" t="str">
        <f>_xlfn.XLOOKUP(tblSales[[#This Row],[Customer_ID]],Customers!$A:$A,Customers!$J:$J,"Unknown")</f>
        <v>Silver</v>
      </c>
      <c r="AG1359" t="str">
        <f>_xlfn.XLOOKUP(tblSales[[#This Row],[Employee_ID]],Employees!$A:$A,Employees!$B:$B,"Unknown")</f>
        <v>Chitra Bhat</v>
      </c>
      <c r="AH1359">
        <f>IF(MONTH(tblSales[[#This Row],[Invoice Date]])&gt;=4,MONTH(tblSales[[#This Row],[Invoice Date]]),MONTH(tblSales[[#This Row],[Invoice Date]])+12)</f>
        <v>10</v>
      </c>
      <c r="AI1359" s="8">
        <f>DATE(YEAR(tblSales[[#This Row],[Invoice Date]]),MONTH(tblSales[[#This Row],[Invoice Date]]),1)</f>
        <v>45566</v>
      </c>
      <c r="AJ1359" t="str">
        <f>_xlfn.XLOOKUP(tblSales[[#This Row],[Product_ID]],Products!$A:$A,Products!$B:$B,"Unknown")</f>
        <v>Libas Polo Peach</v>
      </c>
      <c r="AK1359" s="9">
        <f>IFERROR(tblSales[[#This Row],[Profit]]/tblSales[[#This Row],[Sales Amount]],0)</f>
        <v>0.40707187989415133</v>
      </c>
      <c r="AL1359" t="str">
        <f>IF(tblSales[[#This Row],[Discount %]]&lt;=5,"0-5%",
IF(tblSales[[#This Row],[Discount %]]&lt;=10,"5-10%",
IF(tblSales[[#This Row],[Discount %]]&lt;=15,"10-15%",
IF(tblSales[[#This Row],[Discount %]]&lt;=20,"15-20%","20%+"))))</f>
        <v>0-5%</v>
      </c>
    </row>
    <row r="1360" spans="1:38">
      <c r="A1360" s="2" t="s">
        <v>3156</v>
      </c>
      <c r="B1360" s="11">
        <v>45527</v>
      </c>
      <c r="C1360" s="2" t="s">
        <v>3157</v>
      </c>
      <c r="D1360" s="2" t="s">
        <v>440</v>
      </c>
      <c r="E1360" s="2" t="s">
        <v>1412</v>
      </c>
      <c r="F1360" s="2" t="s">
        <v>210</v>
      </c>
      <c r="G1360" s="2">
        <v>2</v>
      </c>
      <c r="H1360" s="2">
        <v>423.9</v>
      </c>
      <c r="I1360" s="2">
        <v>10</v>
      </c>
      <c r="J1360" s="2">
        <v>84.78</v>
      </c>
      <c r="K1360" s="2">
        <v>5</v>
      </c>
      <c r="L1360" s="2">
        <v>38.15</v>
      </c>
      <c r="M1360" s="2">
        <v>801.17</v>
      </c>
      <c r="N1360" s="2">
        <v>630.26</v>
      </c>
      <c r="O1360" s="2">
        <f t="shared" si="51"/>
        <v>132.75999999999996</v>
      </c>
      <c r="P1360" s="2" t="s">
        <v>27</v>
      </c>
      <c r="Q1360" s="2" t="str">
        <f t="shared" si="52"/>
        <v>Cash</v>
      </c>
      <c r="R1360" s="2" t="s">
        <v>21</v>
      </c>
      <c r="S1360" s="2" t="s">
        <v>56</v>
      </c>
      <c r="T1360" s="2" t="s">
        <v>129</v>
      </c>
      <c r="U1360" s="2" t="s">
        <v>59</v>
      </c>
      <c r="V1360" t="str">
        <f>TEXT(tblSales[[#This Row],[Invoice Date]],"mmm")</f>
        <v>Aug</v>
      </c>
      <c r="W1360">
        <f>MONTH(tblSales[[#This Row],[Invoice Date]])</f>
        <v>8</v>
      </c>
      <c r="X1360">
        <f>YEAR(tblSales[[#This Row],[Invoice Date]])</f>
        <v>2024</v>
      </c>
      <c r="Y1360" t="str">
        <f>TEXT(tblSales[[#This Row],[Invoice Date]],"mmm-yyyy")</f>
        <v>Aug-2024</v>
      </c>
      <c r="Z1360" t="str">
        <f>_xlfn.XLOOKUP(tblSales[[#This Row],[Product_ID]],Products!$A:$A,Products!$C:$C,"Women Dresses")</f>
        <v>Belts</v>
      </c>
      <c r="AA1360" t="str">
        <f>_xlfn.XLOOKUP(tblSales[[#This Row],[Product_ID]],Products!$A:$A,Products!$D:$D,"Unknown")</f>
        <v>Casual Belt</v>
      </c>
      <c r="AB1360" t="str">
        <f>_xlfn.XLOOKUP(tblSales[[#This Row],[Product_ID]],Products!$A:$A,Products!$E:$E,"Unknown")</f>
        <v>Nike</v>
      </c>
      <c r="AC1360" t="str">
        <f>_xlfn.XLOOKUP(tblSales[[#This Row],[Store_ID]],Stores!$A:$A,Stores!$B:$B,"Unknown")</f>
        <v>TrendMart Kozhikode Mall Kiosk</v>
      </c>
      <c r="AD1360" t="str">
        <f>_xlfn.XLOOKUP(tblSales[[#This Row],[Store_ID]],Stores!$A:$A,Stores!$E:$E,"Unknown")</f>
        <v>South Zone 1</v>
      </c>
      <c r="AE1360" t="str">
        <f>_xlfn.XLOOKUP(tblSales[[#This Row],[Customer_ID]],Customers!$A:$A,Customers!$B:$B,"Unknown")</f>
        <v>Prakash Bhat</v>
      </c>
      <c r="AF1360" t="str">
        <f>_xlfn.XLOOKUP(tblSales[[#This Row],[Customer_ID]],Customers!$A:$A,Customers!$J:$J,"Unknown")</f>
        <v>Regular</v>
      </c>
      <c r="AG1360" t="str">
        <f>_xlfn.XLOOKUP(tblSales[[#This Row],[Employee_ID]],Employees!$A:$A,Employees!$B:$B,"Unknown")</f>
        <v>Rani Mishra</v>
      </c>
      <c r="AH1360">
        <f>IF(MONTH(tblSales[[#This Row],[Invoice Date]])&gt;=4,MONTH(tblSales[[#This Row],[Invoice Date]]),MONTH(tblSales[[#This Row],[Invoice Date]])+12)</f>
        <v>8</v>
      </c>
      <c r="AI1360" s="8">
        <f>DATE(YEAR(tblSales[[#This Row],[Invoice Date]]),MONTH(tblSales[[#This Row],[Invoice Date]]),1)</f>
        <v>45505</v>
      </c>
      <c r="AJ1360" t="str">
        <f>_xlfn.XLOOKUP(tblSales[[#This Row],[Product_ID]],Products!$A:$A,Products!$B:$B,"Unknown")</f>
        <v>Nike Casual Belt Olive</v>
      </c>
      <c r="AK1360" s="9">
        <f>IFERROR(tblSales[[#This Row],[Profit]]/tblSales[[#This Row],[Sales Amount]],0)</f>
        <v>0.16570765255813369</v>
      </c>
      <c r="AL1360" t="str">
        <f>IF(tblSales[[#This Row],[Discount %]]&lt;=5,"0-5%",
IF(tblSales[[#This Row],[Discount %]]&lt;=10,"5-10%",
IF(tblSales[[#This Row],[Discount %]]&lt;=15,"10-15%",
IF(tblSales[[#This Row],[Discount %]]&lt;=20,"15-20%","20%+"))))</f>
        <v>5-10%</v>
      </c>
    </row>
    <row r="1361" spans="1:38">
      <c r="A1361" s="2" t="s">
        <v>3158</v>
      </c>
      <c r="B1361" s="11">
        <v>45551</v>
      </c>
      <c r="C1361" s="2" t="s">
        <v>1774</v>
      </c>
      <c r="D1361" s="2" t="s">
        <v>976</v>
      </c>
      <c r="E1361" s="2" t="s">
        <v>139</v>
      </c>
      <c r="F1361" s="2" t="s">
        <v>518</v>
      </c>
      <c r="G1361" s="2">
        <v>2</v>
      </c>
      <c r="H1361" s="2">
        <v>1321.87</v>
      </c>
      <c r="I1361" s="2">
        <v>10</v>
      </c>
      <c r="J1361" s="2">
        <v>264.37</v>
      </c>
      <c r="K1361" s="2">
        <v>12</v>
      </c>
      <c r="L1361" s="2">
        <v>285.52</v>
      </c>
      <c r="M1361" s="2">
        <v>2664.89</v>
      </c>
      <c r="N1361" s="2">
        <v>1924.34</v>
      </c>
      <c r="O1361" s="2">
        <f t="shared" si="51"/>
        <v>455.03</v>
      </c>
      <c r="P1361" s="2" t="s">
        <v>27</v>
      </c>
      <c r="Q1361" s="2" t="str">
        <f t="shared" si="52"/>
        <v>Cash</v>
      </c>
      <c r="R1361" s="2" t="s">
        <v>21</v>
      </c>
      <c r="S1361" s="2" t="s">
        <v>56</v>
      </c>
      <c r="T1361" s="2" t="s">
        <v>2272</v>
      </c>
      <c r="U1361" s="2" t="s">
        <v>59</v>
      </c>
      <c r="V1361" t="str">
        <f>TEXT(tblSales[[#This Row],[Invoice Date]],"mmm")</f>
        <v>Sep</v>
      </c>
      <c r="W1361">
        <f>MONTH(tblSales[[#This Row],[Invoice Date]])</f>
        <v>9</v>
      </c>
      <c r="X1361">
        <f>YEAR(tblSales[[#This Row],[Invoice Date]])</f>
        <v>2024</v>
      </c>
      <c r="Y1361" t="str">
        <f>TEXT(tblSales[[#This Row],[Invoice Date]],"mmm-yyyy")</f>
        <v>Sep-2024</v>
      </c>
      <c r="Z1361" t="str">
        <f>_xlfn.XLOOKUP(tblSales[[#This Row],[Product_ID]],Products!$A:$A,Products!$C:$C,"Women Dresses")</f>
        <v>Women Sarees</v>
      </c>
      <c r="AA1361" t="str">
        <f>_xlfn.XLOOKUP(tblSales[[#This Row],[Product_ID]],Products!$A:$A,Products!$D:$D,"Unknown")</f>
        <v>Cotton Saree</v>
      </c>
      <c r="AB1361" t="str">
        <f>_xlfn.XLOOKUP(tblSales[[#This Row],[Product_ID]],Products!$A:$A,Products!$E:$E,"Unknown")</f>
        <v>Spykar</v>
      </c>
      <c r="AC1361" t="str">
        <f>_xlfn.XLOOKUP(tblSales[[#This Row],[Store_ID]],Stores!$A:$A,Stores!$B:$B,"Unknown")</f>
        <v>TrendMart Kozhikode Standard</v>
      </c>
      <c r="AD1361" t="str">
        <f>_xlfn.XLOOKUP(tblSales[[#This Row],[Store_ID]],Stores!$A:$A,Stores!$E:$E,"Unknown")</f>
        <v>South Zone 1</v>
      </c>
      <c r="AE1361" t="str">
        <f>_xlfn.XLOOKUP(tblSales[[#This Row],[Customer_ID]],Customers!$A:$A,Customers!$B:$B,"Unknown")</f>
        <v>Tanvi Sundaram</v>
      </c>
      <c r="AF1361" t="str">
        <f>_xlfn.XLOOKUP(tblSales[[#This Row],[Customer_ID]],Customers!$A:$A,Customers!$J:$J,"Unknown")</f>
        <v>Regular</v>
      </c>
      <c r="AG1361" t="str">
        <f>_xlfn.XLOOKUP(tblSales[[#This Row],[Employee_ID]],Employees!$A:$A,Employees!$B:$B,"Unknown")</f>
        <v>Pranav Reddy</v>
      </c>
      <c r="AH1361">
        <f>IF(MONTH(tblSales[[#This Row],[Invoice Date]])&gt;=4,MONTH(tblSales[[#This Row],[Invoice Date]]),MONTH(tblSales[[#This Row],[Invoice Date]])+12)</f>
        <v>9</v>
      </c>
      <c r="AI1361" s="8">
        <f>DATE(YEAR(tblSales[[#This Row],[Invoice Date]]),MONTH(tblSales[[#This Row],[Invoice Date]]),1)</f>
        <v>45536</v>
      </c>
      <c r="AJ1361" t="str">
        <f>_xlfn.XLOOKUP(tblSales[[#This Row],[Product_ID]],Products!$A:$A,Products!$B:$B,"Unknown")</f>
        <v>Spykar Cotton Saree Black</v>
      </c>
      <c r="AK1361" s="9">
        <f>IFERROR(tblSales[[#This Row],[Profit]]/tblSales[[#This Row],[Sales Amount]],0)</f>
        <v>0.17075001219562533</v>
      </c>
      <c r="AL1361" t="str">
        <f>IF(tblSales[[#This Row],[Discount %]]&lt;=5,"0-5%",
IF(tblSales[[#This Row],[Discount %]]&lt;=10,"5-10%",
IF(tblSales[[#This Row],[Discount %]]&lt;=15,"10-15%",
IF(tblSales[[#This Row],[Discount %]]&lt;=20,"15-20%","20%+"))))</f>
        <v>5-10%</v>
      </c>
    </row>
    <row r="1362" spans="1:38">
      <c r="A1362" s="2" t="s">
        <v>3159</v>
      </c>
      <c r="B1362" s="11">
        <v>45471</v>
      </c>
      <c r="C1362" s="2" t="s">
        <v>2113</v>
      </c>
      <c r="D1362" s="2" t="s">
        <v>2714</v>
      </c>
      <c r="E1362" s="2" t="s">
        <v>181</v>
      </c>
      <c r="F1362" s="2" t="s">
        <v>285</v>
      </c>
      <c r="G1362" s="2">
        <v>6</v>
      </c>
      <c r="H1362" s="2">
        <v>691.96</v>
      </c>
      <c r="I1362" s="2">
        <v>0</v>
      </c>
      <c r="J1362" s="2">
        <v>0</v>
      </c>
      <c r="K1362" s="2">
        <v>5</v>
      </c>
      <c r="L1362" s="2">
        <v>207.59</v>
      </c>
      <c r="M1362" s="2">
        <v>4359.3500000000004</v>
      </c>
      <c r="N1362" s="2">
        <v>2423.4</v>
      </c>
      <c r="O1362" s="2">
        <f t="shared" si="51"/>
        <v>1728.3600000000004</v>
      </c>
      <c r="P1362" s="2" t="s">
        <v>28</v>
      </c>
      <c r="Q1362" s="2" t="str">
        <f t="shared" si="52"/>
        <v>Credit Card</v>
      </c>
      <c r="R1362" s="2" t="s">
        <v>20</v>
      </c>
      <c r="S1362" s="2" t="s">
        <v>56</v>
      </c>
      <c r="T1362" s="2" t="s">
        <v>3160</v>
      </c>
      <c r="U1362" s="2" t="s">
        <v>59</v>
      </c>
      <c r="V1362" t="str">
        <f>TEXT(tblSales[[#This Row],[Invoice Date]],"mmm")</f>
        <v>Jun</v>
      </c>
      <c r="W1362">
        <f>MONTH(tblSales[[#This Row],[Invoice Date]])</f>
        <v>6</v>
      </c>
      <c r="X1362">
        <f>YEAR(tblSales[[#This Row],[Invoice Date]])</f>
        <v>2024</v>
      </c>
      <c r="Y1362" t="str">
        <f>TEXT(tblSales[[#This Row],[Invoice Date]],"mmm-yyyy")</f>
        <v>Jun-2024</v>
      </c>
      <c r="Z1362" t="str">
        <f>_xlfn.XLOOKUP(tblSales[[#This Row],[Product_ID]],Products!$A:$A,Products!$C:$C,"Women Dresses")</f>
        <v>Men T-Shirts</v>
      </c>
      <c r="AA1362" t="str">
        <f>_xlfn.XLOOKUP(tblSales[[#This Row],[Product_ID]],Products!$A:$A,Products!$D:$D,"Unknown")</f>
        <v>Polo</v>
      </c>
      <c r="AB1362" t="str">
        <f>_xlfn.XLOOKUP(tblSales[[#This Row],[Product_ID]],Products!$A:$A,Products!$E:$E,"Unknown")</f>
        <v>Libas</v>
      </c>
      <c r="AC1362" t="str">
        <f>_xlfn.XLOOKUP(tblSales[[#This Row],[Store_ID]],Stores!$A:$A,Stores!$B:$B,"Unknown")</f>
        <v>TrendMart Nizamabad Mall Kiosk</v>
      </c>
      <c r="AD1362" t="str">
        <f>_xlfn.XLOOKUP(tblSales[[#This Row],[Store_ID]],Stores!$A:$A,Stores!$E:$E,"Unknown")</f>
        <v>South Zone 2</v>
      </c>
      <c r="AE1362" t="str">
        <f>_xlfn.XLOOKUP(tblSales[[#This Row],[Customer_ID]],Customers!$A:$A,Customers!$B:$B,"Unknown")</f>
        <v>Varsha Nair</v>
      </c>
      <c r="AF1362" t="str">
        <f>_xlfn.XLOOKUP(tblSales[[#This Row],[Customer_ID]],Customers!$A:$A,Customers!$J:$J,"Unknown")</f>
        <v>Gold</v>
      </c>
      <c r="AG1362" t="str">
        <f>_xlfn.XLOOKUP(tblSales[[#This Row],[Employee_ID]],Employees!$A:$A,Employees!$B:$B,"Unknown")</f>
        <v>Yogesh Chettiar</v>
      </c>
      <c r="AH1362">
        <f>IF(MONTH(tblSales[[#This Row],[Invoice Date]])&gt;=4,MONTH(tblSales[[#This Row],[Invoice Date]]),MONTH(tblSales[[#This Row],[Invoice Date]])+12)</f>
        <v>6</v>
      </c>
      <c r="AI1362" s="8">
        <f>DATE(YEAR(tblSales[[#This Row],[Invoice Date]]),MONTH(tblSales[[#This Row],[Invoice Date]]),1)</f>
        <v>45444</v>
      </c>
      <c r="AJ1362" t="str">
        <f>_xlfn.XLOOKUP(tblSales[[#This Row],[Product_ID]],Products!$A:$A,Products!$B:$B,"Unknown")</f>
        <v>Libas Polo Peach</v>
      </c>
      <c r="AK1362" s="9">
        <f>IFERROR(tblSales[[#This Row],[Profit]]/tblSales[[#This Row],[Sales Amount]],0)</f>
        <v>0.39647195109362637</v>
      </c>
      <c r="AL1362" t="str">
        <f>IF(tblSales[[#This Row],[Discount %]]&lt;=5,"0-5%",
IF(tblSales[[#This Row],[Discount %]]&lt;=10,"5-10%",
IF(tblSales[[#This Row],[Discount %]]&lt;=15,"10-15%",
IF(tblSales[[#This Row],[Discount %]]&lt;=20,"15-20%","20%+"))))</f>
        <v>0-5%</v>
      </c>
    </row>
    <row r="1363" spans="1:38">
      <c r="A1363" s="2" t="s">
        <v>3161</v>
      </c>
      <c r="B1363" s="11">
        <v>45593</v>
      </c>
      <c r="C1363" s="2" t="s">
        <v>2073</v>
      </c>
      <c r="D1363" s="2" t="s">
        <v>710</v>
      </c>
      <c r="E1363" s="2" t="s">
        <v>771</v>
      </c>
      <c r="F1363" s="2" t="s">
        <v>493</v>
      </c>
      <c r="G1363" s="2">
        <v>2</v>
      </c>
      <c r="H1363" s="2">
        <v>1034.8399999999999</v>
      </c>
      <c r="I1363" s="2">
        <v>20</v>
      </c>
      <c r="J1363" s="2">
        <v>413.94</v>
      </c>
      <c r="K1363" s="2">
        <v>12</v>
      </c>
      <c r="L1363" s="2">
        <v>198.69</v>
      </c>
      <c r="M1363" s="2">
        <v>1854.43</v>
      </c>
      <c r="N1363" s="2">
        <v>1630.92</v>
      </c>
      <c r="O1363" s="2">
        <f t="shared" si="51"/>
        <v>24.819999999999993</v>
      </c>
      <c r="P1363" s="2" t="s">
        <v>32</v>
      </c>
      <c r="Q1363" s="2" t="str">
        <f t="shared" si="52"/>
        <v>UPI</v>
      </c>
      <c r="R1363" s="2" t="s">
        <v>21</v>
      </c>
      <c r="S1363" s="2" t="s">
        <v>56</v>
      </c>
      <c r="T1363" s="2" t="s">
        <v>533</v>
      </c>
      <c r="U1363" s="2" t="s">
        <v>59</v>
      </c>
      <c r="V1363" t="str">
        <f>TEXT(tblSales[[#This Row],[Invoice Date]],"mmm")</f>
        <v>Oct</v>
      </c>
      <c r="W1363">
        <f>MONTH(tblSales[[#This Row],[Invoice Date]])</f>
        <v>10</v>
      </c>
      <c r="X1363">
        <f>YEAR(tblSales[[#This Row],[Invoice Date]])</f>
        <v>2024</v>
      </c>
      <c r="Y1363" t="str">
        <f>TEXT(tblSales[[#This Row],[Invoice Date]],"mmm-yyyy")</f>
        <v>Oct-2024</v>
      </c>
      <c r="Z1363" t="str">
        <f>_xlfn.XLOOKUP(tblSales[[#This Row],[Product_ID]],Products!$A:$A,Products!$C:$C,"Women Dresses")</f>
        <v>Watches</v>
      </c>
      <c r="AA1363" t="str">
        <f>_xlfn.XLOOKUP(tblSales[[#This Row],[Product_ID]],Products!$A:$A,Products!$D:$D,"Unknown")</f>
        <v>Smart Watch</v>
      </c>
      <c r="AB1363" t="str">
        <f>_xlfn.XLOOKUP(tblSales[[#This Row],[Product_ID]],Products!$A:$A,Products!$E:$E,"Unknown")</f>
        <v>Libas</v>
      </c>
      <c r="AC1363" t="str">
        <f>_xlfn.XLOOKUP(tblSales[[#This Row],[Store_ID]],Stores!$A:$A,Stores!$B:$B,"Unknown")</f>
        <v>TrendMart Thoothukudi Mall Kiosk</v>
      </c>
      <c r="AD1363" t="str">
        <f>_xlfn.XLOOKUP(tblSales[[#This Row],[Store_ID]],Stores!$A:$A,Stores!$E:$E,"Unknown")</f>
        <v>South Zone 1</v>
      </c>
      <c r="AE1363" t="str">
        <f>_xlfn.XLOOKUP(tblSales[[#This Row],[Customer_ID]],Customers!$A:$A,Customers!$B:$B,"Unknown")</f>
        <v>Harish Gowda</v>
      </c>
      <c r="AF1363" t="str">
        <f>_xlfn.XLOOKUP(tblSales[[#This Row],[Customer_ID]],Customers!$A:$A,Customers!$J:$J,"Unknown")</f>
        <v>Regular</v>
      </c>
      <c r="AG1363" t="str">
        <f>_xlfn.XLOOKUP(tblSales[[#This Row],[Employee_ID]],Employees!$A:$A,Employees!$B:$B,"Unknown")</f>
        <v>Gopal Prasad</v>
      </c>
      <c r="AH1363">
        <f>IF(MONTH(tblSales[[#This Row],[Invoice Date]])&gt;=4,MONTH(tblSales[[#This Row],[Invoice Date]]),MONTH(tblSales[[#This Row],[Invoice Date]])+12)</f>
        <v>10</v>
      </c>
      <c r="AI1363" s="8">
        <f>DATE(YEAR(tblSales[[#This Row],[Invoice Date]]),MONTH(tblSales[[#This Row],[Invoice Date]]),1)</f>
        <v>45566</v>
      </c>
      <c r="AJ1363" t="str">
        <f>_xlfn.XLOOKUP(tblSales[[#This Row],[Product_ID]],Products!$A:$A,Products!$B:$B,"Unknown")</f>
        <v>Libas Smart Watch Purple</v>
      </c>
      <c r="AK1363" s="9">
        <f>IFERROR(tblSales[[#This Row],[Profit]]/tblSales[[#This Row],[Sales Amount]],0)</f>
        <v>1.3384166563310556E-2</v>
      </c>
      <c r="AL1363" t="str">
        <f>IF(tblSales[[#This Row],[Discount %]]&lt;=5,"0-5%",
IF(tblSales[[#This Row],[Discount %]]&lt;=10,"5-10%",
IF(tblSales[[#This Row],[Discount %]]&lt;=15,"10-15%",
IF(tblSales[[#This Row],[Discount %]]&lt;=20,"15-20%","20%+"))))</f>
        <v>15-20%</v>
      </c>
    </row>
    <row r="1364" spans="1:38">
      <c r="A1364" s="2" t="s">
        <v>3162</v>
      </c>
      <c r="B1364" s="11">
        <v>45438</v>
      </c>
      <c r="C1364" s="2" t="s">
        <v>512</v>
      </c>
      <c r="D1364" s="2" t="s">
        <v>474</v>
      </c>
      <c r="E1364" s="2" t="s">
        <v>1546</v>
      </c>
      <c r="F1364" s="2" t="s">
        <v>210</v>
      </c>
      <c r="G1364" s="2">
        <v>1</v>
      </c>
      <c r="H1364" s="2">
        <v>3496.6</v>
      </c>
      <c r="I1364" s="2">
        <v>10</v>
      </c>
      <c r="J1364" s="2">
        <v>349.66</v>
      </c>
      <c r="K1364" s="2">
        <v>12</v>
      </c>
      <c r="L1364" s="2">
        <v>377.63</v>
      </c>
      <c r="M1364" s="2">
        <v>3524.57</v>
      </c>
      <c r="N1364" s="2">
        <v>2034.01</v>
      </c>
      <c r="O1364" s="2">
        <f t="shared" si="51"/>
        <v>1112.9300000000003</v>
      </c>
      <c r="P1364" s="2" t="s">
        <v>31</v>
      </c>
      <c r="Q1364" s="2" t="str">
        <f t="shared" si="52"/>
        <v>Net Banking</v>
      </c>
      <c r="R1364" s="2" t="s">
        <v>20</v>
      </c>
      <c r="S1364" s="2" t="s">
        <v>57</v>
      </c>
      <c r="T1364" s="2" t="s">
        <v>831</v>
      </c>
      <c r="U1364" s="2" t="s">
        <v>60</v>
      </c>
      <c r="V1364" t="str">
        <f>TEXT(tblSales[[#This Row],[Invoice Date]],"mmm")</f>
        <v>May</v>
      </c>
      <c r="W1364">
        <f>MONTH(tblSales[[#This Row],[Invoice Date]])</f>
        <v>5</v>
      </c>
      <c r="X1364">
        <f>YEAR(tblSales[[#This Row],[Invoice Date]])</f>
        <v>2024</v>
      </c>
      <c r="Y1364" t="str">
        <f>TEXT(tblSales[[#This Row],[Invoice Date]],"mmm-yyyy")</f>
        <v>May-2024</v>
      </c>
      <c r="Z1364" t="str">
        <f>_xlfn.XLOOKUP(tblSales[[#This Row],[Product_ID]],Products!$A:$A,Products!$C:$C,"Women Dresses")</f>
        <v>Handbags</v>
      </c>
      <c r="AA1364" t="str">
        <f>_xlfn.XLOOKUP(tblSales[[#This Row],[Product_ID]],Products!$A:$A,Products!$D:$D,"Unknown")</f>
        <v>Sling Bag</v>
      </c>
      <c r="AB1364" t="str">
        <f>_xlfn.XLOOKUP(tblSales[[#This Row],[Product_ID]],Products!$A:$A,Products!$E:$E,"Unknown")</f>
        <v>GRT Jewellers</v>
      </c>
      <c r="AC1364" t="str">
        <f>_xlfn.XLOOKUP(tblSales[[#This Row],[Store_ID]],Stores!$A:$A,Stores!$B:$B,"Unknown")</f>
        <v>TrendMart Guntur Standard</v>
      </c>
      <c r="AD1364" t="str">
        <f>_xlfn.XLOOKUP(tblSales[[#This Row],[Store_ID]],Stores!$A:$A,Stores!$E:$E,"Unknown")</f>
        <v>South Zone 3</v>
      </c>
      <c r="AE1364" t="str">
        <f>_xlfn.XLOOKUP(tblSales[[#This Row],[Customer_ID]],Customers!$A:$A,Customers!$B:$B,"Unknown")</f>
        <v>Venkat Sundaram</v>
      </c>
      <c r="AF1364" t="str">
        <f>_xlfn.XLOOKUP(tblSales[[#This Row],[Customer_ID]],Customers!$A:$A,Customers!$J:$J,"Unknown")</f>
        <v>Regular</v>
      </c>
      <c r="AG1364" t="str">
        <f>_xlfn.XLOOKUP(tblSales[[#This Row],[Employee_ID]],Employees!$A:$A,Employees!$B:$B,"Unknown")</f>
        <v>Rani Mishra</v>
      </c>
      <c r="AH1364">
        <f>IF(MONTH(tblSales[[#This Row],[Invoice Date]])&gt;=4,MONTH(tblSales[[#This Row],[Invoice Date]]),MONTH(tblSales[[#This Row],[Invoice Date]])+12)</f>
        <v>5</v>
      </c>
      <c r="AI1364" s="8">
        <f>DATE(YEAR(tblSales[[#This Row],[Invoice Date]]),MONTH(tblSales[[#This Row],[Invoice Date]]),1)</f>
        <v>45413</v>
      </c>
      <c r="AJ1364" t="str">
        <f>_xlfn.XLOOKUP(tblSales[[#This Row],[Product_ID]],Products!$A:$A,Products!$B:$B,"Unknown")</f>
        <v>GRT Jewellers Sling Bag Olive</v>
      </c>
      <c r="AK1364" s="9">
        <f>IFERROR(tblSales[[#This Row],[Profit]]/tblSales[[#This Row],[Sales Amount]],0)</f>
        <v>0.31576334134376682</v>
      </c>
      <c r="AL1364" t="str">
        <f>IF(tblSales[[#This Row],[Discount %]]&lt;=5,"0-5%",
IF(tblSales[[#This Row],[Discount %]]&lt;=10,"5-10%",
IF(tblSales[[#This Row],[Discount %]]&lt;=15,"10-15%",
IF(tblSales[[#This Row],[Discount %]]&lt;=20,"15-20%","20%+"))))</f>
        <v>5-10%</v>
      </c>
    </row>
    <row r="1365" spans="1:38">
      <c r="A1365" s="2" t="s">
        <v>3163</v>
      </c>
      <c r="B1365" s="11">
        <v>45574</v>
      </c>
      <c r="C1365" s="2" t="s">
        <v>942</v>
      </c>
      <c r="D1365" s="2" t="s">
        <v>762</v>
      </c>
      <c r="E1365" s="2" t="s">
        <v>115</v>
      </c>
      <c r="F1365" s="2" t="s">
        <v>210</v>
      </c>
      <c r="G1365" s="2">
        <v>2</v>
      </c>
      <c r="H1365" s="2">
        <v>635.15</v>
      </c>
      <c r="I1365" s="2">
        <v>0</v>
      </c>
      <c r="J1365" s="2">
        <v>0</v>
      </c>
      <c r="K1365" s="2">
        <v>5</v>
      </c>
      <c r="L1365" s="2">
        <v>63.52</v>
      </c>
      <c r="M1365" s="2">
        <v>1333.82</v>
      </c>
      <c r="N1365" s="2">
        <v>729.22</v>
      </c>
      <c r="O1365" s="2">
        <f t="shared" si="51"/>
        <v>541.07999999999993</v>
      </c>
      <c r="P1365" s="2" t="s">
        <v>28</v>
      </c>
      <c r="Q1365" s="2" t="str">
        <f t="shared" si="52"/>
        <v>Credit Card</v>
      </c>
      <c r="R1365" s="2" t="s">
        <v>21</v>
      </c>
      <c r="S1365" s="2" t="s">
        <v>56</v>
      </c>
      <c r="T1365" s="2" t="s">
        <v>1788</v>
      </c>
      <c r="U1365" s="2" t="s">
        <v>59</v>
      </c>
      <c r="V1365" t="str">
        <f>TEXT(tblSales[[#This Row],[Invoice Date]],"mmm")</f>
        <v>Oct</v>
      </c>
      <c r="W1365">
        <f>MONTH(tblSales[[#This Row],[Invoice Date]])</f>
        <v>10</v>
      </c>
      <c r="X1365">
        <f>YEAR(tblSales[[#This Row],[Invoice Date]])</f>
        <v>2024</v>
      </c>
      <c r="Y1365" t="str">
        <f>TEXT(tblSales[[#This Row],[Invoice Date]],"mmm-yyyy")</f>
        <v>Oct-2024</v>
      </c>
      <c r="Z1365" t="str">
        <f>_xlfn.XLOOKUP(tblSales[[#This Row],[Product_ID]],Products!$A:$A,Products!$C:$C,"Women Dresses")</f>
        <v>Men T-Shirts</v>
      </c>
      <c r="AA1365" t="str">
        <f>_xlfn.XLOOKUP(tblSales[[#This Row],[Product_ID]],Products!$A:$A,Products!$D:$D,"Unknown")</f>
        <v>Polo</v>
      </c>
      <c r="AB1365" t="str">
        <f>_xlfn.XLOOKUP(tblSales[[#This Row],[Product_ID]],Products!$A:$A,Products!$E:$E,"Unknown")</f>
        <v>Woodland</v>
      </c>
      <c r="AC1365" t="str">
        <f>_xlfn.XLOOKUP(tblSales[[#This Row],[Store_ID]],Stores!$A:$A,Stores!$B:$B,"Unknown")</f>
        <v>TrendMart Thoothukudi Flagship</v>
      </c>
      <c r="AD1365" t="str">
        <f>_xlfn.XLOOKUP(tblSales[[#This Row],[Store_ID]],Stores!$A:$A,Stores!$E:$E,"Unknown")</f>
        <v>South Zone 1</v>
      </c>
      <c r="AE1365" t="str">
        <f>_xlfn.XLOOKUP(tblSales[[#This Row],[Customer_ID]],Customers!$A:$A,Customers!$B:$B,"Unknown")</f>
        <v>Tara Singh</v>
      </c>
      <c r="AF1365" t="str">
        <f>_xlfn.XLOOKUP(tblSales[[#This Row],[Customer_ID]],Customers!$A:$A,Customers!$J:$J,"Unknown")</f>
        <v>Regular</v>
      </c>
      <c r="AG1365" t="str">
        <f>_xlfn.XLOOKUP(tblSales[[#This Row],[Employee_ID]],Employees!$A:$A,Employees!$B:$B,"Unknown")</f>
        <v>Rani Mishra</v>
      </c>
      <c r="AH1365">
        <f>IF(MONTH(tblSales[[#This Row],[Invoice Date]])&gt;=4,MONTH(tblSales[[#This Row],[Invoice Date]]),MONTH(tblSales[[#This Row],[Invoice Date]])+12)</f>
        <v>10</v>
      </c>
      <c r="AI1365" s="8">
        <f>DATE(YEAR(tblSales[[#This Row],[Invoice Date]]),MONTH(tblSales[[#This Row],[Invoice Date]]),1)</f>
        <v>45566</v>
      </c>
      <c r="AJ1365" t="str">
        <f>_xlfn.XLOOKUP(tblSales[[#This Row],[Product_ID]],Products!$A:$A,Products!$B:$B,"Unknown")</f>
        <v>Woodland Polo Purple</v>
      </c>
      <c r="AK1365" s="9">
        <f>IFERROR(tblSales[[#This Row],[Profit]]/tblSales[[#This Row],[Sales Amount]],0)</f>
        <v>0.40566193339431106</v>
      </c>
      <c r="AL1365" t="str">
        <f>IF(tblSales[[#This Row],[Discount %]]&lt;=5,"0-5%",
IF(tblSales[[#This Row],[Discount %]]&lt;=10,"5-10%",
IF(tblSales[[#This Row],[Discount %]]&lt;=15,"10-15%",
IF(tblSales[[#This Row],[Discount %]]&lt;=20,"15-20%","20%+"))))</f>
        <v>0-5%</v>
      </c>
    </row>
    <row r="1366" spans="1:38">
      <c r="A1366" s="2" t="s">
        <v>3164</v>
      </c>
      <c r="B1366" s="11">
        <v>45689</v>
      </c>
      <c r="C1366" s="2" t="s">
        <v>268</v>
      </c>
      <c r="D1366" s="2" t="s">
        <v>2344</v>
      </c>
      <c r="E1366" s="2" t="s">
        <v>973</v>
      </c>
      <c r="F1366" s="2" t="s">
        <v>98</v>
      </c>
      <c r="G1366" s="2">
        <v>1</v>
      </c>
      <c r="H1366" s="2">
        <v>1253.93</v>
      </c>
      <c r="I1366" s="2">
        <v>15</v>
      </c>
      <c r="J1366" s="2">
        <v>188.09</v>
      </c>
      <c r="K1366" s="2">
        <v>12</v>
      </c>
      <c r="L1366" s="2">
        <v>127.9</v>
      </c>
      <c r="M1366" s="2">
        <v>1193.74</v>
      </c>
      <c r="N1366" s="2">
        <v>744</v>
      </c>
      <c r="O1366" s="2">
        <f t="shared" si="51"/>
        <v>321.84000000000003</v>
      </c>
      <c r="P1366" s="2" t="s">
        <v>31</v>
      </c>
      <c r="Q1366" s="2" t="str">
        <f t="shared" si="52"/>
        <v>Net Banking</v>
      </c>
      <c r="R1366" s="2" t="s">
        <v>20</v>
      </c>
      <c r="S1366" s="2" t="s">
        <v>56</v>
      </c>
      <c r="T1366" s="2" t="s">
        <v>885</v>
      </c>
      <c r="U1366" s="2" t="s">
        <v>60</v>
      </c>
      <c r="V1366" t="str">
        <f>TEXT(tblSales[[#This Row],[Invoice Date]],"mmm")</f>
        <v>Feb</v>
      </c>
      <c r="W1366">
        <f>MONTH(tblSales[[#This Row],[Invoice Date]])</f>
        <v>2</v>
      </c>
      <c r="X1366">
        <f>YEAR(tblSales[[#This Row],[Invoice Date]])</f>
        <v>2025</v>
      </c>
      <c r="Y1366" t="str">
        <f>TEXT(tblSales[[#This Row],[Invoice Date]],"mmm-yyyy")</f>
        <v>Feb-2025</v>
      </c>
      <c r="Z1366" t="str">
        <f>_xlfn.XLOOKUP(tblSales[[#This Row],[Product_ID]],Products!$A:$A,Products!$C:$C,"Women Dresses")</f>
        <v>Women Kurtis</v>
      </c>
      <c r="AA1366" t="str">
        <f>_xlfn.XLOOKUP(tblSales[[#This Row],[Product_ID]],Products!$A:$A,Products!$D:$D,"Unknown")</f>
        <v>Printed Kurti</v>
      </c>
      <c r="AB1366" t="str">
        <f>_xlfn.XLOOKUP(tblSales[[#This Row],[Product_ID]],Products!$A:$A,Products!$E:$E,"Unknown")</f>
        <v>Reebok</v>
      </c>
      <c r="AC1366" t="str">
        <f>_xlfn.XLOOKUP(tblSales[[#This Row],[Store_ID]],Stores!$A:$A,Stores!$B:$B,"Unknown")</f>
        <v>TrendMart Kochi High Street</v>
      </c>
      <c r="AD1366" t="str">
        <f>_xlfn.XLOOKUP(tblSales[[#This Row],[Store_ID]],Stores!$A:$A,Stores!$E:$E,"Unknown")</f>
        <v>South Zone 1</v>
      </c>
      <c r="AE1366" t="str">
        <f>_xlfn.XLOOKUP(tblSales[[#This Row],[Customer_ID]],Customers!$A:$A,Customers!$B:$B,"Unknown")</f>
        <v>Hemanth Pillai</v>
      </c>
      <c r="AF1366" t="str">
        <f>_xlfn.XLOOKUP(tblSales[[#This Row],[Customer_ID]],Customers!$A:$A,Customers!$J:$J,"Unknown")</f>
        <v>Platinum</v>
      </c>
      <c r="AG1366" t="str">
        <f>_xlfn.XLOOKUP(tblSales[[#This Row],[Employee_ID]],Employees!$A:$A,Employees!$B:$B,"Unknown")</f>
        <v>Deepthi Iyengar</v>
      </c>
      <c r="AH1366">
        <f>IF(MONTH(tblSales[[#This Row],[Invoice Date]])&gt;=4,MONTH(tblSales[[#This Row],[Invoice Date]]),MONTH(tblSales[[#This Row],[Invoice Date]])+12)</f>
        <v>14</v>
      </c>
      <c r="AI1366" s="8">
        <f>DATE(YEAR(tblSales[[#This Row],[Invoice Date]]),MONTH(tblSales[[#This Row],[Invoice Date]]),1)</f>
        <v>45689</v>
      </c>
      <c r="AJ1366" t="str">
        <f>_xlfn.XLOOKUP(tblSales[[#This Row],[Product_ID]],Products!$A:$A,Products!$B:$B,"Unknown")</f>
        <v>Reebok Printed Kurti Green</v>
      </c>
      <c r="AK1366" s="9">
        <f>IFERROR(tblSales[[#This Row],[Profit]]/tblSales[[#This Row],[Sales Amount]],0)</f>
        <v>0.2696064469650008</v>
      </c>
      <c r="AL1366" t="str">
        <f>IF(tblSales[[#This Row],[Discount %]]&lt;=5,"0-5%",
IF(tblSales[[#This Row],[Discount %]]&lt;=10,"5-10%",
IF(tblSales[[#This Row],[Discount %]]&lt;=15,"10-15%",
IF(tblSales[[#This Row],[Discount %]]&lt;=20,"15-20%","20%+"))))</f>
        <v>10-15%</v>
      </c>
    </row>
    <row r="1367" spans="1:38">
      <c r="A1367" s="2" t="s">
        <v>3165</v>
      </c>
      <c r="B1367" s="11">
        <v>45719</v>
      </c>
      <c r="C1367" s="2" t="s">
        <v>2264</v>
      </c>
      <c r="D1367" s="2" t="s">
        <v>1876</v>
      </c>
      <c r="E1367" s="2" t="s">
        <v>181</v>
      </c>
      <c r="F1367" s="2" t="s">
        <v>204</v>
      </c>
      <c r="G1367" s="2">
        <v>2</v>
      </c>
      <c r="H1367" s="2">
        <v>891.98</v>
      </c>
      <c r="I1367" s="2">
        <v>0</v>
      </c>
      <c r="J1367" s="2">
        <v>0</v>
      </c>
      <c r="K1367" s="2">
        <v>5</v>
      </c>
      <c r="L1367" s="2">
        <v>89.2</v>
      </c>
      <c r="M1367" s="2">
        <v>1873.16</v>
      </c>
      <c r="N1367" s="2">
        <v>1070.94</v>
      </c>
      <c r="O1367" s="2">
        <f t="shared" si="51"/>
        <v>713.02</v>
      </c>
      <c r="P1367" s="2" t="s">
        <v>29</v>
      </c>
      <c r="Q1367" s="2" t="str">
        <f t="shared" si="52"/>
        <v>Debit Card</v>
      </c>
      <c r="R1367" s="2" t="s">
        <v>21</v>
      </c>
      <c r="S1367" s="2" t="s">
        <v>56</v>
      </c>
      <c r="T1367" s="2" t="s">
        <v>3166</v>
      </c>
      <c r="U1367" s="2" t="s">
        <v>59</v>
      </c>
      <c r="V1367" t="str">
        <f>TEXT(tblSales[[#This Row],[Invoice Date]],"mmm")</f>
        <v>Mar</v>
      </c>
      <c r="W1367">
        <f>MONTH(tblSales[[#This Row],[Invoice Date]])</f>
        <v>3</v>
      </c>
      <c r="X1367">
        <f>YEAR(tblSales[[#This Row],[Invoice Date]])</f>
        <v>2025</v>
      </c>
      <c r="Y1367" t="str">
        <f>TEXT(tblSales[[#This Row],[Invoice Date]],"mmm-yyyy")</f>
        <v>Mar-2025</v>
      </c>
      <c r="Z1367" t="str">
        <f>_xlfn.XLOOKUP(tblSales[[#This Row],[Product_ID]],Products!$A:$A,Products!$C:$C,"Women Dresses")</f>
        <v>Accessories</v>
      </c>
      <c r="AA1367" t="str">
        <f>_xlfn.XLOOKUP(tblSales[[#This Row],[Product_ID]],Products!$A:$A,Products!$D:$D,"Unknown")</f>
        <v>Tie</v>
      </c>
      <c r="AB1367" t="str">
        <f>_xlfn.XLOOKUP(tblSales[[#This Row],[Product_ID]],Products!$A:$A,Products!$E:$E,"Unknown")</f>
        <v>Metro Shoes</v>
      </c>
      <c r="AC1367" t="str">
        <f>_xlfn.XLOOKUP(tblSales[[#This Row],[Store_ID]],Stores!$A:$A,Stores!$B:$B,"Unknown")</f>
        <v>TrendMart Nizamabad Mall Kiosk</v>
      </c>
      <c r="AD1367" t="str">
        <f>_xlfn.XLOOKUP(tblSales[[#This Row],[Store_ID]],Stores!$A:$A,Stores!$E:$E,"Unknown")</f>
        <v>South Zone 2</v>
      </c>
      <c r="AE1367" t="str">
        <f>_xlfn.XLOOKUP(tblSales[[#This Row],[Customer_ID]],Customers!$A:$A,Customers!$B:$B,"Unknown")</f>
        <v>Yogesh Sundaram</v>
      </c>
      <c r="AF1367" t="str">
        <f>_xlfn.XLOOKUP(tblSales[[#This Row],[Customer_ID]],Customers!$A:$A,Customers!$J:$J,"Unknown")</f>
        <v>Platinum</v>
      </c>
      <c r="AG1367" t="str">
        <f>_xlfn.XLOOKUP(tblSales[[#This Row],[Employee_ID]],Employees!$A:$A,Employees!$B:$B,"Unknown")</f>
        <v>Logesh Gopalakrishnan</v>
      </c>
      <c r="AH1367">
        <f>IF(MONTH(tblSales[[#This Row],[Invoice Date]])&gt;=4,MONTH(tblSales[[#This Row],[Invoice Date]]),MONTH(tblSales[[#This Row],[Invoice Date]])+12)</f>
        <v>15</v>
      </c>
      <c r="AI1367" s="8">
        <f>DATE(YEAR(tblSales[[#This Row],[Invoice Date]]),MONTH(tblSales[[#This Row],[Invoice Date]]),1)</f>
        <v>45717</v>
      </c>
      <c r="AJ1367" t="str">
        <f>_xlfn.XLOOKUP(tblSales[[#This Row],[Product_ID]],Products!$A:$A,Products!$B:$B,"Unknown")</f>
        <v>Metro Shoes Tie Orange</v>
      </c>
      <c r="AK1367" s="9">
        <f>IFERROR(tblSales[[#This Row],[Profit]]/tblSales[[#This Row],[Sales Amount]],0)</f>
        <v>0.38065087872899267</v>
      </c>
      <c r="AL1367" t="str">
        <f>IF(tblSales[[#This Row],[Discount %]]&lt;=5,"0-5%",
IF(tblSales[[#This Row],[Discount %]]&lt;=10,"5-10%",
IF(tblSales[[#This Row],[Discount %]]&lt;=15,"10-15%",
IF(tblSales[[#This Row],[Discount %]]&lt;=20,"15-20%","20%+"))))</f>
        <v>0-5%</v>
      </c>
    </row>
    <row r="1368" spans="1:38">
      <c r="A1368" s="2" t="s">
        <v>3167</v>
      </c>
      <c r="B1368" s="11">
        <v>45450</v>
      </c>
      <c r="C1368" s="2" t="s">
        <v>3168</v>
      </c>
      <c r="D1368" s="2" t="s">
        <v>1254</v>
      </c>
      <c r="E1368" s="2" t="s">
        <v>630</v>
      </c>
      <c r="F1368" s="2" t="s">
        <v>377</v>
      </c>
      <c r="G1368" s="2">
        <v>3</v>
      </c>
      <c r="H1368" s="2">
        <v>1116.67</v>
      </c>
      <c r="I1368" s="2">
        <v>0</v>
      </c>
      <c r="J1368" s="2">
        <v>0</v>
      </c>
      <c r="K1368" s="2">
        <v>12</v>
      </c>
      <c r="L1368" s="2">
        <v>402</v>
      </c>
      <c r="M1368" s="2">
        <v>3752.01</v>
      </c>
      <c r="N1368" s="2">
        <v>2312.19</v>
      </c>
      <c r="O1368" s="2">
        <f t="shared" si="51"/>
        <v>1037.8200000000002</v>
      </c>
      <c r="P1368" s="2" t="s">
        <v>31</v>
      </c>
      <c r="Q1368" s="2" t="str">
        <f t="shared" si="52"/>
        <v>Net Banking</v>
      </c>
      <c r="R1368" s="2" t="s">
        <v>20</v>
      </c>
      <c r="S1368" s="2" t="s">
        <v>56</v>
      </c>
      <c r="T1368" s="2" t="s">
        <v>541</v>
      </c>
      <c r="U1368" s="2" t="s">
        <v>59</v>
      </c>
      <c r="V1368" t="str">
        <f>TEXT(tblSales[[#This Row],[Invoice Date]],"mmm")</f>
        <v>Jun</v>
      </c>
      <c r="W1368">
        <f>MONTH(tblSales[[#This Row],[Invoice Date]])</f>
        <v>6</v>
      </c>
      <c r="X1368">
        <f>YEAR(tblSales[[#This Row],[Invoice Date]])</f>
        <v>2024</v>
      </c>
      <c r="Y1368" t="str">
        <f>TEXT(tblSales[[#This Row],[Invoice Date]],"mmm-yyyy")</f>
        <v>Jun-2024</v>
      </c>
      <c r="Z1368" t="str">
        <f>_xlfn.XLOOKUP(tblSales[[#This Row],[Product_ID]],Products!$A:$A,Products!$C:$C,"Women Dresses")</f>
        <v>Women Kurtis</v>
      </c>
      <c r="AA1368" t="str">
        <f>_xlfn.XLOOKUP(tblSales[[#This Row],[Product_ID]],Products!$A:$A,Products!$D:$D,"Unknown")</f>
        <v>A-Line Kurti</v>
      </c>
      <c r="AB1368" t="str">
        <f>_xlfn.XLOOKUP(tblSales[[#This Row],[Product_ID]],Products!$A:$A,Products!$E:$E,"Unknown")</f>
        <v>Fabindia</v>
      </c>
      <c r="AC1368" t="str">
        <f>_xlfn.XLOOKUP(tblSales[[#This Row],[Store_ID]],Stores!$A:$A,Stores!$B:$B,"Unknown")</f>
        <v>TrendMart Hubballi Standard</v>
      </c>
      <c r="AD1368" t="str">
        <f>_xlfn.XLOOKUP(tblSales[[#This Row],[Store_ID]],Stores!$A:$A,Stores!$E:$E,"Unknown")</f>
        <v>South Zone 2</v>
      </c>
      <c r="AE1368" t="str">
        <f>_xlfn.XLOOKUP(tblSales[[#This Row],[Customer_ID]],Customers!$A:$A,Customers!$B:$B,"Unknown")</f>
        <v>Anil Gopalakrishnan</v>
      </c>
      <c r="AF1368" t="str">
        <f>_xlfn.XLOOKUP(tblSales[[#This Row],[Customer_ID]],Customers!$A:$A,Customers!$J:$J,"Unknown")</f>
        <v>Regular</v>
      </c>
      <c r="AG1368" t="str">
        <f>_xlfn.XLOOKUP(tblSales[[#This Row],[Employee_ID]],Employees!$A:$A,Employees!$B:$B,"Unknown")</f>
        <v>Sunita Ramachandran</v>
      </c>
      <c r="AH1368">
        <f>IF(MONTH(tblSales[[#This Row],[Invoice Date]])&gt;=4,MONTH(tblSales[[#This Row],[Invoice Date]]),MONTH(tblSales[[#This Row],[Invoice Date]])+12)</f>
        <v>6</v>
      </c>
      <c r="AI1368" s="8">
        <f>DATE(YEAR(tblSales[[#This Row],[Invoice Date]]),MONTH(tblSales[[#This Row],[Invoice Date]]),1)</f>
        <v>45444</v>
      </c>
      <c r="AJ1368" t="str">
        <f>_xlfn.XLOOKUP(tblSales[[#This Row],[Product_ID]],Products!$A:$A,Products!$B:$B,"Unknown")</f>
        <v>Fabindia A-Line Kurti Mustard</v>
      </c>
      <c r="AK1368" s="9">
        <f>IFERROR(tblSales[[#This Row],[Profit]]/tblSales[[#This Row],[Sales Amount]],0)</f>
        <v>0.27660374039514823</v>
      </c>
      <c r="AL1368" t="str">
        <f>IF(tblSales[[#This Row],[Discount %]]&lt;=5,"0-5%",
IF(tblSales[[#This Row],[Discount %]]&lt;=10,"5-10%",
IF(tblSales[[#This Row],[Discount %]]&lt;=15,"10-15%",
IF(tblSales[[#This Row],[Discount %]]&lt;=20,"15-20%","20%+"))))</f>
        <v>0-5%</v>
      </c>
    </row>
    <row r="1369" spans="1:38">
      <c r="A1369" s="2" t="s">
        <v>3169</v>
      </c>
      <c r="B1369" s="11">
        <v>45705</v>
      </c>
      <c r="C1369" s="2" t="s">
        <v>1351</v>
      </c>
      <c r="D1369" s="2" t="s">
        <v>197</v>
      </c>
      <c r="E1369" s="2" t="s">
        <v>1138</v>
      </c>
      <c r="F1369" s="2" t="s">
        <v>319</v>
      </c>
      <c r="G1369" s="2">
        <v>3</v>
      </c>
      <c r="H1369" s="2">
        <v>988.23</v>
      </c>
      <c r="I1369" s="2">
        <v>20</v>
      </c>
      <c r="J1369" s="2">
        <v>592.94000000000005</v>
      </c>
      <c r="K1369" s="2">
        <v>5</v>
      </c>
      <c r="L1369" s="2">
        <v>118.59</v>
      </c>
      <c r="M1369" s="2">
        <v>2490.34</v>
      </c>
      <c r="N1369" s="2">
        <v>2163.66</v>
      </c>
      <c r="O1369" s="2">
        <f t="shared" si="51"/>
        <v>208.09000000000029</v>
      </c>
      <c r="P1369" s="2" t="s">
        <v>32</v>
      </c>
      <c r="Q1369" s="2" t="str">
        <f t="shared" si="52"/>
        <v>UPI</v>
      </c>
      <c r="R1369" s="2" t="s">
        <v>21</v>
      </c>
      <c r="S1369" s="2" t="s">
        <v>56</v>
      </c>
      <c r="T1369" s="2" t="s">
        <v>1827</v>
      </c>
      <c r="U1369" s="2" t="s">
        <v>59</v>
      </c>
      <c r="V1369" t="str">
        <f>TEXT(tblSales[[#This Row],[Invoice Date]],"mmm")</f>
        <v>Feb</v>
      </c>
      <c r="W1369">
        <f>MONTH(tblSales[[#This Row],[Invoice Date]])</f>
        <v>2</v>
      </c>
      <c r="X1369">
        <f>YEAR(tblSales[[#This Row],[Invoice Date]])</f>
        <v>2025</v>
      </c>
      <c r="Y1369" t="str">
        <f>TEXT(tblSales[[#This Row],[Invoice Date]],"mmm-yyyy")</f>
        <v>Feb-2025</v>
      </c>
      <c r="Z1369" t="str">
        <f>_xlfn.XLOOKUP(tblSales[[#This Row],[Product_ID]],Products!$A:$A,Products!$C:$C,"Women Dresses")</f>
        <v>Men Shirts</v>
      </c>
      <c r="AA1369" t="str">
        <f>_xlfn.XLOOKUP(tblSales[[#This Row],[Product_ID]],Products!$A:$A,Products!$D:$D,"Unknown")</f>
        <v>Denim Shirt</v>
      </c>
      <c r="AB1369" t="str">
        <f>_xlfn.XLOOKUP(tblSales[[#This Row],[Product_ID]],Products!$A:$A,Products!$E:$E,"Unknown")</f>
        <v>Indian Terrain</v>
      </c>
      <c r="AC1369" t="str">
        <f>_xlfn.XLOOKUP(tblSales[[#This Row],[Store_ID]],Stores!$A:$A,Stores!$B:$B,"Unknown")</f>
        <v>TrendMart Vijayawada Mall Kiosk</v>
      </c>
      <c r="AD1369" t="str">
        <f>_xlfn.XLOOKUP(tblSales[[#This Row],[Store_ID]],Stores!$A:$A,Stores!$E:$E,"Unknown")</f>
        <v>South Zone 3</v>
      </c>
      <c r="AE1369" t="str">
        <f>_xlfn.XLOOKUP(tblSales[[#This Row],[Customer_ID]],Customers!$A:$A,Customers!$B:$B,"Unknown")</f>
        <v>Balaji Kumar</v>
      </c>
      <c r="AF1369" t="str">
        <f>_xlfn.XLOOKUP(tblSales[[#This Row],[Customer_ID]],Customers!$A:$A,Customers!$J:$J,"Unknown")</f>
        <v>Silver</v>
      </c>
      <c r="AG1369" t="str">
        <f>_xlfn.XLOOKUP(tblSales[[#This Row],[Employee_ID]],Employees!$A:$A,Employees!$B:$B,"Unknown")</f>
        <v>Sathish Sundaram</v>
      </c>
      <c r="AH1369">
        <f>IF(MONTH(tblSales[[#This Row],[Invoice Date]])&gt;=4,MONTH(tblSales[[#This Row],[Invoice Date]]),MONTH(tblSales[[#This Row],[Invoice Date]])+12)</f>
        <v>14</v>
      </c>
      <c r="AI1369" s="8">
        <f>DATE(YEAR(tblSales[[#This Row],[Invoice Date]]),MONTH(tblSales[[#This Row],[Invoice Date]]),1)</f>
        <v>45689</v>
      </c>
      <c r="AJ1369" t="str">
        <f>_xlfn.XLOOKUP(tblSales[[#This Row],[Product_ID]],Products!$A:$A,Products!$B:$B,"Unknown")</f>
        <v>Indian Terrain Denim Shirt Wine</v>
      </c>
      <c r="AK1369" s="9">
        <f>IFERROR(tblSales[[#This Row],[Profit]]/tblSales[[#This Row],[Sales Amount]],0)</f>
        <v>8.3558871479396502E-2</v>
      </c>
      <c r="AL1369" t="str">
        <f>IF(tblSales[[#This Row],[Discount %]]&lt;=5,"0-5%",
IF(tblSales[[#This Row],[Discount %]]&lt;=10,"5-10%",
IF(tblSales[[#This Row],[Discount %]]&lt;=15,"10-15%",
IF(tblSales[[#This Row],[Discount %]]&lt;=20,"15-20%","20%+"))))</f>
        <v>15-20%</v>
      </c>
    </row>
    <row r="1370" spans="1:38">
      <c r="A1370" s="2" t="s">
        <v>3170</v>
      </c>
      <c r="B1370" s="11">
        <v>45734</v>
      </c>
      <c r="C1370" s="2" t="s">
        <v>2489</v>
      </c>
      <c r="D1370" s="2" t="s">
        <v>138</v>
      </c>
      <c r="E1370" s="2" t="s">
        <v>877</v>
      </c>
      <c r="F1370" s="2" t="s">
        <v>172</v>
      </c>
      <c r="G1370" s="2">
        <v>1</v>
      </c>
      <c r="H1370" s="2">
        <v>855.17</v>
      </c>
      <c r="I1370" s="2">
        <v>5</v>
      </c>
      <c r="J1370" s="2">
        <v>42.76</v>
      </c>
      <c r="K1370" s="2">
        <v>5</v>
      </c>
      <c r="L1370" s="2">
        <v>40.619999999999997</v>
      </c>
      <c r="M1370" s="2">
        <v>853.03</v>
      </c>
      <c r="N1370" s="2">
        <v>488.6</v>
      </c>
      <c r="O1370" s="2">
        <f t="shared" si="51"/>
        <v>323.80999999999995</v>
      </c>
      <c r="P1370" s="2" t="s">
        <v>28</v>
      </c>
      <c r="Q1370" s="2" t="str">
        <f t="shared" si="52"/>
        <v>Credit Card</v>
      </c>
      <c r="R1370" s="2" t="s">
        <v>20</v>
      </c>
      <c r="S1370" s="2" t="s">
        <v>56</v>
      </c>
      <c r="T1370" s="2" t="s">
        <v>400</v>
      </c>
      <c r="U1370" s="2" t="s">
        <v>59</v>
      </c>
      <c r="V1370" t="str">
        <f>TEXT(tblSales[[#This Row],[Invoice Date]],"mmm")</f>
        <v>Mar</v>
      </c>
      <c r="W1370">
        <f>MONTH(tblSales[[#This Row],[Invoice Date]])</f>
        <v>3</v>
      </c>
      <c r="X1370">
        <f>YEAR(tblSales[[#This Row],[Invoice Date]])</f>
        <v>2025</v>
      </c>
      <c r="Y1370" t="str">
        <f>TEXT(tblSales[[#This Row],[Invoice Date]],"mmm-yyyy")</f>
        <v>Mar-2025</v>
      </c>
      <c r="Z1370" t="str">
        <f>_xlfn.XLOOKUP(tblSales[[#This Row],[Product_ID]],Products!$A:$A,Products!$C:$C,"Women Dresses")</f>
        <v>Accessories</v>
      </c>
      <c r="AA1370" t="str">
        <f>_xlfn.XLOOKUP(tblSales[[#This Row],[Product_ID]],Products!$A:$A,Products!$D:$D,"Unknown")</f>
        <v>Sunglasses</v>
      </c>
      <c r="AB1370" t="str">
        <f>_xlfn.XLOOKUP(tblSales[[#This Row],[Product_ID]],Products!$A:$A,Products!$E:$E,"Unknown")</f>
        <v>Arrow</v>
      </c>
      <c r="AC1370" t="str">
        <f>_xlfn.XLOOKUP(tblSales[[#This Row],[Store_ID]],Stores!$A:$A,Stores!$B:$B,"Unknown")</f>
        <v>TrendMart Kochi Mall Kiosk</v>
      </c>
      <c r="AD1370" t="str">
        <f>_xlfn.XLOOKUP(tblSales[[#This Row],[Store_ID]],Stores!$A:$A,Stores!$E:$E,"Unknown")</f>
        <v>South Zone 1</v>
      </c>
      <c r="AE1370" t="str">
        <f>_xlfn.XLOOKUP(tblSales[[#This Row],[Customer_ID]],Customers!$A:$A,Customers!$B:$B,"Unknown")</f>
        <v>Anusuya Chetty</v>
      </c>
      <c r="AF1370" t="str">
        <f>_xlfn.XLOOKUP(tblSales[[#This Row],[Customer_ID]],Customers!$A:$A,Customers!$J:$J,"Unknown")</f>
        <v>Gold</v>
      </c>
      <c r="AG1370" t="str">
        <f>_xlfn.XLOOKUP(tblSales[[#This Row],[Employee_ID]],Employees!$A:$A,Employees!$B:$B,"Unknown")</f>
        <v>Eswar Prasad</v>
      </c>
      <c r="AH1370">
        <f>IF(MONTH(tblSales[[#This Row],[Invoice Date]])&gt;=4,MONTH(tblSales[[#This Row],[Invoice Date]]),MONTH(tblSales[[#This Row],[Invoice Date]])+12)</f>
        <v>15</v>
      </c>
      <c r="AI1370" s="8">
        <f>DATE(YEAR(tblSales[[#This Row],[Invoice Date]]),MONTH(tblSales[[#This Row],[Invoice Date]]),1)</f>
        <v>45717</v>
      </c>
      <c r="AJ1370" t="str">
        <f>_xlfn.XLOOKUP(tblSales[[#This Row],[Product_ID]],Products!$A:$A,Products!$B:$B,"Unknown")</f>
        <v>Arrow Sunglasses Red</v>
      </c>
      <c r="AK1370" s="9">
        <f>IFERROR(tblSales[[#This Row],[Profit]]/tblSales[[#This Row],[Sales Amount]],0)</f>
        <v>0.37959977960915792</v>
      </c>
      <c r="AL1370" t="str">
        <f>IF(tblSales[[#This Row],[Discount %]]&lt;=5,"0-5%",
IF(tblSales[[#This Row],[Discount %]]&lt;=10,"5-10%",
IF(tblSales[[#This Row],[Discount %]]&lt;=15,"10-15%",
IF(tblSales[[#This Row],[Discount %]]&lt;=20,"15-20%","20%+"))))</f>
        <v>0-5%</v>
      </c>
    </row>
    <row r="1371" spans="1:38">
      <c r="A1371" s="2" t="s">
        <v>3171</v>
      </c>
      <c r="B1371" s="11">
        <v>45390</v>
      </c>
      <c r="C1371" s="2" t="s">
        <v>451</v>
      </c>
      <c r="D1371" s="2" t="s">
        <v>474</v>
      </c>
      <c r="E1371" s="2" t="s">
        <v>625</v>
      </c>
      <c r="F1371" s="2" t="s">
        <v>161</v>
      </c>
      <c r="G1371" s="2">
        <v>3</v>
      </c>
      <c r="H1371" s="2">
        <v>3096.12</v>
      </c>
      <c r="I1371" s="2">
        <v>10</v>
      </c>
      <c r="J1371" s="2">
        <v>928.84</v>
      </c>
      <c r="K1371" s="2">
        <v>12</v>
      </c>
      <c r="L1371" s="2">
        <v>1003.14</v>
      </c>
      <c r="M1371" s="2">
        <v>9362.66</v>
      </c>
      <c r="N1371" s="2">
        <v>6102.03</v>
      </c>
      <c r="O1371" s="2">
        <f t="shared" si="51"/>
        <v>2257.4900000000002</v>
      </c>
      <c r="P1371" s="2" t="s">
        <v>28</v>
      </c>
      <c r="Q1371" s="2" t="str">
        <f t="shared" si="52"/>
        <v>Credit Card</v>
      </c>
      <c r="R1371" s="2" t="s">
        <v>20</v>
      </c>
      <c r="S1371" s="2" t="s">
        <v>57</v>
      </c>
      <c r="T1371" s="2" t="s">
        <v>1906</v>
      </c>
      <c r="U1371" s="2" t="s">
        <v>59</v>
      </c>
      <c r="V1371" t="str">
        <f>TEXT(tblSales[[#This Row],[Invoice Date]],"mmm")</f>
        <v>Apr</v>
      </c>
      <c r="W1371">
        <f>MONTH(tblSales[[#This Row],[Invoice Date]])</f>
        <v>4</v>
      </c>
      <c r="X1371">
        <f>YEAR(tblSales[[#This Row],[Invoice Date]])</f>
        <v>2024</v>
      </c>
      <c r="Y1371" t="str">
        <f>TEXT(tblSales[[#This Row],[Invoice Date]],"mmm-yyyy")</f>
        <v>Apr-2024</v>
      </c>
      <c r="Z1371" t="str">
        <f>_xlfn.XLOOKUP(tblSales[[#This Row],[Product_ID]],Products!$A:$A,Products!$C:$C,"Women Dresses")</f>
        <v>Handbags</v>
      </c>
      <c r="AA1371" t="str">
        <f>_xlfn.XLOOKUP(tblSales[[#This Row],[Product_ID]],Products!$A:$A,Products!$D:$D,"Unknown")</f>
        <v>Sling Bag</v>
      </c>
      <c r="AB1371" t="str">
        <f>_xlfn.XLOOKUP(tblSales[[#This Row],[Product_ID]],Products!$A:$A,Products!$E:$E,"Unknown")</f>
        <v>GRT Jewellers</v>
      </c>
      <c r="AC1371" t="str">
        <f>_xlfn.XLOOKUP(tblSales[[#This Row],[Store_ID]],Stores!$A:$A,Stores!$B:$B,"Unknown")</f>
        <v>TrendMart Shivamogga Mall Kiosk</v>
      </c>
      <c r="AD1371" t="str">
        <f>_xlfn.XLOOKUP(tblSales[[#This Row],[Store_ID]],Stores!$A:$A,Stores!$E:$E,"Unknown")</f>
        <v>South Zone 2</v>
      </c>
      <c r="AE1371" t="str">
        <f>_xlfn.XLOOKUP(tblSales[[#This Row],[Customer_ID]],Customers!$A:$A,Customers!$B:$B,"Unknown")</f>
        <v>Kiran Gupta</v>
      </c>
      <c r="AF1371" t="str">
        <f>_xlfn.XLOOKUP(tblSales[[#This Row],[Customer_ID]],Customers!$A:$A,Customers!$J:$J,"Unknown")</f>
        <v>Gold</v>
      </c>
      <c r="AG1371" t="str">
        <f>_xlfn.XLOOKUP(tblSales[[#This Row],[Employee_ID]],Employees!$A:$A,Employees!$B:$B,"Unknown")</f>
        <v>Chandra Reddy</v>
      </c>
      <c r="AH1371">
        <f>IF(MONTH(tblSales[[#This Row],[Invoice Date]])&gt;=4,MONTH(tblSales[[#This Row],[Invoice Date]]),MONTH(tblSales[[#This Row],[Invoice Date]])+12)</f>
        <v>4</v>
      </c>
      <c r="AI1371" s="8">
        <f>DATE(YEAR(tblSales[[#This Row],[Invoice Date]]),MONTH(tblSales[[#This Row],[Invoice Date]]),1)</f>
        <v>45383</v>
      </c>
      <c r="AJ1371" t="str">
        <f>_xlfn.XLOOKUP(tblSales[[#This Row],[Product_ID]],Products!$A:$A,Products!$B:$B,"Unknown")</f>
        <v>GRT Jewellers Sling Bag Olive</v>
      </c>
      <c r="AK1371" s="9">
        <f>IFERROR(tblSales[[#This Row],[Profit]]/tblSales[[#This Row],[Sales Amount]],0)</f>
        <v>0.24111630669062001</v>
      </c>
      <c r="AL1371" t="str">
        <f>IF(tblSales[[#This Row],[Discount %]]&lt;=5,"0-5%",
IF(tblSales[[#This Row],[Discount %]]&lt;=10,"5-10%",
IF(tblSales[[#This Row],[Discount %]]&lt;=15,"10-15%",
IF(tblSales[[#This Row],[Discount %]]&lt;=20,"15-20%","20%+"))))</f>
        <v>5-10%</v>
      </c>
    </row>
    <row r="1372" spans="1:38">
      <c r="A1372" s="2" t="s">
        <v>3172</v>
      </c>
      <c r="B1372" s="11">
        <v>45579</v>
      </c>
      <c r="C1372" s="2" t="s">
        <v>419</v>
      </c>
      <c r="D1372" s="2" t="s">
        <v>269</v>
      </c>
      <c r="E1372" s="2" t="s">
        <v>115</v>
      </c>
      <c r="F1372" s="2" t="s">
        <v>345</v>
      </c>
      <c r="G1372" s="2">
        <v>4</v>
      </c>
      <c r="H1372" s="2">
        <v>672.67</v>
      </c>
      <c r="I1372" s="2">
        <v>30</v>
      </c>
      <c r="J1372" s="2">
        <v>807.2</v>
      </c>
      <c r="K1372" s="2">
        <v>5</v>
      </c>
      <c r="L1372" s="2">
        <v>94.17</v>
      </c>
      <c r="M1372" s="2">
        <v>1977.65</v>
      </c>
      <c r="N1372" s="2">
        <v>1677.12</v>
      </c>
      <c r="O1372" s="2">
        <f t="shared" si="51"/>
        <v>206.36000000000018</v>
      </c>
      <c r="P1372" s="2" t="s">
        <v>32</v>
      </c>
      <c r="Q1372" s="2" t="str">
        <f t="shared" si="52"/>
        <v>UPI</v>
      </c>
      <c r="R1372" s="2" t="s">
        <v>21</v>
      </c>
      <c r="S1372" s="2" t="s">
        <v>56</v>
      </c>
      <c r="T1372" s="2" t="s">
        <v>3173</v>
      </c>
      <c r="U1372" s="2" t="s">
        <v>59</v>
      </c>
      <c r="V1372" t="str">
        <f>TEXT(tblSales[[#This Row],[Invoice Date]],"mmm")</f>
        <v>Oct</v>
      </c>
      <c r="W1372">
        <f>MONTH(tblSales[[#This Row],[Invoice Date]])</f>
        <v>10</v>
      </c>
      <c r="X1372">
        <f>YEAR(tblSales[[#This Row],[Invoice Date]])</f>
        <v>2024</v>
      </c>
      <c r="Y1372" t="str">
        <f>TEXT(tblSales[[#This Row],[Invoice Date]],"mmm-yyyy")</f>
        <v>Oct-2024</v>
      </c>
      <c r="Z1372" t="str">
        <f>_xlfn.XLOOKUP(tblSales[[#This Row],[Product_ID]],Products!$A:$A,Products!$C:$C,"Women Dresses")</f>
        <v>Men T-Shirts</v>
      </c>
      <c r="AA1372" t="str">
        <f>_xlfn.XLOOKUP(tblSales[[#This Row],[Product_ID]],Products!$A:$A,Products!$D:$D,"Unknown")</f>
        <v>Round Neck</v>
      </c>
      <c r="AB1372" t="str">
        <f>_xlfn.XLOOKUP(tblSales[[#This Row],[Product_ID]],Products!$A:$A,Products!$E:$E,"Unknown")</f>
        <v>Peter England</v>
      </c>
      <c r="AC1372" t="str">
        <f>_xlfn.XLOOKUP(tblSales[[#This Row],[Store_ID]],Stores!$A:$A,Stores!$B:$B,"Unknown")</f>
        <v>TrendMart Thoothukudi Flagship</v>
      </c>
      <c r="AD1372" t="str">
        <f>_xlfn.XLOOKUP(tblSales[[#This Row],[Store_ID]],Stores!$A:$A,Stores!$E:$E,"Unknown")</f>
        <v>South Zone 1</v>
      </c>
      <c r="AE1372" t="str">
        <f>_xlfn.XLOOKUP(tblSales[[#This Row],[Customer_ID]],Customers!$A:$A,Customers!$B:$B,"Unknown")</f>
        <v>Pandian Venkatesan</v>
      </c>
      <c r="AF1372" t="str">
        <f>_xlfn.XLOOKUP(tblSales[[#This Row],[Customer_ID]],Customers!$A:$A,Customers!$J:$J,"Unknown")</f>
        <v>Silver</v>
      </c>
      <c r="AG1372" t="str">
        <f>_xlfn.XLOOKUP(tblSales[[#This Row],[Employee_ID]],Employees!$A:$A,Employees!$B:$B,"Unknown")</f>
        <v>Anitha Ramachandran</v>
      </c>
      <c r="AH1372">
        <f>IF(MONTH(tblSales[[#This Row],[Invoice Date]])&gt;=4,MONTH(tblSales[[#This Row],[Invoice Date]]),MONTH(tblSales[[#This Row],[Invoice Date]])+12)</f>
        <v>10</v>
      </c>
      <c r="AI1372" s="8">
        <f>DATE(YEAR(tblSales[[#This Row],[Invoice Date]]),MONTH(tblSales[[#This Row],[Invoice Date]]),1)</f>
        <v>45566</v>
      </c>
      <c r="AJ1372" t="str">
        <f>_xlfn.XLOOKUP(tblSales[[#This Row],[Product_ID]],Products!$A:$A,Products!$B:$B,"Unknown")</f>
        <v>Peter England Round Neck Sky Blue</v>
      </c>
      <c r="AK1372" s="9">
        <f>IFERROR(tblSales[[#This Row],[Profit]]/tblSales[[#This Row],[Sales Amount]],0)</f>
        <v>0.10434606730210107</v>
      </c>
      <c r="AL1372" t="str">
        <f>IF(tblSales[[#This Row],[Discount %]]&lt;=5,"0-5%",
IF(tblSales[[#This Row],[Discount %]]&lt;=10,"5-10%",
IF(tblSales[[#This Row],[Discount %]]&lt;=15,"10-15%",
IF(tblSales[[#This Row],[Discount %]]&lt;=20,"15-20%","20%+"))))</f>
        <v>20%+</v>
      </c>
    </row>
    <row r="1373" spans="1:38">
      <c r="A1373" s="2" t="s">
        <v>3174</v>
      </c>
      <c r="B1373" s="11">
        <v>45577</v>
      </c>
      <c r="C1373" s="2" t="s">
        <v>3175</v>
      </c>
      <c r="D1373" s="2" t="s">
        <v>318</v>
      </c>
      <c r="E1373" s="2" t="s">
        <v>103</v>
      </c>
      <c r="F1373" s="2" t="s">
        <v>562</v>
      </c>
      <c r="G1373" s="2">
        <v>2</v>
      </c>
      <c r="H1373" s="2">
        <v>1411.02</v>
      </c>
      <c r="I1373" s="2">
        <v>10</v>
      </c>
      <c r="J1373" s="2">
        <v>282.2</v>
      </c>
      <c r="K1373" s="2">
        <v>12</v>
      </c>
      <c r="L1373" s="2">
        <v>304.77999999999997</v>
      </c>
      <c r="M1373" s="2">
        <v>2844.62</v>
      </c>
      <c r="N1373" s="2">
        <v>2050.48</v>
      </c>
      <c r="O1373" s="2">
        <f t="shared" si="51"/>
        <v>489.3599999999999</v>
      </c>
      <c r="P1373" s="2" t="s">
        <v>28</v>
      </c>
      <c r="Q1373" s="2" t="str">
        <f t="shared" si="52"/>
        <v>Credit Card</v>
      </c>
      <c r="R1373" s="2" t="s">
        <v>21</v>
      </c>
      <c r="S1373" s="2" t="s">
        <v>56</v>
      </c>
      <c r="T1373" s="2" t="s">
        <v>2725</v>
      </c>
      <c r="U1373" s="2" t="s">
        <v>60</v>
      </c>
      <c r="V1373" t="str">
        <f>TEXT(tblSales[[#This Row],[Invoice Date]],"mmm")</f>
        <v>Oct</v>
      </c>
      <c r="W1373">
        <f>MONTH(tblSales[[#This Row],[Invoice Date]])</f>
        <v>10</v>
      </c>
      <c r="X1373">
        <f>YEAR(tblSales[[#This Row],[Invoice Date]])</f>
        <v>2024</v>
      </c>
      <c r="Y1373" t="str">
        <f>TEXT(tblSales[[#This Row],[Invoice Date]],"mmm-yyyy")</f>
        <v>Oct-2024</v>
      </c>
      <c r="Z1373" t="str">
        <f>_xlfn.XLOOKUP(tblSales[[#This Row],[Product_ID]],Products!$A:$A,Products!$C:$C,"Women Dresses")</f>
        <v>Women Jeans</v>
      </c>
      <c r="AA1373" t="str">
        <f>_xlfn.XLOOKUP(tblSales[[#This Row],[Product_ID]],Products!$A:$A,Products!$D:$D,"Unknown")</f>
        <v>Straight Fit</v>
      </c>
      <c r="AB1373" t="str">
        <f>_xlfn.XLOOKUP(tblSales[[#This Row],[Product_ID]],Products!$A:$A,Products!$E:$E,"Unknown")</f>
        <v>Pothys</v>
      </c>
      <c r="AC1373" t="str">
        <f>_xlfn.XLOOKUP(tblSales[[#This Row],[Store_ID]],Stores!$A:$A,Stores!$B:$B,"Unknown")</f>
        <v>TrendMart Tirupati Standard</v>
      </c>
      <c r="AD1373" t="str">
        <f>_xlfn.XLOOKUP(tblSales[[#This Row],[Store_ID]],Stores!$A:$A,Stores!$E:$E,"Unknown")</f>
        <v>South Zone 3</v>
      </c>
      <c r="AE1373" t="str">
        <f>_xlfn.XLOOKUP(tblSales[[#This Row],[Customer_ID]],Customers!$A:$A,Customers!$B:$B,"Unknown")</f>
        <v>Gauri Pillai</v>
      </c>
      <c r="AF1373" t="str">
        <f>_xlfn.XLOOKUP(tblSales[[#This Row],[Customer_ID]],Customers!$A:$A,Customers!$J:$J,"Unknown")</f>
        <v>Silver</v>
      </c>
      <c r="AG1373" t="str">
        <f>_xlfn.XLOOKUP(tblSales[[#This Row],[Employee_ID]],Employees!$A:$A,Employees!$B:$B,"Unknown")</f>
        <v>Vikram Bhat</v>
      </c>
      <c r="AH1373">
        <f>IF(MONTH(tblSales[[#This Row],[Invoice Date]])&gt;=4,MONTH(tblSales[[#This Row],[Invoice Date]]),MONTH(tblSales[[#This Row],[Invoice Date]])+12)</f>
        <v>10</v>
      </c>
      <c r="AI1373" s="8">
        <f>DATE(YEAR(tblSales[[#This Row],[Invoice Date]]),MONTH(tblSales[[#This Row],[Invoice Date]]),1)</f>
        <v>45566</v>
      </c>
      <c r="AJ1373" t="str">
        <f>_xlfn.XLOOKUP(tblSales[[#This Row],[Product_ID]],Products!$A:$A,Products!$B:$B,"Unknown")</f>
        <v>Pothys Straight Fit Charcoal</v>
      </c>
      <c r="AK1373" s="9">
        <f>IFERROR(tblSales[[#This Row],[Profit]]/tblSales[[#This Row],[Sales Amount]],0)</f>
        <v>0.17203000752297315</v>
      </c>
      <c r="AL1373" t="str">
        <f>IF(tblSales[[#This Row],[Discount %]]&lt;=5,"0-5%",
IF(tblSales[[#This Row],[Discount %]]&lt;=10,"5-10%",
IF(tblSales[[#This Row],[Discount %]]&lt;=15,"10-15%",
IF(tblSales[[#This Row],[Discount %]]&lt;=20,"15-20%","20%+"))))</f>
        <v>5-10%</v>
      </c>
    </row>
    <row r="1374" spans="1:38">
      <c r="A1374" s="2" t="s">
        <v>3176</v>
      </c>
      <c r="B1374" s="11">
        <v>45459</v>
      </c>
      <c r="C1374" s="2" t="s">
        <v>2312</v>
      </c>
      <c r="D1374" s="2" t="s">
        <v>1735</v>
      </c>
      <c r="E1374" s="2" t="s">
        <v>480</v>
      </c>
      <c r="F1374" s="2" t="s">
        <v>193</v>
      </c>
      <c r="G1374" s="2">
        <v>1</v>
      </c>
      <c r="H1374" s="2">
        <v>1271</v>
      </c>
      <c r="I1374" s="2">
        <v>0</v>
      </c>
      <c r="J1374" s="2">
        <v>0</v>
      </c>
      <c r="K1374" s="2">
        <v>3</v>
      </c>
      <c r="L1374" s="2">
        <v>38.130000000000003</v>
      </c>
      <c r="M1374" s="2">
        <v>1309.1300000000001</v>
      </c>
      <c r="N1374" s="2">
        <v>910.46</v>
      </c>
      <c r="O1374" s="2">
        <f t="shared" si="51"/>
        <v>360.54000000000008</v>
      </c>
      <c r="P1374" s="2" t="s">
        <v>32</v>
      </c>
      <c r="Q1374" s="2" t="str">
        <f t="shared" si="52"/>
        <v>UPI</v>
      </c>
      <c r="R1374" s="2" t="s">
        <v>21</v>
      </c>
      <c r="S1374" s="2" t="s">
        <v>56</v>
      </c>
      <c r="T1374" s="2" t="s">
        <v>1746</v>
      </c>
      <c r="U1374" s="2" t="s">
        <v>60</v>
      </c>
      <c r="V1374" t="str">
        <f>TEXT(tblSales[[#This Row],[Invoice Date]],"mmm")</f>
        <v>Jun</v>
      </c>
      <c r="W1374">
        <f>MONTH(tblSales[[#This Row],[Invoice Date]])</f>
        <v>6</v>
      </c>
      <c r="X1374">
        <f>YEAR(tblSales[[#This Row],[Invoice Date]])</f>
        <v>2024</v>
      </c>
      <c r="Y1374" t="str">
        <f>TEXT(tblSales[[#This Row],[Invoice Date]],"mmm-yyyy")</f>
        <v>Jun-2024</v>
      </c>
      <c r="Z1374" t="str">
        <f>_xlfn.XLOOKUP(tblSales[[#This Row],[Product_ID]],Products!$A:$A,Products!$C:$C,"Women Dresses")</f>
        <v>Jewellery</v>
      </c>
      <c r="AA1374" t="str">
        <f>_xlfn.XLOOKUP(tblSales[[#This Row],[Product_ID]],Products!$A:$A,Products!$D:$D,"Unknown")</f>
        <v>Necklace</v>
      </c>
      <c r="AB1374" t="str">
        <f>_xlfn.XLOOKUP(tblSales[[#This Row],[Product_ID]],Products!$A:$A,Products!$E:$E,"Unknown")</f>
        <v>Flying Machine</v>
      </c>
      <c r="AC1374" t="str">
        <f>_xlfn.XLOOKUP(tblSales[[#This Row],[Store_ID]],Stores!$A:$A,Stores!$B:$B,"Unknown")</f>
        <v>TrendMart Thrissur High Street</v>
      </c>
      <c r="AD1374" t="str">
        <f>_xlfn.XLOOKUP(tblSales[[#This Row],[Store_ID]],Stores!$A:$A,Stores!$E:$E,"Unknown")</f>
        <v>South Zone 1</v>
      </c>
      <c r="AE1374" t="str">
        <f>_xlfn.XLOOKUP(tblSales[[#This Row],[Customer_ID]],Customers!$A:$A,Customers!$B:$B,"Unknown")</f>
        <v>Lokesh Naicker</v>
      </c>
      <c r="AF1374" t="str">
        <f>_xlfn.XLOOKUP(tblSales[[#This Row],[Customer_ID]],Customers!$A:$A,Customers!$J:$J,"Unknown")</f>
        <v>Regular</v>
      </c>
      <c r="AG1374" t="str">
        <f>_xlfn.XLOOKUP(tblSales[[#This Row],[Employee_ID]],Employees!$A:$A,Employees!$B:$B,"Unknown")</f>
        <v>Yamini Pandian</v>
      </c>
      <c r="AH1374">
        <f>IF(MONTH(tblSales[[#This Row],[Invoice Date]])&gt;=4,MONTH(tblSales[[#This Row],[Invoice Date]]),MONTH(tblSales[[#This Row],[Invoice Date]])+12)</f>
        <v>6</v>
      </c>
      <c r="AI1374" s="8">
        <f>DATE(YEAR(tblSales[[#This Row],[Invoice Date]]),MONTH(tblSales[[#This Row],[Invoice Date]]),1)</f>
        <v>45444</v>
      </c>
      <c r="AJ1374" t="str">
        <f>_xlfn.XLOOKUP(tblSales[[#This Row],[Product_ID]],Products!$A:$A,Products!$B:$B,"Unknown")</f>
        <v>Flying Machine Necklace Sky Blue</v>
      </c>
      <c r="AK1374" s="9">
        <f>IFERROR(tblSales[[#This Row],[Profit]]/tblSales[[#This Row],[Sales Amount]],0)</f>
        <v>0.27540427612231028</v>
      </c>
      <c r="AL1374" t="str">
        <f>IF(tblSales[[#This Row],[Discount %]]&lt;=5,"0-5%",
IF(tblSales[[#This Row],[Discount %]]&lt;=10,"5-10%",
IF(tblSales[[#This Row],[Discount %]]&lt;=15,"10-15%",
IF(tblSales[[#This Row],[Discount %]]&lt;=20,"15-20%","20%+"))))</f>
        <v>0-5%</v>
      </c>
    </row>
    <row r="1375" spans="1:38">
      <c r="A1375" s="2" t="s">
        <v>3177</v>
      </c>
      <c r="B1375" s="11">
        <v>45587</v>
      </c>
      <c r="C1375" s="2" t="s">
        <v>3178</v>
      </c>
      <c r="D1375" s="2" t="s">
        <v>1107</v>
      </c>
      <c r="E1375" s="2" t="s">
        <v>109</v>
      </c>
      <c r="F1375" s="2" t="s">
        <v>92</v>
      </c>
      <c r="G1375" s="2">
        <v>4</v>
      </c>
      <c r="H1375" s="2">
        <v>643.58000000000004</v>
      </c>
      <c r="I1375" s="2">
        <v>0</v>
      </c>
      <c r="J1375" s="2">
        <v>0</v>
      </c>
      <c r="K1375" s="2">
        <v>5</v>
      </c>
      <c r="L1375" s="2">
        <v>128.72</v>
      </c>
      <c r="M1375" s="2">
        <v>2703.04</v>
      </c>
      <c r="N1375" s="2">
        <v>2037.76</v>
      </c>
      <c r="O1375" s="2">
        <f t="shared" si="51"/>
        <v>536.55999999999995</v>
      </c>
      <c r="P1375" s="2" t="s">
        <v>28</v>
      </c>
      <c r="Q1375" s="2" t="str">
        <f t="shared" si="52"/>
        <v>Credit Card</v>
      </c>
      <c r="R1375" s="2" t="s">
        <v>20</v>
      </c>
      <c r="S1375" s="2" t="s">
        <v>56</v>
      </c>
      <c r="T1375" s="2" t="s">
        <v>2035</v>
      </c>
      <c r="U1375" s="2" t="s">
        <v>59</v>
      </c>
      <c r="V1375" t="str">
        <f>TEXT(tblSales[[#This Row],[Invoice Date]],"mmm")</f>
        <v>Oct</v>
      </c>
      <c r="W1375">
        <f>MONTH(tblSales[[#This Row],[Invoice Date]])</f>
        <v>10</v>
      </c>
      <c r="X1375">
        <f>YEAR(tblSales[[#This Row],[Invoice Date]])</f>
        <v>2024</v>
      </c>
      <c r="Y1375" t="str">
        <f>TEXT(tblSales[[#This Row],[Invoice Date]],"mmm-yyyy")</f>
        <v>Oct-2024</v>
      </c>
      <c r="Z1375" t="str">
        <f>_xlfn.XLOOKUP(tblSales[[#This Row],[Product_ID]],Products!$A:$A,Products!$C:$C,"Women Dresses")</f>
        <v>Kids Wear</v>
      </c>
      <c r="AA1375" t="str">
        <f>_xlfn.XLOOKUP(tblSales[[#This Row],[Product_ID]],Products!$A:$A,Products!$D:$D,"Unknown")</f>
        <v>Kids Shorts</v>
      </c>
      <c r="AB1375" t="str">
        <f>_xlfn.XLOOKUP(tblSales[[#This Row],[Product_ID]],Products!$A:$A,Products!$E:$E,"Unknown")</f>
        <v>Allen Solly</v>
      </c>
      <c r="AC1375" t="str">
        <f>_xlfn.XLOOKUP(tblSales[[#This Row],[Store_ID]],Stores!$A:$A,Stores!$B:$B,"Unknown")</f>
        <v>TrendMart Vellore Standard</v>
      </c>
      <c r="AD1375" t="str">
        <f>_xlfn.XLOOKUP(tblSales[[#This Row],[Store_ID]],Stores!$A:$A,Stores!$E:$E,"Unknown")</f>
        <v>South Zone 1</v>
      </c>
      <c r="AE1375" t="str">
        <f>_xlfn.XLOOKUP(tblSales[[#This Row],[Customer_ID]],Customers!$A:$A,Customers!$B:$B,"Unknown")</f>
        <v>Kavya Gowda</v>
      </c>
      <c r="AF1375" t="str">
        <f>_xlfn.XLOOKUP(tblSales[[#This Row],[Customer_ID]],Customers!$A:$A,Customers!$J:$J,"Unknown")</f>
        <v>Regular</v>
      </c>
      <c r="AG1375" t="str">
        <f>_xlfn.XLOOKUP(tblSales[[#This Row],[Employee_ID]],Employees!$A:$A,Employees!$B:$B,"Unknown")</f>
        <v>Manoj Ramachandran</v>
      </c>
      <c r="AH1375">
        <f>IF(MONTH(tblSales[[#This Row],[Invoice Date]])&gt;=4,MONTH(tblSales[[#This Row],[Invoice Date]]),MONTH(tblSales[[#This Row],[Invoice Date]])+12)</f>
        <v>10</v>
      </c>
      <c r="AI1375" s="8">
        <f>DATE(YEAR(tblSales[[#This Row],[Invoice Date]]),MONTH(tblSales[[#This Row],[Invoice Date]]),1)</f>
        <v>45566</v>
      </c>
      <c r="AJ1375" t="str">
        <f>_xlfn.XLOOKUP(tblSales[[#This Row],[Product_ID]],Products!$A:$A,Products!$B:$B,"Unknown")</f>
        <v>Allen Solly Kids Shorts Teal</v>
      </c>
      <c r="AK1375" s="9">
        <f>IFERROR(tblSales[[#This Row],[Profit]]/tblSales[[#This Row],[Sales Amount]],0)</f>
        <v>0.19850242689712322</v>
      </c>
      <c r="AL1375" t="str">
        <f>IF(tblSales[[#This Row],[Discount %]]&lt;=5,"0-5%",
IF(tblSales[[#This Row],[Discount %]]&lt;=10,"5-10%",
IF(tblSales[[#This Row],[Discount %]]&lt;=15,"10-15%",
IF(tblSales[[#This Row],[Discount %]]&lt;=20,"15-20%","20%+"))))</f>
        <v>0-5%</v>
      </c>
    </row>
    <row r="1376" spans="1:38">
      <c r="A1376" s="2" t="s">
        <v>3179</v>
      </c>
      <c r="B1376" s="11">
        <v>45720</v>
      </c>
      <c r="C1376" s="2" t="s">
        <v>1869</v>
      </c>
      <c r="D1376" s="2" t="s">
        <v>1646</v>
      </c>
      <c r="E1376" s="2" t="s">
        <v>884</v>
      </c>
      <c r="F1376" s="2" t="s">
        <v>518</v>
      </c>
      <c r="G1376" s="2">
        <v>2</v>
      </c>
      <c r="H1376" s="2">
        <v>981.09</v>
      </c>
      <c r="I1376" s="2">
        <v>10</v>
      </c>
      <c r="J1376" s="2">
        <v>196.22</v>
      </c>
      <c r="K1376" s="2">
        <v>5</v>
      </c>
      <c r="L1376" s="2">
        <v>88.3</v>
      </c>
      <c r="M1376" s="2">
        <v>1854.26</v>
      </c>
      <c r="N1376" s="2">
        <v>1401.86</v>
      </c>
      <c r="O1376" s="2">
        <f t="shared" si="51"/>
        <v>364.10000000000008</v>
      </c>
      <c r="P1376" s="2" t="s">
        <v>32</v>
      </c>
      <c r="Q1376" s="2" t="str">
        <f t="shared" si="52"/>
        <v>UPI</v>
      </c>
      <c r="R1376" s="2" t="s">
        <v>20</v>
      </c>
      <c r="S1376" s="2" t="s">
        <v>56</v>
      </c>
      <c r="T1376" s="2" t="s">
        <v>1287</v>
      </c>
      <c r="U1376" s="2" t="s">
        <v>59</v>
      </c>
      <c r="V1376" t="str">
        <f>TEXT(tblSales[[#This Row],[Invoice Date]],"mmm")</f>
        <v>Mar</v>
      </c>
      <c r="W1376">
        <f>MONTH(tblSales[[#This Row],[Invoice Date]])</f>
        <v>3</v>
      </c>
      <c r="X1376">
        <f>YEAR(tblSales[[#This Row],[Invoice Date]])</f>
        <v>2025</v>
      </c>
      <c r="Y1376" t="str">
        <f>TEXT(tblSales[[#This Row],[Invoice Date]],"mmm-yyyy")</f>
        <v>Mar-2025</v>
      </c>
      <c r="Z1376" t="str">
        <f>_xlfn.XLOOKUP(tblSales[[#This Row],[Product_ID]],Products!$A:$A,Products!$C:$C,"Women Dresses")</f>
        <v>Women Jeans</v>
      </c>
      <c r="AA1376" t="str">
        <f>_xlfn.XLOOKUP(tblSales[[#This Row],[Product_ID]],Products!$A:$A,Products!$D:$D,"Unknown")</f>
        <v>Skinny Fit</v>
      </c>
      <c r="AB1376" t="str">
        <f>_xlfn.XLOOKUP(tblSales[[#This Row],[Product_ID]],Products!$A:$A,Products!$E:$E,"Unknown")</f>
        <v>Global Desi</v>
      </c>
      <c r="AC1376" t="str">
        <f>_xlfn.XLOOKUP(tblSales[[#This Row],[Store_ID]],Stores!$A:$A,Stores!$B:$B,"Unknown")</f>
        <v>TrendMart Bengaluru High Street</v>
      </c>
      <c r="AD1376" t="str">
        <f>_xlfn.XLOOKUP(tblSales[[#This Row],[Store_ID]],Stores!$A:$A,Stores!$E:$E,"Unknown")</f>
        <v>South Zone 2</v>
      </c>
      <c r="AE1376" t="str">
        <f>_xlfn.XLOOKUP(tblSales[[#This Row],[Customer_ID]],Customers!$A:$A,Customers!$B:$B,"Unknown")</f>
        <v>Vasanthi Iyer</v>
      </c>
      <c r="AF1376" t="str">
        <f>_xlfn.XLOOKUP(tblSales[[#This Row],[Customer_ID]],Customers!$A:$A,Customers!$J:$J,"Unknown")</f>
        <v>Regular</v>
      </c>
      <c r="AG1376" t="str">
        <f>_xlfn.XLOOKUP(tblSales[[#This Row],[Employee_ID]],Employees!$A:$A,Employees!$B:$B,"Unknown")</f>
        <v>Pranav Reddy</v>
      </c>
      <c r="AH1376">
        <f>IF(MONTH(tblSales[[#This Row],[Invoice Date]])&gt;=4,MONTH(tblSales[[#This Row],[Invoice Date]]),MONTH(tblSales[[#This Row],[Invoice Date]])+12)</f>
        <v>15</v>
      </c>
      <c r="AI1376" s="8">
        <f>DATE(YEAR(tblSales[[#This Row],[Invoice Date]]),MONTH(tblSales[[#This Row],[Invoice Date]]),1)</f>
        <v>45717</v>
      </c>
      <c r="AJ1376" t="str">
        <f>_xlfn.XLOOKUP(tblSales[[#This Row],[Product_ID]],Products!$A:$A,Products!$B:$B,"Unknown")</f>
        <v>Global Desi Skinny Fit Olive</v>
      </c>
      <c r="AK1376" s="9">
        <f>IFERROR(tblSales[[#This Row],[Profit]]/tblSales[[#This Row],[Sales Amount]],0)</f>
        <v>0.19635865520477175</v>
      </c>
      <c r="AL1376" t="str">
        <f>IF(tblSales[[#This Row],[Discount %]]&lt;=5,"0-5%",
IF(tblSales[[#This Row],[Discount %]]&lt;=10,"5-10%",
IF(tblSales[[#This Row],[Discount %]]&lt;=15,"10-15%",
IF(tblSales[[#This Row],[Discount %]]&lt;=20,"15-20%","20%+"))))</f>
        <v>5-10%</v>
      </c>
    </row>
    <row r="1377" spans="1:38">
      <c r="A1377" s="2" t="s">
        <v>3180</v>
      </c>
      <c r="B1377" s="11">
        <v>45521</v>
      </c>
      <c r="C1377" s="2" t="s">
        <v>2690</v>
      </c>
      <c r="D1377" s="2" t="s">
        <v>440</v>
      </c>
      <c r="E1377" s="2" t="s">
        <v>1477</v>
      </c>
      <c r="F1377" s="2" t="s">
        <v>345</v>
      </c>
      <c r="G1377" s="2">
        <v>1</v>
      </c>
      <c r="H1377" s="2">
        <v>456.84</v>
      </c>
      <c r="I1377" s="2">
        <v>25</v>
      </c>
      <c r="J1377" s="2">
        <v>114.21</v>
      </c>
      <c r="K1377" s="2">
        <v>5</v>
      </c>
      <c r="L1377" s="2">
        <v>17.13</v>
      </c>
      <c r="M1377" s="2">
        <v>359.76</v>
      </c>
      <c r="N1377" s="2">
        <v>315.13</v>
      </c>
      <c r="O1377" s="2">
        <f t="shared" si="51"/>
        <v>27.499999999999996</v>
      </c>
      <c r="P1377" s="2" t="s">
        <v>28</v>
      </c>
      <c r="Q1377" s="2" t="str">
        <f t="shared" si="52"/>
        <v>Credit Card</v>
      </c>
      <c r="R1377" s="2" t="s">
        <v>20</v>
      </c>
      <c r="S1377" s="2" t="s">
        <v>56</v>
      </c>
      <c r="T1377" s="2" t="s">
        <v>454</v>
      </c>
      <c r="U1377" s="2" t="s">
        <v>60</v>
      </c>
      <c r="V1377" t="str">
        <f>TEXT(tblSales[[#This Row],[Invoice Date]],"mmm")</f>
        <v>Aug</v>
      </c>
      <c r="W1377">
        <f>MONTH(tblSales[[#This Row],[Invoice Date]])</f>
        <v>8</v>
      </c>
      <c r="X1377">
        <f>YEAR(tblSales[[#This Row],[Invoice Date]])</f>
        <v>2024</v>
      </c>
      <c r="Y1377" t="str">
        <f>TEXT(tblSales[[#This Row],[Invoice Date]],"mmm-yyyy")</f>
        <v>Aug-2024</v>
      </c>
      <c r="Z1377" t="str">
        <f>_xlfn.XLOOKUP(tblSales[[#This Row],[Product_ID]],Products!$A:$A,Products!$C:$C,"Women Dresses")</f>
        <v>Belts</v>
      </c>
      <c r="AA1377" t="str">
        <f>_xlfn.XLOOKUP(tblSales[[#This Row],[Product_ID]],Products!$A:$A,Products!$D:$D,"Unknown")</f>
        <v>Casual Belt</v>
      </c>
      <c r="AB1377" t="str">
        <f>_xlfn.XLOOKUP(tblSales[[#This Row],[Product_ID]],Products!$A:$A,Products!$E:$E,"Unknown")</f>
        <v>Nike</v>
      </c>
      <c r="AC1377" t="str">
        <f>_xlfn.XLOOKUP(tblSales[[#This Row],[Store_ID]],Stores!$A:$A,Stores!$B:$B,"Unknown")</f>
        <v>TrendMart Guntur High Street</v>
      </c>
      <c r="AD1377" t="str">
        <f>_xlfn.XLOOKUP(tblSales[[#This Row],[Store_ID]],Stores!$A:$A,Stores!$E:$E,"Unknown")</f>
        <v>South Zone 3</v>
      </c>
      <c r="AE1377" t="str">
        <f>_xlfn.XLOOKUP(tblSales[[#This Row],[Customer_ID]],Customers!$A:$A,Customers!$B:$B,"Unknown")</f>
        <v>Rohit Pillai</v>
      </c>
      <c r="AF1377" t="str">
        <f>_xlfn.XLOOKUP(tblSales[[#This Row],[Customer_ID]],Customers!$A:$A,Customers!$J:$J,"Unknown")</f>
        <v>Silver</v>
      </c>
      <c r="AG1377" t="str">
        <f>_xlfn.XLOOKUP(tblSales[[#This Row],[Employee_ID]],Employees!$A:$A,Employees!$B:$B,"Unknown")</f>
        <v>Anitha Ramachandran</v>
      </c>
      <c r="AH1377">
        <f>IF(MONTH(tblSales[[#This Row],[Invoice Date]])&gt;=4,MONTH(tblSales[[#This Row],[Invoice Date]]),MONTH(tblSales[[#This Row],[Invoice Date]])+12)</f>
        <v>8</v>
      </c>
      <c r="AI1377" s="8">
        <f>DATE(YEAR(tblSales[[#This Row],[Invoice Date]]),MONTH(tblSales[[#This Row],[Invoice Date]]),1)</f>
        <v>45505</v>
      </c>
      <c r="AJ1377" t="str">
        <f>_xlfn.XLOOKUP(tblSales[[#This Row],[Product_ID]],Products!$A:$A,Products!$B:$B,"Unknown")</f>
        <v>Nike Casual Belt Olive</v>
      </c>
      <c r="AK1377" s="9">
        <f>IFERROR(tblSales[[#This Row],[Profit]]/tblSales[[#This Row],[Sales Amount]],0)</f>
        <v>7.6439848788080939E-2</v>
      </c>
      <c r="AL1377" t="str">
        <f>IF(tblSales[[#This Row],[Discount %]]&lt;=5,"0-5%",
IF(tblSales[[#This Row],[Discount %]]&lt;=10,"5-10%",
IF(tblSales[[#This Row],[Discount %]]&lt;=15,"10-15%",
IF(tblSales[[#This Row],[Discount %]]&lt;=20,"15-20%","20%+"))))</f>
        <v>20%+</v>
      </c>
    </row>
    <row r="1378" spans="1:38">
      <c r="A1378" s="2" t="s">
        <v>3181</v>
      </c>
      <c r="B1378" s="11">
        <v>45385</v>
      </c>
      <c r="C1378" s="2" t="s">
        <v>2584</v>
      </c>
      <c r="D1378" s="2" t="s">
        <v>573</v>
      </c>
      <c r="E1378" s="2" t="s">
        <v>156</v>
      </c>
      <c r="F1378" s="2" t="s">
        <v>193</v>
      </c>
      <c r="G1378" s="2">
        <v>1</v>
      </c>
      <c r="H1378" s="2">
        <v>6606.86</v>
      </c>
      <c r="I1378" s="2">
        <v>0</v>
      </c>
      <c r="J1378" s="2">
        <v>0</v>
      </c>
      <c r="K1378" s="2">
        <v>3</v>
      </c>
      <c r="L1378" s="2">
        <v>198.21</v>
      </c>
      <c r="M1378" s="2">
        <v>6805.07</v>
      </c>
      <c r="N1378" s="2">
        <v>4867.21</v>
      </c>
      <c r="O1378" s="2">
        <f t="shared" si="51"/>
        <v>1739.6499999999996</v>
      </c>
      <c r="P1378" s="2" t="s">
        <v>32</v>
      </c>
      <c r="Q1378" s="2" t="str">
        <f t="shared" si="52"/>
        <v>UPI</v>
      </c>
      <c r="R1378" s="2" t="s">
        <v>20</v>
      </c>
      <c r="S1378" s="2" t="s">
        <v>56</v>
      </c>
      <c r="T1378" s="2" t="s">
        <v>1948</v>
      </c>
      <c r="U1378" s="2" t="s">
        <v>59</v>
      </c>
      <c r="V1378" t="str">
        <f>TEXT(tblSales[[#This Row],[Invoice Date]],"mmm")</f>
        <v>Apr</v>
      </c>
      <c r="W1378">
        <f>MONTH(tblSales[[#This Row],[Invoice Date]])</f>
        <v>4</v>
      </c>
      <c r="X1378">
        <f>YEAR(tblSales[[#This Row],[Invoice Date]])</f>
        <v>2024</v>
      </c>
      <c r="Y1378" t="str">
        <f>TEXT(tblSales[[#This Row],[Invoice Date]],"mmm-yyyy")</f>
        <v>Apr-2024</v>
      </c>
      <c r="Z1378" t="str">
        <f>_xlfn.XLOOKUP(tblSales[[#This Row],[Product_ID]],Products!$A:$A,Products!$C:$C,"Women Dresses")</f>
        <v>Jewellery</v>
      </c>
      <c r="AA1378" t="str">
        <f>_xlfn.XLOOKUP(tblSales[[#This Row],[Product_ID]],Products!$A:$A,Products!$D:$D,"Unknown")</f>
        <v>Earrings</v>
      </c>
      <c r="AB1378" t="str">
        <f>_xlfn.XLOOKUP(tblSales[[#This Row],[Product_ID]],Products!$A:$A,Products!$E:$E,"Unknown")</f>
        <v>Global Desi</v>
      </c>
      <c r="AC1378" t="str">
        <f>_xlfn.XLOOKUP(tblSales[[#This Row],[Store_ID]],Stores!$A:$A,Stores!$B:$B,"Unknown")</f>
        <v>TrendMart Madurai Mall Kiosk</v>
      </c>
      <c r="AD1378" t="str">
        <f>_xlfn.XLOOKUP(tblSales[[#This Row],[Store_ID]],Stores!$A:$A,Stores!$E:$E,"Unknown")</f>
        <v>South Zone 1</v>
      </c>
      <c r="AE1378" t="str">
        <f>_xlfn.XLOOKUP(tblSales[[#This Row],[Customer_ID]],Customers!$A:$A,Customers!$B:$B,"Unknown")</f>
        <v>Karthik Kamath</v>
      </c>
      <c r="AF1378" t="str">
        <f>_xlfn.XLOOKUP(tblSales[[#This Row],[Customer_ID]],Customers!$A:$A,Customers!$J:$J,"Unknown")</f>
        <v>Gold</v>
      </c>
      <c r="AG1378" t="str">
        <f>_xlfn.XLOOKUP(tblSales[[#This Row],[Employee_ID]],Employees!$A:$A,Employees!$B:$B,"Unknown")</f>
        <v>Yamini Pandian</v>
      </c>
      <c r="AH1378">
        <f>IF(MONTH(tblSales[[#This Row],[Invoice Date]])&gt;=4,MONTH(tblSales[[#This Row],[Invoice Date]]),MONTH(tblSales[[#This Row],[Invoice Date]])+12)</f>
        <v>4</v>
      </c>
      <c r="AI1378" s="8">
        <f>DATE(YEAR(tblSales[[#This Row],[Invoice Date]]),MONTH(tblSales[[#This Row],[Invoice Date]]),1)</f>
        <v>45383</v>
      </c>
      <c r="AJ1378" t="str">
        <f>_xlfn.XLOOKUP(tblSales[[#This Row],[Product_ID]],Products!$A:$A,Products!$B:$B,"Unknown")</f>
        <v>Global Desi Earrings Green</v>
      </c>
      <c r="AK1378" s="9">
        <f>IFERROR(tblSales[[#This Row],[Profit]]/tblSales[[#This Row],[Sales Amount]],0)</f>
        <v>0.25564027996772992</v>
      </c>
      <c r="AL1378" t="str">
        <f>IF(tblSales[[#This Row],[Discount %]]&lt;=5,"0-5%",
IF(tblSales[[#This Row],[Discount %]]&lt;=10,"5-10%",
IF(tblSales[[#This Row],[Discount %]]&lt;=15,"10-15%",
IF(tblSales[[#This Row],[Discount %]]&lt;=20,"15-20%","20%+"))))</f>
        <v>0-5%</v>
      </c>
    </row>
    <row r="1379" spans="1:38">
      <c r="A1379" s="2" t="s">
        <v>3182</v>
      </c>
      <c r="B1379" s="11">
        <v>45552</v>
      </c>
      <c r="C1379" s="2" t="s">
        <v>774</v>
      </c>
      <c r="D1379" s="2" t="s">
        <v>2085</v>
      </c>
      <c r="E1379" s="2" t="s">
        <v>109</v>
      </c>
      <c r="F1379" s="2" t="s">
        <v>562</v>
      </c>
      <c r="G1379" s="2">
        <v>1</v>
      </c>
      <c r="H1379" s="2">
        <v>2584.29</v>
      </c>
      <c r="I1379" s="2">
        <v>5</v>
      </c>
      <c r="J1379" s="2">
        <v>129.21</v>
      </c>
      <c r="K1379" s="2">
        <v>12</v>
      </c>
      <c r="L1379" s="2">
        <v>294.61</v>
      </c>
      <c r="M1379" s="2">
        <v>2749.69</v>
      </c>
      <c r="N1379" s="2">
        <v>1888.29</v>
      </c>
      <c r="O1379" s="2">
        <f t="shared" si="51"/>
        <v>566.79000000000008</v>
      </c>
      <c r="P1379" s="2" t="s">
        <v>27</v>
      </c>
      <c r="Q1379" s="2" t="str">
        <f t="shared" si="52"/>
        <v>Cash</v>
      </c>
      <c r="R1379" s="2" t="s">
        <v>20</v>
      </c>
      <c r="S1379" s="2" t="s">
        <v>56</v>
      </c>
      <c r="T1379" s="2" t="s">
        <v>1538</v>
      </c>
      <c r="U1379" s="2" t="s">
        <v>59</v>
      </c>
      <c r="V1379" t="str">
        <f>TEXT(tblSales[[#This Row],[Invoice Date]],"mmm")</f>
        <v>Sep</v>
      </c>
      <c r="W1379">
        <f>MONTH(tblSales[[#This Row],[Invoice Date]])</f>
        <v>9</v>
      </c>
      <c r="X1379">
        <f>YEAR(tblSales[[#This Row],[Invoice Date]])</f>
        <v>2024</v>
      </c>
      <c r="Y1379" t="str">
        <f>TEXT(tblSales[[#This Row],[Invoice Date]],"mmm-yyyy")</f>
        <v>Sep-2024</v>
      </c>
      <c r="Z1379" t="str">
        <f>_xlfn.XLOOKUP(tblSales[[#This Row],[Product_ID]],Products!$A:$A,Products!$C:$C,"Women Dresses")</f>
        <v>Men Ethnic</v>
      </c>
      <c r="AA1379" t="str">
        <f>_xlfn.XLOOKUP(tblSales[[#This Row],[Product_ID]],Products!$A:$A,Products!$D:$D,"Unknown")</f>
        <v>Kurta</v>
      </c>
      <c r="AB1379" t="str">
        <f>_xlfn.XLOOKUP(tblSales[[#This Row],[Product_ID]],Products!$A:$A,Products!$E:$E,"Unknown")</f>
        <v>Reebok</v>
      </c>
      <c r="AC1379" t="str">
        <f>_xlfn.XLOOKUP(tblSales[[#This Row],[Store_ID]],Stores!$A:$A,Stores!$B:$B,"Unknown")</f>
        <v>TrendMart Vellore Standard</v>
      </c>
      <c r="AD1379" t="str">
        <f>_xlfn.XLOOKUP(tblSales[[#This Row],[Store_ID]],Stores!$A:$A,Stores!$E:$E,"Unknown")</f>
        <v>South Zone 1</v>
      </c>
      <c r="AE1379" t="str">
        <f>_xlfn.XLOOKUP(tblSales[[#This Row],[Customer_ID]],Customers!$A:$A,Customers!$B:$B,"Unknown")</f>
        <v>Yashoda Mishra</v>
      </c>
      <c r="AF1379" t="str">
        <f>_xlfn.XLOOKUP(tblSales[[#This Row],[Customer_ID]],Customers!$A:$A,Customers!$J:$J,"Unknown")</f>
        <v>Platinum</v>
      </c>
      <c r="AG1379" t="str">
        <f>_xlfn.XLOOKUP(tblSales[[#This Row],[Employee_ID]],Employees!$A:$A,Employees!$B:$B,"Unknown")</f>
        <v>Vikram Bhat</v>
      </c>
      <c r="AH1379">
        <f>IF(MONTH(tblSales[[#This Row],[Invoice Date]])&gt;=4,MONTH(tblSales[[#This Row],[Invoice Date]]),MONTH(tblSales[[#This Row],[Invoice Date]])+12)</f>
        <v>9</v>
      </c>
      <c r="AI1379" s="8">
        <f>DATE(YEAR(tblSales[[#This Row],[Invoice Date]]),MONTH(tblSales[[#This Row],[Invoice Date]]),1)</f>
        <v>45536</v>
      </c>
      <c r="AJ1379" t="str">
        <f>_xlfn.XLOOKUP(tblSales[[#This Row],[Product_ID]],Products!$A:$A,Products!$B:$B,"Unknown")</f>
        <v>Reebok Kurta Wine</v>
      </c>
      <c r="AK1379" s="9">
        <f>IFERROR(tblSales[[#This Row],[Profit]]/tblSales[[#This Row],[Sales Amount]],0)</f>
        <v>0.20612869087060726</v>
      </c>
      <c r="AL1379" t="str">
        <f>IF(tblSales[[#This Row],[Discount %]]&lt;=5,"0-5%",
IF(tblSales[[#This Row],[Discount %]]&lt;=10,"5-10%",
IF(tblSales[[#This Row],[Discount %]]&lt;=15,"10-15%",
IF(tblSales[[#This Row],[Discount %]]&lt;=20,"15-20%","20%+"))))</f>
        <v>0-5%</v>
      </c>
    </row>
    <row r="1380" spans="1:38">
      <c r="A1380" s="2" t="s">
        <v>3183</v>
      </c>
      <c r="B1380" s="11">
        <v>45723</v>
      </c>
      <c r="C1380" s="2" t="s">
        <v>2748</v>
      </c>
      <c r="D1380" s="2" t="s">
        <v>3022</v>
      </c>
      <c r="E1380" s="2" t="s">
        <v>557</v>
      </c>
      <c r="F1380" s="2" t="s">
        <v>493</v>
      </c>
      <c r="G1380" s="2">
        <v>2</v>
      </c>
      <c r="H1380" s="2">
        <v>3026.92</v>
      </c>
      <c r="I1380" s="2">
        <v>20</v>
      </c>
      <c r="J1380" s="2">
        <v>1210.77</v>
      </c>
      <c r="K1380" s="2">
        <v>12</v>
      </c>
      <c r="L1380" s="2">
        <v>581.16999999999996</v>
      </c>
      <c r="M1380" s="2">
        <v>5424.24</v>
      </c>
      <c r="N1380" s="2">
        <v>4299.3999999999996</v>
      </c>
      <c r="O1380" s="2">
        <f t="shared" si="51"/>
        <v>543.67000000000019</v>
      </c>
      <c r="P1380" s="2" t="s">
        <v>28</v>
      </c>
      <c r="Q1380" s="2" t="str">
        <f t="shared" si="52"/>
        <v>Credit Card</v>
      </c>
      <c r="R1380" s="2" t="s">
        <v>20</v>
      </c>
      <c r="S1380" s="2" t="s">
        <v>56</v>
      </c>
      <c r="T1380" s="2" t="s">
        <v>1052</v>
      </c>
      <c r="U1380" s="2" t="s">
        <v>59</v>
      </c>
      <c r="V1380" t="str">
        <f>TEXT(tblSales[[#This Row],[Invoice Date]],"mmm")</f>
        <v>Mar</v>
      </c>
      <c r="W1380">
        <f>MONTH(tblSales[[#This Row],[Invoice Date]])</f>
        <v>3</v>
      </c>
      <c r="X1380">
        <f>YEAR(tblSales[[#This Row],[Invoice Date]])</f>
        <v>2025</v>
      </c>
      <c r="Y1380" t="str">
        <f>TEXT(tblSales[[#This Row],[Invoice Date]],"mmm-yyyy")</f>
        <v>Mar-2025</v>
      </c>
      <c r="Z1380" t="str">
        <f>_xlfn.XLOOKUP(tblSales[[#This Row],[Product_ID]],Products!$A:$A,Products!$C:$C,"Women Dresses")</f>
        <v>Footwear</v>
      </c>
      <c r="AA1380" t="str">
        <f>_xlfn.XLOOKUP(tblSales[[#This Row],[Product_ID]],Products!$A:$A,Products!$D:$D,"Unknown")</f>
        <v>Sneakers</v>
      </c>
      <c r="AB1380" t="str">
        <f>_xlfn.XLOOKUP(tblSales[[#This Row],[Product_ID]],Products!$A:$A,Products!$E:$E,"Unknown")</f>
        <v>Bata</v>
      </c>
      <c r="AC1380" t="str">
        <f>_xlfn.XLOOKUP(tblSales[[#This Row],[Store_ID]],Stores!$A:$A,Stores!$B:$B,"Unknown")</f>
        <v>TrendMart Kochi Mall Kiosk</v>
      </c>
      <c r="AD1380" t="str">
        <f>_xlfn.XLOOKUP(tblSales[[#This Row],[Store_ID]],Stores!$A:$A,Stores!$E:$E,"Unknown")</f>
        <v>South Zone 1</v>
      </c>
      <c r="AE1380" t="str">
        <f>_xlfn.XLOOKUP(tblSales[[#This Row],[Customer_ID]],Customers!$A:$A,Customers!$B:$B,"Unknown")</f>
        <v>Chandrika Kamath</v>
      </c>
      <c r="AF1380" t="str">
        <f>_xlfn.XLOOKUP(tblSales[[#This Row],[Customer_ID]],Customers!$A:$A,Customers!$J:$J,"Unknown")</f>
        <v>Platinum</v>
      </c>
      <c r="AG1380" t="str">
        <f>_xlfn.XLOOKUP(tblSales[[#This Row],[Employee_ID]],Employees!$A:$A,Employees!$B:$B,"Unknown")</f>
        <v>Gopal Prasad</v>
      </c>
      <c r="AH1380">
        <f>IF(MONTH(tblSales[[#This Row],[Invoice Date]])&gt;=4,MONTH(tblSales[[#This Row],[Invoice Date]]),MONTH(tblSales[[#This Row],[Invoice Date]])+12)</f>
        <v>15</v>
      </c>
      <c r="AI1380" s="8">
        <f>DATE(YEAR(tblSales[[#This Row],[Invoice Date]]),MONTH(tblSales[[#This Row],[Invoice Date]]),1)</f>
        <v>45717</v>
      </c>
      <c r="AJ1380" t="str">
        <f>_xlfn.XLOOKUP(tblSales[[#This Row],[Product_ID]],Products!$A:$A,Products!$B:$B,"Unknown")</f>
        <v>Bata Sneakers Green</v>
      </c>
      <c r="AK1380" s="9">
        <f>IFERROR(tblSales[[#This Row],[Profit]]/tblSales[[#This Row],[Sales Amount]],0)</f>
        <v>0.10022970959987025</v>
      </c>
      <c r="AL1380" t="str">
        <f>IF(tblSales[[#This Row],[Discount %]]&lt;=5,"0-5%",
IF(tblSales[[#This Row],[Discount %]]&lt;=10,"5-10%",
IF(tblSales[[#This Row],[Discount %]]&lt;=15,"10-15%",
IF(tblSales[[#This Row],[Discount %]]&lt;=20,"15-20%","20%+"))))</f>
        <v>15-20%</v>
      </c>
    </row>
    <row r="1381" spans="1:38">
      <c r="A1381" s="2" t="s">
        <v>3184</v>
      </c>
      <c r="B1381" s="11">
        <v>45586</v>
      </c>
      <c r="C1381" s="2" t="s">
        <v>1537</v>
      </c>
      <c r="D1381" s="2" t="s">
        <v>698</v>
      </c>
      <c r="E1381" s="2" t="s">
        <v>1092</v>
      </c>
      <c r="F1381" s="2" t="s">
        <v>324</v>
      </c>
      <c r="G1381" s="2">
        <v>2</v>
      </c>
      <c r="H1381" s="2">
        <v>1288.1099999999999</v>
      </c>
      <c r="I1381" s="2">
        <v>10</v>
      </c>
      <c r="J1381" s="2">
        <v>257.62</v>
      </c>
      <c r="K1381" s="2">
        <v>12</v>
      </c>
      <c r="L1381" s="2">
        <v>278.23</v>
      </c>
      <c r="M1381" s="2">
        <v>2596.83</v>
      </c>
      <c r="N1381" s="2">
        <v>1878.26</v>
      </c>
      <c r="O1381" s="2">
        <f t="shared" si="51"/>
        <v>440.33999999999992</v>
      </c>
      <c r="P1381" s="2" t="s">
        <v>27</v>
      </c>
      <c r="Q1381" s="2" t="str">
        <f t="shared" si="52"/>
        <v>Cash</v>
      </c>
      <c r="R1381" s="2" t="s">
        <v>20</v>
      </c>
      <c r="S1381" s="2" t="s">
        <v>56</v>
      </c>
      <c r="T1381" s="2" t="s">
        <v>2002</v>
      </c>
      <c r="U1381" s="2" t="s">
        <v>59</v>
      </c>
      <c r="V1381" t="str">
        <f>TEXT(tblSales[[#This Row],[Invoice Date]],"mmm")</f>
        <v>Oct</v>
      </c>
      <c r="W1381">
        <f>MONTH(tblSales[[#This Row],[Invoice Date]])</f>
        <v>10</v>
      </c>
      <c r="X1381">
        <f>YEAR(tblSales[[#This Row],[Invoice Date]])</f>
        <v>2024</v>
      </c>
      <c r="Y1381" t="str">
        <f>TEXT(tblSales[[#This Row],[Invoice Date]],"mmm-yyyy")</f>
        <v>Oct-2024</v>
      </c>
      <c r="Z1381" t="str">
        <f>_xlfn.XLOOKUP(tblSales[[#This Row],[Product_ID]],Products!$A:$A,Products!$C:$C,"Women Dresses")</f>
        <v>Wallets</v>
      </c>
      <c r="AA1381" t="str">
        <f>_xlfn.XLOOKUP(tblSales[[#This Row],[Product_ID]],Products!$A:$A,Products!$D:$D,"Unknown")</f>
        <v>Leather Wallet</v>
      </c>
      <c r="AB1381" t="str">
        <f>_xlfn.XLOOKUP(tblSales[[#This Row],[Product_ID]],Products!$A:$A,Products!$E:$E,"Unknown")</f>
        <v>Numero Uno</v>
      </c>
      <c r="AC1381" t="str">
        <f>_xlfn.XLOOKUP(tblSales[[#This Row],[Store_ID]],Stores!$A:$A,Stores!$B:$B,"Unknown")</f>
        <v>TrendMart Kochi Standard</v>
      </c>
      <c r="AD1381" t="str">
        <f>_xlfn.XLOOKUP(tblSales[[#This Row],[Store_ID]],Stores!$A:$A,Stores!$E:$E,"Unknown")</f>
        <v>South Zone 1</v>
      </c>
      <c r="AE1381" t="str">
        <f>_xlfn.XLOOKUP(tblSales[[#This Row],[Customer_ID]],Customers!$A:$A,Customers!$B:$B,"Unknown")</f>
        <v>Dhanya Raman</v>
      </c>
      <c r="AF1381" t="str">
        <f>_xlfn.XLOOKUP(tblSales[[#This Row],[Customer_ID]],Customers!$A:$A,Customers!$J:$J,"Unknown")</f>
        <v>Gold</v>
      </c>
      <c r="AG1381" t="str">
        <f>_xlfn.XLOOKUP(tblSales[[#This Row],[Employee_ID]],Employees!$A:$A,Employees!$B:$B,"Unknown")</f>
        <v>Ganesh Iyengar</v>
      </c>
      <c r="AH1381">
        <f>IF(MONTH(tblSales[[#This Row],[Invoice Date]])&gt;=4,MONTH(tblSales[[#This Row],[Invoice Date]]),MONTH(tblSales[[#This Row],[Invoice Date]])+12)</f>
        <v>10</v>
      </c>
      <c r="AI1381" s="8">
        <f>DATE(YEAR(tblSales[[#This Row],[Invoice Date]]),MONTH(tblSales[[#This Row],[Invoice Date]]),1)</f>
        <v>45566</v>
      </c>
      <c r="AJ1381" t="str">
        <f>_xlfn.XLOOKUP(tblSales[[#This Row],[Product_ID]],Products!$A:$A,Products!$B:$B,"Unknown")</f>
        <v>Numero Uno Leather Wallet Wine</v>
      </c>
      <c r="AK1381" s="9">
        <f>IFERROR(tblSales[[#This Row],[Profit]]/tblSales[[#This Row],[Sales Amount]],0)</f>
        <v>0.16956828132761864</v>
      </c>
      <c r="AL1381" t="str">
        <f>IF(tblSales[[#This Row],[Discount %]]&lt;=5,"0-5%",
IF(tblSales[[#This Row],[Discount %]]&lt;=10,"5-10%",
IF(tblSales[[#This Row],[Discount %]]&lt;=15,"10-15%",
IF(tblSales[[#This Row],[Discount %]]&lt;=20,"15-20%","20%+"))))</f>
        <v>5-10%</v>
      </c>
    </row>
    <row r="1382" spans="1:38">
      <c r="A1382" s="2" t="s">
        <v>3185</v>
      </c>
      <c r="B1382" s="11">
        <v>45700</v>
      </c>
      <c r="C1382" s="2" t="s">
        <v>3186</v>
      </c>
      <c r="D1382" s="2" t="s">
        <v>590</v>
      </c>
      <c r="E1382" s="2" t="s">
        <v>630</v>
      </c>
      <c r="F1382" s="2" t="s">
        <v>540</v>
      </c>
      <c r="G1382" s="2">
        <v>4</v>
      </c>
      <c r="H1382" s="2">
        <v>830.26</v>
      </c>
      <c r="I1382" s="2">
        <v>30</v>
      </c>
      <c r="J1382" s="2">
        <v>996.31</v>
      </c>
      <c r="K1382" s="2">
        <v>5</v>
      </c>
      <c r="L1382" s="2">
        <v>116.24</v>
      </c>
      <c r="M1382" s="2">
        <v>2440.9699999999998</v>
      </c>
      <c r="N1382" s="2">
        <v>2048.44</v>
      </c>
      <c r="O1382" s="2">
        <f t="shared" si="51"/>
        <v>276.28999999999974</v>
      </c>
      <c r="P1382" s="2" t="s">
        <v>29</v>
      </c>
      <c r="Q1382" s="2" t="str">
        <f t="shared" si="52"/>
        <v>Debit Card</v>
      </c>
      <c r="R1382" s="2" t="s">
        <v>20</v>
      </c>
      <c r="S1382" s="2" t="s">
        <v>56</v>
      </c>
      <c r="T1382" s="2" t="s">
        <v>1059</v>
      </c>
      <c r="U1382" s="2" t="s">
        <v>59</v>
      </c>
      <c r="V1382" t="str">
        <f>TEXT(tblSales[[#This Row],[Invoice Date]],"mmm")</f>
        <v>Feb</v>
      </c>
      <c r="W1382">
        <f>MONTH(tblSales[[#This Row],[Invoice Date]])</f>
        <v>2</v>
      </c>
      <c r="X1382">
        <f>YEAR(tblSales[[#This Row],[Invoice Date]])</f>
        <v>2025</v>
      </c>
      <c r="Y1382" t="str">
        <f>TEXT(tblSales[[#This Row],[Invoice Date]],"mmm-yyyy")</f>
        <v>Feb-2025</v>
      </c>
      <c r="Z1382" t="str">
        <f>_xlfn.XLOOKUP(tblSales[[#This Row],[Product_ID]],Products!$A:$A,Products!$C:$C,"Women Dresses")</f>
        <v>Sportswear</v>
      </c>
      <c r="AA1382" t="str">
        <f>_xlfn.XLOOKUP(tblSales[[#This Row],[Product_ID]],Products!$A:$A,Products!$D:$D,"Unknown")</f>
        <v>Shorts</v>
      </c>
      <c r="AB1382" t="str">
        <f>_xlfn.XLOOKUP(tblSales[[#This Row],[Product_ID]],Products!$A:$A,Products!$E:$E,"Unknown")</f>
        <v>Fabindia</v>
      </c>
      <c r="AC1382" t="str">
        <f>_xlfn.XLOOKUP(tblSales[[#This Row],[Store_ID]],Stores!$A:$A,Stores!$B:$B,"Unknown")</f>
        <v>TrendMart Hubballi Standard</v>
      </c>
      <c r="AD1382" t="str">
        <f>_xlfn.XLOOKUP(tblSales[[#This Row],[Store_ID]],Stores!$A:$A,Stores!$E:$E,"Unknown")</f>
        <v>South Zone 2</v>
      </c>
      <c r="AE1382" t="str">
        <f>_xlfn.XLOOKUP(tblSales[[#This Row],[Customer_ID]],Customers!$A:$A,Customers!$B:$B,"Unknown")</f>
        <v>Karthik Sharma</v>
      </c>
      <c r="AF1382" t="str">
        <f>_xlfn.XLOOKUP(tblSales[[#This Row],[Customer_ID]],Customers!$A:$A,Customers!$J:$J,"Unknown")</f>
        <v>Regular</v>
      </c>
      <c r="AG1382" t="str">
        <f>_xlfn.XLOOKUP(tblSales[[#This Row],[Employee_ID]],Employees!$A:$A,Employees!$B:$B,"Unknown")</f>
        <v>Swathi Achari</v>
      </c>
      <c r="AH1382">
        <f>IF(MONTH(tblSales[[#This Row],[Invoice Date]])&gt;=4,MONTH(tblSales[[#This Row],[Invoice Date]]),MONTH(tblSales[[#This Row],[Invoice Date]])+12)</f>
        <v>14</v>
      </c>
      <c r="AI1382" s="8">
        <f>DATE(YEAR(tblSales[[#This Row],[Invoice Date]]),MONTH(tblSales[[#This Row],[Invoice Date]]),1)</f>
        <v>45689</v>
      </c>
      <c r="AJ1382" t="str">
        <f>_xlfn.XLOOKUP(tblSales[[#This Row],[Product_ID]],Products!$A:$A,Products!$B:$B,"Unknown")</f>
        <v>Fabindia Shorts Cream</v>
      </c>
      <c r="AK1382" s="9">
        <f>IFERROR(tblSales[[#This Row],[Profit]]/tblSales[[#This Row],[Sales Amount]],0)</f>
        <v>0.11318860944624463</v>
      </c>
      <c r="AL1382" t="str">
        <f>IF(tblSales[[#This Row],[Discount %]]&lt;=5,"0-5%",
IF(tblSales[[#This Row],[Discount %]]&lt;=10,"5-10%",
IF(tblSales[[#This Row],[Discount %]]&lt;=15,"10-15%",
IF(tblSales[[#This Row],[Discount %]]&lt;=20,"15-20%","20%+"))))</f>
        <v>20%+</v>
      </c>
    </row>
    <row r="1383" spans="1:38">
      <c r="A1383" s="2" t="s">
        <v>3187</v>
      </c>
      <c r="B1383" s="11">
        <v>45571</v>
      </c>
      <c r="C1383" s="2" t="s">
        <v>702</v>
      </c>
      <c r="D1383" s="2" t="s">
        <v>226</v>
      </c>
      <c r="E1383" s="2" t="s">
        <v>1138</v>
      </c>
      <c r="F1383" s="2" t="s">
        <v>285</v>
      </c>
      <c r="G1383" s="2">
        <v>1</v>
      </c>
      <c r="H1383" s="2">
        <v>761.12</v>
      </c>
      <c r="I1383" s="2">
        <v>25</v>
      </c>
      <c r="J1383" s="2">
        <v>190.28</v>
      </c>
      <c r="K1383" s="2">
        <v>5</v>
      </c>
      <c r="L1383" s="2">
        <v>28.54</v>
      </c>
      <c r="M1383" s="2">
        <v>599.38</v>
      </c>
      <c r="N1383" s="2">
        <v>499.31</v>
      </c>
      <c r="O1383" s="2">
        <f t="shared" si="51"/>
        <v>71.53</v>
      </c>
      <c r="P1383" s="2" t="s">
        <v>29</v>
      </c>
      <c r="Q1383" s="2" t="str">
        <f t="shared" si="52"/>
        <v>Debit Card</v>
      </c>
      <c r="R1383" s="2" t="s">
        <v>20</v>
      </c>
      <c r="S1383" s="2" t="s">
        <v>56</v>
      </c>
      <c r="T1383" s="2" t="s">
        <v>2918</v>
      </c>
      <c r="U1383" s="2" t="s">
        <v>60</v>
      </c>
      <c r="V1383" t="str">
        <f>TEXT(tblSales[[#This Row],[Invoice Date]],"mmm")</f>
        <v>Oct</v>
      </c>
      <c r="W1383">
        <f>MONTH(tblSales[[#This Row],[Invoice Date]])</f>
        <v>10</v>
      </c>
      <c r="X1383">
        <f>YEAR(tblSales[[#This Row],[Invoice Date]])</f>
        <v>2024</v>
      </c>
      <c r="Y1383" t="str">
        <f>TEXT(tblSales[[#This Row],[Invoice Date]],"mmm-yyyy")</f>
        <v>Oct-2024</v>
      </c>
      <c r="Z1383" t="str">
        <f>_xlfn.XLOOKUP(tblSales[[#This Row],[Product_ID]],Products!$A:$A,Products!$C:$C,"Women Dresses")</f>
        <v>Kids Wear</v>
      </c>
      <c r="AA1383" t="str">
        <f>_xlfn.XLOOKUP(tblSales[[#This Row],[Product_ID]],Products!$A:$A,Products!$D:$D,"Unknown")</f>
        <v>Kids Shorts</v>
      </c>
      <c r="AB1383" t="str">
        <f>_xlfn.XLOOKUP(tblSales[[#This Row],[Product_ID]],Products!$A:$A,Products!$E:$E,"Unknown")</f>
        <v>Global Desi</v>
      </c>
      <c r="AC1383" t="str">
        <f>_xlfn.XLOOKUP(tblSales[[#This Row],[Store_ID]],Stores!$A:$A,Stores!$B:$B,"Unknown")</f>
        <v>TrendMart Vijayawada Mall Kiosk</v>
      </c>
      <c r="AD1383" t="str">
        <f>_xlfn.XLOOKUP(tblSales[[#This Row],[Store_ID]],Stores!$A:$A,Stores!$E:$E,"Unknown")</f>
        <v>South Zone 3</v>
      </c>
      <c r="AE1383" t="str">
        <f>_xlfn.XLOOKUP(tblSales[[#This Row],[Customer_ID]],Customers!$A:$A,Customers!$B:$B,"Unknown")</f>
        <v>Thiru Chandran</v>
      </c>
      <c r="AF1383" t="str">
        <f>_xlfn.XLOOKUP(tblSales[[#This Row],[Customer_ID]],Customers!$A:$A,Customers!$J:$J,"Unknown")</f>
        <v>Regular</v>
      </c>
      <c r="AG1383" t="str">
        <f>_xlfn.XLOOKUP(tblSales[[#This Row],[Employee_ID]],Employees!$A:$A,Employees!$B:$B,"Unknown")</f>
        <v>Yogesh Chettiar</v>
      </c>
      <c r="AH1383">
        <f>IF(MONTH(tblSales[[#This Row],[Invoice Date]])&gt;=4,MONTH(tblSales[[#This Row],[Invoice Date]]),MONTH(tblSales[[#This Row],[Invoice Date]])+12)</f>
        <v>10</v>
      </c>
      <c r="AI1383" s="8">
        <f>DATE(YEAR(tblSales[[#This Row],[Invoice Date]]),MONTH(tblSales[[#This Row],[Invoice Date]]),1)</f>
        <v>45566</v>
      </c>
      <c r="AJ1383" t="str">
        <f>_xlfn.XLOOKUP(tblSales[[#This Row],[Product_ID]],Products!$A:$A,Products!$B:$B,"Unknown")</f>
        <v>Global Desi Kids Shorts Charcoal</v>
      </c>
      <c r="AK1383" s="9">
        <f>IFERROR(tblSales[[#This Row],[Profit]]/tblSales[[#This Row],[Sales Amount]],0)</f>
        <v>0.11933998465080584</v>
      </c>
      <c r="AL1383" t="str">
        <f>IF(tblSales[[#This Row],[Discount %]]&lt;=5,"0-5%",
IF(tblSales[[#This Row],[Discount %]]&lt;=10,"5-10%",
IF(tblSales[[#This Row],[Discount %]]&lt;=15,"10-15%",
IF(tblSales[[#This Row],[Discount %]]&lt;=20,"15-20%","20%+"))))</f>
        <v>20%+</v>
      </c>
    </row>
    <row r="1384" spans="1:38">
      <c r="A1384" s="2" t="s">
        <v>3188</v>
      </c>
      <c r="B1384" s="11">
        <v>45591</v>
      </c>
      <c r="C1384" s="2" t="s">
        <v>951</v>
      </c>
      <c r="D1384" s="2" t="s">
        <v>1208</v>
      </c>
      <c r="E1384" s="2" t="s">
        <v>758</v>
      </c>
      <c r="F1384" s="2" t="s">
        <v>249</v>
      </c>
      <c r="G1384" s="2">
        <v>1</v>
      </c>
      <c r="H1384" s="2">
        <v>907.43</v>
      </c>
      <c r="I1384" s="2">
        <v>10</v>
      </c>
      <c r="J1384" s="2">
        <v>90.74</v>
      </c>
      <c r="K1384" s="2">
        <v>5</v>
      </c>
      <c r="L1384" s="2">
        <v>40.83</v>
      </c>
      <c r="M1384" s="2">
        <v>857.52</v>
      </c>
      <c r="N1384" s="2">
        <v>637.27</v>
      </c>
      <c r="O1384" s="2">
        <f t="shared" si="51"/>
        <v>179.42000000000002</v>
      </c>
      <c r="P1384" s="2" t="s">
        <v>27</v>
      </c>
      <c r="Q1384" s="2" t="str">
        <f t="shared" si="52"/>
        <v>Cash</v>
      </c>
      <c r="R1384" s="2" t="s">
        <v>21</v>
      </c>
      <c r="S1384" s="2" t="s">
        <v>56</v>
      </c>
      <c r="T1384" s="2" t="s">
        <v>2219</v>
      </c>
      <c r="U1384" s="2" t="s">
        <v>60</v>
      </c>
      <c r="V1384" t="str">
        <f>TEXT(tblSales[[#This Row],[Invoice Date]],"mmm")</f>
        <v>Oct</v>
      </c>
      <c r="W1384">
        <f>MONTH(tblSales[[#This Row],[Invoice Date]])</f>
        <v>10</v>
      </c>
      <c r="X1384">
        <f>YEAR(tblSales[[#This Row],[Invoice Date]])</f>
        <v>2024</v>
      </c>
      <c r="Y1384" t="str">
        <f>TEXT(tblSales[[#This Row],[Invoice Date]],"mmm-yyyy")</f>
        <v>Oct-2024</v>
      </c>
      <c r="Z1384" t="str">
        <f>_xlfn.XLOOKUP(tblSales[[#This Row],[Product_ID]],Products!$A:$A,Products!$C:$C,"Women Dresses")</f>
        <v>Women Jeans</v>
      </c>
      <c r="AA1384" t="str">
        <f>_xlfn.XLOOKUP(tblSales[[#This Row],[Product_ID]],Products!$A:$A,Products!$D:$D,"Unknown")</f>
        <v>Skinny Fit</v>
      </c>
      <c r="AB1384" t="str">
        <f>_xlfn.XLOOKUP(tblSales[[#This Row],[Product_ID]],Products!$A:$A,Products!$E:$E,"Unknown")</f>
        <v>Biba</v>
      </c>
      <c r="AC1384" t="str">
        <f>_xlfn.XLOOKUP(tblSales[[#This Row],[Store_ID]],Stores!$A:$A,Stores!$B:$B,"Unknown")</f>
        <v>TrendMart Nizamabad Standard</v>
      </c>
      <c r="AD1384" t="str">
        <f>_xlfn.XLOOKUP(tblSales[[#This Row],[Store_ID]],Stores!$A:$A,Stores!$E:$E,"Unknown")</f>
        <v>South Zone 2</v>
      </c>
      <c r="AE1384" t="str">
        <f>_xlfn.XLOOKUP(tblSales[[#This Row],[Customer_ID]],Customers!$A:$A,Customers!$B:$B,"Unknown")</f>
        <v>Padma Pillai</v>
      </c>
      <c r="AF1384" t="str">
        <f>_xlfn.XLOOKUP(tblSales[[#This Row],[Customer_ID]],Customers!$A:$A,Customers!$J:$J,"Unknown")</f>
        <v>Silver</v>
      </c>
      <c r="AG1384" t="str">
        <f>_xlfn.XLOOKUP(tblSales[[#This Row],[Employee_ID]],Employees!$A:$A,Employees!$B:$B,"Unknown")</f>
        <v>Hari Nair</v>
      </c>
      <c r="AH1384">
        <f>IF(MONTH(tblSales[[#This Row],[Invoice Date]])&gt;=4,MONTH(tblSales[[#This Row],[Invoice Date]]),MONTH(tblSales[[#This Row],[Invoice Date]])+12)</f>
        <v>10</v>
      </c>
      <c r="AI1384" s="8">
        <f>DATE(YEAR(tblSales[[#This Row],[Invoice Date]]),MONTH(tblSales[[#This Row],[Invoice Date]]),1)</f>
        <v>45566</v>
      </c>
      <c r="AJ1384" t="str">
        <f>_xlfn.XLOOKUP(tblSales[[#This Row],[Product_ID]],Products!$A:$A,Products!$B:$B,"Unknown")</f>
        <v>Biba Skinny Fit Brown</v>
      </c>
      <c r="AK1384" s="9">
        <f>IFERROR(tblSales[[#This Row],[Profit]]/tblSales[[#This Row],[Sales Amount]],0)</f>
        <v>0.20923127157384086</v>
      </c>
      <c r="AL1384" t="str">
        <f>IF(tblSales[[#This Row],[Discount %]]&lt;=5,"0-5%",
IF(tblSales[[#This Row],[Discount %]]&lt;=10,"5-10%",
IF(tblSales[[#This Row],[Discount %]]&lt;=15,"10-15%",
IF(tblSales[[#This Row],[Discount %]]&lt;=20,"15-20%","20%+"))))</f>
        <v>5-10%</v>
      </c>
    </row>
    <row r="1385" spans="1:38">
      <c r="A1385" s="2" t="s">
        <v>3189</v>
      </c>
      <c r="B1385" s="11">
        <v>45389</v>
      </c>
      <c r="C1385" s="2" t="s">
        <v>3190</v>
      </c>
      <c r="D1385" s="2" t="s">
        <v>994</v>
      </c>
      <c r="E1385" s="2" t="s">
        <v>121</v>
      </c>
      <c r="F1385" s="2" t="s">
        <v>140</v>
      </c>
      <c r="G1385" s="2">
        <v>3</v>
      </c>
      <c r="H1385" s="2">
        <v>599.1</v>
      </c>
      <c r="I1385" s="2">
        <v>0</v>
      </c>
      <c r="J1385" s="2">
        <v>0</v>
      </c>
      <c r="K1385" s="2">
        <v>5</v>
      </c>
      <c r="L1385" s="2">
        <v>89.86</v>
      </c>
      <c r="M1385" s="2">
        <v>1887.16</v>
      </c>
      <c r="N1385" s="2">
        <v>1005.45</v>
      </c>
      <c r="O1385" s="2">
        <f t="shared" si="51"/>
        <v>791.85</v>
      </c>
      <c r="P1385" s="2" t="s">
        <v>27</v>
      </c>
      <c r="Q1385" s="2" t="str">
        <f t="shared" si="52"/>
        <v>Cash</v>
      </c>
      <c r="R1385" s="2" t="s">
        <v>21</v>
      </c>
      <c r="S1385" s="2" t="s">
        <v>56</v>
      </c>
      <c r="T1385" s="2" t="s">
        <v>1784</v>
      </c>
      <c r="U1385" s="2" t="s">
        <v>60</v>
      </c>
      <c r="V1385" t="str">
        <f>TEXT(tblSales[[#This Row],[Invoice Date]],"mmm")</f>
        <v>Apr</v>
      </c>
      <c r="W1385">
        <f>MONTH(tblSales[[#This Row],[Invoice Date]])</f>
        <v>4</v>
      </c>
      <c r="X1385">
        <f>YEAR(tblSales[[#This Row],[Invoice Date]])</f>
        <v>2024</v>
      </c>
      <c r="Y1385" t="str">
        <f>TEXT(tblSales[[#This Row],[Invoice Date]],"mmm-yyyy")</f>
        <v>Apr-2024</v>
      </c>
      <c r="Z1385" t="str">
        <f>_xlfn.XLOOKUP(tblSales[[#This Row],[Product_ID]],Products!$A:$A,Products!$C:$C,"Women Dresses")</f>
        <v>Men T-Shirts</v>
      </c>
      <c r="AA1385" t="str">
        <f>_xlfn.XLOOKUP(tblSales[[#This Row],[Product_ID]],Products!$A:$A,Products!$D:$D,"Unknown")</f>
        <v>Round Neck</v>
      </c>
      <c r="AB1385" t="str">
        <f>_xlfn.XLOOKUP(tblSales[[#This Row],[Product_ID]],Products!$A:$A,Products!$E:$E,"Unknown")</f>
        <v>Mufti</v>
      </c>
      <c r="AC1385" t="str">
        <f>_xlfn.XLOOKUP(tblSales[[#This Row],[Store_ID]],Stores!$A:$A,Stores!$B:$B,"Unknown")</f>
        <v>TrendMart Kurnool High Street</v>
      </c>
      <c r="AD1385" t="str">
        <f>_xlfn.XLOOKUP(tblSales[[#This Row],[Store_ID]],Stores!$A:$A,Stores!$E:$E,"Unknown")</f>
        <v>South Zone 3</v>
      </c>
      <c r="AE1385" t="str">
        <f>_xlfn.XLOOKUP(tblSales[[#This Row],[Customer_ID]],Customers!$A:$A,Customers!$B:$B,"Unknown")</f>
        <v>Anusuya Kumar</v>
      </c>
      <c r="AF1385" t="str">
        <f>_xlfn.XLOOKUP(tblSales[[#This Row],[Customer_ID]],Customers!$A:$A,Customers!$J:$J,"Unknown")</f>
        <v>Regular</v>
      </c>
      <c r="AG1385" t="str">
        <f>_xlfn.XLOOKUP(tblSales[[#This Row],[Employee_ID]],Employees!$A:$A,Employees!$B:$B,"Unknown")</f>
        <v>Charulatha Kumar</v>
      </c>
      <c r="AH1385">
        <f>IF(MONTH(tblSales[[#This Row],[Invoice Date]])&gt;=4,MONTH(tblSales[[#This Row],[Invoice Date]]),MONTH(tblSales[[#This Row],[Invoice Date]])+12)</f>
        <v>4</v>
      </c>
      <c r="AI1385" s="8">
        <f>DATE(YEAR(tblSales[[#This Row],[Invoice Date]]),MONTH(tblSales[[#This Row],[Invoice Date]]),1)</f>
        <v>45383</v>
      </c>
      <c r="AJ1385" t="str">
        <f>_xlfn.XLOOKUP(tblSales[[#This Row],[Product_ID]],Products!$A:$A,Products!$B:$B,"Unknown")</f>
        <v>Mufti Round Neck Olive</v>
      </c>
      <c r="AK1385" s="9">
        <f>IFERROR(tblSales[[#This Row],[Profit]]/tblSales[[#This Row],[Sales Amount]],0)</f>
        <v>0.41959876216113101</v>
      </c>
      <c r="AL1385" t="str">
        <f>IF(tblSales[[#This Row],[Discount %]]&lt;=5,"0-5%",
IF(tblSales[[#This Row],[Discount %]]&lt;=10,"5-10%",
IF(tblSales[[#This Row],[Discount %]]&lt;=15,"10-15%",
IF(tblSales[[#This Row],[Discount %]]&lt;=20,"15-20%","20%+"))))</f>
        <v>0-5%</v>
      </c>
    </row>
    <row r="1386" spans="1:38">
      <c r="A1386" s="2" t="s">
        <v>3191</v>
      </c>
      <c r="B1386" s="11">
        <v>45566</v>
      </c>
      <c r="C1386" s="2" t="s">
        <v>2166</v>
      </c>
      <c r="D1386" s="2" t="s">
        <v>1361</v>
      </c>
      <c r="E1386" s="2" t="s">
        <v>221</v>
      </c>
      <c r="F1386" s="2" t="s">
        <v>172</v>
      </c>
      <c r="G1386" s="2">
        <v>2</v>
      </c>
      <c r="H1386" s="2">
        <v>1129.44</v>
      </c>
      <c r="I1386" s="2">
        <v>0</v>
      </c>
      <c r="J1386" s="2">
        <v>0</v>
      </c>
      <c r="K1386" s="2">
        <v>12</v>
      </c>
      <c r="L1386" s="2">
        <v>271.07</v>
      </c>
      <c r="M1386" s="2">
        <v>2529.9499999999998</v>
      </c>
      <c r="N1386" s="2">
        <v>1530.46</v>
      </c>
      <c r="O1386" s="2">
        <f t="shared" si="51"/>
        <v>728.41999999999985</v>
      </c>
      <c r="P1386" s="2" t="s">
        <v>32</v>
      </c>
      <c r="Q1386" s="2" t="str">
        <f t="shared" si="52"/>
        <v>UPI</v>
      </c>
      <c r="R1386" s="2" t="s">
        <v>21</v>
      </c>
      <c r="S1386" s="2" t="s">
        <v>56</v>
      </c>
      <c r="T1386" s="2" t="s">
        <v>2464</v>
      </c>
      <c r="U1386" s="2" t="s">
        <v>59</v>
      </c>
      <c r="V1386" t="str">
        <f>TEXT(tblSales[[#This Row],[Invoice Date]],"mmm")</f>
        <v>Oct</v>
      </c>
      <c r="W1386">
        <f>MONTH(tblSales[[#This Row],[Invoice Date]])</f>
        <v>10</v>
      </c>
      <c r="X1386">
        <f>YEAR(tblSales[[#This Row],[Invoice Date]])</f>
        <v>2024</v>
      </c>
      <c r="Y1386" t="str">
        <f>TEXT(tblSales[[#This Row],[Invoice Date]],"mmm-yyyy")</f>
        <v>Oct-2024</v>
      </c>
      <c r="Z1386" t="str">
        <f>_xlfn.XLOOKUP(tblSales[[#This Row],[Product_ID]],Products!$A:$A,Products!$C:$C,"Women Dresses")</f>
        <v>Belts</v>
      </c>
      <c r="AA1386" t="str">
        <f>_xlfn.XLOOKUP(tblSales[[#This Row],[Product_ID]],Products!$A:$A,Products!$D:$D,"Unknown")</f>
        <v>Braided Belt</v>
      </c>
      <c r="AB1386" t="str">
        <f>_xlfn.XLOOKUP(tblSales[[#This Row],[Product_ID]],Products!$A:$A,Products!$E:$E,"Unknown")</f>
        <v>Pantaloons</v>
      </c>
      <c r="AC1386" t="str">
        <f>_xlfn.XLOOKUP(tblSales[[#This Row],[Store_ID]],Stores!$A:$A,Stores!$B:$B,"Unknown")</f>
        <v>TrendMart Chennai Standard</v>
      </c>
      <c r="AD1386" t="str">
        <f>_xlfn.XLOOKUP(tblSales[[#This Row],[Store_ID]],Stores!$A:$A,Stores!$E:$E,"Unknown")</f>
        <v>South Zone 1</v>
      </c>
      <c r="AE1386" t="str">
        <f>_xlfn.XLOOKUP(tblSales[[#This Row],[Customer_ID]],Customers!$A:$A,Customers!$B:$B,"Unknown")</f>
        <v>Siddharth Gounder</v>
      </c>
      <c r="AF1386" t="str">
        <f>_xlfn.XLOOKUP(tblSales[[#This Row],[Customer_ID]],Customers!$A:$A,Customers!$J:$J,"Unknown")</f>
        <v>Silver</v>
      </c>
      <c r="AG1386" t="str">
        <f>_xlfn.XLOOKUP(tblSales[[#This Row],[Employee_ID]],Employees!$A:$A,Employees!$B:$B,"Unknown")</f>
        <v>Eswar Prasad</v>
      </c>
      <c r="AH1386">
        <f>IF(MONTH(tblSales[[#This Row],[Invoice Date]])&gt;=4,MONTH(tblSales[[#This Row],[Invoice Date]]),MONTH(tblSales[[#This Row],[Invoice Date]])+12)</f>
        <v>10</v>
      </c>
      <c r="AI1386" s="8">
        <f>DATE(YEAR(tblSales[[#This Row],[Invoice Date]]),MONTH(tblSales[[#This Row],[Invoice Date]]),1)</f>
        <v>45566</v>
      </c>
      <c r="AJ1386" t="str">
        <f>_xlfn.XLOOKUP(tblSales[[#This Row],[Product_ID]],Products!$A:$A,Products!$B:$B,"Unknown")</f>
        <v>Pantaloons Braided Belt Brown</v>
      </c>
      <c r="AK1386" s="9">
        <f>IFERROR(tblSales[[#This Row],[Profit]]/tblSales[[#This Row],[Sales Amount]],0)</f>
        <v>0.28791873357180969</v>
      </c>
      <c r="AL1386" t="str">
        <f>IF(tblSales[[#This Row],[Discount %]]&lt;=5,"0-5%",
IF(tblSales[[#This Row],[Discount %]]&lt;=10,"5-10%",
IF(tblSales[[#This Row],[Discount %]]&lt;=15,"10-15%",
IF(tblSales[[#This Row],[Discount %]]&lt;=20,"15-20%","20%+"))))</f>
        <v>0-5%</v>
      </c>
    </row>
    <row r="1387" spans="1:38">
      <c r="A1387" s="2" t="s">
        <v>3192</v>
      </c>
      <c r="B1387" s="11">
        <v>45506</v>
      </c>
      <c r="C1387" s="2" t="s">
        <v>736</v>
      </c>
      <c r="D1387" s="2" t="s">
        <v>1230</v>
      </c>
      <c r="E1387" s="2" t="s">
        <v>333</v>
      </c>
      <c r="F1387" s="2" t="s">
        <v>238</v>
      </c>
      <c r="G1387" s="2">
        <v>1</v>
      </c>
      <c r="H1387" s="2">
        <v>5100.32</v>
      </c>
      <c r="I1387" s="2">
        <v>5</v>
      </c>
      <c r="J1387" s="2">
        <v>255.02</v>
      </c>
      <c r="K1387" s="2">
        <v>12</v>
      </c>
      <c r="L1387" s="2">
        <v>581.44000000000005</v>
      </c>
      <c r="M1387" s="2">
        <v>5426.74</v>
      </c>
      <c r="N1387" s="2">
        <v>3850.97</v>
      </c>
      <c r="O1387" s="2">
        <f t="shared" si="51"/>
        <v>994.32999999999993</v>
      </c>
      <c r="P1387" s="2" t="s">
        <v>29</v>
      </c>
      <c r="Q1387" s="2" t="str">
        <f t="shared" si="52"/>
        <v>Debit Card</v>
      </c>
      <c r="R1387" s="2" t="s">
        <v>20</v>
      </c>
      <c r="S1387" s="2" t="s">
        <v>56</v>
      </c>
      <c r="T1387" s="2" t="s">
        <v>3193</v>
      </c>
      <c r="U1387" s="2" t="s">
        <v>59</v>
      </c>
      <c r="V1387" t="str">
        <f>TEXT(tblSales[[#This Row],[Invoice Date]],"mmm")</f>
        <v>Aug</v>
      </c>
      <c r="W1387">
        <f>MONTH(tblSales[[#This Row],[Invoice Date]])</f>
        <v>8</v>
      </c>
      <c r="X1387">
        <f>YEAR(tblSales[[#This Row],[Invoice Date]])</f>
        <v>2024</v>
      </c>
      <c r="Y1387" t="str">
        <f>TEXT(tblSales[[#This Row],[Invoice Date]],"mmm-yyyy")</f>
        <v>Aug-2024</v>
      </c>
      <c r="Z1387" t="str">
        <f>_xlfn.XLOOKUP(tblSales[[#This Row],[Product_ID]],Products!$A:$A,Products!$C:$C,"Women Dresses")</f>
        <v>Watches</v>
      </c>
      <c r="AA1387" t="str">
        <f>_xlfn.XLOOKUP(tblSales[[#This Row],[Product_ID]],Products!$A:$A,Products!$D:$D,"Unknown")</f>
        <v>Analog Watch</v>
      </c>
      <c r="AB1387" t="str">
        <f>_xlfn.XLOOKUP(tblSales[[#This Row],[Product_ID]],Products!$A:$A,Products!$E:$E,"Unknown")</f>
        <v>Aurelia</v>
      </c>
      <c r="AC1387" t="str">
        <f>_xlfn.XLOOKUP(tblSales[[#This Row],[Store_ID]],Stores!$A:$A,Stores!$B:$B,"Unknown")</f>
        <v>TrendMart Warangal High Street</v>
      </c>
      <c r="AD1387" t="str">
        <f>_xlfn.XLOOKUP(tblSales[[#This Row],[Store_ID]],Stores!$A:$A,Stores!$E:$E,"Unknown")</f>
        <v>South Zone 2</v>
      </c>
      <c r="AE1387" t="str">
        <f>_xlfn.XLOOKUP(tblSales[[#This Row],[Customer_ID]],Customers!$A:$A,Customers!$B:$B,"Unknown")</f>
        <v>Ramesh Singh</v>
      </c>
      <c r="AF1387" t="str">
        <f>_xlfn.XLOOKUP(tblSales[[#This Row],[Customer_ID]],Customers!$A:$A,Customers!$J:$J,"Unknown")</f>
        <v>Silver</v>
      </c>
      <c r="AG1387" t="str">
        <f>_xlfn.XLOOKUP(tblSales[[#This Row],[Employee_ID]],Employees!$A:$A,Employees!$B:$B,"Unknown")</f>
        <v>Dhruv Mishra</v>
      </c>
      <c r="AH1387">
        <f>IF(MONTH(tblSales[[#This Row],[Invoice Date]])&gt;=4,MONTH(tblSales[[#This Row],[Invoice Date]]),MONTH(tblSales[[#This Row],[Invoice Date]])+12)</f>
        <v>8</v>
      </c>
      <c r="AI1387" s="8">
        <f>DATE(YEAR(tblSales[[#This Row],[Invoice Date]]),MONTH(tblSales[[#This Row],[Invoice Date]]),1)</f>
        <v>45505</v>
      </c>
      <c r="AJ1387" t="str">
        <f>_xlfn.XLOOKUP(tblSales[[#This Row],[Product_ID]],Products!$A:$A,Products!$B:$B,"Unknown")</f>
        <v>Aurelia Analog Watch Purple</v>
      </c>
      <c r="AK1387" s="9">
        <f>IFERROR(tblSales[[#This Row],[Profit]]/tblSales[[#This Row],[Sales Amount]],0)</f>
        <v>0.18322786792807469</v>
      </c>
      <c r="AL1387" t="str">
        <f>IF(tblSales[[#This Row],[Discount %]]&lt;=5,"0-5%",
IF(tblSales[[#This Row],[Discount %]]&lt;=10,"5-10%",
IF(tblSales[[#This Row],[Discount %]]&lt;=15,"10-15%",
IF(tblSales[[#This Row],[Discount %]]&lt;=20,"15-20%","20%+"))))</f>
        <v>0-5%</v>
      </c>
    </row>
    <row r="1388" spans="1:38">
      <c r="A1388" s="2" t="s">
        <v>3194</v>
      </c>
      <c r="B1388" s="11">
        <v>45621</v>
      </c>
      <c r="C1388" s="2" t="s">
        <v>1364</v>
      </c>
      <c r="D1388" s="2" t="s">
        <v>474</v>
      </c>
      <c r="E1388" s="2" t="s">
        <v>1918</v>
      </c>
      <c r="F1388" s="2" t="s">
        <v>276</v>
      </c>
      <c r="G1388" s="2">
        <v>3</v>
      </c>
      <c r="H1388" s="2">
        <v>3226.21</v>
      </c>
      <c r="I1388" s="2">
        <v>10</v>
      </c>
      <c r="J1388" s="2">
        <v>967.86</v>
      </c>
      <c r="K1388" s="2">
        <v>12</v>
      </c>
      <c r="L1388" s="2">
        <v>1045.29</v>
      </c>
      <c r="M1388" s="2">
        <v>9756.06</v>
      </c>
      <c r="N1388" s="2">
        <v>6102.03</v>
      </c>
      <c r="O1388" s="2">
        <f t="shared" si="51"/>
        <v>2608.7399999999998</v>
      </c>
      <c r="P1388" s="2" t="s">
        <v>32</v>
      </c>
      <c r="Q1388" s="2" t="str">
        <f t="shared" si="52"/>
        <v>UPI</v>
      </c>
      <c r="R1388" s="2" t="s">
        <v>21</v>
      </c>
      <c r="S1388" s="2" t="s">
        <v>57</v>
      </c>
      <c r="T1388" s="2" t="s">
        <v>2988</v>
      </c>
      <c r="U1388" s="2" t="s">
        <v>59</v>
      </c>
      <c r="V1388" t="str">
        <f>TEXT(tblSales[[#This Row],[Invoice Date]],"mmm")</f>
        <v>Nov</v>
      </c>
      <c r="W1388">
        <f>MONTH(tblSales[[#This Row],[Invoice Date]])</f>
        <v>11</v>
      </c>
      <c r="X1388">
        <f>YEAR(tblSales[[#This Row],[Invoice Date]])</f>
        <v>2024</v>
      </c>
      <c r="Y1388" t="str">
        <f>TEXT(tblSales[[#This Row],[Invoice Date]],"mmm-yyyy")</f>
        <v>Nov-2024</v>
      </c>
      <c r="Z1388" t="str">
        <f>_xlfn.XLOOKUP(tblSales[[#This Row],[Product_ID]],Products!$A:$A,Products!$C:$C,"Women Dresses")</f>
        <v>Handbags</v>
      </c>
      <c r="AA1388" t="str">
        <f>_xlfn.XLOOKUP(tblSales[[#This Row],[Product_ID]],Products!$A:$A,Products!$D:$D,"Unknown")</f>
        <v>Sling Bag</v>
      </c>
      <c r="AB1388" t="str">
        <f>_xlfn.XLOOKUP(tblSales[[#This Row],[Product_ID]],Products!$A:$A,Products!$E:$E,"Unknown")</f>
        <v>GRT Jewellers</v>
      </c>
      <c r="AC1388" t="str">
        <f>_xlfn.XLOOKUP(tblSales[[#This Row],[Store_ID]],Stores!$A:$A,Stores!$B:$B,"Unknown")</f>
        <v>TrendMart Guntur High Street</v>
      </c>
      <c r="AD1388" t="str">
        <f>_xlfn.XLOOKUP(tblSales[[#This Row],[Store_ID]],Stores!$A:$A,Stores!$E:$E,"Unknown")</f>
        <v>South Zone 3</v>
      </c>
      <c r="AE1388" t="str">
        <f>_xlfn.XLOOKUP(tblSales[[#This Row],[Customer_ID]],Customers!$A:$A,Customers!$B:$B,"Unknown")</f>
        <v>Sanjay Chandran</v>
      </c>
      <c r="AF1388" t="str">
        <f>_xlfn.XLOOKUP(tblSales[[#This Row],[Customer_ID]],Customers!$A:$A,Customers!$J:$J,"Unknown")</f>
        <v>Gold</v>
      </c>
      <c r="AG1388" t="str">
        <f>_xlfn.XLOOKUP(tblSales[[#This Row],[Employee_ID]],Employees!$A:$A,Employees!$B:$B,"Unknown")</f>
        <v>Vasanthi Kamath</v>
      </c>
      <c r="AH1388">
        <f>IF(MONTH(tblSales[[#This Row],[Invoice Date]])&gt;=4,MONTH(tblSales[[#This Row],[Invoice Date]]),MONTH(tblSales[[#This Row],[Invoice Date]])+12)</f>
        <v>11</v>
      </c>
      <c r="AI1388" s="8">
        <f>DATE(YEAR(tblSales[[#This Row],[Invoice Date]]),MONTH(tblSales[[#This Row],[Invoice Date]]),1)</f>
        <v>45597</v>
      </c>
      <c r="AJ1388" t="str">
        <f>_xlfn.XLOOKUP(tblSales[[#This Row],[Product_ID]],Products!$A:$A,Products!$B:$B,"Unknown")</f>
        <v>GRT Jewellers Sling Bag Olive</v>
      </c>
      <c r="AK1388" s="9">
        <f>IFERROR(tblSales[[#This Row],[Profit]]/tblSales[[#This Row],[Sales Amount]],0)</f>
        <v>0.26739687947798596</v>
      </c>
      <c r="AL1388" t="str">
        <f>IF(tblSales[[#This Row],[Discount %]]&lt;=5,"0-5%",
IF(tblSales[[#This Row],[Discount %]]&lt;=10,"5-10%",
IF(tblSales[[#This Row],[Discount %]]&lt;=15,"10-15%",
IF(tblSales[[#This Row],[Discount %]]&lt;=20,"15-20%","20%+"))))</f>
        <v>5-10%</v>
      </c>
    </row>
    <row r="1389" spans="1:38">
      <c r="A1389" s="2" t="s">
        <v>3195</v>
      </c>
      <c r="B1389" s="11">
        <v>45548</v>
      </c>
      <c r="C1389" s="2" t="s">
        <v>2182</v>
      </c>
      <c r="D1389" s="2" t="s">
        <v>876</v>
      </c>
      <c r="E1389" s="2" t="s">
        <v>699</v>
      </c>
      <c r="F1389" s="2" t="s">
        <v>172</v>
      </c>
      <c r="G1389" s="2">
        <v>1</v>
      </c>
      <c r="H1389" s="2">
        <v>1168.8699999999999</v>
      </c>
      <c r="I1389" s="2">
        <v>5</v>
      </c>
      <c r="J1389" s="2">
        <v>58.44</v>
      </c>
      <c r="K1389" s="2">
        <v>12</v>
      </c>
      <c r="L1389" s="2">
        <v>133.25</v>
      </c>
      <c r="M1389" s="2">
        <v>1243.68</v>
      </c>
      <c r="N1389" s="2">
        <v>810.62</v>
      </c>
      <c r="O1389" s="2">
        <f t="shared" si="51"/>
        <v>299.81000000000006</v>
      </c>
      <c r="P1389" s="2" t="s">
        <v>28</v>
      </c>
      <c r="Q1389" s="2" t="str">
        <f t="shared" si="52"/>
        <v>Credit Card</v>
      </c>
      <c r="R1389" s="2" t="s">
        <v>21</v>
      </c>
      <c r="S1389" s="2" t="s">
        <v>56</v>
      </c>
      <c r="T1389" s="2" t="s">
        <v>2028</v>
      </c>
      <c r="U1389" s="2" t="s">
        <v>59</v>
      </c>
      <c r="V1389" t="str">
        <f>TEXT(tblSales[[#This Row],[Invoice Date]],"mmm")</f>
        <v>Sep</v>
      </c>
      <c r="W1389">
        <f>MONTH(tblSales[[#This Row],[Invoice Date]])</f>
        <v>9</v>
      </c>
      <c r="X1389">
        <f>YEAR(tblSales[[#This Row],[Invoice Date]])</f>
        <v>2024</v>
      </c>
      <c r="Y1389" t="str">
        <f>TEXT(tblSales[[#This Row],[Invoice Date]],"mmm-yyyy")</f>
        <v>Sep-2024</v>
      </c>
      <c r="Z1389" t="str">
        <f>_xlfn.XLOOKUP(tblSales[[#This Row],[Product_ID]],Products!$A:$A,Products!$C:$C,"Women Dresses")</f>
        <v>Women Dresses</v>
      </c>
      <c r="AA1389" t="str">
        <f>_xlfn.XLOOKUP(tblSales[[#This Row],[Product_ID]],Products!$A:$A,Products!$D:$D,"Unknown")</f>
        <v>Shirt Dress</v>
      </c>
      <c r="AB1389" t="str">
        <f>_xlfn.XLOOKUP(tblSales[[#This Row],[Product_ID]],Products!$A:$A,Products!$E:$E,"Unknown")</f>
        <v>Fabindia</v>
      </c>
      <c r="AC1389" t="str">
        <f>_xlfn.XLOOKUP(tblSales[[#This Row],[Store_ID]],Stores!$A:$A,Stores!$B:$B,"Unknown")</f>
        <v>TrendMart Dindigul High Street</v>
      </c>
      <c r="AD1389" t="str">
        <f>_xlfn.XLOOKUP(tblSales[[#This Row],[Store_ID]],Stores!$A:$A,Stores!$E:$E,"Unknown")</f>
        <v>South Zone 1</v>
      </c>
      <c r="AE1389" t="str">
        <f>_xlfn.XLOOKUP(tblSales[[#This Row],[Customer_ID]],Customers!$A:$A,Customers!$B:$B,"Unknown")</f>
        <v>Karunakaran Nair</v>
      </c>
      <c r="AF1389" t="str">
        <f>_xlfn.XLOOKUP(tblSales[[#This Row],[Customer_ID]],Customers!$A:$A,Customers!$J:$J,"Unknown")</f>
        <v>Regular</v>
      </c>
      <c r="AG1389" t="str">
        <f>_xlfn.XLOOKUP(tblSales[[#This Row],[Employee_ID]],Employees!$A:$A,Employees!$B:$B,"Unknown")</f>
        <v>Eswar Prasad</v>
      </c>
      <c r="AH1389">
        <f>IF(MONTH(tblSales[[#This Row],[Invoice Date]])&gt;=4,MONTH(tblSales[[#This Row],[Invoice Date]]),MONTH(tblSales[[#This Row],[Invoice Date]])+12)</f>
        <v>9</v>
      </c>
      <c r="AI1389" s="8">
        <f>DATE(YEAR(tblSales[[#This Row],[Invoice Date]]),MONTH(tblSales[[#This Row],[Invoice Date]]),1)</f>
        <v>45536</v>
      </c>
      <c r="AJ1389" t="str">
        <f>_xlfn.XLOOKUP(tblSales[[#This Row],[Product_ID]],Products!$A:$A,Products!$B:$B,"Unknown")</f>
        <v>Fabindia Shirt Dress Navy Blue</v>
      </c>
      <c r="AK1389" s="9">
        <f>IFERROR(tblSales[[#This Row],[Profit]]/tblSales[[#This Row],[Sales Amount]],0)</f>
        <v>0.24106683391226041</v>
      </c>
      <c r="AL1389" t="str">
        <f>IF(tblSales[[#This Row],[Discount %]]&lt;=5,"0-5%",
IF(tblSales[[#This Row],[Discount %]]&lt;=10,"5-10%",
IF(tblSales[[#This Row],[Discount %]]&lt;=15,"10-15%",
IF(tblSales[[#This Row],[Discount %]]&lt;=20,"15-20%","20%+"))))</f>
        <v>0-5%</v>
      </c>
    </row>
    <row r="1390" spans="1:38">
      <c r="A1390" s="2" t="s">
        <v>3196</v>
      </c>
      <c r="B1390" s="11">
        <v>45582</v>
      </c>
      <c r="C1390" s="2" t="s">
        <v>3197</v>
      </c>
      <c r="D1390" s="2" t="s">
        <v>1273</v>
      </c>
      <c r="E1390" s="2" t="s">
        <v>292</v>
      </c>
      <c r="F1390" s="2" t="s">
        <v>227</v>
      </c>
      <c r="G1390" s="2">
        <v>2</v>
      </c>
      <c r="H1390" s="2">
        <v>2529.58</v>
      </c>
      <c r="I1390" s="2">
        <v>15</v>
      </c>
      <c r="J1390" s="2">
        <v>758.87</v>
      </c>
      <c r="K1390" s="2">
        <v>12</v>
      </c>
      <c r="L1390" s="2">
        <v>516.03</v>
      </c>
      <c r="M1390" s="2">
        <v>4816.32</v>
      </c>
      <c r="N1390" s="2">
        <v>3459.44</v>
      </c>
      <c r="O1390" s="2">
        <f t="shared" ref="O1390:O1448" si="53">(M1390-N1390-L1390)</f>
        <v>840.84999999999968</v>
      </c>
      <c r="P1390" s="2" t="s">
        <v>32</v>
      </c>
      <c r="Q1390" s="2" t="str">
        <f t="shared" si="52"/>
        <v>UPI</v>
      </c>
      <c r="R1390" s="2" t="s">
        <v>21</v>
      </c>
      <c r="S1390" s="2" t="s">
        <v>56</v>
      </c>
      <c r="T1390" s="2" t="s">
        <v>2105</v>
      </c>
      <c r="U1390" s="2" t="s">
        <v>59</v>
      </c>
      <c r="V1390" t="str">
        <f>TEXT(tblSales[[#This Row],[Invoice Date]],"mmm")</f>
        <v>Oct</v>
      </c>
      <c r="W1390">
        <f>MONTH(tblSales[[#This Row],[Invoice Date]])</f>
        <v>10</v>
      </c>
      <c r="X1390">
        <f>YEAR(tblSales[[#This Row],[Invoice Date]])</f>
        <v>2024</v>
      </c>
      <c r="Y1390" t="str">
        <f>TEXT(tblSales[[#This Row],[Invoice Date]],"mmm-yyyy")</f>
        <v>Oct-2024</v>
      </c>
      <c r="Z1390" t="str">
        <f>_xlfn.XLOOKUP(tblSales[[#This Row],[Product_ID]],Products!$A:$A,Products!$C:$C,"Women Dresses")</f>
        <v>Men Ethnic</v>
      </c>
      <c r="AA1390" t="str">
        <f>_xlfn.XLOOKUP(tblSales[[#This Row],[Product_ID]],Products!$A:$A,Products!$D:$D,"Unknown")</f>
        <v>Dhoti</v>
      </c>
      <c r="AB1390" t="str">
        <f>_xlfn.XLOOKUP(tblSales[[#This Row],[Product_ID]],Products!$A:$A,Products!$E:$E,"Unknown")</f>
        <v>Nalli Silks</v>
      </c>
      <c r="AC1390" t="str">
        <f>_xlfn.XLOOKUP(tblSales[[#This Row],[Store_ID]],Stores!$A:$A,Stores!$B:$B,"Unknown")</f>
        <v>TrendMart Kozhikode High Street</v>
      </c>
      <c r="AD1390" t="str">
        <f>_xlfn.XLOOKUP(tblSales[[#This Row],[Store_ID]],Stores!$A:$A,Stores!$E:$E,"Unknown")</f>
        <v>South Zone 1</v>
      </c>
      <c r="AE1390" t="str">
        <f>_xlfn.XLOOKUP(tblSales[[#This Row],[Customer_ID]],Customers!$A:$A,Customers!$B:$B,"Unknown")</f>
        <v>Nithya Iyer</v>
      </c>
      <c r="AF1390" t="str">
        <f>_xlfn.XLOOKUP(tblSales[[#This Row],[Customer_ID]],Customers!$A:$A,Customers!$J:$J,"Unknown")</f>
        <v>Gold</v>
      </c>
      <c r="AG1390" t="str">
        <f>_xlfn.XLOOKUP(tblSales[[#This Row],[Employee_ID]],Employees!$A:$A,Employees!$B:$B,"Unknown")</f>
        <v>Ishwarya Shetty</v>
      </c>
      <c r="AH1390">
        <f>IF(MONTH(tblSales[[#This Row],[Invoice Date]])&gt;=4,MONTH(tblSales[[#This Row],[Invoice Date]]),MONTH(tblSales[[#This Row],[Invoice Date]])+12)</f>
        <v>10</v>
      </c>
      <c r="AI1390" s="8">
        <f>DATE(YEAR(tblSales[[#This Row],[Invoice Date]]),MONTH(tblSales[[#This Row],[Invoice Date]]),1)</f>
        <v>45566</v>
      </c>
      <c r="AJ1390" t="str">
        <f>_xlfn.XLOOKUP(tblSales[[#This Row],[Product_ID]],Products!$A:$A,Products!$B:$B,"Unknown")</f>
        <v>Nalli Silks Dhoti Orange</v>
      </c>
      <c r="AK1390" s="9">
        <f>IFERROR(tblSales[[#This Row],[Profit]]/tblSales[[#This Row],[Sales Amount]],0)</f>
        <v>0.17458349943525342</v>
      </c>
      <c r="AL1390" t="str">
        <f>IF(tblSales[[#This Row],[Discount %]]&lt;=5,"0-5%",
IF(tblSales[[#This Row],[Discount %]]&lt;=10,"5-10%",
IF(tblSales[[#This Row],[Discount %]]&lt;=15,"10-15%",
IF(tblSales[[#This Row],[Discount %]]&lt;=20,"15-20%","20%+"))))</f>
        <v>10-15%</v>
      </c>
    </row>
    <row r="1391" spans="1:38">
      <c r="A1391" s="2" t="s">
        <v>3198</v>
      </c>
      <c r="B1391" s="11">
        <v>45632</v>
      </c>
      <c r="C1391" s="2" t="s">
        <v>3199</v>
      </c>
      <c r="D1391" s="2" t="s">
        <v>436</v>
      </c>
      <c r="E1391" s="2" t="s">
        <v>358</v>
      </c>
      <c r="F1391" s="2" t="s">
        <v>238</v>
      </c>
      <c r="G1391" s="2">
        <v>2</v>
      </c>
      <c r="H1391" s="2">
        <v>1691.03</v>
      </c>
      <c r="I1391" s="2">
        <v>20</v>
      </c>
      <c r="J1391" s="2">
        <v>676.41</v>
      </c>
      <c r="K1391" s="2">
        <v>12</v>
      </c>
      <c r="L1391" s="2">
        <v>324.68</v>
      </c>
      <c r="M1391" s="2">
        <v>3030.33</v>
      </c>
      <c r="N1391" s="2">
        <v>2281.8000000000002</v>
      </c>
      <c r="O1391" s="2">
        <f t="shared" si="53"/>
        <v>423.84999999999974</v>
      </c>
      <c r="P1391" s="2" t="s">
        <v>27</v>
      </c>
      <c r="Q1391" s="2" t="str">
        <f t="shared" si="52"/>
        <v>Cash</v>
      </c>
      <c r="R1391" s="2" t="s">
        <v>20</v>
      </c>
      <c r="S1391" s="2" t="s">
        <v>56</v>
      </c>
      <c r="T1391" s="2" t="s">
        <v>146</v>
      </c>
      <c r="U1391" s="2" t="s">
        <v>59</v>
      </c>
      <c r="V1391" t="str">
        <f>TEXT(tblSales[[#This Row],[Invoice Date]],"mmm")</f>
        <v>Dec</v>
      </c>
      <c r="W1391">
        <f>MONTH(tblSales[[#This Row],[Invoice Date]])</f>
        <v>12</v>
      </c>
      <c r="X1391">
        <f>YEAR(tblSales[[#This Row],[Invoice Date]])</f>
        <v>2024</v>
      </c>
      <c r="Y1391" t="str">
        <f>TEXT(tblSales[[#This Row],[Invoice Date]],"mmm-yyyy")</f>
        <v>Dec-2024</v>
      </c>
      <c r="Z1391" t="str">
        <f>_xlfn.XLOOKUP(tblSales[[#This Row],[Product_ID]],Products!$A:$A,Products!$C:$C,"Women Dresses")</f>
        <v>Women Dresses</v>
      </c>
      <c r="AA1391" t="str">
        <f>_xlfn.XLOOKUP(tblSales[[#This Row],[Product_ID]],Products!$A:$A,Products!$D:$D,"Unknown")</f>
        <v>Bodycon Dress</v>
      </c>
      <c r="AB1391" t="str">
        <f>_xlfn.XLOOKUP(tblSales[[#This Row],[Product_ID]],Products!$A:$A,Products!$E:$E,"Unknown")</f>
        <v>Reebok</v>
      </c>
      <c r="AC1391" t="str">
        <f>_xlfn.XLOOKUP(tblSales[[#This Row],[Store_ID]],Stores!$A:$A,Stores!$B:$B,"Unknown")</f>
        <v>TrendMart Dindigul Standard</v>
      </c>
      <c r="AD1391" t="str">
        <f>_xlfn.XLOOKUP(tblSales[[#This Row],[Store_ID]],Stores!$A:$A,Stores!$E:$E,"Unknown")</f>
        <v>South Zone 1</v>
      </c>
      <c r="AE1391" t="str">
        <f>_xlfn.XLOOKUP(tblSales[[#This Row],[Customer_ID]],Customers!$A:$A,Customers!$B:$B,"Unknown")</f>
        <v>Jaya Mishra</v>
      </c>
      <c r="AF1391" t="str">
        <f>_xlfn.XLOOKUP(tblSales[[#This Row],[Customer_ID]],Customers!$A:$A,Customers!$J:$J,"Unknown")</f>
        <v>Silver</v>
      </c>
      <c r="AG1391" t="str">
        <f>_xlfn.XLOOKUP(tblSales[[#This Row],[Employee_ID]],Employees!$A:$A,Employees!$B:$B,"Unknown")</f>
        <v>Dhruv Mishra</v>
      </c>
      <c r="AH1391">
        <f>IF(MONTH(tblSales[[#This Row],[Invoice Date]])&gt;=4,MONTH(tblSales[[#This Row],[Invoice Date]]),MONTH(tblSales[[#This Row],[Invoice Date]])+12)</f>
        <v>12</v>
      </c>
      <c r="AI1391" s="8">
        <f>DATE(YEAR(tblSales[[#This Row],[Invoice Date]]),MONTH(tblSales[[#This Row],[Invoice Date]]),1)</f>
        <v>45627</v>
      </c>
      <c r="AJ1391" t="str">
        <f>_xlfn.XLOOKUP(tblSales[[#This Row],[Product_ID]],Products!$A:$A,Products!$B:$B,"Unknown")</f>
        <v>Reebok Bodycon Dress Navy Blue</v>
      </c>
      <c r="AK1391" s="9">
        <f>IFERROR(tblSales[[#This Row],[Profit]]/tblSales[[#This Row],[Sales Amount]],0)</f>
        <v>0.13986925516362897</v>
      </c>
      <c r="AL1391" t="str">
        <f>IF(tblSales[[#This Row],[Discount %]]&lt;=5,"0-5%",
IF(tblSales[[#This Row],[Discount %]]&lt;=10,"5-10%",
IF(tblSales[[#This Row],[Discount %]]&lt;=15,"10-15%",
IF(tblSales[[#This Row],[Discount %]]&lt;=20,"15-20%","20%+"))))</f>
        <v>15-20%</v>
      </c>
    </row>
    <row r="1392" spans="1:38">
      <c r="A1392" s="2" t="s">
        <v>3200</v>
      </c>
      <c r="B1392" s="11">
        <v>45712</v>
      </c>
      <c r="C1392" s="2" t="s">
        <v>366</v>
      </c>
      <c r="D1392" s="2" t="s">
        <v>1111</v>
      </c>
      <c r="E1392" s="2" t="s">
        <v>884</v>
      </c>
      <c r="F1392" s="2" t="s">
        <v>222</v>
      </c>
      <c r="G1392" s="2">
        <v>2</v>
      </c>
      <c r="H1392" s="2">
        <v>1375.51</v>
      </c>
      <c r="I1392" s="2">
        <v>20</v>
      </c>
      <c r="J1392" s="2">
        <v>550.20000000000005</v>
      </c>
      <c r="K1392" s="2">
        <v>12</v>
      </c>
      <c r="L1392" s="2">
        <v>264.10000000000002</v>
      </c>
      <c r="M1392" s="2">
        <v>2464.92</v>
      </c>
      <c r="N1392" s="2">
        <v>1950.72</v>
      </c>
      <c r="O1392" s="2">
        <f t="shared" si="53"/>
        <v>250.10000000000002</v>
      </c>
      <c r="P1392" s="2" t="s">
        <v>32</v>
      </c>
      <c r="Q1392" s="2" t="str">
        <f t="shared" si="52"/>
        <v>UPI</v>
      </c>
      <c r="R1392" s="2" t="s">
        <v>20</v>
      </c>
      <c r="S1392" s="2" t="s">
        <v>56</v>
      </c>
      <c r="T1392" s="2" t="s">
        <v>157</v>
      </c>
      <c r="U1392" s="2" t="s">
        <v>59</v>
      </c>
      <c r="V1392" t="str">
        <f>TEXT(tblSales[[#This Row],[Invoice Date]],"mmm")</f>
        <v>Feb</v>
      </c>
      <c r="W1392">
        <f>MONTH(tblSales[[#This Row],[Invoice Date]])</f>
        <v>2</v>
      </c>
      <c r="X1392">
        <f>YEAR(tblSales[[#This Row],[Invoice Date]])</f>
        <v>2025</v>
      </c>
      <c r="Y1392" t="str">
        <f>TEXT(tblSales[[#This Row],[Invoice Date]],"mmm-yyyy")</f>
        <v>Feb-2025</v>
      </c>
      <c r="Z1392" t="str">
        <f>_xlfn.XLOOKUP(tblSales[[#This Row],[Product_ID]],Products!$A:$A,Products!$C:$C,"Women Dresses")</f>
        <v>Men Jeans</v>
      </c>
      <c r="AA1392" t="str">
        <f>_xlfn.XLOOKUP(tblSales[[#This Row],[Product_ID]],Products!$A:$A,Products!$D:$D,"Unknown")</f>
        <v>Skinny Fit</v>
      </c>
      <c r="AB1392" t="str">
        <f>_xlfn.XLOOKUP(tblSales[[#This Row],[Product_ID]],Products!$A:$A,Products!$E:$E,"Unknown")</f>
        <v>Skechers</v>
      </c>
      <c r="AC1392" t="str">
        <f>_xlfn.XLOOKUP(tblSales[[#This Row],[Store_ID]],Stores!$A:$A,Stores!$B:$B,"Unknown")</f>
        <v>TrendMart Bengaluru High Street</v>
      </c>
      <c r="AD1392" t="str">
        <f>_xlfn.XLOOKUP(tblSales[[#This Row],[Store_ID]],Stores!$A:$A,Stores!$E:$E,"Unknown")</f>
        <v>South Zone 2</v>
      </c>
      <c r="AE1392" t="str">
        <f>_xlfn.XLOOKUP(tblSales[[#This Row],[Customer_ID]],Customers!$A:$A,Customers!$B:$B,"Unknown")</f>
        <v>Vijay Singh</v>
      </c>
      <c r="AF1392" t="str">
        <f>_xlfn.XLOOKUP(tblSales[[#This Row],[Customer_ID]],Customers!$A:$A,Customers!$J:$J,"Unknown")</f>
        <v>Gold</v>
      </c>
      <c r="AG1392" t="str">
        <f>_xlfn.XLOOKUP(tblSales[[#This Row],[Employee_ID]],Employees!$A:$A,Employees!$B:$B,"Unknown")</f>
        <v>Vasanthi Gupta</v>
      </c>
      <c r="AH1392">
        <f>IF(MONTH(tblSales[[#This Row],[Invoice Date]])&gt;=4,MONTH(tblSales[[#This Row],[Invoice Date]]),MONTH(tblSales[[#This Row],[Invoice Date]])+12)</f>
        <v>14</v>
      </c>
      <c r="AI1392" s="8">
        <f>DATE(YEAR(tblSales[[#This Row],[Invoice Date]]),MONTH(tblSales[[#This Row],[Invoice Date]]),1)</f>
        <v>45689</v>
      </c>
      <c r="AJ1392" t="str">
        <f>_xlfn.XLOOKUP(tblSales[[#This Row],[Product_ID]],Products!$A:$A,Products!$B:$B,"Unknown")</f>
        <v>Skechers Skinny Fit Grey</v>
      </c>
      <c r="AK1392" s="9">
        <f>IFERROR(tblSales[[#This Row],[Profit]]/tblSales[[#This Row],[Sales Amount]],0)</f>
        <v>0.10146373918829009</v>
      </c>
      <c r="AL1392" t="str">
        <f>IF(tblSales[[#This Row],[Discount %]]&lt;=5,"0-5%",
IF(tblSales[[#This Row],[Discount %]]&lt;=10,"5-10%",
IF(tblSales[[#This Row],[Discount %]]&lt;=15,"10-15%",
IF(tblSales[[#This Row],[Discount %]]&lt;=20,"15-20%","20%+"))))</f>
        <v>15-20%</v>
      </c>
    </row>
    <row r="1393" spans="1:38">
      <c r="A1393" s="2" t="s">
        <v>3201</v>
      </c>
      <c r="B1393" s="11">
        <v>45438</v>
      </c>
      <c r="C1393" s="2" t="s">
        <v>3202</v>
      </c>
      <c r="D1393" s="2" t="s">
        <v>362</v>
      </c>
      <c r="E1393" s="2" t="s">
        <v>952</v>
      </c>
      <c r="F1393" s="2" t="s">
        <v>345</v>
      </c>
      <c r="G1393" s="2">
        <v>2</v>
      </c>
      <c r="H1393" s="2">
        <v>1176.08</v>
      </c>
      <c r="I1393" s="2">
        <v>0</v>
      </c>
      <c r="J1393" s="2">
        <v>0</v>
      </c>
      <c r="K1393" s="2">
        <v>12</v>
      </c>
      <c r="L1393" s="2">
        <v>282.26</v>
      </c>
      <c r="M1393" s="2">
        <v>2634.42</v>
      </c>
      <c r="N1393" s="2">
        <v>1732.12</v>
      </c>
      <c r="O1393" s="2">
        <f t="shared" si="53"/>
        <v>620.04000000000019</v>
      </c>
      <c r="P1393" s="2" t="s">
        <v>31</v>
      </c>
      <c r="Q1393" s="2" t="str">
        <f t="shared" si="52"/>
        <v>Net Banking</v>
      </c>
      <c r="R1393" s="2" t="s">
        <v>20</v>
      </c>
      <c r="S1393" s="2" t="s">
        <v>56</v>
      </c>
      <c r="T1393" s="2" t="s">
        <v>1130</v>
      </c>
      <c r="U1393" s="2" t="s">
        <v>60</v>
      </c>
      <c r="V1393" t="str">
        <f>TEXT(tblSales[[#This Row],[Invoice Date]],"mmm")</f>
        <v>May</v>
      </c>
      <c r="W1393">
        <f>MONTH(tblSales[[#This Row],[Invoice Date]])</f>
        <v>5</v>
      </c>
      <c r="X1393">
        <f>YEAR(tblSales[[#This Row],[Invoice Date]])</f>
        <v>2024</v>
      </c>
      <c r="Y1393" t="str">
        <f>TEXT(tblSales[[#This Row],[Invoice Date]],"mmm-yyyy")</f>
        <v>May-2024</v>
      </c>
      <c r="Z1393" t="str">
        <f>_xlfn.XLOOKUP(tblSales[[#This Row],[Product_ID]],Products!$A:$A,Products!$C:$C,"Women Dresses")</f>
        <v>Men Jeans</v>
      </c>
      <c r="AA1393" t="str">
        <f>_xlfn.XLOOKUP(tblSales[[#This Row],[Product_ID]],Products!$A:$A,Products!$D:$D,"Unknown")</f>
        <v>Slim Fit</v>
      </c>
      <c r="AB1393" t="str">
        <f>_xlfn.XLOOKUP(tblSales[[#This Row],[Product_ID]],Products!$A:$A,Products!$E:$E,"Unknown")</f>
        <v>Raymond</v>
      </c>
      <c r="AC1393" t="str">
        <f>_xlfn.XLOOKUP(tblSales[[#This Row],[Store_ID]],Stores!$A:$A,Stores!$B:$B,"Unknown")</f>
        <v>TrendMart Coimbatore Mall Kiosk</v>
      </c>
      <c r="AD1393" t="str">
        <f>_xlfn.XLOOKUP(tblSales[[#This Row],[Store_ID]],Stores!$A:$A,Stores!$E:$E,"Unknown")</f>
        <v>South Zone 1</v>
      </c>
      <c r="AE1393" t="str">
        <f>_xlfn.XLOOKUP(tblSales[[#This Row],[Customer_ID]],Customers!$A:$A,Customers!$B:$B,"Unknown")</f>
        <v>Gauri Balasubramaniam</v>
      </c>
      <c r="AF1393" t="str">
        <f>_xlfn.XLOOKUP(tblSales[[#This Row],[Customer_ID]],Customers!$A:$A,Customers!$J:$J,"Unknown")</f>
        <v>Platinum</v>
      </c>
      <c r="AG1393" t="str">
        <f>_xlfn.XLOOKUP(tblSales[[#This Row],[Employee_ID]],Employees!$A:$A,Employees!$B:$B,"Unknown")</f>
        <v>Anitha Ramachandran</v>
      </c>
      <c r="AH1393">
        <f>IF(MONTH(tblSales[[#This Row],[Invoice Date]])&gt;=4,MONTH(tblSales[[#This Row],[Invoice Date]]),MONTH(tblSales[[#This Row],[Invoice Date]])+12)</f>
        <v>5</v>
      </c>
      <c r="AI1393" s="8">
        <f>DATE(YEAR(tblSales[[#This Row],[Invoice Date]]),MONTH(tblSales[[#This Row],[Invoice Date]]),1)</f>
        <v>45413</v>
      </c>
      <c r="AJ1393" t="str">
        <f>_xlfn.XLOOKUP(tblSales[[#This Row],[Product_ID]],Products!$A:$A,Products!$B:$B,"Unknown")</f>
        <v>Raymond Slim Fit Beige</v>
      </c>
      <c r="AK1393" s="9">
        <f>IFERROR(tblSales[[#This Row],[Profit]]/tblSales[[#This Row],[Sales Amount]],0)</f>
        <v>0.2353611041519576</v>
      </c>
      <c r="AL1393" t="str">
        <f>IF(tblSales[[#This Row],[Discount %]]&lt;=5,"0-5%",
IF(tblSales[[#This Row],[Discount %]]&lt;=10,"5-10%",
IF(tblSales[[#This Row],[Discount %]]&lt;=15,"10-15%",
IF(tblSales[[#This Row],[Discount %]]&lt;=20,"15-20%","20%+"))))</f>
        <v>0-5%</v>
      </c>
    </row>
    <row r="1394" spans="1:38">
      <c r="A1394" s="2" t="s">
        <v>3203</v>
      </c>
      <c r="B1394" s="11">
        <v>45388</v>
      </c>
      <c r="C1394" s="2" t="s">
        <v>2343</v>
      </c>
      <c r="D1394" s="2" t="s">
        <v>1002</v>
      </c>
      <c r="E1394" s="2" t="s">
        <v>181</v>
      </c>
      <c r="F1394" s="2" t="s">
        <v>227</v>
      </c>
      <c r="G1394" s="2">
        <v>3</v>
      </c>
      <c r="H1394" s="2">
        <v>2735.99</v>
      </c>
      <c r="I1394" s="2">
        <v>15</v>
      </c>
      <c r="J1394" s="2">
        <v>1231.2</v>
      </c>
      <c r="K1394" s="2">
        <v>12</v>
      </c>
      <c r="L1394" s="2">
        <v>837.21</v>
      </c>
      <c r="M1394" s="2">
        <v>7813.98</v>
      </c>
      <c r="N1394" s="2">
        <v>5640.42</v>
      </c>
      <c r="O1394" s="2">
        <f t="shared" si="53"/>
        <v>1336.3499999999995</v>
      </c>
      <c r="P1394" s="2" t="s">
        <v>32</v>
      </c>
      <c r="Q1394" s="2" t="str">
        <f t="shared" si="52"/>
        <v>UPI</v>
      </c>
      <c r="R1394" s="2" t="s">
        <v>20</v>
      </c>
      <c r="S1394" s="2" t="s">
        <v>56</v>
      </c>
      <c r="T1394" s="2" t="s">
        <v>1415</v>
      </c>
      <c r="U1394" s="2" t="s">
        <v>60</v>
      </c>
      <c r="V1394" t="str">
        <f>TEXT(tblSales[[#This Row],[Invoice Date]],"mmm")</f>
        <v>Apr</v>
      </c>
      <c r="W1394">
        <f>MONTH(tblSales[[#This Row],[Invoice Date]])</f>
        <v>4</v>
      </c>
      <c r="X1394">
        <f>YEAR(tblSales[[#This Row],[Invoice Date]])</f>
        <v>2024</v>
      </c>
      <c r="Y1394" t="str">
        <f>TEXT(tblSales[[#This Row],[Invoice Date]],"mmm-yyyy")</f>
        <v>Apr-2024</v>
      </c>
      <c r="Z1394" t="str">
        <f>_xlfn.XLOOKUP(tblSales[[#This Row],[Product_ID]],Products!$A:$A,Products!$C:$C,"Women Dresses")</f>
        <v>Men Ethnic</v>
      </c>
      <c r="AA1394" t="str">
        <f>_xlfn.XLOOKUP(tblSales[[#This Row],[Product_ID]],Products!$A:$A,Products!$D:$D,"Unknown")</f>
        <v>Nehru Jacket</v>
      </c>
      <c r="AB1394" t="str">
        <f>_xlfn.XLOOKUP(tblSales[[#This Row],[Product_ID]],Products!$A:$A,Products!$E:$E,"Unknown")</f>
        <v>Blackberrys</v>
      </c>
      <c r="AC1394" t="str">
        <f>_xlfn.XLOOKUP(tblSales[[#This Row],[Store_ID]],Stores!$A:$A,Stores!$B:$B,"Unknown")</f>
        <v>TrendMart Nizamabad Mall Kiosk</v>
      </c>
      <c r="AD1394" t="str">
        <f>_xlfn.XLOOKUP(tblSales[[#This Row],[Store_ID]],Stores!$A:$A,Stores!$E:$E,"Unknown")</f>
        <v>South Zone 2</v>
      </c>
      <c r="AE1394" t="str">
        <f>_xlfn.XLOOKUP(tblSales[[#This Row],[Customer_ID]],Customers!$A:$A,Customers!$B:$B,"Unknown")</f>
        <v>Feroz Nair</v>
      </c>
      <c r="AF1394" t="str">
        <f>_xlfn.XLOOKUP(tblSales[[#This Row],[Customer_ID]],Customers!$A:$A,Customers!$J:$J,"Unknown")</f>
        <v>Silver</v>
      </c>
      <c r="AG1394" t="str">
        <f>_xlfn.XLOOKUP(tblSales[[#This Row],[Employee_ID]],Employees!$A:$A,Employees!$B:$B,"Unknown")</f>
        <v>Ishwarya Shetty</v>
      </c>
      <c r="AH1394">
        <f>IF(MONTH(tblSales[[#This Row],[Invoice Date]])&gt;=4,MONTH(tblSales[[#This Row],[Invoice Date]]),MONTH(tblSales[[#This Row],[Invoice Date]])+12)</f>
        <v>4</v>
      </c>
      <c r="AI1394" s="8">
        <f>DATE(YEAR(tblSales[[#This Row],[Invoice Date]]),MONTH(tblSales[[#This Row],[Invoice Date]]),1)</f>
        <v>45383</v>
      </c>
      <c r="AJ1394" t="str">
        <f>_xlfn.XLOOKUP(tblSales[[#This Row],[Product_ID]],Products!$A:$A,Products!$B:$B,"Unknown")</f>
        <v>Blackberrys Nehru Jacket Pink</v>
      </c>
      <c r="AK1394" s="9">
        <f>IFERROR(tblSales[[#This Row],[Profit]]/tblSales[[#This Row],[Sales Amount]],0)</f>
        <v>0.17102040189506493</v>
      </c>
      <c r="AL1394" t="str">
        <f>IF(tblSales[[#This Row],[Discount %]]&lt;=5,"0-5%",
IF(tblSales[[#This Row],[Discount %]]&lt;=10,"5-10%",
IF(tblSales[[#This Row],[Discount %]]&lt;=15,"10-15%",
IF(tblSales[[#This Row],[Discount %]]&lt;=20,"15-20%","20%+"))))</f>
        <v>10-15%</v>
      </c>
    </row>
    <row r="1395" spans="1:38">
      <c r="A1395" s="2" t="s">
        <v>3204</v>
      </c>
      <c r="B1395" s="11">
        <v>45486</v>
      </c>
      <c r="C1395" s="2" t="s">
        <v>2423</v>
      </c>
      <c r="D1395" s="2" t="s">
        <v>1230</v>
      </c>
      <c r="E1395" s="2" t="s">
        <v>457</v>
      </c>
      <c r="F1395" s="2" t="s">
        <v>122</v>
      </c>
      <c r="G1395" s="2">
        <v>2</v>
      </c>
      <c r="H1395" s="2">
        <v>5478.34</v>
      </c>
      <c r="I1395" s="2">
        <v>0</v>
      </c>
      <c r="J1395" s="2">
        <v>0</v>
      </c>
      <c r="K1395" s="2">
        <v>12</v>
      </c>
      <c r="L1395" s="2">
        <v>1314.8</v>
      </c>
      <c r="M1395" s="2">
        <v>12271.48</v>
      </c>
      <c r="N1395" s="2">
        <v>7701.94</v>
      </c>
      <c r="O1395" s="2">
        <f t="shared" si="53"/>
        <v>3254.74</v>
      </c>
      <c r="P1395" s="2" t="s">
        <v>28</v>
      </c>
      <c r="Q1395" s="2" t="str">
        <f t="shared" si="52"/>
        <v>Credit Card</v>
      </c>
      <c r="R1395" s="2" t="s">
        <v>21</v>
      </c>
      <c r="S1395" s="2" t="s">
        <v>56</v>
      </c>
      <c r="T1395" s="2" t="s">
        <v>2242</v>
      </c>
      <c r="U1395" s="2" t="s">
        <v>60</v>
      </c>
      <c r="V1395" t="str">
        <f>TEXT(tblSales[[#This Row],[Invoice Date]],"mmm")</f>
        <v>Jul</v>
      </c>
      <c r="W1395">
        <f>MONTH(tblSales[[#This Row],[Invoice Date]])</f>
        <v>7</v>
      </c>
      <c r="X1395">
        <f>YEAR(tblSales[[#This Row],[Invoice Date]])</f>
        <v>2024</v>
      </c>
      <c r="Y1395" t="str">
        <f>TEXT(tblSales[[#This Row],[Invoice Date]],"mmm-yyyy")</f>
        <v>Jul-2024</v>
      </c>
      <c r="Z1395" t="str">
        <f>_xlfn.XLOOKUP(tblSales[[#This Row],[Product_ID]],Products!$A:$A,Products!$C:$C,"Women Dresses")</f>
        <v>Watches</v>
      </c>
      <c r="AA1395" t="str">
        <f>_xlfn.XLOOKUP(tblSales[[#This Row],[Product_ID]],Products!$A:$A,Products!$D:$D,"Unknown")</f>
        <v>Analog Watch</v>
      </c>
      <c r="AB1395" t="str">
        <f>_xlfn.XLOOKUP(tblSales[[#This Row],[Product_ID]],Products!$A:$A,Products!$E:$E,"Unknown")</f>
        <v>Aurelia</v>
      </c>
      <c r="AC1395" t="str">
        <f>_xlfn.XLOOKUP(tblSales[[#This Row],[Store_ID]],Stores!$A:$A,Stores!$B:$B,"Unknown")</f>
        <v>TrendMart Kochi High Street</v>
      </c>
      <c r="AD1395" t="str">
        <f>_xlfn.XLOOKUP(tblSales[[#This Row],[Store_ID]],Stores!$A:$A,Stores!$E:$E,"Unknown")</f>
        <v>South Zone 1</v>
      </c>
      <c r="AE1395" t="str">
        <f>_xlfn.XLOOKUP(tblSales[[#This Row],[Customer_ID]],Customers!$A:$A,Customers!$B:$B,"Unknown")</f>
        <v>Sowmya Ramachandran</v>
      </c>
      <c r="AF1395" t="str">
        <f>_xlfn.XLOOKUP(tblSales[[#This Row],[Customer_ID]],Customers!$A:$A,Customers!$J:$J,"Unknown")</f>
        <v>Regular</v>
      </c>
      <c r="AG1395" t="str">
        <f>_xlfn.XLOOKUP(tblSales[[#This Row],[Employee_ID]],Employees!$A:$A,Employees!$B:$B,"Unknown")</f>
        <v>Rahul Krishnan</v>
      </c>
      <c r="AH1395">
        <f>IF(MONTH(tblSales[[#This Row],[Invoice Date]])&gt;=4,MONTH(tblSales[[#This Row],[Invoice Date]]),MONTH(tblSales[[#This Row],[Invoice Date]])+12)</f>
        <v>7</v>
      </c>
      <c r="AI1395" s="8">
        <f>DATE(YEAR(tblSales[[#This Row],[Invoice Date]]),MONTH(tblSales[[#This Row],[Invoice Date]]),1)</f>
        <v>45474</v>
      </c>
      <c r="AJ1395" t="str">
        <f>_xlfn.XLOOKUP(tblSales[[#This Row],[Product_ID]],Products!$A:$A,Products!$B:$B,"Unknown")</f>
        <v>Aurelia Analog Watch Purple</v>
      </c>
      <c r="AK1395" s="9">
        <f>IFERROR(tblSales[[#This Row],[Profit]]/tblSales[[#This Row],[Sales Amount]],0)</f>
        <v>0.26522799205963749</v>
      </c>
      <c r="AL1395" t="str">
        <f>IF(tblSales[[#This Row],[Discount %]]&lt;=5,"0-5%",
IF(tblSales[[#This Row],[Discount %]]&lt;=10,"5-10%",
IF(tblSales[[#This Row],[Discount %]]&lt;=15,"10-15%",
IF(tblSales[[#This Row],[Discount %]]&lt;=20,"15-20%","20%+"))))</f>
        <v>0-5%</v>
      </c>
    </row>
    <row r="1396" spans="1:38">
      <c r="A1396" s="2" t="s">
        <v>3205</v>
      </c>
      <c r="B1396" s="11">
        <v>45551</v>
      </c>
      <c r="C1396" s="2" t="s">
        <v>1725</v>
      </c>
      <c r="D1396" s="2" t="s">
        <v>2354</v>
      </c>
      <c r="E1396" s="2" t="s">
        <v>109</v>
      </c>
      <c r="F1396" s="2" t="s">
        <v>244</v>
      </c>
      <c r="G1396" s="2">
        <v>2</v>
      </c>
      <c r="H1396" s="2">
        <v>1915.52</v>
      </c>
      <c r="I1396" s="2">
        <v>25</v>
      </c>
      <c r="J1396" s="2">
        <v>957.76</v>
      </c>
      <c r="K1396" s="2">
        <v>12</v>
      </c>
      <c r="L1396" s="2">
        <v>344.79</v>
      </c>
      <c r="M1396" s="2">
        <v>3218.07</v>
      </c>
      <c r="N1396" s="2">
        <v>2731.3</v>
      </c>
      <c r="O1396" s="2">
        <f t="shared" si="53"/>
        <v>141.97999999999996</v>
      </c>
      <c r="P1396" s="2" t="s">
        <v>28</v>
      </c>
      <c r="Q1396" s="2" t="str">
        <f t="shared" si="52"/>
        <v>Credit Card</v>
      </c>
      <c r="R1396" s="2" t="s">
        <v>21</v>
      </c>
      <c r="S1396" s="2" t="s">
        <v>56</v>
      </c>
      <c r="T1396" s="2" t="s">
        <v>421</v>
      </c>
      <c r="U1396" s="2" t="s">
        <v>59</v>
      </c>
      <c r="V1396" t="str">
        <f>TEXT(tblSales[[#This Row],[Invoice Date]],"mmm")</f>
        <v>Sep</v>
      </c>
      <c r="W1396">
        <f>MONTH(tblSales[[#This Row],[Invoice Date]])</f>
        <v>9</v>
      </c>
      <c r="X1396">
        <f>YEAR(tblSales[[#This Row],[Invoice Date]])</f>
        <v>2024</v>
      </c>
      <c r="Y1396" t="str">
        <f>TEXT(tblSales[[#This Row],[Invoice Date]],"mmm-yyyy")</f>
        <v>Sep-2024</v>
      </c>
      <c r="Z1396" t="str">
        <f>_xlfn.XLOOKUP(tblSales[[#This Row],[Product_ID]],Products!$A:$A,Products!$C:$C,"Women Dresses")</f>
        <v>Handbags</v>
      </c>
      <c r="AA1396" t="str">
        <f>_xlfn.XLOOKUP(tblSales[[#This Row],[Product_ID]],Products!$A:$A,Products!$D:$D,"Unknown")</f>
        <v>Backpack</v>
      </c>
      <c r="AB1396" t="str">
        <f>_xlfn.XLOOKUP(tblSales[[#This Row],[Product_ID]],Products!$A:$A,Products!$E:$E,"Unknown")</f>
        <v>Allen Solly</v>
      </c>
      <c r="AC1396" t="str">
        <f>_xlfn.XLOOKUP(tblSales[[#This Row],[Store_ID]],Stores!$A:$A,Stores!$B:$B,"Unknown")</f>
        <v>TrendMart Vellore Standard</v>
      </c>
      <c r="AD1396" t="str">
        <f>_xlfn.XLOOKUP(tblSales[[#This Row],[Store_ID]],Stores!$A:$A,Stores!$E:$E,"Unknown")</f>
        <v>South Zone 1</v>
      </c>
      <c r="AE1396" t="str">
        <f>_xlfn.XLOOKUP(tblSales[[#This Row],[Customer_ID]],Customers!$A:$A,Customers!$B:$B,"Unknown")</f>
        <v>Pranav Gopalakrishnan</v>
      </c>
      <c r="AF1396" t="str">
        <f>_xlfn.XLOOKUP(tblSales[[#This Row],[Customer_ID]],Customers!$A:$A,Customers!$J:$J,"Unknown")</f>
        <v>Silver</v>
      </c>
      <c r="AG1396" t="str">
        <f>_xlfn.XLOOKUP(tblSales[[#This Row],[Employee_ID]],Employees!$A:$A,Employees!$B:$B,"Unknown")</f>
        <v>Ganapathy Naidu</v>
      </c>
      <c r="AH1396">
        <f>IF(MONTH(tblSales[[#This Row],[Invoice Date]])&gt;=4,MONTH(tblSales[[#This Row],[Invoice Date]]),MONTH(tblSales[[#This Row],[Invoice Date]])+12)</f>
        <v>9</v>
      </c>
      <c r="AI1396" s="8">
        <f>DATE(YEAR(tblSales[[#This Row],[Invoice Date]]),MONTH(tblSales[[#This Row],[Invoice Date]]),1)</f>
        <v>45536</v>
      </c>
      <c r="AJ1396" t="str">
        <f>_xlfn.XLOOKUP(tblSales[[#This Row],[Product_ID]],Products!$A:$A,Products!$B:$B,"Unknown")</f>
        <v>Allen Solly Backpack Grey</v>
      </c>
      <c r="AK1396" s="9">
        <f>IFERROR(tblSales[[#This Row],[Profit]]/tblSales[[#This Row],[Sales Amount]],0)</f>
        <v>4.4119612065616952E-2</v>
      </c>
      <c r="AL1396" t="str">
        <f>IF(tblSales[[#This Row],[Discount %]]&lt;=5,"0-5%",
IF(tblSales[[#This Row],[Discount %]]&lt;=10,"5-10%",
IF(tblSales[[#This Row],[Discount %]]&lt;=15,"10-15%",
IF(tblSales[[#This Row],[Discount %]]&lt;=20,"15-20%","20%+"))))</f>
        <v>20%+</v>
      </c>
    </row>
    <row r="1397" spans="1:38">
      <c r="A1397" s="2" t="s">
        <v>3206</v>
      </c>
      <c r="B1397" s="11">
        <v>45645</v>
      </c>
      <c r="C1397" s="2" t="s">
        <v>2486</v>
      </c>
      <c r="D1397" s="2" t="s">
        <v>257</v>
      </c>
      <c r="E1397" s="2" t="s">
        <v>91</v>
      </c>
      <c r="F1397" s="2" t="s">
        <v>182</v>
      </c>
      <c r="G1397" s="2">
        <v>3</v>
      </c>
      <c r="H1397" s="2">
        <v>2219.1</v>
      </c>
      <c r="I1397" s="2">
        <v>10</v>
      </c>
      <c r="J1397" s="2">
        <v>665.73</v>
      </c>
      <c r="K1397" s="2">
        <v>12</v>
      </c>
      <c r="L1397" s="2">
        <v>718.99</v>
      </c>
      <c r="M1397" s="2">
        <v>6710.56</v>
      </c>
      <c r="N1397" s="2">
        <v>4385.1899999999996</v>
      </c>
      <c r="O1397" s="2">
        <f t="shared" si="53"/>
        <v>1606.3800000000008</v>
      </c>
      <c r="P1397" s="2" t="s">
        <v>32</v>
      </c>
      <c r="Q1397" s="2" t="str">
        <f t="shared" si="52"/>
        <v>UPI</v>
      </c>
      <c r="R1397" s="2" t="s">
        <v>20</v>
      </c>
      <c r="S1397" s="2" t="s">
        <v>56</v>
      </c>
      <c r="T1397" s="2" t="s">
        <v>3207</v>
      </c>
      <c r="U1397" s="2" t="s">
        <v>59</v>
      </c>
      <c r="V1397" t="str">
        <f>TEXT(tblSales[[#This Row],[Invoice Date]],"mmm")</f>
        <v>Dec</v>
      </c>
      <c r="W1397">
        <f>MONTH(tblSales[[#This Row],[Invoice Date]])</f>
        <v>12</v>
      </c>
      <c r="X1397">
        <f>YEAR(tblSales[[#This Row],[Invoice Date]])</f>
        <v>2024</v>
      </c>
      <c r="Y1397" t="str">
        <f>TEXT(tblSales[[#This Row],[Invoice Date]],"mmm-yyyy")</f>
        <v>Dec-2024</v>
      </c>
      <c r="Z1397" t="str">
        <f>_xlfn.XLOOKUP(tblSales[[#This Row],[Product_ID]],Products!$A:$A,Products!$C:$C,"Women Dresses")</f>
        <v>Handbags</v>
      </c>
      <c r="AA1397" t="str">
        <f>_xlfn.XLOOKUP(tblSales[[#This Row],[Product_ID]],Products!$A:$A,Products!$D:$D,"Unknown")</f>
        <v>Sling Bag</v>
      </c>
      <c r="AB1397" t="str">
        <f>_xlfn.XLOOKUP(tblSales[[#This Row],[Product_ID]],Products!$A:$A,Products!$E:$E,"Unknown")</f>
        <v>Titan</v>
      </c>
      <c r="AC1397" t="str">
        <f>_xlfn.XLOOKUP(tblSales[[#This Row],[Store_ID]],Stores!$A:$A,Stores!$B:$B,"Unknown")</f>
        <v>TrendMart Vijayawada High Street</v>
      </c>
      <c r="AD1397" t="str">
        <f>_xlfn.XLOOKUP(tblSales[[#This Row],[Store_ID]],Stores!$A:$A,Stores!$E:$E,"Unknown")</f>
        <v>South Zone 3</v>
      </c>
      <c r="AE1397" t="str">
        <f>_xlfn.XLOOKUP(tblSales[[#This Row],[Customer_ID]],Customers!$A:$A,Customers!$B:$B,"Unknown")</f>
        <v>Meena Venkatesan</v>
      </c>
      <c r="AF1397" t="str">
        <f>_xlfn.XLOOKUP(tblSales[[#This Row],[Customer_ID]],Customers!$A:$A,Customers!$J:$J,"Unknown")</f>
        <v>Gold</v>
      </c>
      <c r="AG1397" t="str">
        <f>_xlfn.XLOOKUP(tblSales[[#This Row],[Employee_ID]],Employees!$A:$A,Employees!$B:$B,"Unknown")</f>
        <v>Girish Sundaram</v>
      </c>
      <c r="AH1397">
        <f>IF(MONTH(tblSales[[#This Row],[Invoice Date]])&gt;=4,MONTH(tblSales[[#This Row],[Invoice Date]]),MONTH(tblSales[[#This Row],[Invoice Date]])+12)</f>
        <v>12</v>
      </c>
      <c r="AI1397" s="8">
        <f>DATE(YEAR(tblSales[[#This Row],[Invoice Date]]),MONTH(tblSales[[#This Row],[Invoice Date]]),1)</f>
        <v>45627</v>
      </c>
      <c r="AJ1397" t="str">
        <f>_xlfn.XLOOKUP(tblSales[[#This Row],[Product_ID]],Products!$A:$A,Products!$B:$B,"Unknown")</f>
        <v>Titan Sling Bag Green</v>
      </c>
      <c r="AK1397" s="9">
        <f>IFERROR(tblSales[[#This Row],[Profit]]/tblSales[[#This Row],[Sales Amount]],0)</f>
        <v>0.23938091604873524</v>
      </c>
      <c r="AL1397" t="str">
        <f>IF(tblSales[[#This Row],[Discount %]]&lt;=5,"0-5%",
IF(tblSales[[#This Row],[Discount %]]&lt;=10,"5-10%",
IF(tblSales[[#This Row],[Discount %]]&lt;=15,"10-15%",
IF(tblSales[[#This Row],[Discount %]]&lt;=20,"15-20%","20%+"))))</f>
        <v>5-10%</v>
      </c>
    </row>
    <row r="1398" spans="1:38">
      <c r="A1398" s="2" t="s">
        <v>3208</v>
      </c>
      <c r="B1398" s="11">
        <v>45672</v>
      </c>
      <c r="C1398" s="2" t="s">
        <v>2677</v>
      </c>
      <c r="D1398" s="2" t="s">
        <v>1524</v>
      </c>
      <c r="E1398" s="2" t="s">
        <v>1114</v>
      </c>
      <c r="F1398" s="2" t="s">
        <v>161</v>
      </c>
      <c r="G1398" s="2">
        <v>3</v>
      </c>
      <c r="H1398" s="2">
        <v>1195.1099999999999</v>
      </c>
      <c r="I1398" s="2">
        <v>20</v>
      </c>
      <c r="J1398" s="2">
        <v>717.07</v>
      </c>
      <c r="K1398" s="2">
        <v>12</v>
      </c>
      <c r="L1398" s="2">
        <v>344.19</v>
      </c>
      <c r="M1398" s="2">
        <v>3212.45</v>
      </c>
      <c r="N1398" s="2">
        <v>2426.9699999999998</v>
      </c>
      <c r="O1398" s="2">
        <f t="shared" si="53"/>
        <v>441.29</v>
      </c>
      <c r="P1398" s="2" t="s">
        <v>28</v>
      </c>
      <c r="Q1398" s="2" t="str">
        <f t="shared" si="52"/>
        <v>Credit Card</v>
      </c>
      <c r="R1398" s="2" t="s">
        <v>20</v>
      </c>
      <c r="S1398" s="2" t="s">
        <v>57</v>
      </c>
      <c r="T1398" s="2" t="s">
        <v>2046</v>
      </c>
      <c r="U1398" s="2" t="s">
        <v>59</v>
      </c>
      <c r="V1398" t="str">
        <f>TEXT(tblSales[[#This Row],[Invoice Date]],"mmm")</f>
        <v>Jan</v>
      </c>
      <c r="W1398">
        <f>MONTH(tblSales[[#This Row],[Invoice Date]])</f>
        <v>1</v>
      </c>
      <c r="X1398">
        <f>YEAR(tblSales[[#This Row],[Invoice Date]])</f>
        <v>2025</v>
      </c>
      <c r="Y1398" t="str">
        <f>TEXT(tblSales[[#This Row],[Invoice Date]],"mmm-yyyy")</f>
        <v>Jan-2025</v>
      </c>
      <c r="Z1398" t="str">
        <f>_xlfn.XLOOKUP(tblSales[[#This Row],[Product_ID]],Products!$A:$A,Products!$C:$C,"Women Dresses")</f>
        <v>Women Kurtis</v>
      </c>
      <c r="AA1398" t="str">
        <f>_xlfn.XLOOKUP(tblSales[[#This Row],[Product_ID]],Products!$A:$A,Products!$D:$D,"Unknown")</f>
        <v>Anarkali Kurti</v>
      </c>
      <c r="AB1398" t="str">
        <f>_xlfn.XLOOKUP(tblSales[[#This Row],[Product_ID]],Products!$A:$A,Products!$E:$E,"Unknown")</f>
        <v>Liberty</v>
      </c>
      <c r="AC1398" t="str">
        <f>_xlfn.XLOOKUP(tblSales[[#This Row],[Store_ID]],Stores!$A:$A,Stores!$B:$B,"Unknown")</f>
        <v>TrendMart Alappuzha Outlet</v>
      </c>
      <c r="AD1398" t="str">
        <f>_xlfn.XLOOKUP(tblSales[[#This Row],[Store_ID]],Stores!$A:$A,Stores!$E:$E,"Unknown")</f>
        <v>South Zone 1</v>
      </c>
      <c r="AE1398" t="str">
        <f>_xlfn.XLOOKUP(tblSales[[#This Row],[Customer_ID]],Customers!$A:$A,Customers!$B:$B,"Unknown")</f>
        <v>Pallavi Yadav</v>
      </c>
      <c r="AF1398" t="str">
        <f>_xlfn.XLOOKUP(tblSales[[#This Row],[Customer_ID]],Customers!$A:$A,Customers!$J:$J,"Unknown")</f>
        <v>Gold</v>
      </c>
      <c r="AG1398" t="str">
        <f>_xlfn.XLOOKUP(tblSales[[#This Row],[Employee_ID]],Employees!$A:$A,Employees!$B:$B,"Unknown")</f>
        <v>Chandra Reddy</v>
      </c>
      <c r="AH1398">
        <f>IF(MONTH(tblSales[[#This Row],[Invoice Date]])&gt;=4,MONTH(tblSales[[#This Row],[Invoice Date]]),MONTH(tblSales[[#This Row],[Invoice Date]])+12)</f>
        <v>13</v>
      </c>
      <c r="AI1398" s="8">
        <f>DATE(YEAR(tblSales[[#This Row],[Invoice Date]]),MONTH(tblSales[[#This Row],[Invoice Date]]),1)</f>
        <v>45658</v>
      </c>
      <c r="AJ1398" t="str">
        <f>_xlfn.XLOOKUP(tblSales[[#This Row],[Product_ID]],Products!$A:$A,Products!$B:$B,"Unknown")</f>
        <v>Liberty Anarkali Kurti Purple</v>
      </c>
      <c r="AK1398" s="9">
        <f>IFERROR(tblSales[[#This Row],[Profit]]/tblSales[[#This Row],[Sales Amount]],0)</f>
        <v>0.13736867499883268</v>
      </c>
      <c r="AL1398" t="str">
        <f>IF(tblSales[[#This Row],[Discount %]]&lt;=5,"0-5%",
IF(tblSales[[#This Row],[Discount %]]&lt;=10,"5-10%",
IF(tblSales[[#This Row],[Discount %]]&lt;=15,"10-15%",
IF(tblSales[[#This Row],[Discount %]]&lt;=20,"15-20%","20%+"))))</f>
        <v>15-20%</v>
      </c>
    </row>
    <row r="1399" spans="1:38">
      <c r="A1399" s="2" t="s">
        <v>3209</v>
      </c>
      <c r="B1399" s="11">
        <v>45568</v>
      </c>
      <c r="C1399" s="2" t="s">
        <v>1725</v>
      </c>
      <c r="D1399" s="2" t="s">
        <v>566</v>
      </c>
      <c r="E1399" s="2" t="s">
        <v>1092</v>
      </c>
      <c r="F1399" s="2" t="s">
        <v>227</v>
      </c>
      <c r="G1399" s="2">
        <v>1</v>
      </c>
      <c r="H1399" s="2">
        <v>2620.59</v>
      </c>
      <c r="I1399" s="2">
        <v>10</v>
      </c>
      <c r="J1399" s="2">
        <v>262.06</v>
      </c>
      <c r="K1399" s="2">
        <v>12</v>
      </c>
      <c r="L1399" s="2">
        <v>283.02</v>
      </c>
      <c r="M1399" s="2">
        <v>2641.55</v>
      </c>
      <c r="N1399" s="2">
        <v>1853.14</v>
      </c>
      <c r="O1399" s="2">
        <f t="shared" si="53"/>
        <v>505.3900000000001</v>
      </c>
      <c r="P1399" s="2" t="s">
        <v>28</v>
      </c>
      <c r="Q1399" s="2" t="str">
        <f t="shared" si="52"/>
        <v>Credit Card</v>
      </c>
      <c r="R1399" s="2" t="s">
        <v>20</v>
      </c>
      <c r="S1399" s="2" t="s">
        <v>56</v>
      </c>
      <c r="T1399" s="2" t="s">
        <v>1851</v>
      </c>
      <c r="U1399" s="2" t="s">
        <v>59</v>
      </c>
      <c r="V1399" t="str">
        <f>TEXT(tblSales[[#This Row],[Invoice Date]],"mmm")</f>
        <v>Oct</v>
      </c>
      <c r="W1399">
        <f>MONTH(tblSales[[#This Row],[Invoice Date]])</f>
        <v>10</v>
      </c>
      <c r="X1399">
        <f>YEAR(tblSales[[#This Row],[Invoice Date]])</f>
        <v>2024</v>
      </c>
      <c r="Y1399" t="str">
        <f>TEXT(tblSales[[#This Row],[Invoice Date]],"mmm-yyyy")</f>
        <v>Oct-2024</v>
      </c>
      <c r="Z1399" t="str">
        <f>_xlfn.XLOOKUP(tblSales[[#This Row],[Product_ID]],Products!$A:$A,Products!$C:$C,"Women Dresses")</f>
        <v>Women Sarees</v>
      </c>
      <c r="AA1399" t="str">
        <f>_xlfn.XLOOKUP(tblSales[[#This Row],[Product_ID]],Products!$A:$A,Products!$D:$D,"Unknown")</f>
        <v>Silk Saree</v>
      </c>
      <c r="AB1399" t="str">
        <f>_xlfn.XLOOKUP(tblSales[[#This Row],[Product_ID]],Products!$A:$A,Products!$E:$E,"Unknown")</f>
        <v>Sparx</v>
      </c>
      <c r="AC1399" t="str">
        <f>_xlfn.XLOOKUP(tblSales[[#This Row],[Store_ID]],Stores!$A:$A,Stores!$B:$B,"Unknown")</f>
        <v>TrendMart Kochi Standard</v>
      </c>
      <c r="AD1399" t="str">
        <f>_xlfn.XLOOKUP(tblSales[[#This Row],[Store_ID]],Stores!$A:$A,Stores!$E:$E,"Unknown")</f>
        <v>South Zone 1</v>
      </c>
      <c r="AE1399" t="str">
        <f>_xlfn.XLOOKUP(tblSales[[#This Row],[Customer_ID]],Customers!$A:$A,Customers!$B:$B,"Unknown")</f>
        <v>Pranav Gopalakrishnan</v>
      </c>
      <c r="AF1399" t="str">
        <f>_xlfn.XLOOKUP(tblSales[[#This Row],[Customer_ID]],Customers!$A:$A,Customers!$J:$J,"Unknown")</f>
        <v>Silver</v>
      </c>
      <c r="AG1399" t="str">
        <f>_xlfn.XLOOKUP(tblSales[[#This Row],[Employee_ID]],Employees!$A:$A,Employees!$B:$B,"Unknown")</f>
        <v>Ishwarya Shetty</v>
      </c>
      <c r="AH1399">
        <f>IF(MONTH(tblSales[[#This Row],[Invoice Date]])&gt;=4,MONTH(tblSales[[#This Row],[Invoice Date]]),MONTH(tblSales[[#This Row],[Invoice Date]])+12)</f>
        <v>10</v>
      </c>
      <c r="AI1399" s="8">
        <f>DATE(YEAR(tblSales[[#This Row],[Invoice Date]]),MONTH(tblSales[[#This Row],[Invoice Date]]),1)</f>
        <v>45566</v>
      </c>
      <c r="AJ1399" t="str">
        <f>_xlfn.XLOOKUP(tblSales[[#This Row],[Product_ID]],Products!$A:$A,Products!$B:$B,"Unknown")</f>
        <v>Sparx Silk Saree Charcoal</v>
      </c>
      <c r="AK1399" s="9">
        <f>IFERROR(tblSales[[#This Row],[Profit]]/tblSales[[#This Row],[Sales Amount]],0)</f>
        <v>0.19132327610683125</v>
      </c>
      <c r="AL1399" t="str">
        <f>IF(tblSales[[#This Row],[Discount %]]&lt;=5,"0-5%",
IF(tblSales[[#This Row],[Discount %]]&lt;=10,"5-10%",
IF(tblSales[[#This Row],[Discount %]]&lt;=15,"10-15%",
IF(tblSales[[#This Row],[Discount %]]&lt;=20,"15-20%","20%+"))))</f>
        <v>5-10%</v>
      </c>
    </row>
    <row r="1400" spans="1:38">
      <c r="A1400" s="2" t="s">
        <v>3210</v>
      </c>
      <c r="B1400" s="11">
        <v>45547</v>
      </c>
      <c r="C1400" s="2" t="s">
        <v>264</v>
      </c>
      <c r="D1400" s="2" t="s">
        <v>721</v>
      </c>
      <c r="E1400" s="2" t="s">
        <v>156</v>
      </c>
      <c r="F1400" s="2" t="s">
        <v>233</v>
      </c>
      <c r="G1400" s="2">
        <v>1</v>
      </c>
      <c r="H1400" s="2">
        <v>3441.1</v>
      </c>
      <c r="I1400" s="2">
        <v>5</v>
      </c>
      <c r="J1400" s="2">
        <v>172.06</v>
      </c>
      <c r="K1400" s="2">
        <v>12</v>
      </c>
      <c r="L1400" s="2">
        <v>392.28</v>
      </c>
      <c r="M1400" s="2">
        <v>3661.32</v>
      </c>
      <c r="N1400" s="2">
        <v>2710.05</v>
      </c>
      <c r="O1400" s="2">
        <f t="shared" si="53"/>
        <v>558.99</v>
      </c>
      <c r="P1400" s="2" t="s">
        <v>28</v>
      </c>
      <c r="Q1400" s="2" t="str">
        <f t="shared" si="52"/>
        <v>Credit Card</v>
      </c>
      <c r="R1400" s="2" t="s">
        <v>20</v>
      </c>
      <c r="S1400" s="2" t="s">
        <v>56</v>
      </c>
      <c r="T1400" s="2" t="s">
        <v>3211</v>
      </c>
      <c r="U1400" s="2" t="s">
        <v>59</v>
      </c>
      <c r="V1400" t="str">
        <f>TEXT(tblSales[[#This Row],[Invoice Date]],"mmm")</f>
        <v>Sep</v>
      </c>
      <c r="W1400">
        <f>MONTH(tblSales[[#This Row],[Invoice Date]])</f>
        <v>9</v>
      </c>
      <c r="X1400">
        <f>YEAR(tblSales[[#This Row],[Invoice Date]])</f>
        <v>2024</v>
      </c>
      <c r="Y1400" t="str">
        <f>TEXT(tblSales[[#This Row],[Invoice Date]],"mmm-yyyy")</f>
        <v>Sep-2024</v>
      </c>
      <c r="Z1400" t="str">
        <f>_xlfn.XLOOKUP(tblSales[[#This Row],[Product_ID]],Products!$A:$A,Products!$C:$C,"Women Dresses")</f>
        <v>Women Sarees</v>
      </c>
      <c r="AA1400" t="str">
        <f>_xlfn.XLOOKUP(tblSales[[#This Row],[Product_ID]],Products!$A:$A,Products!$D:$D,"Unknown")</f>
        <v>Cotton Saree</v>
      </c>
      <c r="AB1400" t="str">
        <f>_xlfn.XLOOKUP(tblSales[[#This Row],[Product_ID]],Products!$A:$A,Products!$E:$E,"Unknown")</f>
        <v>Bata</v>
      </c>
      <c r="AC1400" t="str">
        <f>_xlfn.XLOOKUP(tblSales[[#This Row],[Store_ID]],Stores!$A:$A,Stores!$B:$B,"Unknown")</f>
        <v>TrendMart Madurai Mall Kiosk</v>
      </c>
      <c r="AD1400" t="str">
        <f>_xlfn.XLOOKUP(tblSales[[#This Row],[Store_ID]],Stores!$A:$A,Stores!$E:$E,"Unknown")</f>
        <v>South Zone 1</v>
      </c>
      <c r="AE1400" t="str">
        <f>_xlfn.XLOOKUP(tblSales[[#This Row],[Customer_ID]],Customers!$A:$A,Customers!$B:$B,"Unknown")</f>
        <v>Balaji Kumar</v>
      </c>
      <c r="AF1400" t="str">
        <f>_xlfn.XLOOKUP(tblSales[[#This Row],[Customer_ID]],Customers!$A:$A,Customers!$J:$J,"Unknown")</f>
        <v>Regular</v>
      </c>
      <c r="AG1400" t="str">
        <f>_xlfn.XLOOKUP(tblSales[[#This Row],[Employee_ID]],Employees!$A:$A,Employees!$B:$B,"Unknown")</f>
        <v>Malathi Varma</v>
      </c>
      <c r="AH1400">
        <f>IF(MONTH(tblSales[[#This Row],[Invoice Date]])&gt;=4,MONTH(tblSales[[#This Row],[Invoice Date]]),MONTH(tblSales[[#This Row],[Invoice Date]])+12)</f>
        <v>9</v>
      </c>
      <c r="AI1400" s="8">
        <f>DATE(YEAR(tblSales[[#This Row],[Invoice Date]]),MONTH(tblSales[[#This Row],[Invoice Date]]),1)</f>
        <v>45536</v>
      </c>
      <c r="AJ1400" t="str">
        <f>_xlfn.XLOOKUP(tblSales[[#This Row],[Product_ID]],Products!$A:$A,Products!$B:$B,"Unknown")</f>
        <v>Bata Cotton Saree Mustard</v>
      </c>
      <c r="AK1400" s="9">
        <f>IFERROR(tblSales[[#This Row],[Profit]]/tblSales[[#This Row],[Sales Amount]],0)</f>
        <v>0.15267444528202942</v>
      </c>
      <c r="AL1400" t="str">
        <f>IF(tblSales[[#This Row],[Discount %]]&lt;=5,"0-5%",
IF(tblSales[[#This Row],[Discount %]]&lt;=10,"5-10%",
IF(tblSales[[#This Row],[Discount %]]&lt;=15,"10-15%",
IF(tblSales[[#This Row],[Discount %]]&lt;=20,"15-20%","20%+"))))</f>
        <v>0-5%</v>
      </c>
    </row>
    <row r="1401" spans="1:38">
      <c r="A1401" s="2" t="s">
        <v>3212</v>
      </c>
      <c r="B1401" s="11">
        <v>45432</v>
      </c>
      <c r="C1401" s="2" t="s">
        <v>3213</v>
      </c>
      <c r="D1401" s="2" t="s">
        <v>1616</v>
      </c>
      <c r="E1401" s="2" t="s">
        <v>296</v>
      </c>
      <c r="F1401" s="2" t="s">
        <v>540</v>
      </c>
      <c r="G1401" s="2">
        <v>2</v>
      </c>
      <c r="H1401" s="2">
        <v>816</v>
      </c>
      <c r="I1401" s="2">
        <v>0</v>
      </c>
      <c r="J1401" s="2">
        <v>0</v>
      </c>
      <c r="K1401" s="2">
        <v>5</v>
      </c>
      <c r="L1401" s="2">
        <v>81.599999999999994</v>
      </c>
      <c r="M1401" s="2">
        <v>1713.6</v>
      </c>
      <c r="N1401" s="2">
        <v>1322.68</v>
      </c>
      <c r="O1401" s="2">
        <f t="shared" si="53"/>
        <v>309.31999999999982</v>
      </c>
      <c r="P1401" s="2" t="s">
        <v>29</v>
      </c>
      <c r="Q1401" s="2" t="str">
        <f t="shared" si="52"/>
        <v>Debit Card</v>
      </c>
      <c r="R1401" s="2" t="s">
        <v>21</v>
      </c>
      <c r="S1401" s="2" t="s">
        <v>56</v>
      </c>
      <c r="T1401" s="2" t="s">
        <v>1647</v>
      </c>
      <c r="U1401" s="2" t="s">
        <v>59</v>
      </c>
      <c r="V1401" t="str">
        <f>TEXT(tblSales[[#This Row],[Invoice Date]],"mmm")</f>
        <v>May</v>
      </c>
      <c r="W1401">
        <f>MONTH(tblSales[[#This Row],[Invoice Date]])</f>
        <v>5</v>
      </c>
      <c r="X1401">
        <f>YEAR(tblSales[[#This Row],[Invoice Date]])</f>
        <v>2024</v>
      </c>
      <c r="Y1401" t="str">
        <f>TEXT(tblSales[[#This Row],[Invoice Date]],"mmm-yyyy")</f>
        <v>May-2024</v>
      </c>
      <c r="Z1401" t="str">
        <f>_xlfn.XLOOKUP(tblSales[[#This Row],[Product_ID]],Products!$A:$A,Products!$C:$C,"Women Dresses")</f>
        <v>Men Jeans</v>
      </c>
      <c r="AA1401" t="str">
        <f>_xlfn.XLOOKUP(tblSales[[#This Row],[Product_ID]],Products!$A:$A,Products!$D:$D,"Unknown")</f>
        <v>Slim Fit</v>
      </c>
      <c r="AB1401" t="str">
        <f>_xlfn.XLOOKUP(tblSales[[#This Row],[Product_ID]],Products!$A:$A,Products!$E:$E,"Unknown")</f>
        <v>Aurelia</v>
      </c>
      <c r="AC1401" t="str">
        <f>_xlfn.XLOOKUP(tblSales[[#This Row],[Store_ID]],Stores!$A:$A,Stores!$B:$B,"Unknown")</f>
        <v>TrendMart Thiruvananthapuram High Street</v>
      </c>
      <c r="AD1401" t="str">
        <f>_xlfn.XLOOKUP(tblSales[[#This Row],[Store_ID]],Stores!$A:$A,Stores!$E:$E,"Unknown")</f>
        <v>South Zone 1</v>
      </c>
      <c r="AE1401" t="str">
        <f>_xlfn.XLOOKUP(tblSales[[#This Row],[Customer_ID]],Customers!$A:$A,Customers!$B:$B,"Unknown")</f>
        <v>Rajesh Mishra</v>
      </c>
      <c r="AF1401" t="str">
        <f>_xlfn.XLOOKUP(tblSales[[#This Row],[Customer_ID]],Customers!$A:$A,Customers!$J:$J,"Unknown")</f>
        <v>Regular</v>
      </c>
      <c r="AG1401" t="str">
        <f>_xlfn.XLOOKUP(tblSales[[#This Row],[Employee_ID]],Employees!$A:$A,Employees!$B:$B,"Unknown")</f>
        <v>Swathi Achari</v>
      </c>
      <c r="AH1401">
        <f>IF(MONTH(tblSales[[#This Row],[Invoice Date]])&gt;=4,MONTH(tblSales[[#This Row],[Invoice Date]]),MONTH(tblSales[[#This Row],[Invoice Date]])+12)</f>
        <v>5</v>
      </c>
      <c r="AI1401" s="8">
        <f>DATE(YEAR(tblSales[[#This Row],[Invoice Date]]),MONTH(tblSales[[#This Row],[Invoice Date]]),1)</f>
        <v>45413</v>
      </c>
      <c r="AJ1401" t="str">
        <f>_xlfn.XLOOKUP(tblSales[[#This Row],[Product_ID]],Products!$A:$A,Products!$B:$B,"Unknown")</f>
        <v>Aurelia Slim Fit Orange</v>
      </c>
      <c r="AK1401" s="9">
        <f>IFERROR(tblSales[[#This Row],[Profit]]/tblSales[[#This Row],[Sales Amount]],0)</f>
        <v>0.18050887021475248</v>
      </c>
      <c r="AL1401" t="str">
        <f>IF(tblSales[[#This Row],[Discount %]]&lt;=5,"0-5%",
IF(tblSales[[#This Row],[Discount %]]&lt;=10,"5-10%",
IF(tblSales[[#This Row],[Discount %]]&lt;=15,"10-15%",
IF(tblSales[[#This Row],[Discount %]]&lt;=20,"15-20%","20%+"))))</f>
        <v>0-5%</v>
      </c>
    </row>
    <row r="1402" spans="1:38">
      <c r="A1402" s="2" t="s">
        <v>3214</v>
      </c>
      <c r="B1402" s="11">
        <v>45597</v>
      </c>
      <c r="C1402" s="2" t="s">
        <v>361</v>
      </c>
      <c r="D1402" s="2" t="s">
        <v>1545</v>
      </c>
      <c r="E1402" s="2" t="s">
        <v>115</v>
      </c>
      <c r="F1402" s="2" t="s">
        <v>475</v>
      </c>
      <c r="G1402" s="2">
        <v>1</v>
      </c>
      <c r="H1402" s="2">
        <v>502.29</v>
      </c>
      <c r="I1402" s="2">
        <v>0</v>
      </c>
      <c r="J1402" s="2">
        <v>0</v>
      </c>
      <c r="K1402" s="2">
        <v>5</v>
      </c>
      <c r="L1402" s="2">
        <v>25.11</v>
      </c>
      <c r="M1402" s="2">
        <v>527.4</v>
      </c>
      <c r="N1402" s="2">
        <v>337.09</v>
      </c>
      <c r="O1402" s="2">
        <f t="shared" si="53"/>
        <v>165.2</v>
      </c>
      <c r="P1402" s="2" t="s">
        <v>27</v>
      </c>
      <c r="Q1402" s="2" t="str">
        <f t="shared" si="52"/>
        <v>Cash</v>
      </c>
      <c r="R1402" s="2" t="s">
        <v>21</v>
      </c>
      <c r="S1402" s="2" t="s">
        <v>56</v>
      </c>
      <c r="T1402" s="2" t="s">
        <v>2869</v>
      </c>
      <c r="U1402" s="2" t="s">
        <v>59</v>
      </c>
      <c r="V1402" t="str">
        <f>TEXT(tblSales[[#This Row],[Invoice Date]],"mmm")</f>
        <v>Nov</v>
      </c>
      <c r="W1402">
        <f>MONTH(tblSales[[#This Row],[Invoice Date]])</f>
        <v>11</v>
      </c>
      <c r="X1402">
        <f>YEAR(tblSales[[#This Row],[Invoice Date]])</f>
        <v>2024</v>
      </c>
      <c r="Y1402" t="str">
        <f>TEXT(tblSales[[#This Row],[Invoice Date]],"mmm-yyyy")</f>
        <v>Nov-2024</v>
      </c>
      <c r="Z1402" t="str">
        <f>_xlfn.XLOOKUP(tblSales[[#This Row],[Product_ID]],Products!$A:$A,Products!$C:$C,"Women Dresses")</f>
        <v>Kids Wear</v>
      </c>
      <c r="AA1402" t="str">
        <f>_xlfn.XLOOKUP(tblSales[[#This Row],[Product_ID]],Products!$A:$A,Products!$D:$D,"Unknown")</f>
        <v>Girls Frock</v>
      </c>
      <c r="AB1402" t="str">
        <f>_xlfn.XLOOKUP(tblSales[[#This Row],[Product_ID]],Products!$A:$A,Products!$E:$E,"Unknown")</f>
        <v>Peter England</v>
      </c>
      <c r="AC1402" t="str">
        <f>_xlfn.XLOOKUP(tblSales[[#This Row],[Store_ID]],Stores!$A:$A,Stores!$B:$B,"Unknown")</f>
        <v>TrendMart Thoothukudi Flagship</v>
      </c>
      <c r="AD1402" t="str">
        <f>_xlfn.XLOOKUP(tblSales[[#This Row],[Store_ID]],Stores!$A:$A,Stores!$E:$E,"Unknown")</f>
        <v>South Zone 1</v>
      </c>
      <c r="AE1402" t="str">
        <f>_xlfn.XLOOKUP(tblSales[[#This Row],[Customer_ID]],Customers!$A:$A,Customers!$B:$B,"Unknown")</f>
        <v>Ravi Kamath</v>
      </c>
      <c r="AF1402" t="str">
        <f>_xlfn.XLOOKUP(tblSales[[#This Row],[Customer_ID]],Customers!$A:$A,Customers!$J:$J,"Unknown")</f>
        <v>Regular</v>
      </c>
      <c r="AG1402" t="str">
        <f>_xlfn.XLOOKUP(tblSales[[#This Row],[Employee_ID]],Employees!$A:$A,Employees!$B:$B,"Unknown")</f>
        <v>Arjun Krishnan</v>
      </c>
      <c r="AH1402">
        <f>IF(MONTH(tblSales[[#This Row],[Invoice Date]])&gt;=4,MONTH(tblSales[[#This Row],[Invoice Date]]),MONTH(tblSales[[#This Row],[Invoice Date]])+12)</f>
        <v>11</v>
      </c>
      <c r="AI1402" s="8">
        <f>DATE(YEAR(tblSales[[#This Row],[Invoice Date]]),MONTH(tblSales[[#This Row],[Invoice Date]]),1)</f>
        <v>45597</v>
      </c>
      <c r="AJ1402" t="str">
        <f>_xlfn.XLOOKUP(tblSales[[#This Row],[Product_ID]],Products!$A:$A,Products!$B:$B,"Unknown")</f>
        <v>Peter England Girls Frock Black</v>
      </c>
      <c r="AK1402" s="9">
        <f>IFERROR(tblSales[[#This Row],[Profit]]/tblSales[[#This Row],[Sales Amount]],0)</f>
        <v>0.31323473644292754</v>
      </c>
      <c r="AL1402" t="str">
        <f>IF(tblSales[[#This Row],[Discount %]]&lt;=5,"0-5%",
IF(tblSales[[#This Row],[Discount %]]&lt;=10,"5-10%",
IF(tblSales[[#This Row],[Discount %]]&lt;=15,"10-15%",
IF(tblSales[[#This Row],[Discount %]]&lt;=20,"15-20%","20%+"))))</f>
        <v>0-5%</v>
      </c>
    </row>
    <row r="1403" spans="1:38">
      <c r="A1403" s="2" t="s">
        <v>3215</v>
      </c>
      <c r="B1403" s="11">
        <v>45571</v>
      </c>
      <c r="C1403" s="2" t="s">
        <v>2155</v>
      </c>
      <c r="D1403" s="2" t="s">
        <v>598</v>
      </c>
      <c r="E1403" s="2" t="s">
        <v>258</v>
      </c>
      <c r="F1403" s="2" t="s">
        <v>475</v>
      </c>
      <c r="G1403" s="2">
        <v>1</v>
      </c>
      <c r="H1403" s="2">
        <v>1307.26</v>
      </c>
      <c r="I1403" s="2">
        <v>20</v>
      </c>
      <c r="J1403" s="2">
        <v>261.45</v>
      </c>
      <c r="K1403" s="2">
        <v>12</v>
      </c>
      <c r="L1403" s="2">
        <v>125.5</v>
      </c>
      <c r="M1403" s="2">
        <v>1171.31</v>
      </c>
      <c r="N1403" s="2">
        <v>865.42</v>
      </c>
      <c r="O1403" s="2">
        <f t="shared" si="53"/>
        <v>180.39</v>
      </c>
      <c r="P1403" s="2" t="s">
        <v>28</v>
      </c>
      <c r="Q1403" s="2" t="str">
        <f t="shared" si="52"/>
        <v>Credit Card</v>
      </c>
      <c r="R1403" s="2" t="s">
        <v>20</v>
      </c>
      <c r="S1403" s="2" t="s">
        <v>56</v>
      </c>
      <c r="T1403" s="2" t="s">
        <v>1177</v>
      </c>
      <c r="U1403" s="2" t="s">
        <v>60</v>
      </c>
      <c r="V1403" t="str">
        <f>TEXT(tblSales[[#This Row],[Invoice Date]],"mmm")</f>
        <v>Oct</v>
      </c>
      <c r="W1403">
        <f>MONTH(tblSales[[#This Row],[Invoice Date]])</f>
        <v>10</v>
      </c>
      <c r="X1403">
        <f>YEAR(tblSales[[#This Row],[Invoice Date]])</f>
        <v>2024</v>
      </c>
      <c r="Y1403" t="str">
        <f>TEXT(tblSales[[#This Row],[Invoice Date]],"mmm-yyyy")</f>
        <v>Oct-2024</v>
      </c>
      <c r="Z1403" t="str">
        <f>_xlfn.XLOOKUP(tblSales[[#This Row],[Product_ID]],Products!$A:$A,Products!$C:$C,"Women Dresses")</f>
        <v>Women Dresses</v>
      </c>
      <c r="AA1403" t="str">
        <f>_xlfn.XLOOKUP(tblSales[[#This Row],[Product_ID]],Products!$A:$A,Products!$D:$D,"Unknown")</f>
        <v>A-Line Dress</v>
      </c>
      <c r="AB1403" t="str">
        <f>_xlfn.XLOOKUP(tblSales[[#This Row],[Product_ID]],Products!$A:$A,Products!$E:$E,"Unknown")</f>
        <v>Indian Terrain</v>
      </c>
      <c r="AC1403" t="str">
        <f>_xlfn.XLOOKUP(tblSales[[#This Row],[Store_ID]],Stores!$A:$A,Stores!$B:$B,"Unknown")</f>
        <v>TrendMart Guntur Outlet</v>
      </c>
      <c r="AD1403" t="str">
        <f>_xlfn.XLOOKUP(tblSales[[#This Row],[Store_ID]],Stores!$A:$A,Stores!$E:$E,"Unknown")</f>
        <v>South Zone 3</v>
      </c>
      <c r="AE1403" t="str">
        <f>_xlfn.XLOOKUP(tblSales[[#This Row],[Customer_ID]],Customers!$A:$A,Customers!$B:$B,"Unknown")</f>
        <v>Hariharan Yadav</v>
      </c>
      <c r="AF1403" t="str">
        <f>_xlfn.XLOOKUP(tblSales[[#This Row],[Customer_ID]],Customers!$A:$A,Customers!$J:$J,"Unknown")</f>
        <v>Silver</v>
      </c>
      <c r="AG1403" t="str">
        <f>_xlfn.XLOOKUP(tblSales[[#This Row],[Employee_ID]],Employees!$A:$A,Employees!$B:$B,"Unknown")</f>
        <v>Arjun Krishnan</v>
      </c>
      <c r="AH1403">
        <f>IF(MONTH(tblSales[[#This Row],[Invoice Date]])&gt;=4,MONTH(tblSales[[#This Row],[Invoice Date]]),MONTH(tblSales[[#This Row],[Invoice Date]])+12)</f>
        <v>10</v>
      </c>
      <c r="AI1403" s="8">
        <f>DATE(YEAR(tblSales[[#This Row],[Invoice Date]]),MONTH(tblSales[[#This Row],[Invoice Date]]),1)</f>
        <v>45566</v>
      </c>
      <c r="AJ1403" t="str">
        <f>_xlfn.XLOOKUP(tblSales[[#This Row],[Product_ID]],Products!$A:$A,Products!$B:$B,"Unknown")</f>
        <v>Indian Terrain A-Line Dress Navy Blue</v>
      </c>
      <c r="AK1403" s="9">
        <f>IFERROR(tblSales[[#This Row],[Profit]]/tblSales[[#This Row],[Sales Amount]],0)</f>
        <v>0.15400705193330544</v>
      </c>
      <c r="AL1403" t="str">
        <f>IF(tblSales[[#This Row],[Discount %]]&lt;=5,"0-5%",
IF(tblSales[[#This Row],[Discount %]]&lt;=10,"5-10%",
IF(tblSales[[#This Row],[Discount %]]&lt;=15,"10-15%",
IF(tblSales[[#This Row],[Discount %]]&lt;=20,"15-20%","20%+"))))</f>
        <v>15-20%</v>
      </c>
    </row>
    <row r="1404" spans="1:38">
      <c r="A1404" s="2" t="s">
        <v>3216</v>
      </c>
      <c r="B1404" s="11">
        <v>45571</v>
      </c>
      <c r="C1404" s="2" t="s">
        <v>1191</v>
      </c>
      <c r="D1404" s="2" t="s">
        <v>2307</v>
      </c>
      <c r="E1404" s="2" t="s">
        <v>309</v>
      </c>
      <c r="F1404" s="2" t="s">
        <v>204</v>
      </c>
      <c r="G1404" s="2">
        <v>3</v>
      </c>
      <c r="H1404" s="2">
        <v>833.06</v>
      </c>
      <c r="I1404" s="2">
        <v>20</v>
      </c>
      <c r="J1404" s="2">
        <v>499.84</v>
      </c>
      <c r="K1404" s="2">
        <v>5</v>
      </c>
      <c r="L1404" s="2">
        <v>99.97</v>
      </c>
      <c r="M1404" s="2">
        <v>2099.31</v>
      </c>
      <c r="N1404" s="2">
        <v>1512.15</v>
      </c>
      <c r="O1404" s="2">
        <f t="shared" si="53"/>
        <v>487.18999999999983</v>
      </c>
      <c r="P1404" s="2" t="s">
        <v>31</v>
      </c>
      <c r="Q1404" s="2" t="str">
        <f t="shared" si="52"/>
        <v>Net Banking</v>
      </c>
      <c r="R1404" s="2" t="s">
        <v>21</v>
      </c>
      <c r="S1404" s="2" t="s">
        <v>56</v>
      </c>
      <c r="T1404" s="2" t="s">
        <v>908</v>
      </c>
      <c r="U1404" s="2" t="s">
        <v>60</v>
      </c>
      <c r="V1404" t="str">
        <f>TEXT(tblSales[[#This Row],[Invoice Date]],"mmm")</f>
        <v>Oct</v>
      </c>
      <c r="W1404">
        <f>MONTH(tblSales[[#This Row],[Invoice Date]])</f>
        <v>10</v>
      </c>
      <c r="X1404">
        <f>YEAR(tblSales[[#This Row],[Invoice Date]])</f>
        <v>2024</v>
      </c>
      <c r="Y1404" t="str">
        <f>TEXT(tblSales[[#This Row],[Invoice Date]],"mmm-yyyy")</f>
        <v>Oct-2024</v>
      </c>
      <c r="Z1404" t="str">
        <f>_xlfn.XLOOKUP(tblSales[[#This Row],[Product_ID]],Products!$A:$A,Products!$C:$C,"Women Dresses")</f>
        <v>Sportswear</v>
      </c>
      <c r="AA1404" t="str">
        <f>_xlfn.XLOOKUP(tblSales[[#This Row],[Product_ID]],Products!$A:$A,Products!$D:$D,"Unknown")</f>
        <v>Track Suit</v>
      </c>
      <c r="AB1404" t="str">
        <f>_xlfn.XLOOKUP(tblSales[[#This Row],[Product_ID]],Products!$A:$A,Products!$E:$E,"Unknown")</f>
        <v>Mufti</v>
      </c>
      <c r="AC1404" t="str">
        <f>_xlfn.XLOOKUP(tblSales[[#This Row],[Store_ID]],Stores!$A:$A,Stores!$B:$B,"Unknown")</f>
        <v>TrendMart Alappuzha Outlet</v>
      </c>
      <c r="AD1404" t="str">
        <f>_xlfn.XLOOKUP(tblSales[[#This Row],[Store_ID]],Stores!$A:$A,Stores!$E:$E,"Unknown")</f>
        <v>South Zone 1</v>
      </c>
      <c r="AE1404" t="str">
        <f>_xlfn.XLOOKUP(tblSales[[#This Row],[Customer_ID]],Customers!$A:$A,Customers!$B:$B,"Unknown")</f>
        <v>Srinivas Hegde</v>
      </c>
      <c r="AF1404" t="str">
        <f>_xlfn.XLOOKUP(tblSales[[#This Row],[Customer_ID]],Customers!$A:$A,Customers!$J:$J,"Unknown")</f>
        <v>Silver</v>
      </c>
      <c r="AG1404" t="str">
        <f>_xlfn.XLOOKUP(tblSales[[#This Row],[Employee_ID]],Employees!$A:$A,Employees!$B:$B,"Unknown")</f>
        <v>Logesh Gopalakrishnan</v>
      </c>
      <c r="AH1404">
        <f>IF(MONTH(tblSales[[#This Row],[Invoice Date]])&gt;=4,MONTH(tblSales[[#This Row],[Invoice Date]]),MONTH(tblSales[[#This Row],[Invoice Date]])+12)</f>
        <v>10</v>
      </c>
      <c r="AI1404" s="8">
        <f>DATE(YEAR(tblSales[[#This Row],[Invoice Date]]),MONTH(tblSales[[#This Row],[Invoice Date]]),1)</f>
        <v>45566</v>
      </c>
      <c r="AJ1404" t="str">
        <f>_xlfn.XLOOKUP(tblSales[[#This Row],[Product_ID]],Products!$A:$A,Products!$B:$B,"Unknown")</f>
        <v>Mufti Track Suit Mustard</v>
      </c>
      <c r="AK1404" s="9">
        <f>IFERROR(tblSales[[#This Row],[Profit]]/tblSales[[#This Row],[Sales Amount]],0)</f>
        <v>0.23207149015628936</v>
      </c>
      <c r="AL1404" t="str">
        <f>IF(tblSales[[#This Row],[Discount %]]&lt;=5,"0-5%",
IF(tblSales[[#This Row],[Discount %]]&lt;=10,"5-10%",
IF(tblSales[[#This Row],[Discount %]]&lt;=15,"10-15%",
IF(tblSales[[#This Row],[Discount %]]&lt;=20,"15-20%","20%+"))))</f>
        <v>15-20%</v>
      </c>
    </row>
    <row r="1405" spans="1:38">
      <c r="A1405" s="2" t="s">
        <v>3217</v>
      </c>
      <c r="B1405" s="11">
        <v>45438</v>
      </c>
      <c r="C1405" s="2" t="s">
        <v>3218</v>
      </c>
      <c r="D1405" s="2" t="s">
        <v>1571</v>
      </c>
      <c r="E1405" s="2" t="s">
        <v>368</v>
      </c>
      <c r="F1405" s="2" t="s">
        <v>475</v>
      </c>
      <c r="G1405" s="2">
        <v>1</v>
      </c>
      <c r="H1405" s="2">
        <v>4970.32</v>
      </c>
      <c r="I1405" s="2">
        <v>10</v>
      </c>
      <c r="J1405" s="2">
        <v>497.03</v>
      </c>
      <c r="K1405" s="2">
        <v>12</v>
      </c>
      <c r="L1405" s="2">
        <v>536.79</v>
      </c>
      <c r="M1405" s="2">
        <v>5010.08</v>
      </c>
      <c r="N1405" s="2">
        <v>3023.13</v>
      </c>
      <c r="O1405" s="2">
        <f t="shared" si="53"/>
        <v>1450.1599999999999</v>
      </c>
      <c r="P1405" s="2" t="s">
        <v>28</v>
      </c>
      <c r="Q1405" s="2" t="str">
        <f t="shared" si="52"/>
        <v>Credit Card</v>
      </c>
      <c r="R1405" s="2" t="s">
        <v>20</v>
      </c>
      <c r="S1405" s="2" t="s">
        <v>56</v>
      </c>
      <c r="T1405" s="2" t="s">
        <v>1978</v>
      </c>
      <c r="U1405" s="2" t="s">
        <v>60</v>
      </c>
      <c r="V1405" t="str">
        <f>TEXT(tblSales[[#This Row],[Invoice Date]],"mmm")</f>
        <v>May</v>
      </c>
      <c r="W1405">
        <f>MONTH(tblSales[[#This Row],[Invoice Date]])</f>
        <v>5</v>
      </c>
      <c r="X1405">
        <f>YEAR(tblSales[[#This Row],[Invoice Date]])</f>
        <v>2024</v>
      </c>
      <c r="Y1405" t="str">
        <f>TEXT(tblSales[[#This Row],[Invoice Date]],"mmm-yyyy")</f>
        <v>May-2024</v>
      </c>
      <c r="Z1405" t="str">
        <f>_xlfn.XLOOKUP(tblSales[[#This Row],[Product_ID]],Products!$A:$A,Products!$C:$C,"Women Dresses")</f>
        <v>Women Sarees</v>
      </c>
      <c r="AA1405" t="str">
        <f>_xlfn.XLOOKUP(tblSales[[#This Row],[Product_ID]],Products!$A:$A,Products!$D:$D,"Unknown")</f>
        <v>Georgette Saree</v>
      </c>
      <c r="AB1405" t="str">
        <f>_xlfn.XLOOKUP(tblSales[[#This Row],[Product_ID]],Products!$A:$A,Products!$E:$E,"Unknown")</f>
        <v>Max Fashion</v>
      </c>
      <c r="AC1405" t="str">
        <f>_xlfn.XLOOKUP(tblSales[[#This Row],[Store_ID]],Stores!$A:$A,Stores!$B:$B,"Unknown")</f>
        <v>TrendMart Kozhikode Outlet</v>
      </c>
      <c r="AD1405" t="str">
        <f>_xlfn.XLOOKUP(tblSales[[#This Row],[Store_ID]],Stores!$A:$A,Stores!$E:$E,"Unknown")</f>
        <v>South Zone 1</v>
      </c>
      <c r="AE1405" t="str">
        <f>_xlfn.XLOOKUP(tblSales[[#This Row],[Customer_ID]],Customers!$A:$A,Customers!$B:$B,"Unknown")</f>
        <v>Yogesh Yadav</v>
      </c>
      <c r="AF1405" t="str">
        <f>_xlfn.XLOOKUP(tblSales[[#This Row],[Customer_ID]],Customers!$A:$A,Customers!$J:$J,"Unknown")</f>
        <v>Silver</v>
      </c>
      <c r="AG1405" t="str">
        <f>_xlfn.XLOOKUP(tblSales[[#This Row],[Employee_ID]],Employees!$A:$A,Employees!$B:$B,"Unknown")</f>
        <v>Arjun Krishnan</v>
      </c>
      <c r="AH1405">
        <f>IF(MONTH(tblSales[[#This Row],[Invoice Date]])&gt;=4,MONTH(tblSales[[#This Row],[Invoice Date]]),MONTH(tblSales[[#This Row],[Invoice Date]])+12)</f>
        <v>5</v>
      </c>
      <c r="AI1405" s="8">
        <f>DATE(YEAR(tblSales[[#This Row],[Invoice Date]]),MONTH(tblSales[[#This Row],[Invoice Date]]),1)</f>
        <v>45413</v>
      </c>
      <c r="AJ1405" t="str">
        <f>_xlfn.XLOOKUP(tblSales[[#This Row],[Product_ID]],Products!$A:$A,Products!$B:$B,"Unknown")</f>
        <v>Max Fashion Georgette Saree Brown</v>
      </c>
      <c r="AK1405" s="9">
        <f>IFERROR(tblSales[[#This Row],[Profit]]/tblSales[[#This Row],[Sales Amount]],0)</f>
        <v>0.28944847188068851</v>
      </c>
      <c r="AL1405" t="str">
        <f>IF(tblSales[[#This Row],[Discount %]]&lt;=5,"0-5%",
IF(tblSales[[#This Row],[Discount %]]&lt;=10,"5-10%",
IF(tblSales[[#This Row],[Discount %]]&lt;=15,"10-15%",
IF(tblSales[[#This Row],[Discount %]]&lt;=20,"15-20%","20%+"))))</f>
        <v>5-10%</v>
      </c>
    </row>
    <row r="1406" spans="1:38">
      <c r="A1406" s="2" t="s">
        <v>3219</v>
      </c>
      <c r="B1406" s="11">
        <v>45504</v>
      </c>
      <c r="C1406" s="2" t="s">
        <v>2200</v>
      </c>
      <c r="D1406" s="2" t="s">
        <v>220</v>
      </c>
      <c r="E1406" s="2" t="s">
        <v>551</v>
      </c>
      <c r="F1406" s="2" t="s">
        <v>377</v>
      </c>
      <c r="G1406" s="2">
        <v>1</v>
      </c>
      <c r="H1406" s="2">
        <v>3189.81</v>
      </c>
      <c r="I1406" s="2">
        <v>30</v>
      </c>
      <c r="J1406" s="2">
        <v>956.94</v>
      </c>
      <c r="K1406" s="2">
        <v>12</v>
      </c>
      <c r="L1406" s="2">
        <v>267.94</v>
      </c>
      <c r="M1406" s="2">
        <v>2500.81</v>
      </c>
      <c r="N1406" s="2">
        <v>2069.33</v>
      </c>
      <c r="O1406" s="2">
        <f t="shared" si="53"/>
        <v>163.54000000000002</v>
      </c>
      <c r="P1406" s="2" t="s">
        <v>27</v>
      </c>
      <c r="Q1406" s="2" t="str">
        <f t="shared" si="52"/>
        <v>Cash</v>
      </c>
      <c r="R1406" s="2" t="s">
        <v>20</v>
      </c>
      <c r="S1406" s="2" t="s">
        <v>56</v>
      </c>
      <c r="T1406" s="2" t="s">
        <v>117</v>
      </c>
      <c r="U1406" s="2" t="s">
        <v>59</v>
      </c>
      <c r="V1406" t="str">
        <f>TEXT(tblSales[[#This Row],[Invoice Date]],"mmm")</f>
        <v>Jul</v>
      </c>
      <c r="W1406">
        <f>MONTH(tblSales[[#This Row],[Invoice Date]])</f>
        <v>7</v>
      </c>
      <c r="X1406">
        <f>YEAR(tblSales[[#This Row],[Invoice Date]])</f>
        <v>2024</v>
      </c>
      <c r="Y1406" t="str">
        <f>TEXT(tblSales[[#This Row],[Invoice Date]],"mmm-yyyy")</f>
        <v>Jul-2024</v>
      </c>
      <c r="Z1406" t="str">
        <f>_xlfn.XLOOKUP(tblSales[[#This Row],[Product_ID]],Products!$A:$A,Products!$C:$C,"Women Dresses")</f>
        <v>Handbags</v>
      </c>
      <c r="AA1406" t="str">
        <f>_xlfn.XLOOKUP(tblSales[[#This Row],[Product_ID]],Products!$A:$A,Products!$D:$D,"Unknown")</f>
        <v>Sling Bag</v>
      </c>
      <c r="AB1406" t="str">
        <f>_xlfn.XLOOKUP(tblSales[[#This Row],[Product_ID]],Products!$A:$A,Products!$E:$E,"Unknown")</f>
        <v>Westside</v>
      </c>
      <c r="AC1406" t="str">
        <f>_xlfn.XLOOKUP(tblSales[[#This Row],[Store_ID]],Stores!$A:$A,Stores!$B:$B,"Unknown")</f>
        <v>TrendMart Thiruvananthapuram Standard</v>
      </c>
      <c r="AD1406" t="str">
        <f>_xlfn.XLOOKUP(tblSales[[#This Row],[Store_ID]],Stores!$A:$A,Stores!$E:$E,"Unknown")</f>
        <v>South Zone 1</v>
      </c>
      <c r="AE1406" t="str">
        <f>_xlfn.XLOOKUP(tblSales[[#This Row],[Customer_ID]],Customers!$A:$A,Customers!$B:$B,"Unknown")</f>
        <v>Arjun Chetty</v>
      </c>
      <c r="AF1406" t="str">
        <f>_xlfn.XLOOKUP(tblSales[[#This Row],[Customer_ID]],Customers!$A:$A,Customers!$J:$J,"Unknown")</f>
        <v>Gold</v>
      </c>
      <c r="AG1406" t="str">
        <f>_xlfn.XLOOKUP(tblSales[[#This Row],[Employee_ID]],Employees!$A:$A,Employees!$B:$B,"Unknown")</f>
        <v>Sunita Ramachandran</v>
      </c>
      <c r="AH1406">
        <f>IF(MONTH(tblSales[[#This Row],[Invoice Date]])&gt;=4,MONTH(tblSales[[#This Row],[Invoice Date]]),MONTH(tblSales[[#This Row],[Invoice Date]])+12)</f>
        <v>7</v>
      </c>
      <c r="AI1406" s="8">
        <f>DATE(YEAR(tblSales[[#This Row],[Invoice Date]]),MONTH(tblSales[[#This Row],[Invoice Date]]),1)</f>
        <v>45474</v>
      </c>
      <c r="AJ1406" t="str">
        <f>_xlfn.XLOOKUP(tblSales[[#This Row],[Product_ID]],Products!$A:$A,Products!$B:$B,"Unknown")</f>
        <v>Westside Sling Bag Grey</v>
      </c>
      <c r="AK1406" s="9">
        <f>IFERROR(tblSales[[#This Row],[Profit]]/tblSales[[#This Row],[Sales Amount]],0)</f>
        <v>6.5394812080885809E-2</v>
      </c>
      <c r="AL1406" t="str">
        <f>IF(tblSales[[#This Row],[Discount %]]&lt;=5,"0-5%",
IF(tblSales[[#This Row],[Discount %]]&lt;=10,"5-10%",
IF(tblSales[[#This Row],[Discount %]]&lt;=15,"10-15%",
IF(tblSales[[#This Row],[Discount %]]&lt;=20,"15-20%","20%+"))))</f>
        <v>20%+</v>
      </c>
    </row>
    <row r="1407" spans="1:38">
      <c r="A1407" s="2" t="s">
        <v>3220</v>
      </c>
      <c r="B1407" s="11">
        <v>45594</v>
      </c>
      <c r="C1407" s="2" t="s">
        <v>872</v>
      </c>
      <c r="D1407" s="2" t="s">
        <v>343</v>
      </c>
      <c r="E1407" s="2" t="s">
        <v>432</v>
      </c>
      <c r="F1407" s="2" t="s">
        <v>182</v>
      </c>
      <c r="G1407" s="2">
        <v>3</v>
      </c>
      <c r="H1407" s="2">
        <v>1170.44</v>
      </c>
      <c r="I1407" s="2">
        <v>15</v>
      </c>
      <c r="J1407" s="2">
        <v>526.70000000000005</v>
      </c>
      <c r="K1407" s="2">
        <v>12</v>
      </c>
      <c r="L1407" s="2">
        <v>358.15</v>
      </c>
      <c r="M1407" s="2">
        <v>3342.77</v>
      </c>
      <c r="N1407" s="2">
        <v>2303.4899999999998</v>
      </c>
      <c r="O1407" s="2">
        <f t="shared" si="53"/>
        <v>681.13000000000022</v>
      </c>
      <c r="P1407" s="2" t="s">
        <v>28</v>
      </c>
      <c r="Q1407" s="2" t="str">
        <f t="shared" si="52"/>
        <v>Credit Card</v>
      </c>
      <c r="R1407" s="2" t="s">
        <v>21</v>
      </c>
      <c r="S1407" s="2" t="s">
        <v>56</v>
      </c>
      <c r="T1407" s="2" t="s">
        <v>449</v>
      </c>
      <c r="U1407" s="2" t="s">
        <v>59</v>
      </c>
      <c r="V1407" t="str">
        <f>TEXT(tblSales[[#This Row],[Invoice Date]],"mmm")</f>
        <v>Oct</v>
      </c>
      <c r="W1407">
        <f>MONTH(tblSales[[#This Row],[Invoice Date]])</f>
        <v>10</v>
      </c>
      <c r="X1407">
        <f>YEAR(tblSales[[#This Row],[Invoice Date]])</f>
        <v>2024</v>
      </c>
      <c r="Y1407" t="str">
        <f>TEXT(tblSales[[#This Row],[Invoice Date]],"mmm-yyyy")</f>
        <v>Oct-2024</v>
      </c>
      <c r="Z1407" t="str">
        <f>_xlfn.XLOOKUP(tblSales[[#This Row],[Product_ID]],Products!$A:$A,Products!$C:$C,"Women Dresses")</f>
        <v>Women Jeans</v>
      </c>
      <c r="AA1407" t="str">
        <f>_xlfn.XLOOKUP(tblSales[[#This Row],[Product_ID]],Products!$A:$A,Products!$D:$D,"Unknown")</f>
        <v>Skinny Fit</v>
      </c>
      <c r="AB1407" t="str">
        <f>_xlfn.XLOOKUP(tblSales[[#This Row],[Product_ID]],Products!$A:$A,Products!$E:$E,"Unknown")</f>
        <v>Being Human</v>
      </c>
      <c r="AC1407" t="str">
        <f>_xlfn.XLOOKUP(tblSales[[#This Row],[Store_ID]],Stores!$A:$A,Stores!$B:$B,"Unknown")</f>
        <v>TrendMart Mangaluru Mall Kiosk</v>
      </c>
      <c r="AD1407" t="str">
        <f>_xlfn.XLOOKUP(tblSales[[#This Row],[Store_ID]],Stores!$A:$A,Stores!$E:$E,"Unknown")</f>
        <v>South Zone 2</v>
      </c>
      <c r="AE1407" t="str">
        <f>_xlfn.XLOOKUP(tblSales[[#This Row],[Customer_ID]],Customers!$A:$A,Customers!$B:$B,"Unknown")</f>
        <v>Divya Achari</v>
      </c>
      <c r="AF1407" t="str">
        <f>_xlfn.XLOOKUP(tblSales[[#This Row],[Customer_ID]],Customers!$A:$A,Customers!$J:$J,"Unknown")</f>
        <v>Regular</v>
      </c>
      <c r="AG1407" t="str">
        <f>_xlfn.XLOOKUP(tblSales[[#This Row],[Employee_ID]],Employees!$A:$A,Employees!$B:$B,"Unknown")</f>
        <v>Girish Sundaram</v>
      </c>
      <c r="AH1407">
        <f>IF(MONTH(tblSales[[#This Row],[Invoice Date]])&gt;=4,MONTH(tblSales[[#This Row],[Invoice Date]]),MONTH(tblSales[[#This Row],[Invoice Date]])+12)</f>
        <v>10</v>
      </c>
      <c r="AI1407" s="8">
        <f>DATE(YEAR(tblSales[[#This Row],[Invoice Date]]),MONTH(tblSales[[#This Row],[Invoice Date]]),1)</f>
        <v>45566</v>
      </c>
      <c r="AJ1407" t="str">
        <f>_xlfn.XLOOKUP(tblSales[[#This Row],[Product_ID]],Products!$A:$A,Products!$B:$B,"Unknown")</f>
        <v>Being Human Skinny Fit Charcoal</v>
      </c>
      <c r="AK1407" s="9">
        <f>IFERROR(tblSales[[#This Row],[Profit]]/tblSales[[#This Row],[Sales Amount]],0)</f>
        <v>0.20376214935517556</v>
      </c>
      <c r="AL1407" t="str">
        <f>IF(tblSales[[#This Row],[Discount %]]&lt;=5,"0-5%",
IF(tblSales[[#This Row],[Discount %]]&lt;=10,"5-10%",
IF(tblSales[[#This Row],[Discount %]]&lt;=15,"10-15%",
IF(tblSales[[#This Row],[Discount %]]&lt;=20,"15-20%","20%+"))))</f>
        <v>10-15%</v>
      </c>
    </row>
    <row r="1408" spans="1:38">
      <c r="A1408" s="2" t="s">
        <v>3221</v>
      </c>
      <c r="B1408" s="11">
        <v>45537</v>
      </c>
      <c r="C1408" s="2" t="s">
        <v>3118</v>
      </c>
      <c r="D1408" s="2" t="s">
        <v>994</v>
      </c>
      <c r="E1408" s="2" t="s">
        <v>192</v>
      </c>
      <c r="F1408" s="2" t="s">
        <v>285</v>
      </c>
      <c r="G1408" s="2">
        <v>4</v>
      </c>
      <c r="H1408" s="2">
        <v>550.08000000000004</v>
      </c>
      <c r="I1408" s="2">
        <v>0</v>
      </c>
      <c r="J1408" s="2">
        <v>0</v>
      </c>
      <c r="K1408" s="2">
        <v>5</v>
      </c>
      <c r="L1408" s="2">
        <v>110.02</v>
      </c>
      <c r="M1408" s="2">
        <v>2310.34</v>
      </c>
      <c r="N1408" s="2">
        <v>1340.6</v>
      </c>
      <c r="O1408" s="2">
        <f t="shared" si="53"/>
        <v>859.72000000000025</v>
      </c>
      <c r="P1408" s="2" t="s">
        <v>29</v>
      </c>
      <c r="Q1408" s="2" t="str">
        <f t="shared" si="52"/>
        <v>Debit Card</v>
      </c>
      <c r="R1408" s="2" t="s">
        <v>20</v>
      </c>
      <c r="S1408" s="2" t="s">
        <v>56</v>
      </c>
      <c r="T1408" s="2" t="s">
        <v>289</v>
      </c>
      <c r="U1408" s="2" t="s">
        <v>59</v>
      </c>
      <c r="V1408" t="str">
        <f>TEXT(tblSales[[#This Row],[Invoice Date]],"mmm")</f>
        <v>Sep</v>
      </c>
      <c r="W1408">
        <f>MONTH(tblSales[[#This Row],[Invoice Date]])</f>
        <v>9</v>
      </c>
      <c r="X1408">
        <f>YEAR(tblSales[[#This Row],[Invoice Date]])</f>
        <v>2024</v>
      </c>
      <c r="Y1408" t="str">
        <f>TEXT(tblSales[[#This Row],[Invoice Date]],"mmm-yyyy")</f>
        <v>Sep-2024</v>
      </c>
      <c r="Z1408" t="str">
        <f>_xlfn.XLOOKUP(tblSales[[#This Row],[Product_ID]],Products!$A:$A,Products!$C:$C,"Women Dresses")</f>
        <v>Men T-Shirts</v>
      </c>
      <c r="AA1408" t="str">
        <f>_xlfn.XLOOKUP(tblSales[[#This Row],[Product_ID]],Products!$A:$A,Products!$D:$D,"Unknown")</f>
        <v>Round Neck</v>
      </c>
      <c r="AB1408" t="str">
        <f>_xlfn.XLOOKUP(tblSales[[#This Row],[Product_ID]],Products!$A:$A,Products!$E:$E,"Unknown")</f>
        <v>Mufti</v>
      </c>
      <c r="AC1408" t="str">
        <f>_xlfn.XLOOKUP(tblSales[[#This Row],[Store_ID]],Stores!$A:$A,Stores!$B:$B,"Unknown")</f>
        <v>TrendMart Nellore Standard</v>
      </c>
      <c r="AD1408" t="str">
        <f>_xlfn.XLOOKUP(tblSales[[#This Row],[Store_ID]],Stores!$A:$A,Stores!$E:$E,"Unknown")</f>
        <v>South Zone 3</v>
      </c>
      <c r="AE1408" t="str">
        <f>_xlfn.XLOOKUP(tblSales[[#This Row],[Customer_ID]],Customers!$A:$A,Customers!$B:$B,"Unknown")</f>
        <v>Chidambaram Yadav</v>
      </c>
      <c r="AF1408" t="str">
        <f>_xlfn.XLOOKUP(tblSales[[#This Row],[Customer_ID]],Customers!$A:$A,Customers!$J:$J,"Unknown")</f>
        <v>Gold</v>
      </c>
      <c r="AG1408" t="str">
        <f>_xlfn.XLOOKUP(tblSales[[#This Row],[Employee_ID]],Employees!$A:$A,Employees!$B:$B,"Unknown")</f>
        <v>Yogesh Chettiar</v>
      </c>
      <c r="AH1408">
        <f>IF(MONTH(tblSales[[#This Row],[Invoice Date]])&gt;=4,MONTH(tblSales[[#This Row],[Invoice Date]]),MONTH(tblSales[[#This Row],[Invoice Date]])+12)</f>
        <v>9</v>
      </c>
      <c r="AI1408" s="8">
        <f>DATE(YEAR(tblSales[[#This Row],[Invoice Date]]),MONTH(tblSales[[#This Row],[Invoice Date]]),1)</f>
        <v>45536</v>
      </c>
      <c r="AJ1408" t="str">
        <f>_xlfn.XLOOKUP(tblSales[[#This Row],[Product_ID]],Products!$A:$A,Products!$B:$B,"Unknown")</f>
        <v>Mufti Round Neck Olive</v>
      </c>
      <c r="AK1408" s="9">
        <f>IFERROR(tblSales[[#This Row],[Profit]]/tblSales[[#This Row],[Sales Amount]],0)</f>
        <v>0.37211838950111248</v>
      </c>
      <c r="AL1408" t="str">
        <f>IF(tblSales[[#This Row],[Discount %]]&lt;=5,"0-5%",
IF(tblSales[[#This Row],[Discount %]]&lt;=10,"5-10%",
IF(tblSales[[#This Row],[Discount %]]&lt;=15,"10-15%",
IF(tblSales[[#This Row],[Discount %]]&lt;=20,"15-20%","20%+"))))</f>
        <v>0-5%</v>
      </c>
    </row>
    <row r="1409" spans="1:38">
      <c r="A1409" s="2" t="s">
        <v>3222</v>
      </c>
      <c r="B1409" s="11">
        <v>45601</v>
      </c>
      <c r="C1409" s="2" t="s">
        <v>3223</v>
      </c>
      <c r="D1409" s="2" t="s">
        <v>1208</v>
      </c>
      <c r="E1409" s="2" t="s">
        <v>664</v>
      </c>
      <c r="F1409" s="2" t="s">
        <v>216</v>
      </c>
      <c r="G1409" s="2">
        <v>1</v>
      </c>
      <c r="H1409" s="2">
        <v>839.08</v>
      </c>
      <c r="I1409" s="2">
        <v>10</v>
      </c>
      <c r="J1409" s="2">
        <v>83.91</v>
      </c>
      <c r="K1409" s="2">
        <v>5</v>
      </c>
      <c r="L1409" s="2">
        <v>37.76</v>
      </c>
      <c r="M1409" s="2">
        <v>792.93</v>
      </c>
      <c r="N1409" s="2">
        <v>637.27</v>
      </c>
      <c r="O1409" s="2">
        <f t="shared" si="53"/>
        <v>117.89999999999998</v>
      </c>
      <c r="P1409" s="2" t="s">
        <v>29</v>
      </c>
      <c r="Q1409" s="2" t="str">
        <f t="shared" si="52"/>
        <v>Debit Card</v>
      </c>
      <c r="R1409" s="2" t="s">
        <v>21</v>
      </c>
      <c r="S1409" s="2" t="s">
        <v>56</v>
      </c>
      <c r="T1409" s="2" t="s">
        <v>2559</v>
      </c>
      <c r="U1409" s="2" t="s">
        <v>59</v>
      </c>
      <c r="V1409" t="str">
        <f>TEXT(tblSales[[#This Row],[Invoice Date]],"mmm")</f>
        <v>Nov</v>
      </c>
      <c r="W1409">
        <f>MONTH(tblSales[[#This Row],[Invoice Date]])</f>
        <v>11</v>
      </c>
      <c r="X1409">
        <f>YEAR(tblSales[[#This Row],[Invoice Date]])</f>
        <v>2024</v>
      </c>
      <c r="Y1409" t="str">
        <f>TEXT(tblSales[[#This Row],[Invoice Date]],"mmm-yyyy")</f>
        <v>Nov-2024</v>
      </c>
      <c r="Z1409" t="str">
        <f>_xlfn.XLOOKUP(tblSales[[#This Row],[Product_ID]],Products!$A:$A,Products!$C:$C,"Women Dresses")</f>
        <v>Women Jeans</v>
      </c>
      <c r="AA1409" t="str">
        <f>_xlfn.XLOOKUP(tblSales[[#This Row],[Product_ID]],Products!$A:$A,Products!$D:$D,"Unknown")</f>
        <v>Skinny Fit</v>
      </c>
      <c r="AB1409" t="str">
        <f>_xlfn.XLOOKUP(tblSales[[#This Row],[Product_ID]],Products!$A:$A,Products!$E:$E,"Unknown")</f>
        <v>Biba</v>
      </c>
      <c r="AC1409" t="str">
        <f>_xlfn.XLOOKUP(tblSales[[#This Row],[Store_ID]],Stores!$A:$A,Stores!$B:$B,"Unknown")</f>
        <v>TrendMart Guntur High Street</v>
      </c>
      <c r="AD1409" t="str">
        <f>_xlfn.XLOOKUP(tblSales[[#This Row],[Store_ID]],Stores!$A:$A,Stores!$E:$E,"Unknown")</f>
        <v>South Zone 3</v>
      </c>
      <c r="AE1409" t="str">
        <f>_xlfn.XLOOKUP(tblSales[[#This Row],[Customer_ID]],Customers!$A:$A,Customers!$B:$B,"Unknown")</f>
        <v>Venkat Chetty</v>
      </c>
      <c r="AF1409" t="str">
        <f>_xlfn.XLOOKUP(tblSales[[#This Row],[Customer_ID]],Customers!$A:$A,Customers!$J:$J,"Unknown")</f>
        <v>Regular</v>
      </c>
      <c r="AG1409" t="str">
        <f>_xlfn.XLOOKUP(tblSales[[#This Row],[Employee_ID]],Employees!$A:$A,Employees!$B:$B,"Unknown")</f>
        <v>Venkat Sharma</v>
      </c>
      <c r="AH1409">
        <f>IF(MONTH(tblSales[[#This Row],[Invoice Date]])&gt;=4,MONTH(tblSales[[#This Row],[Invoice Date]]),MONTH(tblSales[[#This Row],[Invoice Date]])+12)</f>
        <v>11</v>
      </c>
      <c r="AI1409" s="8">
        <f>DATE(YEAR(tblSales[[#This Row],[Invoice Date]]),MONTH(tblSales[[#This Row],[Invoice Date]]),1)</f>
        <v>45597</v>
      </c>
      <c r="AJ1409" t="str">
        <f>_xlfn.XLOOKUP(tblSales[[#This Row],[Product_ID]],Products!$A:$A,Products!$B:$B,"Unknown")</f>
        <v>Biba Skinny Fit Brown</v>
      </c>
      <c r="AK1409" s="9">
        <f>IFERROR(tblSales[[#This Row],[Profit]]/tblSales[[#This Row],[Sales Amount]],0)</f>
        <v>0.14868903938556996</v>
      </c>
      <c r="AL1409" t="str">
        <f>IF(tblSales[[#This Row],[Discount %]]&lt;=5,"0-5%",
IF(tblSales[[#This Row],[Discount %]]&lt;=10,"5-10%",
IF(tblSales[[#This Row],[Discount %]]&lt;=15,"10-15%",
IF(tblSales[[#This Row],[Discount %]]&lt;=20,"15-20%","20%+"))))</f>
        <v>5-10%</v>
      </c>
    </row>
    <row r="1410" spans="1:38">
      <c r="A1410" s="2" t="s">
        <v>3224</v>
      </c>
      <c r="B1410" s="11">
        <v>45689</v>
      </c>
      <c r="C1410" s="2" t="s">
        <v>2986</v>
      </c>
      <c r="D1410" s="2" t="s">
        <v>409</v>
      </c>
      <c r="E1410" s="2" t="s">
        <v>1918</v>
      </c>
      <c r="F1410" s="2" t="s">
        <v>518</v>
      </c>
      <c r="G1410" s="2">
        <v>2</v>
      </c>
      <c r="H1410" s="2">
        <v>928.13</v>
      </c>
      <c r="I1410" s="2">
        <v>15</v>
      </c>
      <c r="J1410" s="2">
        <v>278.44</v>
      </c>
      <c r="K1410" s="2">
        <v>5</v>
      </c>
      <c r="L1410" s="2">
        <v>78.89</v>
      </c>
      <c r="M1410" s="2">
        <v>1656.71</v>
      </c>
      <c r="N1410" s="2">
        <v>1142.18</v>
      </c>
      <c r="O1410" s="2">
        <f t="shared" si="53"/>
        <v>435.64</v>
      </c>
      <c r="P1410" s="2" t="s">
        <v>32</v>
      </c>
      <c r="Q1410" s="2" t="str">
        <f t="shared" ref="Q1410:Q1473" si="54">TRIM(CLEAN(P1410))</f>
        <v>UPI</v>
      </c>
      <c r="R1410" s="2" t="s">
        <v>21</v>
      </c>
      <c r="S1410" s="2" t="s">
        <v>56</v>
      </c>
      <c r="T1410" s="2" t="s">
        <v>2117</v>
      </c>
      <c r="U1410" s="2" t="s">
        <v>60</v>
      </c>
      <c r="V1410" t="str">
        <f>TEXT(tblSales[[#This Row],[Invoice Date]],"mmm")</f>
        <v>Feb</v>
      </c>
      <c r="W1410">
        <f>MONTH(tblSales[[#This Row],[Invoice Date]])</f>
        <v>2</v>
      </c>
      <c r="X1410">
        <f>YEAR(tblSales[[#This Row],[Invoice Date]])</f>
        <v>2025</v>
      </c>
      <c r="Y1410" t="str">
        <f>TEXT(tblSales[[#This Row],[Invoice Date]],"mmm-yyyy")</f>
        <v>Feb-2025</v>
      </c>
      <c r="Z1410" t="str">
        <f>_xlfn.XLOOKUP(tblSales[[#This Row],[Product_ID]],Products!$A:$A,Products!$C:$C,"Women Dresses")</f>
        <v>Women Kurtis</v>
      </c>
      <c r="AA1410" t="str">
        <f>_xlfn.XLOOKUP(tblSales[[#This Row],[Product_ID]],Products!$A:$A,Products!$D:$D,"Unknown")</f>
        <v>Straight Kurti</v>
      </c>
      <c r="AB1410" t="str">
        <f>_xlfn.XLOOKUP(tblSales[[#This Row],[Product_ID]],Products!$A:$A,Products!$E:$E,"Unknown")</f>
        <v>Fabindia</v>
      </c>
      <c r="AC1410" t="str">
        <f>_xlfn.XLOOKUP(tblSales[[#This Row],[Store_ID]],Stores!$A:$A,Stores!$B:$B,"Unknown")</f>
        <v>TrendMart Guntur High Street</v>
      </c>
      <c r="AD1410" t="str">
        <f>_xlfn.XLOOKUP(tblSales[[#This Row],[Store_ID]],Stores!$A:$A,Stores!$E:$E,"Unknown")</f>
        <v>South Zone 3</v>
      </c>
      <c r="AE1410" t="str">
        <f>_xlfn.XLOOKUP(tblSales[[#This Row],[Customer_ID]],Customers!$A:$A,Customers!$B:$B,"Unknown")</f>
        <v>Lokesh Srinivasan</v>
      </c>
      <c r="AF1410" t="str">
        <f>_xlfn.XLOOKUP(tblSales[[#This Row],[Customer_ID]],Customers!$A:$A,Customers!$J:$J,"Unknown")</f>
        <v>Platinum</v>
      </c>
      <c r="AG1410" t="str">
        <f>_xlfn.XLOOKUP(tblSales[[#This Row],[Employee_ID]],Employees!$A:$A,Employees!$B:$B,"Unknown")</f>
        <v>Pranav Reddy</v>
      </c>
      <c r="AH1410">
        <f>IF(MONTH(tblSales[[#This Row],[Invoice Date]])&gt;=4,MONTH(tblSales[[#This Row],[Invoice Date]]),MONTH(tblSales[[#This Row],[Invoice Date]])+12)</f>
        <v>14</v>
      </c>
      <c r="AI1410" s="8">
        <f>DATE(YEAR(tblSales[[#This Row],[Invoice Date]]),MONTH(tblSales[[#This Row],[Invoice Date]]),1)</f>
        <v>45689</v>
      </c>
      <c r="AJ1410" t="str">
        <f>_xlfn.XLOOKUP(tblSales[[#This Row],[Product_ID]],Products!$A:$A,Products!$B:$B,"Unknown")</f>
        <v>Fabindia Straight Kurti Olive</v>
      </c>
      <c r="AK1410" s="9">
        <f>IFERROR(tblSales[[#This Row],[Profit]]/tblSales[[#This Row],[Sales Amount]],0)</f>
        <v>0.26295489252796206</v>
      </c>
      <c r="AL1410" t="str">
        <f>IF(tblSales[[#This Row],[Discount %]]&lt;=5,"0-5%",
IF(tblSales[[#This Row],[Discount %]]&lt;=10,"5-10%",
IF(tblSales[[#This Row],[Discount %]]&lt;=15,"10-15%",
IF(tblSales[[#This Row],[Discount %]]&lt;=20,"15-20%","20%+"))))</f>
        <v>10-15%</v>
      </c>
    </row>
    <row r="1411" spans="1:38">
      <c r="A1411" s="2" t="s">
        <v>3225</v>
      </c>
      <c r="B1411" s="11">
        <v>45568</v>
      </c>
      <c r="C1411" s="2" t="s">
        <v>2158</v>
      </c>
      <c r="D1411" s="2" t="s">
        <v>1597</v>
      </c>
      <c r="E1411" s="2" t="s">
        <v>270</v>
      </c>
      <c r="F1411" s="2" t="s">
        <v>324</v>
      </c>
      <c r="G1411" s="2">
        <v>1</v>
      </c>
      <c r="H1411" s="2">
        <v>5151.49</v>
      </c>
      <c r="I1411" s="2">
        <v>20</v>
      </c>
      <c r="J1411" s="2">
        <v>1030.3</v>
      </c>
      <c r="K1411" s="2">
        <v>12</v>
      </c>
      <c r="L1411" s="2">
        <v>494.54</v>
      </c>
      <c r="M1411" s="2">
        <v>4615.7299999999996</v>
      </c>
      <c r="N1411" s="2">
        <v>3837</v>
      </c>
      <c r="O1411" s="2">
        <f t="shared" si="53"/>
        <v>284.18999999999954</v>
      </c>
      <c r="P1411" s="2" t="s">
        <v>28</v>
      </c>
      <c r="Q1411" s="2" t="str">
        <f t="shared" si="54"/>
        <v>Credit Card</v>
      </c>
      <c r="R1411" s="2" t="s">
        <v>20</v>
      </c>
      <c r="S1411" s="2" t="s">
        <v>56</v>
      </c>
      <c r="T1411" s="2" t="s">
        <v>1661</v>
      </c>
      <c r="U1411" s="2" t="s">
        <v>59</v>
      </c>
      <c r="V1411" t="str">
        <f>TEXT(tblSales[[#This Row],[Invoice Date]],"mmm")</f>
        <v>Oct</v>
      </c>
      <c r="W1411">
        <f>MONTH(tblSales[[#This Row],[Invoice Date]])</f>
        <v>10</v>
      </c>
      <c r="X1411">
        <f>YEAR(tblSales[[#This Row],[Invoice Date]])</f>
        <v>2024</v>
      </c>
      <c r="Y1411" t="str">
        <f>TEXT(tblSales[[#This Row],[Invoice Date]],"mmm-yyyy")</f>
        <v>Oct-2024</v>
      </c>
      <c r="Z1411" t="str">
        <f>_xlfn.XLOOKUP(tblSales[[#This Row],[Product_ID]],Products!$A:$A,Products!$C:$C,"Women Dresses")</f>
        <v>Watches</v>
      </c>
      <c r="AA1411" t="str">
        <f>_xlfn.XLOOKUP(tblSales[[#This Row],[Product_ID]],Products!$A:$A,Products!$D:$D,"Unknown")</f>
        <v>Digital Watch</v>
      </c>
      <c r="AB1411" t="str">
        <f>_xlfn.XLOOKUP(tblSales[[#This Row],[Product_ID]],Products!$A:$A,Products!$E:$E,"Unknown")</f>
        <v>Levi's</v>
      </c>
      <c r="AC1411" t="str">
        <f>_xlfn.XLOOKUP(tblSales[[#This Row],[Store_ID]],Stores!$A:$A,Stores!$B:$B,"Unknown")</f>
        <v>TrendMart Kochi High Street</v>
      </c>
      <c r="AD1411" t="str">
        <f>_xlfn.XLOOKUP(tblSales[[#This Row],[Store_ID]],Stores!$A:$A,Stores!$E:$E,"Unknown")</f>
        <v>South Zone 1</v>
      </c>
      <c r="AE1411" t="str">
        <f>_xlfn.XLOOKUP(tblSales[[#This Row],[Customer_ID]],Customers!$A:$A,Customers!$B:$B,"Unknown")</f>
        <v>Thiru Gowda</v>
      </c>
      <c r="AF1411" t="str">
        <f>_xlfn.XLOOKUP(tblSales[[#This Row],[Customer_ID]],Customers!$A:$A,Customers!$J:$J,"Unknown")</f>
        <v>Silver</v>
      </c>
      <c r="AG1411" t="str">
        <f>_xlfn.XLOOKUP(tblSales[[#This Row],[Employee_ID]],Employees!$A:$A,Employees!$B:$B,"Unknown")</f>
        <v>Ganesh Iyengar</v>
      </c>
      <c r="AH1411">
        <f>IF(MONTH(tblSales[[#This Row],[Invoice Date]])&gt;=4,MONTH(tblSales[[#This Row],[Invoice Date]]),MONTH(tblSales[[#This Row],[Invoice Date]])+12)</f>
        <v>10</v>
      </c>
      <c r="AI1411" s="8">
        <f>DATE(YEAR(tblSales[[#This Row],[Invoice Date]]),MONTH(tblSales[[#This Row],[Invoice Date]]),1)</f>
        <v>45566</v>
      </c>
      <c r="AJ1411" t="str">
        <f>_xlfn.XLOOKUP(tblSales[[#This Row],[Product_ID]],Products!$A:$A,Products!$B:$B,"Unknown")</f>
        <v>Levi's Digital Watch Orange</v>
      </c>
      <c r="AK1411" s="9">
        <f>IFERROR(tblSales[[#This Row],[Profit]]/tblSales[[#This Row],[Sales Amount]],0)</f>
        <v>6.1569892519709679E-2</v>
      </c>
      <c r="AL1411" t="str">
        <f>IF(tblSales[[#This Row],[Discount %]]&lt;=5,"0-5%",
IF(tblSales[[#This Row],[Discount %]]&lt;=10,"5-10%",
IF(tblSales[[#This Row],[Discount %]]&lt;=15,"10-15%",
IF(tblSales[[#This Row],[Discount %]]&lt;=20,"15-20%","20%+"))))</f>
        <v>15-20%</v>
      </c>
    </row>
    <row r="1412" spans="1:38">
      <c r="A1412" s="2" t="s">
        <v>3226</v>
      </c>
      <c r="B1412" s="11">
        <v>45409</v>
      </c>
      <c r="C1412" s="2" t="s">
        <v>761</v>
      </c>
      <c r="D1412" s="2" t="s">
        <v>96</v>
      </c>
      <c r="E1412" s="2" t="s">
        <v>1079</v>
      </c>
      <c r="F1412" s="2" t="s">
        <v>518</v>
      </c>
      <c r="G1412" s="2">
        <v>2</v>
      </c>
      <c r="H1412" s="2">
        <v>853.48</v>
      </c>
      <c r="I1412" s="2">
        <v>0</v>
      </c>
      <c r="J1412" s="2">
        <v>0</v>
      </c>
      <c r="K1412" s="2">
        <v>5</v>
      </c>
      <c r="L1412" s="2">
        <v>85.35</v>
      </c>
      <c r="M1412" s="2">
        <v>1792.31</v>
      </c>
      <c r="N1412" s="2">
        <v>984.22</v>
      </c>
      <c r="O1412" s="2">
        <f t="shared" si="53"/>
        <v>722.7399999999999</v>
      </c>
      <c r="P1412" s="2" t="s">
        <v>32</v>
      </c>
      <c r="Q1412" s="2" t="str">
        <f t="shared" si="54"/>
        <v>UPI</v>
      </c>
      <c r="R1412" s="2" t="s">
        <v>21</v>
      </c>
      <c r="S1412" s="2" t="s">
        <v>56</v>
      </c>
      <c r="T1412" s="2" t="s">
        <v>3108</v>
      </c>
      <c r="U1412" s="2" t="s">
        <v>60</v>
      </c>
      <c r="V1412" t="str">
        <f>TEXT(tblSales[[#This Row],[Invoice Date]],"mmm")</f>
        <v>Apr</v>
      </c>
      <c r="W1412">
        <f>MONTH(tblSales[[#This Row],[Invoice Date]])</f>
        <v>4</v>
      </c>
      <c r="X1412">
        <f>YEAR(tblSales[[#This Row],[Invoice Date]])</f>
        <v>2024</v>
      </c>
      <c r="Y1412" t="str">
        <f>TEXT(tblSales[[#This Row],[Invoice Date]],"mmm-yyyy")</f>
        <v>Apr-2024</v>
      </c>
      <c r="Z1412" t="str">
        <f>_xlfn.XLOOKUP(tblSales[[#This Row],[Product_ID]],Products!$A:$A,Products!$C:$C,"Women Dresses")</f>
        <v>Men T-Shirts</v>
      </c>
      <c r="AA1412" t="str">
        <f>_xlfn.XLOOKUP(tblSales[[#This Row],[Product_ID]],Products!$A:$A,Products!$D:$D,"Unknown")</f>
        <v>Round Neck</v>
      </c>
      <c r="AB1412" t="str">
        <f>_xlfn.XLOOKUP(tblSales[[#This Row],[Product_ID]],Products!$A:$A,Products!$E:$E,"Unknown")</f>
        <v>Reebok</v>
      </c>
      <c r="AC1412" t="str">
        <f>_xlfn.XLOOKUP(tblSales[[#This Row],[Store_ID]],Stores!$A:$A,Stores!$B:$B,"Unknown")</f>
        <v>TrendMart Guntur Flagship</v>
      </c>
      <c r="AD1412" t="str">
        <f>_xlfn.XLOOKUP(tblSales[[#This Row],[Store_ID]],Stores!$A:$A,Stores!$E:$E,"Unknown")</f>
        <v>South Zone 3</v>
      </c>
      <c r="AE1412" t="str">
        <f>_xlfn.XLOOKUP(tblSales[[#This Row],[Customer_ID]],Customers!$A:$A,Customers!$B:$B,"Unknown")</f>
        <v>Deepak Prasad</v>
      </c>
      <c r="AF1412" t="str">
        <f>_xlfn.XLOOKUP(tblSales[[#This Row],[Customer_ID]],Customers!$A:$A,Customers!$J:$J,"Unknown")</f>
        <v>Regular</v>
      </c>
      <c r="AG1412" t="str">
        <f>_xlfn.XLOOKUP(tblSales[[#This Row],[Employee_ID]],Employees!$A:$A,Employees!$B:$B,"Unknown")</f>
        <v>Pranav Reddy</v>
      </c>
      <c r="AH1412">
        <f>IF(MONTH(tblSales[[#This Row],[Invoice Date]])&gt;=4,MONTH(tblSales[[#This Row],[Invoice Date]]),MONTH(tblSales[[#This Row],[Invoice Date]])+12)</f>
        <v>4</v>
      </c>
      <c r="AI1412" s="8">
        <f>DATE(YEAR(tblSales[[#This Row],[Invoice Date]]),MONTH(tblSales[[#This Row],[Invoice Date]]),1)</f>
        <v>45383</v>
      </c>
      <c r="AJ1412" t="str">
        <f>_xlfn.XLOOKUP(tblSales[[#This Row],[Product_ID]],Products!$A:$A,Products!$B:$B,"Unknown")</f>
        <v>Reebok Round Neck Sky Blue</v>
      </c>
      <c r="AK1412" s="9">
        <f>IFERROR(tblSales[[#This Row],[Profit]]/tblSales[[#This Row],[Sales Amount]],0)</f>
        <v>0.40324497436269391</v>
      </c>
      <c r="AL1412" t="str">
        <f>IF(tblSales[[#This Row],[Discount %]]&lt;=5,"0-5%",
IF(tblSales[[#This Row],[Discount %]]&lt;=10,"5-10%",
IF(tblSales[[#This Row],[Discount %]]&lt;=15,"10-15%",
IF(tblSales[[#This Row],[Discount %]]&lt;=20,"15-20%","20%+"))))</f>
        <v>0-5%</v>
      </c>
    </row>
    <row r="1413" spans="1:38">
      <c r="A1413" s="2" t="s">
        <v>3227</v>
      </c>
      <c r="B1413" s="11">
        <v>45745</v>
      </c>
      <c r="C1413" s="2" t="s">
        <v>530</v>
      </c>
      <c r="D1413" s="2" t="s">
        <v>323</v>
      </c>
      <c r="E1413" s="2" t="s">
        <v>420</v>
      </c>
      <c r="F1413" s="2" t="s">
        <v>276</v>
      </c>
      <c r="G1413" s="2">
        <v>2</v>
      </c>
      <c r="H1413" s="2">
        <v>832.66</v>
      </c>
      <c r="I1413" s="2">
        <v>20</v>
      </c>
      <c r="J1413" s="2">
        <v>333.06</v>
      </c>
      <c r="K1413" s="2">
        <v>5</v>
      </c>
      <c r="L1413" s="2">
        <v>66.61</v>
      </c>
      <c r="M1413" s="2">
        <v>1398.87</v>
      </c>
      <c r="N1413" s="2">
        <v>1027.68</v>
      </c>
      <c r="O1413" s="2">
        <f t="shared" si="53"/>
        <v>304.57999999999981</v>
      </c>
      <c r="P1413" s="2" t="s">
        <v>28</v>
      </c>
      <c r="Q1413" s="2" t="str">
        <f t="shared" si="54"/>
        <v>Credit Card</v>
      </c>
      <c r="R1413" s="2" t="s">
        <v>21</v>
      </c>
      <c r="S1413" s="2" t="s">
        <v>56</v>
      </c>
      <c r="T1413" s="2" t="s">
        <v>3151</v>
      </c>
      <c r="U1413" s="2" t="s">
        <v>60</v>
      </c>
      <c r="V1413" t="str">
        <f>TEXT(tblSales[[#This Row],[Invoice Date]],"mmm")</f>
        <v>Mar</v>
      </c>
      <c r="W1413">
        <f>MONTH(tblSales[[#This Row],[Invoice Date]])</f>
        <v>3</v>
      </c>
      <c r="X1413">
        <f>YEAR(tblSales[[#This Row],[Invoice Date]])</f>
        <v>2025</v>
      </c>
      <c r="Y1413" t="str">
        <f>TEXT(tblSales[[#This Row],[Invoice Date]],"mmm-yyyy")</f>
        <v>Mar-2025</v>
      </c>
      <c r="Z1413" t="str">
        <f>_xlfn.XLOOKUP(tblSales[[#This Row],[Product_ID]],Products!$A:$A,Products!$C:$C,"Women Dresses")</f>
        <v>Wallets</v>
      </c>
      <c r="AA1413" t="str">
        <f>_xlfn.XLOOKUP(tblSales[[#This Row],[Product_ID]],Products!$A:$A,Products!$D:$D,"Unknown")</f>
        <v>Card Holder</v>
      </c>
      <c r="AB1413" t="str">
        <f>_xlfn.XLOOKUP(tblSales[[#This Row],[Product_ID]],Products!$A:$A,Products!$E:$E,"Unknown")</f>
        <v>Tanishq</v>
      </c>
      <c r="AC1413" t="str">
        <f>_xlfn.XLOOKUP(tblSales[[#This Row],[Store_ID]],Stores!$A:$A,Stores!$B:$B,"Unknown")</f>
        <v>TrendMart Hubballi Standard</v>
      </c>
      <c r="AD1413" t="str">
        <f>_xlfn.XLOOKUP(tblSales[[#This Row],[Store_ID]],Stores!$A:$A,Stores!$E:$E,"Unknown")</f>
        <v>South Zone 2</v>
      </c>
      <c r="AE1413" t="str">
        <f>_xlfn.XLOOKUP(tblSales[[#This Row],[Customer_ID]],Customers!$A:$A,Customers!$B:$B,"Unknown")</f>
        <v>Srinivas Iyer</v>
      </c>
      <c r="AF1413" t="str">
        <f>_xlfn.XLOOKUP(tblSales[[#This Row],[Customer_ID]],Customers!$A:$A,Customers!$J:$J,"Unknown")</f>
        <v>Gold</v>
      </c>
      <c r="AG1413" t="str">
        <f>_xlfn.XLOOKUP(tblSales[[#This Row],[Employee_ID]],Employees!$A:$A,Employees!$B:$B,"Unknown")</f>
        <v>Vasanthi Kamath</v>
      </c>
      <c r="AH1413">
        <f>IF(MONTH(tblSales[[#This Row],[Invoice Date]])&gt;=4,MONTH(tblSales[[#This Row],[Invoice Date]]),MONTH(tblSales[[#This Row],[Invoice Date]])+12)</f>
        <v>15</v>
      </c>
      <c r="AI1413" s="8">
        <f>DATE(YEAR(tblSales[[#This Row],[Invoice Date]]),MONTH(tblSales[[#This Row],[Invoice Date]]),1)</f>
        <v>45717</v>
      </c>
      <c r="AJ1413" t="str">
        <f>_xlfn.XLOOKUP(tblSales[[#This Row],[Product_ID]],Products!$A:$A,Products!$B:$B,"Unknown")</f>
        <v>Tanishq Card Holder Cream</v>
      </c>
      <c r="AK1413" s="9">
        <f>IFERROR(tblSales[[#This Row],[Profit]]/tblSales[[#This Row],[Sales Amount]],0)</f>
        <v>0.21773288439955096</v>
      </c>
      <c r="AL1413" t="str">
        <f>IF(tblSales[[#This Row],[Discount %]]&lt;=5,"0-5%",
IF(tblSales[[#This Row],[Discount %]]&lt;=10,"5-10%",
IF(tblSales[[#This Row],[Discount %]]&lt;=15,"10-15%",
IF(tblSales[[#This Row],[Discount %]]&lt;=20,"15-20%","20%+"))))</f>
        <v>15-20%</v>
      </c>
    </row>
    <row r="1414" spans="1:38">
      <c r="A1414" s="2" t="s">
        <v>3228</v>
      </c>
      <c r="B1414" s="11">
        <v>45627</v>
      </c>
      <c r="C1414" s="2" t="s">
        <v>2061</v>
      </c>
      <c r="D1414" s="2" t="s">
        <v>802</v>
      </c>
      <c r="E1414" s="2" t="s">
        <v>1412</v>
      </c>
      <c r="F1414" s="2" t="s">
        <v>128</v>
      </c>
      <c r="G1414" s="2">
        <v>2</v>
      </c>
      <c r="H1414" s="2">
        <v>1316.43</v>
      </c>
      <c r="I1414" s="2">
        <v>0</v>
      </c>
      <c r="J1414" s="2">
        <v>0</v>
      </c>
      <c r="K1414" s="2">
        <v>3</v>
      </c>
      <c r="L1414" s="2">
        <v>78.989999999999995</v>
      </c>
      <c r="M1414" s="2">
        <v>2711.85</v>
      </c>
      <c r="N1414" s="2">
        <v>1908.08</v>
      </c>
      <c r="O1414" s="2">
        <f t="shared" si="53"/>
        <v>724.78</v>
      </c>
      <c r="P1414" s="2" t="s">
        <v>29</v>
      </c>
      <c r="Q1414" s="2" t="str">
        <f t="shared" si="54"/>
        <v>Debit Card</v>
      </c>
      <c r="R1414" s="2" t="s">
        <v>21</v>
      </c>
      <c r="S1414" s="2" t="s">
        <v>56</v>
      </c>
      <c r="T1414" s="2" t="s">
        <v>3211</v>
      </c>
      <c r="U1414" s="2" t="s">
        <v>60</v>
      </c>
      <c r="V1414" t="str">
        <f>TEXT(tblSales[[#This Row],[Invoice Date]],"mmm")</f>
        <v>Dec</v>
      </c>
      <c r="W1414">
        <f>MONTH(tblSales[[#This Row],[Invoice Date]])</f>
        <v>12</v>
      </c>
      <c r="X1414">
        <f>YEAR(tblSales[[#This Row],[Invoice Date]])</f>
        <v>2024</v>
      </c>
      <c r="Y1414" t="str">
        <f>TEXT(tblSales[[#This Row],[Invoice Date]],"mmm-yyyy")</f>
        <v>Dec-2024</v>
      </c>
      <c r="Z1414" t="str">
        <f>_xlfn.XLOOKUP(tblSales[[#This Row],[Product_ID]],Products!$A:$A,Products!$C:$C,"Women Dresses")</f>
        <v>Jewellery</v>
      </c>
      <c r="AA1414" t="str">
        <f>_xlfn.XLOOKUP(tblSales[[#This Row],[Product_ID]],Products!$A:$A,Products!$D:$D,"Unknown")</f>
        <v>Necklace</v>
      </c>
      <c r="AB1414" t="str">
        <f>_xlfn.XLOOKUP(tblSales[[#This Row],[Product_ID]],Products!$A:$A,Products!$E:$E,"Unknown")</f>
        <v>W for Woman</v>
      </c>
      <c r="AC1414" t="str">
        <f>_xlfn.XLOOKUP(tblSales[[#This Row],[Store_ID]],Stores!$A:$A,Stores!$B:$B,"Unknown")</f>
        <v>TrendMart Kozhikode Mall Kiosk</v>
      </c>
      <c r="AD1414" t="str">
        <f>_xlfn.XLOOKUP(tblSales[[#This Row],[Store_ID]],Stores!$A:$A,Stores!$E:$E,"Unknown")</f>
        <v>South Zone 1</v>
      </c>
      <c r="AE1414" t="str">
        <f>_xlfn.XLOOKUP(tblSales[[#This Row],[Customer_ID]],Customers!$A:$A,Customers!$B:$B,"Unknown")</f>
        <v>Saranya Mudaliar</v>
      </c>
      <c r="AF1414" t="str">
        <f>_xlfn.XLOOKUP(tblSales[[#This Row],[Customer_ID]],Customers!$A:$A,Customers!$J:$J,"Unknown")</f>
        <v>Regular</v>
      </c>
      <c r="AG1414" t="str">
        <f>_xlfn.XLOOKUP(tblSales[[#This Row],[Employee_ID]],Employees!$A:$A,Employees!$B:$B,"Unknown")</f>
        <v>Praveen Gupta</v>
      </c>
      <c r="AH1414">
        <f>IF(MONTH(tblSales[[#This Row],[Invoice Date]])&gt;=4,MONTH(tblSales[[#This Row],[Invoice Date]]),MONTH(tblSales[[#This Row],[Invoice Date]])+12)</f>
        <v>12</v>
      </c>
      <c r="AI1414" s="8">
        <f>DATE(YEAR(tblSales[[#This Row],[Invoice Date]]),MONTH(tblSales[[#This Row],[Invoice Date]]),1)</f>
        <v>45627</v>
      </c>
      <c r="AJ1414" t="str">
        <f>_xlfn.XLOOKUP(tblSales[[#This Row],[Product_ID]],Products!$A:$A,Products!$B:$B,"Unknown")</f>
        <v>W for Woman Necklace Beige</v>
      </c>
      <c r="AK1414" s="9">
        <f>IFERROR(tblSales[[#This Row],[Profit]]/tblSales[[#This Row],[Sales Amount]],0)</f>
        <v>0.26726404484023819</v>
      </c>
      <c r="AL1414" t="str">
        <f>IF(tblSales[[#This Row],[Discount %]]&lt;=5,"0-5%",
IF(tblSales[[#This Row],[Discount %]]&lt;=10,"5-10%",
IF(tblSales[[#This Row],[Discount %]]&lt;=15,"10-15%",
IF(tblSales[[#This Row],[Discount %]]&lt;=20,"15-20%","20%+"))))</f>
        <v>0-5%</v>
      </c>
    </row>
    <row r="1415" spans="1:38">
      <c r="A1415" s="2" t="s">
        <v>3229</v>
      </c>
      <c r="B1415" s="11">
        <v>45582</v>
      </c>
      <c r="C1415" s="2" t="s">
        <v>1374</v>
      </c>
      <c r="D1415" s="2" t="s">
        <v>1081</v>
      </c>
      <c r="E1415" s="2" t="s">
        <v>1780</v>
      </c>
      <c r="F1415" s="2" t="s">
        <v>244</v>
      </c>
      <c r="G1415" s="2">
        <v>1</v>
      </c>
      <c r="H1415" s="2">
        <v>3644.95</v>
      </c>
      <c r="I1415" s="2">
        <v>15</v>
      </c>
      <c r="J1415" s="2">
        <v>546.74</v>
      </c>
      <c r="K1415" s="2">
        <v>12</v>
      </c>
      <c r="L1415" s="2">
        <v>371.79</v>
      </c>
      <c r="M1415" s="2">
        <v>3470</v>
      </c>
      <c r="N1415" s="2">
        <v>2732.31</v>
      </c>
      <c r="O1415" s="2">
        <f t="shared" si="53"/>
        <v>365.90000000000003</v>
      </c>
      <c r="P1415" s="2" t="s">
        <v>27</v>
      </c>
      <c r="Q1415" s="2" t="str">
        <f t="shared" si="54"/>
        <v>Cash</v>
      </c>
      <c r="R1415" s="2" t="s">
        <v>20</v>
      </c>
      <c r="S1415" s="2" t="s">
        <v>56</v>
      </c>
      <c r="T1415" s="2" t="s">
        <v>2753</v>
      </c>
      <c r="U1415" s="2" t="s">
        <v>59</v>
      </c>
      <c r="V1415" t="str">
        <f>TEXT(tblSales[[#This Row],[Invoice Date]],"mmm")</f>
        <v>Oct</v>
      </c>
      <c r="W1415">
        <f>MONTH(tblSales[[#This Row],[Invoice Date]])</f>
        <v>10</v>
      </c>
      <c r="X1415">
        <f>YEAR(tblSales[[#This Row],[Invoice Date]])</f>
        <v>2024</v>
      </c>
      <c r="Y1415" t="str">
        <f>TEXT(tblSales[[#This Row],[Invoice Date]],"mmm-yyyy")</f>
        <v>Oct-2024</v>
      </c>
      <c r="Z1415" t="str">
        <f>_xlfn.XLOOKUP(tblSales[[#This Row],[Product_ID]],Products!$A:$A,Products!$C:$C,"Women Dresses")</f>
        <v>Women Sarees</v>
      </c>
      <c r="AA1415" t="str">
        <f>_xlfn.XLOOKUP(tblSales[[#This Row],[Product_ID]],Products!$A:$A,Products!$D:$D,"Unknown")</f>
        <v>Georgette Saree</v>
      </c>
      <c r="AB1415" t="str">
        <f>_xlfn.XLOOKUP(tblSales[[#This Row],[Product_ID]],Products!$A:$A,Products!$E:$E,"Unknown")</f>
        <v>Sparx</v>
      </c>
      <c r="AC1415" t="str">
        <f>_xlfn.XLOOKUP(tblSales[[#This Row],[Store_ID]],Stores!$A:$A,Stores!$B:$B,"Unknown")</f>
        <v>TrendMart Vijayawada Outlet</v>
      </c>
      <c r="AD1415" t="str">
        <f>_xlfn.XLOOKUP(tblSales[[#This Row],[Store_ID]],Stores!$A:$A,Stores!$E:$E,"Unknown")</f>
        <v>South Zone 3</v>
      </c>
      <c r="AE1415" t="str">
        <f>_xlfn.XLOOKUP(tblSales[[#This Row],[Customer_ID]],Customers!$A:$A,Customers!$B:$B,"Unknown")</f>
        <v>Indira Krishnan</v>
      </c>
      <c r="AF1415" t="str">
        <f>_xlfn.XLOOKUP(tblSales[[#This Row],[Customer_ID]],Customers!$A:$A,Customers!$J:$J,"Unknown")</f>
        <v>Regular</v>
      </c>
      <c r="AG1415" t="str">
        <f>_xlfn.XLOOKUP(tblSales[[#This Row],[Employee_ID]],Employees!$A:$A,Employees!$B:$B,"Unknown")</f>
        <v>Ganapathy Naidu</v>
      </c>
      <c r="AH1415">
        <f>IF(MONTH(tblSales[[#This Row],[Invoice Date]])&gt;=4,MONTH(tblSales[[#This Row],[Invoice Date]]),MONTH(tblSales[[#This Row],[Invoice Date]])+12)</f>
        <v>10</v>
      </c>
      <c r="AI1415" s="8">
        <f>DATE(YEAR(tblSales[[#This Row],[Invoice Date]]),MONTH(tblSales[[#This Row],[Invoice Date]]),1)</f>
        <v>45566</v>
      </c>
      <c r="AJ1415" t="str">
        <f>_xlfn.XLOOKUP(tblSales[[#This Row],[Product_ID]],Products!$A:$A,Products!$B:$B,"Unknown")</f>
        <v>Sparx Georgette Saree Purple</v>
      </c>
      <c r="AK1415" s="9">
        <f>IFERROR(tblSales[[#This Row],[Profit]]/tblSales[[#This Row],[Sales Amount]],0)</f>
        <v>0.10544668587896254</v>
      </c>
      <c r="AL1415" t="str">
        <f>IF(tblSales[[#This Row],[Discount %]]&lt;=5,"0-5%",
IF(tblSales[[#This Row],[Discount %]]&lt;=10,"5-10%",
IF(tblSales[[#This Row],[Discount %]]&lt;=15,"10-15%",
IF(tblSales[[#This Row],[Discount %]]&lt;=20,"15-20%","20%+"))))</f>
        <v>10-15%</v>
      </c>
    </row>
    <row r="1416" spans="1:38">
      <c r="A1416" s="2" t="s">
        <v>3230</v>
      </c>
      <c r="B1416" s="11">
        <v>45414</v>
      </c>
      <c r="C1416" s="2" t="s">
        <v>3231</v>
      </c>
      <c r="D1416" s="2" t="s">
        <v>543</v>
      </c>
      <c r="E1416" s="2" t="s">
        <v>646</v>
      </c>
      <c r="F1416" s="2" t="s">
        <v>98</v>
      </c>
      <c r="G1416" s="2">
        <v>2</v>
      </c>
      <c r="H1416" s="2">
        <v>1011.94</v>
      </c>
      <c r="I1416" s="2">
        <v>25</v>
      </c>
      <c r="J1416" s="2">
        <v>505.97</v>
      </c>
      <c r="K1416" s="2">
        <v>12</v>
      </c>
      <c r="L1416" s="2">
        <v>182.15</v>
      </c>
      <c r="M1416" s="2">
        <v>1700.06</v>
      </c>
      <c r="N1416" s="2">
        <v>1291.18</v>
      </c>
      <c r="O1416" s="2">
        <f t="shared" si="53"/>
        <v>226.72999999999988</v>
      </c>
      <c r="P1416" s="2" t="s">
        <v>32</v>
      </c>
      <c r="Q1416" s="2" t="str">
        <f t="shared" si="54"/>
        <v>UPI</v>
      </c>
      <c r="R1416" s="2" t="s">
        <v>21</v>
      </c>
      <c r="S1416" s="2" t="s">
        <v>56</v>
      </c>
      <c r="T1416" s="2" t="s">
        <v>3232</v>
      </c>
      <c r="U1416" s="2" t="s">
        <v>59</v>
      </c>
      <c r="V1416" t="str">
        <f>TEXT(tblSales[[#This Row],[Invoice Date]],"mmm")</f>
        <v>May</v>
      </c>
      <c r="W1416">
        <f>MONTH(tblSales[[#This Row],[Invoice Date]])</f>
        <v>5</v>
      </c>
      <c r="X1416">
        <f>YEAR(tblSales[[#This Row],[Invoice Date]])</f>
        <v>2024</v>
      </c>
      <c r="Y1416" t="str">
        <f>TEXT(tblSales[[#This Row],[Invoice Date]],"mmm-yyyy")</f>
        <v>May-2024</v>
      </c>
      <c r="Z1416" t="str">
        <f>_xlfn.XLOOKUP(tblSales[[#This Row],[Product_ID]],Products!$A:$A,Products!$C:$C,"Women Dresses")</f>
        <v>Men Shirts</v>
      </c>
      <c r="AA1416" t="str">
        <f>_xlfn.XLOOKUP(tblSales[[#This Row],[Product_ID]],Products!$A:$A,Products!$D:$D,"Unknown")</f>
        <v>Formal Shirt</v>
      </c>
      <c r="AB1416" t="str">
        <f>_xlfn.XLOOKUP(tblSales[[#This Row],[Product_ID]],Products!$A:$A,Products!$E:$E,"Unknown")</f>
        <v>Van Heusen</v>
      </c>
      <c r="AC1416" t="str">
        <f>_xlfn.XLOOKUP(tblSales[[#This Row],[Store_ID]],Stores!$A:$A,Stores!$B:$B,"Unknown")</f>
        <v>TrendMart Vijayawada Mall Kiosk</v>
      </c>
      <c r="AD1416" t="str">
        <f>_xlfn.XLOOKUP(tblSales[[#This Row],[Store_ID]],Stores!$A:$A,Stores!$E:$E,"Unknown")</f>
        <v>South Zone 3</v>
      </c>
      <c r="AE1416" t="str">
        <f>_xlfn.XLOOKUP(tblSales[[#This Row],[Customer_ID]],Customers!$A:$A,Customers!$B:$B,"Unknown")</f>
        <v>Bhavani Sharma</v>
      </c>
      <c r="AF1416" t="str">
        <f>_xlfn.XLOOKUP(tblSales[[#This Row],[Customer_ID]],Customers!$A:$A,Customers!$J:$J,"Unknown")</f>
        <v>Gold</v>
      </c>
      <c r="AG1416" t="str">
        <f>_xlfn.XLOOKUP(tblSales[[#This Row],[Employee_ID]],Employees!$A:$A,Employees!$B:$B,"Unknown")</f>
        <v>Deepthi Iyengar</v>
      </c>
      <c r="AH1416">
        <f>IF(MONTH(tblSales[[#This Row],[Invoice Date]])&gt;=4,MONTH(tblSales[[#This Row],[Invoice Date]]),MONTH(tblSales[[#This Row],[Invoice Date]])+12)</f>
        <v>5</v>
      </c>
      <c r="AI1416" s="8">
        <f>DATE(YEAR(tblSales[[#This Row],[Invoice Date]]),MONTH(tblSales[[#This Row],[Invoice Date]]),1)</f>
        <v>45413</v>
      </c>
      <c r="AJ1416" t="str">
        <f>_xlfn.XLOOKUP(tblSales[[#This Row],[Product_ID]],Products!$A:$A,Products!$B:$B,"Unknown")</f>
        <v>Van Heusen Formal Shirt Olive</v>
      </c>
      <c r="AK1416" s="9">
        <f>IFERROR(tblSales[[#This Row],[Profit]]/tblSales[[#This Row],[Sales Amount]],0)</f>
        <v>0.13336588120419274</v>
      </c>
      <c r="AL1416" t="str">
        <f>IF(tblSales[[#This Row],[Discount %]]&lt;=5,"0-5%",
IF(tblSales[[#This Row],[Discount %]]&lt;=10,"5-10%",
IF(tblSales[[#This Row],[Discount %]]&lt;=15,"10-15%",
IF(tblSales[[#This Row],[Discount %]]&lt;=20,"15-20%","20%+"))))</f>
        <v>20%+</v>
      </c>
    </row>
    <row r="1417" spans="1:38">
      <c r="A1417" s="2" t="s">
        <v>3233</v>
      </c>
      <c r="B1417" s="11">
        <v>45578</v>
      </c>
      <c r="C1417" s="2" t="s">
        <v>2796</v>
      </c>
      <c r="D1417" s="2" t="s">
        <v>231</v>
      </c>
      <c r="E1417" s="2" t="s">
        <v>1412</v>
      </c>
      <c r="F1417" s="2" t="s">
        <v>244</v>
      </c>
      <c r="G1417" s="2">
        <v>2</v>
      </c>
      <c r="H1417" s="2">
        <v>6354.88</v>
      </c>
      <c r="I1417" s="2">
        <v>0</v>
      </c>
      <c r="J1417" s="2">
        <v>0</v>
      </c>
      <c r="K1417" s="2">
        <v>3</v>
      </c>
      <c r="L1417" s="2">
        <v>381.29</v>
      </c>
      <c r="M1417" s="2">
        <v>13091.05</v>
      </c>
      <c r="N1417" s="2">
        <v>9430.2000000000007</v>
      </c>
      <c r="O1417" s="2">
        <f t="shared" si="53"/>
        <v>3279.5599999999986</v>
      </c>
      <c r="P1417" s="2" t="s">
        <v>32</v>
      </c>
      <c r="Q1417" s="2" t="str">
        <f t="shared" si="54"/>
        <v>UPI</v>
      </c>
      <c r="R1417" s="2" t="s">
        <v>21</v>
      </c>
      <c r="S1417" s="2" t="s">
        <v>56</v>
      </c>
      <c r="T1417" s="2" t="s">
        <v>3234</v>
      </c>
      <c r="U1417" s="2" t="s">
        <v>60</v>
      </c>
      <c r="V1417" t="str">
        <f>TEXT(tblSales[[#This Row],[Invoice Date]],"mmm")</f>
        <v>Oct</v>
      </c>
      <c r="W1417">
        <f>MONTH(tblSales[[#This Row],[Invoice Date]])</f>
        <v>10</v>
      </c>
      <c r="X1417">
        <f>YEAR(tblSales[[#This Row],[Invoice Date]])</f>
        <v>2024</v>
      </c>
      <c r="Y1417" t="str">
        <f>TEXT(tblSales[[#This Row],[Invoice Date]],"mmm-yyyy")</f>
        <v>Oct-2024</v>
      </c>
      <c r="Z1417" t="str">
        <f>_xlfn.XLOOKUP(tblSales[[#This Row],[Product_ID]],Products!$A:$A,Products!$C:$C,"Women Dresses")</f>
        <v>Jewellery</v>
      </c>
      <c r="AA1417" t="str">
        <f>_xlfn.XLOOKUP(tblSales[[#This Row],[Product_ID]],Products!$A:$A,Products!$D:$D,"Unknown")</f>
        <v>Earrings</v>
      </c>
      <c r="AB1417" t="str">
        <f>_xlfn.XLOOKUP(tblSales[[#This Row],[Product_ID]],Products!$A:$A,Products!$E:$E,"Unknown")</f>
        <v>Nike</v>
      </c>
      <c r="AC1417" t="str">
        <f>_xlfn.XLOOKUP(tblSales[[#This Row],[Store_ID]],Stores!$A:$A,Stores!$B:$B,"Unknown")</f>
        <v>TrendMart Kozhikode Mall Kiosk</v>
      </c>
      <c r="AD1417" t="str">
        <f>_xlfn.XLOOKUP(tblSales[[#This Row],[Store_ID]],Stores!$A:$A,Stores!$E:$E,"Unknown")</f>
        <v>South Zone 1</v>
      </c>
      <c r="AE1417" t="str">
        <f>_xlfn.XLOOKUP(tblSales[[#This Row],[Customer_ID]],Customers!$A:$A,Customers!$B:$B,"Unknown")</f>
        <v>Geetha Reddy</v>
      </c>
      <c r="AF1417" t="str">
        <f>_xlfn.XLOOKUP(tblSales[[#This Row],[Customer_ID]],Customers!$A:$A,Customers!$J:$J,"Unknown")</f>
        <v>Regular</v>
      </c>
      <c r="AG1417" t="str">
        <f>_xlfn.XLOOKUP(tblSales[[#This Row],[Employee_ID]],Employees!$A:$A,Employees!$B:$B,"Unknown")</f>
        <v>Ganapathy Naidu</v>
      </c>
      <c r="AH1417">
        <f>IF(MONTH(tblSales[[#This Row],[Invoice Date]])&gt;=4,MONTH(tblSales[[#This Row],[Invoice Date]]),MONTH(tblSales[[#This Row],[Invoice Date]])+12)</f>
        <v>10</v>
      </c>
      <c r="AI1417" s="8">
        <f>DATE(YEAR(tblSales[[#This Row],[Invoice Date]]),MONTH(tblSales[[#This Row],[Invoice Date]]),1)</f>
        <v>45566</v>
      </c>
      <c r="AJ1417" t="str">
        <f>_xlfn.XLOOKUP(tblSales[[#This Row],[Product_ID]],Products!$A:$A,Products!$B:$B,"Unknown")</f>
        <v>Nike Earrings Teal</v>
      </c>
      <c r="AK1417" s="9">
        <f>IFERROR(tblSales[[#This Row],[Profit]]/tblSales[[#This Row],[Sales Amount]],0)</f>
        <v>0.2505192478830956</v>
      </c>
      <c r="AL1417" t="str">
        <f>IF(tblSales[[#This Row],[Discount %]]&lt;=5,"0-5%",
IF(tblSales[[#This Row],[Discount %]]&lt;=10,"5-10%",
IF(tblSales[[#This Row],[Discount %]]&lt;=15,"10-15%",
IF(tblSales[[#This Row],[Discount %]]&lt;=20,"15-20%","20%+"))))</f>
        <v>0-5%</v>
      </c>
    </row>
    <row r="1418" spans="1:38">
      <c r="A1418" s="2" t="s">
        <v>3235</v>
      </c>
      <c r="B1418" s="11">
        <v>45595</v>
      </c>
      <c r="C1418" s="2" t="s">
        <v>3236</v>
      </c>
      <c r="D1418" s="2" t="s">
        <v>966</v>
      </c>
      <c r="E1418" s="2" t="s">
        <v>1092</v>
      </c>
      <c r="F1418" s="2" t="s">
        <v>276</v>
      </c>
      <c r="G1418" s="2">
        <v>2</v>
      </c>
      <c r="H1418" s="2">
        <v>5500.52</v>
      </c>
      <c r="I1418" s="2">
        <v>0</v>
      </c>
      <c r="J1418" s="2">
        <v>0</v>
      </c>
      <c r="K1418" s="2">
        <v>12</v>
      </c>
      <c r="L1418" s="2">
        <v>1320.12</v>
      </c>
      <c r="M1418" s="2">
        <v>12321.16</v>
      </c>
      <c r="N1418" s="2">
        <v>7324.74</v>
      </c>
      <c r="O1418" s="2">
        <f t="shared" si="53"/>
        <v>3676.3</v>
      </c>
      <c r="P1418" s="2" t="s">
        <v>29</v>
      </c>
      <c r="Q1418" s="2" t="str">
        <f t="shared" si="54"/>
        <v>Debit Card</v>
      </c>
      <c r="R1418" s="2" t="s">
        <v>21</v>
      </c>
      <c r="S1418" s="2" t="s">
        <v>56</v>
      </c>
      <c r="T1418" s="2" t="s">
        <v>3234</v>
      </c>
      <c r="U1418" s="2" t="s">
        <v>59</v>
      </c>
      <c r="V1418" t="str">
        <f>TEXT(tblSales[[#This Row],[Invoice Date]],"mmm")</f>
        <v>Oct</v>
      </c>
      <c r="W1418">
        <f>MONTH(tblSales[[#This Row],[Invoice Date]])</f>
        <v>10</v>
      </c>
      <c r="X1418">
        <f>YEAR(tblSales[[#This Row],[Invoice Date]])</f>
        <v>2024</v>
      </c>
      <c r="Y1418" t="str">
        <f>TEXT(tblSales[[#This Row],[Invoice Date]],"mmm-yyyy")</f>
        <v>Oct-2024</v>
      </c>
      <c r="Z1418" t="str">
        <f>_xlfn.XLOOKUP(tblSales[[#This Row],[Product_ID]],Products!$A:$A,Products!$C:$C,"Women Dresses")</f>
        <v>Watches</v>
      </c>
      <c r="AA1418" t="str">
        <f>_xlfn.XLOOKUP(tblSales[[#This Row],[Product_ID]],Products!$A:$A,Products!$D:$D,"Unknown")</f>
        <v>Smart Watch</v>
      </c>
      <c r="AB1418" t="str">
        <f>_xlfn.XLOOKUP(tblSales[[#This Row],[Product_ID]],Products!$A:$A,Products!$E:$E,"Unknown")</f>
        <v>Pantaloons</v>
      </c>
      <c r="AC1418" t="str">
        <f>_xlfn.XLOOKUP(tblSales[[#This Row],[Store_ID]],Stores!$A:$A,Stores!$B:$B,"Unknown")</f>
        <v>TrendMart Kochi Standard</v>
      </c>
      <c r="AD1418" t="str">
        <f>_xlfn.XLOOKUP(tblSales[[#This Row],[Store_ID]],Stores!$A:$A,Stores!$E:$E,"Unknown")</f>
        <v>South Zone 1</v>
      </c>
      <c r="AE1418" t="str">
        <f>_xlfn.XLOOKUP(tblSales[[#This Row],[Customer_ID]],Customers!$A:$A,Customers!$B:$B,"Unknown")</f>
        <v>Deepthi Iyengar</v>
      </c>
      <c r="AF1418" t="str">
        <f>_xlfn.XLOOKUP(tblSales[[#This Row],[Customer_ID]],Customers!$A:$A,Customers!$J:$J,"Unknown")</f>
        <v>Regular</v>
      </c>
      <c r="AG1418" t="str">
        <f>_xlfn.XLOOKUP(tblSales[[#This Row],[Employee_ID]],Employees!$A:$A,Employees!$B:$B,"Unknown")</f>
        <v>Vasanthi Kamath</v>
      </c>
      <c r="AH1418">
        <f>IF(MONTH(tblSales[[#This Row],[Invoice Date]])&gt;=4,MONTH(tblSales[[#This Row],[Invoice Date]]),MONTH(tblSales[[#This Row],[Invoice Date]])+12)</f>
        <v>10</v>
      </c>
      <c r="AI1418" s="8">
        <f>DATE(YEAR(tblSales[[#This Row],[Invoice Date]]),MONTH(tblSales[[#This Row],[Invoice Date]]),1)</f>
        <v>45566</v>
      </c>
      <c r="AJ1418" t="str">
        <f>_xlfn.XLOOKUP(tblSales[[#This Row],[Product_ID]],Products!$A:$A,Products!$B:$B,"Unknown")</f>
        <v>Westside Straight Fit Charcoal</v>
      </c>
      <c r="AK1418" s="9">
        <f>IFERROR(tblSales[[#This Row],[Profit]]/tblSales[[#This Row],[Sales Amount]],0)</f>
        <v>0.29837288047553967</v>
      </c>
      <c r="AL1418" t="str">
        <f>IF(tblSales[[#This Row],[Discount %]]&lt;=5,"0-5%",
IF(tblSales[[#This Row],[Discount %]]&lt;=10,"5-10%",
IF(tblSales[[#This Row],[Discount %]]&lt;=15,"10-15%",
IF(tblSales[[#This Row],[Discount %]]&lt;=20,"15-20%","20%+"))))</f>
        <v>0-5%</v>
      </c>
    </row>
    <row r="1419" spans="1:38">
      <c r="A1419" s="2" t="s">
        <v>3237</v>
      </c>
      <c r="B1419" s="11">
        <v>45740</v>
      </c>
      <c r="C1419" s="2" t="s">
        <v>3238</v>
      </c>
      <c r="D1419" s="2" t="s">
        <v>610</v>
      </c>
      <c r="E1419" s="2" t="s">
        <v>292</v>
      </c>
      <c r="F1419" s="2" t="s">
        <v>324</v>
      </c>
      <c r="G1419" s="2">
        <v>4</v>
      </c>
      <c r="H1419" s="2">
        <v>1371.21</v>
      </c>
      <c r="I1419" s="2">
        <v>20</v>
      </c>
      <c r="J1419" s="2">
        <v>1096.97</v>
      </c>
      <c r="K1419" s="2">
        <v>12</v>
      </c>
      <c r="L1419" s="2">
        <v>526.54</v>
      </c>
      <c r="M1419" s="2">
        <v>4914.41</v>
      </c>
      <c r="N1419" s="2">
        <v>3616.84</v>
      </c>
      <c r="O1419" s="2">
        <f t="shared" si="53"/>
        <v>771.02999999999975</v>
      </c>
      <c r="P1419" s="2" t="s">
        <v>28</v>
      </c>
      <c r="Q1419" s="2" t="str">
        <f t="shared" si="54"/>
        <v>Credit Card</v>
      </c>
      <c r="R1419" s="2" t="s">
        <v>20</v>
      </c>
      <c r="S1419" s="2" t="s">
        <v>56</v>
      </c>
      <c r="T1419" s="2" t="s">
        <v>3239</v>
      </c>
      <c r="U1419" s="2" t="s">
        <v>59</v>
      </c>
      <c r="V1419" t="str">
        <f>TEXT(tblSales[[#This Row],[Invoice Date]],"mmm")</f>
        <v>Mar</v>
      </c>
      <c r="W1419">
        <f>MONTH(tblSales[[#This Row],[Invoice Date]])</f>
        <v>3</v>
      </c>
      <c r="X1419">
        <f>YEAR(tblSales[[#This Row],[Invoice Date]])</f>
        <v>2025</v>
      </c>
      <c r="Y1419" t="str">
        <f>TEXT(tblSales[[#This Row],[Invoice Date]],"mmm-yyyy")</f>
        <v>Mar-2025</v>
      </c>
      <c r="Z1419" t="str">
        <f>_xlfn.XLOOKUP(tblSales[[#This Row],[Product_ID]],Products!$A:$A,Products!$C:$C,"Women Dresses")</f>
        <v>Wallets</v>
      </c>
      <c r="AA1419" t="str">
        <f>_xlfn.XLOOKUP(tblSales[[#This Row],[Product_ID]],Products!$A:$A,Products!$D:$D,"Unknown")</f>
        <v>Leather Wallet</v>
      </c>
      <c r="AB1419" t="str">
        <f>_xlfn.XLOOKUP(tblSales[[#This Row],[Product_ID]],Products!$A:$A,Products!$E:$E,"Unknown")</f>
        <v>Louis Philippe</v>
      </c>
      <c r="AC1419" t="str">
        <f>_xlfn.XLOOKUP(tblSales[[#This Row],[Store_ID]],Stores!$A:$A,Stores!$B:$B,"Unknown")</f>
        <v>TrendMart Kozhikode High Street</v>
      </c>
      <c r="AD1419" t="str">
        <f>_xlfn.XLOOKUP(tblSales[[#This Row],[Store_ID]],Stores!$A:$A,Stores!$E:$E,"Unknown")</f>
        <v>South Zone 1</v>
      </c>
      <c r="AE1419" t="str">
        <f>_xlfn.XLOOKUP(tblSales[[#This Row],[Customer_ID]],Customers!$A:$A,Customers!$B:$B,"Unknown")</f>
        <v>Vikram Nair</v>
      </c>
      <c r="AF1419" t="str">
        <f>_xlfn.XLOOKUP(tblSales[[#This Row],[Customer_ID]],Customers!$A:$A,Customers!$J:$J,"Unknown")</f>
        <v>Regular</v>
      </c>
      <c r="AG1419" t="str">
        <f>_xlfn.XLOOKUP(tblSales[[#This Row],[Employee_ID]],Employees!$A:$A,Employees!$B:$B,"Unknown")</f>
        <v>Ganesh Iyengar</v>
      </c>
      <c r="AH1419">
        <f>IF(MONTH(tblSales[[#This Row],[Invoice Date]])&gt;=4,MONTH(tblSales[[#This Row],[Invoice Date]]),MONTH(tblSales[[#This Row],[Invoice Date]])+12)</f>
        <v>15</v>
      </c>
      <c r="AI1419" s="8">
        <f>DATE(YEAR(tblSales[[#This Row],[Invoice Date]]),MONTH(tblSales[[#This Row],[Invoice Date]]),1)</f>
        <v>45717</v>
      </c>
      <c r="AJ1419" t="str">
        <f>_xlfn.XLOOKUP(tblSales[[#This Row],[Product_ID]],Products!$A:$A,Products!$B:$B,"Unknown")</f>
        <v>Louis Philippe Leather Wallet Brown</v>
      </c>
      <c r="AK1419" s="9">
        <f>IFERROR(tblSales[[#This Row],[Profit]]/tblSales[[#This Row],[Sales Amount]],0)</f>
        <v>0.15689167163504872</v>
      </c>
      <c r="AL1419" t="str">
        <f>IF(tblSales[[#This Row],[Discount %]]&lt;=5,"0-5%",
IF(tblSales[[#This Row],[Discount %]]&lt;=10,"5-10%",
IF(tblSales[[#This Row],[Discount %]]&lt;=15,"10-15%",
IF(tblSales[[#This Row],[Discount %]]&lt;=20,"15-20%","20%+"))))</f>
        <v>15-20%</v>
      </c>
    </row>
    <row r="1420" spans="1:38">
      <c r="A1420" s="2" t="s">
        <v>3240</v>
      </c>
      <c r="B1420" s="11">
        <v>45547</v>
      </c>
      <c r="C1420" s="2" t="s">
        <v>2664</v>
      </c>
      <c r="D1420" s="2" t="s">
        <v>436</v>
      </c>
      <c r="E1420" s="2" t="s">
        <v>796</v>
      </c>
      <c r="F1420" s="2" t="s">
        <v>151</v>
      </c>
      <c r="G1420" s="2">
        <v>1</v>
      </c>
      <c r="H1420" s="2">
        <v>1718.61</v>
      </c>
      <c r="I1420" s="2">
        <v>0</v>
      </c>
      <c r="J1420" s="2">
        <v>0</v>
      </c>
      <c r="K1420" s="2">
        <v>12</v>
      </c>
      <c r="L1420" s="2">
        <v>206.23</v>
      </c>
      <c r="M1420" s="2">
        <v>1924.84</v>
      </c>
      <c r="N1420" s="2">
        <v>1140.9000000000001</v>
      </c>
      <c r="O1420" s="2">
        <f t="shared" si="53"/>
        <v>577.70999999999981</v>
      </c>
      <c r="P1420" s="2" t="s">
        <v>29</v>
      </c>
      <c r="Q1420" s="2" t="str">
        <f t="shared" si="54"/>
        <v>Debit Card</v>
      </c>
      <c r="R1420" s="2" t="s">
        <v>20</v>
      </c>
      <c r="S1420" s="2" t="s">
        <v>56</v>
      </c>
      <c r="T1420" s="2" t="s">
        <v>2188</v>
      </c>
      <c r="U1420" s="2" t="s">
        <v>59</v>
      </c>
      <c r="V1420" t="str">
        <f>TEXT(tblSales[[#This Row],[Invoice Date]],"mmm")</f>
        <v>Sep</v>
      </c>
      <c r="W1420">
        <f>MONTH(tblSales[[#This Row],[Invoice Date]])</f>
        <v>9</v>
      </c>
      <c r="X1420">
        <f>YEAR(tblSales[[#This Row],[Invoice Date]])</f>
        <v>2024</v>
      </c>
      <c r="Y1420" t="str">
        <f>TEXT(tblSales[[#This Row],[Invoice Date]],"mmm-yyyy")</f>
        <v>Sep-2024</v>
      </c>
      <c r="Z1420" t="str">
        <f>_xlfn.XLOOKUP(tblSales[[#This Row],[Product_ID]],Products!$A:$A,Products!$C:$C,"Women Dresses")</f>
        <v>Women Dresses</v>
      </c>
      <c r="AA1420" t="str">
        <f>_xlfn.XLOOKUP(tblSales[[#This Row],[Product_ID]],Products!$A:$A,Products!$D:$D,"Unknown")</f>
        <v>Bodycon Dress</v>
      </c>
      <c r="AB1420" t="str">
        <f>_xlfn.XLOOKUP(tblSales[[#This Row],[Product_ID]],Products!$A:$A,Products!$E:$E,"Unknown")</f>
        <v>Reebok</v>
      </c>
      <c r="AC1420" t="str">
        <f>_xlfn.XLOOKUP(tblSales[[#This Row],[Store_ID]],Stores!$A:$A,Stores!$B:$B,"Unknown")</f>
        <v>TrendMart Shivamogga Standard</v>
      </c>
      <c r="AD1420" t="str">
        <f>_xlfn.XLOOKUP(tblSales[[#This Row],[Store_ID]],Stores!$A:$A,Stores!$E:$E,"Unknown")</f>
        <v>South Zone 2</v>
      </c>
      <c r="AE1420" t="str">
        <f>_xlfn.XLOOKUP(tblSales[[#This Row],[Customer_ID]],Customers!$A:$A,Customers!$B:$B,"Unknown")</f>
        <v>Nandakumar Mishra</v>
      </c>
      <c r="AF1420" t="str">
        <f>_xlfn.XLOOKUP(tblSales[[#This Row],[Customer_ID]],Customers!$A:$A,Customers!$J:$J,"Unknown")</f>
        <v>Silver</v>
      </c>
      <c r="AG1420" t="str">
        <f>_xlfn.XLOOKUP(tblSales[[#This Row],[Employee_ID]],Employees!$A:$A,Employees!$B:$B,"Unknown")</f>
        <v>Preethi Singh</v>
      </c>
      <c r="AH1420">
        <f>IF(MONTH(tblSales[[#This Row],[Invoice Date]])&gt;=4,MONTH(tblSales[[#This Row],[Invoice Date]]),MONTH(tblSales[[#This Row],[Invoice Date]])+12)</f>
        <v>9</v>
      </c>
      <c r="AI1420" s="8">
        <f>DATE(YEAR(tblSales[[#This Row],[Invoice Date]]),MONTH(tblSales[[#This Row],[Invoice Date]]),1)</f>
        <v>45536</v>
      </c>
      <c r="AJ1420" t="str">
        <f>_xlfn.XLOOKUP(tblSales[[#This Row],[Product_ID]],Products!$A:$A,Products!$B:$B,"Unknown")</f>
        <v>Reebok Bodycon Dress Navy Blue</v>
      </c>
      <c r="AK1420" s="9">
        <f>IFERROR(tblSales[[#This Row],[Profit]]/tblSales[[#This Row],[Sales Amount]],0)</f>
        <v>0.3001340371147731</v>
      </c>
      <c r="AL1420" t="str">
        <f>IF(tblSales[[#This Row],[Discount %]]&lt;=5,"0-5%",
IF(tblSales[[#This Row],[Discount %]]&lt;=10,"5-10%",
IF(tblSales[[#This Row],[Discount %]]&lt;=15,"10-15%",
IF(tblSales[[#This Row],[Discount %]]&lt;=20,"15-20%","20%+"))))</f>
        <v>0-5%</v>
      </c>
    </row>
    <row r="1421" spans="1:38">
      <c r="A1421" s="2" t="s">
        <v>3241</v>
      </c>
      <c r="B1421" s="11">
        <v>45644</v>
      </c>
      <c r="C1421" s="2" t="s">
        <v>3027</v>
      </c>
      <c r="D1421" s="2" t="s">
        <v>710</v>
      </c>
      <c r="E1421" s="2" t="s">
        <v>561</v>
      </c>
      <c r="F1421" s="2" t="s">
        <v>475</v>
      </c>
      <c r="G1421" s="2">
        <v>1</v>
      </c>
      <c r="H1421" s="2">
        <v>1116.95</v>
      </c>
      <c r="I1421" s="2">
        <v>5</v>
      </c>
      <c r="J1421" s="2">
        <v>55.85</v>
      </c>
      <c r="K1421" s="2">
        <v>12</v>
      </c>
      <c r="L1421" s="2">
        <v>127.33</v>
      </c>
      <c r="M1421" s="2">
        <v>1188.43</v>
      </c>
      <c r="N1421" s="2">
        <v>815.46</v>
      </c>
      <c r="O1421" s="2">
        <f t="shared" si="53"/>
        <v>245.64000000000004</v>
      </c>
      <c r="P1421" s="2" t="s">
        <v>28</v>
      </c>
      <c r="Q1421" s="2" t="str">
        <f t="shared" si="54"/>
        <v>Credit Card</v>
      </c>
      <c r="R1421" s="2" t="s">
        <v>20</v>
      </c>
      <c r="S1421" s="2" t="s">
        <v>56</v>
      </c>
      <c r="T1421" s="2" t="s">
        <v>947</v>
      </c>
      <c r="U1421" s="2" t="s">
        <v>59</v>
      </c>
      <c r="V1421" t="str">
        <f>TEXT(tblSales[[#This Row],[Invoice Date]],"mmm")</f>
        <v>Dec</v>
      </c>
      <c r="W1421">
        <f>MONTH(tblSales[[#This Row],[Invoice Date]])</f>
        <v>12</v>
      </c>
      <c r="X1421">
        <f>YEAR(tblSales[[#This Row],[Invoice Date]])</f>
        <v>2024</v>
      </c>
      <c r="Y1421" t="str">
        <f>TEXT(tblSales[[#This Row],[Invoice Date]],"mmm-yyyy")</f>
        <v>Dec-2024</v>
      </c>
      <c r="Z1421" t="str">
        <f>_xlfn.XLOOKUP(tblSales[[#This Row],[Product_ID]],Products!$A:$A,Products!$C:$C,"Women Dresses")</f>
        <v>Watches</v>
      </c>
      <c r="AA1421" t="str">
        <f>_xlfn.XLOOKUP(tblSales[[#This Row],[Product_ID]],Products!$A:$A,Products!$D:$D,"Unknown")</f>
        <v>Smart Watch</v>
      </c>
      <c r="AB1421" t="str">
        <f>_xlfn.XLOOKUP(tblSales[[#This Row],[Product_ID]],Products!$A:$A,Products!$E:$E,"Unknown")</f>
        <v>Libas</v>
      </c>
      <c r="AC1421" t="str">
        <f>_xlfn.XLOOKUP(tblSales[[#This Row],[Store_ID]],Stores!$A:$A,Stores!$B:$B,"Unknown")</f>
        <v>TrendMart Mangaluru High Street</v>
      </c>
      <c r="AD1421" t="str">
        <f>_xlfn.XLOOKUP(tblSales[[#This Row],[Store_ID]],Stores!$A:$A,Stores!$E:$E,"Unknown")</f>
        <v>South Zone 2</v>
      </c>
      <c r="AE1421" t="str">
        <f>_xlfn.XLOOKUP(tblSales[[#This Row],[Customer_ID]],Customers!$A:$A,Customers!$B:$B,"Unknown")</f>
        <v>Manoj Raman</v>
      </c>
      <c r="AF1421" t="str">
        <f>_xlfn.XLOOKUP(tblSales[[#This Row],[Customer_ID]],Customers!$A:$A,Customers!$J:$J,"Unknown")</f>
        <v>Regular</v>
      </c>
      <c r="AG1421" t="str">
        <f>_xlfn.XLOOKUP(tblSales[[#This Row],[Employee_ID]],Employees!$A:$A,Employees!$B:$B,"Unknown")</f>
        <v>Arjun Krishnan</v>
      </c>
      <c r="AH1421">
        <f>IF(MONTH(tblSales[[#This Row],[Invoice Date]])&gt;=4,MONTH(tblSales[[#This Row],[Invoice Date]]),MONTH(tblSales[[#This Row],[Invoice Date]])+12)</f>
        <v>12</v>
      </c>
      <c r="AI1421" s="8">
        <f>DATE(YEAR(tblSales[[#This Row],[Invoice Date]]),MONTH(tblSales[[#This Row],[Invoice Date]]),1)</f>
        <v>45627</v>
      </c>
      <c r="AJ1421" t="str">
        <f>_xlfn.XLOOKUP(tblSales[[#This Row],[Product_ID]],Products!$A:$A,Products!$B:$B,"Unknown")</f>
        <v>Libas Smart Watch Purple</v>
      </c>
      <c r="AK1421" s="9">
        <f>IFERROR(tblSales[[#This Row],[Profit]]/tblSales[[#This Row],[Sales Amount]],0)</f>
        <v>0.20669286369411746</v>
      </c>
      <c r="AL1421" t="str">
        <f>IF(tblSales[[#This Row],[Discount %]]&lt;=5,"0-5%",
IF(tblSales[[#This Row],[Discount %]]&lt;=10,"5-10%",
IF(tblSales[[#This Row],[Discount %]]&lt;=15,"10-15%",
IF(tblSales[[#This Row],[Discount %]]&lt;=20,"15-20%","20%+"))))</f>
        <v>0-5%</v>
      </c>
    </row>
    <row r="1422" spans="1:38">
      <c r="A1422" s="2" t="s">
        <v>3242</v>
      </c>
      <c r="B1422" s="11">
        <v>45465</v>
      </c>
      <c r="C1422" s="2" t="s">
        <v>2982</v>
      </c>
      <c r="D1422" s="2" t="s">
        <v>517</v>
      </c>
      <c r="E1422" s="2" t="s">
        <v>333</v>
      </c>
      <c r="F1422" s="2" t="s">
        <v>104</v>
      </c>
      <c r="G1422" s="2">
        <v>3</v>
      </c>
      <c r="H1422" s="2">
        <v>1119.32</v>
      </c>
      <c r="I1422" s="2">
        <v>0</v>
      </c>
      <c r="J1422" s="2">
        <v>0</v>
      </c>
      <c r="K1422" s="2">
        <v>12</v>
      </c>
      <c r="L1422" s="2">
        <v>402.96</v>
      </c>
      <c r="M1422" s="2">
        <v>3760.92</v>
      </c>
      <c r="N1422" s="2">
        <v>2161.59</v>
      </c>
      <c r="O1422" s="2">
        <f t="shared" si="53"/>
        <v>1196.3699999999999</v>
      </c>
      <c r="P1422" s="2" t="s">
        <v>28</v>
      </c>
      <c r="Q1422" s="2" t="str">
        <f t="shared" si="54"/>
        <v>Credit Card</v>
      </c>
      <c r="R1422" s="2" t="s">
        <v>20</v>
      </c>
      <c r="S1422" s="2" t="s">
        <v>56</v>
      </c>
      <c r="T1422" s="2" t="s">
        <v>3243</v>
      </c>
      <c r="U1422" s="2" t="s">
        <v>60</v>
      </c>
      <c r="V1422" t="str">
        <f>TEXT(tblSales[[#This Row],[Invoice Date]],"mmm")</f>
        <v>Jun</v>
      </c>
      <c r="W1422">
        <f>MONTH(tblSales[[#This Row],[Invoice Date]])</f>
        <v>6</v>
      </c>
      <c r="X1422">
        <f>YEAR(tblSales[[#This Row],[Invoice Date]])</f>
        <v>2024</v>
      </c>
      <c r="Y1422" t="str">
        <f>TEXT(tblSales[[#This Row],[Invoice Date]],"mmm-yyyy")</f>
        <v>Jun-2024</v>
      </c>
      <c r="Z1422" t="str">
        <f>_xlfn.XLOOKUP(tblSales[[#This Row],[Product_ID]],Products!$A:$A,Products!$C:$C,"Women Dresses")</f>
        <v>Women Jeans</v>
      </c>
      <c r="AA1422" t="str">
        <f>_xlfn.XLOOKUP(tblSales[[#This Row],[Product_ID]],Products!$A:$A,Products!$D:$D,"Unknown")</f>
        <v>Straight Fit</v>
      </c>
      <c r="AB1422" t="str">
        <f>_xlfn.XLOOKUP(tblSales[[#This Row],[Product_ID]],Products!$A:$A,Products!$E:$E,"Unknown")</f>
        <v>Sonata</v>
      </c>
      <c r="AC1422" t="str">
        <f>_xlfn.XLOOKUP(tblSales[[#This Row],[Store_ID]],Stores!$A:$A,Stores!$B:$B,"Unknown")</f>
        <v>TrendMart Warangal High Street</v>
      </c>
      <c r="AD1422" t="str">
        <f>_xlfn.XLOOKUP(tblSales[[#This Row],[Store_ID]],Stores!$A:$A,Stores!$E:$E,"Unknown")</f>
        <v>South Zone 2</v>
      </c>
      <c r="AE1422" t="str">
        <f>_xlfn.XLOOKUP(tblSales[[#This Row],[Customer_ID]],Customers!$A:$A,Customers!$B:$B,"Unknown")</f>
        <v>Swathi Mishra</v>
      </c>
      <c r="AF1422" t="str">
        <f>_xlfn.XLOOKUP(tblSales[[#This Row],[Customer_ID]],Customers!$A:$A,Customers!$J:$J,"Unknown")</f>
        <v>Gold</v>
      </c>
      <c r="AG1422" t="str">
        <f>_xlfn.XLOOKUP(tblSales[[#This Row],[Employee_ID]],Employees!$A:$A,Employees!$B:$B,"Unknown")</f>
        <v>Meena Krishnan</v>
      </c>
      <c r="AH1422">
        <f>IF(MONTH(tblSales[[#This Row],[Invoice Date]])&gt;=4,MONTH(tblSales[[#This Row],[Invoice Date]]),MONTH(tblSales[[#This Row],[Invoice Date]])+12)</f>
        <v>6</v>
      </c>
      <c r="AI1422" s="8">
        <f>DATE(YEAR(tblSales[[#This Row],[Invoice Date]]),MONTH(tblSales[[#This Row],[Invoice Date]]),1)</f>
        <v>45444</v>
      </c>
      <c r="AJ1422" t="str">
        <f>_xlfn.XLOOKUP(tblSales[[#This Row],[Product_ID]],Products!$A:$A,Products!$B:$B,"Unknown")</f>
        <v>Sonata Straight Fit Cream</v>
      </c>
      <c r="AK1422" s="9">
        <f>IFERROR(tblSales[[#This Row],[Profit]]/tblSales[[#This Row],[Sales Amount]],0)</f>
        <v>0.31810567627069969</v>
      </c>
      <c r="AL1422" t="str">
        <f>IF(tblSales[[#This Row],[Discount %]]&lt;=5,"0-5%",
IF(tblSales[[#This Row],[Discount %]]&lt;=10,"5-10%",
IF(tblSales[[#This Row],[Discount %]]&lt;=15,"10-15%",
IF(tblSales[[#This Row],[Discount %]]&lt;=20,"15-20%","20%+"))))</f>
        <v>0-5%</v>
      </c>
    </row>
    <row r="1423" spans="1:38">
      <c r="A1423" s="2" t="s">
        <v>3244</v>
      </c>
      <c r="B1423" s="11">
        <v>45618</v>
      </c>
      <c r="C1423" s="2" t="s">
        <v>1755</v>
      </c>
      <c r="D1423" s="2" t="s">
        <v>634</v>
      </c>
      <c r="E1423" s="2" t="s">
        <v>203</v>
      </c>
      <c r="F1423" s="2" t="s">
        <v>540</v>
      </c>
      <c r="G1423" s="2">
        <v>2</v>
      </c>
      <c r="H1423" s="2">
        <v>785.84</v>
      </c>
      <c r="I1423" s="2">
        <v>15</v>
      </c>
      <c r="J1423" s="2">
        <v>235.75</v>
      </c>
      <c r="K1423" s="2">
        <v>5</v>
      </c>
      <c r="L1423" s="2">
        <v>66.8</v>
      </c>
      <c r="M1423" s="2">
        <v>1402.73</v>
      </c>
      <c r="N1423" s="2">
        <v>1182.76</v>
      </c>
      <c r="O1423" s="2">
        <f t="shared" si="53"/>
        <v>153.17000000000002</v>
      </c>
      <c r="P1423" s="2" t="s">
        <v>29</v>
      </c>
      <c r="Q1423" s="2" t="str">
        <f t="shared" si="54"/>
        <v>Debit Card</v>
      </c>
      <c r="R1423" s="2" t="s">
        <v>20</v>
      </c>
      <c r="S1423" s="2" t="s">
        <v>56</v>
      </c>
      <c r="T1423" s="2" t="s">
        <v>3245</v>
      </c>
      <c r="U1423" s="2" t="s">
        <v>59</v>
      </c>
      <c r="V1423" t="str">
        <f>TEXT(tblSales[[#This Row],[Invoice Date]],"mmm")</f>
        <v>Nov</v>
      </c>
      <c r="W1423">
        <f>MONTH(tblSales[[#This Row],[Invoice Date]])</f>
        <v>11</v>
      </c>
      <c r="X1423">
        <f>YEAR(tblSales[[#This Row],[Invoice Date]])</f>
        <v>2024</v>
      </c>
      <c r="Y1423" t="str">
        <f>TEXT(tblSales[[#This Row],[Invoice Date]],"mmm-yyyy")</f>
        <v>Nov-2024</v>
      </c>
      <c r="Z1423" t="str">
        <f>_xlfn.XLOOKUP(tblSales[[#This Row],[Product_ID]],Products!$A:$A,Products!$C:$C,"Women Dresses")</f>
        <v>Kids Wear</v>
      </c>
      <c r="AA1423" t="str">
        <f>_xlfn.XLOOKUP(tblSales[[#This Row],[Product_ID]],Products!$A:$A,Products!$D:$D,"Unknown")</f>
        <v>Girls Frock</v>
      </c>
      <c r="AB1423" t="str">
        <f>_xlfn.XLOOKUP(tblSales[[#This Row],[Product_ID]],Products!$A:$A,Products!$E:$E,"Unknown")</f>
        <v>Libas</v>
      </c>
      <c r="AC1423" t="str">
        <f>_xlfn.XLOOKUP(tblSales[[#This Row],[Store_ID]],Stores!$A:$A,Stores!$B:$B,"Unknown")</f>
        <v>TrendMart Thoothukudi Outlet</v>
      </c>
      <c r="AD1423" t="str">
        <f>_xlfn.XLOOKUP(tblSales[[#This Row],[Store_ID]],Stores!$A:$A,Stores!$E:$E,"Unknown")</f>
        <v>South Zone 1</v>
      </c>
      <c r="AE1423" t="str">
        <f>_xlfn.XLOOKUP(tblSales[[#This Row],[Customer_ID]],Customers!$A:$A,Customers!$B:$B,"Unknown")</f>
        <v>Kavitha Sharma</v>
      </c>
      <c r="AF1423" t="str">
        <f>_xlfn.XLOOKUP(tblSales[[#This Row],[Customer_ID]],Customers!$A:$A,Customers!$J:$J,"Unknown")</f>
        <v>Platinum</v>
      </c>
      <c r="AG1423" t="str">
        <f>_xlfn.XLOOKUP(tblSales[[#This Row],[Employee_ID]],Employees!$A:$A,Employees!$B:$B,"Unknown")</f>
        <v>Swathi Achari</v>
      </c>
      <c r="AH1423">
        <f>IF(MONTH(tblSales[[#This Row],[Invoice Date]])&gt;=4,MONTH(tblSales[[#This Row],[Invoice Date]]),MONTH(tblSales[[#This Row],[Invoice Date]])+12)</f>
        <v>11</v>
      </c>
      <c r="AI1423" s="8">
        <f>DATE(YEAR(tblSales[[#This Row],[Invoice Date]]),MONTH(tblSales[[#This Row],[Invoice Date]]),1)</f>
        <v>45597</v>
      </c>
      <c r="AJ1423" t="str">
        <f>_xlfn.XLOOKUP(tblSales[[#This Row],[Product_ID]],Products!$A:$A,Products!$B:$B,"Unknown")</f>
        <v>Libas Girls Frock Sky Blue</v>
      </c>
      <c r="AK1423" s="9">
        <f>IFERROR(tblSales[[#This Row],[Profit]]/tblSales[[#This Row],[Sales Amount]],0)</f>
        <v>0.1091942141395707</v>
      </c>
      <c r="AL1423" t="str">
        <f>IF(tblSales[[#This Row],[Discount %]]&lt;=5,"0-5%",
IF(tblSales[[#This Row],[Discount %]]&lt;=10,"5-10%",
IF(tblSales[[#This Row],[Discount %]]&lt;=15,"10-15%",
IF(tblSales[[#This Row],[Discount %]]&lt;=20,"15-20%","20%+"))))</f>
        <v>10-15%</v>
      </c>
    </row>
    <row r="1424" spans="1:38">
      <c r="A1424" s="2" t="s">
        <v>3246</v>
      </c>
      <c r="B1424" s="11">
        <v>45710</v>
      </c>
      <c r="C1424" s="2" t="s">
        <v>2603</v>
      </c>
      <c r="D1424" s="2" t="s">
        <v>191</v>
      </c>
      <c r="E1424" s="2" t="s">
        <v>1412</v>
      </c>
      <c r="F1424" s="2" t="s">
        <v>151</v>
      </c>
      <c r="G1424" s="2">
        <v>3</v>
      </c>
      <c r="H1424" s="2">
        <v>942.55</v>
      </c>
      <c r="I1424" s="2">
        <v>10</v>
      </c>
      <c r="J1424" s="2">
        <v>282.76</v>
      </c>
      <c r="K1424" s="2">
        <v>5</v>
      </c>
      <c r="L1424" s="2">
        <v>127.24</v>
      </c>
      <c r="M1424" s="2">
        <v>2672.13</v>
      </c>
      <c r="N1424" s="2">
        <v>1604.43</v>
      </c>
      <c r="O1424" s="2">
        <f t="shared" si="53"/>
        <v>940.46</v>
      </c>
      <c r="P1424" s="2" t="s">
        <v>29</v>
      </c>
      <c r="Q1424" s="2" t="str">
        <f t="shared" si="54"/>
        <v>Debit Card</v>
      </c>
      <c r="R1424" s="2" t="s">
        <v>20</v>
      </c>
      <c r="S1424" s="2" t="s">
        <v>56</v>
      </c>
      <c r="T1424" s="2" t="s">
        <v>2902</v>
      </c>
      <c r="U1424" s="2" t="s">
        <v>60</v>
      </c>
      <c r="V1424" t="str">
        <f>TEXT(tblSales[[#This Row],[Invoice Date]],"mmm")</f>
        <v>Feb</v>
      </c>
      <c r="W1424">
        <f>MONTH(tblSales[[#This Row],[Invoice Date]])</f>
        <v>2</v>
      </c>
      <c r="X1424">
        <f>YEAR(tblSales[[#This Row],[Invoice Date]])</f>
        <v>2025</v>
      </c>
      <c r="Y1424" t="str">
        <f>TEXT(tblSales[[#This Row],[Invoice Date]],"mmm-yyyy")</f>
        <v>Feb-2025</v>
      </c>
      <c r="Z1424" t="str">
        <f>_xlfn.XLOOKUP(tblSales[[#This Row],[Product_ID]],Products!$A:$A,Products!$C:$C,"Women Dresses")</f>
        <v>Women Tops</v>
      </c>
      <c r="AA1424" t="str">
        <f>_xlfn.XLOOKUP(tblSales[[#This Row],[Product_ID]],Products!$A:$A,Products!$D:$D,"Unknown")</f>
        <v>Casual Top</v>
      </c>
      <c r="AB1424" t="str">
        <f>_xlfn.XLOOKUP(tblSales[[#This Row],[Product_ID]],Products!$A:$A,Products!$E:$E,"Unknown")</f>
        <v>US Polo Assn</v>
      </c>
      <c r="AC1424" t="str">
        <f>_xlfn.XLOOKUP(tblSales[[#This Row],[Store_ID]],Stores!$A:$A,Stores!$B:$B,"Unknown")</f>
        <v>TrendMart Kozhikode Mall Kiosk</v>
      </c>
      <c r="AD1424" t="str">
        <f>_xlfn.XLOOKUP(tblSales[[#This Row],[Store_ID]],Stores!$A:$A,Stores!$E:$E,"Unknown")</f>
        <v>South Zone 1</v>
      </c>
      <c r="AE1424" t="str">
        <f>_xlfn.XLOOKUP(tblSales[[#This Row],[Customer_ID]],Customers!$A:$A,Customers!$B:$B,"Unknown")</f>
        <v>Chidambaram Naidu</v>
      </c>
      <c r="AF1424" t="str">
        <f>_xlfn.XLOOKUP(tblSales[[#This Row],[Customer_ID]],Customers!$A:$A,Customers!$J:$J,"Unknown")</f>
        <v>Platinum</v>
      </c>
      <c r="AG1424" t="str">
        <f>_xlfn.XLOOKUP(tblSales[[#This Row],[Employee_ID]],Employees!$A:$A,Employees!$B:$B,"Unknown")</f>
        <v>Preethi Singh</v>
      </c>
      <c r="AH1424">
        <f>IF(MONTH(tblSales[[#This Row],[Invoice Date]])&gt;=4,MONTH(tblSales[[#This Row],[Invoice Date]]),MONTH(tblSales[[#This Row],[Invoice Date]])+12)</f>
        <v>14</v>
      </c>
      <c r="AI1424" s="8">
        <f>DATE(YEAR(tblSales[[#This Row],[Invoice Date]]),MONTH(tblSales[[#This Row],[Invoice Date]]),1)</f>
        <v>45689</v>
      </c>
      <c r="AJ1424" t="str">
        <f>_xlfn.XLOOKUP(tblSales[[#This Row],[Product_ID]],Products!$A:$A,Products!$B:$B,"Unknown")</f>
        <v>US Polo Assn Casual Top Sky Blue</v>
      </c>
      <c r="AK1424" s="9">
        <f>IFERROR(tblSales[[#This Row],[Profit]]/tblSales[[#This Row],[Sales Amount]],0)</f>
        <v>0.35195143948834823</v>
      </c>
      <c r="AL1424" t="str">
        <f>IF(tblSales[[#This Row],[Discount %]]&lt;=5,"0-5%",
IF(tblSales[[#This Row],[Discount %]]&lt;=10,"5-10%",
IF(tblSales[[#This Row],[Discount %]]&lt;=15,"10-15%",
IF(tblSales[[#This Row],[Discount %]]&lt;=20,"15-20%","20%+"))))</f>
        <v>5-10%</v>
      </c>
    </row>
    <row r="1425" spans="1:38">
      <c r="A1425" s="2" t="s">
        <v>3247</v>
      </c>
      <c r="B1425" s="11">
        <v>45581</v>
      </c>
      <c r="C1425" s="2" t="s">
        <v>656</v>
      </c>
      <c r="D1425" s="2" t="s">
        <v>2807</v>
      </c>
      <c r="E1425" s="2" t="s">
        <v>1122</v>
      </c>
      <c r="F1425" s="2" t="s">
        <v>161</v>
      </c>
      <c r="G1425" s="2">
        <v>3</v>
      </c>
      <c r="H1425" s="2">
        <v>1128.23</v>
      </c>
      <c r="I1425" s="2">
        <v>0</v>
      </c>
      <c r="J1425" s="2">
        <v>0</v>
      </c>
      <c r="K1425" s="2">
        <v>12</v>
      </c>
      <c r="L1425" s="2">
        <v>406.16</v>
      </c>
      <c r="M1425" s="2">
        <v>3790.85</v>
      </c>
      <c r="N1425" s="2">
        <v>2395.38</v>
      </c>
      <c r="O1425" s="2">
        <f t="shared" si="53"/>
        <v>989.30999999999972</v>
      </c>
      <c r="P1425" s="2" t="s">
        <v>29</v>
      </c>
      <c r="Q1425" s="2" t="str">
        <f t="shared" si="54"/>
        <v>Debit Card</v>
      </c>
      <c r="R1425" s="2" t="s">
        <v>20</v>
      </c>
      <c r="S1425" s="2" t="s">
        <v>56</v>
      </c>
      <c r="T1425" s="2" t="s">
        <v>3248</v>
      </c>
      <c r="U1425" s="2" t="s">
        <v>59</v>
      </c>
      <c r="V1425" t="str">
        <f>TEXT(tblSales[[#This Row],[Invoice Date]],"mmm")</f>
        <v>Oct</v>
      </c>
      <c r="W1425">
        <f>MONTH(tblSales[[#This Row],[Invoice Date]])</f>
        <v>10</v>
      </c>
      <c r="X1425">
        <f>YEAR(tblSales[[#This Row],[Invoice Date]])</f>
        <v>2024</v>
      </c>
      <c r="Y1425" t="str">
        <f>TEXT(tblSales[[#This Row],[Invoice Date]],"mmm-yyyy")</f>
        <v>Oct-2024</v>
      </c>
      <c r="Z1425" t="str">
        <f>_xlfn.XLOOKUP(tblSales[[#This Row],[Product_ID]],Products!$A:$A,Products!$C:$C,"Women Dresses")</f>
        <v>Men Trousers</v>
      </c>
      <c r="AA1425" t="str">
        <f>_xlfn.XLOOKUP(tblSales[[#This Row],[Product_ID]],Products!$A:$A,Products!$D:$D,"Unknown")</f>
        <v>Formal Trouser</v>
      </c>
      <c r="AB1425" t="str">
        <f>_xlfn.XLOOKUP(tblSales[[#This Row],[Product_ID]],Products!$A:$A,Products!$E:$E,"Unknown")</f>
        <v>Arrow</v>
      </c>
      <c r="AC1425" t="str">
        <f>_xlfn.XLOOKUP(tblSales[[#This Row],[Store_ID]],Stores!$A:$A,Stores!$B:$B,"Unknown")</f>
        <v>TrendMart Chennai Standard</v>
      </c>
      <c r="AD1425" t="str">
        <f>_xlfn.XLOOKUP(tblSales[[#This Row],[Store_ID]],Stores!$A:$A,Stores!$E:$E,"Unknown")</f>
        <v>South Zone 1</v>
      </c>
      <c r="AE1425" t="str">
        <f>_xlfn.XLOOKUP(tblSales[[#This Row],[Customer_ID]],Customers!$A:$A,Customers!$B:$B,"Unknown")</f>
        <v>Jagan Prasad</v>
      </c>
      <c r="AF1425" t="str">
        <f>_xlfn.XLOOKUP(tblSales[[#This Row],[Customer_ID]],Customers!$A:$A,Customers!$J:$J,"Unknown")</f>
        <v>Gold</v>
      </c>
      <c r="AG1425" t="str">
        <f>_xlfn.XLOOKUP(tblSales[[#This Row],[Employee_ID]],Employees!$A:$A,Employees!$B:$B,"Unknown")</f>
        <v>Chandra Reddy</v>
      </c>
      <c r="AH1425">
        <f>IF(MONTH(tblSales[[#This Row],[Invoice Date]])&gt;=4,MONTH(tblSales[[#This Row],[Invoice Date]]),MONTH(tblSales[[#This Row],[Invoice Date]])+12)</f>
        <v>10</v>
      </c>
      <c r="AI1425" s="8">
        <f>DATE(YEAR(tblSales[[#This Row],[Invoice Date]]),MONTH(tblSales[[#This Row],[Invoice Date]]),1)</f>
        <v>45566</v>
      </c>
      <c r="AJ1425" t="str">
        <f>_xlfn.XLOOKUP(tblSales[[#This Row],[Product_ID]],Products!$A:$A,Products!$B:$B,"Unknown")</f>
        <v>Arrow Formal Trouser Brown</v>
      </c>
      <c r="AK1425" s="9">
        <f>IFERROR(tblSales[[#This Row],[Profit]]/tblSales[[#This Row],[Sales Amount]],0)</f>
        <v>0.26097313267472988</v>
      </c>
      <c r="AL1425" t="str">
        <f>IF(tblSales[[#This Row],[Discount %]]&lt;=5,"0-5%",
IF(tblSales[[#This Row],[Discount %]]&lt;=10,"5-10%",
IF(tblSales[[#This Row],[Discount %]]&lt;=15,"10-15%",
IF(tblSales[[#This Row],[Discount %]]&lt;=20,"15-20%","20%+"))))</f>
        <v>0-5%</v>
      </c>
    </row>
    <row r="1426" spans="1:38">
      <c r="A1426" s="2" t="s">
        <v>3249</v>
      </c>
      <c r="B1426" s="11">
        <v>45600</v>
      </c>
      <c r="C1426" s="2" t="s">
        <v>366</v>
      </c>
      <c r="D1426" s="2" t="s">
        <v>269</v>
      </c>
      <c r="E1426" s="2" t="s">
        <v>1918</v>
      </c>
      <c r="F1426" s="2" t="s">
        <v>227</v>
      </c>
      <c r="G1426" s="2">
        <v>5</v>
      </c>
      <c r="H1426" s="2">
        <v>675.69</v>
      </c>
      <c r="I1426" s="2">
        <v>20</v>
      </c>
      <c r="J1426" s="2">
        <v>675.69</v>
      </c>
      <c r="K1426" s="2">
        <v>5</v>
      </c>
      <c r="L1426" s="2">
        <v>135.13999999999999</v>
      </c>
      <c r="M1426" s="2">
        <v>2837.9</v>
      </c>
      <c r="N1426" s="2">
        <v>2096.4</v>
      </c>
      <c r="O1426" s="2">
        <f t="shared" si="53"/>
        <v>606.36</v>
      </c>
      <c r="P1426" s="2" t="s">
        <v>28</v>
      </c>
      <c r="Q1426" s="2" t="str">
        <f t="shared" si="54"/>
        <v>Credit Card</v>
      </c>
      <c r="R1426" s="2" t="s">
        <v>20</v>
      </c>
      <c r="S1426" s="2" t="s">
        <v>56</v>
      </c>
      <c r="T1426" s="2" t="s">
        <v>2304</v>
      </c>
      <c r="U1426" s="2" t="s">
        <v>59</v>
      </c>
      <c r="V1426" t="str">
        <f>TEXT(tblSales[[#This Row],[Invoice Date]],"mmm")</f>
        <v>Nov</v>
      </c>
      <c r="W1426">
        <f>MONTH(tblSales[[#This Row],[Invoice Date]])</f>
        <v>11</v>
      </c>
      <c r="X1426">
        <f>YEAR(tblSales[[#This Row],[Invoice Date]])</f>
        <v>2024</v>
      </c>
      <c r="Y1426" t="str">
        <f>TEXT(tblSales[[#This Row],[Invoice Date]],"mmm-yyyy")</f>
        <v>Nov-2024</v>
      </c>
      <c r="Z1426" t="str">
        <f>_xlfn.XLOOKUP(tblSales[[#This Row],[Product_ID]],Products!$A:$A,Products!$C:$C,"Women Dresses")</f>
        <v>Men T-Shirts</v>
      </c>
      <c r="AA1426" t="str">
        <f>_xlfn.XLOOKUP(tblSales[[#This Row],[Product_ID]],Products!$A:$A,Products!$D:$D,"Unknown")</f>
        <v>Round Neck</v>
      </c>
      <c r="AB1426" t="str">
        <f>_xlfn.XLOOKUP(tblSales[[#This Row],[Product_ID]],Products!$A:$A,Products!$E:$E,"Unknown")</f>
        <v>Peter England</v>
      </c>
      <c r="AC1426" t="str">
        <f>_xlfn.XLOOKUP(tblSales[[#This Row],[Store_ID]],Stores!$A:$A,Stores!$B:$B,"Unknown")</f>
        <v>TrendMart Guntur High Street</v>
      </c>
      <c r="AD1426" t="str">
        <f>_xlfn.XLOOKUP(tblSales[[#This Row],[Store_ID]],Stores!$A:$A,Stores!$E:$E,"Unknown")</f>
        <v>South Zone 3</v>
      </c>
      <c r="AE1426" t="str">
        <f>_xlfn.XLOOKUP(tblSales[[#This Row],[Customer_ID]],Customers!$A:$A,Customers!$B:$B,"Unknown")</f>
        <v>Vijay Singh</v>
      </c>
      <c r="AF1426" t="str">
        <f>_xlfn.XLOOKUP(tblSales[[#This Row],[Customer_ID]],Customers!$A:$A,Customers!$J:$J,"Unknown")</f>
        <v>Gold</v>
      </c>
      <c r="AG1426" t="str">
        <f>_xlfn.XLOOKUP(tblSales[[#This Row],[Employee_ID]],Employees!$A:$A,Employees!$B:$B,"Unknown")</f>
        <v>Ishwarya Shetty</v>
      </c>
      <c r="AH1426">
        <f>IF(MONTH(tblSales[[#This Row],[Invoice Date]])&gt;=4,MONTH(tblSales[[#This Row],[Invoice Date]]),MONTH(tblSales[[#This Row],[Invoice Date]])+12)</f>
        <v>11</v>
      </c>
      <c r="AI1426" s="8">
        <f>DATE(YEAR(tblSales[[#This Row],[Invoice Date]]),MONTH(tblSales[[#This Row],[Invoice Date]]),1)</f>
        <v>45597</v>
      </c>
      <c r="AJ1426" t="str">
        <f>_xlfn.XLOOKUP(tblSales[[#This Row],[Product_ID]],Products!$A:$A,Products!$B:$B,"Unknown")</f>
        <v>Peter England Round Neck Sky Blue</v>
      </c>
      <c r="AK1426" s="9">
        <f>IFERROR(tblSales[[#This Row],[Profit]]/tblSales[[#This Row],[Sales Amount]],0)</f>
        <v>0.21366503400401704</v>
      </c>
      <c r="AL1426" t="str">
        <f>IF(tblSales[[#This Row],[Discount %]]&lt;=5,"0-5%",
IF(tblSales[[#This Row],[Discount %]]&lt;=10,"5-10%",
IF(tblSales[[#This Row],[Discount %]]&lt;=15,"10-15%",
IF(tblSales[[#This Row],[Discount %]]&lt;=20,"15-20%","20%+"))))</f>
        <v>15-20%</v>
      </c>
    </row>
    <row r="1427" spans="1:38">
      <c r="A1427" s="2" t="s">
        <v>3250</v>
      </c>
      <c r="B1427" s="11">
        <v>45741</v>
      </c>
      <c r="C1427" s="2" t="s">
        <v>279</v>
      </c>
      <c r="D1427" s="2" t="s">
        <v>663</v>
      </c>
      <c r="E1427" s="2" t="s">
        <v>807</v>
      </c>
      <c r="F1427" s="2" t="s">
        <v>405</v>
      </c>
      <c r="G1427" s="2">
        <v>1</v>
      </c>
      <c r="H1427" s="2">
        <v>1723.54</v>
      </c>
      <c r="I1427" s="2">
        <v>5</v>
      </c>
      <c r="J1427" s="2">
        <v>86.18</v>
      </c>
      <c r="K1427" s="2">
        <v>12</v>
      </c>
      <c r="L1427" s="2">
        <v>196.48</v>
      </c>
      <c r="M1427" s="2">
        <v>1833.84</v>
      </c>
      <c r="N1427" s="2">
        <v>1133.27</v>
      </c>
      <c r="O1427" s="2">
        <f t="shared" si="53"/>
        <v>504.08999999999992</v>
      </c>
      <c r="P1427" s="2" t="s">
        <v>27</v>
      </c>
      <c r="Q1427" s="2" t="str">
        <f t="shared" si="54"/>
        <v>Cash</v>
      </c>
      <c r="R1427" s="2" t="s">
        <v>20</v>
      </c>
      <c r="S1427" s="2" t="s">
        <v>56</v>
      </c>
      <c r="T1427" s="2" t="s">
        <v>1688</v>
      </c>
      <c r="U1427" s="2" t="s">
        <v>59</v>
      </c>
      <c r="V1427" t="str">
        <f>TEXT(tblSales[[#This Row],[Invoice Date]],"mmm")</f>
        <v>Mar</v>
      </c>
      <c r="W1427">
        <f>MONTH(tblSales[[#This Row],[Invoice Date]])</f>
        <v>3</v>
      </c>
      <c r="X1427">
        <f>YEAR(tblSales[[#This Row],[Invoice Date]])</f>
        <v>2025</v>
      </c>
      <c r="Y1427" t="str">
        <f>TEXT(tblSales[[#This Row],[Invoice Date]],"mmm-yyyy")</f>
        <v>Mar-2025</v>
      </c>
      <c r="Z1427" t="str">
        <f>_xlfn.XLOOKUP(tblSales[[#This Row],[Product_ID]],Products!$A:$A,Products!$C:$C,"Women Dresses")</f>
        <v>Women Dresses</v>
      </c>
      <c r="AA1427" t="str">
        <f>_xlfn.XLOOKUP(tblSales[[#This Row],[Product_ID]],Products!$A:$A,Products!$D:$D,"Unknown")</f>
        <v>Shirt Dress</v>
      </c>
      <c r="AB1427" t="str">
        <f>_xlfn.XLOOKUP(tblSales[[#This Row],[Product_ID]],Products!$A:$A,Products!$E:$E,"Unknown")</f>
        <v>Pantaloons</v>
      </c>
      <c r="AC1427" t="str">
        <f>_xlfn.XLOOKUP(tblSales[[#This Row],[Store_ID]],Stores!$A:$A,Stores!$B:$B,"Unknown")</f>
        <v>TrendMart Bengaluru Mall Kiosk</v>
      </c>
      <c r="AD1427" t="str">
        <f>_xlfn.XLOOKUP(tblSales[[#This Row],[Store_ID]],Stores!$A:$A,Stores!$E:$E,"Unknown")</f>
        <v>South Zone 2</v>
      </c>
      <c r="AE1427" t="str">
        <f>_xlfn.XLOOKUP(tblSales[[#This Row],[Customer_ID]],Customers!$A:$A,Customers!$B:$B,"Unknown")</f>
        <v>Charulatha Ramachandran</v>
      </c>
      <c r="AF1427" t="str">
        <f>_xlfn.XLOOKUP(tblSales[[#This Row],[Customer_ID]],Customers!$A:$A,Customers!$J:$J,"Unknown")</f>
        <v>Platinum</v>
      </c>
      <c r="AG1427" t="str">
        <f>_xlfn.XLOOKUP(tblSales[[#This Row],[Employee_ID]],Employees!$A:$A,Employees!$B:$B,"Unknown")</f>
        <v>Chitra Bhat</v>
      </c>
      <c r="AH1427">
        <f>IF(MONTH(tblSales[[#This Row],[Invoice Date]])&gt;=4,MONTH(tblSales[[#This Row],[Invoice Date]]),MONTH(tblSales[[#This Row],[Invoice Date]])+12)</f>
        <v>15</v>
      </c>
      <c r="AI1427" s="8">
        <f>DATE(YEAR(tblSales[[#This Row],[Invoice Date]]),MONTH(tblSales[[#This Row],[Invoice Date]]),1)</f>
        <v>45717</v>
      </c>
      <c r="AJ1427" t="str">
        <f>_xlfn.XLOOKUP(tblSales[[#This Row],[Product_ID]],Products!$A:$A,Products!$B:$B,"Unknown")</f>
        <v>Pantaloons Shirt Dress Grey</v>
      </c>
      <c r="AK1427" s="9">
        <f>IFERROR(tblSales[[#This Row],[Profit]]/tblSales[[#This Row],[Sales Amount]],0)</f>
        <v>0.27488221436984683</v>
      </c>
      <c r="AL1427" t="str">
        <f>IF(tblSales[[#This Row],[Discount %]]&lt;=5,"0-5%",
IF(tblSales[[#This Row],[Discount %]]&lt;=10,"5-10%",
IF(tblSales[[#This Row],[Discount %]]&lt;=15,"10-15%",
IF(tblSales[[#This Row],[Discount %]]&lt;=20,"15-20%","20%+"))))</f>
        <v>0-5%</v>
      </c>
    </row>
    <row r="1428" spans="1:38">
      <c r="A1428" s="2" t="s">
        <v>3251</v>
      </c>
      <c r="B1428" s="11">
        <v>45569</v>
      </c>
      <c r="C1428" s="2" t="s">
        <v>2410</v>
      </c>
      <c r="D1428" s="2" t="s">
        <v>1494</v>
      </c>
      <c r="E1428" s="2" t="s">
        <v>192</v>
      </c>
      <c r="F1428" s="2" t="s">
        <v>562</v>
      </c>
      <c r="G1428" s="2">
        <v>1</v>
      </c>
      <c r="H1428" s="2">
        <v>1180.6199999999999</v>
      </c>
      <c r="I1428" s="2">
        <v>30</v>
      </c>
      <c r="J1428" s="2">
        <v>354.19</v>
      </c>
      <c r="K1428" s="2">
        <v>12</v>
      </c>
      <c r="L1428" s="2">
        <v>99.17</v>
      </c>
      <c r="M1428" s="2">
        <v>925.6</v>
      </c>
      <c r="N1428" s="2">
        <v>917.44</v>
      </c>
      <c r="O1428" s="2">
        <f t="shared" si="53"/>
        <v>-91.010000000000034</v>
      </c>
      <c r="P1428" s="2" t="s">
        <v>31</v>
      </c>
      <c r="Q1428" s="2" t="str">
        <f t="shared" si="54"/>
        <v>Net Banking</v>
      </c>
      <c r="R1428" s="2" t="s">
        <v>21</v>
      </c>
      <c r="S1428" s="2" t="s">
        <v>56</v>
      </c>
      <c r="T1428" s="2" t="s">
        <v>2798</v>
      </c>
      <c r="U1428" s="2" t="s">
        <v>59</v>
      </c>
      <c r="V1428" t="str">
        <f>TEXT(tblSales[[#This Row],[Invoice Date]],"mmm")</f>
        <v>Oct</v>
      </c>
      <c r="W1428">
        <f>MONTH(tblSales[[#This Row],[Invoice Date]])</f>
        <v>10</v>
      </c>
      <c r="X1428">
        <f>YEAR(tblSales[[#This Row],[Invoice Date]])</f>
        <v>2024</v>
      </c>
      <c r="Y1428" t="str">
        <f>TEXT(tblSales[[#This Row],[Invoice Date]],"mmm-yyyy")</f>
        <v>Oct-2024</v>
      </c>
      <c r="Z1428" t="str">
        <f>_xlfn.XLOOKUP(tblSales[[#This Row],[Product_ID]],Products!$A:$A,Products!$C:$C,"Women Dresses")</f>
        <v>Wallets</v>
      </c>
      <c r="AA1428" t="str">
        <f>_xlfn.XLOOKUP(tblSales[[#This Row],[Product_ID]],Products!$A:$A,Products!$D:$D,"Unknown")</f>
        <v>Leather Wallet</v>
      </c>
      <c r="AB1428" t="str">
        <f>_xlfn.XLOOKUP(tblSales[[#This Row],[Product_ID]],Products!$A:$A,Products!$E:$E,"Unknown")</f>
        <v>Reebok</v>
      </c>
      <c r="AC1428" t="str">
        <f>_xlfn.XLOOKUP(tblSales[[#This Row],[Store_ID]],Stores!$A:$A,Stores!$B:$B,"Unknown")</f>
        <v>TrendMart Nellore Standard</v>
      </c>
      <c r="AD1428" t="str">
        <f>_xlfn.XLOOKUP(tblSales[[#This Row],[Store_ID]],Stores!$A:$A,Stores!$E:$E,"Unknown")</f>
        <v>South Zone 3</v>
      </c>
      <c r="AE1428" t="str">
        <f>_xlfn.XLOOKUP(tblSales[[#This Row],[Customer_ID]],Customers!$A:$A,Customers!$B:$B,"Unknown")</f>
        <v>Kannan Gupta</v>
      </c>
      <c r="AF1428" t="str">
        <f>_xlfn.XLOOKUP(tblSales[[#This Row],[Customer_ID]],Customers!$A:$A,Customers!$J:$J,"Unknown")</f>
        <v>Silver</v>
      </c>
      <c r="AG1428" t="str">
        <f>_xlfn.XLOOKUP(tblSales[[#This Row],[Employee_ID]],Employees!$A:$A,Employees!$B:$B,"Unknown")</f>
        <v>Vikram Bhat</v>
      </c>
      <c r="AH1428">
        <f>IF(MONTH(tblSales[[#This Row],[Invoice Date]])&gt;=4,MONTH(tblSales[[#This Row],[Invoice Date]]),MONTH(tblSales[[#This Row],[Invoice Date]])+12)</f>
        <v>10</v>
      </c>
      <c r="AI1428" s="8">
        <f>DATE(YEAR(tblSales[[#This Row],[Invoice Date]]),MONTH(tblSales[[#This Row],[Invoice Date]]),1)</f>
        <v>45566</v>
      </c>
      <c r="AJ1428" t="str">
        <f>_xlfn.XLOOKUP(tblSales[[#This Row],[Product_ID]],Products!$A:$A,Products!$B:$B,"Unknown")</f>
        <v>Reebok Leather Wallet Navy Blue</v>
      </c>
      <c r="AK1428" s="9">
        <f>IFERROR(tblSales[[#This Row],[Profit]]/tblSales[[#This Row],[Sales Amount]],0)</f>
        <v>-9.8325410544511702E-2</v>
      </c>
      <c r="AL1428" t="str">
        <f>IF(tblSales[[#This Row],[Discount %]]&lt;=5,"0-5%",
IF(tblSales[[#This Row],[Discount %]]&lt;=10,"5-10%",
IF(tblSales[[#This Row],[Discount %]]&lt;=15,"10-15%",
IF(tblSales[[#This Row],[Discount %]]&lt;=20,"15-20%","20%+"))))</f>
        <v>20%+</v>
      </c>
    </row>
    <row r="1429" spans="1:38">
      <c r="A1429" s="2" t="s">
        <v>3252</v>
      </c>
      <c r="B1429" s="11">
        <v>45398</v>
      </c>
      <c r="C1429" s="2" t="s">
        <v>3253</v>
      </c>
      <c r="D1429" s="2" t="s">
        <v>899</v>
      </c>
      <c r="E1429" s="2" t="s">
        <v>863</v>
      </c>
      <c r="F1429" s="2" t="s">
        <v>177</v>
      </c>
      <c r="G1429" s="2">
        <v>1</v>
      </c>
      <c r="H1429" s="2">
        <v>1514.62</v>
      </c>
      <c r="I1429" s="2">
        <v>10</v>
      </c>
      <c r="J1429" s="2">
        <v>151.46</v>
      </c>
      <c r="K1429" s="2">
        <v>12</v>
      </c>
      <c r="L1429" s="2">
        <v>163.58000000000001</v>
      </c>
      <c r="M1429" s="2">
        <v>1526.74</v>
      </c>
      <c r="N1429" s="2">
        <v>988.57</v>
      </c>
      <c r="O1429" s="2">
        <f t="shared" si="53"/>
        <v>374.58999999999992</v>
      </c>
      <c r="P1429" s="2" t="s">
        <v>28</v>
      </c>
      <c r="Q1429" s="2" t="str">
        <f t="shared" si="54"/>
        <v>Credit Card</v>
      </c>
      <c r="R1429" s="2" t="s">
        <v>21</v>
      </c>
      <c r="S1429" s="2" t="s">
        <v>56</v>
      </c>
      <c r="T1429" s="2" t="s">
        <v>1172</v>
      </c>
      <c r="U1429" s="2" t="s">
        <v>59</v>
      </c>
      <c r="V1429" t="str">
        <f>TEXT(tblSales[[#This Row],[Invoice Date]],"mmm")</f>
        <v>Apr</v>
      </c>
      <c r="W1429">
        <f>MONTH(tblSales[[#This Row],[Invoice Date]])</f>
        <v>4</v>
      </c>
      <c r="X1429">
        <f>YEAR(tblSales[[#This Row],[Invoice Date]])</f>
        <v>2024</v>
      </c>
      <c r="Y1429" t="str">
        <f>TEXT(tblSales[[#This Row],[Invoice Date]],"mmm-yyyy")</f>
        <v>Apr-2024</v>
      </c>
      <c r="Z1429" t="str">
        <f>_xlfn.XLOOKUP(tblSales[[#This Row],[Product_ID]],Products!$A:$A,Products!$C:$C,"Women Dresses")</f>
        <v>Handbags</v>
      </c>
      <c r="AA1429" t="str">
        <f>_xlfn.XLOOKUP(tblSales[[#This Row],[Product_ID]],Products!$A:$A,Products!$D:$D,"Unknown")</f>
        <v>Sling Bag</v>
      </c>
      <c r="AB1429" t="str">
        <f>_xlfn.XLOOKUP(tblSales[[#This Row],[Product_ID]],Products!$A:$A,Products!$E:$E,"Unknown")</f>
        <v>Fastrack</v>
      </c>
      <c r="AC1429" t="str">
        <f>_xlfn.XLOOKUP(tblSales[[#This Row],[Store_ID]],Stores!$A:$A,Stores!$B:$B,"Unknown")</f>
        <v>TrendMart Thiruvananthapuram Outlet</v>
      </c>
      <c r="AD1429" t="str">
        <f>_xlfn.XLOOKUP(tblSales[[#This Row],[Store_ID]],Stores!$A:$A,Stores!$E:$E,"Unknown")</f>
        <v>South Zone 1</v>
      </c>
      <c r="AE1429" t="str">
        <f>_xlfn.XLOOKUP(tblSales[[#This Row],[Customer_ID]],Customers!$A:$A,Customers!$B:$B,"Unknown")</f>
        <v>Dhruv Balasubramaniam</v>
      </c>
      <c r="AF1429" t="str">
        <f>_xlfn.XLOOKUP(tblSales[[#This Row],[Customer_ID]],Customers!$A:$A,Customers!$J:$J,"Unknown")</f>
        <v>Platinum</v>
      </c>
      <c r="AG1429" t="str">
        <f>_xlfn.XLOOKUP(tblSales[[#This Row],[Employee_ID]],Employees!$A:$A,Employees!$B:$B,"Unknown")</f>
        <v>Deepak Kamath</v>
      </c>
      <c r="AH1429">
        <f>IF(MONTH(tblSales[[#This Row],[Invoice Date]])&gt;=4,MONTH(tblSales[[#This Row],[Invoice Date]]),MONTH(tblSales[[#This Row],[Invoice Date]])+12)</f>
        <v>4</v>
      </c>
      <c r="AI1429" s="8">
        <f>DATE(YEAR(tblSales[[#This Row],[Invoice Date]]),MONTH(tblSales[[#This Row],[Invoice Date]]),1)</f>
        <v>45383</v>
      </c>
      <c r="AJ1429" t="str">
        <f>_xlfn.XLOOKUP(tblSales[[#This Row],[Product_ID]],Products!$A:$A,Products!$B:$B,"Unknown")</f>
        <v>Fastrack Sling Bag Peach</v>
      </c>
      <c r="AK1429" s="9">
        <f>IFERROR(tblSales[[#This Row],[Profit]]/tblSales[[#This Row],[Sales Amount]],0)</f>
        <v>0.24535284331320323</v>
      </c>
      <c r="AL1429" t="str">
        <f>IF(tblSales[[#This Row],[Discount %]]&lt;=5,"0-5%",
IF(tblSales[[#This Row],[Discount %]]&lt;=10,"5-10%",
IF(tblSales[[#This Row],[Discount %]]&lt;=15,"10-15%",
IF(tblSales[[#This Row],[Discount %]]&lt;=20,"15-20%","20%+"))))</f>
        <v>5-10%</v>
      </c>
    </row>
    <row r="1430" spans="1:38">
      <c r="A1430" s="2" t="s">
        <v>3254</v>
      </c>
      <c r="B1430" s="11">
        <v>45417</v>
      </c>
      <c r="C1430" s="2" t="s">
        <v>2474</v>
      </c>
      <c r="D1430" s="2" t="s">
        <v>108</v>
      </c>
      <c r="E1430" s="2" t="s">
        <v>855</v>
      </c>
      <c r="F1430" s="2" t="s">
        <v>177</v>
      </c>
      <c r="G1430" s="2">
        <v>3</v>
      </c>
      <c r="H1430" s="2">
        <v>4825.01</v>
      </c>
      <c r="I1430" s="2">
        <v>25</v>
      </c>
      <c r="J1430" s="2">
        <v>3618.76</v>
      </c>
      <c r="K1430" s="2">
        <v>12</v>
      </c>
      <c r="L1430" s="2">
        <v>1302.75</v>
      </c>
      <c r="M1430" s="2">
        <v>12159.02</v>
      </c>
      <c r="N1430" s="2">
        <v>10112.4</v>
      </c>
      <c r="O1430" s="2">
        <f t="shared" si="53"/>
        <v>743.8700000000008</v>
      </c>
      <c r="P1430" s="2" t="s">
        <v>29</v>
      </c>
      <c r="Q1430" s="2" t="str">
        <f t="shared" si="54"/>
        <v>Debit Card</v>
      </c>
      <c r="R1430" s="2" t="s">
        <v>20</v>
      </c>
      <c r="S1430" s="2" t="s">
        <v>56</v>
      </c>
      <c r="T1430" s="2" t="s">
        <v>2046</v>
      </c>
      <c r="U1430" s="2" t="s">
        <v>60</v>
      </c>
      <c r="V1430" t="str">
        <f>TEXT(tblSales[[#This Row],[Invoice Date]],"mmm")</f>
        <v>May</v>
      </c>
      <c r="W1430">
        <f>MONTH(tblSales[[#This Row],[Invoice Date]])</f>
        <v>5</v>
      </c>
      <c r="X1430">
        <f>YEAR(tblSales[[#This Row],[Invoice Date]])</f>
        <v>2024</v>
      </c>
      <c r="Y1430" t="str">
        <f>TEXT(tblSales[[#This Row],[Invoice Date]],"mmm-yyyy")</f>
        <v>May-2024</v>
      </c>
      <c r="Z1430" t="str">
        <f>_xlfn.XLOOKUP(tblSales[[#This Row],[Product_ID]],Products!$A:$A,Products!$C:$C,"Women Dresses")</f>
        <v>Women Sarees</v>
      </c>
      <c r="AA1430" t="str">
        <f>_xlfn.XLOOKUP(tblSales[[#This Row],[Product_ID]],Products!$A:$A,Products!$D:$D,"Unknown")</f>
        <v>Printed Saree</v>
      </c>
      <c r="AB1430" t="str">
        <f>_xlfn.XLOOKUP(tblSales[[#This Row],[Product_ID]],Products!$A:$A,Products!$E:$E,"Unknown")</f>
        <v>Max Fashion</v>
      </c>
      <c r="AC1430" t="str">
        <f>_xlfn.XLOOKUP(tblSales[[#This Row],[Store_ID]],Stores!$A:$A,Stores!$B:$B,"Unknown")</f>
        <v>TrendMart Vijayawada Standard</v>
      </c>
      <c r="AD1430" t="str">
        <f>_xlfn.XLOOKUP(tblSales[[#This Row],[Store_ID]],Stores!$A:$A,Stores!$E:$E,"Unknown")</f>
        <v>South Zone 3</v>
      </c>
      <c r="AE1430" t="str">
        <f>_xlfn.XLOOKUP(tblSales[[#This Row],[Customer_ID]],Customers!$A:$A,Customers!$B:$B,"Unknown")</f>
        <v>Vikram Achari</v>
      </c>
      <c r="AF1430" t="str">
        <f>_xlfn.XLOOKUP(tblSales[[#This Row],[Customer_ID]],Customers!$A:$A,Customers!$J:$J,"Unknown")</f>
        <v>Platinum</v>
      </c>
      <c r="AG1430" t="str">
        <f>_xlfn.XLOOKUP(tblSales[[#This Row],[Employee_ID]],Employees!$A:$A,Employees!$B:$B,"Unknown")</f>
        <v>Deepak Kamath</v>
      </c>
      <c r="AH1430">
        <f>IF(MONTH(tblSales[[#This Row],[Invoice Date]])&gt;=4,MONTH(tblSales[[#This Row],[Invoice Date]]),MONTH(tblSales[[#This Row],[Invoice Date]])+12)</f>
        <v>5</v>
      </c>
      <c r="AI1430" s="8">
        <f>DATE(YEAR(tblSales[[#This Row],[Invoice Date]]),MONTH(tblSales[[#This Row],[Invoice Date]]),1)</f>
        <v>45413</v>
      </c>
      <c r="AJ1430" t="str">
        <f>_xlfn.XLOOKUP(tblSales[[#This Row],[Product_ID]],Products!$A:$A,Products!$B:$B,"Unknown")</f>
        <v>Max Fashion Printed Saree Brown</v>
      </c>
      <c r="AK1430" s="9">
        <f>IFERROR(tblSales[[#This Row],[Profit]]/tblSales[[#This Row],[Sales Amount]],0)</f>
        <v>6.1178450236943502E-2</v>
      </c>
      <c r="AL1430" t="str">
        <f>IF(tblSales[[#This Row],[Discount %]]&lt;=5,"0-5%",
IF(tblSales[[#This Row],[Discount %]]&lt;=10,"5-10%",
IF(tblSales[[#This Row],[Discount %]]&lt;=15,"10-15%",
IF(tblSales[[#This Row],[Discount %]]&lt;=20,"15-20%","20%+"))))</f>
        <v>20%+</v>
      </c>
    </row>
    <row r="1431" spans="1:38">
      <c r="A1431" s="2" t="s">
        <v>3255</v>
      </c>
      <c r="B1431" s="11">
        <v>45568</v>
      </c>
      <c r="C1431" s="2" t="s">
        <v>1811</v>
      </c>
      <c r="D1431" s="2" t="s">
        <v>318</v>
      </c>
      <c r="E1431" s="2" t="s">
        <v>532</v>
      </c>
      <c r="F1431" s="2" t="s">
        <v>182</v>
      </c>
      <c r="G1431" s="2">
        <v>1</v>
      </c>
      <c r="H1431" s="2">
        <v>1374.28</v>
      </c>
      <c r="I1431" s="2">
        <v>30</v>
      </c>
      <c r="J1431" s="2">
        <v>412.28</v>
      </c>
      <c r="K1431" s="2">
        <v>12</v>
      </c>
      <c r="L1431" s="2">
        <v>115.44</v>
      </c>
      <c r="M1431" s="2">
        <v>1077.44</v>
      </c>
      <c r="N1431" s="2">
        <v>1025.24</v>
      </c>
      <c r="O1431" s="2">
        <f t="shared" si="53"/>
        <v>-63.239999999999952</v>
      </c>
      <c r="P1431" s="2" t="s">
        <v>28</v>
      </c>
      <c r="Q1431" s="2" t="str">
        <f t="shared" si="54"/>
        <v>Credit Card</v>
      </c>
      <c r="R1431" s="2" t="s">
        <v>20</v>
      </c>
      <c r="S1431" s="2" t="s">
        <v>56</v>
      </c>
      <c r="T1431" s="2" t="s">
        <v>536</v>
      </c>
      <c r="U1431" s="2" t="s">
        <v>59</v>
      </c>
      <c r="V1431" t="str">
        <f>TEXT(tblSales[[#This Row],[Invoice Date]],"mmm")</f>
        <v>Oct</v>
      </c>
      <c r="W1431">
        <f>MONTH(tblSales[[#This Row],[Invoice Date]])</f>
        <v>10</v>
      </c>
      <c r="X1431">
        <f>YEAR(tblSales[[#This Row],[Invoice Date]])</f>
        <v>2024</v>
      </c>
      <c r="Y1431" t="str">
        <f>TEXT(tblSales[[#This Row],[Invoice Date]],"mmm-yyyy")</f>
        <v>Oct-2024</v>
      </c>
      <c r="Z1431" t="str">
        <f>_xlfn.XLOOKUP(tblSales[[#This Row],[Product_ID]],Products!$A:$A,Products!$C:$C,"Women Dresses")</f>
        <v>Women Jeans</v>
      </c>
      <c r="AA1431" t="str">
        <f>_xlfn.XLOOKUP(tblSales[[#This Row],[Product_ID]],Products!$A:$A,Products!$D:$D,"Unknown")</f>
        <v>Straight Fit</v>
      </c>
      <c r="AB1431" t="str">
        <f>_xlfn.XLOOKUP(tblSales[[#This Row],[Product_ID]],Products!$A:$A,Products!$E:$E,"Unknown")</f>
        <v>Pothys</v>
      </c>
      <c r="AC1431" t="str">
        <f>_xlfn.XLOOKUP(tblSales[[#This Row],[Store_ID]],Stores!$A:$A,Stores!$B:$B,"Unknown")</f>
        <v>TrendMart Nizamabad Standard</v>
      </c>
      <c r="AD1431" t="str">
        <f>_xlfn.XLOOKUP(tblSales[[#This Row],[Store_ID]],Stores!$A:$A,Stores!$E:$E,"Unknown")</f>
        <v>South Zone 2</v>
      </c>
      <c r="AE1431" t="str">
        <f>_xlfn.XLOOKUP(tblSales[[#This Row],[Customer_ID]],Customers!$A:$A,Customers!$B:$B,"Unknown")</f>
        <v>Kannan Kumar</v>
      </c>
      <c r="AF1431" t="str">
        <f>_xlfn.XLOOKUP(tblSales[[#This Row],[Customer_ID]],Customers!$A:$A,Customers!$J:$J,"Unknown")</f>
        <v>Platinum</v>
      </c>
      <c r="AG1431" t="str">
        <f>_xlfn.XLOOKUP(tblSales[[#This Row],[Employee_ID]],Employees!$A:$A,Employees!$B:$B,"Unknown")</f>
        <v>Girish Sundaram</v>
      </c>
      <c r="AH1431">
        <f>IF(MONTH(tblSales[[#This Row],[Invoice Date]])&gt;=4,MONTH(tblSales[[#This Row],[Invoice Date]]),MONTH(tblSales[[#This Row],[Invoice Date]])+12)</f>
        <v>10</v>
      </c>
      <c r="AI1431" s="8">
        <f>DATE(YEAR(tblSales[[#This Row],[Invoice Date]]),MONTH(tblSales[[#This Row],[Invoice Date]]),1)</f>
        <v>45566</v>
      </c>
      <c r="AJ1431" t="str">
        <f>_xlfn.XLOOKUP(tblSales[[#This Row],[Product_ID]],Products!$A:$A,Products!$B:$B,"Unknown")</f>
        <v>Pothys Straight Fit Charcoal</v>
      </c>
      <c r="AK1431" s="9">
        <f>IFERROR(tblSales[[#This Row],[Profit]]/tblSales[[#This Row],[Sales Amount]],0)</f>
        <v>-5.8694683694683648E-2</v>
      </c>
      <c r="AL1431" t="str">
        <f>IF(tblSales[[#This Row],[Discount %]]&lt;=5,"0-5%",
IF(tblSales[[#This Row],[Discount %]]&lt;=10,"5-10%",
IF(tblSales[[#This Row],[Discount %]]&lt;=15,"10-15%",
IF(tblSales[[#This Row],[Discount %]]&lt;=20,"15-20%","20%+"))))</f>
        <v>20%+</v>
      </c>
    </row>
    <row r="1432" spans="1:38">
      <c r="A1432" s="2" t="s">
        <v>3256</v>
      </c>
      <c r="B1432" s="11">
        <v>45651</v>
      </c>
      <c r="C1432" s="2" t="s">
        <v>940</v>
      </c>
      <c r="D1432" s="2" t="s">
        <v>501</v>
      </c>
      <c r="E1432" s="2" t="s">
        <v>181</v>
      </c>
      <c r="F1432" s="2" t="s">
        <v>386</v>
      </c>
      <c r="G1432" s="2">
        <v>1</v>
      </c>
      <c r="H1432" s="2">
        <v>663.42</v>
      </c>
      <c r="I1432" s="2">
        <v>0</v>
      </c>
      <c r="J1432" s="2">
        <v>0</v>
      </c>
      <c r="K1432" s="2">
        <v>5</v>
      </c>
      <c r="L1432" s="2">
        <v>33.17</v>
      </c>
      <c r="M1432" s="2">
        <v>696.59</v>
      </c>
      <c r="N1432" s="2">
        <v>457.16</v>
      </c>
      <c r="O1432" s="2">
        <f t="shared" si="53"/>
        <v>206.26</v>
      </c>
      <c r="P1432" s="2" t="s">
        <v>29</v>
      </c>
      <c r="Q1432" s="2" t="str">
        <f t="shared" si="54"/>
        <v>Debit Card</v>
      </c>
      <c r="R1432" s="2" t="s">
        <v>20</v>
      </c>
      <c r="S1432" s="2" t="s">
        <v>56</v>
      </c>
      <c r="T1432" s="2" t="s">
        <v>99</v>
      </c>
      <c r="U1432" s="2" t="s">
        <v>59</v>
      </c>
      <c r="V1432" t="str">
        <f>TEXT(tblSales[[#This Row],[Invoice Date]],"mmm")</f>
        <v>Dec</v>
      </c>
      <c r="W1432">
        <f>MONTH(tblSales[[#This Row],[Invoice Date]])</f>
        <v>12</v>
      </c>
      <c r="X1432">
        <f>YEAR(tblSales[[#This Row],[Invoice Date]])</f>
        <v>2024</v>
      </c>
      <c r="Y1432" t="str">
        <f>TEXT(tblSales[[#This Row],[Invoice Date]],"mmm-yyyy")</f>
        <v>Dec-2024</v>
      </c>
      <c r="Z1432" t="str">
        <f>_xlfn.XLOOKUP(tblSales[[#This Row],[Product_ID]],Products!$A:$A,Products!$C:$C,"Women Dresses")</f>
        <v>Women Tops</v>
      </c>
      <c r="AA1432" t="str">
        <f>_xlfn.XLOOKUP(tblSales[[#This Row],[Product_ID]],Products!$A:$A,Products!$D:$D,"Unknown")</f>
        <v>Formal Top</v>
      </c>
      <c r="AB1432" t="str">
        <f>_xlfn.XLOOKUP(tblSales[[#This Row],[Product_ID]],Products!$A:$A,Products!$E:$E,"Unknown")</f>
        <v>Aurelia</v>
      </c>
      <c r="AC1432" t="str">
        <f>_xlfn.XLOOKUP(tblSales[[#This Row],[Store_ID]],Stores!$A:$A,Stores!$B:$B,"Unknown")</f>
        <v>TrendMart Nizamabad Mall Kiosk</v>
      </c>
      <c r="AD1432" t="str">
        <f>_xlfn.XLOOKUP(tblSales[[#This Row],[Store_ID]],Stores!$A:$A,Stores!$E:$E,"Unknown")</f>
        <v>South Zone 2</v>
      </c>
      <c r="AE1432" t="str">
        <f>_xlfn.XLOOKUP(tblSales[[#This Row],[Customer_ID]],Customers!$A:$A,Customers!$B:$B,"Unknown")</f>
        <v>Sowmya Ramachandran</v>
      </c>
      <c r="AF1432" t="str">
        <f>_xlfn.XLOOKUP(tblSales[[#This Row],[Customer_ID]],Customers!$A:$A,Customers!$J:$J,"Unknown")</f>
        <v>Silver</v>
      </c>
      <c r="AG1432" t="str">
        <f>_xlfn.XLOOKUP(tblSales[[#This Row],[Employee_ID]],Employees!$A:$A,Employees!$B:$B,"Unknown")</f>
        <v>Malini Gowda</v>
      </c>
      <c r="AH1432">
        <f>IF(MONTH(tblSales[[#This Row],[Invoice Date]])&gt;=4,MONTH(tblSales[[#This Row],[Invoice Date]]),MONTH(tblSales[[#This Row],[Invoice Date]])+12)</f>
        <v>12</v>
      </c>
      <c r="AI1432" s="8">
        <f>DATE(YEAR(tblSales[[#This Row],[Invoice Date]]),MONTH(tblSales[[#This Row],[Invoice Date]]),1)</f>
        <v>45627</v>
      </c>
      <c r="AJ1432" t="str">
        <f>_xlfn.XLOOKUP(tblSales[[#This Row],[Product_ID]],Products!$A:$A,Products!$B:$B,"Unknown")</f>
        <v>Aurelia Formal Top Olive</v>
      </c>
      <c r="AK1432" s="9">
        <f>IFERROR(tblSales[[#This Row],[Profit]]/tblSales[[#This Row],[Sales Amount]],0)</f>
        <v>0.29609957076616084</v>
      </c>
      <c r="AL1432" t="str">
        <f>IF(tblSales[[#This Row],[Discount %]]&lt;=5,"0-5%",
IF(tblSales[[#This Row],[Discount %]]&lt;=10,"5-10%",
IF(tblSales[[#This Row],[Discount %]]&lt;=15,"10-15%",
IF(tblSales[[#This Row],[Discount %]]&lt;=20,"15-20%","20%+"))))</f>
        <v>0-5%</v>
      </c>
    </row>
    <row r="1433" spans="1:38">
      <c r="A1433" s="2" t="s">
        <v>3257</v>
      </c>
      <c r="B1433" s="11">
        <v>45699</v>
      </c>
      <c r="C1433" s="2" t="s">
        <v>3258</v>
      </c>
      <c r="D1433" s="2" t="s">
        <v>328</v>
      </c>
      <c r="E1433" s="2" t="s">
        <v>807</v>
      </c>
      <c r="F1433" s="2" t="s">
        <v>172</v>
      </c>
      <c r="G1433" s="2">
        <v>2</v>
      </c>
      <c r="H1433" s="2">
        <v>1503.49</v>
      </c>
      <c r="I1433" s="2">
        <v>10</v>
      </c>
      <c r="J1433" s="2">
        <v>300.7</v>
      </c>
      <c r="K1433" s="2">
        <v>12</v>
      </c>
      <c r="L1433" s="2">
        <v>324.75</v>
      </c>
      <c r="M1433" s="2">
        <v>3031.03</v>
      </c>
      <c r="N1433" s="2">
        <v>2026.52</v>
      </c>
      <c r="O1433" s="2">
        <f t="shared" si="53"/>
        <v>679.76000000000022</v>
      </c>
      <c r="P1433" s="2" t="s">
        <v>29</v>
      </c>
      <c r="Q1433" s="2" t="str">
        <f t="shared" si="54"/>
        <v>Debit Card</v>
      </c>
      <c r="R1433" s="2" t="s">
        <v>20</v>
      </c>
      <c r="S1433" s="2" t="s">
        <v>56</v>
      </c>
      <c r="T1433" s="2" t="s">
        <v>3259</v>
      </c>
      <c r="U1433" s="2" t="s">
        <v>59</v>
      </c>
      <c r="V1433" t="str">
        <f>TEXT(tblSales[[#This Row],[Invoice Date]],"mmm")</f>
        <v>Feb</v>
      </c>
      <c r="W1433">
        <f>MONTH(tblSales[[#This Row],[Invoice Date]])</f>
        <v>2</v>
      </c>
      <c r="X1433">
        <f>YEAR(tblSales[[#This Row],[Invoice Date]])</f>
        <v>2025</v>
      </c>
      <c r="Y1433" t="str">
        <f>TEXT(tblSales[[#This Row],[Invoice Date]],"mmm-yyyy")</f>
        <v>Feb-2025</v>
      </c>
      <c r="Z1433" t="str">
        <f>_xlfn.XLOOKUP(tblSales[[#This Row],[Product_ID]],Products!$A:$A,Products!$C:$C,"Women Dresses")</f>
        <v>Winter Wear</v>
      </c>
      <c r="AA1433" t="str">
        <f>_xlfn.XLOOKUP(tblSales[[#This Row],[Product_ID]],Products!$A:$A,Products!$D:$D,"Unknown")</f>
        <v>Jacket</v>
      </c>
      <c r="AB1433" t="str">
        <f>_xlfn.XLOOKUP(tblSales[[#This Row],[Product_ID]],Products!$A:$A,Products!$E:$E,"Unknown")</f>
        <v>Blackberrys</v>
      </c>
      <c r="AC1433" t="str">
        <f>_xlfn.XLOOKUP(tblSales[[#This Row],[Store_ID]],Stores!$A:$A,Stores!$B:$B,"Unknown")</f>
        <v>TrendMart Bengaluru Mall Kiosk</v>
      </c>
      <c r="AD1433" t="str">
        <f>_xlfn.XLOOKUP(tblSales[[#This Row],[Store_ID]],Stores!$A:$A,Stores!$E:$E,"Unknown")</f>
        <v>South Zone 2</v>
      </c>
      <c r="AE1433" t="str">
        <f>_xlfn.XLOOKUP(tblSales[[#This Row],[Customer_ID]],Customers!$A:$A,Customers!$B:$B,"Unknown")</f>
        <v>Chitra Srinivasan</v>
      </c>
      <c r="AF1433" t="str">
        <f>_xlfn.XLOOKUP(tblSales[[#This Row],[Customer_ID]],Customers!$A:$A,Customers!$J:$J,"Unknown")</f>
        <v>Gold</v>
      </c>
      <c r="AG1433" t="str">
        <f>_xlfn.XLOOKUP(tblSales[[#This Row],[Employee_ID]],Employees!$A:$A,Employees!$B:$B,"Unknown")</f>
        <v>Eswar Prasad</v>
      </c>
      <c r="AH1433">
        <f>IF(MONTH(tblSales[[#This Row],[Invoice Date]])&gt;=4,MONTH(tblSales[[#This Row],[Invoice Date]]),MONTH(tblSales[[#This Row],[Invoice Date]])+12)</f>
        <v>14</v>
      </c>
      <c r="AI1433" s="8">
        <f>DATE(YEAR(tblSales[[#This Row],[Invoice Date]]),MONTH(tblSales[[#This Row],[Invoice Date]]),1)</f>
        <v>45689</v>
      </c>
      <c r="AJ1433" t="str">
        <f>_xlfn.XLOOKUP(tblSales[[#This Row],[Product_ID]],Products!$A:$A,Products!$B:$B,"Unknown")</f>
        <v>Blackberrys Jacket Red</v>
      </c>
      <c r="AK1433" s="9">
        <f>IFERROR(tblSales[[#This Row],[Profit]]/tblSales[[#This Row],[Sales Amount]],0)</f>
        <v>0.2242669983470966</v>
      </c>
      <c r="AL1433" t="str">
        <f>IF(tblSales[[#This Row],[Discount %]]&lt;=5,"0-5%",
IF(tblSales[[#This Row],[Discount %]]&lt;=10,"5-10%",
IF(tblSales[[#This Row],[Discount %]]&lt;=15,"10-15%",
IF(tblSales[[#This Row],[Discount %]]&lt;=20,"15-20%","20%+"))))</f>
        <v>5-10%</v>
      </c>
    </row>
    <row r="1434" spans="1:38">
      <c r="A1434" s="2" t="s">
        <v>3260</v>
      </c>
      <c r="B1434" s="11">
        <v>45668</v>
      </c>
      <c r="C1434" s="2" t="s">
        <v>3261</v>
      </c>
      <c r="D1434" s="2" t="s">
        <v>1876</v>
      </c>
      <c r="E1434" s="2" t="s">
        <v>1138</v>
      </c>
      <c r="F1434" s="2" t="s">
        <v>458</v>
      </c>
      <c r="G1434" s="2">
        <v>1</v>
      </c>
      <c r="H1434" s="2">
        <v>930.43</v>
      </c>
      <c r="I1434" s="2">
        <v>30</v>
      </c>
      <c r="J1434" s="2">
        <v>279.13</v>
      </c>
      <c r="K1434" s="2">
        <v>5</v>
      </c>
      <c r="L1434" s="2">
        <v>32.56</v>
      </c>
      <c r="M1434" s="2">
        <v>683.86</v>
      </c>
      <c r="N1434" s="2">
        <v>535.47</v>
      </c>
      <c r="O1434" s="2">
        <f t="shared" si="53"/>
        <v>115.82999999999998</v>
      </c>
      <c r="P1434" s="2" t="s">
        <v>32</v>
      </c>
      <c r="Q1434" s="2" t="str">
        <f t="shared" si="54"/>
        <v>UPI</v>
      </c>
      <c r="R1434" s="2" t="s">
        <v>21</v>
      </c>
      <c r="S1434" s="2" t="s">
        <v>56</v>
      </c>
      <c r="T1434" s="2" t="s">
        <v>2892</v>
      </c>
      <c r="U1434" s="2" t="s">
        <v>60</v>
      </c>
      <c r="V1434" t="str">
        <f>TEXT(tblSales[[#This Row],[Invoice Date]],"mmm")</f>
        <v>Jan</v>
      </c>
      <c r="W1434">
        <f>MONTH(tblSales[[#This Row],[Invoice Date]])</f>
        <v>1</v>
      </c>
      <c r="X1434">
        <f>YEAR(tblSales[[#This Row],[Invoice Date]])</f>
        <v>2025</v>
      </c>
      <c r="Y1434" t="str">
        <f>TEXT(tblSales[[#This Row],[Invoice Date]],"mmm-yyyy")</f>
        <v>Jan-2025</v>
      </c>
      <c r="Z1434" t="str">
        <f>_xlfn.XLOOKUP(tblSales[[#This Row],[Product_ID]],Products!$A:$A,Products!$C:$C,"Women Dresses")</f>
        <v>Accessories</v>
      </c>
      <c r="AA1434" t="str">
        <f>_xlfn.XLOOKUP(tblSales[[#This Row],[Product_ID]],Products!$A:$A,Products!$D:$D,"Unknown")</f>
        <v>Tie</v>
      </c>
      <c r="AB1434" t="str">
        <f>_xlfn.XLOOKUP(tblSales[[#This Row],[Product_ID]],Products!$A:$A,Products!$E:$E,"Unknown")</f>
        <v>Metro Shoes</v>
      </c>
      <c r="AC1434" t="str">
        <f>_xlfn.XLOOKUP(tblSales[[#This Row],[Store_ID]],Stores!$A:$A,Stores!$B:$B,"Unknown")</f>
        <v>TrendMart Vijayawada Mall Kiosk</v>
      </c>
      <c r="AD1434" t="str">
        <f>_xlfn.XLOOKUP(tblSales[[#This Row],[Store_ID]],Stores!$A:$A,Stores!$E:$E,"Unknown")</f>
        <v>South Zone 3</v>
      </c>
      <c r="AE1434" t="str">
        <f>_xlfn.XLOOKUP(tblSales[[#This Row],[Customer_ID]],Customers!$A:$A,Customers!$B:$B,"Unknown")</f>
        <v>Indira Raman</v>
      </c>
      <c r="AF1434" t="str">
        <f>_xlfn.XLOOKUP(tblSales[[#This Row],[Customer_ID]],Customers!$A:$A,Customers!$J:$J,"Unknown")</f>
        <v>Silver</v>
      </c>
      <c r="AG1434" t="str">
        <f>_xlfn.XLOOKUP(tblSales[[#This Row],[Employee_ID]],Employees!$A:$A,Employees!$B:$B,"Unknown")</f>
        <v>Anil Reddy</v>
      </c>
      <c r="AH1434">
        <f>IF(MONTH(tblSales[[#This Row],[Invoice Date]])&gt;=4,MONTH(tblSales[[#This Row],[Invoice Date]]),MONTH(tblSales[[#This Row],[Invoice Date]])+12)</f>
        <v>13</v>
      </c>
      <c r="AI1434" s="8">
        <f>DATE(YEAR(tblSales[[#This Row],[Invoice Date]]),MONTH(tblSales[[#This Row],[Invoice Date]]),1)</f>
        <v>45658</v>
      </c>
      <c r="AJ1434" t="str">
        <f>_xlfn.XLOOKUP(tblSales[[#This Row],[Product_ID]],Products!$A:$A,Products!$B:$B,"Unknown")</f>
        <v>Metro Shoes Tie Orange</v>
      </c>
      <c r="AK1434" s="9">
        <f>IFERROR(tblSales[[#This Row],[Profit]]/tblSales[[#This Row],[Sales Amount]],0)</f>
        <v>0.16937677302371829</v>
      </c>
      <c r="AL1434" t="str">
        <f>IF(tblSales[[#This Row],[Discount %]]&lt;=5,"0-5%",
IF(tblSales[[#This Row],[Discount %]]&lt;=10,"5-10%",
IF(tblSales[[#This Row],[Discount %]]&lt;=15,"10-15%",
IF(tblSales[[#This Row],[Discount %]]&lt;=20,"15-20%","20%+"))))</f>
        <v>20%+</v>
      </c>
    </row>
    <row r="1435" spans="1:38">
      <c r="A1435" s="2" t="s">
        <v>3262</v>
      </c>
      <c r="B1435" s="11">
        <v>45560</v>
      </c>
      <c r="C1435" s="2" t="s">
        <v>1748</v>
      </c>
      <c r="D1435" s="2" t="s">
        <v>976</v>
      </c>
      <c r="E1435" s="2" t="s">
        <v>1396</v>
      </c>
      <c r="F1435" s="2" t="s">
        <v>227</v>
      </c>
      <c r="G1435" s="2">
        <v>2</v>
      </c>
      <c r="H1435" s="2">
        <v>1350.08</v>
      </c>
      <c r="I1435" s="2">
        <v>0</v>
      </c>
      <c r="J1435" s="2">
        <v>0</v>
      </c>
      <c r="K1435" s="2">
        <v>12</v>
      </c>
      <c r="L1435" s="2">
        <v>324.02</v>
      </c>
      <c r="M1435" s="2">
        <v>3024.18</v>
      </c>
      <c r="N1435" s="2">
        <v>1924.34</v>
      </c>
      <c r="O1435" s="2">
        <f t="shared" si="53"/>
        <v>775.81999999999994</v>
      </c>
      <c r="P1435" s="2" t="s">
        <v>32</v>
      </c>
      <c r="Q1435" s="2" t="str">
        <f t="shared" si="54"/>
        <v>UPI</v>
      </c>
      <c r="R1435" s="2" t="s">
        <v>20</v>
      </c>
      <c r="S1435" s="2" t="s">
        <v>56</v>
      </c>
      <c r="T1435" s="2" t="s">
        <v>968</v>
      </c>
      <c r="U1435" s="2" t="s">
        <v>59</v>
      </c>
      <c r="V1435" t="str">
        <f>TEXT(tblSales[[#This Row],[Invoice Date]],"mmm")</f>
        <v>Sep</v>
      </c>
      <c r="W1435">
        <f>MONTH(tblSales[[#This Row],[Invoice Date]])</f>
        <v>9</v>
      </c>
      <c r="X1435">
        <f>YEAR(tblSales[[#This Row],[Invoice Date]])</f>
        <v>2024</v>
      </c>
      <c r="Y1435" t="str">
        <f>TEXT(tblSales[[#This Row],[Invoice Date]],"mmm-yyyy")</f>
        <v>Sep-2024</v>
      </c>
      <c r="Z1435" t="str">
        <f>_xlfn.XLOOKUP(tblSales[[#This Row],[Product_ID]],Products!$A:$A,Products!$C:$C,"Women Dresses")</f>
        <v>Women Sarees</v>
      </c>
      <c r="AA1435" t="str">
        <f>_xlfn.XLOOKUP(tblSales[[#This Row],[Product_ID]],Products!$A:$A,Products!$D:$D,"Unknown")</f>
        <v>Cotton Saree</v>
      </c>
      <c r="AB1435" t="str">
        <f>_xlfn.XLOOKUP(tblSales[[#This Row],[Product_ID]],Products!$A:$A,Products!$E:$E,"Unknown")</f>
        <v>Spykar</v>
      </c>
      <c r="AC1435" t="str">
        <f>_xlfn.XLOOKUP(tblSales[[#This Row],[Store_ID]],Stores!$A:$A,Stores!$B:$B,"Unknown")</f>
        <v>TrendMart Vellore High Street</v>
      </c>
      <c r="AD1435" t="str">
        <f>_xlfn.XLOOKUP(tblSales[[#This Row],[Store_ID]],Stores!$A:$A,Stores!$E:$E,"Unknown")</f>
        <v>South Zone 1</v>
      </c>
      <c r="AE1435" t="str">
        <f>_xlfn.XLOOKUP(tblSales[[#This Row],[Customer_ID]],Customers!$A:$A,Customers!$B:$B,"Unknown")</f>
        <v>Pranav Chettiar</v>
      </c>
      <c r="AF1435" t="str">
        <f>_xlfn.XLOOKUP(tblSales[[#This Row],[Customer_ID]],Customers!$A:$A,Customers!$J:$J,"Unknown")</f>
        <v>Gold</v>
      </c>
      <c r="AG1435" t="str">
        <f>_xlfn.XLOOKUP(tblSales[[#This Row],[Employee_ID]],Employees!$A:$A,Employees!$B:$B,"Unknown")</f>
        <v>Ishwarya Shetty</v>
      </c>
      <c r="AH1435">
        <f>IF(MONTH(tblSales[[#This Row],[Invoice Date]])&gt;=4,MONTH(tblSales[[#This Row],[Invoice Date]]),MONTH(tblSales[[#This Row],[Invoice Date]])+12)</f>
        <v>9</v>
      </c>
      <c r="AI1435" s="8">
        <f>DATE(YEAR(tblSales[[#This Row],[Invoice Date]]),MONTH(tblSales[[#This Row],[Invoice Date]]),1)</f>
        <v>45536</v>
      </c>
      <c r="AJ1435" t="str">
        <f>_xlfn.XLOOKUP(tblSales[[#This Row],[Product_ID]],Products!$A:$A,Products!$B:$B,"Unknown")</f>
        <v>Spykar Cotton Saree Black</v>
      </c>
      <c r="AK1435" s="9">
        <f>IFERROR(tblSales[[#This Row],[Profit]]/tblSales[[#This Row],[Sales Amount]],0)</f>
        <v>0.25653896262788589</v>
      </c>
      <c r="AL1435" t="str">
        <f>IF(tblSales[[#This Row],[Discount %]]&lt;=5,"0-5%",
IF(tblSales[[#This Row],[Discount %]]&lt;=10,"5-10%",
IF(tblSales[[#This Row],[Discount %]]&lt;=15,"10-15%",
IF(tblSales[[#This Row],[Discount %]]&lt;=20,"15-20%","20%+"))))</f>
        <v>0-5%</v>
      </c>
    </row>
    <row r="1436" spans="1:38">
      <c r="A1436" s="2" t="s">
        <v>3263</v>
      </c>
      <c r="B1436" s="11">
        <v>45592</v>
      </c>
      <c r="C1436" s="2" t="s">
        <v>2930</v>
      </c>
      <c r="D1436" s="2" t="s">
        <v>837</v>
      </c>
      <c r="E1436" s="2" t="s">
        <v>192</v>
      </c>
      <c r="F1436" s="2" t="s">
        <v>128</v>
      </c>
      <c r="G1436" s="2">
        <v>2</v>
      </c>
      <c r="H1436" s="2">
        <v>6897.11</v>
      </c>
      <c r="I1436" s="2">
        <v>20</v>
      </c>
      <c r="J1436" s="2">
        <v>2758.84</v>
      </c>
      <c r="K1436" s="2">
        <v>3</v>
      </c>
      <c r="L1436" s="2">
        <v>331.06</v>
      </c>
      <c r="M1436" s="2">
        <v>11366.44</v>
      </c>
      <c r="N1436" s="2">
        <v>9525.52</v>
      </c>
      <c r="O1436" s="2">
        <f t="shared" si="53"/>
        <v>1509.8600000000001</v>
      </c>
      <c r="P1436" s="2" t="s">
        <v>27</v>
      </c>
      <c r="Q1436" s="2" t="str">
        <f t="shared" si="54"/>
        <v>Cash</v>
      </c>
      <c r="R1436" s="2" t="s">
        <v>20</v>
      </c>
      <c r="S1436" s="2" t="s">
        <v>56</v>
      </c>
      <c r="T1436" s="2" t="s">
        <v>146</v>
      </c>
      <c r="U1436" s="2" t="s">
        <v>60</v>
      </c>
      <c r="V1436" t="str">
        <f>TEXT(tblSales[[#This Row],[Invoice Date]],"mmm")</f>
        <v>Oct</v>
      </c>
      <c r="W1436">
        <f>MONTH(tblSales[[#This Row],[Invoice Date]])</f>
        <v>10</v>
      </c>
      <c r="X1436">
        <f>YEAR(tblSales[[#This Row],[Invoice Date]])</f>
        <v>2024</v>
      </c>
      <c r="Y1436" t="str">
        <f>TEXT(tblSales[[#This Row],[Invoice Date]],"mmm-yyyy")</f>
        <v>Oct-2024</v>
      </c>
      <c r="Z1436" t="str">
        <f>_xlfn.XLOOKUP(tblSales[[#This Row],[Product_ID]],Products!$A:$A,Products!$C:$C,"Women Dresses")</f>
        <v>Jewellery</v>
      </c>
      <c r="AA1436" t="str">
        <f>_xlfn.XLOOKUP(tblSales[[#This Row],[Product_ID]],Products!$A:$A,Products!$D:$D,"Unknown")</f>
        <v>Earrings</v>
      </c>
      <c r="AB1436" t="str">
        <f>_xlfn.XLOOKUP(tblSales[[#This Row],[Product_ID]],Products!$A:$A,Products!$E:$E,"Unknown")</f>
        <v>Aurelia</v>
      </c>
      <c r="AC1436" t="str">
        <f>_xlfn.XLOOKUP(tblSales[[#This Row],[Store_ID]],Stores!$A:$A,Stores!$B:$B,"Unknown")</f>
        <v>TrendMart Nellore Standard</v>
      </c>
      <c r="AD1436" t="str">
        <f>_xlfn.XLOOKUP(tblSales[[#This Row],[Store_ID]],Stores!$A:$A,Stores!$E:$E,"Unknown")</f>
        <v>South Zone 3</v>
      </c>
      <c r="AE1436" t="str">
        <f>_xlfn.XLOOKUP(tblSales[[#This Row],[Customer_ID]],Customers!$A:$A,Customers!$B:$B,"Unknown")</f>
        <v>Priya Yadav</v>
      </c>
      <c r="AF1436" t="str">
        <f>_xlfn.XLOOKUP(tblSales[[#This Row],[Customer_ID]],Customers!$A:$A,Customers!$J:$J,"Unknown")</f>
        <v>Silver</v>
      </c>
      <c r="AG1436" t="str">
        <f>_xlfn.XLOOKUP(tblSales[[#This Row],[Employee_ID]],Employees!$A:$A,Employees!$B:$B,"Unknown")</f>
        <v>Praveen Gupta</v>
      </c>
      <c r="AH1436">
        <f>IF(MONTH(tblSales[[#This Row],[Invoice Date]])&gt;=4,MONTH(tblSales[[#This Row],[Invoice Date]]),MONTH(tblSales[[#This Row],[Invoice Date]])+12)</f>
        <v>10</v>
      </c>
      <c r="AI1436" s="8">
        <f>DATE(YEAR(tblSales[[#This Row],[Invoice Date]]),MONTH(tblSales[[#This Row],[Invoice Date]]),1)</f>
        <v>45566</v>
      </c>
      <c r="AJ1436" t="str">
        <f>_xlfn.XLOOKUP(tblSales[[#This Row],[Product_ID]],Products!$A:$A,Products!$B:$B,"Unknown")</f>
        <v>Aurelia Earrings Sky Blue</v>
      </c>
      <c r="AK1436" s="9">
        <f>IFERROR(tblSales[[#This Row],[Profit]]/tblSales[[#This Row],[Sales Amount]],0)</f>
        <v>0.13283490697175193</v>
      </c>
      <c r="AL1436" t="str">
        <f>IF(tblSales[[#This Row],[Discount %]]&lt;=5,"0-5%",
IF(tblSales[[#This Row],[Discount %]]&lt;=10,"5-10%",
IF(tblSales[[#This Row],[Discount %]]&lt;=15,"10-15%",
IF(tblSales[[#This Row],[Discount %]]&lt;=20,"15-20%","20%+"))))</f>
        <v>15-20%</v>
      </c>
    </row>
    <row r="1437" spans="1:38">
      <c r="A1437" s="2" t="s">
        <v>3264</v>
      </c>
      <c r="B1437" s="11">
        <v>45406</v>
      </c>
      <c r="C1437" s="2" t="s">
        <v>3265</v>
      </c>
      <c r="D1437" s="2" t="s">
        <v>343</v>
      </c>
      <c r="E1437" s="2" t="s">
        <v>973</v>
      </c>
      <c r="F1437" s="2" t="s">
        <v>210</v>
      </c>
      <c r="G1437" s="2">
        <v>1</v>
      </c>
      <c r="H1437" s="2">
        <v>1232.81</v>
      </c>
      <c r="I1437" s="2">
        <v>15</v>
      </c>
      <c r="J1437" s="2">
        <v>184.92</v>
      </c>
      <c r="K1437" s="2">
        <v>12</v>
      </c>
      <c r="L1437" s="2">
        <v>125.75</v>
      </c>
      <c r="M1437" s="2">
        <v>1173.6400000000001</v>
      </c>
      <c r="N1437" s="2">
        <v>767.83</v>
      </c>
      <c r="O1437" s="2">
        <f t="shared" si="53"/>
        <v>280.06000000000006</v>
      </c>
      <c r="P1437" s="2" t="s">
        <v>32</v>
      </c>
      <c r="Q1437" s="2" t="str">
        <f t="shared" si="54"/>
        <v>UPI</v>
      </c>
      <c r="R1437" s="2" t="s">
        <v>20</v>
      </c>
      <c r="S1437" s="2" t="s">
        <v>56</v>
      </c>
      <c r="T1437" s="2" t="s">
        <v>1690</v>
      </c>
      <c r="U1437" s="2" t="s">
        <v>59</v>
      </c>
      <c r="V1437" t="str">
        <f>TEXT(tblSales[[#This Row],[Invoice Date]],"mmm")</f>
        <v>Apr</v>
      </c>
      <c r="W1437">
        <f>MONTH(tblSales[[#This Row],[Invoice Date]])</f>
        <v>4</v>
      </c>
      <c r="X1437">
        <f>YEAR(tblSales[[#This Row],[Invoice Date]])</f>
        <v>2024</v>
      </c>
      <c r="Y1437" t="str">
        <f>TEXT(tblSales[[#This Row],[Invoice Date]],"mmm-yyyy")</f>
        <v>Apr-2024</v>
      </c>
      <c r="Z1437" t="str">
        <f>_xlfn.XLOOKUP(tblSales[[#This Row],[Product_ID]],Products!$A:$A,Products!$C:$C,"Women Dresses")</f>
        <v>Women Jeans</v>
      </c>
      <c r="AA1437" t="str">
        <f>_xlfn.XLOOKUP(tblSales[[#This Row],[Product_ID]],Products!$A:$A,Products!$D:$D,"Unknown")</f>
        <v>Skinny Fit</v>
      </c>
      <c r="AB1437" t="str">
        <f>_xlfn.XLOOKUP(tblSales[[#This Row],[Product_ID]],Products!$A:$A,Products!$E:$E,"Unknown")</f>
        <v>Being Human</v>
      </c>
      <c r="AC1437" t="str">
        <f>_xlfn.XLOOKUP(tblSales[[#This Row],[Store_ID]],Stores!$A:$A,Stores!$B:$B,"Unknown")</f>
        <v>TrendMart Kochi High Street</v>
      </c>
      <c r="AD1437" t="str">
        <f>_xlfn.XLOOKUP(tblSales[[#This Row],[Store_ID]],Stores!$A:$A,Stores!$E:$E,"Unknown")</f>
        <v>South Zone 1</v>
      </c>
      <c r="AE1437" t="str">
        <f>_xlfn.XLOOKUP(tblSales[[#This Row],[Customer_ID]],Customers!$A:$A,Customers!$B:$B,"Unknown")</f>
        <v>Hemanth Yadav</v>
      </c>
      <c r="AF1437" t="str">
        <f>_xlfn.XLOOKUP(tblSales[[#This Row],[Customer_ID]],Customers!$A:$A,Customers!$J:$J,"Unknown")</f>
        <v>Gold</v>
      </c>
      <c r="AG1437" t="str">
        <f>_xlfn.XLOOKUP(tblSales[[#This Row],[Employee_ID]],Employees!$A:$A,Employees!$B:$B,"Unknown")</f>
        <v>Rani Mishra</v>
      </c>
      <c r="AH1437">
        <f>IF(MONTH(tblSales[[#This Row],[Invoice Date]])&gt;=4,MONTH(tblSales[[#This Row],[Invoice Date]]),MONTH(tblSales[[#This Row],[Invoice Date]])+12)</f>
        <v>4</v>
      </c>
      <c r="AI1437" s="8">
        <f>DATE(YEAR(tblSales[[#This Row],[Invoice Date]]),MONTH(tblSales[[#This Row],[Invoice Date]]),1)</f>
        <v>45383</v>
      </c>
      <c r="AJ1437" t="str">
        <f>_xlfn.XLOOKUP(tblSales[[#This Row],[Product_ID]],Products!$A:$A,Products!$B:$B,"Unknown")</f>
        <v>Being Human Skinny Fit Charcoal</v>
      </c>
      <c r="AK1437" s="9">
        <f>IFERROR(tblSales[[#This Row],[Profit]]/tblSales[[#This Row],[Sales Amount]],0)</f>
        <v>0.23862513206775504</v>
      </c>
      <c r="AL1437" t="str">
        <f>IF(tblSales[[#This Row],[Discount %]]&lt;=5,"0-5%",
IF(tblSales[[#This Row],[Discount %]]&lt;=10,"5-10%",
IF(tblSales[[#This Row],[Discount %]]&lt;=15,"10-15%",
IF(tblSales[[#This Row],[Discount %]]&lt;=20,"15-20%","20%+"))))</f>
        <v>10-15%</v>
      </c>
    </row>
    <row r="1438" spans="1:38">
      <c r="A1438" s="2" t="s">
        <v>3266</v>
      </c>
      <c r="B1438" s="11">
        <v>45546</v>
      </c>
      <c r="C1438" s="2" t="s">
        <v>408</v>
      </c>
      <c r="D1438" s="2" t="s">
        <v>624</v>
      </c>
      <c r="E1438" s="2" t="s">
        <v>646</v>
      </c>
      <c r="F1438" s="2" t="s">
        <v>377</v>
      </c>
      <c r="G1438" s="2">
        <v>2</v>
      </c>
      <c r="H1438" s="2">
        <v>690.3</v>
      </c>
      <c r="I1438" s="2">
        <v>0</v>
      </c>
      <c r="J1438" s="2">
        <v>0</v>
      </c>
      <c r="K1438" s="2">
        <v>5</v>
      </c>
      <c r="L1438" s="2">
        <v>69.03</v>
      </c>
      <c r="M1438" s="2">
        <v>1449.63</v>
      </c>
      <c r="N1438" s="2">
        <v>807.42</v>
      </c>
      <c r="O1438" s="2">
        <f t="shared" si="53"/>
        <v>573.18000000000018</v>
      </c>
      <c r="P1438" s="2" t="s">
        <v>28</v>
      </c>
      <c r="Q1438" s="2" t="str">
        <f t="shared" si="54"/>
        <v>Credit Card</v>
      </c>
      <c r="R1438" s="2" t="s">
        <v>20</v>
      </c>
      <c r="S1438" s="2" t="s">
        <v>56</v>
      </c>
      <c r="T1438" s="2" t="s">
        <v>3151</v>
      </c>
      <c r="U1438" s="2" t="s">
        <v>59</v>
      </c>
      <c r="V1438" t="str">
        <f>TEXT(tblSales[[#This Row],[Invoice Date]],"mmm")</f>
        <v>Sep</v>
      </c>
      <c r="W1438">
        <f>MONTH(tblSales[[#This Row],[Invoice Date]])</f>
        <v>9</v>
      </c>
      <c r="X1438">
        <f>YEAR(tblSales[[#This Row],[Invoice Date]])</f>
        <v>2024</v>
      </c>
      <c r="Y1438" t="str">
        <f>TEXT(tblSales[[#This Row],[Invoice Date]],"mmm-yyyy")</f>
        <v>Sep-2024</v>
      </c>
      <c r="Z1438" t="str">
        <f>_xlfn.XLOOKUP(tblSales[[#This Row],[Product_ID]],Products!$A:$A,Products!$C:$C,"Women Dresses")</f>
        <v>Accessories</v>
      </c>
      <c r="AA1438" t="str">
        <f>_xlfn.XLOOKUP(tblSales[[#This Row],[Product_ID]],Products!$A:$A,Products!$D:$D,"Unknown")</f>
        <v>Cap</v>
      </c>
      <c r="AB1438" t="str">
        <f>_xlfn.XLOOKUP(tblSales[[#This Row],[Product_ID]],Products!$A:$A,Products!$E:$E,"Unknown")</f>
        <v>Westside</v>
      </c>
      <c r="AC1438" t="str">
        <f>_xlfn.XLOOKUP(tblSales[[#This Row],[Store_ID]],Stores!$A:$A,Stores!$B:$B,"Unknown")</f>
        <v>TrendMart Vijayawada Mall Kiosk</v>
      </c>
      <c r="AD1438" t="str">
        <f>_xlfn.XLOOKUP(tblSales[[#This Row],[Store_ID]],Stores!$A:$A,Stores!$E:$E,"Unknown")</f>
        <v>South Zone 3</v>
      </c>
      <c r="AE1438" t="str">
        <f>_xlfn.XLOOKUP(tblSales[[#This Row],[Customer_ID]],Customers!$A:$A,Customers!$B:$B,"Unknown")</f>
        <v>Tejaswini Murthy</v>
      </c>
      <c r="AF1438" t="str">
        <f>_xlfn.XLOOKUP(tblSales[[#This Row],[Customer_ID]],Customers!$A:$A,Customers!$J:$J,"Unknown")</f>
        <v>Regular</v>
      </c>
      <c r="AG1438" t="str">
        <f>_xlfn.XLOOKUP(tblSales[[#This Row],[Employee_ID]],Employees!$A:$A,Employees!$B:$B,"Unknown")</f>
        <v>Sunita Ramachandran</v>
      </c>
      <c r="AH1438">
        <f>IF(MONTH(tblSales[[#This Row],[Invoice Date]])&gt;=4,MONTH(tblSales[[#This Row],[Invoice Date]]),MONTH(tblSales[[#This Row],[Invoice Date]])+12)</f>
        <v>9</v>
      </c>
      <c r="AI1438" s="8">
        <f>DATE(YEAR(tblSales[[#This Row],[Invoice Date]]),MONTH(tblSales[[#This Row],[Invoice Date]]),1)</f>
        <v>45536</v>
      </c>
      <c r="AJ1438" t="str">
        <f>_xlfn.XLOOKUP(tblSales[[#This Row],[Product_ID]],Products!$A:$A,Products!$B:$B,"Unknown")</f>
        <v>Westside Cap Beige</v>
      </c>
      <c r="AK1438" s="9">
        <f>IFERROR(tblSales[[#This Row],[Profit]]/tblSales[[#This Row],[Sales Amount]],0)</f>
        <v>0.39539744624490397</v>
      </c>
      <c r="AL1438" t="str">
        <f>IF(tblSales[[#This Row],[Discount %]]&lt;=5,"0-5%",
IF(tblSales[[#This Row],[Discount %]]&lt;=10,"5-10%",
IF(tblSales[[#This Row],[Discount %]]&lt;=15,"10-15%",
IF(tblSales[[#This Row],[Discount %]]&lt;=20,"15-20%","20%+"))))</f>
        <v>0-5%</v>
      </c>
    </row>
    <row r="1439" spans="1:38">
      <c r="A1439" s="2" t="s">
        <v>3267</v>
      </c>
      <c r="B1439" s="11">
        <v>45549</v>
      </c>
      <c r="C1439" s="2" t="s">
        <v>2911</v>
      </c>
      <c r="D1439" s="2" t="s">
        <v>610</v>
      </c>
      <c r="E1439" s="2" t="s">
        <v>551</v>
      </c>
      <c r="F1439" s="2" t="s">
        <v>475</v>
      </c>
      <c r="G1439" s="2">
        <v>2</v>
      </c>
      <c r="H1439" s="2">
        <v>1325.77</v>
      </c>
      <c r="I1439" s="2">
        <v>0</v>
      </c>
      <c r="J1439" s="2">
        <v>0</v>
      </c>
      <c r="K1439" s="2">
        <v>12</v>
      </c>
      <c r="L1439" s="2">
        <v>318.18</v>
      </c>
      <c r="M1439" s="2">
        <v>2969.72</v>
      </c>
      <c r="N1439" s="2">
        <v>1808.42</v>
      </c>
      <c r="O1439" s="2">
        <f t="shared" si="53"/>
        <v>843.11999999999966</v>
      </c>
      <c r="P1439" s="2" t="s">
        <v>28</v>
      </c>
      <c r="Q1439" s="2" t="str">
        <f t="shared" si="54"/>
        <v>Credit Card</v>
      </c>
      <c r="R1439" s="2" t="s">
        <v>20</v>
      </c>
      <c r="S1439" s="2" t="s">
        <v>57</v>
      </c>
      <c r="T1439" s="2" t="s">
        <v>1296</v>
      </c>
      <c r="U1439" s="2" t="s">
        <v>60</v>
      </c>
      <c r="V1439" t="str">
        <f>TEXT(tblSales[[#This Row],[Invoice Date]],"mmm")</f>
        <v>Sep</v>
      </c>
      <c r="W1439">
        <f>MONTH(tblSales[[#This Row],[Invoice Date]])</f>
        <v>9</v>
      </c>
      <c r="X1439">
        <f>YEAR(tblSales[[#This Row],[Invoice Date]])</f>
        <v>2024</v>
      </c>
      <c r="Y1439" t="str">
        <f>TEXT(tblSales[[#This Row],[Invoice Date]],"mmm-yyyy")</f>
        <v>Sep-2024</v>
      </c>
      <c r="Z1439" t="str">
        <f>_xlfn.XLOOKUP(tblSales[[#This Row],[Product_ID]],Products!$A:$A,Products!$C:$C,"Women Dresses")</f>
        <v>Wallets</v>
      </c>
      <c r="AA1439" t="str">
        <f>_xlfn.XLOOKUP(tblSales[[#This Row],[Product_ID]],Products!$A:$A,Products!$D:$D,"Unknown")</f>
        <v>Leather Wallet</v>
      </c>
      <c r="AB1439" t="str">
        <f>_xlfn.XLOOKUP(tblSales[[#This Row],[Product_ID]],Products!$A:$A,Products!$E:$E,"Unknown")</f>
        <v>Louis Philippe</v>
      </c>
      <c r="AC1439" t="str">
        <f>_xlfn.XLOOKUP(tblSales[[#This Row],[Store_ID]],Stores!$A:$A,Stores!$B:$B,"Unknown")</f>
        <v>TrendMart Thiruvananthapuram Standard</v>
      </c>
      <c r="AD1439" t="str">
        <f>_xlfn.XLOOKUP(tblSales[[#This Row],[Store_ID]],Stores!$A:$A,Stores!$E:$E,"Unknown")</f>
        <v>South Zone 1</v>
      </c>
      <c r="AE1439" t="str">
        <f>_xlfn.XLOOKUP(tblSales[[#This Row],[Customer_ID]],Customers!$A:$A,Customers!$B:$B,"Unknown")</f>
        <v>Harini Venkatesan</v>
      </c>
      <c r="AF1439" t="str">
        <f>_xlfn.XLOOKUP(tblSales[[#This Row],[Customer_ID]],Customers!$A:$A,Customers!$J:$J,"Unknown")</f>
        <v>Silver</v>
      </c>
      <c r="AG1439" t="str">
        <f>_xlfn.XLOOKUP(tblSales[[#This Row],[Employee_ID]],Employees!$A:$A,Employees!$B:$B,"Unknown")</f>
        <v>Arjun Krishnan</v>
      </c>
      <c r="AH1439">
        <f>IF(MONTH(tblSales[[#This Row],[Invoice Date]])&gt;=4,MONTH(tblSales[[#This Row],[Invoice Date]]),MONTH(tblSales[[#This Row],[Invoice Date]])+12)</f>
        <v>9</v>
      </c>
      <c r="AI1439" s="8">
        <f>DATE(YEAR(tblSales[[#This Row],[Invoice Date]]),MONTH(tblSales[[#This Row],[Invoice Date]]),1)</f>
        <v>45536</v>
      </c>
      <c r="AJ1439" t="str">
        <f>_xlfn.XLOOKUP(tblSales[[#This Row],[Product_ID]],Products!$A:$A,Products!$B:$B,"Unknown")</f>
        <v>Louis Philippe Leather Wallet Brown</v>
      </c>
      <c r="AK1439" s="9">
        <f>IFERROR(tblSales[[#This Row],[Profit]]/tblSales[[#This Row],[Sales Amount]],0)</f>
        <v>0.28390555338550427</v>
      </c>
      <c r="AL1439" t="str">
        <f>IF(tblSales[[#This Row],[Discount %]]&lt;=5,"0-5%",
IF(tblSales[[#This Row],[Discount %]]&lt;=10,"5-10%",
IF(tblSales[[#This Row],[Discount %]]&lt;=15,"10-15%",
IF(tblSales[[#This Row],[Discount %]]&lt;=20,"15-20%","20%+"))))</f>
        <v>0-5%</v>
      </c>
    </row>
    <row r="1440" spans="1:38">
      <c r="A1440" s="2" t="s">
        <v>3268</v>
      </c>
      <c r="B1440" s="11">
        <v>45605</v>
      </c>
      <c r="C1440" s="2" t="s">
        <v>3269</v>
      </c>
      <c r="D1440" s="2" t="s">
        <v>328</v>
      </c>
      <c r="E1440" s="2" t="s">
        <v>692</v>
      </c>
      <c r="F1440" s="2" t="s">
        <v>98</v>
      </c>
      <c r="G1440" s="2">
        <v>3</v>
      </c>
      <c r="H1440" s="2">
        <v>1606.36</v>
      </c>
      <c r="I1440" s="2">
        <v>15</v>
      </c>
      <c r="J1440" s="2">
        <v>722.86</v>
      </c>
      <c r="K1440" s="2">
        <v>12</v>
      </c>
      <c r="L1440" s="2">
        <v>491.55</v>
      </c>
      <c r="M1440" s="2">
        <v>4587.7700000000004</v>
      </c>
      <c r="N1440" s="2">
        <v>3039.78</v>
      </c>
      <c r="O1440" s="2">
        <f t="shared" si="53"/>
        <v>1056.4400000000003</v>
      </c>
      <c r="P1440" s="2" t="s">
        <v>32</v>
      </c>
      <c r="Q1440" s="2" t="str">
        <f t="shared" si="54"/>
        <v>UPI</v>
      </c>
      <c r="R1440" s="2" t="s">
        <v>21</v>
      </c>
      <c r="S1440" s="2" t="s">
        <v>56</v>
      </c>
      <c r="T1440" s="2" t="s">
        <v>968</v>
      </c>
      <c r="U1440" s="2" t="s">
        <v>60</v>
      </c>
      <c r="V1440" t="str">
        <f>TEXT(tblSales[[#This Row],[Invoice Date]],"mmm")</f>
        <v>Nov</v>
      </c>
      <c r="W1440">
        <f>MONTH(tblSales[[#This Row],[Invoice Date]])</f>
        <v>11</v>
      </c>
      <c r="X1440">
        <f>YEAR(tblSales[[#This Row],[Invoice Date]])</f>
        <v>2024</v>
      </c>
      <c r="Y1440" t="str">
        <f>TEXT(tblSales[[#This Row],[Invoice Date]],"mmm-yyyy")</f>
        <v>Nov-2024</v>
      </c>
      <c r="Z1440" t="str">
        <f>_xlfn.XLOOKUP(tblSales[[#This Row],[Product_ID]],Products!$A:$A,Products!$C:$C,"Women Dresses")</f>
        <v>Winter Wear</v>
      </c>
      <c r="AA1440" t="str">
        <f>_xlfn.XLOOKUP(tblSales[[#This Row],[Product_ID]],Products!$A:$A,Products!$D:$D,"Unknown")</f>
        <v>Jacket</v>
      </c>
      <c r="AB1440" t="str">
        <f>_xlfn.XLOOKUP(tblSales[[#This Row],[Product_ID]],Products!$A:$A,Products!$E:$E,"Unknown")</f>
        <v>Blackberrys</v>
      </c>
      <c r="AC1440" t="str">
        <f>_xlfn.XLOOKUP(tblSales[[#This Row],[Store_ID]],Stores!$A:$A,Stores!$B:$B,"Unknown")</f>
        <v>TrendMart Thiruvananthapuram Outlet</v>
      </c>
      <c r="AD1440" t="str">
        <f>_xlfn.XLOOKUP(tblSales[[#This Row],[Store_ID]],Stores!$A:$A,Stores!$E:$E,"Unknown")</f>
        <v>South Zone 1</v>
      </c>
      <c r="AE1440" t="str">
        <f>_xlfn.XLOOKUP(tblSales[[#This Row],[Customer_ID]],Customers!$A:$A,Customers!$B:$B,"Unknown")</f>
        <v>Vinod Ramachandran</v>
      </c>
      <c r="AF1440" t="str">
        <f>_xlfn.XLOOKUP(tblSales[[#This Row],[Customer_ID]],Customers!$A:$A,Customers!$J:$J,"Unknown")</f>
        <v>Platinum</v>
      </c>
      <c r="AG1440" t="str">
        <f>_xlfn.XLOOKUP(tblSales[[#This Row],[Employee_ID]],Employees!$A:$A,Employees!$B:$B,"Unknown")</f>
        <v>Deepthi Iyengar</v>
      </c>
      <c r="AH1440">
        <f>IF(MONTH(tblSales[[#This Row],[Invoice Date]])&gt;=4,MONTH(tblSales[[#This Row],[Invoice Date]]),MONTH(tblSales[[#This Row],[Invoice Date]])+12)</f>
        <v>11</v>
      </c>
      <c r="AI1440" s="8">
        <f>DATE(YEAR(tblSales[[#This Row],[Invoice Date]]),MONTH(tblSales[[#This Row],[Invoice Date]]),1)</f>
        <v>45597</v>
      </c>
      <c r="AJ1440" t="str">
        <f>_xlfn.XLOOKUP(tblSales[[#This Row],[Product_ID]],Products!$A:$A,Products!$B:$B,"Unknown")</f>
        <v>Blackberrys Jacket Red</v>
      </c>
      <c r="AK1440" s="9">
        <f>IFERROR(tblSales[[#This Row],[Profit]]/tblSales[[#This Row],[Sales Amount]],0)</f>
        <v>0.23027309564341722</v>
      </c>
      <c r="AL1440" t="str">
        <f>IF(tblSales[[#This Row],[Discount %]]&lt;=5,"0-5%",
IF(tblSales[[#This Row],[Discount %]]&lt;=10,"5-10%",
IF(tblSales[[#This Row],[Discount %]]&lt;=15,"10-15%",
IF(tblSales[[#This Row],[Discount %]]&lt;=20,"15-20%","20%+"))))</f>
        <v>10-15%</v>
      </c>
    </row>
    <row r="1441" spans="1:38">
      <c r="A1441" s="2" t="s">
        <v>3270</v>
      </c>
      <c r="B1441" s="11">
        <v>45595</v>
      </c>
      <c r="C1441" s="2" t="s">
        <v>1407</v>
      </c>
      <c r="D1441" s="2" t="s">
        <v>806</v>
      </c>
      <c r="E1441" s="2" t="s">
        <v>115</v>
      </c>
      <c r="F1441" s="2" t="s">
        <v>216</v>
      </c>
      <c r="G1441" s="2">
        <v>1</v>
      </c>
      <c r="H1441" s="2">
        <v>683.28</v>
      </c>
      <c r="I1441" s="2">
        <v>20</v>
      </c>
      <c r="J1441" s="2">
        <v>136.66</v>
      </c>
      <c r="K1441" s="2">
        <v>5</v>
      </c>
      <c r="L1441" s="2">
        <v>27.33</v>
      </c>
      <c r="M1441" s="2">
        <v>573.95000000000005</v>
      </c>
      <c r="N1441" s="2">
        <v>525.45000000000005</v>
      </c>
      <c r="O1441" s="2">
        <f t="shared" si="53"/>
        <v>21.17</v>
      </c>
      <c r="P1441" s="2" t="s">
        <v>32</v>
      </c>
      <c r="Q1441" s="2" t="str">
        <f t="shared" si="54"/>
        <v>UPI</v>
      </c>
      <c r="R1441" s="2" t="s">
        <v>21</v>
      </c>
      <c r="S1441" s="2" t="s">
        <v>56</v>
      </c>
      <c r="T1441" s="2" t="s">
        <v>1340</v>
      </c>
      <c r="U1441" s="2" t="s">
        <v>59</v>
      </c>
      <c r="V1441" t="str">
        <f>TEXT(tblSales[[#This Row],[Invoice Date]],"mmm")</f>
        <v>Oct</v>
      </c>
      <c r="W1441">
        <f>MONTH(tblSales[[#This Row],[Invoice Date]])</f>
        <v>10</v>
      </c>
      <c r="X1441">
        <f>YEAR(tblSales[[#This Row],[Invoice Date]])</f>
        <v>2024</v>
      </c>
      <c r="Y1441" t="str">
        <f>TEXT(tblSales[[#This Row],[Invoice Date]],"mmm-yyyy")</f>
        <v>Oct-2024</v>
      </c>
      <c r="Z1441" t="str">
        <f>_xlfn.XLOOKUP(tblSales[[#This Row],[Product_ID]],Products!$A:$A,Products!$C:$C,"Women Dresses")</f>
        <v>Kids Wear</v>
      </c>
      <c r="AA1441" t="str">
        <f>_xlfn.XLOOKUP(tblSales[[#This Row],[Product_ID]],Products!$A:$A,Products!$D:$D,"Unknown")</f>
        <v>Girls Frock</v>
      </c>
      <c r="AB1441" t="str">
        <f>_xlfn.XLOOKUP(tblSales[[#This Row],[Product_ID]],Products!$A:$A,Products!$E:$E,"Unknown")</f>
        <v>Sonata</v>
      </c>
      <c r="AC1441" t="str">
        <f>_xlfn.XLOOKUP(tblSales[[#This Row],[Store_ID]],Stores!$A:$A,Stores!$B:$B,"Unknown")</f>
        <v>TrendMart Thoothukudi Flagship</v>
      </c>
      <c r="AD1441" t="str">
        <f>_xlfn.XLOOKUP(tblSales[[#This Row],[Store_ID]],Stores!$A:$A,Stores!$E:$E,"Unknown")</f>
        <v>South Zone 1</v>
      </c>
      <c r="AE1441" t="str">
        <f>_xlfn.XLOOKUP(tblSales[[#This Row],[Customer_ID]],Customers!$A:$A,Customers!$B:$B,"Unknown")</f>
        <v>Nandini Iyer</v>
      </c>
      <c r="AF1441" t="str">
        <f>_xlfn.XLOOKUP(tblSales[[#This Row],[Customer_ID]],Customers!$A:$A,Customers!$J:$J,"Unknown")</f>
        <v>Silver</v>
      </c>
      <c r="AG1441" t="str">
        <f>_xlfn.XLOOKUP(tblSales[[#This Row],[Employee_ID]],Employees!$A:$A,Employees!$B:$B,"Unknown")</f>
        <v>Venkat Sharma</v>
      </c>
      <c r="AH1441">
        <f>IF(MONTH(tblSales[[#This Row],[Invoice Date]])&gt;=4,MONTH(tblSales[[#This Row],[Invoice Date]]),MONTH(tblSales[[#This Row],[Invoice Date]])+12)</f>
        <v>10</v>
      </c>
      <c r="AI1441" s="8">
        <f>DATE(YEAR(tblSales[[#This Row],[Invoice Date]]),MONTH(tblSales[[#This Row],[Invoice Date]]),1)</f>
        <v>45566</v>
      </c>
      <c r="AJ1441" t="str">
        <f>_xlfn.XLOOKUP(tblSales[[#This Row],[Product_ID]],Products!$A:$A,Products!$B:$B,"Unknown")</f>
        <v>Sonata Girls Frock Cream</v>
      </c>
      <c r="AK1441" s="9">
        <f>IFERROR(tblSales[[#This Row],[Profit]]/tblSales[[#This Row],[Sales Amount]],0)</f>
        <v>3.6884746058018988E-2</v>
      </c>
      <c r="AL1441" t="str">
        <f>IF(tblSales[[#This Row],[Discount %]]&lt;=5,"0-5%",
IF(tblSales[[#This Row],[Discount %]]&lt;=10,"5-10%",
IF(tblSales[[#This Row],[Discount %]]&lt;=15,"10-15%",
IF(tblSales[[#This Row],[Discount %]]&lt;=20,"15-20%","20%+"))))</f>
        <v>15-20%</v>
      </c>
    </row>
    <row r="1442" spans="1:38">
      <c r="A1442" s="2" t="s">
        <v>3271</v>
      </c>
      <c r="B1442" s="11">
        <v>45592</v>
      </c>
      <c r="C1442" s="2" t="s">
        <v>605</v>
      </c>
      <c r="D1442" s="2" t="s">
        <v>114</v>
      </c>
      <c r="E1442" s="2" t="s">
        <v>967</v>
      </c>
      <c r="F1442" s="2" t="s">
        <v>523</v>
      </c>
      <c r="G1442" s="2">
        <v>3</v>
      </c>
      <c r="H1442" s="2">
        <v>948.48</v>
      </c>
      <c r="I1442" s="2">
        <v>15</v>
      </c>
      <c r="J1442" s="2">
        <v>426.82</v>
      </c>
      <c r="K1442" s="2">
        <v>5</v>
      </c>
      <c r="L1442" s="2">
        <v>120.93</v>
      </c>
      <c r="M1442" s="2">
        <v>2539.5500000000002</v>
      </c>
      <c r="N1442" s="2">
        <v>1619.28</v>
      </c>
      <c r="O1442" s="2">
        <f t="shared" si="53"/>
        <v>799.34000000000015</v>
      </c>
      <c r="P1442" s="2" t="s">
        <v>31</v>
      </c>
      <c r="Q1442" s="2" t="str">
        <f t="shared" si="54"/>
        <v>Net Banking</v>
      </c>
      <c r="R1442" s="2" t="s">
        <v>20</v>
      </c>
      <c r="S1442" s="2" t="s">
        <v>56</v>
      </c>
      <c r="T1442" s="2" t="s">
        <v>783</v>
      </c>
      <c r="U1442" s="2" t="s">
        <v>60</v>
      </c>
      <c r="V1442" t="str">
        <f>TEXT(tblSales[[#This Row],[Invoice Date]],"mmm")</f>
        <v>Oct</v>
      </c>
      <c r="W1442">
        <f>MONTH(tblSales[[#This Row],[Invoice Date]])</f>
        <v>10</v>
      </c>
      <c r="X1442">
        <f>YEAR(tblSales[[#This Row],[Invoice Date]])</f>
        <v>2024</v>
      </c>
      <c r="Y1442" t="str">
        <f>TEXT(tblSales[[#This Row],[Invoice Date]],"mmm-yyyy")</f>
        <v>Oct-2024</v>
      </c>
      <c r="Z1442" t="str">
        <f>_xlfn.XLOOKUP(tblSales[[#This Row],[Product_ID]],Products!$A:$A,Products!$C:$C,"Women Dresses")</f>
        <v>Women Kurtis</v>
      </c>
      <c r="AA1442" t="str">
        <f>_xlfn.XLOOKUP(tblSales[[#This Row],[Product_ID]],Products!$A:$A,Products!$D:$D,"Unknown")</f>
        <v>Printed Kurti</v>
      </c>
      <c r="AB1442" t="str">
        <f>_xlfn.XLOOKUP(tblSales[[#This Row],[Product_ID]],Products!$A:$A,Products!$E:$E,"Unknown")</f>
        <v>Reebok</v>
      </c>
      <c r="AC1442" t="str">
        <f>_xlfn.XLOOKUP(tblSales[[#This Row],[Store_ID]],Stores!$A:$A,Stores!$B:$B,"Unknown")</f>
        <v>TrendMart Mangaluru Standard</v>
      </c>
      <c r="AD1442" t="str">
        <f>_xlfn.XLOOKUP(tblSales[[#This Row],[Store_ID]],Stores!$A:$A,Stores!$E:$E,"Unknown")</f>
        <v>South Zone 2</v>
      </c>
      <c r="AE1442" t="str">
        <f>_xlfn.XLOOKUP(tblSales[[#This Row],[Customer_ID]],Customers!$A:$A,Customers!$B:$B,"Unknown")</f>
        <v>Manikandan Naidu</v>
      </c>
      <c r="AF1442" t="str">
        <f>_xlfn.XLOOKUP(tblSales[[#This Row],[Customer_ID]],Customers!$A:$A,Customers!$J:$J,"Unknown")</f>
        <v>Silver</v>
      </c>
      <c r="AG1442" t="str">
        <f>_xlfn.XLOOKUP(tblSales[[#This Row],[Employee_ID]],Employees!$A:$A,Employees!$B:$B,"Unknown")</f>
        <v>Vinod Hegde</v>
      </c>
      <c r="AH1442">
        <f>IF(MONTH(tblSales[[#This Row],[Invoice Date]])&gt;=4,MONTH(tblSales[[#This Row],[Invoice Date]]),MONTH(tblSales[[#This Row],[Invoice Date]])+12)</f>
        <v>10</v>
      </c>
      <c r="AI1442" s="8">
        <f>DATE(YEAR(tblSales[[#This Row],[Invoice Date]]),MONTH(tblSales[[#This Row],[Invoice Date]]),1)</f>
        <v>45566</v>
      </c>
      <c r="AJ1442" t="str">
        <f>_xlfn.XLOOKUP(tblSales[[#This Row],[Product_ID]],Products!$A:$A,Products!$B:$B,"Unknown")</f>
        <v>Reebok Printed Kurti Wine</v>
      </c>
      <c r="AK1442" s="9">
        <f>IFERROR(tblSales[[#This Row],[Profit]]/tblSales[[#This Row],[Sales Amount]],0)</f>
        <v>0.31475655135752401</v>
      </c>
      <c r="AL1442" t="str">
        <f>IF(tblSales[[#This Row],[Discount %]]&lt;=5,"0-5%",
IF(tblSales[[#This Row],[Discount %]]&lt;=10,"5-10%",
IF(tblSales[[#This Row],[Discount %]]&lt;=15,"10-15%",
IF(tblSales[[#This Row],[Discount %]]&lt;=20,"15-20%","20%+"))))</f>
        <v>10-15%</v>
      </c>
    </row>
    <row r="1443" spans="1:38">
      <c r="A1443" s="2" t="s">
        <v>3272</v>
      </c>
      <c r="B1443" s="11">
        <v>45617</v>
      </c>
      <c r="C1443" s="2" t="s">
        <v>3273</v>
      </c>
      <c r="D1443" s="2" t="s">
        <v>911</v>
      </c>
      <c r="E1443" s="2" t="s">
        <v>949</v>
      </c>
      <c r="F1443" s="2" t="s">
        <v>199</v>
      </c>
      <c r="G1443" s="2">
        <v>2</v>
      </c>
      <c r="H1443" s="2">
        <v>1179.6600000000001</v>
      </c>
      <c r="I1443" s="2">
        <v>0</v>
      </c>
      <c r="J1443" s="2">
        <v>0</v>
      </c>
      <c r="K1443" s="2">
        <v>12</v>
      </c>
      <c r="L1443" s="2">
        <v>283.12</v>
      </c>
      <c r="M1443" s="2">
        <v>2642.44</v>
      </c>
      <c r="N1443" s="2">
        <v>1763.86</v>
      </c>
      <c r="O1443" s="2">
        <f t="shared" si="53"/>
        <v>595.46000000000015</v>
      </c>
      <c r="P1443" s="2" t="s">
        <v>30</v>
      </c>
      <c r="Q1443" s="2" t="str">
        <f t="shared" si="54"/>
        <v>EMI</v>
      </c>
      <c r="R1443" s="2" t="s">
        <v>20</v>
      </c>
      <c r="S1443" s="2" t="s">
        <v>56</v>
      </c>
      <c r="T1443" s="2" t="s">
        <v>2432</v>
      </c>
      <c r="U1443" s="2" t="s">
        <v>59</v>
      </c>
      <c r="V1443" t="str">
        <f>TEXT(tblSales[[#This Row],[Invoice Date]],"mmm")</f>
        <v>Nov</v>
      </c>
      <c r="W1443">
        <f>MONTH(tblSales[[#This Row],[Invoice Date]])</f>
        <v>11</v>
      </c>
      <c r="X1443">
        <f>YEAR(tblSales[[#This Row],[Invoice Date]])</f>
        <v>2024</v>
      </c>
      <c r="Y1443" t="str">
        <f>TEXT(tblSales[[#This Row],[Invoice Date]],"mmm-yyyy")</f>
        <v>Nov-2024</v>
      </c>
      <c r="Z1443" t="str">
        <f>_xlfn.XLOOKUP(tblSales[[#This Row],[Product_ID]],Products!$A:$A,Products!$C:$C,"Women Dresses")</f>
        <v>Men Trousers</v>
      </c>
      <c r="AA1443" t="str">
        <f>_xlfn.XLOOKUP(tblSales[[#This Row],[Product_ID]],Products!$A:$A,Products!$D:$D,"Unknown")</f>
        <v>Track Pant</v>
      </c>
      <c r="AB1443" t="str">
        <f>_xlfn.XLOOKUP(tblSales[[#This Row],[Product_ID]],Products!$A:$A,Products!$E:$E,"Unknown")</f>
        <v>Pepe Jeans</v>
      </c>
      <c r="AC1443" t="str">
        <f>_xlfn.XLOOKUP(tblSales[[#This Row],[Store_ID]],Stores!$A:$A,Stores!$B:$B,"Unknown")</f>
        <v>TrendMart Tumakuru Standard</v>
      </c>
      <c r="AD1443" t="str">
        <f>_xlfn.XLOOKUP(tblSales[[#This Row],[Store_ID]],Stores!$A:$A,Stores!$E:$E,"Unknown")</f>
        <v>South Zone 2</v>
      </c>
      <c r="AE1443" t="str">
        <f>_xlfn.XLOOKUP(tblSales[[#This Row],[Customer_ID]],Customers!$A:$A,Customers!$B:$B,"Unknown")</f>
        <v>Jyothi Murthy</v>
      </c>
      <c r="AF1443" t="str">
        <f>_xlfn.XLOOKUP(tblSales[[#This Row],[Customer_ID]],Customers!$A:$A,Customers!$J:$J,"Unknown")</f>
        <v>Platinum</v>
      </c>
      <c r="AG1443" t="str">
        <f>_xlfn.XLOOKUP(tblSales[[#This Row],[Employee_ID]],Employees!$A:$A,Employees!$B:$B,"Unknown")</f>
        <v>Anusuya Subramaniam</v>
      </c>
      <c r="AH1443">
        <f>IF(MONTH(tblSales[[#This Row],[Invoice Date]])&gt;=4,MONTH(tblSales[[#This Row],[Invoice Date]]),MONTH(tblSales[[#This Row],[Invoice Date]])+12)</f>
        <v>11</v>
      </c>
      <c r="AI1443" s="8">
        <f>DATE(YEAR(tblSales[[#This Row],[Invoice Date]]),MONTH(tblSales[[#This Row],[Invoice Date]]),1)</f>
        <v>45597</v>
      </c>
      <c r="AJ1443" t="str">
        <f>_xlfn.XLOOKUP(tblSales[[#This Row],[Product_ID]],Products!$A:$A,Products!$B:$B,"Unknown")</f>
        <v>Pepe Jeans Track Pant Mustard</v>
      </c>
      <c r="AK1443" s="9">
        <f>IFERROR(tblSales[[#This Row],[Profit]]/tblSales[[#This Row],[Sales Amount]],0)</f>
        <v>0.22534475711842092</v>
      </c>
      <c r="AL1443" t="str">
        <f>IF(tblSales[[#This Row],[Discount %]]&lt;=5,"0-5%",
IF(tblSales[[#This Row],[Discount %]]&lt;=10,"5-10%",
IF(tblSales[[#This Row],[Discount %]]&lt;=15,"10-15%",
IF(tblSales[[#This Row],[Discount %]]&lt;=20,"15-20%","20%+"))))</f>
        <v>0-5%</v>
      </c>
    </row>
    <row r="1444" spans="1:38">
      <c r="A1444" s="2" t="s">
        <v>3274</v>
      </c>
      <c r="B1444" s="11">
        <v>45526</v>
      </c>
      <c r="C1444" s="2" t="s">
        <v>1853</v>
      </c>
      <c r="D1444" s="2" t="s">
        <v>214</v>
      </c>
      <c r="E1444" s="2" t="s">
        <v>692</v>
      </c>
      <c r="F1444" s="2" t="s">
        <v>151</v>
      </c>
      <c r="G1444" s="2">
        <v>3</v>
      </c>
      <c r="H1444" s="2">
        <v>1292.93</v>
      </c>
      <c r="I1444" s="2">
        <v>0</v>
      </c>
      <c r="J1444" s="2">
        <v>0</v>
      </c>
      <c r="K1444" s="2">
        <v>12</v>
      </c>
      <c r="L1444" s="2">
        <v>465.45</v>
      </c>
      <c r="M1444" s="2">
        <v>4344.24</v>
      </c>
      <c r="N1444" s="2">
        <v>2630.76</v>
      </c>
      <c r="O1444" s="2">
        <f t="shared" si="53"/>
        <v>1248.0299999999995</v>
      </c>
      <c r="P1444" s="2" t="s">
        <v>28</v>
      </c>
      <c r="Q1444" s="2" t="str">
        <f t="shared" si="54"/>
        <v>Credit Card</v>
      </c>
      <c r="R1444" s="2" t="s">
        <v>20</v>
      </c>
      <c r="S1444" s="2" t="s">
        <v>56</v>
      </c>
      <c r="T1444" s="2" t="s">
        <v>3275</v>
      </c>
      <c r="U1444" s="2" t="s">
        <v>59</v>
      </c>
      <c r="V1444" t="str">
        <f>TEXT(tblSales[[#This Row],[Invoice Date]],"mmm")</f>
        <v>Aug</v>
      </c>
      <c r="W1444">
        <f>MONTH(tblSales[[#This Row],[Invoice Date]])</f>
        <v>8</v>
      </c>
      <c r="X1444">
        <f>YEAR(tblSales[[#This Row],[Invoice Date]])</f>
        <v>2024</v>
      </c>
      <c r="Y1444" t="str">
        <f>TEXT(tblSales[[#This Row],[Invoice Date]],"mmm-yyyy")</f>
        <v>Aug-2024</v>
      </c>
      <c r="Z1444" t="str">
        <f>_xlfn.XLOOKUP(tblSales[[#This Row],[Product_ID]],Products!$A:$A,Products!$C:$C,"Women Dresses")</f>
        <v>Women Kurtis</v>
      </c>
      <c r="AA1444" t="str">
        <f>_xlfn.XLOOKUP(tblSales[[#This Row],[Product_ID]],Products!$A:$A,Products!$D:$D,"Unknown")</f>
        <v>Straight Kurti</v>
      </c>
      <c r="AB1444" t="str">
        <f>_xlfn.XLOOKUP(tblSales[[#This Row],[Product_ID]],Products!$A:$A,Products!$E:$E,"Unknown")</f>
        <v>Indian Terrain</v>
      </c>
      <c r="AC1444" t="str">
        <f>_xlfn.XLOOKUP(tblSales[[#This Row],[Store_ID]],Stores!$A:$A,Stores!$B:$B,"Unknown")</f>
        <v>TrendMart Thiruvananthapuram Outlet</v>
      </c>
      <c r="AD1444" t="str">
        <f>_xlfn.XLOOKUP(tblSales[[#This Row],[Store_ID]],Stores!$A:$A,Stores!$E:$E,"Unknown")</f>
        <v>South Zone 1</v>
      </c>
      <c r="AE1444" t="str">
        <f>_xlfn.XLOOKUP(tblSales[[#This Row],[Customer_ID]],Customers!$A:$A,Customers!$B:$B,"Unknown")</f>
        <v>Hari Raman</v>
      </c>
      <c r="AF1444" t="str">
        <f>_xlfn.XLOOKUP(tblSales[[#This Row],[Customer_ID]],Customers!$A:$A,Customers!$J:$J,"Unknown")</f>
        <v>Silver</v>
      </c>
      <c r="AG1444" t="str">
        <f>_xlfn.XLOOKUP(tblSales[[#This Row],[Employee_ID]],Employees!$A:$A,Employees!$B:$B,"Unknown")</f>
        <v>Preethi Singh</v>
      </c>
      <c r="AH1444">
        <f>IF(MONTH(tblSales[[#This Row],[Invoice Date]])&gt;=4,MONTH(tblSales[[#This Row],[Invoice Date]]),MONTH(tblSales[[#This Row],[Invoice Date]])+12)</f>
        <v>8</v>
      </c>
      <c r="AI1444" s="8">
        <f>DATE(YEAR(tblSales[[#This Row],[Invoice Date]]),MONTH(tblSales[[#This Row],[Invoice Date]]),1)</f>
        <v>45505</v>
      </c>
      <c r="AJ1444" t="str">
        <f>_xlfn.XLOOKUP(tblSales[[#This Row],[Product_ID]],Products!$A:$A,Products!$B:$B,"Unknown")</f>
        <v>Indian Terrain Straight Kurti Grey</v>
      </c>
      <c r="AK1444" s="9">
        <f>IFERROR(tblSales[[#This Row],[Profit]]/tblSales[[#This Row],[Sales Amount]],0)</f>
        <v>0.28728385172089932</v>
      </c>
      <c r="AL1444" t="str">
        <f>IF(tblSales[[#This Row],[Discount %]]&lt;=5,"0-5%",
IF(tblSales[[#This Row],[Discount %]]&lt;=10,"5-10%",
IF(tblSales[[#This Row],[Discount %]]&lt;=15,"10-15%",
IF(tblSales[[#This Row],[Discount %]]&lt;=20,"15-20%","20%+"))))</f>
        <v>0-5%</v>
      </c>
    </row>
    <row r="1445" spans="1:38">
      <c r="A1445" s="2" t="s">
        <v>3276</v>
      </c>
      <c r="B1445" s="11">
        <v>45610</v>
      </c>
      <c r="C1445" s="2" t="s">
        <v>3277</v>
      </c>
      <c r="D1445" s="2" t="s">
        <v>120</v>
      </c>
      <c r="E1445" s="2" t="s">
        <v>150</v>
      </c>
      <c r="F1445" s="2" t="s">
        <v>540</v>
      </c>
      <c r="G1445" s="2">
        <v>4</v>
      </c>
      <c r="H1445" s="2">
        <v>3085.8</v>
      </c>
      <c r="I1445" s="2">
        <v>30</v>
      </c>
      <c r="J1445" s="2">
        <v>3702.96</v>
      </c>
      <c r="K1445" s="2">
        <v>12</v>
      </c>
      <c r="L1445" s="2">
        <v>1036.83</v>
      </c>
      <c r="M1445" s="2">
        <v>9677.07</v>
      </c>
      <c r="N1445" s="2">
        <v>9698.48</v>
      </c>
      <c r="O1445" s="2">
        <f t="shared" si="53"/>
        <v>-1058.2399999999998</v>
      </c>
      <c r="P1445" s="2" t="s">
        <v>29</v>
      </c>
      <c r="Q1445" s="2" t="str">
        <f t="shared" si="54"/>
        <v>Debit Card</v>
      </c>
      <c r="R1445" s="2" t="s">
        <v>21</v>
      </c>
      <c r="S1445" s="2" t="s">
        <v>56</v>
      </c>
      <c r="T1445" s="2" t="s">
        <v>567</v>
      </c>
      <c r="U1445" s="2" t="s">
        <v>59</v>
      </c>
      <c r="V1445" t="str">
        <f>TEXT(tblSales[[#This Row],[Invoice Date]],"mmm")</f>
        <v>Nov</v>
      </c>
      <c r="W1445">
        <f>MONTH(tblSales[[#This Row],[Invoice Date]])</f>
        <v>11</v>
      </c>
      <c r="X1445">
        <f>YEAR(tblSales[[#This Row],[Invoice Date]])</f>
        <v>2024</v>
      </c>
      <c r="Y1445" t="str">
        <f>TEXT(tblSales[[#This Row],[Invoice Date]],"mmm-yyyy")</f>
        <v>Nov-2024</v>
      </c>
      <c r="Z1445" t="str">
        <f>_xlfn.XLOOKUP(tblSales[[#This Row],[Product_ID]],Products!$A:$A,Products!$C:$C,"Women Dresses")</f>
        <v>Footwear</v>
      </c>
      <c r="AA1445" t="str">
        <f>_xlfn.XLOOKUP(tblSales[[#This Row],[Product_ID]],Products!$A:$A,Products!$D:$D,"Unknown")</f>
        <v>Formal Shoes</v>
      </c>
      <c r="AB1445" t="str">
        <f>_xlfn.XLOOKUP(tblSales[[#This Row],[Product_ID]],Products!$A:$A,Products!$E:$E,"Unknown")</f>
        <v>US Polo Assn</v>
      </c>
      <c r="AC1445" t="str">
        <f>_xlfn.XLOOKUP(tblSales[[#This Row],[Store_ID]],Stores!$A:$A,Stores!$B:$B,"Unknown")</f>
        <v>TrendMart Kalaburagi Mall Kiosk</v>
      </c>
      <c r="AD1445" t="str">
        <f>_xlfn.XLOOKUP(tblSales[[#This Row],[Store_ID]],Stores!$A:$A,Stores!$E:$E,"Unknown")</f>
        <v>South Zone 2</v>
      </c>
      <c r="AE1445" t="str">
        <f>_xlfn.XLOOKUP(tblSales[[#This Row],[Customer_ID]],Customers!$A:$A,Customers!$B:$B,"Unknown")</f>
        <v>Anand Gounder</v>
      </c>
      <c r="AF1445" t="str">
        <f>_xlfn.XLOOKUP(tblSales[[#This Row],[Customer_ID]],Customers!$A:$A,Customers!$J:$J,"Unknown")</f>
        <v>Platinum</v>
      </c>
      <c r="AG1445" t="str">
        <f>_xlfn.XLOOKUP(tblSales[[#This Row],[Employee_ID]],Employees!$A:$A,Employees!$B:$B,"Unknown")</f>
        <v>Swathi Achari</v>
      </c>
      <c r="AH1445">
        <f>IF(MONTH(tblSales[[#This Row],[Invoice Date]])&gt;=4,MONTH(tblSales[[#This Row],[Invoice Date]]),MONTH(tblSales[[#This Row],[Invoice Date]])+12)</f>
        <v>11</v>
      </c>
      <c r="AI1445" s="8">
        <f>DATE(YEAR(tblSales[[#This Row],[Invoice Date]]),MONTH(tblSales[[#This Row],[Invoice Date]]),1)</f>
        <v>45597</v>
      </c>
      <c r="AJ1445" t="str">
        <f>_xlfn.XLOOKUP(tblSales[[#This Row],[Product_ID]],Products!$A:$A,Products!$B:$B,"Unknown")</f>
        <v>US Polo Assn Formal Shoes Red</v>
      </c>
      <c r="AK1445" s="9">
        <f>IFERROR(tblSales[[#This Row],[Profit]]/tblSales[[#This Row],[Sales Amount]],0)</f>
        <v>-0.10935541439712639</v>
      </c>
      <c r="AL1445" t="str">
        <f>IF(tblSales[[#This Row],[Discount %]]&lt;=5,"0-5%",
IF(tblSales[[#This Row],[Discount %]]&lt;=10,"5-10%",
IF(tblSales[[#This Row],[Discount %]]&lt;=15,"10-15%",
IF(tblSales[[#This Row],[Discount %]]&lt;=20,"15-20%","20%+"))))</f>
        <v>20%+</v>
      </c>
    </row>
    <row r="1446" spans="1:38">
      <c r="A1446" s="2" t="s">
        <v>3278</v>
      </c>
      <c r="B1446" s="11">
        <v>45546</v>
      </c>
      <c r="C1446" s="2" t="s">
        <v>785</v>
      </c>
      <c r="D1446" s="2" t="s">
        <v>2235</v>
      </c>
      <c r="E1446" s="2" t="s">
        <v>771</v>
      </c>
      <c r="F1446" s="2" t="s">
        <v>339</v>
      </c>
      <c r="G1446" s="2">
        <v>2</v>
      </c>
      <c r="H1446" s="2">
        <v>593.75</v>
      </c>
      <c r="I1446" s="2">
        <v>10</v>
      </c>
      <c r="J1446" s="2">
        <v>118.75</v>
      </c>
      <c r="K1446" s="2">
        <v>5</v>
      </c>
      <c r="L1446" s="2">
        <v>53.44</v>
      </c>
      <c r="M1446" s="2">
        <v>1122.19</v>
      </c>
      <c r="N1446" s="2">
        <v>746.54</v>
      </c>
      <c r="O1446" s="2">
        <f t="shared" si="53"/>
        <v>322.21000000000009</v>
      </c>
      <c r="P1446" s="2" t="s">
        <v>32</v>
      </c>
      <c r="Q1446" s="2" t="str">
        <f t="shared" si="54"/>
        <v>UPI</v>
      </c>
      <c r="R1446" s="2" t="s">
        <v>21</v>
      </c>
      <c r="S1446" s="2" t="s">
        <v>56</v>
      </c>
      <c r="T1446" s="2" t="s">
        <v>3066</v>
      </c>
      <c r="U1446" s="2" t="s">
        <v>59</v>
      </c>
      <c r="V1446" t="str">
        <f>TEXT(tblSales[[#This Row],[Invoice Date]],"mmm")</f>
        <v>Sep</v>
      </c>
      <c r="W1446">
        <f>MONTH(tblSales[[#This Row],[Invoice Date]])</f>
        <v>9</v>
      </c>
      <c r="X1446">
        <f>YEAR(tblSales[[#This Row],[Invoice Date]])</f>
        <v>2024</v>
      </c>
      <c r="Y1446" t="str">
        <f>TEXT(tblSales[[#This Row],[Invoice Date]],"mmm-yyyy")</f>
        <v>Sep-2024</v>
      </c>
      <c r="Z1446" t="str">
        <f>_xlfn.XLOOKUP(tblSales[[#This Row],[Product_ID]],Products!$A:$A,Products!$C:$C,"Women Dresses")</f>
        <v>Men T-Shirts</v>
      </c>
      <c r="AA1446" t="str">
        <f>_xlfn.XLOOKUP(tblSales[[#This Row],[Product_ID]],Products!$A:$A,Products!$D:$D,"Unknown")</f>
        <v>Graphic Tee</v>
      </c>
      <c r="AB1446" t="str">
        <f>_xlfn.XLOOKUP(tblSales[[#This Row],[Product_ID]],Products!$A:$A,Products!$E:$E,"Unknown")</f>
        <v>Indian Terrain</v>
      </c>
      <c r="AC1446" t="str">
        <f>_xlfn.XLOOKUP(tblSales[[#This Row],[Store_ID]],Stores!$A:$A,Stores!$B:$B,"Unknown")</f>
        <v>TrendMart Thoothukudi Mall Kiosk</v>
      </c>
      <c r="AD1446" t="str">
        <f>_xlfn.XLOOKUP(tblSales[[#This Row],[Store_ID]],Stores!$A:$A,Stores!$E:$E,"Unknown")</f>
        <v>South Zone 1</v>
      </c>
      <c r="AE1446" t="str">
        <f>_xlfn.XLOOKUP(tblSales[[#This Row],[Customer_ID]],Customers!$A:$A,Customers!$B:$B,"Unknown")</f>
        <v>Tarun Hegde</v>
      </c>
      <c r="AF1446" t="str">
        <f>_xlfn.XLOOKUP(tblSales[[#This Row],[Customer_ID]],Customers!$A:$A,Customers!$J:$J,"Unknown")</f>
        <v>Regular</v>
      </c>
      <c r="AG1446" t="str">
        <f>_xlfn.XLOOKUP(tblSales[[#This Row],[Employee_ID]],Employees!$A:$A,Employees!$B:$B,"Unknown")</f>
        <v>Priya Balasubramaniam</v>
      </c>
      <c r="AH1446">
        <f>IF(MONTH(tblSales[[#This Row],[Invoice Date]])&gt;=4,MONTH(tblSales[[#This Row],[Invoice Date]]),MONTH(tblSales[[#This Row],[Invoice Date]])+12)</f>
        <v>9</v>
      </c>
      <c r="AI1446" s="8">
        <f>DATE(YEAR(tblSales[[#This Row],[Invoice Date]]),MONTH(tblSales[[#This Row],[Invoice Date]]),1)</f>
        <v>45536</v>
      </c>
      <c r="AJ1446" t="str">
        <f>_xlfn.XLOOKUP(tblSales[[#This Row],[Product_ID]],Products!$A:$A,Products!$B:$B,"Unknown")</f>
        <v>Indian Terrain Graphic Tee Purple</v>
      </c>
      <c r="AK1446" s="9">
        <f>IFERROR(tblSales[[#This Row],[Profit]]/tblSales[[#This Row],[Sales Amount]],0)</f>
        <v>0.28712606599595442</v>
      </c>
      <c r="AL1446" t="str">
        <f>IF(tblSales[[#This Row],[Discount %]]&lt;=5,"0-5%",
IF(tblSales[[#This Row],[Discount %]]&lt;=10,"5-10%",
IF(tblSales[[#This Row],[Discount %]]&lt;=15,"10-15%",
IF(tblSales[[#This Row],[Discount %]]&lt;=20,"15-20%","20%+"))))</f>
        <v>5-10%</v>
      </c>
    </row>
    <row r="1447" spans="1:38">
      <c r="A1447" s="2" t="s">
        <v>3279</v>
      </c>
      <c r="B1447" s="11">
        <v>45589</v>
      </c>
      <c r="C1447" s="2" t="s">
        <v>1767</v>
      </c>
      <c r="D1447" s="2" t="s">
        <v>543</v>
      </c>
      <c r="E1447" s="2" t="s">
        <v>372</v>
      </c>
      <c r="F1447" s="2" t="s">
        <v>92</v>
      </c>
      <c r="G1447" s="2">
        <v>1</v>
      </c>
      <c r="H1447" s="2">
        <v>955.76</v>
      </c>
      <c r="I1447" s="2">
        <v>10</v>
      </c>
      <c r="J1447" s="2">
        <v>95.58</v>
      </c>
      <c r="K1447" s="2">
        <v>5</v>
      </c>
      <c r="L1447" s="2">
        <v>43.01</v>
      </c>
      <c r="M1447" s="2">
        <v>903.19</v>
      </c>
      <c r="N1447" s="2">
        <v>645.59</v>
      </c>
      <c r="O1447" s="2">
        <f t="shared" si="53"/>
        <v>214.59000000000003</v>
      </c>
      <c r="P1447" s="2" t="s">
        <v>27</v>
      </c>
      <c r="Q1447" s="2" t="str">
        <f t="shared" si="54"/>
        <v>Cash</v>
      </c>
      <c r="R1447" s="2" t="s">
        <v>20</v>
      </c>
      <c r="S1447" s="2" t="s">
        <v>56</v>
      </c>
      <c r="T1447" s="2" t="s">
        <v>3280</v>
      </c>
      <c r="U1447" s="2" t="s">
        <v>59</v>
      </c>
      <c r="V1447" t="str">
        <f>TEXT(tblSales[[#This Row],[Invoice Date]],"mmm")</f>
        <v>Oct</v>
      </c>
      <c r="W1447">
        <f>MONTH(tblSales[[#This Row],[Invoice Date]])</f>
        <v>10</v>
      </c>
      <c r="X1447">
        <f>YEAR(tblSales[[#This Row],[Invoice Date]])</f>
        <v>2024</v>
      </c>
      <c r="Y1447" t="str">
        <f>TEXT(tblSales[[#This Row],[Invoice Date]],"mmm-yyyy")</f>
        <v>Oct-2024</v>
      </c>
      <c r="Z1447" t="str">
        <f>_xlfn.XLOOKUP(tblSales[[#This Row],[Product_ID]],Products!$A:$A,Products!$C:$C,"Women Dresses")</f>
        <v>Men Shirts</v>
      </c>
      <c r="AA1447" t="str">
        <f>_xlfn.XLOOKUP(tblSales[[#This Row],[Product_ID]],Products!$A:$A,Products!$D:$D,"Unknown")</f>
        <v>Formal Shirt</v>
      </c>
      <c r="AB1447" t="str">
        <f>_xlfn.XLOOKUP(tblSales[[#This Row],[Product_ID]],Products!$A:$A,Products!$E:$E,"Unknown")</f>
        <v>Van Heusen</v>
      </c>
      <c r="AC1447" t="str">
        <f>_xlfn.XLOOKUP(tblSales[[#This Row],[Store_ID]],Stores!$A:$A,Stores!$B:$B,"Unknown")</f>
        <v>TrendMart Tirunelveli Flagship</v>
      </c>
      <c r="AD1447" t="str">
        <f>_xlfn.XLOOKUP(tblSales[[#This Row],[Store_ID]],Stores!$A:$A,Stores!$E:$E,"Unknown")</f>
        <v>South Zone 1</v>
      </c>
      <c r="AE1447" t="str">
        <f>_xlfn.XLOOKUP(tblSales[[#This Row],[Customer_ID]],Customers!$A:$A,Customers!$B:$B,"Unknown")</f>
        <v>Manju Gowda</v>
      </c>
      <c r="AF1447" t="str">
        <f>_xlfn.XLOOKUP(tblSales[[#This Row],[Customer_ID]],Customers!$A:$A,Customers!$J:$J,"Unknown")</f>
        <v>Regular</v>
      </c>
      <c r="AG1447" t="str">
        <f>_xlfn.XLOOKUP(tblSales[[#This Row],[Employee_ID]],Employees!$A:$A,Employees!$B:$B,"Unknown")</f>
        <v>Manoj Ramachandran</v>
      </c>
      <c r="AH1447">
        <f>IF(MONTH(tblSales[[#This Row],[Invoice Date]])&gt;=4,MONTH(tblSales[[#This Row],[Invoice Date]]),MONTH(tblSales[[#This Row],[Invoice Date]])+12)</f>
        <v>10</v>
      </c>
      <c r="AI1447" s="8">
        <f>DATE(YEAR(tblSales[[#This Row],[Invoice Date]]),MONTH(tblSales[[#This Row],[Invoice Date]]),1)</f>
        <v>45566</v>
      </c>
      <c r="AJ1447" t="str">
        <f>_xlfn.XLOOKUP(tblSales[[#This Row],[Product_ID]],Products!$A:$A,Products!$B:$B,"Unknown")</f>
        <v>Van Heusen Formal Shirt Olive</v>
      </c>
      <c r="AK1447" s="9">
        <f>IFERROR(tblSales[[#This Row],[Profit]]/tblSales[[#This Row],[Sales Amount]],0)</f>
        <v>0.23759120450846447</v>
      </c>
      <c r="AL1447" t="str">
        <f>IF(tblSales[[#This Row],[Discount %]]&lt;=5,"0-5%",
IF(tblSales[[#This Row],[Discount %]]&lt;=10,"5-10%",
IF(tblSales[[#This Row],[Discount %]]&lt;=15,"10-15%",
IF(tblSales[[#This Row],[Discount %]]&lt;=20,"15-20%","20%+"))))</f>
        <v>5-10%</v>
      </c>
    </row>
    <row r="1448" spans="1:38">
      <c r="A1448" s="2" t="s">
        <v>3281</v>
      </c>
      <c r="B1448" s="11">
        <v>45615</v>
      </c>
      <c r="C1448" s="2" t="s">
        <v>972</v>
      </c>
      <c r="D1448" s="2" t="s">
        <v>1492</v>
      </c>
      <c r="E1448" s="2" t="s">
        <v>156</v>
      </c>
      <c r="F1448" s="2" t="s">
        <v>493</v>
      </c>
      <c r="G1448" s="2">
        <v>1</v>
      </c>
      <c r="H1448" s="2">
        <v>1123.52</v>
      </c>
      <c r="I1448" s="2">
        <v>20</v>
      </c>
      <c r="J1448" s="2">
        <v>224.7</v>
      </c>
      <c r="K1448" s="2">
        <v>12</v>
      </c>
      <c r="L1448" s="2">
        <v>107.86</v>
      </c>
      <c r="M1448" s="2">
        <v>1006.68</v>
      </c>
      <c r="N1448" s="2">
        <v>915.87</v>
      </c>
      <c r="O1448" s="2">
        <f t="shared" si="53"/>
        <v>-17.050000000000054</v>
      </c>
      <c r="P1448" s="2" t="s">
        <v>32</v>
      </c>
      <c r="Q1448" s="2" t="str">
        <f t="shared" si="54"/>
        <v>UPI</v>
      </c>
      <c r="R1448" s="2" t="s">
        <v>21</v>
      </c>
      <c r="S1448" s="2" t="s">
        <v>56</v>
      </c>
      <c r="T1448" s="2" t="s">
        <v>3282</v>
      </c>
      <c r="U1448" s="2" t="s">
        <v>59</v>
      </c>
      <c r="V1448" t="str">
        <f>TEXT(tblSales[[#This Row],[Invoice Date]],"mmm")</f>
        <v>Nov</v>
      </c>
      <c r="W1448">
        <f>MONTH(tblSales[[#This Row],[Invoice Date]])</f>
        <v>11</v>
      </c>
      <c r="X1448">
        <f>YEAR(tblSales[[#This Row],[Invoice Date]])</f>
        <v>2024</v>
      </c>
      <c r="Y1448" t="str">
        <f>TEXT(tblSales[[#This Row],[Invoice Date]],"mmm-yyyy")</f>
        <v>Nov-2024</v>
      </c>
      <c r="Z1448" t="str">
        <f>_xlfn.XLOOKUP(tblSales[[#This Row],[Product_ID]],Products!$A:$A,Products!$C:$C,"Women Dresses")</f>
        <v>Men Jeans</v>
      </c>
      <c r="AA1448" t="str">
        <f>_xlfn.XLOOKUP(tblSales[[#This Row],[Product_ID]],Products!$A:$A,Products!$D:$D,"Unknown")</f>
        <v>Slim Fit</v>
      </c>
      <c r="AB1448" t="str">
        <f>_xlfn.XLOOKUP(tblSales[[#This Row],[Product_ID]],Products!$A:$A,Products!$E:$E,"Unknown")</f>
        <v>Fabindia</v>
      </c>
      <c r="AC1448" t="str">
        <f>_xlfn.XLOOKUP(tblSales[[#This Row],[Store_ID]],Stores!$A:$A,Stores!$B:$B,"Unknown")</f>
        <v>TrendMart Madurai Mall Kiosk</v>
      </c>
      <c r="AD1448" t="str">
        <f>_xlfn.XLOOKUP(tblSales[[#This Row],[Store_ID]],Stores!$A:$A,Stores!$E:$E,"Unknown")</f>
        <v>South Zone 1</v>
      </c>
      <c r="AE1448" t="str">
        <f>_xlfn.XLOOKUP(tblSales[[#This Row],[Customer_ID]],Customers!$A:$A,Customers!$B:$B,"Unknown")</f>
        <v>Bhagya Sharma</v>
      </c>
      <c r="AF1448" t="str">
        <f>_xlfn.XLOOKUP(tblSales[[#This Row],[Customer_ID]],Customers!$A:$A,Customers!$J:$J,"Unknown")</f>
        <v>Gold</v>
      </c>
      <c r="AG1448" t="str">
        <f>_xlfn.XLOOKUP(tblSales[[#This Row],[Employee_ID]],Employees!$A:$A,Employees!$B:$B,"Unknown")</f>
        <v>Gopal Prasad</v>
      </c>
      <c r="AH1448">
        <f>IF(MONTH(tblSales[[#This Row],[Invoice Date]])&gt;=4,MONTH(tblSales[[#This Row],[Invoice Date]]),MONTH(tblSales[[#This Row],[Invoice Date]])+12)</f>
        <v>11</v>
      </c>
      <c r="AI1448" s="8">
        <f>DATE(YEAR(tblSales[[#This Row],[Invoice Date]]),MONTH(tblSales[[#This Row],[Invoice Date]]),1)</f>
        <v>45597</v>
      </c>
      <c r="AJ1448" t="str">
        <f>_xlfn.XLOOKUP(tblSales[[#This Row],[Product_ID]],Products!$A:$A,Products!$B:$B,"Unknown")</f>
        <v>Fabindia Slim Fit Peach</v>
      </c>
      <c r="AK1448" s="9">
        <f>IFERROR(tblSales[[#This Row],[Profit]]/tblSales[[#This Row],[Sales Amount]],0)</f>
        <v>-1.6936861763420408E-2</v>
      </c>
      <c r="AL1448" t="str">
        <f>IF(tblSales[[#This Row],[Discount %]]&lt;=5,"0-5%",
IF(tblSales[[#This Row],[Discount %]]&lt;=10,"5-10%",
IF(tblSales[[#This Row],[Discount %]]&lt;=15,"10-15%",
IF(tblSales[[#This Row],[Discount %]]&lt;=20,"15-20%","20%+"))))</f>
        <v>15-20%</v>
      </c>
    </row>
    <row r="1449" spans="1:38">
      <c r="A1449" s="12" t="s">
        <v>3283</v>
      </c>
      <c r="B1449" s="13">
        <v>45727</v>
      </c>
      <c r="C1449" s="12" t="s">
        <v>902</v>
      </c>
      <c r="D1449" s="12" t="s">
        <v>1232</v>
      </c>
      <c r="E1449" s="12" t="s">
        <v>203</v>
      </c>
      <c r="F1449" s="12" t="s">
        <v>204</v>
      </c>
      <c r="G1449" s="12">
        <v>0</v>
      </c>
      <c r="H1449" s="12">
        <v>1117.79</v>
      </c>
      <c r="I1449" s="12">
        <v>0</v>
      </c>
      <c r="J1449" s="12">
        <v>0</v>
      </c>
      <c r="K1449" s="12">
        <v>12</v>
      </c>
      <c r="L1449" s="12">
        <v>0</v>
      </c>
      <c r="M1449" s="12">
        <v>0</v>
      </c>
      <c r="N1449" s="12">
        <v>0</v>
      </c>
      <c r="O1449" s="12">
        <v>0</v>
      </c>
      <c r="P1449" s="12" t="s">
        <v>32</v>
      </c>
      <c r="Q1449" s="12" t="str">
        <f t="shared" si="54"/>
        <v>UPI</v>
      </c>
      <c r="R1449" s="12" t="s">
        <v>20</v>
      </c>
      <c r="S1449" s="12" t="s">
        <v>56</v>
      </c>
      <c r="T1449" s="12" t="s">
        <v>700</v>
      </c>
      <c r="U1449" s="12" t="s">
        <v>59</v>
      </c>
      <c r="V1449" t="str">
        <f>TEXT(tblSales[[#This Row],[Invoice Date]],"mmm")</f>
        <v>Mar</v>
      </c>
      <c r="W1449">
        <f>MONTH(tblSales[[#This Row],[Invoice Date]])</f>
        <v>3</v>
      </c>
      <c r="X1449">
        <f>YEAR(tblSales[[#This Row],[Invoice Date]])</f>
        <v>2025</v>
      </c>
      <c r="Y1449" t="str">
        <f>TEXT(tblSales[[#This Row],[Invoice Date]],"mmm-yyyy")</f>
        <v>Mar-2025</v>
      </c>
      <c r="Z1449" t="str">
        <f>_xlfn.XLOOKUP(tblSales[[#This Row],[Product_ID]],Products!$A:$A,Products!$C:$C,"Women Dresses")</f>
        <v>Men Jeans</v>
      </c>
      <c r="AA1449" t="str">
        <f>_xlfn.XLOOKUP(tblSales[[#This Row],[Product_ID]],Products!$A:$A,Products!$D:$D,"Unknown")</f>
        <v>Straight Fit</v>
      </c>
      <c r="AB1449" t="str">
        <f>_xlfn.XLOOKUP(tblSales[[#This Row],[Product_ID]],Products!$A:$A,Products!$E:$E,"Unknown")</f>
        <v>Jack &amp; Jones</v>
      </c>
      <c r="AC1449" t="str">
        <f>_xlfn.XLOOKUP(tblSales[[#This Row],[Store_ID]],Stores!$A:$A,Stores!$B:$B,"Unknown")</f>
        <v>TrendMart Thoothukudi Outlet</v>
      </c>
      <c r="AD1449" t="str">
        <f>_xlfn.XLOOKUP(tblSales[[#This Row],[Store_ID]],Stores!$A:$A,Stores!$E:$E,"Unknown")</f>
        <v>South Zone 1</v>
      </c>
      <c r="AE1449" t="str">
        <f>_xlfn.XLOOKUP(tblSales[[#This Row],[Customer_ID]],Customers!$A:$A,Customers!$B:$B,"Unknown")</f>
        <v>Ashok Chandran</v>
      </c>
      <c r="AF1449" t="str">
        <f>_xlfn.XLOOKUP(tblSales[[#This Row],[Customer_ID]],Customers!$A:$A,Customers!$J:$J,"Unknown")</f>
        <v>Regular</v>
      </c>
      <c r="AG1449" t="str">
        <f>_xlfn.XLOOKUP(tblSales[[#This Row],[Employee_ID]],Employees!$A:$A,Employees!$B:$B,"Unknown")</f>
        <v>Logesh Gopalakrishnan</v>
      </c>
      <c r="AH1449">
        <f>IF(MONTH(tblSales[[#This Row],[Invoice Date]])&gt;=4,MONTH(tblSales[[#This Row],[Invoice Date]]),MONTH(tblSales[[#This Row],[Invoice Date]])+12)</f>
        <v>15</v>
      </c>
      <c r="AI1449" s="8">
        <f>DATE(YEAR(tblSales[[#This Row],[Invoice Date]]),MONTH(tblSales[[#This Row],[Invoice Date]]),1)</f>
        <v>45717</v>
      </c>
      <c r="AJ1449" t="str">
        <f>_xlfn.XLOOKUP(tblSales[[#This Row],[Product_ID]],Products!$A:$A,Products!$B:$B,"Unknown")</f>
        <v>Jack &amp; Jones Straight Fit Maroon</v>
      </c>
      <c r="AK1449" s="9">
        <f>IFERROR(tblSales[[#This Row],[Profit]]/tblSales[[#This Row],[Sales Amount]],0)</f>
        <v>0</v>
      </c>
      <c r="AL1449" t="str">
        <f>IF(tblSales[[#This Row],[Discount %]]&lt;=5,"0-5%",
IF(tblSales[[#This Row],[Discount %]]&lt;=10,"5-10%",
IF(tblSales[[#This Row],[Discount %]]&lt;=15,"10-15%",
IF(tblSales[[#This Row],[Discount %]]&lt;=20,"15-20%","20%+"))))</f>
        <v>0-5%</v>
      </c>
    </row>
    <row r="1450" spans="1:38">
      <c r="A1450" s="2" t="s">
        <v>3284</v>
      </c>
      <c r="B1450" s="11">
        <v>45730</v>
      </c>
      <c r="C1450" s="2" t="s">
        <v>3285</v>
      </c>
      <c r="D1450" s="2" t="s">
        <v>2807</v>
      </c>
      <c r="E1450" s="2" t="s">
        <v>1354</v>
      </c>
      <c r="F1450" s="2" t="s">
        <v>104</v>
      </c>
      <c r="G1450" s="2">
        <v>4</v>
      </c>
      <c r="H1450" s="2">
        <v>1221.3599999999999</v>
      </c>
      <c r="I1450" s="2">
        <v>0</v>
      </c>
      <c r="J1450" s="2">
        <v>0</v>
      </c>
      <c r="K1450" s="2">
        <v>12</v>
      </c>
      <c r="L1450" s="2">
        <v>586.25</v>
      </c>
      <c r="M1450" s="2">
        <v>5471.69</v>
      </c>
      <c r="N1450" s="2">
        <v>3193.84</v>
      </c>
      <c r="O1450" s="2">
        <f t="shared" ref="O1450:O1458" si="55">(M1450-N1450-L1450)</f>
        <v>1691.5999999999995</v>
      </c>
      <c r="P1450" s="2" t="s">
        <v>32</v>
      </c>
      <c r="Q1450" s="2" t="str">
        <f t="shared" si="54"/>
        <v>UPI</v>
      </c>
      <c r="R1450" s="2" t="s">
        <v>20</v>
      </c>
      <c r="S1450" s="2" t="s">
        <v>56</v>
      </c>
      <c r="T1450" s="2" t="s">
        <v>2159</v>
      </c>
      <c r="U1450" s="2" t="s">
        <v>59</v>
      </c>
      <c r="V1450" t="str">
        <f>TEXT(tblSales[[#This Row],[Invoice Date]],"mmm")</f>
        <v>Mar</v>
      </c>
      <c r="W1450">
        <f>MONTH(tblSales[[#This Row],[Invoice Date]])</f>
        <v>3</v>
      </c>
      <c r="X1450">
        <f>YEAR(tblSales[[#This Row],[Invoice Date]])</f>
        <v>2025</v>
      </c>
      <c r="Y1450" t="str">
        <f>TEXT(tblSales[[#This Row],[Invoice Date]],"mmm-yyyy")</f>
        <v>Mar-2025</v>
      </c>
      <c r="Z1450" t="str">
        <f>_xlfn.XLOOKUP(tblSales[[#This Row],[Product_ID]],Products!$A:$A,Products!$C:$C,"Women Dresses")</f>
        <v>Men Trousers</v>
      </c>
      <c r="AA1450" t="str">
        <f>_xlfn.XLOOKUP(tblSales[[#This Row],[Product_ID]],Products!$A:$A,Products!$D:$D,"Unknown")</f>
        <v>Formal Trouser</v>
      </c>
      <c r="AB1450" t="str">
        <f>_xlfn.XLOOKUP(tblSales[[#This Row],[Product_ID]],Products!$A:$A,Products!$E:$E,"Unknown")</f>
        <v>Arrow</v>
      </c>
      <c r="AC1450" t="str">
        <f>_xlfn.XLOOKUP(tblSales[[#This Row],[Store_ID]],Stores!$A:$A,Stores!$B:$B,"Unknown")</f>
        <v>TrendMart Bengaluru Flagship</v>
      </c>
      <c r="AD1450" t="str">
        <f>_xlfn.XLOOKUP(tblSales[[#This Row],[Store_ID]],Stores!$A:$A,Stores!$E:$E,"Unknown")</f>
        <v>South Zone 2</v>
      </c>
      <c r="AE1450" t="str">
        <f>_xlfn.XLOOKUP(tblSales[[#This Row],[Customer_ID]],Customers!$A:$A,Customers!$B:$B,"Unknown")</f>
        <v>Baskar Kamath</v>
      </c>
      <c r="AF1450" t="str">
        <f>_xlfn.XLOOKUP(tblSales[[#This Row],[Customer_ID]],Customers!$A:$A,Customers!$J:$J,"Unknown")</f>
        <v>Silver</v>
      </c>
      <c r="AG1450" t="str">
        <f>_xlfn.XLOOKUP(tblSales[[#This Row],[Employee_ID]],Employees!$A:$A,Employees!$B:$B,"Unknown")</f>
        <v>Meena Krishnan</v>
      </c>
      <c r="AH1450">
        <f>IF(MONTH(tblSales[[#This Row],[Invoice Date]])&gt;=4,MONTH(tblSales[[#This Row],[Invoice Date]]),MONTH(tblSales[[#This Row],[Invoice Date]])+12)</f>
        <v>15</v>
      </c>
      <c r="AI1450" s="8">
        <f>DATE(YEAR(tblSales[[#This Row],[Invoice Date]]),MONTH(tblSales[[#This Row],[Invoice Date]]),1)</f>
        <v>45717</v>
      </c>
      <c r="AJ1450" t="str">
        <f>_xlfn.XLOOKUP(tblSales[[#This Row],[Product_ID]],Products!$A:$A,Products!$B:$B,"Unknown")</f>
        <v>Arrow Formal Trouser Brown</v>
      </c>
      <c r="AK1450" s="9">
        <f>IFERROR(tblSales[[#This Row],[Profit]]/tblSales[[#This Row],[Sales Amount]],0)</f>
        <v>0.30915494116077474</v>
      </c>
      <c r="AL1450" t="str">
        <f>IF(tblSales[[#This Row],[Discount %]]&lt;=5,"0-5%",
IF(tblSales[[#This Row],[Discount %]]&lt;=10,"5-10%",
IF(tblSales[[#This Row],[Discount %]]&lt;=15,"10-15%",
IF(tblSales[[#This Row],[Discount %]]&lt;=20,"15-20%","20%+"))))</f>
        <v>0-5%</v>
      </c>
    </row>
    <row r="1451" spans="1:38">
      <c r="A1451" s="2" t="s">
        <v>3286</v>
      </c>
      <c r="B1451" s="11">
        <v>45424</v>
      </c>
      <c r="C1451" s="2" t="s">
        <v>673</v>
      </c>
      <c r="D1451" s="2" t="s">
        <v>1764</v>
      </c>
      <c r="E1451" s="2" t="s">
        <v>181</v>
      </c>
      <c r="F1451" s="2" t="s">
        <v>182</v>
      </c>
      <c r="G1451" s="2">
        <v>3</v>
      </c>
      <c r="H1451" s="2">
        <v>1039.8800000000001</v>
      </c>
      <c r="I1451" s="2">
        <v>0</v>
      </c>
      <c r="J1451" s="2">
        <v>0</v>
      </c>
      <c r="K1451" s="2">
        <v>12</v>
      </c>
      <c r="L1451" s="2">
        <v>374.36</v>
      </c>
      <c r="M1451" s="2">
        <v>3494</v>
      </c>
      <c r="N1451" s="2">
        <v>2269.77</v>
      </c>
      <c r="O1451" s="2">
        <f t="shared" si="55"/>
        <v>849.87</v>
      </c>
      <c r="P1451" s="2" t="s">
        <v>28</v>
      </c>
      <c r="Q1451" s="2" t="str">
        <f t="shared" si="54"/>
        <v>Credit Card</v>
      </c>
      <c r="R1451" s="2" t="s">
        <v>20</v>
      </c>
      <c r="S1451" s="2" t="s">
        <v>56</v>
      </c>
      <c r="T1451" s="2" t="s">
        <v>211</v>
      </c>
      <c r="U1451" s="2" t="s">
        <v>60</v>
      </c>
      <c r="V1451" t="str">
        <f>TEXT(tblSales[[#This Row],[Invoice Date]],"mmm")</f>
        <v>May</v>
      </c>
      <c r="W1451">
        <f>MONTH(tblSales[[#This Row],[Invoice Date]])</f>
        <v>5</v>
      </c>
      <c r="X1451">
        <f>YEAR(tblSales[[#This Row],[Invoice Date]])</f>
        <v>2024</v>
      </c>
      <c r="Y1451" t="str">
        <f>TEXT(tblSales[[#This Row],[Invoice Date]],"mmm-yyyy")</f>
        <v>May-2024</v>
      </c>
      <c r="Z1451" t="str">
        <f>_xlfn.XLOOKUP(tblSales[[#This Row],[Product_ID]],Products!$A:$A,Products!$C:$C,"Women Dresses")</f>
        <v>Men Jeans</v>
      </c>
      <c r="AA1451" t="str">
        <f>_xlfn.XLOOKUP(tblSales[[#This Row],[Product_ID]],Products!$A:$A,Products!$D:$D,"Unknown")</f>
        <v>Slim Fit</v>
      </c>
      <c r="AB1451" t="str">
        <f>_xlfn.XLOOKUP(tblSales[[#This Row],[Product_ID]],Products!$A:$A,Products!$E:$E,"Unknown")</f>
        <v>Mufti</v>
      </c>
      <c r="AC1451" t="str">
        <f>_xlfn.XLOOKUP(tblSales[[#This Row],[Store_ID]],Stores!$A:$A,Stores!$B:$B,"Unknown")</f>
        <v>TrendMart Nizamabad Mall Kiosk</v>
      </c>
      <c r="AD1451" t="str">
        <f>_xlfn.XLOOKUP(tblSales[[#This Row],[Store_ID]],Stores!$A:$A,Stores!$E:$E,"Unknown")</f>
        <v>South Zone 2</v>
      </c>
      <c r="AE1451" t="str">
        <f>_xlfn.XLOOKUP(tblSales[[#This Row],[Customer_ID]],Customers!$A:$A,Customers!$B:$B,"Unknown")</f>
        <v>Anand Srinivasan</v>
      </c>
      <c r="AF1451" t="str">
        <f>_xlfn.XLOOKUP(tblSales[[#This Row],[Customer_ID]],Customers!$A:$A,Customers!$J:$J,"Unknown")</f>
        <v>Platinum</v>
      </c>
      <c r="AG1451" t="str">
        <f>_xlfn.XLOOKUP(tblSales[[#This Row],[Employee_ID]],Employees!$A:$A,Employees!$B:$B,"Unknown")</f>
        <v>Girish Sundaram</v>
      </c>
      <c r="AH1451">
        <f>IF(MONTH(tblSales[[#This Row],[Invoice Date]])&gt;=4,MONTH(tblSales[[#This Row],[Invoice Date]]),MONTH(tblSales[[#This Row],[Invoice Date]])+12)</f>
        <v>5</v>
      </c>
      <c r="AI1451" s="8">
        <f>DATE(YEAR(tblSales[[#This Row],[Invoice Date]]),MONTH(tblSales[[#This Row],[Invoice Date]]),1)</f>
        <v>45413</v>
      </c>
      <c r="AJ1451" t="str">
        <f>_xlfn.XLOOKUP(tblSales[[#This Row],[Product_ID]],Products!$A:$A,Products!$B:$B,"Unknown")</f>
        <v>Mufti Slim Fit Maroon</v>
      </c>
      <c r="AK1451" s="9">
        <f>IFERROR(tblSales[[#This Row],[Profit]]/tblSales[[#This Row],[Sales Amount]],0)</f>
        <v>0.24323697767601604</v>
      </c>
      <c r="AL1451" t="str">
        <f>IF(tblSales[[#This Row],[Discount %]]&lt;=5,"0-5%",
IF(tblSales[[#This Row],[Discount %]]&lt;=10,"5-10%",
IF(tblSales[[#This Row],[Discount %]]&lt;=15,"10-15%",
IF(tblSales[[#This Row],[Discount %]]&lt;=20,"15-20%","20%+"))))</f>
        <v>0-5%</v>
      </c>
    </row>
    <row r="1452" spans="1:38">
      <c r="A1452" s="2" t="s">
        <v>3287</v>
      </c>
      <c r="B1452" s="11">
        <v>45567</v>
      </c>
      <c r="C1452" s="2" t="s">
        <v>3288</v>
      </c>
      <c r="D1452" s="2" t="s">
        <v>165</v>
      </c>
      <c r="E1452" s="2" t="s">
        <v>625</v>
      </c>
      <c r="F1452" s="2" t="s">
        <v>540</v>
      </c>
      <c r="G1452" s="2">
        <v>1</v>
      </c>
      <c r="H1452" s="2">
        <v>1797.13</v>
      </c>
      <c r="I1452" s="2">
        <v>25</v>
      </c>
      <c r="J1452" s="2">
        <v>449.28</v>
      </c>
      <c r="K1452" s="2">
        <v>12</v>
      </c>
      <c r="L1452" s="2">
        <v>161.74</v>
      </c>
      <c r="M1452" s="2">
        <v>1509.59</v>
      </c>
      <c r="N1452" s="2">
        <v>1407.33</v>
      </c>
      <c r="O1452" s="2">
        <f t="shared" si="55"/>
        <v>-59.480000000000018</v>
      </c>
      <c r="P1452" s="2" t="s">
        <v>28</v>
      </c>
      <c r="Q1452" s="2" t="str">
        <f t="shared" si="54"/>
        <v>Credit Card</v>
      </c>
      <c r="R1452" s="2" t="s">
        <v>20</v>
      </c>
      <c r="S1452" s="2" t="s">
        <v>56</v>
      </c>
      <c r="T1452" s="2" t="s">
        <v>472</v>
      </c>
      <c r="U1452" s="2" t="s">
        <v>59</v>
      </c>
      <c r="V1452" t="str">
        <f>TEXT(tblSales[[#This Row],[Invoice Date]],"mmm")</f>
        <v>Oct</v>
      </c>
      <c r="W1452">
        <f>MONTH(tblSales[[#This Row],[Invoice Date]])</f>
        <v>10</v>
      </c>
      <c r="X1452">
        <f>YEAR(tblSales[[#This Row],[Invoice Date]])</f>
        <v>2024</v>
      </c>
      <c r="Y1452" t="str">
        <f>TEXT(tblSales[[#This Row],[Invoice Date]],"mmm-yyyy")</f>
        <v>Oct-2024</v>
      </c>
      <c r="Z1452" t="str">
        <f>_xlfn.XLOOKUP(tblSales[[#This Row],[Product_ID]],Products!$A:$A,Products!$C:$C,"Women Dresses")</f>
        <v>Women Dresses</v>
      </c>
      <c r="AA1452" t="str">
        <f>_xlfn.XLOOKUP(tblSales[[#This Row],[Product_ID]],Products!$A:$A,Products!$D:$D,"Unknown")</f>
        <v>Maxi Dress</v>
      </c>
      <c r="AB1452" t="str">
        <f>_xlfn.XLOOKUP(tblSales[[#This Row],[Product_ID]],Products!$A:$A,Products!$E:$E,"Unknown")</f>
        <v>Tanishq</v>
      </c>
      <c r="AC1452" t="str">
        <f>_xlfn.XLOOKUP(tblSales[[#This Row],[Store_ID]],Stores!$A:$A,Stores!$B:$B,"Unknown")</f>
        <v>TrendMart Shivamogga Mall Kiosk</v>
      </c>
      <c r="AD1452" t="str">
        <f>_xlfn.XLOOKUP(tblSales[[#This Row],[Store_ID]],Stores!$A:$A,Stores!$E:$E,"Unknown")</f>
        <v>South Zone 2</v>
      </c>
      <c r="AE1452" t="str">
        <f>_xlfn.XLOOKUP(tblSales[[#This Row],[Customer_ID]],Customers!$A:$A,Customers!$B:$B,"Unknown")</f>
        <v>Mahesh Menon</v>
      </c>
      <c r="AF1452" t="str">
        <f>_xlfn.XLOOKUP(tblSales[[#This Row],[Customer_ID]],Customers!$A:$A,Customers!$J:$J,"Unknown")</f>
        <v>Regular</v>
      </c>
      <c r="AG1452" t="str">
        <f>_xlfn.XLOOKUP(tblSales[[#This Row],[Employee_ID]],Employees!$A:$A,Employees!$B:$B,"Unknown")</f>
        <v>Swathi Achari</v>
      </c>
      <c r="AH1452">
        <f>IF(MONTH(tblSales[[#This Row],[Invoice Date]])&gt;=4,MONTH(tblSales[[#This Row],[Invoice Date]]),MONTH(tblSales[[#This Row],[Invoice Date]])+12)</f>
        <v>10</v>
      </c>
      <c r="AI1452" s="8">
        <f>DATE(YEAR(tblSales[[#This Row],[Invoice Date]]),MONTH(tblSales[[#This Row],[Invoice Date]]),1)</f>
        <v>45566</v>
      </c>
      <c r="AJ1452" t="str">
        <f>_xlfn.XLOOKUP(tblSales[[#This Row],[Product_ID]],Products!$A:$A,Products!$B:$B,"Unknown")</f>
        <v>Tanishq Maxi Dress Wine</v>
      </c>
      <c r="AK1452" s="9">
        <f>IFERROR(tblSales[[#This Row],[Profit]]/tblSales[[#This Row],[Sales Amount]],0)</f>
        <v>-3.9401426877496551E-2</v>
      </c>
      <c r="AL1452" t="str">
        <f>IF(tblSales[[#This Row],[Discount %]]&lt;=5,"0-5%",
IF(tblSales[[#This Row],[Discount %]]&lt;=10,"5-10%",
IF(tblSales[[#This Row],[Discount %]]&lt;=15,"10-15%",
IF(tblSales[[#This Row],[Discount %]]&lt;=20,"15-20%","20%+"))))</f>
        <v>20%+</v>
      </c>
    </row>
    <row r="1453" spans="1:38">
      <c r="A1453" s="2" t="s">
        <v>3289</v>
      </c>
      <c r="B1453" s="11">
        <v>45479</v>
      </c>
      <c r="C1453" s="2" t="s">
        <v>1401</v>
      </c>
      <c r="D1453" s="2" t="s">
        <v>367</v>
      </c>
      <c r="E1453" s="2" t="s">
        <v>333</v>
      </c>
      <c r="F1453" s="2" t="s">
        <v>540</v>
      </c>
      <c r="G1453" s="2">
        <v>1</v>
      </c>
      <c r="H1453" s="2">
        <v>330.14</v>
      </c>
      <c r="I1453" s="2">
        <v>10</v>
      </c>
      <c r="J1453" s="2">
        <v>33.01</v>
      </c>
      <c r="K1453" s="2">
        <v>5</v>
      </c>
      <c r="L1453" s="2">
        <v>14.86</v>
      </c>
      <c r="M1453" s="2">
        <v>311.99</v>
      </c>
      <c r="N1453" s="2">
        <v>254.15</v>
      </c>
      <c r="O1453" s="2">
        <f t="shared" si="55"/>
        <v>42.980000000000004</v>
      </c>
      <c r="P1453" s="2" t="s">
        <v>28</v>
      </c>
      <c r="Q1453" s="2" t="str">
        <f t="shared" si="54"/>
        <v>Credit Card</v>
      </c>
      <c r="R1453" s="2" t="s">
        <v>20</v>
      </c>
      <c r="S1453" s="2" t="s">
        <v>56</v>
      </c>
      <c r="T1453" s="2" t="s">
        <v>1112</v>
      </c>
      <c r="U1453" s="2" t="s">
        <v>60</v>
      </c>
      <c r="V1453" t="str">
        <f>TEXT(tblSales[[#This Row],[Invoice Date]],"mmm")</f>
        <v>Jul</v>
      </c>
      <c r="W1453">
        <f>MONTH(tblSales[[#This Row],[Invoice Date]])</f>
        <v>7</v>
      </c>
      <c r="X1453">
        <f>YEAR(tblSales[[#This Row],[Invoice Date]])</f>
        <v>2024</v>
      </c>
      <c r="Y1453" t="str">
        <f>TEXT(tblSales[[#This Row],[Invoice Date]],"mmm-yyyy")</f>
        <v>Jul-2024</v>
      </c>
      <c r="Z1453" t="str">
        <f>_xlfn.XLOOKUP(tblSales[[#This Row],[Product_ID]],Products!$A:$A,Products!$C:$C,"Women Dresses")</f>
        <v>Belts</v>
      </c>
      <c r="AA1453" t="str">
        <f>_xlfn.XLOOKUP(tblSales[[#This Row],[Product_ID]],Products!$A:$A,Products!$D:$D,"Unknown")</f>
        <v>Leather Belt</v>
      </c>
      <c r="AB1453" t="str">
        <f>_xlfn.XLOOKUP(tblSales[[#This Row],[Product_ID]],Products!$A:$A,Products!$E:$E,"Unknown")</f>
        <v>Raymond</v>
      </c>
      <c r="AC1453" t="str">
        <f>_xlfn.XLOOKUP(tblSales[[#This Row],[Store_ID]],Stores!$A:$A,Stores!$B:$B,"Unknown")</f>
        <v>TrendMart Warangal High Street</v>
      </c>
      <c r="AD1453" t="str">
        <f>_xlfn.XLOOKUP(tblSales[[#This Row],[Store_ID]],Stores!$A:$A,Stores!$E:$E,"Unknown")</f>
        <v>South Zone 2</v>
      </c>
      <c r="AE1453" t="str">
        <f>_xlfn.XLOOKUP(tblSales[[#This Row],[Customer_ID]],Customers!$A:$A,Customers!$B:$B,"Unknown")</f>
        <v>Lavanya Kumar</v>
      </c>
      <c r="AF1453" t="str">
        <f>_xlfn.XLOOKUP(tblSales[[#This Row],[Customer_ID]],Customers!$A:$A,Customers!$J:$J,"Unknown")</f>
        <v>Regular</v>
      </c>
      <c r="AG1453" t="str">
        <f>_xlfn.XLOOKUP(tblSales[[#This Row],[Employee_ID]],Employees!$A:$A,Employees!$B:$B,"Unknown")</f>
        <v>Swathi Achari</v>
      </c>
      <c r="AH1453">
        <f>IF(MONTH(tblSales[[#This Row],[Invoice Date]])&gt;=4,MONTH(tblSales[[#This Row],[Invoice Date]]),MONTH(tblSales[[#This Row],[Invoice Date]])+12)</f>
        <v>7</v>
      </c>
      <c r="AI1453" s="8">
        <f>DATE(YEAR(tblSales[[#This Row],[Invoice Date]]),MONTH(tblSales[[#This Row],[Invoice Date]]),1)</f>
        <v>45474</v>
      </c>
      <c r="AJ1453" t="str">
        <f>_xlfn.XLOOKUP(tblSales[[#This Row],[Product_ID]],Products!$A:$A,Products!$B:$B,"Unknown")</f>
        <v>Raymond Leather Belt White</v>
      </c>
      <c r="AK1453" s="9">
        <f>IFERROR(tblSales[[#This Row],[Profit]]/tblSales[[#This Row],[Sales Amount]],0)</f>
        <v>0.13776082566748934</v>
      </c>
      <c r="AL1453" t="str">
        <f>IF(tblSales[[#This Row],[Discount %]]&lt;=5,"0-5%",
IF(tblSales[[#This Row],[Discount %]]&lt;=10,"5-10%",
IF(tblSales[[#This Row],[Discount %]]&lt;=15,"10-15%",
IF(tblSales[[#This Row],[Discount %]]&lt;=20,"15-20%","20%+"))))</f>
        <v>5-10%</v>
      </c>
    </row>
    <row r="1454" spans="1:38">
      <c r="A1454" s="2" t="s">
        <v>3290</v>
      </c>
      <c r="B1454" s="11">
        <v>45608</v>
      </c>
      <c r="C1454" s="2" t="s">
        <v>1628</v>
      </c>
      <c r="D1454" s="2" t="s">
        <v>1616</v>
      </c>
      <c r="E1454" s="2" t="s">
        <v>674</v>
      </c>
      <c r="F1454" s="2" t="s">
        <v>134</v>
      </c>
      <c r="G1454" s="2">
        <v>2</v>
      </c>
      <c r="H1454" s="2">
        <v>811.01</v>
      </c>
      <c r="I1454" s="2">
        <v>10</v>
      </c>
      <c r="J1454" s="2">
        <v>162.19999999999999</v>
      </c>
      <c r="K1454" s="2">
        <v>5</v>
      </c>
      <c r="L1454" s="2">
        <v>72.989999999999995</v>
      </c>
      <c r="M1454" s="2">
        <v>1532.81</v>
      </c>
      <c r="N1454" s="2">
        <v>1322.68</v>
      </c>
      <c r="O1454" s="2">
        <f t="shared" si="55"/>
        <v>137.13999999999987</v>
      </c>
      <c r="P1454" s="2" t="s">
        <v>29</v>
      </c>
      <c r="Q1454" s="2" t="str">
        <f t="shared" si="54"/>
        <v>Debit Card</v>
      </c>
      <c r="R1454" s="2" t="s">
        <v>20</v>
      </c>
      <c r="S1454" s="2" t="s">
        <v>56</v>
      </c>
      <c r="T1454" s="2" t="s">
        <v>1390</v>
      </c>
      <c r="U1454" s="2" t="s">
        <v>59</v>
      </c>
      <c r="V1454" t="str">
        <f>TEXT(tblSales[[#This Row],[Invoice Date]],"mmm")</f>
        <v>Nov</v>
      </c>
      <c r="W1454">
        <f>MONTH(tblSales[[#This Row],[Invoice Date]])</f>
        <v>11</v>
      </c>
      <c r="X1454">
        <f>YEAR(tblSales[[#This Row],[Invoice Date]])</f>
        <v>2024</v>
      </c>
      <c r="Y1454" t="str">
        <f>TEXT(tblSales[[#This Row],[Invoice Date]],"mmm-yyyy")</f>
        <v>Nov-2024</v>
      </c>
      <c r="Z1454" t="str">
        <f>_xlfn.XLOOKUP(tblSales[[#This Row],[Product_ID]],Products!$A:$A,Products!$C:$C,"Women Dresses")</f>
        <v>Men Jeans</v>
      </c>
      <c r="AA1454" t="str">
        <f>_xlfn.XLOOKUP(tblSales[[#This Row],[Product_ID]],Products!$A:$A,Products!$D:$D,"Unknown")</f>
        <v>Slim Fit</v>
      </c>
      <c r="AB1454" t="str">
        <f>_xlfn.XLOOKUP(tblSales[[#This Row],[Product_ID]],Products!$A:$A,Products!$E:$E,"Unknown")</f>
        <v>Aurelia</v>
      </c>
      <c r="AC1454" t="str">
        <f>_xlfn.XLOOKUP(tblSales[[#This Row],[Store_ID]],Stores!$A:$A,Stores!$B:$B,"Unknown")</f>
        <v>TrendMart Nizamabad Standard</v>
      </c>
      <c r="AD1454" t="str">
        <f>_xlfn.XLOOKUP(tblSales[[#This Row],[Store_ID]],Stores!$A:$A,Stores!$E:$E,"Unknown")</f>
        <v>South Zone 2</v>
      </c>
      <c r="AE1454" t="str">
        <f>_xlfn.XLOOKUP(tblSales[[#This Row],[Customer_ID]],Customers!$A:$A,Customers!$B:$B,"Unknown")</f>
        <v>Naveen Gowda</v>
      </c>
      <c r="AF1454" t="str">
        <f>_xlfn.XLOOKUP(tblSales[[#This Row],[Customer_ID]],Customers!$A:$A,Customers!$J:$J,"Unknown")</f>
        <v>Regular</v>
      </c>
      <c r="AG1454" t="str">
        <f>_xlfn.XLOOKUP(tblSales[[#This Row],[Employee_ID]],Employees!$A:$A,Employees!$B:$B,"Unknown")</f>
        <v>Chandran Krishnan</v>
      </c>
      <c r="AH1454">
        <f>IF(MONTH(tblSales[[#This Row],[Invoice Date]])&gt;=4,MONTH(tblSales[[#This Row],[Invoice Date]]),MONTH(tblSales[[#This Row],[Invoice Date]])+12)</f>
        <v>11</v>
      </c>
      <c r="AI1454" s="8">
        <f>DATE(YEAR(tblSales[[#This Row],[Invoice Date]]),MONTH(tblSales[[#This Row],[Invoice Date]]),1)</f>
        <v>45597</v>
      </c>
      <c r="AJ1454" t="str">
        <f>_xlfn.XLOOKUP(tblSales[[#This Row],[Product_ID]],Products!$A:$A,Products!$B:$B,"Unknown")</f>
        <v>Aurelia Slim Fit Orange</v>
      </c>
      <c r="AK1454" s="9">
        <f>IFERROR(tblSales[[#This Row],[Profit]]/tblSales[[#This Row],[Sales Amount]],0)</f>
        <v>8.9469666821067106E-2</v>
      </c>
      <c r="AL1454" t="str">
        <f>IF(tblSales[[#This Row],[Discount %]]&lt;=5,"0-5%",
IF(tblSales[[#This Row],[Discount %]]&lt;=10,"5-10%",
IF(tblSales[[#This Row],[Discount %]]&lt;=15,"10-15%",
IF(tblSales[[#This Row],[Discount %]]&lt;=20,"15-20%","20%+"))))</f>
        <v>5-10%</v>
      </c>
    </row>
    <row r="1455" spans="1:38">
      <c r="A1455" s="2" t="s">
        <v>3291</v>
      </c>
      <c r="B1455" s="11">
        <v>45599</v>
      </c>
      <c r="C1455" s="2" t="s">
        <v>1322</v>
      </c>
      <c r="D1455" s="2" t="s">
        <v>444</v>
      </c>
      <c r="E1455" s="2" t="s">
        <v>699</v>
      </c>
      <c r="F1455" s="2" t="s">
        <v>285</v>
      </c>
      <c r="G1455" s="2">
        <v>1</v>
      </c>
      <c r="H1455" s="2">
        <v>3383.48</v>
      </c>
      <c r="I1455" s="2">
        <v>0</v>
      </c>
      <c r="J1455" s="2">
        <v>0</v>
      </c>
      <c r="K1455" s="2">
        <v>12</v>
      </c>
      <c r="L1455" s="2">
        <v>406.02</v>
      </c>
      <c r="M1455" s="2">
        <v>3789.5</v>
      </c>
      <c r="N1455" s="2">
        <v>2151.34</v>
      </c>
      <c r="O1455" s="2">
        <f t="shared" si="55"/>
        <v>1232.1399999999999</v>
      </c>
      <c r="P1455" s="2" t="s">
        <v>32</v>
      </c>
      <c r="Q1455" s="2" t="str">
        <f t="shared" si="54"/>
        <v>UPI</v>
      </c>
      <c r="R1455" s="2" t="s">
        <v>20</v>
      </c>
      <c r="S1455" s="2" t="s">
        <v>56</v>
      </c>
      <c r="T1455" s="2" t="s">
        <v>3102</v>
      </c>
      <c r="U1455" s="2" t="s">
        <v>60</v>
      </c>
      <c r="V1455" t="str">
        <f>TEXT(tblSales[[#This Row],[Invoice Date]],"mmm")</f>
        <v>Nov</v>
      </c>
      <c r="W1455">
        <f>MONTH(tblSales[[#This Row],[Invoice Date]])</f>
        <v>11</v>
      </c>
      <c r="X1455">
        <f>YEAR(tblSales[[#This Row],[Invoice Date]])</f>
        <v>2024</v>
      </c>
      <c r="Y1455" t="str">
        <f>TEXT(tblSales[[#This Row],[Invoice Date]],"mmm-yyyy")</f>
        <v>Nov-2024</v>
      </c>
      <c r="Z1455" t="str">
        <f>_xlfn.XLOOKUP(tblSales[[#This Row],[Product_ID]],Products!$A:$A,Products!$C:$C,"Women Dresses")</f>
        <v>Handbags</v>
      </c>
      <c r="AA1455" t="str">
        <f>_xlfn.XLOOKUP(tblSales[[#This Row],[Product_ID]],Products!$A:$A,Products!$D:$D,"Unknown")</f>
        <v>Sling Bag</v>
      </c>
      <c r="AB1455" t="str">
        <f>_xlfn.XLOOKUP(tblSales[[#This Row],[Product_ID]],Products!$A:$A,Products!$E:$E,"Unknown")</f>
        <v>Libas</v>
      </c>
      <c r="AC1455" t="str">
        <f>_xlfn.XLOOKUP(tblSales[[#This Row],[Store_ID]],Stores!$A:$A,Stores!$B:$B,"Unknown")</f>
        <v>TrendMart Dindigul High Street</v>
      </c>
      <c r="AD1455" t="str">
        <f>_xlfn.XLOOKUP(tblSales[[#This Row],[Store_ID]],Stores!$A:$A,Stores!$E:$E,"Unknown")</f>
        <v>South Zone 1</v>
      </c>
      <c r="AE1455" t="str">
        <f>_xlfn.XLOOKUP(tblSales[[#This Row],[Customer_ID]],Customers!$A:$A,Customers!$B:$B,"Unknown")</f>
        <v>Srinivas Chandran</v>
      </c>
      <c r="AF1455" t="str">
        <f>_xlfn.XLOOKUP(tblSales[[#This Row],[Customer_ID]],Customers!$A:$A,Customers!$J:$J,"Unknown")</f>
        <v>Regular</v>
      </c>
      <c r="AG1455" t="str">
        <f>_xlfn.XLOOKUP(tblSales[[#This Row],[Employee_ID]],Employees!$A:$A,Employees!$B:$B,"Unknown")</f>
        <v>Yogesh Chettiar</v>
      </c>
      <c r="AH1455">
        <f>IF(MONTH(tblSales[[#This Row],[Invoice Date]])&gt;=4,MONTH(tblSales[[#This Row],[Invoice Date]]),MONTH(tblSales[[#This Row],[Invoice Date]])+12)</f>
        <v>11</v>
      </c>
      <c r="AI1455" s="8">
        <f>DATE(YEAR(tblSales[[#This Row],[Invoice Date]]),MONTH(tblSales[[#This Row],[Invoice Date]]),1)</f>
        <v>45597</v>
      </c>
      <c r="AJ1455" t="str">
        <f>_xlfn.XLOOKUP(tblSales[[#This Row],[Product_ID]],Products!$A:$A,Products!$B:$B,"Unknown")</f>
        <v>Libas Sling Bag Green</v>
      </c>
      <c r="AK1455" s="9">
        <f>IFERROR(tblSales[[#This Row],[Profit]]/tblSales[[#This Row],[Sales Amount]],0)</f>
        <v>0.32514579759862777</v>
      </c>
      <c r="AL1455" t="str">
        <f>IF(tblSales[[#This Row],[Discount %]]&lt;=5,"0-5%",
IF(tblSales[[#This Row],[Discount %]]&lt;=10,"5-10%",
IF(tblSales[[#This Row],[Discount %]]&lt;=15,"10-15%",
IF(tblSales[[#This Row],[Discount %]]&lt;=20,"15-20%","20%+"))))</f>
        <v>0-5%</v>
      </c>
    </row>
    <row r="1456" spans="1:38">
      <c r="A1456" s="2" t="s">
        <v>3292</v>
      </c>
      <c r="B1456" s="11">
        <v>45551</v>
      </c>
      <c r="C1456" s="2" t="s">
        <v>641</v>
      </c>
      <c r="D1456" s="2" t="s">
        <v>698</v>
      </c>
      <c r="E1456" s="2" t="s">
        <v>630</v>
      </c>
      <c r="F1456" s="2" t="s">
        <v>233</v>
      </c>
      <c r="G1456" s="2">
        <v>2</v>
      </c>
      <c r="H1456" s="2">
        <v>1234.5999999999999</v>
      </c>
      <c r="I1456" s="2">
        <v>25</v>
      </c>
      <c r="J1456" s="2">
        <v>617.29999999999995</v>
      </c>
      <c r="K1456" s="2">
        <v>12</v>
      </c>
      <c r="L1456" s="2">
        <v>222.23</v>
      </c>
      <c r="M1456" s="2">
        <v>2074.13</v>
      </c>
      <c r="N1456" s="2">
        <v>1878.26</v>
      </c>
      <c r="O1456" s="2">
        <f t="shared" si="55"/>
        <v>-26.359999999999872</v>
      </c>
      <c r="P1456" s="2" t="s">
        <v>31</v>
      </c>
      <c r="Q1456" s="2" t="str">
        <f t="shared" si="54"/>
        <v>Net Banking</v>
      </c>
      <c r="R1456" s="2" t="s">
        <v>21</v>
      </c>
      <c r="S1456" s="2" t="s">
        <v>56</v>
      </c>
      <c r="T1456" s="2" t="s">
        <v>1791</v>
      </c>
      <c r="U1456" s="2" t="s">
        <v>59</v>
      </c>
      <c r="V1456" t="str">
        <f>TEXT(tblSales[[#This Row],[Invoice Date]],"mmm")</f>
        <v>Sep</v>
      </c>
      <c r="W1456">
        <f>MONTH(tblSales[[#This Row],[Invoice Date]])</f>
        <v>9</v>
      </c>
      <c r="X1456">
        <f>YEAR(tblSales[[#This Row],[Invoice Date]])</f>
        <v>2024</v>
      </c>
      <c r="Y1456" t="str">
        <f>TEXT(tblSales[[#This Row],[Invoice Date]],"mmm-yyyy")</f>
        <v>Sep-2024</v>
      </c>
      <c r="Z1456" t="str">
        <f>_xlfn.XLOOKUP(tblSales[[#This Row],[Product_ID]],Products!$A:$A,Products!$C:$C,"Women Dresses")</f>
        <v>Wallets</v>
      </c>
      <c r="AA1456" t="str">
        <f>_xlfn.XLOOKUP(tblSales[[#This Row],[Product_ID]],Products!$A:$A,Products!$D:$D,"Unknown")</f>
        <v>Leather Wallet</v>
      </c>
      <c r="AB1456" t="str">
        <f>_xlfn.XLOOKUP(tblSales[[#This Row],[Product_ID]],Products!$A:$A,Products!$E:$E,"Unknown")</f>
        <v>Numero Uno</v>
      </c>
      <c r="AC1456" t="str">
        <f>_xlfn.XLOOKUP(tblSales[[#This Row],[Store_ID]],Stores!$A:$A,Stores!$B:$B,"Unknown")</f>
        <v>TrendMart Hubballi Standard</v>
      </c>
      <c r="AD1456" t="str">
        <f>_xlfn.XLOOKUP(tblSales[[#This Row],[Store_ID]],Stores!$A:$A,Stores!$E:$E,"Unknown")</f>
        <v>South Zone 2</v>
      </c>
      <c r="AE1456" t="str">
        <f>_xlfn.XLOOKUP(tblSales[[#This Row],[Customer_ID]],Customers!$A:$A,Customers!$B:$B,"Unknown")</f>
        <v>Nandakumar Naidu</v>
      </c>
      <c r="AF1456" t="str">
        <f>_xlfn.XLOOKUP(tblSales[[#This Row],[Customer_ID]],Customers!$A:$A,Customers!$J:$J,"Unknown")</f>
        <v>Silver</v>
      </c>
      <c r="AG1456" t="str">
        <f>_xlfn.XLOOKUP(tblSales[[#This Row],[Employee_ID]],Employees!$A:$A,Employees!$B:$B,"Unknown")</f>
        <v>Malathi Varma</v>
      </c>
      <c r="AH1456">
        <f>IF(MONTH(tblSales[[#This Row],[Invoice Date]])&gt;=4,MONTH(tblSales[[#This Row],[Invoice Date]]),MONTH(tblSales[[#This Row],[Invoice Date]])+12)</f>
        <v>9</v>
      </c>
      <c r="AI1456" s="8">
        <f>DATE(YEAR(tblSales[[#This Row],[Invoice Date]]),MONTH(tblSales[[#This Row],[Invoice Date]]),1)</f>
        <v>45536</v>
      </c>
      <c r="AJ1456" t="str">
        <f>_xlfn.XLOOKUP(tblSales[[#This Row],[Product_ID]],Products!$A:$A,Products!$B:$B,"Unknown")</f>
        <v>Numero Uno Leather Wallet Wine</v>
      </c>
      <c r="AK1456" s="9">
        <f>IFERROR(tblSales[[#This Row],[Profit]]/tblSales[[#This Row],[Sales Amount]],0)</f>
        <v>-1.2708943026714752E-2</v>
      </c>
      <c r="AL1456" t="str">
        <f>IF(tblSales[[#This Row],[Discount %]]&lt;=5,"0-5%",
IF(tblSales[[#This Row],[Discount %]]&lt;=10,"5-10%",
IF(tblSales[[#This Row],[Discount %]]&lt;=15,"10-15%",
IF(tblSales[[#This Row],[Discount %]]&lt;=20,"15-20%","20%+"))))</f>
        <v>20%+</v>
      </c>
    </row>
    <row r="1457" spans="1:38">
      <c r="A1457" s="2" t="s">
        <v>3293</v>
      </c>
      <c r="B1457" s="11">
        <v>45389</v>
      </c>
      <c r="C1457" s="2" t="s">
        <v>3294</v>
      </c>
      <c r="D1457" s="2" t="s">
        <v>1519</v>
      </c>
      <c r="E1457" s="2" t="s">
        <v>243</v>
      </c>
      <c r="F1457" s="2" t="s">
        <v>216</v>
      </c>
      <c r="G1457" s="2">
        <v>4</v>
      </c>
      <c r="H1457" s="2">
        <v>1043.79</v>
      </c>
      <c r="I1457" s="2">
        <v>20</v>
      </c>
      <c r="J1457" s="2">
        <v>835.03</v>
      </c>
      <c r="K1457" s="2">
        <v>12</v>
      </c>
      <c r="L1457" s="2">
        <v>400.82</v>
      </c>
      <c r="M1457" s="2">
        <v>3740.95</v>
      </c>
      <c r="N1457" s="2">
        <v>2782.68</v>
      </c>
      <c r="O1457" s="2">
        <f t="shared" si="55"/>
        <v>557.45000000000005</v>
      </c>
      <c r="P1457" s="2" t="s">
        <v>29</v>
      </c>
      <c r="Q1457" s="2" t="str">
        <f t="shared" si="54"/>
        <v>Debit Card</v>
      </c>
      <c r="R1457" s="2" t="s">
        <v>21</v>
      </c>
      <c r="S1457" s="2" t="s">
        <v>56</v>
      </c>
      <c r="T1457" s="2" t="s">
        <v>1866</v>
      </c>
      <c r="U1457" s="2" t="s">
        <v>60</v>
      </c>
      <c r="V1457" t="str">
        <f>TEXT(tblSales[[#This Row],[Invoice Date]],"mmm")</f>
        <v>Apr</v>
      </c>
      <c r="W1457">
        <f>MONTH(tblSales[[#This Row],[Invoice Date]])</f>
        <v>4</v>
      </c>
      <c r="X1457">
        <f>YEAR(tblSales[[#This Row],[Invoice Date]])</f>
        <v>2024</v>
      </c>
      <c r="Y1457" t="str">
        <f>TEXT(tblSales[[#This Row],[Invoice Date]],"mmm-yyyy")</f>
        <v>Apr-2024</v>
      </c>
      <c r="Z1457" t="str">
        <f>_xlfn.XLOOKUP(tblSales[[#This Row],[Product_ID]],Products!$A:$A,Products!$C:$C,"Women Dresses")</f>
        <v>Handbags</v>
      </c>
      <c r="AA1457" t="str">
        <f>_xlfn.XLOOKUP(tblSales[[#This Row],[Product_ID]],Products!$A:$A,Products!$D:$D,"Unknown")</f>
        <v>Clutch</v>
      </c>
      <c r="AB1457" t="str">
        <f>_xlfn.XLOOKUP(tblSales[[#This Row],[Product_ID]],Products!$A:$A,Products!$E:$E,"Unknown")</f>
        <v>W for Woman</v>
      </c>
      <c r="AC1457" t="str">
        <f>_xlfn.XLOOKUP(tblSales[[#This Row],[Store_ID]],Stores!$A:$A,Stores!$B:$B,"Unknown")</f>
        <v>TrendMart Visakhapatnam Standard</v>
      </c>
      <c r="AD1457" t="str">
        <f>_xlfn.XLOOKUP(tblSales[[#This Row],[Store_ID]],Stores!$A:$A,Stores!$E:$E,"Unknown")</f>
        <v>South Zone 3</v>
      </c>
      <c r="AE1457" t="str">
        <f>_xlfn.XLOOKUP(tblSales[[#This Row],[Customer_ID]],Customers!$A:$A,Customers!$B:$B,"Unknown")</f>
        <v>Harini Raman</v>
      </c>
      <c r="AF1457" t="str">
        <f>_xlfn.XLOOKUP(tblSales[[#This Row],[Customer_ID]],Customers!$A:$A,Customers!$J:$J,"Unknown")</f>
        <v>Gold</v>
      </c>
      <c r="AG1457" t="str">
        <f>_xlfn.XLOOKUP(tblSales[[#This Row],[Employee_ID]],Employees!$A:$A,Employees!$B:$B,"Unknown")</f>
        <v>Venkat Sharma</v>
      </c>
      <c r="AH1457">
        <f>IF(MONTH(tblSales[[#This Row],[Invoice Date]])&gt;=4,MONTH(tblSales[[#This Row],[Invoice Date]]),MONTH(tblSales[[#This Row],[Invoice Date]])+12)</f>
        <v>4</v>
      </c>
      <c r="AI1457" s="8">
        <f>DATE(YEAR(tblSales[[#This Row],[Invoice Date]]),MONTH(tblSales[[#This Row],[Invoice Date]]),1)</f>
        <v>45383</v>
      </c>
      <c r="AJ1457" t="str">
        <f>_xlfn.XLOOKUP(tblSales[[#This Row],[Product_ID]],Products!$A:$A,Products!$B:$B,"Unknown")</f>
        <v>W for Woman Clutch Sky Blue</v>
      </c>
      <c r="AK1457" s="9">
        <f>IFERROR(tblSales[[#This Row],[Profit]]/tblSales[[#This Row],[Sales Amount]],0)</f>
        <v>0.14901295125569711</v>
      </c>
      <c r="AL1457" t="str">
        <f>IF(tblSales[[#This Row],[Discount %]]&lt;=5,"0-5%",
IF(tblSales[[#This Row],[Discount %]]&lt;=10,"5-10%",
IF(tblSales[[#This Row],[Discount %]]&lt;=15,"10-15%",
IF(tblSales[[#This Row],[Discount %]]&lt;=20,"15-20%","20%+"))))</f>
        <v>15-20%</v>
      </c>
    </row>
    <row r="1458" spans="1:38">
      <c r="A1458" s="2" t="s">
        <v>3295</v>
      </c>
      <c r="B1458" s="11">
        <v>45487</v>
      </c>
      <c r="C1458" s="2" t="s">
        <v>2748</v>
      </c>
      <c r="D1458" s="2" t="s">
        <v>1887</v>
      </c>
      <c r="E1458" s="2" t="s">
        <v>884</v>
      </c>
      <c r="F1458" s="2" t="s">
        <v>244</v>
      </c>
      <c r="G1458" s="2">
        <v>4</v>
      </c>
      <c r="H1458" s="2">
        <v>947.69</v>
      </c>
      <c r="I1458" s="2">
        <v>20</v>
      </c>
      <c r="J1458" s="2">
        <v>758.15</v>
      </c>
      <c r="K1458" s="2">
        <v>5</v>
      </c>
      <c r="L1458" s="2">
        <v>151.63</v>
      </c>
      <c r="M1458" s="2">
        <v>3184.24</v>
      </c>
      <c r="N1458" s="2">
        <v>2680.68</v>
      </c>
      <c r="O1458" s="2">
        <f t="shared" si="55"/>
        <v>351.92999999999995</v>
      </c>
      <c r="P1458" s="2" t="s">
        <v>30</v>
      </c>
      <c r="Q1458" s="2" t="str">
        <f t="shared" si="54"/>
        <v>EMI</v>
      </c>
      <c r="R1458" s="2" t="s">
        <v>21</v>
      </c>
      <c r="S1458" s="2" t="s">
        <v>56</v>
      </c>
      <c r="T1458" s="2" t="s">
        <v>1315</v>
      </c>
      <c r="U1458" s="2" t="s">
        <v>60</v>
      </c>
      <c r="V1458" t="str">
        <f>TEXT(tblSales[[#This Row],[Invoice Date]],"mmm")</f>
        <v>Jul</v>
      </c>
      <c r="W1458">
        <f>MONTH(tblSales[[#This Row],[Invoice Date]])</f>
        <v>7</v>
      </c>
      <c r="X1458">
        <f>YEAR(tblSales[[#This Row],[Invoice Date]])</f>
        <v>2024</v>
      </c>
      <c r="Y1458" t="str">
        <f>TEXT(tblSales[[#This Row],[Invoice Date]],"mmm-yyyy")</f>
        <v>Jul-2024</v>
      </c>
      <c r="Z1458" t="str">
        <f>_xlfn.XLOOKUP(tblSales[[#This Row],[Product_ID]],Products!$A:$A,Products!$C:$C,"Women Dresses")</f>
        <v>Men Jeans</v>
      </c>
      <c r="AA1458" t="str">
        <f>_xlfn.XLOOKUP(tblSales[[#This Row],[Product_ID]],Products!$A:$A,Products!$D:$D,"Unknown")</f>
        <v>Regular Fit</v>
      </c>
      <c r="AB1458" t="str">
        <f>_xlfn.XLOOKUP(tblSales[[#This Row],[Product_ID]],Products!$A:$A,Products!$E:$E,"Unknown")</f>
        <v>Libas</v>
      </c>
      <c r="AC1458" t="str">
        <f>_xlfn.XLOOKUP(tblSales[[#This Row],[Store_ID]],Stores!$A:$A,Stores!$B:$B,"Unknown")</f>
        <v>TrendMart Bengaluru High Street</v>
      </c>
      <c r="AD1458" t="str">
        <f>_xlfn.XLOOKUP(tblSales[[#This Row],[Store_ID]],Stores!$A:$A,Stores!$E:$E,"Unknown")</f>
        <v>South Zone 2</v>
      </c>
      <c r="AE1458" t="str">
        <f>_xlfn.XLOOKUP(tblSales[[#This Row],[Customer_ID]],Customers!$A:$A,Customers!$B:$B,"Unknown")</f>
        <v>Chandrika Kamath</v>
      </c>
      <c r="AF1458" t="str">
        <f>_xlfn.XLOOKUP(tblSales[[#This Row],[Customer_ID]],Customers!$A:$A,Customers!$J:$J,"Unknown")</f>
        <v>Platinum</v>
      </c>
      <c r="AG1458" t="str">
        <f>_xlfn.XLOOKUP(tblSales[[#This Row],[Employee_ID]],Employees!$A:$A,Employees!$B:$B,"Unknown")</f>
        <v>Ganapathy Naidu</v>
      </c>
      <c r="AH1458">
        <f>IF(MONTH(tblSales[[#This Row],[Invoice Date]])&gt;=4,MONTH(tblSales[[#This Row],[Invoice Date]]),MONTH(tblSales[[#This Row],[Invoice Date]])+12)</f>
        <v>7</v>
      </c>
      <c r="AI1458" s="8">
        <f>DATE(YEAR(tblSales[[#This Row],[Invoice Date]]),MONTH(tblSales[[#This Row],[Invoice Date]]),1)</f>
        <v>45474</v>
      </c>
      <c r="AJ1458" t="str">
        <f>_xlfn.XLOOKUP(tblSales[[#This Row],[Product_ID]],Products!$A:$A,Products!$B:$B,"Unknown")</f>
        <v>Libas Regular Fit Red</v>
      </c>
      <c r="AK1458" s="9">
        <f>IFERROR(tblSales[[#This Row],[Profit]]/tblSales[[#This Row],[Sales Amount]],0)</f>
        <v>0.11052244805667914</v>
      </c>
      <c r="AL1458" t="str">
        <f>IF(tblSales[[#This Row],[Discount %]]&lt;=5,"0-5%",
IF(tblSales[[#This Row],[Discount %]]&lt;=10,"5-10%",
IF(tblSales[[#This Row],[Discount %]]&lt;=15,"10-15%",
IF(tblSales[[#This Row],[Discount %]]&lt;=20,"15-20%","20%+"))))</f>
        <v>15-20%</v>
      </c>
    </row>
    <row r="1459" spans="1:38">
      <c r="A1459" s="12" t="s">
        <v>3296</v>
      </c>
      <c r="B1459" s="13">
        <v>45577</v>
      </c>
      <c r="C1459" s="12" t="s">
        <v>623</v>
      </c>
      <c r="D1459" s="12" t="s">
        <v>778</v>
      </c>
      <c r="E1459" s="12" t="s">
        <v>301</v>
      </c>
      <c r="F1459" s="12" t="s">
        <v>140</v>
      </c>
      <c r="G1459" s="12">
        <v>0</v>
      </c>
      <c r="H1459" s="12">
        <v>919.96</v>
      </c>
      <c r="I1459" s="12">
        <v>10</v>
      </c>
      <c r="J1459" s="12">
        <v>0</v>
      </c>
      <c r="K1459" s="12">
        <v>5</v>
      </c>
      <c r="L1459" s="12">
        <v>0</v>
      </c>
      <c r="M1459" s="12">
        <v>0</v>
      </c>
      <c r="N1459" s="12">
        <v>0</v>
      </c>
      <c r="O1459" s="12">
        <v>0</v>
      </c>
      <c r="P1459" s="12" t="s">
        <v>29</v>
      </c>
      <c r="Q1459" s="12" t="str">
        <f t="shared" si="54"/>
        <v>Debit Card</v>
      </c>
      <c r="R1459" s="12" t="s">
        <v>20</v>
      </c>
      <c r="S1459" s="12" t="s">
        <v>56</v>
      </c>
      <c r="T1459" s="12" t="s">
        <v>737</v>
      </c>
      <c r="U1459" s="12" t="s">
        <v>60</v>
      </c>
      <c r="V1459" t="str">
        <f>TEXT(tblSales[[#This Row],[Invoice Date]],"mmm")</f>
        <v>Oct</v>
      </c>
      <c r="W1459">
        <f>MONTH(tblSales[[#This Row],[Invoice Date]])</f>
        <v>10</v>
      </c>
      <c r="X1459">
        <f>YEAR(tblSales[[#This Row],[Invoice Date]])</f>
        <v>2024</v>
      </c>
      <c r="Y1459" t="str">
        <f>TEXT(tblSales[[#This Row],[Invoice Date]],"mmm-yyyy")</f>
        <v>Oct-2024</v>
      </c>
      <c r="Z1459" t="str">
        <f>_xlfn.XLOOKUP(tblSales[[#This Row],[Product_ID]],Products!$A:$A,Products!$C:$C,"Women Dresses")</f>
        <v>Men Shirts</v>
      </c>
      <c r="AA1459" t="str">
        <f>_xlfn.XLOOKUP(tblSales[[#This Row],[Product_ID]],Products!$A:$A,Products!$D:$D,"Unknown")</f>
        <v>Denim Shirt</v>
      </c>
      <c r="AB1459" t="str">
        <f>_xlfn.XLOOKUP(tblSales[[#This Row],[Product_ID]],Products!$A:$A,Products!$E:$E,"Unknown")</f>
        <v>AND</v>
      </c>
      <c r="AC1459" t="str">
        <f>_xlfn.XLOOKUP(tblSales[[#This Row],[Store_ID]],Stores!$A:$A,Stores!$B:$B,"Unknown")</f>
        <v>TrendMart Kochi Standard</v>
      </c>
      <c r="AD1459" t="str">
        <f>_xlfn.XLOOKUP(tblSales[[#This Row],[Store_ID]],Stores!$A:$A,Stores!$E:$E,"Unknown")</f>
        <v>South Zone 1</v>
      </c>
      <c r="AE1459" t="str">
        <f>_xlfn.XLOOKUP(tblSales[[#This Row],[Customer_ID]],Customers!$A:$A,Customers!$B:$B,"Unknown")</f>
        <v>Baskar Reddy</v>
      </c>
      <c r="AF1459" t="str">
        <f>_xlfn.XLOOKUP(tblSales[[#This Row],[Customer_ID]],Customers!$A:$A,Customers!$J:$J,"Unknown")</f>
        <v>Gold</v>
      </c>
      <c r="AG1459" t="str">
        <f>_xlfn.XLOOKUP(tblSales[[#This Row],[Employee_ID]],Employees!$A:$A,Employees!$B:$B,"Unknown")</f>
        <v>Charulatha Kumar</v>
      </c>
      <c r="AH1459">
        <f>IF(MONTH(tblSales[[#This Row],[Invoice Date]])&gt;=4,MONTH(tblSales[[#This Row],[Invoice Date]]),MONTH(tblSales[[#This Row],[Invoice Date]])+12)</f>
        <v>10</v>
      </c>
      <c r="AI1459" s="8">
        <f>DATE(YEAR(tblSales[[#This Row],[Invoice Date]]),MONTH(tblSales[[#This Row],[Invoice Date]]),1)</f>
        <v>45566</v>
      </c>
      <c r="AJ1459" t="str">
        <f>_xlfn.XLOOKUP(tblSales[[#This Row],[Product_ID]],Products!$A:$A,Products!$B:$B,"Unknown")</f>
        <v>AND Denim Shirt Teal</v>
      </c>
      <c r="AK1459" s="9">
        <f>IFERROR(tblSales[[#This Row],[Profit]]/tblSales[[#This Row],[Sales Amount]],0)</f>
        <v>0</v>
      </c>
      <c r="AL1459" t="str">
        <f>IF(tblSales[[#This Row],[Discount %]]&lt;=5,"0-5%",
IF(tblSales[[#This Row],[Discount %]]&lt;=10,"5-10%",
IF(tblSales[[#This Row],[Discount %]]&lt;=15,"10-15%",
IF(tblSales[[#This Row],[Discount %]]&lt;=20,"15-20%","20%+"))))</f>
        <v>5-10%</v>
      </c>
    </row>
    <row r="1460" spans="1:38">
      <c r="A1460" s="2" t="s">
        <v>3297</v>
      </c>
      <c r="B1460" s="11">
        <v>45571</v>
      </c>
      <c r="C1460" s="2" t="s">
        <v>1301</v>
      </c>
      <c r="D1460" s="2" t="s">
        <v>1664</v>
      </c>
      <c r="E1460" s="2" t="s">
        <v>203</v>
      </c>
      <c r="F1460" s="2" t="s">
        <v>140</v>
      </c>
      <c r="G1460" s="2">
        <v>1</v>
      </c>
      <c r="H1460" s="2">
        <v>492.96</v>
      </c>
      <c r="I1460" s="2">
        <v>0</v>
      </c>
      <c r="J1460" s="2">
        <v>0</v>
      </c>
      <c r="K1460" s="2">
        <v>5</v>
      </c>
      <c r="L1460" s="2">
        <v>24.65</v>
      </c>
      <c r="M1460" s="2">
        <v>517.61</v>
      </c>
      <c r="N1460" s="2">
        <v>327.36</v>
      </c>
      <c r="O1460" s="2">
        <f t="shared" ref="O1460:O1523" si="56">(M1460-N1460-L1460)</f>
        <v>165.6</v>
      </c>
      <c r="P1460" s="2" t="s">
        <v>31</v>
      </c>
      <c r="Q1460" s="2" t="str">
        <f t="shared" si="54"/>
        <v>Net Banking</v>
      </c>
      <c r="R1460" s="2" t="s">
        <v>20</v>
      </c>
      <c r="S1460" s="2" t="s">
        <v>56</v>
      </c>
      <c r="T1460" s="2" t="s">
        <v>105</v>
      </c>
      <c r="U1460" s="2" t="s">
        <v>60</v>
      </c>
      <c r="V1460" t="str">
        <f>TEXT(tblSales[[#This Row],[Invoice Date]],"mmm")</f>
        <v>Oct</v>
      </c>
      <c r="W1460">
        <f>MONTH(tblSales[[#This Row],[Invoice Date]])</f>
        <v>10</v>
      </c>
      <c r="X1460">
        <f>YEAR(tblSales[[#This Row],[Invoice Date]])</f>
        <v>2024</v>
      </c>
      <c r="Y1460" t="str">
        <f>TEXT(tblSales[[#This Row],[Invoice Date]],"mmm-yyyy")</f>
        <v>Oct-2024</v>
      </c>
      <c r="Z1460" t="str">
        <f>_xlfn.XLOOKUP(tblSales[[#This Row],[Product_ID]],Products!$A:$A,Products!$C:$C,"Women Dresses")</f>
        <v>Kids Wear</v>
      </c>
      <c r="AA1460" t="str">
        <f>_xlfn.XLOOKUP(tblSales[[#This Row],[Product_ID]],Products!$A:$A,Products!$D:$D,"Unknown")</f>
        <v>Girls Frock</v>
      </c>
      <c r="AB1460" t="str">
        <f>_xlfn.XLOOKUP(tblSales[[#This Row],[Product_ID]],Products!$A:$A,Products!$E:$E,"Unknown")</f>
        <v>Aurelia</v>
      </c>
      <c r="AC1460" t="str">
        <f>_xlfn.XLOOKUP(tblSales[[#This Row],[Store_ID]],Stores!$A:$A,Stores!$B:$B,"Unknown")</f>
        <v>TrendMart Thoothukudi Outlet</v>
      </c>
      <c r="AD1460" t="str">
        <f>_xlfn.XLOOKUP(tblSales[[#This Row],[Store_ID]],Stores!$A:$A,Stores!$E:$E,"Unknown")</f>
        <v>South Zone 1</v>
      </c>
      <c r="AE1460" t="str">
        <f>_xlfn.XLOOKUP(tblSales[[#This Row],[Customer_ID]],Customers!$A:$A,Customers!$B:$B,"Unknown")</f>
        <v>Girish Kamath</v>
      </c>
      <c r="AF1460" t="str">
        <f>_xlfn.XLOOKUP(tblSales[[#This Row],[Customer_ID]],Customers!$A:$A,Customers!$J:$J,"Unknown")</f>
        <v>Platinum</v>
      </c>
      <c r="AG1460" t="str">
        <f>_xlfn.XLOOKUP(tblSales[[#This Row],[Employee_ID]],Employees!$A:$A,Employees!$B:$B,"Unknown")</f>
        <v>Charulatha Kumar</v>
      </c>
      <c r="AH1460">
        <f>IF(MONTH(tblSales[[#This Row],[Invoice Date]])&gt;=4,MONTH(tblSales[[#This Row],[Invoice Date]]),MONTH(tblSales[[#This Row],[Invoice Date]])+12)</f>
        <v>10</v>
      </c>
      <c r="AI1460" s="8">
        <f>DATE(YEAR(tblSales[[#This Row],[Invoice Date]]),MONTH(tblSales[[#This Row],[Invoice Date]]),1)</f>
        <v>45566</v>
      </c>
      <c r="AJ1460" t="str">
        <f>_xlfn.XLOOKUP(tblSales[[#This Row],[Product_ID]],Products!$A:$A,Products!$B:$B,"Unknown")</f>
        <v>Aurelia Girls Frock Maroon</v>
      </c>
      <c r="AK1460" s="9">
        <f>IFERROR(tblSales[[#This Row],[Profit]]/tblSales[[#This Row],[Sales Amount]],0)</f>
        <v>0.31993199513146964</v>
      </c>
      <c r="AL1460" t="str">
        <f>IF(tblSales[[#This Row],[Discount %]]&lt;=5,"0-5%",
IF(tblSales[[#This Row],[Discount %]]&lt;=10,"5-10%",
IF(tblSales[[#This Row],[Discount %]]&lt;=15,"10-15%",
IF(tblSales[[#This Row],[Discount %]]&lt;=20,"15-20%","20%+"))))</f>
        <v>0-5%</v>
      </c>
    </row>
    <row r="1461" spans="1:38">
      <c r="A1461" s="2" t="s">
        <v>3298</v>
      </c>
      <c r="B1461" s="11">
        <v>45466</v>
      </c>
      <c r="C1461" s="2" t="s">
        <v>3299</v>
      </c>
      <c r="D1461" s="2" t="s">
        <v>876</v>
      </c>
      <c r="E1461" s="2" t="s">
        <v>139</v>
      </c>
      <c r="F1461" s="2" t="s">
        <v>562</v>
      </c>
      <c r="G1461" s="2">
        <v>4</v>
      </c>
      <c r="H1461" s="2">
        <v>1169.81</v>
      </c>
      <c r="I1461" s="2">
        <v>30</v>
      </c>
      <c r="J1461" s="2">
        <v>1403.77</v>
      </c>
      <c r="K1461" s="2">
        <v>12</v>
      </c>
      <c r="L1461" s="2">
        <v>393.06</v>
      </c>
      <c r="M1461" s="2">
        <v>3668.53</v>
      </c>
      <c r="N1461" s="2">
        <v>3242.48</v>
      </c>
      <c r="O1461" s="2">
        <f t="shared" si="56"/>
        <v>32.99000000000018</v>
      </c>
      <c r="P1461" s="2" t="s">
        <v>32</v>
      </c>
      <c r="Q1461" s="2" t="str">
        <f t="shared" si="54"/>
        <v>UPI</v>
      </c>
      <c r="R1461" s="2" t="s">
        <v>21</v>
      </c>
      <c r="S1461" s="2" t="s">
        <v>57</v>
      </c>
      <c r="T1461" s="2" t="s">
        <v>223</v>
      </c>
      <c r="U1461" s="2" t="s">
        <v>60</v>
      </c>
      <c r="V1461" t="str">
        <f>TEXT(tblSales[[#This Row],[Invoice Date]],"mmm")</f>
        <v>Jun</v>
      </c>
      <c r="W1461">
        <f>MONTH(tblSales[[#This Row],[Invoice Date]])</f>
        <v>6</v>
      </c>
      <c r="X1461">
        <f>YEAR(tblSales[[#This Row],[Invoice Date]])</f>
        <v>2024</v>
      </c>
      <c r="Y1461" t="str">
        <f>TEXT(tblSales[[#This Row],[Invoice Date]],"mmm-yyyy")</f>
        <v>Jun-2024</v>
      </c>
      <c r="Z1461" t="str">
        <f>_xlfn.XLOOKUP(tblSales[[#This Row],[Product_ID]],Products!$A:$A,Products!$C:$C,"Women Dresses")</f>
        <v>Women Dresses</v>
      </c>
      <c r="AA1461" t="str">
        <f>_xlfn.XLOOKUP(tblSales[[#This Row],[Product_ID]],Products!$A:$A,Products!$D:$D,"Unknown")</f>
        <v>Shirt Dress</v>
      </c>
      <c r="AB1461" t="str">
        <f>_xlfn.XLOOKUP(tblSales[[#This Row],[Product_ID]],Products!$A:$A,Products!$E:$E,"Unknown")</f>
        <v>Fabindia</v>
      </c>
      <c r="AC1461" t="str">
        <f>_xlfn.XLOOKUP(tblSales[[#This Row],[Store_ID]],Stores!$A:$A,Stores!$B:$B,"Unknown")</f>
        <v>TrendMart Kozhikode Standard</v>
      </c>
      <c r="AD1461" t="str">
        <f>_xlfn.XLOOKUP(tblSales[[#This Row],[Store_ID]],Stores!$A:$A,Stores!$E:$E,"Unknown")</f>
        <v>South Zone 1</v>
      </c>
      <c r="AE1461" t="str">
        <f>_xlfn.XLOOKUP(tblSales[[#This Row],[Customer_ID]],Customers!$A:$A,Customers!$B:$B,"Unknown")</f>
        <v>Sunita Gopalakrishnan</v>
      </c>
      <c r="AF1461" t="str">
        <f>_xlfn.XLOOKUP(tblSales[[#This Row],[Customer_ID]],Customers!$A:$A,Customers!$J:$J,"Unknown")</f>
        <v>Silver</v>
      </c>
      <c r="AG1461" t="str">
        <f>_xlfn.XLOOKUP(tblSales[[#This Row],[Employee_ID]],Employees!$A:$A,Employees!$B:$B,"Unknown")</f>
        <v>Vikram Bhat</v>
      </c>
      <c r="AH1461">
        <f>IF(MONTH(tblSales[[#This Row],[Invoice Date]])&gt;=4,MONTH(tblSales[[#This Row],[Invoice Date]]),MONTH(tblSales[[#This Row],[Invoice Date]])+12)</f>
        <v>6</v>
      </c>
      <c r="AI1461" s="8">
        <f>DATE(YEAR(tblSales[[#This Row],[Invoice Date]]),MONTH(tblSales[[#This Row],[Invoice Date]]),1)</f>
        <v>45444</v>
      </c>
      <c r="AJ1461" t="str">
        <f>_xlfn.XLOOKUP(tblSales[[#This Row],[Product_ID]],Products!$A:$A,Products!$B:$B,"Unknown")</f>
        <v>Fabindia Shirt Dress Navy Blue</v>
      </c>
      <c r="AK1461" s="9">
        <f>IFERROR(tblSales[[#This Row],[Profit]]/tblSales[[#This Row],[Sales Amount]],0)</f>
        <v>8.9927027992139034E-3</v>
      </c>
      <c r="AL1461" t="str">
        <f>IF(tblSales[[#This Row],[Discount %]]&lt;=5,"0-5%",
IF(tblSales[[#This Row],[Discount %]]&lt;=10,"5-10%",
IF(tblSales[[#This Row],[Discount %]]&lt;=15,"10-15%",
IF(tblSales[[#This Row],[Discount %]]&lt;=20,"15-20%","20%+"))))</f>
        <v>20%+</v>
      </c>
    </row>
    <row r="1462" spans="1:38">
      <c r="A1462" s="2" t="s">
        <v>3300</v>
      </c>
      <c r="B1462" s="11">
        <v>45616</v>
      </c>
      <c r="C1462" s="2" t="s">
        <v>2023</v>
      </c>
      <c r="D1462" s="2" t="s">
        <v>531</v>
      </c>
      <c r="E1462" s="2" t="s">
        <v>949</v>
      </c>
      <c r="F1462" s="2" t="s">
        <v>199</v>
      </c>
      <c r="G1462" s="2">
        <v>1</v>
      </c>
      <c r="H1462" s="2">
        <v>3209.89</v>
      </c>
      <c r="I1462" s="2">
        <v>15</v>
      </c>
      <c r="J1462" s="2">
        <v>481.48</v>
      </c>
      <c r="K1462" s="2">
        <v>12</v>
      </c>
      <c r="L1462" s="2">
        <v>327.41000000000003</v>
      </c>
      <c r="M1462" s="2">
        <v>3055.82</v>
      </c>
      <c r="N1462" s="2">
        <v>2135.85</v>
      </c>
      <c r="O1462" s="2">
        <f t="shared" si="56"/>
        <v>592.56000000000017</v>
      </c>
      <c r="P1462" s="2" t="s">
        <v>32</v>
      </c>
      <c r="Q1462" s="2" t="str">
        <f t="shared" si="54"/>
        <v>UPI</v>
      </c>
      <c r="R1462" s="2" t="s">
        <v>20</v>
      </c>
      <c r="S1462" s="2" t="s">
        <v>56</v>
      </c>
      <c r="T1462" s="2" t="s">
        <v>1189</v>
      </c>
      <c r="U1462" s="2" t="s">
        <v>59</v>
      </c>
      <c r="V1462" t="str">
        <f>TEXT(tblSales[[#This Row],[Invoice Date]],"mmm")</f>
        <v>Nov</v>
      </c>
      <c r="W1462">
        <f>MONTH(tblSales[[#This Row],[Invoice Date]])</f>
        <v>11</v>
      </c>
      <c r="X1462">
        <f>YEAR(tblSales[[#This Row],[Invoice Date]])</f>
        <v>2024</v>
      </c>
      <c r="Y1462" t="str">
        <f>TEXT(tblSales[[#This Row],[Invoice Date]],"mmm-yyyy")</f>
        <v>Nov-2024</v>
      </c>
      <c r="Z1462" t="str">
        <f>_xlfn.XLOOKUP(tblSales[[#This Row],[Product_ID]],Products!$A:$A,Products!$C:$C,"Women Dresses")</f>
        <v>Handbags</v>
      </c>
      <c r="AA1462" t="str">
        <f>_xlfn.XLOOKUP(tblSales[[#This Row],[Product_ID]],Products!$A:$A,Products!$D:$D,"Unknown")</f>
        <v>Sling Bag</v>
      </c>
      <c r="AB1462" t="str">
        <f>_xlfn.XLOOKUP(tblSales[[#This Row],[Product_ID]],Products!$A:$A,Products!$E:$E,"Unknown")</f>
        <v>Tanishq</v>
      </c>
      <c r="AC1462" t="str">
        <f>_xlfn.XLOOKUP(tblSales[[#This Row],[Store_ID]],Stores!$A:$A,Stores!$B:$B,"Unknown")</f>
        <v>TrendMart Tumakuru Standard</v>
      </c>
      <c r="AD1462" t="str">
        <f>_xlfn.XLOOKUP(tblSales[[#This Row],[Store_ID]],Stores!$A:$A,Stores!$E:$E,"Unknown")</f>
        <v>South Zone 2</v>
      </c>
      <c r="AE1462" t="str">
        <f>_xlfn.XLOOKUP(tblSales[[#This Row],[Customer_ID]],Customers!$A:$A,Customers!$B:$B,"Unknown")</f>
        <v>Kannan Reddy</v>
      </c>
      <c r="AF1462" t="str">
        <f>_xlfn.XLOOKUP(tblSales[[#This Row],[Customer_ID]],Customers!$A:$A,Customers!$J:$J,"Unknown")</f>
        <v>Silver</v>
      </c>
      <c r="AG1462" t="str">
        <f>_xlfn.XLOOKUP(tblSales[[#This Row],[Employee_ID]],Employees!$A:$A,Employees!$B:$B,"Unknown")</f>
        <v>Anusuya Subramaniam</v>
      </c>
      <c r="AH1462">
        <f>IF(MONTH(tblSales[[#This Row],[Invoice Date]])&gt;=4,MONTH(tblSales[[#This Row],[Invoice Date]]),MONTH(tblSales[[#This Row],[Invoice Date]])+12)</f>
        <v>11</v>
      </c>
      <c r="AI1462" s="8">
        <f>DATE(YEAR(tblSales[[#This Row],[Invoice Date]]),MONTH(tblSales[[#This Row],[Invoice Date]]),1)</f>
        <v>45597</v>
      </c>
      <c r="AJ1462" t="str">
        <f>_xlfn.XLOOKUP(tblSales[[#This Row],[Product_ID]],Products!$A:$A,Products!$B:$B,"Unknown")</f>
        <v>Tanishq Sling Bag Mustard</v>
      </c>
      <c r="AK1462" s="9">
        <f>IFERROR(tblSales[[#This Row],[Profit]]/tblSales[[#This Row],[Sales Amount]],0)</f>
        <v>0.19391194507529899</v>
      </c>
      <c r="AL1462" t="str">
        <f>IF(tblSales[[#This Row],[Discount %]]&lt;=5,"0-5%",
IF(tblSales[[#This Row],[Discount %]]&lt;=10,"5-10%",
IF(tblSales[[#This Row],[Discount %]]&lt;=15,"10-15%",
IF(tblSales[[#This Row],[Discount %]]&lt;=20,"15-20%","20%+"))))</f>
        <v>10-15%</v>
      </c>
    </row>
    <row r="1463" spans="1:38">
      <c r="A1463" s="2" t="s">
        <v>3301</v>
      </c>
      <c r="B1463" s="11">
        <v>45695</v>
      </c>
      <c r="C1463" s="2" t="s">
        <v>1322</v>
      </c>
      <c r="D1463" s="2" t="s">
        <v>1642</v>
      </c>
      <c r="E1463" s="2" t="s">
        <v>1079</v>
      </c>
      <c r="F1463" s="2" t="s">
        <v>161</v>
      </c>
      <c r="G1463" s="2">
        <v>1</v>
      </c>
      <c r="H1463" s="2">
        <v>846.34</v>
      </c>
      <c r="I1463" s="2">
        <v>0</v>
      </c>
      <c r="J1463" s="2">
        <v>0</v>
      </c>
      <c r="K1463" s="2">
        <v>5</v>
      </c>
      <c r="L1463" s="2">
        <v>42.32</v>
      </c>
      <c r="M1463" s="2">
        <v>888.66</v>
      </c>
      <c r="N1463" s="2">
        <v>481.3</v>
      </c>
      <c r="O1463" s="2">
        <f t="shared" si="56"/>
        <v>365.03999999999996</v>
      </c>
      <c r="P1463" s="2" t="s">
        <v>31</v>
      </c>
      <c r="Q1463" s="2" t="str">
        <f t="shared" si="54"/>
        <v>Net Banking</v>
      </c>
      <c r="R1463" s="2" t="s">
        <v>21</v>
      </c>
      <c r="S1463" s="2" t="s">
        <v>56</v>
      </c>
      <c r="T1463" s="2" t="s">
        <v>3028</v>
      </c>
      <c r="U1463" s="2" t="s">
        <v>59</v>
      </c>
      <c r="V1463" t="str">
        <f>TEXT(tblSales[[#This Row],[Invoice Date]],"mmm")</f>
        <v>Feb</v>
      </c>
      <c r="W1463">
        <f>MONTH(tblSales[[#This Row],[Invoice Date]])</f>
        <v>2</v>
      </c>
      <c r="X1463">
        <f>YEAR(tblSales[[#This Row],[Invoice Date]])</f>
        <v>2025</v>
      </c>
      <c r="Y1463" t="str">
        <f>TEXT(tblSales[[#This Row],[Invoice Date]],"mmm-yyyy")</f>
        <v>Feb-2025</v>
      </c>
      <c r="Z1463" t="str">
        <f>_xlfn.XLOOKUP(tblSales[[#This Row],[Product_ID]],Products!$A:$A,Products!$C:$C,"Women Dresses")</f>
        <v>Accessories</v>
      </c>
      <c r="AA1463" t="str">
        <f>_xlfn.XLOOKUP(tblSales[[#This Row],[Product_ID]],Products!$A:$A,Products!$D:$D,"Unknown")</f>
        <v>Sunglasses</v>
      </c>
      <c r="AB1463" t="str">
        <f>_xlfn.XLOOKUP(tblSales[[#This Row],[Product_ID]],Products!$A:$A,Products!$E:$E,"Unknown")</f>
        <v>Missing Brand Name</v>
      </c>
      <c r="AC1463" t="str">
        <f>_xlfn.XLOOKUP(tblSales[[#This Row],[Store_ID]],Stores!$A:$A,Stores!$B:$B,"Unknown")</f>
        <v>TrendMart Guntur Flagship</v>
      </c>
      <c r="AD1463" t="str">
        <f>_xlfn.XLOOKUP(tblSales[[#This Row],[Store_ID]],Stores!$A:$A,Stores!$E:$E,"Unknown")</f>
        <v>South Zone 3</v>
      </c>
      <c r="AE1463" t="str">
        <f>_xlfn.XLOOKUP(tblSales[[#This Row],[Customer_ID]],Customers!$A:$A,Customers!$B:$B,"Unknown")</f>
        <v>Srinivas Chandran</v>
      </c>
      <c r="AF1463" t="str">
        <f>_xlfn.XLOOKUP(tblSales[[#This Row],[Customer_ID]],Customers!$A:$A,Customers!$J:$J,"Unknown")</f>
        <v>Regular</v>
      </c>
      <c r="AG1463" t="str">
        <f>_xlfn.XLOOKUP(tblSales[[#This Row],[Employee_ID]],Employees!$A:$A,Employees!$B:$B,"Unknown")</f>
        <v>Chandra Reddy</v>
      </c>
      <c r="AH1463">
        <f>IF(MONTH(tblSales[[#This Row],[Invoice Date]])&gt;=4,MONTH(tblSales[[#This Row],[Invoice Date]]),MONTH(tblSales[[#This Row],[Invoice Date]])+12)</f>
        <v>14</v>
      </c>
      <c r="AI1463" s="8">
        <f>DATE(YEAR(tblSales[[#This Row],[Invoice Date]]),MONTH(tblSales[[#This Row],[Invoice Date]]),1)</f>
        <v>45689</v>
      </c>
      <c r="AJ1463" t="str">
        <f>_xlfn.XLOOKUP(tblSales[[#This Row],[Product_ID]],Products!$A:$A,Products!$B:$B,"Unknown")</f>
        <v>Kalyan Silks Sunglasses Black</v>
      </c>
      <c r="AK1463" s="9">
        <f>IFERROR(tblSales[[#This Row],[Profit]]/tblSales[[#This Row],[Sales Amount]],0)</f>
        <v>0.41077577476200117</v>
      </c>
      <c r="AL1463" t="str">
        <f>IF(tblSales[[#This Row],[Discount %]]&lt;=5,"0-5%",
IF(tblSales[[#This Row],[Discount %]]&lt;=10,"5-10%",
IF(tblSales[[#This Row],[Discount %]]&lt;=15,"10-15%",
IF(tblSales[[#This Row],[Discount %]]&lt;=20,"15-20%","20%+"))))</f>
        <v>0-5%</v>
      </c>
    </row>
    <row r="1464" spans="1:38">
      <c r="A1464" s="2" t="s">
        <v>3302</v>
      </c>
      <c r="B1464" s="11">
        <v>45532</v>
      </c>
      <c r="C1464" s="2" t="s">
        <v>1721</v>
      </c>
      <c r="D1464" s="2" t="s">
        <v>721</v>
      </c>
      <c r="E1464" s="2" t="s">
        <v>109</v>
      </c>
      <c r="F1464" s="2" t="s">
        <v>134</v>
      </c>
      <c r="G1464" s="2">
        <v>3</v>
      </c>
      <c r="H1464" s="2">
        <v>3399.64</v>
      </c>
      <c r="I1464" s="2">
        <v>0</v>
      </c>
      <c r="J1464" s="2">
        <v>0</v>
      </c>
      <c r="K1464" s="2">
        <v>12</v>
      </c>
      <c r="L1464" s="2">
        <v>1223.8699999999999</v>
      </c>
      <c r="M1464" s="2">
        <v>11422.79</v>
      </c>
      <c r="N1464" s="2">
        <v>8130.15</v>
      </c>
      <c r="O1464" s="2">
        <f t="shared" si="56"/>
        <v>2068.7700000000013</v>
      </c>
      <c r="P1464" s="2" t="s">
        <v>28</v>
      </c>
      <c r="Q1464" s="2" t="str">
        <f t="shared" si="54"/>
        <v>Credit Card</v>
      </c>
      <c r="R1464" s="2" t="s">
        <v>20</v>
      </c>
      <c r="S1464" s="2" t="s">
        <v>56</v>
      </c>
      <c r="T1464" s="2" t="s">
        <v>3303</v>
      </c>
      <c r="U1464" s="2" t="s">
        <v>59</v>
      </c>
      <c r="V1464" t="str">
        <f>TEXT(tblSales[[#This Row],[Invoice Date]],"mmm")</f>
        <v>Aug</v>
      </c>
      <c r="W1464">
        <f>MONTH(tblSales[[#This Row],[Invoice Date]])</f>
        <v>8</v>
      </c>
      <c r="X1464">
        <f>YEAR(tblSales[[#This Row],[Invoice Date]])</f>
        <v>2024</v>
      </c>
      <c r="Y1464" t="str">
        <f>TEXT(tblSales[[#This Row],[Invoice Date]],"mmm-yyyy")</f>
        <v>Aug-2024</v>
      </c>
      <c r="Z1464" t="str">
        <f>_xlfn.XLOOKUP(tblSales[[#This Row],[Product_ID]],Products!$A:$A,Products!$C:$C,"Women Dresses")</f>
        <v>Women Sarees</v>
      </c>
      <c r="AA1464" t="str">
        <f>_xlfn.XLOOKUP(tblSales[[#This Row],[Product_ID]],Products!$A:$A,Products!$D:$D,"Unknown")</f>
        <v>Cotton Saree</v>
      </c>
      <c r="AB1464" t="str">
        <f>_xlfn.XLOOKUP(tblSales[[#This Row],[Product_ID]],Products!$A:$A,Products!$E:$E,"Unknown")</f>
        <v>Bata</v>
      </c>
      <c r="AC1464" t="str">
        <f>_xlfn.XLOOKUP(tblSales[[#This Row],[Store_ID]],Stores!$A:$A,Stores!$B:$B,"Unknown")</f>
        <v>TrendMart Vellore Standard</v>
      </c>
      <c r="AD1464" t="str">
        <f>_xlfn.XLOOKUP(tblSales[[#This Row],[Store_ID]],Stores!$A:$A,Stores!$E:$E,"Unknown")</f>
        <v>South Zone 1</v>
      </c>
      <c r="AE1464" t="str">
        <f>_xlfn.XLOOKUP(tblSales[[#This Row],[Customer_ID]],Customers!$A:$A,Customers!$B:$B,"Unknown")</f>
        <v>Hari Bhat</v>
      </c>
      <c r="AF1464" t="str">
        <f>_xlfn.XLOOKUP(tblSales[[#This Row],[Customer_ID]],Customers!$A:$A,Customers!$J:$J,"Unknown")</f>
        <v>Gold</v>
      </c>
      <c r="AG1464" t="str">
        <f>_xlfn.XLOOKUP(tblSales[[#This Row],[Employee_ID]],Employees!$A:$A,Employees!$B:$B,"Unknown")</f>
        <v>Chandran Krishnan</v>
      </c>
      <c r="AH1464">
        <f>IF(MONTH(tblSales[[#This Row],[Invoice Date]])&gt;=4,MONTH(tblSales[[#This Row],[Invoice Date]]),MONTH(tblSales[[#This Row],[Invoice Date]])+12)</f>
        <v>8</v>
      </c>
      <c r="AI1464" s="8">
        <f>DATE(YEAR(tblSales[[#This Row],[Invoice Date]]),MONTH(tblSales[[#This Row],[Invoice Date]]),1)</f>
        <v>45505</v>
      </c>
      <c r="AJ1464" t="str">
        <f>_xlfn.XLOOKUP(tblSales[[#This Row],[Product_ID]],Products!$A:$A,Products!$B:$B,"Unknown")</f>
        <v>Bata Cotton Saree Mustard</v>
      </c>
      <c r="AK1464" s="9">
        <f>IFERROR(tblSales[[#This Row],[Profit]]/tblSales[[#This Row],[Sales Amount]],0)</f>
        <v>0.18110899351209303</v>
      </c>
      <c r="AL1464" t="str">
        <f>IF(tblSales[[#This Row],[Discount %]]&lt;=5,"0-5%",
IF(tblSales[[#This Row],[Discount %]]&lt;=10,"5-10%",
IF(tblSales[[#This Row],[Discount %]]&lt;=15,"10-15%",
IF(tblSales[[#This Row],[Discount %]]&lt;=20,"15-20%","20%+"))))</f>
        <v>0-5%</v>
      </c>
    </row>
    <row r="1465" spans="1:38">
      <c r="A1465" s="2" t="s">
        <v>3304</v>
      </c>
      <c r="B1465" s="11">
        <v>45734</v>
      </c>
      <c r="C1465" s="2" t="s">
        <v>1267</v>
      </c>
      <c r="D1465" s="2" t="s">
        <v>1002</v>
      </c>
      <c r="E1465" s="2" t="s">
        <v>215</v>
      </c>
      <c r="F1465" s="2" t="s">
        <v>161</v>
      </c>
      <c r="G1465" s="2">
        <v>2</v>
      </c>
      <c r="H1465" s="2">
        <v>2584.96</v>
      </c>
      <c r="I1465" s="2">
        <v>0</v>
      </c>
      <c r="J1465" s="2">
        <v>0</v>
      </c>
      <c r="K1465" s="2">
        <v>12</v>
      </c>
      <c r="L1465" s="2">
        <v>620.39</v>
      </c>
      <c r="M1465" s="2">
        <v>5790.31</v>
      </c>
      <c r="N1465" s="2">
        <v>3760.28</v>
      </c>
      <c r="O1465" s="2">
        <f t="shared" si="56"/>
        <v>1409.6400000000003</v>
      </c>
      <c r="P1465" s="2" t="s">
        <v>32</v>
      </c>
      <c r="Q1465" s="2" t="str">
        <f t="shared" si="54"/>
        <v>UPI</v>
      </c>
      <c r="R1465" s="2" t="s">
        <v>20</v>
      </c>
      <c r="S1465" s="2" t="s">
        <v>56</v>
      </c>
      <c r="T1465" s="2" t="s">
        <v>2280</v>
      </c>
      <c r="U1465" s="2" t="s">
        <v>59</v>
      </c>
      <c r="V1465" t="str">
        <f>TEXT(tblSales[[#This Row],[Invoice Date]],"mmm")</f>
        <v>Mar</v>
      </c>
      <c r="W1465">
        <f>MONTH(tblSales[[#This Row],[Invoice Date]])</f>
        <v>3</v>
      </c>
      <c r="X1465">
        <f>YEAR(tblSales[[#This Row],[Invoice Date]])</f>
        <v>2025</v>
      </c>
      <c r="Y1465" t="str">
        <f>TEXT(tblSales[[#This Row],[Invoice Date]],"mmm-yyyy")</f>
        <v>Mar-2025</v>
      </c>
      <c r="Z1465" t="str">
        <f>_xlfn.XLOOKUP(tblSales[[#This Row],[Product_ID]],Products!$A:$A,Products!$C:$C,"Women Dresses")</f>
        <v>Men Ethnic</v>
      </c>
      <c r="AA1465" t="str">
        <f>_xlfn.XLOOKUP(tblSales[[#This Row],[Product_ID]],Products!$A:$A,Products!$D:$D,"Unknown")</f>
        <v>Nehru Jacket</v>
      </c>
      <c r="AB1465" t="str">
        <f>_xlfn.XLOOKUP(tblSales[[#This Row],[Product_ID]],Products!$A:$A,Products!$E:$E,"Unknown")</f>
        <v>Blackberrys</v>
      </c>
      <c r="AC1465" t="str">
        <f>_xlfn.XLOOKUP(tblSales[[#This Row],[Store_ID]],Stores!$A:$A,Stores!$B:$B,"Unknown")</f>
        <v>TrendMart Mangaluru Standard</v>
      </c>
      <c r="AD1465" t="str">
        <f>_xlfn.XLOOKUP(tblSales[[#This Row],[Store_ID]],Stores!$A:$A,Stores!$E:$E,"Unknown")</f>
        <v>South Zone 2</v>
      </c>
      <c r="AE1465" t="str">
        <f>_xlfn.XLOOKUP(tblSales[[#This Row],[Customer_ID]],Customers!$A:$A,Customers!$B:$B,"Unknown")</f>
        <v>Baskar Menon</v>
      </c>
      <c r="AF1465" t="str">
        <f>_xlfn.XLOOKUP(tblSales[[#This Row],[Customer_ID]],Customers!$A:$A,Customers!$J:$J,"Unknown")</f>
        <v>Platinum</v>
      </c>
      <c r="AG1465" t="str">
        <f>_xlfn.XLOOKUP(tblSales[[#This Row],[Employee_ID]],Employees!$A:$A,Employees!$B:$B,"Unknown")</f>
        <v>Chandra Reddy</v>
      </c>
      <c r="AH1465">
        <f>IF(MONTH(tblSales[[#This Row],[Invoice Date]])&gt;=4,MONTH(tblSales[[#This Row],[Invoice Date]]),MONTH(tblSales[[#This Row],[Invoice Date]])+12)</f>
        <v>15</v>
      </c>
      <c r="AI1465" s="8">
        <f>DATE(YEAR(tblSales[[#This Row],[Invoice Date]]),MONTH(tblSales[[#This Row],[Invoice Date]]),1)</f>
        <v>45717</v>
      </c>
      <c r="AJ1465" t="str">
        <f>_xlfn.XLOOKUP(tblSales[[#This Row],[Product_ID]],Products!$A:$A,Products!$B:$B,"Unknown")</f>
        <v>Blackberrys Nehru Jacket Pink</v>
      </c>
      <c r="AK1465" s="9">
        <f>IFERROR(tblSales[[#This Row],[Profit]]/tblSales[[#This Row],[Sales Amount]],0)</f>
        <v>0.24344810554184496</v>
      </c>
      <c r="AL1465" t="str">
        <f>IF(tblSales[[#This Row],[Discount %]]&lt;=5,"0-5%",
IF(tblSales[[#This Row],[Discount %]]&lt;=10,"5-10%",
IF(tblSales[[#This Row],[Discount %]]&lt;=15,"10-15%",
IF(tblSales[[#This Row],[Discount %]]&lt;=20,"15-20%","20%+"))))</f>
        <v>0-5%</v>
      </c>
    </row>
    <row r="1466" spans="1:38">
      <c r="A1466" s="2" t="s">
        <v>3305</v>
      </c>
      <c r="B1466" s="11">
        <v>45576</v>
      </c>
      <c r="C1466" s="2" t="s">
        <v>3306</v>
      </c>
      <c r="D1466" s="2" t="s">
        <v>911</v>
      </c>
      <c r="E1466" s="2" t="s">
        <v>532</v>
      </c>
      <c r="F1466" s="2" t="s">
        <v>128</v>
      </c>
      <c r="G1466" s="2">
        <v>2</v>
      </c>
      <c r="H1466" s="2">
        <v>1213.04</v>
      </c>
      <c r="I1466" s="2">
        <v>0</v>
      </c>
      <c r="J1466" s="2">
        <v>0</v>
      </c>
      <c r="K1466" s="2">
        <v>12</v>
      </c>
      <c r="L1466" s="2">
        <v>291.13</v>
      </c>
      <c r="M1466" s="2">
        <v>2717.21</v>
      </c>
      <c r="N1466" s="2">
        <v>1763.86</v>
      </c>
      <c r="O1466" s="2">
        <f t="shared" si="56"/>
        <v>662.22000000000014</v>
      </c>
      <c r="P1466" s="2" t="s">
        <v>27</v>
      </c>
      <c r="Q1466" s="2" t="str">
        <f t="shared" si="54"/>
        <v>Cash</v>
      </c>
      <c r="R1466" s="2" t="s">
        <v>21</v>
      </c>
      <c r="S1466" s="2" t="s">
        <v>56</v>
      </c>
      <c r="T1466" s="2" t="s">
        <v>3275</v>
      </c>
      <c r="U1466" s="2" t="s">
        <v>59</v>
      </c>
      <c r="V1466" t="str">
        <f>TEXT(tblSales[[#This Row],[Invoice Date]],"mmm")</f>
        <v>Oct</v>
      </c>
      <c r="W1466">
        <f>MONTH(tblSales[[#This Row],[Invoice Date]])</f>
        <v>10</v>
      </c>
      <c r="X1466">
        <f>YEAR(tblSales[[#This Row],[Invoice Date]])</f>
        <v>2024</v>
      </c>
      <c r="Y1466" t="str">
        <f>TEXT(tblSales[[#This Row],[Invoice Date]],"mmm-yyyy")</f>
        <v>Oct-2024</v>
      </c>
      <c r="Z1466" t="str">
        <f>_xlfn.XLOOKUP(tblSales[[#This Row],[Product_ID]],Products!$A:$A,Products!$C:$C,"Women Dresses")</f>
        <v>Men Trousers</v>
      </c>
      <c r="AA1466" t="str">
        <f>_xlfn.XLOOKUP(tblSales[[#This Row],[Product_ID]],Products!$A:$A,Products!$D:$D,"Unknown")</f>
        <v>Track Pant</v>
      </c>
      <c r="AB1466" t="str">
        <f>_xlfn.XLOOKUP(tblSales[[#This Row],[Product_ID]],Products!$A:$A,Products!$E:$E,"Unknown")</f>
        <v>Pepe Jeans</v>
      </c>
      <c r="AC1466" t="str">
        <f>_xlfn.XLOOKUP(tblSales[[#This Row],[Store_ID]],Stores!$A:$A,Stores!$B:$B,"Unknown")</f>
        <v>TrendMart Nizamabad Standard</v>
      </c>
      <c r="AD1466" t="str">
        <f>_xlfn.XLOOKUP(tblSales[[#This Row],[Store_ID]],Stores!$A:$A,Stores!$E:$E,"Unknown")</f>
        <v>South Zone 2</v>
      </c>
      <c r="AE1466" t="str">
        <f>_xlfn.XLOOKUP(tblSales[[#This Row],[Customer_ID]],Customers!$A:$A,Customers!$B:$B,"Unknown")</f>
        <v>Bhavani Ramachandran</v>
      </c>
      <c r="AF1466" t="str">
        <f>_xlfn.XLOOKUP(tblSales[[#This Row],[Customer_ID]],Customers!$A:$A,Customers!$J:$J,"Unknown")</f>
        <v>Silver</v>
      </c>
      <c r="AG1466" t="str">
        <f>_xlfn.XLOOKUP(tblSales[[#This Row],[Employee_ID]],Employees!$A:$A,Employees!$B:$B,"Unknown")</f>
        <v>Praveen Gupta</v>
      </c>
      <c r="AH1466">
        <f>IF(MONTH(tblSales[[#This Row],[Invoice Date]])&gt;=4,MONTH(tblSales[[#This Row],[Invoice Date]]),MONTH(tblSales[[#This Row],[Invoice Date]])+12)</f>
        <v>10</v>
      </c>
      <c r="AI1466" s="8">
        <f>DATE(YEAR(tblSales[[#This Row],[Invoice Date]]),MONTH(tblSales[[#This Row],[Invoice Date]]),1)</f>
        <v>45566</v>
      </c>
      <c r="AJ1466" t="str">
        <f>_xlfn.XLOOKUP(tblSales[[#This Row],[Product_ID]],Products!$A:$A,Products!$B:$B,"Unknown")</f>
        <v>Pepe Jeans Track Pant Mustard</v>
      </c>
      <c r="AK1466" s="9">
        <f>IFERROR(tblSales[[#This Row],[Profit]]/tblSales[[#This Row],[Sales Amount]],0)</f>
        <v>0.24371322054607489</v>
      </c>
      <c r="AL1466" t="str">
        <f>IF(tblSales[[#This Row],[Discount %]]&lt;=5,"0-5%",
IF(tblSales[[#This Row],[Discount %]]&lt;=10,"5-10%",
IF(tblSales[[#This Row],[Discount %]]&lt;=15,"10-15%",
IF(tblSales[[#This Row],[Discount %]]&lt;=20,"15-20%","20%+"))))</f>
        <v>0-5%</v>
      </c>
    </row>
    <row r="1467" spans="1:38">
      <c r="A1467" s="2" t="s">
        <v>3307</v>
      </c>
      <c r="B1467" s="11">
        <v>45585</v>
      </c>
      <c r="C1467" s="2" t="s">
        <v>1342</v>
      </c>
      <c r="D1467" s="2" t="s">
        <v>191</v>
      </c>
      <c r="E1467" s="2" t="s">
        <v>1636</v>
      </c>
      <c r="F1467" s="2" t="s">
        <v>238</v>
      </c>
      <c r="G1467" s="2">
        <v>2</v>
      </c>
      <c r="H1467" s="2">
        <v>861.78</v>
      </c>
      <c r="I1467" s="2">
        <v>0</v>
      </c>
      <c r="J1467" s="2">
        <v>0</v>
      </c>
      <c r="K1467" s="2">
        <v>5</v>
      </c>
      <c r="L1467" s="2">
        <v>86.18</v>
      </c>
      <c r="M1467" s="2">
        <v>1809.74</v>
      </c>
      <c r="N1467" s="2">
        <v>1069.6199999999999</v>
      </c>
      <c r="O1467" s="2">
        <f t="shared" si="56"/>
        <v>653.94000000000005</v>
      </c>
      <c r="P1467" s="2" t="s">
        <v>32</v>
      </c>
      <c r="Q1467" s="2" t="str">
        <f t="shared" si="54"/>
        <v>UPI</v>
      </c>
      <c r="R1467" s="2" t="s">
        <v>20</v>
      </c>
      <c r="S1467" s="2" t="s">
        <v>56</v>
      </c>
      <c r="T1467" s="2" t="s">
        <v>2186</v>
      </c>
      <c r="U1467" s="2" t="s">
        <v>60</v>
      </c>
      <c r="V1467" t="str">
        <f>TEXT(tblSales[[#This Row],[Invoice Date]],"mmm")</f>
        <v>Oct</v>
      </c>
      <c r="W1467">
        <f>MONTH(tblSales[[#This Row],[Invoice Date]])</f>
        <v>10</v>
      </c>
      <c r="X1467">
        <f>YEAR(tblSales[[#This Row],[Invoice Date]])</f>
        <v>2024</v>
      </c>
      <c r="Y1467" t="str">
        <f>TEXT(tblSales[[#This Row],[Invoice Date]],"mmm-yyyy")</f>
        <v>Oct-2024</v>
      </c>
      <c r="Z1467" t="str">
        <f>_xlfn.XLOOKUP(tblSales[[#This Row],[Product_ID]],Products!$A:$A,Products!$C:$C,"Women Dresses")</f>
        <v>Women Tops</v>
      </c>
      <c r="AA1467" t="str">
        <f>_xlfn.XLOOKUP(tblSales[[#This Row],[Product_ID]],Products!$A:$A,Products!$D:$D,"Unknown")</f>
        <v>Casual Top</v>
      </c>
      <c r="AB1467" t="str">
        <f>_xlfn.XLOOKUP(tblSales[[#This Row],[Product_ID]],Products!$A:$A,Products!$E:$E,"Unknown")</f>
        <v>US Polo Assn</v>
      </c>
      <c r="AC1467" t="str">
        <f>_xlfn.XLOOKUP(tblSales[[#This Row],[Store_ID]],Stores!$A:$A,Stores!$B:$B,"Unknown")</f>
        <v>TrendMart Warangal Standard</v>
      </c>
      <c r="AD1467" t="str">
        <f>_xlfn.XLOOKUP(tblSales[[#This Row],[Store_ID]],Stores!$A:$A,Stores!$E:$E,"Unknown")</f>
        <v>South Zone 2</v>
      </c>
      <c r="AE1467" t="str">
        <f>_xlfn.XLOOKUP(tblSales[[#This Row],[Customer_ID]],Customers!$A:$A,Customers!$B:$B,"Unknown")</f>
        <v>Manikandan Chettiar</v>
      </c>
      <c r="AF1467" t="str">
        <f>_xlfn.XLOOKUP(tblSales[[#This Row],[Customer_ID]],Customers!$A:$A,Customers!$J:$J,"Unknown")</f>
        <v>Regular</v>
      </c>
      <c r="AG1467" t="str">
        <f>_xlfn.XLOOKUP(tblSales[[#This Row],[Employee_ID]],Employees!$A:$A,Employees!$B:$B,"Unknown")</f>
        <v>Dhruv Mishra</v>
      </c>
      <c r="AH1467">
        <f>IF(MONTH(tblSales[[#This Row],[Invoice Date]])&gt;=4,MONTH(tblSales[[#This Row],[Invoice Date]]),MONTH(tblSales[[#This Row],[Invoice Date]])+12)</f>
        <v>10</v>
      </c>
      <c r="AI1467" s="8">
        <f>DATE(YEAR(tblSales[[#This Row],[Invoice Date]]),MONTH(tblSales[[#This Row],[Invoice Date]]),1)</f>
        <v>45566</v>
      </c>
      <c r="AJ1467" t="str">
        <f>_xlfn.XLOOKUP(tblSales[[#This Row],[Product_ID]],Products!$A:$A,Products!$B:$B,"Unknown")</f>
        <v>US Polo Assn Casual Top Sky Blue</v>
      </c>
      <c r="AK1467" s="9">
        <f>IFERROR(tblSales[[#This Row],[Profit]]/tblSales[[#This Row],[Sales Amount]],0)</f>
        <v>0.36134472355144942</v>
      </c>
      <c r="AL1467" t="str">
        <f>IF(tblSales[[#This Row],[Discount %]]&lt;=5,"0-5%",
IF(tblSales[[#This Row],[Discount %]]&lt;=10,"5-10%",
IF(tblSales[[#This Row],[Discount %]]&lt;=15,"10-15%",
IF(tblSales[[#This Row],[Discount %]]&lt;=20,"15-20%","20%+"))))</f>
        <v>0-5%</v>
      </c>
    </row>
    <row r="1468" spans="1:38">
      <c r="A1468" s="2" t="s">
        <v>3308</v>
      </c>
      <c r="B1468" s="11">
        <v>45705</v>
      </c>
      <c r="C1468" s="2" t="s">
        <v>2805</v>
      </c>
      <c r="D1468" s="2" t="s">
        <v>566</v>
      </c>
      <c r="E1468" s="2" t="s">
        <v>688</v>
      </c>
      <c r="F1468" s="2" t="s">
        <v>319</v>
      </c>
      <c r="G1468" s="2">
        <v>3</v>
      </c>
      <c r="H1468" s="2">
        <v>2808.59</v>
      </c>
      <c r="I1468" s="2">
        <v>30</v>
      </c>
      <c r="J1468" s="2">
        <v>2527.73</v>
      </c>
      <c r="K1468" s="2">
        <v>12</v>
      </c>
      <c r="L1468" s="2">
        <v>707.76</v>
      </c>
      <c r="M1468" s="2">
        <v>6605.8</v>
      </c>
      <c r="N1468" s="2">
        <v>5559.42</v>
      </c>
      <c r="O1468" s="2">
        <f t="shared" si="56"/>
        <v>338.62000000000012</v>
      </c>
      <c r="P1468" s="2" t="s">
        <v>32</v>
      </c>
      <c r="Q1468" s="2" t="str">
        <f t="shared" si="54"/>
        <v>UPI</v>
      </c>
      <c r="R1468" s="2" t="s">
        <v>20</v>
      </c>
      <c r="S1468" s="2" t="s">
        <v>57</v>
      </c>
      <c r="T1468" s="2" t="s">
        <v>2918</v>
      </c>
      <c r="U1468" s="2" t="s">
        <v>59</v>
      </c>
      <c r="V1468" t="str">
        <f>TEXT(tblSales[[#This Row],[Invoice Date]],"mmm")</f>
        <v>Feb</v>
      </c>
      <c r="W1468">
        <f>MONTH(tblSales[[#This Row],[Invoice Date]])</f>
        <v>2</v>
      </c>
      <c r="X1468">
        <f>YEAR(tblSales[[#This Row],[Invoice Date]])</f>
        <v>2025</v>
      </c>
      <c r="Y1468" t="str">
        <f>TEXT(tblSales[[#This Row],[Invoice Date]],"mmm-yyyy")</f>
        <v>Feb-2025</v>
      </c>
      <c r="Z1468" t="str">
        <f>_xlfn.XLOOKUP(tblSales[[#This Row],[Product_ID]],Products!$A:$A,Products!$C:$C,"Women Dresses")</f>
        <v>Women Sarees</v>
      </c>
      <c r="AA1468" t="str">
        <f>_xlfn.XLOOKUP(tblSales[[#This Row],[Product_ID]],Products!$A:$A,Products!$D:$D,"Unknown")</f>
        <v>Silk Saree</v>
      </c>
      <c r="AB1468" t="str">
        <f>_xlfn.XLOOKUP(tblSales[[#This Row],[Product_ID]],Products!$A:$A,Products!$E:$E,"Unknown")</f>
        <v>Sparx</v>
      </c>
      <c r="AC1468" t="str">
        <f>_xlfn.XLOOKUP(tblSales[[#This Row],[Store_ID]],Stores!$A:$A,Stores!$B:$B,"Unknown")</f>
        <v>TrendMart Nellore Mall Kiosk</v>
      </c>
      <c r="AD1468" t="str">
        <f>_xlfn.XLOOKUP(tblSales[[#This Row],[Store_ID]],Stores!$A:$A,Stores!$E:$E,"Unknown")</f>
        <v>South Zone 3</v>
      </c>
      <c r="AE1468" t="str">
        <f>_xlfn.XLOOKUP(tblSales[[#This Row],[Customer_ID]],Customers!$A:$A,Customers!$B:$B,"Unknown")</f>
        <v>Gayathri Murthy</v>
      </c>
      <c r="AF1468" t="str">
        <f>_xlfn.XLOOKUP(tblSales[[#This Row],[Customer_ID]],Customers!$A:$A,Customers!$J:$J,"Unknown")</f>
        <v>Regular</v>
      </c>
      <c r="AG1468" t="str">
        <f>_xlfn.XLOOKUP(tblSales[[#This Row],[Employee_ID]],Employees!$A:$A,Employees!$B:$B,"Unknown")</f>
        <v>Sathish Sundaram</v>
      </c>
      <c r="AH1468">
        <f>IF(MONTH(tblSales[[#This Row],[Invoice Date]])&gt;=4,MONTH(tblSales[[#This Row],[Invoice Date]]),MONTH(tblSales[[#This Row],[Invoice Date]])+12)</f>
        <v>14</v>
      </c>
      <c r="AI1468" s="8">
        <f>DATE(YEAR(tblSales[[#This Row],[Invoice Date]]),MONTH(tblSales[[#This Row],[Invoice Date]]),1)</f>
        <v>45689</v>
      </c>
      <c r="AJ1468" t="str">
        <f>_xlfn.XLOOKUP(tblSales[[#This Row],[Product_ID]],Products!$A:$A,Products!$B:$B,"Unknown")</f>
        <v>Sparx Silk Saree Charcoal</v>
      </c>
      <c r="AK1468" s="9">
        <f>IFERROR(tblSales[[#This Row],[Profit]]/tblSales[[#This Row],[Sales Amount]],0)</f>
        <v>5.1261013049138653E-2</v>
      </c>
      <c r="AL1468" t="str">
        <f>IF(tblSales[[#This Row],[Discount %]]&lt;=5,"0-5%",
IF(tblSales[[#This Row],[Discount %]]&lt;=10,"5-10%",
IF(tblSales[[#This Row],[Discount %]]&lt;=15,"10-15%",
IF(tblSales[[#This Row],[Discount %]]&lt;=20,"15-20%","20%+"))))</f>
        <v>20%+</v>
      </c>
    </row>
    <row r="1469" spans="1:38">
      <c r="A1469" s="2" t="s">
        <v>3309</v>
      </c>
      <c r="B1469" s="11">
        <v>45581</v>
      </c>
      <c r="C1469" s="2" t="s">
        <v>230</v>
      </c>
      <c r="D1469" s="2" t="s">
        <v>1273</v>
      </c>
      <c r="E1469" s="2" t="s">
        <v>270</v>
      </c>
      <c r="F1469" s="2" t="s">
        <v>285</v>
      </c>
      <c r="G1469" s="2">
        <v>2</v>
      </c>
      <c r="H1469" s="2">
        <v>2459.67</v>
      </c>
      <c r="I1469" s="2">
        <v>5</v>
      </c>
      <c r="J1469" s="2">
        <v>245.97</v>
      </c>
      <c r="K1469" s="2">
        <v>12</v>
      </c>
      <c r="L1469" s="2">
        <v>560.79999999999995</v>
      </c>
      <c r="M1469" s="2">
        <v>5234.17</v>
      </c>
      <c r="N1469" s="2">
        <v>3459.44</v>
      </c>
      <c r="O1469" s="2">
        <f t="shared" si="56"/>
        <v>1213.93</v>
      </c>
      <c r="P1469" s="2" t="s">
        <v>28</v>
      </c>
      <c r="Q1469" s="2" t="str">
        <f t="shared" si="54"/>
        <v>Credit Card</v>
      </c>
      <c r="R1469" s="2" t="s">
        <v>21</v>
      </c>
      <c r="S1469" s="2" t="s">
        <v>56</v>
      </c>
      <c r="T1469" s="2" t="s">
        <v>3234</v>
      </c>
      <c r="U1469" s="2" t="s">
        <v>59</v>
      </c>
      <c r="V1469" t="str">
        <f>TEXT(tblSales[[#This Row],[Invoice Date]],"mmm")</f>
        <v>Oct</v>
      </c>
      <c r="W1469">
        <f>MONTH(tblSales[[#This Row],[Invoice Date]])</f>
        <v>10</v>
      </c>
      <c r="X1469">
        <f>YEAR(tblSales[[#This Row],[Invoice Date]])</f>
        <v>2024</v>
      </c>
      <c r="Y1469" t="str">
        <f>TEXT(tblSales[[#This Row],[Invoice Date]],"mmm-yyyy")</f>
        <v>Oct-2024</v>
      </c>
      <c r="Z1469" t="str">
        <f>_xlfn.XLOOKUP(tblSales[[#This Row],[Product_ID]],Products!$A:$A,Products!$C:$C,"Women Dresses")</f>
        <v>Men Ethnic</v>
      </c>
      <c r="AA1469" t="str">
        <f>_xlfn.XLOOKUP(tblSales[[#This Row],[Product_ID]],Products!$A:$A,Products!$D:$D,"Unknown")</f>
        <v>Dhoti</v>
      </c>
      <c r="AB1469" t="str">
        <f>_xlfn.XLOOKUP(tblSales[[#This Row],[Product_ID]],Products!$A:$A,Products!$E:$E,"Unknown")</f>
        <v>Nalli Silks</v>
      </c>
      <c r="AC1469" t="str">
        <f>_xlfn.XLOOKUP(tblSales[[#This Row],[Store_ID]],Stores!$A:$A,Stores!$B:$B,"Unknown")</f>
        <v>TrendMart Kochi High Street</v>
      </c>
      <c r="AD1469" t="str">
        <f>_xlfn.XLOOKUP(tblSales[[#This Row],[Store_ID]],Stores!$A:$A,Stores!$E:$E,"Unknown")</f>
        <v>South Zone 1</v>
      </c>
      <c r="AE1469" t="str">
        <f>_xlfn.XLOOKUP(tblSales[[#This Row],[Customer_ID]],Customers!$A:$A,Customers!$B:$B,"Unknown")</f>
        <v>Vijay Kamath</v>
      </c>
      <c r="AF1469" t="str">
        <f>_xlfn.XLOOKUP(tblSales[[#This Row],[Customer_ID]],Customers!$A:$A,Customers!$J:$J,"Unknown")</f>
        <v>Silver</v>
      </c>
      <c r="AG1469" t="str">
        <f>_xlfn.XLOOKUP(tblSales[[#This Row],[Employee_ID]],Employees!$A:$A,Employees!$B:$B,"Unknown")</f>
        <v>Yogesh Chettiar</v>
      </c>
      <c r="AH1469">
        <f>IF(MONTH(tblSales[[#This Row],[Invoice Date]])&gt;=4,MONTH(tblSales[[#This Row],[Invoice Date]]),MONTH(tblSales[[#This Row],[Invoice Date]])+12)</f>
        <v>10</v>
      </c>
      <c r="AI1469" s="8">
        <f>DATE(YEAR(tblSales[[#This Row],[Invoice Date]]),MONTH(tblSales[[#This Row],[Invoice Date]]),1)</f>
        <v>45566</v>
      </c>
      <c r="AJ1469" t="str">
        <f>_xlfn.XLOOKUP(tblSales[[#This Row],[Product_ID]],Products!$A:$A,Products!$B:$B,"Unknown")</f>
        <v>Nalli Silks Dhoti Orange</v>
      </c>
      <c r="AK1469" s="9">
        <f>IFERROR(tblSales[[#This Row],[Profit]]/tblSales[[#This Row],[Sales Amount]],0)</f>
        <v>0.23192406819037212</v>
      </c>
      <c r="AL1469" t="str">
        <f>IF(tblSales[[#This Row],[Discount %]]&lt;=5,"0-5%",
IF(tblSales[[#This Row],[Discount %]]&lt;=10,"5-10%",
IF(tblSales[[#This Row],[Discount %]]&lt;=15,"10-15%",
IF(tblSales[[#This Row],[Discount %]]&lt;=20,"15-20%","20%+"))))</f>
        <v>0-5%</v>
      </c>
    </row>
    <row r="1470" spans="1:38">
      <c r="A1470" s="2" t="s">
        <v>3310</v>
      </c>
      <c r="B1470" s="11">
        <v>45613</v>
      </c>
      <c r="C1470" s="2" t="s">
        <v>1404</v>
      </c>
      <c r="D1470" s="2" t="s">
        <v>1152</v>
      </c>
      <c r="E1470" s="2" t="s">
        <v>232</v>
      </c>
      <c r="F1470" s="2" t="s">
        <v>140</v>
      </c>
      <c r="G1470" s="2">
        <v>2</v>
      </c>
      <c r="H1470" s="2">
        <v>3505.29</v>
      </c>
      <c r="I1470" s="2">
        <v>5</v>
      </c>
      <c r="J1470" s="2">
        <v>350.53</v>
      </c>
      <c r="K1470" s="2">
        <v>12</v>
      </c>
      <c r="L1470" s="2">
        <v>799.21</v>
      </c>
      <c r="M1470" s="2">
        <v>7459.26</v>
      </c>
      <c r="N1470" s="2">
        <v>4475.6400000000003</v>
      </c>
      <c r="O1470" s="2">
        <f t="shared" si="56"/>
        <v>2184.41</v>
      </c>
      <c r="P1470" s="2" t="s">
        <v>27</v>
      </c>
      <c r="Q1470" s="2" t="str">
        <f t="shared" si="54"/>
        <v>Cash</v>
      </c>
      <c r="R1470" s="2" t="s">
        <v>20</v>
      </c>
      <c r="S1470" s="2" t="s">
        <v>56</v>
      </c>
      <c r="T1470" s="2" t="s">
        <v>647</v>
      </c>
      <c r="U1470" s="2" t="s">
        <v>60</v>
      </c>
      <c r="V1470" t="str">
        <f>TEXT(tblSales[[#This Row],[Invoice Date]],"mmm")</f>
        <v>Nov</v>
      </c>
      <c r="W1470">
        <f>MONTH(tblSales[[#This Row],[Invoice Date]])</f>
        <v>11</v>
      </c>
      <c r="X1470">
        <f>YEAR(tblSales[[#This Row],[Invoice Date]])</f>
        <v>2024</v>
      </c>
      <c r="Y1470" t="str">
        <f>TEXT(tblSales[[#This Row],[Invoice Date]],"mmm-yyyy")</f>
        <v>Nov-2024</v>
      </c>
      <c r="Z1470" t="str">
        <f>_xlfn.XLOOKUP(tblSales[[#This Row],[Product_ID]],Products!$A:$A,Products!$C:$C,"Women Dresses")</f>
        <v>Footwear</v>
      </c>
      <c r="AA1470" t="str">
        <f>_xlfn.XLOOKUP(tblSales[[#This Row],[Product_ID]],Products!$A:$A,Products!$D:$D,"Unknown")</f>
        <v>Slippers</v>
      </c>
      <c r="AB1470" t="str">
        <f>_xlfn.XLOOKUP(tblSales[[#This Row],[Product_ID]],Products!$A:$A,Products!$E:$E,"Unknown")</f>
        <v>Kalyan Silks</v>
      </c>
      <c r="AC1470" t="str">
        <f>_xlfn.XLOOKUP(tblSales[[#This Row],[Store_ID]],Stores!$A:$A,Stores!$B:$B,"Unknown")</f>
        <v>TrendMart Khammam Standard</v>
      </c>
      <c r="AD1470" t="str">
        <f>_xlfn.XLOOKUP(tblSales[[#This Row],[Store_ID]],Stores!$A:$A,Stores!$E:$E,"Unknown")</f>
        <v>South Zone 2</v>
      </c>
      <c r="AE1470" t="str">
        <f>_xlfn.XLOOKUP(tblSales[[#This Row],[Customer_ID]],Customers!$A:$A,Customers!$B:$B,"Unknown")</f>
        <v>Jagan Reddy</v>
      </c>
      <c r="AF1470" t="str">
        <f>_xlfn.XLOOKUP(tblSales[[#This Row],[Customer_ID]],Customers!$A:$A,Customers!$J:$J,"Unknown")</f>
        <v>Silver</v>
      </c>
      <c r="AG1470" t="str">
        <f>_xlfn.XLOOKUP(tblSales[[#This Row],[Employee_ID]],Employees!$A:$A,Employees!$B:$B,"Unknown")</f>
        <v>Charulatha Kumar</v>
      </c>
      <c r="AH1470">
        <f>IF(MONTH(tblSales[[#This Row],[Invoice Date]])&gt;=4,MONTH(tblSales[[#This Row],[Invoice Date]]),MONTH(tblSales[[#This Row],[Invoice Date]])+12)</f>
        <v>11</v>
      </c>
      <c r="AI1470" s="8">
        <f>DATE(YEAR(tblSales[[#This Row],[Invoice Date]]),MONTH(tblSales[[#This Row],[Invoice Date]]),1)</f>
        <v>45597</v>
      </c>
      <c r="AJ1470" t="str">
        <f>_xlfn.XLOOKUP(tblSales[[#This Row],[Product_ID]],Products!$A:$A,Products!$B:$B,"Unknown")</f>
        <v>Kalyan Silks Slippers Sky Blue</v>
      </c>
      <c r="AK1470" s="9">
        <f>IFERROR(tblSales[[#This Row],[Profit]]/tblSales[[#This Row],[Sales Amount]],0)</f>
        <v>0.29284540289519334</v>
      </c>
      <c r="AL1470" t="str">
        <f>IF(tblSales[[#This Row],[Discount %]]&lt;=5,"0-5%",
IF(tblSales[[#This Row],[Discount %]]&lt;=10,"5-10%",
IF(tblSales[[#This Row],[Discount %]]&lt;=15,"10-15%",
IF(tblSales[[#This Row],[Discount %]]&lt;=20,"15-20%","20%+"))))</f>
        <v>0-5%</v>
      </c>
    </row>
    <row r="1471" spans="1:38">
      <c r="A1471" s="2" t="s">
        <v>3311</v>
      </c>
      <c r="B1471" s="11">
        <v>45525</v>
      </c>
      <c r="C1471" s="2" t="s">
        <v>1681</v>
      </c>
      <c r="D1471" s="2" t="s">
        <v>2653</v>
      </c>
      <c r="E1471" s="2" t="s">
        <v>209</v>
      </c>
      <c r="F1471" s="2" t="s">
        <v>98</v>
      </c>
      <c r="G1471" s="2">
        <v>2</v>
      </c>
      <c r="H1471" s="2">
        <v>1134.79</v>
      </c>
      <c r="I1471" s="2">
        <v>20</v>
      </c>
      <c r="J1471" s="2">
        <v>453.92</v>
      </c>
      <c r="K1471" s="2">
        <v>12</v>
      </c>
      <c r="L1471" s="2">
        <v>217.88</v>
      </c>
      <c r="M1471" s="2">
        <v>2033.54</v>
      </c>
      <c r="N1471" s="2">
        <v>1719.88</v>
      </c>
      <c r="O1471" s="2">
        <f t="shared" si="56"/>
        <v>95.779999999999859</v>
      </c>
      <c r="P1471" s="2" t="s">
        <v>29</v>
      </c>
      <c r="Q1471" s="2" t="str">
        <f t="shared" si="54"/>
        <v>Debit Card</v>
      </c>
      <c r="R1471" s="2" t="s">
        <v>20</v>
      </c>
      <c r="S1471" s="2" t="s">
        <v>56</v>
      </c>
      <c r="T1471" s="2" t="s">
        <v>364</v>
      </c>
      <c r="U1471" s="2" t="s">
        <v>59</v>
      </c>
      <c r="V1471" t="str">
        <f>TEXT(tblSales[[#This Row],[Invoice Date]],"mmm")</f>
        <v>Aug</v>
      </c>
      <c r="W1471">
        <f>MONTH(tblSales[[#This Row],[Invoice Date]])</f>
        <v>8</v>
      </c>
      <c r="X1471">
        <f>YEAR(tblSales[[#This Row],[Invoice Date]])</f>
        <v>2024</v>
      </c>
      <c r="Y1471" t="str">
        <f>TEXT(tblSales[[#This Row],[Invoice Date]],"mmm-yyyy")</f>
        <v>Aug-2024</v>
      </c>
      <c r="Z1471" t="str">
        <f>_xlfn.XLOOKUP(tblSales[[#This Row],[Product_ID]],Products!$A:$A,Products!$C:$C,"Women Dresses")</f>
        <v>Women Kurtis</v>
      </c>
      <c r="AA1471" t="str">
        <f>_xlfn.XLOOKUP(tblSales[[#This Row],[Product_ID]],Products!$A:$A,Products!$D:$D,"Unknown")</f>
        <v>Anarkali Kurti</v>
      </c>
      <c r="AB1471" t="str">
        <f>_xlfn.XLOOKUP(tblSales[[#This Row],[Product_ID]],Products!$A:$A,Products!$E:$E,"Unknown")</f>
        <v>Liberty</v>
      </c>
      <c r="AC1471" t="str">
        <f>_xlfn.XLOOKUP(tblSales[[#This Row],[Store_ID]],Stores!$A:$A,Stores!$B:$B,"Unknown")</f>
        <v>TrendMart Kochi High Street</v>
      </c>
      <c r="AD1471" t="str">
        <f>_xlfn.XLOOKUP(tblSales[[#This Row],[Store_ID]],Stores!$A:$A,Stores!$E:$E,"Unknown")</f>
        <v>South Zone 1</v>
      </c>
      <c r="AE1471" t="str">
        <f>_xlfn.XLOOKUP(tblSales[[#This Row],[Customer_ID]],Customers!$A:$A,Customers!$B:$B,"Unknown")</f>
        <v>Vidya Achari</v>
      </c>
      <c r="AF1471" t="str">
        <f>_xlfn.XLOOKUP(tblSales[[#This Row],[Customer_ID]],Customers!$A:$A,Customers!$J:$J,"Unknown")</f>
        <v>Silver</v>
      </c>
      <c r="AG1471" t="str">
        <f>_xlfn.XLOOKUP(tblSales[[#This Row],[Employee_ID]],Employees!$A:$A,Employees!$B:$B,"Unknown")</f>
        <v>Deepthi Iyengar</v>
      </c>
      <c r="AH1471">
        <f>IF(MONTH(tblSales[[#This Row],[Invoice Date]])&gt;=4,MONTH(tblSales[[#This Row],[Invoice Date]]),MONTH(tblSales[[#This Row],[Invoice Date]])+12)</f>
        <v>8</v>
      </c>
      <c r="AI1471" s="8">
        <f>DATE(YEAR(tblSales[[#This Row],[Invoice Date]]),MONTH(tblSales[[#This Row],[Invoice Date]]),1)</f>
        <v>45505</v>
      </c>
      <c r="AJ1471" t="str">
        <f>_xlfn.XLOOKUP(tblSales[[#This Row],[Product_ID]],Products!$A:$A,Products!$B:$B,"Unknown")</f>
        <v>Liberty Anarkali Kurti Navy Blue</v>
      </c>
      <c r="AK1471" s="9">
        <f>IFERROR(tblSales[[#This Row],[Profit]]/tblSales[[#This Row],[Sales Amount]],0)</f>
        <v>4.710013080637699E-2</v>
      </c>
      <c r="AL1471" t="str">
        <f>IF(tblSales[[#This Row],[Discount %]]&lt;=5,"0-5%",
IF(tblSales[[#This Row],[Discount %]]&lt;=10,"5-10%",
IF(tblSales[[#This Row],[Discount %]]&lt;=15,"10-15%",
IF(tblSales[[#This Row],[Discount %]]&lt;=20,"15-20%","20%+"))))</f>
        <v>15-20%</v>
      </c>
    </row>
    <row r="1472" spans="1:38">
      <c r="A1472" s="2" t="s">
        <v>3312</v>
      </c>
      <c r="B1472" s="11">
        <v>45628</v>
      </c>
      <c r="C1472" s="2" t="s">
        <v>1615</v>
      </c>
      <c r="D1472" s="2" t="s">
        <v>976</v>
      </c>
      <c r="E1472" s="2" t="s">
        <v>807</v>
      </c>
      <c r="F1472" s="2" t="s">
        <v>222</v>
      </c>
      <c r="G1472" s="2">
        <v>2</v>
      </c>
      <c r="H1472" s="2">
        <v>1363.47</v>
      </c>
      <c r="I1472" s="2">
        <v>25</v>
      </c>
      <c r="J1472" s="2">
        <v>681.74</v>
      </c>
      <c r="K1472" s="2">
        <v>12</v>
      </c>
      <c r="L1472" s="2">
        <v>245.42</v>
      </c>
      <c r="M1472" s="2">
        <v>2290.62</v>
      </c>
      <c r="N1472" s="2">
        <v>1924.34</v>
      </c>
      <c r="O1472" s="2">
        <f t="shared" si="56"/>
        <v>120.85999999999999</v>
      </c>
      <c r="P1472" s="2" t="s">
        <v>29</v>
      </c>
      <c r="Q1472" s="2" t="str">
        <f t="shared" si="54"/>
        <v>Debit Card</v>
      </c>
      <c r="R1472" s="2" t="s">
        <v>20</v>
      </c>
      <c r="S1472" s="2" t="s">
        <v>56</v>
      </c>
      <c r="T1472" s="2" t="s">
        <v>2137</v>
      </c>
      <c r="U1472" s="2" t="s">
        <v>59</v>
      </c>
      <c r="V1472" t="str">
        <f>TEXT(tblSales[[#This Row],[Invoice Date]],"mmm")</f>
        <v>Dec</v>
      </c>
      <c r="W1472">
        <f>MONTH(tblSales[[#This Row],[Invoice Date]])</f>
        <v>12</v>
      </c>
      <c r="X1472">
        <f>YEAR(tblSales[[#This Row],[Invoice Date]])</f>
        <v>2024</v>
      </c>
      <c r="Y1472" t="str">
        <f>TEXT(tblSales[[#This Row],[Invoice Date]],"mmm-yyyy")</f>
        <v>Dec-2024</v>
      </c>
      <c r="Z1472" t="str">
        <f>_xlfn.XLOOKUP(tblSales[[#This Row],[Product_ID]],Products!$A:$A,Products!$C:$C,"Women Dresses")</f>
        <v>Women Sarees</v>
      </c>
      <c r="AA1472" t="str">
        <f>_xlfn.XLOOKUP(tblSales[[#This Row],[Product_ID]],Products!$A:$A,Products!$D:$D,"Unknown")</f>
        <v>Cotton Saree</v>
      </c>
      <c r="AB1472" t="str">
        <f>_xlfn.XLOOKUP(tblSales[[#This Row],[Product_ID]],Products!$A:$A,Products!$E:$E,"Unknown")</f>
        <v>Spykar</v>
      </c>
      <c r="AC1472" t="str">
        <f>_xlfn.XLOOKUP(tblSales[[#This Row],[Store_ID]],Stores!$A:$A,Stores!$B:$B,"Unknown")</f>
        <v>TrendMart Bengaluru Mall Kiosk</v>
      </c>
      <c r="AD1472" t="str">
        <f>_xlfn.XLOOKUP(tblSales[[#This Row],[Store_ID]],Stores!$A:$A,Stores!$E:$E,"Unknown")</f>
        <v>South Zone 2</v>
      </c>
      <c r="AE1472" t="str">
        <f>_xlfn.XLOOKUP(tblSales[[#This Row],[Customer_ID]],Customers!$A:$A,Customers!$B:$B,"Unknown")</f>
        <v>Charulatha Bhat</v>
      </c>
      <c r="AF1472" t="str">
        <f>_xlfn.XLOOKUP(tblSales[[#This Row],[Customer_ID]],Customers!$A:$A,Customers!$J:$J,"Unknown")</f>
        <v>Regular</v>
      </c>
      <c r="AG1472" t="str">
        <f>_xlfn.XLOOKUP(tblSales[[#This Row],[Employee_ID]],Employees!$A:$A,Employees!$B:$B,"Unknown")</f>
        <v>Vasanthi Gupta</v>
      </c>
      <c r="AH1472">
        <f>IF(MONTH(tblSales[[#This Row],[Invoice Date]])&gt;=4,MONTH(tblSales[[#This Row],[Invoice Date]]),MONTH(tblSales[[#This Row],[Invoice Date]])+12)</f>
        <v>12</v>
      </c>
      <c r="AI1472" s="8">
        <f>DATE(YEAR(tblSales[[#This Row],[Invoice Date]]),MONTH(tblSales[[#This Row],[Invoice Date]]),1)</f>
        <v>45627</v>
      </c>
      <c r="AJ1472" t="str">
        <f>_xlfn.XLOOKUP(tblSales[[#This Row],[Product_ID]],Products!$A:$A,Products!$B:$B,"Unknown")</f>
        <v>Spykar Cotton Saree Black</v>
      </c>
      <c r="AK1472" s="9">
        <f>IFERROR(tblSales[[#This Row],[Profit]]/tblSales[[#This Row],[Sales Amount]],0)</f>
        <v>5.2763007395377669E-2</v>
      </c>
      <c r="AL1472" t="str">
        <f>IF(tblSales[[#This Row],[Discount %]]&lt;=5,"0-5%",
IF(tblSales[[#This Row],[Discount %]]&lt;=10,"5-10%",
IF(tblSales[[#This Row],[Discount %]]&lt;=15,"10-15%",
IF(tblSales[[#This Row],[Discount %]]&lt;=20,"15-20%","20%+"))))</f>
        <v>20%+</v>
      </c>
    </row>
    <row r="1473" spans="1:38">
      <c r="A1473" s="2" t="s">
        <v>3313</v>
      </c>
      <c r="B1473" s="11">
        <v>45509</v>
      </c>
      <c r="C1473" s="2" t="s">
        <v>2773</v>
      </c>
      <c r="D1473" s="2" t="s">
        <v>313</v>
      </c>
      <c r="E1473" s="2" t="s">
        <v>1114</v>
      </c>
      <c r="F1473" s="2" t="s">
        <v>475</v>
      </c>
      <c r="G1473" s="2">
        <v>2</v>
      </c>
      <c r="H1473" s="2">
        <v>637.70000000000005</v>
      </c>
      <c r="I1473" s="2">
        <v>25</v>
      </c>
      <c r="J1473" s="2">
        <v>318.85000000000002</v>
      </c>
      <c r="K1473" s="2">
        <v>5</v>
      </c>
      <c r="L1473" s="2">
        <v>47.83</v>
      </c>
      <c r="M1473" s="2">
        <v>1004.38</v>
      </c>
      <c r="N1473" s="2">
        <v>826.78</v>
      </c>
      <c r="O1473" s="2">
        <f t="shared" si="56"/>
        <v>129.77000000000004</v>
      </c>
      <c r="P1473" s="2" t="s">
        <v>32</v>
      </c>
      <c r="Q1473" s="2" t="str">
        <f t="shared" si="54"/>
        <v>UPI</v>
      </c>
      <c r="R1473" s="2" t="s">
        <v>21</v>
      </c>
      <c r="S1473" s="2" t="s">
        <v>56</v>
      </c>
      <c r="T1473" s="2" t="s">
        <v>2976</v>
      </c>
      <c r="U1473" s="2" t="s">
        <v>59</v>
      </c>
      <c r="V1473" t="str">
        <f>TEXT(tblSales[[#This Row],[Invoice Date]],"mmm")</f>
        <v>Aug</v>
      </c>
      <c r="W1473">
        <f>MONTH(tblSales[[#This Row],[Invoice Date]])</f>
        <v>8</v>
      </c>
      <c r="X1473">
        <f>YEAR(tblSales[[#This Row],[Invoice Date]])</f>
        <v>2024</v>
      </c>
      <c r="Y1473" t="str">
        <f>TEXT(tblSales[[#This Row],[Invoice Date]],"mmm-yyyy")</f>
        <v>Aug-2024</v>
      </c>
      <c r="Z1473" t="str">
        <f>_xlfn.XLOOKUP(tblSales[[#This Row],[Product_ID]],Products!$A:$A,Products!$C:$C,"Women Dresses")</f>
        <v>Kids Wear</v>
      </c>
      <c r="AA1473" t="str">
        <f>_xlfn.XLOOKUP(tblSales[[#This Row],[Product_ID]],Products!$A:$A,Products!$D:$D,"Unknown")</f>
        <v>Kids T-Shirt</v>
      </c>
      <c r="AB1473" t="str">
        <f>_xlfn.XLOOKUP(tblSales[[#This Row],[Product_ID]],Products!$A:$A,Products!$E:$E,"Unknown")</f>
        <v>Jack &amp; Jones</v>
      </c>
      <c r="AC1473" t="str">
        <f>_xlfn.XLOOKUP(tblSales[[#This Row],[Store_ID]],Stores!$A:$A,Stores!$B:$B,"Unknown")</f>
        <v>TrendMart Alappuzha Outlet</v>
      </c>
      <c r="AD1473" t="str">
        <f>_xlfn.XLOOKUP(tblSales[[#This Row],[Store_ID]],Stores!$A:$A,Stores!$E:$E,"Unknown")</f>
        <v>South Zone 1</v>
      </c>
      <c r="AE1473" t="str">
        <f>_xlfn.XLOOKUP(tblSales[[#This Row],[Customer_ID]],Customers!$A:$A,Customers!$B:$B,"Unknown")</f>
        <v>Haritha Chandran</v>
      </c>
      <c r="AF1473" t="str">
        <f>_xlfn.XLOOKUP(tblSales[[#This Row],[Customer_ID]],Customers!$A:$A,Customers!$J:$J,"Unknown")</f>
        <v>Gold</v>
      </c>
      <c r="AG1473" t="str">
        <f>_xlfn.XLOOKUP(tblSales[[#This Row],[Employee_ID]],Employees!$A:$A,Employees!$B:$B,"Unknown")</f>
        <v>Arjun Krishnan</v>
      </c>
      <c r="AH1473">
        <f>IF(MONTH(tblSales[[#This Row],[Invoice Date]])&gt;=4,MONTH(tblSales[[#This Row],[Invoice Date]]),MONTH(tblSales[[#This Row],[Invoice Date]])+12)</f>
        <v>8</v>
      </c>
      <c r="AI1473" s="8">
        <f>DATE(YEAR(tblSales[[#This Row],[Invoice Date]]),MONTH(tblSales[[#This Row],[Invoice Date]]),1)</f>
        <v>45505</v>
      </c>
      <c r="AJ1473" t="str">
        <f>_xlfn.XLOOKUP(tblSales[[#This Row],[Product_ID]],Products!$A:$A,Products!$B:$B,"Unknown")</f>
        <v>Sonata Girls Frock Cream</v>
      </c>
      <c r="AK1473" s="9">
        <f>IFERROR(tblSales[[#This Row],[Profit]]/tblSales[[#This Row],[Sales Amount]],0)</f>
        <v>0.12920408610286946</v>
      </c>
      <c r="AL1473" t="str">
        <f>IF(tblSales[[#This Row],[Discount %]]&lt;=5,"0-5%",
IF(tblSales[[#This Row],[Discount %]]&lt;=10,"5-10%",
IF(tblSales[[#This Row],[Discount %]]&lt;=15,"10-15%",
IF(tblSales[[#This Row],[Discount %]]&lt;=20,"15-20%","20%+"))))</f>
        <v>20%+</v>
      </c>
    </row>
    <row r="1474" spans="1:38">
      <c r="A1474" s="2" t="s">
        <v>3314</v>
      </c>
      <c r="B1474" s="11">
        <v>45498</v>
      </c>
      <c r="C1474" s="2" t="s">
        <v>1414</v>
      </c>
      <c r="D1474" s="2" t="s">
        <v>126</v>
      </c>
      <c r="E1474" s="2" t="s">
        <v>717</v>
      </c>
      <c r="F1474" s="2" t="s">
        <v>216</v>
      </c>
      <c r="G1474" s="2">
        <v>1</v>
      </c>
      <c r="H1474" s="2">
        <v>1434.83</v>
      </c>
      <c r="I1474" s="2">
        <v>10</v>
      </c>
      <c r="J1474" s="2">
        <v>143.47999999999999</v>
      </c>
      <c r="K1474" s="2">
        <v>12</v>
      </c>
      <c r="L1474" s="2">
        <v>154.96</v>
      </c>
      <c r="M1474" s="2">
        <v>1446.31</v>
      </c>
      <c r="N1474" s="2">
        <v>1148.6600000000001</v>
      </c>
      <c r="O1474" s="2">
        <f t="shared" si="56"/>
        <v>142.68999999999986</v>
      </c>
      <c r="P1474" s="2" t="s">
        <v>29</v>
      </c>
      <c r="Q1474" s="2" t="str">
        <f t="shared" ref="Q1474:Q1537" si="57">TRIM(CLEAN(P1474))</f>
        <v>Debit Card</v>
      </c>
      <c r="R1474" s="2" t="s">
        <v>20</v>
      </c>
      <c r="S1474" s="2" t="s">
        <v>56</v>
      </c>
      <c r="T1474" s="2" t="s">
        <v>1409</v>
      </c>
      <c r="U1474" s="2" t="s">
        <v>59</v>
      </c>
      <c r="V1474" t="str">
        <f>TEXT(tblSales[[#This Row],[Invoice Date]],"mmm")</f>
        <v>Jul</v>
      </c>
      <c r="W1474">
        <f>MONTH(tblSales[[#This Row],[Invoice Date]])</f>
        <v>7</v>
      </c>
      <c r="X1474">
        <f>YEAR(tblSales[[#This Row],[Invoice Date]])</f>
        <v>2024</v>
      </c>
      <c r="Y1474" t="str">
        <f>TEXT(tblSales[[#This Row],[Invoice Date]],"mmm-yyyy")</f>
        <v>Jul-2024</v>
      </c>
      <c r="Z1474" t="str">
        <f>_xlfn.XLOOKUP(tblSales[[#This Row],[Product_ID]],Products!$A:$A,Products!$C:$C,"Women Dresses")</f>
        <v>Sportswear</v>
      </c>
      <c r="AA1474" t="str">
        <f>_xlfn.XLOOKUP(tblSales[[#This Row],[Product_ID]],Products!$A:$A,Products!$D:$D,"Unknown")</f>
        <v>Track Suit</v>
      </c>
      <c r="AB1474" t="str">
        <f>_xlfn.XLOOKUP(tblSales[[#This Row],[Product_ID]],Products!$A:$A,Products!$E:$E,"Unknown")</f>
        <v>US Polo Assn</v>
      </c>
      <c r="AC1474" t="str">
        <f>_xlfn.XLOOKUP(tblSales[[#This Row],[Store_ID]],Stores!$A:$A,Stores!$B:$B,"Unknown")</f>
        <v>TrendMart Thrissur Standard</v>
      </c>
      <c r="AD1474" t="str">
        <f>_xlfn.XLOOKUP(tblSales[[#This Row],[Store_ID]],Stores!$A:$A,Stores!$E:$E,"Unknown")</f>
        <v>South Zone 1</v>
      </c>
      <c r="AE1474" t="str">
        <f>_xlfn.XLOOKUP(tblSales[[#This Row],[Customer_ID]],Customers!$A:$A,Customers!$B:$B,"Unknown")</f>
        <v>Balaji Chettiar</v>
      </c>
      <c r="AF1474" t="str">
        <f>_xlfn.XLOOKUP(tblSales[[#This Row],[Customer_ID]],Customers!$A:$A,Customers!$J:$J,"Unknown")</f>
        <v>Gold</v>
      </c>
      <c r="AG1474" t="str">
        <f>_xlfn.XLOOKUP(tblSales[[#This Row],[Employee_ID]],Employees!$A:$A,Employees!$B:$B,"Unknown")</f>
        <v>Venkat Sharma</v>
      </c>
      <c r="AH1474">
        <f>IF(MONTH(tblSales[[#This Row],[Invoice Date]])&gt;=4,MONTH(tblSales[[#This Row],[Invoice Date]]),MONTH(tblSales[[#This Row],[Invoice Date]])+12)</f>
        <v>7</v>
      </c>
      <c r="AI1474" s="8">
        <f>DATE(YEAR(tblSales[[#This Row],[Invoice Date]]),MONTH(tblSales[[#This Row],[Invoice Date]]),1)</f>
        <v>45474</v>
      </c>
      <c r="AJ1474" t="str">
        <f>_xlfn.XLOOKUP(tblSales[[#This Row],[Product_ID]],Products!$A:$A,Products!$B:$B,"Unknown")</f>
        <v>US Polo Assn Track Suit Maroon</v>
      </c>
      <c r="AK1474" s="9">
        <f>IFERROR(tblSales[[#This Row],[Profit]]/tblSales[[#This Row],[Sales Amount]],0)</f>
        <v>9.8657964060263614E-2</v>
      </c>
      <c r="AL1474" t="str">
        <f>IF(tblSales[[#This Row],[Discount %]]&lt;=5,"0-5%",
IF(tblSales[[#This Row],[Discount %]]&lt;=10,"5-10%",
IF(tblSales[[#This Row],[Discount %]]&lt;=15,"10-15%",
IF(tblSales[[#This Row],[Discount %]]&lt;=20,"15-20%","20%+"))))</f>
        <v>5-10%</v>
      </c>
    </row>
    <row r="1475" spans="1:38">
      <c r="A1475" s="2" t="s">
        <v>3315</v>
      </c>
      <c r="B1475" s="11">
        <v>45460</v>
      </c>
      <c r="C1475" s="2" t="s">
        <v>2792</v>
      </c>
      <c r="D1475" s="2" t="s">
        <v>598</v>
      </c>
      <c r="E1475" s="2" t="s">
        <v>198</v>
      </c>
      <c r="F1475" s="2" t="s">
        <v>276</v>
      </c>
      <c r="G1475" s="2">
        <v>2</v>
      </c>
      <c r="H1475" s="2">
        <v>1165.56</v>
      </c>
      <c r="I1475" s="2">
        <v>20</v>
      </c>
      <c r="J1475" s="2">
        <v>466.22</v>
      </c>
      <c r="K1475" s="2">
        <v>12</v>
      </c>
      <c r="L1475" s="2">
        <v>223.79</v>
      </c>
      <c r="M1475" s="2">
        <v>2088.69</v>
      </c>
      <c r="N1475" s="2">
        <v>1730.84</v>
      </c>
      <c r="O1475" s="2">
        <f t="shared" si="56"/>
        <v>134.06000000000014</v>
      </c>
      <c r="P1475" s="2" t="s">
        <v>27</v>
      </c>
      <c r="Q1475" s="2" t="str">
        <f t="shared" si="57"/>
        <v>Cash</v>
      </c>
      <c r="R1475" s="2" t="s">
        <v>20</v>
      </c>
      <c r="S1475" s="2" t="s">
        <v>56</v>
      </c>
      <c r="T1475" s="2" t="s">
        <v>2680</v>
      </c>
      <c r="U1475" s="2" t="s">
        <v>59</v>
      </c>
      <c r="V1475" t="str">
        <f>TEXT(tblSales[[#This Row],[Invoice Date]],"mmm")</f>
        <v>Jun</v>
      </c>
      <c r="W1475">
        <f>MONTH(tblSales[[#This Row],[Invoice Date]])</f>
        <v>6</v>
      </c>
      <c r="X1475">
        <f>YEAR(tblSales[[#This Row],[Invoice Date]])</f>
        <v>2024</v>
      </c>
      <c r="Y1475" t="str">
        <f>TEXT(tblSales[[#This Row],[Invoice Date]],"mmm-yyyy")</f>
        <v>Jun-2024</v>
      </c>
      <c r="Z1475" t="str">
        <f>_xlfn.XLOOKUP(tblSales[[#This Row],[Product_ID]],Products!$A:$A,Products!$C:$C,"Women Dresses")</f>
        <v>Women Dresses</v>
      </c>
      <c r="AA1475" t="str">
        <f>_xlfn.XLOOKUP(tblSales[[#This Row],[Product_ID]],Products!$A:$A,Products!$D:$D,"Unknown")</f>
        <v>A-Line Dress</v>
      </c>
      <c r="AB1475" t="str">
        <f>_xlfn.XLOOKUP(tblSales[[#This Row],[Product_ID]],Products!$A:$A,Products!$E:$E,"Unknown")</f>
        <v>Indian Terrain</v>
      </c>
      <c r="AC1475" t="str">
        <f>_xlfn.XLOOKUP(tblSales[[#This Row],[Store_ID]],Stores!$A:$A,Stores!$B:$B,"Unknown")</f>
        <v>TrendMart Warangal High Street</v>
      </c>
      <c r="AD1475" t="str">
        <f>_xlfn.XLOOKUP(tblSales[[#This Row],[Store_ID]],Stores!$A:$A,Stores!$E:$E,"Unknown")</f>
        <v>South Zone 2</v>
      </c>
      <c r="AE1475" t="str">
        <f>_xlfn.XLOOKUP(tblSales[[#This Row],[Customer_ID]],Customers!$A:$A,Customers!$B:$B,"Unknown")</f>
        <v>Naresh Iyer</v>
      </c>
      <c r="AF1475" t="str">
        <f>_xlfn.XLOOKUP(tblSales[[#This Row],[Customer_ID]],Customers!$A:$A,Customers!$J:$J,"Unknown")</f>
        <v>Regular</v>
      </c>
      <c r="AG1475" t="str">
        <f>_xlfn.XLOOKUP(tblSales[[#This Row],[Employee_ID]],Employees!$A:$A,Employees!$B:$B,"Unknown")</f>
        <v>Vasanthi Kamath</v>
      </c>
      <c r="AH1475">
        <f>IF(MONTH(tblSales[[#This Row],[Invoice Date]])&gt;=4,MONTH(tblSales[[#This Row],[Invoice Date]]),MONTH(tblSales[[#This Row],[Invoice Date]])+12)</f>
        <v>6</v>
      </c>
      <c r="AI1475" s="8">
        <f>DATE(YEAR(tblSales[[#This Row],[Invoice Date]]),MONTH(tblSales[[#This Row],[Invoice Date]]),1)</f>
        <v>45444</v>
      </c>
      <c r="AJ1475" t="str">
        <f>_xlfn.XLOOKUP(tblSales[[#This Row],[Product_ID]],Products!$A:$A,Products!$B:$B,"Unknown")</f>
        <v>Indian Terrain A-Line Dress Navy Blue</v>
      </c>
      <c r="AK1475" s="9">
        <f>IFERROR(tblSales[[#This Row],[Profit]]/tblSales[[#This Row],[Sales Amount]],0)</f>
        <v>6.4183770688805014E-2</v>
      </c>
      <c r="AL1475" t="str">
        <f>IF(tblSales[[#This Row],[Discount %]]&lt;=5,"0-5%",
IF(tblSales[[#This Row],[Discount %]]&lt;=10,"5-10%",
IF(tblSales[[#This Row],[Discount %]]&lt;=15,"10-15%",
IF(tblSales[[#This Row],[Discount %]]&lt;=20,"15-20%","20%+"))))</f>
        <v>15-20%</v>
      </c>
    </row>
    <row r="1476" spans="1:38">
      <c r="A1476" s="2" t="s">
        <v>3316</v>
      </c>
      <c r="B1476" s="11">
        <v>45504</v>
      </c>
      <c r="C1476" s="2" t="s">
        <v>1032</v>
      </c>
      <c r="D1476" s="2" t="s">
        <v>381</v>
      </c>
      <c r="E1476" s="2" t="s">
        <v>1780</v>
      </c>
      <c r="F1476" s="2" t="s">
        <v>350</v>
      </c>
      <c r="G1476" s="2">
        <v>1</v>
      </c>
      <c r="H1476" s="2">
        <v>1646.4</v>
      </c>
      <c r="I1476" s="2">
        <v>5</v>
      </c>
      <c r="J1476" s="2">
        <v>82.32</v>
      </c>
      <c r="K1476" s="2">
        <v>12</v>
      </c>
      <c r="L1476" s="2">
        <v>187.69</v>
      </c>
      <c r="M1476" s="2">
        <v>1751.77</v>
      </c>
      <c r="N1476" s="2">
        <v>1124.48</v>
      </c>
      <c r="O1476" s="2">
        <f t="shared" si="56"/>
        <v>439.59999999999997</v>
      </c>
      <c r="P1476" s="2" t="s">
        <v>28</v>
      </c>
      <c r="Q1476" s="2" t="str">
        <f t="shared" si="57"/>
        <v>Credit Card</v>
      </c>
      <c r="R1476" s="2" t="s">
        <v>21</v>
      </c>
      <c r="S1476" s="2" t="s">
        <v>56</v>
      </c>
      <c r="T1476" s="2" t="s">
        <v>1653</v>
      </c>
      <c r="U1476" s="2" t="s">
        <v>59</v>
      </c>
      <c r="V1476" t="str">
        <f>TEXT(tblSales[[#This Row],[Invoice Date]],"mmm")</f>
        <v>Jul</v>
      </c>
      <c r="W1476">
        <f>MONTH(tblSales[[#This Row],[Invoice Date]])</f>
        <v>7</v>
      </c>
      <c r="X1476">
        <f>YEAR(tblSales[[#This Row],[Invoice Date]])</f>
        <v>2024</v>
      </c>
      <c r="Y1476" t="str">
        <f>TEXT(tblSales[[#This Row],[Invoice Date]],"mmm-yyyy")</f>
        <v>Jul-2024</v>
      </c>
      <c r="Z1476" t="str">
        <f>_xlfn.XLOOKUP(tblSales[[#This Row],[Product_ID]],Products!$A:$A,Products!$C:$C,"Women Dresses")</f>
        <v>Women Jeans</v>
      </c>
      <c r="AA1476" t="str">
        <f>_xlfn.XLOOKUP(tblSales[[#This Row],[Product_ID]],Products!$A:$A,Products!$D:$D,"Unknown")</f>
        <v>Straight Fit</v>
      </c>
      <c r="AB1476" t="str">
        <f>_xlfn.XLOOKUP(tblSales[[#This Row],[Product_ID]],Products!$A:$A,Products!$E:$E,"Unknown")</f>
        <v>Ramraj Cotton</v>
      </c>
      <c r="AC1476" t="str">
        <f>_xlfn.XLOOKUP(tblSales[[#This Row],[Store_ID]],Stores!$A:$A,Stores!$B:$B,"Unknown")</f>
        <v>TrendMart Vijayawada Outlet</v>
      </c>
      <c r="AD1476" t="str">
        <f>_xlfn.XLOOKUP(tblSales[[#This Row],[Store_ID]],Stores!$A:$A,Stores!$E:$E,"Unknown")</f>
        <v>South Zone 3</v>
      </c>
      <c r="AE1476" t="str">
        <f>_xlfn.XLOOKUP(tblSales[[#This Row],[Customer_ID]],Customers!$A:$A,Customers!$B:$B,"Unknown")</f>
        <v>Priya Mudaliar</v>
      </c>
      <c r="AF1476" t="str">
        <f>_xlfn.XLOOKUP(tblSales[[#This Row],[Customer_ID]],Customers!$A:$A,Customers!$J:$J,"Unknown")</f>
        <v>Regular</v>
      </c>
      <c r="AG1476" t="str">
        <f>_xlfn.XLOOKUP(tblSales[[#This Row],[Employee_ID]],Employees!$A:$A,Employees!$B:$B,"Unknown")</f>
        <v>Chitra Chettiar</v>
      </c>
      <c r="AH1476">
        <f>IF(MONTH(tblSales[[#This Row],[Invoice Date]])&gt;=4,MONTH(tblSales[[#This Row],[Invoice Date]]),MONTH(tblSales[[#This Row],[Invoice Date]])+12)</f>
        <v>7</v>
      </c>
      <c r="AI1476" s="8">
        <f>DATE(YEAR(tblSales[[#This Row],[Invoice Date]]),MONTH(tblSales[[#This Row],[Invoice Date]]),1)</f>
        <v>45474</v>
      </c>
      <c r="AJ1476" t="str">
        <f>_xlfn.XLOOKUP(tblSales[[#This Row],[Product_ID]],Products!$A:$A,Products!$B:$B,"Unknown")</f>
        <v>Ramraj Cotton Straight Fit White</v>
      </c>
      <c r="AK1476" s="9">
        <f>IFERROR(tblSales[[#This Row],[Profit]]/tblSales[[#This Row],[Sales Amount]],0)</f>
        <v>0.25094618585773243</v>
      </c>
      <c r="AL1476" t="str">
        <f>IF(tblSales[[#This Row],[Discount %]]&lt;=5,"0-5%",
IF(tblSales[[#This Row],[Discount %]]&lt;=10,"5-10%",
IF(tblSales[[#This Row],[Discount %]]&lt;=15,"10-15%",
IF(tblSales[[#This Row],[Discount %]]&lt;=20,"15-20%","20%+"))))</f>
        <v>0-5%</v>
      </c>
    </row>
    <row r="1477" spans="1:38">
      <c r="A1477" s="2" t="s">
        <v>3317</v>
      </c>
      <c r="B1477" s="11">
        <v>45483</v>
      </c>
      <c r="C1477" s="2" t="s">
        <v>3015</v>
      </c>
      <c r="D1477" s="2" t="s">
        <v>191</v>
      </c>
      <c r="E1477" s="2" t="s">
        <v>1546</v>
      </c>
      <c r="F1477" s="2" t="s">
        <v>128</v>
      </c>
      <c r="G1477" s="2">
        <v>1</v>
      </c>
      <c r="H1477" s="2">
        <v>772.33</v>
      </c>
      <c r="I1477" s="2">
        <v>10</v>
      </c>
      <c r="J1477" s="2">
        <v>77.23</v>
      </c>
      <c r="K1477" s="2">
        <v>5</v>
      </c>
      <c r="L1477" s="2">
        <v>34.76</v>
      </c>
      <c r="M1477" s="2">
        <v>729.86</v>
      </c>
      <c r="N1477" s="2">
        <v>534.80999999999995</v>
      </c>
      <c r="O1477" s="2">
        <f t="shared" si="56"/>
        <v>160.29000000000008</v>
      </c>
      <c r="P1477" s="2" t="s">
        <v>32</v>
      </c>
      <c r="Q1477" s="2" t="str">
        <f t="shared" si="57"/>
        <v>UPI</v>
      </c>
      <c r="R1477" s="2" t="s">
        <v>20</v>
      </c>
      <c r="S1477" s="2" t="s">
        <v>56</v>
      </c>
      <c r="T1477" s="2" t="s">
        <v>1048</v>
      </c>
      <c r="U1477" s="2" t="s">
        <v>59</v>
      </c>
      <c r="V1477" t="str">
        <f>TEXT(tblSales[[#This Row],[Invoice Date]],"mmm")</f>
        <v>Jul</v>
      </c>
      <c r="W1477">
        <f>MONTH(tblSales[[#This Row],[Invoice Date]])</f>
        <v>7</v>
      </c>
      <c r="X1477">
        <f>YEAR(tblSales[[#This Row],[Invoice Date]])</f>
        <v>2024</v>
      </c>
      <c r="Y1477" t="str">
        <f>TEXT(tblSales[[#This Row],[Invoice Date]],"mmm-yyyy")</f>
        <v>Jul-2024</v>
      </c>
      <c r="Z1477" t="str">
        <f>_xlfn.XLOOKUP(tblSales[[#This Row],[Product_ID]],Products!$A:$A,Products!$C:$C,"Women Dresses")</f>
        <v>Women Tops</v>
      </c>
      <c r="AA1477" t="str">
        <f>_xlfn.XLOOKUP(tblSales[[#This Row],[Product_ID]],Products!$A:$A,Products!$D:$D,"Unknown")</f>
        <v>Casual Top</v>
      </c>
      <c r="AB1477" t="str">
        <f>_xlfn.XLOOKUP(tblSales[[#This Row],[Product_ID]],Products!$A:$A,Products!$E:$E,"Unknown")</f>
        <v>US Polo Assn</v>
      </c>
      <c r="AC1477" t="str">
        <f>_xlfn.XLOOKUP(tblSales[[#This Row],[Store_ID]],Stores!$A:$A,Stores!$B:$B,"Unknown")</f>
        <v>TrendMart Guntur Standard</v>
      </c>
      <c r="AD1477" t="str">
        <f>_xlfn.XLOOKUP(tblSales[[#This Row],[Store_ID]],Stores!$A:$A,Stores!$E:$E,"Unknown")</f>
        <v>South Zone 3</v>
      </c>
      <c r="AE1477" t="str">
        <f>_xlfn.XLOOKUP(tblSales[[#This Row],[Customer_ID]],Customers!$A:$A,Customers!$B:$B,"Unknown")</f>
        <v>Dhanya Shetty</v>
      </c>
      <c r="AF1477" t="str">
        <f>_xlfn.XLOOKUP(tblSales[[#This Row],[Customer_ID]],Customers!$A:$A,Customers!$J:$J,"Unknown")</f>
        <v>Regular</v>
      </c>
      <c r="AG1477" t="str">
        <f>_xlfn.XLOOKUP(tblSales[[#This Row],[Employee_ID]],Employees!$A:$A,Employees!$B:$B,"Unknown")</f>
        <v>Praveen Gupta</v>
      </c>
      <c r="AH1477">
        <f>IF(MONTH(tblSales[[#This Row],[Invoice Date]])&gt;=4,MONTH(tblSales[[#This Row],[Invoice Date]]),MONTH(tblSales[[#This Row],[Invoice Date]])+12)</f>
        <v>7</v>
      </c>
      <c r="AI1477" s="8">
        <f>DATE(YEAR(tblSales[[#This Row],[Invoice Date]]),MONTH(tblSales[[#This Row],[Invoice Date]]),1)</f>
        <v>45474</v>
      </c>
      <c r="AJ1477" t="str">
        <f>_xlfn.XLOOKUP(tblSales[[#This Row],[Product_ID]],Products!$A:$A,Products!$B:$B,"Unknown")</f>
        <v>US Polo Assn Casual Top Sky Blue</v>
      </c>
      <c r="AK1477" s="9">
        <f>IFERROR(tblSales[[#This Row],[Profit]]/tblSales[[#This Row],[Sales Amount]],0)</f>
        <v>0.21961746088290915</v>
      </c>
      <c r="AL1477" t="str">
        <f>IF(tblSales[[#This Row],[Discount %]]&lt;=5,"0-5%",
IF(tblSales[[#This Row],[Discount %]]&lt;=10,"5-10%",
IF(tblSales[[#This Row],[Discount %]]&lt;=15,"10-15%",
IF(tblSales[[#This Row],[Discount %]]&lt;=20,"15-20%","20%+"))))</f>
        <v>5-10%</v>
      </c>
    </row>
    <row r="1478" spans="1:38">
      <c r="A1478" s="2" t="s">
        <v>3318</v>
      </c>
      <c r="B1478" s="11">
        <v>45609</v>
      </c>
      <c r="C1478" s="2" t="s">
        <v>3044</v>
      </c>
      <c r="D1478" s="2" t="s">
        <v>1993</v>
      </c>
      <c r="E1478" s="2" t="s">
        <v>304</v>
      </c>
      <c r="F1478" s="2" t="s">
        <v>377</v>
      </c>
      <c r="G1478" s="2">
        <v>2</v>
      </c>
      <c r="H1478" s="2">
        <v>1905.38</v>
      </c>
      <c r="I1478" s="2">
        <v>20</v>
      </c>
      <c r="J1478" s="2">
        <v>762.15</v>
      </c>
      <c r="K1478" s="2">
        <v>12</v>
      </c>
      <c r="L1478" s="2">
        <v>365.83</v>
      </c>
      <c r="M1478" s="2">
        <v>3414.44</v>
      </c>
      <c r="N1478" s="2">
        <v>2410.2800000000002</v>
      </c>
      <c r="O1478" s="2">
        <f t="shared" si="56"/>
        <v>638.32999999999993</v>
      </c>
      <c r="P1478" s="2" t="s">
        <v>27</v>
      </c>
      <c r="Q1478" s="2" t="str">
        <f t="shared" si="57"/>
        <v>Cash</v>
      </c>
      <c r="R1478" s="2" t="s">
        <v>20</v>
      </c>
      <c r="S1478" s="2" t="s">
        <v>56</v>
      </c>
      <c r="T1478" s="2" t="s">
        <v>1608</v>
      </c>
      <c r="U1478" s="2" t="s">
        <v>59</v>
      </c>
      <c r="V1478" t="str">
        <f>TEXT(tblSales[[#This Row],[Invoice Date]],"mmm")</f>
        <v>Nov</v>
      </c>
      <c r="W1478">
        <f>MONTH(tblSales[[#This Row],[Invoice Date]])</f>
        <v>11</v>
      </c>
      <c r="X1478">
        <f>YEAR(tblSales[[#This Row],[Invoice Date]])</f>
        <v>2024</v>
      </c>
      <c r="Y1478" t="str">
        <f>TEXT(tblSales[[#This Row],[Invoice Date]],"mmm-yyyy")</f>
        <v>Nov-2024</v>
      </c>
      <c r="Z1478" t="str">
        <f>_xlfn.XLOOKUP(tblSales[[#This Row],[Product_ID]],Products!$A:$A,Products!$C:$C,"Women Dresses")</f>
        <v>Men Ethnic</v>
      </c>
      <c r="AA1478" t="str">
        <f>_xlfn.XLOOKUP(tblSales[[#This Row],[Product_ID]],Products!$A:$A,Products!$D:$D,"Unknown")</f>
        <v>Nehru Jacket</v>
      </c>
      <c r="AB1478" t="str">
        <f>_xlfn.XLOOKUP(tblSales[[#This Row],[Product_ID]],Products!$A:$A,Products!$E:$E,"Unknown")</f>
        <v>Skechers</v>
      </c>
      <c r="AC1478" t="str">
        <f>_xlfn.XLOOKUP(tblSales[[#This Row],[Store_ID]],Stores!$A:$A,Stores!$B:$B,"Unknown")</f>
        <v>TrendMart Thiruvananthapuram High Street</v>
      </c>
      <c r="AD1478" t="str">
        <f>_xlfn.XLOOKUP(tblSales[[#This Row],[Store_ID]],Stores!$A:$A,Stores!$E:$E,"Unknown")</f>
        <v>South Zone 1</v>
      </c>
      <c r="AE1478" t="str">
        <f>_xlfn.XLOOKUP(tblSales[[#This Row],[Customer_ID]],Customers!$A:$A,Customers!$B:$B,"Unknown")</f>
        <v>Arjun Subramaniam</v>
      </c>
      <c r="AF1478" t="str">
        <f>_xlfn.XLOOKUP(tblSales[[#This Row],[Customer_ID]],Customers!$A:$A,Customers!$J:$J,"Unknown")</f>
        <v>Silver</v>
      </c>
      <c r="AG1478" t="str">
        <f>_xlfn.XLOOKUP(tblSales[[#This Row],[Employee_ID]],Employees!$A:$A,Employees!$B:$B,"Unknown")</f>
        <v>Sunita Ramachandran</v>
      </c>
      <c r="AH1478">
        <f>IF(MONTH(tblSales[[#This Row],[Invoice Date]])&gt;=4,MONTH(tblSales[[#This Row],[Invoice Date]]),MONTH(tblSales[[#This Row],[Invoice Date]])+12)</f>
        <v>11</v>
      </c>
      <c r="AI1478" s="8">
        <f>DATE(YEAR(tblSales[[#This Row],[Invoice Date]]),MONTH(tblSales[[#This Row],[Invoice Date]]),1)</f>
        <v>45597</v>
      </c>
      <c r="AJ1478" t="str">
        <f>_xlfn.XLOOKUP(tblSales[[#This Row],[Product_ID]],Products!$A:$A,Products!$B:$B,"Unknown")</f>
        <v>Skechers Nehru Jacket Peach</v>
      </c>
      <c r="AK1478" s="9">
        <f>IFERROR(tblSales[[#This Row],[Profit]]/tblSales[[#This Row],[Sales Amount]],0)</f>
        <v>0.1869501294502173</v>
      </c>
      <c r="AL1478" t="str">
        <f>IF(tblSales[[#This Row],[Discount %]]&lt;=5,"0-5%",
IF(tblSales[[#This Row],[Discount %]]&lt;=10,"5-10%",
IF(tblSales[[#This Row],[Discount %]]&lt;=15,"10-15%",
IF(tblSales[[#This Row],[Discount %]]&lt;=20,"15-20%","20%+"))))</f>
        <v>15-20%</v>
      </c>
    </row>
    <row r="1479" spans="1:38">
      <c r="A1479" s="2" t="s">
        <v>3319</v>
      </c>
      <c r="B1479" s="11">
        <v>45524</v>
      </c>
      <c r="C1479" s="2" t="s">
        <v>3320</v>
      </c>
      <c r="D1479" s="2" t="s">
        <v>390</v>
      </c>
      <c r="E1479" s="2" t="s">
        <v>1467</v>
      </c>
      <c r="F1479" s="2" t="s">
        <v>458</v>
      </c>
      <c r="G1479" s="2">
        <v>4</v>
      </c>
      <c r="H1479" s="2">
        <v>1330.96</v>
      </c>
      <c r="I1479" s="2">
        <v>5</v>
      </c>
      <c r="J1479" s="2">
        <v>266.19</v>
      </c>
      <c r="K1479" s="2">
        <v>12</v>
      </c>
      <c r="L1479" s="2">
        <v>606.91999999999996</v>
      </c>
      <c r="M1479" s="2">
        <v>5664.57</v>
      </c>
      <c r="N1479" s="2">
        <v>4293.8</v>
      </c>
      <c r="O1479" s="2">
        <f t="shared" si="56"/>
        <v>763.84999999999957</v>
      </c>
      <c r="P1479" s="2" t="s">
        <v>27</v>
      </c>
      <c r="Q1479" s="2" t="str">
        <f t="shared" si="57"/>
        <v>Cash</v>
      </c>
      <c r="R1479" s="2" t="s">
        <v>21</v>
      </c>
      <c r="S1479" s="2" t="s">
        <v>56</v>
      </c>
      <c r="T1479" s="2" t="s">
        <v>3321</v>
      </c>
      <c r="U1479" s="2" t="s">
        <v>59</v>
      </c>
      <c r="V1479" t="str">
        <f>TEXT(tblSales[[#This Row],[Invoice Date]],"mmm")</f>
        <v>Aug</v>
      </c>
      <c r="W1479">
        <f>MONTH(tblSales[[#This Row],[Invoice Date]])</f>
        <v>8</v>
      </c>
      <c r="X1479">
        <f>YEAR(tblSales[[#This Row],[Invoice Date]])</f>
        <v>2024</v>
      </c>
      <c r="Y1479" t="str">
        <f>TEXT(tblSales[[#This Row],[Invoice Date]],"mmm-yyyy")</f>
        <v>Aug-2024</v>
      </c>
      <c r="Z1479" t="str">
        <f>_xlfn.XLOOKUP(tblSales[[#This Row],[Product_ID]],Products!$A:$A,Products!$C:$C,"Women Dresses")</f>
        <v>Women Jeans</v>
      </c>
      <c r="AA1479" t="str">
        <f>_xlfn.XLOOKUP(tblSales[[#This Row],[Product_ID]],Products!$A:$A,Products!$D:$D,"Unknown")</f>
        <v>Bootcut</v>
      </c>
      <c r="AB1479" t="str">
        <f>_xlfn.XLOOKUP(tblSales[[#This Row],[Product_ID]],Products!$A:$A,Products!$E:$E,"Unknown")</f>
        <v>Biba</v>
      </c>
      <c r="AC1479" t="str">
        <f>_xlfn.XLOOKUP(tblSales[[#This Row],[Store_ID]],Stores!$A:$A,Stores!$B:$B,"Unknown")</f>
        <v>TrendMart Erode Mall Kiosk</v>
      </c>
      <c r="AD1479" t="str">
        <f>_xlfn.XLOOKUP(tblSales[[#This Row],[Store_ID]],Stores!$A:$A,Stores!$E:$E,"Unknown")</f>
        <v>South Zone 1</v>
      </c>
      <c r="AE1479" t="str">
        <f>_xlfn.XLOOKUP(tblSales[[#This Row],[Customer_ID]],Customers!$A:$A,Customers!$B:$B,"Unknown")</f>
        <v>Lokesh Mudaliar</v>
      </c>
      <c r="AF1479" t="str">
        <f>_xlfn.XLOOKUP(tblSales[[#This Row],[Customer_ID]],Customers!$A:$A,Customers!$J:$J,"Unknown")</f>
        <v>Silver</v>
      </c>
      <c r="AG1479" t="str">
        <f>_xlfn.XLOOKUP(tblSales[[#This Row],[Employee_ID]],Employees!$A:$A,Employees!$B:$B,"Unknown")</f>
        <v>Anil Reddy</v>
      </c>
      <c r="AH1479">
        <f>IF(MONTH(tblSales[[#This Row],[Invoice Date]])&gt;=4,MONTH(tblSales[[#This Row],[Invoice Date]]),MONTH(tblSales[[#This Row],[Invoice Date]])+12)</f>
        <v>8</v>
      </c>
      <c r="AI1479" s="8">
        <f>DATE(YEAR(tblSales[[#This Row],[Invoice Date]]),MONTH(tblSales[[#This Row],[Invoice Date]]),1)</f>
        <v>45505</v>
      </c>
      <c r="AJ1479" t="str">
        <f>_xlfn.XLOOKUP(tblSales[[#This Row],[Product_ID]],Products!$A:$A,Products!$B:$B,"Unknown")</f>
        <v>Biba Bootcut Maroon</v>
      </c>
      <c r="AK1479" s="9">
        <f>IFERROR(tblSales[[#This Row],[Profit]]/tblSales[[#This Row],[Sales Amount]],0)</f>
        <v>0.13484695219584181</v>
      </c>
      <c r="AL1479" t="str">
        <f>IF(tblSales[[#This Row],[Discount %]]&lt;=5,"0-5%",
IF(tblSales[[#This Row],[Discount %]]&lt;=10,"5-10%",
IF(tblSales[[#This Row],[Discount %]]&lt;=15,"10-15%",
IF(tblSales[[#This Row],[Discount %]]&lt;=20,"15-20%","20%+"))))</f>
        <v>0-5%</v>
      </c>
    </row>
    <row r="1480" spans="1:38">
      <c r="A1480" s="2" t="s">
        <v>3322</v>
      </c>
      <c r="B1480" s="11">
        <v>45712</v>
      </c>
      <c r="C1480" s="2" t="s">
        <v>2633</v>
      </c>
      <c r="D1480" s="2" t="s">
        <v>357</v>
      </c>
      <c r="E1480" s="2" t="s">
        <v>284</v>
      </c>
      <c r="F1480" s="2" t="s">
        <v>386</v>
      </c>
      <c r="G1480" s="2">
        <v>3</v>
      </c>
      <c r="H1480" s="2">
        <v>1460.44</v>
      </c>
      <c r="I1480" s="2">
        <v>20</v>
      </c>
      <c r="J1480" s="2">
        <v>876.26</v>
      </c>
      <c r="K1480" s="2">
        <v>12</v>
      </c>
      <c r="L1480" s="2">
        <v>420.61</v>
      </c>
      <c r="M1480" s="2">
        <v>3925.67</v>
      </c>
      <c r="N1480" s="2">
        <v>3142.44</v>
      </c>
      <c r="O1480" s="2">
        <f t="shared" si="56"/>
        <v>362.62</v>
      </c>
      <c r="P1480" s="2" t="s">
        <v>27</v>
      </c>
      <c r="Q1480" s="2" t="str">
        <f t="shared" si="57"/>
        <v>Cash</v>
      </c>
      <c r="R1480" s="2" t="s">
        <v>21</v>
      </c>
      <c r="S1480" s="2" t="s">
        <v>56</v>
      </c>
      <c r="T1480" s="2" t="s">
        <v>2419</v>
      </c>
      <c r="U1480" s="2" t="s">
        <v>59</v>
      </c>
      <c r="V1480" t="str">
        <f>TEXT(tblSales[[#This Row],[Invoice Date]],"mmm")</f>
        <v>Feb</v>
      </c>
      <c r="W1480">
        <f>MONTH(tblSales[[#This Row],[Invoice Date]])</f>
        <v>2</v>
      </c>
      <c r="X1480">
        <f>YEAR(tblSales[[#This Row],[Invoice Date]])</f>
        <v>2025</v>
      </c>
      <c r="Y1480" t="str">
        <f>TEXT(tblSales[[#This Row],[Invoice Date]],"mmm-yyyy")</f>
        <v>Feb-2025</v>
      </c>
      <c r="Z1480" t="str">
        <f>_xlfn.XLOOKUP(tblSales[[#This Row],[Product_ID]],Products!$A:$A,Products!$C:$C,"Women Dresses")</f>
        <v>Women Jeans</v>
      </c>
      <c r="AA1480" t="str">
        <f>_xlfn.XLOOKUP(tblSales[[#This Row],[Product_ID]],Products!$A:$A,Products!$D:$D,"Unknown")</f>
        <v>Skinny Fit</v>
      </c>
      <c r="AB1480" t="str">
        <f>_xlfn.XLOOKUP(tblSales[[#This Row],[Product_ID]],Products!$A:$A,Products!$E:$E,"Unknown")</f>
        <v>Killer Jeans</v>
      </c>
      <c r="AC1480" t="str">
        <f>_xlfn.XLOOKUP(tblSales[[#This Row],[Store_ID]],Stores!$A:$A,Stores!$B:$B,"Unknown")</f>
        <v>TrendMart Tumakuru Outlet</v>
      </c>
      <c r="AD1480" t="str">
        <f>_xlfn.XLOOKUP(tblSales[[#This Row],[Store_ID]],Stores!$A:$A,Stores!$E:$E,"Unknown")</f>
        <v>South Zone 2</v>
      </c>
      <c r="AE1480" t="str">
        <f>_xlfn.XLOOKUP(tblSales[[#This Row],[Customer_ID]],Customers!$A:$A,Customers!$B:$B,"Unknown")</f>
        <v>Chidambaram Subramaniam</v>
      </c>
      <c r="AF1480" t="str">
        <f>_xlfn.XLOOKUP(tblSales[[#This Row],[Customer_ID]],Customers!$A:$A,Customers!$J:$J,"Unknown")</f>
        <v>Silver</v>
      </c>
      <c r="AG1480" t="str">
        <f>_xlfn.XLOOKUP(tblSales[[#This Row],[Employee_ID]],Employees!$A:$A,Employees!$B:$B,"Unknown")</f>
        <v>Malini Gowda</v>
      </c>
      <c r="AH1480">
        <f>IF(MONTH(tblSales[[#This Row],[Invoice Date]])&gt;=4,MONTH(tblSales[[#This Row],[Invoice Date]]),MONTH(tblSales[[#This Row],[Invoice Date]])+12)</f>
        <v>14</v>
      </c>
      <c r="AI1480" s="8">
        <f>DATE(YEAR(tblSales[[#This Row],[Invoice Date]]),MONTH(tblSales[[#This Row],[Invoice Date]]),1)</f>
        <v>45689</v>
      </c>
      <c r="AJ1480" t="str">
        <f>_xlfn.XLOOKUP(tblSales[[#This Row],[Product_ID]],Products!$A:$A,Products!$B:$B,"Unknown")</f>
        <v>Killer Jeans Skinny Fit Mustard</v>
      </c>
      <c r="AK1480" s="9">
        <f>IFERROR(tblSales[[#This Row],[Profit]]/tblSales[[#This Row],[Sales Amount]],0)</f>
        <v>9.2371493273759639E-2</v>
      </c>
      <c r="AL1480" t="str">
        <f>IF(tblSales[[#This Row],[Discount %]]&lt;=5,"0-5%",
IF(tblSales[[#This Row],[Discount %]]&lt;=10,"5-10%",
IF(tblSales[[#This Row],[Discount %]]&lt;=15,"10-15%",
IF(tblSales[[#This Row],[Discount %]]&lt;=20,"15-20%","20%+"))))</f>
        <v>15-20%</v>
      </c>
    </row>
    <row r="1481" spans="1:38">
      <c r="A1481" s="2" t="s">
        <v>3323</v>
      </c>
      <c r="B1481" s="11">
        <v>45585</v>
      </c>
      <c r="C1481" s="2" t="s">
        <v>1607</v>
      </c>
      <c r="D1481" s="2" t="s">
        <v>1616</v>
      </c>
      <c r="E1481" s="2" t="s">
        <v>463</v>
      </c>
      <c r="F1481" s="2" t="s">
        <v>161</v>
      </c>
      <c r="G1481" s="2">
        <v>4</v>
      </c>
      <c r="H1481" s="2">
        <v>867.43</v>
      </c>
      <c r="I1481" s="2">
        <v>10</v>
      </c>
      <c r="J1481" s="2">
        <v>346.97</v>
      </c>
      <c r="K1481" s="2">
        <v>5</v>
      </c>
      <c r="L1481" s="2">
        <v>156.13999999999999</v>
      </c>
      <c r="M1481" s="2">
        <v>3278.89</v>
      </c>
      <c r="N1481" s="2">
        <v>2645.36</v>
      </c>
      <c r="O1481" s="2">
        <f t="shared" si="56"/>
        <v>477.38999999999976</v>
      </c>
      <c r="P1481" s="2" t="s">
        <v>29</v>
      </c>
      <c r="Q1481" s="2" t="str">
        <f t="shared" si="57"/>
        <v>Debit Card</v>
      </c>
      <c r="R1481" s="2" t="s">
        <v>20</v>
      </c>
      <c r="S1481" s="2" t="s">
        <v>56</v>
      </c>
      <c r="T1481" s="2" t="s">
        <v>1520</v>
      </c>
      <c r="U1481" s="2" t="s">
        <v>60</v>
      </c>
      <c r="V1481" t="str">
        <f>TEXT(tblSales[[#This Row],[Invoice Date]],"mmm")</f>
        <v>Oct</v>
      </c>
      <c r="W1481">
        <f>MONTH(tblSales[[#This Row],[Invoice Date]])</f>
        <v>10</v>
      </c>
      <c r="X1481">
        <f>YEAR(tblSales[[#This Row],[Invoice Date]])</f>
        <v>2024</v>
      </c>
      <c r="Y1481" t="str">
        <f>TEXT(tblSales[[#This Row],[Invoice Date]],"mmm-yyyy")</f>
        <v>Oct-2024</v>
      </c>
      <c r="Z1481" t="str">
        <f>_xlfn.XLOOKUP(tblSales[[#This Row],[Product_ID]],Products!$A:$A,Products!$C:$C,"Women Dresses")</f>
        <v>Men Jeans</v>
      </c>
      <c r="AA1481" t="str">
        <f>_xlfn.XLOOKUP(tblSales[[#This Row],[Product_ID]],Products!$A:$A,Products!$D:$D,"Unknown")</f>
        <v>Slim Fit</v>
      </c>
      <c r="AB1481" t="str">
        <f>_xlfn.XLOOKUP(tblSales[[#This Row],[Product_ID]],Products!$A:$A,Products!$E:$E,"Unknown")</f>
        <v>Aurelia</v>
      </c>
      <c r="AC1481" t="str">
        <f>_xlfn.XLOOKUP(tblSales[[#This Row],[Store_ID]],Stores!$A:$A,Stores!$B:$B,"Unknown")</f>
        <v>TrendMart Tirupati Standard</v>
      </c>
      <c r="AD1481" t="str">
        <f>_xlfn.XLOOKUP(tblSales[[#This Row],[Store_ID]],Stores!$A:$A,Stores!$E:$E,"Unknown")</f>
        <v>South Zone 3</v>
      </c>
      <c r="AE1481" t="str">
        <f>_xlfn.XLOOKUP(tblSales[[#This Row],[Customer_ID]],Customers!$A:$A,Customers!$B:$B,"Unknown")</f>
        <v>Venkat Mudaliar</v>
      </c>
      <c r="AF1481" t="str">
        <f>_xlfn.XLOOKUP(tblSales[[#This Row],[Customer_ID]],Customers!$A:$A,Customers!$J:$J,"Unknown")</f>
        <v>Silver</v>
      </c>
      <c r="AG1481" t="str">
        <f>_xlfn.XLOOKUP(tblSales[[#This Row],[Employee_ID]],Employees!$A:$A,Employees!$B:$B,"Unknown")</f>
        <v>Chandra Reddy</v>
      </c>
      <c r="AH1481">
        <f>IF(MONTH(tblSales[[#This Row],[Invoice Date]])&gt;=4,MONTH(tblSales[[#This Row],[Invoice Date]]),MONTH(tblSales[[#This Row],[Invoice Date]])+12)</f>
        <v>10</v>
      </c>
      <c r="AI1481" s="8">
        <f>DATE(YEAR(tblSales[[#This Row],[Invoice Date]]),MONTH(tblSales[[#This Row],[Invoice Date]]),1)</f>
        <v>45566</v>
      </c>
      <c r="AJ1481" t="str">
        <f>_xlfn.XLOOKUP(tblSales[[#This Row],[Product_ID]],Products!$A:$A,Products!$B:$B,"Unknown")</f>
        <v>Aurelia Slim Fit Orange</v>
      </c>
      <c r="AK1481" s="9">
        <f>IFERROR(tblSales[[#This Row],[Profit]]/tblSales[[#This Row],[Sales Amount]],0)</f>
        <v>0.1455950031870541</v>
      </c>
      <c r="AL1481" t="str">
        <f>IF(tblSales[[#This Row],[Discount %]]&lt;=5,"0-5%",
IF(tblSales[[#This Row],[Discount %]]&lt;=10,"5-10%",
IF(tblSales[[#This Row],[Discount %]]&lt;=15,"10-15%",
IF(tblSales[[#This Row],[Discount %]]&lt;=20,"15-20%","20%+"))))</f>
        <v>5-10%</v>
      </c>
    </row>
    <row r="1482" spans="1:38">
      <c r="A1482" s="2" t="s">
        <v>3324</v>
      </c>
      <c r="B1482" s="11">
        <v>45610</v>
      </c>
      <c r="C1482" s="2" t="s">
        <v>1382</v>
      </c>
      <c r="D1482" s="2" t="s">
        <v>313</v>
      </c>
      <c r="E1482" s="2" t="s">
        <v>237</v>
      </c>
      <c r="F1482" s="2" t="s">
        <v>386</v>
      </c>
      <c r="G1482" s="2">
        <v>5</v>
      </c>
      <c r="H1482" s="2">
        <v>618.44000000000005</v>
      </c>
      <c r="I1482" s="2">
        <v>30</v>
      </c>
      <c r="J1482" s="2">
        <v>927.66</v>
      </c>
      <c r="K1482" s="2">
        <v>5</v>
      </c>
      <c r="L1482" s="2">
        <v>108.23</v>
      </c>
      <c r="M1482" s="2">
        <v>2272.77</v>
      </c>
      <c r="N1482" s="2">
        <v>2066.9499999999998</v>
      </c>
      <c r="O1482" s="2">
        <f t="shared" si="56"/>
        <v>97.59000000000016</v>
      </c>
      <c r="P1482" s="2" t="s">
        <v>27</v>
      </c>
      <c r="Q1482" s="2" t="str">
        <f t="shared" si="57"/>
        <v>Cash</v>
      </c>
      <c r="R1482" s="2" t="s">
        <v>20</v>
      </c>
      <c r="S1482" s="2" t="s">
        <v>56</v>
      </c>
      <c r="T1482" s="2" t="s">
        <v>1370</v>
      </c>
      <c r="U1482" s="2" t="s">
        <v>59</v>
      </c>
      <c r="V1482" t="str">
        <f>TEXT(tblSales[[#This Row],[Invoice Date]],"mmm")</f>
        <v>Nov</v>
      </c>
      <c r="W1482">
        <f>MONTH(tblSales[[#This Row],[Invoice Date]])</f>
        <v>11</v>
      </c>
      <c r="X1482">
        <f>YEAR(tblSales[[#This Row],[Invoice Date]])</f>
        <v>2024</v>
      </c>
      <c r="Y1482" t="str">
        <f>TEXT(tblSales[[#This Row],[Invoice Date]],"mmm-yyyy")</f>
        <v>Nov-2024</v>
      </c>
      <c r="Z1482" t="str">
        <f>_xlfn.XLOOKUP(tblSales[[#This Row],[Product_ID]],Products!$A:$A,Products!$C:$C,"Women Dresses")</f>
        <v>Kids Wear</v>
      </c>
      <c r="AA1482" t="str">
        <f>_xlfn.XLOOKUP(tblSales[[#This Row],[Product_ID]],Products!$A:$A,Products!$D:$D,"Unknown")</f>
        <v>Kids T-Shirt</v>
      </c>
      <c r="AB1482" t="str">
        <f>_xlfn.XLOOKUP(tblSales[[#This Row],[Product_ID]],Products!$A:$A,Products!$E:$E,"Unknown")</f>
        <v>Jack &amp; Jones</v>
      </c>
      <c r="AC1482" t="str">
        <f>_xlfn.XLOOKUP(tblSales[[#This Row],[Store_ID]],Stores!$A:$A,Stores!$B:$B,"Unknown")</f>
        <v>TrendMart Kurnool Outlet</v>
      </c>
      <c r="AD1482" t="str">
        <f>_xlfn.XLOOKUP(tblSales[[#This Row],[Store_ID]],Stores!$A:$A,Stores!$E:$E,"Unknown")</f>
        <v>South Zone 3</v>
      </c>
      <c r="AE1482" t="str">
        <f>_xlfn.XLOOKUP(tblSales[[#This Row],[Customer_ID]],Customers!$A:$A,Customers!$B:$B,"Unknown")</f>
        <v>Vasu Murthy</v>
      </c>
      <c r="AF1482" t="str">
        <f>_xlfn.XLOOKUP(tblSales[[#This Row],[Customer_ID]],Customers!$A:$A,Customers!$J:$J,"Unknown")</f>
        <v>Gold</v>
      </c>
      <c r="AG1482" t="str">
        <f>_xlfn.XLOOKUP(tblSales[[#This Row],[Employee_ID]],Employees!$A:$A,Employees!$B:$B,"Unknown")</f>
        <v>Malini Gowda</v>
      </c>
      <c r="AH1482">
        <f>IF(MONTH(tblSales[[#This Row],[Invoice Date]])&gt;=4,MONTH(tblSales[[#This Row],[Invoice Date]]),MONTH(tblSales[[#This Row],[Invoice Date]])+12)</f>
        <v>11</v>
      </c>
      <c r="AI1482" s="8">
        <f>DATE(YEAR(tblSales[[#This Row],[Invoice Date]]),MONTH(tblSales[[#This Row],[Invoice Date]]),1)</f>
        <v>45597</v>
      </c>
      <c r="AJ1482" t="str">
        <f>_xlfn.XLOOKUP(tblSales[[#This Row],[Product_ID]],Products!$A:$A,Products!$B:$B,"Unknown")</f>
        <v>Sonata Girls Frock Cream</v>
      </c>
      <c r="AK1482" s="9">
        <f>IFERROR(tblSales[[#This Row],[Profit]]/tblSales[[#This Row],[Sales Amount]],0)</f>
        <v>4.2938792750696356E-2</v>
      </c>
      <c r="AL1482" t="str">
        <f>IF(tblSales[[#This Row],[Discount %]]&lt;=5,"0-5%",
IF(tblSales[[#This Row],[Discount %]]&lt;=10,"5-10%",
IF(tblSales[[#This Row],[Discount %]]&lt;=15,"10-15%",
IF(tblSales[[#This Row],[Discount %]]&lt;=20,"15-20%","20%+"))))</f>
        <v>20%+</v>
      </c>
    </row>
    <row r="1483" spans="1:38">
      <c r="A1483" s="2" t="s">
        <v>3325</v>
      </c>
      <c r="B1483" s="11">
        <v>45546</v>
      </c>
      <c r="C1483" s="2" t="s">
        <v>2423</v>
      </c>
      <c r="D1483" s="2" t="s">
        <v>577</v>
      </c>
      <c r="E1483" s="2" t="s">
        <v>314</v>
      </c>
      <c r="F1483" s="2" t="s">
        <v>92</v>
      </c>
      <c r="G1483" s="2">
        <v>5</v>
      </c>
      <c r="H1483" s="2">
        <v>688</v>
      </c>
      <c r="I1483" s="2">
        <v>10</v>
      </c>
      <c r="J1483" s="2">
        <v>344</v>
      </c>
      <c r="K1483" s="2">
        <v>5</v>
      </c>
      <c r="L1483" s="2">
        <v>154.80000000000001</v>
      </c>
      <c r="M1483" s="2">
        <v>3250.8</v>
      </c>
      <c r="N1483" s="2">
        <v>2089.6</v>
      </c>
      <c r="O1483" s="2">
        <f t="shared" si="56"/>
        <v>1006.4000000000003</v>
      </c>
      <c r="P1483" s="2" t="s">
        <v>28</v>
      </c>
      <c r="Q1483" s="2" t="str">
        <f t="shared" si="57"/>
        <v>Credit Card</v>
      </c>
      <c r="R1483" s="2" t="s">
        <v>20</v>
      </c>
      <c r="S1483" s="2" t="s">
        <v>56</v>
      </c>
      <c r="T1483" s="2" t="s">
        <v>1538</v>
      </c>
      <c r="U1483" s="2" t="s">
        <v>59</v>
      </c>
      <c r="V1483" t="str">
        <f>TEXT(tblSales[[#This Row],[Invoice Date]],"mmm")</f>
        <v>Sep</v>
      </c>
      <c r="W1483">
        <f>MONTH(tblSales[[#This Row],[Invoice Date]])</f>
        <v>9</v>
      </c>
      <c r="X1483">
        <f>YEAR(tblSales[[#This Row],[Invoice Date]])</f>
        <v>2024</v>
      </c>
      <c r="Y1483" t="str">
        <f>TEXT(tblSales[[#This Row],[Invoice Date]],"mmm-yyyy")</f>
        <v>Sep-2024</v>
      </c>
      <c r="Z1483" t="str">
        <f>_xlfn.XLOOKUP(tblSales[[#This Row],[Product_ID]],Products!$A:$A,Products!$C:$C,"Women Dresses")</f>
        <v>Men T-Shirts</v>
      </c>
      <c r="AA1483" t="str">
        <f>_xlfn.XLOOKUP(tblSales[[#This Row],[Product_ID]],Products!$A:$A,Products!$D:$D,"Unknown")</f>
        <v>Graphic Tee</v>
      </c>
      <c r="AB1483" t="str">
        <f>_xlfn.XLOOKUP(tblSales[[#This Row],[Product_ID]],Products!$A:$A,Products!$E:$E,"Unknown")</f>
        <v>Reebok</v>
      </c>
      <c r="AC1483" t="str">
        <f>_xlfn.XLOOKUP(tblSales[[#This Row],[Store_ID]],Stores!$A:$A,Stores!$B:$B,"Unknown")</f>
        <v>TrendMart Thiruvananthapuram Standard</v>
      </c>
      <c r="AD1483" t="str">
        <f>_xlfn.XLOOKUP(tblSales[[#This Row],[Store_ID]],Stores!$A:$A,Stores!$E:$E,"Unknown")</f>
        <v>South Zone 1</v>
      </c>
      <c r="AE1483" t="str">
        <f>_xlfn.XLOOKUP(tblSales[[#This Row],[Customer_ID]],Customers!$A:$A,Customers!$B:$B,"Unknown")</f>
        <v>Sowmya Ramachandran</v>
      </c>
      <c r="AF1483" t="str">
        <f>_xlfn.XLOOKUP(tblSales[[#This Row],[Customer_ID]],Customers!$A:$A,Customers!$J:$J,"Unknown")</f>
        <v>Regular</v>
      </c>
      <c r="AG1483" t="str">
        <f>_xlfn.XLOOKUP(tblSales[[#This Row],[Employee_ID]],Employees!$A:$A,Employees!$B:$B,"Unknown")</f>
        <v>Manoj Ramachandran</v>
      </c>
      <c r="AH1483">
        <f>IF(MONTH(tblSales[[#This Row],[Invoice Date]])&gt;=4,MONTH(tblSales[[#This Row],[Invoice Date]]),MONTH(tblSales[[#This Row],[Invoice Date]])+12)</f>
        <v>9</v>
      </c>
      <c r="AI1483" s="8">
        <f>DATE(YEAR(tblSales[[#This Row],[Invoice Date]]),MONTH(tblSales[[#This Row],[Invoice Date]]),1)</f>
        <v>45536</v>
      </c>
      <c r="AJ1483" t="str">
        <f>_xlfn.XLOOKUP(tblSales[[#This Row],[Product_ID]],Products!$A:$A,Products!$B:$B,"Unknown")</f>
        <v>Reebok Graphic Tee Cream</v>
      </c>
      <c r="AK1483" s="9">
        <f>IFERROR(tblSales[[#This Row],[Profit]]/tblSales[[#This Row],[Sales Amount]],0)</f>
        <v>0.30958533284114687</v>
      </c>
      <c r="AL1483" t="str">
        <f>IF(tblSales[[#This Row],[Discount %]]&lt;=5,"0-5%",
IF(tblSales[[#This Row],[Discount %]]&lt;=10,"5-10%",
IF(tblSales[[#This Row],[Discount %]]&lt;=15,"10-15%",
IF(tblSales[[#This Row],[Discount %]]&lt;=20,"15-20%","20%+"))))</f>
        <v>5-10%</v>
      </c>
    </row>
    <row r="1484" spans="1:38">
      <c r="A1484" s="2" t="s">
        <v>3326</v>
      </c>
      <c r="B1484" s="11">
        <v>45612</v>
      </c>
      <c r="C1484" s="2" t="s">
        <v>491</v>
      </c>
      <c r="D1484" s="2" t="s">
        <v>3041</v>
      </c>
      <c r="E1484" s="2" t="s">
        <v>221</v>
      </c>
      <c r="F1484" s="2" t="s">
        <v>122</v>
      </c>
      <c r="G1484" s="2">
        <v>1</v>
      </c>
      <c r="H1484" s="2">
        <v>1124.05</v>
      </c>
      <c r="I1484" s="2">
        <v>0</v>
      </c>
      <c r="J1484" s="2">
        <v>0</v>
      </c>
      <c r="K1484" s="2">
        <v>12</v>
      </c>
      <c r="L1484" s="2">
        <v>134.88999999999999</v>
      </c>
      <c r="M1484" s="2">
        <v>1258.94</v>
      </c>
      <c r="N1484" s="2">
        <v>706.99</v>
      </c>
      <c r="O1484" s="2">
        <f t="shared" si="56"/>
        <v>417.06000000000006</v>
      </c>
      <c r="P1484" s="2" t="s">
        <v>32</v>
      </c>
      <c r="Q1484" s="2" t="str">
        <f t="shared" si="57"/>
        <v>UPI</v>
      </c>
      <c r="R1484" s="2" t="s">
        <v>20</v>
      </c>
      <c r="S1484" s="2" t="s">
        <v>56</v>
      </c>
      <c r="T1484" s="2" t="s">
        <v>2604</v>
      </c>
      <c r="U1484" s="2" t="s">
        <v>60</v>
      </c>
      <c r="V1484" t="str">
        <f>TEXT(tblSales[[#This Row],[Invoice Date]],"mmm")</f>
        <v>Nov</v>
      </c>
      <c r="W1484">
        <f>MONTH(tblSales[[#This Row],[Invoice Date]])</f>
        <v>11</v>
      </c>
      <c r="X1484">
        <f>YEAR(tblSales[[#This Row],[Invoice Date]])</f>
        <v>2024</v>
      </c>
      <c r="Y1484" t="str">
        <f>TEXT(tblSales[[#This Row],[Invoice Date]],"mmm-yyyy")</f>
        <v>Nov-2024</v>
      </c>
      <c r="Z1484" t="str">
        <f>_xlfn.XLOOKUP(tblSales[[#This Row],[Product_ID]],Products!$A:$A,Products!$C:$C,"Women Dresses")</f>
        <v>Men Trousers</v>
      </c>
      <c r="AA1484" t="str">
        <f>_xlfn.XLOOKUP(tblSales[[#This Row],[Product_ID]],Products!$A:$A,Products!$D:$D,"Unknown")</f>
        <v>Formal Trouser</v>
      </c>
      <c r="AB1484" t="str">
        <f>_xlfn.XLOOKUP(tblSales[[#This Row],[Product_ID]],Products!$A:$A,Products!$E:$E,"Unknown")</f>
        <v>Skechers</v>
      </c>
      <c r="AC1484" t="str">
        <f>_xlfn.XLOOKUP(tblSales[[#This Row],[Store_ID]],Stores!$A:$A,Stores!$B:$B,"Unknown")</f>
        <v>TrendMart Chennai Standard</v>
      </c>
      <c r="AD1484" t="str">
        <f>_xlfn.XLOOKUP(tblSales[[#This Row],[Store_ID]],Stores!$A:$A,Stores!$E:$E,"Unknown")</f>
        <v>South Zone 1</v>
      </c>
      <c r="AE1484" t="str">
        <f>_xlfn.XLOOKUP(tblSales[[#This Row],[Customer_ID]],Customers!$A:$A,Customers!$B:$B,"Unknown")</f>
        <v>Sunita Subramaniam</v>
      </c>
      <c r="AF1484" t="str">
        <f>_xlfn.XLOOKUP(tblSales[[#This Row],[Customer_ID]],Customers!$A:$A,Customers!$J:$J,"Unknown")</f>
        <v>Regular</v>
      </c>
      <c r="AG1484" t="str">
        <f>_xlfn.XLOOKUP(tblSales[[#This Row],[Employee_ID]],Employees!$A:$A,Employees!$B:$B,"Unknown")</f>
        <v>Rahul Krishnan</v>
      </c>
      <c r="AH1484">
        <f>IF(MONTH(tblSales[[#This Row],[Invoice Date]])&gt;=4,MONTH(tblSales[[#This Row],[Invoice Date]]),MONTH(tblSales[[#This Row],[Invoice Date]])+12)</f>
        <v>11</v>
      </c>
      <c r="AI1484" s="8">
        <f>DATE(YEAR(tblSales[[#This Row],[Invoice Date]]),MONTH(tblSales[[#This Row],[Invoice Date]]),1)</f>
        <v>45597</v>
      </c>
      <c r="AJ1484" t="str">
        <f>_xlfn.XLOOKUP(tblSales[[#This Row],[Product_ID]],Products!$A:$A,Products!$B:$B,"Unknown")</f>
        <v>Skechers Formal Trouser Brown</v>
      </c>
      <c r="AK1484" s="9">
        <f>IFERROR(tblSales[[#This Row],[Profit]]/tblSales[[#This Row],[Sales Amount]],0)</f>
        <v>0.33127869477496946</v>
      </c>
      <c r="AL1484" t="str">
        <f>IF(tblSales[[#This Row],[Discount %]]&lt;=5,"0-5%",
IF(tblSales[[#This Row],[Discount %]]&lt;=10,"5-10%",
IF(tblSales[[#This Row],[Discount %]]&lt;=15,"10-15%",
IF(tblSales[[#This Row],[Discount %]]&lt;=20,"15-20%","20%+"))))</f>
        <v>0-5%</v>
      </c>
    </row>
    <row r="1485" spans="1:38">
      <c r="A1485" s="2" t="s">
        <v>3327</v>
      </c>
      <c r="B1485" s="11">
        <v>45580</v>
      </c>
      <c r="C1485" s="2" t="s">
        <v>2674</v>
      </c>
      <c r="D1485" s="2" t="s">
        <v>1764</v>
      </c>
      <c r="E1485" s="2" t="s">
        <v>284</v>
      </c>
      <c r="F1485" s="2" t="s">
        <v>238</v>
      </c>
      <c r="G1485" s="2">
        <v>3</v>
      </c>
      <c r="H1485" s="2">
        <v>977.48</v>
      </c>
      <c r="I1485" s="2">
        <v>10</v>
      </c>
      <c r="J1485" s="2">
        <v>293.24</v>
      </c>
      <c r="K1485" s="2">
        <v>5</v>
      </c>
      <c r="L1485" s="2">
        <v>131.96</v>
      </c>
      <c r="M1485" s="2">
        <v>2771.16</v>
      </c>
      <c r="N1485" s="2">
        <v>2269.77</v>
      </c>
      <c r="O1485" s="2">
        <f t="shared" si="56"/>
        <v>369.42999999999984</v>
      </c>
      <c r="P1485" s="2" t="s">
        <v>27</v>
      </c>
      <c r="Q1485" s="2" t="str">
        <f t="shared" si="57"/>
        <v>Cash</v>
      </c>
      <c r="R1485" s="2" t="s">
        <v>21</v>
      </c>
      <c r="S1485" s="2" t="s">
        <v>56</v>
      </c>
      <c r="T1485" s="2" t="s">
        <v>2379</v>
      </c>
      <c r="U1485" s="2" t="s">
        <v>59</v>
      </c>
      <c r="V1485" t="str">
        <f>TEXT(tblSales[[#This Row],[Invoice Date]],"mmm")</f>
        <v>Oct</v>
      </c>
      <c r="W1485">
        <f>MONTH(tblSales[[#This Row],[Invoice Date]])</f>
        <v>10</v>
      </c>
      <c r="X1485">
        <f>YEAR(tblSales[[#This Row],[Invoice Date]])</f>
        <v>2024</v>
      </c>
      <c r="Y1485" t="str">
        <f>TEXT(tblSales[[#This Row],[Invoice Date]],"mmm-yyyy")</f>
        <v>Oct-2024</v>
      </c>
      <c r="Z1485" t="str">
        <f>_xlfn.XLOOKUP(tblSales[[#This Row],[Product_ID]],Products!$A:$A,Products!$C:$C,"Women Dresses")</f>
        <v>Men Jeans</v>
      </c>
      <c r="AA1485" t="str">
        <f>_xlfn.XLOOKUP(tblSales[[#This Row],[Product_ID]],Products!$A:$A,Products!$D:$D,"Unknown")</f>
        <v>Slim Fit</v>
      </c>
      <c r="AB1485" t="str">
        <f>_xlfn.XLOOKUP(tblSales[[#This Row],[Product_ID]],Products!$A:$A,Products!$E:$E,"Unknown")</f>
        <v>Mufti</v>
      </c>
      <c r="AC1485" t="str">
        <f>_xlfn.XLOOKUP(tblSales[[#This Row],[Store_ID]],Stores!$A:$A,Stores!$B:$B,"Unknown")</f>
        <v>TrendMart Tumakuru Outlet</v>
      </c>
      <c r="AD1485" t="str">
        <f>_xlfn.XLOOKUP(tblSales[[#This Row],[Store_ID]],Stores!$A:$A,Stores!$E:$E,"Unknown")</f>
        <v>South Zone 2</v>
      </c>
      <c r="AE1485" t="str">
        <f>_xlfn.XLOOKUP(tblSales[[#This Row],[Customer_ID]],Customers!$A:$A,Customers!$B:$B,"Unknown")</f>
        <v>Hema Rao</v>
      </c>
      <c r="AF1485" t="str">
        <f>_xlfn.XLOOKUP(tblSales[[#This Row],[Customer_ID]],Customers!$A:$A,Customers!$J:$J,"Unknown")</f>
        <v>Gold</v>
      </c>
      <c r="AG1485" t="str">
        <f>_xlfn.XLOOKUP(tblSales[[#This Row],[Employee_ID]],Employees!$A:$A,Employees!$B:$B,"Unknown")</f>
        <v>Dhruv Mishra</v>
      </c>
      <c r="AH1485">
        <f>IF(MONTH(tblSales[[#This Row],[Invoice Date]])&gt;=4,MONTH(tblSales[[#This Row],[Invoice Date]]),MONTH(tblSales[[#This Row],[Invoice Date]])+12)</f>
        <v>10</v>
      </c>
      <c r="AI1485" s="8">
        <f>DATE(YEAR(tblSales[[#This Row],[Invoice Date]]),MONTH(tblSales[[#This Row],[Invoice Date]]),1)</f>
        <v>45566</v>
      </c>
      <c r="AJ1485" t="str">
        <f>_xlfn.XLOOKUP(tblSales[[#This Row],[Product_ID]],Products!$A:$A,Products!$B:$B,"Unknown")</f>
        <v>Mufti Slim Fit Maroon</v>
      </c>
      <c r="AK1485" s="9">
        <f>IFERROR(tblSales[[#This Row],[Profit]]/tblSales[[#This Row],[Sales Amount]],0)</f>
        <v>0.13331240347002693</v>
      </c>
      <c r="AL1485" t="str">
        <f>IF(tblSales[[#This Row],[Discount %]]&lt;=5,"0-5%",
IF(tblSales[[#This Row],[Discount %]]&lt;=10,"5-10%",
IF(tblSales[[#This Row],[Discount %]]&lt;=15,"10-15%",
IF(tblSales[[#This Row],[Discount %]]&lt;=20,"15-20%","20%+"))))</f>
        <v>5-10%</v>
      </c>
    </row>
    <row r="1486" spans="1:38">
      <c r="A1486" s="2" t="s">
        <v>3328</v>
      </c>
      <c r="B1486" s="11">
        <v>45598</v>
      </c>
      <c r="C1486" s="2" t="s">
        <v>752</v>
      </c>
      <c r="D1486" s="2" t="s">
        <v>841</v>
      </c>
      <c r="E1486" s="2" t="s">
        <v>314</v>
      </c>
      <c r="F1486" s="2" t="s">
        <v>377</v>
      </c>
      <c r="G1486" s="2">
        <v>5</v>
      </c>
      <c r="H1486" s="2">
        <v>2890.74</v>
      </c>
      <c r="I1486" s="2">
        <v>10</v>
      </c>
      <c r="J1486" s="2">
        <v>1445.37</v>
      </c>
      <c r="K1486" s="2">
        <v>12</v>
      </c>
      <c r="L1486" s="2">
        <v>1561</v>
      </c>
      <c r="M1486" s="2">
        <v>14569.33</v>
      </c>
      <c r="N1486" s="2">
        <v>8714.4500000000007</v>
      </c>
      <c r="O1486" s="2">
        <f t="shared" si="56"/>
        <v>4293.8799999999992</v>
      </c>
      <c r="P1486" s="2" t="s">
        <v>32</v>
      </c>
      <c r="Q1486" s="2" t="str">
        <f t="shared" si="57"/>
        <v>UPI</v>
      </c>
      <c r="R1486" s="2" t="s">
        <v>21</v>
      </c>
      <c r="S1486" s="2" t="s">
        <v>56</v>
      </c>
      <c r="T1486" s="2" t="s">
        <v>3239</v>
      </c>
      <c r="U1486" s="2" t="s">
        <v>60</v>
      </c>
      <c r="V1486" t="str">
        <f>TEXT(tblSales[[#This Row],[Invoice Date]],"mmm")</f>
        <v>Nov</v>
      </c>
      <c r="W1486">
        <f>MONTH(tblSales[[#This Row],[Invoice Date]])</f>
        <v>11</v>
      </c>
      <c r="X1486">
        <f>YEAR(tblSales[[#This Row],[Invoice Date]])</f>
        <v>2024</v>
      </c>
      <c r="Y1486" t="str">
        <f>TEXT(tblSales[[#This Row],[Invoice Date]],"mmm-yyyy")</f>
        <v>Nov-2024</v>
      </c>
      <c r="Z1486" t="str">
        <f>_xlfn.XLOOKUP(tblSales[[#This Row],[Product_ID]],Products!$A:$A,Products!$C:$C,"Women Dresses")</f>
        <v>Men Ethnic</v>
      </c>
      <c r="AA1486" t="str">
        <f>_xlfn.XLOOKUP(tblSales[[#This Row],[Product_ID]],Products!$A:$A,Products!$D:$D,"Unknown")</f>
        <v>Kurta</v>
      </c>
      <c r="AB1486" t="str">
        <f>_xlfn.XLOOKUP(tblSales[[#This Row],[Product_ID]],Products!$A:$A,Products!$E:$E,"Unknown")</f>
        <v>Blackberrys</v>
      </c>
      <c r="AC1486" t="str">
        <f>_xlfn.XLOOKUP(tblSales[[#This Row],[Store_ID]],Stores!$A:$A,Stores!$B:$B,"Unknown")</f>
        <v>TrendMart Thiruvananthapuram Standard</v>
      </c>
      <c r="AD1486" t="str">
        <f>_xlfn.XLOOKUP(tblSales[[#This Row],[Store_ID]],Stores!$A:$A,Stores!$E:$E,"Unknown")</f>
        <v>South Zone 1</v>
      </c>
      <c r="AE1486" t="str">
        <f>_xlfn.XLOOKUP(tblSales[[#This Row],[Customer_ID]],Customers!$A:$A,Customers!$B:$B,"Unknown")</f>
        <v>Manju Varma</v>
      </c>
      <c r="AF1486" t="str">
        <f>_xlfn.XLOOKUP(tblSales[[#This Row],[Customer_ID]],Customers!$A:$A,Customers!$J:$J,"Unknown")</f>
        <v>Gold</v>
      </c>
      <c r="AG1486" t="str">
        <f>_xlfn.XLOOKUP(tblSales[[#This Row],[Employee_ID]],Employees!$A:$A,Employees!$B:$B,"Unknown")</f>
        <v>Sunita Ramachandran</v>
      </c>
      <c r="AH1486">
        <f>IF(MONTH(tblSales[[#This Row],[Invoice Date]])&gt;=4,MONTH(tblSales[[#This Row],[Invoice Date]]),MONTH(tblSales[[#This Row],[Invoice Date]])+12)</f>
        <v>11</v>
      </c>
      <c r="AI1486" s="8">
        <f>DATE(YEAR(tblSales[[#This Row],[Invoice Date]]),MONTH(tblSales[[#This Row],[Invoice Date]]),1)</f>
        <v>45597</v>
      </c>
      <c r="AJ1486" t="str">
        <f>_xlfn.XLOOKUP(tblSales[[#This Row],[Product_ID]],Products!$A:$A,Products!$B:$B,"Unknown")</f>
        <v>Blackberrys Kurta Teal</v>
      </c>
      <c r="AK1486" s="9">
        <f>IFERROR(tblSales[[#This Row],[Profit]]/tblSales[[#This Row],[Sales Amount]],0)</f>
        <v>0.29472048474432244</v>
      </c>
      <c r="AL1486" t="str">
        <f>IF(tblSales[[#This Row],[Discount %]]&lt;=5,"0-5%",
IF(tblSales[[#This Row],[Discount %]]&lt;=10,"5-10%",
IF(tblSales[[#This Row],[Discount %]]&lt;=15,"10-15%",
IF(tblSales[[#This Row],[Discount %]]&lt;=20,"15-20%","20%+"))))</f>
        <v>5-10%</v>
      </c>
    </row>
    <row r="1487" spans="1:38">
      <c r="A1487" s="2" t="s">
        <v>3329</v>
      </c>
      <c r="B1487" s="11">
        <v>45633</v>
      </c>
      <c r="C1487" s="2" t="s">
        <v>1293</v>
      </c>
      <c r="D1487" s="2" t="s">
        <v>126</v>
      </c>
      <c r="E1487" s="2" t="s">
        <v>646</v>
      </c>
      <c r="F1487" s="2" t="s">
        <v>177</v>
      </c>
      <c r="G1487" s="2">
        <v>2</v>
      </c>
      <c r="H1487" s="2">
        <v>1394.17</v>
      </c>
      <c r="I1487" s="2">
        <v>20</v>
      </c>
      <c r="J1487" s="2">
        <v>557.66999999999996</v>
      </c>
      <c r="K1487" s="2">
        <v>12</v>
      </c>
      <c r="L1487" s="2">
        <v>267.68</v>
      </c>
      <c r="M1487" s="2">
        <v>2498.35</v>
      </c>
      <c r="N1487" s="2">
        <v>2297.3200000000002</v>
      </c>
      <c r="O1487" s="2">
        <f t="shared" si="56"/>
        <v>-66.650000000000261</v>
      </c>
      <c r="P1487" s="2" t="s">
        <v>32</v>
      </c>
      <c r="Q1487" s="2" t="str">
        <f t="shared" si="57"/>
        <v>UPI</v>
      </c>
      <c r="R1487" s="2" t="s">
        <v>21</v>
      </c>
      <c r="S1487" s="2" t="s">
        <v>56</v>
      </c>
      <c r="T1487" s="2" t="s">
        <v>1376</v>
      </c>
      <c r="U1487" s="2" t="s">
        <v>60</v>
      </c>
      <c r="V1487" t="str">
        <f>TEXT(tblSales[[#This Row],[Invoice Date]],"mmm")</f>
        <v>Dec</v>
      </c>
      <c r="W1487">
        <f>MONTH(tblSales[[#This Row],[Invoice Date]])</f>
        <v>12</v>
      </c>
      <c r="X1487">
        <f>YEAR(tblSales[[#This Row],[Invoice Date]])</f>
        <v>2024</v>
      </c>
      <c r="Y1487" t="str">
        <f>TEXT(tblSales[[#This Row],[Invoice Date]],"mmm-yyyy")</f>
        <v>Dec-2024</v>
      </c>
      <c r="Z1487" t="str">
        <f>_xlfn.XLOOKUP(tblSales[[#This Row],[Product_ID]],Products!$A:$A,Products!$C:$C,"Women Dresses")</f>
        <v>Sportswear</v>
      </c>
      <c r="AA1487" t="str">
        <f>_xlfn.XLOOKUP(tblSales[[#This Row],[Product_ID]],Products!$A:$A,Products!$D:$D,"Unknown")</f>
        <v>Track Suit</v>
      </c>
      <c r="AB1487" t="str">
        <f>_xlfn.XLOOKUP(tblSales[[#This Row],[Product_ID]],Products!$A:$A,Products!$E:$E,"Unknown")</f>
        <v>US Polo Assn</v>
      </c>
      <c r="AC1487" t="str">
        <f>_xlfn.XLOOKUP(tblSales[[#This Row],[Store_ID]],Stores!$A:$A,Stores!$B:$B,"Unknown")</f>
        <v>TrendMart Vijayawada Mall Kiosk</v>
      </c>
      <c r="AD1487" t="str">
        <f>_xlfn.XLOOKUP(tblSales[[#This Row],[Store_ID]],Stores!$A:$A,Stores!$E:$E,"Unknown")</f>
        <v>South Zone 3</v>
      </c>
      <c r="AE1487" t="str">
        <f>_xlfn.XLOOKUP(tblSales[[#This Row],[Customer_ID]],Customers!$A:$A,Customers!$B:$B,"Unknown")</f>
        <v>Ramya Iyer</v>
      </c>
      <c r="AF1487" t="str">
        <f>_xlfn.XLOOKUP(tblSales[[#This Row],[Customer_ID]],Customers!$A:$A,Customers!$J:$J,"Unknown")</f>
        <v>Silver</v>
      </c>
      <c r="AG1487" t="str">
        <f>_xlfn.XLOOKUP(tblSales[[#This Row],[Employee_ID]],Employees!$A:$A,Employees!$B:$B,"Unknown")</f>
        <v>Deepak Kamath</v>
      </c>
      <c r="AH1487">
        <f>IF(MONTH(tblSales[[#This Row],[Invoice Date]])&gt;=4,MONTH(tblSales[[#This Row],[Invoice Date]]),MONTH(tblSales[[#This Row],[Invoice Date]])+12)</f>
        <v>12</v>
      </c>
      <c r="AI1487" s="8">
        <f>DATE(YEAR(tblSales[[#This Row],[Invoice Date]]),MONTH(tblSales[[#This Row],[Invoice Date]]),1)</f>
        <v>45627</v>
      </c>
      <c r="AJ1487" t="str">
        <f>_xlfn.XLOOKUP(tblSales[[#This Row],[Product_ID]],Products!$A:$A,Products!$B:$B,"Unknown")</f>
        <v>US Polo Assn Track Suit Maroon</v>
      </c>
      <c r="AK1487" s="9">
        <f>IFERROR(tblSales[[#This Row],[Profit]]/tblSales[[#This Row],[Sales Amount]],0)</f>
        <v>-2.6677607220765811E-2</v>
      </c>
      <c r="AL1487" t="str">
        <f>IF(tblSales[[#This Row],[Discount %]]&lt;=5,"0-5%",
IF(tblSales[[#This Row],[Discount %]]&lt;=10,"5-10%",
IF(tblSales[[#This Row],[Discount %]]&lt;=15,"10-15%",
IF(tblSales[[#This Row],[Discount %]]&lt;=20,"15-20%","20%+"))))</f>
        <v>15-20%</v>
      </c>
    </row>
    <row r="1488" spans="1:38">
      <c r="A1488" s="2" t="s">
        <v>3330</v>
      </c>
      <c r="B1488" s="11">
        <v>45511</v>
      </c>
      <c r="C1488" s="2" t="s">
        <v>3331</v>
      </c>
      <c r="D1488" s="2" t="s">
        <v>775</v>
      </c>
      <c r="E1488" s="2" t="s">
        <v>109</v>
      </c>
      <c r="F1488" s="2" t="s">
        <v>110</v>
      </c>
      <c r="G1488" s="2">
        <v>1</v>
      </c>
      <c r="H1488" s="2">
        <v>821.39</v>
      </c>
      <c r="I1488" s="2">
        <v>15</v>
      </c>
      <c r="J1488" s="2">
        <v>123.21</v>
      </c>
      <c r="K1488" s="2">
        <v>5</v>
      </c>
      <c r="L1488" s="2">
        <v>34.909999999999997</v>
      </c>
      <c r="M1488" s="2">
        <v>733.09</v>
      </c>
      <c r="N1488" s="2">
        <v>559.25</v>
      </c>
      <c r="O1488" s="2">
        <f t="shared" si="56"/>
        <v>138.93000000000004</v>
      </c>
      <c r="P1488" s="2" t="s">
        <v>32</v>
      </c>
      <c r="Q1488" s="2" t="str">
        <f t="shared" si="57"/>
        <v>UPI</v>
      </c>
      <c r="R1488" s="2" t="s">
        <v>20</v>
      </c>
      <c r="S1488" s="2" t="s">
        <v>56</v>
      </c>
      <c r="T1488" s="2" t="s">
        <v>1278</v>
      </c>
      <c r="U1488" s="2" t="s">
        <v>59</v>
      </c>
      <c r="V1488" t="str">
        <f>TEXT(tblSales[[#This Row],[Invoice Date]],"mmm")</f>
        <v>Aug</v>
      </c>
      <c r="W1488">
        <f>MONTH(tblSales[[#This Row],[Invoice Date]])</f>
        <v>8</v>
      </c>
      <c r="X1488">
        <f>YEAR(tblSales[[#This Row],[Invoice Date]])</f>
        <v>2024</v>
      </c>
      <c r="Y1488" t="str">
        <f>TEXT(tblSales[[#This Row],[Invoice Date]],"mmm-yyyy")</f>
        <v>Aug-2024</v>
      </c>
      <c r="Z1488" t="str">
        <f>_xlfn.XLOOKUP(tblSales[[#This Row],[Product_ID]],Products!$A:$A,Products!$C:$C,"Women Dresses")</f>
        <v>Sportswear</v>
      </c>
      <c r="AA1488" t="str">
        <f>_xlfn.XLOOKUP(tblSales[[#This Row],[Product_ID]],Products!$A:$A,Products!$D:$D,"Unknown")</f>
        <v>Joggers</v>
      </c>
      <c r="AB1488" t="str">
        <f>_xlfn.XLOOKUP(tblSales[[#This Row],[Product_ID]],Products!$A:$A,Products!$E:$E,"Unknown")</f>
        <v>Max Fashion</v>
      </c>
      <c r="AC1488" t="str">
        <f>_xlfn.XLOOKUP(tblSales[[#This Row],[Store_ID]],Stores!$A:$A,Stores!$B:$B,"Unknown")</f>
        <v>TrendMart Vellore Standard</v>
      </c>
      <c r="AD1488" t="str">
        <f>_xlfn.XLOOKUP(tblSales[[#This Row],[Store_ID]],Stores!$A:$A,Stores!$E:$E,"Unknown")</f>
        <v>South Zone 1</v>
      </c>
      <c r="AE1488" t="str">
        <f>_xlfn.XLOOKUP(tblSales[[#This Row],[Customer_ID]],Customers!$A:$A,Customers!$B:$B,"Unknown")</f>
        <v>Jyothi Iyengar</v>
      </c>
      <c r="AF1488" t="str">
        <f>_xlfn.XLOOKUP(tblSales[[#This Row],[Customer_ID]],Customers!$A:$A,Customers!$J:$J,"Unknown")</f>
        <v>Silver</v>
      </c>
      <c r="AG1488" t="str">
        <f>_xlfn.XLOOKUP(tblSales[[#This Row],[Employee_ID]],Employees!$A:$A,Employees!$B:$B,"Unknown")</f>
        <v>Jyothi Prasad</v>
      </c>
      <c r="AH1488">
        <f>IF(MONTH(tblSales[[#This Row],[Invoice Date]])&gt;=4,MONTH(tblSales[[#This Row],[Invoice Date]]),MONTH(tblSales[[#This Row],[Invoice Date]])+12)</f>
        <v>8</v>
      </c>
      <c r="AI1488" s="8">
        <f>DATE(YEAR(tblSales[[#This Row],[Invoice Date]]),MONTH(tblSales[[#This Row],[Invoice Date]]),1)</f>
        <v>45505</v>
      </c>
      <c r="AJ1488" t="str">
        <f>_xlfn.XLOOKUP(tblSales[[#This Row],[Product_ID]],Products!$A:$A,Products!$B:$B,"Unknown")</f>
        <v>Max Fashion Joggers Cream</v>
      </c>
      <c r="AK1488" s="9">
        <f>IFERROR(tblSales[[#This Row],[Profit]]/tblSales[[#This Row],[Sales Amount]],0)</f>
        <v>0.18951288382054049</v>
      </c>
      <c r="AL1488" t="str">
        <f>IF(tblSales[[#This Row],[Discount %]]&lt;=5,"0-5%",
IF(tblSales[[#This Row],[Discount %]]&lt;=10,"5-10%",
IF(tblSales[[#This Row],[Discount %]]&lt;=15,"10-15%",
IF(tblSales[[#This Row],[Discount %]]&lt;=20,"15-20%","20%+"))))</f>
        <v>10-15%</v>
      </c>
    </row>
    <row r="1489" spans="1:38">
      <c r="A1489" s="2" t="s">
        <v>3332</v>
      </c>
      <c r="B1489" s="11">
        <v>45648</v>
      </c>
      <c r="C1489" s="2" t="s">
        <v>3333</v>
      </c>
      <c r="D1489" s="2" t="s">
        <v>197</v>
      </c>
      <c r="E1489" s="2" t="s">
        <v>215</v>
      </c>
      <c r="F1489" s="2" t="s">
        <v>172</v>
      </c>
      <c r="G1489" s="2">
        <v>2</v>
      </c>
      <c r="H1489" s="2">
        <v>1064.82</v>
      </c>
      <c r="I1489" s="2">
        <v>15</v>
      </c>
      <c r="J1489" s="2">
        <v>319.45</v>
      </c>
      <c r="K1489" s="2">
        <v>12</v>
      </c>
      <c r="L1489" s="2">
        <v>217.22</v>
      </c>
      <c r="M1489" s="2">
        <v>2027.41</v>
      </c>
      <c r="N1489" s="2">
        <v>1442.44</v>
      </c>
      <c r="O1489" s="2">
        <f t="shared" si="56"/>
        <v>367.75</v>
      </c>
      <c r="P1489" s="2" t="s">
        <v>26</v>
      </c>
      <c r="Q1489" s="2" t="str">
        <f t="shared" si="57"/>
        <v>UPI</v>
      </c>
      <c r="R1489" s="2" t="s">
        <v>20</v>
      </c>
      <c r="S1489" s="2" t="s">
        <v>56</v>
      </c>
      <c r="T1489" s="2" t="s">
        <v>2904</v>
      </c>
      <c r="U1489" s="2" t="s">
        <v>60</v>
      </c>
      <c r="V1489" t="str">
        <f>TEXT(tblSales[[#This Row],[Invoice Date]],"mmm")</f>
        <v>Dec</v>
      </c>
      <c r="W1489">
        <f>MONTH(tblSales[[#This Row],[Invoice Date]])</f>
        <v>12</v>
      </c>
      <c r="X1489">
        <f>YEAR(tblSales[[#This Row],[Invoice Date]])</f>
        <v>2024</v>
      </c>
      <c r="Y1489" t="str">
        <f>TEXT(tblSales[[#This Row],[Invoice Date]],"mmm-yyyy")</f>
        <v>Dec-2024</v>
      </c>
      <c r="Z1489" t="str">
        <f>_xlfn.XLOOKUP(tblSales[[#This Row],[Product_ID]],Products!$A:$A,Products!$C:$C,"Women Dresses")</f>
        <v>Men Shirts</v>
      </c>
      <c r="AA1489" t="str">
        <f>_xlfn.XLOOKUP(tblSales[[#This Row],[Product_ID]],Products!$A:$A,Products!$D:$D,"Unknown")</f>
        <v>Denim Shirt</v>
      </c>
      <c r="AB1489" t="str">
        <f>_xlfn.XLOOKUP(tblSales[[#This Row],[Product_ID]],Products!$A:$A,Products!$E:$E,"Unknown")</f>
        <v>Indian Terrain</v>
      </c>
      <c r="AC1489" t="str">
        <f>_xlfn.XLOOKUP(tblSales[[#This Row],[Store_ID]],Stores!$A:$A,Stores!$B:$B,"Unknown")</f>
        <v>TrendMart Mangaluru Standard</v>
      </c>
      <c r="AD1489" t="str">
        <f>_xlfn.XLOOKUP(tblSales[[#This Row],[Store_ID]],Stores!$A:$A,Stores!$E:$E,"Unknown")</f>
        <v>South Zone 2</v>
      </c>
      <c r="AE1489" t="str">
        <f>_xlfn.XLOOKUP(tblSales[[#This Row],[Customer_ID]],Customers!$A:$A,Customers!$B:$B,"Unknown")</f>
        <v>Uday Naicker</v>
      </c>
      <c r="AF1489" t="str">
        <f>_xlfn.XLOOKUP(tblSales[[#This Row],[Customer_ID]],Customers!$A:$A,Customers!$J:$J,"Unknown")</f>
        <v>Silver</v>
      </c>
      <c r="AG1489" t="str">
        <f>_xlfn.XLOOKUP(tblSales[[#This Row],[Employee_ID]],Employees!$A:$A,Employees!$B:$B,"Unknown")</f>
        <v>Eswar Prasad</v>
      </c>
      <c r="AH1489">
        <f>IF(MONTH(tblSales[[#This Row],[Invoice Date]])&gt;=4,MONTH(tblSales[[#This Row],[Invoice Date]]),MONTH(tblSales[[#This Row],[Invoice Date]])+12)</f>
        <v>12</v>
      </c>
      <c r="AI1489" s="8">
        <f>DATE(YEAR(tblSales[[#This Row],[Invoice Date]]),MONTH(tblSales[[#This Row],[Invoice Date]]),1)</f>
        <v>45627</v>
      </c>
      <c r="AJ1489" t="str">
        <f>_xlfn.XLOOKUP(tblSales[[#This Row],[Product_ID]],Products!$A:$A,Products!$B:$B,"Unknown")</f>
        <v>Indian Terrain Denim Shirt Wine</v>
      </c>
      <c r="AK1489" s="9">
        <f>IFERROR(tblSales[[#This Row],[Profit]]/tblSales[[#This Row],[Sales Amount]],0)</f>
        <v>0.18138906289305073</v>
      </c>
      <c r="AL1489" t="str">
        <f>IF(tblSales[[#This Row],[Discount %]]&lt;=5,"0-5%",
IF(tblSales[[#This Row],[Discount %]]&lt;=10,"5-10%",
IF(tblSales[[#This Row],[Discount %]]&lt;=15,"10-15%",
IF(tblSales[[#This Row],[Discount %]]&lt;=20,"15-20%","20%+"))))</f>
        <v>10-15%</v>
      </c>
    </row>
    <row r="1490" spans="1:38">
      <c r="A1490" s="2" t="s">
        <v>3334</v>
      </c>
      <c r="B1490" s="11">
        <v>45552</v>
      </c>
      <c r="C1490" s="2" t="s">
        <v>3265</v>
      </c>
      <c r="D1490" s="2" t="s">
        <v>280</v>
      </c>
      <c r="E1490" s="2" t="s">
        <v>333</v>
      </c>
      <c r="F1490" s="2" t="s">
        <v>92</v>
      </c>
      <c r="G1490" s="2">
        <v>2</v>
      </c>
      <c r="H1490" s="2">
        <v>886.17</v>
      </c>
      <c r="I1490" s="2">
        <v>10</v>
      </c>
      <c r="J1490" s="2">
        <v>177.23</v>
      </c>
      <c r="K1490" s="2">
        <v>5</v>
      </c>
      <c r="L1490" s="2">
        <v>79.760000000000005</v>
      </c>
      <c r="M1490" s="2">
        <v>1674.87</v>
      </c>
      <c r="N1490" s="2">
        <v>1137.06</v>
      </c>
      <c r="O1490" s="2">
        <f t="shared" si="56"/>
        <v>458.04999999999995</v>
      </c>
      <c r="P1490" s="2" t="s">
        <v>32</v>
      </c>
      <c r="Q1490" s="2" t="str">
        <f t="shared" si="57"/>
        <v>UPI</v>
      </c>
      <c r="R1490" s="2" t="s">
        <v>21</v>
      </c>
      <c r="S1490" s="2" t="s">
        <v>56</v>
      </c>
      <c r="T1490" s="2" t="s">
        <v>1580</v>
      </c>
      <c r="U1490" s="2" t="s">
        <v>59</v>
      </c>
      <c r="V1490" t="str">
        <f>TEXT(tblSales[[#This Row],[Invoice Date]],"mmm")</f>
        <v>Sep</v>
      </c>
      <c r="W1490">
        <f>MONTH(tblSales[[#This Row],[Invoice Date]])</f>
        <v>9</v>
      </c>
      <c r="X1490">
        <f>YEAR(tblSales[[#This Row],[Invoice Date]])</f>
        <v>2024</v>
      </c>
      <c r="Y1490" t="str">
        <f>TEXT(tblSales[[#This Row],[Invoice Date]],"mmm-yyyy")</f>
        <v>Sep-2024</v>
      </c>
      <c r="Z1490" t="str">
        <f>_xlfn.XLOOKUP(tblSales[[#This Row],[Product_ID]],Products!$A:$A,Products!$C:$C,"Women Dresses")</f>
        <v>Women Kurtis</v>
      </c>
      <c r="AA1490" t="str">
        <f>_xlfn.XLOOKUP(tblSales[[#This Row],[Product_ID]],Products!$A:$A,Products!$D:$D,"Unknown")</f>
        <v>Printed Kurti</v>
      </c>
      <c r="AB1490" t="str">
        <f>_xlfn.XLOOKUP(tblSales[[#This Row],[Product_ID]],Products!$A:$A,Products!$E:$E,"Unknown")</f>
        <v>Allen Solly</v>
      </c>
      <c r="AC1490" t="str">
        <f>_xlfn.XLOOKUP(tblSales[[#This Row],[Store_ID]],Stores!$A:$A,Stores!$B:$B,"Unknown")</f>
        <v>TrendMart Warangal High Street</v>
      </c>
      <c r="AD1490" t="str">
        <f>_xlfn.XLOOKUP(tblSales[[#This Row],[Store_ID]],Stores!$A:$A,Stores!$E:$E,"Unknown")</f>
        <v>South Zone 2</v>
      </c>
      <c r="AE1490" t="str">
        <f>_xlfn.XLOOKUP(tblSales[[#This Row],[Customer_ID]],Customers!$A:$A,Customers!$B:$B,"Unknown")</f>
        <v>Hemanth Yadav</v>
      </c>
      <c r="AF1490" t="str">
        <f>_xlfn.XLOOKUP(tblSales[[#This Row],[Customer_ID]],Customers!$A:$A,Customers!$J:$J,"Unknown")</f>
        <v>Gold</v>
      </c>
      <c r="AG1490" t="str">
        <f>_xlfn.XLOOKUP(tblSales[[#This Row],[Employee_ID]],Employees!$A:$A,Employees!$B:$B,"Unknown")</f>
        <v>Manoj Ramachandran</v>
      </c>
      <c r="AH1490">
        <f>IF(MONTH(tblSales[[#This Row],[Invoice Date]])&gt;=4,MONTH(tblSales[[#This Row],[Invoice Date]]),MONTH(tblSales[[#This Row],[Invoice Date]])+12)</f>
        <v>9</v>
      </c>
      <c r="AI1490" s="8">
        <f>DATE(YEAR(tblSales[[#This Row],[Invoice Date]]),MONTH(tblSales[[#This Row],[Invoice Date]]),1)</f>
        <v>45536</v>
      </c>
      <c r="AJ1490" t="str">
        <f>_xlfn.XLOOKUP(tblSales[[#This Row],[Product_ID]],Products!$A:$A,Products!$B:$B,"Unknown")</f>
        <v>Allen Solly Printed Kurti Mustard</v>
      </c>
      <c r="AK1490" s="9">
        <f>IFERROR(tblSales[[#This Row],[Profit]]/tblSales[[#This Row],[Sales Amount]],0)</f>
        <v>0.27348391218422924</v>
      </c>
      <c r="AL1490" t="str">
        <f>IF(tblSales[[#This Row],[Discount %]]&lt;=5,"0-5%",
IF(tblSales[[#This Row],[Discount %]]&lt;=10,"5-10%",
IF(tblSales[[#This Row],[Discount %]]&lt;=15,"10-15%",
IF(tblSales[[#This Row],[Discount %]]&lt;=20,"15-20%","20%+"))))</f>
        <v>5-10%</v>
      </c>
    </row>
    <row r="1491" spans="1:38">
      <c r="A1491" s="2" t="s">
        <v>3335</v>
      </c>
      <c r="B1491" s="11">
        <v>45393</v>
      </c>
      <c r="C1491" s="2" t="s">
        <v>2351</v>
      </c>
      <c r="D1491" s="2" t="s">
        <v>710</v>
      </c>
      <c r="E1491" s="2" t="s">
        <v>292</v>
      </c>
      <c r="F1491" s="2" t="s">
        <v>475</v>
      </c>
      <c r="G1491" s="2">
        <v>1</v>
      </c>
      <c r="H1491" s="2">
        <v>1069.3599999999999</v>
      </c>
      <c r="I1491" s="2">
        <v>10</v>
      </c>
      <c r="J1491" s="2">
        <v>106.94</v>
      </c>
      <c r="K1491" s="2">
        <v>12</v>
      </c>
      <c r="L1491" s="2">
        <v>115.49</v>
      </c>
      <c r="M1491" s="2">
        <v>1077.9100000000001</v>
      </c>
      <c r="N1491" s="2">
        <v>815.46</v>
      </c>
      <c r="O1491" s="2">
        <f t="shared" si="56"/>
        <v>146.96000000000004</v>
      </c>
      <c r="P1491" s="2" t="s">
        <v>29</v>
      </c>
      <c r="Q1491" s="2" t="str">
        <f t="shared" si="57"/>
        <v>Debit Card</v>
      </c>
      <c r="R1491" s="2" t="s">
        <v>20</v>
      </c>
      <c r="S1491" s="2" t="s">
        <v>57</v>
      </c>
      <c r="T1491" s="2" t="s">
        <v>2577</v>
      </c>
      <c r="U1491" s="2" t="s">
        <v>59</v>
      </c>
      <c r="V1491" t="str">
        <f>TEXT(tblSales[[#This Row],[Invoice Date]],"mmm")</f>
        <v>Apr</v>
      </c>
      <c r="W1491">
        <f>MONTH(tblSales[[#This Row],[Invoice Date]])</f>
        <v>4</v>
      </c>
      <c r="X1491">
        <f>YEAR(tblSales[[#This Row],[Invoice Date]])</f>
        <v>2024</v>
      </c>
      <c r="Y1491" t="str">
        <f>TEXT(tblSales[[#This Row],[Invoice Date]],"mmm-yyyy")</f>
        <v>Apr-2024</v>
      </c>
      <c r="Z1491" t="str">
        <f>_xlfn.XLOOKUP(tblSales[[#This Row],[Product_ID]],Products!$A:$A,Products!$C:$C,"Women Dresses")</f>
        <v>Watches</v>
      </c>
      <c r="AA1491" t="str">
        <f>_xlfn.XLOOKUP(tblSales[[#This Row],[Product_ID]],Products!$A:$A,Products!$D:$D,"Unknown")</f>
        <v>Smart Watch</v>
      </c>
      <c r="AB1491" t="str">
        <f>_xlfn.XLOOKUP(tblSales[[#This Row],[Product_ID]],Products!$A:$A,Products!$E:$E,"Unknown")</f>
        <v>Libas</v>
      </c>
      <c r="AC1491" t="str">
        <f>_xlfn.XLOOKUP(tblSales[[#This Row],[Store_ID]],Stores!$A:$A,Stores!$B:$B,"Unknown")</f>
        <v>TrendMart Kozhikode High Street</v>
      </c>
      <c r="AD1491" t="str">
        <f>_xlfn.XLOOKUP(tblSales[[#This Row],[Store_ID]],Stores!$A:$A,Stores!$E:$E,"Unknown")</f>
        <v>South Zone 1</v>
      </c>
      <c r="AE1491" t="str">
        <f>_xlfn.XLOOKUP(tblSales[[#This Row],[Customer_ID]],Customers!$A:$A,Customers!$B:$B,"Unknown")</f>
        <v>Rohit Pillai</v>
      </c>
      <c r="AF1491" t="str">
        <f>_xlfn.XLOOKUP(tblSales[[#This Row],[Customer_ID]],Customers!$A:$A,Customers!$J:$J,"Unknown")</f>
        <v>Gold</v>
      </c>
      <c r="AG1491" t="str">
        <f>_xlfn.XLOOKUP(tblSales[[#This Row],[Employee_ID]],Employees!$A:$A,Employees!$B:$B,"Unknown")</f>
        <v>Arjun Krishnan</v>
      </c>
      <c r="AH1491">
        <f>IF(MONTH(tblSales[[#This Row],[Invoice Date]])&gt;=4,MONTH(tblSales[[#This Row],[Invoice Date]]),MONTH(tblSales[[#This Row],[Invoice Date]])+12)</f>
        <v>4</v>
      </c>
      <c r="AI1491" s="8">
        <f>DATE(YEAR(tblSales[[#This Row],[Invoice Date]]),MONTH(tblSales[[#This Row],[Invoice Date]]),1)</f>
        <v>45383</v>
      </c>
      <c r="AJ1491" t="str">
        <f>_xlfn.XLOOKUP(tblSales[[#This Row],[Product_ID]],Products!$A:$A,Products!$B:$B,"Unknown")</f>
        <v>Libas Smart Watch Purple</v>
      </c>
      <c r="AK1491" s="9">
        <f>IFERROR(tblSales[[#This Row],[Profit]]/tblSales[[#This Row],[Sales Amount]],0)</f>
        <v>0.13633791318384655</v>
      </c>
      <c r="AL1491" t="str">
        <f>IF(tblSales[[#This Row],[Discount %]]&lt;=5,"0-5%",
IF(tblSales[[#This Row],[Discount %]]&lt;=10,"5-10%",
IF(tblSales[[#This Row],[Discount %]]&lt;=15,"10-15%",
IF(tblSales[[#This Row],[Discount %]]&lt;=20,"15-20%","20%+"))))</f>
        <v>5-10%</v>
      </c>
    </row>
    <row r="1492" spans="1:38">
      <c r="A1492" s="2" t="s">
        <v>3336</v>
      </c>
      <c r="B1492" s="11">
        <v>45581</v>
      </c>
      <c r="C1492" s="2" t="s">
        <v>2403</v>
      </c>
      <c r="D1492" s="2" t="s">
        <v>1107</v>
      </c>
      <c r="E1492" s="2" t="s">
        <v>363</v>
      </c>
      <c r="F1492" s="2" t="s">
        <v>324</v>
      </c>
      <c r="G1492" s="2">
        <v>3</v>
      </c>
      <c r="H1492" s="2">
        <v>634.09</v>
      </c>
      <c r="I1492" s="2">
        <v>10</v>
      </c>
      <c r="J1492" s="2">
        <v>190.23</v>
      </c>
      <c r="K1492" s="2">
        <v>5</v>
      </c>
      <c r="L1492" s="2">
        <v>85.6</v>
      </c>
      <c r="M1492" s="2">
        <v>1797.64</v>
      </c>
      <c r="N1492" s="2">
        <v>1528.32</v>
      </c>
      <c r="O1492" s="2">
        <f t="shared" si="56"/>
        <v>183.72000000000017</v>
      </c>
      <c r="P1492" s="2" t="s">
        <v>32</v>
      </c>
      <c r="Q1492" s="2" t="str">
        <f t="shared" si="57"/>
        <v>UPI</v>
      </c>
      <c r="R1492" s="2" t="s">
        <v>21</v>
      </c>
      <c r="S1492" s="2" t="s">
        <v>56</v>
      </c>
      <c r="T1492" s="2" t="s">
        <v>660</v>
      </c>
      <c r="U1492" s="2" t="s">
        <v>59</v>
      </c>
      <c r="V1492" t="str">
        <f>TEXT(tblSales[[#This Row],[Invoice Date]],"mmm")</f>
        <v>Oct</v>
      </c>
      <c r="W1492">
        <f>MONTH(tblSales[[#This Row],[Invoice Date]])</f>
        <v>10</v>
      </c>
      <c r="X1492">
        <f>YEAR(tblSales[[#This Row],[Invoice Date]])</f>
        <v>2024</v>
      </c>
      <c r="Y1492" t="str">
        <f>TEXT(tblSales[[#This Row],[Invoice Date]],"mmm-yyyy")</f>
        <v>Oct-2024</v>
      </c>
      <c r="Z1492" t="str">
        <f>_xlfn.XLOOKUP(tblSales[[#This Row],[Product_ID]],Products!$A:$A,Products!$C:$C,"Women Dresses")</f>
        <v>Kids Wear</v>
      </c>
      <c r="AA1492" t="str">
        <f>_xlfn.XLOOKUP(tblSales[[#This Row],[Product_ID]],Products!$A:$A,Products!$D:$D,"Unknown")</f>
        <v>Kids Shorts</v>
      </c>
      <c r="AB1492" t="str">
        <f>_xlfn.XLOOKUP(tblSales[[#This Row],[Product_ID]],Products!$A:$A,Products!$E:$E,"Unknown")</f>
        <v>Allen Solly</v>
      </c>
      <c r="AC1492" t="str">
        <f>_xlfn.XLOOKUP(tblSales[[#This Row],[Store_ID]],Stores!$A:$A,Stores!$B:$B,"Unknown")</f>
        <v>TrendMart Thoothukudi Mall Kiosk</v>
      </c>
      <c r="AD1492" t="str">
        <f>_xlfn.XLOOKUP(tblSales[[#This Row],[Store_ID]],Stores!$A:$A,Stores!$E:$E,"Unknown")</f>
        <v>South Zone 1</v>
      </c>
      <c r="AE1492" t="str">
        <f>_xlfn.XLOOKUP(tblSales[[#This Row],[Customer_ID]],Customers!$A:$A,Customers!$B:$B,"Unknown")</f>
        <v>Harish Achari</v>
      </c>
      <c r="AF1492" t="str">
        <f>_xlfn.XLOOKUP(tblSales[[#This Row],[Customer_ID]],Customers!$A:$A,Customers!$J:$J,"Unknown")</f>
        <v>Silver</v>
      </c>
      <c r="AG1492" t="str">
        <f>_xlfn.XLOOKUP(tblSales[[#This Row],[Employee_ID]],Employees!$A:$A,Employees!$B:$B,"Unknown")</f>
        <v>Ganesh Iyengar</v>
      </c>
      <c r="AH1492">
        <f>IF(MONTH(tblSales[[#This Row],[Invoice Date]])&gt;=4,MONTH(tblSales[[#This Row],[Invoice Date]]),MONTH(tblSales[[#This Row],[Invoice Date]])+12)</f>
        <v>10</v>
      </c>
      <c r="AI1492" s="8">
        <f>DATE(YEAR(tblSales[[#This Row],[Invoice Date]]),MONTH(tblSales[[#This Row],[Invoice Date]]),1)</f>
        <v>45566</v>
      </c>
      <c r="AJ1492" t="str">
        <f>_xlfn.XLOOKUP(tblSales[[#This Row],[Product_ID]],Products!$A:$A,Products!$B:$B,"Unknown")</f>
        <v>Allen Solly Kids Shorts Teal</v>
      </c>
      <c r="AK1492" s="9">
        <f>IFERROR(tblSales[[#This Row],[Profit]]/tblSales[[#This Row],[Sales Amount]],0)</f>
        <v>0.10220066309160909</v>
      </c>
      <c r="AL1492" t="str">
        <f>IF(tblSales[[#This Row],[Discount %]]&lt;=5,"0-5%",
IF(tblSales[[#This Row],[Discount %]]&lt;=10,"5-10%",
IF(tblSales[[#This Row],[Discount %]]&lt;=15,"10-15%",
IF(tblSales[[#This Row],[Discount %]]&lt;=20,"15-20%","20%+"))))</f>
        <v>5-10%</v>
      </c>
    </row>
    <row r="1493" spans="1:38">
      <c r="A1493" s="2" t="s">
        <v>3337</v>
      </c>
      <c r="B1493" s="11">
        <v>45553</v>
      </c>
      <c r="C1493" s="2" t="s">
        <v>2453</v>
      </c>
      <c r="D1493" s="2" t="s">
        <v>1876</v>
      </c>
      <c r="E1493" s="2" t="s">
        <v>973</v>
      </c>
      <c r="F1493" s="2" t="s">
        <v>122</v>
      </c>
      <c r="G1493" s="2">
        <v>3</v>
      </c>
      <c r="H1493" s="2">
        <v>898</v>
      </c>
      <c r="I1493" s="2">
        <v>30</v>
      </c>
      <c r="J1493" s="2">
        <v>808.2</v>
      </c>
      <c r="K1493" s="2">
        <v>5</v>
      </c>
      <c r="L1493" s="2">
        <v>94.29</v>
      </c>
      <c r="M1493" s="2">
        <v>1980.09</v>
      </c>
      <c r="N1493" s="2">
        <v>1606.41</v>
      </c>
      <c r="O1493" s="2">
        <f t="shared" si="56"/>
        <v>279.38999999999982</v>
      </c>
      <c r="P1493" s="2" t="s">
        <v>28</v>
      </c>
      <c r="Q1493" s="2" t="str">
        <f t="shared" si="57"/>
        <v>Credit Card</v>
      </c>
      <c r="R1493" s="2" t="s">
        <v>21</v>
      </c>
      <c r="S1493" s="2" t="s">
        <v>56</v>
      </c>
      <c r="T1493" s="2" t="s">
        <v>3338</v>
      </c>
      <c r="U1493" s="2" t="s">
        <v>59</v>
      </c>
      <c r="V1493" t="str">
        <f>TEXT(tblSales[[#This Row],[Invoice Date]],"mmm")</f>
        <v>Sep</v>
      </c>
      <c r="W1493">
        <f>MONTH(tblSales[[#This Row],[Invoice Date]])</f>
        <v>9</v>
      </c>
      <c r="X1493">
        <f>YEAR(tblSales[[#This Row],[Invoice Date]])</f>
        <v>2024</v>
      </c>
      <c r="Y1493" t="str">
        <f>TEXT(tblSales[[#This Row],[Invoice Date]],"mmm-yyyy")</f>
        <v>Sep-2024</v>
      </c>
      <c r="Z1493" t="str">
        <f>_xlfn.XLOOKUP(tblSales[[#This Row],[Product_ID]],Products!$A:$A,Products!$C:$C,"Women Dresses")</f>
        <v>Accessories</v>
      </c>
      <c r="AA1493" t="str">
        <f>_xlfn.XLOOKUP(tblSales[[#This Row],[Product_ID]],Products!$A:$A,Products!$D:$D,"Unknown")</f>
        <v>Tie</v>
      </c>
      <c r="AB1493" t="str">
        <f>_xlfn.XLOOKUP(tblSales[[#This Row],[Product_ID]],Products!$A:$A,Products!$E:$E,"Unknown")</f>
        <v>Metro Shoes</v>
      </c>
      <c r="AC1493" t="str">
        <f>_xlfn.XLOOKUP(tblSales[[#This Row],[Store_ID]],Stores!$A:$A,Stores!$B:$B,"Unknown")</f>
        <v>TrendMart Kochi High Street</v>
      </c>
      <c r="AD1493" t="str">
        <f>_xlfn.XLOOKUP(tblSales[[#This Row],[Store_ID]],Stores!$A:$A,Stores!$E:$E,"Unknown")</f>
        <v>South Zone 1</v>
      </c>
      <c r="AE1493" t="str">
        <f>_xlfn.XLOOKUP(tblSales[[#This Row],[Customer_ID]],Customers!$A:$A,Customers!$B:$B,"Unknown")</f>
        <v>Prakash Natarajan</v>
      </c>
      <c r="AF1493" t="str">
        <f>_xlfn.XLOOKUP(tblSales[[#This Row],[Customer_ID]],Customers!$A:$A,Customers!$J:$J,"Unknown")</f>
        <v>Silver</v>
      </c>
      <c r="AG1493" t="str">
        <f>_xlfn.XLOOKUP(tblSales[[#This Row],[Employee_ID]],Employees!$A:$A,Employees!$B:$B,"Unknown")</f>
        <v>Rahul Krishnan</v>
      </c>
      <c r="AH1493">
        <f>IF(MONTH(tblSales[[#This Row],[Invoice Date]])&gt;=4,MONTH(tblSales[[#This Row],[Invoice Date]]),MONTH(tblSales[[#This Row],[Invoice Date]])+12)</f>
        <v>9</v>
      </c>
      <c r="AI1493" s="8">
        <f>DATE(YEAR(tblSales[[#This Row],[Invoice Date]]),MONTH(tblSales[[#This Row],[Invoice Date]]),1)</f>
        <v>45536</v>
      </c>
      <c r="AJ1493" t="str">
        <f>_xlfn.XLOOKUP(tblSales[[#This Row],[Product_ID]],Products!$A:$A,Products!$B:$B,"Unknown")</f>
        <v>Metro Shoes Tie Orange</v>
      </c>
      <c r="AK1493" s="9">
        <f>IFERROR(tblSales[[#This Row],[Profit]]/tblSales[[#This Row],[Sales Amount]],0)</f>
        <v>0.14109964698574298</v>
      </c>
      <c r="AL1493" t="str">
        <f>IF(tblSales[[#This Row],[Discount %]]&lt;=5,"0-5%",
IF(tblSales[[#This Row],[Discount %]]&lt;=10,"5-10%",
IF(tblSales[[#This Row],[Discount %]]&lt;=15,"10-15%",
IF(tblSales[[#This Row],[Discount %]]&lt;=20,"15-20%","20%+"))))</f>
        <v>20%+</v>
      </c>
    </row>
    <row r="1494" spans="1:38">
      <c r="A1494" s="2" t="s">
        <v>3339</v>
      </c>
      <c r="B1494" s="11">
        <v>45743</v>
      </c>
      <c r="C1494" s="2" t="s">
        <v>1066</v>
      </c>
      <c r="D1494" s="2" t="s">
        <v>2617</v>
      </c>
      <c r="E1494" s="2" t="s">
        <v>532</v>
      </c>
      <c r="F1494" s="2" t="s">
        <v>244</v>
      </c>
      <c r="G1494" s="2">
        <v>1</v>
      </c>
      <c r="H1494" s="2">
        <v>1452.51</v>
      </c>
      <c r="I1494" s="2">
        <v>10</v>
      </c>
      <c r="J1494" s="2">
        <v>145.25</v>
      </c>
      <c r="K1494" s="2">
        <v>12</v>
      </c>
      <c r="L1494" s="2">
        <v>156.87</v>
      </c>
      <c r="M1494" s="2">
        <v>1464.13</v>
      </c>
      <c r="N1494" s="2">
        <v>971.87</v>
      </c>
      <c r="O1494" s="2">
        <f t="shared" si="56"/>
        <v>335.3900000000001</v>
      </c>
      <c r="P1494" s="2" t="s">
        <v>32</v>
      </c>
      <c r="Q1494" s="2" t="str">
        <f t="shared" si="57"/>
        <v>UPI</v>
      </c>
      <c r="R1494" s="2" t="s">
        <v>21</v>
      </c>
      <c r="S1494" s="2" t="s">
        <v>56</v>
      </c>
      <c r="T1494" s="2" t="s">
        <v>2534</v>
      </c>
      <c r="U1494" s="2" t="s">
        <v>59</v>
      </c>
      <c r="V1494" t="str">
        <f>TEXT(tblSales[[#This Row],[Invoice Date]],"mmm")</f>
        <v>Mar</v>
      </c>
      <c r="W1494">
        <f>MONTH(tblSales[[#This Row],[Invoice Date]])</f>
        <v>3</v>
      </c>
      <c r="X1494">
        <f>YEAR(tblSales[[#This Row],[Invoice Date]])</f>
        <v>2025</v>
      </c>
      <c r="Y1494" t="str">
        <f>TEXT(tblSales[[#This Row],[Invoice Date]],"mmm-yyyy")</f>
        <v>Mar-2025</v>
      </c>
      <c r="Z1494" t="str">
        <f>_xlfn.XLOOKUP(tblSales[[#This Row],[Product_ID]],Products!$A:$A,Products!$C:$C,"Women Dresses")</f>
        <v>Men Ethnic</v>
      </c>
      <c r="AA1494" t="str">
        <f>_xlfn.XLOOKUP(tblSales[[#This Row],[Product_ID]],Products!$A:$A,Products!$D:$D,"Unknown")</f>
        <v>Nehru Jacket</v>
      </c>
      <c r="AB1494" t="str">
        <f>_xlfn.XLOOKUP(tblSales[[#This Row],[Product_ID]],Products!$A:$A,Products!$E:$E,"Unknown")</f>
        <v>Max Fashion</v>
      </c>
      <c r="AC1494" t="str">
        <f>_xlfn.XLOOKUP(tblSales[[#This Row],[Store_ID]],Stores!$A:$A,Stores!$B:$B,"Unknown")</f>
        <v>TrendMart Nizamabad Standard</v>
      </c>
      <c r="AD1494" t="str">
        <f>_xlfn.XLOOKUP(tblSales[[#This Row],[Store_ID]],Stores!$A:$A,Stores!$E:$E,"Unknown")</f>
        <v>South Zone 2</v>
      </c>
      <c r="AE1494" t="str">
        <f>_xlfn.XLOOKUP(tblSales[[#This Row],[Customer_ID]],Customers!$A:$A,Customers!$B:$B,"Unknown")</f>
        <v>Bindu Varma</v>
      </c>
      <c r="AF1494" t="str">
        <f>_xlfn.XLOOKUP(tblSales[[#This Row],[Customer_ID]],Customers!$A:$A,Customers!$J:$J,"Unknown")</f>
        <v>Silver</v>
      </c>
      <c r="AG1494" t="str">
        <f>_xlfn.XLOOKUP(tblSales[[#This Row],[Employee_ID]],Employees!$A:$A,Employees!$B:$B,"Unknown")</f>
        <v>Ganapathy Naidu</v>
      </c>
      <c r="AH1494">
        <f>IF(MONTH(tblSales[[#This Row],[Invoice Date]])&gt;=4,MONTH(tblSales[[#This Row],[Invoice Date]]),MONTH(tblSales[[#This Row],[Invoice Date]])+12)</f>
        <v>15</v>
      </c>
      <c r="AI1494" s="8">
        <f>DATE(YEAR(tblSales[[#This Row],[Invoice Date]]),MONTH(tblSales[[#This Row],[Invoice Date]]),1)</f>
        <v>45717</v>
      </c>
      <c r="AJ1494" t="str">
        <f>_xlfn.XLOOKUP(tblSales[[#This Row],[Product_ID]],Products!$A:$A,Products!$B:$B,"Unknown")</f>
        <v>Max Fashion Nehru Jacket Purple</v>
      </c>
      <c r="AK1494" s="9">
        <f>IFERROR(tblSales[[#This Row],[Profit]]/tblSales[[#This Row],[Sales Amount]],0)</f>
        <v>0.22907118903376072</v>
      </c>
      <c r="AL1494" t="str">
        <f>IF(tblSales[[#This Row],[Discount %]]&lt;=5,"0-5%",
IF(tblSales[[#This Row],[Discount %]]&lt;=10,"5-10%",
IF(tblSales[[#This Row],[Discount %]]&lt;=15,"10-15%",
IF(tblSales[[#This Row],[Discount %]]&lt;=20,"15-20%","20%+"))))</f>
        <v>5-10%</v>
      </c>
    </row>
    <row r="1495" spans="1:38">
      <c r="A1495" s="2" t="s">
        <v>3340</v>
      </c>
      <c r="B1495" s="11">
        <v>45627</v>
      </c>
      <c r="C1495" s="2" t="s">
        <v>1748</v>
      </c>
      <c r="D1495" s="2" t="s">
        <v>1704</v>
      </c>
      <c r="E1495" s="2" t="s">
        <v>668</v>
      </c>
      <c r="F1495" s="2" t="s">
        <v>227</v>
      </c>
      <c r="G1495" s="2">
        <v>3</v>
      </c>
      <c r="H1495" s="2">
        <v>1434.19</v>
      </c>
      <c r="I1495" s="2">
        <v>30</v>
      </c>
      <c r="J1495" s="2">
        <v>1290.77</v>
      </c>
      <c r="K1495" s="2">
        <v>12</v>
      </c>
      <c r="L1495" s="2">
        <v>361.42</v>
      </c>
      <c r="M1495" s="2">
        <v>3373.22</v>
      </c>
      <c r="N1495" s="2">
        <v>2681.67</v>
      </c>
      <c r="O1495" s="2">
        <f t="shared" si="56"/>
        <v>330.12999999999971</v>
      </c>
      <c r="P1495" s="2" t="s">
        <v>27</v>
      </c>
      <c r="Q1495" s="2" t="str">
        <f t="shared" si="57"/>
        <v>Cash</v>
      </c>
      <c r="R1495" s="2" t="s">
        <v>20</v>
      </c>
      <c r="S1495" s="2" t="s">
        <v>56</v>
      </c>
      <c r="T1495" s="2" t="s">
        <v>2321</v>
      </c>
      <c r="U1495" s="2" t="s">
        <v>60</v>
      </c>
      <c r="V1495" t="str">
        <f>TEXT(tblSales[[#This Row],[Invoice Date]],"mmm")</f>
        <v>Dec</v>
      </c>
      <c r="W1495">
        <f>MONTH(tblSales[[#This Row],[Invoice Date]])</f>
        <v>12</v>
      </c>
      <c r="X1495">
        <f>YEAR(tblSales[[#This Row],[Invoice Date]])</f>
        <v>2024</v>
      </c>
      <c r="Y1495" t="str">
        <f>TEXT(tblSales[[#This Row],[Invoice Date]],"mmm-yyyy")</f>
        <v>Dec-2024</v>
      </c>
      <c r="Z1495" t="str">
        <f>_xlfn.XLOOKUP(tblSales[[#This Row],[Product_ID]],Products!$A:$A,Products!$C:$C,"Women Dresses")</f>
        <v>Sportswear</v>
      </c>
      <c r="AA1495" t="str">
        <f>_xlfn.XLOOKUP(tblSales[[#This Row],[Product_ID]],Products!$A:$A,Products!$D:$D,"Unknown")</f>
        <v>Track Suit</v>
      </c>
      <c r="AB1495" t="str">
        <f>_xlfn.XLOOKUP(tblSales[[#This Row],[Product_ID]],Products!$A:$A,Products!$E:$E,"Unknown")</f>
        <v>Pantaloons</v>
      </c>
      <c r="AC1495" t="str">
        <f>_xlfn.XLOOKUP(tblSales[[#This Row],[Store_ID]],Stores!$A:$A,Stores!$B:$B,"Unknown")</f>
        <v>TrendMart Kollam Flagship</v>
      </c>
      <c r="AD1495" t="str">
        <f>_xlfn.XLOOKUP(tblSales[[#This Row],[Store_ID]],Stores!$A:$A,Stores!$E:$E,"Unknown")</f>
        <v>South Zone 1</v>
      </c>
      <c r="AE1495" t="str">
        <f>_xlfn.XLOOKUP(tblSales[[#This Row],[Customer_ID]],Customers!$A:$A,Customers!$B:$B,"Unknown")</f>
        <v>Pranav Chettiar</v>
      </c>
      <c r="AF1495" t="str">
        <f>_xlfn.XLOOKUP(tblSales[[#This Row],[Customer_ID]],Customers!$A:$A,Customers!$J:$J,"Unknown")</f>
        <v>Gold</v>
      </c>
      <c r="AG1495" t="str">
        <f>_xlfn.XLOOKUP(tblSales[[#This Row],[Employee_ID]],Employees!$A:$A,Employees!$B:$B,"Unknown")</f>
        <v>Ishwarya Shetty</v>
      </c>
      <c r="AH1495">
        <f>IF(MONTH(tblSales[[#This Row],[Invoice Date]])&gt;=4,MONTH(tblSales[[#This Row],[Invoice Date]]),MONTH(tblSales[[#This Row],[Invoice Date]])+12)</f>
        <v>12</v>
      </c>
      <c r="AI1495" s="8">
        <f>DATE(YEAR(tblSales[[#This Row],[Invoice Date]]),MONTH(tblSales[[#This Row],[Invoice Date]]),1)</f>
        <v>45627</v>
      </c>
      <c r="AJ1495" t="str">
        <f>_xlfn.XLOOKUP(tblSales[[#This Row],[Product_ID]],Products!$A:$A,Products!$B:$B,"Unknown")</f>
        <v>Pantaloons Track Suit Brown</v>
      </c>
      <c r="AK1495" s="9">
        <f>IFERROR(tblSales[[#This Row],[Profit]]/tblSales[[#This Row],[Sales Amount]],0)</f>
        <v>9.7867912558326983E-2</v>
      </c>
      <c r="AL1495" t="str">
        <f>IF(tblSales[[#This Row],[Discount %]]&lt;=5,"0-5%",
IF(tblSales[[#This Row],[Discount %]]&lt;=10,"5-10%",
IF(tblSales[[#This Row],[Discount %]]&lt;=15,"10-15%",
IF(tblSales[[#This Row],[Discount %]]&lt;=20,"15-20%","20%+"))))</f>
        <v>20%+</v>
      </c>
    </row>
    <row r="1496" spans="1:38">
      <c r="A1496" s="2" t="s">
        <v>3341</v>
      </c>
      <c r="B1496" s="11">
        <v>45601</v>
      </c>
      <c r="C1496" s="2" t="s">
        <v>1941</v>
      </c>
      <c r="D1496" s="2" t="s">
        <v>521</v>
      </c>
      <c r="E1496" s="2" t="s">
        <v>1412</v>
      </c>
      <c r="F1496" s="2" t="s">
        <v>475</v>
      </c>
      <c r="G1496" s="2">
        <v>2</v>
      </c>
      <c r="H1496" s="2">
        <v>1225.53</v>
      </c>
      <c r="I1496" s="2">
        <v>0</v>
      </c>
      <c r="J1496" s="2">
        <v>0</v>
      </c>
      <c r="K1496" s="2">
        <v>12</v>
      </c>
      <c r="L1496" s="2">
        <v>294.13</v>
      </c>
      <c r="M1496" s="2">
        <v>2745.19</v>
      </c>
      <c r="N1496" s="2">
        <v>1746.86</v>
      </c>
      <c r="O1496" s="2">
        <f t="shared" si="56"/>
        <v>704.20000000000016</v>
      </c>
      <c r="P1496" s="2" t="s">
        <v>27</v>
      </c>
      <c r="Q1496" s="2" t="str">
        <f t="shared" si="57"/>
        <v>Cash</v>
      </c>
      <c r="R1496" s="2" t="s">
        <v>20</v>
      </c>
      <c r="S1496" s="2" t="s">
        <v>56</v>
      </c>
      <c r="T1496" s="2" t="s">
        <v>1108</v>
      </c>
      <c r="U1496" s="2" t="s">
        <v>59</v>
      </c>
      <c r="V1496" t="str">
        <f>TEXT(tblSales[[#This Row],[Invoice Date]],"mmm")</f>
        <v>Nov</v>
      </c>
      <c r="W1496">
        <f>MONTH(tblSales[[#This Row],[Invoice Date]])</f>
        <v>11</v>
      </c>
      <c r="X1496">
        <f>YEAR(tblSales[[#This Row],[Invoice Date]])</f>
        <v>2024</v>
      </c>
      <c r="Y1496" t="str">
        <f>TEXT(tblSales[[#This Row],[Invoice Date]],"mmm-yyyy")</f>
        <v>Nov-2024</v>
      </c>
      <c r="Z1496" t="str">
        <f>_xlfn.XLOOKUP(tblSales[[#This Row],[Product_ID]],Products!$A:$A,Products!$C:$C,"Women Dresses")</f>
        <v>Men Trousers</v>
      </c>
      <c r="AA1496" t="str">
        <f>_xlfn.XLOOKUP(tblSales[[#This Row],[Product_ID]],Products!$A:$A,Products!$D:$D,"Unknown")</f>
        <v>Formal Trouser</v>
      </c>
      <c r="AB1496" t="str">
        <f>_xlfn.XLOOKUP(tblSales[[#This Row],[Product_ID]],Products!$A:$A,Products!$E:$E,"Unknown")</f>
        <v>Missing Brand Name</v>
      </c>
      <c r="AC1496" t="str">
        <f>_xlfn.XLOOKUP(tblSales[[#This Row],[Store_ID]],Stores!$A:$A,Stores!$B:$B,"Unknown")</f>
        <v>TrendMart Kozhikode Mall Kiosk</v>
      </c>
      <c r="AD1496" t="str">
        <f>_xlfn.XLOOKUP(tblSales[[#This Row],[Store_ID]],Stores!$A:$A,Stores!$E:$E,"Unknown")</f>
        <v>South Zone 1</v>
      </c>
      <c r="AE1496" t="str">
        <f>_xlfn.XLOOKUP(tblSales[[#This Row],[Customer_ID]],Customers!$A:$A,Customers!$B:$B,"Unknown")</f>
        <v>Thiru Natarajan</v>
      </c>
      <c r="AF1496" t="str">
        <f>_xlfn.XLOOKUP(tblSales[[#This Row],[Customer_ID]],Customers!$A:$A,Customers!$J:$J,"Unknown")</f>
        <v>Platinum</v>
      </c>
      <c r="AG1496" t="str">
        <f>_xlfn.XLOOKUP(tblSales[[#This Row],[Employee_ID]],Employees!$A:$A,Employees!$B:$B,"Unknown")</f>
        <v>Arjun Krishnan</v>
      </c>
      <c r="AH1496">
        <f>IF(MONTH(tblSales[[#This Row],[Invoice Date]])&gt;=4,MONTH(tblSales[[#This Row],[Invoice Date]]),MONTH(tblSales[[#This Row],[Invoice Date]])+12)</f>
        <v>11</v>
      </c>
      <c r="AI1496" s="8">
        <f>DATE(YEAR(tblSales[[#This Row],[Invoice Date]]),MONTH(tblSales[[#This Row],[Invoice Date]]),1)</f>
        <v>45597</v>
      </c>
      <c r="AJ1496" t="str">
        <f>_xlfn.XLOOKUP(tblSales[[#This Row],[Product_ID]],Products!$A:$A,Products!$B:$B,"Unknown")</f>
        <v>Blackberrys Formal Trouser Mustard</v>
      </c>
      <c r="AK1496" s="9">
        <f>IFERROR(tblSales[[#This Row],[Profit]]/tblSales[[#This Row],[Sales Amount]],0)</f>
        <v>0.25652140653288119</v>
      </c>
      <c r="AL1496" t="str">
        <f>IF(tblSales[[#This Row],[Discount %]]&lt;=5,"0-5%",
IF(tblSales[[#This Row],[Discount %]]&lt;=10,"5-10%",
IF(tblSales[[#This Row],[Discount %]]&lt;=15,"10-15%",
IF(tblSales[[#This Row],[Discount %]]&lt;=20,"15-20%","20%+"))))</f>
        <v>0-5%</v>
      </c>
    </row>
    <row r="1497" spans="1:38">
      <c r="A1497" s="2" t="s">
        <v>3342</v>
      </c>
      <c r="B1497" s="11">
        <v>45440</v>
      </c>
      <c r="C1497" s="2" t="s">
        <v>1544</v>
      </c>
      <c r="D1497" s="2" t="s">
        <v>1141</v>
      </c>
      <c r="E1497" s="2" t="s">
        <v>877</v>
      </c>
      <c r="F1497" s="2" t="s">
        <v>172</v>
      </c>
      <c r="G1497" s="2">
        <v>4</v>
      </c>
      <c r="H1497" s="2">
        <v>347.36</v>
      </c>
      <c r="I1497" s="2">
        <v>5</v>
      </c>
      <c r="J1497" s="2">
        <v>69.47</v>
      </c>
      <c r="K1497" s="2">
        <v>5</v>
      </c>
      <c r="L1497" s="2">
        <v>66</v>
      </c>
      <c r="M1497" s="2">
        <v>1385.97</v>
      </c>
      <c r="N1497" s="2">
        <v>788.2</v>
      </c>
      <c r="O1497" s="2">
        <f t="shared" si="56"/>
        <v>531.77</v>
      </c>
      <c r="P1497" s="2" t="s">
        <v>28</v>
      </c>
      <c r="Q1497" s="2" t="str">
        <f t="shared" si="57"/>
        <v>Credit Card</v>
      </c>
      <c r="R1497" s="2" t="s">
        <v>20</v>
      </c>
      <c r="S1497" s="2" t="s">
        <v>56</v>
      </c>
      <c r="T1497" s="2" t="s">
        <v>485</v>
      </c>
      <c r="U1497" s="2" t="s">
        <v>59</v>
      </c>
      <c r="V1497" t="str">
        <f>TEXT(tblSales[[#This Row],[Invoice Date]],"mmm")</f>
        <v>May</v>
      </c>
      <c r="W1497">
        <f>MONTH(tblSales[[#This Row],[Invoice Date]])</f>
        <v>5</v>
      </c>
      <c r="X1497">
        <f>YEAR(tblSales[[#This Row],[Invoice Date]])</f>
        <v>2024</v>
      </c>
      <c r="Y1497" t="str">
        <f>TEXT(tblSales[[#This Row],[Invoice Date]],"mmm-yyyy")</f>
        <v>May-2024</v>
      </c>
      <c r="Z1497" t="str">
        <f>_xlfn.XLOOKUP(tblSales[[#This Row],[Product_ID]],Products!$A:$A,Products!$C:$C,"Women Dresses")</f>
        <v>Accessories</v>
      </c>
      <c r="AA1497" t="str">
        <f>_xlfn.XLOOKUP(tblSales[[#This Row],[Product_ID]],Products!$A:$A,Products!$D:$D,"Unknown")</f>
        <v>Sunglasses</v>
      </c>
      <c r="AB1497" t="str">
        <f>_xlfn.XLOOKUP(tblSales[[#This Row],[Product_ID]],Products!$A:$A,Products!$E:$E,"Unknown")</f>
        <v>Pantaloons</v>
      </c>
      <c r="AC1497" t="str">
        <f>_xlfn.XLOOKUP(tblSales[[#This Row],[Store_ID]],Stores!$A:$A,Stores!$B:$B,"Unknown")</f>
        <v>TrendMart Kochi Mall Kiosk</v>
      </c>
      <c r="AD1497" t="str">
        <f>_xlfn.XLOOKUP(tblSales[[#This Row],[Store_ID]],Stores!$A:$A,Stores!$E:$E,"Unknown")</f>
        <v>South Zone 1</v>
      </c>
      <c r="AE1497" t="str">
        <f>_xlfn.XLOOKUP(tblSales[[#This Row],[Customer_ID]],Customers!$A:$A,Customers!$B:$B,"Unknown")</f>
        <v>Gokul Achari</v>
      </c>
      <c r="AF1497" t="str">
        <f>_xlfn.XLOOKUP(tblSales[[#This Row],[Customer_ID]],Customers!$A:$A,Customers!$J:$J,"Unknown")</f>
        <v>Silver</v>
      </c>
      <c r="AG1497" t="str">
        <f>_xlfn.XLOOKUP(tblSales[[#This Row],[Employee_ID]],Employees!$A:$A,Employees!$B:$B,"Unknown")</f>
        <v>Eswar Prasad</v>
      </c>
      <c r="AH1497">
        <f>IF(MONTH(tblSales[[#This Row],[Invoice Date]])&gt;=4,MONTH(tblSales[[#This Row],[Invoice Date]]),MONTH(tblSales[[#This Row],[Invoice Date]])+12)</f>
        <v>5</v>
      </c>
      <c r="AI1497" s="8">
        <f>DATE(YEAR(tblSales[[#This Row],[Invoice Date]]),MONTH(tblSales[[#This Row],[Invoice Date]]),1)</f>
        <v>45413</v>
      </c>
      <c r="AJ1497" t="str">
        <f>_xlfn.XLOOKUP(tblSales[[#This Row],[Product_ID]],Products!$A:$A,Products!$B:$B,"Unknown")</f>
        <v>Pantaloons Sunglasses Black</v>
      </c>
      <c r="AK1497" s="9">
        <f>IFERROR(tblSales[[#This Row],[Profit]]/tblSales[[#This Row],[Sales Amount]],0)</f>
        <v>0.3836807434504354</v>
      </c>
      <c r="AL1497" t="str">
        <f>IF(tblSales[[#This Row],[Discount %]]&lt;=5,"0-5%",
IF(tblSales[[#This Row],[Discount %]]&lt;=10,"5-10%",
IF(tblSales[[#This Row],[Discount %]]&lt;=15,"10-15%",
IF(tblSales[[#This Row],[Discount %]]&lt;=20,"15-20%","20%+"))))</f>
        <v>0-5%</v>
      </c>
    </row>
    <row r="1498" spans="1:38">
      <c r="A1498" s="2" t="s">
        <v>3343</v>
      </c>
      <c r="B1498" s="11">
        <v>45417</v>
      </c>
      <c r="C1498" s="2" t="s">
        <v>1444</v>
      </c>
      <c r="D1498" s="2" t="s">
        <v>357</v>
      </c>
      <c r="E1498" s="2" t="s">
        <v>467</v>
      </c>
      <c r="F1498" s="2" t="s">
        <v>92</v>
      </c>
      <c r="G1498" s="2">
        <v>1</v>
      </c>
      <c r="H1498" s="2">
        <v>1491.28</v>
      </c>
      <c r="I1498" s="2">
        <v>5</v>
      </c>
      <c r="J1498" s="2">
        <v>74.56</v>
      </c>
      <c r="K1498" s="2">
        <v>12</v>
      </c>
      <c r="L1498" s="2">
        <v>170.01</v>
      </c>
      <c r="M1498" s="2">
        <v>1586.73</v>
      </c>
      <c r="N1498" s="2">
        <v>1047.48</v>
      </c>
      <c r="O1498" s="2">
        <f t="shared" si="56"/>
        <v>369.24</v>
      </c>
      <c r="P1498" s="2" t="s">
        <v>29</v>
      </c>
      <c r="Q1498" s="2" t="str">
        <f t="shared" si="57"/>
        <v>Debit Card</v>
      </c>
      <c r="R1498" s="2" t="s">
        <v>21</v>
      </c>
      <c r="S1498" s="2" t="s">
        <v>56</v>
      </c>
      <c r="T1498" s="2" t="s">
        <v>563</v>
      </c>
      <c r="U1498" s="2" t="s">
        <v>60</v>
      </c>
      <c r="V1498" t="str">
        <f>TEXT(tblSales[[#This Row],[Invoice Date]],"mmm")</f>
        <v>May</v>
      </c>
      <c r="W1498">
        <f>MONTH(tblSales[[#This Row],[Invoice Date]])</f>
        <v>5</v>
      </c>
      <c r="X1498">
        <f>YEAR(tblSales[[#This Row],[Invoice Date]])</f>
        <v>2024</v>
      </c>
      <c r="Y1498" t="str">
        <f>TEXT(tblSales[[#This Row],[Invoice Date]],"mmm-yyyy")</f>
        <v>May-2024</v>
      </c>
      <c r="Z1498" t="str">
        <f>_xlfn.XLOOKUP(tblSales[[#This Row],[Product_ID]],Products!$A:$A,Products!$C:$C,"Women Dresses")</f>
        <v>Women Jeans</v>
      </c>
      <c r="AA1498" t="str">
        <f>_xlfn.XLOOKUP(tblSales[[#This Row],[Product_ID]],Products!$A:$A,Products!$D:$D,"Unknown")</f>
        <v>Skinny Fit</v>
      </c>
      <c r="AB1498" t="str">
        <f>_xlfn.XLOOKUP(tblSales[[#This Row],[Product_ID]],Products!$A:$A,Products!$E:$E,"Unknown")</f>
        <v>Killer Jeans</v>
      </c>
      <c r="AC1498" t="str">
        <f>_xlfn.XLOOKUP(tblSales[[#This Row],[Store_ID]],Stores!$A:$A,Stores!$B:$B,"Unknown")</f>
        <v>TrendMart Kollam Standard</v>
      </c>
      <c r="AD1498" t="str">
        <f>_xlfn.XLOOKUP(tblSales[[#This Row],[Store_ID]],Stores!$A:$A,Stores!$E:$E,"Unknown")</f>
        <v>South Zone 1</v>
      </c>
      <c r="AE1498" t="str">
        <f>_xlfn.XLOOKUP(tblSales[[#This Row],[Customer_ID]],Customers!$A:$A,Customers!$B:$B,"Unknown")</f>
        <v>Kiran Gupta</v>
      </c>
      <c r="AF1498" t="str">
        <f>_xlfn.XLOOKUP(tblSales[[#This Row],[Customer_ID]],Customers!$A:$A,Customers!$J:$J,"Unknown")</f>
        <v>Gold</v>
      </c>
      <c r="AG1498" t="str">
        <f>_xlfn.XLOOKUP(tblSales[[#This Row],[Employee_ID]],Employees!$A:$A,Employees!$B:$B,"Unknown")</f>
        <v>Manoj Ramachandran</v>
      </c>
      <c r="AH1498">
        <f>IF(MONTH(tblSales[[#This Row],[Invoice Date]])&gt;=4,MONTH(tblSales[[#This Row],[Invoice Date]]),MONTH(tblSales[[#This Row],[Invoice Date]])+12)</f>
        <v>5</v>
      </c>
      <c r="AI1498" s="8">
        <f>DATE(YEAR(tblSales[[#This Row],[Invoice Date]]),MONTH(tblSales[[#This Row],[Invoice Date]]),1)</f>
        <v>45413</v>
      </c>
      <c r="AJ1498" t="str">
        <f>_xlfn.XLOOKUP(tblSales[[#This Row],[Product_ID]],Products!$A:$A,Products!$B:$B,"Unknown")</f>
        <v>Killer Jeans Skinny Fit Mustard</v>
      </c>
      <c r="AK1498" s="9">
        <f>IFERROR(tblSales[[#This Row],[Profit]]/tblSales[[#This Row],[Sales Amount]],0)</f>
        <v>0.2327049970694447</v>
      </c>
      <c r="AL1498" t="str">
        <f>IF(tblSales[[#This Row],[Discount %]]&lt;=5,"0-5%",
IF(tblSales[[#This Row],[Discount %]]&lt;=10,"5-10%",
IF(tblSales[[#This Row],[Discount %]]&lt;=15,"10-15%",
IF(tblSales[[#This Row],[Discount %]]&lt;=20,"15-20%","20%+"))))</f>
        <v>0-5%</v>
      </c>
    </row>
    <row r="1499" spans="1:38">
      <c r="A1499" s="2" t="s">
        <v>3344</v>
      </c>
      <c r="B1499" s="11">
        <v>45628</v>
      </c>
      <c r="C1499" s="2" t="s">
        <v>2361</v>
      </c>
      <c r="D1499" s="2" t="s">
        <v>474</v>
      </c>
      <c r="E1499" s="2" t="s">
        <v>192</v>
      </c>
      <c r="F1499" s="2" t="s">
        <v>233</v>
      </c>
      <c r="G1499" s="2">
        <v>2</v>
      </c>
      <c r="H1499" s="2">
        <v>2974.21</v>
      </c>
      <c r="I1499" s="2">
        <v>5</v>
      </c>
      <c r="J1499" s="2">
        <v>297.42</v>
      </c>
      <c r="K1499" s="2">
        <v>12</v>
      </c>
      <c r="L1499" s="2">
        <v>678.12</v>
      </c>
      <c r="M1499" s="2">
        <v>6329.12</v>
      </c>
      <c r="N1499" s="2">
        <v>4068.02</v>
      </c>
      <c r="O1499" s="2">
        <f t="shared" si="56"/>
        <v>1582.98</v>
      </c>
      <c r="P1499" s="2" t="s">
        <v>29</v>
      </c>
      <c r="Q1499" s="2" t="str">
        <f t="shared" si="57"/>
        <v>Debit Card</v>
      </c>
      <c r="R1499" s="2" t="s">
        <v>21</v>
      </c>
      <c r="S1499" s="2" t="s">
        <v>57</v>
      </c>
      <c r="T1499" s="2" t="s">
        <v>2424</v>
      </c>
      <c r="U1499" s="2" t="s">
        <v>59</v>
      </c>
      <c r="V1499" t="str">
        <f>TEXT(tblSales[[#This Row],[Invoice Date]],"mmm")</f>
        <v>Dec</v>
      </c>
      <c r="W1499">
        <f>MONTH(tblSales[[#This Row],[Invoice Date]])</f>
        <v>12</v>
      </c>
      <c r="X1499">
        <f>YEAR(tblSales[[#This Row],[Invoice Date]])</f>
        <v>2024</v>
      </c>
      <c r="Y1499" t="str">
        <f>TEXT(tblSales[[#This Row],[Invoice Date]],"mmm-yyyy")</f>
        <v>Dec-2024</v>
      </c>
      <c r="Z1499" t="str">
        <f>_xlfn.XLOOKUP(tblSales[[#This Row],[Product_ID]],Products!$A:$A,Products!$C:$C,"Women Dresses")</f>
        <v>Handbags</v>
      </c>
      <c r="AA1499" t="str">
        <f>_xlfn.XLOOKUP(tblSales[[#This Row],[Product_ID]],Products!$A:$A,Products!$D:$D,"Unknown")</f>
        <v>Sling Bag</v>
      </c>
      <c r="AB1499" t="str">
        <f>_xlfn.XLOOKUP(tblSales[[#This Row],[Product_ID]],Products!$A:$A,Products!$E:$E,"Unknown")</f>
        <v>GRT Jewellers</v>
      </c>
      <c r="AC1499" t="str">
        <f>_xlfn.XLOOKUP(tblSales[[#This Row],[Store_ID]],Stores!$A:$A,Stores!$B:$B,"Unknown")</f>
        <v>TrendMart Nellore Standard</v>
      </c>
      <c r="AD1499" t="str">
        <f>_xlfn.XLOOKUP(tblSales[[#This Row],[Store_ID]],Stores!$A:$A,Stores!$E:$E,"Unknown")</f>
        <v>South Zone 3</v>
      </c>
      <c r="AE1499" t="str">
        <f>_xlfn.XLOOKUP(tblSales[[#This Row],[Customer_ID]],Customers!$A:$A,Customers!$B:$B,"Unknown")</f>
        <v>Revathi Nair</v>
      </c>
      <c r="AF1499" t="str">
        <f>_xlfn.XLOOKUP(tblSales[[#This Row],[Customer_ID]],Customers!$A:$A,Customers!$J:$J,"Unknown")</f>
        <v>Regular</v>
      </c>
      <c r="AG1499" t="str">
        <f>_xlfn.XLOOKUP(tblSales[[#This Row],[Employee_ID]],Employees!$A:$A,Employees!$B:$B,"Unknown")</f>
        <v>Malathi Varma</v>
      </c>
      <c r="AH1499">
        <f>IF(MONTH(tblSales[[#This Row],[Invoice Date]])&gt;=4,MONTH(tblSales[[#This Row],[Invoice Date]]),MONTH(tblSales[[#This Row],[Invoice Date]])+12)</f>
        <v>12</v>
      </c>
      <c r="AI1499" s="8">
        <f>DATE(YEAR(tblSales[[#This Row],[Invoice Date]]),MONTH(tblSales[[#This Row],[Invoice Date]]),1)</f>
        <v>45627</v>
      </c>
      <c r="AJ1499" t="str">
        <f>_xlfn.XLOOKUP(tblSales[[#This Row],[Product_ID]],Products!$A:$A,Products!$B:$B,"Unknown")</f>
        <v>GRT Jewellers Sling Bag Olive</v>
      </c>
      <c r="AK1499" s="9">
        <f>IFERROR(tblSales[[#This Row],[Profit]]/tblSales[[#This Row],[Sales Amount]],0)</f>
        <v>0.25011059989382411</v>
      </c>
      <c r="AL1499" t="str">
        <f>IF(tblSales[[#This Row],[Discount %]]&lt;=5,"0-5%",
IF(tblSales[[#This Row],[Discount %]]&lt;=10,"5-10%",
IF(tblSales[[#This Row],[Discount %]]&lt;=15,"10-15%",
IF(tblSales[[#This Row],[Discount %]]&lt;=20,"15-20%","20%+"))))</f>
        <v>0-5%</v>
      </c>
    </row>
    <row r="1500" spans="1:38">
      <c r="A1500" s="2" t="s">
        <v>3345</v>
      </c>
      <c r="B1500" s="11">
        <v>45569</v>
      </c>
      <c r="C1500" s="2" t="s">
        <v>761</v>
      </c>
      <c r="D1500" s="2" t="s">
        <v>897</v>
      </c>
      <c r="E1500" s="2" t="s">
        <v>746</v>
      </c>
      <c r="F1500" s="2" t="s">
        <v>110</v>
      </c>
      <c r="G1500" s="2">
        <v>4</v>
      </c>
      <c r="H1500" s="2">
        <v>725.39</v>
      </c>
      <c r="I1500" s="2">
        <v>20</v>
      </c>
      <c r="J1500" s="2">
        <v>580.30999999999995</v>
      </c>
      <c r="K1500" s="2">
        <v>5</v>
      </c>
      <c r="L1500" s="2">
        <v>116.06</v>
      </c>
      <c r="M1500" s="2">
        <v>2437.31</v>
      </c>
      <c r="N1500" s="2">
        <v>2277.4</v>
      </c>
      <c r="O1500" s="2">
        <f t="shared" si="56"/>
        <v>43.849999999999852</v>
      </c>
      <c r="P1500" s="2" t="s">
        <v>29</v>
      </c>
      <c r="Q1500" s="2" t="str">
        <f t="shared" si="57"/>
        <v>Debit Card</v>
      </c>
      <c r="R1500" s="2" t="s">
        <v>21</v>
      </c>
      <c r="S1500" s="2" t="s">
        <v>56</v>
      </c>
      <c r="T1500" s="2" t="s">
        <v>441</v>
      </c>
      <c r="U1500" s="2" t="s">
        <v>59</v>
      </c>
      <c r="V1500" t="str">
        <f>TEXT(tblSales[[#This Row],[Invoice Date]],"mmm")</f>
        <v>Oct</v>
      </c>
      <c r="W1500">
        <f>MONTH(tblSales[[#This Row],[Invoice Date]])</f>
        <v>10</v>
      </c>
      <c r="X1500">
        <f>YEAR(tblSales[[#This Row],[Invoice Date]])</f>
        <v>2024</v>
      </c>
      <c r="Y1500" t="str">
        <f>TEXT(tblSales[[#This Row],[Invoice Date]],"mmm-yyyy")</f>
        <v>Oct-2024</v>
      </c>
      <c r="Z1500" t="str">
        <f>_xlfn.XLOOKUP(tblSales[[#This Row],[Product_ID]],Products!$A:$A,Products!$C:$C,"Women Dresses")</f>
        <v>Women Kurtis</v>
      </c>
      <c r="AA1500" t="str">
        <f>_xlfn.XLOOKUP(tblSales[[#This Row],[Product_ID]],Products!$A:$A,Products!$D:$D,"Unknown")</f>
        <v>A-Line Kurti</v>
      </c>
      <c r="AB1500" t="str">
        <f>_xlfn.XLOOKUP(tblSales[[#This Row],[Product_ID]],Products!$A:$A,Products!$E:$E,"Unknown")</f>
        <v>Sonata</v>
      </c>
      <c r="AC1500" t="str">
        <f>_xlfn.XLOOKUP(tblSales[[#This Row],[Store_ID]],Stores!$A:$A,Stores!$B:$B,"Unknown")</f>
        <v>TrendMart Guntur Standard</v>
      </c>
      <c r="AD1500" t="str">
        <f>_xlfn.XLOOKUP(tblSales[[#This Row],[Store_ID]],Stores!$A:$A,Stores!$E:$E,"Unknown")</f>
        <v>South Zone 3</v>
      </c>
      <c r="AE1500" t="str">
        <f>_xlfn.XLOOKUP(tblSales[[#This Row],[Customer_ID]],Customers!$A:$A,Customers!$B:$B,"Unknown")</f>
        <v>Deepak Prasad</v>
      </c>
      <c r="AF1500" t="str">
        <f>_xlfn.XLOOKUP(tblSales[[#This Row],[Customer_ID]],Customers!$A:$A,Customers!$J:$J,"Unknown")</f>
        <v>Regular</v>
      </c>
      <c r="AG1500" t="str">
        <f>_xlfn.XLOOKUP(tblSales[[#This Row],[Employee_ID]],Employees!$A:$A,Employees!$B:$B,"Unknown")</f>
        <v>Jyothi Prasad</v>
      </c>
      <c r="AH1500">
        <f>IF(MONTH(tblSales[[#This Row],[Invoice Date]])&gt;=4,MONTH(tblSales[[#This Row],[Invoice Date]]),MONTH(tblSales[[#This Row],[Invoice Date]])+12)</f>
        <v>10</v>
      </c>
      <c r="AI1500" s="8">
        <f>DATE(YEAR(tblSales[[#This Row],[Invoice Date]]),MONTH(tblSales[[#This Row],[Invoice Date]]),1)</f>
        <v>45566</v>
      </c>
      <c r="AJ1500" t="str">
        <f>_xlfn.XLOOKUP(tblSales[[#This Row],[Product_ID]],Products!$A:$A,Products!$B:$B,"Unknown")</f>
        <v>Sonata A-Line Kurti Sky Blue</v>
      </c>
      <c r="AK1500" s="9">
        <f>IFERROR(tblSales[[#This Row],[Profit]]/tblSales[[#This Row],[Sales Amount]],0)</f>
        <v>1.7991145976506827E-2</v>
      </c>
      <c r="AL1500" t="str">
        <f>IF(tblSales[[#This Row],[Discount %]]&lt;=5,"0-5%",
IF(tblSales[[#This Row],[Discount %]]&lt;=10,"5-10%",
IF(tblSales[[#This Row],[Discount %]]&lt;=15,"10-15%",
IF(tblSales[[#This Row],[Discount %]]&lt;=20,"15-20%","20%+"))))</f>
        <v>15-20%</v>
      </c>
    </row>
    <row r="1501" spans="1:38">
      <c r="A1501" s="2" t="s">
        <v>3346</v>
      </c>
      <c r="B1501" s="11">
        <v>45551</v>
      </c>
      <c r="C1501" s="2" t="s">
        <v>1880</v>
      </c>
      <c r="D1501" s="2" t="s">
        <v>2344</v>
      </c>
      <c r="E1501" s="2" t="s">
        <v>754</v>
      </c>
      <c r="F1501" s="2" t="s">
        <v>386</v>
      </c>
      <c r="G1501" s="2">
        <v>4</v>
      </c>
      <c r="H1501" s="2">
        <v>1111.83</v>
      </c>
      <c r="I1501" s="2">
        <v>10</v>
      </c>
      <c r="J1501" s="2">
        <v>444.73</v>
      </c>
      <c r="K1501" s="2">
        <v>12</v>
      </c>
      <c r="L1501" s="2">
        <v>480.31</v>
      </c>
      <c r="M1501" s="2">
        <v>4482.8999999999996</v>
      </c>
      <c r="N1501" s="2">
        <v>2976</v>
      </c>
      <c r="O1501" s="2">
        <f t="shared" si="56"/>
        <v>1026.5899999999997</v>
      </c>
      <c r="P1501" s="2" t="s">
        <v>32</v>
      </c>
      <c r="Q1501" s="2" t="str">
        <f t="shared" si="57"/>
        <v>UPI</v>
      </c>
      <c r="R1501" s="2" t="s">
        <v>20</v>
      </c>
      <c r="S1501" s="2" t="s">
        <v>56</v>
      </c>
      <c r="T1501" s="2" t="s">
        <v>3147</v>
      </c>
      <c r="U1501" s="2" t="s">
        <v>59</v>
      </c>
      <c r="V1501" t="str">
        <f>TEXT(tblSales[[#This Row],[Invoice Date]],"mmm")</f>
        <v>Sep</v>
      </c>
      <c r="W1501">
        <f>MONTH(tblSales[[#This Row],[Invoice Date]])</f>
        <v>9</v>
      </c>
      <c r="X1501">
        <f>YEAR(tblSales[[#This Row],[Invoice Date]])</f>
        <v>2024</v>
      </c>
      <c r="Y1501" t="str">
        <f>TEXT(tblSales[[#This Row],[Invoice Date]],"mmm-yyyy")</f>
        <v>Sep-2024</v>
      </c>
      <c r="Z1501" t="str">
        <f>_xlfn.XLOOKUP(tblSales[[#This Row],[Product_ID]],Products!$A:$A,Products!$C:$C,"Women Dresses")</f>
        <v>Women Kurtis</v>
      </c>
      <c r="AA1501" t="str">
        <f>_xlfn.XLOOKUP(tblSales[[#This Row],[Product_ID]],Products!$A:$A,Products!$D:$D,"Unknown")</f>
        <v>Printed Kurti</v>
      </c>
      <c r="AB1501" t="str">
        <f>_xlfn.XLOOKUP(tblSales[[#This Row],[Product_ID]],Products!$A:$A,Products!$E:$E,"Unknown")</f>
        <v>Reebok</v>
      </c>
      <c r="AC1501" t="str">
        <f>_xlfn.XLOOKUP(tblSales[[#This Row],[Store_ID]],Stores!$A:$A,Stores!$B:$B,"Unknown")</f>
        <v>TrendMart Tirunelveli Flagship</v>
      </c>
      <c r="AD1501" t="str">
        <f>_xlfn.XLOOKUP(tblSales[[#This Row],[Store_ID]],Stores!$A:$A,Stores!$E:$E,"Unknown")</f>
        <v>South Zone 1</v>
      </c>
      <c r="AE1501" t="str">
        <f>_xlfn.XLOOKUP(tblSales[[#This Row],[Customer_ID]],Customers!$A:$A,Customers!$B:$B,"Unknown")</f>
        <v>Vinod Hegde</v>
      </c>
      <c r="AF1501" t="str">
        <f>_xlfn.XLOOKUP(tblSales[[#This Row],[Customer_ID]],Customers!$A:$A,Customers!$J:$J,"Unknown")</f>
        <v>Silver</v>
      </c>
      <c r="AG1501" t="str">
        <f>_xlfn.XLOOKUP(tblSales[[#This Row],[Employee_ID]],Employees!$A:$A,Employees!$B:$B,"Unknown")</f>
        <v>Malini Gowda</v>
      </c>
      <c r="AH1501">
        <f>IF(MONTH(tblSales[[#This Row],[Invoice Date]])&gt;=4,MONTH(tblSales[[#This Row],[Invoice Date]]),MONTH(tblSales[[#This Row],[Invoice Date]])+12)</f>
        <v>9</v>
      </c>
      <c r="AI1501" s="8">
        <f>DATE(YEAR(tblSales[[#This Row],[Invoice Date]]),MONTH(tblSales[[#This Row],[Invoice Date]]),1)</f>
        <v>45536</v>
      </c>
      <c r="AJ1501" t="str">
        <f>_xlfn.XLOOKUP(tblSales[[#This Row],[Product_ID]],Products!$A:$A,Products!$B:$B,"Unknown")</f>
        <v>Reebok Printed Kurti Green</v>
      </c>
      <c r="AK1501" s="9">
        <f>IFERROR(tblSales[[#This Row],[Profit]]/tblSales[[#This Row],[Sales Amount]],0)</f>
        <v>0.22900131611233795</v>
      </c>
      <c r="AL1501" t="str">
        <f>IF(tblSales[[#This Row],[Discount %]]&lt;=5,"0-5%",
IF(tblSales[[#This Row],[Discount %]]&lt;=10,"5-10%",
IF(tblSales[[#This Row],[Discount %]]&lt;=15,"10-15%",
IF(tblSales[[#This Row],[Discount %]]&lt;=20,"15-20%","20%+"))))</f>
        <v>5-10%</v>
      </c>
    </row>
    <row r="1502" spans="1:38">
      <c r="A1502" s="2" t="s">
        <v>3347</v>
      </c>
      <c r="B1502" s="11">
        <v>45598</v>
      </c>
      <c r="C1502" s="2" t="s">
        <v>2666</v>
      </c>
      <c r="D1502" s="2" t="s">
        <v>436</v>
      </c>
      <c r="E1502" s="2" t="s">
        <v>363</v>
      </c>
      <c r="F1502" s="2" t="s">
        <v>458</v>
      </c>
      <c r="G1502" s="2">
        <v>2</v>
      </c>
      <c r="H1502" s="2">
        <v>1828.87</v>
      </c>
      <c r="I1502" s="2">
        <v>25</v>
      </c>
      <c r="J1502" s="2">
        <v>914.43</v>
      </c>
      <c r="K1502" s="2">
        <v>12</v>
      </c>
      <c r="L1502" s="2">
        <v>329.2</v>
      </c>
      <c r="M1502" s="2">
        <v>3072.51</v>
      </c>
      <c r="N1502" s="2">
        <v>2281.8000000000002</v>
      </c>
      <c r="O1502" s="2">
        <f t="shared" si="56"/>
        <v>461.51000000000005</v>
      </c>
      <c r="P1502" s="2" t="s">
        <v>27</v>
      </c>
      <c r="Q1502" s="2" t="str">
        <f t="shared" si="57"/>
        <v>Cash</v>
      </c>
      <c r="R1502" s="2" t="s">
        <v>20</v>
      </c>
      <c r="S1502" s="2" t="s">
        <v>56</v>
      </c>
      <c r="T1502" s="2" t="s">
        <v>271</v>
      </c>
      <c r="U1502" s="2" t="s">
        <v>60</v>
      </c>
      <c r="V1502" t="str">
        <f>TEXT(tblSales[[#This Row],[Invoice Date]],"mmm")</f>
        <v>Nov</v>
      </c>
      <c r="W1502">
        <f>MONTH(tblSales[[#This Row],[Invoice Date]])</f>
        <v>11</v>
      </c>
      <c r="X1502">
        <f>YEAR(tblSales[[#This Row],[Invoice Date]])</f>
        <v>2024</v>
      </c>
      <c r="Y1502" t="str">
        <f>TEXT(tblSales[[#This Row],[Invoice Date]],"mmm-yyyy")</f>
        <v>Nov-2024</v>
      </c>
      <c r="Z1502" t="str">
        <f>_xlfn.XLOOKUP(tblSales[[#This Row],[Product_ID]],Products!$A:$A,Products!$C:$C,"Women Dresses")</f>
        <v>Women Dresses</v>
      </c>
      <c r="AA1502" t="str">
        <f>_xlfn.XLOOKUP(tblSales[[#This Row],[Product_ID]],Products!$A:$A,Products!$D:$D,"Unknown")</f>
        <v>Bodycon Dress</v>
      </c>
      <c r="AB1502" t="str">
        <f>_xlfn.XLOOKUP(tblSales[[#This Row],[Product_ID]],Products!$A:$A,Products!$E:$E,"Unknown")</f>
        <v>Reebok</v>
      </c>
      <c r="AC1502" t="str">
        <f>_xlfn.XLOOKUP(tblSales[[#This Row],[Store_ID]],Stores!$A:$A,Stores!$B:$B,"Unknown")</f>
        <v>TrendMart Thoothukudi Mall Kiosk</v>
      </c>
      <c r="AD1502" t="str">
        <f>_xlfn.XLOOKUP(tblSales[[#This Row],[Store_ID]],Stores!$A:$A,Stores!$E:$E,"Unknown")</f>
        <v>South Zone 1</v>
      </c>
      <c r="AE1502" t="str">
        <f>_xlfn.XLOOKUP(tblSales[[#This Row],[Customer_ID]],Customers!$A:$A,Customers!$B:$B,"Unknown")</f>
        <v>Hemanth Raman</v>
      </c>
      <c r="AF1502" t="str">
        <f>_xlfn.XLOOKUP(tblSales[[#This Row],[Customer_ID]],Customers!$A:$A,Customers!$J:$J,"Unknown")</f>
        <v>Silver</v>
      </c>
      <c r="AG1502" t="str">
        <f>_xlfn.XLOOKUP(tblSales[[#This Row],[Employee_ID]],Employees!$A:$A,Employees!$B:$B,"Unknown")</f>
        <v>Anil Reddy</v>
      </c>
      <c r="AH1502">
        <f>IF(MONTH(tblSales[[#This Row],[Invoice Date]])&gt;=4,MONTH(tblSales[[#This Row],[Invoice Date]]),MONTH(tblSales[[#This Row],[Invoice Date]])+12)</f>
        <v>11</v>
      </c>
      <c r="AI1502" s="8">
        <f>DATE(YEAR(tblSales[[#This Row],[Invoice Date]]),MONTH(tblSales[[#This Row],[Invoice Date]]),1)</f>
        <v>45597</v>
      </c>
      <c r="AJ1502" t="str">
        <f>_xlfn.XLOOKUP(tblSales[[#This Row],[Product_ID]],Products!$A:$A,Products!$B:$B,"Unknown")</f>
        <v>Reebok Bodycon Dress Navy Blue</v>
      </c>
      <c r="AK1502" s="9">
        <f>IFERROR(tblSales[[#This Row],[Profit]]/tblSales[[#This Row],[Sales Amount]],0)</f>
        <v>0.15020618321828083</v>
      </c>
      <c r="AL1502" t="str">
        <f>IF(tblSales[[#This Row],[Discount %]]&lt;=5,"0-5%",
IF(tblSales[[#This Row],[Discount %]]&lt;=10,"5-10%",
IF(tblSales[[#This Row],[Discount %]]&lt;=15,"10-15%",
IF(tblSales[[#This Row],[Discount %]]&lt;=20,"15-20%","20%+"))))</f>
        <v>20%+</v>
      </c>
    </row>
    <row r="1503" spans="1:38">
      <c r="A1503" s="2" t="s">
        <v>3348</v>
      </c>
      <c r="B1503" s="11">
        <v>45695</v>
      </c>
      <c r="C1503" s="2" t="s">
        <v>291</v>
      </c>
      <c r="D1503" s="2" t="s">
        <v>488</v>
      </c>
      <c r="E1503" s="2" t="s">
        <v>664</v>
      </c>
      <c r="F1503" s="2" t="s">
        <v>216</v>
      </c>
      <c r="G1503" s="2">
        <v>1</v>
      </c>
      <c r="H1503" s="2">
        <v>1288.97</v>
      </c>
      <c r="I1503" s="2">
        <v>25</v>
      </c>
      <c r="J1503" s="2">
        <v>322.24</v>
      </c>
      <c r="K1503" s="2">
        <v>12</v>
      </c>
      <c r="L1503" s="2">
        <v>116.01</v>
      </c>
      <c r="M1503" s="2">
        <v>1082.74</v>
      </c>
      <c r="N1503" s="2">
        <v>834.96</v>
      </c>
      <c r="O1503" s="2">
        <f t="shared" si="56"/>
        <v>131.76999999999998</v>
      </c>
      <c r="P1503" s="2" t="s">
        <v>28</v>
      </c>
      <c r="Q1503" s="2" t="str">
        <f t="shared" si="57"/>
        <v>Credit Card</v>
      </c>
      <c r="R1503" s="2" t="s">
        <v>21</v>
      </c>
      <c r="S1503" s="2" t="s">
        <v>56</v>
      </c>
      <c r="T1503" s="2" t="s">
        <v>1688</v>
      </c>
      <c r="U1503" s="2" t="s">
        <v>59</v>
      </c>
      <c r="V1503" t="str">
        <f>TEXT(tblSales[[#This Row],[Invoice Date]],"mmm")</f>
        <v>Feb</v>
      </c>
      <c r="W1503">
        <f>MONTH(tblSales[[#This Row],[Invoice Date]])</f>
        <v>2</v>
      </c>
      <c r="X1503">
        <f>YEAR(tblSales[[#This Row],[Invoice Date]])</f>
        <v>2025</v>
      </c>
      <c r="Y1503" t="str">
        <f>TEXT(tblSales[[#This Row],[Invoice Date]],"mmm-yyyy")</f>
        <v>Feb-2025</v>
      </c>
      <c r="Z1503" t="str">
        <f>_xlfn.XLOOKUP(tblSales[[#This Row],[Product_ID]],Products!$A:$A,Products!$C:$C,"Women Dresses")</f>
        <v>Women Jeans</v>
      </c>
      <c r="AA1503" t="str">
        <f>_xlfn.XLOOKUP(tblSales[[#This Row],[Product_ID]],Products!$A:$A,Products!$D:$D,"Unknown")</f>
        <v>Bootcut</v>
      </c>
      <c r="AB1503" t="str">
        <f>_xlfn.XLOOKUP(tblSales[[#This Row],[Product_ID]],Products!$A:$A,Products!$E:$E,"Unknown")</f>
        <v>US Polo Assn</v>
      </c>
      <c r="AC1503" t="str">
        <f>_xlfn.XLOOKUP(tblSales[[#This Row],[Store_ID]],Stores!$A:$A,Stores!$B:$B,"Unknown")</f>
        <v>TrendMart Guntur High Street</v>
      </c>
      <c r="AD1503" t="str">
        <f>_xlfn.XLOOKUP(tblSales[[#This Row],[Store_ID]],Stores!$A:$A,Stores!$E:$E,"Unknown")</f>
        <v>South Zone 3</v>
      </c>
      <c r="AE1503" t="str">
        <f>_xlfn.XLOOKUP(tblSales[[#This Row],[Customer_ID]],Customers!$A:$A,Customers!$B:$B,"Unknown")</f>
        <v>Raghu Sundaram</v>
      </c>
      <c r="AF1503" t="str">
        <f>_xlfn.XLOOKUP(tblSales[[#This Row],[Customer_ID]],Customers!$A:$A,Customers!$J:$J,"Unknown")</f>
        <v>Silver</v>
      </c>
      <c r="AG1503" t="str">
        <f>_xlfn.XLOOKUP(tblSales[[#This Row],[Employee_ID]],Employees!$A:$A,Employees!$B:$B,"Unknown")</f>
        <v>Venkat Sharma</v>
      </c>
      <c r="AH1503">
        <f>IF(MONTH(tblSales[[#This Row],[Invoice Date]])&gt;=4,MONTH(tblSales[[#This Row],[Invoice Date]]),MONTH(tblSales[[#This Row],[Invoice Date]])+12)</f>
        <v>14</v>
      </c>
      <c r="AI1503" s="8">
        <f>DATE(YEAR(tblSales[[#This Row],[Invoice Date]]),MONTH(tblSales[[#This Row],[Invoice Date]]),1)</f>
        <v>45689</v>
      </c>
      <c r="AJ1503" t="str">
        <f>_xlfn.XLOOKUP(tblSales[[#This Row],[Product_ID]],Products!$A:$A,Products!$B:$B,"Unknown")</f>
        <v>US Polo Assn Bootcut Black</v>
      </c>
      <c r="AK1503" s="9">
        <f>IFERROR(tblSales[[#This Row],[Profit]]/tblSales[[#This Row],[Sales Amount]],0)</f>
        <v>0.12170050058185712</v>
      </c>
      <c r="AL1503" t="str">
        <f>IF(tblSales[[#This Row],[Discount %]]&lt;=5,"0-5%",
IF(tblSales[[#This Row],[Discount %]]&lt;=10,"5-10%",
IF(tblSales[[#This Row],[Discount %]]&lt;=15,"10-15%",
IF(tblSales[[#This Row],[Discount %]]&lt;=20,"15-20%","20%+"))))</f>
        <v>20%+</v>
      </c>
    </row>
    <row r="1504" spans="1:38">
      <c r="A1504" s="2" t="s">
        <v>3349</v>
      </c>
      <c r="B1504" s="11">
        <v>45721</v>
      </c>
      <c r="C1504" s="2" t="s">
        <v>2312</v>
      </c>
      <c r="D1504" s="2" t="s">
        <v>186</v>
      </c>
      <c r="E1504" s="2" t="s">
        <v>139</v>
      </c>
      <c r="F1504" s="2" t="s">
        <v>104</v>
      </c>
      <c r="G1504" s="2">
        <v>1</v>
      </c>
      <c r="H1504" s="2">
        <v>1290.6199999999999</v>
      </c>
      <c r="I1504" s="2">
        <v>0</v>
      </c>
      <c r="J1504" s="2">
        <v>0</v>
      </c>
      <c r="K1504" s="2">
        <v>12</v>
      </c>
      <c r="L1504" s="2">
        <v>154.87</v>
      </c>
      <c r="M1504" s="2">
        <v>1445.49</v>
      </c>
      <c r="N1504" s="2">
        <v>865.48</v>
      </c>
      <c r="O1504" s="2">
        <f t="shared" si="56"/>
        <v>425.14</v>
      </c>
      <c r="P1504" s="2" t="s">
        <v>27</v>
      </c>
      <c r="Q1504" s="2" t="str">
        <f t="shared" si="57"/>
        <v>Cash</v>
      </c>
      <c r="R1504" s="2" t="s">
        <v>21</v>
      </c>
      <c r="S1504" s="2" t="s">
        <v>56</v>
      </c>
      <c r="T1504" s="2" t="s">
        <v>1062</v>
      </c>
      <c r="U1504" s="2" t="s">
        <v>59</v>
      </c>
      <c r="V1504" t="str">
        <f>TEXT(tblSales[[#This Row],[Invoice Date]],"mmm")</f>
        <v>Mar</v>
      </c>
      <c r="W1504">
        <f>MONTH(tblSales[[#This Row],[Invoice Date]])</f>
        <v>3</v>
      </c>
      <c r="X1504">
        <f>YEAR(tblSales[[#This Row],[Invoice Date]])</f>
        <v>2025</v>
      </c>
      <c r="Y1504" t="str">
        <f>TEXT(tblSales[[#This Row],[Invoice Date]],"mmm-yyyy")</f>
        <v>Mar-2025</v>
      </c>
      <c r="Z1504" t="str">
        <f>_xlfn.XLOOKUP(tblSales[[#This Row],[Product_ID]],Products!$A:$A,Products!$C:$C,"Women Dresses")</f>
        <v>Women Dresses</v>
      </c>
      <c r="AA1504" t="str">
        <f>_xlfn.XLOOKUP(tblSales[[#This Row],[Product_ID]],Products!$A:$A,Products!$D:$D,"Unknown")</f>
        <v>A-Line Dress</v>
      </c>
      <c r="AB1504" t="str">
        <f>_xlfn.XLOOKUP(tblSales[[#This Row],[Product_ID]],Products!$A:$A,Products!$E:$E,"Unknown")</f>
        <v>Tanishq</v>
      </c>
      <c r="AC1504" t="str">
        <f>_xlfn.XLOOKUP(tblSales[[#This Row],[Store_ID]],Stores!$A:$A,Stores!$B:$B,"Unknown")</f>
        <v>TrendMart Kozhikode Standard</v>
      </c>
      <c r="AD1504" t="str">
        <f>_xlfn.XLOOKUP(tblSales[[#This Row],[Store_ID]],Stores!$A:$A,Stores!$E:$E,"Unknown")</f>
        <v>South Zone 1</v>
      </c>
      <c r="AE1504" t="str">
        <f>_xlfn.XLOOKUP(tblSales[[#This Row],[Customer_ID]],Customers!$A:$A,Customers!$B:$B,"Unknown")</f>
        <v>Lokesh Naicker</v>
      </c>
      <c r="AF1504" t="str">
        <f>_xlfn.XLOOKUP(tblSales[[#This Row],[Customer_ID]],Customers!$A:$A,Customers!$J:$J,"Unknown")</f>
        <v>Regular</v>
      </c>
      <c r="AG1504" t="str">
        <f>_xlfn.XLOOKUP(tblSales[[#This Row],[Employee_ID]],Employees!$A:$A,Employees!$B:$B,"Unknown")</f>
        <v>Meena Krishnan</v>
      </c>
      <c r="AH1504">
        <f>IF(MONTH(tblSales[[#This Row],[Invoice Date]])&gt;=4,MONTH(tblSales[[#This Row],[Invoice Date]]),MONTH(tblSales[[#This Row],[Invoice Date]])+12)</f>
        <v>15</v>
      </c>
      <c r="AI1504" s="8">
        <f>DATE(YEAR(tblSales[[#This Row],[Invoice Date]]),MONTH(tblSales[[#This Row],[Invoice Date]]),1)</f>
        <v>45717</v>
      </c>
      <c r="AJ1504" t="str">
        <f>_xlfn.XLOOKUP(tblSales[[#This Row],[Product_ID]],Products!$A:$A,Products!$B:$B,"Unknown")</f>
        <v>Tanishq A-Line Dress Green</v>
      </c>
      <c r="AK1504" s="9">
        <f>IFERROR(tblSales[[#This Row],[Profit]]/tblSales[[#This Row],[Sales Amount]],0)</f>
        <v>0.2941147984420508</v>
      </c>
      <c r="AL1504" t="str">
        <f>IF(tblSales[[#This Row],[Discount %]]&lt;=5,"0-5%",
IF(tblSales[[#This Row],[Discount %]]&lt;=10,"5-10%",
IF(tblSales[[#This Row],[Discount %]]&lt;=15,"10-15%",
IF(tblSales[[#This Row],[Discount %]]&lt;=20,"15-20%","20%+"))))</f>
        <v>0-5%</v>
      </c>
    </row>
    <row r="1505" spans="1:38">
      <c r="A1505" s="2" t="s">
        <v>3350</v>
      </c>
      <c r="B1505" s="11">
        <v>45463</v>
      </c>
      <c r="C1505" s="2" t="s">
        <v>512</v>
      </c>
      <c r="D1505" s="2" t="s">
        <v>598</v>
      </c>
      <c r="E1505" s="2" t="s">
        <v>150</v>
      </c>
      <c r="F1505" s="2" t="s">
        <v>222</v>
      </c>
      <c r="G1505" s="2">
        <v>3</v>
      </c>
      <c r="H1505" s="2">
        <v>1213.3599999999999</v>
      </c>
      <c r="I1505" s="2">
        <v>0</v>
      </c>
      <c r="J1505" s="2">
        <v>0</v>
      </c>
      <c r="K1505" s="2">
        <v>12</v>
      </c>
      <c r="L1505" s="2">
        <v>436.81</v>
      </c>
      <c r="M1505" s="2">
        <v>4076.89</v>
      </c>
      <c r="N1505" s="2">
        <v>2596.2600000000002</v>
      </c>
      <c r="O1505" s="2">
        <f t="shared" si="56"/>
        <v>1043.8199999999997</v>
      </c>
      <c r="P1505" s="2" t="s">
        <v>32</v>
      </c>
      <c r="Q1505" s="2" t="str">
        <f t="shared" si="57"/>
        <v>UPI</v>
      </c>
      <c r="R1505" s="2" t="s">
        <v>20</v>
      </c>
      <c r="S1505" s="2" t="s">
        <v>56</v>
      </c>
      <c r="T1505" s="2" t="s">
        <v>1059</v>
      </c>
      <c r="U1505" s="2" t="s">
        <v>59</v>
      </c>
      <c r="V1505" t="str">
        <f>TEXT(tblSales[[#This Row],[Invoice Date]],"mmm")</f>
        <v>Jun</v>
      </c>
      <c r="W1505">
        <f>MONTH(tblSales[[#This Row],[Invoice Date]])</f>
        <v>6</v>
      </c>
      <c r="X1505">
        <f>YEAR(tblSales[[#This Row],[Invoice Date]])</f>
        <v>2024</v>
      </c>
      <c r="Y1505" t="str">
        <f>TEXT(tblSales[[#This Row],[Invoice Date]],"mmm-yyyy")</f>
        <v>Jun-2024</v>
      </c>
      <c r="Z1505" t="str">
        <f>_xlfn.XLOOKUP(tblSales[[#This Row],[Product_ID]],Products!$A:$A,Products!$C:$C,"Women Dresses")</f>
        <v>Women Dresses</v>
      </c>
      <c r="AA1505" t="str">
        <f>_xlfn.XLOOKUP(tblSales[[#This Row],[Product_ID]],Products!$A:$A,Products!$D:$D,"Unknown")</f>
        <v>A-Line Dress</v>
      </c>
      <c r="AB1505" t="str">
        <f>_xlfn.XLOOKUP(tblSales[[#This Row],[Product_ID]],Products!$A:$A,Products!$E:$E,"Unknown")</f>
        <v>Indian Terrain</v>
      </c>
      <c r="AC1505" t="str">
        <f>_xlfn.XLOOKUP(tblSales[[#This Row],[Store_ID]],Stores!$A:$A,Stores!$B:$B,"Unknown")</f>
        <v>TrendMart Kalaburagi Mall Kiosk</v>
      </c>
      <c r="AD1505" t="str">
        <f>_xlfn.XLOOKUP(tblSales[[#This Row],[Store_ID]],Stores!$A:$A,Stores!$E:$E,"Unknown")</f>
        <v>South Zone 2</v>
      </c>
      <c r="AE1505" t="str">
        <f>_xlfn.XLOOKUP(tblSales[[#This Row],[Customer_ID]],Customers!$A:$A,Customers!$B:$B,"Unknown")</f>
        <v>Venkat Sundaram</v>
      </c>
      <c r="AF1505" t="str">
        <f>_xlfn.XLOOKUP(tblSales[[#This Row],[Customer_ID]],Customers!$A:$A,Customers!$J:$J,"Unknown")</f>
        <v>Regular</v>
      </c>
      <c r="AG1505" t="str">
        <f>_xlfn.XLOOKUP(tblSales[[#This Row],[Employee_ID]],Employees!$A:$A,Employees!$B:$B,"Unknown")</f>
        <v>Vasanthi Gupta</v>
      </c>
      <c r="AH1505">
        <f>IF(MONTH(tblSales[[#This Row],[Invoice Date]])&gt;=4,MONTH(tblSales[[#This Row],[Invoice Date]]),MONTH(tblSales[[#This Row],[Invoice Date]])+12)</f>
        <v>6</v>
      </c>
      <c r="AI1505" s="8">
        <f>DATE(YEAR(tblSales[[#This Row],[Invoice Date]]),MONTH(tblSales[[#This Row],[Invoice Date]]),1)</f>
        <v>45444</v>
      </c>
      <c r="AJ1505" t="str">
        <f>_xlfn.XLOOKUP(tblSales[[#This Row],[Product_ID]],Products!$A:$A,Products!$B:$B,"Unknown")</f>
        <v>Indian Terrain A-Line Dress Navy Blue</v>
      </c>
      <c r="AK1505" s="9">
        <f>IFERROR(tblSales[[#This Row],[Profit]]/tblSales[[#This Row],[Sales Amount]],0)</f>
        <v>0.25603339800681396</v>
      </c>
      <c r="AL1505" t="str">
        <f>IF(tblSales[[#This Row],[Discount %]]&lt;=5,"0-5%",
IF(tblSales[[#This Row],[Discount %]]&lt;=10,"5-10%",
IF(tblSales[[#This Row],[Discount %]]&lt;=15,"10-15%",
IF(tblSales[[#This Row],[Discount %]]&lt;=20,"15-20%","20%+"))))</f>
        <v>0-5%</v>
      </c>
    </row>
    <row r="1506" spans="1:38">
      <c r="A1506" s="2" t="s">
        <v>3351</v>
      </c>
      <c r="B1506" s="11">
        <v>45534</v>
      </c>
      <c r="C1506" s="2" t="s">
        <v>2009</v>
      </c>
      <c r="D1506" s="2" t="s">
        <v>1664</v>
      </c>
      <c r="E1506" s="2" t="s">
        <v>664</v>
      </c>
      <c r="F1506" s="2" t="s">
        <v>182</v>
      </c>
      <c r="G1506" s="2">
        <v>3</v>
      </c>
      <c r="H1506" s="2">
        <v>439.69</v>
      </c>
      <c r="I1506" s="2">
        <v>10</v>
      </c>
      <c r="J1506" s="2">
        <v>131.91</v>
      </c>
      <c r="K1506" s="2">
        <v>5</v>
      </c>
      <c r="L1506" s="2">
        <v>59.36</v>
      </c>
      <c r="M1506" s="2">
        <v>1246.52</v>
      </c>
      <c r="N1506" s="2">
        <v>982.08</v>
      </c>
      <c r="O1506" s="2">
        <f t="shared" si="56"/>
        <v>205.07999999999993</v>
      </c>
      <c r="P1506" s="2" t="s">
        <v>28</v>
      </c>
      <c r="Q1506" s="2" t="str">
        <f t="shared" si="57"/>
        <v>Credit Card</v>
      </c>
      <c r="R1506" s="2" t="s">
        <v>20</v>
      </c>
      <c r="S1506" s="2" t="s">
        <v>56</v>
      </c>
      <c r="T1506" s="2" t="s">
        <v>2852</v>
      </c>
      <c r="U1506" s="2" t="s">
        <v>59</v>
      </c>
      <c r="V1506" t="str">
        <f>TEXT(tblSales[[#This Row],[Invoice Date]],"mmm")</f>
        <v>Aug</v>
      </c>
      <c r="W1506">
        <f>MONTH(tblSales[[#This Row],[Invoice Date]])</f>
        <v>8</v>
      </c>
      <c r="X1506">
        <f>YEAR(tblSales[[#This Row],[Invoice Date]])</f>
        <v>2024</v>
      </c>
      <c r="Y1506" t="str">
        <f>TEXT(tblSales[[#This Row],[Invoice Date]],"mmm-yyyy")</f>
        <v>Aug-2024</v>
      </c>
      <c r="Z1506" t="str">
        <f>_xlfn.XLOOKUP(tblSales[[#This Row],[Product_ID]],Products!$A:$A,Products!$C:$C,"Women Dresses")</f>
        <v>Kids Wear</v>
      </c>
      <c r="AA1506" t="str">
        <f>_xlfn.XLOOKUP(tblSales[[#This Row],[Product_ID]],Products!$A:$A,Products!$D:$D,"Unknown")</f>
        <v>Girls Frock</v>
      </c>
      <c r="AB1506" t="str">
        <f>_xlfn.XLOOKUP(tblSales[[#This Row],[Product_ID]],Products!$A:$A,Products!$E:$E,"Unknown")</f>
        <v>Aurelia</v>
      </c>
      <c r="AC1506" t="str">
        <f>_xlfn.XLOOKUP(tblSales[[#This Row],[Store_ID]],Stores!$A:$A,Stores!$B:$B,"Unknown")</f>
        <v>TrendMart Guntur High Street</v>
      </c>
      <c r="AD1506" t="str">
        <f>_xlfn.XLOOKUP(tblSales[[#This Row],[Store_ID]],Stores!$A:$A,Stores!$E:$E,"Unknown")</f>
        <v>South Zone 3</v>
      </c>
      <c r="AE1506" t="str">
        <f>_xlfn.XLOOKUP(tblSales[[#This Row],[Customer_ID]],Customers!$A:$A,Customers!$B:$B,"Unknown")</f>
        <v>Vidya Mudaliar</v>
      </c>
      <c r="AF1506" t="str">
        <f>_xlfn.XLOOKUP(tblSales[[#This Row],[Customer_ID]],Customers!$A:$A,Customers!$J:$J,"Unknown")</f>
        <v>Silver</v>
      </c>
      <c r="AG1506" t="str">
        <f>_xlfn.XLOOKUP(tblSales[[#This Row],[Employee_ID]],Employees!$A:$A,Employees!$B:$B,"Unknown")</f>
        <v>Girish Sundaram</v>
      </c>
      <c r="AH1506">
        <f>IF(MONTH(tblSales[[#This Row],[Invoice Date]])&gt;=4,MONTH(tblSales[[#This Row],[Invoice Date]]),MONTH(tblSales[[#This Row],[Invoice Date]])+12)</f>
        <v>8</v>
      </c>
      <c r="AI1506" s="8">
        <f>DATE(YEAR(tblSales[[#This Row],[Invoice Date]]),MONTH(tblSales[[#This Row],[Invoice Date]]),1)</f>
        <v>45505</v>
      </c>
      <c r="AJ1506" t="str">
        <f>_xlfn.XLOOKUP(tblSales[[#This Row],[Product_ID]],Products!$A:$A,Products!$B:$B,"Unknown")</f>
        <v>Aurelia Girls Frock Maroon</v>
      </c>
      <c r="AK1506" s="9">
        <f>IFERROR(tblSales[[#This Row],[Profit]]/tblSales[[#This Row],[Sales Amount]],0)</f>
        <v>0.16452202932965371</v>
      </c>
      <c r="AL1506" t="str">
        <f>IF(tblSales[[#This Row],[Discount %]]&lt;=5,"0-5%",
IF(tblSales[[#This Row],[Discount %]]&lt;=10,"5-10%",
IF(tblSales[[#This Row],[Discount %]]&lt;=15,"10-15%",
IF(tblSales[[#This Row],[Discount %]]&lt;=20,"15-20%","20%+"))))</f>
        <v>5-10%</v>
      </c>
    </row>
    <row r="1507" spans="1:38">
      <c r="A1507" s="2" t="s">
        <v>3352</v>
      </c>
      <c r="B1507" s="11">
        <v>45503</v>
      </c>
      <c r="C1507" s="2" t="s">
        <v>1790</v>
      </c>
      <c r="D1507" s="2" t="s">
        <v>813</v>
      </c>
      <c r="E1507" s="2" t="s">
        <v>1396</v>
      </c>
      <c r="F1507" s="2" t="s">
        <v>161</v>
      </c>
      <c r="G1507" s="2">
        <v>4</v>
      </c>
      <c r="H1507" s="2">
        <v>2950.32</v>
      </c>
      <c r="I1507" s="2">
        <v>15</v>
      </c>
      <c r="J1507" s="2">
        <v>1770.19</v>
      </c>
      <c r="K1507" s="2">
        <v>3</v>
      </c>
      <c r="L1507" s="2">
        <v>300.93</v>
      </c>
      <c r="M1507" s="2">
        <v>10332.02</v>
      </c>
      <c r="N1507" s="2">
        <v>7959.72</v>
      </c>
      <c r="O1507" s="2">
        <f t="shared" si="56"/>
        <v>2071.3700000000003</v>
      </c>
      <c r="P1507" s="2" t="s">
        <v>27</v>
      </c>
      <c r="Q1507" s="2" t="str">
        <f t="shared" si="57"/>
        <v>Cash</v>
      </c>
      <c r="R1507" s="2" t="s">
        <v>20</v>
      </c>
      <c r="S1507" s="2" t="s">
        <v>56</v>
      </c>
      <c r="T1507" s="2" t="s">
        <v>277</v>
      </c>
      <c r="U1507" s="2" t="s">
        <v>59</v>
      </c>
      <c r="V1507" t="str">
        <f>TEXT(tblSales[[#This Row],[Invoice Date]],"mmm")</f>
        <v>Jul</v>
      </c>
      <c r="W1507">
        <f>MONTH(tblSales[[#This Row],[Invoice Date]])</f>
        <v>7</v>
      </c>
      <c r="X1507">
        <f>YEAR(tblSales[[#This Row],[Invoice Date]])</f>
        <v>2024</v>
      </c>
      <c r="Y1507" t="str">
        <f>TEXT(tblSales[[#This Row],[Invoice Date]],"mmm-yyyy")</f>
        <v>Jul-2024</v>
      </c>
      <c r="Z1507" t="str">
        <f>_xlfn.XLOOKUP(tblSales[[#This Row],[Product_ID]],Products!$A:$A,Products!$C:$C,"Women Dresses")</f>
        <v>Jewellery</v>
      </c>
      <c r="AA1507" t="str">
        <f>_xlfn.XLOOKUP(tblSales[[#This Row],[Product_ID]],Products!$A:$A,Products!$D:$D,"Unknown")</f>
        <v>Ring</v>
      </c>
      <c r="AB1507" t="str">
        <f>_xlfn.XLOOKUP(tblSales[[#This Row],[Product_ID]],Products!$A:$A,Products!$E:$E,"Unknown")</f>
        <v>Wrangler</v>
      </c>
      <c r="AC1507" t="str">
        <f>_xlfn.XLOOKUP(tblSales[[#This Row],[Store_ID]],Stores!$A:$A,Stores!$B:$B,"Unknown")</f>
        <v>TrendMart Vellore High Street</v>
      </c>
      <c r="AD1507" t="str">
        <f>_xlfn.XLOOKUP(tblSales[[#This Row],[Store_ID]],Stores!$A:$A,Stores!$E:$E,"Unknown")</f>
        <v>South Zone 1</v>
      </c>
      <c r="AE1507" t="str">
        <f>_xlfn.XLOOKUP(tblSales[[#This Row],[Customer_ID]],Customers!$A:$A,Customers!$B:$B,"Unknown")</f>
        <v>Gopal Sharma</v>
      </c>
      <c r="AF1507" t="str">
        <f>_xlfn.XLOOKUP(tblSales[[#This Row],[Customer_ID]],Customers!$A:$A,Customers!$J:$J,"Unknown")</f>
        <v>Silver</v>
      </c>
      <c r="AG1507" t="str">
        <f>_xlfn.XLOOKUP(tblSales[[#This Row],[Employee_ID]],Employees!$A:$A,Employees!$B:$B,"Unknown")</f>
        <v>Chandra Reddy</v>
      </c>
      <c r="AH1507">
        <f>IF(MONTH(tblSales[[#This Row],[Invoice Date]])&gt;=4,MONTH(tblSales[[#This Row],[Invoice Date]]),MONTH(tblSales[[#This Row],[Invoice Date]])+12)</f>
        <v>7</v>
      </c>
      <c r="AI1507" s="8">
        <f>DATE(YEAR(tblSales[[#This Row],[Invoice Date]]),MONTH(tblSales[[#This Row],[Invoice Date]]),1)</f>
        <v>45474</v>
      </c>
      <c r="AJ1507" t="str">
        <f>_xlfn.XLOOKUP(tblSales[[#This Row],[Product_ID]],Products!$A:$A,Products!$B:$B,"Unknown")</f>
        <v>Wrangler Ring White</v>
      </c>
      <c r="AK1507" s="9">
        <f>IFERROR(tblSales[[#This Row],[Profit]]/tblSales[[#This Row],[Sales Amount]],0)</f>
        <v>0.20048064173317515</v>
      </c>
      <c r="AL1507" t="str">
        <f>IF(tblSales[[#This Row],[Discount %]]&lt;=5,"0-5%",
IF(tblSales[[#This Row],[Discount %]]&lt;=10,"5-10%",
IF(tblSales[[#This Row],[Discount %]]&lt;=15,"10-15%",
IF(tblSales[[#This Row],[Discount %]]&lt;=20,"15-20%","20%+"))))</f>
        <v>10-15%</v>
      </c>
    </row>
    <row r="1508" spans="1:38">
      <c r="A1508" s="2" t="s">
        <v>3353</v>
      </c>
      <c r="B1508" s="11">
        <v>45556</v>
      </c>
      <c r="C1508" s="2" t="s">
        <v>2558</v>
      </c>
      <c r="D1508" s="2" t="s">
        <v>1571</v>
      </c>
      <c r="E1508" s="2" t="s">
        <v>198</v>
      </c>
      <c r="F1508" s="2" t="s">
        <v>227</v>
      </c>
      <c r="G1508" s="2">
        <v>1</v>
      </c>
      <c r="H1508" s="2">
        <v>4703.28</v>
      </c>
      <c r="I1508" s="2">
        <v>10</v>
      </c>
      <c r="J1508" s="2">
        <v>470.33</v>
      </c>
      <c r="K1508" s="2">
        <v>12</v>
      </c>
      <c r="L1508" s="2">
        <v>507.95</v>
      </c>
      <c r="M1508" s="2">
        <v>4740.8999999999996</v>
      </c>
      <c r="N1508" s="2">
        <v>3023.13</v>
      </c>
      <c r="O1508" s="2">
        <f t="shared" si="56"/>
        <v>1209.8199999999995</v>
      </c>
      <c r="P1508" s="2" t="s">
        <v>32</v>
      </c>
      <c r="Q1508" s="2" t="str">
        <f t="shared" si="57"/>
        <v>UPI</v>
      </c>
      <c r="R1508" s="2" t="s">
        <v>21</v>
      </c>
      <c r="S1508" s="2" t="s">
        <v>56</v>
      </c>
      <c r="T1508" s="2" t="s">
        <v>1125</v>
      </c>
      <c r="U1508" s="2" t="s">
        <v>60</v>
      </c>
      <c r="V1508" t="str">
        <f>TEXT(tblSales[[#This Row],[Invoice Date]],"mmm")</f>
        <v>Sep</v>
      </c>
      <c r="W1508">
        <f>MONTH(tblSales[[#This Row],[Invoice Date]])</f>
        <v>9</v>
      </c>
      <c r="X1508">
        <f>YEAR(tblSales[[#This Row],[Invoice Date]])</f>
        <v>2024</v>
      </c>
      <c r="Y1508" t="str">
        <f>TEXT(tblSales[[#This Row],[Invoice Date]],"mmm-yyyy")</f>
        <v>Sep-2024</v>
      </c>
      <c r="Z1508" t="str">
        <f>_xlfn.XLOOKUP(tblSales[[#This Row],[Product_ID]],Products!$A:$A,Products!$C:$C,"Women Dresses")</f>
        <v>Women Sarees</v>
      </c>
      <c r="AA1508" t="str">
        <f>_xlfn.XLOOKUP(tblSales[[#This Row],[Product_ID]],Products!$A:$A,Products!$D:$D,"Unknown")</f>
        <v>Georgette Saree</v>
      </c>
      <c r="AB1508" t="str">
        <f>_xlfn.XLOOKUP(tblSales[[#This Row],[Product_ID]],Products!$A:$A,Products!$E:$E,"Unknown")</f>
        <v>Max Fashion</v>
      </c>
      <c r="AC1508" t="str">
        <f>_xlfn.XLOOKUP(tblSales[[#This Row],[Store_ID]],Stores!$A:$A,Stores!$B:$B,"Unknown")</f>
        <v>TrendMart Warangal High Street</v>
      </c>
      <c r="AD1508" t="str">
        <f>_xlfn.XLOOKUP(tblSales[[#This Row],[Store_ID]],Stores!$A:$A,Stores!$E:$E,"Unknown")</f>
        <v>South Zone 2</v>
      </c>
      <c r="AE1508" t="str">
        <f>_xlfn.XLOOKUP(tblSales[[#This Row],[Customer_ID]],Customers!$A:$A,Customers!$B:$B,"Unknown")</f>
        <v>Saranya Gounder</v>
      </c>
      <c r="AF1508" t="str">
        <f>_xlfn.XLOOKUP(tblSales[[#This Row],[Customer_ID]],Customers!$A:$A,Customers!$J:$J,"Unknown")</f>
        <v>Gold</v>
      </c>
      <c r="AG1508" t="str">
        <f>_xlfn.XLOOKUP(tblSales[[#This Row],[Employee_ID]],Employees!$A:$A,Employees!$B:$B,"Unknown")</f>
        <v>Ishwarya Shetty</v>
      </c>
      <c r="AH1508">
        <f>IF(MONTH(tblSales[[#This Row],[Invoice Date]])&gt;=4,MONTH(tblSales[[#This Row],[Invoice Date]]),MONTH(tblSales[[#This Row],[Invoice Date]])+12)</f>
        <v>9</v>
      </c>
      <c r="AI1508" s="8">
        <f>DATE(YEAR(tblSales[[#This Row],[Invoice Date]]),MONTH(tblSales[[#This Row],[Invoice Date]]),1)</f>
        <v>45536</v>
      </c>
      <c r="AJ1508" t="str">
        <f>_xlfn.XLOOKUP(tblSales[[#This Row],[Product_ID]],Products!$A:$A,Products!$B:$B,"Unknown")</f>
        <v>Max Fashion Georgette Saree Brown</v>
      </c>
      <c r="AK1508" s="9">
        <f>IFERROR(tblSales[[#This Row],[Profit]]/tblSales[[#This Row],[Sales Amount]],0)</f>
        <v>0.25518783353371716</v>
      </c>
      <c r="AL1508" t="str">
        <f>IF(tblSales[[#This Row],[Discount %]]&lt;=5,"0-5%",
IF(tblSales[[#This Row],[Discount %]]&lt;=10,"5-10%",
IF(tblSales[[#This Row],[Discount %]]&lt;=15,"10-15%",
IF(tblSales[[#This Row],[Discount %]]&lt;=20,"15-20%","20%+"))))</f>
        <v>5-10%</v>
      </c>
    </row>
    <row r="1509" spans="1:38">
      <c r="A1509" s="2" t="s">
        <v>3354</v>
      </c>
      <c r="B1509" s="11">
        <v>45602</v>
      </c>
      <c r="C1509" s="2" t="s">
        <v>1872</v>
      </c>
      <c r="D1509" s="2" t="s">
        <v>610</v>
      </c>
      <c r="E1509" s="2" t="s">
        <v>394</v>
      </c>
      <c r="F1509" s="2" t="s">
        <v>458</v>
      </c>
      <c r="G1509" s="2">
        <v>2</v>
      </c>
      <c r="H1509" s="2">
        <v>1278.1300000000001</v>
      </c>
      <c r="I1509" s="2">
        <v>30</v>
      </c>
      <c r="J1509" s="2">
        <v>766.88</v>
      </c>
      <c r="K1509" s="2">
        <v>12</v>
      </c>
      <c r="L1509" s="2">
        <v>214.73</v>
      </c>
      <c r="M1509" s="2">
        <v>2004.11</v>
      </c>
      <c r="N1509" s="2">
        <v>1808.42</v>
      </c>
      <c r="O1509" s="2">
        <f t="shared" si="56"/>
        <v>-19.040000000000163</v>
      </c>
      <c r="P1509" s="2" t="s">
        <v>29</v>
      </c>
      <c r="Q1509" s="2" t="str">
        <f t="shared" si="57"/>
        <v>Debit Card</v>
      </c>
      <c r="R1509" s="2" t="s">
        <v>20</v>
      </c>
      <c r="S1509" s="2" t="s">
        <v>56</v>
      </c>
      <c r="T1509" s="2" t="s">
        <v>351</v>
      </c>
      <c r="U1509" s="2" t="s">
        <v>59</v>
      </c>
      <c r="V1509" t="str">
        <f>TEXT(tblSales[[#This Row],[Invoice Date]],"mmm")</f>
        <v>Nov</v>
      </c>
      <c r="W1509">
        <f>MONTH(tblSales[[#This Row],[Invoice Date]])</f>
        <v>11</v>
      </c>
      <c r="X1509">
        <f>YEAR(tblSales[[#This Row],[Invoice Date]])</f>
        <v>2024</v>
      </c>
      <c r="Y1509" t="str">
        <f>TEXT(tblSales[[#This Row],[Invoice Date]],"mmm-yyyy")</f>
        <v>Nov-2024</v>
      </c>
      <c r="Z1509" t="str">
        <f>_xlfn.XLOOKUP(tblSales[[#This Row],[Product_ID]],Products!$A:$A,Products!$C:$C,"Women Dresses")</f>
        <v>Wallets</v>
      </c>
      <c r="AA1509" t="str">
        <f>_xlfn.XLOOKUP(tblSales[[#This Row],[Product_ID]],Products!$A:$A,Products!$D:$D,"Unknown")</f>
        <v>Leather Wallet</v>
      </c>
      <c r="AB1509" t="str">
        <f>_xlfn.XLOOKUP(tblSales[[#This Row],[Product_ID]],Products!$A:$A,Products!$E:$E,"Unknown")</f>
        <v>Louis Philippe</v>
      </c>
      <c r="AC1509" t="str">
        <f>_xlfn.XLOOKUP(tblSales[[#This Row],[Store_ID]],Stores!$A:$A,Stores!$B:$B,"Unknown")</f>
        <v>TrendMart Thoothukudi High Street</v>
      </c>
      <c r="AD1509" t="str">
        <f>_xlfn.XLOOKUP(tblSales[[#This Row],[Store_ID]],Stores!$A:$A,Stores!$E:$E,"Unknown")</f>
        <v>South Zone 1</v>
      </c>
      <c r="AE1509" t="str">
        <f>_xlfn.XLOOKUP(tblSales[[#This Row],[Customer_ID]],Customers!$A:$A,Customers!$B:$B,"Unknown")</f>
        <v>Anil Mishra</v>
      </c>
      <c r="AF1509" t="str">
        <f>_xlfn.XLOOKUP(tblSales[[#This Row],[Customer_ID]],Customers!$A:$A,Customers!$J:$J,"Unknown")</f>
        <v>Regular</v>
      </c>
      <c r="AG1509" t="str">
        <f>_xlfn.XLOOKUP(tblSales[[#This Row],[Employee_ID]],Employees!$A:$A,Employees!$B:$B,"Unknown")</f>
        <v>Anil Reddy</v>
      </c>
      <c r="AH1509">
        <f>IF(MONTH(tblSales[[#This Row],[Invoice Date]])&gt;=4,MONTH(tblSales[[#This Row],[Invoice Date]]),MONTH(tblSales[[#This Row],[Invoice Date]])+12)</f>
        <v>11</v>
      </c>
      <c r="AI1509" s="8">
        <f>DATE(YEAR(tblSales[[#This Row],[Invoice Date]]),MONTH(tblSales[[#This Row],[Invoice Date]]),1)</f>
        <v>45597</v>
      </c>
      <c r="AJ1509" t="str">
        <f>_xlfn.XLOOKUP(tblSales[[#This Row],[Product_ID]],Products!$A:$A,Products!$B:$B,"Unknown")</f>
        <v>Louis Philippe Leather Wallet Brown</v>
      </c>
      <c r="AK1509" s="9">
        <f>IFERROR(tblSales[[#This Row],[Profit]]/tblSales[[#This Row],[Sales Amount]],0)</f>
        <v>-9.5004765207499405E-3</v>
      </c>
      <c r="AL1509" t="str">
        <f>IF(tblSales[[#This Row],[Discount %]]&lt;=5,"0-5%",
IF(tblSales[[#This Row],[Discount %]]&lt;=10,"5-10%",
IF(tblSales[[#This Row],[Discount %]]&lt;=15,"10-15%",
IF(tblSales[[#This Row],[Discount %]]&lt;=20,"15-20%","20%+"))))</f>
        <v>20%+</v>
      </c>
    </row>
    <row r="1510" spans="1:38">
      <c r="A1510" s="2" t="s">
        <v>3355</v>
      </c>
      <c r="B1510" s="11">
        <v>45531</v>
      </c>
      <c r="C1510" s="2" t="s">
        <v>2994</v>
      </c>
      <c r="D1510" s="2" t="s">
        <v>590</v>
      </c>
      <c r="E1510" s="2" t="s">
        <v>863</v>
      </c>
      <c r="F1510" s="2" t="s">
        <v>345</v>
      </c>
      <c r="G1510" s="2">
        <v>1</v>
      </c>
      <c r="H1510" s="2">
        <v>812.05</v>
      </c>
      <c r="I1510" s="2">
        <v>30</v>
      </c>
      <c r="J1510" s="2">
        <v>243.62</v>
      </c>
      <c r="K1510" s="2">
        <v>5</v>
      </c>
      <c r="L1510" s="2">
        <v>28.42</v>
      </c>
      <c r="M1510" s="2">
        <v>596.85</v>
      </c>
      <c r="N1510" s="2">
        <v>512.11</v>
      </c>
      <c r="O1510" s="2">
        <f t="shared" si="56"/>
        <v>56.320000000000007</v>
      </c>
      <c r="P1510" s="2" t="s">
        <v>27</v>
      </c>
      <c r="Q1510" s="2" t="str">
        <f t="shared" si="57"/>
        <v>Cash</v>
      </c>
      <c r="R1510" s="2" t="s">
        <v>21</v>
      </c>
      <c r="S1510" s="2" t="s">
        <v>56</v>
      </c>
      <c r="T1510" s="2" t="s">
        <v>1894</v>
      </c>
      <c r="U1510" s="2" t="s">
        <v>59</v>
      </c>
      <c r="V1510" t="str">
        <f>TEXT(tblSales[[#This Row],[Invoice Date]],"mmm")</f>
        <v>Aug</v>
      </c>
      <c r="W1510">
        <f>MONTH(tblSales[[#This Row],[Invoice Date]])</f>
        <v>8</v>
      </c>
      <c r="X1510">
        <f>YEAR(tblSales[[#This Row],[Invoice Date]])</f>
        <v>2024</v>
      </c>
      <c r="Y1510" t="str">
        <f>TEXT(tblSales[[#This Row],[Invoice Date]],"mmm-yyyy")</f>
        <v>Aug-2024</v>
      </c>
      <c r="Z1510" t="str">
        <f>_xlfn.XLOOKUP(tblSales[[#This Row],[Product_ID]],Products!$A:$A,Products!$C:$C,"Women Dresses")</f>
        <v>Sportswear</v>
      </c>
      <c r="AA1510" t="str">
        <f>_xlfn.XLOOKUP(tblSales[[#This Row],[Product_ID]],Products!$A:$A,Products!$D:$D,"Unknown")</f>
        <v>Shorts</v>
      </c>
      <c r="AB1510" t="str">
        <f>_xlfn.XLOOKUP(tblSales[[#This Row],[Product_ID]],Products!$A:$A,Products!$E:$E,"Unknown")</f>
        <v>Fabindia</v>
      </c>
      <c r="AC1510" t="str">
        <f>_xlfn.XLOOKUP(tblSales[[#This Row],[Store_ID]],Stores!$A:$A,Stores!$B:$B,"Unknown")</f>
        <v>TrendMart Thiruvananthapuram Outlet</v>
      </c>
      <c r="AD1510" t="str">
        <f>_xlfn.XLOOKUP(tblSales[[#This Row],[Store_ID]],Stores!$A:$A,Stores!$E:$E,"Unknown")</f>
        <v>South Zone 1</v>
      </c>
      <c r="AE1510" t="str">
        <f>_xlfn.XLOOKUP(tblSales[[#This Row],[Customer_ID]],Customers!$A:$A,Customers!$B:$B,"Unknown")</f>
        <v>Nandini Sharma</v>
      </c>
      <c r="AF1510" t="str">
        <f>_xlfn.XLOOKUP(tblSales[[#This Row],[Customer_ID]],Customers!$A:$A,Customers!$J:$J,"Unknown")</f>
        <v>Platinum</v>
      </c>
      <c r="AG1510" t="str">
        <f>_xlfn.XLOOKUP(tblSales[[#This Row],[Employee_ID]],Employees!$A:$A,Employees!$B:$B,"Unknown")</f>
        <v>Anitha Ramachandran</v>
      </c>
      <c r="AH1510">
        <f>IF(MONTH(tblSales[[#This Row],[Invoice Date]])&gt;=4,MONTH(tblSales[[#This Row],[Invoice Date]]),MONTH(tblSales[[#This Row],[Invoice Date]])+12)</f>
        <v>8</v>
      </c>
      <c r="AI1510" s="8">
        <f>DATE(YEAR(tblSales[[#This Row],[Invoice Date]]),MONTH(tblSales[[#This Row],[Invoice Date]]),1)</f>
        <v>45505</v>
      </c>
      <c r="AJ1510" t="str">
        <f>_xlfn.XLOOKUP(tblSales[[#This Row],[Product_ID]],Products!$A:$A,Products!$B:$B,"Unknown")</f>
        <v>Fabindia Shorts Cream</v>
      </c>
      <c r="AK1510" s="9">
        <f>IFERROR(tblSales[[#This Row],[Profit]]/tblSales[[#This Row],[Sales Amount]],0)</f>
        <v>9.4362067521152726E-2</v>
      </c>
      <c r="AL1510" t="str">
        <f>IF(tblSales[[#This Row],[Discount %]]&lt;=5,"0-5%",
IF(tblSales[[#This Row],[Discount %]]&lt;=10,"5-10%",
IF(tblSales[[#This Row],[Discount %]]&lt;=15,"10-15%",
IF(tblSales[[#This Row],[Discount %]]&lt;=20,"15-20%","20%+"))))</f>
        <v>20%+</v>
      </c>
    </row>
    <row r="1511" spans="1:38">
      <c r="A1511" s="2" t="s">
        <v>3356</v>
      </c>
      <c r="B1511" s="11">
        <v>45403</v>
      </c>
      <c r="C1511" s="2" t="s">
        <v>883</v>
      </c>
      <c r="D1511" s="2" t="s">
        <v>144</v>
      </c>
      <c r="E1511" s="2" t="s">
        <v>97</v>
      </c>
      <c r="F1511" s="2" t="s">
        <v>140</v>
      </c>
      <c r="G1511" s="2">
        <v>1</v>
      </c>
      <c r="H1511" s="2">
        <v>1058.76</v>
      </c>
      <c r="I1511" s="2">
        <v>15</v>
      </c>
      <c r="J1511" s="2">
        <v>158.81</v>
      </c>
      <c r="K1511" s="2">
        <v>12</v>
      </c>
      <c r="L1511" s="2">
        <v>107.99</v>
      </c>
      <c r="M1511" s="2">
        <v>1007.94</v>
      </c>
      <c r="N1511" s="2">
        <v>692.53</v>
      </c>
      <c r="O1511" s="2">
        <f t="shared" si="56"/>
        <v>207.42000000000007</v>
      </c>
      <c r="P1511" s="2" t="s">
        <v>27</v>
      </c>
      <c r="Q1511" s="2" t="str">
        <f t="shared" si="57"/>
        <v>Cash</v>
      </c>
      <c r="R1511" s="2" t="s">
        <v>20</v>
      </c>
      <c r="S1511" s="2" t="s">
        <v>56</v>
      </c>
      <c r="T1511" s="2" t="s">
        <v>700</v>
      </c>
      <c r="U1511" s="2" t="s">
        <v>60</v>
      </c>
      <c r="V1511" t="str">
        <f>TEXT(tblSales[[#This Row],[Invoice Date]],"mmm")</f>
        <v>Apr</v>
      </c>
      <c r="W1511">
        <f>MONTH(tblSales[[#This Row],[Invoice Date]])</f>
        <v>4</v>
      </c>
      <c r="X1511">
        <f>YEAR(tblSales[[#This Row],[Invoice Date]])</f>
        <v>2024</v>
      </c>
      <c r="Y1511" t="str">
        <f>TEXT(tblSales[[#This Row],[Invoice Date]],"mmm-yyyy")</f>
        <v>Apr-2024</v>
      </c>
      <c r="Z1511" t="str">
        <f>_xlfn.XLOOKUP(tblSales[[#This Row],[Product_ID]],Products!$A:$A,Products!$C:$C,"Women Dresses")</f>
        <v>Women Jeans</v>
      </c>
      <c r="AA1511" t="str">
        <f>_xlfn.XLOOKUP(tblSales[[#This Row],[Product_ID]],Products!$A:$A,Products!$D:$D,"Unknown")</f>
        <v>Bootcut</v>
      </c>
      <c r="AB1511" t="str">
        <f>_xlfn.XLOOKUP(tblSales[[#This Row],[Product_ID]],Products!$A:$A,Products!$E:$E,"Unknown")</f>
        <v>Sonata</v>
      </c>
      <c r="AC1511" t="str">
        <f>_xlfn.XLOOKUP(tblSales[[#This Row],[Store_ID]],Stores!$A:$A,Stores!$B:$B,"Unknown")</f>
        <v>TrendMart Tirunelveli High Street</v>
      </c>
      <c r="AD1511" t="str">
        <f>_xlfn.XLOOKUP(tblSales[[#This Row],[Store_ID]],Stores!$A:$A,Stores!$E:$E,"Unknown")</f>
        <v>South Zone 1</v>
      </c>
      <c r="AE1511" t="str">
        <f>_xlfn.XLOOKUP(tblSales[[#This Row],[Customer_ID]],Customers!$A:$A,Customers!$B:$B,"Unknown")</f>
        <v>Anusuya Nair</v>
      </c>
      <c r="AF1511" t="str">
        <f>_xlfn.XLOOKUP(tblSales[[#This Row],[Customer_ID]],Customers!$A:$A,Customers!$J:$J,"Unknown")</f>
        <v>Silver</v>
      </c>
      <c r="AG1511" t="str">
        <f>_xlfn.XLOOKUP(tblSales[[#This Row],[Employee_ID]],Employees!$A:$A,Employees!$B:$B,"Unknown")</f>
        <v>Charulatha Kumar</v>
      </c>
      <c r="AH1511">
        <f>IF(MONTH(tblSales[[#This Row],[Invoice Date]])&gt;=4,MONTH(tblSales[[#This Row],[Invoice Date]]),MONTH(tblSales[[#This Row],[Invoice Date]])+12)</f>
        <v>4</v>
      </c>
      <c r="AI1511" s="8">
        <f>DATE(YEAR(tblSales[[#This Row],[Invoice Date]]),MONTH(tblSales[[#This Row],[Invoice Date]]),1)</f>
        <v>45383</v>
      </c>
      <c r="AJ1511" t="str">
        <f>_xlfn.XLOOKUP(tblSales[[#This Row],[Product_ID]],Products!$A:$A,Products!$B:$B,"Unknown")</f>
        <v>Sonata Bootcut Navy Blue</v>
      </c>
      <c r="AK1511" s="9">
        <f>IFERROR(tblSales[[#This Row],[Profit]]/tblSales[[#This Row],[Sales Amount]],0)</f>
        <v>0.20578605869396993</v>
      </c>
      <c r="AL1511" t="str">
        <f>IF(tblSales[[#This Row],[Discount %]]&lt;=5,"0-5%",
IF(tblSales[[#This Row],[Discount %]]&lt;=10,"5-10%",
IF(tblSales[[#This Row],[Discount %]]&lt;=15,"10-15%",
IF(tblSales[[#This Row],[Discount %]]&lt;=20,"15-20%","20%+"))))</f>
        <v>10-15%</v>
      </c>
    </row>
    <row r="1512" spans="1:38">
      <c r="A1512" s="2" t="s">
        <v>3357</v>
      </c>
      <c r="B1512" s="11">
        <v>45416</v>
      </c>
      <c r="C1512" s="2" t="s">
        <v>3358</v>
      </c>
      <c r="D1512" s="2" t="s">
        <v>96</v>
      </c>
      <c r="E1512" s="2" t="s">
        <v>967</v>
      </c>
      <c r="F1512" s="2" t="s">
        <v>134</v>
      </c>
      <c r="G1512" s="2">
        <v>1</v>
      </c>
      <c r="H1512" s="2">
        <v>860.2</v>
      </c>
      <c r="I1512" s="2">
        <v>20</v>
      </c>
      <c r="J1512" s="2">
        <v>172.04</v>
      </c>
      <c r="K1512" s="2">
        <v>5</v>
      </c>
      <c r="L1512" s="2">
        <v>34.409999999999997</v>
      </c>
      <c r="M1512" s="2">
        <v>722.57</v>
      </c>
      <c r="N1512" s="2">
        <v>492.11</v>
      </c>
      <c r="O1512" s="2">
        <f t="shared" si="56"/>
        <v>196.05000000000004</v>
      </c>
      <c r="P1512" s="2" t="s">
        <v>27</v>
      </c>
      <c r="Q1512" s="2" t="str">
        <f t="shared" si="57"/>
        <v>Cash</v>
      </c>
      <c r="R1512" s="2" t="s">
        <v>20</v>
      </c>
      <c r="S1512" s="2" t="s">
        <v>56</v>
      </c>
      <c r="T1512" s="2" t="s">
        <v>2876</v>
      </c>
      <c r="U1512" s="2" t="s">
        <v>60</v>
      </c>
      <c r="V1512" t="str">
        <f>TEXT(tblSales[[#This Row],[Invoice Date]],"mmm")</f>
        <v>May</v>
      </c>
      <c r="W1512">
        <f>MONTH(tblSales[[#This Row],[Invoice Date]])</f>
        <v>5</v>
      </c>
      <c r="X1512">
        <f>YEAR(tblSales[[#This Row],[Invoice Date]])</f>
        <v>2024</v>
      </c>
      <c r="Y1512" t="str">
        <f>TEXT(tblSales[[#This Row],[Invoice Date]],"mmm-yyyy")</f>
        <v>May-2024</v>
      </c>
      <c r="Z1512" t="str">
        <f>_xlfn.XLOOKUP(tblSales[[#This Row],[Product_ID]],Products!$A:$A,Products!$C:$C,"Women Dresses")</f>
        <v>Men T-Shirts</v>
      </c>
      <c r="AA1512" t="str">
        <f>_xlfn.XLOOKUP(tblSales[[#This Row],[Product_ID]],Products!$A:$A,Products!$D:$D,"Unknown")</f>
        <v>Round Neck</v>
      </c>
      <c r="AB1512" t="str">
        <f>_xlfn.XLOOKUP(tblSales[[#This Row],[Product_ID]],Products!$A:$A,Products!$E:$E,"Unknown")</f>
        <v>Reebok</v>
      </c>
      <c r="AC1512" t="str">
        <f>_xlfn.XLOOKUP(tblSales[[#This Row],[Store_ID]],Stores!$A:$A,Stores!$B:$B,"Unknown")</f>
        <v>TrendMart Mangaluru Standard</v>
      </c>
      <c r="AD1512" t="str">
        <f>_xlfn.XLOOKUP(tblSales[[#This Row],[Store_ID]],Stores!$A:$A,Stores!$E:$E,"Unknown")</f>
        <v>South Zone 2</v>
      </c>
      <c r="AE1512" t="str">
        <f>_xlfn.XLOOKUP(tblSales[[#This Row],[Customer_ID]],Customers!$A:$A,Customers!$B:$B,"Unknown")</f>
        <v>Swathi Iyengar</v>
      </c>
      <c r="AF1512" t="str">
        <f>_xlfn.XLOOKUP(tblSales[[#This Row],[Customer_ID]],Customers!$A:$A,Customers!$J:$J,"Unknown")</f>
        <v>Regular</v>
      </c>
      <c r="AG1512" t="str">
        <f>_xlfn.XLOOKUP(tblSales[[#This Row],[Employee_ID]],Employees!$A:$A,Employees!$B:$B,"Unknown")</f>
        <v>Chandran Krishnan</v>
      </c>
      <c r="AH1512">
        <f>IF(MONTH(tblSales[[#This Row],[Invoice Date]])&gt;=4,MONTH(tblSales[[#This Row],[Invoice Date]]),MONTH(tblSales[[#This Row],[Invoice Date]])+12)</f>
        <v>5</v>
      </c>
      <c r="AI1512" s="8">
        <f>DATE(YEAR(tblSales[[#This Row],[Invoice Date]]),MONTH(tblSales[[#This Row],[Invoice Date]]),1)</f>
        <v>45413</v>
      </c>
      <c r="AJ1512" t="str">
        <f>_xlfn.XLOOKUP(tblSales[[#This Row],[Product_ID]],Products!$A:$A,Products!$B:$B,"Unknown")</f>
        <v>Reebok Round Neck Sky Blue</v>
      </c>
      <c r="AK1512" s="9">
        <f>IFERROR(tblSales[[#This Row],[Profit]]/tblSales[[#This Row],[Sales Amount]],0)</f>
        <v>0.27132319360062007</v>
      </c>
      <c r="AL1512" t="str">
        <f>IF(tblSales[[#This Row],[Discount %]]&lt;=5,"0-5%",
IF(tblSales[[#This Row],[Discount %]]&lt;=10,"5-10%",
IF(tblSales[[#This Row],[Discount %]]&lt;=15,"10-15%",
IF(tblSales[[#This Row],[Discount %]]&lt;=20,"15-20%","20%+"))))</f>
        <v>15-20%</v>
      </c>
    </row>
    <row r="1513" spans="1:38">
      <c r="A1513" s="2" t="s">
        <v>3359</v>
      </c>
      <c r="B1513" s="11">
        <v>45743</v>
      </c>
      <c r="C1513" s="2" t="s">
        <v>423</v>
      </c>
      <c r="D1513" s="2" t="s">
        <v>762</v>
      </c>
      <c r="E1513" s="2" t="s">
        <v>1354</v>
      </c>
      <c r="F1513" s="2" t="s">
        <v>339</v>
      </c>
      <c r="G1513" s="2">
        <v>4</v>
      </c>
      <c r="H1513" s="2">
        <v>601.11</v>
      </c>
      <c r="I1513" s="2">
        <v>5</v>
      </c>
      <c r="J1513" s="2">
        <v>120.22</v>
      </c>
      <c r="K1513" s="2">
        <v>5</v>
      </c>
      <c r="L1513" s="2">
        <v>114.21</v>
      </c>
      <c r="M1513" s="2">
        <v>2398.4299999999998</v>
      </c>
      <c r="N1513" s="2">
        <v>1458.44</v>
      </c>
      <c r="O1513" s="2">
        <f t="shared" si="56"/>
        <v>825.77999999999975</v>
      </c>
      <c r="P1513" s="2" t="s">
        <v>32</v>
      </c>
      <c r="Q1513" s="2" t="str">
        <f t="shared" si="57"/>
        <v>UPI</v>
      </c>
      <c r="R1513" s="2" t="s">
        <v>20</v>
      </c>
      <c r="S1513" s="2" t="s">
        <v>56</v>
      </c>
      <c r="T1513" s="2" t="s">
        <v>635</v>
      </c>
      <c r="U1513" s="2" t="s">
        <v>59</v>
      </c>
      <c r="V1513" t="str">
        <f>TEXT(tblSales[[#This Row],[Invoice Date]],"mmm")</f>
        <v>Mar</v>
      </c>
      <c r="W1513">
        <f>MONTH(tblSales[[#This Row],[Invoice Date]])</f>
        <v>3</v>
      </c>
      <c r="X1513">
        <f>YEAR(tblSales[[#This Row],[Invoice Date]])</f>
        <v>2025</v>
      </c>
      <c r="Y1513" t="str">
        <f>TEXT(tblSales[[#This Row],[Invoice Date]],"mmm-yyyy")</f>
        <v>Mar-2025</v>
      </c>
      <c r="Z1513" t="str">
        <f>_xlfn.XLOOKUP(tblSales[[#This Row],[Product_ID]],Products!$A:$A,Products!$C:$C,"Women Dresses")</f>
        <v>Men T-Shirts</v>
      </c>
      <c r="AA1513" t="str">
        <f>_xlfn.XLOOKUP(tblSales[[#This Row],[Product_ID]],Products!$A:$A,Products!$D:$D,"Unknown")</f>
        <v>Polo</v>
      </c>
      <c r="AB1513" t="str">
        <f>_xlfn.XLOOKUP(tblSales[[#This Row],[Product_ID]],Products!$A:$A,Products!$E:$E,"Unknown")</f>
        <v>Woodland</v>
      </c>
      <c r="AC1513" t="str">
        <f>_xlfn.XLOOKUP(tblSales[[#This Row],[Store_ID]],Stores!$A:$A,Stores!$B:$B,"Unknown")</f>
        <v>TrendMart Bengaluru Flagship</v>
      </c>
      <c r="AD1513" t="str">
        <f>_xlfn.XLOOKUP(tblSales[[#This Row],[Store_ID]],Stores!$A:$A,Stores!$E:$E,"Unknown")</f>
        <v>South Zone 2</v>
      </c>
      <c r="AE1513" t="str">
        <f>_xlfn.XLOOKUP(tblSales[[#This Row],[Customer_ID]],Customers!$A:$A,Customers!$B:$B,"Unknown")</f>
        <v>Feroz Naicker</v>
      </c>
      <c r="AF1513" t="str">
        <f>_xlfn.XLOOKUP(tblSales[[#This Row],[Customer_ID]],Customers!$A:$A,Customers!$J:$J,"Unknown")</f>
        <v>Silver</v>
      </c>
      <c r="AG1513" t="str">
        <f>_xlfn.XLOOKUP(tblSales[[#This Row],[Employee_ID]],Employees!$A:$A,Employees!$B:$B,"Unknown")</f>
        <v>Priya Balasubramaniam</v>
      </c>
      <c r="AH1513">
        <f>IF(MONTH(tblSales[[#This Row],[Invoice Date]])&gt;=4,MONTH(tblSales[[#This Row],[Invoice Date]]),MONTH(tblSales[[#This Row],[Invoice Date]])+12)</f>
        <v>15</v>
      </c>
      <c r="AI1513" s="8">
        <f>DATE(YEAR(tblSales[[#This Row],[Invoice Date]]),MONTH(tblSales[[#This Row],[Invoice Date]]),1)</f>
        <v>45717</v>
      </c>
      <c r="AJ1513" t="str">
        <f>_xlfn.XLOOKUP(tblSales[[#This Row],[Product_ID]],Products!$A:$A,Products!$B:$B,"Unknown")</f>
        <v>Woodland Polo Purple</v>
      </c>
      <c r="AK1513" s="9">
        <f>IFERROR(tblSales[[#This Row],[Profit]]/tblSales[[#This Row],[Sales Amount]],0)</f>
        <v>0.34430022973361735</v>
      </c>
      <c r="AL1513" t="str">
        <f>IF(tblSales[[#This Row],[Discount %]]&lt;=5,"0-5%",
IF(tblSales[[#This Row],[Discount %]]&lt;=10,"5-10%",
IF(tblSales[[#This Row],[Discount %]]&lt;=15,"10-15%",
IF(tblSales[[#This Row],[Discount %]]&lt;=20,"15-20%","20%+"))))</f>
        <v>0-5%</v>
      </c>
    </row>
    <row r="1514" spans="1:38">
      <c r="A1514" s="2" t="s">
        <v>3360</v>
      </c>
      <c r="B1514" s="11">
        <v>45597</v>
      </c>
      <c r="C1514" s="2" t="s">
        <v>3361</v>
      </c>
      <c r="D1514" s="2" t="s">
        <v>897</v>
      </c>
      <c r="E1514" s="2" t="s">
        <v>688</v>
      </c>
      <c r="F1514" s="2" t="s">
        <v>222</v>
      </c>
      <c r="G1514" s="2">
        <v>1</v>
      </c>
      <c r="H1514" s="2">
        <v>791.16</v>
      </c>
      <c r="I1514" s="2">
        <v>0</v>
      </c>
      <c r="J1514" s="2">
        <v>0</v>
      </c>
      <c r="K1514" s="2">
        <v>5</v>
      </c>
      <c r="L1514" s="2">
        <v>39.56</v>
      </c>
      <c r="M1514" s="2">
        <v>830.72</v>
      </c>
      <c r="N1514" s="2">
        <v>569.35</v>
      </c>
      <c r="O1514" s="2">
        <f t="shared" si="56"/>
        <v>221.81</v>
      </c>
      <c r="P1514" s="2" t="s">
        <v>32</v>
      </c>
      <c r="Q1514" s="2" t="str">
        <f t="shared" si="57"/>
        <v>UPI</v>
      </c>
      <c r="R1514" s="2" t="s">
        <v>20</v>
      </c>
      <c r="S1514" s="2" t="s">
        <v>56</v>
      </c>
      <c r="T1514" s="2" t="s">
        <v>1180</v>
      </c>
      <c r="U1514" s="2" t="s">
        <v>59</v>
      </c>
      <c r="V1514" t="str">
        <f>TEXT(tblSales[[#This Row],[Invoice Date]],"mmm")</f>
        <v>Nov</v>
      </c>
      <c r="W1514">
        <f>MONTH(tblSales[[#This Row],[Invoice Date]])</f>
        <v>11</v>
      </c>
      <c r="X1514">
        <f>YEAR(tblSales[[#This Row],[Invoice Date]])</f>
        <v>2024</v>
      </c>
      <c r="Y1514" t="str">
        <f>TEXT(tblSales[[#This Row],[Invoice Date]],"mmm-yyyy")</f>
        <v>Nov-2024</v>
      </c>
      <c r="Z1514" t="str">
        <f>_xlfn.XLOOKUP(tblSales[[#This Row],[Product_ID]],Products!$A:$A,Products!$C:$C,"Women Dresses")</f>
        <v>Women Kurtis</v>
      </c>
      <c r="AA1514" t="str">
        <f>_xlfn.XLOOKUP(tblSales[[#This Row],[Product_ID]],Products!$A:$A,Products!$D:$D,"Unknown")</f>
        <v>A-Line Kurti</v>
      </c>
      <c r="AB1514" t="str">
        <f>_xlfn.XLOOKUP(tblSales[[#This Row],[Product_ID]],Products!$A:$A,Products!$E:$E,"Unknown")</f>
        <v>Sonata</v>
      </c>
      <c r="AC1514" t="str">
        <f>_xlfn.XLOOKUP(tblSales[[#This Row],[Store_ID]],Stores!$A:$A,Stores!$B:$B,"Unknown")</f>
        <v>TrendMart Nellore Mall Kiosk</v>
      </c>
      <c r="AD1514" t="str">
        <f>_xlfn.XLOOKUP(tblSales[[#This Row],[Store_ID]],Stores!$A:$A,Stores!$E:$E,"Unknown")</f>
        <v>South Zone 3</v>
      </c>
      <c r="AE1514" t="str">
        <f>_xlfn.XLOOKUP(tblSales[[#This Row],[Customer_ID]],Customers!$A:$A,Customers!$B:$B,"Unknown")</f>
        <v>Gayathri Singh</v>
      </c>
      <c r="AF1514" t="str">
        <f>_xlfn.XLOOKUP(tblSales[[#This Row],[Customer_ID]],Customers!$A:$A,Customers!$J:$J,"Unknown")</f>
        <v>Silver</v>
      </c>
      <c r="AG1514" t="str">
        <f>_xlfn.XLOOKUP(tblSales[[#This Row],[Employee_ID]],Employees!$A:$A,Employees!$B:$B,"Unknown")</f>
        <v>Vasanthi Gupta</v>
      </c>
      <c r="AH1514">
        <f>IF(MONTH(tblSales[[#This Row],[Invoice Date]])&gt;=4,MONTH(tblSales[[#This Row],[Invoice Date]]),MONTH(tblSales[[#This Row],[Invoice Date]])+12)</f>
        <v>11</v>
      </c>
      <c r="AI1514" s="8">
        <f>DATE(YEAR(tblSales[[#This Row],[Invoice Date]]),MONTH(tblSales[[#This Row],[Invoice Date]]),1)</f>
        <v>45597</v>
      </c>
      <c r="AJ1514" t="str">
        <f>_xlfn.XLOOKUP(tblSales[[#This Row],[Product_ID]],Products!$A:$A,Products!$B:$B,"Unknown")</f>
        <v>Sonata A-Line Kurti Sky Blue</v>
      </c>
      <c r="AK1514" s="9">
        <f>IFERROR(tblSales[[#This Row],[Profit]]/tblSales[[#This Row],[Sales Amount]],0)</f>
        <v>0.26700934129429893</v>
      </c>
      <c r="AL1514" t="str">
        <f>IF(tblSales[[#This Row],[Discount %]]&lt;=5,"0-5%",
IF(tblSales[[#This Row],[Discount %]]&lt;=10,"5-10%",
IF(tblSales[[#This Row],[Discount %]]&lt;=15,"10-15%",
IF(tblSales[[#This Row],[Discount %]]&lt;=20,"15-20%","20%+"))))</f>
        <v>0-5%</v>
      </c>
    </row>
    <row r="1515" spans="1:38">
      <c r="A1515" s="2" t="s">
        <v>3362</v>
      </c>
      <c r="B1515" s="11">
        <v>45439</v>
      </c>
      <c r="C1515" s="2" t="s">
        <v>1236</v>
      </c>
      <c r="D1515" s="2" t="s">
        <v>946</v>
      </c>
      <c r="E1515" s="2" t="s">
        <v>304</v>
      </c>
      <c r="F1515" s="2" t="s">
        <v>518</v>
      </c>
      <c r="G1515" s="2">
        <v>2</v>
      </c>
      <c r="H1515" s="2">
        <v>1929.31</v>
      </c>
      <c r="I1515" s="2">
        <v>0</v>
      </c>
      <c r="J1515" s="2">
        <v>0</v>
      </c>
      <c r="K1515" s="2">
        <v>12</v>
      </c>
      <c r="L1515" s="2">
        <v>463.03</v>
      </c>
      <c r="M1515" s="2">
        <v>4321.6499999999996</v>
      </c>
      <c r="N1515" s="2">
        <v>2861.14</v>
      </c>
      <c r="O1515" s="2">
        <f t="shared" si="56"/>
        <v>997.47999999999979</v>
      </c>
      <c r="P1515" s="2" t="s">
        <v>27</v>
      </c>
      <c r="Q1515" s="2" t="str">
        <f t="shared" si="57"/>
        <v>Cash</v>
      </c>
      <c r="R1515" s="2" t="s">
        <v>20</v>
      </c>
      <c r="S1515" s="2" t="s">
        <v>56</v>
      </c>
      <c r="T1515" s="2" t="s">
        <v>3363</v>
      </c>
      <c r="U1515" s="2" t="s">
        <v>59</v>
      </c>
      <c r="V1515" t="str">
        <f>TEXT(tblSales[[#This Row],[Invoice Date]],"mmm")</f>
        <v>May</v>
      </c>
      <c r="W1515">
        <f>MONTH(tblSales[[#This Row],[Invoice Date]])</f>
        <v>5</v>
      </c>
      <c r="X1515">
        <f>YEAR(tblSales[[#This Row],[Invoice Date]])</f>
        <v>2024</v>
      </c>
      <c r="Y1515" t="str">
        <f>TEXT(tblSales[[#This Row],[Invoice Date]],"mmm-yyyy")</f>
        <v>May-2024</v>
      </c>
      <c r="Z1515" t="str">
        <f>_xlfn.XLOOKUP(tblSales[[#This Row],[Product_ID]],Products!$A:$A,Products!$C:$C,"Women Dresses")</f>
        <v>Men Ethnic</v>
      </c>
      <c r="AA1515" t="str">
        <f>_xlfn.XLOOKUP(tblSales[[#This Row],[Product_ID]],Products!$A:$A,Products!$D:$D,"Unknown")</f>
        <v>Nehru Jacket</v>
      </c>
      <c r="AB1515" t="str">
        <f>_xlfn.XLOOKUP(tblSales[[#This Row],[Product_ID]],Products!$A:$A,Products!$E:$E,"Unknown")</f>
        <v>Liberty</v>
      </c>
      <c r="AC1515" t="str">
        <f>_xlfn.XLOOKUP(tblSales[[#This Row],[Store_ID]],Stores!$A:$A,Stores!$B:$B,"Unknown")</f>
        <v>TrendMart Thiruvananthapuram High Street</v>
      </c>
      <c r="AD1515" t="str">
        <f>_xlfn.XLOOKUP(tblSales[[#This Row],[Store_ID]],Stores!$A:$A,Stores!$E:$E,"Unknown")</f>
        <v>South Zone 1</v>
      </c>
      <c r="AE1515" t="str">
        <f>_xlfn.XLOOKUP(tblSales[[#This Row],[Customer_ID]],Customers!$A:$A,Customers!$B:$B,"Unknown")</f>
        <v>Yamini Prasad</v>
      </c>
      <c r="AF1515" t="str">
        <f>_xlfn.XLOOKUP(tblSales[[#This Row],[Customer_ID]],Customers!$A:$A,Customers!$J:$J,"Unknown")</f>
        <v>Regular</v>
      </c>
      <c r="AG1515" t="str">
        <f>_xlfn.XLOOKUP(tblSales[[#This Row],[Employee_ID]],Employees!$A:$A,Employees!$B:$B,"Unknown")</f>
        <v>Pranav Reddy</v>
      </c>
      <c r="AH1515">
        <f>IF(MONTH(tblSales[[#This Row],[Invoice Date]])&gt;=4,MONTH(tblSales[[#This Row],[Invoice Date]]),MONTH(tblSales[[#This Row],[Invoice Date]])+12)</f>
        <v>5</v>
      </c>
      <c r="AI1515" s="8">
        <f>DATE(YEAR(tblSales[[#This Row],[Invoice Date]]),MONTH(tblSales[[#This Row],[Invoice Date]]),1)</f>
        <v>45413</v>
      </c>
      <c r="AJ1515" t="str">
        <f>_xlfn.XLOOKUP(tblSales[[#This Row],[Product_ID]],Products!$A:$A,Products!$B:$B,"Unknown")</f>
        <v>Liberty Nehru Jacket Sky Blue</v>
      </c>
      <c r="AK1515" s="9">
        <f>IFERROR(tblSales[[#This Row],[Profit]]/tblSales[[#This Row],[Sales Amount]],0)</f>
        <v>0.23080999155415174</v>
      </c>
      <c r="AL1515" t="str">
        <f>IF(tblSales[[#This Row],[Discount %]]&lt;=5,"0-5%",
IF(tblSales[[#This Row],[Discount %]]&lt;=10,"5-10%",
IF(tblSales[[#This Row],[Discount %]]&lt;=15,"10-15%",
IF(tblSales[[#This Row],[Discount %]]&lt;=20,"15-20%","20%+"))))</f>
        <v>0-5%</v>
      </c>
    </row>
    <row r="1516" spans="1:38">
      <c r="A1516" s="2" t="s">
        <v>3364</v>
      </c>
      <c r="B1516" s="11">
        <v>45740</v>
      </c>
      <c r="C1516" s="2" t="s">
        <v>2812</v>
      </c>
      <c r="D1516" s="2" t="s">
        <v>1431</v>
      </c>
      <c r="E1516" s="2" t="s">
        <v>583</v>
      </c>
      <c r="F1516" s="2" t="s">
        <v>161</v>
      </c>
      <c r="G1516" s="2">
        <v>1</v>
      </c>
      <c r="H1516" s="2">
        <v>801.22</v>
      </c>
      <c r="I1516" s="2">
        <v>30</v>
      </c>
      <c r="J1516" s="2">
        <v>240.37</v>
      </c>
      <c r="K1516" s="2">
        <v>5</v>
      </c>
      <c r="L1516" s="2">
        <v>28.04</v>
      </c>
      <c r="M1516" s="2">
        <v>588.89</v>
      </c>
      <c r="N1516" s="2">
        <v>585.26</v>
      </c>
      <c r="O1516" s="2">
        <f t="shared" si="56"/>
        <v>-24.410000000000004</v>
      </c>
      <c r="P1516" s="2" t="s">
        <v>29</v>
      </c>
      <c r="Q1516" s="2" t="str">
        <f t="shared" si="57"/>
        <v>Debit Card</v>
      </c>
      <c r="R1516" s="2" t="s">
        <v>20</v>
      </c>
      <c r="S1516" s="2" t="s">
        <v>56</v>
      </c>
      <c r="T1516" s="2" t="s">
        <v>524</v>
      </c>
      <c r="U1516" s="2" t="s">
        <v>59</v>
      </c>
      <c r="V1516" t="str">
        <f>TEXT(tblSales[[#This Row],[Invoice Date]],"mmm")</f>
        <v>Mar</v>
      </c>
      <c r="W1516">
        <f>MONTH(tblSales[[#This Row],[Invoice Date]])</f>
        <v>3</v>
      </c>
      <c r="X1516">
        <f>YEAR(tblSales[[#This Row],[Invoice Date]])</f>
        <v>2025</v>
      </c>
      <c r="Y1516" t="str">
        <f>TEXT(tblSales[[#This Row],[Invoice Date]],"mmm-yyyy")</f>
        <v>Mar-2025</v>
      </c>
      <c r="Z1516" t="str">
        <f>_xlfn.XLOOKUP(tblSales[[#This Row],[Product_ID]],Products!$A:$A,Products!$C:$C,"Women Dresses")</f>
        <v>Men Trousers</v>
      </c>
      <c r="AA1516" t="str">
        <f>_xlfn.XLOOKUP(tblSales[[#This Row],[Product_ID]],Products!$A:$A,Products!$D:$D,"Unknown")</f>
        <v>Formal Trouser</v>
      </c>
      <c r="AB1516" t="str">
        <f>_xlfn.XLOOKUP(tblSales[[#This Row],[Product_ID]],Products!$A:$A,Products!$E:$E,"Unknown")</f>
        <v>Van Heusen</v>
      </c>
      <c r="AC1516" t="str">
        <f>_xlfn.XLOOKUP(tblSales[[#This Row],[Store_ID]],Stores!$A:$A,Stores!$B:$B,"Unknown")</f>
        <v>TrendMart Kurnool Outlet</v>
      </c>
      <c r="AD1516" t="str">
        <f>_xlfn.XLOOKUP(tblSales[[#This Row],[Store_ID]],Stores!$A:$A,Stores!$E:$E,"Unknown")</f>
        <v>South Zone 3</v>
      </c>
      <c r="AE1516" t="str">
        <f>_xlfn.XLOOKUP(tblSales[[#This Row],[Customer_ID]],Customers!$A:$A,Customers!$B:$B,"Unknown")</f>
        <v>Devi Naidu</v>
      </c>
      <c r="AF1516" t="str">
        <f>_xlfn.XLOOKUP(tblSales[[#This Row],[Customer_ID]],Customers!$A:$A,Customers!$J:$J,"Unknown")</f>
        <v>Regular</v>
      </c>
      <c r="AG1516" t="str">
        <f>_xlfn.XLOOKUP(tblSales[[#This Row],[Employee_ID]],Employees!$A:$A,Employees!$B:$B,"Unknown")</f>
        <v>Chandra Reddy</v>
      </c>
      <c r="AH1516">
        <f>IF(MONTH(tblSales[[#This Row],[Invoice Date]])&gt;=4,MONTH(tblSales[[#This Row],[Invoice Date]]),MONTH(tblSales[[#This Row],[Invoice Date]])+12)</f>
        <v>15</v>
      </c>
      <c r="AI1516" s="8">
        <f>DATE(YEAR(tblSales[[#This Row],[Invoice Date]]),MONTH(tblSales[[#This Row],[Invoice Date]]),1)</f>
        <v>45717</v>
      </c>
      <c r="AJ1516" t="str">
        <f>_xlfn.XLOOKUP(tblSales[[#This Row],[Product_ID]],Products!$A:$A,Products!$B:$B,"Unknown")</f>
        <v>Van Heusen Formal Trouser Maroon</v>
      </c>
      <c r="AK1516" s="9">
        <f>IFERROR(tblSales[[#This Row],[Profit]]/tblSales[[#This Row],[Sales Amount]],0)</f>
        <v>-4.1450865187046826E-2</v>
      </c>
      <c r="AL1516" t="str">
        <f>IF(tblSales[[#This Row],[Discount %]]&lt;=5,"0-5%",
IF(tblSales[[#This Row],[Discount %]]&lt;=10,"5-10%",
IF(tblSales[[#This Row],[Discount %]]&lt;=15,"10-15%",
IF(tblSales[[#This Row],[Discount %]]&lt;=20,"15-20%","20%+"))))</f>
        <v>20%+</v>
      </c>
    </row>
    <row r="1517" spans="1:38">
      <c r="A1517" s="2" t="s">
        <v>3365</v>
      </c>
      <c r="B1517" s="11">
        <v>45479</v>
      </c>
      <c r="C1517" s="2" t="s">
        <v>945</v>
      </c>
      <c r="D1517" s="2" t="s">
        <v>1107</v>
      </c>
      <c r="E1517" s="2" t="s">
        <v>522</v>
      </c>
      <c r="F1517" s="2" t="s">
        <v>182</v>
      </c>
      <c r="G1517" s="2">
        <v>1</v>
      </c>
      <c r="H1517" s="2">
        <v>640.54</v>
      </c>
      <c r="I1517" s="2">
        <v>0</v>
      </c>
      <c r="J1517" s="2">
        <v>0</v>
      </c>
      <c r="K1517" s="2">
        <v>5</v>
      </c>
      <c r="L1517" s="2">
        <v>32.03</v>
      </c>
      <c r="M1517" s="2">
        <v>672.57</v>
      </c>
      <c r="N1517" s="2">
        <v>509.44</v>
      </c>
      <c r="O1517" s="2">
        <f t="shared" si="56"/>
        <v>131.10000000000005</v>
      </c>
      <c r="P1517" s="2" t="s">
        <v>31</v>
      </c>
      <c r="Q1517" s="2" t="str">
        <f t="shared" si="57"/>
        <v>Net Banking</v>
      </c>
      <c r="R1517" s="2" t="s">
        <v>20</v>
      </c>
      <c r="S1517" s="2" t="s">
        <v>56</v>
      </c>
      <c r="T1517" s="2" t="s">
        <v>587</v>
      </c>
      <c r="U1517" s="2" t="s">
        <v>60</v>
      </c>
      <c r="V1517" t="str">
        <f>TEXT(tblSales[[#This Row],[Invoice Date]],"mmm")</f>
        <v>Jul</v>
      </c>
      <c r="W1517">
        <f>MONTH(tblSales[[#This Row],[Invoice Date]])</f>
        <v>7</v>
      </c>
      <c r="X1517">
        <f>YEAR(tblSales[[#This Row],[Invoice Date]])</f>
        <v>2024</v>
      </c>
      <c r="Y1517" t="str">
        <f>TEXT(tblSales[[#This Row],[Invoice Date]],"mmm-yyyy")</f>
        <v>Jul-2024</v>
      </c>
      <c r="Z1517" t="str">
        <f>_xlfn.XLOOKUP(tblSales[[#This Row],[Product_ID]],Products!$A:$A,Products!$C:$C,"Women Dresses")</f>
        <v>Kids Wear</v>
      </c>
      <c r="AA1517" t="str">
        <f>_xlfn.XLOOKUP(tblSales[[#This Row],[Product_ID]],Products!$A:$A,Products!$D:$D,"Unknown")</f>
        <v>Kids Shorts</v>
      </c>
      <c r="AB1517" t="str">
        <f>_xlfn.XLOOKUP(tblSales[[#This Row],[Product_ID]],Products!$A:$A,Products!$E:$E,"Unknown")</f>
        <v>Allen Solly</v>
      </c>
      <c r="AC1517" t="str">
        <f>_xlfn.XLOOKUP(tblSales[[#This Row],[Store_ID]],Stores!$A:$A,Stores!$B:$B,"Unknown")</f>
        <v>TrendMart Vellore Standard</v>
      </c>
      <c r="AD1517" t="str">
        <f>_xlfn.XLOOKUP(tblSales[[#This Row],[Store_ID]],Stores!$A:$A,Stores!$E:$E,"Unknown")</f>
        <v>South Zone 1</v>
      </c>
      <c r="AE1517" t="str">
        <f>_xlfn.XLOOKUP(tblSales[[#This Row],[Customer_ID]],Customers!$A:$A,Customers!$B:$B,"Unknown")</f>
        <v>Revathi Sharma</v>
      </c>
      <c r="AF1517" t="str">
        <f>_xlfn.XLOOKUP(tblSales[[#This Row],[Customer_ID]],Customers!$A:$A,Customers!$J:$J,"Unknown")</f>
        <v>Silver</v>
      </c>
      <c r="AG1517" t="str">
        <f>_xlfn.XLOOKUP(tblSales[[#This Row],[Employee_ID]],Employees!$A:$A,Employees!$B:$B,"Unknown")</f>
        <v>Girish Sundaram</v>
      </c>
      <c r="AH1517">
        <f>IF(MONTH(tblSales[[#This Row],[Invoice Date]])&gt;=4,MONTH(tblSales[[#This Row],[Invoice Date]]),MONTH(tblSales[[#This Row],[Invoice Date]])+12)</f>
        <v>7</v>
      </c>
      <c r="AI1517" s="8">
        <f>DATE(YEAR(tblSales[[#This Row],[Invoice Date]]),MONTH(tblSales[[#This Row],[Invoice Date]]),1)</f>
        <v>45474</v>
      </c>
      <c r="AJ1517" t="str">
        <f>_xlfn.XLOOKUP(tblSales[[#This Row],[Product_ID]],Products!$A:$A,Products!$B:$B,"Unknown")</f>
        <v>Allen Solly Kids Shorts Teal</v>
      </c>
      <c r="AK1517" s="9">
        <f>IFERROR(tblSales[[#This Row],[Profit]]/tblSales[[#This Row],[Sales Amount]],0)</f>
        <v>0.19492394843659402</v>
      </c>
      <c r="AL1517" t="str">
        <f>IF(tblSales[[#This Row],[Discount %]]&lt;=5,"0-5%",
IF(tblSales[[#This Row],[Discount %]]&lt;=10,"5-10%",
IF(tblSales[[#This Row],[Discount %]]&lt;=15,"10-15%",
IF(tblSales[[#This Row],[Discount %]]&lt;=20,"15-20%","20%+"))))</f>
        <v>0-5%</v>
      </c>
    </row>
    <row r="1518" spans="1:38">
      <c r="A1518" s="2" t="s">
        <v>3366</v>
      </c>
      <c r="B1518" s="11">
        <v>45566</v>
      </c>
      <c r="C1518" s="2" t="s">
        <v>1071</v>
      </c>
      <c r="D1518" s="2" t="s">
        <v>749</v>
      </c>
      <c r="E1518" s="2" t="s">
        <v>674</v>
      </c>
      <c r="F1518" s="2" t="s">
        <v>475</v>
      </c>
      <c r="G1518" s="2">
        <v>2</v>
      </c>
      <c r="H1518" s="2">
        <v>602.54</v>
      </c>
      <c r="I1518" s="2">
        <v>0</v>
      </c>
      <c r="J1518" s="2">
        <v>0</v>
      </c>
      <c r="K1518" s="2">
        <v>5</v>
      </c>
      <c r="L1518" s="2">
        <v>60.25</v>
      </c>
      <c r="M1518" s="2">
        <v>1265.33</v>
      </c>
      <c r="N1518" s="2">
        <v>849.52</v>
      </c>
      <c r="O1518" s="2">
        <f t="shared" si="56"/>
        <v>355.55999999999995</v>
      </c>
      <c r="P1518" s="2" t="s">
        <v>32</v>
      </c>
      <c r="Q1518" s="2" t="str">
        <f t="shared" si="57"/>
        <v>UPI</v>
      </c>
      <c r="R1518" s="2" t="s">
        <v>21</v>
      </c>
      <c r="S1518" s="2" t="s">
        <v>56</v>
      </c>
      <c r="T1518" s="2" t="s">
        <v>528</v>
      </c>
      <c r="U1518" s="2" t="s">
        <v>59</v>
      </c>
      <c r="V1518" t="str">
        <f>TEXT(tblSales[[#This Row],[Invoice Date]],"mmm")</f>
        <v>Oct</v>
      </c>
      <c r="W1518">
        <f>MONTH(tblSales[[#This Row],[Invoice Date]])</f>
        <v>10</v>
      </c>
      <c r="X1518">
        <f>YEAR(tblSales[[#This Row],[Invoice Date]])</f>
        <v>2024</v>
      </c>
      <c r="Y1518" t="str">
        <f>TEXT(tblSales[[#This Row],[Invoice Date]],"mmm-yyyy")</f>
        <v>Oct-2024</v>
      </c>
      <c r="Z1518" t="str">
        <f>_xlfn.XLOOKUP(tblSales[[#This Row],[Product_ID]],Products!$A:$A,Products!$C:$C,"Women Dresses")</f>
        <v>Kids Wear</v>
      </c>
      <c r="AA1518" t="str">
        <f>_xlfn.XLOOKUP(tblSales[[#This Row],[Product_ID]],Products!$A:$A,Products!$D:$D,"Unknown")</f>
        <v>Girls Frock</v>
      </c>
      <c r="AB1518" t="str">
        <f>_xlfn.XLOOKUP(tblSales[[#This Row],[Product_ID]],Products!$A:$A,Products!$E:$E,"Unknown")</f>
        <v>Being Human</v>
      </c>
      <c r="AC1518" t="str">
        <f>_xlfn.XLOOKUP(tblSales[[#This Row],[Store_ID]],Stores!$A:$A,Stores!$B:$B,"Unknown")</f>
        <v>TrendMart Nizamabad Standard</v>
      </c>
      <c r="AD1518" t="str">
        <f>_xlfn.XLOOKUP(tblSales[[#This Row],[Store_ID]],Stores!$A:$A,Stores!$E:$E,"Unknown")</f>
        <v>South Zone 2</v>
      </c>
      <c r="AE1518" t="str">
        <f>_xlfn.XLOOKUP(tblSales[[#This Row],[Customer_ID]],Customers!$A:$A,Customers!$B:$B,"Unknown")</f>
        <v>Anusuya Gounder</v>
      </c>
      <c r="AF1518" t="str">
        <f>_xlfn.XLOOKUP(tblSales[[#This Row],[Customer_ID]],Customers!$A:$A,Customers!$J:$J,"Unknown")</f>
        <v>Platinum</v>
      </c>
      <c r="AG1518" t="str">
        <f>_xlfn.XLOOKUP(tblSales[[#This Row],[Employee_ID]],Employees!$A:$A,Employees!$B:$B,"Unknown")</f>
        <v>Arjun Krishnan</v>
      </c>
      <c r="AH1518">
        <f>IF(MONTH(tblSales[[#This Row],[Invoice Date]])&gt;=4,MONTH(tblSales[[#This Row],[Invoice Date]]),MONTH(tblSales[[#This Row],[Invoice Date]])+12)</f>
        <v>10</v>
      </c>
      <c r="AI1518" s="8">
        <f>DATE(YEAR(tblSales[[#This Row],[Invoice Date]]),MONTH(tblSales[[#This Row],[Invoice Date]]),1)</f>
        <v>45566</v>
      </c>
      <c r="AJ1518" t="str">
        <f>_xlfn.XLOOKUP(tblSales[[#This Row],[Product_ID]],Products!$A:$A,Products!$B:$B,"Unknown")</f>
        <v>Being Human Girls Frock Teal</v>
      </c>
      <c r="AK1518" s="9">
        <f>IFERROR(tblSales[[#This Row],[Profit]]/tblSales[[#This Row],[Sales Amount]],0)</f>
        <v>0.28100179399840353</v>
      </c>
      <c r="AL1518" t="str">
        <f>IF(tblSales[[#This Row],[Discount %]]&lt;=5,"0-5%",
IF(tblSales[[#This Row],[Discount %]]&lt;=10,"5-10%",
IF(tblSales[[#This Row],[Discount %]]&lt;=15,"10-15%",
IF(tblSales[[#This Row],[Discount %]]&lt;=20,"15-20%","20%+"))))</f>
        <v>0-5%</v>
      </c>
    </row>
    <row r="1519" spans="1:38">
      <c r="A1519" s="2" t="s">
        <v>3367</v>
      </c>
      <c r="B1519" s="11">
        <v>45740</v>
      </c>
      <c r="C1519" s="2" t="s">
        <v>3368</v>
      </c>
      <c r="D1519" s="2" t="s">
        <v>2586</v>
      </c>
      <c r="E1519" s="2" t="s">
        <v>578</v>
      </c>
      <c r="F1519" s="2" t="s">
        <v>222</v>
      </c>
      <c r="G1519" s="2">
        <v>1</v>
      </c>
      <c r="H1519" s="2">
        <v>1050.17</v>
      </c>
      <c r="I1519" s="2">
        <v>0</v>
      </c>
      <c r="J1519" s="2">
        <v>0</v>
      </c>
      <c r="K1519" s="2">
        <v>12</v>
      </c>
      <c r="L1519" s="2">
        <v>126.02</v>
      </c>
      <c r="M1519" s="2">
        <v>1176.19</v>
      </c>
      <c r="N1519" s="2">
        <v>674.29</v>
      </c>
      <c r="O1519" s="2">
        <f t="shared" si="56"/>
        <v>375.88000000000011</v>
      </c>
      <c r="P1519" s="2" t="s">
        <v>31</v>
      </c>
      <c r="Q1519" s="2" t="str">
        <f t="shared" si="57"/>
        <v>Net Banking</v>
      </c>
      <c r="R1519" s="2" t="s">
        <v>21</v>
      </c>
      <c r="S1519" s="2" t="s">
        <v>56</v>
      </c>
      <c r="T1519" s="2" t="s">
        <v>2968</v>
      </c>
      <c r="U1519" s="2" t="s">
        <v>59</v>
      </c>
      <c r="V1519" t="str">
        <f>TEXT(tblSales[[#This Row],[Invoice Date]],"mmm")</f>
        <v>Mar</v>
      </c>
      <c r="W1519">
        <f>MONTH(tblSales[[#This Row],[Invoice Date]])</f>
        <v>3</v>
      </c>
      <c r="X1519">
        <f>YEAR(tblSales[[#This Row],[Invoice Date]])</f>
        <v>2025</v>
      </c>
      <c r="Y1519" t="str">
        <f>TEXT(tblSales[[#This Row],[Invoice Date]],"mmm-yyyy")</f>
        <v>Mar-2025</v>
      </c>
      <c r="Z1519" t="str">
        <f>_xlfn.XLOOKUP(tblSales[[#This Row],[Product_ID]],Products!$A:$A,Products!$C:$C,"Women Dresses")</f>
        <v>Men Trousers</v>
      </c>
      <c r="AA1519" t="str">
        <f>_xlfn.XLOOKUP(tblSales[[#This Row],[Product_ID]],Products!$A:$A,Products!$D:$D,"Unknown")</f>
        <v>Chinos</v>
      </c>
      <c r="AB1519" t="str">
        <f>_xlfn.XLOOKUP(tblSales[[#This Row],[Product_ID]],Products!$A:$A,Products!$E:$E,"Unknown")</f>
        <v>Aurelia</v>
      </c>
      <c r="AC1519" t="str">
        <f>_xlfn.XLOOKUP(tblSales[[#This Row],[Store_ID]],Stores!$A:$A,Stores!$B:$B,"Unknown")</f>
        <v>TrendMart Thrissur High Street</v>
      </c>
      <c r="AD1519" t="str">
        <f>_xlfn.XLOOKUP(tblSales[[#This Row],[Store_ID]],Stores!$A:$A,Stores!$E:$E,"Unknown")</f>
        <v>South Zone 1</v>
      </c>
      <c r="AE1519" t="str">
        <f>_xlfn.XLOOKUP(tblSales[[#This Row],[Customer_ID]],Customers!$A:$A,Customers!$B:$B,"Unknown")</f>
        <v>Chitra Bhat</v>
      </c>
      <c r="AF1519" t="str">
        <f>_xlfn.XLOOKUP(tblSales[[#This Row],[Customer_ID]],Customers!$A:$A,Customers!$J:$J,"Unknown")</f>
        <v>Platinum</v>
      </c>
      <c r="AG1519" t="str">
        <f>_xlfn.XLOOKUP(tblSales[[#This Row],[Employee_ID]],Employees!$A:$A,Employees!$B:$B,"Unknown")</f>
        <v>Vasanthi Gupta</v>
      </c>
      <c r="AH1519">
        <f>IF(MONTH(tblSales[[#This Row],[Invoice Date]])&gt;=4,MONTH(tblSales[[#This Row],[Invoice Date]]),MONTH(tblSales[[#This Row],[Invoice Date]])+12)</f>
        <v>15</v>
      </c>
      <c r="AI1519" s="8">
        <f>DATE(YEAR(tblSales[[#This Row],[Invoice Date]]),MONTH(tblSales[[#This Row],[Invoice Date]]),1)</f>
        <v>45717</v>
      </c>
      <c r="AJ1519" t="str">
        <f>_xlfn.XLOOKUP(tblSales[[#This Row],[Product_ID]],Products!$A:$A,Products!$B:$B,"Unknown")</f>
        <v>Aurelia Chinos White</v>
      </c>
      <c r="AK1519" s="9">
        <f>IFERROR(tblSales[[#This Row],[Profit]]/tblSales[[#This Row],[Sales Amount]],0)</f>
        <v>0.31957421845110068</v>
      </c>
      <c r="AL1519" t="str">
        <f>IF(tblSales[[#This Row],[Discount %]]&lt;=5,"0-5%",
IF(tblSales[[#This Row],[Discount %]]&lt;=10,"5-10%",
IF(tblSales[[#This Row],[Discount %]]&lt;=15,"10-15%",
IF(tblSales[[#This Row],[Discount %]]&lt;=20,"15-20%","20%+"))))</f>
        <v>0-5%</v>
      </c>
    </row>
    <row r="1520" spans="1:38">
      <c r="A1520" s="2" t="s">
        <v>3369</v>
      </c>
      <c r="B1520" s="11">
        <v>45502</v>
      </c>
      <c r="C1520" s="2" t="s">
        <v>883</v>
      </c>
      <c r="D1520" s="2" t="s">
        <v>2248</v>
      </c>
      <c r="E1520" s="2" t="s">
        <v>209</v>
      </c>
      <c r="F1520" s="2" t="s">
        <v>116</v>
      </c>
      <c r="G1520" s="2">
        <v>3</v>
      </c>
      <c r="H1520" s="2">
        <v>1481.82</v>
      </c>
      <c r="I1520" s="2">
        <v>15</v>
      </c>
      <c r="J1520" s="2">
        <v>666.82</v>
      </c>
      <c r="K1520" s="2">
        <v>12</v>
      </c>
      <c r="L1520" s="2">
        <v>453.44</v>
      </c>
      <c r="M1520" s="2">
        <v>4232.08</v>
      </c>
      <c r="N1520" s="2">
        <v>3022.95</v>
      </c>
      <c r="O1520" s="2">
        <f t="shared" si="56"/>
        <v>755.69</v>
      </c>
      <c r="P1520" s="2" t="s">
        <v>29</v>
      </c>
      <c r="Q1520" s="2" t="str">
        <f t="shared" si="57"/>
        <v>Debit Card</v>
      </c>
      <c r="R1520" s="2" t="s">
        <v>20</v>
      </c>
      <c r="S1520" s="2" t="s">
        <v>56</v>
      </c>
      <c r="T1520" s="2" t="s">
        <v>305</v>
      </c>
      <c r="U1520" s="2" t="s">
        <v>59</v>
      </c>
      <c r="V1520" t="str">
        <f>TEXT(tblSales[[#This Row],[Invoice Date]],"mmm")</f>
        <v>Jul</v>
      </c>
      <c r="W1520">
        <f>MONTH(tblSales[[#This Row],[Invoice Date]])</f>
        <v>7</v>
      </c>
      <c r="X1520">
        <f>YEAR(tblSales[[#This Row],[Invoice Date]])</f>
        <v>2024</v>
      </c>
      <c r="Y1520" t="str">
        <f>TEXT(tblSales[[#This Row],[Invoice Date]],"mmm-yyyy")</f>
        <v>Jul-2024</v>
      </c>
      <c r="Z1520" t="str">
        <f>_xlfn.XLOOKUP(tblSales[[#This Row],[Product_ID]],Products!$A:$A,Products!$C:$C,"Women Dresses")</f>
        <v>Men Jeans</v>
      </c>
      <c r="AA1520" t="str">
        <f>_xlfn.XLOOKUP(tblSales[[#This Row],[Product_ID]],Products!$A:$A,Products!$D:$D,"Unknown")</f>
        <v>Straight Fit</v>
      </c>
      <c r="AB1520" t="str">
        <f>_xlfn.XLOOKUP(tblSales[[#This Row],[Product_ID]],Products!$A:$A,Products!$E:$E,"Unknown")</f>
        <v>Westside</v>
      </c>
      <c r="AC1520" t="str">
        <f>_xlfn.XLOOKUP(tblSales[[#This Row],[Store_ID]],Stores!$A:$A,Stores!$B:$B,"Unknown")</f>
        <v>TrendMart Kochi High Street</v>
      </c>
      <c r="AD1520" t="str">
        <f>_xlfn.XLOOKUP(tblSales[[#This Row],[Store_ID]],Stores!$A:$A,Stores!$E:$E,"Unknown")</f>
        <v>South Zone 1</v>
      </c>
      <c r="AE1520" t="str">
        <f>_xlfn.XLOOKUP(tblSales[[#This Row],[Customer_ID]],Customers!$A:$A,Customers!$B:$B,"Unknown")</f>
        <v>Anusuya Nair</v>
      </c>
      <c r="AF1520" t="str">
        <f>_xlfn.XLOOKUP(tblSales[[#This Row],[Customer_ID]],Customers!$A:$A,Customers!$J:$J,"Unknown")</f>
        <v>Silver</v>
      </c>
      <c r="AG1520" t="str">
        <f>_xlfn.XLOOKUP(tblSales[[#This Row],[Employee_ID]],Employees!$A:$A,Employees!$B:$B,"Unknown")</f>
        <v>Padma Gounder</v>
      </c>
      <c r="AH1520">
        <f>IF(MONTH(tblSales[[#This Row],[Invoice Date]])&gt;=4,MONTH(tblSales[[#This Row],[Invoice Date]]),MONTH(tblSales[[#This Row],[Invoice Date]])+12)</f>
        <v>7</v>
      </c>
      <c r="AI1520" s="8">
        <f>DATE(YEAR(tblSales[[#This Row],[Invoice Date]]),MONTH(tblSales[[#This Row],[Invoice Date]]),1)</f>
        <v>45474</v>
      </c>
      <c r="AJ1520" t="str">
        <f>_xlfn.XLOOKUP(tblSales[[#This Row],[Product_ID]],Products!$A:$A,Products!$B:$B,"Unknown")</f>
        <v>Westside Straight Fit Charcoal</v>
      </c>
      <c r="AK1520" s="9">
        <f>IFERROR(tblSales[[#This Row],[Profit]]/tblSales[[#This Row],[Sales Amount]],0)</f>
        <v>0.17856231451201302</v>
      </c>
      <c r="AL1520" t="str">
        <f>IF(tblSales[[#This Row],[Discount %]]&lt;=5,"0-5%",
IF(tblSales[[#This Row],[Discount %]]&lt;=10,"5-10%",
IF(tblSales[[#This Row],[Discount %]]&lt;=15,"10-15%",
IF(tblSales[[#This Row],[Discount %]]&lt;=20,"15-20%","20%+"))))</f>
        <v>10-15%</v>
      </c>
    </row>
    <row r="1521" spans="1:38">
      <c r="A1521" s="2" t="s">
        <v>3370</v>
      </c>
      <c r="B1521" s="11">
        <v>45576</v>
      </c>
      <c r="C1521" s="2" t="s">
        <v>1635</v>
      </c>
      <c r="D1521" s="2" t="s">
        <v>663</v>
      </c>
      <c r="E1521" s="2" t="s">
        <v>754</v>
      </c>
      <c r="F1521" s="2" t="s">
        <v>350</v>
      </c>
      <c r="G1521" s="2">
        <v>1</v>
      </c>
      <c r="H1521" s="2">
        <v>1651.33</v>
      </c>
      <c r="I1521" s="2">
        <v>10</v>
      </c>
      <c r="J1521" s="2">
        <v>165.13</v>
      </c>
      <c r="K1521" s="2">
        <v>12</v>
      </c>
      <c r="L1521" s="2">
        <v>178.34</v>
      </c>
      <c r="M1521" s="2">
        <v>1664.54</v>
      </c>
      <c r="N1521" s="2">
        <v>1133.27</v>
      </c>
      <c r="O1521" s="2">
        <f t="shared" si="56"/>
        <v>352.92999999999995</v>
      </c>
      <c r="P1521" s="2" t="s">
        <v>29</v>
      </c>
      <c r="Q1521" s="2" t="str">
        <f t="shared" si="57"/>
        <v>Debit Card</v>
      </c>
      <c r="R1521" s="2" t="s">
        <v>21</v>
      </c>
      <c r="S1521" s="2" t="s">
        <v>56</v>
      </c>
      <c r="T1521" s="2" t="s">
        <v>1538</v>
      </c>
      <c r="U1521" s="2" t="s">
        <v>59</v>
      </c>
      <c r="V1521" t="str">
        <f>TEXT(tblSales[[#This Row],[Invoice Date]],"mmm")</f>
        <v>Oct</v>
      </c>
      <c r="W1521">
        <f>MONTH(tblSales[[#This Row],[Invoice Date]])</f>
        <v>10</v>
      </c>
      <c r="X1521">
        <f>YEAR(tblSales[[#This Row],[Invoice Date]])</f>
        <v>2024</v>
      </c>
      <c r="Y1521" t="str">
        <f>TEXT(tblSales[[#This Row],[Invoice Date]],"mmm-yyyy")</f>
        <v>Oct-2024</v>
      </c>
      <c r="Z1521" t="str">
        <f>_xlfn.XLOOKUP(tblSales[[#This Row],[Product_ID]],Products!$A:$A,Products!$C:$C,"Women Dresses")</f>
        <v>Women Dresses</v>
      </c>
      <c r="AA1521" t="str">
        <f>_xlfn.XLOOKUP(tblSales[[#This Row],[Product_ID]],Products!$A:$A,Products!$D:$D,"Unknown")</f>
        <v>Shirt Dress</v>
      </c>
      <c r="AB1521" t="str">
        <f>_xlfn.XLOOKUP(tblSales[[#This Row],[Product_ID]],Products!$A:$A,Products!$E:$E,"Unknown")</f>
        <v>Pantaloons</v>
      </c>
      <c r="AC1521" t="str">
        <f>_xlfn.XLOOKUP(tblSales[[#This Row],[Store_ID]],Stores!$A:$A,Stores!$B:$B,"Unknown")</f>
        <v>TrendMart Tirunelveli Flagship</v>
      </c>
      <c r="AD1521" t="str">
        <f>_xlfn.XLOOKUP(tblSales[[#This Row],[Store_ID]],Stores!$A:$A,Stores!$E:$E,"Unknown")</f>
        <v>South Zone 1</v>
      </c>
      <c r="AE1521" t="str">
        <f>_xlfn.XLOOKUP(tblSales[[#This Row],[Customer_ID]],Customers!$A:$A,Customers!$B:$B,"Unknown")</f>
        <v>Hemanth Naidu</v>
      </c>
      <c r="AF1521" t="str">
        <f>_xlfn.XLOOKUP(tblSales[[#This Row],[Customer_ID]],Customers!$A:$A,Customers!$J:$J,"Unknown")</f>
        <v>Regular</v>
      </c>
      <c r="AG1521" t="str">
        <f>_xlfn.XLOOKUP(tblSales[[#This Row],[Employee_ID]],Employees!$A:$A,Employees!$B:$B,"Unknown")</f>
        <v>Chitra Chettiar</v>
      </c>
      <c r="AH1521">
        <f>IF(MONTH(tblSales[[#This Row],[Invoice Date]])&gt;=4,MONTH(tblSales[[#This Row],[Invoice Date]]),MONTH(tblSales[[#This Row],[Invoice Date]])+12)</f>
        <v>10</v>
      </c>
      <c r="AI1521" s="8">
        <f>DATE(YEAR(tblSales[[#This Row],[Invoice Date]]),MONTH(tblSales[[#This Row],[Invoice Date]]),1)</f>
        <v>45566</v>
      </c>
      <c r="AJ1521" t="str">
        <f>_xlfn.XLOOKUP(tblSales[[#This Row],[Product_ID]],Products!$A:$A,Products!$B:$B,"Unknown")</f>
        <v>Pantaloons Shirt Dress Grey</v>
      </c>
      <c r="AK1521" s="9">
        <f>IFERROR(tblSales[[#This Row],[Profit]]/tblSales[[#This Row],[Sales Amount]],0)</f>
        <v>0.21202854842779384</v>
      </c>
      <c r="AL1521" t="str">
        <f>IF(tblSales[[#This Row],[Discount %]]&lt;=5,"0-5%",
IF(tblSales[[#This Row],[Discount %]]&lt;=10,"5-10%",
IF(tblSales[[#This Row],[Discount %]]&lt;=15,"10-15%",
IF(tblSales[[#This Row],[Discount %]]&lt;=20,"15-20%","20%+"))))</f>
        <v>5-10%</v>
      </c>
    </row>
    <row r="1522" spans="1:38">
      <c r="A1522" s="2" t="s">
        <v>3371</v>
      </c>
      <c r="B1522" s="11">
        <v>45436</v>
      </c>
      <c r="C1522" s="2" t="s">
        <v>185</v>
      </c>
      <c r="D1522" s="2" t="s">
        <v>176</v>
      </c>
      <c r="E1522" s="2" t="s">
        <v>746</v>
      </c>
      <c r="F1522" s="2" t="s">
        <v>249</v>
      </c>
      <c r="G1522" s="2">
        <v>1</v>
      </c>
      <c r="H1522" s="2">
        <v>792.05</v>
      </c>
      <c r="I1522" s="2">
        <v>15</v>
      </c>
      <c r="J1522" s="2">
        <v>118.81</v>
      </c>
      <c r="K1522" s="2">
        <v>5</v>
      </c>
      <c r="L1522" s="2">
        <v>33.659999999999997</v>
      </c>
      <c r="M1522" s="2">
        <v>706.9</v>
      </c>
      <c r="N1522" s="2">
        <v>550.01</v>
      </c>
      <c r="O1522" s="2">
        <f t="shared" si="56"/>
        <v>123.22999999999999</v>
      </c>
      <c r="P1522" s="2" t="s">
        <v>32</v>
      </c>
      <c r="Q1522" s="2" t="str">
        <f t="shared" si="57"/>
        <v>UPI</v>
      </c>
      <c r="R1522" s="2" t="s">
        <v>21</v>
      </c>
      <c r="S1522" s="2" t="s">
        <v>56</v>
      </c>
      <c r="T1522" s="2" t="s">
        <v>2680</v>
      </c>
      <c r="U1522" s="2" t="s">
        <v>59</v>
      </c>
      <c r="V1522" t="str">
        <f>TEXT(tblSales[[#This Row],[Invoice Date]],"mmm")</f>
        <v>May</v>
      </c>
      <c r="W1522">
        <f>MONTH(tblSales[[#This Row],[Invoice Date]])</f>
        <v>5</v>
      </c>
      <c r="X1522">
        <f>YEAR(tblSales[[#This Row],[Invoice Date]])</f>
        <v>2024</v>
      </c>
      <c r="Y1522" t="str">
        <f>TEXT(tblSales[[#This Row],[Invoice Date]],"mmm-yyyy")</f>
        <v>May-2024</v>
      </c>
      <c r="Z1522" t="str">
        <f>_xlfn.XLOOKUP(tblSales[[#This Row],[Product_ID]],Products!$A:$A,Products!$C:$C,"Women Dresses")</f>
        <v>Women Tops</v>
      </c>
      <c r="AA1522" t="str">
        <f>_xlfn.XLOOKUP(tblSales[[#This Row],[Product_ID]],Products!$A:$A,Products!$D:$D,"Unknown")</f>
        <v>Crop Top</v>
      </c>
      <c r="AB1522" t="str">
        <f>_xlfn.XLOOKUP(tblSales[[#This Row],[Product_ID]],Products!$A:$A,Products!$E:$E,"Unknown")</f>
        <v>Nike</v>
      </c>
      <c r="AC1522" t="str">
        <f>_xlfn.XLOOKUP(tblSales[[#This Row],[Store_ID]],Stores!$A:$A,Stores!$B:$B,"Unknown")</f>
        <v>TrendMart Guntur Standard</v>
      </c>
      <c r="AD1522" t="str">
        <f>_xlfn.XLOOKUP(tblSales[[#This Row],[Store_ID]],Stores!$A:$A,Stores!$E:$E,"Unknown")</f>
        <v>South Zone 3</v>
      </c>
      <c r="AE1522" t="str">
        <f>_xlfn.XLOOKUP(tblSales[[#This Row],[Customer_ID]],Customers!$A:$A,Customers!$B:$B,"Unknown")</f>
        <v>Saranya Shetty</v>
      </c>
      <c r="AF1522" t="str">
        <f>_xlfn.XLOOKUP(tblSales[[#This Row],[Customer_ID]],Customers!$A:$A,Customers!$J:$J,"Unknown")</f>
        <v>Regular</v>
      </c>
      <c r="AG1522" t="str">
        <f>_xlfn.XLOOKUP(tblSales[[#This Row],[Employee_ID]],Employees!$A:$A,Employees!$B:$B,"Unknown")</f>
        <v>Hari Nair</v>
      </c>
      <c r="AH1522">
        <f>IF(MONTH(tblSales[[#This Row],[Invoice Date]])&gt;=4,MONTH(tblSales[[#This Row],[Invoice Date]]),MONTH(tblSales[[#This Row],[Invoice Date]])+12)</f>
        <v>5</v>
      </c>
      <c r="AI1522" s="8">
        <f>DATE(YEAR(tblSales[[#This Row],[Invoice Date]]),MONTH(tblSales[[#This Row],[Invoice Date]]),1)</f>
        <v>45413</v>
      </c>
      <c r="AJ1522" t="str">
        <f>_xlfn.XLOOKUP(tblSales[[#This Row],[Product_ID]],Products!$A:$A,Products!$B:$B,"Unknown")</f>
        <v>Nike Crop Top Cream</v>
      </c>
      <c r="AK1522" s="9">
        <f>IFERROR(tblSales[[#This Row],[Profit]]/tblSales[[#This Row],[Sales Amount]],0)</f>
        <v>0.17432451549016834</v>
      </c>
      <c r="AL1522" t="str">
        <f>IF(tblSales[[#This Row],[Discount %]]&lt;=5,"0-5%",
IF(tblSales[[#This Row],[Discount %]]&lt;=10,"5-10%",
IF(tblSales[[#This Row],[Discount %]]&lt;=15,"10-15%",
IF(tblSales[[#This Row],[Discount %]]&lt;=20,"15-20%","20%+"))))</f>
        <v>10-15%</v>
      </c>
    </row>
    <row r="1523" spans="1:38">
      <c r="A1523" s="2" t="s">
        <v>3372</v>
      </c>
      <c r="B1523" s="11">
        <v>45624</v>
      </c>
      <c r="C1523" s="2" t="s">
        <v>3373</v>
      </c>
      <c r="D1523" s="2" t="s">
        <v>841</v>
      </c>
      <c r="E1523" s="2" t="s">
        <v>192</v>
      </c>
      <c r="F1523" s="2" t="s">
        <v>204</v>
      </c>
      <c r="G1523" s="2">
        <v>3</v>
      </c>
      <c r="H1523" s="2">
        <v>2528.23</v>
      </c>
      <c r="I1523" s="2">
        <v>15</v>
      </c>
      <c r="J1523" s="2">
        <v>1137.7</v>
      </c>
      <c r="K1523" s="2">
        <v>12</v>
      </c>
      <c r="L1523" s="2">
        <v>773.64</v>
      </c>
      <c r="M1523" s="2">
        <v>7220.63</v>
      </c>
      <c r="N1523" s="2">
        <v>5228.67</v>
      </c>
      <c r="O1523" s="2">
        <f t="shared" si="56"/>
        <v>1218.3200000000002</v>
      </c>
      <c r="P1523" s="2" t="s">
        <v>28</v>
      </c>
      <c r="Q1523" s="2" t="str">
        <f t="shared" si="57"/>
        <v>Credit Card</v>
      </c>
      <c r="R1523" s="2" t="s">
        <v>21</v>
      </c>
      <c r="S1523" s="2" t="s">
        <v>56</v>
      </c>
      <c r="T1523" s="2" t="s">
        <v>1245</v>
      </c>
      <c r="U1523" s="2" t="s">
        <v>59</v>
      </c>
      <c r="V1523" t="str">
        <f>TEXT(tblSales[[#This Row],[Invoice Date]],"mmm")</f>
        <v>Nov</v>
      </c>
      <c r="W1523">
        <f>MONTH(tblSales[[#This Row],[Invoice Date]])</f>
        <v>11</v>
      </c>
      <c r="X1523">
        <f>YEAR(tblSales[[#This Row],[Invoice Date]])</f>
        <v>2024</v>
      </c>
      <c r="Y1523" t="str">
        <f>TEXT(tblSales[[#This Row],[Invoice Date]],"mmm-yyyy")</f>
        <v>Nov-2024</v>
      </c>
      <c r="Z1523" t="str">
        <f>_xlfn.XLOOKUP(tblSales[[#This Row],[Product_ID]],Products!$A:$A,Products!$C:$C,"Women Dresses")</f>
        <v>Men Ethnic</v>
      </c>
      <c r="AA1523" t="str">
        <f>_xlfn.XLOOKUP(tblSales[[#This Row],[Product_ID]],Products!$A:$A,Products!$D:$D,"Unknown")</f>
        <v>Kurta</v>
      </c>
      <c r="AB1523" t="str">
        <f>_xlfn.XLOOKUP(tblSales[[#This Row],[Product_ID]],Products!$A:$A,Products!$E:$E,"Unknown")</f>
        <v>Blackberrys</v>
      </c>
      <c r="AC1523" t="str">
        <f>_xlfn.XLOOKUP(tblSales[[#This Row],[Store_ID]],Stores!$A:$A,Stores!$B:$B,"Unknown")</f>
        <v>TrendMart Nellore Standard</v>
      </c>
      <c r="AD1523" t="str">
        <f>_xlfn.XLOOKUP(tblSales[[#This Row],[Store_ID]],Stores!$A:$A,Stores!$E:$E,"Unknown")</f>
        <v>South Zone 3</v>
      </c>
      <c r="AE1523" t="str">
        <f>_xlfn.XLOOKUP(tblSales[[#This Row],[Customer_ID]],Customers!$A:$A,Customers!$B:$B,"Unknown")</f>
        <v>Sangeeta Mishra</v>
      </c>
      <c r="AF1523" t="str">
        <f>_xlfn.XLOOKUP(tblSales[[#This Row],[Customer_ID]],Customers!$A:$A,Customers!$J:$J,"Unknown")</f>
        <v>Regular</v>
      </c>
      <c r="AG1523" t="str">
        <f>_xlfn.XLOOKUP(tblSales[[#This Row],[Employee_ID]],Employees!$A:$A,Employees!$B:$B,"Unknown")</f>
        <v>Logesh Gopalakrishnan</v>
      </c>
      <c r="AH1523">
        <f>IF(MONTH(tblSales[[#This Row],[Invoice Date]])&gt;=4,MONTH(tblSales[[#This Row],[Invoice Date]]),MONTH(tblSales[[#This Row],[Invoice Date]])+12)</f>
        <v>11</v>
      </c>
      <c r="AI1523" s="8">
        <f>DATE(YEAR(tblSales[[#This Row],[Invoice Date]]),MONTH(tblSales[[#This Row],[Invoice Date]]),1)</f>
        <v>45597</v>
      </c>
      <c r="AJ1523" t="str">
        <f>_xlfn.XLOOKUP(tblSales[[#This Row],[Product_ID]],Products!$A:$A,Products!$B:$B,"Unknown")</f>
        <v>Blackberrys Kurta Teal</v>
      </c>
      <c r="AK1523" s="9">
        <f>IFERROR(tblSales[[#This Row],[Profit]]/tblSales[[#This Row],[Sales Amount]],0)</f>
        <v>0.16872765949785548</v>
      </c>
      <c r="AL1523" t="str">
        <f>IF(tblSales[[#This Row],[Discount %]]&lt;=5,"0-5%",
IF(tblSales[[#This Row],[Discount %]]&lt;=10,"5-10%",
IF(tblSales[[#This Row],[Discount %]]&lt;=15,"10-15%",
IF(tblSales[[#This Row],[Discount %]]&lt;=20,"15-20%","20%+"))))</f>
        <v>10-15%</v>
      </c>
    </row>
    <row r="1524" spans="1:38">
      <c r="A1524" s="2" t="s">
        <v>3374</v>
      </c>
      <c r="B1524" s="11">
        <v>45728</v>
      </c>
      <c r="C1524" s="2" t="s">
        <v>3236</v>
      </c>
      <c r="D1524" s="2" t="s">
        <v>2218</v>
      </c>
      <c r="E1524" s="2" t="s">
        <v>1396</v>
      </c>
      <c r="F1524" s="2" t="s">
        <v>319</v>
      </c>
      <c r="G1524" s="2">
        <v>1</v>
      </c>
      <c r="H1524" s="2">
        <v>1062.33</v>
      </c>
      <c r="I1524" s="2">
        <v>15</v>
      </c>
      <c r="J1524" s="2">
        <v>159.35</v>
      </c>
      <c r="K1524" s="2">
        <v>12</v>
      </c>
      <c r="L1524" s="2">
        <v>108.36</v>
      </c>
      <c r="M1524" s="2">
        <v>1011.34</v>
      </c>
      <c r="N1524" s="2">
        <v>753.73</v>
      </c>
      <c r="O1524" s="2">
        <f t="shared" ref="O1524:O1587" si="58">(M1524-N1524-L1524)</f>
        <v>149.25</v>
      </c>
      <c r="P1524" s="2" t="s">
        <v>27</v>
      </c>
      <c r="Q1524" s="2" t="str">
        <f t="shared" si="57"/>
        <v>Cash</v>
      </c>
      <c r="R1524" s="2" t="s">
        <v>20</v>
      </c>
      <c r="S1524" s="2" t="s">
        <v>56</v>
      </c>
      <c r="T1524" s="2" t="s">
        <v>3375</v>
      </c>
      <c r="U1524" s="2" t="s">
        <v>59</v>
      </c>
      <c r="V1524" t="str">
        <f>TEXT(tblSales[[#This Row],[Invoice Date]],"mmm")</f>
        <v>Mar</v>
      </c>
      <c r="W1524">
        <f>MONTH(tblSales[[#This Row],[Invoice Date]])</f>
        <v>3</v>
      </c>
      <c r="X1524">
        <f>YEAR(tblSales[[#This Row],[Invoice Date]])</f>
        <v>2025</v>
      </c>
      <c r="Y1524" t="str">
        <f>TEXT(tblSales[[#This Row],[Invoice Date]],"mmm-yyyy")</f>
        <v>Mar-2025</v>
      </c>
      <c r="Z1524" t="str">
        <f>_xlfn.XLOOKUP(tblSales[[#This Row],[Product_ID]],Products!$A:$A,Products!$C:$C,"Women Dresses")</f>
        <v>Belts</v>
      </c>
      <c r="AA1524" t="str">
        <f>_xlfn.XLOOKUP(tblSales[[#This Row],[Product_ID]],Products!$A:$A,Products!$D:$D,"Unknown")</f>
        <v>Braided Belt</v>
      </c>
      <c r="AB1524" t="str">
        <f>_xlfn.XLOOKUP(tblSales[[#This Row],[Product_ID]],Products!$A:$A,Products!$E:$E,"Unknown")</f>
        <v>Liberty</v>
      </c>
      <c r="AC1524" t="str">
        <f>_xlfn.XLOOKUP(tblSales[[#This Row],[Store_ID]],Stores!$A:$A,Stores!$B:$B,"Unknown")</f>
        <v>TrendMart Vellore High Street</v>
      </c>
      <c r="AD1524" t="str">
        <f>_xlfn.XLOOKUP(tblSales[[#This Row],[Store_ID]],Stores!$A:$A,Stores!$E:$E,"Unknown")</f>
        <v>South Zone 1</v>
      </c>
      <c r="AE1524" t="str">
        <f>_xlfn.XLOOKUP(tblSales[[#This Row],[Customer_ID]],Customers!$A:$A,Customers!$B:$B,"Unknown")</f>
        <v>Deepthi Iyengar</v>
      </c>
      <c r="AF1524" t="str">
        <f>_xlfn.XLOOKUP(tblSales[[#This Row],[Customer_ID]],Customers!$A:$A,Customers!$J:$J,"Unknown")</f>
        <v>Regular</v>
      </c>
      <c r="AG1524" t="str">
        <f>_xlfn.XLOOKUP(tblSales[[#This Row],[Employee_ID]],Employees!$A:$A,Employees!$B:$B,"Unknown")</f>
        <v>Sathish Sundaram</v>
      </c>
      <c r="AH1524">
        <f>IF(MONTH(tblSales[[#This Row],[Invoice Date]])&gt;=4,MONTH(tblSales[[#This Row],[Invoice Date]]),MONTH(tblSales[[#This Row],[Invoice Date]])+12)</f>
        <v>15</v>
      </c>
      <c r="AI1524" s="8">
        <f>DATE(YEAR(tblSales[[#This Row],[Invoice Date]]),MONTH(tblSales[[#This Row],[Invoice Date]]),1)</f>
        <v>45717</v>
      </c>
      <c r="AJ1524" t="str">
        <f>_xlfn.XLOOKUP(tblSales[[#This Row],[Product_ID]],Products!$A:$A,Products!$B:$B,"Unknown")</f>
        <v>Liberty Braided Belt Red</v>
      </c>
      <c r="AK1524" s="9">
        <f>IFERROR(tblSales[[#This Row],[Profit]]/tblSales[[#This Row],[Sales Amount]],0)</f>
        <v>0.14757648268633694</v>
      </c>
      <c r="AL1524" t="str">
        <f>IF(tblSales[[#This Row],[Discount %]]&lt;=5,"0-5%",
IF(tblSales[[#This Row],[Discount %]]&lt;=10,"5-10%",
IF(tblSales[[#This Row],[Discount %]]&lt;=15,"10-15%",
IF(tblSales[[#This Row],[Discount %]]&lt;=20,"15-20%","20%+"))))</f>
        <v>10-15%</v>
      </c>
    </row>
    <row r="1525" spans="1:38">
      <c r="A1525" s="2" t="s">
        <v>3376</v>
      </c>
      <c r="B1525" s="11">
        <v>45636</v>
      </c>
      <c r="C1525" s="2" t="s">
        <v>3377</v>
      </c>
      <c r="D1525" s="2" t="s">
        <v>517</v>
      </c>
      <c r="E1525" s="2" t="s">
        <v>432</v>
      </c>
      <c r="F1525" s="2" t="s">
        <v>210</v>
      </c>
      <c r="G1525" s="2">
        <v>1</v>
      </c>
      <c r="H1525" s="2">
        <v>1053.6300000000001</v>
      </c>
      <c r="I1525" s="2">
        <v>10</v>
      </c>
      <c r="J1525" s="2">
        <v>105.36</v>
      </c>
      <c r="K1525" s="2">
        <v>12</v>
      </c>
      <c r="L1525" s="2">
        <v>113.79</v>
      </c>
      <c r="M1525" s="2">
        <v>1062.06</v>
      </c>
      <c r="N1525" s="2">
        <v>720.53</v>
      </c>
      <c r="O1525" s="2">
        <f t="shared" si="58"/>
        <v>227.73999999999995</v>
      </c>
      <c r="P1525" s="2" t="s">
        <v>32</v>
      </c>
      <c r="Q1525" s="2" t="str">
        <f t="shared" si="57"/>
        <v>UPI</v>
      </c>
      <c r="R1525" s="2" t="s">
        <v>20</v>
      </c>
      <c r="S1525" s="2" t="s">
        <v>56</v>
      </c>
      <c r="T1525" s="2" t="s">
        <v>2858</v>
      </c>
      <c r="U1525" s="2" t="s">
        <v>59</v>
      </c>
      <c r="V1525" t="str">
        <f>TEXT(tblSales[[#This Row],[Invoice Date]],"mmm")</f>
        <v>Dec</v>
      </c>
      <c r="W1525">
        <f>MONTH(tblSales[[#This Row],[Invoice Date]])</f>
        <v>12</v>
      </c>
      <c r="X1525">
        <f>YEAR(tblSales[[#This Row],[Invoice Date]])</f>
        <v>2024</v>
      </c>
      <c r="Y1525" t="str">
        <f>TEXT(tblSales[[#This Row],[Invoice Date]],"mmm-yyyy")</f>
        <v>Dec-2024</v>
      </c>
      <c r="Z1525" t="str">
        <f>_xlfn.XLOOKUP(tblSales[[#This Row],[Product_ID]],Products!$A:$A,Products!$C:$C,"Women Dresses")</f>
        <v>Women Jeans</v>
      </c>
      <c r="AA1525" t="str">
        <f>_xlfn.XLOOKUP(tblSales[[#This Row],[Product_ID]],Products!$A:$A,Products!$D:$D,"Unknown")</f>
        <v>Straight Fit</v>
      </c>
      <c r="AB1525" t="str">
        <f>_xlfn.XLOOKUP(tblSales[[#This Row],[Product_ID]],Products!$A:$A,Products!$E:$E,"Unknown")</f>
        <v>Sonata</v>
      </c>
      <c r="AC1525" t="str">
        <f>_xlfn.XLOOKUP(tblSales[[#This Row],[Store_ID]],Stores!$A:$A,Stores!$B:$B,"Unknown")</f>
        <v>TrendMart Mangaluru Mall Kiosk</v>
      </c>
      <c r="AD1525" t="str">
        <f>_xlfn.XLOOKUP(tblSales[[#This Row],[Store_ID]],Stores!$A:$A,Stores!$E:$E,"Unknown")</f>
        <v>South Zone 2</v>
      </c>
      <c r="AE1525" t="str">
        <f>_xlfn.XLOOKUP(tblSales[[#This Row],[Customer_ID]],Customers!$A:$A,Customers!$B:$B,"Unknown")</f>
        <v>Chandrika Mishra</v>
      </c>
      <c r="AF1525" t="str">
        <f>_xlfn.XLOOKUP(tblSales[[#This Row],[Customer_ID]],Customers!$A:$A,Customers!$J:$J,"Unknown")</f>
        <v>Silver</v>
      </c>
      <c r="AG1525" t="str">
        <f>_xlfn.XLOOKUP(tblSales[[#This Row],[Employee_ID]],Employees!$A:$A,Employees!$B:$B,"Unknown")</f>
        <v>Rani Mishra</v>
      </c>
      <c r="AH1525">
        <f>IF(MONTH(tblSales[[#This Row],[Invoice Date]])&gt;=4,MONTH(tblSales[[#This Row],[Invoice Date]]),MONTH(tblSales[[#This Row],[Invoice Date]])+12)</f>
        <v>12</v>
      </c>
      <c r="AI1525" s="8">
        <f>DATE(YEAR(tblSales[[#This Row],[Invoice Date]]),MONTH(tblSales[[#This Row],[Invoice Date]]),1)</f>
        <v>45627</v>
      </c>
      <c r="AJ1525" t="str">
        <f>_xlfn.XLOOKUP(tblSales[[#This Row],[Product_ID]],Products!$A:$A,Products!$B:$B,"Unknown")</f>
        <v>Sonata Straight Fit Cream</v>
      </c>
      <c r="AK1525" s="9">
        <f>IFERROR(tblSales[[#This Row],[Profit]]/tblSales[[#This Row],[Sales Amount]],0)</f>
        <v>0.21443232962356173</v>
      </c>
      <c r="AL1525" t="str">
        <f>IF(tblSales[[#This Row],[Discount %]]&lt;=5,"0-5%",
IF(tblSales[[#This Row],[Discount %]]&lt;=10,"5-10%",
IF(tblSales[[#This Row],[Discount %]]&lt;=15,"10-15%",
IF(tblSales[[#This Row],[Discount %]]&lt;=20,"15-20%","20%+"))))</f>
        <v>5-10%</v>
      </c>
    </row>
    <row r="1526" spans="1:38">
      <c r="A1526" s="2" t="s">
        <v>3378</v>
      </c>
      <c r="B1526" s="11">
        <v>45740</v>
      </c>
      <c r="C1526" s="2" t="s">
        <v>1017</v>
      </c>
      <c r="D1526" s="2" t="s">
        <v>1208</v>
      </c>
      <c r="E1526" s="2" t="s">
        <v>688</v>
      </c>
      <c r="F1526" s="2" t="s">
        <v>161</v>
      </c>
      <c r="G1526" s="2">
        <v>2</v>
      </c>
      <c r="H1526" s="2">
        <v>841.52</v>
      </c>
      <c r="I1526" s="2">
        <v>30</v>
      </c>
      <c r="J1526" s="2">
        <v>504.91</v>
      </c>
      <c r="K1526" s="2">
        <v>5</v>
      </c>
      <c r="L1526" s="2">
        <v>58.91</v>
      </c>
      <c r="M1526" s="2">
        <v>1237.04</v>
      </c>
      <c r="N1526" s="2">
        <v>1274.54</v>
      </c>
      <c r="O1526" s="2">
        <f t="shared" si="58"/>
        <v>-96.41</v>
      </c>
      <c r="P1526" s="2" t="s">
        <v>31</v>
      </c>
      <c r="Q1526" s="2" t="str">
        <f t="shared" si="57"/>
        <v>Net Banking</v>
      </c>
      <c r="R1526" s="2" t="s">
        <v>21</v>
      </c>
      <c r="S1526" s="2" t="s">
        <v>56</v>
      </c>
      <c r="T1526" s="2" t="s">
        <v>3379</v>
      </c>
      <c r="U1526" s="2" t="s">
        <v>59</v>
      </c>
      <c r="V1526" t="str">
        <f>TEXT(tblSales[[#This Row],[Invoice Date]],"mmm")</f>
        <v>Mar</v>
      </c>
      <c r="W1526">
        <f>MONTH(tblSales[[#This Row],[Invoice Date]])</f>
        <v>3</v>
      </c>
      <c r="X1526">
        <f>YEAR(tblSales[[#This Row],[Invoice Date]])</f>
        <v>2025</v>
      </c>
      <c r="Y1526" t="str">
        <f>TEXT(tblSales[[#This Row],[Invoice Date]],"mmm-yyyy")</f>
        <v>Mar-2025</v>
      </c>
      <c r="Z1526" t="str">
        <f>_xlfn.XLOOKUP(tblSales[[#This Row],[Product_ID]],Products!$A:$A,Products!$C:$C,"Women Dresses")</f>
        <v>Women Jeans</v>
      </c>
      <c r="AA1526" t="str">
        <f>_xlfn.XLOOKUP(tblSales[[#This Row],[Product_ID]],Products!$A:$A,Products!$D:$D,"Unknown")</f>
        <v>Skinny Fit</v>
      </c>
      <c r="AB1526" t="str">
        <f>_xlfn.XLOOKUP(tblSales[[#This Row],[Product_ID]],Products!$A:$A,Products!$E:$E,"Unknown")</f>
        <v>Biba</v>
      </c>
      <c r="AC1526" t="str">
        <f>_xlfn.XLOOKUP(tblSales[[#This Row],[Store_ID]],Stores!$A:$A,Stores!$B:$B,"Unknown")</f>
        <v>TrendMart Nellore Mall Kiosk</v>
      </c>
      <c r="AD1526" t="str">
        <f>_xlfn.XLOOKUP(tblSales[[#This Row],[Store_ID]],Stores!$A:$A,Stores!$E:$E,"Unknown")</f>
        <v>South Zone 3</v>
      </c>
      <c r="AE1526" t="str">
        <f>_xlfn.XLOOKUP(tblSales[[#This Row],[Customer_ID]],Customers!$A:$A,Customers!$B:$B,"Unknown")</f>
        <v>Uday Chettiar</v>
      </c>
      <c r="AF1526" t="str">
        <f>_xlfn.XLOOKUP(tblSales[[#This Row],[Customer_ID]],Customers!$A:$A,Customers!$J:$J,"Unknown")</f>
        <v>Gold</v>
      </c>
      <c r="AG1526" t="str">
        <f>_xlfn.XLOOKUP(tblSales[[#This Row],[Employee_ID]],Employees!$A:$A,Employees!$B:$B,"Unknown")</f>
        <v>Chandra Reddy</v>
      </c>
      <c r="AH1526">
        <f>IF(MONTH(tblSales[[#This Row],[Invoice Date]])&gt;=4,MONTH(tblSales[[#This Row],[Invoice Date]]),MONTH(tblSales[[#This Row],[Invoice Date]])+12)</f>
        <v>15</v>
      </c>
      <c r="AI1526" s="8">
        <f>DATE(YEAR(tblSales[[#This Row],[Invoice Date]]),MONTH(tblSales[[#This Row],[Invoice Date]]),1)</f>
        <v>45717</v>
      </c>
      <c r="AJ1526" t="str">
        <f>_xlfn.XLOOKUP(tblSales[[#This Row],[Product_ID]],Products!$A:$A,Products!$B:$B,"Unknown")</f>
        <v>Biba Skinny Fit Brown</v>
      </c>
      <c r="AK1526" s="9">
        <f>IFERROR(tblSales[[#This Row],[Profit]]/tblSales[[#This Row],[Sales Amount]],0)</f>
        <v>-7.7936040871758386E-2</v>
      </c>
      <c r="AL1526" t="str">
        <f>IF(tblSales[[#This Row],[Discount %]]&lt;=5,"0-5%",
IF(tblSales[[#This Row],[Discount %]]&lt;=10,"5-10%",
IF(tblSales[[#This Row],[Discount %]]&lt;=15,"10-15%",
IF(tblSales[[#This Row],[Discount %]]&lt;=20,"15-20%","20%+"))))</f>
        <v>20%+</v>
      </c>
    </row>
    <row r="1527" spans="1:38">
      <c r="A1527" s="2" t="s">
        <v>3380</v>
      </c>
      <c r="B1527" s="11">
        <v>45438</v>
      </c>
      <c r="C1527" s="2" t="s">
        <v>247</v>
      </c>
      <c r="D1527" s="2" t="s">
        <v>1768</v>
      </c>
      <c r="E1527" s="2" t="s">
        <v>615</v>
      </c>
      <c r="F1527" s="2" t="s">
        <v>122</v>
      </c>
      <c r="G1527" s="2">
        <v>1</v>
      </c>
      <c r="H1527" s="2">
        <v>1084.5</v>
      </c>
      <c r="I1527" s="2">
        <v>10</v>
      </c>
      <c r="J1527" s="2">
        <v>108.45</v>
      </c>
      <c r="K1527" s="2">
        <v>12</v>
      </c>
      <c r="L1527" s="2">
        <v>117.13</v>
      </c>
      <c r="M1527" s="2">
        <v>1093.18</v>
      </c>
      <c r="N1527" s="2">
        <v>725.87</v>
      </c>
      <c r="O1527" s="2">
        <f t="shared" si="58"/>
        <v>250.18000000000006</v>
      </c>
      <c r="P1527" s="2" t="s">
        <v>32</v>
      </c>
      <c r="Q1527" s="2" t="str">
        <f t="shared" si="57"/>
        <v>UPI</v>
      </c>
      <c r="R1527" s="2" t="s">
        <v>20</v>
      </c>
      <c r="S1527" s="2" t="s">
        <v>56</v>
      </c>
      <c r="T1527" s="2" t="s">
        <v>1831</v>
      </c>
      <c r="U1527" s="2" t="s">
        <v>60</v>
      </c>
      <c r="V1527" t="str">
        <f>TEXT(tblSales[[#This Row],[Invoice Date]],"mmm")</f>
        <v>May</v>
      </c>
      <c r="W1527">
        <f>MONTH(tblSales[[#This Row],[Invoice Date]])</f>
        <v>5</v>
      </c>
      <c r="X1527">
        <f>YEAR(tblSales[[#This Row],[Invoice Date]])</f>
        <v>2024</v>
      </c>
      <c r="Y1527" t="str">
        <f>TEXT(tblSales[[#This Row],[Invoice Date]],"mmm-yyyy")</f>
        <v>May-2024</v>
      </c>
      <c r="Z1527" t="str">
        <f>_xlfn.XLOOKUP(tblSales[[#This Row],[Product_ID]],Products!$A:$A,Products!$C:$C,"Women Dresses")</f>
        <v>Footwear</v>
      </c>
      <c r="AA1527" t="str">
        <f>_xlfn.XLOOKUP(tblSales[[#This Row],[Product_ID]],Products!$A:$A,Products!$D:$D,"Unknown")</f>
        <v>Sneakers</v>
      </c>
      <c r="AB1527" t="str">
        <f>_xlfn.XLOOKUP(tblSales[[#This Row],[Product_ID]],Products!$A:$A,Products!$E:$E,"Unknown")</f>
        <v>Titan</v>
      </c>
      <c r="AC1527" t="str">
        <f>_xlfn.XLOOKUP(tblSales[[#This Row],[Store_ID]],Stores!$A:$A,Stores!$B:$B,"Unknown")</f>
        <v>TrendMart Hyderabad Mall Kiosk</v>
      </c>
      <c r="AD1527" t="str">
        <f>_xlfn.XLOOKUP(tblSales[[#This Row],[Store_ID]],Stores!$A:$A,Stores!$E:$E,"Unknown")</f>
        <v>South Zone 2</v>
      </c>
      <c r="AE1527" t="str">
        <f>_xlfn.XLOOKUP(tblSales[[#This Row],[Customer_ID]],Customers!$A:$A,Customers!$B:$B,"Unknown")</f>
        <v>Padma Krishnan</v>
      </c>
      <c r="AF1527" t="str">
        <f>_xlfn.XLOOKUP(tblSales[[#This Row],[Customer_ID]],Customers!$A:$A,Customers!$J:$J,"Unknown")</f>
        <v>Gold</v>
      </c>
      <c r="AG1527" t="str">
        <f>_xlfn.XLOOKUP(tblSales[[#This Row],[Employee_ID]],Employees!$A:$A,Employees!$B:$B,"Unknown")</f>
        <v>Rahul Krishnan</v>
      </c>
      <c r="AH1527">
        <f>IF(MONTH(tblSales[[#This Row],[Invoice Date]])&gt;=4,MONTH(tblSales[[#This Row],[Invoice Date]]),MONTH(tblSales[[#This Row],[Invoice Date]])+12)</f>
        <v>5</v>
      </c>
      <c r="AI1527" s="8">
        <f>DATE(YEAR(tblSales[[#This Row],[Invoice Date]]),MONTH(tblSales[[#This Row],[Invoice Date]]),1)</f>
        <v>45413</v>
      </c>
      <c r="AJ1527" t="str">
        <f>_xlfn.XLOOKUP(tblSales[[#This Row],[Product_ID]],Products!$A:$A,Products!$B:$B,"Unknown")</f>
        <v>Titan Sneakers Maroon</v>
      </c>
      <c r="AK1527" s="9">
        <f>IFERROR(tblSales[[#This Row],[Profit]]/tblSales[[#This Row],[Sales Amount]],0)</f>
        <v>0.22885526628734523</v>
      </c>
      <c r="AL1527" t="str">
        <f>IF(tblSales[[#This Row],[Discount %]]&lt;=5,"0-5%",
IF(tblSales[[#This Row],[Discount %]]&lt;=10,"5-10%",
IF(tblSales[[#This Row],[Discount %]]&lt;=15,"10-15%",
IF(tblSales[[#This Row],[Discount %]]&lt;=20,"15-20%","20%+"))))</f>
        <v>5-10%</v>
      </c>
    </row>
    <row r="1528" spans="1:38">
      <c r="A1528" s="2" t="s">
        <v>3381</v>
      </c>
      <c r="B1528" s="11">
        <v>45623</v>
      </c>
      <c r="C1528" s="2" t="s">
        <v>2338</v>
      </c>
      <c r="D1528" s="2" t="s">
        <v>149</v>
      </c>
      <c r="E1528" s="2" t="s">
        <v>650</v>
      </c>
      <c r="F1528" s="2" t="s">
        <v>210</v>
      </c>
      <c r="G1528" s="2">
        <v>3</v>
      </c>
      <c r="H1528" s="2">
        <v>1776.88</v>
      </c>
      <c r="I1528" s="2">
        <v>20</v>
      </c>
      <c r="J1528" s="2">
        <v>1066.1300000000001</v>
      </c>
      <c r="K1528" s="2">
        <v>12</v>
      </c>
      <c r="L1528" s="2">
        <v>511.74</v>
      </c>
      <c r="M1528" s="2">
        <v>4776.25</v>
      </c>
      <c r="N1528" s="2">
        <v>4199.55</v>
      </c>
      <c r="O1528" s="2">
        <f t="shared" si="58"/>
        <v>64.959999999999809</v>
      </c>
      <c r="P1528" s="2" t="s">
        <v>28</v>
      </c>
      <c r="Q1528" s="2" t="str">
        <f t="shared" si="57"/>
        <v>Credit Card</v>
      </c>
      <c r="R1528" s="2" t="s">
        <v>20</v>
      </c>
      <c r="S1528" s="2" t="s">
        <v>56</v>
      </c>
      <c r="T1528" s="2" t="s">
        <v>3382</v>
      </c>
      <c r="U1528" s="2" t="s">
        <v>59</v>
      </c>
      <c r="V1528" t="str">
        <f>TEXT(tblSales[[#This Row],[Invoice Date]],"mmm")</f>
        <v>Nov</v>
      </c>
      <c r="W1528">
        <f>MONTH(tblSales[[#This Row],[Invoice Date]])</f>
        <v>11</v>
      </c>
      <c r="X1528">
        <f>YEAR(tblSales[[#This Row],[Invoice Date]])</f>
        <v>2024</v>
      </c>
      <c r="Y1528" t="str">
        <f>TEXT(tblSales[[#This Row],[Invoice Date]],"mmm-yyyy")</f>
        <v>Nov-2024</v>
      </c>
      <c r="Z1528" t="str">
        <f>_xlfn.XLOOKUP(tblSales[[#This Row],[Product_ID]],Products!$A:$A,Products!$C:$C,"Women Dresses")</f>
        <v>Women Dresses</v>
      </c>
      <c r="AA1528" t="str">
        <f>_xlfn.XLOOKUP(tblSales[[#This Row],[Product_ID]],Products!$A:$A,Products!$D:$D,"Unknown")</f>
        <v>Shirt Dress</v>
      </c>
      <c r="AB1528" t="str">
        <f>_xlfn.XLOOKUP(tblSales[[#This Row],[Product_ID]],Products!$A:$A,Products!$E:$E,"Unknown")</f>
        <v>Nike</v>
      </c>
      <c r="AC1528" t="str">
        <f>_xlfn.XLOOKUP(tblSales[[#This Row],[Store_ID]],Stores!$A:$A,Stores!$B:$B,"Unknown")</f>
        <v>TrendMart Shivamogga Outlet</v>
      </c>
      <c r="AD1528" t="str">
        <f>_xlfn.XLOOKUP(tblSales[[#This Row],[Store_ID]],Stores!$A:$A,Stores!$E:$E,"Unknown")</f>
        <v>South Zone 2</v>
      </c>
      <c r="AE1528" t="str">
        <f>_xlfn.XLOOKUP(tblSales[[#This Row],[Customer_ID]],Customers!$A:$A,Customers!$B:$B,"Unknown")</f>
        <v>Ishwarya Naicker</v>
      </c>
      <c r="AF1528" t="str">
        <f>_xlfn.XLOOKUP(tblSales[[#This Row],[Customer_ID]],Customers!$A:$A,Customers!$J:$J,"Unknown")</f>
        <v>Regular</v>
      </c>
      <c r="AG1528" t="str">
        <f>_xlfn.XLOOKUP(tblSales[[#This Row],[Employee_ID]],Employees!$A:$A,Employees!$B:$B,"Unknown")</f>
        <v>Rani Mishra</v>
      </c>
      <c r="AH1528">
        <f>IF(MONTH(tblSales[[#This Row],[Invoice Date]])&gt;=4,MONTH(tblSales[[#This Row],[Invoice Date]]),MONTH(tblSales[[#This Row],[Invoice Date]])+12)</f>
        <v>11</v>
      </c>
      <c r="AI1528" s="8">
        <f>DATE(YEAR(tblSales[[#This Row],[Invoice Date]]),MONTH(tblSales[[#This Row],[Invoice Date]]),1)</f>
        <v>45597</v>
      </c>
      <c r="AJ1528" t="str">
        <f>_xlfn.XLOOKUP(tblSales[[#This Row],[Product_ID]],Products!$A:$A,Products!$B:$B,"Unknown")</f>
        <v>Nike Shirt Dress Peach</v>
      </c>
      <c r="AK1528" s="9">
        <f>IFERROR(tblSales[[#This Row],[Profit]]/tblSales[[#This Row],[Sales Amount]],0)</f>
        <v>1.3600628107825136E-2</v>
      </c>
      <c r="AL1528" t="str">
        <f>IF(tblSales[[#This Row],[Discount %]]&lt;=5,"0-5%",
IF(tblSales[[#This Row],[Discount %]]&lt;=10,"5-10%",
IF(tblSales[[#This Row],[Discount %]]&lt;=15,"10-15%",
IF(tblSales[[#This Row],[Discount %]]&lt;=20,"15-20%","20%+"))))</f>
        <v>15-20%</v>
      </c>
    </row>
    <row r="1529" spans="1:38">
      <c r="A1529" s="2" t="s">
        <v>3383</v>
      </c>
      <c r="B1529" s="11">
        <v>45722</v>
      </c>
      <c r="C1529" s="2" t="s">
        <v>2389</v>
      </c>
      <c r="D1529" s="2" t="s">
        <v>1030</v>
      </c>
      <c r="E1529" s="2" t="s">
        <v>215</v>
      </c>
      <c r="F1529" s="2" t="s">
        <v>182</v>
      </c>
      <c r="G1529" s="2">
        <v>3</v>
      </c>
      <c r="H1529" s="2">
        <v>1424.53</v>
      </c>
      <c r="I1529" s="2">
        <v>30</v>
      </c>
      <c r="J1529" s="2">
        <v>1282.08</v>
      </c>
      <c r="K1529" s="2">
        <v>12</v>
      </c>
      <c r="L1529" s="2">
        <v>358.98</v>
      </c>
      <c r="M1529" s="2">
        <v>3350.49</v>
      </c>
      <c r="N1529" s="2">
        <v>2743.05</v>
      </c>
      <c r="O1529" s="2">
        <f t="shared" si="58"/>
        <v>248.45999999999958</v>
      </c>
      <c r="P1529" s="2" t="s">
        <v>32</v>
      </c>
      <c r="Q1529" s="2" t="str">
        <f t="shared" si="57"/>
        <v>UPI</v>
      </c>
      <c r="R1529" s="2" t="s">
        <v>21</v>
      </c>
      <c r="S1529" s="2" t="s">
        <v>56</v>
      </c>
      <c r="T1529" s="2" t="s">
        <v>2686</v>
      </c>
      <c r="U1529" s="2" t="s">
        <v>59</v>
      </c>
      <c r="V1529" t="str">
        <f>TEXT(tblSales[[#This Row],[Invoice Date]],"mmm")</f>
        <v>Mar</v>
      </c>
      <c r="W1529">
        <f>MONTH(tblSales[[#This Row],[Invoice Date]])</f>
        <v>3</v>
      </c>
      <c r="X1529">
        <f>YEAR(tblSales[[#This Row],[Invoice Date]])</f>
        <v>2025</v>
      </c>
      <c r="Y1529" t="str">
        <f>TEXT(tblSales[[#This Row],[Invoice Date]],"mmm-yyyy")</f>
        <v>Mar-2025</v>
      </c>
      <c r="Z1529" t="str">
        <f>_xlfn.XLOOKUP(tblSales[[#This Row],[Product_ID]],Products!$A:$A,Products!$C:$C,"Women Dresses")</f>
        <v>Winter Wear</v>
      </c>
      <c r="AA1529" t="str">
        <f>_xlfn.XLOOKUP(tblSales[[#This Row],[Product_ID]],Products!$A:$A,Products!$D:$D,"Unknown")</f>
        <v>Jacket</v>
      </c>
      <c r="AB1529" t="str">
        <f>_xlfn.XLOOKUP(tblSales[[#This Row],[Product_ID]],Products!$A:$A,Products!$E:$E,"Unknown")</f>
        <v>Max Fashion</v>
      </c>
      <c r="AC1529" t="str">
        <f>_xlfn.XLOOKUP(tblSales[[#This Row],[Store_ID]],Stores!$A:$A,Stores!$B:$B,"Unknown")</f>
        <v>TrendMart Mangaluru Standard</v>
      </c>
      <c r="AD1529" t="str">
        <f>_xlfn.XLOOKUP(tblSales[[#This Row],[Store_ID]],Stores!$A:$A,Stores!$E:$E,"Unknown")</f>
        <v>South Zone 2</v>
      </c>
      <c r="AE1529" t="str">
        <f>_xlfn.XLOOKUP(tblSales[[#This Row],[Customer_ID]],Customers!$A:$A,Customers!$B:$B,"Unknown")</f>
        <v>Feroz Iyer</v>
      </c>
      <c r="AF1529" t="str">
        <f>_xlfn.XLOOKUP(tblSales[[#This Row],[Customer_ID]],Customers!$A:$A,Customers!$J:$J,"Unknown")</f>
        <v>Gold</v>
      </c>
      <c r="AG1529" t="str">
        <f>_xlfn.XLOOKUP(tblSales[[#This Row],[Employee_ID]],Employees!$A:$A,Employees!$B:$B,"Unknown")</f>
        <v>Girish Sundaram</v>
      </c>
      <c r="AH1529">
        <f>IF(MONTH(tblSales[[#This Row],[Invoice Date]])&gt;=4,MONTH(tblSales[[#This Row],[Invoice Date]]),MONTH(tblSales[[#This Row],[Invoice Date]])+12)</f>
        <v>15</v>
      </c>
      <c r="AI1529" s="8">
        <f>DATE(YEAR(tblSales[[#This Row],[Invoice Date]]),MONTH(tblSales[[#This Row],[Invoice Date]]),1)</f>
        <v>45717</v>
      </c>
      <c r="AJ1529" t="str">
        <f>_xlfn.XLOOKUP(tblSales[[#This Row],[Product_ID]],Products!$A:$A,Products!$B:$B,"Unknown")</f>
        <v>Max Fashion Jacket Wine</v>
      </c>
      <c r="AK1529" s="9">
        <f>IFERROR(tblSales[[#This Row],[Profit]]/tblSales[[#This Row],[Sales Amount]],0)</f>
        <v>7.415631743416623E-2</v>
      </c>
      <c r="AL1529" t="str">
        <f>IF(tblSales[[#This Row],[Discount %]]&lt;=5,"0-5%",
IF(tblSales[[#This Row],[Discount %]]&lt;=10,"5-10%",
IF(tblSales[[#This Row],[Discount %]]&lt;=15,"10-15%",
IF(tblSales[[#This Row],[Discount %]]&lt;=20,"15-20%","20%+"))))</f>
        <v>20%+</v>
      </c>
    </row>
    <row r="1530" spans="1:38">
      <c r="A1530" s="2" t="s">
        <v>3384</v>
      </c>
      <c r="B1530" s="11">
        <v>45582</v>
      </c>
      <c r="C1530" s="2" t="s">
        <v>3385</v>
      </c>
      <c r="D1530" s="2" t="s">
        <v>2248</v>
      </c>
      <c r="E1530" s="2" t="s">
        <v>121</v>
      </c>
      <c r="F1530" s="2" t="s">
        <v>98</v>
      </c>
      <c r="G1530" s="2">
        <v>2</v>
      </c>
      <c r="H1530" s="2">
        <v>1483.09</v>
      </c>
      <c r="I1530" s="2">
        <v>10</v>
      </c>
      <c r="J1530" s="2">
        <v>296.62</v>
      </c>
      <c r="K1530" s="2">
        <v>12</v>
      </c>
      <c r="L1530" s="2">
        <v>320.35000000000002</v>
      </c>
      <c r="M1530" s="2">
        <v>2989.91</v>
      </c>
      <c r="N1530" s="2">
        <v>2015.3</v>
      </c>
      <c r="O1530" s="2">
        <f t="shared" si="58"/>
        <v>654.25999999999988</v>
      </c>
      <c r="P1530" s="2" t="s">
        <v>29</v>
      </c>
      <c r="Q1530" s="2" t="str">
        <f t="shared" si="57"/>
        <v>Debit Card</v>
      </c>
      <c r="R1530" s="2" t="s">
        <v>20</v>
      </c>
      <c r="S1530" s="2" t="s">
        <v>56</v>
      </c>
      <c r="T1530" s="2" t="s">
        <v>1174</v>
      </c>
      <c r="U1530" s="2" t="s">
        <v>59</v>
      </c>
      <c r="V1530" t="str">
        <f>TEXT(tblSales[[#This Row],[Invoice Date]],"mmm")</f>
        <v>Oct</v>
      </c>
      <c r="W1530">
        <f>MONTH(tblSales[[#This Row],[Invoice Date]])</f>
        <v>10</v>
      </c>
      <c r="X1530">
        <f>YEAR(tblSales[[#This Row],[Invoice Date]])</f>
        <v>2024</v>
      </c>
      <c r="Y1530" t="str">
        <f>TEXT(tblSales[[#This Row],[Invoice Date]],"mmm-yyyy")</f>
        <v>Oct-2024</v>
      </c>
      <c r="Z1530" t="str">
        <f>_xlfn.XLOOKUP(tblSales[[#This Row],[Product_ID]],Products!$A:$A,Products!$C:$C,"Women Dresses")</f>
        <v>Men Jeans</v>
      </c>
      <c r="AA1530" t="str">
        <f>_xlfn.XLOOKUP(tblSales[[#This Row],[Product_ID]],Products!$A:$A,Products!$D:$D,"Unknown")</f>
        <v>Straight Fit</v>
      </c>
      <c r="AB1530" t="str">
        <f>_xlfn.XLOOKUP(tblSales[[#This Row],[Product_ID]],Products!$A:$A,Products!$E:$E,"Unknown")</f>
        <v>Westside</v>
      </c>
      <c r="AC1530" t="str">
        <f>_xlfn.XLOOKUP(tblSales[[#This Row],[Store_ID]],Stores!$A:$A,Stores!$B:$B,"Unknown")</f>
        <v>TrendMart Kurnool High Street</v>
      </c>
      <c r="AD1530" t="str">
        <f>_xlfn.XLOOKUP(tblSales[[#This Row],[Store_ID]],Stores!$A:$A,Stores!$E:$E,"Unknown")</f>
        <v>South Zone 3</v>
      </c>
      <c r="AE1530" t="str">
        <f>_xlfn.XLOOKUP(tblSales[[#This Row],[Customer_ID]],Customers!$A:$A,Customers!$B:$B,"Unknown")</f>
        <v>Jaya Sundaram</v>
      </c>
      <c r="AF1530" t="str">
        <f>_xlfn.XLOOKUP(tblSales[[#This Row],[Customer_ID]],Customers!$A:$A,Customers!$J:$J,"Unknown")</f>
        <v>Gold</v>
      </c>
      <c r="AG1530" t="str">
        <f>_xlfn.XLOOKUP(tblSales[[#This Row],[Employee_ID]],Employees!$A:$A,Employees!$B:$B,"Unknown")</f>
        <v>Deepthi Iyengar</v>
      </c>
      <c r="AH1530">
        <f>IF(MONTH(tblSales[[#This Row],[Invoice Date]])&gt;=4,MONTH(tblSales[[#This Row],[Invoice Date]]),MONTH(tblSales[[#This Row],[Invoice Date]])+12)</f>
        <v>10</v>
      </c>
      <c r="AI1530" s="8">
        <f>DATE(YEAR(tblSales[[#This Row],[Invoice Date]]),MONTH(tblSales[[#This Row],[Invoice Date]]),1)</f>
        <v>45566</v>
      </c>
      <c r="AJ1530" t="str">
        <f>_xlfn.XLOOKUP(tblSales[[#This Row],[Product_ID]],Products!$A:$A,Products!$B:$B,"Unknown")</f>
        <v>Westside Straight Fit Charcoal</v>
      </c>
      <c r="AK1530" s="9">
        <f>IFERROR(tblSales[[#This Row],[Profit]]/tblSales[[#This Row],[Sales Amount]],0)</f>
        <v>0.21882264014635888</v>
      </c>
      <c r="AL1530" t="str">
        <f>IF(tblSales[[#This Row],[Discount %]]&lt;=5,"0-5%",
IF(tblSales[[#This Row],[Discount %]]&lt;=10,"5-10%",
IF(tblSales[[#This Row],[Discount %]]&lt;=15,"10-15%",
IF(tblSales[[#This Row],[Discount %]]&lt;=20,"15-20%","20%+"))))</f>
        <v>5-10%</v>
      </c>
    </row>
    <row r="1531" spans="1:38">
      <c r="A1531" s="2" t="s">
        <v>3386</v>
      </c>
      <c r="B1531" s="11">
        <v>45388</v>
      </c>
      <c r="C1531" s="2" t="s">
        <v>2459</v>
      </c>
      <c r="D1531" s="2" t="s">
        <v>138</v>
      </c>
      <c r="E1531" s="2" t="s">
        <v>420</v>
      </c>
      <c r="F1531" s="2" t="s">
        <v>345</v>
      </c>
      <c r="G1531" s="2">
        <v>1</v>
      </c>
      <c r="H1531" s="2">
        <v>931.24</v>
      </c>
      <c r="I1531" s="2">
        <v>5</v>
      </c>
      <c r="J1531" s="2">
        <v>46.56</v>
      </c>
      <c r="K1531" s="2">
        <v>5</v>
      </c>
      <c r="L1531" s="2">
        <v>44.23</v>
      </c>
      <c r="M1531" s="2">
        <v>928.91</v>
      </c>
      <c r="N1531" s="2">
        <v>488.6</v>
      </c>
      <c r="O1531" s="2">
        <f t="shared" si="58"/>
        <v>396.07999999999993</v>
      </c>
      <c r="P1531" s="2" t="s">
        <v>29</v>
      </c>
      <c r="Q1531" s="2" t="str">
        <f t="shared" si="57"/>
        <v>Debit Card</v>
      </c>
      <c r="R1531" s="2" t="s">
        <v>20</v>
      </c>
      <c r="S1531" s="2" t="s">
        <v>56</v>
      </c>
      <c r="T1531" s="2" t="s">
        <v>1447</v>
      </c>
      <c r="U1531" s="2" t="s">
        <v>60</v>
      </c>
      <c r="V1531" t="str">
        <f>TEXT(tblSales[[#This Row],[Invoice Date]],"mmm")</f>
        <v>Apr</v>
      </c>
      <c r="W1531">
        <f>MONTH(tblSales[[#This Row],[Invoice Date]])</f>
        <v>4</v>
      </c>
      <c r="X1531">
        <f>YEAR(tblSales[[#This Row],[Invoice Date]])</f>
        <v>2024</v>
      </c>
      <c r="Y1531" t="str">
        <f>TEXT(tblSales[[#This Row],[Invoice Date]],"mmm-yyyy")</f>
        <v>Apr-2024</v>
      </c>
      <c r="Z1531" t="str">
        <f>_xlfn.XLOOKUP(tblSales[[#This Row],[Product_ID]],Products!$A:$A,Products!$C:$C,"Women Dresses")</f>
        <v>Accessories</v>
      </c>
      <c r="AA1531" t="str">
        <f>_xlfn.XLOOKUP(tblSales[[#This Row],[Product_ID]],Products!$A:$A,Products!$D:$D,"Unknown")</f>
        <v>Sunglasses</v>
      </c>
      <c r="AB1531" t="str">
        <f>_xlfn.XLOOKUP(tblSales[[#This Row],[Product_ID]],Products!$A:$A,Products!$E:$E,"Unknown")</f>
        <v>Arrow</v>
      </c>
      <c r="AC1531" t="str">
        <f>_xlfn.XLOOKUP(tblSales[[#This Row],[Store_ID]],Stores!$A:$A,Stores!$B:$B,"Unknown")</f>
        <v>TrendMart Hubballi Standard</v>
      </c>
      <c r="AD1531" t="str">
        <f>_xlfn.XLOOKUP(tblSales[[#This Row],[Store_ID]],Stores!$A:$A,Stores!$E:$E,"Unknown")</f>
        <v>South Zone 2</v>
      </c>
      <c r="AE1531" t="str">
        <f>_xlfn.XLOOKUP(tblSales[[#This Row],[Customer_ID]],Customers!$A:$A,Customers!$B:$B,"Unknown")</f>
        <v>Manikandan Shetty</v>
      </c>
      <c r="AF1531" t="str">
        <f>_xlfn.XLOOKUP(tblSales[[#This Row],[Customer_ID]],Customers!$A:$A,Customers!$J:$J,"Unknown")</f>
        <v>Silver</v>
      </c>
      <c r="AG1531" t="str">
        <f>_xlfn.XLOOKUP(tblSales[[#This Row],[Employee_ID]],Employees!$A:$A,Employees!$B:$B,"Unknown")</f>
        <v>Anitha Ramachandran</v>
      </c>
      <c r="AH1531">
        <f>IF(MONTH(tblSales[[#This Row],[Invoice Date]])&gt;=4,MONTH(tblSales[[#This Row],[Invoice Date]]),MONTH(tblSales[[#This Row],[Invoice Date]])+12)</f>
        <v>4</v>
      </c>
      <c r="AI1531" s="8">
        <f>DATE(YEAR(tblSales[[#This Row],[Invoice Date]]),MONTH(tblSales[[#This Row],[Invoice Date]]),1)</f>
        <v>45383</v>
      </c>
      <c r="AJ1531" t="str">
        <f>_xlfn.XLOOKUP(tblSales[[#This Row],[Product_ID]],Products!$A:$A,Products!$B:$B,"Unknown")</f>
        <v>Arrow Sunglasses Red</v>
      </c>
      <c r="AK1531" s="9">
        <f>IFERROR(tblSales[[#This Row],[Profit]]/tblSales[[#This Row],[Sales Amount]],0)</f>
        <v>0.42639222314325387</v>
      </c>
      <c r="AL1531" t="str">
        <f>IF(tblSales[[#This Row],[Discount %]]&lt;=5,"0-5%",
IF(tblSales[[#This Row],[Discount %]]&lt;=10,"5-10%",
IF(tblSales[[#This Row],[Discount %]]&lt;=15,"10-15%",
IF(tblSales[[#This Row],[Discount %]]&lt;=20,"15-20%","20%+"))))</f>
        <v>0-5%</v>
      </c>
    </row>
    <row r="1532" spans="1:38">
      <c r="A1532" s="2" t="s">
        <v>3387</v>
      </c>
      <c r="B1532" s="11">
        <v>45562</v>
      </c>
      <c r="C1532" s="2" t="s">
        <v>3388</v>
      </c>
      <c r="D1532" s="2" t="s">
        <v>2714</v>
      </c>
      <c r="E1532" s="2" t="s">
        <v>237</v>
      </c>
      <c r="F1532" s="2" t="s">
        <v>151</v>
      </c>
      <c r="G1532" s="2">
        <v>2</v>
      </c>
      <c r="H1532" s="2">
        <v>674.3</v>
      </c>
      <c r="I1532" s="2">
        <v>0</v>
      </c>
      <c r="J1532" s="2">
        <v>0</v>
      </c>
      <c r="K1532" s="2">
        <v>5</v>
      </c>
      <c r="L1532" s="2">
        <v>67.430000000000007</v>
      </c>
      <c r="M1532" s="2">
        <v>1416.03</v>
      </c>
      <c r="N1532" s="2">
        <v>807.8</v>
      </c>
      <c r="O1532" s="2">
        <f t="shared" si="58"/>
        <v>540.79999999999995</v>
      </c>
      <c r="P1532" s="2" t="s">
        <v>29</v>
      </c>
      <c r="Q1532" s="2" t="str">
        <f t="shared" si="57"/>
        <v>Debit Card</v>
      </c>
      <c r="R1532" s="2" t="s">
        <v>20</v>
      </c>
      <c r="S1532" s="2" t="s">
        <v>57</v>
      </c>
      <c r="T1532" s="2" t="s">
        <v>1791</v>
      </c>
      <c r="U1532" s="2" t="s">
        <v>59</v>
      </c>
      <c r="V1532" t="str">
        <f>TEXT(tblSales[[#This Row],[Invoice Date]],"mmm")</f>
        <v>Sep</v>
      </c>
      <c r="W1532">
        <f>MONTH(tblSales[[#This Row],[Invoice Date]])</f>
        <v>9</v>
      </c>
      <c r="X1532">
        <f>YEAR(tblSales[[#This Row],[Invoice Date]])</f>
        <v>2024</v>
      </c>
      <c r="Y1532" t="str">
        <f>TEXT(tblSales[[#This Row],[Invoice Date]],"mmm-yyyy")</f>
        <v>Sep-2024</v>
      </c>
      <c r="Z1532" t="str">
        <f>_xlfn.XLOOKUP(tblSales[[#This Row],[Product_ID]],Products!$A:$A,Products!$C:$C,"Women Dresses")</f>
        <v>Men T-Shirts</v>
      </c>
      <c r="AA1532" t="str">
        <f>_xlfn.XLOOKUP(tblSales[[#This Row],[Product_ID]],Products!$A:$A,Products!$D:$D,"Unknown")</f>
        <v>Polo</v>
      </c>
      <c r="AB1532" t="str">
        <f>_xlfn.XLOOKUP(tblSales[[#This Row],[Product_ID]],Products!$A:$A,Products!$E:$E,"Unknown")</f>
        <v>Libas</v>
      </c>
      <c r="AC1532" t="str">
        <f>_xlfn.XLOOKUP(tblSales[[#This Row],[Store_ID]],Stores!$A:$A,Stores!$B:$B,"Unknown")</f>
        <v>TrendMart Kurnool Outlet</v>
      </c>
      <c r="AD1532" t="str">
        <f>_xlfn.XLOOKUP(tblSales[[#This Row],[Store_ID]],Stores!$A:$A,Stores!$E:$E,"Unknown")</f>
        <v>South Zone 3</v>
      </c>
      <c r="AE1532" t="str">
        <f>_xlfn.XLOOKUP(tblSales[[#This Row],[Customer_ID]],Customers!$A:$A,Customers!$B:$B,"Unknown")</f>
        <v>Anand Iyengar</v>
      </c>
      <c r="AF1532" t="str">
        <f>_xlfn.XLOOKUP(tblSales[[#This Row],[Customer_ID]],Customers!$A:$A,Customers!$J:$J,"Unknown")</f>
        <v>Regular</v>
      </c>
      <c r="AG1532" t="str">
        <f>_xlfn.XLOOKUP(tblSales[[#This Row],[Employee_ID]],Employees!$A:$A,Employees!$B:$B,"Unknown")</f>
        <v>Preethi Singh</v>
      </c>
      <c r="AH1532">
        <f>IF(MONTH(tblSales[[#This Row],[Invoice Date]])&gt;=4,MONTH(tblSales[[#This Row],[Invoice Date]]),MONTH(tblSales[[#This Row],[Invoice Date]])+12)</f>
        <v>9</v>
      </c>
      <c r="AI1532" s="8">
        <f>DATE(YEAR(tblSales[[#This Row],[Invoice Date]]),MONTH(tblSales[[#This Row],[Invoice Date]]),1)</f>
        <v>45536</v>
      </c>
      <c r="AJ1532" t="str">
        <f>_xlfn.XLOOKUP(tblSales[[#This Row],[Product_ID]],Products!$A:$A,Products!$B:$B,"Unknown")</f>
        <v>Libas Polo Peach</v>
      </c>
      <c r="AK1532" s="9">
        <f>IFERROR(tblSales[[#This Row],[Profit]]/tblSales[[#This Row],[Sales Amount]],0)</f>
        <v>0.38191281258165433</v>
      </c>
      <c r="AL1532" t="str">
        <f>IF(tblSales[[#This Row],[Discount %]]&lt;=5,"0-5%",
IF(tblSales[[#This Row],[Discount %]]&lt;=10,"5-10%",
IF(tblSales[[#This Row],[Discount %]]&lt;=15,"10-15%",
IF(tblSales[[#This Row],[Discount %]]&lt;=20,"15-20%","20%+"))))</f>
        <v>0-5%</v>
      </c>
    </row>
    <row r="1533" spans="1:38">
      <c r="A1533" s="2" t="s">
        <v>3389</v>
      </c>
      <c r="B1533" s="11">
        <v>45620</v>
      </c>
      <c r="C1533" s="2" t="s">
        <v>2698</v>
      </c>
      <c r="D1533" s="2" t="s">
        <v>767</v>
      </c>
      <c r="E1533" s="2" t="s">
        <v>1918</v>
      </c>
      <c r="F1533" s="2" t="s">
        <v>518</v>
      </c>
      <c r="G1533" s="2">
        <v>2</v>
      </c>
      <c r="H1533" s="2">
        <v>1745.5</v>
      </c>
      <c r="I1533" s="2">
        <v>10</v>
      </c>
      <c r="J1533" s="2">
        <v>349.1</v>
      </c>
      <c r="K1533" s="2">
        <v>12</v>
      </c>
      <c r="L1533" s="2">
        <v>377.03</v>
      </c>
      <c r="M1533" s="2">
        <v>3518.93</v>
      </c>
      <c r="N1533" s="2">
        <v>2486.7199999999998</v>
      </c>
      <c r="O1533" s="2">
        <f t="shared" si="58"/>
        <v>655.18000000000006</v>
      </c>
      <c r="P1533" s="2" t="s">
        <v>32</v>
      </c>
      <c r="Q1533" s="2" t="str">
        <f t="shared" si="57"/>
        <v>UPI</v>
      </c>
      <c r="R1533" s="2" t="s">
        <v>21</v>
      </c>
      <c r="S1533" s="2" t="s">
        <v>56</v>
      </c>
      <c r="T1533" s="2" t="s">
        <v>3036</v>
      </c>
      <c r="U1533" s="2" t="s">
        <v>60</v>
      </c>
      <c r="V1533" t="str">
        <f>TEXT(tblSales[[#This Row],[Invoice Date]],"mmm")</f>
        <v>Nov</v>
      </c>
      <c r="W1533">
        <f>MONTH(tblSales[[#This Row],[Invoice Date]])</f>
        <v>11</v>
      </c>
      <c r="X1533">
        <f>YEAR(tblSales[[#This Row],[Invoice Date]])</f>
        <v>2024</v>
      </c>
      <c r="Y1533" t="str">
        <f>TEXT(tblSales[[#This Row],[Invoice Date]],"mmm-yyyy")</f>
        <v>Nov-2024</v>
      </c>
      <c r="Z1533" t="str">
        <f>_xlfn.XLOOKUP(tblSales[[#This Row],[Product_ID]],Products!$A:$A,Products!$C:$C,"Women Dresses")</f>
        <v>Footwear</v>
      </c>
      <c r="AA1533" t="str">
        <f>_xlfn.XLOOKUP(tblSales[[#This Row],[Product_ID]],Products!$A:$A,Products!$D:$D,"Unknown")</f>
        <v>Sandals</v>
      </c>
      <c r="AB1533" t="str">
        <f>_xlfn.XLOOKUP(tblSales[[#This Row],[Product_ID]],Products!$A:$A,Products!$E:$E,"Unknown")</f>
        <v>Tanishq</v>
      </c>
      <c r="AC1533" t="str">
        <f>_xlfn.XLOOKUP(tblSales[[#This Row],[Store_ID]],Stores!$A:$A,Stores!$B:$B,"Unknown")</f>
        <v>TrendMart Guntur High Street</v>
      </c>
      <c r="AD1533" t="str">
        <f>_xlfn.XLOOKUP(tblSales[[#This Row],[Store_ID]],Stores!$A:$A,Stores!$E:$E,"Unknown")</f>
        <v>South Zone 3</v>
      </c>
      <c r="AE1533" t="str">
        <f>_xlfn.XLOOKUP(tblSales[[#This Row],[Customer_ID]],Customers!$A:$A,Customers!$B:$B,"Unknown")</f>
        <v>Jayaram Murthy</v>
      </c>
      <c r="AF1533" t="str">
        <f>_xlfn.XLOOKUP(tblSales[[#This Row],[Customer_ID]],Customers!$A:$A,Customers!$J:$J,"Unknown")</f>
        <v>Silver</v>
      </c>
      <c r="AG1533" t="str">
        <f>_xlfn.XLOOKUP(tblSales[[#This Row],[Employee_ID]],Employees!$A:$A,Employees!$B:$B,"Unknown")</f>
        <v>Pranav Reddy</v>
      </c>
      <c r="AH1533">
        <f>IF(MONTH(tblSales[[#This Row],[Invoice Date]])&gt;=4,MONTH(tblSales[[#This Row],[Invoice Date]]),MONTH(tblSales[[#This Row],[Invoice Date]])+12)</f>
        <v>11</v>
      </c>
      <c r="AI1533" s="8">
        <f>DATE(YEAR(tblSales[[#This Row],[Invoice Date]]),MONTH(tblSales[[#This Row],[Invoice Date]]),1)</f>
        <v>45597</v>
      </c>
      <c r="AJ1533" t="str">
        <f>_xlfn.XLOOKUP(tblSales[[#This Row],[Product_ID]],Products!$A:$A,Products!$B:$B,"Unknown")</f>
        <v>Tanishq Sandals Pink</v>
      </c>
      <c r="AK1533" s="9">
        <f>IFERROR(tblSales[[#This Row],[Profit]]/tblSales[[#This Row],[Sales Amount]],0)</f>
        <v>0.18618727851932265</v>
      </c>
      <c r="AL1533" t="str">
        <f>IF(tblSales[[#This Row],[Discount %]]&lt;=5,"0-5%",
IF(tblSales[[#This Row],[Discount %]]&lt;=10,"5-10%",
IF(tblSales[[#This Row],[Discount %]]&lt;=15,"10-15%",
IF(tblSales[[#This Row],[Discount %]]&lt;=20,"15-20%","20%+"))))</f>
        <v>5-10%</v>
      </c>
    </row>
    <row r="1534" spans="1:38">
      <c r="A1534" s="2" t="s">
        <v>3390</v>
      </c>
      <c r="B1534" s="11">
        <v>45548</v>
      </c>
      <c r="C1534" s="2" t="s">
        <v>247</v>
      </c>
      <c r="D1534" s="2" t="s">
        <v>176</v>
      </c>
      <c r="E1534" s="2" t="s">
        <v>863</v>
      </c>
      <c r="F1534" s="2" t="s">
        <v>104</v>
      </c>
      <c r="G1534" s="2">
        <v>3</v>
      </c>
      <c r="H1534" s="2">
        <v>800.39</v>
      </c>
      <c r="I1534" s="2">
        <v>0</v>
      </c>
      <c r="J1534" s="2">
        <v>0</v>
      </c>
      <c r="K1534" s="2">
        <v>5</v>
      </c>
      <c r="L1534" s="2">
        <v>120.06</v>
      </c>
      <c r="M1534" s="2">
        <v>2521.23</v>
      </c>
      <c r="N1534" s="2">
        <v>1650.03</v>
      </c>
      <c r="O1534" s="2">
        <f t="shared" si="58"/>
        <v>751.1400000000001</v>
      </c>
      <c r="P1534" s="2" t="s">
        <v>28</v>
      </c>
      <c r="Q1534" s="2" t="str">
        <f t="shared" si="57"/>
        <v>Credit Card</v>
      </c>
      <c r="R1534" s="2" t="s">
        <v>20</v>
      </c>
      <c r="S1534" s="2" t="s">
        <v>56</v>
      </c>
      <c r="T1534" s="2" t="s">
        <v>476</v>
      </c>
      <c r="U1534" s="2" t="s">
        <v>59</v>
      </c>
      <c r="V1534" t="str">
        <f>TEXT(tblSales[[#This Row],[Invoice Date]],"mmm")</f>
        <v>Sep</v>
      </c>
      <c r="W1534">
        <f>MONTH(tblSales[[#This Row],[Invoice Date]])</f>
        <v>9</v>
      </c>
      <c r="X1534">
        <f>YEAR(tblSales[[#This Row],[Invoice Date]])</f>
        <v>2024</v>
      </c>
      <c r="Y1534" t="str">
        <f>TEXT(tblSales[[#This Row],[Invoice Date]],"mmm-yyyy")</f>
        <v>Sep-2024</v>
      </c>
      <c r="Z1534" t="str">
        <f>_xlfn.XLOOKUP(tblSales[[#This Row],[Product_ID]],Products!$A:$A,Products!$C:$C,"Women Dresses")</f>
        <v>Women Tops</v>
      </c>
      <c r="AA1534" t="str">
        <f>_xlfn.XLOOKUP(tblSales[[#This Row],[Product_ID]],Products!$A:$A,Products!$D:$D,"Unknown")</f>
        <v>Crop Top</v>
      </c>
      <c r="AB1534" t="str">
        <f>_xlfn.XLOOKUP(tblSales[[#This Row],[Product_ID]],Products!$A:$A,Products!$E:$E,"Unknown")</f>
        <v>Nike</v>
      </c>
      <c r="AC1534" t="str">
        <f>_xlfn.XLOOKUP(tblSales[[#This Row],[Store_ID]],Stores!$A:$A,Stores!$B:$B,"Unknown")</f>
        <v>TrendMart Thiruvananthapuram Outlet</v>
      </c>
      <c r="AD1534" t="str">
        <f>_xlfn.XLOOKUP(tblSales[[#This Row],[Store_ID]],Stores!$A:$A,Stores!$E:$E,"Unknown")</f>
        <v>South Zone 1</v>
      </c>
      <c r="AE1534" t="str">
        <f>_xlfn.XLOOKUP(tblSales[[#This Row],[Customer_ID]],Customers!$A:$A,Customers!$B:$B,"Unknown")</f>
        <v>Padma Krishnan</v>
      </c>
      <c r="AF1534" t="str">
        <f>_xlfn.XLOOKUP(tblSales[[#This Row],[Customer_ID]],Customers!$A:$A,Customers!$J:$J,"Unknown")</f>
        <v>Gold</v>
      </c>
      <c r="AG1534" t="str">
        <f>_xlfn.XLOOKUP(tblSales[[#This Row],[Employee_ID]],Employees!$A:$A,Employees!$B:$B,"Unknown")</f>
        <v>Meena Krishnan</v>
      </c>
      <c r="AH1534">
        <f>IF(MONTH(tblSales[[#This Row],[Invoice Date]])&gt;=4,MONTH(tblSales[[#This Row],[Invoice Date]]),MONTH(tblSales[[#This Row],[Invoice Date]])+12)</f>
        <v>9</v>
      </c>
      <c r="AI1534" s="8">
        <f>DATE(YEAR(tblSales[[#This Row],[Invoice Date]]),MONTH(tblSales[[#This Row],[Invoice Date]]),1)</f>
        <v>45536</v>
      </c>
      <c r="AJ1534" t="str">
        <f>_xlfn.XLOOKUP(tblSales[[#This Row],[Product_ID]],Products!$A:$A,Products!$B:$B,"Unknown")</f>
        <v>Nike Crop Top Cream</v>
      </c>
      <c r="AK1534" s="9">
        <f>IFERROR(tblSales[[#This Row],[Profit]]/tblSales[[#This Row],[Sales Amount]],0)</f>
        <v>0.29792601230351856</v>
      </c>
      <c r="AL1534" t="str">
        <f>IF(tblSales[[#This Row],[Discount %]]&lt;=5,"0-5%",
IF(tblSales[[#This Row],[Discount %]]&lt;=10,"5-10%",
IF(tblSales[[#This Row],[Discount %]]&lt;=15,"10-15%",
IF(tblSales[[#This Row],[Discount %]]&lt;=20,"15-20%","20%+"))))</f>
        <v>0-5%</v>
      </c>
    </row>
    <row r="1535" spans="1:38">
      <c r="A1535" s="2" t="s">
        <v>3391</v>
      </c>
      <c r="B1535" s="11">
        <v>45608</v>
      </c>
      <c r="C1535" s="2" t="s">
        <v>3392</v>
      </c>
      <c r="D1535" s="2" t="s">
        <v>629</v>
      </c>
      <c r="E1535" s="2" t="s">
        <v>420</v>
      </c>
      <c r="F1535" s="2" t="s">
        <v>324</v>
      </c>
      <c r="G1535" s="2">
        <v>4</v>
      </c>
      <c r="H1535" s="2">
        <v>991.36</v>
      </c>
      <c r="I1535" s="2">
        <v>10</v>
      </c>
      <c r="J1535" s="2">
        <v>396.54</v>
      </c>
      <c r="K1535" s="2">
        <v>5</v>
      </c>
      <c r="L1535" s="2">
        <v>178.44</v>
      </c>
      <c r="M1535" s="2">
        <v>3747.34</v>
      </c>
      <c r="N1535" s="2">
        <v>2505.04</v>
      </c>
      <c r="O1535" s="2">
        <f t="shared" si="58"/>
        <v>1063.8600000000001</v>
      </c>
      <c r="P1535" s="2" t="s">
        <v>27</v>
      </c>
      <c r="Q1535" s="2" t="str">
        <f t="shared" si="57"/>
        <v>Cash</v>
      </c>
      <c r="R1535" s="2" t="s">
        <v>20</v>
      </c>
      <c r="S1535" s="2" t="s">
        <v>56</v>
      </c>
      <c r="T1535" s="2" t="s">
        <v>3393</v>
      </c>
      <c r="U1535" s="2" t="s">
        <v>59</v>
      </c>
      <c r="V1535" t="str">
        <f>TEXT(tblSales[[#This Row],[Invoice Date]],"mmm")</f>
        <v>Nov</v>
      </c>
      <c r="W1535">
        <f>MONTH(tblSales[[#This Row],[Invoice Date]])</f>
        <v>11</v>
      </c>
      <c r="X1535">
        <f>YEAR(tblSales[[#This Row],[Invoice Date]])</f>
        <v>2024</v>
      </c>
      <c r="Y1535" t="str">
        <f>TEXT(tblSales[[#This Row],[Invoice Date]],"mmm-yyyy")</f>
        <v>Nov-2024</v>
      </c>
      <c r="Z1535" t="str">
        <f>_xlfn.XLOOKUP(tblSales[[#This Row],[Product_ID]],Products!$A:$A,Products!$C:$C,"Women Dresses")</f>
        <v>Sportswear</v>
      </c>
      <c r="AA1535" t="str">
        <f>_xlfn.XLOOKUP(tblSales[[#This Row],[Product_ID]],Products!$A:$A,Products!$D:$D,"Unknown")</f>
        <v>Track Suit</v>
      </c>
      <c r="AB1535" t="str">
        <f>_xlfn.XLOOKUP(tblSales[[#This Row],[Product_ID]],Products!$A:$A,Products!$E:$E,"Unknown")</f>
        <v>Being Human</v>
      </c>
      <c r="AC1535" t="str">
        <f>_xlfn.XLOOKUP(tblSales[[#This Row],[Store_ID]],Stores!$A:$A,Stores!$B:$B,"Unknown")</f>
        <v>TrendMart Hubballi Standard</v>
      </c>
      <c r="AD1535" t="str">
        <f>_xlfn.XLOOKUP(tblSales[[#This Row],[Store_ID]],Stores!$A:$A,Stores!$E:$E,"Unknown")</f>
        <v>South Zone 2</v>
      </c>
      <c r="AE1535" t="str">
        <f>_xlfn.XLOOKUP(tblSales[[#This Row],[Customer_ID]],Customers!$A:$A,Customers!$B:$B,"Unknown")</f>
        <v>Yamini Varma</v>
      </c>
      <c r="AF1535" t="str">
        <f>_xlfn.XLOOKUP(tblSales[[#This Row],[Customer_ID]],Customers!$A:$A,Customers!$J:$J,"Unknown")</f>
        <v>Silver</v>
      </c>
      <c r="AG1535" t="str">
        <f>_xlfn.XLOOKUP(tblSales[[#This Row],[Employee_ID]],Employees!$A:$A,Employees!$B:$B,"Unknown")</f>
        <v>Ganesh Iyengar</v>
      </c>
      <c r="AH1535">
        <f>IF(MONTH(tblSales[[#This Row],[Invoice Date]])&gt;=4,MONTH(tblSales[[#This Row],[Invoice Date]]),MONTH(tblSales[[#This Row],[Invoice Date]])+12)</f>
        <v>11</v>
      </c>
      <c r="AI1535" s="8">
        <f>DATE(YEAR(tblSales[[#This Row],[Invoice Date]]),MONTH(tblSales[[#This Row],[Invoice Date]]),1)</f>
        <v>45597</v>
      </c>
      <c r="AJ1535" t="str">
        <f>_xlfn.XLOOKUP(tblSales[[#This Row],[Product_ID]],Products!$A:$A,Products!$B:$B,"Unknown")</f>
        <v>Being Human Track Suit Mustard</v>
      </c>
      <c r="AK1535" s="9">
        <f>IFERROR(tblSales[[#This Row],[Profit]]/tblSales[[#This Row],[Sales Amount]],0)</f>
        <v>0.28389737787337155</v>
      </c>
      <c r="AL1535" t="str">
        <f>IF(tblSales[[#This Row],[Discount %]]&lt;=5,"0-5%",
IF(tblSales[[#This Row],[Discount %]]&lt;=10,"5-10%",
IF(tblSales[[#This Row],[Discount %]]&lt;=15,"10-15%",
IF(tblSales[[#This Row],[Discount %]]&lt;=20,"15-20%","20%+"))))</f>
        <v>5-10%</v>
      </c>
    </row>
    <row r="1536" spans="1:38">
      <c r="A1536" s="2" t="s">
        <v>3394</v>
      </c>
      <c r="B1536" s="11">
        <v>45666</v>
      </c>
      <c r="C1536" s="2" t="s">
        <v>2721</v>
      </c>
      <c r="D1536" s="2" t="s">
        <v>337</v>
      </c>
      <c r="E1536" s="2" t="s">
        <v>717</v>
      </c>
      <c r="F1536" s="2" t="s">
        <v>2431</v>
      </c>
      <c r="G1536" s="2">
        <v>3</v>
      </c>
      <c r="H1536" s="2">
        <v>476.95</v>
      </c>
      <c r="I1536" s="2">
        <v>0</v>
      </c>
      <c r="J1536" s="2">
        <v>0</v>
      </c>
      <c r="K1536" s="2">
        <v>5</v>
      </c>
      <c r="L1536" s="2">
        <v>71.540000000000006</v>
      </c>
      <c r="M1536" s="2">
        <v>1502.39</v>
      </c>
      <c r="N1536" s="2">
        <v>885</v>
      </c>
      <c r="O1536" s="2">
        <f t="shared" si="58"/>
        <v>545.85000000000014</v>
      </c>
      <c r="P1536" s="2" t="s">
        <v>29</v>
      </c>
      <c r="Q1536" s="2" t="str">
        <f t="shared" si="57"/>
        <v>Debit Card</v>
      </c>
      <c r="R1536" s="2" t="s">
        <v>20</v>
      </c>
      <c r="S1536" s="2" t="s">
        <v>56</v>
      </c>
      <c r="T1536" s="2" t="s">
        <v>1249</v>
      </c>
      <c r="U1536" s="2" t="s">
        <v>59</v>
      </c>
      <c r="V1536" t="str">
        <f>TEXT(tblSales[[#This Row],[Invoice Date]],"mmm")</f>
        <v>Jan</v>
      </c>
      <c r="W1536">
        <f>MONTH(tblSales[[#This Row],[Invoice Date]])</f>
        <v>1</v>
      </c>
      <c r="X1536">
        <f>YEAR(tblSales[[#This Row],[Invoice Date]])</f>
        <v>2025</v>
      </c>
      <c r="Y1536" t="str">
        <f>TEXT(tblSales[[#This Row],[Invoice Date]],"mmm-yyyy")</f>
        <v>Jan-2025</v>
      </c>
      <c r="Z1536" t="str">
        <f>_xlfn.XLOOKUP(tblSales[[#This Row],[Product_ID]],Products!$A:$A,Products!$C:$C,"Women Dresses")</f>
        <v>Men T-Shirts</v>
      </c>
      <c r="AA1536" t="str">
        <f>_xlfn.XLOOKUP(tblSales[[#This Row],[Product_ID]],Products!$A:$A,Products!$D:$D,"Unknown")</f>
        <v>Round Neck</v>
      </c>
      <c r="AB1536" t="str">
        <f>_xlfn.XLOOKUP(tblSales[[#This Row],[Product_ID]],Products!$A:$A,Products!$E:$E,"Unknown")</f>
        <v>Nalli Silks</v>
      </c>
      <c r="AC1536" t="str">
        <f>_xlfn.XLOOKUP(tblSales[[#This Row],[Store_ID]],Stores!$A:$A,Stores!$B:$B,"Unknown")</f>
        <v>TrendMart Thrissur Standard</v>
      </c>
      <c r="AD1536" t="str">
        <f>_xlfn.XLOOKUP(tblSales[[#This Row],[Store_ID]],Stores!$A:$A,Stores!$E:$E,"Unknown")</f>
        <v>South Zone 1</v>
      </c>
      <c r="AE1536" t="str">
        <f>_xlfn.XLOOKUP(tblSales[[#This Row],[Customer_ID]],Customers!$A:$A,Customers!$B:$B,"Unknown")</f>
        <v>Tara Ramachandran</v>
      </c>
      <c r="AF1536" t="str">
        <f>_xlfn.XLOOKUP(tblSales[[#This Row],[Customer_ID]],Customers!$A:$A,Customers!$J:$J,"Unknown")</f>
        <v>Silver</v>
      </c>
      <c r="AG1536" t="str">
        <f>_xlfn.XLOOKUP(tblSales[[#This Row],[Employee_ID]],Employees!$A:$A,Employees!$B:$B,"Unknown")</f>
        <v>Unknown</v>
      </c>
      <c r="AH1536">
        <f>IF(MONTH(tblSales[[#This Row],[Invoice Date]])&gt;=4,MONTH(tblSales[[#This Row],[Invoice Date]]),MONTH(tblSales[[#This Row],[Invoice Date]])+12)</f>
        <v>13</v>
      </c>
      <c r="AI1536" s="8">
        <f>DATE(YEAR(tblSales[[#This Row],[Invoice Date]]),MONTH(tblSales[[#This Row],[Invoice Date]]),1)</f>
        <v>45658</v>
      </c>
      <c r="AJ1536" t="str">
        <f>_xlfn.XLOOKUP(tblSales[[#This Row],[Product_ID]],Products!$A:$A,Products!$B:$B,"Unknown")</f>
        <v>Nalli Silks Round Neck White</v>
      </c>
      <c r="AK1536" s="9">
        <f>IFERROR(tblSales[[#This Row],[Profit]]/tblSales[[#This Row],[Sales Amount]],0)</f>
        <v>0.36332110836733478</v>
      </c>
      <c r="AL1536" t="str">
        <f>IF(tblSales[[#This Row],[Discount %]]&lt;=5,"0-5%",
IF(tblSales[[#This Row],[Discount %]]&lt;=10,"5-10%",
IF(tblSales[[#This Row],[Discount %]]&lt;=15,"10-15%",
IF(tblSales[[#This Row],[Discount %]]&lt;=20,"15-20%","20%+"))))</f>
        <v>0-5%</v>
      </c>
    </row>
    <row r="1537" spans="1:38">
      <c r="A1537" s="2" t="s">
        <v>3395</v>
      </c>
      <c r="B1537" s="11">
        <v>45441</v>
      </c>
      <c r="C1537" s="2" t="s">
        <v>530</v>
      </c>
      <c r="D1537" s="2" t="s">
        <v>1545</v>
      </c>
      <c r="E1537" s="2" t="s">
        <v>480</v>
      </c>
      <c r="F1537" s="2" t="s">
        <v>227</v>
      </c>
      <c r="G1537" s="2">
        <v>1</v>
      </c>
      <c r="H1537" s="2">
        <v>467.63</v>
      </c>
      <c r="I1537" s="2">
        <v>25</v>
      </c>
      <c r="J1537" s="2">
        <v>116.91</v>
      </c>
      <c r="K1537" s="2">
        <v>5</v>
      </c>
      <c r="L1537" s="2">
        <v>17.54</v>
      </c>
      <c r="M1537" s="2">
        <v>368.26</v>
      </c>
      <c r="N1537" s="2">
        <v>337.09</v>
      </c>
      <c r="O1537" s="2">
        <f t="shared" si="58"/>
        <v>13.630000000000017</v>
      </c>
      <c r="P1537" s="2" t="s">
        <v>30</v>
      </c>
      <c r="Q1537" s="2" t="str">
        <f t="shared" si="57"/>
        <v>EMI</v>
      </c>
      <c r="R1537" s="2" t="s">
        <v>20</v>
      </c>
      <c r="S1537" s="2" t="s">
        <v>56</v>
      </c>
      <c r="T1537" s="2" t="s">
        <v>3396</v>
      </c>
      <c r="U1537" s="2" t="s">
        <v>59</v>
      </c>
      <c r="V1537" t="str">
        <f>TEXT(tblSales[[#This Row],[Invoice Date]],"mmm")</f>
        <v>May</v>
      </c>
      <c r="W1537">
        <f>MONTH(tblSales[[#This Row],[Invoice Date]])</f>
        <v>5</v>
      </c>
      <c r="X1537">
        <f>YEAR(tblSales[[#This Row],[Invoice Date]])</f>
        <v>2024</v>
      </c>
      <c r="Y1537" t="str">
        <f>TEXT(tblSales[[#This Row],[Invoice Date]],"mmm-yyyy")</f>
        <v>May-2024</v>
      </c>
      <c r="Z1537" t="str">
        <f>_xlfn.XLOOKUP(tblSales[[#This Row],[Product_ID]],Products!$A:$A,Products!$C:$C,"Women Dresses")</f>
        <v>Kids Wear</v>
      </c>
      <c r="AA1537" t="str">
        <f>_xlfn.XLOOKUP(tblSales[[#This Row],[Product_ID]],Products!$A:$A,Products!$D:$D,"Unknown")</f>
        <v>Girls Frock</v>
      </c>
      <c r="AB1537" t="str">
        <f>_xlfn.XLOOKUP(tblSales[[#This Row],[Product_ID]],Products!$A:$A,Products!$E:$E,"Unknown")</f>
        <v>Peter England</v>
      </c>
      <c r="AC1537" t="str">
        <f>_xlfn.XLOOKUP(tblSales[[#This Row],[Store_ID]],Stores!$A:$A,Stores!$B:$B,"Unknown")</f>
        <v>TrendMart Thrissur High Street</v>
      </c>
      <c r="AD1537" t="str">
        <f>_xlfn.XLOOKUP(tblSales[[#This Row],[Store_ID]],Stores!$A:$A,Stores!$E:$E,"Unknown")</f>
        <v>South Zone 1</v>
      </c>
      <c r="AE1537" t="str">
        <f>_xlfn.XLOOKUP(tblSales[[#This Row],[Customer_ID]],Customers!$A:$A,Customers!$B:$B,"Unknown")</f>
        <v>Srinivas Iyer</v>
      </c>
      <c r="AF1537" t="str">
        <f>_xlfn.XLOOKUP(tblSales[[#This Row],[Customer_ID]],Customers!$A:$A,Customers!$J:$J,"Unknown")</f>
        <v>Gold</v>
      </c>
      <c r="AG1537" t="str">
        <f>_xlfn.XLOOKUP(tblSales[[#This Row],[Employee_ID]],Employees!$A:$A,Employees!$B:$B,"Unknown")</f>
        <v>Ishwarya Shetty</v>
      </c>
      <c r="AH1537">
        <f>IF(MONTH(tblSales[[#This Row],[Invoice Date]])&gt;=4,MONTH(tblSales[[#This Row],[Invoice Date]]),MONTH(tblSales[[#This Row],[Invoice Date]])+12)</f>
        <v>5</v>
      </c>
      <c r="AI1537" s="8">
        <f>DATE(YEAR(tblSales[[#This Row],[Invoice Date]]),MONTH(tblSales[[#This Row],[Invoice Date]]),1)</f>
        <v>45413</v>
      </c>
      <c r="AJ1537" t="str">
        <f>_xlfn.XLOOKUP(tblSales[[#This Row],[Product_ID]],Products!$A:$A,Products!$B:$B,"Unknown")</f>
        <v>Peter England Girls Frock Black</v>
      </c>
      <c r="AK1537" s="9">
        <f>IFERROR(tblSales[[#This Row],[Profit]]/tblSales[[#This Row],[Sales Amount]],0)</f>
        <v>3.7011893770705524E-2</v>
      </c>
      <c r="AL1537" t="str">
        <f>IF(tblSales[[#This Row],[Discount %]]&lt;=5,"0-5%",
IF(tblSales[[#This Row],[Discount %]]&lt;=10,"5-10%",
IF(tblSales[[#This Row],[Discount %]]&lt;=15,"10-15%",
IF(tblSales[[#This Row],[Discount %]]&lt;=20,"15-20%","20%+"))))</f>
        <v>20%+</v>
      </c>
    </row>
    <row r="1538" spans="1:38">
      <c r="A1538" s="2" t="s">
        <v>3397</v>
      </c>
      <c r="B1538" s="11">
        <v>45640</v>
      </c>
      <c r="C1538" s="2" t="s">
        <v>2385</v>
      </c>
      <c r="D1538" s="2" t="s">
        <v>876</v>
      </c>
      <c r="E1538" s="2" t="s">
        <v>209</v>
      </c>
      <c r="F1538" s="2" t="s">
        <v>405</v>
      </c>
      <c r="G1538" s="2">
        <v>4</v>
      </c>
      <c r="H1538" s="2">
        <v>1308.7</v>
      </c>
      <c r="I1538" s="2">
        <v>15</v>
      </c>
      <c r="J1538" s="2">
        <v>785.22</v>
      </c>
      <c r="K1538" s="2">
        <v>12</v>
      </c>
      <c r="L1538" s="2">
        <v>533.95000000000005</v>
      </c>
      <c r="M1538" s="2">
        <v>4983.53</v>
      </c>
      <c r="N1538" s="2">
        <v>3242.48</v>
      </c>
      <c r="O1538" s="2">
        <f t="shared" si="58"/>
        <v>1207.0999999999997</v>
      </c>
      <c r="P1538" s="2" t="s">
        <v>32</v>
      </c>
      <c r="Q1538" s="2" t="str">
        <f t="shared" ref="Q1538:Q1601" si="59">TRIM(CLEAN(P1538))</f>
        <v>UPI</v>
      </c>
      <c r="R1538" s="2" t="s">
        <v>20</v>
      </c>
      <c r="S1538" s="2" t="s">
        <v>56</v>
      </c>
      <c r="T1538" s="2" t="s">
        <v>3151</v>
      </c>
      <c r="U1538" s="2" t="s">
        <v>60</v>
      </c>
      <c r="V1538" t="str">
        <f>TEXT(tblSales[[#This Row],[Invoice Date]],"mmm")</f>
        <v>Dec</v>
      </c>
      <c r="W1538">
        <f>MONTH(tblSales[[#This Row],[Invoice Date]])</f>
        <v>12</v>
      </c>
      <c r="X1538">
        <f>YEAR(tblSales[[#This Row],[Invoice Date]])</f>
        <v>2024</v>
      </c>
      <c r="Y1538" t="str">
        <f>TEXT(tblSales[[#This Row],[Invoice Date]],"mmm-yyyy")</f>
        <v>Dec-2024</v>
      </c>
      <c r="Z1538" t="str">
        <f>_xlfn.XLOOKUP(tblSales[[#This Row],[Product_ID]],Products!$A:$A,Products!$C:$C,"Women Dresses")</f>
        <v>Women Dresses</v>
      </c>
      <c r="AA1538" t="str">
        <f>_xlfn.XLOOKUP(tblSales[[#This Row],[Product_ID]],Products!$A:$A,Products!$D:$D,"Unknown")</f>
        <v>Shirt Dress</v>
      </c>
      <c r="AB1538" t="str">
        <f>_xlfn.XLOOKUP(tblSales[[#This Row],[Product_ID]],Products!$A:$A,Products!$E:$E,"Unknown")</f>
        <v>Fabindia</v>
      </c>
      <c r="AC1538" t="str">
        <f>_xlfn.XLOOKUP(tblSales[[#This Row],[Store_ID]],Stores!$A:$A,Stores!$B:$B,"Unknown")</f>
        <v>TrendMart Kochi High Street</v>
      </c>
      <c r="AD1538" t="str">
        <f>_xlfn.XLOOKUP(tblSales[[#This Row],[Store_ID]],Stores!$A:$A,Stores!$E:$E,"Unknown")</f>
        <v>South Zone 1</v>
      </c>
      <c r="AE1538" t="str">
        <f>_xlfn.XLOOKUP(tblSales[[#This Row],[Customer_ID]],Customers!$A:$A,Customers!$B:$B,"Unknown")</f>
        <v>Latha Ramachandran</v>
      </c>
      <c r="AF1538" t="str">
        <f>_xlfn.XLOOKUP(tblSales[[#This Row],[Customer_ID]],Customers!$A:$A,Customers!$J:$J,"Unknown")</f>
        <v>Gold</v>
      </c>
      <c r="AG1538" t="str">
        <f>_xlfn.XLOOKUP(tblSales[[#This Row],[Employee_ID]],Employees!$A:$A,Employees!$B:$B,"Unknown")</f>
        <v>Chitra Bhat</v>
      </c>
      <c r="AH1538">
        <f>IF(MONTH(tblSales[[#This Row],[Invoice Date]])&gt;=4,MONTH(tblSales[[#This Row],[Invoice Date]]),MONTH(tblSales[[#This Row],[Invoice Date]])+12)</f>
        <v>12</v>
      </c>
      <c r="AI1538" s="8">
        <f>DATE(YEAR(tblSales[[#This Row],[Invoice Date]]),MONTH(tblSales[[#This Row],[Invoice Date]]),1)</f>
        <v>45627</v>
      </c>
      <c r="AJ1538" t="str">
        <f>_xlfn.XLOOKUP(tblSales[[#This Row],[Product_ID]],Products!$A:$A,Products!$B:$B,"Unknown")</f>
        <v>Fabindia Shirt Dress Navy Blue</v>
      </c>
      <c r="AK1538" s="9">
        <f>IFERROR(tblSales[[#This Row],[Profit]]/tblSales[[#This Row],[Sales Amount]],0)</f>
        <v>0.24221786564944922</v>
      </c>
      <c r="AL1538" t="str">
        <f>IF(tblSales[[#This Row],[Discount %]]&lt;=5,"0-5%",
IF(tblSales[[#This Row],[Discount %]]&lt;=10,"5-10%",
IF(tblSales[[#This Row],[Discount %]]&lt;=15,"10-15%",
IF(tblSales[[#This Row],[Discount %]]&lt;=20,"15-20%","20%+"))))</f>
        <v>10-15%</v>
      </c>
    </row>
    <row r="1539" spans="1:38">
      <c r="A1539" s="2" t="s">
        <v>3398</v>
      </c>
      <c r="B1539" s="11">
        <v>45454</v>
      </c>
      <c r="C1539" s="2" t="s">
        <v>3399</v>
      </c>
      <c r="D1539" s="2" t="s">
        <v>381</v>
      </c>
      <c r="E1539" s="2" t="s">
        <v>171</v>
      </c>
      <c r="F1539" s="2" t="s">
        <v>523</v>
      </c>
      <c r="G1539" s="2">
        <v>2</v>
      </c>
      <c r="H1539" s="2">
        <v>1644.49</v>
      </c>
      <c r="I1539" s="2">
        <v>30</v>
      </c>
      <c r="J1539" s="2">
        <v>986.69</v>
      </c>
      <c r="K1539" s="2">
        <v>12</v>
      </c>
      <c r="L1539" s="2">
        <v>276.27</v>
      </c>
      <c r="M1539" s="2">
        <v>2578.56</v>
      </c>
      <c r="N1539" s="2">
        <v>2248.96</v>
      </c>
      <c r="O1539" s="2">
        <f t="shared" si="58"/>
        <v>53.329999999999927</v>
      </c>
      <c r="P1539" s="2" t="s">
        <v>31</v>
      </c>
      <c r="Q1539" s="2" t="str">
        <f t="shared" si="59"/>
        <v>Net Banking</v>
      </c>
      <c r="R1539" s="2" t="s">
        <v>20</v>
      </c>
      <c r="S1539" s="2" t="s">
        <v>56</v>
      </c>
      <c r="T1539" s="2" t="s">
        <v>421</v>
      </c>
      <c r="U1539" s="2" t="s">
        <v>59</v>
      </c>
      <c r="V1539" t="str">
        <f>TEXT(tblSales[[#This Row],[Invoice Date]],"mmm")</f>
        <v>Jun</v>
      </c>
      <c r="W1539">
        <f>MONTH(tblSales[[#This Row],[Invoice Date]])</f>
        <v>6</v>
      </c>
      <c r="X1539">
        <f>YEAR(tblSales[[#This Row],[Invoice Date]])</f>
        <v>2024</v>
      </c>
      <c r="Y1539" t="str">
        <f>TEXT(tblSales[[#This Row],[Invoice Date]],"mmm-yyyy")</f>
        <v>Jun-2024</v>
      </c>
      <c r="Z1539" t="str">
        <f>_xlfn.XLOOKUP(tblSales[[#This Row],[Product_ID]],Products!$A:$A,Products!$C:$C,"Women Dresses")</f>
        <v>Women Jeans</v>
      </c>
      <c r="AA1539" t="str">
        <f>_xlfn.XLOOKUP(tblSales[[#This Row],[Product_ID]],Products!$A:$A,Products!$D:$D,"Unknown")</f>
        <v>Straight Fit</v>
      </c>
      <c r="AB1539" t="str">
        <f>_xlfn.XLOOKUP(tblSales[[#This Row],[Product_ID]],Products!$A:$A,Products!$E:$E,"Unknown")</f>
        <v>Ramraj Cotton</v>
      </c>
      <c r="AC1539" t="str">
        <f>_xlfn.XLOOKUP(tblSales[[#This Row],[Store_ID]],Stores!$A:$A,Stores!$B:$B,"Unknown")</f>
        <v>TrendMart Warangal Outlet</v>
      </c>
      <c r="AD1539" t="str">
        <f>_xlfn.XLOOKUP(tblSales[[#This Row],[Store_ID]],Stores!$A:$A,Stores!$E:$E,"Unknown")</f>
        <v>South Zone 2</v>
      </c>
      <c r="AE1539" t="str">
        <f>_xlfn.XLOOKUP(tblSales[[#This Row],[Customer_ID]],Customers!$A:$A,Customers!$B:$B,"Unknown")</f>
        <v>Malathi Naicker</v>
      </c>
      <c r="AF1539" t="str">
        <f>_xlfn.XLOOKUP(tblSales[[#This Row],[Customer_ID]],Customers!$A:$A,Customers!$J:$J,"Unknown")</f>
        <v>Platinum</v>
      </c>
      <c r="AG1539" t="str">
        <f>_xlfn.XLOOKUP(tblSales[[#This Row],[Employee_ID]],Employees!$A:$A,Employees!$B:$B,"Unknown")</f>
        <v>Vinod Hegde</v>
      </c>
      <c r="AH1539">
        <f>IF(MONTH(tblSales[[#This Row],[Invoice Date]])&gt;=4,MONTH(tblSales[[#This Row],[Invoice Date]]),MONTH(tblSales[[#This Row],[Invoice Date]])+12)</f>
        <v>6</v>
      </c>
      <c r="AI1539" s="8">
        <f>DATE(YEAR(tblSales[[#This Row],[Invoice Date]]),MONTH(tblSales[[#This Row],[Invoice Date]]),1)</f>
        <v>45444</v>
      </c>
      <c r="AJ1539" t="str">
        <f>_xlfn.XLOOKUP(tblSales[[#This Row],[Product_ID]],Products!$A:$A,Products!$B:$B,"Unknown")</f>
        <v>Ramraj Cotton Straight Fit White</v>
      </c>
      <c r="AK1539" s="9">
        <f>IFERROR(tblSales[[#This Row],[Profit]]/tblSales[[#This Row],[Sales Amount]],0)</f>
        <v>2.0682086125589447E-2</v>
      </c>
      <c r="AL1539" t="str">
        <f>IF(tblSales[[#This Row],[Discount %]]&lt;=5,"0-5%",
IF(tblSales[[#This Row],[Discount %]]&lt;=10,"5-10%",
IF(tblSales[[#This Row],[Discount %]]&lt;=15,"10-15%",
IF(tblSales[[#This Row],[Discount %]]&lt;=20,"15-20%","20%+"))))</f>
        <v>20%+</v>
      </c>
    </row>
    <row r="1540" spans="1:38">
      <c r="A1540" s="2" t="s">
        <v>3400</v>
      </c>
      <c r="B1540" s="11">
        <v>45682</v>
      </c>
      <c r="C1540" s="2" t="s">
        <v>2890</v>
      </c>
      <c r="D1540" s="2" t="s">
        <v>283</v>
      </c>
      <c r="E1540" s="2" t="s">
        <v>1412</v>
      </c>
      <c r="F1540" s="2" t="s">
        <v>405</v>
      </c>
      <c r="G1540" s="2">
        <v>2</v>
      </c>
      <c r="H1540" s="2">
        <v>4716.9399999999996</v>
      </c>
      <c r="I1540" s="2">
        <v>0</v>
      </c>
      <c r="J1540" s="2">
        <v>0</v>
      </c>
      <c r="K1540" s="2">
        <v>12</v>
      </c>
      <c r="L1540" s="2">
        <v>1132.07</v>
      </c>
      <c r="M1540" s="2">
        <v>10565.95</v>
      </c>
      <c r="N1540" s="2">
        <v>7301.1</v>
      </c>
      <c r="O1540" s="2">
        <f t="shared" si="58"/>
        <v>2132.7800000000007</v>
      </c>
      <c r="P1540" s="2" t="s">
        <v>32</v>
      </c>
      <c r="Q1540" s="2" t="str">
        <f t="shared" si="59"/>
        <v>UPI</v>
      </c>
      <c r="R1540" s="2" t="s">
        <v>20</v>
      </c>
      <c r="S1540" s="2" t="s">
        <v>56</v>
      </c>
      <c r="T1540" s="2" t="s">
        <v>1746</v>
      </c>
      <c r="U1540" s="2" t="s">
        <v>60</v>
      </c>
      <c r="V1540" t="str">
        <f>TEXT(tblSales[[#This Row],[Invoice Date]],"mmm")</f>
        <v>Jan</v>
      </c>
      <c r="W1540">
        <f>MONTH(tblSales[[#This Row],[Invoice Date]])</f>
        <v>1</v>
      </c>
      <c r="X1540">
        <f>YEAR(tblSales[[#This Row],[Invoice Date]])</f>
        <v>2025</v>
      </c>
      <c r="Y1540" t="str">
        <f>TEXT(tblSales[[#This Row],[Invoice Date]],"mmm-yyyy")</f>
        <v>Jan-2025</v>
      </c>
      <c r="Z1540" t="str">
        <f>_xlfn.XLOOKUP(tblSales[[#This Row],[Product_ID]],Products!$A:$A,Products!$C:$C,"Women Dresses")</f>
        <v>Watches</v>
      </c>
      <c r="AA1540" t="str">
        <f>_xlfn.XLOOKUP(tblSales[[#This Row],[Product_ID]],Products!$A:$A,Products!$D:$D,"Unknown")</f>
        <v>Digital Watch</v>
      </c>
      <c r="AB1540" t="str">
        <f>_xlfn.XLOOKUP(tblSales[[#This Row],[Product_ID]],Products!$A:$A,Products!$E:$E,"Unknown")</f>
        <v>Pepe Jeans</v>
      </c>
      <c r="AC1540" t="str">
        <f>_xlfn.XLOOKUP(tblSales[[#This Row],[Store_ID]],Stores!$A:$A,Stores!$B:$B,"Unknown")</f>
        <v>TrendMart Kozhikode Mall Kiosk</v>
      </c>
      <c r="AD1540" t="str">
        <f>_xlfn.XLOOKUP(tblSales[[#This Row],[Store_ID]],Stores!$A:$A,Stores!$E:$E,"Unknown")</f>
        <v>South Zone 1</v>
      </c>
      <c r="AE1540" t="str">
        <f>_xlfn.XLOOKUP(tblSales[[#This Row],[Customer_ID]],Customers!$A:$A,Customers!$B:$B,"Unknown")</f>
        <v>Kavitha Iyengar</v>
      </c>
      <c r="AF1540" t="str">
        <f>_xlfn.XLOOKUP(tblSales[[#This Row],[Customer_ID]],Customers!$A:$A,Customers!$J:$J,"Unknown")</f>
        <v>Regular</v>
      </c>
      <c r="AG1540" t="str">
        <f>_xlfn.XLOOKUP(tblSales[[#This Row],[Employee_ID]],Employees!$A:$A,Employees!$B:$B,"Unknown")</f>
        <v>Chitra Bhat</v>
      </c>
      <c r="AH1540">
        <f>IF(MONTH(tblSales[[#This Row],[Invoice Date]])&gt;=4,MONTH(tblSales[[#This Row],[Invoice Date]]),MONTH(tblSales[[#This Row],[Invoice Date]])+12)</f>
        <v>13</v>
      </c>
      <c r="AI1540" s="8">
        <f>DATE(YEAR(tblSales[[#This Row],[Invoice Date]]),MONTH(tblSales[[#This Row],[Invoice Date]]),1)</f>
        <v>45658</v>
      </c>
      <c r="AJ1540" t="str">
        <f>_xlfn.XLOOKUP(tblSales[[#This Row],[Product_ID]],Products!$A:$A,Products!$B:$B,"Unknown")</f>
        <v>Pepe Jeans Digital Watch Charcoal</v>
      </c>
      <c r="AK1540" s="9">
        <f>IFERROR(tblSales[[#This Row],[Profit]]/tblSales[[#This Row],[Sales Amount]],0)</f>
        <v>0.20185406896682273</v>
      </c>
      <c r="AL1540" t="str">
        <f>IF(tblSales[[#This Row],[Discount %]]&lt;=5,"0-5%",
IF(tblSales[[#This Row],[Discount %]]&lt;=10,"5-10%",
IF(tblSales[[#This Row],[Discount %]]&lt;=15,"10-15%",
IF(tblSales[[#This Row],[Discount %]]&lt;=20,"15-20%","20%+"))))</f>
        <v>0-5%</v>
      </c>
    </row>
    <row r="1541" spans="1:38">
      <c r="A1541" s="2" t="s">
        <v>3401</v>
      </c>
      <c r="B1541" s="11">
        <v>45658</v>
      </c>
      <c r="C1541" s="2" t="s">
        <v>3402</v>
      </c>
      <c r="D1541" s="2" t="s">
        <v>343</v>
      </c>
      <c r="E1541" s="2" t="s">
        <v>467</v>
      </c>
      <c r="F1541" s="2" t="s">
        <v>140</v>
      </c>
      <c r="G1541" s="2">
        <v>3</v>
      </c>
      <c r="H1541" s="2">
        <v>1187.95</v>
      </c>
      <c r="I1541" s="2">
        <v>10</v>
      </c>
      <c r="J1541" s="2">
        <v>356.38</v>
      </c>
      <c r="K1541" s="2">
        <v>12</v>
      </c>
      <c r="L1541" s="2">
        <v>384.9</v>
      </c>
      <c r="M1541" s="2">
        <v>3592.37</v>
      </c>
      <c r="N1541" s="2">
        <v>2303.4899999999998</v>
      </c>
      <c r="O1541" s="2">
        <f t="shared" si="58"/>
        <v>903.98000000000013</v>
      </c>
      <c r="P1541" s="2" t="s">
        <v>29</v>
      </c>
      <c r="Q1541" s="2" t="str">
        <f t="shared" si="59"/>
        <v>Debit Card</v>
      </c>
      <c r="R1541" s="2" t="s">
        <v>20</v>
      </c>
      <c r="S1541" s="2" t="s">
        <v>56</v>
      </c>
      <c r="T1541" s="2" t="s">
        <v>1795</v>
      </c>
      <c r="U1541" s="2" t="s">
        <v>59</v>
      </c>
      <c r="V1541" t="str">
        <f>TEXT(tblSales[[#This Row],[Invoice Date]],"mmm")</f>
        <v>Jan</v>
      </c>
      <c r="W1541">
        <f>MONTH(tblSales[[#This Row],[Invoice Date]])</f>
        <v>1</v>
      </c>
      <c r="X1541">
        <f>YEAR(tblSales[[#This Row],[Invoice Date]])</f>
        <v>2025</v>
      </c>
      <c r="Y1541" t="str">
        <f>TEXT(tblSales[[#This Row],[Invoice Date]],"mmm-yyyy")</f>
        <v>Jan-2025</v>
      </c>
      <c r="Z1541" t="str">
        <f>_xlfn.XLOOKUP(tblSales[[#This Row],[Product_ID]],Products!$A:$A,Products!$C:$C,"Women Dresses")</f>
        <v>Women Jeans</v>
      </c>
      <c r="AA1541" t="str">
        <f>_xlfn.XLOOKUP(tblSales[[#This Row],[Product_ID]],Products!$A:$A,Products!$D:$D,"Unknown")</f>
        <v>Skinny Fit</v>
      </c>
      <c r="AB1541" t="str">
        <f>_xlfn.XLOOKUP(tblSales[[#This Row],[Product_ID]],Products!$A:$A,Products!$E:$E,"Unknown")</f>
        <v>Being Human</v>
      </c>
      <c r="AC1541" t="str">
        <f>_xlfn.XLOOKUP(tblSales[[#This Row],[Store_ID]],Stores!$A:$A,Stores!$B:$B,"Unknown")</f>
        <v>TrendMart Kollam Standard</v>
      </c>
      <c r="AD1541" t="str">
        <f>_xlfn.XLOOKUP(tblSales[[#This Row],[Store_ID]],Stores!$A:$A,Stores!$E:$E,"Unknown")</f>
        <v>South Zone 1</v>
      </c>
      <c r="AE1541" t="str">
        <f>_xlfn.XLOOKUP(tblSales[[#This Row],[Customer_ID]],Customers!$A:$A,Customers!$B:$B,"Unknown")</f>
        <v>Meena Gounder</v>
      </c>
      <c r="AF1541" t="str">
        <f>_xlfn.XLOOKUP(tblSales[[#This Row],[Customer_ID]],Customers!$A:$A,Customers!$J:$J,"Unknown")</f>
        <v>Platinum</v>
      </c>
      <c r="AG1541" t="str">
        <f>_xlfn.XLOOKUP(tblSales[[#This Row],[Employee_ID]],Employees!$A:$A,Employees!$B:$B,"Unknown")</f>
        <v>Charulatha Kumar</v>
      </c>
      <c r="AH1541">
        <f>IF(MONTH(tblSales[[#This Row],[Invoice Date]])&gt;=4,MONTH(tblSales[[#This Row],[Invoice Date]]),MONTH(tblSales[[#This Row],[Invoice Date]])+12)</f>
        <v>13</v>
      </c>
      <c r="AI1541" s="8">
        <f>DATE(YEAR(tblSales[[#This Row],[Invoice Date]]),MONTH(tblSales[[#This Row],[Invoice Date]]),1)</f>
        <v>45658</v>
      </c>
      <c r="AJ1541" t="str">
        <f>_xlfn.XLOOKUP(tblSales[[#This Row],[Product_ID]],Products!$A:$A,Products!$B:$B,"Unknown")</f>
        <v>Being Human Skinny Fit Charcoal</v>
      </c>
      <c r="AK1541" s="9">
        <f>IFERROR(tblSales[[#This Row],[Profit]]/tblSales[[#This Row],[Sales Amount]],0)</f>
        <v>0.25163889020340335</v>
      </c>
      <c r="AL1541" t="str">
        <f>IF(tblSales[[#This Row],[Discount %]]&lt;=5,"0-5%",
IF(tblSales[[#This Row],[Discount %]]&lt;=10,"5-10%",
IF(tblSales[[#This Row],[Discount %]]&lt;=15,"10-15%",
IF(tblSales[[#This Row],[Discount %]]&lt;=20,"15-20%","20%+"))))</f>
        <v>5-10%</v>
      </c>
    </row>
    <row r="1542" spans="1:38">
      <c r="A1542" s="2" t="s">
        <v>3403</v>
      </c>
      <c r="B1542" s="11">
        <v>45584</v>
      </c>
      <c r="C1542" s="2" t="s">
        <v>1069</v>
      </c>
      <c r="D1542" s="2" t="s">
        <v>810</v>
      </c>
      <c r="E1542" s="2" t="s">
        <v>973</v>
      </c>
      <c r="F1542" s="2" t="s">
        <v>216</v>
      </c>
      <c r="G1542" s="2">
        <v>3</v>
      </c>
      <c r="H1542" s="2">
        <v>1681.59</v>
      </c>
      <c r="I1542" s="2">
        <v>10</v>
      </c>
      <c r="J1542" s="2">
        <v>504.48</v>
      </c>
      <c r="K1542" s="2">
        <v>12</v>
      </c>
      <c r="L1542" s="2">
        <v>544.83000000000004</v>
      </c>
      <c r="M1542" s="2">
        <v>5085.12</v>
      </c>
      <c r="N1542" s="2">
        <v>3419.43</v>
      </c>
      <c r="O1542" s="2">
        <f t="shared" si="58"/>
        <v>1120.8600000000001</v>
      </c>
      <c r="P1542" s="2" t="s">
        <v>29</v>
      </c>
      <c r="Q1542" s="2" t="str">
        <f t="shared" si="59"/>
        <v>Debit Card</v>
      </c>
      <c r="R1542" s="2" t="s">
        <v>20</v>
      </c>
      <c r="S1542" s="2" t="s">
        <v>56</v>
      </c>
      <c r="T1542" s="2" t="s">
        <v>2719</v>
      </c>
      <c r="U1542" s="2" t="s">
        <v>60</v>
      </c>
      <c r="V1542" t="str">
        <f>TEXT(tblSales[[#This Row],[Invoice Date]],"mmm")</f>
        <v>Oct</v>
      </c>
      <c r="W1542">
        <f>MONTH(tblSales[[#This Row],[Invoice Date]])</f>
        <v>10</v>
      </c>
      <c r="X1542">
        <f>YEAR(tblSales[[#This Row],[Invoice Date]])</f>
        <v>2024</v>
      </c>
      <c r="Y1542" t="str">
        <f>TEXT(tblSales[[#This Row],[Invoice Date]],"mmm-yyyy")</f>
        <v>Oct-2024</v>
      </c>
      <c r="Z1542" t="str">
        <f>_xlfn.XLOOKUP(tblSales[[#This Row],[Product_ID]],Products!$A:$A,Products!$C:$C,"Women Dresses")</f>
        <v>Women Jeans</v>
      </c>
      <c r="AA1542" t="str">
        <f>_xlfn.XLOOKUP(tblSales[[#This Row],[Product_ID]],Products!$A:$A,Products!$D:$D,"Unknown")</f>
        <v>Bootcut</v>
      </c>
      <c r="AB1542" t="str">
        <f>_xlfn.XLOOKUP(tblSales[[#This Row],[Product_ID]],Products!$A:$A,Products!$E:$E,"Unknown")</f>
        <v>Spykar</v>
      </c>
      <c r="AC1542" t="str">
        <f>_xlfn.XLOOKUP(tblSales[[#This Row],[Store_ID]],Stores!$A:$A,Stores!$B:$B,"Unknown")</f>
        <v>TrendMart Kochi High Street</v>
      </c>
      <c r="AD1542" t="str">
        <f>_xlfn.XLOOKUP(tblSales[[#This Row],[Store_ID]],Stores!$A:$A,Stores!$E:$E,"Unknown")</f>
        <v>South Zone 1</v>
      </c>
      <c r="AE1542" t="str">
        <f>_xlfn.XLOOKUP(tblSales[[#This Row],[Customer_ID]],Customers!$A:$A,Customers!$B:$B,"Unknown")</f>
        <v>Jyothi Achari</v>
      </c>
      <c r="AF1542" t="str">
        <f>_xlfn.XLOOKUP(tblSales[[#This Row],[Customer_ID]],Customers!$A:$A,Customers!$J:$J,"Unknown")</f>
        <v>Silver</v>
      </c>
      <c r="AG1542" t="str">
        <f>_xlfn.XLOOKUP(tblSales[[#This Row],[Employee_ID]],Employees!$A:$A,Employees!$B:$B,"Unknown")</f>
        <v>Venkat Sharma</v>
      </c>
      <c r="AH1542">
        <f>IF(MONTH(tblSales[[#This Row],[Invoice Date]])&gt;=4,MONTH(tblSales[[#This Row],[Invoice Date]]),MONTH(tblSales[[#This Row],[Invoice Date]])+12)</f>
        <v>10</v>
      </c>
      <c r="AI1542" s="8">
        <f>DATE(YEAR(tblSales[[#This Row],[Invoice Date]]),MONTH(tblSales[[#This Row],[Invoice Date]]),1)</f>
        <v>45566</v>
      </c>
      <c r="AJ1542" t="str">
        <f>_xlfn.XLOOKUP(tblSales[[#This Row],[Product_ID]],Products!$A:$A,Products!$B:$B,"Unknown")</f>
        <v>Spykar Bootcut Charcoal</v>
      </c>
      <c r="AK1542" s="9">
        <f>IFERROR(tblSales[[#This Row],[Profit]]/tblSales[[#This Row],[Sales Amount]],0)</f>
        <v>0.22041957711912405</v>
      </c>
      <c r="AL1542" t="str">
        <f>IF(tblSales[[#This Row],[Discount %]]&lt;=5,"0-5%",
IF(tblSales[[#This Row],[Discount %]]&lt;=10,"5-10%",
IF(tblSales[[#This Row],[Discount %]]&lt;=15,"10-15%",
IF(tblSales[[#This Row],[Discount %]]&lt;=20,"15-20%","20%+"))))</f>
        <v>5-10%</v>
      </c>
    </row>
    <row r="1543" spans="1:38">
      <c r="A1543" s="2" t="s">
        <v>3404</v>
      </c>
      <c r="B1543" s="11">
        <v>45649</v>
      </c>
      <c r="C1543" s="2" t="s">
        <v>2276</v>
      </c>
      <c r="D1543" s="2" t="s">
        <v>1045</v>
      </c>
      <c r="E1543" s="2" t="s">
        <v>275</v>
      </c>
      <c r="F1543" s="2" t="s">
        <v>345</v>
      </c>
      <c r="G1543" s="2">
        <v>3</v>
      </c>
      <c r="H1543" s="2">
        <v>1220.5899999999999</v>
      </c>
      <c r="I1543" s="2">
        <v>5</v>
      </c>
      <c r="J1543" s="2">
        <v>183.09</v>
      </c>
      <c r="K1543" s="2">
        <v>12</v>
      </c>
      <c r="L1543" s="2">
        <v>417.44</v>
      </c>
      <c r="M1543" s="2">
        <v>3896.12</v>
      </c>
      <c r="N1543" s="2">
        <v>2308.89</v>
      </c>
      <c r="O1543" s="2">
        <f t="shared" si="58"/>
        <v>1169.79</v>
      </c>
      <c r="P1543" s="2" t="s">
        <v>29</v>
      </c>
      <c r="Q1543" s="2" t="str">
        <f t="shared" si="59"/>
        <v>Debit Card</v>
      </c>
      <c r="R1543" s="2" t="s">
        <v>20</v>
      </c>
      <c r="S1543" s="2" t="s">
        <v>57</v>
      </c>
      <c r="T1543" s="2" t="s">
        <v>514</v>
      </c>
      <c r="U1543" s="2" t="s">
        <v>59</v>
      </c>
      <c r="V1543" t="str">
        <f>TEXT(tblSales[[#This Row],[Invoice Date]],"mmm")</f>
        <v>Dec</v>
      </c>
      <c r="W1543">
        <f>MONTH(tblSales[[#This Row],[Invoice Date]])</f>
        <v>12</v>
      </c>
      <c r="X1543">
        <f>YEAR(tblSales[[#This Row],[Invoice Date]])</f>
        <v>2024</v>
      </c>
      <c r="Y1543" t="str">
        <f>TEXT(tblSales[[#This Row],[Invoice Date]],"mmm-yyyy")</f>
        <v>Dec-2024</v>
      </c>
      <c r="Z1543" t="str">
        <f>_xlfn.XLOOKUP(tblSales[[#This Row],[Product_ID]],Products!$A:$A,Products!$C:$C,"Women Dresses")</f>
        <v>Women Dresses</v>
      </c>
      <c r="AA1543" t="str">
        <f>_xlfn.XLOOKUP(tblSales[[#This Row],[Product_ID]],Products!$A:$A,Products!$D:$D,"Unknown")</f>
        <v>A-Line Dress</v>
      </c>
      <c r="AB1543" t="str">
        <f>_xlfn.XLOOKUP(tblSales[[#This Row],[Product_ID]],Products!$A:$A,Products!$E:$E,"Unknown")</f>
        <v>Ramraj Cotton</v>
      </c>
      <c r="AC1543" t="str">
        <f>_xlfn.XLOOKUP(tblSales[[#This Row],[Store_ID]],Stores!$A:$A,Stores!$B:$B,"Unknown")</f>
        <v>TrendMart Madurai High Street</v>
      </c>
      <c r="AD1543" t="str">
        <f>_xlfn.XLOOKUP(tblSales[[#This Row],[Store_ID]],Stores!$A:$A,Stores!$E:$E,"Unknown")</f>
        <v>South Zone 1</v>
      </c>
      <c r="AE1543" t="str">
        <f>_xlfn.XLOOKUP(tblSales[[#This Row],[Customer_ID]],Customers!$A:$A,Customers!$B:$B,"Unknown")</f>
        <v>Malathi Kumar</v>
      </c>
      <c r="AF1543" t="str">
        <f>_xlfn.XLOOKUP(tblSales[[#This Row],[Customer_ID]],Customers!$A:$A,Customers!$J:$J,"Unknown")</f>
        <v>Gold</v>
      </c>
      <c r="AG1543" t="str">
        <f>_xlfn.XLOOKUP(tblSales[[#This Row],[Employee_ID]],Employees!$A:$A,Employees!$B:$B,"Unknown")</f>
        <v>Anitha Ramachandran</v>
      </c>
      <c r="AH1543">
        <f>IF(MONTH(tblSales[[#This Row],[Invoice Date]])&gt;=4,MONTH(tblSales[[#This Row],[Invoice Date]]),MONTH(tblSales[[#This Row],[Invoice Date]])+12)</f>
        <v>12</v>
      </c>
      <c r="AI1543" s="8">
        <f>DATE(YEAR(tblSales[[#This Row],[Invoice Date]]),MONTH(tblSales[[#This Row],[Invoice Date]]),1)</f>
        <v>45627</v>
      </c>
      <c r="AJ1543" t="str">
        <f>_xlfn.XLOOKUP(tblSales[[#This Row],[Product_ID]],Products!$A:$A,Products!$B:$B,"Unknown")</f>
        <v>Ramraj Cotton A-Line Dress Brown</v>
      </c>
      <c r="AK1543" s="9">
        <f>IFERROR(tblSales[[#This Row],[Profit]]/tblSales[[#This Row],[Sales Amount]],0)</f>
        <v>0.3002448589879162</v>
      </c>
      <c r="AL1543" t="str">
        <f>IF(tblSales[[#This Row],[Discount %]]&lt;=5,"0-5%",
IF(tblSales[[#This Row],[Discount %]]&lt;=10,"5-10%",
IF(tblSales[[#This Row],[Discount %]]&lt;=15,"10-15%",
IF(tblSales[[#This Row],[Discount %]]&lt;=20,"15-20%","20%+"))))</f>
        <v>0-5%</v>
      </c>
    </row>
    <row r="1544" spans="1:38">
      <c r="A1544" s="2" t="s">
        <v>3405</v>
      </c>
      <c r="B1544" s="11">
        <v>45690</v>
      </c>
      <c r="C1544" s="2" t="s">
        <v>2775</v>
      </c>
      <c r="D1544" s="2" t="s">
        <v>695</v>
      </c>
      <c r="E1544" s="2" t="s">
        <v>109</v>
      </c>
      <c r="F1544" s="2" t="s">
        <v>518</v>
      </c>
      <c r="G1544" s="2">
        <v>1</v>
      </c>
      <c r="H1544" s="2">
        <v>1164.55</v>
      </c>
      <c r="I1544" s="2">
        <v>0</v>
      </c>
      <c r="J1544" s="2">
        <v>0</v>
      </c>
      <c r="K1544" s="2">
        <v>12</v>
      </c>
      <c r="L1544" s="2">
        <v>139.75</v>
      </c>
      <c r="M1544" s="2">
        <v>1304.3</v>
      </c>
      <c r="N1544" s="2">
        <v>841.85</v>
      </c>
      <c r="O1544" s="2">
        <f t="shared" si="58"/>
        <v>322.69999999999993</v>
      </c>
      <c r="P1544" s="2" t="s">
        <v>29</v>
      </c>
      <c r="Q1544" s="2" t="str">
        <f t="shared" si="59"/>
        <v>Debit Card</v>
      </c>
      <c r="R1544" s="2" t="s">
        <v>20</v>
      </c>
      <c r="S1544" s="2" t="s">
        <v>56</v>
      </c>
      <c r="T1544" s="2" t="s">
        <v>1296</v>
      </c>
      <c r="U1544" s="2" t="s">
        <v>60</v>
      </c>
      <c r="V1544" t="str">
        <f>TEXT(tblSales[[#This Row],[Invoice Date]],"mmm")</f>
        <v>Feb</v>
      </c>
      <c r="W1544">
        <f>MONTH(tblSales[[#This Row],[Invoice Date]])</f>
        <v>2</v>
      </c>
      <c r="X1544">
        <f>YEAR(tblSales[[#This Row],[Invoice Date]])</f>
        <v>2025</v>
      </c>
      <c r="Y1544" t="str">
        <f>TEXT(tblSales[[#This Row],[Invoice Date]],"mmm-yyyy")</f>
        <v>Feb-2025</v>
      </c>
      <c r="Z1544" t="str">
        <f>_xlfn.XLOOKUP(tblSales[[#This Row],[Product_ID]],Products!$A:$A,Products!$C:$C,"Women Dresses")</f>
        <v>Women Dresses</v>
      </c>
      <c r="AA1544" t="str">
        <f>_xlfn.XLOOKUP(tblSales[[#This Row],[Product_ID]],Products!$A:$A,Products!$D:$D,"Unknown")</f>
        <v>Shirt Dress</v>
      </c>
      <c r="AB1544" t="str">
        <f>_xlfn.XLOOKUP(tblSales[[#This Row],[Product_ID]],Products!$A:$A,Products!$E:$E,"Unknown")</f>
        <v>Kalyan Silks</v>
      </c>
      <c r="AC1544" t="str">
        <f>_xlfn.XLOOKUP(tblSales[[#This Row],[Store_ID]],Stores!$A:$A,Stores!$B:$B,"Unknown")</f>
        <v>TrendMart Vellore Standard</v>
      </c>
      <c r="AD1544" t="str">
        <f>_xlfn.XLOOKUP(tblSales[[#This Row],[Store_ID]],Stores!$A:$A,Stores!$E:$E,"Unknown")</f>
        <v>South Zone 1</v>
      </c>
      <c r="AE1544" t="str">
        <f>_xlfn.XLOOKUP(tblSales[[#This Row],[Customer_ID]],Customers!$A:$A,Customers!$B:$B,"Unknown")</f>
        <v>Varsha Prasad</v>
      </c>
      <c r="AF1544" t="str">
        <f>_xlfn.XLOOKUP(tblSales[[#This Row],[Customer_ID]],Customers!$A:$A,Customers!$J:$J,"Unknown")</f>
        <v>Regular</v>
      </c>
      <c r="AG1544" t="str">
        <f>_xlfn.XLOOKUP(tblSales[[#This Row],[Employee_ID]],Employees!$A:$A,Employees!$B:$B,"Unknown")</f>
        <v>Pranav Reddy</v>
      </c>
      <c r="AH1544">
        <f>IF(MONTH(tblSales[[#This Row],[Invoice Date]])&gt;=4,MONTH(tblSales[[#This Row],[Invoice Date]]),MONTH(tblSales[[#This Row],[Invoice Date]])+12)</f>
        <v>14</v>
      </c>
      <c r="AI1544" s="8">
        <f>DATE(YEAR(tblSales[[#This Row],[Invoice Date]]),MONTH(tblSales[[#This Row],[Invoice Date]]),1)</f>
        <v>45689</v>
      </c>
      <c r="AJ1544" t="str">
        <f>_xlfn.XLOOKUP(tblSales[[#This Row],[Product_ID]],Products!$A:$A,Products!$B:$B,"Unknown")</f>
        <v>Kalyan Silks Shirt Dress Maroon</v>
      </c>
      <c r="AK1544" s="9">
        <f>IFERROR(tblSales[[#This Row],[Profit]]/tblSales[[#This Row],[Sales Amount]],0)</f>
        <v>0.24741240512152107</v>
      </c>
      <c r="AL1544" t="str">
        <f>IF(tblSales[[#This Row],[Discount %]]&lt;=5,"0-5%",
IF(tblSales[[#This Row],[Discount %]]&lt;=10,"5-10%",
IF(tblSales[[#This Row],[Discount %]]&lt;=15,"10-15%",
IF(tblSales[[#This Row],[Discount %]]&lt;=20,"15-20%","20%+"))))</f>
        <v>0-5%</v>
      </c>
    </row>
    <row r="1545" spans="1:38">
      <c r="A1545" s="2" t="s">
        <v>3406</v>
      </c>
      <c r="B1545" s="11">
        <v>45544</v>
      </c>
      <c r="C1545" s="2" t="s">
        <v>3407</v>
      </c>
      <c r="D1545" s="2" t="s">
        <v>1107</v>
      </c>
      <c r="E1545" s="2" t="s">
        <v>1114</v>
      </c>
      <c r="F1545" s="2" t="s">
        <v>161</v>
      </c>
      <c r="G1545" s="2">
        <v>3</v>
      </c>
      <c r="H1545" s="2">
        <v>629.84</v>
      </c>
      <c r="I1545" s="2">
        <v>0</v>
      </c>
      <c r="J1545" s="2">
        <v>0</v>
      </c>
      <c r="K1545" s="2">
        <v>5</v>
      </c>
      <c r="L1545" s="2">
        <v>94.48</v>
      </c>
      <c r="M1545" s="2">
        <v>1984</v>
      </c>
      <c r="N1545" s="2">
        <v>1528.32</v>
      </c>
      <c r="O1545" s="2">
        <f t="shared" si="58"/>
        <v>361.20000000000005</v>
      </c>
      <c r="P1545" s="2" t="s">
        <v>29</v>
      </c>
      <c r="Q1545" s="2" t="str">
        <f t="shared" si="59"/>
        <v>Debit Card</v>
      </c>
      <c r="R1545" s="2" t="s">
        <v>20</v>
      </c>
      <c r="S1545" s="2" t="s">
        <v>56</v>
      </c>
      <c r="T1545" s="2" t="s">
        <v>3259</v>
      </c>
      <c r="U1545" s="2" t="s">
        <v>59</v>
      </c>
      <c r="V1545" t="str">
        <f>TEXT(tblSales[[#This Row],[Invoice Date]],"mmm")</f>
        <v>Sep</v>
      </c>
      <c r="W1545">
        <f>MONTH(tblSales[[#This Row],[Invoice Date]])</f>
        <v>9</v>
      </c>
      <c r="X1545">
        <f>YEAR(tblSales[[#This Row],[Invoice Date]])</f>
        <v>2024</v>
      </c>
      <c r="Y1545" t="str">
        <f>TEXT(tblSales[[#This Row],[Invoice Date]],"mmm-yyyy")</f>
        <v>Sep-2024</v>
      </c>
      <c r="Z1545" t="str">
        <f>_xlfn.XLOOKUP(tblSales[[#This Row],[Product_ID]],Products!$A:$A,Products!$C:$C,"Women Dresses")</f>
        <v>Kids Wear</v>
      </c>
      <c r="AA1545" t="str">
        <f>_xlfn.XLOOKUP(tblSales[[#This Row],[Product_ID]],Products!$A:$A,Products!$D:$D,"Unknown")</f>
        <v>Kids Shorts</v>
      </c>
      <c r="AB1545" t="str">
        <f>_xlfn.XLOOKUP(tblSales[[#This Row],[Product_ID]],Products!$A:$A,Products!$E:$E,"Unknown")</f>
        <v>Allen Solly</v>
      </c>
      <c r="AC1545" t="str">
        <f>_xlfn.XLOOKUP(tblSales[[#This Row],[Store_ID]],Stores!$A:$A,Stores!$B:$B,"Unknown")</f>
        <v>TrendMart Alappuzha Outlet</v>
      </c>
      <c r="AD1545" t="str">
        <f>_xlfn.XLOOKUP(tblSales[[#This Row],[Store_ID]],Stores!$A:$A,Stores!$E:$E,"Unknown")</f>
        <v>South Zone 1</v>
      </c>
      <c r="AE1545" t="str">
        <f>_xlfn.XLOOKUP(tblSales[[#This Row],[Customer_ID]],Customers!$A:$A,Customers!$B:$B,"Unknown")</f>
        <v>Swathi Chandran</v>
      </c>
      <c r="AF1545" t="str">
        <f>_xlfn.XLOOKUP(tblSales[[#This Row],[Customer_ID]],Customers!$A:$A,Customers!$J:$J,"Unknown")</f>
        <v>Silver</v>
      </c>
      <c r="AG1545" t="str">
        <f>_xlfn.XLOOKUP(tblSales[[#This Row],[Employee_ID]],Employees!$A:$A,Employees!$B:$B,"Unknown")</f>
        <v>Chandra Reddy</v>
      </c>
      <c r="AH1545">
        <f>IF(MONTH(tblSales[[#This Row],[Invoice Date]])&gt;=4,MONTH(tblSales[[#This Row],[Invoice Date]]),MONTH(tblSales[[#This Row],[Invoice Date]])+12)</f>
        <v>9</v>
      </c>
      <c r="AI1545" s="8">
        <f>DATE(YEAR(tblSales[[#This Row],[Invoice Date]]),MONTH(tblSales[[#This Row],[Invoice Date]]),1)</f>
        <v>45536</v>
      </c>
      <c r="AJ1545" t="str">
        <f>_xlfn.XLOOKUP(tblSales[[#This Row],[Product_ID]],Products!$A:$A,Products!$B:$B,"Unknown")</f>
        <v>Allen Solly Kids Shorts Teal</v>
      </c>
      <c r="AK1545" s="9">
        <f>IFERROR(tblSales[[#This Row],[Profit]]/tblSales[[#This Row],[Sales Amount]],0)</f>
        <v>0.18205645161290324</v>
      </c>
      <c r="AL1545" t="str">
        <f>IF(tblSales[[#This Row],[Discount %]]&lt;=5,"0-5%",
IF(tblSales[[#This Row],[Discount %]]&lt;=10,"5-10%",
IF(tblSales[[#This Row],[Discount %]]&lt;=15,"10-15%",
IF(tblSales[[#This Row],[Discount %]]&lt;=20,"15-20%","20%+"))))</f>
        <v>0-5%</v>
      </c>
    </row>
    <row r="1546" spans="1:38">
      <c r="A1546" s="2" t="s">
        <v>3408</v>
      </c>
      <c r="B1546" s="11">
        <v>45561</v>
      </c>
      <c r="C1546" s="2" t="s">
        <v>3409</v>
      </c>
      <c r="D1546" s="2" t="s">
        <v>1995</v>
      </c>
      <c r="E1546" s="2" t="s">
        <v>863</v>
      </c>
      <c r="F1546" s="2" t="s">
        <v>122</v>
      </c>
      <c r="G1546" s="2">
        <v>1</v>
      </c>
      <c r="H1546" s="2">
        <v>3036.67</v>
      </c>
      <c r="I1546" s="2">
        <v>0</v>
      </c>
      <c r="J1546" s="2">
        <v>0</v>
      </c>
      <c r="K1546" s="2">
        <v>12</v>
      </c>
      <c r="L1546" s="2">
        <v>364.4</v>
      </c>
      <c r="M1546" s="2">
        <v>3401.07</v>
      </c>
      <c r="N1546" s="2">
        <v>2078.92</v>
      </c>
      <c r="O1546" s="2">
        <f t="shared" si="58"/>
        <v>957.75000000000011</v>
      </c>
      <c r="P1546" s="2" t="s">
        <v>28</v>
      </c>
      <c r="Q1546" s="2" t="str">
        <f t="shared" si="59"/>
        <v>Credit Card</v>
      </c>
      <c r="R1546" s="2" t="s">
        <v>20</v>
      </c>
      <c r="S1546" s="2" t="s">
        <v>56</v>
      </c>
      <c r="T1546" s="2" t="s">
        <v>1088</v>
      </c>
      <c r="U1546" s="2" t="s">
        <v>59</v>
      </c>
      <c r="V1546" t="str">
        <f>TEXT(tblSales[[#This Row],[Invoice Date]],"mmm")</f>
        <v>Sep</v>
      </c>
      <c r="W1546">
        <f>MONTH(tblSales[[#This Row],[Invoice Date]])</f>
        <v>9</v>
      </c>
      <c r="X1546">
        <f>YEAR(tblSales[[#This Row],[Invoice Date]])</f>
        <v>2024</v>
      </c>
      <c r="Y1546" t="str">
        <f>TEXT(tblSales[[#This Row],[Invoice Date]],"mmm-yyyy")</f>
        <v>Sep-2024</v>
      </c>
      <c r="Z1546" t="str">
        <f>_xlfn.XLOOKUP(tblSales[[#This Row],[Product_ID]],Products!$A:$A,Products!$C:$C,"Women Dresses")</f>
        <v>Women Sarees</v>
      </c>
      <c r="AA1546" t="str">
        <f>_xlfn.XLOOKUP(tblSales[[#This Row],[Product_ID]],Products!$A:$A,Products!$D:$D,"Unknown")</f>
        <v>Georgette Saree</v>
      </c>
      <c r="AB1546" t="str">
        <f>_xlfn.XLOOKUP(tblSales[[#This Row],[Product_ID]],Products!$A:$A,Products!$E:$E,"Unknown")</f>
        <v>Arrow</v>
      </c>
      <c r="AC1546" t="str">
        <f>_xlfn.XLOOKUP(tblSales[[#This Row],[Store_ID]],Stores!$A:$A,Stores!$B:$B,"Unknown")</f>
        <v>TrendMart Thiruvananthapuram Outlet</v>
      </c>
      <c r="AD1546" t="str">
        <f>_xlfn.XLOOKUP(tblSales[[#This Row],[Store_ID]],Stores!$A:$A,Stores!$E:$E,"Unknown")</f>
        <v>South Zone 1</v>
      </c>
      <c r="AE1546" t="str">
        <f>_xlfn.XLOOKUP(tblSales[[#This Row],[Customer_ID]],Customers!$A:$A,Customers!$B:$B,"Unknown")</f>
        <v>Venkat Srinivasan</v>
      </c>
      <c r="AF1546" t="str">
        <f>_xlfn.XLOOKUP(tblSales[[#This Row],[Customer_ID]],Customers!$A:$A,Customers!$J:$J,"Unknown")</f>
        <v>Platinum</v>
      </c>
      <c r="AG1546" t="str">
        <f>_xlfn.XLOOKUP(tblSales[[#This Row],[Employee_ID]],Employees!$A:$A,Employees!$B:$B,"Unknown")</f>
        <v>Rahul Krishnan</v>
      </c>
      <c r="AH1546">
        <f>IF(MONTH(tblSales[[#This Row],[Invoice Date]])&gt;=4,MONTH(tblSales[[#This Row],[Invoice Date]]),MONTH(tblSales[[#This Row],[Invoice Date]])+12)</f>
        <v>9</v>
      </c>
      <c r="AI1546" s="8">
        <f>DATE(YEAR(tblSales[[#This Row],[Invoice Date]]),MONTH(tblSales[[#This Row],[Invoice Date]]),1)</f>
        <v>45536</v>
      </c>
      <c r="AJ1546" t="str">
        <f>_xlfn.XLOOKUP(tblSales[[#This Row],[Product_ID]],Products!$A:$A,Products!$B:$B,"Unknown")</f>
        <v>Arrow Georgette Saree Charcoal</v>
      </c>
      <c r="AK1546" s="9">
        <f>IFERROR(tblSales[[#This Row],[Profit]]/tblSales[[#This Row],[Sales Amount]],0)</f>
        <v>0.28160255449020455</v>
      </c>
      <c r="AL1546" t="str">
        <f>IF(tblSales[[#This Row],[Discount %]]&lt;=5,"0-5%",
IF(tblSales[[#This Row],[Discount %]]&lt;=10,"5-10%",
IF(tblSales[[#This Row],[Discount %]]&lt;=15,"10-15%",
IF(tblSales[[#This Row],[Discount %]]&lt;=20,"15-20%","20%+"))))</f>
        <v>0-5%</v>
      </c>
    </row>
    <row r="1547" spans="1:38">
      <c r="A1547" s="2" t="s">
        <v>3410</v>
      </c>
      <c r="B1547" s="11">
        <v>45467</v>
      </c>
      <c r="C1547" s="2" t="s">
        <v>1880</v>
      </c>
      <c r="D1547" s="2" t="s">
        <v>1833</v>
      </c>
      <c r="E1547" s="2" t="s">
        <v>1024</v>
      </c>
      <c r="F1547" s="2" t="s">
        <v>116</v>
      </c>
      <c r="G1547" s="2">
        <v>1</v>
      </c>
      <c r="H1547" s="2">
        <v>1746.54</v>
      </c>
      <c r="I1547" s="2">
        <v>0</v>
      </c>
      <c r="J1547" s="2">
        <v>0</v>
      </c>
      <c r="K1547" s="2">
        <v>12</v>
      </c>
      <c r="L1547" s="2">
        <v>209.58</v>
      </c>
      <c r="M1547" s="2">
        <v>1956.12</v>
      </c>
      <c r="N1547" s="2">
        <v>1331.55</v>
      </c>
      <c r="O1547" s="2">
        <f t="shared" si="58"/>
        <v>414.9899999999999</v>
      </c>
      <c r="P1547" s="2" t="s">
        <v>29</v>
      </c>
      <c r="Q1547" s="2" t="str">
        <f t="shared" si="59"/>
        <v>Debit Card</v>
      </c>
      <c r="R1547" s="2" t="s">
        <v>21</v>
      </c>
      <c r="S1547" s="2" t="s">
        <v>56</v>
      </c>
      <c r="T1547" s="2" t="s">
        <v>3411</v>
      </c>
      <c r="U1547" s="2" t="s">
        <v>59</v>
      </c>
      <c r="V1547" t="str">
        <f>TEXT(tblSales[[#This Row],[Invoice Date]],"mmm")</f>
        <v>Jun</v>
      </c>
      <c r="W1547">
        <f>MONTH(tblSales[[#This Row],[Invoice Date]])</f>
        <v>6</v>
      </c>
      <c r="X1547">
        <f>YEAR(tblSales[[#This Row],[Invoice Date]])</f>
        <v>2024</v>
      </c>
      <c r="Y1547" t="str">
        <f>TEXT(tblSales[[#This Row],[Invoice Date]],"mmm-yyyy")</f>
        <v>Jun-2024</v>
      </c>
      <c r="Z1547" t="str">
        <f>_xlfn.XLOOKUP(tblSales[[#This Row],[Product_ID]],Products!$A:$A,Products!$C:$C,"Women Dresses")</f>
        <v>Women Sarees</v>
      </c>
      <c r="AA1547" t="str">
        <f>_xlfn.XLOOKUP(tblSales[[#This Row],[Product_ID]],Products!$A:$A,Products!$D:$D,"Unknown")</f>
        <v>Printed Saree</v>
      </c>
      <c r="AB1547" t="str">
        <f>_xlfn.XLOOKUP(tblSales[[#This Row],[Product_ID]],Products!$A:$A,Products!$E:$E,"Unknown")</f>
        <v>Sonata</v>
      </c>
      <c r="AC1547" t="str">
        <f>_xlfn.XLOOKUP(tblSales[[#This Row],[Store_ID]],Stores!$A:$A,Stores!$B:$B,"Unknown")</f>
        <v>TrendMart Hyderabad Standard</v>
      </c>
      <c r="AD1547" t="str">
        <f>_xlfn.XLOOKUP(tblSales[[#This Row],[Store_ID]],Stores!$A:$A,Stores!$E:$E,"Unknown")</f>
        <v>South Zone 2</v>
      </c>
      <c r="AE1547" t="str">
        <f>_xlfn.XLOOKUP(tblSales[[#This Row],[Customer_ID]],Customers!$A:$A,Customers!$B:$B,"Unknown")</f>
        <v>Vinod Hegde</v>
      </c>
      <c r="AF1547" t="str">
        <f>_xlfn.XLOOKUP(tblSales[[#This Row],[Customer_ID]],Customers!$A:$A,Customers!$J:$J,"Unknown")</f>
        <v>Silver</v>
      </c>
      <c r="AG1547" t="str">
        <f>_xlfn.XLOOKUP(tblSales[[#This Row],[Employee_ID]],Employees!$A:$A,Employees!$B:$B,"Unknown")</f>
        <v>Padma Gounder</v>
      </c>
      <c r="AH1547">
        <f>IF(MONTH(tblSales[[#This Row],[Invoice Date]])&gt;=4,MONTH(tblSales[[#This Row],[Invoice Date]]),MONTH(tblSales[[#This Row],[Invoice Date]])+12)</f>
        <v>6</v>
      </c>
      <c r="AI1547" s="8">
        <f>DATE(YEAR(tblSales[[#This Row],[Invoice Date]]),MONTH(tblSales[[#This Row],[Invoice Date]]),1)</f>
        <v>45444</v>
      </c>
      <c r="AJ1547" t="str">
        <f>_xlfn.XLOOKUP(tblSales[[#This Row],[Product_ID]],Products!$A:$A,Products!$B:$B,"Unknown")</f>
        <v>Sonata Printed Saree Peach</v>
      </c>
      <c r="AK1547" s="9">
        <f>IFERROR(tblSales[[#This Row],[Profit]]/tblSales[[#This Row],[Sales Amount]],0)</f>
        <v>0.21214956137660262</v>
      </c>
      <c r="AL1547" t="str">
        <f>IF(tblSales[[#This Row],[Discount %]]&lt;=5,"0-5%",
IF(tblSales[[#This Row],[Discount %]]&lt;=10,"5-10%",
IF(tblSales[[#This Row],[Discount %]]&lt;=15,"10-15%",
IF(tblSales[[#This Row],[Discount %]]&lt;=20,"15-20%","20%+"))))</f>
        <v>0-5%</v>
      </c>
    </row>
    <row r="1548" spans="1:38">
      <c r="A1548" s="2" t="s">
        <v>3412</v>
      </c>
      <c r="B1548" s="11">
        <v>45591</v>
      </c>
      <c r="C1548" s="2" t="s">
        <v>1489</v>
      </c>
      <c r="D1548" s="2" t="s">
        <v>1248</v>
      </c>
      <c r="E1548" s="2" t="s">
        <v>399</v>
      </c>
      <c r="F1548" s="2" t="s">
        <v>285</v>
      </c>
      <c r="G1548" s="2">
        <v>4</v>
      </c>
      <c r="H1548" s="2">
        <v>984.23</v>
      </c>
      <c r="I1548" s="2">
        <v>0</v>
      </c>
      <c r="J1548" s="2">
        <v>0</v>
      </c>
      <c r="K1548" s="2">
        <v>5</v>
      </c>
      <c r="L1548" s="2">
        <v>196.85</v>
      </c>
      <c r="M1548" s="2">
        <v>4133.7700000000004</v>
      </c>
      <c r="N1548" s="2">
        <v>2684.76</v>
      </c>
      <c r="O1548" s="2">
        <f t="shared" si="58"/>
        <v>1252.1600000000003</v>
      </c>
      <c r="P1548" s="2" t="s">
        <v>32</v>
      </c>
      <c r="Q1548" s="2" t="str">
        <f t="shared" si="59"/>
        <v>UPI</v>
      </c>
      <c r="R1548" s="2" t="s">
        <v>20</v>
      </c>
      <c r="S1548" s="2" t="s">
        <v>56</v>
      </c>
      <c r="T1548" s="2" t="s">
        <v>1717</v>
      </c>
      <c r="U1548" s="2" t="s">
        <v>60</v>
      </c>
      <c r="V1548" t="str">
        <f>TEXT(tblSales[[#This Row],[Invoice Date]],"mmm")</f>
        <v>Oct</v>
      </c>
      <c r="W1548">
        <f>MONTH(tblSales[[#This Row],[Invoice Date]])</f>
        <v>10</v>
      </c>
      <c r="X1548">
        <f>YEAR(tblSales[[#This Row],[Invoice Date]])</f>
        <v>2024</v>
      </c>
      <c r="Y1548" t="str">
        <f>TEXT(tblSales[[#This Row],[Invoice Date]],"mmm-yyyy")</f>
        <v>Oct-2024</v>
      </c>
      <c r="Z1548" t="str">
        <f>_xlfn.XLOOKUP(tblSales[[#This Row],[Product_ID]],Products!$A:$A,Products!$C:$C,"Women Dresses")</f>
        <v>Handbags</v>
      </c>
      <c r="AA1548" t="str">
        <f>_xlfn.XLOOKUP(tblSales[[#This Row],[Product_ID]],Products!$A:$A,Products!$D:$D,"Unknown")</f>
        <v>Sling Bag</v>
      </c>
      <c r="AB1548" t="str">
        <f>_xlfn.XLOOKUP(tblSales[[#This Row],[Product_ID]],Products!$A:$A,Products!$E:$E,"Unknown")</f>
        <v>Tanishq</v>
      </c>
      <c r="AC1548" t="str">
        <f>_xlfn.XLOOKUP(tblSales[[#This Row],[Store_ID]],Stores!$A:$A,Stores!$B:$B,"Unknown")</f>
        <v>TrendMart Salem Outlet</v>
      </c>
      <c r="AD1548" t="str">
        <f>_xlfn.XLOOKUP(tblSales[[#This Row],[Store_ID]],Stores!$A:$A,Stores!$E:$E,"Unknown")</f>
        <v>South Zone 1</v>
      </c>
      <c r="AE1548" t="str">
        <f>_xlfn.XLOOKUP(tblSales[[#This Row],[Customer_ID]],Customers!$A:$A,Customers!$B:$B,"Unknown")</f>
        <v>Vasanthi Bhat</v>
      </c>
      <c r="AF1548" t="str">
        <f>_xlfn.XLOOKUP(tblSales[[#This Row],[Customer_ID]],Customers!$A:$A,Customers!$J:$J,"Unknown")</f>
        <v>Regular</v>
      </c>
      <c r="AG1548" t="str">
        <f>_xlfn.XLOOKUP(tblSales[[#This Row],[Employee_ID]],Employees!$A:$A,Employees!$B:$B,"Unknown")</f>
        <v>Yogesh Chettiar</v>
      </c>
      <c r="AH1548">
        <f>IF(MONTH(tblSales[[#This Row],[Invoice Date]])&gt;=4,MONTH(tblSales[[#This Row],[Invoice Date]]),MONTH(tblSales[[#This Row],[Invoice Date]])+12)</f>
        <v>10</v>
      </c>
      <c r="AI1548" s="8">
        <f>DATE(YEAR(tblSales[[#This Row],[Invoice Date]]),MONTH(tblSales[[#This Row],[Invoice Date]]),1)</f>
        <v>45566</v>
      </c>
      <c r="AJ1548" t="str">
        <f>_xlfn.XLOOKUP(tblSales[[#This Row],[Product_ID]],Products!$A:$A,Products!$B:$B,"Unknown")</f>
        <v>Tanishq Sling Bag Pink</v>
      </c>
      <c r="AK1548" s="9">
        <f>IFERROR(tblSales[[#This Row],[Profit]]/tblSales[[#This Row],[Sales Amount]],0)</f>
        <v>0.30290993451498271</v>
      </c>
      <c r="AL1548" t="str">
        <f>IF(tblSales[[#This Row],[Discount %]]&lt;=5,"0-5%",
IF(tblSales[[#This Row],[Discount %]]&lt;=10,"5-10%",
IF(tblSales[[#This Row],[Discount %]]&lt;=15,"10-15%",
IF(tblSales[[#This Row],[Discount %]]&lt;=20,"15-20%","20%+"))))</f>
        <v>0-5%</v>
      </c>
    </row>
    <row r="1549" spans="1:38">
      <c r="A1549" s="2" t="s">
        <v>3413</v>
      </c>
      <c r="B1549" s="11">
        <v>45585</v>
      </c>
      <c r="C1549" s="2" t="s">
        <v>3044</v>
      </c>
      <c r="D1549" s="2" t="s">
        <v>1244</v>
      </c>
      <c r="E1549" s="2" t="s">
        <v>1780</v>
      </c>
      <c r="F1549" s="2" t="s">
        <v>227</v>
      </c>
      <c r="G1549" s="2">
        <v>4</v>
      </c>
      <c r="H1549" s="2">
        <v>596.80999999999995</v>
      </c>
      <c r="I1549" s="2">
        <v>5</v>
      </c>
      <c r="J1549" s="2">
        <v>119.36</v>
      </c>
      <c r="K1549" s="2">
        <v>5</v>
      </c>
      <c r="L1549" s="2">
        <v>113.39</v>
      </c>
      <c r="M1549" s="2">
        <v>2381.27</v>
      </c>
      <c r="N1549" s="2">
        <v>1395</v>
      </c>
      <c r="O1549" s="2">
        <f t="shared" si="58"/>
        <v>872.88</v>
      </c>
      <c r="P1549" s="2" t="s">
        <v>32</v>
      </c>
      <c r="Q1549" s="2" t="str">
        <f t="shared" si="59"/>
        <v>UPI</v>
      </c>
      <c r="R1549" s="2" t="s">
        <v>20</v>
      </c>
      <c r="S1549" s="2" t="s">
        <v>56</v>
      </c>
      <c r="T1549" s="2" t="s">
        <v>1624</v>
      </c>
      <c r="U1549" s="2" t="s">
        <v>60</v>
      </c>
      <c r="V1549" t="str">
        <f>TEXT(tblSales[[#This Row],[Invoice Date]],"mmm")</f>
        <v>Oct</v>
      </c>
      <c r="W1549">
        <f>MONTH(tblSales[[#This Row],[Invoice Date]])</f>
        <v>10</v>
      </c>
      <c r="X1549">
        <f>YEAR(tblSales[[#This Row],[Invoice Date]])</f>
        <v>2024</v>
      </c>
      <c r="Y1549" t="str">
        <f>TEXT(tblSales[[#This Row],[Invoice Date]],"mmm-yyyy")</f>
        <v>Oct-2024</v>
      </c>
      <c r="Z1549" t="str">
        <f>_xlfn.XLOOKUP(tblSales[[#This Row],[Product_ID]],Products!$A:$A,Products!$C:$C,"Women Dresses")</f>
        <v>Men T-Shirts</v>
      </c>
      <c r="AA1549" t="str">
        <f>_xlfn.XLOOKUP(tblSales[[#This Row],[Product_ID]],Products!$A:$A,Products!$D:$D,"Unknown")</f>
        <v>Polo</v>
      </c>
      <c r="AB1549" t="str">
        <f>_xlfn.XLOOKUP(tblSales[[#This Row],[Product_ID]],Products!$A:$A,Products!$E:$E,"Unknown")</f>
        <v>Metro Shoes</v>
      </c>
      <c r="AC1549" t="str">
        <f>_xlfn.XLOOKUP(tblSales[[#This Row],[Store_ID]],Stores!$A:$A,Stores!$B:$B,"Unknown")</f>
        <v>TrendMart Vijayawada Outlet</v>
      </c>
      <c r="AD1549" t="str">
        <f>_xlfn.XLOOKUP(tblSales[[#This Row],[Store_ID]],Stores!$A:$A,Stores!$E:$E,"Unknown")</f>
        <v>South Zone 3</v>
      </c>
      <c r="AE1549" t="str">
        <f>_xlfn.XLOOKUP(tblSales[[#This Row],[Customer_ID]],Customers!$A:$A,Customers!$B:$B,"Unknown")</f>
        <v>Arjun Subramaniam</v>
      </c>
      <c r="AF1549" t="str">
        <f>_xlfn.XLOOKUP(tblSales[[#This Row],[Customer_ID]],Customers!$A:$A,Customers!$J:$J,"Unknown")</f>
        <v>Silver</v>
      </c>
      <c r="AG1549" t="str">
        <f>_xlfn.XLOOKUP(tblSales[[#This Row],[Employee_ID]],Employees!$A:$A,Employees!$B:$B,"Unknown")</f>
        <v>Ishwarya Shetty</v>
      </c>
      <c r="AH1549">
        <f>IF(MONTH(tblSales[[#This Row],[Invoice Date]])&gt;=4,MONTH(tblSales[[#This Row],[Invoice Date]]),MONTH(tblSales[[#This Row],[Invoice Date]])+12)</f>
        <v>10</v>
      </c>
      <c r="AI1549" s="8">
        <f>DATE(YEAR(tblSales[[#This Row],[Invoice Date]]),MONTH(tblSales[[#This Row],[Invoice Date]]),1)</f>
        <v>45566</v>
      </c>
      <c r="AJ1549" t="str">
        <f>_xlfn.XLOOKUP(tblSales[[#This Row],[Product_ID]],Products!$A:$A,Products!$B:$B,"Unknown")</f>
        <v>Metro Shoes Polo Purple</v>
      </c>
      <c r="AK1549" s="9">
        <f>IFERROR(tblSales[[#This Row],[Profit]]/tblSales[[#This Row],[Sales Amount]],0)</f>
        <v>0.36656070080251296</v>
      </c>
      <c r="AL1549" t="str">
        <f>IF(tblSales[[#This Row],[Discount %]]&lt;=5,"0-5%",
IF(tblSales[[#This Row],[Discount %]]&lt;=10,"5-10%",
IF(tblSales[[#This Row],[Discount %]]&lt;=15,"10-15%",
IF(tblSales[[#This Row],[Discount %]]&lt;=20,"15-20%","20%+"))))</f>
        <v>0-5%</v>
      </c>
    </row>
    <row r="1550" spans="1:38">
      <c r="A1550" s="2" t="s">
        <v>3414</v>
      </c>
      <c r="B1550" s="11">
        <v>45583</v>
      </c>
      <c r="C1550" s="2" t="s">
        <v>2045</v>
      </c>
      <c r="D1550" s="2" t="s">
        <v>1038</v>
      </c>
      <c r="E1550" s="2" t="s">
        <v>699</v>
      </c>
      <c r="F1550" s="2" t="s">
        <v>92</v>
      </c>
      <c r="G1550" s="2">
        <v>2</v>
      </c>
      <c r="H1550" s="2">
        <v>870.5</v>
      </c>
      <c r="I1550" s="2">
        <v>30</v>
      </c>
      <c r="J1550" s="2">
        <v>522.29999999999995</v>
      </c>
      <c r="K1550" s="2">
        <v>5</v>
      </c>
      <c r="L1550" s="2">
        <v>60.94</v>
      </c>
      <c r="M1550" s="2">
        <v>1279.6400000000001</v>
      </c>
      <c r="N1550" s="2">
        <v>1198.56</v>
      </c>
      <c r="O1550" s="2">
        <f t="shared" si="58"/>
        <v>20.140000000000157</v>
      </c>
      <c r="P1550" s="2" t="s">
        <v>32</v>
      </c>
      <c r="Q1550" s="2" t="str">
        <f t="shared" si="59"/>
        <v>UPI</v>
      </c>
      <c r="R1550" s="2" t="s">
        <v>20</v>
      </c>
      <c r="S1550" s="2" t="s">
        <v>56</v>
      </c>
      <c r="T1550" s="2" t="s">
        <v>2454</v>
      </c>
      <c r="U1550" s="2" t="s">
        <v>59</v>
      </c>
      <c r="V1550" t="str">
        <f>TEXT(tblSales[[#This Row],[Invoice Date]],"mmm")</f>
        <v>Oct</v>
      </c>
      <c r="W1550">
        <f>MONTH(tblSales[[#This Row],[Invoice Date]])</f>
        <v>10</v>
      </c>
      <c r="X1550">
        <f>YEAR(tblSales[[#This Row],[Invoice Date]])</f>
        <v>2024</v>
      </c>
      <c r="Y1550" t="str">
        <f>TEXT(tblSales[[#This Row],[Invoice Date]],"mmm-yyyy")</f>
        <v>Oct-2024</v>
      </c>
      <c r="Z1550" t="str">
        <f>_xlfn.XLOOKUP(tblSales[[#This Row],[Product_ID]],Products!$A:$A,Products!$C:$C,"Women Dresses")</f>
        <v>Women Kurtis</v>
      </c>
      <c r="AA1550" t="str">
        <f>_xlfn.XLOOKUP(tblSales[[#This Row],[Product_ID]],Products!$A:$A,Products!$D:$D,"Unknown")</f>
        <v>Straight Kurti</v>
      </c>
      <c r="AB1550" t="str">
        <f>_xlfn.XLOOKUP(tblSales[[#This Row],[Product_ID]],Products!$A:$A,Products!$E:$E,"Unknown")</f>
        <v>Metro Shoes</v>
      </c>
      <c r="AC1550" t="str">
        <f>_xlfn.XLOOKUP(tblSales[[#This Row],[Store_ID]],Stores!$A:$A,Stores!$B:$B,"Unknown")</f>
        <v>TrendMart Dindigul High Street</v>
      </c>
      <c r="AD1550" t="str">
        <f>_xlfn.XLOOKUP(tblSales[[#This Row],[Store_ID]],Stores!$A:$A,Stores!$E:$E,"Unknown")</f>
        <v>South Zone 1</v>
      </c>
      <c r="AE1550" t="str">
        <f>_xlfn.XLOOKUP(tblSales[[#This Row],[Customer_ID]],Customers!$A:$A,Customers!$B:$B,"Unknown")</f>
        <v>Sangeeta Chandran</v>
      </c>
      <c r="AF1550" t="str">
        <f>_xlfn.XLOOKUP(tblSales[[#This Row],[Customer_ID]],Customers!$A:$A,Customers!$J:$J,"Unknown")</f>
        <v>Silver</v>
      </c>
      <c r="AG1550" t="str">
        <f>_xlfn.XLOOKUP(tblSales[[#This Row],[Employee_ID]],Employees!$A:$A,Employees!$B:$B,"Unknown")</f>
        <v>Manoj Ramachandran</v>
      </c>
      <c r="AH1550">
        <f>IF(MONTH(tblSales[[#This Row],[Invoice Date]])&gt;=4,MONTH(tblSales[[#This Row],[Invoice Date]]),MONTH(tblSales[[#This Row],[Invoice Date]])+12)</f>
        <v>10</v>
      </c>
      <c r="AI1550" s="8">
        <f>DATE(YEAR(tblSales[[#This Row],[Invoice Date]]),MONTH(tblSales[[#This Row],[Invoice Date]]),1)</f>
        <v>45566</v>
      </c>
      <c r="AJ1550" t="str">
        <f>_xlfn.XLOOKUP(tblSales[[#This Row],[Product_ID]],Products!$A:$A,Products!$B:$B,"Unknown")</f>
        <v>Metro Shoes Straight Kurti Green</v>
      </c>
      <c r="AK1550" s="9">
        <f>IFERROR(tblSales[[#This Row],[Profit]]/tblSales[[#This Row],[Sales Amount]],0)</f>
        <v>1.5738801537932664E-2</v>
      </c>
      <c r="AL1550" t="str">
        <f>IF(tblSales[[#This Row],[Discount %]]&lt;=5,"0-5%",
IF(tblSales[[#This Row],[Discount %]]&lt;=10,"5-10%",
IF(tblSales[[#This Row],[Discount %]]&lt;=15,"10-15%",
IF(tblSales[[#This Row],[Discount %]]&lt;=20,"15-20%","20%+"))))</f>
        <v>20%+</v>
      </c>
    </row>
    <row r="1551" spans="1:38">
      <c r="A1551" s="2" t="s">
        <v>3415</v>
      </c>
      <c r="B1551" s="11">
        <v>45729</v>
      </c>
      <c r="C1551" s="2" t="s">
        <v>1044</v>
      </c>
      <c r="D1551" s="2" t="s">
        <v>778</v>
      </c>
      <c r="E1551" s="2" t="s">
        <v>692</v>
      </c>
      <c r="F1551" s="2" t="s">
        <v>177</v>
      </c>
      <c r="G1551" s="2">
        <v>2</v>
      </c>
      <c r="H1551" s="2">
        <v>828.05</v>
      </c>
      <c r="I1551" s="2">
        <v>15</v>
      </c>
      <c r="J1551" s="2">
        <v>248.41</v>
      </c>
      <c r="K1551" s="2">
        <v>5</v>
      </c>
      <c r="L1551" s="2">
        <v>70.38</v>
      </c>
      <c r="M1551" s="2">
        <v>1478.07</v>
      </c>
      <c r="N1551" s="2">
        <v>1140.4000000000001</v>
      </c>
      <c r="O1551" s="2">
        <f t="shared" si="58"/>
        <v>267.28999999999985</v>
      </c>
      <c r="P1551" s="2" t="s">
        <v>27</v>
      </c>
      <c r="Q1551" s="2" t="str">
        <f t="shared" si="59"/>
        <v>Cash</v>
      </c>
      <c r="R1551" s="2" t="s">
        <v>20</v>
      </c>
      <c r="S1551" s="2" t="s">
        <v>56</v>
      </c>
      <c r="T1551" s="2" t="s">
        <v>3416</v>
      </c>
      <c r="U1551" s="2" t="s">
        <v>59</v>
      </c>
      <c r="V1551" t="str">
        <f>TEXT(tblSales[[#This Row],[Invoice Date]],"mmm")</f>
        <v>Mar</v>
      </c>
      <c r="W1551">
        <f>MONTH(tblSales[[#This Row],[Invoice Date]])</f>
        <v>3</v>
      </c>
      <c r="X1551">
        <f>YEAR(tblSales[[#This Row],[Invoice Date]])</f>
        <v>2025</v>
      </c>
      <c r="Y1551" t="str">
        <f>TEXT(tblSales[[#This Row],[Invoice Date]],"mmm-yyyy")</f>
        <v>Mar-2025</v>
      </c>
      <c r="Z1551" t="str">
        <f>_xlfn.XLOOKUP(tblSales[[#This Row],[Product_ID]],Products!$A:$A,Products!$C:$C,"Women Dresses")</f>
        <v>Men Shirts</v>
      </c>
      <c r="AA1551" t="str">
        <f>_xlfn.XLOOKUP(tblSales[[#This Row],[Product_ID]],Products!$A:$A,Products!$D:$D,"Unknown")</f>
        <v>Denim Shirt</v>
      </c>
      <c r="AB1551" t="str">
        <f>_xlfn.XLOOKUP(tblSales[[#This Row],[Product_ID]],Products!$A:$A,Products!$E:$E,"Unknown")</f>
        <v>AND</v>
      </c>
      <c r="AC1551" t="str">
        <f>_xlfn.XLOOKUP(tblSales[[#This Row],[Store_ID]],Stores!$A:$A,Stores!$B:$B,"Unknown")</f>
        <v>TrendMart Thiruvananthapuram Outlet</v>
      </c>
      <c r="AD1551" t="str">
        <f>_xlfn.XLOOKUP(tblSales[[#This Row],[Store_ID]],Stores!$A:$A,Stores!$E:$E,"Unknown")</f>
        <v>South Zone 1</v>
      </c>
      <c r="AE1551" t="str">
        <f>_xlfn.XLOOKUP(tblSales[[#This Row],[Customer_ID]],Customers!$A:$A,Customers!$B:$B,"Unknown")</f>
        <v>Pallavi Chandran</v>
      </c>
      <c r="AF1551" t="str">
        <f>_xlfn.XLOOKUP(tblSales[[#This Row],[Customer_ID]],Customers!$A:$A,Customers!$J:$J,"Unknown")</f>
        <v>Silver</v>
      </c>
      <c r="AG1551" t="str">
        <f>_xlfn.XLOOKUP(tblSales[[#This Row],[Employee_ID]],Employees!$A:$A,Employees!$B:$B,"Unknown")</f>
        <v>Deepak Kamath</v>
      </c>
      <c r="AH1551">
        <f>IF(MONTH(tblSales[[#This Row],[Invoice Date]])&gt;=4,MONTH(tblSales[[#This Row],[Invoice Date]]),MONTH(tblSales[[#This Row],[Invoice Date]])+12)</f>
        <v>15</v>
      </c>
      <c r="AI1551" s="8">
        <f>DATE(YEAR(tblSales[[#This Row],[Invoice Date]]),MONTH(tblSales[[#This Row],[Invoice Date]]),1)</f>
        <v>45717</v>
      </c>
      <c r="AJ1551" t="str">
        <f>_xlfn.XLOOKUP(tblSales[[#This Row],[Product_ID]],Products!$A:$A,Products!$B:$B,"Unknown")</f>
        <v>AND Denim Shirt Teal</v>
      </c>
      <c r="AK1551" s="9">
        <f>IFERROR(tblSales[[#This Row],[Profit]]/tblSales[[#This Row],[Sales Amount]],0)</f>
        <v>0.18083717279966433</v>
      </c>
      <c r="AL1551" t="str">
        <f>IF(tblSales[[#This Row],[Discount %]]&lt;=5,"0-5%",
IF(tblSales[[#This Row],[Discount %]]&lt;=10,"5-10%",
IF(tblSales[[#This Row],[Discount %]]&lt;=15,"10-15%",
IF(tblSales[[#This Row],[Discount %]]&lt;=20,"15-20%","20%+"))))</f>
        <v>10-15%</v>
      </c>
    </row>
    <row r="1552" spans="1:38">
      <c r="A1552" s="2" t="s">
        <v>3417</v>
      </c>
      <c r="B1552" s="11">
        <v>45700</v>
      </c>
      <c r="C1552" s="2" t="s">
        <v>3418</v>
      </c>
      <c r="D1552" s="2" t="s">
        <v>2085</v>
      </c>
      <c r="E1552" s="2" t="s">
        <v>522</v>
      </c>
      <c r="F1552" s="2" t="s">
        <v>377</v>
      </c>
      <c r="G1552" s="2">
        <v>4</v>
      </c>
      <c r="H1552" s="2">
        <v>2620.11</v>
      </c>
      <c r="I1552" s="2">
        <v>30</v>
      </c>
      <c r="J1552" s="2">
        <v>3144.13</v>
      </c>
      <c r="K1552" s="2">
        <v>12</v>
      </c>
      <c r="L1552" s="2">
        <v>880.36</v>
      </c>
      <c r="M1552" s="2">
        <v>8216.67</v>
      </c>
      <c r="N1552" s="2">
        <v>7553.16</v>
      </c>
      <c r="O1552" s="2">
        <f t="shared" si="58"/>
        <v>-216.8499999999998</v>
      </c>
      <c r="P1552" s="2" t="s">
        <v>28</v>
      </c>
      <c r="Q1552" s="2" t="str">
        <f t="shared" si="59"/>
        <v>Credit Card</v>
      </c>
      <c r="R1552" s="2" t="s">
        <v>20</v>
      </c>
      <c r="S1552" s="2" t="s">
        <v>56</v>
      </c>
      <c r="T1552" s="2" t="s">
        <v>1344</v>
      </c>
      <c r="U1552" s="2" t="s">
        <v>59</v>
      </c>
      <c r="V1552" t="str">
        <f>TEXT(tblSales[[#This Row],[Invoice Date]],"mmm")</f>
        <v>Feb</v>
      </c>
      <c r="W1552">
        <f>MONTH(tblSales[[#This Row],[Invoice Date]])</f>
        <v>2</v>
      </c>
      <c r="X1552">
        <f>YEAR(tblSales[[#This Row],[Invoice Date]])</f>
        <v>2025</v>
      </c>
      <c r="Y1552" t="str">
        <f>TEXT(tblSales[[#This Row],[Invoice Date]],"mmm-yyyy")</f>
        <v>Feb-2025</v>
      </c>
      <c r="Z1552" t="str">
        <f>_xlfn.XLOOKUP(tblSales[[#This Row],[Product_ID]],Products!$A:$A,Products!$C:$C,"Women Dresses")</f>
        <v>Men Ethnic</v>
      </c>
      <c r="AA1552" t="str">
        <f>_xlfn.XLOOKUP(tblSales[[#This Row],[Product_ID]],Products!$A:$A,Products!$D:$D,"Unknown")</f>
        <v>Kurta</v>
      </c>
      <c r="AB1552" t="str">
        <f>_xlfn.XLOOKUP(tblSales[[#This Row],[Product_ID]],Products!$A:$A,Products!$E:$E,"Unknown")</f>
        <v>Reebok</v>
      </c>
      <c r="AC1552" t="str">
        <f>_xlfn.XLOOKUP(tblSales[[#This Row],[Store_ID]],Stores!$A:$A,Stores!$B:$B,"Unknown")</f>
        <v>TrendMart Vellore Standard</v>
      </c>
      <c r="AD1552" t="str">
        <f>_xlfn.XLOOKUP(tblSales[[#This Row],[Store_ID]],Stores!$A:$A,Stores!$E:$E,"Unknown")</f>
        <v>South Zone 1</v>
      </c>
      <c r="AE1552" t="str">
        <f>_xlfn.XLOOKUP(tblSales[[#This Row],[Customer_ID]],Customers!$A:$A,Customers!$B:$B,"Unknown")</f>
        <v>Sandeep Chetty</v>
      </c>
      <c r="AF1552" t="str">
        <f>_xlfn.XLOOKUP(tblSales[[#This Row],[Customer_ID]],Customers!$A:$A,Customers!$J:$J,"Unknown")</f>
        <v>Gold</v>
      </c>
      <c r="AG1552" t="str">
        <f>_xlfn.XLOOKUP(tblSales[[#This Row],[Employee_ID]],Employees!$A:$A,Employees!$B:$B,"Unknown")</f>
        <v>Sunita Ramachandran</v>
      </c>
      <c r="AH1552">
        <f>IF(MONTH(tblSales[[#This Row],[Invoice Date]])&gt;=4,MONTH(tblSales[[#This Row],[Invoice Date]]),MONTH(tblSales[[#This Row],[Invoice Date]])+12)</f>
        <v>14</v>
      </c>
      <c r="AI1552" s="8">
        <f>DATE(YEAR(tblSales[[#This Row],[Invoice Date]]),MONTH(tblSales[[#This Row],[Invoice Date]]),1)</f>
        <v>45689</v>
      </c>
      <c r="AJ1552" t="str">
        <f>_xlfn.XLOOKUP(tblSales[[#This Row],[Product_ID]],Products!$A:$A,Products!$B:$B,"Unknown")</f>
        <v>Reebok Kurta Wine</v>
      </c>
      <c r="AK1552" s="9">
        <f>IFERROR(tblSales[[#This Row],[Profit]]/tblSales[[#This Row],[Sales Amount]],0)</f>
        <v>-2.6391470023744389E-2</v>
      </c>
      <c r="AL1552" t="str">
        <f>IF(tblSales[[#This Row],[Discount %]]&lt;=5,"0-5%",
IF(tblSales[[#This Row],[Discount %]]&lt;=10,"5-10%",
IF(tblSales[[#This Row],[Discount %]]&lt;=15,"10-15%",
IF(tblSales[[#This Row],[Discount %]]&lt;=20,"15-20%","20%+"))))</f>
        <v>20%+</v>
      </c>
    </row>
    <row r="1553" spans="1:38">
      <c r="A1553" s="2" t="s">
        <v>3419</v>
      </c>
      <c r="B1553" s="11">
        <v>45590</v>
      </c>
      <c r="C1553" s="2" t="s">
        <v>1458</v>
      </c>
      <c r="D1553" s="2" t="s">
        <v>897</v>
      </c>
      <c r="E1553" s="2" t="s">
        <v>664</v>
      </c>
      <c r="F1553" s="2" t="s">
        <v>233</v>
      </c>
      <c r="G1553" s="2">
        <v>2</v>
      </c>
      <c r="H1553" s="2">
        <v>756.41</v>
      </c>
      <c r="I1553" s="2">
        <v>10</v>
      </c>
      <c r="J1553" s="2">
        <v>151.28</v>
      </c>
      <c r="K1553" s="2">
        <v>5</v>
      </c>
      <c r="L1553" s="2">
        <v>68.08</v>
      </c>
      <c r="M1553" s="2">
        <v>1429.62</v>
      </c>
      <c r="N1553" s="2">
        <v>1138.7</v>
      </c>
      <c r="O1553" s="2">
        <f t="shared" si="58"/>
        <v>222.83999999999986</v>
      </c>
      <c r="P1553" s="2" t="s">
        <v>32</v>
      </c>
      <c r="Q1553" s="2" t="str">
        <f t="shared" si="59"/>
        <v>UPI</v>
      </c>
      <c r="R1553" s="2" t="s">
        <v>21</v>
      </c>
      <c r="S1553" s="2" t="s">
        <v>56</v>
      </c>
      <c r="T1553" s="2" t="s">
        <v>867</v>
      </c>
      <c r="U1553" s="2" t="s">
        <v>59</v>
      </c>
      <c r="V1553" t="str">
        <f>TEXT(tblSales[[#This Row],[Invoice Date]],"mmm")</f>
        <v>Oct</v>
      </c>
      <c r="W1553">
        <f>MONTH(tblSales[[#This Row],[Invoice Date]])</f>
        <v>10</v>
      </c>
      <c r="X1553">
        <f>YEAR(tblSales[[#This Row],[Invoice Date]])</f>
        <v>2024</v>
      </c>
      <c r="Y1553" t="str">
        <f>TEXT(tblSales[[#This Row],[Invoice Date]],"mmm-yyyy")</f>
        <v>Oct-2024</v>
      </c>
      <c r="Z1553" t="str">
        <f>_xlfn.XLOOKUP(tblSales[[#This Row],[Product_ID]],Products!$A:$A,Products!$C:$C,"Women Dresses")</f>
        <v>Women Kurtis</v>
      </c>
      <c r="AA1553" t="str">
        <f>_xlfn.XLOOKUP(tblSales[[#This Row],[Product_ID]],Products!$A:$A,Products!$D:$D,"Unknown")</f>
        <v>A-Line Kurti</v>
      </c>
      <c r="AB1553" t="str">
        <f>_xlfn.XLOOKUP(tblSales[[#This Row],[Product_ID]],Products!$A:$A,Products!$E:$E,"Unknown")</f>
        <v>Sonata</v>
      </c>
      <c r="AC1553" t="str">
        <f>_xlfn.XLOOKUP(tblSales[[#This Row],[Store_ID]],Stores!$A:$A,Stores!$B:$B,"Unknown")</f>
        <v>TrendMart Guntur High Street</v>
      </c>
      <c r="AD1553" t="str">
        <f>_xlfn.XLOOKUP(tblSales[[#This Row],[Store_ID]],Stores!$A:$A,Stores!$E:$E,"Unknown")</f>
        <v>South Zone 3</v>
      </c>
      <c r="AE1553" t="str">
        <f>_xlfn.XLOOKUP(tblSales[[#This Row],[Customer_ID]],Customers!$A:$A,Customers!$B:$B,"Unknown")</f>
        <v>Janani Krishnan</v>
      </c>
      <c r="AF1553" t="str">
        <f>_xlfn.XLOOKUP(tblSales[[#This Row],[Customer_ID]],Customers!$A:$A,Customers!$J:$J,"Unknown")</f>
        <v>Platinum</v>
      </c>
      <c r="AG1553" t="str">
        <f>_xlfn.XLOOKUP(tblSales[[#This Row],[Employee_ID]],Employees!$A:$A,Employees!$B:$B,"Unknown")</f>
        <v>Malathi Varma</v>
      </c>
      <c r="AH1553">
        <f>IF(MONTH(tblSales[[#This Row],[Invoice Date]])&gt;=4,MONTH(tblSales[[#This Row],[Invoice Date]]),MONTH(tblSales[[#This Row],[Invoice Date]])+12)</f>
        <v>10</v>
      </c>
      <c r="AI1553" s="8">
        <f>DATE(YEAR(tblSales[[#This Row],[Invoice Date]]),MONTH(tblSales[[#This Row],[Invoice Date]]),1)</f>
        <v>45566</v>
      </c>
      <c r="AJ1553" t="str">
        <f>_xlfn.XLOOKUP(tblSales[[#This Row],[Product_ID]],Products!$A:$A,Products!$B:$B,"Unknown")</f>
        <v>Sonata A-Line Kurti Sky Blue</v>
      </c>
      <c r="AK1553" s="9">
        <f>IFERROR(tblSales[[#This Row],[Profit]]/tblSales[[#This Row],[Sales Amount]],0)</f>
        <v>0.1558735887858311</v>
      </c>
      <c r="AL1553" t="str">
        <f>IF(tblSales[[#This Row],[Discount %]]&lt;=5,"0-5%",
IF(tblSales[[#This Row],[Discount %]]&lt;=10,"5-10%",
IF(tblSales[[#This Row],[Discount %]]&lt;=15,"10-15%",
IF(tblSales[[#This Row],[Discount %]]&lt;=20,"15-20%","20%+"))))</f>
        <v>5-10%</v>
      </c>
    </row>
    <row r="1554" spans="1:38">
      <c r="A1554" s="2" t="s">
        <v>3420</v>
      </c>
      <c r="B1554" s="11">
        <v>45582</v>
      </c>
      <c r="C1554" s="2" t="s">
        <v>2630</v>
      </c>
      <c r="D1554" s="2" t="s">
        <v>749</v>
      </c>
      <c r="E1554" s="2" t="s">
        <v>973</v>
      </c>
      <c r="F1554" s="2" t="s">
        <v>475</v>
      </c>
      <c r="G1554" s="2">
        <v>1</v>
      </c>
      <c r="H1554" s="2">
        <v>632.97</v>
      </c>
      <c r="I1554" s="2">
        <v>30</v>
      </c>
      <c r="J1554" s="2">
        <v>189.89</v>
      </c>
      <c r="K1554" s="2">
        <v>5</v>
      </c>
      <c r="L1554" s="2">
        <v>22.15</v>
      </c>
      <c r="M1554" s="2">
        <v>465.23</v>
      </c>
      <c r="N1554" s="2">
        <v>424.76</v>
      </c>
      <c r="O1554" s="2">
        <f t="shared" si="58"/>
        <v>18.320000000000029</v>
      </c>
      <c r="P1554" s="2" t="s">
        <v>28</v>
      </c>
      <c r="Q1554" s="2" t="str">
        <f t="shared" si="59"/>
        <v>Credit Card</v>
      </c>
      <c r="R1554" s="2" t="s">
        <v>20</v>
      </c>
      <c r="S1554" s="2" t="s">
        <v>56</v>
      </c>
      <c r="T1554" s="2" t="s">
        <v>947</v>
      </c>
      <c r="U1554" s="2" t="s">
        <v>59</v>
      </c>
      <c r="V1554" t="str">
        <f>TEXT(tblSales[[#This Row],[Invoice Date]],"mmm")</f>
        <v>Oct</v>
      </c>
      <c r="W1554">
        <f>MONTH(tblSales[[#This Row],[Invoice Date]])</f>
        <v>10</v>
      </c>
      <c r="X1554">
        <f>YEAR(tblSales[[#This Row],[Invoice Date]])</f>
        <v>2024</v>
      </c>
      <c r="Y1554" t="str">
        <f>TEXT(tblSales[[#This Row],[Invoice Date]],"mmm-yyyy")</f>
        <v>Oct-2024</v>
      </c>
      <c r="Z1554" t="str">
        <f>_xlfn.XLOOKUP(tblSales[[#This Row],[Product_ID]],Products!$A:$A,Products!$C:$C,"Women Dresses")</f>
        <v>Kids Wear</v>
      </c>
      <c r="AA1554" t="str">
        <f>_xlfn.XLOOKUP(tblSales[[#This Row],[Product_ID]],Products!$A:$A,Products!$D:$D,"Unknown")</f>
        <v>Girls Frock</v>
      </c>
      <c r="AB1554" t="str">
        <f>_xlfn.XLOOKUP(tblSales[[#This Row],[Product_ID]],Products!$A:$A,Products!$E:$E,"Unknown")</f>
        <v>Being Human</v>
      </c>
      <c r="AC1554" t="str">
        <f>_xlfn.XLOOKUP(tblSales[[#This Row],[Store_ID]],Stores!$A:$A,Stores!$B:$B,"Unknown")</f>
        <v>TrendMart Kochi High Street</v>
      </c>
      <c r="AD1554" t="str">
        <f>_xlfn.XLOOKUP(tblSales[[#This Row],[Store_ID]],Stores!$A:$A,Stores!$E:$E,"Unknown")</f>
        <v>South Zone 1</v>
      </c>
      <c r="AE1554" t="str">
        <f>_xlfn.XLOOKUP(tblSales[[#This Row],[Customer_ID]],Customers!$A:$A,Customers!$B:$B,"Unknown")</f>
        <v>Jayaram Yadav</v>
      </c>
      <c r="AF1554" t="str">
        <f>_xlfn.XLOOKUP(tblSales[[#This Row],[Customer_ID]],Customers!$A:$A,Customers!$J:$J,"Unknown")</f>
        <v>Silver</v>
      </c>
      <c r="AG1554" t="str">
        <f>_xlfn.XLOOKUP(tblSales[[#This Row],[Employee_ID]],Employees!$A:$A,Employees!$B:$B,"Unknown")</f>
        <v>Arjun Krishnan</v>
      </c>
      <c r="AH1554">
        <f>IF(MONTH(tblSales[[#This Row],[Invoice Date]])&gt;=4,MONTH(tblSales[[#This Row],[Invoice Date]]),MONTH(tblSales[[#This Row],[Invoice Date]])+12)</f>
        <v>10</v>
      </c>
      <c r="AI1554" s="8">
        <f>DATE(YEAR(tblSales[[#This Row],[Invoice Date]]),MONTH(tblSales[[#This Row],[Invoice Date]]),1)</f>
        <v>45566</v>
      </c>
      <c r="AJ1554" t="str">
        <f>_xlfn.XLOOKUP(tblSales[[#This Row],[Product_ID]],Products!$A:$A,Products!$B:$B,"Unknown")</f>
        <v>Being Human Girls Frock Teal</v>
      </c>
      <c r="AK1554" s="9">
        <f>IFERROR(tblSales[[#This Row],[Profit]]/tblSales[[#This Row],[Sales Amount]],0)</f>
        <v>3.9378371988048985E-2</v>
      </c>
      <c r="AL1554" t="str">
        <f>IF(tblSales[[#This Row],[Discount %]]&lt;=5,"0-5%",
IF(tblSales[[#This Row],[Discount %]]&lt;=10,"5-10%",
IF(tblSales[[#This Row],[Discount %]]&lt;=15,"10-15%",
IF(tblSales[[#This Row],[Discount %]]&lt;=20,"15-20%","20%+"))))</f>
        <v>20%+</v>
      </c>
    </row>
    <row r="1555" spans="1:38">
      <c r="A1555" s="2" t="s">
        <v>3421</v>
      </c>
      <c r="B1555" s="11">
        <v>45617</v>
      </c>
      <c r="C1555" s="2" t="s">
        <v>637</v>
      </c>
      <c r="D1555" s="2" t="s">
        <v>2235</v>
      </c>
      <c r="E1555" s="2" t="s">
        <v>771</v>
      </c>
      <c r="F1555" s="2" t="s">
        <v>276</v>
      </c>
      <c r="G1555" s="2">
        <v>4</v>
      </c>
      <c r="H1555" s="2">
        <v>576.53</v>
      </c>
      <c r="I1555" s="2">
        <v>10</v>
      </c>
      <c r="J1555" s="2">
        <v>230.61</v>
      </c>
      <c r="K1555" s="2">
        <v>5</v>
      </c>
      <c r="L1555" s="2">
        <v>103.78</v>
      </c>
      <c r="M1555" s="2">
        <v>2179.29</v>
      </c>
      <c r="N1555" s="2">
        <v>1493.08</v>
      </c>
      <c r="O1555" s="2">
        <f t="shared" si="58"/>
        <v>582.43000000000006</v>
      </c>
      <c r="P1555" s="2" t="s">
        <v>27</v>
      </c>
      <c r="Q1555" s="2" t="str">
        <f t="shared" si="59"/>
        <v>Cash</v>
      </c>
      <c r="R1555" s="2" t="s">
        <v>20</v>
      </c>
      <c r="S1555" s="2" t="s">
        <v>56</v>
      </c>
      <c r="T1555" s="2" t="s">
        <v>524</v>
      </c>
      <c r="U1555" s="2" t="s">
        <v>59</v>
      </c>
      <c r="V1555" t="str">
        <f>TEXT(tblSales[[#This Row],[Invoice Date]],"mmm")</f>
        <v>Nov</v>
      </c>
      <c r="W1555">
        <f>MONTH(tblSales[[#This Row],[Invoice Date]])</f>
        <v>11</v>
      </c>
      <c r="X1555">
        <f>YEAR(tblSales[[#This Row],[Invoice Date]])</f>
        <v>2024</v>
      </c>
      <c r="Y1555" t="str">
        <f>TEXT(tblSales[[#This Row],[Invoice Date]],"mmm-yyyy")</f>
        <v>Nov-2024</v>
      </c>
      <c r="Z1555" t="str">
        <f>_xlfn.XLOOKUP(tblSales[[#This Row],[Product_ID]],Products!$A:$A,Products!$C:$C,"Women Dresses")</f>
        <v>Men T-Shirts</v>
      </c>
      <c r="AA1555" t="str">
        <f>_xlfn.XLOOKUP(tblSales[[#This Row],[Product_ID]],Products!$A:$A,Products!$D:$D,"Unknown")</f>
        <v>Graphic Tee</v>
      </c>
      <c r="AB1555" t="str">
        <f>_xlfn.XLOOKUP(tblSales[[#This Row],[Product_ID]],Products!$A:$A,Products!$E:$E,"Unknown")</f>
        <v>Indian Terrain</v>
      </c>
      <c r="AC1555" t="str">
        <f>_xlfn.XLOOKUP(tblSales[[#This Row],[Store_ID]],Stores!$A:$A,Stores!$B:$B,"Unknown")</f>
        <v>TrendMart Thoothukudi Mall Kiosk</v>
      </c>
      <c r="AD1555" t="str">
        <f>_xlfn.XLOOKUP(tblSales[[#This Row],[Store_ID]],Stores!$A:$A,Stores!$E:$E,"Unknown")</f>
        <v>South Zone 1</v>
      </c>
      <c r="AE1555" t="str">
        <f>_xlfn.XLOOKUP(tblSales[[#This Row],[Customer_ID]],Customers!$A:$A,Customers!$B:$B,"Unknown")</f>
        <v>Ramesh Subramaniam</v>
      </c>
      <c r="AF1555" t="str">
        <f>_xlfn.XLOOKUP(tblSales[[#This Row],[Customer_ID]],Customers!$A:$A,Customers!$J:$J,"Unknown")</f>
        <v>Regular</v>
      </c>
      <c r="AG1555" t="str">
        <f>_xlfn.XLOOKUP(tblSales[[#This Row],[Employee_ID]],Employees!$A:$A,Employees!$B:$B,"Unknown")</f>
        <v>Vasanthi Kamath</v>
      </c>
      <c r="AH1555">
        <f>IF(MONTH(tblSales[[#This Row],[Invoice Date]])&gt;=4,MONTH(tblSales[[#This Row],[Invoice Date]]),MONTH(tblSales[[#This Row],[Invoice Date]])+12)</f>
        <v>11</v>
      </c>
      <c r="AI1555" s="8">
        <f>DATE(YEAR(tblSales[[#This Row],[Invoice Date]]),MONTH(tblSales[[#This Row],[Invoice Date]]),1)</f>
        <v>45597</v>
      </c>
      <c r="AJ1555" t="str">
        <f>_xlfn.XLOOKUP(tblSales[[#This Row],[Product_ID]],Products!$A:$A,Products!$B:$B,"Unknown")</f>
        <v>Indian Terrain Graphic Tee Purple</v>
      </c>
      <c r="AK1555" s="9">
        <f>IFERROR(tblSales[[#This Row],[Profit]]/tblSales[[#This Row],[Sales Amount]],0)</f>
        <v>0.26725676711222468</v>
      </c>
      <c r="AL1555" t="str">
        <f>IF(tblSales[[#This Row],[Discount %]]&lt;=5,"0-5%",
IF(tblSales[[#This Row],[Discount %]]&lt;=10,"5-10%",
IF(tblSales[[#This Row],[Discount %]]&lt;=15,"10-15%",
IF(tblSales[[#This Row],[Discount %]]&lt;=20,"15-20%","20%+"))))</f>
        <v>5-10%</v>
      </c>
    </row>
    <row r="1556" spans="1:38">
      <c r="A1556" s="2" t="s">
        <v>3422</v>
      </c>
      <c r="B1556" s="11">
        <v>45537</v>
      </c>
      <c r="C1556" s="2" t="s">
        <v>2001</v>
      </c>
      <c r="D1556" s="2" t="s">
        <v>598</v>
      </c>
      <c r="E1556" s="2" t="s">
        <v>1024</v>
      </c>
      <c r="F1556" s="2" t="s">
        <v>161</v>
      </c>
      <c r="G1556" s="2">
        <v>1</v>
      </c>
      <c r="H1556" s="2">
        <v>1127.3399999999999</v>
      </c>
      <c r="I1556" s="2">
        <v>10</v>
      </c>
      <c r="J1556" s="2">
        <v>112.73</v>
      </c>
      <c r="K1556" s="2">
        <v>12</v>
      </c>
      <c r="L1556" s="2">
        <v>121.75</v>
      </c>
      <c r="M1556" s="2">
        <v>1136.3599999999999</v>
      </c>
      <c r="N1556" s="2">
        <v>865.42</v>
      </c>
      <c r="O1556" s="2">
        <f t="shared" si="58"/>
        <v>149.18999999999994</v>
      </c>
      <c r="P1556" s="2" t="s">
        <v>28</v>
      </c>
      <c r="Q1556" s="2" t="str">
        <f t="shared" si="59"/>
        <v>Credit Card</v>
      </c>
      <c r="R1556" s="2" t="s">
        <v>21</v>
      </c>
      <c r="S1556" s="2" t="s">
        <v>56</v>
      </c>
      <c r="T1556" s="2" t="s">
        <v>1096</v>
      </c>
      <c r="U1556" s="2" t="s">
        <v>59</v>
      </c>
      <c r="V1556" t="str">
        <f>TEXT(tblSales[[#This Row],[Invoice Date]],"mmm")</f>
        <v>Sep</v>
      </c>
      <c r="W1556">
        <f>MONTH(tblSales[[#This Row],[Invoice Date]])</f>
        <v>9</v>
      </c>
      <c r="X1556">
        <f>YEAR(tblSales[[#This Row],[Invoice Date]])</f>
        <v>2024</v>
      </c>
      <c r="Y1556" t="str">
        <f>TEXT(tblSales[[#This Row],[Invoice Date]],"mmm-yyyy")</f>
        <v>Sep-2024</v>
      </c>
      <c r="Z1556" t="str">
        <f>_xlfn.XLOOKUP(tblSales[[#This Row],[Product_ID]],Products!$A:$A,Products!$C:$C,"Women Dresses")</f>
        <v>Women Dresses</v>
      </c>
      <c r="AA1556" t="str">
        <f>_xlfn.XLOOKUP(tblSales[[#This Row],[Product_ID]],Products!$A:$A,Products!$D:$D,"Unknown")</f>
        <v>A-Line Dress</v>
      </c>
      <c r="AB1556" t="str">
        <f>_xlfn.XLOOKUP(tblSales[[#This Row],[Product_ID]],Products!$A:$A,Products!$E:$E,"Unknown")</f>
        <v>Indian Terrain</v>
      </c>
      <c r="AC1556" t="str">
        <f>_xlfn.XLOOKUP(tblSales[[#This Row],[Store_ID]],Stores!$A:$A,Stores!$B:$B,"Unknown")</f>
        <v>TrendMart Hyderabad Standard</v>
      </c>
      <c r="AD1556" t="str">
        <f>_xlfn.XLOOKUP(tblSales[[#This Row],[Store_ID]],Stores!$A:$A,Stores!$E:$E,"Unknown")</f>
        <v>South Zone 2</v>
      </c>
      <c r="AE1556" t="str">
        <f>_xlfn.XLOOKUP(tblSales[[#This Row],[Customer_ID]],Customers!$A:$A,Customers!$B:$B,"Unknown")</f>
        <v>Bhavani Mudaliar</v>
      </c>
      <c r="AF1556" t="str">
        <f>_xlfn.XLOOKUP(tblSales[[#This Row],[Customer_ID]],Customers!$A:$A,Customers!$J:$J,"Unknown")</f>
        <v>Regular</v>
      </c>
      <c r="AG1556" t="str">
        <f>_xlfn.XLOOKUP(tblSales[[#This Row],[Employee_ID]],Employees!$A:$A,Employees!$B:$B,"Unknown")</f>
        <v>Chandra Reddy</v>
      </c>
      <c r="AH1556">
        <f>IF(MONTH(tblSales[[#This Row],[Invoice Date]])&gt;=4,MONTH(tblSales[[#This Row],[Invoice Date]]),MONTH(tblSales[[#This Row],[Invoice Date]])+12)</f>
        <v>9</v>
      </c>
      <c r="AI1556" s="8">
        <f>DATE(YEAR(tblSales[[#This Row],[Invoice Date]]),MONTH(tblSales[[#This Row],[Invoice Date]]),1)</f>
        <v>45536</v>
      </c>
      <c r="AJ1556" t="str">
        <f>_xlfn.XLOOKUP(tblSales[[#This Row],[Product_ID]],Products!$A:$A,Products!$B:$B,"Unknown")</f>
        <v>Indian Terrain A-Line Dress Navy Blue</v>
      </c>
      <c r="AK1556" s="9">
        <f>IFERROR(tblSales[[#This Row],[Profit]]/tblSales[[#This Row],[Sales Amount]],0)</f>
        <v>0.13128762012038434</v>
      </c>
      <c r="AL1556" t="str">
        <f>IF(tblSales[[#This Row],[Discount %]]&lt;=5,"0-5%",
IF(tblSales[[#This Row],[Discount %]]&lt;=10,"5-10%",
IF(tblSales[[#This Row],[Discount %]]&lt;=15,"10-15%",
IF(tblSales[[#This Row],[Discount %]]&lt;=20,"15-20%","20%+"))))</f>
        <v>5-10%</v>
      </c>
    </row>
    <row r="1557" spans="1:38">
      <c r="A1557" s="2" t="s">
        <v>3423</v>
      </c>
      <c r="B1557" s="11">
        <v>45463</v>
      </c>
      <c r="C1557" s="2" t="s">
        <v>2842</v>
      </c>
      <c r="D1557" s="2" t="s">
        <v>1045</v>
      </c>
      <c r="E1557" s="2" t="s">
        <v>1636</v>
      </c>
      <c r="F1557" s="2" t="s">
        <v>345</v>
      </c>
      <c r="G1557" s="2">
        <v>1</v>
      </c>
      <c r="H1557" s="2">
        <v>1217.75</v>
      </c>
      <c r="I1557" s="2">
        <v>10</v>
      </c>
      <c r="J1557" s="2">
        <v>121.78</v>
      </c>
      <c r="K1557" s="2">
        <v>12</v>
      </c>
      <c r="L1557" s="2">
        <v>131.52000000000001</v>
      </c>
      <c r="M1557" s="2">
        <v>1227.49</v>
      </c>
      <c r="N1557" s="2">
        <v>769.63</v>
      </c>
      <c r="O1557" s="2">
        <f t="shared" si="58"/>
        <v>326.34000000000003</v>
      </c>
      <c r="P1557" s="2" t="s">
        <v>29</v>
      </c>
      <c r="Q1557" s="2" t="str">
        <f t="shared" si="59"/>
        <v>Debit Card</v>
      </c>
      <c r="R1557" s="2" t="s">
        <v>20</v>
      </c>
      <c r="S1557" s="2" t="s">
        <v>56</v>
      </c>
      <c r="T1557" s="2" t="s">
        <v>1550</v>
      </c>
      <c r="U1557" s="2" t="s">
        <v>59</v>
      </c>
      <c r="V1557" t="str">
        <f>TEXT(tblSales[[#This Row],[Invoice Date]],"mmm")</f>
        <v>Jun</v>
      </c>
      <c r="W1557">
        <f>MONTH(tblSales[[#This Row],[Invoice Date]])</f>
        <v>6</v>
      </c>
      <c r="X1557">
        <f>YEAR(tblSales[[#This Row],[Invoice Date]])</f>
        <v>2024</v>
      </c>
      <c r="Y1557" t="str">
        <f>TEXT(tblSales[[#This Row],[Invoice Date]],"mmm-yyyy")</f>
        <v>Jun-2024</v>
      </c>
      <c r="Z1557" t="str">
        <f>_xlfn.XLOOKUP(tblSales[[#This Row],[Product_ID]],Products!$A:$A,Products!$C:$C,"Women Dresses")</f>
        <v>Women Dresses</v>
      </c>
      <c r="AA1557" t="str">
        <f>_xlfn.XLOOKUP(tblSales[[#This Row],[Product_ID]],Products!$A:$A,Products!$D:$D,"Unknown")</f>
        <v>A-Line Dress</v>
      </c>
      <c r="AB1557" t="str">
        <f>_xlfn.XLOOKUP(tblSales[[#This Row],[Product_ID]],Products!$A:$A,Products!$E:$E,"Unknown")</f>
        <v>Ramraj Cotton</v>
      </c>
      <c r="AC1557" t="str">
        <f>_xlfn.XLOOKUP(tblSales[[#This Row],[Store_ID]],Stores!$A:$A,Stores!$B:$B,"Unknown")</f>
        <v>TrendMart Warangal Standard</v>
      </c>
      <c r="AD1557" t="str">
        <f>_xlfn.XLOOKUP(tblSales[[#This Row],[Store_ID]],Stores!$A:$A,Stores!$E:$E,"Unknown")</f>
        <v>South Zone 2</v>
      </c>
      <c r="AE1557" t="str">
        <f>_xlfn.XLOOKUP(tblSales[[#This Row],[Customer_ID]],Customers!$A:$A,Customers!$B:$B,"Unknown")</f>
        <v>Manikandan Achari</v>
      </c>
      <c r="AF1557" t="str">
        <f>_xlfn.XLOOKUP(tblSales[[#This Row],[Customer_ID]],Customers!$A:$A,Customers!$J:$J,"Unknown")</f>
        <v>Regular</v>
      </c>
      <c r="AG1557" t="str">
        <f>_xlfn.XLOOKUP(tblSales[[#This Row],[Employee_ID]],Employees!$A:$A,Employees!$B:$B,"Unknown")</f>
        <v>Anitha Ramachandran</v>
      </c>
      <c r="AH1557">
        <f>IF(MONTH(tblSales[[#This Row],[Invoice Date]])&gt;=4,MONTH(tblSales[[#This Row],[Invoice Date]]),MONTH(tblSales[[#This Row],[Invoice Date]])+12)</f>
        <v>6</v>
      </c>
      <c r="AI1557" s="8">
        <f>DATE(YEAR(tblSales[[#This Row],[Invoice Date]]),MONTH(tblSales[[#This Row],[Invoice Date]]),1)</f>
        <v>45444</v>
      </c>
      <c r="AJ1557" t="str">
        <f>_xlfn.XLOOKUP(tblSales[[#This Row],[Product_ID]],Products!$A:$A,Products!$B:$B,"Unknown")</f>
        <v>Ramraj Cotton A-Line Dress Brown</v>
      </c>
      <c r="AK1557" s="9">
        <f>IFERROR(tblSales[[#This Row],[Profit]]/tblSales[[#This Row],[Sales Amount]],0)</f>
        <v>0.26585959967087308</v>
      </c>
      <c r="AL1557" t="str">
        <f>IF(tblSales[[#This Row],[Discount %]]&lt;=5,"0-5%",
IF(tblSales[[#This Row],[Discount %]]&lt;=10,"5-10%",
IF(tblSales[[#This Row],[Discount %]]&lt;=15,"10-15%",
IF(tblSales[[#This Row],[Discount %]]&lt;=20,"15-20%","20%+"))))</f>
        <v>5-10%</v>
      </c>
    </row>
    <row r="1558" spans="1:38">
      <c r="A1558" s="2" t="s">
        <v>3424</v>
      </c>
      <c r="B1558" s="11">
        <v>45618</v>
      </c>
      <c r="C1558" s="2" t="s">
        <v>1811</v>
      </c>
      <c r="D1558" s="2" t="s">
        <v>242</v>
      </c>
      <c r="E1558" s="2" t="s">
        <v>301</v>
      </c>
      <c r="F1558" s="2" t="s">
        <v>204</v>
      </c>
      <c r="G1558" s="2">
        <v>2</v>
      </c>
      <c r="H1558" s="2">
        <v>1397.84</v>
      </c>
      <c r="I1558" s="2">
        <v>10</v>
      </c>
      <c r="J1558" s="2">
        <v>279.57</v>
      </c>
      <c r="K1558" s="2">
        <v>12</v>
      </c>
      <c r="L1558" s="2">
        <v>301.93</v>
      </c>
      <c r="M1558" s="2">
        <v>2818.04</v>
      </c>
      <c r="N1558" s="2">
        <v>1943.3</v>
      </c>
      <c r="O1558" s="2">
        <f t="shared" si="58"/>
        <v>572.80999999999995</v>
      </c>
      <c r="P1558" s="2" t="s">
        <v>27</v>
      </c>
      <c r="Q1558" s="2" t="str">
        <f t="shared" si="59"/>
        <v>Cash</v>
      </c>
      <c r="R1558" s="2" t="s">
        <v>20</v>
      </c>
      <c r="S1558" s="2" t="s">
        <v>56</v>
      </c>
      <c r="T1558" s="2" t="s">
        <v>2491</v>
      </c>
      <c r="U1558" s="2" t="s">
        <v>59</v>
      </c>
      <c r="V1558" t="str">
        <f>TEXT(tblSales[[#This Row],[Invoice Date]],"mmm")</f>
        <v>Nov</v>
      </c>
      <c r="W1558">
        <f>MONTH(tblSales[[#This Row],[Invoice Date]])</f>
        <v>11</v>
      </c>
      <c r="X1558">
        <f>YEAR(tblSales[[#This Row],[Invoice Date]])</f>
        <v>2024</v>
      </c>
      <c r="Y1558" t="str">
        <f>TEXT(tblSales[[#This Row],[Invoice Date]],"mmm-yyyy")</f>
        <v>Nov-2024</v>
      </c>
      <c r="Z1558" t="str">
        <f>_xlfn.XLOOKUP(tblSales[[#This Row],[Product_ID]],Products!$A:$A,Products!$C:$C,"Women Dresses")</f>
        <v>Women Jeans</v>
      </c>
      <c r="AA1558" t="str">
        <f>_xlfn.XLOOKUP(tblSales[[#This Row],[Product_ID]],Products!$A:$A,Products!$D:$D,"Unknown")</f>
        <v>Bootcut</v>
      </c>
      <c r="AB1558" t="str">
        <f>_xlfn.XLOOKUP(tblSales[[#This Row],[Product_ID]],Products!$A:$A,Products!$E:$E,"Unknown")</f>
        <v>Missing Brand Name</v>
      </c>
      <c r="AC1558" t="str">
        <f>_xlfn.XLOOKUP(tblSales[[#This Row],[Store_ID]],Stores!$A:$A,Stores!$B:$B,"Unknown")</f>
        <v>TrendMart Kochi Standard</v>
      </c>
      <c r="AD1558" t="str">
        <f>_xlfn.XLOOKUP(tblSales[[#This Row],[Store_ID]],Stores!$A:$A,Stores!$E:$E,"Unknown")</f>
        <v>South Zone 1</v>
      </c>
      <c r="AE1558" t="str">
        <f>_xlfn.XLOOKUP(tblSales[[#This Row],[Customer_ID]],Customers!$A:$A,Customers!$B:$B,"Unknown")</f>
        <v>Kannan Kumar</v>
      </c>
      <c r="AF1558" t="str">
        <f>_xlfn.XLOOKUP(tblSales[[#This Row],[Customer_ID]],Customers!$A:$A,Customers!$J:$J,"Unknown")</f>
        <v>Platinum</v>
      </c>
      <c r="AG1558" t="str">
        <f>_xlfn.XLOOKUP(tblSales[[#This Row],[Employee_ID]],Employees!$A:$A,Employees!$B:$B,"Unknown")</f>
        <v>Logesh Gopalakrishnan</v>
      </c>
      <c r="AH1558">
        <f>IF(MONTH(tblSales[[#This Row],[Invoice Date]])&gt;=4,MONTH(tblSales[[#This Row],[Invoice Date]]),MONTH(tblSales[[#This Row],[Invoice Date]])+12)</f>
        <v>11</v>
      </c>
      <c r="AI1558" s="8">
        <f>DATE(YEAR(tblSales[[#This Row],[Invoice Date]]),MONTH(tblSales[[#This Row],[Invoice Date]]),1)</f>
        <v>45597</v>
      </c>
      <c r="AJ1558" t="str">
        <f>_xlfn.XLOOKUP(tblSales[[#This Row],[Product_ID]],Products!$A:$A,Products!$B:$B,"Unknown")</f>
        <v>US Polo Assn Bootcut Sky Blue</v>
      </c>
      <c r="AK1558" s="9">
        <f>IFERROR(tblSales[[#This Row],[Profit]]/tblSales[[#This Row],[Sales Amount]],0)</f>
        <v>0.20326539012930972</v>
      </c>
      <c r="AL1558" t="str">
        <f>IF(tblSales[[#This Row],[Discount %]]&lt;=5,"0-5%",
IF(tblSales[[#This Row],[Discount %]]&lt;=10,"5-10%",
IF(tblSales[[#This Row],[Discount %]]&lt;=15,"10-15%",
IF(tblSales[[#This Row],[Discount %]]&lt;=20,"15-20%","20%+"))))</f>
        <v>5-10%</v>
      </c>
    </row>
    <row r="1559" spans="1:38">
      <c r="A1559" s="2" t="s">
        <v>3425</v>
      </c>
      <c r="B1559" s="11">
        <v>45409</v>
      </c>
      <c r="C1559" s="2" t="s">
        <v>3426</v>
      </c>
      <c r="D1559" s="2" t="s">
        <v>3119</v>
      </c>
      <c r="E1559" s="2" t="s">
        <v>127</v>
      </c>
      <c r="F1559" s="2" t="s">
        <v>276</v>
      </c>
      <c r="G1559" s="2">
        <v>2</v>
      </c>
      <c r="H1559" s="2">
        <v>1326.94</v>
      </c>
      <c r="I1559" s="2">
        <v>5</v>
      </c>
      <c r="J1559" s="2">
        <v>132.69</v>
      </c>
      <c r="K1559" s="2">
        <v>12</v>
      </c>
      <c r="L1559" s="2">
        <v>302.54000000000002</v>
      </c>
      <c r="M1559" s="2">
        <v>2823.73</v>
      </c>
      <c r="N1559" s="2">
        <v>1742.52</v>
      </c>
      <c r="O1559" s="2">
        <f t="shared" si="58"/>
        <v>778.67000000000007</v>
      </c>
      <c r="P1559" s="2" t="s">
        <v>28</v>
      </c>
      <c r="Q1559" s="2" t="str">
        <f t="shared" si="59"/>
        <v>Credit Card</v>
      </c>
      <c r="R1559" s="2" t="s">
        <v>20</v>
      </c>
      <c r="S1559" s="2" t="s">
        <v>56</v>
      </c>
      <c r="T1559" s="2" t="s">
        <v>2040</v>
      </c>
      <c r="U1559" s="2" t="s">
        <v>60</v>
      </c>
      <c r="V1559" t="str">
        <f>TEXT(tblSales[[#This Row],[Invoice Date]],"mmm")</f>
        <v>Apr</v>
      </c>
      <c r="W1559">
        <f>MONTH(tblSales[[#This Row],[Invoice Date]])</f>
        <v>4</v>
      </c>
      <c r="X1559">
        <f>YEAR(tblSales[[#This Row],[Invoice Date]])</f>
        <v>2024</v>
      </c>
      <c r="Y1559" t="str">
        <f>TEXT(tblSales[[#This Row],[Invoice Date]],"mmm-yyyy")</f>
        <v>Apr-2024</v>
      </c>
      <c r="Z1559" t="str">
        <f>_xlfn.XLOOKUP(tblSales[[#This Row],[Product_ID]],Products!$A:$A,Products!$C:$C,"Women Dresses")</f>
        <v>Men Trousers</v>
      </c>
      <c r="AA1559" t="str">
        <f>_xlfn.XLOOKUP(tblSales[[#This Row],[Product_ID]],Products!$A:$A,Products!$D:$D,"Unknown")</f>
        <v>Formal Trouser</v>
      </c>
      <c r="AB1559" t="str">
        <f>_xlfn.XLOOKUP(tblSales[[#This Row],[Product_ID]],Products!$A:$A,Products!$E:$E,"Unknown")</f>
        <v>Wrangler</v>
      </c>
      <c r="AC1559" t="str">
        <f>_xlfn.XLOOKUP(tblSales[[#This Row],[Store_ID]],Stores!$A:$A,Stores!$B:$B,"Unknown")</f>
        <v>TrendMart Vijayawada Standard</v>
      </c>
      <c r="AD1559" t="str">
        <f>_xlfn.XLOOKUP(tblSales[[#This Row],[Store_ID]],Stores!$A:$A,Stores!$E:$E,"Unknown")</f>
        <v>South Zone 3</v>
      </c>
      <c r="AE1559" t="str">
        <f>_xlfn.XLOOKUP(tblSales[[#This Row],[Customer_ID]],Customers!$A:$A,Customers!$B:$B,"Unknown")</f>
        <v>Anand Naidu</v>
      </c>
      <c r="AF1559" t="str">
        <f>_xlfn.XLOOKUP(tblSales[[#This Row],[Customer_ID]],Customers!$A:$A,Customers!$J:$J,"Unknown")</f>
        <v>Silver</v>
      </c>
      <c r="AG1559" t="str">
        <f>_xlfn.XLOOKUP(tblSales[[#This Row],[Employee_ID]],Employees!$A:$A,Employees!$B:$B,"Unknown")</f>
        <v>Vasanthi Kamath</v>
      </c>
      <c r="AH1559">
        <f>IF(MONTH(tblSales[[#This Row],[Invoice Date]])&gt;=4,MONTH(tblSales[[#This Row],[Invoice Date]]),MONTH(tblSales[[#This Row],[Invoice Date]])+12)</f>
        <v>4</v>
      </c>
      <c r="AI1559" s="8">
        <f>DATE(YEAR(tblSales[[#This Row],[Invoice Date]]),MONTH(tblSales[[#This Row],[Invoice Date]]),1)</f>
        <v>45383</v>
      </c>
      <c r="AJ1559" t="str">
        <f>_xlfn.XLOOKUP(tblSales[[#This Row],[Product_ID]],Products!$A:$A,Products!$B:$B,"Unknown")</f>
        <v>Wrangler Formal Trouser Wine</v>
      </c>
      <c r="AK1559" s="9">
        <f>IFERROR(tblSales[[#This Row],[Profit]]/tblSales[[#This Row],[Sales Amount]],0)</f>
        <v>0.2757593679282368</v>
      </c>
      <c r="AL1559" t="str">
        <f>IF(tblSales[[#This Row],[Discount %]]&lt;=5,"0-5%",
IF(tblSales[[#This Row],[Discount %]]&lt;=10,"5-10%",
IF(tblSales[[#This Row],[Discount %]]&lt;=15,"10-15%",
IF(tblSales[[#This Row],[Discount %]]&lt;=20,"15-20%","20%+"))))</f>
        <v>0-5%</v>
      </c>
    </row>
    <row r="1560" spans="1:38">
      <c r="A1560" s="2" t="s">
        <v>3427</v>
      </c>
      <c r="B1560" s="11">
        <v>45544</v>
      </c>
      <c r="C1560" s="2" t="s">
        <v>397</v>
      </c>
      <c r="D1560" s="2" t="s">
        <v>474</v>
      </c>
      <c r="E1560" s="2" t="s">
        <v>91</v>
      </c>
      <c r="F1560" s="2" t="s">
        <v>350</v>
      </c>
      <c r="G1560" s="2">
        <v>1</v>
      </c>
      <c r="H1560" s="2">
        <v>3008.6</v>
      </c>
      <c r="I1560" s="2">
        <v>10</v>
      </c>
      <c r="J1560" s="2">
        <v>300.86</v>
      </c>
      <c r="K1560" s="2">
        <v>12</v>
      </c>
      <c r="L1560" s="2">
        <v>324.93</v>
      </c>
      <c r="M1560" s="2">
        <v>3032.67</v>
      </c>
      <c r="N1560" s="2">
        <v>2034.01</v>
      </c>
      <c r="O1560" s="2">
        <f t="shared" si="58"/>
        <v>673.73</v>
      </c>
      <c r="P1560" s="2" t="s">
        <v>32</v>
      </c>
      <c r="Q1560" s="2" t="str">
        <f t="shared" si="59"/>
        <v>UPI</v>
      </c>
      <c r="R1560" s="2" t="s">
        <v>20</v>
      </c>
      <c r="S1560" s="2" t="s">
        <v>56</v>
      </c>
      <c r="T1560" s="2" t="s">
        <v>2988</v>
      </c>
      <c r="U1560" s="2" t="s">
        <v>59</v>
      </c>
      <c r="V1560" t="str">
        <f>TEXT(tblSales[[#This Row],[Invoice Date]],"mmm")</f>
        <v>Sep</v>
      </c>
      <c r="W1560">
        <f>MONTH(tblSales[[#This Row],[Invoice Date]])</f>
        <v>9</v>
      </c>
      <c r="X1560">
        <f>YEAR(tblSales[[#This Row],[Invoice Date]])</f>
        <v>2024</v>
      </c>
      <c r="Y1560" t="str">
        <f>TEXT(tblSales[[#This Row],[Invoice Date]],"mmm-yyyy")</f>
        <v>Sep-2024</v>
      </c>
      <c r="Z1560" t="str">
        <f>_xlfn.XLOOKUP(tblSales[[#This Row],[Product_ID]],Products!$A:$A,Products!$C:$C,"Women Dresses")</f>
        <v>Handbags</v>
      </c>
      <c r="AA1560" t="str">
        <f>_xlfn.XLOOKUP(tblSales[[#This Row],[Product_ID]],Products!$A:$A,Products!$D:$D,"Unknown")</f>
        <v>Sling Bag</v>
      </c>
      <c r="AB1560" t="str">
        <f>_xlfn.XLOOKUP(tblSales[[#This Row],[Product_ID]],Products!$A:$A,Products!$E:$E,"Unknown")</f>
        <v>GRT Jewellers</v>
      </c>
      <c r="AC1560" t="str">
        <f>_xlfn.XLOOKUP(tblSales[[#This Row],[Store_ID]],Stores!$A:$A,Stores!$B:$B,"Unknown")</f>
        <v>TrendMart Vijayawada High Street</v>
      </c>
      <c r="AD1560" t="str">
        <f>_xlfn.XLOOKUP(tblSales[[#This Row],[Store_ID]],Stores!$A:$A,Stores!$E:$E,"Unknown")</f>
        <v>South Zone 3</v>
      </c>
      <c r="AE1560" t="str">
        <f>_xlfn.XLOOKUP(tblSales[[#This Row],[Customer_ID]],Customers!$A:$A,Customers!$B:$B,"Unknown")</f>
        <v>Pallavi Natarajan</v>
      </c>
      <c r="AF1560" t="str">
        <f>_xlfn.XLOOKUP(tblSales[[#This Row],[Customer_ID]],Customers!$A:$A,Customers!$J:$J,"Unknown")</f>
        <v>Silver</v>
      </c>
      <c r="AG1560" t="str">
        <f>_xlfn.XLOOKUP(tblSales[[#This Row],[Employee_ID]],Employees!$A:$A,Employees!$B:$B,"Unknown")</f>
        <v>Chitra Chettiar</v>
      </c>
      <c r="AH1560">
        <f>IF(MONTH(tblSales[[#This Row],[Invoice Date]])&gt;=4,MONTH(tblSales[[#This Row],[Invoice Date]]),MONTH(tblSales[[#This Row],[Invoice Date]])+12)</f>
        <v>9</v>
      </c>
      <c r="AI1560" s="8">
        <f>DATE(YEAR(tblSales[[#This Row],[Invoice Date]]),MONTH(tblSales[[#This Row],[Invoice Date]]),1)</f>
        <v>45536</v>
      </c>
      <c r="AJ1560" t="str">
        <f>_xlfn.XLOOKUP(tblSales[[#This Row],[Product_ID]],Products!$A:$A,Products!$B:$B,"Unknown")</f>
        <v>GRT Jewellers Sling Bag Olive</v>
      </c>
      <c r="AK1560" s="9">
        <f>IFERROR(tblSales[[#This Row],[Profit]]/tblSales[[#This Row],[Sales Amount]],0)</f>
        <v>0.22215737287604653</v>
      </c>
      <c r="AL1560" t="str">
        <f>IF(tblSales[[#This Row],[Discount %]]&lt;=5,"0-5%",
IF(tblSales[[#This Row],[Discount %]]&lt;=10,"5-10%",
IF(tblSales[[#This Row],[Discount %]]&lt;=15,"10-15%",
IF(tblSales[[#This Row],[Discount %]]&lt;=20,"15-20%","20%+"))))</f>
        <v>5-10%</v>
      </c>
    </row>
    <row r="1561" spans="1:38">
      <c r="A1561" s="2" t="s">
        <v>3428</v>
      </c>
      <c r="B1561" s="11">
        <v>45602</v>
      </c>
      <c r="C1561" s="2" t="s">
        <v>1507</v>
      </c>
      <c r="D1561" s="2" t="s">
        <v>876</v>
      </c>
      <c r="E1561" s="2" t="s">
        <v>1477</v>
      </c>
      <c r="F1561" s="2" t="s">
        <v>216</v>
      </c>
      <c r="G1561" s="2">
        <v>2</v>
      </c>
      <c r="H1561" s="2">
        <v>1143.27</v>
      </c>
      <c r="I1561" s="2">
        <v>25</v>
      </c>
      <c r="J1561" s="2">
        <v>571.63</v>
      </c>
      <c r="K1561" s="2">
        <v>12</v>
      </c>
      <c r="L1561" s="2">
        <v>205.79</v>
      </c>
      <c r="M1561" s="2">
        <v>1920.7</v>
      </c>
      <c r="N1561" s="2">
        <v>1621.24</v>
      </c>
      <c r="O1561" s="2">
        <f t="shared" si="58"/>
        <v>93.670000000000044</v>
      </c>
      <c r="P1561" s="2" t="s">
        <v>32</v>
      </c>
      <c r="Q1561" s="2" t="str">
        <f t="shared" si="59"/>
        <v>UPI</v>
      </c>
      <c r="R1561" s="2" t="s">
        <v>20</v>
      </c>
      <c r="S1561" s="2" t="s">
        <v>56</v>
      </c>
      <c r="T1561" s="2" t="s">
        <v>635</v>
      </c>
      <c r="U1561" s="2" t="s">
        <v>59</v>
      </c>
      <c r="V1561" t="str">
        <f>TEXT(tblSales[[#This Row],[Invoice Date]],"mmm")</f>
        <v>Nov</v>
      </c>
      <c r="W1561">
        <f>MONTH(tblSales[[#This Row],[Invoice Date]])</f>
        <v>11</v>
      </c>
      <c r="X1561">
        <f>YEAR(tblSales[[#This Row],[Invoice Date]])</f>
        <v>2024</v>
      </c>
      <c r="Y1561" t="str">
        <f>TEXT(tblSales[[#This Row],[Invoice Date]],"mmm-yyyy")</f>
        <v>Nov-2024</v>
      </c>
      <c r="Z1561" t="str">
        <f>_xlfn.XLOOKUP(tblSales[[#This Row],[Product_ID]],Products!$A:$A,Products!$C:$C,"Women Dresses")</f>
        <v>Women Dresses</v>
      </c>
      <c r="AA1561" t="str">
        <f>_xlfn.XLOOKUP(tblSales[[#This Row],[Product_ID]],Products!$A:$A,Products!$D:$D,"Unknown")</f>
        <v>Shirt Dress</v>
      </c>
      <c r="AB1561" t="str">
        <f>_xlfn.XLOOKUP(tblSales[[#This Row],[Product_ID]],Products!$A:$A,Products!$E:$E,"Unknown")</f>
        <v>Fabindia</v>
      </c>
      <c r="AC1561" t="str">
        <f>_xlfn.XLOOKUP(tblSales[[#This Row],[Store_ID]],Stores!$A:$A,Stores!$B:$B,"Unknown")</f>
        <v>TrendMart Guntur High Street</v>
      </c>
      <c r="AD1561" t="str">
        <f>_xlfn.XLOOKUP(tblSales[[#This Row],[Store_ID]],Stores!$A:$A,Stores!$E:$E,"Unknown")</f>
        <v>South Zone 3</v>
      </c>
      <c r="AE1561" t="str">
        <f>_xlfn.XLOOKUP(tblSales[[#This Row],[Customer_ID]],Customers!$A:$A,Customers!$B:$B,"Unknown")</f>
        <v>Uma Murthy</v>
      </c>
      <c r="AF1561" t="str">
        <f>_xlfn.XLOOKUP(tblSales[[#This Row],[Customer_ID]],Customers!$A:$A,Customers!$J:$J,"Unknown")</f>
        <v>Platinum</v>
      </c>
      <c r="AG1561" t="str">
        <f>_xlfn.XLOOKUP(tblSales[[#This Row],[Employee_ID]],Employees!$A:$A,Employees!$B:$B,"Unknown")</f>
        <v>Venkat Sharma</v>
      </c>
      <c r="AH1561">
        <f>IF(MONTH(tblSales[[#This Row],[Invoice Date]])&gt;=4,MONTH(tblSales[[#This Row],[Invoice Date]]),MONTH(tblSales[[#This Row],[Invoice Date]])+12)</f>
        <v>11</v>
      </c>
      <c r="AI1561" s="8">
        <f>DATE(YEAR(tblSales[[#This Row],[Invoice Date]]),MONTH(tblSales[[#This Row],[Invoice Date]]),1)</f>
        <v>45597</v>
      </c>
      <c r="AJ1561" t="str">
        <f>_xlfn.XLOOKUP(tblSales[[#This Row],[Product_ID]],Products!$A:$A,Products!$B:$B,"Unknown")</f>
        <v>Fabindia Shirt Dress Navy Blue</v>
      </c>
      <c r="AK1561" s="9">
        <f>IFERROR(tblSales[[#This Row],[Profit]]/tblSales[[#This Row],[Sales Amount]],0)</f>
        <v>4.8768678086114459E-2</v>
      </c>
      <c r="AL1561" t="str">
        <f>IF(tblSales[[#This Row],[Discount %]]&lt;=5,"0-5%",
IF(tblSales[[#This Row],[Discount %]]&lt;=10,"5-10%",
IF(tblSales[[#This Row],[Discount %]]&lt;=15,"10-15%",
IF(tblSales[[#This Row],[Discount %]]&lt;=20,"15-20%","20%+"))))</f>
        <v>20%+</v>
      </c>
    </row>
    <row r="1562" spans="1:38">
      <c r="A1562" s="2" t="s">
        <v>3429</v>
      </c>
      <c r="B1562" s="11">
        <v>45605</v>
      </c>
      <c r="C1562" s="2" t="s">
        <v>1226</v>
      </c>
      <c r="D1562" s="2" t="s">
        <v>474</v>
      </c>
      <c r="E1562" s="2" t="s">
        <v>91</v>
      </c>
      <c r="F1562" s="2" t="s">
        <v>128</v>
      </c>
      <c r="G1562" s="2">
        <v>4</v>
      </c>
      <c r="H1562" s="2">
        <v>3270.78</v>
      </c>
      <c r="I1562" s="2">
        <v>25</v>
      </c>
      <c r="J1562" s="2">
        <v>3270.78</v>
      </c>
      <c r="K1562" s="2">
        <v>12</v>
      </c>
      <c r="L1562" s="2">
        <v>1177.48</v>
      </c>
      <c r="M1562" s="2">
        <v>10989.82</v>
      </c>
      <c r="N1562" s="2">
        <v>8136.04</v>
      </c>
      <c r="O1562" s="2">
        <f t="shared" si="58"/>
        <v>1676.2999999999997</v>
      </c>
      <c r="P1562" s="2" t="s">
        <v>29</v>
      </c>
      <c r="Q1562" s="2" t="str">
        <f t="shared" si="59"/>
        <v>Debit Card</v>
      </c>
      <c r="R1562" s="2" t="s">
        <v>20</v>
      </c>
      <c r="S1562" s="2" t="s">
        <v>57</v>
      </c>
      <c r="T1562" s="2" t="s">
        <v>99</v>
      </c>
      <c r="U1562" s="2" t="s">
        <v>60</v>
      </c>
      <c r="V1562" t="str">
        <f>TEXT(tblSales[[#This Row],[Invoice Date]],"mmm")</f>
        <v>Nov</v>
      </c>
      <c r="W1562">
        <f>MONTH(tblSales[[#This Row],[Invoice Date]])</f>
        <v>11</v>
      </c>
      <c r="X1562">
        <f>YEAR(tblSales[[#This Row],[Invoice Date]])</f>
        <v>2024</v>
      </c>
      <c r="Y1562" t="str">
        <f>TEXT(tblSales[[#This Row],[Invoice Date]],"mmm-yyyy")</f>
        <v>Nov-2024</v>
      </c>
      <c r="Z1562" t="str">
        <f>_xlfn.XLOOKUP(tblSales[[#This Row],[Product_ID]],Products!$A:$A,Products!$C:$C,"Women Dresses")</f>
        <v>Handbags</v>
      </c>
      <c r="AA1562" t="str">
        <f>_xlfn.XLOOKUP(tblSales[[#This Row],[Product_ID]],Products!$A:$A,Products!$D:$D,"Unknown")</f>
        <v>Sling Bag</v>
      </c>
      <c r="AB1562" t="str">
        <f>_xlfn.XLOOKUP(tblSales[[#This Row],[Product_ID]],Products!$A:$A,Products!$E:$E,"Unknown")</f>
        <v>GRT Jewellers</v>
      </c>
      <c r="AC1562" t="str">
        <f>_xlfn.XLOOKUP(tblSales[[#This Row],[Store_ID]],Stores!$A:$A,Stores!$B:$B,"Unknown")</f>
        <v>TrendMart Vijayawada High Street</v>
      </c>
      <c r="AD1562" t="str">
        <f>_xlfn.XLOOKUP(tblSales[[#This Row],[Store_ID]],Stores!$A:$A,Stores!$E:$E,"Unknown")</f>
        <v>South Zone 3</v>
      </c>
      <c r="AE1562" t="str">
        <f>_xlfn.XLOOKUP(tblSales[[#This Row],[Customer_ID]],Customers!$A:$A,Customers!$B:$B,"Unknown")</f>
        <v>Jayaram Rao</v>
      </c>
      <c r="AF1562" t="str">
        <f>_xlfn.XLOOKUP(tblSales[[#This Row],[Customer_ID]],Customers!$A:$A,Customers!$J:$J,"Unknown")</f>
        <v>Regular</v>
      </c>
      <c r="AG1562" t="str">
        <f>_xlfn.XLOOKUP(tblSales[[#This Row],[Employee_ID]],Employees!$A:$A,Employees!$B:$B,"Unknown")</f>
        <v>Praveen Gupta</v>
      </c>
      <c r="AH1562">
        <f>IF(MONTH(tblSales[[#This Row],[Invoice Date]])&gt;=4,MONTH(tblSales[[#This Row],[Invoice Date]]),MONTH(tblSales[[#This Row],[Invoice Date]])+12)</f>
        <v>11</v>
      </c>
      <c r="AI1562" s="8">
        <f>DATE(YEAR(tblSales[[#This Row],[Invoice Date]]),MONTH(tblSales[[#This Row],[Invoice Date]]),1)</f>
        <v>45597</v>
      </c>
      <c r="AJ1562" t="str">
        <f>_xlfn.XLOOKUP(tblSales[[#This Row],[Product_ID]],Products!$A:$A,Products!$B:$B,"Unknown")</f>
        <v>GRT Jewellers Sling Bag Olive</v>
      </c>
      <c r="AK1562" s="9">
        <f>IFERROR(tblSales[[#This Row],[Profit]]/tblSales[[#This Row],[Sales Amount]],0)</f>
        <v>0.15253207058896323</v>
      </c>
      <c r="AL1562" t="str">
        <f>IF(tblSales[[#This Row],[Discount %]]&lt;=5,"0-5%",
IF(tblSales[[#This Row],[Discount %]]&lt;=10,"5-10%",
IF(tblSales[[#This Row],[Discount %]]&lt;=15,"10-15%",
IF(tblSales[[#This Row],[Discount %]]&lt;=20,"15-20%","20%+"))))</f>
        <v>20%+</v>
      </c>
    </row>
    <row r="1563" spans="1:38">
      <c r="A1563" s="2" t="s">
        <v>3430</v>
      </c>
      <c r="B1563" s="11">
        <v>45602</v>
      </c>
      <c r="C1563" s="2" t="s">
        <v>1666</v>
      </c>
      <c r="D1563" s="2" t="s">
        <v>714</v>
      </c>
      <c r="E1563" s="2" t="s">
        <v>484</v>
      </c>
      <c r="F1563" s="2" t="s">
        <v>193</v>
      </c>
      <c r="G1563" s="2">
        <v>3</v>
      </c>
      <c r="H1563" s="2">
        <v>412.05</v>
      </c>
      <c r="I1563" s="2">
        <v>30</v>
      </c>
      <c r="J1563" s="2">
        <v>370.85</v>
      </c>
      <c r="K1563" s="2">
        <v>5</v>
      </c>
      <c r="L1563" s="2">
        <v>43.27</v>
      </c>
      <c r="M1563" s="2">
        <v>908.57</v>
      </c>
      <c r="N1563" s="2">
        <v>786.18</v>
      </c>
      <c r="O1563" s="2">
        <f t="shared" si="58"/>
        <v>79.12000000000009</v>
      </c>
      <c r="P1563" s="2" t="s">
        <v>30</v>
      </c>
      <c r="Q1563" s="2" t="str">
        <f t="shared" si="59"/>
        <v>EMI</v>
      </c>
      <c r="R1563" s="2" t="s">
        <v>20</v>
      </c>
      <c r="S1563" s="2" t="s">
        <v>56</v>
      </c>
      <c r="T1563" s="2" t="s">
        <v>1585</v>
      </c>
      <c r="U1563" s="2" t="s">
        <v>59</v>
      </c>
      <c r="V1563" t="str">
        <f>TEXT(tblSales[[#This Row],[Invoice Date]],"mmm")</f>
        <v>Nov</v>
      </c>
      <c r="W1563">
        <f>MONTH(tblSales[[#This Row],[Invoice Date]])</f>
        <v>11</v>
      </c>
      <c r="X1563">
        <f>YEAR(tblSales[[#This Row],[Invoice Date]])</f>
        <v>2024</v>
      </c>
      <c r="Y1563" t="str">
        <f>TEXT(tblSales[[#This Row],[Invoice Date]],"mmm-yyyy")</f>
        <v>Nov-2024</v>
      </c>
      <c r="Z1563" t="str">
        <f>_xlfn.XLOOKUP(tblSales[[#This Row],[Product_ID]],Products!$A:$A,Products!$C:$C,"Women Dresses")</f>
        <v>Men T-Shirts</v>
      </c>
      <c r="AA1563" t="str">
        <f>_xlfn.XLOOKUP(tblSales[[#This Row],[Product_ID]],Products!$A:$A,Products!$D:$D,"Unknown")</f>
        <v>Round Neck</v>
      </c>
      <c r="AB1563" t="str">
        <f>_xlfn.XLOOKUP(tblSales[[#This Row],[Product_ID]],Products!$A:$A,Products!$E:$E,"Unknown")</f>
        <v>Skechers</v>
      </c>
      <c r="AC1563" t="str">
        <f>_xlfn.XLOOKUP(tblSales[[#This Row],[Store_ID]],Stores!$A:$A,Stores!$B:$B,"Unknown")</f>
        <v>TrendMart Kochi Standard</v>
      </c>
      <c r="AD1563" t="str">
        <f>_xlfn.XLOOKUP(tblSales[[#This Row],[Store_ID]],Stores!$A:$A,Stores!$E:$E,"Unknown")</f>
        <v>South Zone 1</v>
      </c>
      <c r="AE1563" t="str">
        <f>_xlfn.XLOOKUP(tblSales[[#This Row],[Customer_ID]],Customers!$A:$A,Customers!$B:$B,"Unknown")</f>
        <v>Ishwarya Iyengar</v>
      </c>
      <c r="AF1563" t="str">
        <f>_xlfn.XLOOKUP(tblSales[[#This Row],[Customer_ID]],Customers!$A:$A,Customers!$J:$J,"Unknown")</f>
        <v>Regular</v>
      </c>
      <c r="AG1563" t="str">
        <f>_xlfn.XLOOKUP(tblSales[[#This Row],[Employee_ID]],Employees!$A:$A,Employees!$B:$B,"Unknown")</f>
        <v>Yamini Pandian</v>
      </c>
      <c r="AH1563">
        <f>IF(MONTH(tblSales[[#This Row],[Invoice Date]])&gt;=4,MONTH(tblSales[[#This Row],[Invoice Date]]),MONTH(tblSales[[#This Row],[Invoice Date]])+12)</f>
        <v>11</v>
      </c>
      <c r="AI1563" s="8">
        <f>DATE(YEAR(tblSales[[#This Row],[Invoice Date]]),MONTH(tblSales[[#This Row],[Invoice Date]]),1)</f>
        <v>45597</v>
      </c>
      <c r="AJ1563" t="str">
        <f>_xlfn.XLOOKUP(tblSales[[#This Row],[Product_ID]],Products!$A:$A,Products!$B:$B,"Unknown")</f>
        <v>Skechers Round Neck Red</v>
      </c>
      <c r="AK1563" s="9">
        <f>IFERROR(tblSales[[#This Row],[Profit]]/tblSales[[#This Row],[Sales Amount]],0)</f>
        <v>8.7081897927512558E-2</v>
      </c>
      <c r="AL1563" t="str">
        <f>IF(tblSales[[#This Row],[Discount %]]&lt;=5,"0-5%",
IF(tblSales[[#This Row],[Discount %]]&lt;=10,"5-10%",
IF(tblSales[[#This Row],[Discount %]]&lt;=15,"10-15%",
IF(tblSales[[#This Row],[Discount %]]&lt;=20,"15-20%","20%+"))))</f>
        <v>20%+</v>
      </c>
    </row>
    <row r="1564" spans="1:38">
      <c r="A1564" s="2" t="s">
        <v>3431</v>
      </c>
      <c r="B1564" s="11">
        <v>45568</v>
      </c>
      <c r="C1564" s="2" t="s">
        <v>2875</v>
      </c>
      <c r="D1564" s="2" t="s">
        <v>165</v>
      </c>
      <c r="E1564" s="2" t="s">
        <v>1546</v>
      </c>
      <c r="F1564" s="2" t="s">
        <v>161</v>
      </c>
      <c r="G1564" s="2">
        <v>1</v>
      </c>
      <c r="H1564" s="2">
        <v>1719.04</v>
      </c>
      <c r="I1564" s="2">
        <v>25</v>
      </c>
      <c r="J1564" s="2">
        <v>429.76</v>
      </c>
      <c r="K1564" s="2">
        <v>12</v>
      </c>
      <c r="L1564" s="2">
        <v>154.71</v>
      </c>
      <c r="M1564" s="2">
        <v>1443.99</v>
      </c>
      <c r="N1564" s="2">
        <v>1407.33</v>
      </c>
      <c r="O1564" s="2">
        <f t="shared" si="58"/>
        <v>-118.04999999999993</v>
      </c>
      <c r="P1564" s="2" t="s">
        <v>32</v>
      </c>
      <c r="Q1564" s="2" t="str">
        <f t="shared" si="59"/>
        <v>UPI</v>
      </c>
      <c r="R1564" s="2" t="s">
        <v>20</v>
      </c>
      <c r="S1564" s="2" t="s">
        <v>56</v>
      </c>
      <c r="T1564" s="2" t="s">
        <v>2702</v>
      </c>
      <c r="U1564" s="2" t="s">
        <v>59</v>
      </c>
      <c r="V1564" t="str">
        <f>TEXT(tblSales[[#This Row],[Invoice Date]],"mmm")</f>
        <v>Oct</v>
      </c>
      <c r="W1564">
        <f>MONTH(tblSales[[#This Row],[Invoice Date]])</f>
        <v>10</v>
      </c>
      <c r="X1564">
        <f>YEAR(tblSales[[#This Row],[Invoice Date]])</f>
        <v>2024</v>
      </c>
      <c r="Y1564" t="str">
        <f>TEXT(tblSales[[#This Row],[Invoice Date]],"mmm-yyyy")</f>
        <v>Oct-2024</v>
      </c>
      <c r="Z1564" t="str">
        <f>_xlfn.XLOOKUP(tblSales[[#This Row],[Product_ID]],Products!$A:$A,Products!$C:$C,"Women Dresses")</f>
        <v>Women Dresses</v>
      </c>
      <c r="AA1564" t="str">
        <f>_xlfn.XLOOKUP(tblSales[[#This Row],[Product_ID]],Products!$A:$A,Products!$D:$D,"Unknown")</f>
        <v>Maxi Dress</v>
      </c>
      <c r="AB1564" t="str">
        <f>_xlfn.XLOOKUP(tblSales[[#This Row],[Product_ID]],Products!$A:$A,Products!$E:$E,"Unknown")</f>
        <v>Tanishq</v>
      </c>
      <c r="AC1564" t="str">
        <f>_xlfn.XLOOKUP(tblSales[[#This Row],[Store_ID]],Stores!$A:$A,Stores!$B:$B,"Unknown")</f>
        <v>TrendMart Guntur Standard</v>
      </c>
      <c r="AD1564" t="str">
        <f>_xlfn.XLOOKUP(tblSales[[#This Row],[Store_ID]],Stores!$A:$A,Stores!$E:$E,"Unknown")</f>
        <v>South Zone 3</v>
      </c>
      <c r="AE1564" t="str">
        <f>_xlfn.XLOOKUP(tblSales[[#This Row],[Customer_ID]],Customers!$A:$A,Customers!$B:$B,"Unknown")</f>
        <v>Elango Reddy</v>
      </c>
      <c r="AF1564" t="str">
        <f>_xlfn.XLOOKUP(tblSales[[#This Row],[Customer_ID]],Customers!$A:$A,Customers!$J:$J,"Unknown")</f>
        <v>Regular</v>
      </c>
      <c r="AG1564" t="str">
        <f>_xlfn.XLOOKUP(tblSales[[#This Row],[Employee_ID]],Employees!$A:$A,Employees!$B:$B,"Unknown")</f>
        <v>Chandra Reddy</v>
      </c>
      <c r="AH1564">
        <f>IF(MONTH(tblSales[[#This Row],[Invoice Date]])&gt;=4,MONTH(tblSales[[#This Row],[Invoice Date]]),MONTH(tblSales[[#This Row],[Invoice Date]])+12)</f>
        <v>10</v>
      </c>
      <c r="AI1564" s="8">
        <f>DATE(YEAR(tblSales[[#This Row],[Invoice Date]]),MONTH(tblSales[[#This Row],[Invoice Date]]),1)</f>
        <v>45566</v>
      </c>
      <c r="AJ1564" t="str">
        <f>_xlfn.XLOOKUP(tblSales[[#This Row],[Product_ID]],Products!$A:$A,Products!$B:$B,"Unknown")</f>
        <v>Tanishq Maxi Dress Wine</v>
      </c>
      <c r="AK1564" s="9">
        <f>IFERROR(tblSales[[#This Row],[Profit]]/tblSales[[#This Row],[Sales Amount]],0)</f>
        <v>-8.1752643716369172E-2</v>
      </c>
      <c r="AL1564" t="str">
        <f>IF(tblSales[[#This Row],[Discount %]]&lt;=5,"0-5%",
IF(tblSales[[#This Row],[Discount %]]&lt;=10,"5-10%",
IF(tblSales[[#This Row],[Discount %]]&lt;=15,"10-15%",
IF(tblSales[[#This Row],[Discount %]]&lt;=20,"15-20%","20%+"))))</f>
        <v>20%+</v>
      </c>
    </row>
    <row r="1565" spans="1:38">
      <c r="A1565" s="2" t="s">
        <v>3432</v>
      </c>
      <c r="B1565" s="11">
        <v>45683</v>
      </c>
      <c r="C1565" s="2" t="s">
        <v>1322</v>
      </c>
      <c r="D1565" s="2" t="s">
        <v>403</v>
      </c>
      <c r="E1565" s="2" t="s">
        <v>973</v>
      </c>
      <c r="F1565" s="2" t="s">
        <v>238</v>
      </c>
      <c r="G1565" s="2">
        <v>2</v>
      </c>
      <c r="H1565" s="2">
        <v>1339.49</v>
      </c>
      <c r="I1565" s="2">
        <v>30</v>
      </c>
      <c r="J1565" s="2">
        <v>803.69</v>
      </c>
      <c r="K1565" s="2">
        <v>12</v>
      </c>
      <c r="L1565" s="2">
        <v>225.03</v>
      </c>
      <c r="M1565" s="2">
        <v>2100.3200000000002</v>
      </c>
      <c r="N1565" s="2">
        <v>1823.68</v>
      </c>
      <c r="O1565" s="2">
        <f t="shared" si="58"/>
        <v>51.610000000000099</v>
      </c>
      <c r="P1565" s="2" t="s">
        <v>28</v>
      </c>
      <c r="Q1565" s="2" t="str">
        <f t="shared" si="59"/>
        <v>Credit Card</v>
      </c>
      <c r="R1565" s="2" t="s">
        <v>20</v>
      </c>
      <c r="S1565" s="2" t="s">
        <v>56</v>
      </c>
      <c r="T1565" s="2" t="s">
        <v>135</v>
      </c>
      <c r="U1565" s="2" t="s">
        <v>60</v>
      </c>
      <c r="V1565" t="str">
        <f>TEXT(tblSales[[#This Row],[Invoice Date]],"mmm")</f>
        <v>Jan</v>
      </c>
      <c r="W1565">
        <f>MONTH(tblSales[[#This Row],[Invoice Date]])</f>
        <v>1</v>
      </c>
      <c r="X1565">
        <f>YEAR(tblSales[[#This Row],[Invoice Date]])</f>
        <v>2025</v>
      </c>
      <c r="Y1565" t="str">
        <f>TEXT(tblSales[[#This Row],[Invoice Date]],"mmm-yyyy")</f>
        <v>Jan-2025</v>
      </c>
      <c r="Z1565" t="str">
        <f>_xlfn.XLOOKUP(tblSales[[#This Row],[Product_ID]],Products!$A:$A,Products!$C:$C,"Women Dresses")</f>
        <v>Men Trousers</v>
      </c>
      <c r="AA1565" t="str">
        <f>_xlfn.XLOOKUP(tblSales[[#This Row],[Product_ID]],Products!$A:$A,Products!$D:$D,"Unknown")</f>
        <v>Formal Trouser</v>
      </c>
      <c r="AB1565" t="str">
        <f>_xlfn.XLOOKUP(tblSales[[#This Row],[Product_ID]],Products!$A:$A,Products!$E:$E,"Unknown")</f>
        <v>Louis Philippe</v>
      </c>
      <c r="AC1565" t="str">
        <f>_xlfn.XLOOKUP(tblSales[[#This Row],[Store_ID]],Stores!$A:$A,Stores!$B:$B,"Unknown")</f>
        <v>TrendMart Kochi High Street</v>
      </c>
      <c r="AD1565" t="str">
        <f>_xlfn.XLOOKUP(tblSales[[#This Row],[Store_ID]],Stores!$A:$A,Stores!$E:$E,"Unknown")</f>
        <v>South Zone 1</v>
      </c>
      <c r="AE1565" t="str">
        <f>_xlfn.XLOOKUP(tblSales[[#This Row],[Customer_ID]],Customers!$A:$A,Customers!$B:$B,"Unknown")</f>
        <v>Srinivas Chandran</v>
      </c>
      <c r="AF1565" t="str">
        <f>_xlfn.XLOOKUP(tblSales[[#This Row],[Customer_ID]],Customers!$A:$A,Customers!$J:$J,"Unknown")</f>
        <v>Regular</v>
      </c>
      <c r="AG1565" t="str">
        <f>_xlfn.XLOOKUP(tblSales[[#This Row],[Employee_ID]],Employees!$A:$A,Employees!$B:$B,"Unknown")</f>
        <v>Dhruv Mishra</v>
      </c>
      <c r="AH1565">
        <f>IF(MONTH(tblSales[[#This Row],[Invoice Date]])&gt;=4,MONTH(tblSales[[#This Row],[Invoice Date]]),MONTH(tblSales[[#This Row],[Invoice Date]])+12)</f>
        <v>13</v>
      </c>
      <c r="AI1565" s="8">
        <f>DATE(YEAR(tblSales[[#This Row],[Invoice Date]]),MONTH(tblSales[[#This Row],[Invoice Date]]),1)</f>
        <v>45658</v>
      </c>
      <c r="AJ1565" t="str">
        <f>_xlfn.XLOOKUP(tblSales[[#This Row],[Product_ID]],Products!$A:$A,Products!$B:$B,"Unknown")</f>
        <v>Louis Philippe Formal Trouser Olive</v>
      </c>
      <c r="AK1565" s="9">
        <f>IFERROR(tblSales[[#This Row],[Profit]]/tblSales[[#This Row],[Sales Amount]],0)</f>
        <v>2.4572446103450947E-2</v>
      </c>
      <c r="AL1565" t="str">
        <f>IF(tblSales[[#This Row],[Discount %]]&lt;=5,"0-5%",
IF(tblSales[[#This Row],[Discount %]]&lt;=10,"5-10%",
IF(tblSales[[#This Row],[Discount %]]&lt;=15,"10-15%",
IF(tblSales[[#This Row],[Discount %]]&lt;=20,"15-20%","20%+"))))</f>
        <v>20%+</v>
      </c>
    </row>
    <row r="1566" spans="1:38">
      <c r="A1566" s="2" t="s">
        <v>3433</v>
      </c>
      <c r="B1566" s="11">
        <v>45715</v>
      </c>
      <c r="C1566" s="2" t="s">
        <v>1511</v>
      </c>
      <c r="D1566" s="2" t="s">
        <v>1975</v>
      </c>
      <c r="E1566" s="2" t="s">
        <v>949</v>
      </c>
      <c r="F1566" s="2" t="s">
        <v>377</v>
      </c>
      <c r="G1566" s="2">
        <v>1</v>
      </c>
      <c r="H1566" s="2">
        <v>1976.42</v>
      </c>
      <c r="I1566" s="2">
        <v>25</v>
      </c>
      <c r="J1566" s="2">
        <v>494.11</v>
      </c>
      <c r="K1566" s="2">
        <v>12</v>
      </c>
      <c r="L1566" s="2">
        <v>177.88</v>
      </c>
      <c r="M1566" s="2">
        <v>1660.19</v>
      </c>
      <c r="N1566" s="2">
        <v>1504.79</v>
      </c>
      <c r="O1566" s="2">
        <f t="shared" si="58"/>
        <v>-22.479999999999905</v>
      </c>
      <c r="P1566" s="2" t="s">
        <v>28</v>
      </c>
      <c r="Q1566" s="2" t="str">
        <f t="shared" si="59"/>
        <v>Credit Card</v>
      </c>
      <c r="R1566" s="2" t="s">
        <v>21</v>
      </c>
      <c r="S1566" s="2" t="s">
        <v>56</v>
      </c>
      <c r="T1566" s="2" t="s">
        <v>3275</v>
      </c>
      <c r="U1566" s="2" t="s">
        <v>59</v>
      </c>
      <c r="V1566" t="str">
        <f>TEXT(tblSales[[#This Row],[Invoice Date]],"mmm")</f>
        <v>Feb</v>
      </c>
      <c r="W1566">
        <f>MONTH(tblSales[[#This Row],[Invoice Date]])</f>
        <v>2</v>
      </c>
      <c r="X1566">
        <f>YEAR(tblSales[[#This Row],[Invoice Date]])</f>
        <v>2025</v>
      </c>
      <c r="Y1566" t="str">
        <f>TEXT(tblSales[[#This Row],[Invoice Date]],"mmm-yyyy")</f>
        <v>Feb-2025</v>
      </c>
      <c r="Z1566" t="str">
        <f>_xlfn.XLOOKUP(tblSales[[#This Row],[Product_ID]],Products!$A:$A,Products!$C:$C,"Women Dresses")</f>
        <v>Footwear</v>
      </c>
      <c r="AA1566" t="str">
        <f>_xlfn.XLOOKUP(tblSales[[#This Row],[Product_ID]],Products!$A:$A,Products!$D:$D,"Unknown")</f>
        <v>Slippers</v>
      </c>
      <c r="AB1566" t="str">
        <f>_xlfn.XLOOKUP(tblSales[[#This Row],[Product_ID]],Products!$A:$A,Products!$E:$E,"Unknown")</f>
        <v>Bata</v>
      </c>
      <c r="AC1566" t="str">
        <f>_xlfn.XLOOKUP(tblSales[[#This Row],[Store_ID]],Stores!$A:$A,Stores!$B:$B,"Unknown")</f>
        <v>TrendMart Tumakuru Standard</v>
      </c>
      <c r="AD1566" t="str">
        <f>_xlfn.XLOOKUP(tblSales[[#This Row],[Store_ID]],Stores!$A:$A,Stores!$E:$E,"Unknown")</f>
        <v>South Zone 2</v>
      </c>
      <c r="AE1566" t="str">
        <f>_xlfn.XLOOKUP(tblSales[[#This Row],[Customer_ID]],Customers!$A:$A,Customers!$B:$B,"Unknown")</f>
        <v>Eswar Varma</v>
      </c>
      <c r="AF1566" t="str">
        <f>_xlfn.XLOOKUP(tblSales[[#This Row],[Customer_ID]],Customers!$A:$A,Customers!$J:$J,"Unknown")</f>
        <v>Silver</v>
      </c>
      <c r="AG1566" t="str">
        <f>_xlfn.XLOOKUP(tblSales[[#This Row],[Employee_ID]],Employees!$A:$A,Employees!$B:$B,"Unknown")</f>
        <v>Sunita Ramachandran</v>
      </c>
      <c r="AH1566">
        <f>IF(MONTH(tblSales[[#This Row],[Invoice Date]])&gt;=4,MONTH(tblSales[[#This Row],[Invoice Date]]),MONTH(tblSales[[#This Row],[Invoice Date]])+12)</f>
        <v>14</v>
      </c>
      <c r="AI1566" s="8">
        <f>DATE(YEAR(tblSales[[#This Row],[Invoice Date]]),MONTH(tblSales[[#This Row],[Invoice Date]]),1)</f>
        <v>45689</v>
      </c>
      <c r="AJ1566" t="str">
        <f>_xlfn.XLOOKUP(tblSales[[#This Row],[Product_ID]],Products!$A:$A,Products!$B:$B,"Unknown")</f>
        <v>Bata Slippers Wine</v>
      </c>
      <c r="AK1566" s="9">
        <f>IFERROR(tblSales[[#This Row],[Profit]]/tblSales[[#This Row],[Sales Amount]],0)</f>
        <v>-1.3540618844830956E-2</v>
      </c>
      <c r="AL1566" t="str">
        <f>IF(tblSales[[#This Row],[Discount %]]&lt;=5,"0-5%",
IF(tblSales[[#This Row],[Discount %]]&lt;=10,"5-10%",
IF(tblSales[[#This Row],[Discount %]]&lt;=15,"10-15%",
IF(tblSales[[#This Row],[Discount %]]&lt;=20,"15-20%","20%+"))))</f>
        <v>20%+</v>
      </c>
    </row>
    <row r="1567" spans="1:38">
      <c r="A1567" s="2" t="s">
        <v>3434</v>
      </c>
      <c r="B1567" s="11">
        <v>45562</v>
      </c>
      <c r="C1567" s="2" t="s">
        <v>3435</v>
      </c>
      <c r="D1567" s="2" t="s">
        <v>2571</v>
      </c>
      <c r="E1567" s="2" t="s">
        <v>611</v>
      </c>
      <c r="F1567" s="2" t="s">
        <v>172</v>
      </c>
      <c r="G1567" s="2">
        <v>2</v>
      </c>
      <c r="H1567" s="2">
        <v>1118.21</v>
      </c>
      <c r="I1567" s="2">
        <v>25</v>
      </c>
      <c r="J1567" s="2">
        <v>559.11</v>
      </c>
      <c r="K1567" s="2">
        <v>12</v>
      </c>
      <c r="L1567" s="2">
        <v>201.28</v>
      </c>
      <c r="M1567" s="2">
        <v>1878.59</v>
      </c>
      <c r="N1567" s="2">
        <v>1590.8</v>
      </c>
      <c r="O1567" s="2">
        <f t="shared" si="58"/>
        <v>86.509999999999962</v>
      </c>
      <c r="P1567" s="2" t="s">
        <v>30</v>
      </c>
      <c r="Q1567" s="2" t="str">
        <f t="shared" si="59"/>
        <v>EMI</v>
      </c>
      <c r="R1567" s="2" t="s">
        <v>21</v>
      </c>
      <c r="S1567" s="2" t="s">
        <v>56</v>
      </c>
      <c r="T1567" s="2" t="s">
        <v>533</v>
      </c>
      <c r="U1567" s="2" t="s">
        <v>59</v>
      </c>
      <c r="V1567" t="str">
        <f>TEXT(tblSales[[#This Row],[Invoice Date]],"mmm")</f>
        <v>Sep</v>
      </c>
      <c r="W1567">
        <f>MONTH(tblSales[[#This Row],[Invoice Date]])</f>
        <v>9</v>
      </c>
      <c r="X1567">
        <f>YEAR(tblSales[[#This Row],[Invoice Date]])</f>
        <v>2024</v>
      </c>
      <c r="Y1567" t="str">
        <f>TEXT(tblSales[[#This Row],[Invoice Date]],"mmm-yyyy")</f>
        <v>Sep-2024</v>
      </c>
      <c r="Z1567" t="str">
        <f>_xlfn.XLOOKUP(tblSales[[#This Row],[Product_ID]],Products!$A:$A,Products!$C:$C,"Women Dresses")</f>
        <v>Men Trousers</v>
      </c>
      <c r="AA1567" t="str">
        <f>_xlfn.XLOOKUP(tblSales[[#This Row],[Product_ID]],Products!$A:$A,Products!$D:$D,"Unknown")</f>
        <v>Track Pant</v>
      </c>
      <c r="AB1567" t="str">
        <f>_xlfn.XLOOKUP(tblSales[[#This Row],[Product_ID]],Products!$A:$A,Products!$E:$E,"Unknown")</f>
        <v>Titan</v>
      </c>
      <c r="AC1567" t="str">
        <f>_xlfn.XLOOKUP(tblSales[[#This Row],[Store_ID]],Stores!$A:$A,Stores!$B:$B,"Unknown")</f>
        <v>TrendMart Hyderabad High Street</v>
      </c>
      <c r="AD1567" t="str">
        <f>_xlfn.XLOOKUP(tblSales[[#This Row],[Store_ID]],Stores!$A:$A,Stores!$E:$E,"Unknown")</f>
        <v>South Zone 2</v>
      </c>
      <c r="AE1567" t="str">
        <f>_xlfn.XLOOKUP(tblSales[[#This Row],[Customer_ID]],Customers!$A:$A,Customers!$B:$B,"Unknown")</f>
        <v>Revathi Sundaram</v>
      </c>
      <c r="AF1567" t="str">
        <f>_xlfn.XLOOKUP(tblSales[[#This Row],[Customer_ID]],Customers!$A:$A,Customers!$J:$J,"Unknown")</f>
        <v>Platinum</v>
      </c>
      <c r="AG1567" t="str">
        <f>_xlfn.XLOOKUP(tblSales[[#This Row],[Employee_ID]],Employees!$A:$A,Employees!$B:$B,"Unknown")</f>
        <v>Eswar Prasad</v>
      </c>
      <c r="AH1567">
        <f>IF(MONTH(tblSales[[#This Row],[Invoice Date]])&gt;=4,MONTH(tblSales[[#This Row],[Invoice Date]]),MONTH(tblSales[[#This Row],[Invoice Date]])+12)</f>
        <v>9</v>
      </c>
      <c r="AI1567" s="8">
        <f>DATE(YEAR(tblSales[[#This Row],[Invoice Date]]),MONTH(tblSales[[#This Row],[Invoice Date]]),1)</f>
        <v>45536</v>
      </c>
      <c r="AJ1567" t="str">
        <f>_xlfn.XLOOKUP(tblSales[[#This Row],[Product_ID]],Products!$A:$A,Products!$B:$B,"Unknown")</f>
        <v>Titan Track Pant Wine</v>
      </c>
      <c r="AK1567" s="9">
        <f>IFERROR(tblSales[[#This Row],[Profit]]/tblSales[[#This Row],[Sales Amount]],0)</f>
        <v>4.6050495318297219E-2</v>
      </c>
      <c r="AL1567" t="str">
        <f>IF(tblSales[[#This Row],[Discount %]]&lt;=5,"0-5%",
IF(tblSales[[#This Row],[Discount %]]&lt;=10,"5-10%",
IF(tblSales[[#This Row],[Discount %]]&lt;=15,"10-15%",
IF(tblSales[[#This Row],[Discount %]]&lt;=20,"15-20%","20%+"))))</f>
        <v>20%+</v>
      </c>
    </row>
    <row r="1568" spans="1:38">
      <c r="A1568" s="2" t="s">
        <v>3436</v>
      </c>
      <c r="B1568" s="11">
        <v>45707</v>
      </c>
      <c r="C1568" s="2" t="s">
        <v>680</v>
      </c>
      <c r="D1568" s="2" t="s">
        <v>1887</v>
      </c>
      <c r="E1568" s="2" t="s">
        <v>952</v>
      </c>
      <c r="F1568" s="2" t="s">
        <v>210</v>
      </c>
      <c r="G1568" s="2">
        <v>3</v>
      </c>
      <c r="H1568" s="2">
        <v>882.61</v>
      </c>
      <c r="I1568" s="2">
        <v>20</v>
      </c>
      <c r="J1568" s="2">
        <v>529.57000000000005</v>
      </c>
      <c r="K1568" s="2">
        <v>5</v>
      </c>
      <c r="L1568" s="2">
        <v>105.91</v>
      </c>
      <c r="M1568" s="2">
        <v>2224.17</v>
      </c>
      <c r="N1568" s="2">
        <v>2010.51</v>
      </c>
      <c r="O1568" s="2">
        <f t="shared" si="58"/>
        <v>107.75000000000009</v>
      </c>
      <c r="P1568" s="2" t="s">
        <v>29</v>
      </c>
      <c r="Q1568" s="2" t="str">
        <f t="shared" si="59"/>
        <v>Debit Card</v>
      </c>
      <c r="R1568" s="2" t="s">
        <v>20</v>
      </c>
      <c r="S1568" s="2" t="s">
        <v>56</v>
      </c>
      <c r="T1568" s="2" t="s">
        <v>3437</v>
      </c>
      <c r="U1568" s="2" t="s">
        <v>59</v>
      </c>
      <c r="V1568" t="str">
        <f>TEXT(tblSales[[#This Row],[Invoice Date]],"mmm")</f>
        <v>Feb</v>
      </c>
      <c r="W1568">
        <f>MONTH(tblSales[[#This Row],[Invoice Date]])</f>
        <v>2</v>
      </c>
      <c r="X1568">
        <f>YEAR(tblSales[[#This Row],[Invoice Date]])</f>
        <v>2025</v>
      </c>
      <c r="Y1568" t="str">
        <f>TEXT(tblSales[[#This Row],[Invoice Date]],"mmm-yyyy")</f>
        <v>Feb-2025</v>
      </c>
      <c r="Z1568" t="str">
        <f>_xlfn.XLOOKUP(tblSales[[#This Row],[Product_ID]],Products!$A:$A,Products!$C:$C,"Women Dresses")</f>
        <v>Men Jeans</v>
      </c>
      <c r="AA1568" t="str">
        <f>_xlfn.XLOOKUP(tblSales[[#This Row],[Product_ID]],Products!$A:$A,Products!$D:$D,"Unknown")</f>
        <v>Regular Fit</v>
      </c>
      <c r="AB1568" t="str">
        <f>_xlfn.XLOOKUP(tblSales[[#This Row],[Product_ID]],Products!$A:$A,Products!$E:$E,"Unknown")</f>
        <v>Libas</v>
      </c>
      <c r="AC1568" t="str">
        <f>_xlfn.XLOOKUP(tblSales[[#This Row],[Store_ID]],Stores!$A:$A,Stores!$B:$B,"Unknown")</f>
        <v>TrendMart Coimbatore Mall Kiosk</v>
      </c>
      <c r="AD1568" t="str">
        <f>_xlfn.XLOOKUP(tblSales[[#This Row],[Store_ID]],Stores!$A:$A,Stores!$E:$E,"Unknown")</f>
        <v>South Zone 1</v>
      </c>
      <c r="AE1568" t="str">
        <f>_xlfn.XLOOKUP(tblSales[[#This Row],[Customer_ID]],Customers!$A:$A,Customers!$B:$B,"Unknown")</f>
        <v>Uday Pillai</v>
      </c>
      <c r="AF1568" t="str">
        <f>_xlfn.XLOOKUP(tblSales[[#This Row],[Customer_ID]],Customers!$A:$A,Customers!$J:$J,"Unknown")</f>
        <v>Gold</v>
      </c>
      <c r="AG1568" t="str">
        <f>_xlfn.XLOOKUP(tblSales[[#This Row],[Employee_ID]],Employees!$A:$A,Employees!$B:$B,"Unknown")</f>
        <v>Rani Mishra</v>
      </c>
      <c r="AH1568">
        <f>IF(MONTH(tblSales[[#This Row],[Invoice Date]])&gt;=4,MONTH(tblSales[[#This Row],[Invoice Date]]),MONTH(tblSales[[#This Row],[Invoice Date]])+12)</f>
        <v>14</v>
      </c>
      <c r="AI1568" s="8">
        <f>DATE(YEAR(tblSales[[#This Row],[Invoice Date]]),MONTH(tblSales[[#This Row],[Invoice Date]]),1)</f>
        <v>45689</v>
      </c>
      <c r="AJ1568" t="str">
        <f>_xlfn.XLOOKUP(tblSales[[#This Row],[Product_ID]],Products!$A:$A,Products!$B:$B,"Unknown")</f>
        <v>Libas Regular Fit Red</v>
      </c>
      <c r="AK1568" s="9">
        <f>IFERROR(tblSales[[#This Row],[Profit]]/tblSales[[#This Row],[Sales Amount]],0)</f>
        <v>4.8445037924259422E-2</v>
      </c>
      <c r="AL1568" t="str">
        <f>IF(tblSales[[#This Row],[Discount %]]&lt;=5,"0-5%",
IF(tblSales[[#This Row],[Discount %]]&lt;=10,"5-10%",
IF(tblSales[[#This Row],[Discount %]]&lt;=15,"10-15%",
IF(tblSales[[#This Row],[Discount %]]&lt;=20,"15-20%","20%+"))))</f>
        <v>15-20%</v>
      </c>
    </row>
    <row r="1569" spans="1:38">
      <c r="A1569" s="2" t="s">
        <v>3438</v>
      </c>
      <c r="B1569" s="11">
        <v>45564</v>
      </c>
      <c r="C1569" s="2" t="s">
        <v>1179</v>
      </c>
      <c r="D1569" s="2" t="s">
        <v>2550</v>
      </c>
      <c r="E1569" s="2" t="s">
        <v>404</v>
      </c>
      <c r="F1569" s="2" t="s">
        <v>216</v>
      </c>
      <c r="G1569" s="2">
        <v>2</v>
      </c>
      <c r="H1569" s="2">
        <v>912.61</v>
      </c>
      <c r="I1569" s="2">
        <v>20</v>
      </c>
      <c r="J1569" s="2">
        <v>365.04</v>
      </c>
      <c r="K1569" s="2">
        <v>5</v>
      </c>
      <c r="L1569" s="2">
        <v>73.010000000000005</v>
      </c>
      <c r="M1569" s="2">
        <v>1533.19</v>
      </c>
      <c r="N1569" s="2">
        <v>1151.44</v>
      </c>
      <c r="O1569" s="2">
        <f t="shared" si="58"/>
        <v>308.74</v>
      </c>
      <c r="P1569" s="2" t="s">
        <v>28</v>
      </c>
      <c r="Q1569" s="2" t="str">
        <f t="shared" si="59"/>
        <v>Credit Card</v>
      </c>
      <c r="R1569" s="2" t="s">
        <v>20</v>
      </c>
      <c r="S1569" s="2" t="s">
        <v>56</v>
      </c>
      <c r="T1569" s="2" t="s">
        <v>351</v>
      </c>
      <c r="U1569" s="2" t="s">
        <v>60</v>
      </c>
      <c r="V1569" t="str">
        <f>TEXT(tblSales[[#This Row],[Invoice Date]],"mmm")</f>
        <v>Sep</v>
      </c>
      <c r="W1569">
        <f>MONTH(tblSales[[#This Row],[Invoice Date]])</f>
        <v>9</v>
      </c>
      <c r="X1569">
        <f>YEAR(tblSales[[#This Row],[Invoice Date]])</f>
        <v>2024</v>
      </c>
      <c r="Y1569" t="str">
        <f>TEXT(tblSales[[#This Row],[Invoice Date]],"mmm-yyyy")</f>
        <v>Sep-2024</v>
      </c>
      <c r="Z1569" t="str">
        <f>_xlfn.XLOOKUP(tblSales[[#This Row],[Product_ID]],Products!$A:$A,Products!$C:$C,"Women Dresses")</f>
        <v>Men Trousers</v>
      </c>
      <c r="AA1569" t="str">
        <f>_xlfn.XLOOKUP(tblSales[[#This Row],[Product_ID]],Products!$A:$A,Products!$D:$D,"Unknown")</f>
        <v>Chinos</v>
      </c>
      <c r="AB1569" t="str">
        <f>_xlfn.XLOOKUP(tblSales[[#This Row],[Product_ID]],Products!$A:$A,Products!$E:$E,"Unknown")</f>
        <v>Peter England</v>
      </c>
      <c r="AC1569" t="str">
        <f>_xlfn.XLOOKUP(tblSales[[#This Row],[Store_ID]],Stores!$A:$A,Stores!$B:$B,"Unknown")</f>
        <v>TrendMart Visakhapatnam High Street</v>
      </c>
      <c r="AD1569" t="str">
        <f>_xlfn.XLOOKUP(tblSales[[#This Row],[Store_ID]],Stores!$A:$A,Stores!$E:$E,"Unknown")</f>
        <v>South Zone 3</v>
      </c>
      <c r="AE1569" t="str">
        <f>_xlfn.XLOOKUP(tblSales[[#This Row],[Customer_ID]],Customers!$A:$A,Customers!$B:$B,"Unknown")</f>
        <v>Saranya Hegde</v>
      </c>
      <c r="AF1569" t="str">
        <f>_xlfn.XLOOKUP(tblSales[[#This Row],[Customer_ID]],Customers!$A:$A,Customers!$J:$J,"Unknown")</f>
        <v>Gold</v>
      </c>
      <c r="AG1569" t="str">
        <f>_xlfn.XLOOKUP(tblSales[[#This Row],[Employee_ID]],Employees!$A:$A,Employees!$B:$B,"Unknown")</f>
        <v>Venkat Sharma</v>
      </c>
      <c r="AH1569">
        <f>IF(MONTH(tblSales[[#This Row],[Invoice Date]])&gt;=4,MONTH(tblSales[[#This Row],[Invoice Date]]),MONTH(tblSales[[#This Row],[Invoice Date]])+12)</f>
        <v>9</v>
      </c>
      <c r="AI1569" s="8">
        <f>DATE(YEAR(tblSales[[#This Row],[Invoice Date]]),MONTH(tblSales[[#This Row],[Invoice Date]]),1)</f>
        <v>45536</v>
      </c>
      <c r="AJ1569" t="str">
        <f>_xlfn.XLOOKUP(tblSales[[#This Row],[Product_ID]],Products!$A:$A,Products!$B:$B,"Unknown")</f>
        <v>Peter England Chinos Orange</v>
      </c>
      <c r="AK1569" s="9">
        <f>IFERROR(tblSales[[#This Row],[Profit]]/tblSales[[#This Row],[Sales Amount]],0)</f>
        <v>0.20137099772370026</v>
      </c>
      <c r="AL1569" t="str">
        <f>IF(tblSales[[#This Row],[Discount %]]&lt;=5,"0-5%",
IF(tblSales[[#This Row],[Discount %]]&lt;=10,"5-10%",
IF(tblSales[[#This Row],[Discount %]]&lt;=15,"10-15%",
IF(tblSales[[#This Row],[Discount %]]&lt;=20,"15-20%","20%+"))))</f>
        <v>15-20%</v>
      </c>
    </row>
    <row r="1570" spans="1:38">
      <c r="A1570" s="2" t="s">
        <v>3439</v>
      </c>
      <c r="B1570" s="11">
        <v>45731</v>
      </c>
      <c r="C1570" s="2" t="s">
        <v>742</v>
      </c>
      <c r="D1570" s="2" t="s">
        <v>440</v>
      </c>
      <c r="E1570" s="2" t="s">
        <v>1546</v>
      </c>
      <c r="F1570" s="2" t="s">
        <v>98</v>
      </c>
      <c r="G1570" s="2">
        <v>1</v>
      </c>
      <c r="H1570" s="2">
        <v>452.42</v>
      </c>
      <c r="I1570" s="2">
        <v>15</v>
      </c>
      <c r="J1570" s="2">
        <v>67.86</v>
      </c>
      <c r="K1570" s="2">
        <v>5</v>
      </c>
      <c r="L1570" s="2">
        <v>19.23</v>
      </c>
      <c r="M1570" s="2">
        <v>403.79</v>
      </c>
      <c r="N1570" s="2">
        <v>315.13</v>
      </c>
      <c r="O1570" s="2">
        <f t="shared" si="58"/>
        <v>69.430000000000021</v>
      </c>
      <c r="P1570" s="2" t="s">
        <v>29</v>
      </c>
      <c r="Q1570" s="2" t="str">
        <f t="shared" si="59"/>
        <v>Debit Card</v>
      </c>
      <c r="R1570" s="2" t="s">
        <v>20</v>
      </c>
      <c r="S1570" s="2" t="s">
        <v>56</v>
      </c>
      <c r="T1570" s="2" t="s">
        <v>780</v>
      </c>
      <c r="U1570" s="2" t="s">
        <v>60</v>
      </c>
      <c r="V1570" t="str">
        <f>TEXT(tblSales[[#This Row],[Invoice Date]],"mmm")</f>
        <v>Mar</v>
      </c>
      <c r="W1570">
        <f>MONTH(tblSales[[#This Row],[Invoice Date]])</f>
        <v>3</v>
      </c>
      <c r="X1570">
        <f>YEAR(tblSales[[#This Row],[Invoice Date]])</f>
        <v>2025</v>
      </c>
      <c r="Y1570" t="str">
        <f>TEXT(tblSales[[#This Row],[Invoice Date]],"mmm-yyyy")</f>
        <v>Mar-2025</v>
      </c>
      <c r="Z1570" t="str">
        <f>_xlfn.XLOOKUP(tblSales[[#This Row],[Product_ID]],Products!$A:$A,Products!$C:$C,"Women Dresses")</f>
        <v>Belts</v>
      </c>
      <c r="AA1570" t="str">
        <f>_xlfn.XLOOKUP(tblSales[[#This Row],[Product_ID]],Products!$A:$A,Products!$D:$D,"Unknown")</f>
        <v>Casual Belt</v>
      </c>
      <c r="AB1570" t="str">
        <f>_xlfn.XLOOKUP(tblSales[[#This Row],[Product_ID]],Products!$A:$A,Products!$E:$E,"Unknown")</f>
        <v>Nike</v>
      </c>
      <c r="AC1570" t="str">
        <f>_xlfn.XLOOKUP(tblSales[[#This Row],[Store_ID]],Stores!$A:$A,Stores!$B:$B,"Unknown")</f>
        <v>TrendMart Guntur Standard</v>
      </c>
      <c r="AD1570" t="str">
        <f>_xlfn.XLOOKUP(tblSales[[#This Row],[Store_ID]],Stores!$A:$A,Stores!$E:$E,"Unknown")</f>
        <v>South Zone 3</v>
      </c>
      <c r="AE1570" t="str">
        <f>_xlfn.XLOOKUP(tblSales[[#This Row],[Customer_ID]],Customers!$A:$A,Customers!$B:$B,"Unknown")</f>
        <v>Lakshmi Nair</v>
      </c>
      <c r="AF1570" t="str">
        <f>_xlfn.XLOOKUP(tblSales[[#This Row],[Customer_ID]],Customers!$A:$A,Customers!$J:$J,"Unknown")</f>
        <v>Regular</v>
      </c>
      <c r="AG1570" t="str">
        <f>_xlfn.XLOOKUP(tblSales[[#This Row],[Employee_ID]],Employees!$A:$A,Employees!$B:$B,"Unknown")</f>
        <v>Deepthi Iyengar</v>
      </c>
      <c r="AH1570">
        <f>IF(MONTH(tblSales[[#This Row],[Invoice Date]])&gt;=4,MONTH(tblSales[[#This Row],[Invoice Date]]),MONTH(tblSales[[#This Row],[Invoice Date]])+12)</f>
        <v>15</v>
      </c>
      <c r="AI1570" s="8">
        <f>DATE(YEAR(tblSales[[#This Row],[Invoice Date]]),MONTH(tblSales[[#This Row],[Invoice Date]]),1)</f>
        <v>45717</v>
      </c>
      <c r="AJ1570" t="str">
        <f>_xlfn.XLOOKUP(tblSales[[#This Row],[Product_ID]],Products!$A:$A,Products!$B:$B,"Unknown")</f>
        <v>Nike Casual Belt Olive</v>
      </c>
      <c r="AK1570" s="9">
        <f>IFERROR(tblSales[[#This Row],[Profit]]/tblSales[[#This Row],[Sales Amount]],0)</f>
        <v>0.17194581341786577</v>
      </c>
      <c r="AL1570" t="str">
        <f>IF(tblSales[[#This Row],[Discount %]]&lt;=5,"0-5%",
IF(tblSales[[#This Row],[Discount %]]&lt;=10,"5-10%",
IF(tblSales[[#This Row],[Discount %]]&lt;=15,"10-15%",
IF(tblSales[[#This Row],[Discount %]]&lt;=20,"15-20%","20%+"))))</f>
        <v>10-15%</v>
      </c>
    </row>
    <row r="1571" spans="1:38">
      <c r="A1571" s="2" t="s">
        <v>3440</v>
      </c>
      <c r="B1571" s="11">
        <v>45383</v>
      </c>
      <c r="C1571" s="2" t="s">
        <v>2620</v>
      </c>
      <c r="D1571" s="2" t="s">
        <v>1273</v>
      </c>
      <c r="E1571" s="2" t="s">
        <v>796</v>
      </c>
      <c r="F1571" s="2" t="s">
        <v>193</v>
      </c>
      <c r="G1571" s="2">
        <v>1</v>
      </c>
      <c r="H1571" s="2">
        <v>2376.48</v>
      </c>
      <c r="I1571" s="2">
        <v>10</v>
      </c>
      <c r="J1571" s="2">
        <v>237.65</v>
      </c>
      <c r="K1571" s="2">
        <v>12</v>
      </c>
      <c r="L1571" s="2">
        <v>256.66000000000003</v>
      </c>
      <c r="M1571" s="2">
        <v>2395.4899999999998</v>
      </c>
      <c r="N1571" s="2">
        <v>1729.72</v>
      </c>
      <c r="O1571" s="2">
        <f t="shared" si="58"/>
        <v>409.10999999999973</v>
      </c>
      <c r="P1571" s="2" t="s">
        <v>28</v>
      </c>
      <c r="Q1571" s="2" t="str">
        <f t="shared" si="59"/>
        <v>Credit Card</v>
      </c>
      <c r="R1571" s="2" t="s">
        <v>20</v>
      </c>
      <c r="S1571" s="2" t="s">
        <v>56</v>
      </c>
      <c r="T1571" s="2" t="s">
        <v>631</v>
      </c>
      <c r="U1571" s="2" t="s">
        <v>59</v>
      </c>
      <c r="V1571" t="str">
        <f>TEXT(tblSales[[#This Row],[Invoice Date]],"mmm")</f>
        <v>Apr</v>
      </c>
      <c r="W1571">
        <f>MONTH(tblSales[[#This Row],[Invoice Date]])</f>
        <v>4</v>
      </c>
      <c r="X1571">
        <f>YEAR(tblSales[[#This Row],[Invoice Date]])</f>
        <v>2024</v>
      </c>
      <c r="Y1571" t="str">
        <f>TEXT(tblSales[[#This Row],[Invoice Date]],"mmm-yyyy")</f>
        <v>Apr-2024</v>
      </c>
      <c r="Z1571" t="str">
        <f>_xlfn.XLOOKUP(tblSales[[#This Row],[Product_ID]],Products!$A:$A,Products!$C:$C,"Women Dresses")</f>
        <v>Men Ethnic</v>
      </c>
      <c r="AA1571" t="str">
        <f>_xlfn.XLOOKUP(tblSales[[#This Row],[Product_ID]],Products!$A:$A,Products!$D:$D,"Unknown")</f>
        <v>Dhoti</v>
      </c>
      <c r="AB1571" t="str">
        <f>_xlfn.XLOOKUP(tblSales[[#This Row],[Product_ID]],Products!$A:$A,Products!$E:$E,"Unknown")</f>
        <v>Nalli Silks</v>
      </c>
      <c r="AC1571" t="str">
        <f>_xlfn.XLOOKUP(tblSales[[#This Row],[Store_ID]],Stores!$A:$A,Stores!$B:$B,"Unknown")</f>
        <v>TrendMart Shivamogga Standard</v>
      </c>
      <c r="AD1571" t="str">
        <f>_xlfn.XLOOKUP(tblSales[[#This Row],[Store_ID]],Stores!$A:$A,Stores!$E:$E,"Unknown")</f>
        <v>South Zone 2</v>
      </c>
      <c r="AE1571" t="str">
        <f>_xlfn.XLOOKUP(tblSales[[#This Row],[Customer_ID]],Customers!$A:$A,Customers!$B:$B,"Unknown")</f>
        <v>Rohit Gupta</v>
      </c>
      <c r="AF1571" t="str">
        <f>_xlfn.XLOOKUP(tblSales[[#This Row],[Customer_ID]],Customers!$A:$A,Customers!$J:$J,"Unknown")</f>
        <v>Regular</v>
      </c>
      <c r="AG1571" t="str">
        <f>_xlfn.XLOOKUP(tblSales[[#This Row],[Employee_ID]],Employees!$A:$A,Employees!$B:$B,"Unknown")</f>
        <v>Yamini Pandian</v>
      </c>
      <c r="AH1571">
        <f>IF(MONTH(tblSales[[#This Row],[Invoice Date]])&gt;=4,MONTH(tblSales[[#This Row],[Invoice Date]]),MONTH(tblSales[[#This Row],[Invoice Date]])+12)</f>
        <v>4</v>
      </c>
      <c r="AI1571" s="8">
        <f>DATE(YEAR(tblSales[[#This Row],[Invoice Date]]),MONTH(tblSales[[#This Row],[Invoice Date]]),1)</f>
        <v>45383</v>
      </c>
      <c r="AJ1571" t="str">
        <f>_xlfn.XLOOKUP(tblSales[[#This Row],[Product_ID]],Products!$A:$A,Products!$B:$B,"Unknown")</f>
        <v>Nalli Silks Dhoti Orange</v>
      </c>
      <c r="AK1571" s="9">
        <f>IFERROR(tblSales[[#This Row],[Profit]]/tblSales[[#This Row],[Sales Amount]],0)</f>
        <v>0.17078343052987061</v>
      </c>
      <c r="AL1571" t="str">
        <f>IF(tblSales[[#This Row],[Discount %]]&lt;=5,"0-5%",
IF(tblSales[[#This Row],[Discount %]]&lt;=10,"5-10%",
IF(tblSales[[#This Row],[Discount %]]&lt;=15,"10-15%",
IF(tblSales[[#This Row],[Discount %]]&lt;=20,"15-20%","20%+"))))</f>
        <v>5-10%</v>
      </c>
    </row>
    <row r="1572" spans="1:38">
      <c r="A1572" s="2" t="s">
        <v>3441</v>
      </c>
      <c r="B1572" s="11">
        <v>45510</v>
      </c>
      <c r="C1572" s="2" t="s">
        <v>2746</v>
      </c>
      <c r="D1572" s="2" t="s">
        <v>966</v>
      </c>
      <c r="E1572" s="2" t="s">
        <v>420</v>
      </c>
      <c r="F1572" s="2" t="s">
        <v>122</v>
      </c>
      <c r="G1572" s="2">
        <v>2</v>
      </c>
      <c r="H1572" s="2">
        <v>5180.54</v>
      </c>
      <c r="I1572" s="2">
        <v>0</v>
      </c>
      <c r="J1572" s="2">
        <v>0</v>
      </c>
      <c r="K1572" s="2">
        <v>12</v>
      </c>
      <c r="L1572" s="2">
        <v>1243.33</v>
      </c>
      <c r="M1572" s="2">
        <v>11604.41</v>
      </c>
      <c r="N1572" s="2">
        <v>7324.74</v>
      </c>
      <c r="O1572" s="2">
        <f t="shared" si="58"/>
        <v>3036.34</v>
      </c>
      <c r="P1572" s="2" t="s">
        <v>29</v>
      </c>
      <c r="Q1572" s="2" t="str">
        <f t="shared" si="59"/>
        <v>Debit Card</v>
      </c>
      <c r="R1572" s="2" t="s">
        <v>20</v>
      </c>
      <c r="S1572" s="2" t="s">
        <v>57</v>
      </c>
      <c r="T1572" s="2" t="s">
        <v>2002</v>
      </c>
      <c r="U1572" s="2" t="s">
        <v>59</v>
      </c>
      <c r="V1572" t="str">
        <f>TEXT(tblSales[[#This Row],[Invoice Date]],"mmm")</f>
        <v>Aug</v>
      </c>
      <c r="W1572">
        <f>MONTH(tblSales[[#This Row],[Invoice Date]])</f>
        <v>8</v>
      </c>
      <c r="X1572">
        <f>YEAR(tblSales[[#This Row],[Invoice Date]])</f>
        <v>2024</v>
      </c>
      <c r="Y1572" t="str">
        <f>TEXT(tblSales[[#This Row],[Invoice Date]],"mmm-yyyy")</f>
        <v>Aug-2024</v>
      </c>
      <c r="Z1572" t="str">
        <f>_xlfn.XLOOKUP(tblSales[[#This Row],[Product_ID]],Products!$A:$A,Products!$C:$C,"Women Dresses")</f>
        <v>Watches</v>
      </c>
      <c r="AA1572" t="str">
        <f>_xlfn.XLOOKUP(tblSales[[#This Row],[Product_ID]],Products!$A:$A,Products!$D:$D,"Unknown")</f>
        <v>Smart Watch</v>
      </c>
      <c r="AB1572" t="str">
        <f>_xlfn.XLOOKUP(tblSales[[#This Row],[Product_ID]],Products!$A:$A,Products!$E:$E,"Unknown")</f>
        <v>Pantaloons</v>
      </c>
      <c r="AC1572" t="str">
        <f>_xlfn.XLOOKUP(tblSales[[#This Row],[Store_ID]],Stores!$A:$A,Stores!$B:$B,"Unknown")</f>
        <v>TrendMart Hubballi Standard</v>
      </c>
      <c r="AD1572" t="str">
        <f>_xlfn.XLOOKUP(tblSales[[#This Row],[Store_ID]],Stores!$A:$A,Stores!$E:$E,"Unknown")</f>
        <v>South Zone 2</v>
      </c>
      <c r="AE1572" t="str">
        <f>_xlfn.XLOOKUP(tblSales[[#This Row],[Customer_ID]],Customers!$A:$A,Customers!$B:$B,"Unknown")</f>
        <v>Lavanya Krishnan</v>
      </c>
      <c r="AF1572" t="str">
        <f>_xlfn.XLOOKUP(tblSales[[#This Row],[Customer_ID]],Customers!$A:$A,Customers!$J:$J,"Unknown")</f>
        <v>Silver</v>
      </c>
      <c r="AG1572" t="str">
        <f>_xlfn.XLOOKUP(tblSales[[#This Row],[Employee_ID]],Employees!$A:$A,Employees!$B:$B,"Unknown")</f>
        <v>Rahul Krishnan</v>
      </c>
      <c r="AH1572">
        <f>IF(MONTH(tblSales[[#This Row],[Invoice Date]])&gt;=4,MONTH(tblSales[[#This Row],[Invoice Date]]),MONTH(tblSales[[#This Row],[Invoice Date]])+12)</f>
        <v>8</v>
      </c>
      <c r="AI1572" s="8">
        <f>DATE(YEAR(tblSales[[#This Row],[Invoice Date]]),MONTH(tblSales[[#This Row],[Invoice Date]]),1)</f>
        <v>45505</v>
      </c>
      <c r="AJ1572" t="str">
        <f>_xlfn.XLOOKUP(tblSales[[#This Row],[Product_ID]],Products!$A:$A,Products!$B:$B,"Unknown")</f>
        <v>Westside Straight Fit Charcoal</v>
      </c>
      <c r="AK1572" s="9">
        <f>IFERROR(tblSales[[#This Row],[Profit]]/tblSales[[#This Row],[Sales Amount]],0)</f>
        <v>0.26165397465273982</v>
      </c>
      <c r="AL1572" t="str">
        <f>IF(tblSales[[#This Row],[Discount %]]&lt;=5,"0-5%",
IF(tblSales[[#This Row],[Discount %]]&lt;=10,"5-10%",
IF(tblSales[[#This Row],[Discount %]]&lt;=15,"10-15%",
IF(tblSales[[#This Row],[Discount %]]&lt;=20,"15-20%","20%+"))))</f>
        <v>0-5%</v>
      </c>
    </row>
    <row r="1573" spans="1:38">
      <c r="A1573" s="2" t="s">
        <v>3442</v>
      </c>
      <c r="B1573" s="11">
        <v>45736</v>
      </c>
      <c r="C1573" s="2" t="s">
        <v>3443</v>
      </c>
      <c r="D1573" s="2" t="s">
        <v>1604</v>
      </c>
      <c r="E1573" s="2" t="s">
        <v>432</v>
      </c>
      <c r="F1573" s="2" t="s">
        <v>238</v>
      </c>
      <c r="G1573" s="2">
        <v>2</v>
      </c>
      <c r="H1573" s="2">
        <v>1260.4100000000001</v>
      </c>
      <c r="I1573" s="2">
        <v>10</v>
      </c>
      <c r="J1573" s="2">
        <v>252.08</v>
      </c>
      <c r="K1573" s="2">
        <v>12</v>
      </c>
      <c r="L1573" s="2">
        <v>272.25</v>
      </c>
      <c r="M1573" s="2">
        <v>2540.9899999999998</v>
      </c>
      <c r="N1573" s="2">
        <v>1758.96</v>
      </c>
      <c r="O1573" s="2">
        <f t="shared" si="58"/>
        <v>509.77999999999975</v>
      </c>
      <c r="P1573" s="2" t="s">
        <v>30</v>
      </c>
      <c r="Q1573" s="2" t="str">
        <f t="shared" si="59"/>
        <v>EMI</v>
      </c>
      <c r="R1573" s="2" t="s">
        <v>20</v>
      </c>
      <c r="S1573" s="2" t="s">
        <v>56</v>
      </c>
      <c r="T1573" s="2" t="s">
        <v>3444</v>
      </c>
      <c r="U1573" s="2" t="s">
        <v>59</v>
      </c>
      <c r="V1573" t="str">
        <f>TEXT(tblSales[[#This Row],[Invoice Date]],"mmm")</f>
        <v>Mar</v>
      </c>
      <c r="W1573">
        <f>MONTH(tblSales[[#This Row],[Invoice Date]])</f>
        <v>3</v>
      </c>
      <c r="X1573">
        <f>YEAR(tblSales[[#This Row],[Invoice Date]])</f>
        <v>2025</v>
      </c>
      <c r="Y1573" t="str">
        <f>TEXT(tblSales[[#This Row],[Invoice Date]],"mmm-yyyy")</f>
        <v>Mar-2025</v>
      </c>
      <c r="Z1573" t="str">
        <f>_xlfn.XLOOKUP(tblSales[[#This Row],[Product_ID]],Products!$A:$A,Products!$C:$C,"Women Dresses")</f>
        <v>Belts</v>
      </c>
      <c r="AA1573" t="str">
        <f>_xlfn.XLOOKUP(tblSales[[#This Row],[Product_ID]],Products!$A:$A,Products!$D:$D,"Unknown")</f>
        <v>Braided Belt</v>
      </c>
      <c r="AB1573" t="str">
        <f>_xlfn.XLOOKUP(tblSales[[#This Row],[Product_ID]],Products!$A:$A,Products!$E:$E,"Unknown")</f>
        <v>Bata</v>
      </c>
      <c r="AC1573" t="str">
        <f>_xlfn.XLOOKUP(tblSales[[#This Row],[Store_ID]],Stores!$A:$A,Stores!$B:$B,"Unknown")</f>
        <v>TrendMart Mangaluru Mall Kiosk</v>
      </c>
      <c r="AD1573" t="str">
        <f>_xlfn.XLOOKUP(tblSales[[#This Row],[Store_ID]],Stores!$A:$A,Stores!$E:$E,"Unknown")</f>
        <v>South Zone 2</v>
      </c>
      <c r="AE1573" t="str">
        <f>_xlfn.XLOOKUP(tblSales[[#This Row],[Customer_ID]],Customers!$A:$A,Customers!$B:$B,"Unknown")</f>
        <v>Unknown</v>
      </c>
      <c r="AF1573" t="str">
        <f>_xlfn.XLOOKUP(tblSales[[#This Row],[Customer_ID]],Customers!$A:$A,Customers!$J:$J,"Unknown")</f>
        <v>Unknown</v>
      </c>
      <c r="AG1573" t="str">
        <f>_xlfn.XLOOKUP(tblSales[[#This Row],[Employee_ID]],Employees!$A:$A,Employees!$B:$B,"Unknown")</f>
        <v>Dhruv Mishra</v>
      </c>
      <c r="AH1573">
        <f>IF(MONTH(tblSales[[#This Row],[Invoice Date]])&gt;=4,MONTH(tblSales[[#This Row],[Invoice Date]]),MONTH(tblSales[[#This Row],[Invoice Date]])+12)</f>
        <v>15</v>
      </c>
      <c r="AI1573" s="8">
        <f>DATE(YEAR(tblSales[[#This Row],[Invoice Date]]),MONTH(tblSales[[#This Row],[Invoice Date]]),1)</f>
        <v>45717</v>
      </c>
      <c r="AJ1573" t="str">
        <f>_xlfn.XLOOKUP(tblSales[[#This Row],[Product_ID]],Products!$A:$A,Products!$B:$B,"Unknown")</f>
        <v>Bata Braided Belt White</v>
      </c>
      <c r="AK1573" s="9">
        <f>IFERROR(tblSales[[#This Row],[Profit]]/tblSales[[#This Row],[Sales Amount]],0)</f>
        <v>0.20062259198186524</v>
      </c>
      <c r="AL1573" t="str">
        <f>IF(tblSales[[#This Row],[Discount %]]&lt;=5,"0-5%",
IF(tblSales[[#This Row],[Discount %]]&lt;=10,"5-10%",
IF(tblSales[[#This Row],[Discount %]]&lt;=15,"10-15%",
IF(tblSales[[#This Row],[Discount %]]&lt;=20,"15-20%","20%+"))))</f>
        <v>5-10%</v>
      </c>
    </row>
    <row r="1574" spans="1:38">
      <c r="A1574" s="2" t="s">
        <v>3445</v>
      </c>
      <c r="B1574" s="11">
        <v>45700</v>
      </c>
      <c r="C1574" s="2" t="s">
        <v>2844</v>
      </c>
      <c r="D1574" s="2" t="s">
        <v>2307</v>
      </c>
      <c r="E1574" s="2" t="s">
        <v>399</v>
      </c>
      <c r="F1574" s="2" t="s">
        <v>172</v>
      </c>
      <c r="G1574" s="2">
        <v>1</v>
      </c>
      <c r="H1574" s="2">
        <v>684.83</v>
      </c>
      <c r="I1574" s="2">
        <v>10</v>
      </c>
      <c r="J1574" s="2">
        <v>68.48</v>
      </c>
      <c r="K1574" s="2">
        <v>5</v>
      </c>
      <c r="L1574" s="2">
        <v>30.82</v>
      </c>
      <c r="M1574" s="2">
        <v>647.16999999999996</v>
      </c>
      <c r="N1574" s="2">
        <v>504.05</v>
      </c>
      <c r="O1574" s="2">
        <f t="shared" si="58"/>
        <v>112.29999999999995</v>
      </c>
      <c r="P1574" s="2" t="s">
        <v>32</v>
      </c>
      <c r="Q1574" s="2" t="str">
        <f t="shared" si="59"/>
        <v>UPI</v>
      </c>
      <c r="R1574" s="2" t="s">
        <v>20</v>
      </c>
      <c r="S1574" s="2" t="s">
        <v>56</v>
      </c>
      <c r="T1574" s="2" t="s">
        <v>2483</v>
      </c>
      <c r="U1574" s="2" t="s">
        <v>59</v>
      </c>
      <c r="V1574" t="str">
        <f>TEXT(tblSales[[#This Row],[Invoice Date]],"mmm")</f>
        <v>Feb</v>
      </c>
      <c r="W1574">
        <f>MONTH(tblSales[[#This Row],[Invoice Date]])</f>
        <v>2</v>
      </c>
      <c r="X1574">
        <f>YEAR(tblSales[[#This Row],[Invoice Date]])</f>
        <v>2025</v>
      </c>
      <c r="Y1574" t="str">
        <f>TEXT(tblSales[[#This Row],[Invoice Date]],"mmm-yyyy")</f>
        <v>Feb-2025</v>
      </c>
      <c r="Z1574" t="str">
        <f>_xlfn.XLOOKUP(tblSales[[#This Row],[Product_ID]],Products!$A:$A,Products!$C:$C,"Women Dresses")</f>
        <v>Sportswear</v>
      </c>
      <c r="AA1574" t="str">
        <f>_xlfn.XLOOKUP(tblSales[[#This Row],[Product_ID]],Products!$A:$A,Products!$D:$D,"Unknown")</f>
        <v>Track Suit</v>
      </c>
      <c r="AB1574" t="str">
        <f>_xlfn.XLOOKUP(tblSales[[#This Row],[Product_ID]],Products!$A:$A,Products!$E:$E,"Unknown")</f>
        <v>Mufti</v>
      </c>
      <c r="AC1574" t="str">
        <f>_xlfn.XLOOKUP(tblSales[[#This Row],[Store_ID]],Stores!$A:$A,Stores!$B:$B,"Unknown")</f>
        <v>TrendMart Salem Outlet</v>
      </c>
      <c r="AD1574" t="str">
        <f>_xlfn.XLOOKUP(tblSales[[#This Row],[Store_ID]],Stores!$A:$A,Stores!$E:$E,"Unknown")</f>
        <v>South Zone 1</v>
      </c>
      <c r="AE1574" t="str">
        <f>_xlfn.XLOOKUP(tblSales[[#This Row],[Customer_ID]],Customers!$A:$A,Customers!$B:$B,"Unknown")</f>
        <v>Deepak Achari</v>
      </c>
      <c r="AF1574" t="str">
        <f>_xlfn.XLOOKUP(tblSales[[#This Row],[Customer_ID]],Customers!$A:$A,Customers!$J:$J,"Unknown")</f>
        <v>Regular</v>
      </c>
      <c r="AG1574" t="str">
        <f>_xlfn.XLOOKUP(tblSales[[#This Row],[Employee_ID]],Employees!$A:$A,Employees!$B:$B,"Unknown")</f>
        <v>Eswar Prasad</v>
      </c>
      <c r="AH1574">
        <f>IF(MONTH(tblSales[[#This Row],[Invoice Date]])&gt;=4,MONTH(tblSales[[#This Row],[Invoice Date]]),MONTH(tblSales[[#This Row],[Invoice Date]])+12)</f>
        <v>14</v>
      </c>
      <c r="AI1574" s="8">
        <f>DATE(YEAR(tblSales[[#This Row],[Invoice Date]]),MONTH(tblSales[[#This Row],[Invoice Date]]),1)</f>
        <v>45689</v>
      </c>
      <c r="AJ1574" t="str">
        <f>_xlfn.XLOOKUP(tblSales[[#This Row],[Product_ID]],Products!$A:$A,Products!$B:$B,"Unknown")</f>
        <v>Mufti Track Suit Mustard</v>
      </c>
      <c r="AK1574" s="9">
        <f>IFERROR(tblSales[[#This Row],[Profit]]/tblSales[[#This Row],[Sales Amount]],0)</f>
        <v>0.17352473075080729</v>
      </c>
      <c r="AL1574" t="str">
        <f>IF(tblSales[[#This Row],[Discount %]]&lt;=5,"0-5%",
IF(tblSales[[#This Row],[Discount %]]&lt;=10,"5-10%",
IF(tblSales[[#This Row],[Discount %]]&lt;=15,"10-15%",
IF(tblSales[[#This Row],[Discount %]]&lt;=20,"15-20%","20%+"))))</f>
        <v>5-10%</v>
      </c>
    </row>
    <row r="1575" spans="1:38">
      <c r="A1575" s="2" t="s">
        <v>3446</v>
      </c>
      <c r="B1575" s="11">
        <v>45585</v>
      </c>
      <c r="C1575" s="2" t="s">
        <v>1836</v>
      </c>
      <c r="D1575" s="2" t="s">
        <v>806</v>
      </c>
      <c r="E1575" s="2" t="s">
        <v>779</v>
      </c>
      <c r="F1575" s="2" t="s">
        <v>475</v>
      </c>
      <c r="G1575" s="2">
        <v>1</v>
      </c>
      <c r="H1575" s="2">
        <v>722.42</v>
      </c>
      <c r="I1575" s="2">
        <v>5</v>
      </c>
      <c r="J1575" s="2">
        <v>36.119999999999997</v>
      </c>
      <c r="K1575" s="2">
        <v>5</v>
      </c>
      <c r="L1575" s="2">
        <v>34.31</v>
      </c>
      <c r="M1575" s="2">
        <v>720.61</v>
      </c>
      <c r="N1575" s="2">
        <v>525.45000000000005</v>
      </c>
      <c r="O1575" s="2">
        <f t="shared" si="58"/>
        <v>160.84999999999997</v>
      </c>
      <c r="P1575" s="2" t="s">
        <v>27</v>
      </c>
      <c r="Q1575" s="2" t="str">
        <f t="shared" si="59"/>
        <v>Cash</v>
      </c>
      <c r="R1575" s="2" t="s">
        <v>20</v>
      </c>
      <c r="S1575" s="2" t="s">
        <v>56</v>
      </c>
      <c r="T1575" s="2" t="s">
        <v>1344</v>
      </c>
      <c r="U1575" s="2" t="s">
        <v>60</v>
      </c>
      <c r="V1575" t="str">
        <f>TEXT(tblSales[[#This Row],[Invoice Date]],"mmm")</f>
        <v>Oct</v>
      </c>
      <c r="W1575">
        <f>MONTH(tblSales[[#This Row],[Invoice Date]])</f>
        <v>10</v>
      </c>
      <c r="X1575">
        <f>YEAR(tblSales[[#This Row],[Invoice Date]])</f>
        <v>2024</v>
      </c>
      <c r="Y1575" t="str">
        <f>TEXT(tblSales[[#This Row],[Invoice Date]],"mmm-yyyy")</f>
        <v>Oct-2024</v>
      </c>
      <c r="Z1575" t="str">
        <f>_xlfn.XLOOKUP(tblSales[[#This Row],[Product_ID]],Products!$A:$A,Products!$C:$C,"Women Dresses")</f>
        <v>Kids Wear</v>
      </c>
      <c r="AA1575" t="str">
        <f>_xlfn.XLOOKUP(tblSales[[#This Row],[Product_ID]],Products!$A:$A,Products!$D:$D,"Unknown")</f>
        <v>Girls Frock</v>
      </c>
      <c r="AB1575" t="str">
        <f>_xlfn.XLOOKUP(tblSales[[#This Row],[Product_ID]],Products!$A:$A,Products!$E:$E,"Unknown")</f>
        <v>Sonata</v>
      </c>
      <c r="AC1575" t="str">
        <f>_xlfn.XLOOKUP(tblSales[[#This Row],[Store_ID]],Stores!$A:$A,Stores!$B:$B,"Unknown")</f>
        <v>TrendMart Vellore Standard</v>
      </c>
      <c r="AD1575" t="str">
        <f>_xlfn.XLOOKUP(tblSales[[#This Row],[Store_ID]],Stores!$A:$A,Stores!$E:$E,"Unknown")</f>
        <v>South Zone 1</v>
      </c>
      <c r="AE1575" t="str">
        <f>_xlfn.XLOOKUP(tblSales[[#This Row],[Customer_ID]],Customers!$A:$A,Customers!$B:$B,"Unknown")</f>
        <v>Kiran Naicker</v>
      </c>
      <c r="AF1575" t="str">
        <f>_xlfn.XLOOKUP(tblSales[[#This Row],[Customer_ID]],Customers!$A:$A,Customers!$J:$J,"Unknown")</f>
        <v>Silver</v>
      </c>
      <c r="AG1575" t="str">
        <f>_xlfn.XLOOKUP(tblSales[[#This Row],[Employee_ID]],Employees!$A:$A,Employees!$B:$B,"Unknown")</f>
        <v>Arjun Krishnan</v>
      </c>
      <c r="AH1575">
        <f>IF(MONTH(tblSales[[#This Row],[Invoice Date]])&gt;=4,MONTH(tblSales[[#This Row],[Invoice Date]]),MONTH(tblSales[[#This Row],[Invoice Date]])+12)</f>
        <v>10</v>
      </c>
      <c r="AI1575" s="8">
        <f>DATE(YEAR(tblSales[[#This Row],[Invoice Date]]),MONTH(tblSales[[#This Row],[Invoice Date]]),1)</f>
        <v>45566</v>
      </c>
      <c r="AJ1575" t="str">
        <f>_xlfn.XLOOKUP(tblSales[[#This Row],[Product_ID]],Products!$A:$A,Products!$B:$B,"Unknown")</f>
        <v>Sonata Girls Frock Cream</v>
      </c>
      <c r="AK1575" s="9">
        <f>IFERROR(tblSales[[#This Row],[Profit]]/tblSales[[#This Row],[Sales Amount]],0)</f>
        <v>0.22321366619946983</v>
      </c>
      <c r="AL1575" t="str">
        <f>IF(tblSales[[#This Row],[Discount %]]&lt;=5,"0-5%",
IF(tblSales[[#This Row],[Discount %]]&lt;=10,"5-10%",
IF(tblSales[[#This Row],[Discount %]]&lt;=15,"10-15%",
IF(tblSales[[#This Row],[Discount %]]&lt;=20,"15-20%","20%+"))))</f>
        <v>0-5%</v>
      </c>
    </row>
    <row r="1576" spans="1:38">
      <c r="A1576" s="2" t="s">
        <v>3447</v>
      </c>
      <c r="B1576" s="11">
        <v>45633</v>
      </c>
      <c r="C1576" s="2" t="s">
        <v>3277</v>
      </c>
      <c r="D1576" s="2" t="s">
        <v>614</v>
      </c>
      <c r="E1576" s="2" t="s">
        <v>668</v>
      </c>
      <c r="F1576" s="2" t="s">
        <v>227</v>
      </c>
      <c r="G1576" s="2">
        <v>2</v>
      </c>
      <c r="H1576" s="2">
        <v>2272.16</v>
      </c>
      <c r="I1576" s="2">
        <v>10</v>
      </c>
      <c r="J1576" s="2">
        <v>454.43</v>
      </c>
      <c r="K1576" s="2">
        <v>12</v>
      </c>
      <c r="L1576" s="2">
        <v>490.79</v>
      </c>
      <c r="M1576" s="2">
        <v>4580.68</v>
      </c>
      <c r="N1576" s="2">
        <v>2756.76</v>
      </c>
      <c r="O1576" s="2">
        <f t="shared" si="58"/>
        <v>1333.13</v>
      </c>
      <c r="P1576" s="2" t="s">
        <v>27</v>
      </c>
      <c r="Q1576" s="2" t="str">
        <f t="shared" si="59"/>
        <v>Cash</v>
      </c>
      <c r="R1576" s="2" t="s">
        <v>20</v>
      </c>
      <c r="S1576" s="2" t="s">
        <v>56</v>
      </c>
      <c r="T1576" s="2" t="s">
        <v>1278</v>
      </c>
      <c r="U1576" s="2" t="s">
        <v>60</v>
      </c>
      <c r="V1576" t="str">
        <f>TEXT(tblSales[[#This Row],[Invoice Date]],"mmm")</f>
        <v>Dec</v>
      </c>
      <c r="W1576">
        <f>MONTH(tblSales[[#This Row],[Invoice Date]])</f>
        <v>12</v>
      </c>
      <c r="X1576">
        <f>YEAR(tblSales[[#This Row],[Invoice Date]])</f>
        <v>2024</v>
      </c>
      <c r="Y1576" t="str">
        <f>TEXT(tblSales[[#This Row],[Invoice Date]],"mmm-yyyy")</f>
        <v>Dec-2024</v>
      </c>
      <c r="Z1576" t="str">
        <f>_xlfn.XLOOKUP(tblSales[[#This Row],[Product_ID]],Products!$A:$A,Products!$C:$C,"Women Dresses")</f>
        <v>Women Sarees</v>
      </c>
      <c r="AA1576" t="str">
        <f>_xlfn.XLOOKUP(tblSales[[#This Row],[Product_ID]],Products!$A:$A,Products!$D:$D,"Unknown")</f>
        <v>Georgette Saree</v>
      </c>
      <c r="AB1576" t="str">
        <f>_xlfn.XLOOKUP(tblSales[[#This Row],[Product_ID]],Products!$A:$A,Products!$E:$E,"Unknown")</f>
        <v>Reebok</v>
      </c>
      <c r="AC1576" t="str">
        <f>_xlfn.XLOOKUP(tblSales[[#This Row],[Store_ID]],Stores!$A:$A,Stores!$B:$B,"Unknown")</f>
        <v>TrendMart Kollam Flagship</v>
      </c>
      <c r="AD1576" t="str">
        <f>_xlfn.XLOOKUP(tblSales[[#This Row],[Store_ID]],Stores!$A:$A,Stores!$E:$E,"Unknown")</f>
        <v>South Zone 1</v>
      </c>
      <c r="AE1576" t="str">
        <f>_xlfn.XLOOKUP(tblSales[[#This Row],[Customer_ID]],Customers!$A:$A,Customers!$B:$B,"Unknown")</f>
        <v>Anand Gounder</v>
      </c>
      <c r="AF1576" t="str">
        <f>_xlfn.XLOOKUP(tblSales[[#This Row],[Customer_ID]],Customers!$A:$A,Customers!$J:$J,"Unknown")</f>
        <v>Platinum</v>
      </c>
      <c r="AG1576" t="str">
        <f>_xlfn.XLOOKUP(tblSales[[#This Row],[Employee_ID]],Employees!$A:$A,Employees!$B:$B,"Unknown")</f>
        <v>Ishwarya Shetty</v>
      </c>
      <c r="AH1576">
        <f>IF(MONTH(tblSales[[#This Row],[Invoice Date]])&gt;=4,MONTH(tblSales[[#This Row],[Invoice Date]]),MONTH(tblSales[[#This Row],[Invoice Date]])+12)</f>
        <v>12</v>
      </c>
      <c r="AI1576" s="8">
        <f>DATE(YEAR(tblSales[[#This Row],[Invoice Date]]),MONTH(tblSales[[#This Row],[Invoice Date]]),1)</f>
        <v>45627</v>
      </c>
      <c r="AJ1576" t="str">
        <f>_xlfn.XLOOKUP(tblSales[[#This Row],[Product_ID]],Products!$A:$A,Products!$B:$B,"Unknown")</f>
        <v>Reebok Georgette Saree Charcoal</v>
      </c>
      <c r="AK1576" s="9">
        <f>IFERROR(tblSales[[#This Row],[Profit]]/tblSales[[#This Row],[Sales Amount]],0)</f>
        <v>0.29103320904319885</v>
      </c>
      <c r="AL1576" t="str">
        <f>IF(tblSales[[#This Row],[Discount %]]&lt;=5,"0-5%",
IF(tblSales[[#This Row],[Discount %]]&lt;=10,"5-10%",
IF(tblSales[[#This Row],[Discount %]]&lt;=15,"10-15%",
IF(tblSales[[#This Row],[Discount %]]&lt;=20,"15-20%","20%+"))))</f>
        <v>5-10%</v>
      </c>
    </row>
    <row r="1577" spans="1:38">
      <c r="A1577" s="2" t="s">
        <v>3448</v>
      </c>
      <c r="B1577" s="11">
        <v>45526</v>
      </c>
      <c r="C1577" s="2" t="s">
        <v>2073</v>
      </c>
      <c r="D1577" s="2" t="s">
        <v>1571</v>
      </c>
      <c r="E1577" s="2" t="s">
        <v>1780</v>
      </c>
      <c r="F1577" s="2" t="s">
        <v>475</v>
      </c>
      <c r="G1577" s="2">
        <v>4</v>
      </c>
      <c r="H1577" s="2">
        <v>4500.9399999999996</v>
      </c>
      <c r="I1577" s="2">
        <v>5</v>
      </c>
      <c r="J1577" s="2">
        <v>900.19</v>
      </c>
      <c r="K1577" s="2">
        <v>12</v>
      </c>
      <c r="L1577" s="2">
        <v>2052.4299999999998</v>
      </c>
      <c r="M1577" s="2">
        <v>19156</v>
      </c>
      <c r="N1577" s="2">
        <v>12092.52</v>
      </c>
      <c r="O1577" s="2">
        <f t="shared" si="58"/>
        <v>5011.0499999999993</v>
      </c>
      <c r="P1577" s="2" t="s">
        <v>32</v>
      </c>
      <c r="Q1577" s="2" t="str">
        <f t="shared" si="59"/>
        <v>UPI</v>
      </c>
      <c r="R1577" s="2" t="s">
        <v>20</v>
      </c>
      <c r="S1577" s="2" t="s">
        <v>56</v>
      </c>
      <c r="T1577" s="2" t="s">
        <v>1390</v>
      </c>
      <c r="U1577" s="2" t="s">
        <v>59</v>
      </c>
      <c r="V1577" t="str">
        <f>TEXT(tblSales[[#This Row],[Invoice Date]],"mmm")</f>
        <v>Aug</v>
      </c>
      <c r="W1577">
        <f>MONTH(tblSales[[#This Row],[Invoice Date]])</f>
        <v>8</v>
      </c>
      <c r="X1577">
        <f>YEAR(tblSales[[#This Row],[Invoice Date]])</f>
        <v>2024</v>
      </c>
      <c r="Y1577" t="str">
        <f>TEXT(tblSales[[#This Row],[Invoice Date]],"mmm-yyyy")</f>
        <v>Aug-2024</v>
      </c>
      <c r="Z1577" t="str">
        <f>_xlfn.XLOOKUP(tblSales[[#This Row],[Product_ID]],Products!$A:$A,Products!$C:$C,"Women Dresses")</f>
        <v>Women Sarees</v>
      </c>
      <c r="AA1577" t="str">
        <f>_xlfn.XLOOKUP(tblSales[[#This Row],[Product_ID]],Products!$A:$A,Products!$D:$D,"Unknown")</f>
        <v>Georgette Saree</v>
      </c>
      <c r="AB1577" t="str">
        <f>_xlfn.XLOOKUP(tblSales[[#This Row],[Product_ID]],Products!$A:$A,Products!$E:$E,"Unknown")</f>
        <v>Max Fashion</v>
      </c>
      <c r="AC1577" t="str">
        <f>_xlfn.XLOOKUP(tblSales[[#This Row],[Store_ID]],Stores!$A:$A,Stores!$B:$B,"Unknown")</f>
        <v>TrendMart Vijayawada Outlet</v>
      </c>
      <c r="AD1577" t="str">
        <f>_xlfn.XLOOKUP(tblSales[[#This Row],[Store_ID]],Stores!$A:$A,Stores!$E:$E,"Unknown")</f>
        <v>South Zone 3</v>
      </c>
      <c r="AE1577" t="str">
        <f>_xlfn.XLOOKUP(tblSales[[#This Row],[Customer_ID]],Customers!$A:$A,Customers!$B:$B,"Unknown")</f>
        <v>Harish Gowda</v>
      </c>
      <c r="AF1577" t="str">
        <f>_xlfn.XLOOKUP(tblSales[[#This Row],[Customer_ID]],Customers!$A:$A,Customers!$J:$J,"Unknown")</f>
        <v>Regular</v>
      </c>
      <c r="AG1577" t="str">
        <f>_xlfn.XLOOKUP(tblSales[[#This Row],[Employee_ID]],Employees!$A:$A,Employees!$B:$B,"Unknown")</f>
        <v>Arjun Krishnan</v>
      </c>
      <c r="AH1577">
        <f>IF(MONTH(tblSales[[#This Row],[Invoice Date]])&gt;=4,MONTH(tblSales[[#This Row],[Invoice Date]]),MONTH(tblSales[[#This Row],[Invoice Date]])+12)</f>
        <v>8</v>
      </c>
      <c r="AI1577" s="8">
        <f>DATE(YEAR(tblSales[[#This Row],[Invoice Date]]),MONTH(tblSales[[#This Row],[Invoice Date]]),1)</f>
        <v>45505</v>
      </c>
      <c r="AJ1577" t="str">
        <f>_xlfn.XLOOKUP(tblSales[[#This Row],[Product_ID]],Products!$A:$A,Products!$B:$B,"Unknown")</f>
        <v>Max Fashion Georgette Saree Brown</v>
      </c>
      <c r="AK1577" s="9">
        <f>IFERROR(tblSales[[#This Row],[Profit]]/tblSales[[#This Row],[Sales Amount]],0)</f>
        <v>0.26159166840676545</v>
      </c>
      <c r="AL1577" t="str">
        <f>IF(tblSales[[#This Row],[Discount %]]&lt;=5,"0-5%",
IF(tblSales[[#This Row],[Discount %]]&lt;=10,"5-10%",
IF(tblSales[[#This Row],[Discount %]]&lt;=15,"10-15%",
IF(tblSales[[#This Row],[Discount %]]&lt;=20,"15-20%","20%+"))))</f>
        <v>0-5%</v>
      </c>
    </row>
    <row r="1578" spans="1:38">
      <c r="A1578" s="2" t="s">
        <v>3449</v>
      </c>
      <c r="B1578" s="11">
        <v>45409</v>
      </c>
      <c r="C1578" s="2" t="s">
        <v>526</v>
      </c>
      <c r="D1578" s="2" t="s">
        <v>197</v>
      </c>
      <c r="E1578" s="2" t="s">
        <v>692</v>
      </c>
      <c r="F1578" s="2" t="s">
        <v>244</v>
      </c>
      <c r="G1578" s="2">
        <v>1</v>
      </c>
      <c r="H1578" s="2">
        <v>1133.3499999999999</v>
      </c>
      <c r="I1578" s="2">
        <v>10</v>
      </c>
      <c r="J1578" s="2">
        <v>113.33</v>
      </c>
      <c r="K1578" s="2">
        <v>12</v>
      </c>
      <c r="L1578" s="2">
        <v>122.4</v>
      </c>
      <c r="M1578" s="2">
        <v>1142.42</v>
      </c>
      <c r="N1578" s="2">
        <v>721.22</v>
      </c>
      <c r="O1578" s="2">
        <f t="shared" si="58"/>
        <v>298.80000000000007</v>
      </c>
      <c r="P1578" s="2" t="s">
        <v>27</v>
      </c>
      <c r="Q1578" s="2" t="str">
        <f t="shared" si="59"/>
        <v>Cash</v>
      </c>
      <c r="R1578" s="2" t="s">
        <v>20</v>
      </c>
      <c r="S1578" s="2" t="s">
        <v>56</v>
      </c>
      <c r="T1578" s="2" t="s">
        <v>1355</v>
      </c>
      <c r="U1578" s="2" t="s">
        <v>60</v>
      </c>
      <c r="V1578" t="str">
        <f>TEXT(tblSales[[#This Row],[Invoice Date]],"mmm")</f>
        <v>Apr</v>
      </c>
      <c r="W1578">
        <f>MONTH(tblSales[[#This Row],[Invoice Date]])</f>
        <v>4</v>
      </c>
      <c r="X1578">
        <f>YEAR(tblSales[[#This Row],[Invoice Date]])</f>
        <v>2024</v>
      </c>
      <c r="Y1578" t="str">
        <f>TEXT(tblSales[[#This Row],[Invoice Date]],"mmm-yyyy")</f>
        <v>Apr-2024</v>
      </c>
      <c r="Z1578" t="str">
        <f>_xlfn.XLOOKUP(tblSales[[#This Row],[Product_ID]],Products!$A:$A,Products!$C:$C,"Women Dresses")</f>
        <v>Men Shirts</v>
      </c>
      <c r="AA1578" t="str">
        <f>_xlfn.XLOOKUP(tblSales[[#This Row],[Product_ID]],Products!$A:$A,Products!$D:$D,"Unknown")</f>
        <v>Denim Shirt</v>
      </c>
      <c r="AB1578" t="str">
        <f>_xlfn.XLOOKUP(tblSales[[#This Row],[Product_ID]],Products!$A:$A,Products!$E:$E,"Unknown")</f>
        <v>Indian Terrain</v>
      </c>
      <c r="AC1578" t="str">
        <f>_xlfn.XLOOKUP(tblSales[[#This Row],[Store_ID]],Stores!$A:$A,Stores!$B:$B,"Unknown")</f>
        <v>TrendMart Thiruvananthapuram Outlet</v>
      </c>
      <c r="AD1578" t="str">
        <f>_xlfn.XLOOKUP(tblSales[[#This Row],[Store_ID]],Stores!$A:$A,Stores!$E:$E,"Unknown")</f>
        <v>South Zone 1</v>
      </c>
      <c r="AE1578" t="str">
        <f>_xlfn.XLOOKUP(tblSales[[#This Row],[Customer_ID]],Customers!$A:$A,Customers!$B:$B,"Unknown")</f>
        <v>Revathi Natarajan</v>
      </c>
      <c r="AF1578" t="str">
        <f>_xlfn.XLOOKUP(tblSales[[#This Row],[Customer_ID]],Customers!$A:$A,Customers!$J:$J,"Unknown")</f>
        <v>Silver</v>
      </c>
      <c r="AG1578" t="str">
        <f>_xlfn.XLOOKUP(tblSales[[#This Row],[Employee_ID]],Employees!$A:$A,Employees!$B:$B,"Unknown")</f>
        <v>Ganapathy Naidu</v>
      </c>
      <c r="AH1578">
        <f>IF(MONTH(tblSales[[#This Row],[Invoice Date]])&gt;=4,MONTH(tblSales[[#This Row],[Invoice Date]]),MONTH(tblSales[[#This Row],[Invoice Date]])+12)</f>
        <v>4</v>
      </c>
      <c r="AI1578" s="8">
        <f>DATE(YEAR(tblSales[[#This Row],[Invoice Date]]),MONTH(tblSales[[#This Row],[Invoice Date]]),1)</f>
        <v>45383</v>
      </c>
      <c r="AJ1578" t="str">
        <f>_xlfn.XLOOKUP(tblSales[[#This Row],[Product_ID]],Products!$A:$A,Products!$B:$B,"Unknown")</f>
        <v>Indian Terrain Denim Shirt Wine</v>
      </c>
      <c r="AK1578" s="9">
        <f>IFERROR(tblSales[[#This Row],[Profit]]/tblSales[[#This Row],[Sales Amount]],0)</f>
        <v>0.26155004289140599</v>
      </c>
      <c r="AL1578" t="str">
        <f>IF(tblSales[[#This Row],[Discount %]]&lt;=5,"0-5%",
IF(tblSales[[#This Row],[Discount %]]&lt;=10,"5-10%",
IF(tblSales[[#This Row],[Discount %]]&lt;=15,"10-15%",
IF(tblSales[[#This Row],[Discount %]]&lt;=20,"15-20%","20%+"))))</f>
        <v>5-10%</v>
      </c>
    </row>
    <row r="1579" spans="1:38">
      <c r="A1579" s="2" t="s">
        <v>3450</v>
      </c>
      <c r="B1579" s="11">
        <v>45518</v>
      </c>
      <c r="C1579" s="2" t="s">
        <v>1811</v>
      </c>
      <c r="D1579" s="2" t="s">
        <v>191</v>
      </c>
      <c r="E1579" s="2" t="s">
        <v>1467</v>
      </c>
      <c r="F1579" s="2" t="s">
        <v>128</v>
      </c>
      <c r="G1579" s="2">
        <v>3</v>
      </c>
      <c r="H1579" s="2">
        <v>787.64</v>
      </c>
      <c r="I1579" s="2">
        <v>0</v>
      </c>
      <c r="J1579" s="2">
        <v>0</v>
      </c>
      <c r="K1579" s="2">
        <v>5</v>
      </c>
      <c r="L1579" s="2">
        <v>118.15</v>
      </c>
      <c r="M1579" s="2">
        <v>2481.0700000000002</v>
      </c>
      <c r="N1579" s="2">
        <v>1604.43</v>
      </c>
      <c r="O1579" s="2">
        <f t="shared" si="58"/>
        <v>758.49000000000012</v>
      </c>
      <c r="P1579" s="2" t="s">
        <v>27</v>
      </c>
      <c r="Q1579" s="2" t="str">
        <f t="shared" si="59"/>
        <v>Cash</v>
      </c>
      <c r="R1579" s="2" t="s">
        <v>21</v>
      </c>
      <c r="S1579" s="2" t="s">
        <v>57</v>
      </c>
      <c r="T1579" s="2" t="s">
        <v>1184</v>
      </c>
      <c r="U1579" s="2" t="s">
        <v>59</v>
      </c>
      <c r="V1579" t="str">
        <f>TEXT(tblSales[[#This Row],[Invoice Date]],"mmm")</f>
        <v>Aug</v>
      </c>
      <c r="W1579">
        <f>MONTH(tblSales[[#This Row],[Invoice Date]])</f>
        <v>8</v>
      </c>
      <c r="X1579">
        <f>YEAR(tblSales[[#This Row],[Invoice Date]])</f>
        <v>2024</v>
      </c>
      <c r="Y1579" t="str">
        <f>TEXT(tblSales[[#This Row],[Invoice Date]],"mmm-yyyy")</f>
        <v>Aug-2024</v>
      </c>
      <c r="Z1579" t="str">
        <f>_xlfn.XLOOKUP(tblSales[[#This Row],[Product_ID]],Products!$A:$A,Products!$C:$C,"Women Dresses")</f>
        <v>Women Tops</v>
      </c>
      <c r="AA1579" t="str">
        <f>_xlfn.XLOOKUP(tblSales[[#This Row],[Product_ID]],Products!$A:$A,Products!$D:$D,"Unknown")</f>
        <v>Casual Top</v>
      </c>
      <c r="AB1579" t="str">
        <f>_xlfn.XLOOKUP(tblSales[[#This Row],[Product_ID]],Products!$A:$A,Products!$E:$E,"Unknown")</f>
        <v>US Polo Assn</v>
      </c>
      <c r="AC1579" t="str">
        <f>_xlfn.XLOOKUP(tblSales[[#This Row],[Store_ID]],Stores!$A:$A,Stores!$B:$B,"Unknown")</f>
        <v>TrendMart Erode Mall Kiosk</v>
      </c>
      <c r="AD1579" t="str">
        <f>_xlfn.XLOOKUP(tblSales[[#This Row],[Store_ID]],Stores!$A:$A,Stores!$E:$E,"Unknown")</f>
        <v>South Zone 1</v>
      </c>
      <c r="AE1579" t="str">
        <f>_xlfn.XLOOKUP(tblSales[[#This Row],[Customer_ID]],Customers!$A:$A,Customers!$B:$B,"Unknown")</f>
        <v>Kannan Kumar</v>
      </c>
      <c r="AF1579" t="str">
        <f>_xlfn.XLOOKUP(tblSales[[#This Row],[Customer_ID]],Customers!$A:$A,Customers!$J:$J,"Unknown")</f>
        <v>Platinum</v>
      </c>
      <c r="AG1579" t="str">
        <f>_xlfn.XLOOKUP(tblSales[[#This Row],[Employee_ID]],Employees!$A:$A,Employees!$B:$B,"Unknown")</f>
        <v>Praveen Gupta</v>
      </c>
      <c r="AH1579">
        <f>IF(MONTH(tblSales[[#This Row],[Invoice Date]])&gt;=4,MONTH(tblSales[[#This Row],[Invoice Date]]),MONTH(tblSales[[#This Row],[Invoice Date]])+12)</f>
        <v>8</v>
      </c>
      <c r="AI1579" s="8">
        <f>DATE(YEAR(tblSales[[#This Row],[Invoice Date]]),MONTH(tblSales[[#This Row],[Invoice Date]]),1)</f>
        <v>45505</v>
      </c>
      <c r="AJ1579" t="str">
        <f>_xlfn.XLOOKUP(tblSales[[#This Row],[Product_ID]],Products!$A:$A,Products!$B:$B,"Unknown")</f>
        <v>US Polo Assn Casual Top Sky Blue</v>
      </c>
      <c r="AK1579" s="9">
        <f>IFERROR(tblSales[[#This Row],[Profit]]/tblSales[[#This Row],[Sales Amount]],0)</f>
        <v>0.30571084249940556</v>
      </c>
      <c r="AL1579" t="str">
        <f>IF(tblSales[[#This Row],[Discount %]]&lt;=5,"0-5%",
IF(tblSales[[#This Row],[Discount %]]&lt;=10,"5-10%",
IF(tblSales[[#This Row],[Discount %]]&lt;=15,"10-15%",
IF(tblSales[[#This Row],[Discount %]]&lt;=20,"15-20%","20%+"))))</f>
        <v>0-5%</v>
      </c>
    </row>
    <row r="1580" spans="1:38">
      <c r="A1580" s="2" t="s">
        <v>3451</v>
      </c>
      <c r="B1580" s="11">
        <v>45572</v>
      </c>
      <c r="C1580" s="2" t="s">
        <v>2113</v>
      </c>
      <c r="D1580" s="2" t="s">
        <v>220</v>
      </c>
      <c r="E1580" s="2" t="s">
        <v>674</v>
      </c>
      <c r="F1580" s="2" t="s">
        <v>324</v>
      </c>
      <c r="G1580" s="2">
        <v>5</v>
      </c>
      <c r="H1580" s="2">
        <v>3180.05</v>
      </c>
      <c r="I1580" s="2">
        <v>20</v>
      </c>
      <c r="J1580" s="2">
        <v>3180.05</v>
      </c>
      <c r="K1580" s="2">
        <v>12</v>
      </c>
      <c r="L1580" s="2">
        <v>1526.42</v>
      </c>
      <c r="M1580" s="2">
        <v>14246.62</v>
      </c>
      <c r="N1580" s="2">
        <v>10346.65</v>
      </c>
      <c r="O1580" s="2">
        <f t="shared" si="58"/>
        <v>2373.5500000000011</v>
      </c>
      <c r="P1580" s="2" t="s">
        <v>29</v>
      </c>
      <c r="Q1580" s="2" t="str">
        <f t="shared" si="59"/>
        <v>Debit Card</v>
      </c>
      <c r="R1580" s="2" t="s">
        <v>21</v>
      </c>
      <c r="S1580" s="2" t="s">
        <v>56</v>
      </c>
      <c r="T1580" s="2" t="s">
        <v>657</v>
      </c>
      <c r="U1580" s="2" t="s">
        <v>59</v>
      </c>
      <c r="V1580" t="str">
        <f>TEXT(tblSales[[#This Row],[Invoice Date]],"mmm")</f>
        <v>Oct</v>
      </c>
      <c r="W1580">
        <f>MONTH(tblSales[[#This Row],[Invoice Date]])</f>
        <v>10</v>
      </c>
      <c r="X1580">
        <f>YEAR(tblSales[[#This Row],[Invoice Date]])</f>
        <v>2024</v>
      </c>
      <c r="Y1580" t="str">
        <f>TEXT(tblSales[[#This Row],[Invoice Date]],"mmm-yyyy")</f>
        <v>Oct-2024</v>
      </c>
      <c r="Z1580" t="str">
        <f>_xlfn.XLOOKUP(tblSales[[#This Row],[Product_ID]],Products!$A:$A,Products!$C:$C,"Women Dresses")</f>
        <v>Handbags</v>
      </c>
      <c r="AA1580" t="str">
        <f>_xlfn.XLOOKUP(tblSales[[#This Row],[Product_ID]],Products!$A:$A,Products!$D:$D,"Unknown")</f>
        <v>Sling Bag</v>
      </c>
      <c r="AB1580" t="str">
        <f>_xlfn.XLOOKUP(tblSales[[#This Row],[Product_ID]],Products!$A:$A,Products!$E:$E,"Unknown")</f>
        <v>Westside</v>
      </c>
      <c r="AC1580" t="str">
        <f>_xlfn.XLOOKUP(tblSales[[#This Row],[Store_ID]],Stores!$A:$A,Stores!$B:$B,"Unknown")</f>
        <v>TrendMart Nizamabad Standard</v>
      </c>
      <c r="AD1580" t="str">
        <f>_xlfn.XLOOKUP(tblSales[[#This Row],[Store_ID]],Stores!$A:$A,Stores!$E:$E,"Unknown")</f>
        <v>South Zone 2</v>
      </c>
      <c r="AE1580" t="str">
        <f>_xlfn.XLOOKUP(tblSales[[#This Row],[Customer_ID]],Customers!$A:$A,Customers!$B:$B,"Unknown")</f>
        <v>Varsha Nair</v>
      </c>
      <c r="AF1580" t="str">
        <f>_xlfn.XLOOKUP(tblSales[[#This Row],[Customer_ID]],Customers!$A:$A,Customers!$J:$J,"Unknown")</f>
        <v>Gold</v>
      </c>
      <c r="AG1580" t="str">
        <f>_xlfn.XLOOKUP(tblSales[[#This Row],[Employee_ID]],Employees!$A:$A,Employees!$B:$B,"Unknown")</f>
        <v>Ganesh Iyengar</v>
      </c>
      <c r="AH1580">
        <f>IF(MONTH(tblSales[[#This Row],[Invoice Date]])&gt;=4,MONTH(tblSales[[#This Row],[Invoice Date]]),MONTH(tblSales[[#This Row],[Invoice Date]])+12)</f>
        <v>10</v>
      </c>
      <c r="AI1580" s="8">
        <f>DATE(YEAR(tblSales[[#This Row],[Invoice Date]]),MONTH(tblSales[[#This Row],[Invoice Date]]),1)</f>
        <v>45566</v>
      </c>
      <c r="AJ1580" t="str">
        <f>_xlfn.XLOOKUP(tblSales[[#This Row],[Product_ID]],Products!$A:$A,Products!$B:$B,"Unknown")</f>
        <v>Westside Sling Bag Grey</v>
      </c>
      <c r="AK1580" s="9">
        <f>IFERROR(tblSales[[#This Row],[Profit]]/tblSales[[#This Row],[Sales Amount]],0)</f>
        <v>0.16660442968226857</v>
      </c>
      <c r="AL1580" t="str">
        <f>IF(tblSales[[#This Row],[Discount %]]&lt;=5,"0-5%",
IF(tblSales[[#This Row],[Discount %]]&lt;=10,"5-10%",
IF(tblSales[[#This Row],[Discount %]]&lt;=15,"10-15%",
IF(tblSales[[#This Row],[Discount %]]&lt;=20,"15-20%","20%+"))))</f>
        <v>15-20%</v>
      </c>
    </row>
    <row r="1581" spans="1:38">
      <c r="A1581" s="2" t="s">
        <v>3452</v>
      </c>
      <c r="B1581" s="11">
        <v>45537</v>
      </c>
      <c r="C1581" s="2" t="s">
        <v>2289</v>
      </c>
      <c r="D1581" s="2" t="s">
        <v>778</v>
      </c>
      <c r="E1581" s="2" t="s">
        <v>457</v>
      </c>
      <c r="F1581" s="2" t="s">
        <v>161</v>
      </c>
      <c r="G1581" s="2">
        <v>2</v>
      </c>
      <c r="H1581" s="2">
        <v>891.01</v>
      </c>
      <c r="I1581" s="2">
        <v>0</v>
      </c>
      <c r="J1581" s="2">
        <v>0</v>
      </c>
      <c r="K1581" s="2">
        <v>5</v>
      </c>
      <c r="L1581" s="2">
        <v>89.1</v>
      </c>
      <c r="M1581" s="2">
        <v>1871.12</v>
      </c>
      <c r="N1581" s="2">
        <v>1140.4000000000001</v>
      </c>
      <c r="O1581" s="2">
        <f t="shared" si="58"/>
        <v>641.61999999999978</v>
      </c>
      <c r="P1581" s="2" t="s">
        <v>27</v>
      </c>
      <c r="Q1581" s="2" t="str">
        <f t="shared" si="59"/>
        <v>Cash</v>
      </c>
      <c r="R1581" s="2" t="s">
        <v>20</v>
      </c>
      <c r="S1581" s="2" t="s">
        <v>56</v>
      </c>
      <c r="T1581" s="2" t="s">
        <v>528</v>
      </c>
      <c r="U1581" s="2" t="s">
        <v>59</v>
      </c>
      <c r="V1581" t="str">
        <f>TEXT(tblSales[[#This Row],[Invoice Date]],"mmm")</f>
        <v>Sep</v>
      </c>
      <c r="W1581">
        <f>MONTH(tblSales[[#This Row],[Invoice Date]])</f>
        <v>9</v>
      </c>
      <c r="X1581">
        <f>YEAR(tblSales[[#This Row],[Invoice Date]])</f>
        <v>2024</v>
      </c>
      <c r="Y1581" t="str">
        <f>TEXT(tblSales[[#This Row],[Invoice Date]],"mmm-yyyy")</f>
        <v>Sep-2024</v>
      </c>
      <c r="Z1581" t="str">
        <f>_xlfn.XLOOKUP(tblSales[[#This Row],[Product_ID]],Products!$A:$A,Products!$C:$C,"Women Dresses")</f>
        <v>Men Shirts</v>
      </c>
      <c r="AA1581" t="str">
        <f>_xlfn.XLOOKUP(tblSales[[#This Row],[Product_ID]],Products!$A:$A,Products!$D:$D,"Unknown")</f>
        <v>Denim Shirt</v>
      </c>
      <c r="AB1581" t="str">
        <f>_xlfn.XLOOKUP(tblSales[[#This Row],[Product_ID]],Products!$A:$A,Products!$E:$E,"Unknown")</f>
        <v>AND</v>
      </c>
      <c r="AC1581" t="str">
        <f>_xlfn.XLOOKUP(tblSales[[#This Row],[Store_ID]],Stores!$A:$A,Stores!$B:$B,"Unknown")</f>
        <v>TrendMart Kochi High Street</v>
      </c>
      <c r="AD1581" t="str">
        <f>_xlfn.XLOOKUP(tblSales[[#This Row],[Store_ID]],Stores!$A:$A,Stores!$E:$E,"Unknown")</f>
        <v>South Zone 1</v>
      </c>
      <c r="AE1581" t="str">
        <f>_xlfn.XLOOKUP(tblSales[[#This Row],[Customer_ID]],Customers!$A:$A,Customers!$B:$B,"Unknown")</f>
        <v>Sangeeta Gounder</v>
      </c>
      <c r="AF1581" t="str">
        <f>_xlfn.XLOOKUP(tblSales[[#This Row],[Customer_ID]],Customers!$A:$A,Customers!$J:$J,"Unknown")</f>
        <v>Silver</v>
      </c>
      <c r="AG1581" t="str">
        <f>_xlfn.XLOOKUP(tblSales[[#This Row],[Employee_ID]],Employees!$A:$A,Employees!$B:$B,"Unknown")</f>
        <v>Chandra Reddy</v>
      </c>
      <c r="AH1581">
        <f>IF(MONTH(tblSales[[#This Row],[Invoice Date]])&gt;=4,MONTH(tblSales[[#This Row],[Invoice Date]]),MONTH(tblSales[[#This Row],[Invoice Date]])+12)</f>
        <v>9</v>
      </c>
      <c r="AI1581" s="8">
        <f>DATE(YEAR(tblSales[[#This Row],[Invoice Date]]),MONTH(tblSales[[#This Row],[Invoice Date]]),1)</f>
        <v>45536</v>
      </c>
      <c r="AJ1581" t="str">
        <f>_xlfn.XLOOKUP(tblSales[[#This Row],[Product_ID]],Products!$A:$A,Products!$B:$B,"Unknown")</f>
        <v>AND Denim Shirt Teal</v>
      </c>
      <c r="AK1581" s="9">
        <f>IFERROR(tblSales[[#This Row],[Profit]]/tblSales[[#This Row],[Sales Amount]],0)</f>
        <v>0.34290692205737733</v>
      </c>
      <c r="AL1581" t="str">
        <f>IF(tblSales[[#This Row],[Discount %]]&lt;=5,"0-5%",
IF(tblSales[[#This Row],[Discount %]]&lt;=10,"5-10%",
IF(tblSales[[#This Row],[Discount %]]&lt;=15,"10-15%",
IF(tblSales[[#This Row],[Discount %]]&lt;=20,"15-20%","20%+"))))</f>
        <v>0-5%</v>
      </c>
    </row>
    <row r="1582" spans="1:38">
      <c r="A1582" s="2" t="s">
        <v>3453</v>
      </c>
      <c r="B1582" s="11">
        <v>45503</v>
      </c>
      <c r="C1582" s="2" t="s">
        <v>1098</v>
      </c>
      <c r="D1582" s="2" t="s">
        <v>539</v>
      </c>
      <c r="E1582" s="2" t="s">
        <v>471</v>
      </c>
      <c r="F1582" s="2" t="s">
        <v>377</v>
      </c>
      <c r="G1582" s="2">
        <v>5</v>
      </c>
      <c r="H1582" s="2">
        <v>825.9</v>
      </c>
      <c r="I1582" s="2">
        <v>15</v>
      </c>
      <c r="J1582" s="2">
        <v>619.41999999999996</v>
      </c>
      <c r="K1582" s="2">
        <v>5</v>
      </c>
      <c r="L1582" s="2">
        <v>175.5</v>
      </c>
      <c r="M1582" s="2">
        <v>3685.58</v>
      </c>
      <c r="N1582" s="2">
        <v>2952.4</v>
      </c>
      <c r="O1582" s="2">
        <f t="shared" si="58"/>
        <v>557.67999999999984</v>
      </c>
      <c r="P1582" s="2" t="s">
        <v>32</v>
      </c>
      <c r="Q1582" s="2" t="str">
        <f t="shared" si="59"/>
        <v>UPI</v>
      </c>
      <c r="R1582" s="2" t="s">
        <v>20</v>
      </c>
      <c r="S1582" s="2" t="s">
        <v>56</v>
      </c>
      <c r="T1582" s="2" t="s">
        <v>1683</v>
      </c>
      <c r="U1582" s="2" t="s">
        <v>59</v>
      </c>
      <c r="V1582" t="str">
        <f>TEXT(tblSales[[#This Row],[Invoice Date]],"mmm")</f>
        <v>Jul</v>
      </c>
      <c r="W1582">
        <f>MONTH(tblSales[[#This Row],[Invoice Date]])</f>
        <v>7</v>
      </c>
      <c r="X1582">
        <f>YEAR(tblSales[[#This Row],[Invoice Date]])</f>
        <v>2024</v>
      </c>
      <c r="Y1582" t="str">
        <f>TEXT(tblSales[[#This Row],[Invoice Date]],"mmm-yyyy")</f>
        <v>Jul-2024</v>
      </c>
      <c r="Z1582" t="str">
        <f>_xlfn.XLOOKUP(tblSales[[#This Row],[Product_ID]],Products!$A:$A,Products!$C:$C,"Women Dresses")</f>
        <v>Men Shirts</v>
      </c>
      <c r="AA1582" t="str">
        <f>_xlfn.XLOOKUP(tblSales[[#This Row],[Product_ID]],Products!$A:$A,Products!$D:$D,"Unknown")</f>
        <v>Casual Shirt</v>
      </c>
      <c r="AB1582" t="str">
        <f>_xlfn.XLOOKUP(tblSales[[#This Row],[Product_ID]],Products!$A:$A,Products!$E:$E,"Unknown")</f>
        <v>Nalli Silks</v>
      </c>
      <c r="AC1582" t="str">
        <f>_xlfn.XLOOKUP(tblSales[[#This Row],[Store_ID]],Stores!$A:$A,Stores!$B:$B,"Unknown")</f>
        <v>TrendMart Kochi Standard</v>
      </c>
      <c r="AD1582" t="str">
        <f>_xlfn.XLOOKUP(tblSales[[#This Row],[Store_ID]],Stores!$A:$A,Stores!$E:$E,"Unknown")</f>
        <v>South Zone 1</v>
      </c>
      <c r="AE1582" t="str">
        <f>_xlfn.XLOOKUP(tblSales[[#This Row],[Customer_ID]],Customers!$A:$A,Customers!$B:$B,"Unknown")</f>
        <v>Deepthi Gopalakrishnan</v>
      </c>
      <c r="AF1582" t="str">
        <f>_xlfn.XLOOKUP(tblSales[[#This Row],[Customer_ID]],Customers!$A:$A,Customers!$J:$J,"Unknown")</f>
        <v>Gold</v>
      </c>
      <c r="AG1582" t="str">
        <f>_xlfn.XLOOKUP(tblSales[[#This Row],[Employee_ID]],Employees!$A:$A,Employees!$B:$B,"Unknown")</f>
        <v>Sunita Ramachandran</v>
      </c>
      <c r="AH1582">
        <f>IF(MONTH(tblSales[[#This Row],[Invoice Date]])&gt;=4,MONTH(tblSales[[#This Row],[Invoice Date]]),MONTH(tblSales[[#This Row],[Invoice Date]])+12)</f>
        <v>7</v>
      </c>
      <c r="AI1582" s="8">
        <f>DATE(YEAR(tblSales[[#This Row],[Invoice Date]]),MONTH(tblSales[[#This Row],[Invoice Date]]),1)</f>
        <v>45474</v>
      </c>
      <c r="AJ1582" t="str">
        <f>_xlfn.XLOOKUP(tblSales[[#This Row],[Product_ID]],Products!$A:$A,Products!$B:$B,"Unknown")</f>
        <v>Nalli Silks Casual Shirt Navy Blue</v>
      </c>
      <c r="AK1582" s="9">
        <f>IFERROR(tblSales[[#This Row],[Profit]]/tblSales[[#This Row],[Sales Amount]],0)</f>
        <v>0.15131404012394245</v>
      </c>
      <c r="AL1582" t="str">
        <f>IF(tblSales[[#This Row],[Discount %]]&lt;=5,"0-5%",
IF(tblSales[[#This Row],[Discount %]]&lt;=10,"5-10%",
IF(tblSales[[#This Row],[Discount %]]&lt;=15,"10-15%",
IF(tblSales[[#This Row],[Discount %]]&lt;=20,"15-20%","20%+"))))</f>
        <v>10-15%</v>
      </c>
    </row>
    <row r="1583" spans="1:38">
      <c r="A1583" s="2" t="s">
        <v>3454</v>
      </c>
      <c r="B1583" s="11">
        <v>45434</v>
      </c>
      <c r="C1583" s="2" t="s">
        <v>2984</v>
      </c>
      <c r="D1583" s="2" t="s">
        <v>248</v>
      </c>
      <c r="E1583" s="2" t="s">
        <v>611</v>
      </c>
      <c r="F1583" s="2" t="s">
        <v>227</v>
      </c>
      <c r="G1583" s="2">
        <v>1</v>
      </c>
      <c r="H1583" s="2">
        <v>1175.05</v>
      </c>
      <c r="I1583" s="2">
        <v>0</v>
      </c>
      <c r="J1583" s="2">
        <v>0</v>
      </c>
      <c r="K1583" s="2">
        <v>12</v>
      </c>
      <c r="L1583" s="2">
        <v>141.01</v>
      </c>
      <c r="M1583" s="2">
        <v>1316.06</v>
      </c>
      <c r="N1583" s="2">
        <v>755.06</v>
      </c>
      <c r="O1583" s="2">
        <f t="shared" si="58"/>
        <v>419.99</v>
      </c>
      <c r="P1583" s="2" t="s">
        <v>28</v>
      </c>
      <c r="Q1583" s="2" t="str">
        <f t="shared" si="59"/>
        <v>Credit Card</v>
      </c>
      <c r="R1583" s="2" t="s">
        <v>21</v>
      </c>
      <c r="S1583" s="2" t="s">
        <v>56</v>
      </c>
      <c r="T1583" s="2" t="s">
        <v>2347</v>
      </c>
      <c r="U1583" s="2" t="s">
        <v>59</v>
      </c>
      <c r="V1583" t="str">
        <f>TEXT(tblSales[[#This Row],[Invoice Date]],"mmm")</f>
        <v>May</v>
      </c>
      <c r="W1583">
        <f>MONTH(tblSales[[#This Row],[Invoice Date]])</f>
        <v>5</v>
      </c>
      <c r="X1583">
        <f>YEAR(tblSales[[#This Row],[Invoice Date]])</f>
        <v>2024</v>
      </c>
      <c r="Y1583" t="str">
        <f>TEXT(tblSales[[#This Row],[Invoice Date]],"mmm-yyyy")</f>
        <v>May-2024</v>
      </c>
      <c r="Z1583" t="str">
        <f>_xlfn.XLOOKUP(tblSales[[#This Row],[Product_ID]],Products!$A:$A,Products!$C:$C,"Women Dresses")</f>
        <v>Winter Wear</v>
      </c>
      <c r="AA1583" t="str">
        <f>_xlfn.XLOOKUP(tblSales[[#This Row],[Product_ID]],Products!$A:$A,Products!$D:$D,"Unknown")</f>
        <v>Jacket</v>
      </c>
      <c r="AB1583" t="str">
        <f>_xlfn.XLOOKUP(tblSales[[#This Row],[Product_ID]],Products!$A:$A,Products!$E:$E,"Unknown")</f>
        <v>Fastrack</v>
      </c>
      <c r="AC1583" t="str">
        <f>_xlfn.XLOOKUP(tblSales[[#This Row],[Store_ID]],Stores!$A:$A,Stores!$B:$B,"Unknown")</f>
        <v>TrendMart Hyderabad High Street</v>
      </c>
      <c r="AD1583" t="str">
        <f>_xlfn.XLOOKUP(tblSales[[#This Row],[Store_ID]],Stores!$A:$A,Stores!$E:$E,"Unknown")</f>
        <v>South Zone 2</v>
      </c>
      <c r="AE1583" t="str">
        <f>_xlfn.XLOOKUP(tblSales[[#This Row],[Customer_ID]],Customers!$A:$A,Customers!$B:$B,"Unknown")</f>
        <v>Eshwari Venkatesan</v>
      </c>
      <c r="AF1583" t="str">
        <f>_xlfn.XLOOKUP(tblSales[[#This Row],[Customer_ID]],Customers!$A:$A,Customers!$J:$J,"Unknown")</f>
        <v>Silver</v>
      </c>
      <c r="AG1583" t="str">
        <f>_xlfn.XLOOKUP(tblSales[[#This Row],[Employee_ID]],Employees!$A:$A,Employees!$B:$B,"Unknown")</f>
        <v>Ishwarya Shetty</v>
      </c>
      <c r="AH1583">
        <f>IF(MONTH(tblSales[[#This Row],[Invoice Date]])&gt;=4,MONTH(tblSales[[#This Row],[Invoice Date]]),MONTH(tblSales[[#This Row],[Invoice Date]])+12)</f>
        <v>5</v>
      </c>
      <c r="AI1583" s="8">
        <f>DATE(YEAR(tblSales[[#This Row],[Invoice Date]]),MONTH(tblSales[[#This Row],[Invoice Date]]),1)</f>
        <v>45413</v>
      </c>
      <c r="AJ1583" t="str">
        <f>_xlfn.XLOOKUP(tblSales[[#This Row],[Product_ID]],Products!$A:$A,Products!$B:$B,"Unknown")</f>
        <v>Fastrack Jacket Orange</v>
      </c>
      <c r="AK1583" s="9">
        <f>IFERROR(tblSales[[#This Row],[Profit]]/tblSales[[#This Row],[Sales Amount]],0)</f>
        <v>0.31912678753248336</v>
      </c>
      <c r="AL1583" t="str">
        <f>IF(tblSales[[#This Row],[Discount %]]&lt;=5,"0-5%",
IF(tblSales[[#This Row],[Discount %]]&lt;=10,"5-10%",
IF(tblSales[[#This Row],[Discount %]]&lt;=15,"10-15%",
IF(tblSales[[#This Row],[Discount %]]&lt;=20,"15-20%","20%+"))))</f>
        <v>0-5%</v>
      </c>
    </row>
    <row r="1584" spans="1:38">
      <c r="A1584" s="2" t="s">
        <v>3455</v>
      </c>
      <c r="B1584" s="11">
        <v>45735</v>
      </c>
      <c r="C1584" s="2" t="s">
        <v>3456</v>
      </c>
      <c r="D1584" s="2" t="s">
        <v>1137</v>
      </c>
      <c r="E1584" s="2" t="s">
        <v>688</v>
      </c>
      <c r="F1584" s="2" t="s">
        <v>92</v>
      </c>
      <c r="G1584" s="2">
        <v>1</v>
      </c>
      <c r="H1584" s="2">
        <v>1082.69</v>
      </c>
      <c r="I1584" s="2">
        <v>0</v>
      </c>
      <c r="J1584" s="2">
        <v>0</v>
      </c>
      <c r="K1584" s="2">
        <v>12</v>
      </c>
      <c r="L1584" s="2">
        <v>129.91999999999999</v>
      </c>
      <c r="M1584" s="2">
        <v>1212.6099999999999</v>
      </c>
      <c r="N1584" s="2">
        <v>815.45</v>
      </c>
      <c r="O1584" s="2">
        <f t="shared" si="58"/>
        <v>267.2399999999999</v>
      </c>
      <c r="P1584" s="2" t="s">
        <v>29</v>
      </c>
      <c r="Q1584" s="2" t="str">
        <f t="shared" si="59"/>
        <v>Debit Card</v>
      </c>
      <c r="R1584" s="2" t="s">
        <v>20</v>
      </c>
      <c r="S1584" s="2" t="s">
        <v>56</v>
      </c>
      <c r="T1584" s="2" t="s">
        <v>1397</v>
      </c>
      <c r="U1584" s="2" t="s">
        <v>59</v>
      </c>
      <c r="V1584" t="str">
        <f>TEXT(tblSales[[#This Row],[Invoice Date]],"mmm")</f>
        <v>Mar</v>
      </c>
      <c r="W1584">
        <f>MONTH(tblSales[[#This Row],[Invoice Date]])</f>
        <v>3</v>
      </c>
      <c r="X1584">
        <f>YEAR(tblSales[[#This Row],[Invoice Date]])</f>
        <v>2025</v>
      </c>
      <c r="Y1584" t="str">
        <f>TEXT(tblSales[[#This Row],[Invoice Date]],"mmm-yyyy")</f>
        <v>Mar-2025</v>
      </c>
      <c r="Z1584" t="str">
        <f>_xlfn.XLOOKUP(tblSales[[#This Row],[Product_ID]],Products!$A:$A,Products!$C:$C,"Women Dresses")</f>
        <v>Wallets</v>
      </c>
      <c r="AA1584" t="str">
        <f>_xlfn.XLOOKUP(tblSales[[#This Row],[Product_ID]],Products!$A:$A,Products!$D:$D,"Unknown")</f>
        <v>Card Holder</v>
      </c>
      <c r="AB1584" t="str">
        <f>_xlfn.XLOOKUP(tblSales[[#This Row],[Product_ID]],Products!$A:$A,Products!$E:$E,"Unknown")</f>
        <v>Levi's</v>
      </c>
      <c r="AC1584" t="str">
        <f>_xlfn.XLOOKUP(tblSales[[#This Row],[Store_ID]],Stores!$A:$A,Stores!$B:$B,"Unknown")</f>
        <v>TrendMart Nellore Mall Kiosk</v>
      </c>
      <c r="AD1584" t="str">
        <f>_xlfn.XLOOKUP(tblSales[[#This Row],[Store_ID]],Stores!$A:$A,Stores!$E:$E,"Unknown")</f>
        <v>South Zone 3</v>
      </c>
      <c r="AE1584" t="str">
        <f>_xlfn.XLOOKUP(tblSales[[#This Row],[Customer_ID]],Customers!$A:$A,Customers!$B:$B,"Unknown")</f>
        <v>Pallavi Nair</v>
      </c>
      <c r="AF1584" t="str">
        <f>_xlfn.XLOOKUP(tblSales[[#This Row],[Customer_ID]],Customers!$A:$A,Customers!$J:$J,"Unknown")</f>
        <v>Regular</v>
      </c>
      <c r="AG1584" t="str">
        <f>_xlfn.XLOOKUP(tblSales[[#This Row],[Employee_ID]],Employees!$A:$A,Employees!$B:$B,"Unknown")</f>
        <v>Manoj Ramachandran</v>
      </c>
      <c r="AH1584">
        <f>IF(MONTH(tblSales[[#This Row],[Invoice Date]])&gt;=4,MONTH(tblSales[[#This Row],[Invoice Date]]),MONTH(tblSales[[#This Row],[Invoice Date]])+12)</f>
        <v>15</v>
      </c>
      <c r="AI1584" s="8">
        <f>DATE(YEAR(tblSales[[#This Row],[Invoice Date]]),MONTH(tblSales[[#This Row],[Invoice Date]]),1)</f>
        <v>45717</v>
      </c>
      <c r="AJ1584" t="str">
        <f>_xlfn.XLOOKUP(tblSales[[#This Row],[Product_ID]],Products!$A:$A,Products!$B:$B,"Unknown")</f>
        <v>Levi's Card Holder White</v>
      </c>
      <c r="AK1584" s="9">
        <f>IFERROR(tblSales[[#This Row],[Profit]]/tblSales[[#This Row],[Sales Amount]],0)</f>
        <v>0.22038413009953731</v>
      </c>
      <c r="AL1584" t="str">
        <f>IF(tblSales[[#This Row],[Discount %]]&lt;=5,"0-5%",
IF(tblSales[[#This Row],[Discount %]]&lt;=10,"5-10%",
IF(tblSales[[#This Row],[Discount %]]&lt;=15,"10-15%",
IF(tblSales[[#This Row],[Discount %]]&lt;=20,"15-20%","20%+"))))</f>
        <v>0-5%</v>
      </c>
    </row>
    <row r="1585" spans="1:38">
      <c r="A1585" s="2" t="s">
        <v>3457</v>
      </c>
      <c r="B1585" s="11">
        <v>45415</v>
      </c>
      <c r="C1585" s="2" t="s">
        <v>342</v>
      </c>
      <c r="D1585" s="2" t="s">
        <v>813</v>
      </c>
      <c r="E1585" s="2" t="s">
        <v>855</v>
      </c>
      <c r="F1585" s="2" t="s">
        <v>227</v>
      </c>
      <c r="G1585" s="2">
        <v>1</v>
      </c>
      <c r="H1585" s="2">
        <v>3033.82</v>
      </c>
      <c r="I1585" s="2">
        <v>10</v>
      </c>
      <c r="J1585" s="2">
        <v>303.38</v>
      </c>
      <c r="K1585" s="2">
        <v>3</v>
      </c>
      <c r="L1585" s="2">
        <v>81.91</v>
      </c>
      <c r="M1585" s="2">
        <v>2812.35</v>
      </c>
      <c r="N1585" s="2">
        <v>1989.93</v>
      </c>
      <c r="O1585" s="2">
        <f t="shared" si="58"/>
        <v>740.50999999999988</v>
      </c>
      <c r="P1585" s="2" t="s">
        <v>32</v>
      </c>
      <c r="Q1585" s="2" t="str">
        <f t="shared" si="59"/>
        <v>UPI</v>
      </c>
      <c r="R1585" s="2" t="s">
        <v>20</v>
      </c>
      <c r="S1585" s="2" t="s">
        <v>56</v>
      </c>
      <c r="T1585" s="2" t="s">
        <v>506</v>
      </c>
      <c r="U1585" s="2" t="s">
        <v>59</v>
      </c>
      <c r="V1585" t="str">
        <f>TEXT(tblSales[[#This Row],[Invoice Date]],"mmm")</f>
        <v>May</v>
      </c>
      <c r="W1585">
        <f>MONTH(tblSales[[#This Row],[Invoice Date]])</f>
        <v>5</v>
      </c>
      <c r="X1585">
        <f>YEAR(tblSales[[#This Row],[Invoice Date]])</f>
        <v>2024</v>
      </c>
      <c r="Y1585" t="str">
        <f>TEXT(tblSales[[#This Row],[Invoice Date]],"mmm-yyyy")</f>
        <v>May-2024</v>
      </c>
      <c r="Z1585" t="str">
        <f>_xlfn.XLOOKUP(tblSales[[#This Row],[Product_ID]],Products!$A:$A,Products!$C:$C,"Women Dresses")</f>
        <v>Jewellery</v>
      </c>
      <c r="AA1585" t="str">
        <f>_xlfn.XLOOKUP(tblSales[[#This Row],[Product_ID]],Products!$A:$A,Products!$D:$D,"Unknown")</f>
        <v>Ring</v>
      </c>
      <c r="AB1585" t="str">
        <f>_xlfn.XLOOKUP(tblSales[[#This Row],[Product_ID]],Products!$A:$A,Products!$E:$E,"Unknown")</f>
        <v>Wrangler</v>
      </c>
      <c r="AC1585" t="str">
        <f>_xlfn.XLOOKUP(tblSales[[#This Row],[Store_ID]],Stores!$A:$A,Stores!$B:$B,"Unknown")</f>
        <v>TrendMart Vijayawada Standard</v>
      </c>
      <c r="AD1585" t="str">
        <f>_xlfn.XLOOKUP(tblSales[[#This Row],[Store_ID]],Stores!$A:$A,Stores!$E:$E,"Unknown")</f>
        <v>South Zone 3</v>
      </c>
      <c r="AE1585" t="str">
        <f>_xlfn.XLOOKUP(tblSales[[#This Row],[Customer_ID]],Customers!$A:$A,Customers!$B:$B,"Unknown")</f>
        <v>Chandra Chettiar</v>
      </c>
      <c r="AF1585" t="str">
        <f>_xlfn.XLOOKUP(tblSales[[#This Row],[Customer_ID]],Customers!$A:$A,Customers!$J:$J,"Unknown")</f>
        <v>Platinum</v>
      </c>
      <c r="AG1585" t="str">
        <f>_xlfn.XLOOKUP(tblSales[[#This Row],[Employee_ID]],Employees!$A:$A,Employees!$B:$B,"Unknown")</f>
        <v>Ishwarya Shetty</v>
      </c>
      <c r="AH1585">
        <f>IF(MONTH(tblSales[[#This Row],[Invoice Date]])&gt;=4,MONTH(tblSales[[#This Row],[Invoice Date]]),MONTH(tblSales[[#This Row],[Invoice Date]])+12)</f>
        <v>5</v>
      </c>
      <c r="AI1585" s="8">
        <f>DATE(YEAR(tblSales[[#This Row],[Invoice Date]]),MONTH(tblSales[[#This Row],[Invoice Date]]),1)</f>
        <v>45413</v>
      </c>
      <c r="AJ1585" t="str">
        <f>_xlfn.XLOOKUP(tblSales[[#This Row],[Product_ID]],Products!$A:$A,Products!$B:$B,"Unknown")</f>
        <v>Wrangler Ring White</v>
      </c>
      <c r="AK1585" s="9">
        <f>IFERROR(tblSales[[#This Row],[Profit]]/tblSales[[#This Row],[Sales Amount]],0)</f>
        <v>0.26330648745710877</v>
      </c>
      <c r="AL1585" t="str">
        <f>IF(tblSales[[#This Row],[Discount %]]&lt;=5,"0-5%",
IF(tblSales[[#This Row],[Discount %]]&lt;=10,"5-10%",
IF(tblSales[[#This Row],[Discount %]]&lt;=15,"10-15%",
IF(tblSales[[#This Row],[Discount %]]&lt;=20,"15-20%","20%+"))))</f>
        <v>5-10%</v>
      </c>
    </row>
    <row r="1586" spans="1:38">
      <c r="A1586" s="2" t="s">
        <v>3458</v>
      </c>
      <c r="B1586" s="11">
        <v>45572</v>
      </c>
      <c r="C1586" s="2" t="s">
        <v>2378</v>
      </c>
      <c r="D1586" s="2" t="s">
        <v>887</v>
      </c>
      <c r="E1586" s="2" t="s">
        <v>150</v>
      </c>
      <c r="F1586" s="2" t="s">
        <v>458</v>
      </c>
      <c r="G1586" s="2">
        <v>3</v>
      </c>
      <c r="H1586" s="2">
        <v>1215.5</v>
      </c>
      <c r="I1586" s="2">
        <v>0</v>
      </c>
      <c r="J1586" s="2">
        <v>0</v>
      </c>
      <c r="K1586" s="2">
        <v>12</v>
      </c>
      <c r="L1586" s="2">
        <v>437.58</v>
      </c>
      <c r="M1586" s="2">
        <v>4084.08</v>
      </c>
      <c r="N1586" s="2">
        <v>2585.4</v>
      </c>
      <c r="O1586" s="2">
        <f t="shared" si="58"/>
        <v>1061.0999999999999</v>
      </c>
      <c r="P1586" s="2" t="s">
        <v>27</v>
      </c>
      <c r="Q1586" s="2" t="str">
        <f t="shared" si="59"/>
        <v>Cash</v>
      </c>
      <c r="R1586" s="2" t="s">
        <v>20</v>
      </c>
      <c r="S1586" s="2" t="s">
        <v>56</v>
      </c>
      <c r="T1586" s="2" t="s">
        <v>1259</v>
      </c>
      <c r="U1586" s="2" t="s">
        <v>59</v>
      </c>
      <c r="V1586" t="str">
        <f>TEXT(tblSales[[#This Row],[Invoice Date]],"mmm")</f>
        <v>Oct</v>
      </c>
      <c r="W1586">
        <f>MONTH(tblSales[[#This Row],[Invoice Date]])</f>
        <v>10</v>
      </c>
      <c r="X1586">
        <f>YEAR(tblSales[[#This Row],[Invoice Date]])</f>
        <v>2024</v>
      </c>
      <c r="Y1586" t="str">
        <f>TEXT(tblSales[[#This Row],[Invoice Date]],"mmm-yyyy")</f>
        <v>Oct-2024</v>
      </c>
      <c r="Z1586" t="str">
        <f>_xlfn.XLOOKUP(tblSales[[#This Row],[Product_ID]],Products!$A:$A,Products!$C:$C,"Women Dresses")</f>
        <v>Men Shirts</v>
      </c>
      <c r="AA1586" t="str">
        <f>_xlfn.XLOOKUP(tblSales[[#This Row],[Product_ID]],Products!$A:$A,Products!$D:$D,"Unknown")</f>
        <v>Formal Shirt</v>
      </c>
      <c r="AB1586" t="str">
        <f>_xlfn.XLOOKUP(tblSales[[#This Row],[Product_ID]],Products!$A:$A,Products!$E:$E,"Unknown")</f>
        <v>Skechers</v>
      </c>
      <c r="AC1586" t="str">
        <f>_xlfn.XLOOKUP(tblSales[[#This Row],[Store_ID]],Stores!$A:$A,Stores!$B:$B,"Unknown")</f>
        <v>TrendMart Kalaburagi Mall Kiosk</v>
      </c>
      <c r="AD1586" t="str">
        <f>_xlfn.XLOOKUP(tblSales[[#This Row],[Store_ID]],Stores!$A:$A,Stores!$E:$E,"Unknown")</f>
        <v>South Zone 2</v>
      </c>
      <c r="AE1586" t="str">
        <f>_xlfn.XLOOKUP(tblSales[[#This Row],[Customer_ID]],Customers!$A:$A,Customers!$B:$B,"Unknown")</f>
        <v>Usha Pandian</v>
      </c>
      <c r="AF1586" t="str">
        <f>_xlfn.XLOOKUP(tblSales[[#This Row],[Customer_ID]],Customers!$A:$A,Customers!$J:$J,"Unknown")</f>
        <v>Silver</v>
      </c>
      <c r="AG1586" t="str">
        <f>_xlfn.XLOOKUP(tblSales[[#This Row],[Employee_ID]],Employees!$A:$A,Employees!$B:$B,"Unknown")</f>
        <v>Anil Reddy</v>
      </c>
      <c r="AH1586">
        <f>IF(MONTH(tblSales[[#This Row],[Invoice Date]])&gt;=4,MONTH(tblSales[[#This Row],[Invoice Date]]),MONTH(tblSales[[#This Row],[Invoice Date]])+12)</f>
        <v>10</v>
      </c>
      <c r="AI1586" s="8">
        <f>DATE(YEAR(tblSales[[#This Row],[Invoice Date]]),MONTH(tblSales[[#This Row],[Invoice Date]]),1)</f>
        <v>45566</v>
      </c>
      <c r="AJ1586" t="str">
        <f>_xlfn.XLOOKUP(tblSales[[#This Row],[Product_ID]],Products!$A:$A,Products!$B:$B,"Unknown")</f>
        <v>Skechers Formal Shirt Brown</v>
      </c>
      <c r="AK1586" s="9">
        <f>IFERROR(tblSales[[#This Row],[Profit]]/tblSales[[#This Row],[Sales Amount]],0)</f>
        <v>0.25981371569606859</v>
      </c>
      <c r="AL1586" t="str">
        <f>IF(tblSales[[#This Row],[Discount %]]&lt;=5,"0-5%",
IF(tblSales[[#This Row],[Discount %]]&lt;=10,"5-10%",
IF(tblSales[[#This Row],[Discount %]]&lt;=15,"10-15%",
IF(tblSales[[#This Row],[Discount %]]&lt;=20,"15-20%","20%+"))))</f>
        <v>0-5%</v>
      </c>
    </row>
    <row r="1587" spans="1:38">
      <c r="A1587" s="2" t="s">
        <v>3459</v>
      </c>
      <c r="B1587" s="11">
        <v>45738</v>
      </c>
      <c r="C1587" s="2" t="s">
        <v>1745</v>
      </c>
      <c r="D1587" s="2" t="s">
        <v>343</v>
      </c>
      <c r="E1587" s="2" t="s">
        <v>91</v>
      </c>
      <c r="F1587" s="2" t="s">
        <v>177</v>
      </c>
      <c r="G1587" s="2">
        <v>2</v>
      </c>
      <c r="H1587" s="2">
        <v>1217.1600000000001</v>
      </c>
      <c r="I1587" s="2">
        <v>15</v>
      </c>
      <c r="J1587" s="2">
        <v>365.15</v>
      </c>
      <c r="K1587" s="2">
        <v>12</v>
      </c>
      <c r="L1587" s="2">
        <v>248.3</v>
      </c>
      <c r="M1587" s="2">
        <v>2317.4699999999998</v>
      </c>
      <c r="N1587" s="2">
        <v>1535.66</v>
      </c>
      <c r="O1587" s="2">
        <f t="shared" si="58"/>
        <v>533.50999999999976</v>
      </c>
      <c r="P1587" s="2" t="s">
        <v>27</v>
      </c>
      <c r="Q1587" s="2" t="str">
        <f t="shared" si="59"/>
        <v>Cash</v>
      </c>
      <c r="R1587" s="2" t="s">
        <v>20</v>
      </c>
      <c r="S1587" s="2" t="s">
        <v>56</v>
      </c>
      <c r="T1587" s="2" t="s">
        <v>1153</v>
      </c>
      <c r="U1587" s="2" t="s">
        <v>60</v>
      </c>
      <c r="V1587" t="str">
        <f>TEXT(tblSales[[#This Row],[Invoice Date]],"mmm")</f>
        <v>Mar</v>
      </c>
      <c r="W1587">
        <f>MONTH(tblSales[[#This Row],[Invoice Date]])</f>
        <v>3</v>
      </c>
      <c r="X1587">
        <f>YEAR(tblSales[[#This Row],[Invoice Date]])</f>
        <v>2025</v>
      </c>
      <c r="Y1587" t="str">
        <f>TEXT(tblSales[[#This Row],[Invoice Date]],"mmm-yyyy")</f>
        <v>Mar-2025</v>
      </c>
      <c r="Z1587" t="str">
        <f>_xlfn.XLOOKUP(tblSales[[#This Row],[Product_ID]],Products!$A:$A,Products!$C:$C,"Women Dresses")</f>
        <v>Women Jeans</v>
      </c>
      <c r="AA1587" t="str">
        <f>_xlfn.XLOOKUP(tblSales[[#This Row],[Product_ID]],Products!$A:$A,Products!$D:$D,"Unknown")</f>
        <v>Skinny Fit</v>
      </c>
      <c r="AB1587" t="str">
        <f>_xlfn.XLOOKUP(tblSales[[#This Row],[Product_ID]],Products!$A:$A,Products!$E:$E,"Unknown")</f>
        <v>Being Human</v>
      </c>
      <c r="AC1587" t="str">
        <f>_xlfn.XLOOKUP(tblSales[[#This Row],[Store_ID]],Stores!$A:$A,Stores!$B:$B,"Unknown")</f>
        <v>TrendMart Vijayawada High Street</v>
      </c>
      <c r="AD1587" t="str">
        <f>_xlfn.XLOOKUP(tblSales[[#This Row],[Store_ID]],Stores!$A:$A,Stores!$E:$E,"Unknown")</f>
        <v>South Zone 3</v>
      </c>
      <c r="AE1587" t="str">
        <f>_xlfn.XLOOKUP(tblSales[[#This Row],[Customer_ID]],Customers!$A:$A,Customers!$B:$B,"Unknown")</f>
        <v>Deepika Sharma</v>
      </c>
      <c r="AF1587" t="str">
        <f>_xlfn.XLOOKUP(tblSales[[#This Row],[Customer_ID]],Customers!$A:$A,Customers!$J:$J,"Unknown")</f>
        <v>Gold</v>
      </c>
      <c r="AG1587" t="str">
        <f>_xlfn.XLOOKUP(tblSales[[#This Row],[Employee_ID]],Employees!$A:$A,Employees!$B:$B,"Unknown")</f>
        <v>Deepak Kamath</v>
      </c>
      <c r="AH1587">
        <f>IF(MONTH(tblSales[[#This Row],[Invoice Date]])&gt;=4,MONTH(tblSales[[#This Row],[Invoice Date]]),MONTH(tblSales[[#This Row],[Invoice Date]])+12)</f>
        <v>15</v>
      </c>
      <c r="AI1587" s="8">
        <f>DATE(YEAR(tblSales[[#This Row],[Invoice Date]]),MONTH(tblSales[[#This Row],[Invoice Date]]),1)</f>
        <v>45717</v>
      </c>
      <c r="AJ1587" t="str">
        <f>_xlfn.XLOOKUP(tblSales[[#This Row],[Product_ID]],Products!$A:$A,Products!$B:$B,"Unknown")</f>
        <v>Being Human Skinny Fit Charcoal</v>
      </c>
      <c r="AK1587" s="9">
        <f>IFERROR(tblSales[[#This Row],[Profit]]/tblSales[[#This Row],[Sales Amount]],0)</f>
        <v>0.23021225733234943</v>
      </c>
      <c r="AL1587" t="str">
        <f>IF(tblSales[[#This Row],[Discount %]]&lt;=5,"0-5%",
IF(tblSales[[#This Row],[Discount %]]&lt;=10,"5-10%",
IF(tblSales[[#This Row],[Discount %]]&lt;=15,"10-15%",
IF(tblSales[[#This Row],[Discount %]]&lt;=20,"15-20%","20%+"))))</f>
        <v>10-15%</v>
      </c>
    </row>
    <row r="1588" spans="1:38">
      <c r="A1588" s="2" t="s">
        <v>3460</v>
      </c>
      <c r="B1588" s="11">
        <v>45453</v>
      </c>
      <c r="C1588" s="2" t="s">
        <v>742</v>
      </c>
      <c r="D1588" s="2" t="s">
        <v>614</v>
      </c>
      <c r="E1588" s="2" t="s">
        <v>292</v>
      </c>
      <c r="F1588" s="2" t="s">
        <v>222</v>
      </c>
      <c r="G1588" s="2">
        <v>3</v>
      </c>
      <c r="H1588" s="2">
        <v>1898.9</v>
      </c>
      <c r="I1588" s="2">
        <v>10</v>
      </c>
      <c r="J1588" s="2">
        <v>569.66999999999996</v>
      </c>
      <c r="K1588" s="2">
        <v>12</v>
      </c>
      <c r="L1588" s="2">
        <v>615.24</v>
      </c>
      <c r="M1588" s="2">
        <v>5742.27</v>
      </c>
      <c r="N1588" s="2">
        <v>4135.1400000000003</v>
      </c>
      <c r="O1588" s="2">
        <f t="shared" ref="O1588:O1598" si="60">(M1588-N1588-L1588)</f>
        <v>991.8900000000001</v>
      </c>
      <c r="P1588" s="2" t="s">
        <v>32</v>
      </c>
      <c r="Q1588" s="2" t="str">
        <f t="shared" si="59"/>
        <v>UPI</v>
      </c>
      <c r="R1588" s="2" t="s">
        <v>20</v>
      </c>
      <c r="S1588" s="2" t="s">
        <v>56</v>
      </c>
      <c r="T1588" s="2" t="s">
        <v>3106</v>
      </c>
      <c r="U1588" s="2" t="s">
        <v>59</v>
      </c>
      <c r="V1588" t="str">
        <f>TEXT(tblSales[[#This Row],[Invoice Date]],"mmm")</f>
        <v>Jun</v>
      </c>
      <c r="W1588">
        <f>MONTH(tblSales[[#This Row],[Invoice Date]])</f>
        <v>6</v>
      </c>
      <c r="X1588">
        <f>YEAR(tblSales[[#This Row],[Invoice Date]])</f>
        <v>2024</v>
      </c>
      <c r="Y1588" t="str">
        <f>TEXT(tblSales[[#This Row],[Invoice Date]],"mmm-yyyy")</f>
        <v>Jun-2024</v>
      </c>
      <c r="Z1588" t="str">
        <f>_xlfn.XLOOKUP(tblSales[[#This Row],[Product_ID]],Products!$A:$A,Products!$C:$C,"Women Dresses")</f>
        <v>Women Sarees</v>
      </c>
      <c r="AA1588" t="str">
        <f>_xlfn.XLOOKUP(tblSales[[#This Row],[Product_ID]],Products!$A:$A,Products!$D:$D,"Unknown")</f>
        <v>Georgette Saree</v>
      </c>
      <c r="AB1588" t="str">
        <f>_xlfn.XLOOKUP(tblSales[[#This Row],[Product_ID]],Products!$A:$A,Products!$E:$E,"Unknown")</f>
        <v>Reebok</v>
      </c>
      <c r="AC1588" t="str">
        <f>_xlfn.XLOOKUP(tblSales[[#This Row],[Store_ID]],Stores!$A:$A,Stores!$B:$B,"Unknown")</f>
        <v>TrendMart Kozhikode High Street</v>
      </c>
      <c r="AD1588" t="str">
        <f>_xlfn.XLOOKUP(tblSales[[#This Row],[Store_ID]],Stores!$A:$A,Stores!$E:$E,"Unknown")</f>
        <v>South Zone 1</v>
      </c>
      <c r="AE1588" t="str">
        <f>_xlfn.XLOOKUP(tblSales[[#This Row],[Customer_ID]],Customers!$A:$A,Customers!$B:$B,"Unknown")</f>
        <v>Lakshmi Nair</v>
      </c>
      <c r="AF1588" t="str">
        <f>_xlfn.XLOOKUP(tblSales[[#This Row],[Customer_ID]],Customers!$A:$A,Customers!$J:$J,"Unknown")</f>
        <v>Regular</v>
      </c>
      <c r="AG1588" t="str">
        <f>_xlfn.XLOOKUP(tblSales[[#This Row],[Employee_ID]],Employees!$A:$A,Employees!$B:$B,"Unknown")</f>
        <v>Vasanthi Gupta</v>
      </c>
      <c r="AH1588">
        <f>IF(MONTH(tblSales[[#This Row],[Invoice Date]])&gt;=4,MONTH(tblSales[[#This Row],[Invoice Date]]),MONTH(tblSales[[#This Row],[Invoice Date]])+12)</f>
        <v>6</v>
      </c>
      <c r="AI1588" s="8">
        <f>DATE(YEAR(tblSales[[#This Row],[Invoice Date]]),MONTH(tblSales[[#This Row],[Invoice Date]]),1)</f>
        <v>45444</v>
      </c>
      <c r="AJ1588" t="str">
        <f>_xlfn.XLOOKUP(tblSales[[#This Row],[Product_ID]],Products!$A:$A,Products!$B:$B,"Unknown")</f>
        <v>Reebok Georgette Saree Charcoal</v>
      </c>
      <c r="AK1588" s="9">
        <f>IFERROR(tblSales[[#This Row],[Profit]]/tblSales[[#This Row],[Sales Amount]],0)</f>
        <v>0.1727348243812987</v>
      </c>
      <c r="AL1588" t="str">
        <f>IF(tblSales[[#This Row],[Discount %]]&lt;=5,"0-5%",
IF(tblSales[[#This Row],[Discount %]]&lt;=10,"5-10%",
IF(tblSales[[#This Row],[Discount %]]&lt;=15,"10-15%",
IF(tblSales[[#This Row],[Discount %]]&lt;=20,"15-20%","20%+"))))</f>
        <v>5-10%</v>
      </c>
    </row>
    <row r="1589" spans="1:38">
      <c r="A1589" s="2" t="s">
        <v>3461</v>
      </c>
      <c r="B1589" s="11">
        <v>45615</v>
      </c>
      <c r="C1589" s="2" t="s">
        <v>3054</v>
      </c>
      <c r="D1589" s="2" t="s">
        <v>663</v>
      </c>
      <c r="E1589" s="2" t="s">
        <v>484</v>
      </c>
      <c r="F1589" s="2" t="s">
        <v>475</v>
      </c>
      <c r="G1589" s="2">
        <v>4</v>
      </c>
      <c r="H1589" s="2">
        <v>1752.79</v>
      </c>
      <c r="I1589" s="2">
        <v>5</v>
      </c>
      <c r="J1589" s="2">
        <v>350.56</v>
      </c>
      <c r="K1589" s="2">
        <v>12</v>
      </c>
      <c r="L1589" s="2">
        <v>799.27</v>
      </c>
      <c r="M1589" s="2">
        <v>7459.87</v>
      </c>
      <c r="N1589" s="2">
        <v>4533.08</v>
      </c>
      <c r="O1589" s="2">
        <f t="shared" si="60"/>
        <v>2127.52</v>
      </c>
      <c r="P1589" s="2" t="s">
        <v>29</v>
      </c>
      <c r="Q1589" s="2" t="str">
        <f t="shared" si="59"/>
        <v>Debit Card</v>
      </c>
      <c r="R1589" s="2" t="s">
        <v>21</v>
      </c>
      <c r="S1589" s="2" t="s">
        <v>56</v>
      </c>
      <c r="T1589" s="2" t="s">
        <v>2613</v>
      </c>
      <c r="U1589" s="2" t="s">
        <v>59</v>
      </c>
      <c r="V1589" t="str">
        <f>TEXT(tblSales[[#This Row],[Invoice Date]],"mmm")</f>
        <v>Nov</v>
      </c>
      <c r="W1589">
        <f>MONTH(tblSales[[#This Row],[Invoice Date]])</f>
        <v>11</v>
      </c>
      <c r="X1589">
        <f>YEAR(tblSales[[#This Row],[Invoice Date]])</f>
        <v>2024</v>
      </c>
      <c r="Y1589" t="str">
        <f>TEXT(tblSales[[#This Row],[Invoice Date]],"mmm-yyyy")</f>
        <v>Nov-2024</v>
      </c>
      <c r="Z1589" t="str">
        <f>_xlfn.XLOOKUP(tblSales[[#This Row],[Product_ID]],Products!$A:$A,Products!$C:$C,"Women Dresses")</f>
        <v>Women Dresses</v>
      </c>
      <c r="AA1589" t="str">
        <f>_xlfn.XLOOKUP(tblSales[[#This Row],[Product_ID]],Products!$A:$A,Products!$D:$D,"Unknown")</f>
        <v>Shirt Dress</v>
      </c>
      <c r="AB1589" t="str">
        <f>_xlfn.XLOOKUP(tblSales[[#This Row],[Product_ID]],Products!$A:$A,Products!$E:$E,"Unknown")</f>
        <v>Pantaloons</v>
      </c>
      <c r="AC1589" t="str">
        <f>_xlfn.XLOOKUP(tblSales[[#This Row],[Store_ID]],Stores!$A:$A,Stores!$B:$B,"Unknown")</f>
        <v>TrendMart Kochi Standard</v>
      </c>
      <c r="AD1589" t="str">
        <f>_xlfn.XLOOKUP(tblSales[[#This Row],[Store_ID]],Stores!$A:$A,Stores!$E:$E,"Unknown")</f>
        <v>South Zone 1</v>
      </c>
      <c r="AE1589" t="str">
        <f>_xlfn.XLOOKUP(tblSales[[#This Row],[Customer_ID]],Customers!$A:$A,Customers!$B:$B,"Unknown")</f>
        <v>Dhruv Yadav</v>
      </c>
      <c r="AF1589" t="str">
        <f>_xlfn.XLOOKUP(tblSales[[#This Row],[Customer_ID]],Customers!$A:$A,Customers!$J:$J,"Unknown")</f>
        <v>Silver</v>
      </c>
      <c r="AG1589" t="str">
        <f>_xlfn.XLOOKUP(tblSales[[#This Row],[Employee_ID]],Employees!$A:$A,Employees!$B:$B,"Unknown")</f>
        <v>Arjun Krishnan</v>
      </c>
      <c r="AH1589">
        <f>IF(MONTH(tblSales[[#This Row],[Invoice Date]])&gt;=4,MONTH(tblSales[[#This Row],[Invoice Date]]),MONTH(tblSales[[#This Row],[Invoice Date]])+12)</f>
        <v>11</v>
      </c>
      <c r="AI1589" s="8">
        <f>DATE(YEAR(tblSales[[#This Row],[Invoice Date]]),MONTH(tblSales[[#This Row],[Invoice Date]]),1)</f>
        <v>45597</v>
      </c>
      <c r="AJ1589" t="str">
        <f>_xlfn.XLOOKUP(tblSales[[#This Row],[Product_ID]],Products!$A:$A,Products!$B:$B,"Unknown")</f>
        <v>Pantaloons Shirt Dress Grey</v>
      </c>
      <c r="AK1589" s="9">
        <f>IFERROR(tblSales[[#This Row],[Profit]]/tblSales[[#This Row],[Sales Amount]],0)</f>
        <v>0.28519531841707696</v>
      </c>
      <c r="AL1589" t="str">
        <f>IF(tblSales[[#This Row],[Discount %]]&lt;=5,"0-5%",
IF(tblSales[[#This Row],[Discount %]]&lt;=10,"5-10%",
IF(tblSales[[#This Row],[Discount %]]&lt;=15,"10-15%",
IF(tblSales[[#This Row],[Discount %]]&lt;=20,"15-20%","20%+"))))</f>
        <v>0-5%</v>
      </c>
    </row>
    <row r="1590" spans="1:38">
      <c r="A1590" s="2" t="s">
        <v>3462</v>
      </c>
      <c r="B1590" s="11">
        <v>45733</v>
      </c>
      <c r="C1590" s="2" t="s">
        <v>1790</v>
      </c>
      <c r="D1590" s="2" t="s">
        <v>577</v>
      </c>
      <c r="E1590" s="2" t="s">
        <v>304</v>
      </c>
      <c r="F1590" s="2" t="s">
        <v>140</v>
      </c>
      <c r="G1590" s="2">
        <v>4</v>
      </c>
      <c r="H1590" s="2">
        <v>637.48</v>
      </c>
      <c r="I1590" s="2">
        <v>30</v>
      </c>
      <c r="J1590" s="2">
        <v>764.98</v>
      </c>
      <c r="K1590" s="2">
        <v>5</v>
      </c>
      <c r="L1590" s="2">
        <v>89.25</v>
      </c>
      <c r="M1590" s="2">
        <v>1874.19</v>
      </c>
      <c r="N1590" s="2">
        <v>1671.68</v>
      </c>
      <c r="O1590" s="2">
        <f t="shared" si="60"/>
        <v>113.25999999999999</v>
      </c>
      <c r="P1590" s="2" t="s">
        <v>29</v>
      </c>
      <c r="Q1590" s="2" t="str">
        <f t="shared" si="59"/>
        <v>Debit Card</v>
      </c>
      <c r="R1590" s="2" t="s">
        <v>20</v>
      </c>
      <c r="S1590" s="2" t="s">
        <v>56</v>
      </c>
      <c r="T1590" s="2" t="s">
        <v>1955</v>
      </c>
      <c r="U1590" s="2" t="s">
        <v>59</v>
      </c>
      <c r="V1590" t="str">
        <f>TEXT(tblSales[[#This Row],[Invoice Date]],"mmm")</f>
        <v>Mar</v>
      </c>
      <c r="W1590">
        <f>MONTH(tblSales[[#This Row],[Invoice Date]])</f>
        <v>3</v>
      </c>
      <c r="X1590">
        <f>YEAR(tblSales[[#This Row],[Invoice Date]])</f>
        <v>2025</v>
      </c>
      <c r="Y1590" t="str">
        <f>TEXT(tblSales[[#This Row],[Invoice Date]],"mmm-yyyy")</f>
        <v>Mar-2025</v>
      </c>
      <c r="Z1590" t="str">
        <f>_xlfn.XLOOKUP(tblSales[[#This Row],[Product_ID]],Products!$A:$A,Products!$C:$C,"Women Dresses")</f>
        <v>Men T-Shirts</v>
      </c>
      <c r="AA1590" t="str">
        <f>_xlfn.XLOOKUP(tblSales[[#This Row],[Product_ID]],Products!$A:$A,Products!$D:$D,"Unknown")</f>
        <v>Graphic Tee</v>
      </c>
      <c r="AB1590" t="str">
        <f>_xlfn.XLOOKUP(tblSales[[#This Row],[Product_ID]],Products!$A:$A,Products!$E:$E,"Unknown")</f>
        <v>Reebok</v>
      </c>
      <c r="AC1590" t="str">
        <f>_xlfn.XLOOKUP(tblSales[[#This Row],[Store_ID]],Stores!$A:$A,Stores!$B:$B,"Unknown")</f>
        <v>TrendMart Thiruvananthapuram High Street</v>
      </c>
      <c r="AD1590" t="str">
        <f>_xlfn.XLOOKUP(tblSales[[#This Row],[Store_ID]],Stores!$A:$A,Stores!$E:$E,"Unknown")</f>
        <v>South Zone 1</v>
      </c>
      <c r="AE1590" t="str">
        <f>_xlfn.XLOOKUP(tblSales[[#This Row],[Customer_ID]],Customers!$A:$A,Customers!$B:$B,"Unknown")</f>
        <v>Gopal Sharma</v>
      </c>
      <c r="AF1590" t="str">
        <f>_xlfn.XLOOKUP(tblSales[[#This Row],[Customer_ID]],Customers!$A:$A,Customers!$J:$J,"Unknown")</f>
        <v>Silver</v>
      </c>
      <c r="AG1590" t="str">
        <f>_xlfn.XLOOKUP(tblSales[[#This Row],[Employee_ID]],Employees!$A:$A,Employees!$B:$B,"Unknown")</f>
        <v>Charulatha Kumar</v>
      </c>
      <c r="AH1590">
        <f>IF(MONTH(tblSales[[#This Row],[Invoice Date]])&gt;=4,MONTH(tblSales[[#This Row],[Invoice Date]]),MONTH(tblSales[[#This Row],[Invoice Date]])+12)</f>
        <v>15</v>
      </c>
      <c r="AI1590" s="8">
        <f>DATE(YEAR(tblSales[[#This Row],[Invoice Date]]),MONTH(tblSales[[#This Row],[Invoice Date]]),1)</f>
        <v>45717</v>
      </c>
      <c r="AJ1590" t="str">
        <f>_xlfn.XLOOKUP(tblSales[[#This Row],[Product_ID]],Products!$A:$A,Products!$B:$B,"Unknown")</f>
        <v>Reebok Graphic Tee Cream</v>
      </c>
      <c r="AK1590" s="9">
        <f>IFERROR(tblSales[[#This Row],[Profit]]/tblSales[[#This Row],[Sales Amount]],0)</f>
        <v>6.043143971529033E-2</v>
      </c>
      <c r="AL1590" t="str">
        <f>IF(tblSales[[#This Row],[Discount %]]&lt;=5,"0-5%",
IF(tblSales[[#This Row],[Discount %]]&lt;=10,"5-10%",
IF(tblSales[[#This Row],[Discount %]]&lt;=15,"10-15%",
IF(tblSales[[#This Row],[Discount %]]&lt;=20,"15-20%","20%+"))))</f>
        <v>20%+</v>
      </c>
    </row>
    <row r="1591" spans="1:38">
      <c r="A1591" s="2" t="s">
        <v>3463</v>
      </c>
      <c r="B1591" s="11">
        <v>45591</v>
      </c>
      <c r="C1591" s="2" t="s">
        <v>2603</v>
      </c>
      <c r="D1591" s="2" t="s">
        <v>2934</v>
      </c>
      <c r="E1591" s="2" t="s">
        <v>192</v>
      </c>
      <c r="F1591" s="2" t="s">
        <v>475</v>
      </c>
      <c r="G1591" s="2">
        <v>1</v>
      </c>
      <c r="H1591" s="2">
        <v>1490.08</v>
      </c>
      <c r="I1591" s="2">
        <v>0</v>
      </c>
      <c r="J1591" s="2">
        <v>0</v>
      </c>
      <c r="K1591" s="2">
        <v>12</v>
      </c>
      <c r="L1591" s="2">
        <v>178.81</v>
      </c>
      <c r="M1591" s="2">
        <v>1668.89</v>
      </c>
      <c r="N1591" s="2">
        <v>1029.24</v>
      </c>
      <c r="O1591" s="2">
        <f t="shared" si="60"/>
        <v>460.84000000000009</v>
      </c>
      <c r="P1591" s="2" t="s">
        <v>29</v>
      </c>
      <c r="Q1591" s="2" t="str">
        <f t="shared" si="59"/>
        <v>Debit Card</v>
      </c>
      <c r="R1591" s="2" t="s">
        <v>20</v>
      </c>
      <c r="S1591" s="2" t="s">
        <v>56</v>
      </c>
      <c r="T1591" s="2" t="s">
        <v>281</v>
      </c>
      <c r="U1591" s="2" t="s">
        <v>60</v>
      </c>
      <c r="V1591" t="str">
        <f>TEXT(tblSales[[#This Row],[Invoice Date]],"mmm")</f>
        <v>Oct</v>
      </c>
      <c r="W1591">
        <f>MONTH(tblSales[[#This Row],[Invoice Date]])</f>
        <v>10</v>
      </c>
      <c r="X1591">
        <f>YEAR(tblSales[[#This Row],[Invoice Date]])</f>
        <v>2024</v>
      </c>
      <c r="Y1591" t="str">
        <f>TEXT(tblSales[[#This Row],[Invoice Date]],"mmm-yyyy")</f>
        <v>Oct-2024</v>
      </c>
      <c r="Z1591" t="str">
        <f>_xlfn.XLOOKUP(tblSales[[#This Row],[Product_ID]],Products!$A:$A,Products!$C:$C,"Women Dresses")</f>
        <v>Sportswear</v>
      </c>
      <c r="AA1591" t="str">
        <f>_xlfn.XLOOKUP(tblSales[[#This Row],[Product_ID]],Products!$A:$A,Products!$D:$D,"Unknown")</f>
        <v>Joggers</v>
      </c>
      <c r="AB1591" t="str">
        <f>_xlfn.XLOOKUP(tblSales[[#This Row],[Product_ID]],Products!$A:$A,Products!$E:$E,"Unknown")</f>
        <v>Global Desi</v>
      </c>
      <c r="AC1591" t="str">
        <f>_xlfn.XLOOKUP(tblSales[[#This Row],[Store_ID]],Stores!$A:$A,Stores!$B:$B,"Unknown")</f>
        <v>TrendMart Nellore Standard</v>
      </c>
      <c r="AD1591" t="str">
        <f>_xlfn.XLOOKUP(tblSales[[#This Row],[Store_ID]],Stores!$A:$A,Stores!$E:$E,"Unknown")</f>
        <v>South Zone 3</v>
      </c>
      <c r="AE1591" t="str">
        <f>_xlfn.XLOOKUP(tblSales[[#This Row],[Customer_ID]],Customers!$A:$A,Customers!$B:$B,"Unknown")</f>
        <v>Chidambaram Naidu</v>
      </c>
      <c r="AF1591" t="str">
        <f>_xlfn.XLOOKUP(tblSales[[#This Row],[Customer_ID]],Customers!$A:$A,Customers!$J:$J,"Unknown")</f>
        <v>Platinum</v>
      </c>
      <c r="AG1591" t="str">
        <f>_xlfn.XLOOKUP(tblSales[[#This Row],[Employee_ID]],Employees!$A:$A,Employees!$B:$B,"Unknown")</f>
        <v>Arjun Krishnan</v>
      </c>
      <c r="AH1591">
        <f>IF(MONTH(tblSales[[#This Row],[Invoice Date]])&gt;=4,MONTH(tblSales[[#This Row],[Invoice Date]]),MONTH(tblSales[[#This Row],[Invoice Date]])+12)</f>
        <v>10</v>
      </c>
      <c r="AI1591" s="8">
        <f>DATE(YEAR(tblSales[[#This Row],[Invoice Date]]),MONTH(tblSales[[#This Row],[Invoice Date]]),1)</f>
        <v>45566</v>
      </c>
      <c r="AJ1591" t="str">
        <f>_xlfn.XLOOKUP(tblSales[[#This Row],[Product_ID]],Products!$A:$A,Products!$B:$B,"Unknown")</f>
        <v>Global Desi Joggers Charcoal</v>
      </c>
      <c r="AK1591" s="9">
        <f>IFERROR(tblSales[[#This Row],[Profit]]/tblSales[[#This Row],[Sales Amount]],0)</f>
        <v>0.27613563506282623</v>
      </c>
      <c r="AL1591" t="str">
        <f>IF(tblSales[[#This Row],[Discount %]]&lt;=5,"0-5%",
IF(tblSales[[#This Row],[Discount %]]&lt;=10,"5-10%",
IF(tblSales[[#This Row],[Discount %]]&lt;=15,"10-15%",
IF(tblSales[[#This Row],[Discount %]]&lt;=20,"15-20%","20%+"))))</f>
        <v>0-5%</v>
      </c>
    </row>
    <row r="1592" spans="1:38">
      <c r="A1592" s="2" t="s">
        <v>3464</v>
      </c>
      <c r="B1592" s="11">
        <v>45613</v>
      </c>
      <c r="C1592" s="2" t="s">
        <v>2474</v>
      </c>
      <c r="D1592" s="2" t="s">
        <v>1975</v>
      </c>
      <c r="E1592" s="2" t="s">
        <v>625</v>
      </c>
      <c r="F1592" s="2" t="s">
        <v>562</v>
      </c>
      <c r="G1592" s="2">
        <v>1</v>
      </c>
      <c r="H1592" s="2">
        <v>2125.92</v>
      </c>
      <c r="I1592" s="2">
        <v>15</v>
      </c>
      <c r="J1592" s="2">
        <v>318.89</v>
      </c>
      <c r="K1592" s="2">
        <v>12</v>
      </c>
      <c r="L1592" s="2">
        <v>216.84</v>
      </c>
      <c r="M1592" s="2">
        <v>2023.87</v>
      </c>
      <c r="N1592" s="2">
        <v>1504.79</v>
      </c>
      <c r="O1592" s="2">
        <f t="shared" si="60"/>
        <v>302.2399999999999</v>
      </c>
      <c r="P1592" s="2" t="s">
        <v>28</v>
      </c>
      <c r="Q1592" s="2" t="str">
        <f t="shared" si="59"/>
        <v>Credit Card</v>
      </c>
      <c r="R1592" s="2" t="s">
        <v>20</v>
      </c>
      <c r="S1592" s="2" t="s">
        <v>56</v>
      </c>
      <c r="T1592" s="2" t="s">
        <v>1791</v>
      </c>
      <c r="U1592" s="2" t="s">
        <v>60</v>
      </c>
      <c r="V1592" t="str">
        <f>TEXT(tblSales[[#This Row],[Invoice Date]],"mmm")</f>
        <v>Nov</v>
      </c>
      <c r="W1592">
        <f>MONTH(tblSales[[#This Row],[Invoice Date]])</f>
        <v>11</v>
      </c>
      <c r="X1592">
        <f>YEAR(tblSales[[#This Row],[Invoice Date]])</f>
        <v>2024</v>
      </c>
      <c r="Y1592" t="str">
        <f>TEXT(tblSales[[#This Row],[Invoice Date]],"mmm-yyyy")</f>
        <v>Nov-2024</v>
      </c>
      <c r="Z1592" t="str">
        <f>_xlfn.XLOOKUP(tblSales[[#This Row],[Product_ID]],Products!$A:$A,Products!$C:$C,"Women Dresses")</f>
        <v>Footwear</v>
      </c>
      <c r="AA1592" t="str">
        <f>_xlfn.XLOOKUP(tblSales[[#This Row],[Product_ID]],Products!$A:$A,Products!$D:$D,"Unknown")</f>
        <v>Slippers</v>
      </c>
      <c r="AB1592" t="str">
        <f>_xlfn.XLOOKUP(tblSales[[#This Row],[Product_ID]],Products!$A:$A,Products!$E:$E,"Unknown")</f>
        <v>Bata</v>
      </c>
      <c r="AC1592" t="str">
        <f>_xlfn.XLOOKUP(tblSales[[#This Row],[Store_ID]],Stores!$A:$A,Stores!$B:$B,"Unknown")</f>
        <v>TrendMart Shivamogga Mall Kiosk</v>
      </c>
      <c r="AD1592" t="str">
        <f>_xlfn.XLOOKUP(tblSales[[#This Row],[Store_ID]],Stores!$A:$A,Stores!$E:$E,"Unknown")</f>
        <v>South Zone 2</v>
      </c>
      <c r="AE1592" t="str">
        <f>_xlfn.XLOOKUP(tblSales[[#This Row],[Customer_ID]],Customers!$A:$A,Customers!$B:$B,"Unknown")</f>
        <v>Vikram Achari</v>
      </c>
      <c r="AF1592" t="str">
        <f>_xlfn.XLOOKUP(tblSales[[#This Row],[Customer_ID]],Customers!$A:$A,Customers!$J:$J,"Unknown")</f>
        <v>Platinum</v>
      </c>
      <c r="AG1592" t="str">
        <f>_xlfn.XLOOKUP(tblSales[[#This Row],[Employee_ID]],Employees!$A:$A,Employees!$B:$B,"Unknown")</f>
        <v>Vikram Bhat</v>
      </c>
      <c r="AH1592">
        <f>IF(MONTH(tblSales[[#This Row],[Invoice Date]])&gt;=4,MONTH(tblSales[[#This Row],[Invoice Date]]),MONTH(tblSales[[#This Row],[Invoice Date]])+12)</f>
        <v>11</v>
      </c>
      <c r="AI1592" s="8">
        <f>DATE(YEAR(tblSales[[#This Row],[Invoice Date]]),MONTH(tblSales[[#This Row],[Invoice Date]]),1)</f>
        <v>45597</v>
      </c>
      <c r="AJ1592" t="str">
        <f>_xlfn.XLOOKUP(tblSales[[#This Row],[Product_ID]],Products!$A:$A,Products!$B:$B,"Unknown")</f>
        <v>Bata Slippers Wine</v>
      </c>
      <c r="AK1592" s="9">
        <f>IFERROR(tblSales[[#This Row],[Profit]]/tblSales[[#This Row],[Sales Amount]],0)</f>
        <v>0.14933765508654206</v>
      </c>
      <c r="AL1592" t="str">
        <f>IF(tblSales[[#This Row],[Discount %]]&lt;=5,"0-5%",
IF(tblSales[[#This Row],[Discount %]]&lt;=10,"5-10%",
IF(tblSales[[#This Row],[Discount %]]&lt;=15,"10-15%",
IF(tblSales[[#This Row],[Discount %]]&lt;=20,"15-20%","20%+"))))</f>
        <v>10-15%</v>
      </c>
    </row>
    <row r="1593" spans="1:38">
      <c r="A1593" s="2" t="s">
        <v>3465</v>
      </c>
      <c r="B1593" s="11">
        <v>45644</v>
      </c>
      <c r="C1593" s="2" t="s">
        <v>3466</v>
      </c>
      <c r="D1593" s="2" t="s">
        <v>2307</v>
      </c>
      <c r="E1593" s="2" t="s">
        <v>578</v>
      </c>
      <c r="F1593" s="2" t="s">
        <v>140</v>
      </c>
      <c r="G1593" s="2">
        <v>1</v>
      </c>
      <c r="H1593" s="2">
        <v>685.12</v>
      </c>
      <c r="I1593" s="2">
        <v>15</v>
      </c>
      <c r="J1593" s="2">
        <v>102.77</v>
      </c>
      <c r="K1593" s="2">
        <v>5</v>
      </c>
      <c r="L1593" s="2">
        <v>29.12</v>
      </c>
      <c r="M1593" s="2">
        <v>611.47</v>
      </c>
      <c r="N1593" s="2">
        <v>504.05</v>
      </c>
      <c r="O1593" s="2">
        <f t="shared" si="60"/>
        <v>78.300000000000011</v>
      </c>
      <c r="P1593" s="2" t="s">
        <v>27</v>
      </c>
      <c r="Q1593" s="2" t="str">
        <f t="shared" si="59"/>
        <v>Cash</v>
      </c>
      <c r="R1593" s="2" t="s">
        <v>21</v>
      </c>
      <c r="S1593" s="2" t="s">
        <v>56</v>
      </c>
      <c r="T1593" s="2" t="s">
        <v>1904</v>
      </c>
      <c r="U1593" s="2" t="s">
        <v>59</v>
      </c>
      <c r="V1593" t="str">
        <f>TEXT(tblSales[[#This Row],[Invoice Date]],"mmm")</f>
        <v>Dec</v>
      </c>
      <c r="W1593">
        <f>MONTH(tblSales[[#This Row],[Invoice Date]])</f>
        <v>12</v>
      </c>
      <c r="X1593">
        <f>YEAR(tblSales[[#This Row],[Invoice Date]])</f>
        <v>2024</v>
      </c>
      <c r="Y1593" t="str">
        <f>TEXT(tblSales[[#This Row],[Invoice Date]],"mmm-yyyy")</f>
        <v>Dec-2024</v>
      </c>
      <c r="Z1593" t="str">
        <f>_xlfn.XLOOKUP(tblSales[[#This Row],[Product_ID]],Products!$A:$A,Products!$C:$C,"Women Dresses")</f>
        <v>Sportswear</v>
      </c>
      <c r="AA1593" t="str">
        <f>_xlfn.XLOOKUP(tblSales[[#This Row],[Product_ID]],Products!$A:$A,Products!$D:$D,"Unknown")</f>
        <v>Track Suit</v>
      </c>
      <c r="AB1593" t="str">
        <f>_xlfn.XLOOKUP(tblSales[[#This Row],[Product_ID]],Products!$A:$A,Products!$E:$E,"Unknown")</f>
        <v>Mufti</v>
      </c>
      <c r="AC1593" t="str">
        <f>_xlfn.XLOOKUP(tblSales[[#This Row],[Store_ID]],Stores!$A:$A,Stores!$B:$B,"Unknown")</f>
        <v>TrendMart Thrissur High Street</v>
      </c>
      <c r="AD1593" t="str">
        <f>_xlfn.XLOOKUP(tblSales[[#This Row],[Store_ID]],Stores!$A:$A,Stores!$E:$E,"Unknown")</f>
        <v>South Zone 1</v>
      </c>
      <c r="AE1593" t="str">
        <f>_xlfn.XLOOKUP(tblSales[[#This Row],[Customer_ID]],Customers!$A:$A,Customers!$B:$B,"Unknown")</f>
        <v>Devraj Bhat</v>
      </c>
      <c r="AF1593" t="str">
        <f>_xlfn.XLOOKUP(tblSales[[#This Row],[Customer_ID]],Customers!$A:$A,Customers!$J:$J,"Unknown")</f>
        <v>Regular</v>
      </c>
      <c r="AG1593" t="str">
        <f>_xlfn.XLOOKUP(tblSales[[#This Row],[Employee_ID]],Employees!$A:$A,Employees!$B:$B,"Unknown")</f>
        <v>Charulatha Kumar</v>
      </c>
      <c r="AH1593">
        <f>IF(MONTH(tblSales[[#This Row],[Invoice Date]])&gt;=4,MONTH(tblSales[[#This Row],[Invoice Date]]),MONTH(tblSales[[#This Row],[Invoice Date]])+12)</f>
        <v>12</v>
      </c>
      <c r="AI1593" s="8">
        <f>DATE(YEAR(tblSales[[#This Row],[Invoice Date]]),MONTH(tblSales[[#This Row],[Invoice Date]]),1)</f>
        <v>45627</v>
      </c>
      <c r="AJ1593" t="str">
        <f>_xlfn.XLOOKUP(tblSales[[#This Row],[Product_ID]],Products!$A:$A,Products!$B:$B,"Unknown")</f>
        <v>Mufti Track Suit Mustard</v>
      </c>
      <c r="AK1593" s="9">
        <f>IFERROR(tblSales[[#This Row],[Profit]]/tblSales[[#This Row],[Sales Amount]],0)</f>
        <v>0.12805207123816378</v>
      </c>
      <c r="AL1593" t="str">
        <f>IF(tblSales[[#This Row],[Discount %]]&lt;=5,"0-5%",
IF(tblSales[[#This Row],[Discount %]]&lt;=10,"5-10%",
IF(tblSales[[#This Row],[Discount %]]&lt;=15,"10-15%",
IF(tblSales[[#This Row],[Discount %]]&lt;=20,"15-20%","20%+"))))</f>
        <v>10-15%</v>
      </c>
    </row>
    <row r="1594" spans="1:38">
      <c r="A1594" s="2" t="s">
        <v>3467</v>
      </c>
      <c r="B1594" s="11">
        <v>45648</v>
      </c>
      <c r="C1594" s="2" t="s">
        <v>1118</v>
      </c>
      <c r="D1594" s="2" t="s">
        <v>1524</v>
      </c>
      <c r="E1594" s="2" t="s">
        <v>1780</v>
      </c>
      <c r="F1594" s="2" t="s">
        <v>285</v>
      </c>
      <c r="G1594" s="2">
        <v>1</v>
      </c>
      <c r="H1594" s="2">
        <v>1167.1500000000001</v>
      </c>
      <c r="I1594" s="2">
        <v>20</v>
      </c>
      <c r="J1594" s="2">
        <v>233.43</v>
      </c>
      <c r="K1594" s="2">
        <v>12</v>
      </c>
      <c r="L1594" s="2">
        <v>112.05</v>
      </c>
      <c r="M1594" s="2">
        <v>1045.77</v>
      </c>
      <c r="N1594" s="2">
        <v>808.99</v>
      </c>
      <c r="O1594" s="2">
        <f t="shared" si="60"/>
        <v>124.72999999999998</v>
      </c>
      <c r="P1594" s="2" t="s">
        <v>32</v>
      </c>
      <c r="Q1594" s="2" t="str">
        <f t="shared" si="59"/>
        <v>UPI</v>
      </c>
      <c r="R1594" s="2" t="s">
        <v>21</v>
      </c>
      <c r="S1594" s="2" t="s">
        <v>56</v>
      </c>
      <c r="T1594" s="2" t="s">
        <v>1695</v>
      </c>
      <c r="U1594" s="2" t="s">
        <v>60</v>
      </c>
      <c r="V1594" t="str">
        <f>TEXT(tblSales[[#This Row],[Invoice Date]],"mmm")</f>
        <v>Dec</v>
      </c>
      <c r="W1594">
        <f>MONTH(tblSales[[#This Row],[Invoice Date]])</f>
        <v>12</v>
      </c>
      <c r="X1594">
        <f>YEAR(tblSales[[#This Row],[Invoice Date]])</f>
        <v>2024</v>
      </c>
      <c r="Y1594" t="str">
        <f>TEXT(tblSales[[#This Row],[Invoice Date]],"mmm-yyyy")</f>
        <v>Dec-2024</v>
      </c>
      <c r="Z1594" t="str">
        <f>_xlfn.XLOOKUP(tblSales[[#This Row],[Product_ID]],Products!$A:$A,Products!$C:$C,"Women Dresses")</f>
        <v>Women Kurtis</v>
      </c>
      <c r="AA1594" t="str">
        <f>_xlfn.XLOOKUP(tblSales[[#This Row],[Product_ID]],Products!$A:$A,Products!$D:$D,"Unknown")</f>
        <v>Anarkali Kurti</v>
      </c>
      <c r="AB1594" t="str">
        <f>_xlfn.XLOOKUP(tblSales[[#This Row],[Product_ID]],Products!$A:$A,Products!$E:$E,"Unknown")</f>
        <v>Liberty</v>
      </c>
      <c r="AC1594" t="str">
        <f>_xlfn.XLOOKUP(tblSales[[#This Row],[Store_ID]],Stores!$A:$A,Stores!$B:$B,"Unknown")</f>
        <v>TrendMart Vijayawada Outlet</v>
      </c>
      <c r="AD1594" t="str">
        <f>_xlfn.XLOOKUP(tblSales[[#This Row],[Store_ID]],Stores!$A:$A,Stores!$E:$E,"Unknown")</f>
        <v>South Zone 3</v>
      </c>
      <c r="AE1594" t="str">
        <f>_xlfn.XLOOKUP(tblSales[[#This Row],[Customer_ID]],Customers!$A:$A,Customers!$B:$B,"Unknown")</f>
        <v>Rajesh Srinivasan</v>
      </c>
      <c r="AF1594" t="str">
        <f>_xlfn.XLOOKUP(tblSales[[#This Row],[Customer_ID]],Customers!$A:$A,Customers!$J:$J,"Unknown")</f>
        <v>Regular</v>
      </c>
      <c r="AG1594" t="str">
        <f>_xlfn.XLOOKUP(tblSales[[#This Row],[Employee_ID]],Employees!$A:$A,Employees!$B:$B,"Unknown")</f>
        <v>Yogesh Chettiar</v>
      </c>
      <c r="AH1594">
        <f>IF(MONTH(tblSales[[#This Row],[Invoice Date]])&gt;=4,MONTH(tblSales[[#This Row],[Invoice Date]]),MONTH(tblSales[[#This Row],[Invoice Date]])+12)</f>
        <v>12</v>
      </c>
      <c r="AI1594" s="8">
        <f>DATE(YEAR(tblSales[[#This Row],[Invoice Date]]),MONTH(tblSales[[#This Row],[Invoice Date]]),1)</f>
        <v>45627</v>
      </c>
      <c r="AJ1594" t="str">
        <f>_xlfn.XLOOKUP(tblSales[[#This Row],[Product_ID]],Products!$A:$A,Products!$B:$B,"Unknown")</f>
        <v>Liberty Anarkali Kurti Purple</v>
      </c>
      <c r="AK1594" s="9">
        <f>IFERROR(tblSales[[#This Row],[Profit]]/tblSales[[#This Row],[Sales Amount]],0)</f>
        <v>0.11927096780362793</v>
      </c>
      <c r="AL1594" t="str">
        <f>IF(tblSales[[#This Row],[Discount %]]&lt;=5,"0-5%",
IF(tblSales[[#This Row],[Discount %]]&lt;=10,"5-10%",
IF(tblSales[[#This Row],[Discount %]]&lt;=15,"10-15%",
IF(tblSales[[#This Row],[Discount %]]&lt;=20,"15-20%","20%+"))))</f>
        <v>15-20%</v>
      </c>
    </row>
    <row r="1595" spans="1:38">
      <c r="A1595" s="2" t="s">
        <v>3468</v>
      </c>
      <c r="B1595" s="11">
        <v>45417</v>
      </c>
      <c r="C1595" s="2" t="s">
        <v>3073</v>
      </c>
      <c r="D1595" s="2" t="s">
        <v>2307</v>
      </c>
      <c r="E1595" s="2" t="s">
        <v>198</v>
      </c>
      <c r="F1595" s="2" t="s">
        <v>122</v>
      </c>
      <c r="G1595" s="2">
        <v>3</v>
      </c>
      <c r="H1595" s="2">
        <v>692.88</v>
      </c>
      <c r="I1595" s="2">
        <v>10</v>
      </c>
      <c r="J1595" s="2">
        <v>207.86</v>
      </c>
      <c r="K1595" s="2">
        <v>5</v>
      </c>
      <c r="L1595" s="2">
        <v>93.54</v>
      </c>
      <c r="M1595" s="2">
        <v>1964.32</v>
      </c>
      <c r="N1595" s="2">
        <v>1512.15</v>
      </c>
      <c r="O1595" s="2">
        <f t="shared" si="60"/>
        <v>358.62999999999982</v>
      </c>
      <c r="P1595" s="2" t="s">
        <v>32</v>
      </c>
      <c r="Q1595" s="2" t="str">
        <f t="shared" si="59"/>
        <v>UPI</v>
      </c>
      <c r="R1595" s="2" t="s">
        <v>20</v>
      </c>
      <c r="S1595" s="2" t="s">
        <v>56</v>
      </c>
      <c r="T1595" s="2" t="s">
        <v>961</v>
      </c>
      <c r="U1595" s="2" t="s">
        <v>60</v>
      </c>
      <c r="V1595" t="str">
        <f>TEXT(tblSales[[#This Row],[Invoice Date]],"mmm")</f>
        <v>May</v>
      </c>
      <c r="W1595">
        <f>MONTH(tblSales[[#This Row],[Invoice Date]])</f>
        <v>5</v>
      </c>
      <c r="X1595">
        <f>YEAR(tblSales[[#This Row],[Invoice Date]])</f>
        <v>2024</v>
      </c>
      <c r="Y1595" t="str">
        <f>TEXT(tblSales[[#This Row],[Invoice Date]],"mmm-yyyy")</f>
        <v>May-2024</v>
      </c>
      <c r="Z1595" t="str">
        <f>_xlfn.XLOOKUP(tblSales[[#This Row],[Product_ID]],Products!$A:$A,Products!$C:$C,"Women Dresses")</f>
        <v>Sportswear</v>
      </c>
      <c r="AA1595" t="str">
        <f>_xlfn.XLOOKUP(tblSales[[#This Row],[Product_ID]],Products!$A:$A,Products!$D:$D,"Unknown")</f>
        <v>Track Suit</v>
      </c>
      <c r="AB1595" t="str">
        <f>_xlfn.XLOOKUP(tblSales[[#This Row],[Product_ID]],Products!$A:$A,Products!$E:$E,"Unknown")</f>
        <v>Mufti</v>
      </c>
      <c r="AC1595" t="str">
        <f>_xlfn.XLOOKUP(tblSales[[#This Row],[Store_ID]],Stores!$A:$A,Stores!$B:$B,"Unknown")</f>
        <v>TrendMart Warangal High Street</v>
      </c>
      <c r="AD1595" t="str">
        <f>_xlfn.XLOOKUP(tblSales[[#This Row],[Store_ID]],Stores!$A:$A,Stores!$E:$E,"Unknown")</f>
        <v>South Zone 2</v>
      </c>
      <c r="AE1595" t="str">
        <f>_xlfn.XLOOKUP(tblSales[[#This Row],[Customer_ID]],Customers!$A:$A,Customers!$B:$B,"Unknown")</f>
        <v>Charulatha Hegde</v>
      </c>
      <c r="AF1595" t="str">
        <f>_xlfn.XLOOKUP(tblSales[[#This Row],[Customer_ID]],Customers!$A:$A,Customers!$J:$J,"Unknown")</f>
        <v>Silver</v>
      </c>
      <c r="AG1595" t="str">
        <f>_xlfn.XLOOKUP(tblSales[[#This Row],[Employee_ID]],Employees!$A:$A,Employees!$B:$B,"Unknown")</f>
        <v>Rahul Krishnan</v>
      </c>
      <c r="AH1595">
        <f>IF(MONTH(tblSales[[#This Row],[Invoice Date]])&gt;=4,MONTH(tblSales[[#This Row],[Invoice Date]]),MONTH(tblSales[[#This Row],[Invoice Date]])+12)</f>
        <v>5</v>
      </c>
      <c r="AI1595" s="8">
        <f>DATE(YEAR(tblSales[[#This Row],[Invoice Date]]),MONTH(tblSales[[#This Row],[Invoice Date]]),1)</f>
        <v>45413</v>
      </c>
      <c r="AJ1595" t="str">
        <f>_xlfn.XLOOKUP(tblSales[[#This Row],[Product_ID]],Products!$A:$A,Products!$B:$B,"Unknown")</f>
        <v>Mufti Track Suit Mustard</v>
      </c>
      <c r="AK1595" s="9">
        <f>IFERROR(tblSales[[#This Row],[Profit]]/tblSales[[#This Row],[Sales Amount]],0)</f>
        <v>0.18257208601449856</v>
      </c>
      <c r="AL1595" t="str">
        <f>IF(tblSales[[#This Row],[Discount %]]&lt;=5,"0-5%",
IF(tblSales[[#This Row],[Discount %]]&lt;=10,"5-10%",
IF(tblSales[[#This Row],[Discount %]]&lt;=15,"10-15%",
IF(tblSales[[#This Row],[Discount %]]&lt;=20,"15-20%","20%+"))))</f>
        <v>5-10%</v>
      </c>
    </row>
    <row r="1596" spans="1:38">
      <c r="A1596" s="2" t="s">
        <v>3469</v>
      </c>
      <c r="B1596" s="11">
        <v>45579</v>
      </c>
      <c r="C1596" s="2" t="s">
        <v>1721</v>
      </c>
      <c r="D1596" s="2" t="s">
        <v>1421</v>
      </c>
      <c r="E1596" s="2" t="s">
        <v>754</v>
      </c>
      <c r="F1596" s="2" t="s">
        <v>177</v>
      </c>
      <c r="G1596" s="2">
        <v>4</v>
      </c>
      <c r="H1596" s="2">
        <v>736.55</v>
      </c>
      <c r="I1596" s="2">
        <v>20</v>
      </c>
      <c r="J1596" s="2">
        <v>589.24</v>
      </c>
      <c r="K1596" s="2">
        <v>5</v>
      </c>
      <c r="L1596" s="2">
        <v>117.85</v>
      </c>
      <c r="M1596" s="2">
        <v>2474.81</v>
      </c>
      <c r="N1596" s="2">
        <v>1712.64</v>
      </c>
      <c r="O1596" s="2">
        <f t="shared" si="60"/>
        <v>644.31999999999982</v>
      </c>
      <c r="P1596" s="2" t="s">
        <v>27</v>
      </c>
      <c r="Q1596" s="2" t="str">
        <f t="shared" si="59"/>
        <v>Cash</v>
      </c>
      <c r="R1596" s="2" t="s">
        <v>20</v>
      </c>
      <c r="S1596" s="2" t="s">
        <v>56</v>
      </c>
      <c r="T1596" s="2" t="s">
        <v>1397</v>
      </c>
      <c r="U1596" s="2" t="s">
        <v>59</v>
      </c>
      <c r="V1596" t="str">
        <f>TEXT(tblSales[[#This Row],[Invoice Date]],"mmm")</f>
        <v>Oct</v>
      </c>
      <c r="W1596">
        <f>MONTH(tblSales[[#This Row],[Invoice Date]])</f>
        <v>10</v>
      </c>
      <c r="X1596">
        <f>YEAR(tblSales[[#This Row],[Invoice Date]])</f>
        <v>2024</v>
      </c>
      <c r="Y1596" t="str">
        <f>TEXT(tblSales[[#This Row],[Invoice Date]],"mmm-yyyy")</f>
        <v>Oct-2024</v>
      </c>
      <c r="Z1596" t="str">
        <f>_xlfn.XLOOKUP(tblSales[[#This Row],[Product_ID]],Products!$A:$A,Products!$C:$C,"Women Dresses")</f>
        <v>Men T-Shirts</v>
      </c>
      <c r="AA1596" t="str">
        <f>_xlfn.XLOOKUP(tblSales[[#This Row],[Product_ID]],Products!$A:$A,Products!$D:$D,"Unknown")</f>
        <v>Round Neck</v>
      </c>
      <c r="AB1596" t="str">
        <f>_xlfn.XLOOKUP(tblSales[[#This Row],[Product_ID]],Products!$A:$A,Products!$E:$E,"Unknown")</f>
        <v>Killer Jeans</v>
      </c>
      <c r="AC1596" t="str">
        <f>_xlfn.XLOOKUP(tblSales[[#This Row],[Store_ID]],Stores!$A:$A,Stores!$B:$B,"Unknown")</f>
        <v>TrendMart Tirunelveli Flagship</v>
      </c>
      <c r="AD1596" t="str">
        <f>_xlfn.XLOOKUP(tblSales[[#This Row],[Store_ID]],Stores!$A:$A,Stores!$E:$E,"Unknown")</f>
        <v>South Zone 1</v>
      </c>
      <c r="AE1596" t="str">
        <f>_xlfn.XLOOKUP(tblSales[[#This Row],[Customer_ID]],Customers!$A:$A,Customers!$B:$B,"Unknown")</f>
        <v>Hari Bhat</v>
      </c>
      <c r="AF1596" t="str">
        <f>_xlfn.XLOOKUP(tblSales[[#This Row],[Customer_ID]],Customers!$A:$A,Customers!$J:$J,"Unknown")</f>
        <v>Gold</v>
      </c>
      <c r="AG1596" t="str">
        <f>_xlfn.XLOOKUP(tblSales[[#This Row],[Employee_ID]],Employees!$A:$A,Employees!$B:$B,"Unknown")</f>
        <v>Deepak Kamath</v>
      </c>
      <c r="AH1596">
        <f>IF(MONTH(tblSales[[#This Row],[Invoice Date]])&gt;=4,MONTH(tblSales[[#This Row],[Invoice Date]]),MONTH(tblSales[[#This Row],[Invoice Date]])+12)</f>
        <v>10</v>
      </c>
      <c r="AI1596" s="8">
        <f>DATE(YEAR(tblSales[[#This Row],[Invoice Date]]),MONTH(tblSales[[#This Row],[Invoice Date]]),1)</f>
        <v>45566</v>
      </c>
      <c r="AJ1596" t="str">
        <f>_xlfn.XLOOKUP(tblSales[[#This Row],[Product_ID]],Products!$A:$A,Products!$B:$B,"Unknown")</f>
        <v>Killer Jeans Round Neck Charcoal</v>
      </c>
      <c r="AK1596" s="9">
        <f>IFERROR(tblSales[[#This Row],[Profit]]/tblSales[[#This Row],[Sales Amount]],0)</f>
        <v>0.26035129969573417</v>
      </c>
      <c r="AL1596" t="str">
        <f>IF(tblSales[[#This Row],[Discount %]]&lt;=5,"0-5%",
IF(tblSales[[#This Row],[Discount %]]&lt;=10,"5-10%",
IF(tblSales[[#This Row],[Discount %]]&lt;=15,"10-15%",
IF(tblSales[[#This Row],[Discount %]]&lt;=20,"15-20%","20%+"))))</f>
        <v>15-20%</v>
      </c>
    </row>
    <row r="1597" spans="1:38">
      <c r="A1597" s="2" t="s">
        <v>3470</v>
      </c>
      <c r="B1597" s="11">
        <v>45735</v>
      </c>
      <c r="C1597" s="2" t="s">
        <v>2407</v>
      </c>
      <c r="D1597" s="2" t="s">
        <v>577</v>
      </c>
      <c r="E1597" s="2" t="s">
        <v>557</v>
      </c>
      <c r="F1597" s="2" t="s">
        <v>345</v>
      </c>
      <c r="G1597" s="2">
        <v>2</v>
      </c>
      <c r="H1597" s="2">
        <v>682.75</v>
      </c>
      <c r="I1597" s="2">
        <v>0</v>
      </c>
      <c r="J1597" s="2">
        <v>0</v>
      </c>
      <c r="K1597" s="2">
        <v>5</v>
      </c>
      <c r="L1597" s="2">
        <v>68.28</v>
      </c>
      <c r="M1597" s="2">
        <v>1433.78</v>
      </c>
      <c r="N1597" s="2">
        <v>835.84</v>
      </c>
      <c r="O1597" s="2">
        <f t="shared" si="60"/>
        <v>529.66</v>
      </c>
      <c r="P1597" s="2" t="s">
        <v>30</v>
      </c>
      <c r="Q1597" s="2" t="str">
        <f t="shared" si="59"/>
        <v>EMI</v>
      </c>
      <c r="R1597" s="2" t="s">
        <v>21</v>
      </c>
      <c r="S1597" s="2" t="s">
        <v>56</v>
      </c>
      <c r="T1597" s="2" t="s">
        <v>2528</v>
      </c>
      <c r="U1597" s="2" t="s">
        <v>59</v>
      </c>
      <c r="V1597" t="str">
        <f>TEXT(tblSales[[#This Row],[Invoice Date]],"mmm")</f>
        <v>Mar</v>
      </c>
      <c r="W1597">
        <f>MONTH(tblSales[[#This Row],[Invoice Date]])</f>
        <v>3</v>
      </c>
      <c r="X1597">
        <f>YEAR(tblSales[[#This Row],[Invoice Date]])</f>
        <v>2025</v>
      </c>
      <c r="Y1597" t="str">
        <f>TEXT(tblSales[[#This Row],[Invoice Date]],"mmm-yyyy")</f>
        <v>Mar-2025</v>
      </c>
      <c r="Z1597" t="str">
        <f>_xlfn.XLOOKUP(tblSales[[#This Row],[Product_ID]],Products!$A:$A,Products!$C:$C,"Women Dresses")</f>
        <v>Men T-Shirts</v>
      </c>
      <c r="AA1597" t="str">
        <f>_xlfn.XLOOKUP(tblSales[[#This Row],[Product_ID]],Products!$A:$A,Products!$D:$D,"Unknown")</f>
        <v>Graphic Tee</v>
      </c>
      <c r="AB1597" t="str">
        <f>_xlfn.XLOOKUP(tblSales[[#This Row],[Product_ID]],Products!$A:$A,Products!$E:$E,"Unknown")</f>
        <v>Reebok</v>
      </c>
      <c r="AC1597" t="str">
        <f>_xlfn.XLOOKUP(tblSales[[#This Row],[Store_ID]],Stores!$A:$A,Stores!$B:$B,"Unknown")</f>
        <v>TrendMart Kochi Mall Kiosk</v>
      </c>
      <c r="AD1597" t="str">
        <f>_xlfn.XLOOKUP(tblSales[[#This Row],[Store_ID]],Stores!$A:$A,Stores!$E:$E,"Unknown")</f>
        <v>South Zone 1</v>
      </c>
      <c r="AE1597" t="str">
        <f>_xlfn.XLOOKUP(tblSales[[#This Row],[Customer_ID]],Customers!$A:$A,Customers!$B:$B,"Unknown")</f>
        <v>Raghu Balasubramaniam</v>
      </c>
      <c r="AF1597" t="str">
        <f>_xlfn.XLOOKUP(tblSales[[#This Row],[Customer_ID]],Customers!$A:$A,Customers!$J:$J,"Unknown")</f>
        <v>Silver</v>
      </c>
      <c r="AG1597" t="str">
        <f>_xlfn.XLOOKUP(tblSales[[#This Row],[Employee_ID]],Employees!$A:$A,Employees!$B:$B,"Unknown")</f>
        <v>Anitha Ramachandran</v>
      </c>
      <c r="AH1597">
        <f>IF(MONTH(tblSales[[#This Row],[Invoice Date]])&gt;=4,MONTH(tblSales[[#This Row],[Invoice Date]]),MONTH(tblSales[[#This Row],[Invoice Date]])+12)</f>
        <v>15</v>
      </c>
      <c r="AI1597" s="8">
        <f>DATE(YEAR(tblSales[[#This Row],[Invoice Date]]),MONTH(tblSales[[#This Row],[Invoice Date]]),1)</f>
        <v>45717</v>
      </c>
      <c r="AJ1597" t="str">
        <f>_xlfn.XLOOKUP(tblSales[[#This Row],[Product_ID]],Products!$A:$A,Products!$B:$B,"Unknown")</f>
        <v>Reebok Graphic Tee Cream</v>
      </c>
      <c r="AK1597" s="9">
        <f>IFERROR(tblSales[[#This Row],[Profit]]/tblSales[[#This Row],[Sales Amount]],0)</f>
        <v>0.36941511249982562</v>
      </c>
      <c r="AL1597" t="str">
        <f>IF(tblSales[[#This Row],[Discount %]]&lt;=5,"0-5%",
IF(tblSales[[#This Row],[Discount %]]&lt;=10,"5-10%",
IF(tblSales[[#This Row],[Discount %]]&lt;=15,"10-15%",
IF(tblSales[[#This Row],[Discount %]]&lt;=20,"15-20%","20%+"))))</f>
        <v>0-5%</v>
      </c>
    </row>
    <row r="1598" spans="1:38">
      <c r="A1598" s="2" t="s">
        <v>3471</v>
      </c>
      <c r="B1598" s="11">
        <v>45609</v>
      </c>
      <c r="C1598" s="2" t="s">
        <v>3472</v>
      </c>
      <c r="D1598" s="2" t="s">
        <v>610</v>
      </c>
      <c r="E1598" s="2" t="s">
        <v>358</v>
      </c>
      <c r="F1598" s="2" t="s">
        <v>458</v>
      </c>
      <c r="G1598" s="2">
        <v>1</v>
      </c>
      <c r="H1598" s="2">
        <v>1328.4</v>
      </c>
      <c r="I1598" s="2">
        <v>10</v>
      </c>
      <c r="J1598" s="2">
        <v>132.84</v>
      </c>
      <c r="K1598" s="2">
        <v>12</v>
      </c>
      <c r="L1598" s="2">
        <v>143.47</v>
      </c>
      <c r="M1598" s="2">
        <v>1339.03</v>
      </c>
      <c r="N1598" s="2">
        <v>904.21</v>
      </c>
      <c r="O1598" s="2">
        <f t="shared" si="60"/>
        <v>291.34999999999991</v>
      </c>
      <c r="P1598" s="2" t="s">
        <v>27</v>
      </c>
      <c r="Q1598" s="2" t="str">
        <f t="shared" si="59"/>
        <v>Cash</v>
      </c>
      <c r="R1598" s="2" t="s">
        <v>21</v>
      </c>
      <c r="S1598" s="2" t="s">
        <v>56</v>
      </c>
      <c r="T1598" s="2" t="s">
        <v>3473</v>
      </c>
      <c r="U1598" s="2" t="s">
        <v>59</v>
      </c>
      <c r="V1598" t="str">
        <f>TEXT(tblSales[[#This Row],[Invoice Date]],"mmm")</f>
        <v>Nov</v>
      </c>
      <c r="W1598">
        <f>MONTH(tblSales[[#This Row],[Invoice Date]])</f>
        <v>11</v>
      </c>
      <c r="X1598">
        <f>YEAR(tblSales[[#This Row],[Invoice Date]])</f>
        <v>2024</v>
      </c>
      <c r="Y1598" t="str">
        <f>TEXT(tblSales[[#This Row],[Invoice Date]],"mmm-yyyy")</f>
        <v>Nov-2024</v>
      </c>
      <c r="Z1598" t="str">
        <f>_xlfn.XLOOKUP(tblSales[[#This Row],[Product_ID]],Products!$A:$A,Products!$C:$C,"Women Dresses")</f>
        <v>Wallets</v>
      </c>
      <c r="AA1598" t="str">
        <f>_xlfn.XLOOKUP(tblSales[[#This Row],[Product_ID]],Products!$A:$A,Products!$D:$D,"Unknown")</f>
        <v>Leather Wallet</v>
      </c>
      <c r="AB1598" t="str">
        <f>_xlfn.XLOOKUP(tblSales[[#This Row],[Product_ID]],Products!$A:$A,Products!$E:$E,"Unknown")</f>
        <v>Louis Philippe</v>
      </c>
      <c r="AC1598" t="str">
        <f>_xlfn.XLOOKUP(tblSales[[#This Row],[Store_ID]],Stores!$A:$A,Stores!$B:$B,"Unknown")</f>
        <v>TrendMart Dindigul Standard</v>
      </c>
      <c r="AD1598" t="str">
        <f>_xlfn.XLOOKUP(tblSales[[#This Row],[Store_ID]],Stores!$A:$A,Stores!$E:$E,"Unknown")</f>
        <v>South Zone 1</v>
      </c>
      <c r="AE1598" t="str">
        <f>_xlfn.XLOOKUP(tblSales[[#This Row],[Customer_ID]],Customers!$A:$A,Customers!$B:$B,"Unknown")</f>
        <v>Janani Nair</v>
      </c>
      <c r="AF1598" t="str">
        <f>_xlfn.XLOOKUP(tblSales[[#This Row],[Customer_ID]],Customers!$A:$A,Customers!$J:$J,"Unknown")</f>
        <v>Silver</v>
      </c>
      <c r="AG1598" t="str">
        <f>_xlfn.XLOOKUP(tblSales[[#This Row],[Employee_ID]],Employees!$A:$A,Employees!$B:$B,"Unknown")</f>
        <v>Anil Reddy</v>
      </c>
      <c r="AH1598">
        <f>IF(MONTH(tblSales[[#This Row],[Invoice Date]])&gt;=4,MONTH(tblSales[[#This Row],[Invoice Date]]),MONTH(tblSales[[#This Row],[Invoice Date]])+12)</f>
        <v>11</v>
      </c>
      <c r="AI1598" s="8">
        <f>DATE(YEAR(tblSales[[#This Row],[Invoice Date]]),MONTH(tblSales[[#This Row],[Invoice Date]]),1)</f>
        <v>45597</v>
      </c>
      <c r="AJ1598" t="str">
        <f>_xlfn.XLOOKUP(tblSales[[#This Row],[Product_ID]],Products!$A:$A,Products!$B:$B,"Unknown")</f>
        <v>Louis Philippe Leather Wallet Brown</v>
      </c>
      <c r="AK1598" s="9">
        <f>IFERROR(tblSales[[#This Row],[Profit]]/tblSales[[#This Row],[Sales Amount]],0)</f>
        <v>0.21758287715734517</v>
      </c>
      <c r="AL1598" t="str">
        <f>IF(tblSales[[#This Row],[Discount %]]&lt;=5,"0-5%",
IF(tblSales[[#This Row],[Discount %]]&lt;=10,"5-10%",
IF(tblSales[[#This Row],[Discount %]]&lt;=15,"10-15%",
IF(tblSales[[#This Row],[Discount %]]&lt;=20,"15-20%","20%+"))))</f>
        <v>5-10%</v>
      </c>
    </row>
    <row r="1599" spans="1:38">
      <c r="A1599" s="12" t="s">
        <v>3474</v>
      </c>
      <c r="B1599" s="13">
        <v>45398</v>
      </c>
      <c r="C1599" s="12" t="s">
        <v>1318</v>
      </c>
      <c r="D1599" s="12" t="s">
        <v>634</v>
      </c>
      <c r="E1599" s="12" t="s">
        <v>688</v>
      </c>
      <c r="F1599" s="12" t="s">
        <v>216</v>
      </c>
      <c r="G1599" s="12">
        <v>0</v>
      </c>
      <c r="H1599" s="12">
        <v>783.67</v>
      </c>
      <c r="I1599" s="12">
        <v>15</v>
      </c>
      <c r="J1599" s="12">
        <v>0</v>
      </c>
      <c r="K1599" s="12">
        <v>5</v>
      </c>
      <c r="L1599" s="12">
        <v>0</v>
      </c>
      <c r="M1599" s="12">
        <v>0</v>
      </c>
      <c r="N1599" s="12">
        <v>0</v>
      </c>
      <c r="O1599" s="12">
        <v>0</v>
      </c>
      <c r="P1599" s="12" t="s">
        <v>32</v>
      </c>
      <c r="Q1599" s="12" t="str">
        <f t="shared" si="59"/>
        <v>UPI</v>
      </c>
      <c r="R1599" s="12" t="s">
        <v>21</v>
      </c>
      <c r="S1599" s="12" t="s">
        <v>56</v>
      </c>
      <c r="T1599" s="12" t="s">
        <v>2332</v>
      </c>
      <c r="U1599" s="12" t="s">
        <v>59</v>
      </c>
      <c r="V1599" t="str">
        <f>TEXT(tblSales[[#This Row],[Invoice Date]],"mmm")</f>
        <v>Apr</v>
      </c>
      <c r="W1599">
        <f>MONTH(tblSales[[#This Row],[Invoice Date]])</f>
        <v>4</v>
      </c>
      <c r="X1599">
        <f>YEAR(tblSales[[#This Row],[Invoice Date]])</f>
        <v>2024</v>
      </c>
      <c r="Y1599" t="str">
        <f>TEXT(tblSales[[#This Row],[Invoice Date]],"mmm-yyyy")</f>
        <v>Apr-2024</v>
      </c>
      <c r="Z1599" t="str">
        <f>_xlfn.XLOOKUP(tblSales[[#This Row],[Product_ID]],Products!$A:$A,Products!$C:$C,"Women Dresses")</f>
        <v>Kids Wear</v>
      </c>
      <c r="AA1599" t="str">
        <f>_xlfn.XLOOKUP(tblSales[[#This Row],[Product_ID]],Products!$A:$A,Products!$D:$D,"Unknown")</f>
        <v>Girls Frock</v>
      </c>
      <c r="AB1599" t="str">
        <f>_xlfn.XLOOKUP(tblSales[[#This Row],[Product_ID]],Products!$A:$A,Products!$E:$E,"Unknown")</f>
        <v>Libas</v>
      </c>
      <c r="AC1599" t="str">
        <f>_xlfn.XLOOKUP(tblSales[[#This Row],[Store_ID]],Stores!$A:$A,Stores!$B:$B,"Unknown")</f>
        <v>TrendMart Nellore Mall Kiosk</v>
      </c>
      <c r="AD1599" t="str">
        <f>_xlfn.XLOOKUP(tblSales[[#This Row],[Store_ID]],Stores!$A:$A,Stores!$E:$E,"Unknown")</f>
        <v>South Zone 3</v>
      </c>
      <c r="AE1599" t="str">
        <f>_xlfn.XLOOKUP(tblSales[[#This Row],[Customer_ID]],Customers!$A:$A,Customers!$B:$B,"Unknown")</f>
        <v>Devraj Kamath</v>
      </c>
      <c r="AF1599" t="str">
        <f>_xlfn.XLOOKUP(tblSales[[#This Row],[Customer_ID]],Customers!$A:$A,Customers!$J:$J,"Unknown")</f>
        <v>Gold</v>
      </c>
      <c r="AG1599" t="str">
        <f>_xlfn.XLOOKUP(tblSales[[#This Row],[Employee_ID]],Employees!$A:$A,Employees!$B:$B,"Unknown")</f>
        <v>Venkat Sharma</v>
      </c>
      <c r="AH1599">
        <f>IF(MONTH(tblSales[[#This Row],[Invoice Date]])&gt;=4,MONTH(tblSales[[#This Row],[Invoice Date]]),MONTH(tblSales[[#This Row],[Invoice Date]])+12)</f>
        <v>4</v>
      </c>
      <c r="AI1599" s="8">
        <f>DATE(YEAR(tblSales[[#This Row],[Invoice Date]]),MONTH(tblSales[[#This Row],[Invoice Date]]),1)</f>
        <v>45383</v>
      </c>
      <c r="AJ1599" t="str">
        <f>_xlfn.XLOOKUP(tblSales[[#This Row],[Product_ID]],Products!$A:$A,Products!$B:$B,"Unknown")</f>
        <v>Libas Girls Frock Sky Blue</v>
      </c>
      <c r="AK1599" s="9">
        <f>IFERROR(tblSales[[#This Row],[Profit]]/tblSales[[#This Row],[Sales Amount]],0)</f>
        <v>0</v>
      </c>
      <c r="AL1599" t="str">
        <f>IF(tblSales[[#This Row],[Discount %]]&lt;=5,"0-5%",
IF(tblSales[[#This Row],[Discount %]]&lt;=10,"5-10%",
IF(tblSales[[#This Row],[Discount %]]&lt;=15,"10-15%",
IF(tblSales[[#This Row],[Discount %]]&lt;=20,"15-20%","20%+"))))</f>
        <v>10-15%</v>
      </c>
    </row>
    <row r="1600" spans="1:38">
      <c r="A1600" s="2" t="s">
        <v>3475</v>
      </c>
      <c r="B1600" s="11">
        <v>45610</v>
      </c>
      <c r="C1600" s="2" t="s">
        <v>2418</v>
      </c>
      <c r="D1600" s="2" t="s">
        <v>424</v>
      </c>
      <c r="E1600" s="2" t="s">
        <v>372</v>
      </c>
      <c r="F1600" s="2" t="s">
        <v>128</v>
      </c>
      <c r="G1600" s="2">
        <v>1</v>
      </c>
      <c r="H1600" s="2">
        <v>893.88</v>
      </c>
      <c r="I1600" s="2">
        <v>0</v>
      </c>
      <c r="J1600" s="2">
        <v>0</v>
      </c>
      <c r="K1600" s="2">
        <v>5</v>
      </c>
      <c r="L1600" s="2">
        <v>44.69</v>
      </c>
      <c r="M1600" s="2">
        <v>938.57</v>
      </c>
      <c r="N1600" s="2">
        <v>698.08</v>
      </c>
      <c r="O1600" s="2">
        <f t="shared" ref="O1600:O1663" si="61">(M1600-N1600-L1600)</f>
        <v>195.8</v>
      </c>
      <c r="P1600" s="2" t="s">
        <v>32</v>
      </c>
      <c r="Q1600" s="2" t="str">
        <f t="shared" si="59"/>
        <v>UPI</v>
      </c>
      <c r="R1600" s="2" t="s">
        <v>20</v>
      </c>
      <c r="S1600" s="2" t="s">
        <v>56</v>
      </c>
      <c r="T1600" s="2" t="s">
        <v>2464</v>
      </c>
      <c r="U1600" s="2" t="s">
        <v>59</v>
      </c>
      <c r="V1600" t="str">
        <f>TEXT(tblSales[[#This Row],[Invoice Date]],"mmm")</f>
        <v>Nov</v>
      </c>
      <c r="W1600">
        <f>MONTH(tblSales[[#This Row],[Invoice Date]])</f>
        <v>11</v>
      </c>
      <c r="X1600">
        <f>YEAR(tblSales[[#This Row],[Invoice Date]])</f>
        <v>2024</v>
      </c>
      <c r="Y1600" t="str">
        <f>TEXT(tblSales[[#This Row],[Invoice Date]],"mmm-yyyy")</f>
        <v>Nov-2024</v>
      </c>
      <c r="Z1600" t="str">
        <f>_xlfn.XLOOKUP(tblSales[[#This Row],[Product_ID]],Products!$A:$A,Products!$C:$C,"Women Dresses")</f>
        <v>Women Dresses</v>
      </c>
      <c r="AA1600" t="str">
        <f>_xlfn.XLOOKUP(tblSales[[#This Row],[Product_ID]],Products!$A:$A,Products!$D:$D,"Unknown")</f>
        <v>Maxi Dress</v>
      </c>
      <c r="AB1600" t="str">
        <f>_xlfn.XLOOKUP(tblSales[[#This Row],[Product_ID]],Products!$A:$A,Products!$E:$E,"Unknown")</f>
        <v>Jack &amp; Jones</v>
      </c>
      <c r="AC1600" t="str">
        <f>_xlfn.XLOOKUP(tblSales[[#This Row],[Store_ID]],Stores!$A:$A,Stores!$B:$B,"Unknown")</f>
        <v>TrendMart Tirunelveli Flagship</v>
      </c>
      <c r="AD1600" t="str">
        <f>_xlfn.XLOOKUP(tblSales[[#This Row],[Store_ID]],Stores!$A:$A,Stores!$E:$E,"Unknown")</f>
        <v>South Zone 1</v>
      </c>
      <c r="AE1600" t="str">
        <f>_xlfn.XLOOKUP(tblSales[[#This Row],[Customer_ID]],Customers!$A:$A,Customers!$B:$B,"Unknown")</f>
        <v>Deepthi Shetty</v>
      </c>
      <c r="AF1600" t="str">
        <f>_xlfn.XLOOKUP(tblSales[[#This Row],[Customer_ID]],Customers!$A:$A,Customers!$J:$J,"Unknown")</f>
        <v>Regular</v>
      </c>
      <c r="AG1600" t="str">
        <f>_xlfn.XLOOKUP(tblSales[[#This Row],[Employee_ID]],Employees!$A:$A,Employees!$B:$B,"Unknown")</f>
        <v>Praveen Gupta</v>
      </c>
      <c r="AH1600">
        <f>IF(MONTH(tblSales[[#This Row],[Invoice Date]])&gt;=4,MONTH(tblSales[[#This Row],[Invoice Date]]),MONTH(tblSales[[#This Row],[Invoice Date]])+12)</f>
        <v>11</v>
      </c>
      <c r="AI1600" s="8">
        <f>DATE(YEAR(tblSales[[#This Row],[Invoice Date]]),MONTH(tblSales[[#This Row],[Invoice Date]]),1)</f>
        <v>45597</v>
      </c>
      <c r="AJ1600" t="str">
        <f>_xlfn.XLOOKUP(tblSales[[#This Row],[Product_ID]],Products!$A:$A,Products!$B:$B,"Unknown")</f>
        <v>Jack &amp; Jones Maxi Dress Maroon</v>
      </c>
      <c r="AK1600" s="9">
        <f>IFERROR(tblSales[[#This Row],[Profit]]/tblSales[[#This Row],[Sales Amount]],0)</f>
        <v>0.20861523381314126</v>
      </c>
      <c r="AL1600" t="str">
        <f>IF(tblSales[[#This Row],[Discount %]]&lt;=5,"0-5%",
IF(tblSales[[#This Row],[Discount %]]&lt;=10,"5-10%",
IF(tblSales[[#This Row],[Discount %]]&lt;=15,"10-15%",
IF(tblSales[[#This Row],[Discount %]]&lt;=20,"15-20%","20%+"))))</f>
        <v>0-5%</v>
      </c>
    </row>
    <row r="1601" spans="1:38">
      <c r="A1601" s="2" t="s">
        <v>3476</v>
      </c>
      <c r="B1601" s="11">
        <v>45728</v>
      </c>
      <c r="C1601" s="2" t="s">
        <v>3477</v>
      </c>
      <c r="D1601" s="2" t="s">
        <v>1408</v>
      </c>
      <c r="E1601" s="2" t="s">
        <v>329</v>
      </c>
      <c r="F1601" s="2" t="s">
        <v>172</v>
      </c>
      <c r="G1601" s="2">
        <v>2</v>
      </c>
      <c r="H1601" s="2">
        <v>732.39</v>
      </c>
      <c r="I1601" s="2">
        <v>10</v>
      </c>
      <c r="J1601" s="2">
        <v>146.47999999999999</v>
      </c>
      <c r="K1601" s="2">
        <v>5</v>
      </c>
      <c r="L1601" s="2">
        <v>65.92</v>
      </c>
      <c r="M1601" s="2">
        <v>1384.22</v>
      </c>
      <c r="N1601" s="2">
        <v>1140.3599999999999</v>
      </c>
      <c r="O1601" s="2">
        <f t="shared" si="61"/>
        <v>177.94000000000011</v>
      </c>
      <c r="P1601" s="2" t="s">
        <v>29</v>
      </c>
      <c r="Q1601" s="2" t="str">
        <f t="shared" si="59"/>
        <v>Debit Card</v>
      </c>
      <c r="R1601" s="2" t="s">
        <v>20</v>
      </c>
      <c r="S1601" s="2" t="s">
        <v>56</v>
      </c>
      <c r="T1601" s="2" t="s">
        <v>1201</v>
      </c>
      <c r="U1601" s="2" t="s">
        <v>59</v>
      </c>
      <c r="V1601" t="str">
        <f>TEXT(tblSales[[#This Row],[Invoice Date]],"mmm")</f>
        <v>Mar</v>
      </c>
      <c r="W1601">
        <f>MONTH(tblSales[[#This Row],[Invoice Date]])</f>
        <v>3</v>
      </c>
      <c r="X1601">
        <f>YEAR(tblSales[[#This Row],[Invoice Date]])</f>
        <v>2025</v>
      </c>
      <c r="Y1601" t="str">
        <f>TEXT(tblSales[[#This Row],[Invoice Date]],"mmm-yyyy")</f>
        <v>Mar-2025</v>
      </c>
      <c r="Z1601" t="str">
        <f>_xlfn.XLOOKUP(tblSales[[#This Row],[Product_ID]],Products!$A:$A,Products!$C:$C,"Women Dresses")</f>
        <v>Wallets</v>
      </c>
      <c r="AA1601" t="str">
        <f>_xlfn.XLOOKUP(tblSales[[#This Row],[Product_ID]],Products!$A:$A,Products!$D:$D,"Unknown")</f>
        <v>Leather Wallet</v>
      </c>
      <c r="AB1601" t="str">
        <f>_xlfn.XLOOKUP(tblSales[[#This Row],[Product_ID]],Products!$A:$A,Products!$E:$E,"Unknown")</f>
        <v>Skechers</v>
      </c>
      <c r="AC1601" t="str">
        <f>_xlfn.XLOOKUP(tblSales[[#This Row],[Store_ID]],Stores!$A:$A,Stores!$B:$B,"Unknown")</f>
        <v>TrendMart Kannur Outlet</v>
      </c>
      <c r="AD1601" t="str">
        <f>_xlfn.XLOOKUP(tblSales[[#This Row],[Store_ID]],Stores!$A:$A,Stores!$E:$E,"Unknown")</f>
        <v>South Zone 1</v>
      </c>
      <c r="AE1601" t="str">
        <f>_xlfn.XLOOKUP(tblSales[[#This Row],[Customer_ID]],Customers!$A:$A,Customers!$B:$B,"Unknown")</f>
        <v>Varsha Balasubramaniam</v>
      </c>
      <c r="AF1601" t="str">
        <f>_xlfn.XLOOKUP(tblSales[[#This Row],[Customer_ID]],Customers!$A:$A,Customers!$J:$J,"Unknown")</f>
        <v>Gold</v>
      </c>
      <c r="AG1601" t="str">
        <f>_xlfn.XLOOKUP(tblSales[[#This Row],[Employee_ID]],Employees!$A:$A,Employees!$B:$B,"Unknown")</f>
        <v>Eswar Prasad</v>
      </c>
      <c r="AH1601">
        <f>IF(MONTH(tblSales[[#This Row],[Invoice Date]])&gt;=4,MONTH(tblSales[[#This Row],[Invoice Date]]),MONTH(tblSales[[#This Row],[Invoice Date]])+12)</f>
        <v>15</v>
      </c>
      <c r="AI1601" s="8">
        <f>DATE(YEAR(tblSales[[#This Row],[Invoice Date]]),MONTH(tblSales[[#This Row],[Invoice Date]]),1)</f>
        <v>45717</v>
      </c>
      <c r="AJ1601" t="str">
        <f>_xlfn.XLOOKUP(tblSales[[#This Row],[Product_ID]],Products!$A:$A,Products!$B:$B,"Unknown")</f>
        <v>Skechers Leather Wallet Brown</v>
      </c>
      <c r="AK1601" s="9">
        <f>IFERROR(tblSales[[#This Row],[Profit]]/tblSales[[#This Row],[Sales Amount]],0)</f>
        <v>0.12854893008336832</v>
      </c>
      <c r="AL1601" t="str">
        <f>IF(tblSales[[#This Row],[Discount %]]&lt;=5,"0-5%",
IF(tblSales[[#This Row],[Discount %]]&lt;=10,"5-10%",
IF(tblSales[[#This Row],[Discount %]]&lt;=15,"10-15%",
IF(tblSales[[#This Row],[Discount %]]&lt;=20,"15-20%","20%+"))))</f>
        <v>5-10%</v>
      </c>
    </row>
    <row r="1602" spans="1:38">
      <c r="A1602" s="2" t="s">
        <v>3478</v>
      </c>
      <c r="B1602" s="11">
        <v>45494</v>
      </c>
      <c r="C1602" s="2" t="s">
        <v>3479</v>
      </c>
      <c r="D1602" s="2" t="s">
        <v>1111</v>
      </c>
      <c r="E1602" s="2" t="s">
        <v>437</v>
      </c>
      <c r="F1602" s="2" t="s">
        <v>193</v>
      </c>
      <c r="G1602" s="2">
        <v>3</v>
      </c>
      <c r="H1602" s="2">
        <v>1619.13</v>
      </c>
      <c r="I1602" s="2">
        <v>30</v>
      </c>
      <c r="J1602" s="2">
        <v>1457.22</v>
      </c>
      <c r="K1602" s="2">
        <v>12</v>
      </c>
      <c r="L1602" s="2">
        <v>408.02</v>
      </c>
      <c r="M1602" s="2">
        <v>3808.19</v>
      </c>
      <c r="N1602" s="2">
        <v>2926.08</v>
      </c>
      <c r="O1602" s="2">
        <f t="shared" si="61"/>
        <v>474.09000000000015</v>
      </c>
      <c r="P1602" s="2" t="s">
        <v>32</v>
      </c>
      <c r="Q1602" s="2" t="str">
        <f t="shared" ref="Q1602:Q1665" si="62">TRIM(CLEAN(P1602))</f>
        <v>UPI</v>
      </c>
      <c r="R1602" s="2" t="s">
        <v>21</v>
      </c>
      <c r="S1602" s="2" t="s">
        <v>56</v>
      </c>
      <c r="T1602" s="2" t="s">
        <v>2479</v>
      </c>
      <c r="U1602" s="2" t="s">
        <v>60</v>
      </c>
      <c r="V1602" t="str">
        <f>TEXT(tblSales[[#This Row],[Invoice Date]],"mmm")</f>
        <v>Jul</v>
      </c>
      <c r="W1602">
        <f>MONTH(tblSales[[#This Row],[Invoice Date]])</f>
        <v>7</v>
      </c>
      <c r="X1602">
        <f>YEAR(tblSales[[#This Row],[Invoice Date]])</f>
        <v>2024</v>
      </c>
      <c r="Y1602" t="str">
        <f>TEXT(tblSales[[#This Row],[Invoice Date]],"mmm-yyyy")</f>
        <v>Jul-2024</v>
      </c>
      <c r="Z1602" t="str">
        <f>_xlfn.XLOOKUP(tblSales[[#This Row],[Product_ID]],Products!$A:$A,Products!$C:$C,"Women Dresses")</f>
        <v>Men Jeans</v>
      </c>
      <c r="AA1602" t="str">
        <f>_xlfn.XLOOKUP(tblSales[[#This Row],[Product_ID]],Products!$A:$A,Products!$D:$D,"Unknown")</f>
        <v>Skinny Fit</v>
      </c>
      <c r="AB1602" t="str">
        <f>_xlfn.XLOOKUP(tblSales[[#This Row],[Product_ID]],Products!$A:$A,Products!$E:$E,"Unknown")</f>
        <v>Skechers</v>
      </c>
      <c r="AC1602" t="str">
        <f>_xlfn.XLOOKUP(tblSales[[#This Row],[Store_ID]],Stores!$A:$A,Stores!$B:$B,"Unknown")</f>
        <v>TrendMart Visakhapatnam Flagship</v>
      </c>
      <c r="AD1602" t="str">
        <f>_xlfn.XLOOKUP(tblSales[[#This Row],[Store_ID]],Stores!$A:$A,Stores!$E:$E,"Unknown")</f>
        <v>South Zone 3</v>
      </c>
      <c r="AE1602" t="str">
        <f>_xlfn.XLOOKUP(tblSales[[#This Row],[Customer_ID]],Customers!$A:$A,Customers!$B:$B,"Unknown")</f>
        <v>Deepthi Rao</v>
      </c>
      <c r="AF1602" t="str">
        <f>_xlfn.XLOOKUP(tblSales[[#This Row],[Customer_ID]],Customers!$A:$A,Customers!$J:$J,"Unknown")</f>
        <v>Gold</v>
      </c>
      <c r="AG1602" t="str">
        <f>_xlfn.XLOOKUP(tblSales[[#This Row],[Employee_ID]],Employees!$A:$A,Employees!$B:$B,"Unknown")</f>
        <v>Yamini Pandian</v>
      </c>
      <c r="AH1602">
        <f>IF(MONTH(tblSales[[#This Row],[Invoice Date]])&gt;=4,MONTH(tblSales[[#This Row],[Invoice Date]]),MONTH(tblSales[[#This Row],[Invoice Date]])+12)</f>
        <v>7</v>
      </c>
      <c r="AI1602" s="8">
        <f>DATE(YEAR(tblSales[[#This Row],[Invoice Date]]),MONTH(tblSales[[#This Row],[Invoice Date]]),1)</f>
        <v>45474</v>
      </c>
      <c r="AJ1602" t="str">
        <f>_xlfn.XLOOKUP(tblSales[[#This Row],[Product_ID]],Products!$A:$A,Products!$B:$B,"Unknown")</f>
        <v>Skechers Skinny Fit Grey</v>
      </c>
      <c r="AK1602" s="9">
        <f>IFERROR(tblSales[[#This Row],[Profit]]/tblSales[[#This Row],[Sales Amount]],0)</f>
        <v>0.12449221283601924</v>
      </c>
      <c r="AL1602" t="str">
        <f>IF(tblSales[[#This Row],[Discount %]]&lt;=5,"0-5%",
IF(tblSales[[#This Row],[Discount %]]&lt;=10,"5-10%",
IF(tblSales[[#This Row],[Discount %]]&lt;=15,"10-15%",
IF(tblSales[[#This Row],[Discount %]]&lt;=20,"15-20%","20%+"))))</f>
        <v>20%+</v>
      </c>
    </row>
    <row r="1603" spans="1:38">
      <c r="A1603" s="2" t="s">
        <v>3480</v>
      </c>
      <c r="B1603" s="11">
        <v>45722</v>
      </c>
      <c r="C1603" s="2" t="s">
        <v>2150</v>
      </c>
      <c r="D1603" s="2" t="s">
        <v>1642</v>
      </c>
      <c r="E1603" s="2" t="s">
        <v>1092</v>
      </c>
      <c r="F1603" s="2" t="s">
        <v>177</v>
      </c>
      <c r="G1603" s="2">
        <v>1</v>
      </c>
      <c r="H1603" s="2">
        <v>820.95</v>
      </c>
      <c r="I1603" s="2">
        <v>25</v>
      </c>
      <c r="J1603" s="2">
        <v>205.24</v>
      </c>
      <c r="K1603" s="2">
        <v>5</v>
      </c>
      <c r="L1603" s="2">
        <v>30.79</v>
      </c>
      <c r="M1603" s="2">
        <v>646.5</v>
      </c>
      <c r="N1603" s="2">
        <v>481.3</v>
      </c>
      <c r="O1603" s="2">
        <f t="shared" si="61"/>
        <v>134.41</v>
      </c>
      <c r="P1603" s="2" t="s">
        <v>32</v>
      </c>
      <c r="Q1603" s="2" t="str">
        <f t="shared" si="62"/>
        <v>UPI</v>
      </c>
      <c r="R1603" s="2" t="s">
        <v>20</v>
      </c>
      <c r="S1603" s="2" t="s">
        <v>56</v>
      </c>
      <c r="T1603" s="2" t="s">
        <v>1172</v>
      </c>
      <c r="U1603" s="2" t="s">
        <v>59</v>
      </c>
      <c r="V1603" t="str">
        <f>TEXT(tblSales[[#This Row],[Invoice Date]],"mmm")</f>
        <v>Mar</v>
      </c>
      <c r="W1603">
        <f>MONTH(tblSales[[#This Row],[Invoice Date]])</f>
        <v>3</v>
      </c>
      <c r="X1603">
        <f>YEAR(tblSales[[#This Row],[Invoice Date]])</f>
        <v>2025</v>
      </c>
      <c r="Y1603" t="str">
        <f>TEXT(tblSales[[#This Row],[Invoice Date]],"mmm-yyyy")</f>
        <v>Mar-2025</v>
      </c>
      <c r="Z1603" t="str">
        <f>_xlfn.XLOOKUP(tblSales[[#This Row],[Product_ID]],Products!$A:$A,Products!$C:$C,"Women Dresses")</f>
        <v>Accessories</v>
      </c>
      <c r="AA1603" t="str">
        <f>_xlfn.XLOOKUP(tblSales[[#This Row],[Product_ID]],Products!$A:$A,Products!$D:$D,"Unknown")</f>
        <v>Sunglasses</v>
      </c>
      <c r="AB1603" t="str">
        <f>_xlfn.XLOOKUP(tblSales[[#This Row],[Product_ID]],Products!$A:$A,Products!$E:$E,"Unknown")</f>
        <v>Missing Brand Name</v>
      </c>
      <c r="AC1603" t="str">
        <f>_xlfn.XLOOKUP(tblSales[[#This Row],[Store_ID]],Stores!$A:$A,Stores!$B:$B,"Unknown")</f>
        <v>TrendMart Kochi Standard</v>
      </c>
      <c r="AD1603" t="str">
        <f>_xlfn.XLOOKUP(tblSales[[#This Row],[Store_ID]],Stores!$A:$A,Stores!$E:$E,"Unknown")</f>
        <v>South Zone 1</v>
      </c>
      <c r="AE1603" t="str">
        <f>_xlfn.XLOOKUP(tblSales[[#This Row],[Customer_ID]],Customers!$A:$A,Customers!$B:$B,"Unknown")</f>
        <v>Bhagya Pillai</v>
      </c>
      <c r="AF1603" t="str">
        <f>_xlfn.XLOOKUP(tblSales[[#This Row],[Customer_ID]],Customers!$A:$A,Customers!$J:$J,"Unknown")</f>
        <v>Silver</v>
      </c>
      <c r="AG1603" t="str">
        <f>_xlfn.XLOOKUP(tblSales[[#This Row],[Employee_ID]],Employees!$A:$A,Employees!$B:$B,"Unknown")</f>
        <v>Deepak Kamath</v>
      </c>
      <c r="AH1603">
        <f>IF(MONTH(tblSales[[#This Row],[Invoice Date]])&gt;=4,MONTH(tblSales[[#This Row],[Invoice Date]]),MONTH(tblSales[[#This Row],[Invoice Date]])+12)</f>
        <v>15</v>
      </c>
      <c r="AI1603" s="8">
        <f>DATE(YEAR(tblSales[[#This Row],[Invoice Date]]),MONTH(tblSales[[#This Row],[Invoice Date]]),1)</f>
        <v>45717</v>
      </c>
      <c r="AJ1603" t="str">
        <f>_xlfn.XLOOKUP(tblSales[[#This Row],[Product_ID]],Products!$A:$A,Products!$B:$B,"Unknown")</f>
        <v>Kalyan Silks Sunglasses Black</v>
      </c>
      <c r="AK1603" s="9">
        <f>IFERROR(tblSales[[#This Row],[Profit]]/tblSales[[#This Row],[Sales Amount]],0)</f>
        <v>0.20790409899458623</v>
      </c>
      <c r="AL1603" t="str">
        <f>IF(tblSales[[#This Row],[Discount %]]&lt;=5,"0-5%",
IF(tblSales[[#This Row],[Discount %]]&lt;=10,"5-10%",
IF(tblSales[[#This Row],[Discount %]]&lt;=15,"10-15%",
IF(tblSales[[#This Row],[Discount %]]&lt;=20,"15-20%","20%+"))))</f>
        <v>20%+</v>
      </c>
    </row>
    <row r="1604" spans="1:38">
      <c r="A1604" s="2" t="s">
        <v>3481</v>
      </c>
      <c r="B1604" s="11">
        <v>45744</v>
      </c>
      <c r="C1604" s="2" t="s">
        <v>1270</v>
      </c>
      <c r="D1604" s="2" t="s">
        <v>817</v>
      </c>
      <c r="E1604" s="2" t="s">
        <v>1024</v>
      </c>
      <c r="F1604" s="2" t="s">
        <v>161</v>
      </c>
      <c r="G1604" s="2">
        <v>1</v>
      </c>
      <c r="H1604" s="2">
        <v>1378.2</v>
      </c>
      <c r="I1604" s="2">
        <v>0</v>
      </c>
      <c r="J1604" s="2">
        <v>0</v>
      </c>
      <c r="K1604" s="2">
        <v>12</v>
      </c>
      <c r="L1604" s="2">
        <v>165.38</v>
      </c>
      <c r="M1604" s="2">
        <v>1543.58</v>
      </c>
      <c r="N1604" s="2">
        <v>1015.72</v>
      </c>
      <c r="O1604" s="2">
        <f t="shared" si="61"/>
        <v>362.4799999999999</v>
      </c>
      <c r="P1604" s="2" t="s">
        <v>28</v>
      </c>
      <c r="Q1604" s="2" t="str">
        <f t="shared" si="62"/>
        <v>Credit Card</v>
      </c>
      <c r="R1604" s="2" t="s">
        <v>21</v>
      </c>
      <c r="S1604" s="2" t="s">
        <v>56</v>
      </c>
      <c r="T1604" s="2" t="s">
        <v>3482</v>
      </c>
      <c r="U1604" s="2" t="s">
        <v>59</v>
      </c>
      <c r="V1604" t="str">
        <f>TEXT(tblSales[[#This Row],[Invoice Date]],"mmm")</f>
        <v>Mar</v>
      </c>
      <c r="W1604">
        <f>MONTH(tblSales[[#This Row],[Invoice Date]])</f>
        <v>3</v>
      </c>
      <c r="X1604">
        <f>YEAR(tblSales[[#This Row],[Invoice Date]])</f>
        <v>2025</v>
      </c>
      <c r="Y1604" t="str">
        <f>TEXT(tblSales[[#This Row],[Invoice Date]],"mmm-yyyy")</f>
        <v>Mar-2025</v>
      </c>
      <c r="Z1604" t="str">
        <f>_xlfn.XLOOKUP(tblSales[[#This Row],[Product_ID]],Products!$A:$A,Products!$C:$C,"Women Dresses")</f>
        <v>Winter Wear</v>
      </c>
      <c r="AA1604" t="str">
        <f>_xlfn.XLOOKUP(tblSales[[#This Row],[Product_ID]],Products!$A:$A,Products!$D:$D,"Unknown")</f>
        <v>Muffler</v>
      </c>
      <c r="AB1604" t="str">
        <f>_xlfn.XLOOKUP(tblSales[[#This Row],[Product_ID]],Products!$A:$A,Products!$E:$E,"Unknown")</f>
        <v>Liberty</v>
      </c>
      <c r="AC1604" t="str">
        <f>_xlfn.XLOOKUP(tblSales[[#This Row],[Store_ID]],Stores!$A:$A,Stores!$B:$B,"Unknown")</f>
        <v>TrendMart Hyderabad Standard</v>
      </c>
      <c r="AD1604" t="str">
        <f>_xlfn.XLOOKUP(tblSales[[#This Row],[Store_ID]],Stores!$A:$A,Stores!$E:$E,"Unknown")</f>
        <v>South Zone 2</v>
      </c>
      <c r="AE1604" t="str">
        <f>_xlfn.XLOOKUP(tblSales[[#This Row],[Customer_ID]],Customers!$A:$A,Customers!$B:$B,"Unknown")</f>
        <v>Karunakaran Yadav</v>
      </c>
      <c r="AF1604" t="str">
        <f>_xlfn.XLOOKUP(tblSales[[#This Row],[Customer_ID]],Customers!$A:$A,Customers!$J:$J,"Unknown")</f>
        <v>Regular</v>
      </c>
      <c r="AG1604" t="str">
        <f>_xlfn.XLOOKUP(tblSales[[#This Row],[Employee_ID]],Employees!$A:$A,Employees!$B:$B,"Unknown")</f>
        <v>Chandra Reddy</v>
      </c>
      <c r="AH1604">
        <f>IF(MONTH(tblSales[[#This Row],[Invoice Date]])&gt;=4,MONTH(tblSales[[#This Row],[Invoice Date]]),MONTH(tblSales[[#This Row],[Invoice Date]])+12)</f>
        <v>15</v>
      </c>
      <c r="AI1604" s="8">
        <f>DATE(YEAR(tblSales[[#This Row],[Invoice Date]]),MONTH(tblSales[[#This Row],[Invoice Date]]),1)</f>
        <v>45717</v>
      </c>
      <c r="AJ1604" t="str">
        <f>_xlfn.XLOOKUP(tblSales[[#This Row],[Product_ID]],Products!$A:$A,Products!$B:$B,"Unknown")</f>
        <v>Liberty Muffler Charcoal</v>
      </c>
      <c r="AK1604" s="9">
        <f>IFERROR(tblSales[[#This Row],[Profit]]/tblSales[[#This Row],[Sales Amount]],0)</f>
        <v>0.23483071820054674</v>
      </c>
      <c r="AL1604" t="str">
        <f>IF(tblSales[[#This Row],[Discount %]]&lt;=5,"0-5%",
IF(tblSales[[#This Row],[Discount %]]&lt;=10,"5-10%",
IF(tblSales[[#This Row],[Discount %]]&lt;=15,"10-15%",
IF(tblSales[[#This Row],[Discount %]]&lt;=20,"15-20%","20%+"))))</f>
        <v>0-5%</v>
      </c>
    </row>
    <row r="1605" spans="1:38">
      <c r="A1605" s="2" t="s">
        <v>3483</v>
      </c>
      <c r="B1605" s="11">
        <v>45507</v>
      </c>
      <c r="C1605" s="2" t="s">
        <v>1179</v>
      </c>
      <c r="D1605" s="2" t="s">
        <v>527</v>
      </c>
      <c r="E1605" s="2" t="s">
        <v>463</v>
      </c>
      <c r="F1605" s="2" t="s">
        <v>324</v>
      </c>
      <c r="G1605" s="2">
        <v>3</v>
      </c>
      <c r="H1605" s="2">
        <v>942.02</v>
      </c>
      <c r="I1605" s="2">
        <v>25</v>
      </c>
      <c r="J1605" s="2">
        <v>706.51</v>
      </c>
      <c r="K1605" s="2">
        <v>5</v>
      </c>
      <c r="L1605" s="2">
        <v>105.98</v>
      </c>
      <c r="M1605" s="2">
        <v>2225.5300000000002</v>
      </c>
      <c r="N1605" s="2">
        <v>1889.16</v>
      </c>
      <c r="O1605" s="2">
        <f t="shared" si="61"/>
        <v>230.3900000000001</v>
      </c>
      <c r="P1605" s="2" t="s">
        <v>28</v>
      </c>
      <c r="Q1605" s="2" t="str">
        <f t="shared" si="62"/>
        <v>Credit Card</v>
      </c>
      <c r="R1605" s="2" t="s">
        <v>20</v>
      </c>
      <c r="S1605" s="2" t="s">
        <v>57</v>
      </c>
      <c r="T1605" s="2" t="s">
        <v>2574</v>
      </c>
      <c r="U1605" s="2" t="s">
        <v>60</v>
      </c>
      <c r="V1605" t="str">
        <f>TEXT(tblSales[[#This Row],[Invoice Date]],"mmm")</f>
        <v>Aug</v>
      </c>
      <c r="W1605">
        <f>MONTH(tblSales[[#This Row],[Invoice Date]])</f>
        <v>8</v>
      </c>
      <c r="X1605">
        <f>YEAR(tblSales[[#This Row],[Invoice Date]])</f>
        <v>2024</v>
      </c>
      <c r="Y1605" t="str">
        <f>TEXT(tblSales[[#This Row],[Invoice Date]],"mmm-yyyy")</f>
        <v>Aug-2024</v>
      </c>
      <c r="Z1605" t="str">
        <f>_xlfn.XLOOKUP(tblSales[[#This Row],[Product_ID]],Products!$A:$A,Products!$C:$C,"Women Dresses")</f>
        <v>Women Tops</v>
      </c>
      <c r="AA1605" t="str">
        <f>_xlfn.XLOOKUP(tblSales[[#This Row],[Product_ID]],Products!$A:$A,Products!$D:$D,"Unknown")</f>
        <v>Crop Top</v>
      </c>
      <c r="AB1605" t="str">
        <f>_xlfn.XLOOKUP(tblSales[[#This Row],[Product_ID]],Products!$A:$A,Products!$E:$E,"Unknown")</f>
        <v>Ramraj Cotton</v>
      </c>
      <c r="AC1605" t="str">
        <f>_xlfn.XLOOKUP(tblSales[[#This Row],[Store_ID]],Stores!$A:$A,Stores!$B:$B,"Unknown")</f>
        <v>TrendMart Tirupati Standard</v>
      </c>
      <c r="AD1605" t="str">
        <f>_xlfn.XLOOKUP(tblSales[[#This Row],[Store_ID]],Stores!$A:$A,Stores!$E:$E,"Unknown")</f>
        <v>South Zone 3</v>
      </c>
      <c r="AE1605" t="str">
        <f>_xlfn.XLOOKUP(tblSales[[#This Row],[Customer_ID]],Customers!$A:$A,Customers!$B:$B,"Unknown")</f>
        <v>Saranya Hegde</v>
      </c>
      <c r="AF1605" t="str">
        <f>_xlfn.XLOOKUP(tblSales[[#This Row],[Customer_ID]],Customers!$A:$A,Customers!$J:$J,"Unknown")</f>
        <v>Gold</v>
      </c>
      <c r="AG1605" t="str">
        <f>_xlfn.XLOOKUP(tblSales[[#This Row],[Employee_ID]],Employees!$A:$A,Employees!$B:$B,"Unknown")</f>
        <v>Ganesh Iyengar</v>
      </c>
      <c r="AH1605">
        <f>IF(MONTH(tblSales[[#This Row],[Invoice Date]])&gt;=4,MONTH(tblSales[[#This Row],[Invoice Date]]),MONTH(tblSales[[#This Row],[Invoice Date]])+12)</f>
        <v>8</v>
      </c>
      <c r="AI1605" s="8">
        <f>DATE(YEAR(tblSales[[#This Row],[Invoice Date]]),MONTH(tblSales[[#This Row],[Invoice Date]]),1)</f>
        <v>45505</v>
      </c>
      <c r="AJ1605" t="str">
        <f>_xlfn.XLOOKUP(tblSales[[#This Row],[Product_ID]],Products!$A:$A,Products!$B:$B,"Unknown")</f>
        <v>Ramraj Cotton Crop Top Pink</v>
      </c>
      <c r="AK1605" s="9">
        <f>IFERROR(tblSales[[#This Row],[Profit]]/tblSales[[#This Row],[Sales Amount]],0)</f>
        <v>0.10352140838362102</v>
      </c>
      <c r="AL1605" t="str">
        <f>IF(tblSales[[#This Row],[Discount %]]&lt;=5,"0-5%",
IF(tblSales[[#This Row],[Discount %]]&lt;=10,"5-10%",
IF(tblSales[[#This Row],[Discount %]]&lt;=15,"10-15%",
IF(tblSales[[#This Row],[Discount %]]&lt;=20,"15-20%","20%+"))))</f>
        <v>20%+</v>
      </c>
    </row>
    <row r="1606" spans="1:38">
      <c r="A1606" s="2" t="s">
        <v>3484</v>
      </c>
      <c r="B1606" s="11">
        <v>45645</v>
      </c>
      <c r="C1606" s="2" t="s">
        <v>2368</v>
      </c>
      <c r="D1606" s="2" t="s">
        <v>806</v>
      </c>
      <c r="E1606" s="2" t="s">
        <v>1380</v>
      </c>
      <c r="F1606" s="2" t="s">
        <v>122</v>
      </c>
      <c r="G1606" s="2">
        <v>1</v>
      </c>
      <c r="H1606" s="2">
        <v>705.55</v>
      </c>
      <c r="I1606" s="2">
        <v>20</v>
      </c>
      <c r="J1606" s="2">
        <v>141.11000000000001</v>
      </c>
      <c r="K1606" s="2">
        <v>5</v>
      </c>
      <c r="L1606" s="2">
        <v>28.22</v>
      </c>
      <c r="M1606" s="2">
        <v>592.66</v>
      </c>
      <c r="N1606" s="2">
        <v>525.45000000000005</v>
      </c>
      <c r="O1606" s="2">
        <f t="shared" si="61"/>
        <v>38.989999999999924</v>
      </c>
      <c r="P1606" s="2" t="s">
        <v>28</v>
      </c>
      <c r="Q1606" s="2" t="str">
        <f t="shared" si="62"/>
        <v>Credit Card</v>
      </c>
      <c r="R1606" s="2" t="s">
        <v>20</v>
      </c>
      <c r="S1606" s="2" t="s">
        <v>56</v>
      </c>
      <c r="T1606" s="2" t="s">
        <v>831</v>
      </c>
      <c r="U1606" s="2" t="s">
        <v>59</v>
      </c>
      <c r="V1606" t="str">
        <f>TEXT(tblSales[[#This Row],[Invoice Date]],"mmm")</f>
        <v>Dec</v>
      </c>
      <c r="W1606">
        <f>MONTH(tblSales[[#This Row],[Invoice Date]])</f>
        <v>12</v>
      </c>
      <c r="X1606">
        <f>YEAR(tblSales[[#This Row],[Invoice Date]])</f>
        <v>2024</v>
      </c>
      <c r="Y1606" t="str">
        <f>TEXT(tblSales[[#This Row],[Invoice Date]],"mmm-yyyy")</f>
        <v>Dec-2024</v>
      </c>
      <c r="Z1606" t="str">
        <f>_xlfn.XLOOKUP(tblSales[[#This Row],[Product_ID]],Products!$A:$A,Products!$C:$C,"Women Dresses")</f>
        <v>Kids Wear</v>
      </c>
      <c r="AA1606" t="str">
        <f>_xlfn.XLOOKUP(tblSales[[#This Row],[Product_ID]],Products!$A:$A,Products!$D:$D,"Unknown")</f>
        <v>Girls Frock</v>
      </c>
      <c r="AB1606" t="str">
        <f>_xlfn.XLOOKUP(tblSales[[#This Row],[Product_ID]],Products!$A:$A,Products!$E:$E,"Unknown")</f>
        <v>Sonata</v>
      </c>
      <c r="AC1606" t="str">
        <f>_xlfn.XLOOKUP(tblSales[[#This Row],[Store_ID]],Stores!$A:$A,Stores!$B:$B,"Unknown")</f>
        <v>TrendMart Alappuzha Mall Kiosk</v>
      </c>
      <c r="AD1606" t="str">
        <f>_xlfn.XLOOKUP(tblSales[[#This Row],[Store_ID]],Stores!$A:$A,Stores!$E:$E,"Unknown")</f>
        <v>South Zone 1</v>
      </c>
      <c r="AE1606" t="str">
        <f>_xlfn.XLOOKUP(tblSales[[#This Row],[Customer_ID]],Customers!$A:$A,Customers!$B:$B,"Unknown")</f>
        <v>Nisha Srinivasan</v>
      </c>
      <c r="AF1606" t="str">
        <f>_xlfn.XLOOKUP(tblSales[[#This Row],[Customer_ID]],Customers!$A:$A,Customers!$J:$J,"Unknown")</f>
        <v>Regular</v>
      </c>
      <c r="AG1606" t="str">
        <f>_xlfn.XLOOKUP(tblSales[[#This Row],[Employee_ID]],Employees!$A:$A,Employees!$B:$B,"Unknown")</f>
        <v>Rahul Krishnan</v>
      </c>
      <c r="AH1606">
        <f>IF(MONTH(tblSales[[#This Row],[Invoice Date]])&gt;=4,MONTH(tblSales[[#This Row],[Invoice Date]]),MONTH(tblSales[[#This Row],[Invoice Date]])+12)</f>
        <v>12</v>
      </c>
      <c r="AI1606" s="8">
        <f>DATE(YEAR(tblSales[[#This Row],[Invoice Date]]),MONTH(tblSales[[#This Row],[Invoice Date]]),1)</f>
        <v>45627</v>
      </c>
      <c r="AJ1606" t="str">
        <f>_xlfn.XLOOKUP(tblSales[[#This Row],[Product_ID]],Products!$A:$A,Products!$B:$B,"Unknown")</f>
        <v>Sonata Girls Frock Cream</v>
      </c>
      <c r="AK1606" s="9">
        <f>IFERROR(tblSales[[#This Row],[Profit]]/tblSales[[#This Row],[Sales Amount]],0)</f>
        <v>6.5788141598892999E-2</v>
      </c>
      <c r="AL1606" t="str">
        <f>IF(tblSales[[#This Row],[Discount %]]&lt;=5,"0-5%",
IF(tblSales[[#This Row],[Discount %]]&lt;=10,"5-10%",
IF(tblSales[[#This Row],[Discount %]]&lt;=15,"10-15%",
IF(tblSales[[#This Row],[Discount %]]&lt;=20,"15-20%","20%+"))))</f>
        <v>15-20%</v>
      </c>
    </row>
    <row r="1607" spans="1:38">
      <c r="A1607" s="2" t="s">
        <v>3485</v>
      </c>
      <c r="B1607" s="11">
        <v>45680</v>
      </c>
      <c r="C1607" s="2" t="s">
        <v>95</v>
      </c>
      <c r="D1607" s="2" t="s">
        <v>376</v>
      </c>
      <c r="E1607" s="2" t="s">
        <v>139</v>
      </c>
      <c r="F1607" s="2" t="s">
        <v>204</v>
      </c>
      <c r="G1607" s="2">
        <v>2</v>
      </c>
      <c r="H1607" s="2">
        <v>820.97</v>
      </c>
      <c r="I1607" s="2">
        <v>30</v>
      </c>
      <c r="J1607" s="2">
        <v>492.58</v>
      </c>
      <c r="K1607" s="2">
        <v>5</v>
      </c>
      <c r="L1607" s="2">
        <v>57.47</v>
      </c>
      <c r="M1607" s="2">
        <v>1206.83</v>
      </c>
      <c r="N1607" s="2">
        <v>1146.18</v>
      </c>
      <c r="O1607" s="2">
        <f t="shared" si="61"/>
        <v>3.1799999999998647</v>
      </c>
      <c r="P1607" s="2" t="s">
        <v>32</v>
      </c>
      <c r="Q1607" s="2" t="str">
        <f t="shared" si="62"/>
        <v>UPI</v>
      </c>
      <c r="R1607" s="2" t="s">
        <v>21</v>
      </c>
      <c r="S1607" s="2" t="s">
        <v>56</v>
      </c>
      <c r="T1607" s="2" t="s">
        <v>2641</v>
      </c>
      <c r="U1607" s="2" t="s">
        <v>59</v>
      </c>
      <c r="V1607" t="str">
        <f>TEXT(tblSales[[#This Row],[Invoice Date]],"mmm")</f>
        <v>Jan</v>
      </c>
      <c r="W1607">
        <f>MONTH(tblSales[[#This Row],[Invoice Date]])</f>
        <v>1</v>
      </c>
      <c r="X1607">
        <f>YEAR(tblSales[[#This Row],[Invoice Date]])</f>
        <v>2025</v>
      </c>
      <c r="Y1607" t="str">
        <f>TEXT(tblSales[[#This Row],[Invoice Date]],"mmm-yyyy")</f>
        <v>Jan-2025</v>
      </c>
      <c r="Z1607" t="str">
        <f>_xlfn.XLOOKUP(tblSales[[#This Row],[Product_ID]],Products!$A:$A,Products!$C:$C,"Women Dresses")</f>
        <v>Women Kurtis</v>
      </c>
      <c r="AA1607" t="str">
        <f>_xlfn.XLOOKUP(tblSales[[#This Row],[Product_ID]],Products!$A:$A,Products!$D:$D,"Unknown")</f>
        <v>Anarkali Kurti</v>
      </c>
      <c r="AB1607" t="str">
        <f>_xlfn.XLOOKUP(tblSales[[#This Row],[Product_ID]],Products!$A:$A,Products!$E:$E,"Unknown")</f>
        <v>Nike</v>
      </c>
      <c r="AC1607" t="str">
        <f>_xlfn.XLOOKUP(tblSales[[#This Row],[Store_ID]],Stores!$A:$A,Stores!$B:$B,"Unknown")</f>
        <v>TrendMart Kozhikode Standard</v>
      </c>
      <c r="AD1607" t="str">
        <f>_xlfn.XLOOKUP(tblSales[[#This Row],[Store_ID]],Stores!$A:$A,Stores!$E:$E,"Unknown")</f>
        <v>South Zone 1</v>
      </c>
      <c r="AE1607" t="str">
        <f>_xlfn.XLOOKUP(tblSales[[#This Row],[Customer_ID]],Customers!$A:$A,Customers!$B:$B,"Unknown")</f>
        <v>Ashok Menon</v>
      </c>
      <c r="AF1607" t="str">
        <f>_xlfn.XLOOKUP(tblSales[[#This Row],[Customer_ID]],Customers!$A:$A,Customers!$J:$J,"Unknown")</f>
        <v>Regular</v>
      </c>
      <c r="AG1607" t="str">
        <f>_xlfn.XLOOKUP(tblSales[[#This Row],[Employee_ID]],Employees!$A:$A,Employees!$B:$B,"Unknown")</f>
        <v>Logesh Gopalakrishnan</v>
      </c>
      <c r="AH1607">
        <f>IF(MONTH(tblSales[[#This Row],[Invoice Date]])&gt;=4,MONTH(tblSales[[#This Row],[Invoice Date]]),MONTH(tblSales[[#This Row],[Invoice Date]])+12)</f>
        <v>13</v>
      </c>
      <c r="AI1607" s="8">
        <f>DATE(YEAR(tblSales[[#This Row],[Invoice Date]]),MONTH(tblSales[[#This Row],[Invoice Date]]),1)</f>
        <v>45658</v>
      </c>
      <c r="AJ1607" t="str">
        <f>_xlfn.XLOOKUP(tblSales[[#This Row],[Product_ID]],Products!$A:$A,Products!$B:$B,"Unknown")</f>
        <v>Nike Anarkali Kurti White</v>
      </c>
      <c r="AK1607" s="9">
        <f>IFERROR(tblSales[[#This Row],[Profit]]/tblSales[[#This Row],[Sales Amount]],0)</f>
        <v>2.6350024444203946E-3</v>
      </c>
      <c r="AL1607" t="str">
        <f>IF(tblSales[[#This Row],[Discount %]]&lt;=5,"0-5%",
IF(tblSales[[#This Row],[Discount %]]&lt;=10,"5-10%",
IF(tblSales[[#This Row],[Discount %]]&lt;=15,"10-15%",
IF(tblSales[[#This Row],[Discount %]]&lt;=20,"15-20%","20%+"))))</f>
        <v>20%+</v>
      </c>
    </row>
    <row r="1608" spans="1:38">
      <c r="A1608" s="2" t="s">
        <v>3486</v>
      </c>
      <c r="B1608" s="11">
        <v>45704</v>
      </c>
      <c r="C1608" s="2" t="s">
        <v>2295</v>
      </c>
      <c r="D1608" s="2" t="s">
        <v>120</v>
      </c>
      <c r="E1608" s="2" t="s">
        <v>615</v>
      </c>
      <c r="F1608" s="2" t="s">
        <v>377</v>
      </c>
      <c r="G1608" s="2">
        <v>3</v>
      </c>
      <c r="H1608" s="2">
        <v>3453.57</v>
      </c>
      <c r="I1608" s="2">
        <v>25</v>
      </c>
      <c r="J1608" s="2">
        <v>2590.1799999999998</v>
      </c>
      <c r="K1608" s="2">
        <v>12</v>
      </c>
      <c r="L1608" s="2">
        <v>932.46</v>
      </c>
      <c r="M1608" s="2">
        <v>8702.99</v>
      </c>
      <c r="N1608" s="2">
        <v>7273.86</v>
      </c>
      <c r="O1608" s="2">
        <f t="shared" si="61"/>
        <v>496.67000000000007</v>
      </c>
      <c r="P1608" s="2" t="s">
        <v>32</v>
      </c>
      <c r="Q1608" s="2" t="str">
        <f t="shared" si="62"/>
        <v>UPI</v>
      </c>
      <c r="R1608" s="2" t="s">
        <v>20</v>
      </c>
      <c r="S1608" s="2" t="s">
        <v>56</v>
      </c>
      <c r="T1608" s="2" t="s">
        <v>3393</v>
      </c>
      <c r="U1608" s="2" t="s">
        <v>60</v>
      </c>
      <c r="V1608" t="str">
        <f>TEXT(tblSales[[#This Row],[Invoice Date]],"mmm")</f>
        <v>Feb</v>
      </c>
      <c r="W1608">
        <f>MONTH(tblSales[[#This Row],[Invoice Date]])</f>
        <v>2</v>
      </c>
      <c r="X1608">
        <f>YEAR(tblSales[[#This Row],[Invoice Date]])</f>
        <v>2025</v>
      </c>
      <c r="Y1608" t="str">
        <f>TEXT(tblSales[[#This Row],[Invoice Date]],"mmm-yyyy")</f>
        <v>Feb-2025</v>
      </c>
      <c r="Z1608" t="str">
        <f>_xlfn.XLOOKUP(tblSales[[#This Row],[Product_ID]],Products!$A:$A,Products!$C:$C,"Women Dresses")</f>
        <v>Footwear</v>
      </c>
      <c r="AA1608" t="str">
        <f>_xlfn.XLOOKUP(tblSales[[#This Row],[Product_ID]],Products!$A:$A,Products!$D:$D,"Unknown")</f>
        <v>Formal Shoes</v>
      </c>
      <c r="AB1608" t="str">
        <f>_xlfn.XLOOKUP(tblSales[[#This Row],[Product_ID]],Products!$A:$A,Products!$E:$E,"Unknown")</f>
        <v>US Polo Assn</v>
      </c>
      <c r="AC1608" t="str">
        <f>_xlfn.XLOOKUP(tblSales[[#This Row],[Store_ID]],Stores!$A:$A,Stores!$B:$B,"Unknown")</f>
        <v>TrendMart Hyderabad Mall Kiosk</v>
      </c>
      <c r="AD1608" t="str">
        <f>_xlfn.XLOOKUP(tblSales[[#This Row],[Store_ID]],Stores!$A:$A,Stores!$E:$E,"Unknown")</f>
        <v>South Zone 2</v>
      </c>
      <c r="AE1608" t="str">
        <f>_xlfn.XLOOKUP(tblSales[[#This Row],[Customer_ID]],Customers!$A:$A,Customers!$B:$B,"Unknown")</f>
        <v>Harini Mudaliar</v>
      </c>
      <c r="AF1608" t="str">
        <f>_xlfn.XLOOKUP(tblSales[[#This Row],[Customer_ID]],Customers!$A:$A,Customers!$J:$J,"Unknown")</f>
        <v>Regular</v>
      </c>
      <c r="AG1608" t="str">
        <f>_xlfn.XLOOKUP(tblSales[[#This Row],[Employee_ID]],Employees!$A:$A,Employees!$B:$B,"Unknown")</f>
        <v>Sunita Ramachandran</v>
      </c>
      <c r="AH1608">
        <f>IF(MONTH(tblSales[[#This Row],[Invoice Date]])&gt;=4,MONTH(tblSales[[#This Row],[Invoice Date]]),MONTH(tblSales[[#This Row],[Invoice Date]])+12)</f>
        <v>14</v>
      </c>
      <c r="AI1608" s="8">
        <f>DATE(YEAR(tblSales[[#This Row],[Invoice Date]]),MONTH(tblSales[[#This Row],[Invoice Date]]),1)</f>
        <v>45689</v>
      </c>
      <c r="AJ1608" t="str">
        <f>_xlfn.XLOOKUP(tblSales[[#This Row],[Product_ID]],Products!$A:$A,Products!$B:$B,"Unknown")</f>
        <v>US Polo Assn Formal Shoes Red</v>
      </c>
      <c r="AK1608" s="9">
        <f>IFERROR(tblSales[[#This Row],[Profit]]/tblSales[[#This Row],[Sales Amount]],0)</f>
        <v>5.7068892415135498E-2</v>
      </c>
      <c r="AL1608" t="str">
        <f>IF(tblSales[[#This Row],[Discount %]]&lt;=5,"0-5%",
IF(tblSales[[#This Row],[Discount %]]&lt;=10,"5-10%",
IF(tblSales[[#This Row],[Discount %]]&lt;=15,"10-15%",
IF(tblSales[[#This Row],[Discount %]]&lt;=20,"15-20%","20%+"))))</f>
        <v>20%+</v>
      </c>
    </row>
    <row r="1609" spans="1:38">
      <c r="A1609" s="2" t="s">
        <v>3487</v>
      </c>
      <c r="B1609" s="11">
        <v>45728</v>
      </c>
      <c r="C1609" s="2" t="s">
        <v>1041</v>
      </c>
      <c r="D1609" s="2" t="s">
        <v>817</v>
      </c>
      <c r="E1609" s="2" t="s">
        <v>863</v>
      </c>
      <c r="F1609" s="2" t="s">
        <v>493</v>
      </c>
      <c r="G1609" s="2">
        <v>1</v>
      </c>
      <c r="H1609" s="2">
        <v>1276.44</v>
      </c>
      <c r="I1609" s="2">
        <v>10</v>
      </c>
      <c r="J1609" s="2">
        <v>127.64</v>
      </c>
      <c r="K1609" s="2">
        <v>12</v>
      </c>
      <c r="L1609" s="2">
        <v>137.86000000000001</v>
      </c>
      <c r="M1609" s="2">
        <v>1286.6600000000001</v>
      </c>
      <c r="N1609" s="2">
        <v>1015.72</v>
      </c>
      <c r="O1609" s="2">
        <f t="shared" si="61"/>
        <v>133.08000000000004</v>
      </c>
      <c r="P1609" s="2" t="s">
        <v>30</v>
      </c>
      <c r="Q1609" s="2" t="str">
        <f t="shared" si="62"/>
        <v>EMI</v>
      </c>
      <c r="R1609" s="2" t="s">
        <v>21</v>
      </c>
      <c r="S1609" s="2" t="s">
        <v>56</v>
      </c>
      <c r="T1609" s="2" t="s">
        <v>1619</v>
      </c>
      <c r="U1609" s="2" t="s">
        <v>59</v>
      </c>
      <c r="V1609" t="str">
        <f>TEXT(tblSales[[#This Row],[Invoice Date]],"mmm")</f>
        <v>Mar</v>
      </c>
      <c r="W1609">
        <f>MONTH(tblSales[[#This Row],[Invoice Date]])</f>
        <v>3</v>
      </c>
      <c r="X1609">
        <f>YEAR(tblSales[[#This Row],[Invoice Date]])</f>
        <v>2025</v>
      </c>
      <c r="Y1609" t="str">
        <f>TEXT(tblSales[[#This Row],[Invoice Date]],"mmm-yyyy")</f>
        <v>Mar-2025</v>
      </c>
      <c r="Z1609" t="str">
        <f>_xlfn.XLOOKUP(tblSales[[#This Row],[Product_ID]],Products!$A:$A,Products!$C:$C,"Women Dresses")</f>
        <v>Winter Wear</v>
      </c>
      <c r="AA1609" t="str">
        <f>_xlfn.XLOOKUP(tblSales[[#This Row],[Product_ID]],Products!$A:$A,Products!$D:$D,"Unknown")</f>
        <v>Muffler</v>
      </c>
      <c r="AB1609" t="str">
        <f>_xlfn.XLOOKUP(tblSales[[#This Row],[Product_ID]],Products!$A:$A,Products!$E:$E,"Unknown")</f>
        <v>Liberty</v>
      </c>
      <c r="AC1609" t="str">
        <f>_xlfn.XLOOKUP(tblSales[[#This Row],[Store_ID]],Stores!$A:$A,Stores!$B:$B,"Unknown")</f>
        <v>TrendMart Thiruvananthapuram Outlet</v>
      </c>
      <c r="AD1609" t="str">
        <f>_xlfn.XLOOKUP(tblSales[[#This Row],[Store_ID]],Stores!$A:$A,Stores!$E:$E,"Unknown")</f>
        <v>South Zone 1</v>
      </c>
      <c r="AE1609" t="str">
        <f>_xlfn.XLOOKUP(tblSales[[#This Row],[Customer_ID]],Customers!$A:$A,Customers!$B:$B,"Unknown")</f>
        <v>Preethi Krishnan</v>
      </c>
      <c r="AF1609" t="str">
        <f>_xlfn.XLOOKUP(tblSales[[#This Row],[Customer_ID]],Customers!$A:$A,Customers!$J:$J,"Unknown")</f>
        <v>Platinum</v>
      </c>
      <c r="AG1609" t="str">
        <f>_xlfn.XLOOKUP(tblSales[[#This Row],[Employee_ID]],Employees!$A:$A,Employees!$B:$B,"Unknown")</f>
        <v>Gopal Prasad</v>
      </c>
      <c r="AH1609">
        <f>IF(MONTH(tblSales[[#This Row],[Invoice Date]])&gt;=4,MONTH(tblSales[[#This Row],[Invoice Date]]),MONTH(tblSales[[#This Row],[Invoice Date]])+12)</f>
        <v>15</v>
      </c>
      <c r="AI1609" s="8">
        <f>DATE(YEAR(tblSales[[#This Row],[Invoice Date]]),MONTH(tblSales[[#This Row],[Invoice Date]]),1)</f>
        <v>45717</v>
      </c>
      <c r="AJ1609" t="str">
        <f>_xlfn.XLOOKUP(tblSales[[#This Row],[Product_ID]],Products!$A:$A,Products!$B:$B,"Unknown")</f>
        <v>Liberty Muffler Charcoal</v>
      </c>
      <c r="AK1609" s="9">
        <f>IFERROR(tblSales[[#This Row],[Profit]]/tblSales[[#This Row],[Sales Amount]],0)</f>
        <v>0.10343058772325248</v>
      </c>
      <c r="AL1609" t="str">
        <f>IF(tblSales[[#This Row],[Discount %]]&lt;=5,"0-5%",
IF(tblSales[[#This Row],[Discount %]]&lt;=10,"5-10%",
IF(tblSales[[#This Row],[Discount %]]&lt;=15,"10-15%",
IF(tblSales[[#This Row],[Discount %]]&lt;=20,"15-20%","20%+"))))</f>
        <v>5-10%</v>
      </c>
    </row>
    <row r="1610" spans="1:38">
      <c r="A1610" s="2" t="s">
        <v>3488</v>
      </c>
      <c r="B1610" s="11">
        <v>45646</v>
      </c>
      <c r="C1610" s="2" t="s">
        <v>2378</v>
      </c>
      <c r="D1610" s="2" t="s">
        <v>466</v>
      </c>
      <c r="E1610" s="2" t="s">
        <v>1380</v>
      </c>
      <c r="F1610" s="2" t="s">
        <v>475</v>
      </c>
      <c r="G1610" s="2">
        <v>2</v>
      </c>
      <c r="H1610" s="2">
        <v>697.02</v>
      </c>
      <c r="I1610" s="2">
        <v>30</v>
      </c>
      <c r="J1610" s="2">
        <v>418.21</v>
      </c>
      <c r="K1610" s="2">
        <v>5</v>
      </c>
      <c r="L1610" s="2">
        <v>48.79</v>
      </c>
      <c r="M1610" s="2">
        <v>1024.6199999999999</v>
      </c>
      <c r="N1610" s="2">
        <v>1095.3399999999999</v>
      </c>
      <c r="O1610" s="2">
        <f t="shared" si="61"/>
        <v>-119.51000000000002</v>
      </c>
      <c r="P1610" s="2" t="s">
        <v>32</v>
      </c>
      <c r="Q1610" s="2" t="str">
        <f t="shared" si="62"/>
        <v>UPI</v>
      </c>
      <c r="R1610" s="2" t="s">
        <v>20</v>
      </c>
      <c r="S1610" s="2" t="s">
        <v>56</v>
      </c>
      <c r="T1610" s="2" t="s">
        <v>3059</v>
      </c>
      <c r="U1610" s="2" t="s">
        <v>59</v>
      </c>
      <c r="V1610" t="str">
        <f>TEXT(tblSales[[#This Row],[Invoice Date]],"mmm")</f>
        <v>Dec</v>
      </c>
      <c r="W1610">
        <f>MONTH(tblSales[[#This Row],[Invoice Date]])</f>
        <v>12</v>
      </c>
      <c r="X1610">
        <f>YEAR(tblSales[[#This Row],[Invoice Date]])</f>
        <v>2024</v>
      </c>
      <c r="Y1610" t="str">
        <f>TEXT(tblSales[[#This Row],[Invoice Date]],"mmm-yyyy")</f>
        <v>Dec-2024</v>
      </c>
      <c r="Z1610" t="str">
        <f>_xlfn.XLOOKUP(tblSales[[#This Row],[Product_ID]],Products!$A:$A,Products!$C:$C,"Women Dresses")</f>
        <v>Women Tops</v>
      </c>
      <c r="AA1610" t="str">
        <f>_xlfn.XLOOKUP(tblSales[[#This Row],[Product_ID]],Products!$A:$A,Products!$D:$D,"Unknown")</f>
        <v>Formal Top</v>
      </c>
      <c r="AB1610" t="str">
        <f>_xlfn.XLOOKUP(tblSales[[#This Row],[Product_ID]],Products!$A:$A,Products!$E:$E,"Unknown")</f>
        <v>Indian Terrain</v>
      </c>
      <c r="AC1610" t="str">
        <f>_xlfn.XLOOKUP(tblSales[[#This Row],[Store_ID]],Stores!$A:$A,Stores!$B:$B,"Unknown")</f>
        <v>TrendMart Alappuzha Mall Kiosk</v>
      </c>
      <c r="AD1610" t="str">
        <f>_xlfn.XLOOKUP(tblSales[[#This Row],[Store_ID]],Stores!$A:$A,Stores!$E:$E,"Unknown")</f>
        <v>South Zone 1</v>
      </c>
      <c r="AE1610" t="str">
        <f>_xlfn.XLOOKUP(tblSales[[#This Row],[Customer_ID]],Customers!$A:$A,Customers!$B:$B,"Unknown")</f>
        <v>Usha Pandian</v>
      </c>
      <c r="AF1610" t="str">
        <f>_xlfn.XLOOKUP(tblSales[[#This Row],[Customer_ID]],Customers!$A:$A,Customers!$J:$J,"Unknown")</f>
        <v>Silver</v>
      </c>
      <c r="AG1610" t="str">
        <f>_xlfn.XLOOKUP(tblSales[[#This Row],[Employee_ID]],Employees!$A:$A,Employees!$B:$B,"Unknown")</f>
        <v>Arjun Krishnan</v>
      </c>
      <c r="AH1610">
        <f>IF(MONTH(tblSales[[#This Row],[Invoice Date]])&gt;=4,MONTH(tblSales[[#This Row],[Invoice Date]]),MONTH(tblSales[[#This Row],[Invoice Date]])+12)</f>
        <v>12</v>
      </c>
      <c r="AI1610" s="8">
        <f>DATE(YEAR(tblSales[[#This Row],[Invoice Date]]),MONTH(tblSales[[#This Row],[Invoice Date]]),1)</f>
        <v>45627</v>
      </c>
      <c r="AJ1610" t="str">
        <f>_xlfn.XLOOKUP(tblSales[[#This Row],[Product_ID]],Products!$A:$A,Products!$B:$B,"Unknown")</f>
        <v>Indian Terrain Formal Top Maroon</v>
      </c>
      <c r="AK1610" s="9">
        <f>IFERROR(tblSales[[#This Row],[Profit]]/tblSales[[#This Row],[Sales Amount]],0)</f>
        <v>-0.11663836349085517</v>
      </c>
      <c r="AL1610" t="str">
        <f>IF(tblSales[[#This Row],[Discount %]]&lt;=5,"0-5%",
IF(tblSales[[#This Row],[Discount %]]&lt;=10,"5-10%",
IF(tblSales[[#This Row],[Discount %]]&lt;=15,"10-15%",
IF(tblSales[[#This Row],[Discount %]]&lt;=20,"15-20%","20%+"))))</f>
        <v>20%+</v>
      </c>
    </row>
    <row r="1611" spans="1:38">
      <c r="A1611" s="2" t="s">
        <v>3489</v>
      </c>
      <c r="B1611" s="11">
        <v>45553</v>
      </c>
      <c r="C1611" s="2" t="s">
        <v>1811</v>
      </c>
      <c r="D1611" s="2" t="s">
        <v>362</v>
      </c>
      <c r="E1611" s="2" t="s">
        <v>203</v>
      </c>
      <c r="F1611" s="2" t="s">
        <v>285</v>
      </c>
      <c r="G1611" s="2">
        <v>4</v>
      </c>
      <c r="H1611" s="2">
        <v>1132.47</v>
      </c>
      <c r="I1611" s="2">
        <v>30</v>
      </c>
      <c r="J1611" s="2">
        <v>1358.96</v>
      </c>
      <c r="K1611" s="2">
        <v>12</v>
      </c>
      <c r="L1611" s="2">
        <v>380.51</v>
      </c>
      <c r="M1611" s="2">
        <v>3551.43</v>
      </c>
      <c r="N1611" s="2">
        <v>3464.24</v>
      </c>
      <c r="O1611" s="2">
        <f t="shared" si="61"/>
        <v>-293.31999999999994</v>
      </c>
      <c r="P1611" s="2" t="s">
        <v>32</v>
      </c>
      <c r="Q1611" s="2" t="str">
        <f t="shared" si="62"/>
        <v>UPI</v>
      </c>
      <c r="R1611" s="2" t="s">
        <v>20</v>
      </c>
      <c r="S1611" s="2" t="s">
        <v>56</v>
      </c>
      <c r="T1611" s="2" t="s">
        <v>916</v>
      </c>
      <c r="U1611" s="2" t="s">
        <v>59</v>
      </c>
      <c r="V1611" t="str">
        <f>TEXT(tblSales[[#This Row],[Invoice Date]],"mmm")</f>
        <v>Sep</v>
      </c>
      <c r="W1611">
        <f>MONTH(tblSales[[#This Row],[Invoice Date]])</f>
        <v>9</v>
      </c>
      <c r="X1611">
        <f>YEAR(tblSales[[#This Row],[Invoice Date]])</f>
        <v>2024</v>
      </c>
      <c r="Y1611" t="str">
        <f>TEXT(tblSales[[#This Row],[Invoice Date]],"mmm-yyyy")</f>
        <v>Sep-2024</v>
      </c>
      <c r="Z1611" t="str">
        <f>_xlfn.XLOOKUP(tblSales[[#This Row],[Product_ID]],Products!$A:$A,Products!$C:$C,"Women Dresses")</f>
        <v>Men Jeans</v>
      </c>
      <c r="AA1611" t="str">
        <f>_xlfn.XLOOKUP(tblSales[[#This Row],[Product_ID]],Products!$A:$A,Products!$D:$D,"Unknown")</f>
        <v>Slim Fit</v>
      </c>
      <c r="AB1611" t="str">
        <f>_xlfn.XLOOKUP(tblSales[[#This Row],[Product_ID]],Products!$A:$A,Products!$E:$E,"Unknown")</f>
        <v>Raymond</v>
      </c>
      <c r="AC1611" t="str">
        <f>_xlfn.XLOOKUP(tblSales[[#This Row],[Store_ID]],Stores!$A:$A,Stores!$B:$B,"Unknown")</f>
        <v>TrendMart Thoothukudi Outlet</v>
      </c>
      <c r="AD1611" t="str">
        <f>_xlfn.XLOOKUP(tblSales[[#This Row],[Store_ID]],Stores!$A:$A,Stores!$E:$E,"Unknown")</f>
        <v>South Zone 1</v>
      </c>
      <c r="AE1611" t="str">
        <f>_xlfn.XLOOKUP(tblSales[[#This Row],[Customer_ID]],Customers!$A:$A,Customers!$B:$B,"Unknown")</f>
        <v>Kannan Kumar</v>
      </c>
      <c r="AF1611" t="str">
        <f>_xlfn.XLOOKUP(tblSales[[#This Row],[Customer_ID]],Customers!$A:$A,Customers!$J:$J,"Unknown")</f>
        <v>Platinum</v>
      </c>
      <c r="AG1611" t="str">
        <f>_xlfn.XLOOKUP(tblSales[[#This Row],[Employee_ID]],Employees!$A:$A,Employees!$B:$B,"Unknown")</f>
        <v>Yogesh Chettiar</v>
      </c>
      <c r="AH1611">
        <f>IF(MONTH(tblSales[[#This Row],[Invoice Date]])&gt;=4,MONTH(tblSales[[#This Row],[Invoice Date]]),MONTH(tblSales[[#This Row],[Invoice Date]])+12)</f>
        <v>9</v>
      </c>
      <c r="AI1611" s="8">
        <f>DATE(YEAR(tblSales[[#This Row],[Invoice Date]]),MONTH(tblSales[[#This Row],[Invoice Date]]),1)</f>
        <v>45536</v>
      </c>
      <c r="AJ1611" t="str">
        <f>_xlfn.XLOOKUP(tblSales[[#This Row],[Product_ID]],Products!$A:$A,Products!$B:$B,"Unknown")</f>
        <v>Raymond Slim Fit Beige</v>
      </c>
      <c r="AK1611" s="9">
        <f>IFERROR(tblSales[[#This Row],[Profit]]/tblSales[[#This Row],[Sales Amount]],0)</f>
        <v>-8.2592082625871824E-2</v>
      </c>
      <c r="AL1611" t="str">
        <f>IF(tblSales[[#This Row],[Discount %]]&lt;=5,"0-5%",
IF(tblSales[[#This Row],[Discount %]]&lt;=10,"5-10%",
IF(tblSales[[#This Row],[Discount %]]&lt;=15,"10-15%",
IF(tblSales[[#This Row],[Discount %]]&lt;=20,"15-20%","20%+"))))</f>
        <v>20%+</v>
      </c>
    </row>
    <row r="1612" spans="1:38">
      <c r="A1612" s="2" t="s">
        <v>3490</v>
      </c>
      <c r="B1612" s="11">
        <v>45712</v>
      </c>
      <c r="C1612" s="2" t="s">
        <v>3294</v>
      </c>
      <c r="D1612" s="2" t="s">
        <v>566</v>
      </c>
      <c r="E1612" s="2" t="s">
        <v>399</v>
      </c>
      <c r="F1612" s="2" t="s">
        <v>110</v>
      </c>
      <c r="G1612" s="2">
        <v>4</v>
      </c>
      <c r="H1612" s="2">
        <v>2742.57</v>
      </c>
      <c r="I1612" s="2">
        <v>0</v>
      </c>
      <c r="J1612" s="2">
        <v>0</v>
      </c>
      <c r="K1612" s="2">
        <v>12</v>
      </c>
      <c r="L1612" s="2">
        <v>1316.43</v>
      </c>
      <c r="M1612" s="2">
        <v>12286.71</v>
      </c>
      <c r="N1612" s="2">
        <v>7412.56</v>
      </c>
      <c r="O1612" s="2">
        <f t="shared" si="61"/>
        <v>3557.7199999999984</v>
      </c>
      <c r="P1612" s="2" t="s">
        <v>28</v>
      </c>
      <c r="Q1612" s="2" t="str">
        <f t="shared" si="62"/>
        <v>Credit Card</v>
      </c>
      <c r="R1612" s="2" t="s">
        <v>20</v>
      </c>
      <c r="S1612" s="2" t="s">
        <v>56</v>
      </c>
      <c r="T1612" s="2" t="s">
        <v>1415</v>
      </c>
      <c r="U1612" s="2" t="s">
        <v>59</v>
      </c>
      <c r="V1612" t="str">
        <f>TEXT(tblSales[[#This Row],[Invoice Date]],"mmm")</f>
        <v>Feb</v>
      </c>
      <c r="W1612">
        <f>MONTH(tblSales[[#This Row],[Invoice Date]])</f>
        <v>2</v>
      </c>
      <c r="X1612">
        <f>YEAR(tblSales[[#This Row],[Invoice Date]])</f>
        <v>2025</v>
      </c>
      <c r="Y1612" t="str">
        <f>TEXT(tblSales[[#This Row],[Invoice Date]],"mmm-yyyy")</f>
        <v>Feb-2025</v>
      </c>
      <c r="Z1612" t="str">
        <f>_xlfn.XLOOKUP(tblSales[[#This Row],[Product_ID]],Products!$A:$A,Products!$C:$C,"Women Dresses")</f>
        <v>Women Sarees</v>
      </c>
      <c r="AA1612" t="str">
        <f>_xlfn.XLOOKUP(tblSales[[#This Row],[Product_ID]],Products!$A:$A,Products!$D:$D,"Unknown")</f>
        <v>Silk Saree</v>
      </c>
      <c r="AB1612" t="str">
        <f>_xlfn.XLOOKUP(tblSales[[#This Row],[Product_ID]],Products!$A:$A,Products!$E:$E,"Unknown")</f>
        <v>Sparx</v>
      </c>
      <c r="AC1612" t="str">
        <f>_xlfn.XLOOKUP(tblSales[[#This Row],[Store_ID]],Stores!$A:$A,Stores!$B:$B,"Unknown")</f>
        <v>TrendMart Salem Outlet</v>
      </c>
      <c r="AD1612" t="str">
        <f>_xlfn.XLOOKUP(tblSales[[#This Row],[Store_ID]],Stores!$A:$A,Stores!$E:$E,"Unknown")</f>
        <v>South Zone 1</v>
      </c>
      <c r="AE1612" t="str">
        <f>_xlfn.XLOOKUP(tblSales[[#This Row],[Customer_ID]],Customers!$A:$A,Customers!$B:$B,"Unknown")</f>
        <v>Harini Raman</v>
      </c>
      <c r="AF1612" t="str">
        <f>_xlfn.XLOOKUP(tblSales[[#This Row],[Customer_ID]],Customers!$A:$A,Customers!$J:$J,"Unknown")</f>
        <v>Gold</v>
      </c>
      <c r="AG1612" t="str">
        <f>_xlfn.XLOOKUP(tblSales[[#This Row],[Employee_ID]],Employees!$A:$A,Employees!$B:$B,"Unknown")</f>
        <v>Jyothi Prasad</v>
      </c>
      <c r="AH1612">
        <f>IF(MONTH(tblSales[[#This Row],[Invoice Date]])&gt;=4,MONTH(tblSales[[#This Row],[Invoice Date]]),MONTH(tblSales[[#This Row],[Invoice Date]])+12)</f>
        <v>14</v>
      </c>
      <c r="AI1612" s="8">
        <f>DATE(YEAR(tblSales[[#This Row],[Invoice Date]]),MONTH(tblSales[[#This Row],[Invoice Date]]),1)</f>
        <v>45689</v>
      </c>
      <c r="AJ1612" t="str">
        <f>_xlfn.XLOOKUP(tblSales[[#This Row],[Product_ID]],Products!$A:$A,Products!$B:$B,"Unknown")</f>
        <v>Sparx Silk Saree Charcoal</v>
      </c>
      <c r="AK1612" s="9">
        <f>IFERROR(tblSales[[#This Row],[Profit]]/tblSales[[#This Row],[Sales Amount]],0)</f>
        <v>0.28955839276746981</v>
      </c>
      <c r="AL1612" t="str">
        <f>IF(tblSales[[#This Row],[Discount %]]&lt;=5,"0-5%",
IF(tblSales[[#This Row],[Discount %]]&lt;=10,"5-10%",
IF(tblSales[[#This Row],[Discount %]]&lt;=15,"10-15%",
IF(tblSales[[#This Row],[Discount %]]&lt;=20,"15-20%","20%+"))))</f>
        <v>0-5%</v>
      </c>
    </row>
    <row r="1613" spans="1:38">
      <c r="A1613" s="2" t="s">
        <v>3491</v>
      </c>
      <c r="B1613" s="11">
        <v>45404</v>
      </c>
      <c r="C1613" s="2" t="s">
        <v>812</v>
      </c>
      <c r="D1613" s="2" t="s">
        <v>1975</v>
      </c>
      <c r="E1613" s="2" t="s">
        <v>557</v>
      </c>
      <c r="F1613" s="2" t="s">
        <v>405</v>
      </c>
      <c r="G1613" s="2">
        <v>2</v>
      </c>
      <c r="H1613" s="2">
        <v>2062.1999999999998</v>
      </c>
      <c r="I1613" s="2">
        <v>10</v>
      </c>
      <c r="J1613" s="2">
        <v>412.44</v>
      </c>
      <c r="K1613" s="2">
        <v>12</v>
      </c>
      <c r="L1613" s="2">
        <v>445.44</v>
      </c>
      <c r="M1613" s="2">
        <v>4157.3999999999996</v>
      </c>
      <c r="N1613" s="2">
        <v>3009.58</v>
      </c>
      <c r="O1613" s="2">
        <f t="shared" si="61"/>
        <v>702.37999999999965</v>
      </c>
      <c r="P1613" s="2" t="s">
        <v>32</v>
      </c>
      <c r="Q1613" s="2" t="str">
        <f t="shared" si="62"/>
        <v>UPI</v>
      </c>
      <c r="R1613" s="2" t="s">
        <v>21</v>
      </c>
      <c r="S1613" s="2" t="s">
        <v>56</v>
      </c>
      <c r="T1613" s="2" t="s">
        <v>1842</v>
      </c>
      <c r="U1613" s="2" t="s">
        <v>59</v>
      </c>
      <c r="V1613" t="str">
        <f>TEXT(tblSales[[#This Row],[Invoice Date]],"mmm")</f>
        <v>Apr</v>
      </c>
      <c r="W1613">
        <f>MONTH(tblSales[[#This Row],[Invoice Date]])</f>
        <v>4</v>
      </c>
      <c r="X1613">
        <f>YEAR(tblSales[[#This Row],[Invoice Date]])</f>
        <v>2024</v>
      </c>
      <c r="Y1613" t="str">
        <f>TEXT(tblSales[[#This Row],[Invoice Date]],"mmm-yyyy")</f>
        <v>Apr-2024</v>
      </c>
      <c r="Z1613" t="str">
        <f>_xlfn.XLOOKUP(tblSales[[#This Row],[Product_ID]],Products!$A:$A,Products!$C:$C,"Women Dresses")</f>
        <v>Footwear</v>
      </c>
      <c r="AA1613" t="str">
        <f>_xlfn.XLOOKUP(tblSales[[#This Row],[Product_ID]],Products!$A:$A,Products!$D:$D,"Unknown")</f>
        <v>Slippers</v>
      </c>
      <c r="AB1613" t="str">
        <f>_xlfn.XLOOKUP(tblSales[[#This Row],[Product_ID]],Products!$A:$A,Products!$E:$E,"Unknown")</f>
        <v>Bata</v>
      </c>
      <c r="AC1613" t="str">
        <f>_xlfn.XLOOKUP(tblSales[[#This Row],[Store_ID]],Stores!$A:$A,Stores!$B:$B,"Unknown")</f>
        <v>TrendMart Kochi Mall Kiosk</v>
      </c>
      <c r="AD1613" t="str">
        <f>_xlfn.XLOOKUP(tblSales[[#This Row],[Store_ID]],Stores!$A:$A,Stores!$E:$E,"Unknown")</f>
        <v>South Zone 1</v>
      </c>
      <c r="AE1613" t="str">
        <f>_xlfn.XLOOKUP(tblSales[[#This Row],[Customer_ID]],Customers!$A:$A,Customers!$B:$B,"Unknown")</f>
        <v>Malini Gounder</v>
      </c>
      <c r="AF1613" t="str">
        <f>_xlfn.XLOOKUP(tblSales[[#This Row],[Customer_ID]],Customers!$A:$A,Customers!$J:$J,"Unknown")</f>
        <v>Regular</v>
      </c>
      <c r="AG1613" t="str">
        <f>_xlfn.XLOOKUP(tblSales[[#This Row],[Employee_ID]],Employees!$A:$A,Employees!$B:$B,"Unknown")</f>
        <v>Chitra Bhat</v>
      </c>
      <c r="AH1613">
        <f>IF(MONTH(tblSales[[#This Row],[Invoice Date]])&gt;=4,MONTH(tblSales[[#This Row],[Invoice Date]]),MONTH(tblSales[[#This Row],[Invoice Date]])+12)</f>
        <v>4</v>
      </c>
      <c r="AI1613" s="8">
        <f>DATE(YEAR(tblSales[[#This Row],[Invoice Date]]),MONTH(tblSales[[#This Row],[Invoice Date]]),1)</f>
        <v>45383</v>
      </c>
      <c r="AJ1613" t="str">
        <f>_xlfn.XLOOKUP(tblSales[[#This Row],[Product_ID]],Products!$A:$A,Products!$B:$B,"Unknown")</f>
        <v>Bata Slippers Wine</v>
      </c>
      <c r="AK1613" s="9">
        <f>IFERROR(tblSales[[#This Row],[Profit]]/tblSales[[#This Row],[Sales Amount]],0)</f>
        <v>0.16894693799008989</v>
      </c>
      <c r="AL1613" t="str">
        <f>IF(tblSales[[#This Row],[Discount %]]&lt;=5,"0-5%",
IF(tblSales[[#This Row],[Discount %]]&lt;=10,"5-10%",
IF(tblSales[[#This Row],[Discount %]]&lt;=15,"10-15%",
IF(tblSales[[#This Row],[Discount %]]&lt;=20,"15-20%","20%+"))))</f>
        <v>5-10%</v>
      </c>
    </row>
    <row r="1614" spans="1:38">
      <c r="A1614" s="2" t="s">
        <v>3492</v>
      </c>
      <c r="B1614" s="11">
        <v>45574</v>
      </c>
      <c r="C1614" s="2" t="s">
        <v>1694</v>
      </c>
      <c r="D1614" s="2" t="s">
        <v>1995</v>
      </c>
      <c r="E1614" s="2" t="s">
        <v>304</v>
      </c>
      <c r="F1614" s="2" t="s">
        <v>110</v>
      </c>
      <c r="G1614" s="2">
        <v>1</v>
      </c>
      <c r="H1614" s="2">
        <v>2897.67</v>
      </c>
      <c r="I1614" s="2">
        <v>10</v>
      </c>
      <c r="J1614" s="2">
        <v>289.77</v>
      </c>
      <c r="K1614" s="2">
        <v>12</v>
      </c>
      <c r="L1614" s="2">
        <v>312.95</v>
      </c>
      <c r="M1614" s="2">
        <v>2920.85</v>
      </c>
      <c r="N1614" s="2">
        <v>2078.92</v>
      </c>
      <c r="O1614" s="2">
        <f t="shared" si="61"/>
        <v>528.97999999999979</v>
      </c>
      <c r="P1614" s="2" t="s">
        <v>32</v>
      </c>
      <c r="Q1614" s="2" t="str">
        <f t="shared" si="62"/>
        <v>UPI</v>
      </c>
      <c r="R1614" s="2" t="s">
        <v>20</v>
      </c>
      <c r="S1614" s="2" t="s">
        <v>56</v>
      </c>
      <c r="T1614" s="2" t="s">
        <v>3493</v>
      </c>
      <c r="U1614" s="2" t="s">
        <v>59</v>
      </c>
      <c r="V1614" t="str">
        <f>TEXT(tblSales[[#This Row],[Invoice Date]],"mmm")</f>
        <v>Oct</v>
      </c>
      <c r="W1614">
        <f>MONTH(tblSales[[#This Row],[Invoice Date]])</f>
        <v>10</v>
      </c>
      <c r="X1614">
        <f>YEAR(tblSales[[#This Row],[Invoice Date]])</f>
        <v>2024</v>
      </c>
      <c r="Y1614" t="str">
        <f>TEXT(tblSales[[#This Row],[Invoice Date]],"mmm-yyyy")</f>
        <v>Oct-2024</v>
      </c>
      <c r="Z1614" t="str">
        <f>_xlfn.XLOOKUP(tblSales[[#This Row],[Product_ID]],Products!$A:$A,Products!$C:$C,"Women Dresses")</f>
        <v>Women Sarees</v>
      </c>
      <c r="AA1614" t="str">
        <f>_xlfn.XLOOKUP(tblSales[[#This Row],[Product_ID]],Products!$A:$A,Products!$D:$D,"Unknown")</f>
        <v>Georgette Saree</v>
      </c>
      <c r="AB1614" t="str">
        <f>_xlfn.XLOOKUP(tblSales[[#This Row],[Product_ID]],Products!$A:$A,Products!$E:$E,"Unknown")</f>
        <v>Arrow</v>
      </c>
      <c r="AC1614" t="str">
        <f>_xlfn.XLOOKUP(tblSales[[#This Row],[Store_ID]],Stores!$A:$A,Stores!$B:$B,"Unknown")</f>
        <v>TrendMart Thiruvananthapuram High Street</v>
      </c>
      <c r="AD1614" t="str">
        <f>_xlfn.XLOOKUP(tblSales[[#This Row],[Store_ID]],Stores!$A:$A,Stores!$E:$E,"Unknown")</f>
        <v>South Zone 1</v>
      </c>
      <c r="AE1614" t="str">
        <f>_xlfn.XLOOKUP(tblSales[[#This Row],[Customer_ID]],Customers!$A:$A,Customers!$B:$B,"Unknown")</f>
        <v>Thiru Iyer</v>
      </c>
      <c r="AF1614" t="str">
        <f>_xlfn.XLOOKUP(tblSales[[#This Row],[Customer_ID]],Customers!$A:$A,Customers!$J:$J,"Unknown")</f>
        <v>Silver</v>
      </c>
      <c r="AG1614" t="str">
        <f>_xlfn.XLOOKUP(tblSales[[#This Row],[Employee_ID]],Employees!$A:$A,Employees!$B:$B,"Unknown")</f>
        <v>Jyothi Prasad</v>
      </c>
      <c r="AH1614">
        <f>IF(MONTH(tblSales[[#This Row],[Invoice Date]])&gt;=4,MONTH(tblSales[[#This Row],[Invoice Date]]),MONTH(tblSales[[#This Row],[Invoice Date]])+12)</f>
        <v>10</v>
      </c>
      <c r="AI1614" s="8">
        <f>DATE(YEAR(tblSales[[#This Row],[Invoice Date]]),MONTH(tblSales[[#This Row],[Invoice Date]]),1)</f>
        <v>45566</v>
      </c>
      <c r="AJ1614" t="str">
        <f>_xlfn.XLOOKUP(tblSales[[#This Row],[Product_ID]],Products!$A:$A,Products!$B:$B,"Unknown")</f>
        <v>Arrow Georgette Saree Charcoal</v>
      </c>
      <c r="AK1614" s="9">
        <f>IFERROR(tblSales[[#This Row],[Profit]]/tblSales[[#This Row],[Sales Amount]],0)</f>
        <v>0.18110481537908479</v>
      </c>
      <c r="AL1614" t="str">
        <f>IF(tblSales[[#This Row],[Discount %]]&lt;=5,"0-5%",
IF(tblSales[[#This Row],[Discount %]]&lt;=10,"5-10%",
IF(tblSales[[#This Row],[Discount %]]&lt;=15,"10-15%",
IF(tblSales[[#This Row],[Discount %]]&lt;=20,"15-20%","20%+"))))</f>
        <v>5-10%</v>
      </c>
    </row>
    <row r="1615" spans="1:38">
      <c r="A1615" s="2" t="s">
        <v>3494</v>
      </c>
      <c r="B1615" s="11">
        <v>45568</v>
      </c>
      <c r="C1615" s="2" t="s">
        <v>1407</v>
      </c>
      <c r="D1615" s="2" t="s">
        <v>1928</v>
      </c>
      <c r="E1615" s="2" t="s">
        <v>484</v>
      </c>
      <c r="F1615" s="2" t="s">
        <v>122</v>
      </c>
      <c r="G1615" s="2">
        <v>2</v>
      </c>
      <c r="H1615" s="2">
        <v>1016.57</v>
      </c>
      <c r="I1615" s="2">
        <v>25</v>
      </c>
      <c r="J1615" s="2">
        <v>508.29</v>
      </c>
      <c r="K1615" s="2">
        <v>12</v>
      </c>
      <c r="L1615" s="2">
        <v>182.98</v>
      </c>
      <c r="M1615" s="2">
        <v>1707.83</v>
      </c>
      <c r="N1615" s="2">
        <v>1444.8</v>
      </c>
      <c r="O1615" s="2">
        <f t="shared" si="61"/>
        <v>80.049999999999983</v>
      </c>
      <c r="P1615" s="2" t="s">
        <v>32</v>
      </c>
      <c r="Q1615" s="2" t="str">
        <f t="shared" si="62"/>
        <v>UPI</v>
      </c>
      <c r="R1615" s="2" t="s">
        <v>20</v>
      </c>
      <c r="S1615" s="2" t="s">
        <v>56</v>
      </c>
      <c r="T1615" s="2" t="s">
        <v>3495</v>
      </c>
      <c r="U1615" s="2" t="s">
        <v>59</v>
      </c>
      <c r="V1615" t="str">
        <f>TEXT(tblSales[[#This Row],[Invoice Date]],"mmm")</f>
        <v>Oct</v>
      </c>
      <c r="W1615">
        <f>MONTH(tblSales[[#This Row],[Invoice Date]])</f>
        <v>10</v>
      </c>
      <c r="X1615">
        <f>YEAR(tblSales[[#This Row],[Invoice Date]])</f>
        <v>2024</v>
      </c>
      <c r="Y1615" t="str">
        <f>TEXT(tblSales[[#This Row],[Invoice Date]],"mmm-yyyy")</f>
        <v>Oct-2024</v>
      </c>
      <c r="Z1615" t="str">
        <f>_xlfn.XLOOKUP(tblSales[[#This Row],[Product_ID]],Products!$A:$A,Products!$C:$C,"Women Dresses")</f>
        <v>Women Jeans</v>
      </c>
      <c r="AA1615" t="str">
        <f>_xlfn.XLOOKUP(tblSales[[#This Row],[Product_ID]],Products!$A:$A,Products!$D:$D,"Unknown")</f>
        <v>Straight Fit</v>
      </c>
      <c r="AB1615" t="str">
        <f>_xlfn.XLOOKUP(tblSales[[#This Row],[Product_ID]],Products!$A:$A,Products!$E:$E,"Unknown")</f>
        <v>Spykar</v>
      </c>
      <c r="AC1615" t="str">
        <f>_xlfn.XLOOKUP(tblSales[[#This Row],[Store_ID]],Stores!$A:$A,Stores!$B:$B,"Unknown")</f>
        <v>TrendMart Kochi Standard</v>
      </c>
      <c r="AD1615" t="str">
        <f>_xlfn.XLOOKUP(tblSales[[#This Row],[Store_ID]],Stores!$A:$A,Stores!$E:$E,"Unknown")</f>
        <v>South Zone 1</v>
      </c>
      <c r="AE1615" t="str">
        <f>_xlfn.XLOOKUP(tblSales[[#This Row],[Customer_ID]],Customers!$A:$A,Customers!$B:$B,"Unknown")</f>
        <v>Nandini Iyer</v>
      </c>
      <c r="AF1615" t="str">
        <f>_xlfn.XLOOKUP(tblSales[[#This Row],[Customer_ID]],Customers!$A:$A,Customers!$J:$J,"Unknown")</f>
        <v>Silver</v>
      </c>
      <c r="AG1615" t="str">
        <f>_xlfn.XLOOKUP(tblSales[[#This Row],[Employee_ID]],Employees!$A:$A,Employees!$B:$B,"Unknown")</f>
        <v>Rahul Krishnan</v>
      </c>
      <c r="AH1615">
        <f>IF(MONTH(tblSales[[#This Row],[Invoice Date]])&gt;=4,MONTH(tblSales[[#This Row],[Invoice Date]]),MONTH(tblSales[[#This Row],[Invoice Date]])+12)</f>
        <v>10</v>
      </c>
      <c r="AI1615" s="8">
        <f>DATE(YEAR(tblSales[[#This Row],[Invoice Date]]),MONTH(tblSales[[#This Row],[Invoice Date]]),1)</f>
        <v>45566</v>
      </c>
      <c r="AJ1615" t="str">
        <f>_xlfn.XLOOKUP(tblSales[[#This Row],[Product_ID]],Products!$A:$A,Products!$B:$B,"Unknown")</f>
        <v>Spykar Straight Fit White</v>
      </c>
      <c r="AK1615" s="9">
        <f>IFERROR(tblSales[[#This Row],[Profit]]/tblSales[[#This Row],[Sales Amount]],0)</f>
        <v>4.687234677924617E-2</v>
      </c>
      <c r="AL1615" t="str">
        <f>IF(tblSales[[#This Row],[Discount %]]&lt;=5,"0-5%",
IF(tblSales[[#This Row],[Discount %]]&lt;=10,"5-10%",
IF(tblSales[[#This Row],[Discount %]]&lt;=15,"10-15%",
IF(tblSales[[#This Row],[Discount %]]&lt;=20,"15-20%","20%+"))))</f>
        <v>20%+</v>
      </c>
    </row>
    <row r="1616" spans="1:38">
      <c r="A1616" s="2" t="s">
        <v>3496</v>
      </c>
      <c r="B1616" s="11">
        <v>45711</v>
      </c>
      <c r="C1616" s="2" t="s">
        <v>2864</v>
      </c>
      <c r="D1616" s="2" t="s">
        <v>767</v>
      </c>
      <c r="E1616" s="2" t="s">
        <v>615</v>
      </c>
      <c r="F1616" s="2" t="s">
        <v>104</v>
      </c>
      <c r="G1616" s="2">
        <v>1</v>
      </c>
      <c r="H1616" s="2">
        <v>1786.05</v>
      </c>
      <c r="I1616" s="2">
        <v>10</v>
      </c>
      <c r="J1616" s="2">
        <v>178.6</v>
      </c>
      <c r="K1616" s="2">
        <v>12</v>
      </c>
      <c r="L1616" s="2">
        <v>192.89</v>
      </c>
      <c r="M1616" s="2">
        <v>1800.34</v>
      </c>
      <c r="N1616" s="2">
        <v>1243.3599999999999</v>
      </c>
      <c r="O1616" s="2">
        <f t="shared" si="61"/>
        <v>364.09000000000003</v>
      </c>
      <c r="P1616" s="2" t="s">
        <v>29</v>
      </c>
      <c r="Q1616" s="2" t="str">
        <f t="shared" si="62"/>
        <v>Debit Card</v>
      </c>
      <c r="R1616" s="2" t="s">
        <v>21</v>
      </c>
      <c r="S1616" s="2" t="s">
        <v>56</v>
      </c>
      <c r="T1616" s="2" t="s">
        <v>2026</v>
      </c>
      <c r="U1616" s="2" t="s">
        <v>60</v>
      </c>
      <c r="V1616" t="str">
        <f>TEXT(tblSales[[#This Row],[Invoice Date]],"mmm")</f>
        <v>Feb</v>
      </c>
      <c r="W1616">
        <f>MONTH(tblSales[[#This Row],[Invoice Date]])</f>
        <v>2</v>
      </c>
      <c r="X1616">
        <f>YEAR(tblSales[[#This Row],[Invoice Date]])</f>
        <v>2025</v>
      </c>
      <c r="Y1616" t="str">
        <f>TEXT(tblSales[[#This Row],[Invoice Date]],"mmm-yyyy")</f>
        <v>Feb-2025</v>
      </c>
      <c r="Z1616" t="str">
        <f>_xlfn.XLOOKUP(tblSales[[#This Row],[Product_ID]],Products!$A:$A,Products!$C:$C,"Women Dresses")</f>
        <v>Footwear</v>
      </c>
      <c r="AA1616" t="str">
        <f>_xlfn.XLOOKUP(tblSales[[#This Row],[Product_ID]],Products!$A:$A,Products!$D:$D,"Unknown")</f>
        <v>Sandals</v>
      </c>
      <c r="AB1616" t="str">
        <f>_xlfn.XLOOKUP(tblSales[[#This Row],[Product_ID]],Products!$A:$A,Products!$E:$E,"Unknown")</f>
        <v>Tanishq</v>
      </c>
      <c r="AC1616" t="str">
        <f>_xlfn.XLOOKUP(tblSales[[#This Row],[Store_ID]],Stores!$A:$A,Stores!$B:$B,"Unknown")</f>
        <v>TrendMart Hyderabad Mall Kiosk</v>
      </c>
      <c r="AD1616" t="str">
        <f>_xlfn.XLOOKUP(tblSales[[#This Row],[Store_ID]],Stores!$A:$A,Stores!$E:$E,"Unknown")</f>
        <v>South Zone 2</v>
      </c>
      <c r="AE1616" t="str">
        <f>_xlfn.XLOOKUP(tblSales[[#This Row],[Customer_ID]],Customers!$A:$A,Customers!$B:$B,"Unknown")</f>
        <v>Rohit Chettiar</v>
      </c>
      <c r="AF1616" t="str">
        <f>_xlfn.XLOOKUP(tblSales[[#This Row],[Customer_ID]],Customers!$A:$A,Customers!$J:$J,"Unknown")</f>
        <v>Regular</v>
      </c>
      <c r="AG1616" t="str">
        <f>_xlfn.XLOOKUP(tblSales[[#This Row],[Employee_ID]],Employees!$A:$A,Employees!$B:$B,"Unknown")</f>
        <v>Meena Krishnan</v>
      </c>
      <c r="AH1616">
        <f>IF(MONTH(tblSales[[#This Row],[Invoice Date]])&gt;=4,MONTH(tblSales[[#This Row],[Invoice Date]]),MONTH(tblSales[[#This Row],[Invoice Date]])+12)</f>
        <v>14</v>
      </c>
      <c r="AI1616" s="8">
        <f>DATE(YEAR(tblSales[[#This Row],[Invoice Date]]),MONTH(tblSales[[#This Row],[Invoice Date]]),1)</f>
        <v>45689</v>
      </c>
      <c r="AJ1616" t="str">
        <f>_xlfn.XLOOKUP(tblSales[[#This Row],[Product_ID]],Products!$A:$A,Products!$B:$B,"Unknown")</f>
        <v>Tanishq Sandals Pink</v>
      </c>
      <c r="AK1616" s="9">
        <f>IFERROR(tblSales[[#This Row],[Profit]]/tblSales[[#This Row],[Sales Amount]],0)</f>
        <v>0.20223402246242378</v>
      </c>
      <c r="AL1616" t="str">
        <f>IF(tblSales[[#This Row],[Discount %]]&lt;=5,"0-5%",
IF(tblSales[[#This Row],[Discount %]]&lt;=10,"5-10%",
IF(tblSales[[#This Row],[Discount %]]&lt;=15,"10-15%",
IF(tblSales[[#This Row],[Discount %]]&lt;=20,"15-20%","20%+"))))</f>
        <v>5-10%</v>
      </c>
    </row>
    <row r="1617" spans="1:38">
      <c r="A1617" s="2" t="s">
        <v>3497</v>
      </c>
      <c r="B1617" s="11">
        <v>45700</v>
      </c>
      <c r="C1617" s="2" t="s">
        <v>2407</v>
      </c>
      <c r="D1617" s="2" t="s">
        <v>598</v>
      </c>
      <c r="E1617" s="2" t="s">
        <v>664</v>
      </c>
      <c r="F1617" s="2" t="s">
        <v>233</v>
      </c>
      <c r="G1617" s="2">
        <v>1</v>
      </c>
      <c r="H1617" s="2">
        <v>1197.56</v>
      </c>
      <c r="I1617" s="2">
        <v>25</v>
      </c>
      <c r="J1617" s="2">
        <v>299.39</v>
      </c>
      <c r="K1617" s="2">
        <v>12</v>
      </c>
      <c r="L1617" s="2">
        <v>107.78</v>
      </c>
      <c r="M1617" s="2">
        <v>1005.95</v>
      </c>
      <c r="N1617" s="2">
        <v>865.42</v>
      </c>
      <c r="O1617" s="2">
        <f t="shared" si="61"/>
        <v>32.750000000000085</v>
      </c>
      <c r="P1617" s="2" t="s">
        <v>28</v>
      </c>
      <c r="Q1617" s="2" t="str">
        <f t="shared" si="62"/>
        <v>Credit Card</v>
      </c>
      <c r="R1617" s="2" t="s">
        <v>20</v>
      </c>
      <c r="S1617" s="2" t="s">
        <v>56</v>
      </c>
      <c r="T1617" s="2" t="s">
        <v>524</v>
      </c>
      <c r="U1617" s="2" t="s">
        <v>59</v>
      </c>
      <c r="V1617" t="str">
        <f>TEXT(tblSales[[#This Row],[Invoice Date]],"mmm")</f>
        <v>Feb</v>
      </c>
      <c r="W1617">
        <f>MONTH(tblSales[[#This Row],[Invoice Date]])</f>
        <v>2</v>
      </c>
      <c r="X1617">
        <f>YEAR(tblSales[[#This Row],[Invoice Date]])</f>
        <v>2025</v>
      </c>
      <c r="Y1617" t="str">
        <f>TEXT(tblSales[[#This Row],[Invoice Date]],"mmm-yyyy")</f>
        <v>Feb-2025</v>
      </c>
      <c r="Z1617" t="str">
        <f>_xlfn.XLOOKUP(tblSales[[#This Row],[Product_ID]],Products!$A:$A,Products!$C:$C,"Women Dresses")</f>
        <v>Women Dresses</v>
      </c>
      <c r="AA1617" t="str">
        <f>_xlfn.XLOOKUP(tblSales[[#This Row],[Product_ID]],Products!$A:$A,Products!$D:$D,"Unknown")</f>
        <v>A-Line Dress</v>
      </c>
      <c r="AB1617" t="str">
        <f>_xlfn.XLOOKUP(tblSales[[#This Row],[Product_ID]],Products!$A:$A,Products!$E:$E,"Unknown")</f>
        <v>Indian Terrain</v>
      </c>
      <c r="AC1617" t="str">
        <f>_xlfn.XLOOKUP(tblSales[[#This Row],[Store_ID]],Stores!$A:$A,Stores!$B:$B,"Unknown")</f>
        <v>TrendMart Guntur High Street</v>
      </c>
      <c r="AD1617" t="str">
        <f>_xlfn.XLOOKUP(tblSales[[#This Row],[Store_ID]],Stores!$A:$A,Stores!$E:$E,"Unknown")</f>
        <v>South Zone 3</v>
      </c>
      <c r="AE1617" t="str">
        <f>_xlfn.XLOOKUP(tblSales[[#This Row],[Customer_ID]],Customers!$A:$A,Customers!$B:$B,"Unknown")</f>
        <v>Raghu Balasubramaniam</v>
      </c>
      <c r="AF1617" t="str">
        <f>_xlfn.XLOOKUP(tblSales[[#This Row],[Customer_ID]],Customers!$A:$A,Customers!$J:$J,"Unknown")</f>
        <v>Silver</v>
      </c>
      <c r="AG1617" t="str">
        <f>_xlfn.XLOOKUP(tblSales[[#This Row],[Employee_ID]],Employees!$A:$A,Employees!$B:$B,"Unknown")</f>
        <v>Malathi Varma</v>
      </c>
      <c r="AH1617">
        <f>IF(MONTH(tblSales[[#This Row],[Invoice Date]])&gt;=4,MONTH(tblSales[[#This Row],[Invoice Date]]),MONTH(tblSales[[#This Row],[Invoice Date]])+12)</f>
        <v>14</v>
      </c>
      <c r="AI1617" s="8">
        <f>DATE(YEAR(tblSales[[#This Row],[Invoice Date]]),MONTH(tblSales[[#This Row],[Invoice Date]]),1)</f>
        <v>45689</v>
      </c>
      <c r="AJ1617" t="str">
        <f>_xlfn.XLOOKUP(tblSales[[#This Row],[Product_ID]],Products!$A:$A,Products!$B:$B,"Unknown")</f>
        <v>Indian Terrain A-Line Dress Navy Blue</v>
      </c>
      <c r="AK1617" s="9">
        <f>IFERROR(tblSales[[#This Row],[Profit]]/tblSales[[#This Row],[Sales Amount]],0)</f>
        <v>3.2556290074059427E-2</v>
      </c>
      <c r="AL1617" t="str">
        <f>IF(tblSales[[#This Row],[Discount %]]&lt;=5,"0-5%",
IF(tblSales[[#This Row],[Discount %]]&lt;=10,"5-10%",
IF(tblSales[[#This Row],[Discount %]]&lt;=15,"10-15%",
IF(tblSales[[#This Row],[Discount %]]&lt;=20,"15-20%","20%+"))))</f>
        <v>20%+</v>
      </c>
    </row>
    <row r="1618" spans="1:38">
      <c r="A1618" s="2" t="s">
        <v>3498</v>
      </c>
      <c r="B1618" s="11">
        <v>45717</v>
      </c>
      <c r="C1618" s="2" t="s">
        <v>1047</v>
      </c>
      <c r="D1618" s="2" t="s">
        <v>269</v>
      </c>
      <c r="E1618" s="2" t="s">
        <v>413</v>
      </c>
      <c r="F1618" s="2" t="s">
        <v>199</v>
      </c>
      <c r="G1618" s="2">
        <v>5</v>
      </c>
      <c r="H1618" s="2">
        <v>720.07</v>
      </c>
      <c r="I1618" s="2">
        <v>0</v>
      </c>
      <c r="J1618" s="2">
        <v>0</v>
      </c>
      <c r="K1618" s="2">
        <v>5</v>
      </c>
      <c r="L1618" s="2">
        <v>180.02</v>
      </c>
      <c r="M1618" s="2">
        <v>3780.37</v>
      </c>
      <c r="N1618" s="2">
        <v>2096.4</v>
      </c>
      <c r="O1618" s="2">
        <f t="shared" si="61"/>
        <v>1503.9499999999998</v>
      </c>
      <c r="P1618" s="2" t="s">
        <v>28</v>
      </c>
      <c r="Q1618" s="2" t="str">
        <f t="shared" si="62"/>
        <v>Credit Card</v>
      </c>
      <c r="R1618" s="2" t="s">
        <v>20</v>
      </c>
      <c r="S1618" s="2" t="s">
        <v>56</v>
      </c>
      <c r="T1618" s="2" t="s">
        <v>2471</v>
      </c>
      <c r="U1618" s="2" t="s">
        <v>60</v>
      </c>
      <c r="V1618" t="str">
        <f>TEXT(tblSales[[#This Row],[Invoice Date]],"mmm")</f>
        <v>Mar</v>
      </c>
      <c r="W1618">
        <f>MONTH(tblSales[[#This Row],[Invoice Date]])</f>
        <v>3</v>
      </c>
      <c r="X1618">
        <f>YEAR(tblSales[[#This Row],[Invoice Date]])</f>
        <v>2025</v>
      </c>
      <c r="Y1618" t="str">
        <f>TEXT(tblSales[[#This Row],[Invoice Date]],"mmm-yyyy")</f>
        <v>Mar-2025</v>
      </c>
      <c r="Z1618" t="str">
        <f>_xlfn.XLOOKUP(tblSales[[#This Row],[Product_ID]],Products!$A:$A,Products!$C:$C,"Women Dresses")</f>
        <v>Men T-Shirts</v>
      </c>
      <c r="AA1618" t="str">
        <f>_xlfn.XLOOKUP(tblSales[[#This Row],[Product_ID]],Products!$A:$A,Products!$D:$D,"Unknown")</f>
        <v>Round Neck</v>
      </c>
      <c r="AB1618" t="str">
        <f>_xlfn.XLOOKUP(tblSales[[#This Row],[Product_ID]],Products!$A:$A,Products!$E:$E,"Unknown")</f>
        <v>Peter England</v>
      </c>
      <c r="AC1618" t="str">
        <f>_xlfn.XLOOKUP(tblSales[[#This Row],[Store_ID]],Stores!$A:$A,Stores!$B:$B,"Unknown")</f>
        <v>TrendMart Thiruvananthapuram High Street</v>
      </c>
      <c r="AD1618" t="str">
        <f>_xlfn.XLOOKUP(tblSales[[#This Row],[Store_ID]],Stores!$A:$A,Stores!$E:$E,"Unknown")</f>
        <v>South Zone 1</v>
      </c>
      <c r="AE1618" t="str">
        <f>_xlfn.XLOOKUP(tblSales[[#This Row],[Customer_ID]],Customers!$A:$A,Customers!$B:$B,"Unknown")</f>
        <v>Siddharth Subramaniam</v>
      </c>
      <c r="AF1618" t="str">
        <f>_xlfn.XLOOKUP(tblSales[[#This Row],[Customer_ID]],Customers!$A:$A,Customers!$J:$J,"Unknown")</f>
        <v>Regular</v>
      </c>
      <c r="AG1618" t="str">
        <f>_xlfn.XLOOKUP(tblSales[[#This Row],[Employee_ID]],Employees!$A:$A,Employees!$B:$B,"Unknown")</f>
        <v>Anusuya Subramaniam</v>
      </c>
      <c r="AH1618">
        <f>IF(MONTH(tblSales[[#This Row],[Invoice Date]])&gt;=4,MONTH(tblSales[[#This Row],[Invoice Date]]),MONTH(tblSales[[#This Row],[Invoice Date]])+12)</f>
        <v>15</v>
      </c>
      <c r="AI1618" s="8">
        <f>DATE(YEAR(tblSales[[#This Row],[Invoice Date]]),MONTH(tblSales[[#This Row],[Invoice Date]]),1)</f>
        <v>45717</v>
      </c>
      <c r="AJ1618" t="str">
        <f>_xlfn.XLOOKUP(tblSales[[#This Row],[Product_ID]],Products!$A:$A,Products!$B:$B,"Unknown")</f>
        <v>Peter England Round Neck Sky Blue</v>
      </c>
      <c r="AK1618" s="9">
        <f>IFERROR(tblSales[[#This Row],[Profit]]/tblSales[[#This Row],[Sales Amount]],0)</f>
        <v>0.39783142919872921</v>
      </c>
      <c r="AL1618" t="str">
        <f>IF(tblSales[[#This Row],[Discount %]]&lt;=5,"0-5%",
IF(tblSales[[#This Row],[Discount %]]&lt;=10,"5-10%",
IF(tblSales[[#This Row],[Discount %]]&lt;=15,"10-15%",
IF(tblSales[[#This Row],[Discount %]]&lt;=20,"15-20%","20%+"))))</f>
        <v>0-5%</v>
      </c>
    </row>
    <row r="1619" spans="1:38">
      <c r="A1619" s="2" t="s">
        <v>3499</v>
      </c>
      <c r="B1619" s="11">
        <v>45605</v>
      </c>
      <c r="C1619" s="2" t="s">
        <v>3500</v>
      </c>
      <c r="D1619" s="2" t="s">
        <v>876</v>
      </c>
      <c r="E1619" s="2" t="s">
        <v>746</v>
      </c>
      <c r="F1619" s="2" t="s">
        <v>377</v>
      </c>
      <c r="G1619" s="2">
        <v>1</v>
      </c>
      <c r="H1619" s="2">
        <v>1269.42</v>
      </c>
      <c r="I1619" s="2">
        <v>20</v>
      </c>
      <c r="J1619" s="2">
        <v>253.88</v>
      </c>
      <c r="K1619" s="2">
        <v>12</v>
      </c>
      <c r="L1619" s="2">
        <v>121.86</v>
      </c>
      <c r="M1619" s="2">
        <v>1137.4000000000001</v>
      </c>
      <c r="N1619" s="2">
        <v>810.62</v>
      </c>
      <c r="O1619" s="2">
        <f t="shared" si="61"/>
        <v>204.92000000000007</v>
      </c>
      <c r="P1619" s="2" t="s">
        <v>31</v>
      </c>
      <c r="Q1619" s="2" t="str">
        <f t="shared" si="62"/>
        <v>Net Banking</v>
      </c>
      <c r="R1619" s="2" t="s">
        <v>21</v>
      </c>
      <c r="S1619" s="2" t="s">
        <v>56</v>
      </c>
      <c r="T1619" s="2" t="s">
        <v>1463</v>
      </c>
      <c r="U1619" s="2" t="s">
        <v>60</v>
      </c>
      <c r="V1619" t="str">
        <f>TEXT(tblSales[[#This Row],[Invoice Date]],"mmm")</f>
        <v>Nov</v>
      </c>
      <c r="W1619">
        <f>MONTH(tblSales[[#This Row],[Invoice Date]])</f>
        <v>11</v>
      </c>
      <c r="X1619">
        <f>YEAR(tblSales[[#This Row],[Invoice Date]])</f>
        <v>2024</v>
      </c>
      <c r="Y1619" t="str">
        <f>TEXT(tblSales[[#This Row],[Invoice Date]],"mmm-yyyy")</f>
        <v>Nov-2024</v>
      </c>
      <c r="Z1619" t="str">
        <f>_xlfn.XLOOKUP(tblSales[[#This Row],[Product_ID]],Products!$A:$A,Products!$C:$C,"Women Dresses")</f>
        <v>Women Dresses</v>
      </c>
      <c r="AA1619" t="str">
        <f>_xlfn.XLOOKUP(tblSales[[#This Row],[Product_ID]],Products!$A:$A,Products!$D:$D,"Unknown")</f>
        <v>Shirt Dress</v>
      </c>
      <c r="AB1619" t="str">
        <f>_xlfn.XLOOKUP(tblSales[[#This Row],[Product_ID]],Products!$A:$A,Products!$E:$E,"Unknown")</f>
        <v>Fabindia</v>
      </c>
      <c r="AC1619" t="str">
        <f>_xlfn.XLOOKUP(tblSales[[#This Row],[Store_ID]],Stores!$A:$A,Stores!$B:$B,"Unknown")</f>
        <v>TrendMart Guntur Standard</v>
      </c>
      <c r="AD1619" t="str">
        <f>_xlfn.XLOOKUP(tblSales[[#This Row],[Store_ID]],Stores!$A:$A,Stores!$E:$E,"Unknown")</f>
        <v>South Zone 3</v>
      </c>
      <c r="AE1619" t="str">
        <f>_xlfn.XLOOKUP(tblSales[[#This Row],[Customer_ID]],Customers!$A:$A,Customers!$B:$B,"Unknown")</f>
        <v>Chandra Shetty</v>
      </c>
      <c r="AF1619" t="str">
        <f>_xlfn.XLOOKUP(tblSales[[#This Row],[Customer_ID]],Customers!$A:$A,Customers!$J:$J,"Unknown")</f>
        <v>Regular</v>
      </c>
      <c r="AG1619" t="str">
        <f>_xlfn.XLOOKUP(tblSales[[#This Row],[Employee_ID]],Employees!$A:$A,Employees!$B:$B,"Unknown")</f>
        <v>Sunita Ramachandran</v>
      </c>
      <c r="AH1619">
        <f>IF(MONTH(tblSales[[#This Row],[Invoice Date]])&gt;=4,MONTH(tblSales[[#This Row],[Invoice Date]]),MONTH(tblSales[[#This Row],[Invoice Date]])+12)</f>
        <v>11</v>
      </c>
      <c r="AI1619" s="8">
        <f>DATE(YEAR(tblSales[[#This Row],[Invoice Date]]),MONTH(tblSales[[#This Row],[Invoice Date]]),1)</f>
        <v>45597</v>
      </c>
      <c r="AJ1619" t="str">
        <f>_xlfn.XLOOKUP(tblSales[[#This Row],[Product_ID]],Products!$A:$A,Products!$B:$B,"Unknown")</f>
        <v>Fabindia Shirt Dress Navy Blue</v>
      </c>
      <c r="AK1619" s="9">
        <f>IFERROR(tblSales[[#This Row],[Profit]]/tblSales[[#This Row],[Sales Amount]],0)</f>
        <v>0.1801652892561984</v>
      </c>
      <c r="AL1619" t="str">
        <f>IF(tblSales[[#This Row],[Discount %]]&lt;=5,"0-5%",
IF(tblSales[[#This Row],[Discount %]]&lt;=10,"5-10%",
IF(tblSales[[#This Row],[Discount %]]&lt;=15,"10-15%",
IF(tblSales[[#This Row],[Discount %]]&lt;=20,"15-20%","20%+"))))</f>
        <v>15-20%</v>
      </c>
    </row>
    <row r="1620" spans="1:38">
      <c r="A1620" s="2" t="s">
        <v>3501</v>
      </c>
      <c r="B1620" s="11">
        <v>45650</v>
      </c>
      <c r="C1620" s="2" t="s">
        <v>3392</v>
      </c>
      <c r="D1620" s="2" t="s">
        <v>695</v>
      </c>
      <c r="E1620" s="2" t="s">
        <v>583</v>
      </c>
      <c r="F1620" s="2" t="s">
        <v>182</v>
      </c>
      <c r="G1620" s="2">
        <v>1</v>
      </c>
      <c r="H1620" s="2">
        <v>1120.47</v>
      </c>
      <c r="I1620" s="2">
        <v>0</v>
      </c>
      <c r="J1620" s="2">
        <v>0</v>
      </c>
      <c r="K1620" s="2">
        <v>12</v>
      </c>
      <c r="L1620" s="2">
        <v>134.46</v>
      </c>
      <c r="M1620" s="2">
        <v>1254.93</v>
      </c>
      <c r="N1620" s="2">
        <v>841.85</v>
      </c>
      <c r="O1620" s="2">
        <f t="shared" si="61"/>
        <v>278.62</v>
      </c>
      <c r="P1620" s="2" t="s">
        <v>32</v>
      </c>
      <c r="Q1620" s="2" t="str">
        <f t="shared" si="62"/>
        <v>UPI</v>
      </c>
      <c r="R1620" s="2" t="s">
        <v>21</v>
      </c>
      <c r="S1620" s="2" t="s">
        <v>56</v>
      </c>
      <c r="T1620" s="2" t="s">
        <v>2634</v>
      </c>
      <c r="U1620" s="2" t="s">
        <v>59</v>
      </c>
      <c r="V1620" t="str">
        <f>TEXT(tblSales[[#This Row],[Invoice Date]],"mmm")</f>
        <v>Dec</v>
      </c>
      <c r="W1620">
        <f>MONTH(tblSales[[#This Row],[Invoice Date]])</f>
        <v>12</v>
      </c>
      <c r="X1620">
        <f>YEAR(tblSales[[#This Row],[Invoice Date]])</f>
        <v>2024</v>
      </c>
      <c r="Y1620" t="str">
        <f>TEXT(tblSales[[#This Row],[Invoice Date]],"mmm-yyyy")</f>
        <v>Dec-2024</v>
      </c>
      <c r="Z1620" t="str">
        <f>_xlfn.XLOOKUP(tblSales[[#This Row],[Product_ID]],Products!$A:$A,Products!$C:$C,"Women Dresses")</f>
        <v>Women Dresses</v>
      </c>
      <c r="AA1620" t="str">
        <f>_xlfn.XLOOKUP(tblSales[[#This Row],[Product_ID]],Products!$A:$A,Products!$D:$D,"Unknown")</f>
        <v>Shirt Dress</v>
      </c>
      <c r="AB1620" t="str">
        <f>_xlfn.XLOOKUP(tblSales[[#This Row],[Product_ID]],Products!$A:$A,Products!$E:$E,"Unknown")</f>
        <v>Kalyan Silks</v>
      </c>
      <c r="AC1620" t="str">
        <f>_xlfn.XLOOKUP(tblSales[[#This Row],[Store_ID]],Stores!$A:$A,Stores!$B:$B,"Unknown")</f>
        <v>TrendMart Kurnool Outlet</v>
      </c>
      <c r="AD1620" t="str">
        <f>_xlfn.XLOOKUP(tblSales[[#This Row],[Store_ID]],Stores!$A:$A,Stores!$E:$E,"Unknown")</f>
        <v>South Zone 3</v>
      </c>
      <c r="AE1620" t="str">
        <f>_xlfn.XLOOKUP(tblSales[[#This Row],[Customer_ID]],Customers!$A:$A,Customers!$B:$B,"Unknown")</f>
        <v>Yamini Varma</v>
      </c>
      <c r="AF1620" t="str">
        <f>_xlfn.XLOOKUP(tblSales[[#This Row],[Customer_ID]],Customers!$A:$A,Customers!$J:$J,"Unknown")</f>
        <v>Silver</v>
      </c>
      <c r="AG1620" t="str">
        <f>_xlfn.XLOOKUP(tblSales[[#This Row],[Employee_ID]],Employees!$A:$A,Employees!$B:$B,"Unknown")</f>
        <v>Girish Sundaram</v>
      </c>
      <c r="AH1620">
        <f>IF(MONTH(tblSales[[#This Row],[Invoice Date]])&gt;=4,MONTH(tblSales[[#This Row],[Invoice Date]]),MONTH(tblSales[[#This Row],[Invoice Date]])+12)</f>
        <v>12</v>
      </c>
      <c r="AI1620" s="8">
        <f>DATE(YEAR(tblSales[[#This Row],[Invoice Date]]),MONTH(tblSales[[#This Row],[Invoice Date]]),1)</f>
        <v>45627</v>
      </c>
      <c r="AJ1620" t="str">
        <f>_xlfn.XLOOKUP(tblSales[[#This Row],[Product_ID]],Products!$A:$A,Products!$B:$B,"Unknown")</f>
        <v>Kalyan Silks Shirt Dress Maroon</v>
      </c>
      <c r="AK1620" s="9">
        <f>IFERROR(tblSales[[#This Row],[Profit]]/tblSales[[#This Row],[Sales Amount]],0)</f>
        <v>0.22202035173276596</v>
      </c>
      <c r="AL1620" t="str">
        <f>IF(tblSales[[#This Row],[Discount %]]&lt;=5,"0-5%",
IF(tblSales[[#This Row],[Discount %]]&lt;=10,"5-10%",
IF(tblSales[[#This Row],[Discount %]]&lt;=15,"10-15%",
IF(tblSales[[#This Row],[Discount %]]&lt;=20,"15-20%","20%+"))))</f>
        <v>0-5%</v>
      </c>
    </row>
    <row r="1621" spans="1:38">
      <c r="A1621" s="2" t="s">
        <v>3502</v>
      </c>
      <c r="B1621" s="11">
        <v>45454</v>
      </c>
      <c r="C1621" s="2" t="s">
        <v>2548</v>
      </c>
      <c r="D1621" s="2" t="s">
        <v>2714</v>
      </c>
      <c r="E1621" s="2" t="s">
        <v>399</v>
      </c>
      <c r="F1621" s="2" t="s">
        <v>518</v>
      </c>
      <c r="G1621" s="2">
        <v>3</v>
      </c>
      <c r="H1621" s="2">
        <v>648.73</v>
      </c>
      <c r="I1621" s="2">
        <v>25</v>
      </c>
      <c r="J1621" s="2">
        <v>486.55</v>
      </c>
      <c r="K1621" s="2">
        <v>5</v>
      </c>
      <c r="L1621" s="2">
        <v>72.98</v>
      </c>
      <c r="M1621" s="2">
        <v>1532.62</v>
      </c>
      <c r="N1621" s="2">
        <v>1211.7</v>
      </c>
      <c r="O1621" s="2">
        <f t="shared" si="61"/>
        <v>247.93999999999983</v>
      </c>
      <c r="P1621" s="2" t="s">
        <v>30</v>
      </c>
      <c r="Q1621" s="2" t="str">
        <f t="shared" si="62"/>
        <v>EMI</v>
      </c>
      <c r="R1621" s="2" t="s">
        <v>21</v>
      </c>
      <c r="S1621" s="2" t="s">
        <v>56</v>
      </c>
      <c r="T1621" s="2" t="s">
        <v>2270</v>
      </c>
      <c r="U1621" s="2" t="s">
        <v>59</v>
      </c>
      <c r="V1621" t="str">
        <f>TEXT(tblSales[[#This Row],[Invoice Date]],"mmm")</f>
        <v>Jun</v>
      </c>
      <c r="W1621">
        <f>MONTH(tblSales[[#This Row],[Invoice Date]])</f>
        <v>6</v>
      </c>
      <c r="X1621">
        <f>YEAR(tblSales[[#This Row],[Invoice Date]])</f>
        <v>2024</v>
      </c>
      <c r="Y1621" t="str">
        <f>TEXT(tblSales[[#This Row],[Invoice Date]],"mmm-yyyy")</f>
        <v>Jun-2024</v>
      </c>
      <c r="Z1621" t="str">
        <f>_xlfn.XLOOKUP(tblSales[[#This Row],[Product_ID]],Products!$A:$A,Products!$C:$C,"Women Dresses")</f>
        <v>Men T-Shirts</v>
      </c>
      <c r="AA1621" t="str">
        <f>_xlfn.XLOOKUP(tblSales[[#This Row],[Product_ID]],Products!$A:$A,Products!$D:$D,"Unknown")</f>
        <v>Polo</v>
      </c>
      <c r="AB1621" t="str">
        <f>_xlfn.XLOOKUP(tblSales[[#This Row],[Product_ID]],Products!$A:$A,Products!$E:$E,"Unknown")</f>
        <v>Libas</v>
      </c>
      <c r="AC1621" t="str">
        <f>_xlfn.XLOOKUP(tblSales[[#This Row],[Store_ID]],Stores!$A:$A,Stores!$B:$B,"Unknown")</f>
        <v>TrendMart Salem Outlet</v>
      </c>
      <c r="AD1621" t="str">
        <f>_xlfn.XLOOKUP(tblSales[[#This Row],[Store_ID]],Stores!$A:$A,Stores!$E:$E,"Unknown")</f>
        <v>South Zone 1</v>
      </c>
      <c r="AE1621" t="str">
        <f>_xlfn.XLOOKUP(tblSales[[#This Row],[Customer_ID]],Customers!$A:$A,Customers!$B:$B,"Unknown")</f>
        <v>Pandian Iyer</v>
      </c>
      <c r="AF1621" t="str">
        <f>_xlfn.XLOOKUP(tblSales[[#This Row],[Customer_ID]],Customers!$A:$A,Customers!$J:$J,"Unknown")</f>
        <v>Gold</v>
      </c>
      <c r="AG1621" t="str">
        <f>_xlfn.XLOOKUP(tblSales[[#This Row],[Employee_ID]],Employees!$A:$A,Employees!$B:$B,"Unknown")</f>
        <v>Pranav Reddy</v>
      </c>
      <c r="AH1621">
        <f>IF(MONTH(tblSales[[#This Row],[Invoice Date]])&gt;=4,MONTH(tblSales[[#This Row],[Invoice Date]]),MONTH(tblSales[[#This Row],[Invoice Date]])+12)</f>
        <v>6</v>
      </c>
      <c r="AI1621" s="8">
        <f>DATE(YEAR(tblSales[[#This Row],[Invoice Date]]),MONTH(tblSales[[#This Row],[Invoice Date]]),1)</f>
        <v>45444</v>
      </c>
      <c r="AJ1621" t="str">
        <f>_xlfn.XLOOKUP(tblSales[[#This Row],[Product_ID]],Products!$A:$A,Products!$B:$B,"Unknown")</f>
        <v>Libas Polo Peach</v>
      </c>
      <c r="AK1621" s="9">
        <f>IFERROR(tblSales[[#This Row],[Profit]]/tblSales[[#This Row],[Sales Amount]],0)</f>
        <v>0.16177526066474393</v>
      </c>
      <c r="AL1621" t="str">
        <f>IF(tblSales[[#This Row],[Discount %]]&lt;=5,"0-5%",
IF(tblSales[[#This Row],[Discount %]]&lt;=10,"5-10%",
IF(tblSales[[#This Row],[Discount %]]&lt;=15,"10-15%",
IF(tblSales[[#This Row],[Discount %]]&lt;=20,"15-20%","20%+"))))</f>
        <v>20%+</v>
      </c>
    </row>
    <row r="1622" spans="1:38">
      <c r="A1622" s="2" t="s">
        <v>3503</v>
      </c>
      <c r="B1622" s="11">
        <v>45740</v>
      </c>
      <c r="C1622" s="2" t="s">
        <v>1414</v>
      </c>
      <c r="D1622" s="2" t="s">
        <v>186</v>
      </c>
      <c r="E1622" s="2" t="s">
        <v>432</v>
      </c>
      <c r="F1622" s="2" t="s">
        <v>140</v>
      </c>
      <c r="G1622" s="2">
        <v>2</v>
      </c>
      <c r="H1622" s="2">
        <v>1236.82</v>
      </c>
      <c r="I1622" s="2">
        <v>20</v>
      </c>
      <c r="J1622" s="2">
        <v>494.73</v>
      </c>
      <c r="K1622" s="2">
        <v>12</v>
      </c>
      <c r="L1622" s="2">
        <v>237.47</v>
      </c>
      <c r="M1622" s="2">
        <v>2216.38</v>
      </c>
      <c r="N1622" s="2">
        <v>1730.96</v>
      </c>
      <c r="O1622" s="2">
        <f t="shared" si="61"/>
        <v>247.95000000000007</v>
      </c>
      <c r="P1622" s="2" t="s">
        <v>30</v>
      </c>
      <c r="Q1622" s="2" t="str">
        <f t="shared" si="62"/>
        <v>EMI</v>
      </c>
      <c r="R1622" s="2" t="s">
        <v>20</v>
      </c>
      <c r="S1622" s="2" t="s">
        <v>56</v>
      </c>
      <c r="T1622" s="2" t="s">
        <v>1326</v>
      </c>
      <c r="U1622" s="2" t="s">
        <v>59</v>
      </c>
      <c r="V1622" t="str">
        <f>TEXT(tblSales[[#This Row],[Invoice Date]],"mmm")</f>
        <v>Mar</v>
      </c>
      <c r="W1622">
        <f>MONTH(tblSales[[#This Row],[Invoice Date]])</f>
        <v>3</v>
      </c>
      <c r="X1622">
        <f>YEAR(tblSales[[#This Row],[Invoice Date]])</f>
        <v>2025</v>
      </c>
      <c r="Y1622" t="str">
        <f>TEXT(tblSales[[#This Row],[Invoice Date]],"mmm-yyyy")</f>
        <v>Mar-2025</v>
      </c>
      <c r="Z1622" t="str">
        <f>_xlfn.XLOOKUP(tblSales[[#This Row],[Product_ID]],Products!$A:$A,Products!$C:$C,"Women Dresses")</f>
        <v>Women Dresses</v>
      </c>
      <c r="AA1622" t="str">
        <f>_xlfn.XLOOKUP(tblSales[[#This Row],[Product_ID]],Products!$A:$A,Products!$D:$D,"Unknown")</f>
        <v>A-Line Dress</v>
      </c>
      <c r="AB1622" t="str">
        <f>_xlfn.XLOOKUP(tblSales[[#This Row],[Product_ID]],Products!$A:$A,Products!$E:$E,"Unknown")</f>
        <v>Tanishq</v>
      </c>
      <c r="AC1622" t="str">
        <f>_xlfn.XLOOKUP(tblSales[[#This Row],[Store_ID]],Stores!$A:$A,Stores!$B:$B,"Unknown")</f>
        <v>TrendMart Mangaluru Mall Kiosk</v>
      </c>
      <c r="AD1622" t="str">
        <f>_xlfn.XLOOKUP(tblSales[[#This Row],[Store_ID]],Stores!$A:$A,Stores!$E:$E,"Unknown")</f>
        <v>South Zone 2</v>
      </c>
      <c r="AE1622" t="str">
        <f>_xlfn.XLOOKUP(tblSales[[#This Row],[Customer_ID]],Customers!$A:$A,Customers!$B:$B,"Unknown")</f>
        <v>Balaji Chettiar</v>
      </c>
      <c r="AF1622" t="str">
        <f>_xlfn.XLOOKUP(tblSales[[#This Row],[Customer_ID]],Customers!$A:$A,Customers!$J:$J,"Unknown")</f>
        <v>Gold</v>
      </c>
      <c r="AG1622" t="str">
        <f>_xlfn.XLOOKUP(tblSales[[#This Row],[Employee_ID]],Employees!$A:$A,Employees!$B:$B,"Unknown")</f>
        <v>Charulatha Kumar</v>
      </c>
      <c r="AH1622">
        <f>IF(MONTH(tblSales[[#This Row],[Invoice Date]])&gt;=4,MONTH(tblSales[[#This Row],[Invoice Date]]),MONTH(tblSales[[#This Row],[Invoice Date]])+12)</f>
        <v>15</v>
      </c>
      <c r="AI1622" s="8">
        <f>DATE(YEAR(tblSales[[#This Row],[Invoice Date]]),MONTH(tblSales[[#This Row],[Invoice Date]]),1)</f>
        <v>45717</v>
      </c>
      <c r="AJ1622" t="str">
        <f>_xlfn.XLOOKUP(tblSales[[#This Row],[Product_ID]],Products!$A:$A,Products!$B:$B,"Unknown")</f>
        <v>Tanishq A-Line Dress Green</v>
      </c>
      <c r="AK1622" s="9">
        <f>IFERROR(tblSales[[#This Row],[Profit]]/tblSales[[#This Row],[Sales Amount]],0)</f>
        <v>0.11187161046390964</v>
      </c>
      <c r="AL1622" t="str">
        <f>IF(tblSales[[#This Row],[Discount %]]&lt;=5,"0-5%",
IF(tblSales[[#This Row],[Discount %]]&lt;=10,"5-10%",
IF(tblSales[[#This Row],[Discount %]]&lt;=15,"10-15%",
IF(tblSales[[#This Row],[Discount %]]&lt;=20,"15-20%","20%+"))))</f>
        <v>15-20%</v>
      </c>
    </row>
    <row r="1623" spans="1:38">
      <c r="A1623" s="2" t="s">
        <v>3504</v>
      </c>
      <c r="B1623" s="11">
        <v>45705</v>
      </c>
      <c r="C1623" s="2" t="s">
        <v>1517</v>
      </c>
      <c r="D1623" s="2" t="s">
        <v>1021</v>
      </c>
      <c r="E1623" s="2" t="s">
        <v>1918</v>
      </c>
      <c r="F1623" s="2" t="s">
        <v>193</v>
      </c>
      <c r="G1623" s="2">
        <v>3</v>
      </c>
      <c r="H1623" s="2">
        <v>1999.57</v>
      </c>
      <c r="I1623" s="2">
        <v>0</v>
      </c>
      <c r="J1623" s="2">
        <v>0</v>
      </c>
      <c r="K1623" s="2">
        <v>12</v>
      </c>
      <c r="L1623" s="2">
        <v>719.85</v>
      </c>
      <c r="M1623" s="2">
        <v>6718.56</v>
      </c>
      <c r="N1623" s="2">
        <v>4626.6899999999996</v>
      </c>
      <c r="O1623" s="2">
        <f t="shared" si="61"/>
        <v>1372.0200000000009</v>
      </c>
      <c r="P1623" s="2" t="s">
        <v>32</v>
      </c>
      <c r="Q1623" s="2" t="str">
        <f t="shared" si="62"/>
        <v>UPI</v>
      </c>
      <c r="R1623" s="2" t="s">
        <v>20</v>
      </c>
      <c r="S1623" s="2" t="s">
        <v>56</v>
      </c>
      <c r="T1623" s="2" t="s">
        <v>1743</v>
      </c>
      <c r="U1623" s="2" t="s">
        <v>59</v>
      </c>
      <c r="V1623" t="str">
        <f>TEXT(tblSales[[#This Row],[Invoice Date]],"mmm")</f>
        <v>Feb</v>
      </c>
      <c r="W1623">
        <f>MONTH(tblSales[[#This Row],[Invoice Date]])</f>
        <v>2</v>
      </c>
      <c r="X1623">
        <f>YEAR(tblSales[[#This Row],[Invoice Date]])</f>
        <v>2025</v>
      </c>
      <c r="Y1623" t="str">
        <f>TEXT(tblSales[[#This Row],[Invoice Date]],"mmm-yyyy")</f>
        <v>Feb-2025</v>
      </c>
      <c r="Z1623" t="str">
        <f>_xlfn.XLOOKUP(tblSales[[#This Row],[Product_ID]],Products!$A:$A,Products!$C:$C,"Women Dresses")</f>
        <v>Footwear</v>
      </c>
      <c r="AA1623" t="str">
        <f>_xlfn.XLOOKUP(tblSales[[#This Row],[Product_ID]],Products!$A:$A,Products!$D:$D,"Unknown")</f>
        <v>Formal Shoes</v>
      </c>
      <c r="AB1623" t="str">
        <f>_xlfn.XLOOKUP(tblSales[[#This Row],[Product_ID]],Products!$A:$A,Products!$E:$E,"Unknown")</f>
        <v>Max Fashion</v>
      </c>
      <c r="AC1623" t="str">
        <f>_xlfn.XLOOKUP(tblSales[[#This Row],[Store_ID]],Stores!$A:$A,Stores!$B:$B,"Unknown")</f>
        <v>TrendMart Guntur High Street</v>
      </c>
      <c r="AD1623" t="str">
        <f>_xlfn.XLOOKUP(tblSales[[#This Row],[Store_ID]],Stores!$A:$A,Stores!$E:$E,"Unknown")</f>
        <v>South Zone 3</v>
      </c>
      <c r="AE1623" t="str">
        <f>_xlfn.XLOOKUP(tblSales[[#This Row],[Customer_ID]],Customers!$A:$A,Customers!$B:$B,"Unknown")</f>
        <v>Yogesh Venkatesan</v>
      </c>
      <c r="AF1623" t="str">
        <f>_xlfn.XLOOKUP(tblSales[[#This Row],[Customer_ID]],Customers!$A:$A,Customers!$J:$J,"Unknown")</f>
        <v>Regular</v>
      </c>
      <c r="AG1623" t="str">
        <f>_xlfn.XLOOKUP(tblSales[[#This Row],[Employee_ID]],Employees!$A:$A,Employees!$B:$B,"Unknown")</f>
        <v>Yamini Pandian</v>
      </c>
      <c r="AH1623">
        <f>IF(MONTH(tblSales[[#This Row],[Invoice Date]])&gt;=4,MONTH(tblSales[[#This Row],[Invoice Date]]),MONTH(tblSales[[#This Row],[Invoice Date]])+12)</f>
        <v>14</v>
      </c>
      <c r="AI1623" s="8">
        <f>DATE(YEAR(tblSales[[#This Row],[Invoice Date]]),MONTH(tblSales[[#This Row],[Invoice Date]]),1)</f>
        <v>45689</v>
      </c>
      <c r="AJ1623" t="str">
        <f>_xlfn.XLOOKUP(tblSales[[#This Row],[Product_ID]],Products!$A:$A,Products!$B:$B,"Unknown")</f>
        <v>Max Fashion Formal Shoes Orange</v>
      </c>
      <c r="AK1623" s="9">
        <f>IFERROR(tblSales[[#This Row],[Profit]]/tblSales[[#This Row],[Sales Amount]],0)</f>
        <v>0.20421340287204412</v>
      </c>
      <c r="AL1623" t="str">
        <f>IF(tblSales[[#This Row],[Discount %]]&lt;=5,"0-5%",
IF(tblSales[[#This Row],[Discount %]]&lt;=10,"5-10%",
IF(tblSales[[#This Row],[Discount %]]&lt;=15,"10-15%",
IF(tblSales[[#This Row],[Discount %]]&lt;=20,"15-20%","20%+"))))</f>
        <v>0-5%</v>
      </c>
    </row>
    <row r="1624" spans="1:38">
      <c r="A1624" s="2" t="s">
        <v>3505</v>
      </c>
      <c r="B1624" s="11">
        <v>45581</v>
      </c>
      <c r="C1624" s="2" t="s">
        <v>1451</v>
      </c>
      <c r="D1624" s="2" t="s">
        <v>778</v>
      </c>
      <c r="E1624" s="2" t="s">
        <v>480</v>
      </c>
      <c r="F1624" s="2" t="s">
        <v>319</v>
      </c>
      <c r="G1624" s="2">
        <v>2</v>
      </c>
      <c r="H1624" s="2">
        <v>824.54</v>
      </c>
      <c r="I1624" s="2">
        <v>25</v>
      </c>
      <c r="J1624" s="2">
        <v>412.27</v>
      </c>
      <c r="K1624" s="2">
        <v>5</v>
      </c>
      <c r="L1624" s="2">
        <v>61.84</v>
      </c>
      <c r="M1624" s="2">
        <v>1298.6500000000001</v>
      </c>
      <c r="N1624" s="2">
        <v>1140.4000000000001</v>
      </c>
      <c r="O1624" s="2">
        <f t="shared" si="61"/>
        <v>96.41</v>
      </c>
      <c r="P1624" s="2" t="s">
        <v>27</v>
      </c>
      <c r="Q1624" s="2" t="str">
        <f t="shared" si="62"/>
        <v>Cash</v>
      </c>
      <c r="R1624" s="2" t="s">
        <v>21</v>
      </c>
      <c r="S1624" s="2" t="s">
        <v>56</v>
      </c>
      <c r="T1624" s="2" t="s">
        <v>1588</v>
      </c>
      <c r="U1624" s="2" t="s">
        <v>59</v>
      </c>
      <c r="V1624" t="str">
        <f>TEXT(tblSales[[#This Row],[Invoice Date]],"mmm")</f>
        <v>Oct</v>
      </c>
      <c r="W1624">
        <f>MONTH(tblSales[[#This Row],[Invoice Date]])</f>
        <v>10</v>
      </c>
      <c r="X1624">
        <f>YEAR(tblSales[[#This Row],[Invoice Date]])</f>
        <v>2024</v>
      </c>
      <c r="Y1624" t="str">
        <f>TEXT(tblSales[[#This Row],[Invoice Date]],"mmm-yyyy")</f>
        <v>Oct-2024</v>
      </c>
      <c r="Z1624" t="str">
        <f>_xlfn.XLOOKUP(tblSales[[#This Row],[Product_ID]],Products!$A:$A,Products!$C:$C,"Women Dresses")</f>
        <v>Men Shirts</v>
      </c>
      <c r="AA1624" t="str">
        <f>_xlfn.XLOOKUP(tblSales[[#This Row],[Product_ID]],Products!$A:$A,Products!$D:$D,"Unknown")</f>
        <v>Denim Shirt</v>
      </c>
      <c r="AB1624" t="str">
        <f>_xlfn.XLOOKUP(tblSales[[#This Row],[Product_ID]],Products!$A:$A,Products!$E:$E,"Unknown")</f>
        <v>AND</v>
      </c>
      <c r="AC1624" t="str">
        <f>_xlfn.XLOOKUP(tblSales[[#This Row],[Store_ID]],Stores!$A:$A,Stores!$B:$B,"Unknown")</f>
        <v>TrendMart Thrissur High Street</v>
      </c>
      <c r="AD1624" t="str">
        <f>_xlfn.XLOOKUP(tblSales[[#This Row],[Store_ID]],Stores!$A:$A,Stores!$E:$E,"Unknown")</f>
        <v>South Zone 1</v>
      </c>
      <c r="AE1624" t="str">
        <f>_xlfn.XLOOKUP(tblSales[[#This Row],[Customer_ID]],Customers!$A:$A,Customers!$B:$B,"Unknown")</f>
        <v>Ganesh Gupta</v>
      </c>
      <c r="AF1624" t="str">
        <f>_xlfn.XLOOKUP(tblSales[[#This Row],[Customer_ID]],Customers!$A:$A,Customers!$J:$J,"Unknown")</f>
        <v>Gold</v>
      </c>
      <c r="AG1624" t="str">
        <f>_xlfn.XLOOKUP(tblSales[[#This Row],[Employee_ID]],Employees!$A:$A,Employees!$B:$B,"Unknown")</f>
        <v>Sathish Sundaram</v>
      </c>
      <c r="AH1624">
        <f>IF(MONTH(tblSales[[#This Row],[Invoice Date]])&gt;=4,MONTH(tblSales[[#This Row],[Invoice Date]]),MONTH(tblSales[[#This Row],[Invoice Date]])+12)</f>
        <v>10</v>
      </c>
      <c r="AI1624" s="8">
        <f>DATE(YEAR(tblSales[[#This Row],[Invoice Date]]),MONTH(tblSales[[#This Row],[Invoice Date]]),1)</f>
        <v>45566</v>
      </c>
      <c r="AJ1624" t="str">
        <f>_xlfn.XLOOKUP(tblSales[[#This Row],[Product_ID]],Products!$A:$A,Products!$B:$B,"Unknown")</f>
        <v>AND Denim Shirt Teal</v>
      </c>
      <c r="AK1624" s="9">
        <f>IFERROR(tblSales[[#This Row],[Profit]]/tblSales[[#This Row],[Sales Amount]],0)</f>
        <v>7.4238632425980819E-2</v>
      </c>
      <c r="AL1624" t="str">
        <f>IF(tblSales[[#This Row],[Discount %]]&lt;=5,"0-5%",
IF(tblSales[[#This Row],[Discount %]]&lt;=10,"5-10%",
IF(tblSales[[#This Row],[Discount %]]&lt;=15,"10-15%",
IF(tblSales[[#This Row],[Discount %]]&lt;=20,"15-20%","20%+"))))</f>
        <v>20%+</v>
      </c>
    </row>
    <row r="1625" spans="1:38">
      <c r="A1625" s="2" t="s">
        <v>3506</v>
      </c>
      <c r="B1625" s="11">
        <v>45702</v>
      </c>
      <c r="C1625" s="2" t="s">
        <v>3507</v>
      </c>
      <c r="D1625" s="2" t="s">
        <v>810</v>
      </c>
      <c r="E1625" s="2" t="s">
        <v>877</v>
      </c>
      <c r="F1625" s="2" t="s">
        <v>116</v>
      </c>
      <c r="G1625" s="2">
        <v>1</v>
      </c>
      <c r="H1625" s="2">
        <v>1661.15</v>
      </c>
      <c r="I1625" s="2">
        <v>25</v>
      </c>
      <c r="J1625" s="2">
        <v>415.29</v>
      </c>
      <c r="K1625" s="2">
        <v>12</v>
      </c>
      <c r="L1625" s="2">
        <v>149.5</v>
      </c>
      <c r="M1625" s="2">
        <v>1395.36</v>
      </c>
      <c r="N1625" s="2">
        <v>1139.81</v>
      </c>
      <c r="O1625" s="2">
        <f t="shared" si="61"/>
        <v>106.04999999999995</v>
      </c>
      <c r="P1625" s="2" t="s">
        <v>27</v>
      </c>
      <c r="Q1625" s="2" t="str">
        <f t="shared" si="62"/>
        <v>Cash</v>
      </c>
      <c r="R1625" s="2" t="s">
        <v>20</v>
      </c>
      <c r="S1625" s="2" t="s">
        <v>56</v>
      </c>
      <c r="T1625" s="2" t="s">
        <v>1370</v>
      </c>
      <c r="U1625" s="2" t="s">
        <v>59</v>
      </c>
      <c r="V1625" t="str">
        <f>TEXT(tblSales[[#This Row],[Invoice Date]],"mmm")</f>
        <v>Feb</v>
      </c>
      <c r="W1625">
        <f>MONTH(tblSales[[#This Row],[Invoice Date]])</f>
        <v>2</v>
      </c>
      <c r="X1625">
        <f>YEAR(tblSales[[#This Row],[Invoice Date]])</f>
        <v>2025</v>
      </c>
      <c r="Y1625" t="str">
        <f>TEXT(tblSales[[#This Row],[Invoice Date]],"mmm-yyyy")</f>
        <v>Feb-2025</v>
      </c>
      <c r="Z1625" t="str">
        <f>_xlfn.XLOOKUP(tblSales[[#This Row],[Product_ID]],Products!$A:$A,Products!$C:$C,"Women Dresses")</f>
        <v>Women Jeans</v>
      </c>
      <c r="AA1625" t="str">
        <f>_xlfn.XLOOKUP(tblSales[[#This Row],[Product_ID]],Products!$A:$A,Products!$D:$D,"Unknown")</f>
        <v>Bootcut</v>
      </c>
      <c r="AB1625" t="str">
        <f>_xlfn.XLOOKUP(tblSales[[#This Row],[Product_ID]],Products!$A:$A,Products!$E:$E,"Unknown")</f>
        <v>Spykar</v>
      </c>
      <c r="AC1625" t="str">
        <f>_xlfn.XLOOKUP(tblSales[[#This Row],[Store_ID]],Stores!$A:$A,Stores!$B:$B,"Unknown")</f>
        <v>TrendMart Kochi Mall Kiosk</v>
      </c>
      <c r="AD1625" t="str">
        <f>_xlfn.XLOOKUP(tblSales[[#This Row],[Store_ID]],Stores!$A:$A,Stores!$E:$E,"Unknown")</f>
        <v>South Zone 1</v>
      </c>
      <c r="AE1625" t="str">
        <f>_xlfn.XLOOKUP(tblSales[[#This Row],[Customer_ID]],Customers!$A:$A,Customers!$B:$B,"Unknown")</f>
        <v>Jyothi Gounder</v>
      </c>
      <c r="AF1625" t="str">
        <f>_xlfn.XLOOKUP(tblSales[[#This Row],[Customer_ID]],Customers!$A:$A,Customers!$J:$J,"Unknown")</f>
        <v>Gold</v>
      </c>
      <c r="AG1625" t="str">
        <f>_xlfn.XLOOKUP(tblSales[[#This Row],[Employee_ID]],Employees!$A:$A,Employees!$B:$B,"Unknown")</f>
        <v>Padma Gounder</v>
      </c>
      <c r="AH1625">
        <f>IF(MONTH(tblSales[[#This Row],[Invoice Date]])&gt;=4,MONTH(tblSales[[#This Row],[Invoice Date]]),MONTH(tblSales[[#This Row],[Invoice Date]])+12)</f>
        <v>14</v>
      </c>
      <c r="AI1625" s="8">
        <f>DATE(YEAR(tblSales[[#This Row],[Invoice Date]]),MONTH(tblSales[[#This Row],[Invoice Date]]),1)</f>
        <v>45689</v>
      </c>
      <c r="AJ1625" t="str">
        <f>_xlfn.XLOOKUP(tblSales[[#This Row],[Product_ID]],Products!$A:$A,Products!$B:$B,"Unknown")</f>
        <v>Spykar Bootcut Charcoal</v>
      </c>
      <c r="AK1625" s="9">
        <f>IFERROR(tblSales[[#This Row],[Profit]]/tblSales[[#This Row],[Sales Amount]],0)</f>
        <v>7.6001891984864095E-2</v>
      </c>
      <c r="AL1625" t="str">
        <f>IF(tblSales[[#This Row],[Discount %]]&lt;=5,"0-5%",
IF(tblSales[[#This Row],[Discount %]]&lt;=10,"5-10%",
IF(tblSales[[#This Row],[Discount %]]&lt;=15,"10-15%",
IF(tblSales[[#This Row],[Discount %]]&lt;=20,"15-20%","20%+"))))</f>
        <v>20%+</v>
      </c>
    </row>
    <row r="1626" spans="1:38">
      <c r="A1626" s="2" t="s">
        <v>3508</v>
      </c>
      <c r="B1626" s="11">
        <v>45397</v>
      </c>
      <c r="C1626" s="2" t="s">
        <v>3509</v>
      </c>
      <c r="D1626" s="2" t="s">
        <v>2124</v>
      </c>
      <c r="E1626" s="2" t="s">
        <v>121</v>
      </c>
      <c r="F1626" s="2" t="s">
        <v>276</v>
      </c>
      <c r="G1626" s="2">
        <v>2</v>
      </c>
      <c r="H1626" s="2">
        <v>1019.48</v>
      </c>
      <c r="I1626" s="2">
        <v>20</v>
      </c>
      <c r="J1626" s="2">
        <v>407.79</v>
      </c>
      <c r="K1626" s="2">
        <v>12</v>
      </c>
      <c r="L1626" s="2">
        <v>195.74</v>
      </c>
      <c r="M1626" s="2">
        <v>1826.91</v>
      </c>
      <c r="N1626" s="2">
        <v>1281.52</v>
      </c>
      <c r="O1626" s="2">
        <f t="shared" si="61"/>
        <v>349.65000000000009</v>
      </c>
      <c r="P1626" s="2" t="s">
        <v>28</v>
      </c>
      <c r="Q1626" s="2" t="str">
        <f t="shared" si="62"/>
        <v>Credit Card</v>
      </c>
      <c r="R1626" s="2" t="s">
        <v>20</v>
      </c>
      <c r="S1626" s="2" t="s">
        <v>56</v>
      </c>
      <c r="T1626" s="2" t="s">
        <v>878</v>
      </c>
      <c r="U1626" s="2" t="s">
        <v>59</v>
      </c>
      <c r="V1626" t="str">
        <f>TEXT(tblSales[[#This Row],[Invoice Date]],"mmm")</f>
        <v>Apr</v>
      </c>
      <c r="W1626">
        <f>MONTH(tblSales[[#This Row],[Invoice Date]])</f>
        <v>4</v>
      </c>
      <c r="X1626">
        <f>YEAR(tblSales[[#This Row],[Invoice Date]])</f>
        <v>2024</v>
      </c>
      <c r="Y1626" t="str">
        <f>TEXT(tblSales[[#This Row],[Invoice Date]],"mmm-yyyy")</f>
        <v>Apr-2024</v>
      </c>
      <c r="Z1626" t="str">
        <f>_xlfn.XLOOKUP(tblSales[[#This Row],[Product_ID]],Products!$A:$A,Products!$C:$C,"Women Dresses")</f>
        <v>Men Trousers</v>
      </c>
      <c r="AA1626" t="str">
        <f>_xlfn.XLOOKUP(tblSales[[#This Row],[Product_ID]],Products!$A:$A,Products!$D:$D,"Unknown")</f>
        <v>Cargo</v>
      </c>
      <c r="AB1626" t="str">
        <f>_xlfn.XLOOKUP(tblSales[[#This Row],[Product_ID]],Products!$A:$A,Products!$E:$E,"Unknown")</f>
        <v>Titan</v>
      </c>
      <c r="AC1626" t="str">
        <f>_xlfn.XLOOKUP(tblSales[[#This Row],[Store_ID]],Stores!$A:$A,Stores!$B:$B,"Unknown")</f>
        <v>TrendMart Kurnool High Street</v>
      </c>
      <c r="AD1626" t="str">
        <f>_xlfn.XLOOKUP(tblSales[[#This Row],[Store_ID]],Stores!$A:$A,Stores!$E:$E,"Unknown")</f>
        <v>South Zone 3</v>
      </c>
      <c r="AE1626" t="str">
        <f>_xlfn.XLOOKUP(tblSales[[#This Row],[Customer_ID]],Customers!$A:$A,Customers!$B:$B,"Unknown")</f>
        <v>Hariharan Mishra</v>
      </c>
      <c r="AF1626" t="str">
        <f>_xlfn.XLOOKUP(tblSales[[#This Row],[Customer_ID]],Customers!$A:$A,Customers!$J:$J,"Unknown")</f>
        <v>Silver</v>
      </c>
      <c r="AG1626" t="str">
        <f>_xlfn.XLOOKUP(tblSales[[#This Row],[Employee_ID]],Employees!$A:$A,Employees!$B:$B,"Unknown")</f>
        <v>Vasanthi Kamath</v>
      </c>
      <c r="AH1626">
        <f>IF(MONTH(tblSales[[#This Row],[Invoice Date]])&gt;=4,MONTH(tblSales[[#This Row],[Invoice Date]]),MONTH(tblSales[[#This Row],[Invoice Date]])+12)</f>
        <v>4</v>
      </c>
      <c r="AI1626" s="8">
        <f>DATE(YEAR(tblSales[[#This Row],[Invoice Date]]),MONTH(tblSales[[#This Row],[Invoice Date]]),1)</f>
        <v>45383</v>
      </c>
      <c r="AJ1626" t="str">
        <f>_xlfn.XLOOKUP(tblSales[[#This Row],[Product_ID]],Products!$A:$A,Products!$B:$B,"Unknown")</f>
        <v>Titan Cargo Pink</v>
      </c>
      <c r="AK1626" s="9">
        <f>IFERROR(tblSales[[#This Row],[Profit]]/tblSales[[#This Row],[Sales Amount]],0)</f>
        <v>0.19138873836149567</v>
      </c>
      <c r="AL1626" t="str">
        <f>IF(tblSales[[#This Row],[Discount %]]&lt;=5,"0-5%",
IF(tblSales[[#This Row],[Discount %]]&lt;=10,"5-10%",
IF(tblSales[[#This Row],[Discount %]]&lt;=15,"10-15%",
IF(tblSales[[#This Row],[Discount %]]&lt;=20,"15-20%","20%+"))))</f>
        <v>15-20%</v>
      </c>
    </row>
    <row r="1627" spans="1:38">
      <c r="A1627" s="2" t="s">
        <v>3510</v>
      </c>
      <c r="B1627" s="11">
        <v>45437</v>
      </c>
      <c r="C1627" s="2" t="s">
        <v>1836</v>
      </c>
      <c r="D1627" s="2" t="s">
        <v>323</v>
      </c>
      <c r="E1627" s="2" t="s">
        <v>270</v>
      </c>
      <c r="F1627" s="2" t="s">
        <v>116</v>
      </c>
      <c r="G1627" s="2">
        <v>2</v>
      </c>
      <c r="H1627" s="2">
        <v>855.61</v>
      </c>
      <c r="I1627" s="2">
        <v>0</v>
      </c>
      <c r="J1627" s="2">
        <v>0</v>
      </c>
      <c r="K1627" s="2">
        <v>5</v>
      </c>
      <c r="L1627" s="2">
        <v>85.56</v>
      </c>
      <c r="M1627" s="2">
        <v>1796.78</v>
      </c>
      <c r="N1627" s="2">
        <v>1027.68</v>
      </c>
      <c r="O1627" s="2">
        <f t="shared" si="61"/>
        <v>683.54</v>
      </c>
      <c r="P1627" s="2" t="s">
        <v>28</v>
      </c>
      <c r="Q1627" s="2" t="str">
        <f t="shared" si="62"/>
        <v>Credit Card</v>
      </c>
      <c r="R1627" s="2" t="s">
        <v>21</v>
      </c>
      <c r="S1627" s="2" t="s">
        <v>56</v>
      </c>
      <c r="T1627" s="2" t="s">
        <v>2424</v>
      </c>
      <c r="U1627" s="2" t="s">
        <v>60</v>
      </c>
      <c r="V1627" t="str">
        <f>TEXT(tblSales[[#This Row],[Invoice Date]],"mmm")</f>
        <v>May</v>
      </c>
      <c r="W1627">
        <f>MONTH(tblSales[[#This Row],[Invoice Date]])</f>
        <v>5</v>
      </c>
      <c r="X1627">
        <f>YEAR(tblSales[[#This Row],[Invoice Date]])</f>
        <v>2024</v>
      </c>
      <c r="Y1627" t="str">
        <f>TEXT(tblSales[[#This Row],[Invoice Date]],"mmm-yyyy")</f>
        <v>May-2024</v>
      </c>
      <c r="Z1627" t="str">
        <f>_xlfn.XLOOKUP(tblSales[[#This Row],[Product_ID]],Products!$A:$A,Products!$C:$C,"Women Dresses")</f>
        <v>Wallets</v>
      </c>
      <c r="AA1627" t="str">
        <f>_xlfn.XLOOKUP(tblSales[[#This Row],[Product_ID]],Products!$A:$A,Products!$D:$D,"Unknown")</f>
        <v>Card Holder</v>
      </c>
      <c r="AB1627" t="str">
        <f>_xlfn.XLOOKUP(tblSales[[#This Row],[Product_ID]],Products!$A:$A,Products!$E:$E,"Unknown")</f>
        <v>Tanishq</v>
      </c>
      <c r="AC1627" t="str">
        <f>_xlfn.XLOOKUP(tblSales[[#This Row],[Store_ID]],Stores!$A:$A,Stores!$B:$B,"Unknown")</f>
        <v>TrendMart Kochi High Street</v>
      </c>
      <c r="AD1627" t="str">
        <f>_xlfn.XLOOKUP(tblSales[[#This Row],[Store_ID]],Stores!$A:$A,Stores!$E:$E,"Unknown")</f>
        <v>South Zone 1</v>
      </c>
      <c r="AE1627" t="str">
        <f>_xlfn.XLOOKUP(tblSales[[#This Row],[Customer_ID]],Customers!$A:$A,Customers!$B:$B,"Unknown")</f>
        <v>Kiran Naicker</v>
      </c>
      <c r="AF1627" t="str">
        <f>_xlfn.XLOOKUP(tblSales[[#This Row],[Customer_ID]],Customers!$A:$A,Customers!$J:$J,"Unknown")</f>
        <v>Silver</v>
      </c>
      <c r="AG1627" t="str">
        <f>_xlfn.XLOOKUP(tblSales[[#This Row],[Employee_ID]],Employees!$A:$A,Employees!$B:$B,"Unknown")</f>
        <v>Padma Gounder</v>
      </c>
      <c r="AH1627">
        <f>IF(MONTH(tblSales[[#This Row],[Invoice Date]])&gt;=4,MONTH(tblSales[[#This Row],[Invoice Date]]),MONTH(tblSales[[#This Row],[Invoice Date]])+12)</f>
        <v>5</v>
      </c>
      <c r="AI1627" s="8">
        <f>DATE(YEAR(tblSales[[#This Row],[Invoice Date]]),MONTH(tblSales[[#This Row],[Invoice Date]]),1)</f>
        <v>45413</v>
      </c>
      <c r="AJ1627" t="str">
        <f>_xlfn.XLOOKUP(tblSales[[#This Row],[Product_ID]],Products!$A:$A,Products!$B:$B,"Unknown")</f>
        <v>Tanishq Card Holder Cream</v>
      </c>
      <c r="AK1627" s="9">
        <f>IFERROR(tblSales[[#This Row],[Profit]]/tblSales[[#This Row],[Sales Amount]],0)</f>
        <v>0.38042498246863832</v>
      </c>
      <c r="AL1627" t="str">
        <f>IF(tblSales[[#This Row],[Discount %]]&lt;=5,"0-5%",
IF(tblSales[[#This Row],[Discount %]]&lt;=10,"5-10%",
IF(tblSales[[#This Row],[Discount %]]&lt;=15,"10-15%",
IF(tblSales[[#This Row],[Discount %]]&lt;=20,"15-20%","20%+"))))</f>
        <v>0-5%</v>
      </c>
    </row>
    <row r="1628" spans="1:38">
      <c r="A1628" s="2" t="s">
        <v>3511</v>
      </c>
      <c r="B1628" s="11">
        <v>45615</v>
      </c>
      <c r="C1628" s="2" t="s">
        <v>653</v>
      </c>
      <c r="D1628" s="2" t="s">
        <v>1061</v>
      </c>
      <c r="E1628" s="2" t="s">
        <v>237</v>
      </c>
      <c r="F1628" s="2" t="s">
        <v>116</v>
      </c>
      <c r="G1628" s="2">
        <v>2</v>
      </c>
      <c r="H1628" s="2">
        <v>2140.2600000000002</v>
      </c>
      <c r="I1628" s="2">
        <v>10</v>
      </c>
      <c r="J1628" s="2">
        <v>428.05</v>
      </c>
      <c r="K1628" s="2">
        <v>12</v>
      </c>
      <c r="L1628" s="2">
        <v>462.3</v>
      </c>
      <c r="M1628" s="2">
        <v>4314.7700000000004</v>
      </c>
      <c r="N1628" s="2">
        <v>3353.84</v>
      </c>
      <c r="O1628" s="2">
        <f t="shared" si="61"/>
        <v>498.63000000000028</v>
      </c>
      <c r="P1628" s="2" t="s">
        <v>32</v>
      </c>
      <c r="Q1628" s="2" t="str">
        <f t="shared" si="62"/>
        <v>UPI</v>
      </c>
      <c r="R1628" s="2" t="s">
        <v>20</v>
      </c>
      <c r="S1628" s="2" t="s">
        <v>56</v>
      </c>
      <c r="T1628" s="2" t="s">
        <v>1072</v>
      </c>
      <c r="U1628" s="2" t="s">
        <v>59</v>
      </c>
      <c r="V1628" t="str">
        <f>TEXT(tblSales[[#This Row],[Invoice Date]],"mmm")</f>
        <v>Nov</v>
      </c>
      <c r="W1628">
        <f>MONTH(tblSales[[#This Row],[Invoice Date]])</f>
        <v>11</v>
      </c>
      <c r="X1628">
        <f>YEAR(tblSales[[#This Row],[Invoice Date]])</f>
        <v>2024</v>
      </c>
      <c r="Y1628" t="str">
        <f>TEXT(tblSales[[#This Row],[Invoice Date]],"mmm-yyyy")</f>
        <v>Nov-2024</v>
      </c>
      <c r="Z1628" t="str">
        <f>_xlfn.XLOOKUP(tblSales[[#This Row],[Product_ID]],Products!$A:$A,Products!$C:$C,"Women Dresses")</f>
        <v>Men Ethnic</v>
      </c>
      <c r="AA1628" t="str">
        <f>_xlfn.XLOOKUP(tblSales[[#This Row],[Product_ID]],Products!$A:$A,Products!$D:$D,"Unknown")</f>
        <v>Sherwani</v>
      </c>
      <c r="AB1628" t="str">
        <f>_xlfn.XLOOKUP(tblSales[[#This Row],[Product_ID]],Products!$A:$A,Products!$E:$E,"Unknown")</f>
        <v>Raymond</v>
      </c>
      <c r="AC1628" t="str">
        <f>_xlfn.XLOOKUP(tblSales[[#This Row],[Store_ID]],Stores!$A:$A,Stores!$B:$B,"Unknown")</f>
        <v>TrendMart Kurnool Outlet</v>
      </c>
      <c r="AD1628" t="str">
        <f>_xlfn.XLOOKUP(tblSales[[#This Row],[Store_ID]],Stores!$A:$A,Stores!$E:$E,"Unknown")</f>
        <v>South Zone 3</v>
      </c>
      <c r="AE1628" t="str">
        <f>_xlfn.XLOOKUP(tblSales[[#This Row],[Customer_ID]],Customers!$A:$A,Customers!$B:$B,"Unknown")</f>
        <v>Nisha Sharma</v>
      </c>
      <c r="AF1628" t="str">
        <f>_xlfn.XLOOKUP(tblSales[[#This Row],[Customer_ID]],Customers!$A:$A,Customers!$J:$J,"Unknown")</f>
        <v>Gold</v>
      </c>
      <c r="AG1628" t="str">
        <f>_xlfn.XLOOKUP(tblSales[[#This Row],[Employee_ID]],Employees!$A:$A,Employees!$B:$B,"Unknown")</f>
        <v>Padma Gounder</v>
      </c>
      <c r="AH1628">
        <f>IF(MONTH(tblSales[[#This Row],[Invoice Date]])&gt;=4,MONTH(tblSales[[#This Row],[Invoice Date]]),MONTH(tblSales[[#This Row],[Invoice Date]])+12)</f>
        <v>11</v>
      </c>
      <c r="AI1628" s="8">
        <f>DATE(YEAR(tblSales[[#This Row],[Invoice Date]]),MONTH(tblSales[[#This Row],[Invoice Date]]),1)</f>
        <v>45597</v>
      </c>
      <c r="AJ1628" t="str">
        <f>_xlfn.XLOOKUP(tblSales[[#This Row],[Product_ID]],Products!$A:$A,Products!$B:$B,"Unknown")</f>
        <v>Raymond Sherwani Olive</v>
      </c>
      <c r="AK1628" s="9">
        <f>IFERROR(tblSales[[#This Row],[Profit]]/tblSales[[#This Row],[Sales Amount]],0)</f>
        <v>0.11556351787001398</v>
      </c>
      <c r="AL1628" t="str">
        <f>IF(tblSales[[#This Row],[Discount %]]&lt;=5,"0-5%",
IF(tblSales[[#This Row],[Discount %]]&lt;=10,"5-10%",
IF(tblSales[[#This Row],[Discount %]]&lt;=15,"10-15%",
IF(tblSales[[#This Row],[Discount %]]&lt;=20,"15-20%","20%+"))))</f>
        <v>5-10%</v>
      </c>
    </row>
    <row r="1629" spans="1:38">
      <c r="A1629" s="2" t="s">
        <v>3512</v>
      </c>
      <c r="B1629" s="11">
        <v>45452</v>
      </c>
      <c r="C1629" s="2" t="s">
        <v>1568</v>
      </c>
      <c r="D1629" s="2" t="s">
        <v>1545</v>
      </c>
      <c r="E1629" s="2" t="s">
        <v>480</v>
      </c>
      <c r="F1629" s="2" t="s">
        <v>350</v>
      </c>
      <c r="G1629" s="2">
        <v>2</v>
      </c>
      <c r="H1629" s="2">
        <v>544.59</v>
      </c>
      <c r="I1629" s="2">
        <v>20</v>
      </c>
      <c r="J1629" s="2">
        <v>217.84</v>
      </c>
      <c r="K1629" s="2">
        <v>5</v>
      </c>
      <c r="L1629" s="2">
        <v>43.57</v>
      </c>
      <c r="M1629" s="2">
        <v>914.91</v>
      </c>
      <c r="N1629" s="2">
        <v>674.18</v>
      </c>
      <c r="O1629" s="2">
        <f t="shared" si="61"/>
        <v>197.16000000000003</v>
      </c>
      <c r="P1629" s="2" t="s">
        <v>32</v>
      </c>
      <c r="Q1629" s="2" t="str">
        <f t="shared" si="62"/>
        <v>UPI</v>
      </c>
      <c r="R1629" s="2" t="s">
        <v>20</v>
      </c>
      <c r="S1629" s="2" t="s">
        <v>56</v>
      </c>
      <c r="T1629" s="2" t="s">
        <v>1621</v>
      </c>
      <c r="U1629" s="2" t="s">
        <v>60</v>
      </c>
      <c r="V1629" t="str">
        <f>TEXT(tblSales[[#This Row],[Invoice Date]],"mmm")</f>
        <v>Jun</v>
      </c>
      <c r="W1629">
        <f>MONTH(tblSales[[#This Row],[Invoice Date]])</f>
        <v>6</v>
      </c>
      <c r="X1629">
        <f>YEAR(tblSales[[#This Row],[Invoice Date]])</f>
        <v>2024</v>
      </c>
      <c r="Y1629" t="str">
        <f>TEXT(tblSales[[#This Row],[Invoice Date]],"mmm-yyyy")</f>
        <v>Jun-2024</v>
      </c>
      <c r="Z1629" t="str">
        <f>_xlfn.XLOOKUP(tblSales[[#This Row],[Product_ID]],Products!$A:$A,Products!$C:$C,"Women Dresses")</f>
        <v>Kids Wear</v>
      </c>
      <c r="AA1629" t="str">
        <f>_xlfn.XLOOKUP(tblSales[[#This Row],[Product_ID]],Products!$A:$A,Products!$D:$D,"Unknown")</f>
        <v>Girls Frock</v>
      </c>
      <c r="AB1629" t="str">
        <f>_xlfn.XLOOKUP(tblSales[[#This Row],[Product_ID]],Products!$A:$A,Products!$E:$E,"Unknown")</f>
        <v>Peter England</v>
      </c>
      <c r="AC1629" t="str">
        <f>_xlfn.XLOOKUP(tblSales[[#This Row],[Store_ID]],Stores!$A:$A,Stores!$B:$B,"Unknown")</f>
        <v>TrendMart Thrissur High Street</v>
      </c>
      <c r="AD1629" t="str">
        <f>_xlfn.XLOOKUP(tblSales[[#This Row],[Store_ID]],Stores!$A:$A,Stores!$E:$E,"Unknown")</f>
        <v>South Zone 1</v>
      </c>
      <c r="AE1629" t="str">
        <f>_xlfn.XLOOKUP(tblSales[[#This Row],[Customer_ID]],Customers!$A:$A,Customers!$B:$B,"Unknown")</f>
        <v>Bindu Achari</v>
      </c>
      <c r="AF1629" t="str">
        <f>_xlfn.XLOOKUP(tblSales[[#This Row],[Customer_ID]],Customers!$A:$A,Customers!$J:$J,"Unknown")</f>
        <v>Regular</v>
      </c>
      <c r="AG1629" t="str">
        <f>_xlfn.XLOOKUP(tblSales[[#This Row],[Employee_ID]],Employees!$A:$A,Employees!$B:$B,"Unknown")</f>
        <v>Chitra Chettiar</v>
      </c>
      <c r="AH1629">
        <f>IF(MONTH(tblSales[[#This Row],[Invoice Date]])&gt;=4,MONTH(tblSales[[#This Row],[Invoice Date]]),MONTH(tblSales[[#This Row],[Invoice Date]])+12)</f>
        <v>6</v>
      </c>
      <c r="AI1629" s="8">
        <f>DATE(YEAR(tblSales[[#This Row],[Invoice Date]]),MONTH(tblSales[[#This Row],[Invoice Date]]),1)</f>
        <v>45444</v>
      </c>
      <c r="AJ1629" t="str">
        <f>_xlfn.XLOOKUP(tblSales[[#This Row],[Product_ID]],Products!$A:$A,Products!$B:$B,"Unknown")</f>
        <v>Peter England Girls Frock Black</v>
      </c>
      <c r="AK1629" s="9">
        <f>IFERROR(tblSales[[#This Row],[Profit]]/tblSales[[#This Row],[Sales Amount]],0)</f>
        <v>0.21549660622356301</v>
      </c>
      <c r="AL1629" t="str">
        <f>IF(tblSales[[#This Row],[Discount %]]&lt;=5,"0-5%",
IF(tblSales[[#This Row],[Discount %]]&lt;=10,"5-10%",
IF(tblSales[[#This Row],[Discount %]]&lt;=15,"10-15%",
IF(tblSales[[#This Row],[Discount %]]&lt;=20,"15-20%","20%+"))))</f>
        <v>15-20%</v>
      </c>
    </row>
    <row r="1630" spans="1:38">
      <c r="A1630" s="2" t="s">
        <v>3513</v>
      </c>
      <c r="B1630" s="11">
        <v>45572</v>
      </c>
      <c r="C1630" s="2" t="s">
        <v>252</v>
      </c>
      <c r="D1630" s="2" t="s">
        <v>634</v>
      </c>
      <c r="E1630" s="2" t="s">
        <v>763</v>
      </c>
      <c r="F1630" s="2" t="s">
        <v>110</v>
      </c>
      <c r="G1630" s="2">
        <v>2</v>
      </c>
      <c r="H1630" s="2">
        <v>730.2</v>
      </c>
      <c r="I1630" s="2">
        <v>0</v>
      </c>
      <c r="J1630" s="2">
        <v>0</v>
      </c>
      <c r="K1630" s="2">
        <v>5</v>
      </c>
      <c r="L1630" s="2">
        <v>73.02</v>
      </c>
      <c r="M1630" s="2">
        <v>1533.42</v>
      </c>
      <c r="N1630" s="2">
        <v>1182.76</v>
      </c>
      <c r="O1630" s="2">
        <f t="shared" si="61"/>
        <v>277.6400000000001</v>
      </c>
      <c r="P1630" s="2" t="s">
        <v>32</v>
      </c>
      <c r="Q1630" s="2" t="str">
        <f t="shared" si="62"/>
        <v>UPI</v>
      </c>
      <c r="R1630" s="2" t="s">
        <v>21</v>
      </c>
      <c r="S1630" s="2" t="s">
        <v>56</v>
      </c>
      <c r="T1630" s="2" t="s">
        <v>3514</v>
      </c>
      <c r="U1630" s="2" t="s">
        <v>59</v>
      </c>
      <c r="V1630" t="str">
        <f>TEXT(tblSales[[#This Row],[Invoice Date]],"mmm")</f>
        <v>Oct</v>
      </c>
      <c r="W1630">
        <f>MONTH(tblSales[[#This Row],[Invoice Date]])</f>
        <v>10</v>
      </c>
      <c r="X1630">
        <f>YEAR(tblSales[[#This Row],[Invoice Date]])</f>
        <v>2024</v>
      </c>
      <c r="Y1630" t="str">
        <f>TEXT(tblSales[[#This Row],[Invoice Date]],"mmm-yyyy")</f>
        <v>Oct-2024</v>
      </c>
      <c r="Z1630" t="str">
        <f>_xlfn.XLOOKUP(tblSales[[#This Row],[Product_ID]],Products!$A:$A,Products!$C:$C,"Women Dresses")</f>
        <v>Kids Wear</v>
      </c>
      <c r="AA1630" t="str">
        <f>_xlfn.XLOOKUP(tblSales[[#This Row],[Product_ID]],Products!$A:$A,Products!$D:$D,"Unknown")</f>
        <v>Girls Frock</v>
      </c>
      <c r="AB1630" t="str">
        <f>_xlfn.XLOOKUP(tblSales[[#This Row],[Product_ID]],Products!$A:$A,Products!$E:$E,"Unknown")</f>
        <v>Libas</v>
      </c>
      <c r="AC1630" t="str">
        <f>_xlfn.XLOOKUP(tblSales[[#This Row],[Store_ID]],Stores!$A:$A,Stores!$B:$B,"Unknown")</f>
        <v>TrendMart Madurai Mall Kiosk</v>
      </c>
      <c r="AD1630" t="str">
        <f>_xlfn.XLOOKUP(tblSales[[#This Row],[Store_ID]],Stores!$A:$A,Stores!$E:$E,"Unknown")</f>
        <v>South Zone 1</v>
      </c>
      <c r="AE1630" t="str">
        <f>_xlfn.XLOOKUP(tblSales[[#This Row],[Customer_ID]],Customers!$A:$A,Customers!$B:$B,"Unknown")</f>
        <v>Latha Gounder</v>
      </c>
      <c r="AF1630" t="str">
        <f>_xlfn.XLOOKUP(tblSales[[#This Row],[Customer_ID]],Customers!$A:$A,Customers!$J:$J,"Unknown")</f>
        <v>Gold</v>
      </c>
      <c r="AG1630" t="str">
        <f>_xlfn.XLOOKUP(tblSales[[#This Row],[Employee_ID]],Employees!$A:$A,Employees!$B:$B,"Unknown")</f>
        <v>Jyothi Prasad</v>
      </c>
      <c r="AH1630">
        <f>IF(MONTH(tblSales[[#This Row],[Invoice Date]])&gt;=4,MONTH(tblSales[[#This Row],[Invoice Date]]),MONTH(tblSales[[#This Row],[Invoice Date]])+12)</f>
        <v>10</v>
      </c>
      <c r="AI1630" s="8">
        <f>DATE(YEAR(tblSales[[#This Row],[Invoice Date]]),MONTH(tblSales[[#This Row],[Invoice Date]]),1)</f>
        <v>45566</v>
      </c>
      <c r="AJ1630" t="str">
        <f>_xlfn.XLOOKUP(tblSales[[#This Row],[Product_ID]],Products!$A:$A,Products!$B:$B,"Unknown")</f>
        <v>Libas Girls Frock Sky Blue</v>
      </c>
      <c r="AK1630" s="9">
        <f>IFERROR(tblSales[[#This Row],[Profit]]/tblSales[[#This Row],[Sales Amount]],0)</f>
        <v>0.1810593314290932</v>
      </c>
      <c r="AL1630" t="str">
        <f>IF(tblSales[[#This Row],[Discount %]]&lt;=5,"0-5%",
IF(tblSales[[#This Row],[Discount %]]&lt;=10,"5-10%",
IF(tblSales[[#This Row],[Discount %]]&lt;=15,"10-15%",
IF(tblSales[[#This Row],[Discount %]]&lt;=20,"15-20%","20%+"))))</f>
        <v>0-5%</v>
      </c>
    </row>
    <row r="1631" spans="1:38">
      <c r="A1631" s="2" t="s">
        <v>3515</v>
      </c>
      <c r="B1631" s="11">
        <v>45579</v>
      </c>
      <c r="C1631" s="2" t="s">
        <v>307</v>
      </c>
      <c r="D1631" s="2" t="s">
        <v>1051</v>
      </c>
      <c r="E1631" s="2" t="s">
        <v>692</v>
      </c>
      <c r="F1631" s="2" t="s">
        <v>177</v>
      </c>
      <c r="G1631" s="2">
        <v>2</v>
      </c>
      <c r="H1631" s="2">
        <v>845.48</v>
      </c>
      <c r="I1631" s="2">
        <v>25</v>
      </c>
      <c r="J1631" s="2">
        <v>422.74</v>
      </c>
      <c r="K1631" s="2">
        <v>5</v>
      </c>
      <c r="L1631" s="2">
        <v>63.41</v>
      </c>
      <c r="M1631" s="2">
        <v>1331.63</v>
      </c>
      <c r="N1631" s="2">
        <v>1130.9000000000001</v>
      </c>
      <c r="O1631" s="2">
        <f t="shared" si="61"/>
        <v>137.32000000000002</v>
      </c>
      <c r="P1631" s="2" t="s">
        <v>28</v>
      </c>
      <c r="Q1631" s="2" t="str">
        <f t="shared" si="62"/>
        <v>Credit Card</v>
      </c>
      <c r="R1631" s="2" t="s">
        <v>20</v>
      </c>
      <c r="S1631" s="2" t="s">
        <v>56</v>
      </c>
      <c r="T1631" s="2" t="s">
        <v>1803</v>
      </c>
      <c r="U1631" s="2" t="s">
        <v>59</v>
      </c>
      <c r="V1631" t="str">
        <f>TEXT(tblSales[[#This Row],[Invoice Date]],"mmm")</f>
        <v>Oct</v>
      </c>
      <c r="W1631">
        <f>MONTH(tblSales[[#This Row],[Invoice Date]])</f>
        <v>10</v>
      </c>
      <c r="X1631">
        <f>YEAR(tblSales[[#This Row],[Invoice Date]])</f>
        <v>2024</v>
      </c>
      <c r="Y1631" t="str">
        <f>TEXT(tblSales[[#This Row],[Invoice Date]],"mmm-yyyy")</f>
        <v>Oct-2024</v>
      </c>
      <c r="Z1631" t="str">
        <f>_xlfn.XLOOKUP(tblSales[[#This Row],[Product_ID]],Products!$A:$A,Products!$C:$C,"Women Dresses")</f>
        <v>Kids Wear</v>
      </c>
      <c r="AA1631" t="str">
        <f>_xlfn.XLOOKUP(tblSales[[#This Row],[Product_ID]],Products!$A:$A,Products!$D:$D,"Unknown")</f>
        <v>Boys Shirt</v>
      </c>
      <c r="AB1631" t="str">
        <f>_xlfn.XLOOKUP(tblSales[[#This Row],[Product_ID]],Products!$A:$A,Products!$E:$E,"Unknown")</f>
        <v>Woodland</v>
      </c>
      <c r="AC1631" t="str">
        <f>_xlfn.XLOOKUP(tblSales[[#This Row],[Store_ID]],Stores!$A:$A,Stores!$B:$B,"Unknown")</f>
        <v>TrendMart Thiruvananthapuram Outlet</v>
      </c>
      <c r="AD1631" t="str">
        <f>_xlfn.XLOOKUP(tblSales[[#This Row],[Store_ID]],Stores!$A:$A,Stores!$E:$E,"Unknown")</f>
        <v>South Zone 1</v>
      </c>
      <c r="AE1631" t="str">
        <f>_xlfn.XLOOKUP(tblSales[[#This Row],[Customer_ID]],Customers!$A:$A,Customers!$B:$B,"Unknown")</f>
        <v>Karthik Chetty</v>
      </c>
      <c r="AF1631" t="str">
        <f>_xlfn.XLOOKUP(tblSales[[#This Row],[Customer_ID]],Customers!$A:$A,Customers!$J:$J,"Unknown")</f>
        <v>Gold</v>
      </c>
      <c r="AG1631" t="str">
        <f>_xlfn.XLOOKUP(tblSales[[#This Row],[Employee_ID]],Employees!$A:$A,Employees!$B:$B,"Unknown")</f>
        <v>Deepak Kamath</v>
      </c>
      <c r="AH1631">
        <f>IF(MONTH(tblSales[[#This Row],[Invoice Date]])&gt;=4,MONTH(tblSales[[#This Row],[Invoice Date]]),MONTH(tblSales[[#This Row],[Invoice Date]])+12)</f>
        <v>10</v>
      </c>
      <c r="AI1631" s="8">
        <f>DATE(YEAR(tblSales[[#This Row],[Invoice Date]]),MONTH(tblSales[[#This Row],[Invoice Date]]),1)</f>
        <v>45566</v>
      </c>
      <c r="AJ1631" t="str">
        <f>_xlfn.XLOOKUP(tblSales[[#This Row],[Product_ID]],Products!$A:$A,Products!$B:$B,"Unknown")</f>
        <v>Woodland Boys Shirt White</v>
      </c>
      <c r="AK1631" s="9">
        <f>IFERROR(tblSales[[#This Row],[Profit]]/tblSales[[#This Row],[Sales Amount]],0)</f>
        <v>0.10312173802032097</v>
      </c>
      <c r="AL1631" t="str">
        <f>IF(tblSales[[#This Row],[Discount %]]&lt;=5,"0-5%",
IF(tblSales[[#This Row],[Discount %]]&lt;=10,"5-10%",
IF(tblSales[[#This Row],[Discount %]]&lt;=15,"10-15%",
IF(tblSales[[#This Row],[Discount %]]&lt;=20,"15-20%","20%+"))))</f>
        <v>20%+</v>
      </c>
    </row>
    <row r="1632" spans="1:38">
      <c r="A1632" s="2" t="s">
        <v>3516</v>
      </c>
      <c r="B1632" s="11">
        <v>45699</v>
      </c>
      <c r="C1632" s="2" t="s">
        <v>2752</v>
      </c>
      <c r="D1632" s="2" t="s">
        <v>474</v>
      </c>
      <c r="E1632" s="2" t="s">
        <v>480</v>
      </c>
      <c r="F1632" s="2" t="s">
        <v>345</v>
      </c>
      <c r="G1632" s="2">
        <v>1</v>
      </c>
      <c r="H1632" s="2">
        <v>2994.62</v>
      </c>
      <c r="I1632" s="2">
        <v>5</v>
      </c>
      <c r="J1632" s="2">
        <v>149.72999999999999</v>
      </c>
      <c r="K1632" s="2">
        <v>12</v>
      </c>
      <c r="L1632" s="2">
        <v>341.39</v>
      </c>
      <c r="M1632" s="2">
        <v>3186.28</v>
      </c>
      <c r="N1632" s="2">
        <v>2034.01</v>
      </c>
      <c r="O1632" s="2">
        <f t="shared" si="61"/>
        <v>810.88000000000022</v>
      </c>
      <c r="P1632" s="2" t="s">
        <v>27</v>
      </c>
      <c r="Q1632" s="2" t="str">
        <f t="shared" si="62"/>
        <v>Cash</v>
      </c>
      <c r="R1632" s="2" t="s">
        <v>20</v>
      </c>
      <c r="S1632" s="2" t="s">
        <v>57</v>
      </c>
      <c r="T1632" s="2" t="s">
        <v>2872</v>
      </c>
      <c r="U1632" s="2" t="s">
        <v>59</v>
      </c>
      <c r="V1632" t="str">
        <f>TEXT(tblSales[[#This Row],[Invoice Date]],"mmm")</f>
        <v>Feb</v>
      </c>
      <c r="W1632">
        <f>MONTH(tblSales[[#This Row],[Invoice Date]])</f>
        <v>2</v>
      </c>
      <c r="X1632">
        <f>YEAR(tblSales[[#This Row],[Invoice Date]])</f>
        <v>2025</v>
      </c>
      <c r="Y1632" t="str">
        <f>TEXT(tblSales[[#This Row],[Invoice Date]],"mmm-yyyy")</f>
        <v>Feb-2025</v>
      </c>
      <c r="Z1632" t="str">
        <f>_xlfn.XLOOKUP(tblSales[[#This Row],[Product_ID]],Products!$A:$A,Products!$C:$C,"Women Dresses")</f>
        <v>Handbags</v>
      </c>
      <c r="AA1632" t="str">
        <f>_xlfn.XLOOKUP(tblSales[[#This Row],[Product_ID]],Products!$A:$A,Products!$D:$D,"Unknown")</f>
        <v>Sling Bag</v>
      </c>
      <c r="AB1632" t="str">
        <f>_xlfn.XLOOKUP(tblSales[[#This Row],[Product_ID]],Products!$A:$A,Products!$E:$E,"Unknown")</f>
        <v>GRT Jewellers</v>
      </c>
      <c r="AC1632" t="str">
        <f>_xlfn.XLOOKUP(tblSales[[#This Row],[Store_ID]],Stores!$A:$A,Stores!$B:$B,"Unknown")</f>
        <v>TrendMart Thrissur High Street</v>
      </c>
      <c r="AD1632" t="str">
        <f>_xlfn.XLOOKUP(tblSales[[#This Row],[Store_ID]],Stores!$A:$A,Stores!$E:$E,"Unknown")</f>
        <v>South Zone 1</v>
      </c>
      <c r="AE1632" t="str">
        <f>_xlfn.XLOOKUP(tblSales[[#This Row],[Customer_ID]],Customers!$A:$A,Customers!$B:$B,"Unknown")</f>
        <v>Rohit Singh</v>
      </c>
      <c r="AF1632" t="str">
        <f>_xlfn.XLOOKUP(tblSales[[#This Row],[Customer_ID]],Customers!$A:$A,Customers!$J:$J,"Unknown")</f>
        <v>Regular</v>
      </c>
      <c r="AG1632" t="str">
        <f>_xlfn.XLOOKUP(tblSales[[#This Row],[Employee_ID]],Employees!$A:$A,Employees!$B:$B,"Unknown")</f>
        <v>Anitha Ramachandran</v>
      </c>
      <c r="AH1632">
        <f>IF(MONTH(tblSales[[#This Row],[Invoice Date]])&gt;=4,MONTH(tblSales[[#This Row],[Invoice Date]]),MONTH(tblSales[[#This Row],[Invoice Date]])+12)</f>
        <v>14</v>
      </c>
      <c r="AI1632" s="8">
        <f>DATE(YEAR(tblSales[[#This Row],[Invoice Date]]),MONTH(tblSales[[#This Row],[Invoice Date]]),1)</f>
        <v>45689</v>
      </c>
      <c r="AJ1632" t="str">
        <f>_xlfn.XLOOKUP(tblSales[[#This Row],[Product_ID]],Products!$A:$A,Products!$B:$B,"Unknown")</f>
        <v>GRT Jewellers Sling Bag Olive</v>
      </c>
      <c r="AK1632" s="9">
        <f>IFERROR(tblSales[[#This Row],[Profit]]/tblSales[[#This Row],[Sales Amount]],0)</f>
        <v>0.2544911307229748</v>
      </c>
      <c r="AL1632" t="str">
        <f>IF(tblSales[[#This Row],[Discount %]]&lt;=5,"0-5%",
IF(tblSales[[#This Row],[Discount %]]&lt;=10,"5-10%",
IF(tblSales[[#This Row],[Discount %]]&lt;=15,"10-15%",
IF(tblSales[[#This Row],[Discount %]]&lt;=20,"15-20%","20%+"))))</f>
        <v>0-5%</v>
      </c>
    </row>
    <row r="1633" spans="1:38">
      <c r="A1633" s="2" t="s">
        <v>3517</v>
      </c>
      <c r="B1633" s="11">
        <v>45742</v>
      </c>
      <c r="C1633" s="2" t="s">
        <v>931</v>
      </c>
      <c r="D1633" s="2" t="s">
        <v>1254</v>
      </c>
      <c r="E1633" s="2" t="s">
        <v>103</v>
      </c>
      <c r="F1633" s="2" t="s">
        <v>204</v>
      </c>
      <c r="G1633" s="2">
        <v>1</v>
      </c>
      <c r="H1633" s="2">
        <v>1107.1600000000001</v>
      </c>
      <c r="I1633" s="2">
        <v>10</v>
      </c>
      <c r="J1633" s="2">
        <v>110.72</v>
      </c>
      <c r="K1633" s="2">
        <v>12</v>
      </c>
      <c r="L1633" s="2">
        <v>119.57</v>
      </c>
      <c r="M1633" s="2">
        <v>1116.01</v>
      </c>
      <c r="N1633" s="2">
        <v>770.73</v>
      </c>
      <c r="O1633" s="2">
        <f t="shared" si="61"/>
        <v>225.70999999999998</v>
      </c>
      <c r="P1633" s="2" t="s">
        <v>29</v>
      </c>
      <c r="Q1633" s="2" t="str">
        <f t="shared" si="62"/>
        <v>Debit Card</v>
      </c>
      <c r="R1633" s="2" t="s">
        <v>21</v>
      </c>
      <c r="S1633" s="2" t="s">
        <v>56</v>
      </c>
      <c r="T1633" s="2" t="s">
        <v>2302</v>
      </c>
      <c r="U1633" s="2" t="s">
        <v>59</v>
      </c>
      <c r="V1633" t="str">
        <f>TEXT(tblSales[[#This Row],[Invoice Date]],"mmm")</f>
        <v>Mar</v>
      </c>
      <c r="W1633">
        <f>MONTH(tblSales[[#This Row],[Invoice Date]])</f>
        <v>3</v>
      </c>
      <c r="X1633">
        <f>YEAR(tblSales[[#This Row],[Invoice Date]])</f>
        <v>2025</v>
      </c>
      <c r="Y1633" t="str">
        <f>TEXT(tblSales[[#This Row],[Invoice Date]],"mmm-yyyy")</f>
        <v>Mar-2025</v>
      </c>
      <c r="Z1633" t="str">
        <f>_xlfn.XLOOKUP(tblSales[[#This Row],[Product_ID]],Products!$A:$A,Products!$C:$C,"Women Dresses")</f>
        <v>Women Kurtis</v>
      </c>
      <c r="AA1633" t="str">
        <f>_xlfn.XLOOKUP(tblSales[[#This Row],[Product_ID]],Products!$A:$A,Products!$D:$D,"Unknown")</f>
        <v>A-Line Kurti</v>
      </c>
      <c r="AB1633" t="str">
        <f>_xlfn.XLOOKUP(tblSales[[#This Row],[Product_ID]],Products!$A:$A,Products!$E:$E,"Unknown")</f>
        <v>Fabindia</v>
      </c>
      <c r="AC1633" t="str">
        <f>_xlfn.XLOOKUP(tblSales[[#This Row],[Store_ID]],Stores!$A:$A,Stores!$B:$B,"Unknown")</f>
        <v>TrendMart Tirupati Standard</v>
      </c>
      <c r="AD1633" t="str">
        <f>_xlfn.XLOOKUP(tblSales[[#This Row],[Store_ID]],Stores!$A:$A,Stores!$E:$E,"Unknown")</f>
        <v>South Zone 3</v>
      </c>
      <c r="AE1633" t="str">
        <f>_xlfn.XLOOKUP(tblSales[[#This Row],[Customer_ID]],Customers!$A:$A,Customers!$B:$B,"Unknown")</f>
        <v>Janani Murthy</v>
      </c>
      <c r="AF1633" t="str">
        <f>_xlfn.XLOOKUP(tblSales[[#This Row],[Customer_ID]],Customers!$A:$A,Customers!$J:$J,"Unknown")</f>
        <v>Regular</v>
      </c>
      <c r="AG1633" t="str">
        <f>_xlfn.XLOOKUP(tblSales[[#This Row],[Employee_ID]],Employees!$A:$A,Employees!$B:$B,"Unknown")</f>
        <v>Logesh Gopalakrishnan</v>
      </c>
      <c r="AH1633">
        <f>IF(MONTH(tblSales[[#This Row],[Invoice Date]])&gt;=4,MONTH(tblSales[[#This Row],[Invoice Date]]),MONTH(tblSales[[#This Row],[Invoice Date]])+12)</f>
        <v>15</v>
      </c>
      <c r="AI1633" s="8">
        <f>DATE(YEAR(tblSales[[#This Row],[Invoice Date]]),MONTH(tblSales[[#This Row],[Invoice Date]]),1)</f>
        <v>45717</v>
      </c>
      <c r="AJ1633" t="str">
        <f>_xlfn.XLOOKUP(tblSales[[#This Row],[Product_ID]],Products!$A:$A,Products!$B:$B,"Unknown")</f>
        <v>Fabindia A-Line Kurti Mustard</v>
      </c>
      <c r="AK1633" s="9">
        <f>IFERROR(tblSales[[#This Row],[Profit]]/tblSales[[#This Row],[Sales Amount]],0)</f>
        <v>0.20224729169093464</v>
      </c>
      <c r="AL1633" t="str">
        <f>IF(tblSales[[#This Row],[Discount %]]&lt;=5,"0-5%",
IF(tblSales[[#This Row],[Discount %]]&lt;=10,"5-10%",
IF(tblSales[[#This Row],[Discount %]]&lt;=15,"10-15%",
IF(tblSales[[#This Row],[Discount %]]&lt;=20,"15-20%","20%+"))))</f>
        <v>5-10%</v>
      </c>
    </row>
    <row r="1634" spans="1:38">
      <c r="A1634" s="2" t="s">
        <v>3518</v>
      </c>
      <c r="B1634" s="11">
        <v>45629</v>
      </c>
      <c r="C1634" s="2" t="s">
        <v>2513</v>
      </c>
      <c r="D1634" s="2" t="s">
        <v>1302</v>
      </c>
      <c r="E1634" s="2" t="s">
        <v>1277</v>
      </c>
      <c r="F1634" s="2" t="s">
        <v>386</v>
      </c>
      <c r="G1634" s="2">
        <v>4</v>
      </c>
      <c r="H1634" s="2">
        <v>622.04999999999995</v>
      </c>
      <c r="I1634" s="2">
        <v>0</v>
      </c>
      <c r="J1634" s="2">
        <v>0</v>
      </c>
      <c r="K1634" s="2">
        <v>5</v>
      </c>
      <c r="L1634" s="2">
        <v>124.41</v>
      </c>
      <c r="M1634" s="2">
        <v>2612.61</v>
      </c>
      <c r="N1634" s="2">
        <v>1677.6</v>
      </c>
      <c r="O1634" s="2">
        <f t="shared" si="61"/>
        <v>810.60000000000025</v>
      </c>
      <c r="P1634" s="2" t="s">
        <v>32</v>
      </c>
      <c r="Q1634" s="2" t="str">
        <f t="shared" si="62"/>
        <v>UPI</v>
      </c>
      <c r="R1634" s="2" t="s">
        <v>20</v>
      </c>
      <c r="S1634" s="2" t="s">
        <v>56</v>
      </c>
      <c r="T1634" s="2" t="s">
        <v>1877</v>
      </c>
      <c r="U1634" s="2" t="s">
        <v>59</v>
      </c>
      <c r="V1634" t="str">
        <f>TEXT(tblSales[[#This Row],[Invoice Date]],"mmm")</f>
        <v>Dec</v>
      </c>
      <c r="W1634">
        <f>MONTH(tblSales[[#This Row],[Invoice Date]])</f>
        <v>12</v>
      </c>
      <c r="X1634">
        <f>YEAR(tblSales[[#This Row],[Invoice Date]])</f>
        <v>2024</v>
      </c>
      <c r="Y1634" t="str">
        <f>TEXT(tblSales[[#This Row],[Invoice Date]],"mmm-yyyy")</f>
        <v>Dec-2024</v>
      </c>
      <c r="Z1634" t="str">
        <f>_xlfn.XLOOKUP(tblSales[[#This Row],[Product_ID]],Products!$A:$A,Products!$C:$C,"Women Dresses")</f>
        <v>Women Tops</v>
      </c>
      <c r="AA1634" t="str">
        <f>_xlfn.XLOOKUP(tblSales[[#This Row],[Product_ID]],Products!$A:$A,Products!$D:$D,"Unknown")</f>
        <v>Tunic</v>
      </c>
      <c r="AB1634" t="str">
        <f>_xlfn.XLOOKUP(tblSales[[#This Row],[Product_ID]],Products!$A:$A,Products!$E:$E,"Unknown")</f>
        <v>Jack &amp; Jones</v>
      </c>
      <c r="AC1634" t="str">
        <f>_xlfn.XLOOKUP(tblSales[[#This Row],[Store_ID]],Stores!$A:$A,Stores!$B:$B,"Unknown")</f>
        <v>TrendMart Thrissur Standard</v>
      </c>
      <c r="AD1634" t="str">
        <f>_xlfn.XLOOKUP(tblSales[[#This Row],[Store_ID]],Stores!$A:$A,Stores!$E:$E,"Unknown")</f>
        <v>South Zone 1</v>
      </c>
      <c r="AE1634" t="str">
        <f>_xlfn.XLOOKUP(tblSales[[#This Row],[Customer_ID]],Customers!$A:$A,Customers!$B:$B,"Unknown")</f>
        <v>Jayaram Gupta</v>
      </c>
      <c r="AF1634" t="str">
        <f>_xlfn.XLOOKUP(tblSales[[#This Row],[Customer_ID]],Customers!$A:$A,Customers!$J:$J,"Unknown")</f>
        <v>Platinum</v>
      </c>
      <c r="AG1634" t="str">
        <f>_xlfn.XLOOKUP(tblSales[[#This Row],[Employee_ID]],Employees!$A:$A,Employees!$B:$B,"Unknown")</f>
        <v>Malini Gowda</v>
      </c>
      <c r="AH1634">
        <f>IF(MONTH(tblSales[[#This Row],[Invoice Date]])&gt;=4,MONTH(tblSales[[#This Row],[Invoice Date]]),MONTH(tblSales[[#This Row],[Invoice Date]])+12)</f>
        <v>12</v>
      </c>
      <c r="AI1634" s="8">
        <f>DATE(YEAR(tblSales[[#This Row],[Invoice Date]]),MONTH(tblSales[[#This Row],[Invoice Date]]),1)</f>
        <v>45627</v>
      </c>
      <c r="AJ1634" t="str">
        <f>_xlfn.XLOOKUP(tblSales[[#This Row],[Product_ID]],Products!$A:$A,Products!$B:$B,"Unknown")</f>
        <v>Jack &amp; Jones Tunic Olive</v>
      </c>
      <c r="AK1634" s="9">
        <f>IFERROR(tblSales[[#This Row],[Profit]]/tblSales[[#This Row],[Sales Amount]],0)</f>
        <v>0.31026444819548277</v>
      </c>
      <c r="AL1634" t="str">
        <f>IF(tblSales[[#This Row],[Discount %]]&lt;=5,"0-5%",
IF(tblSales[[#This Row],[Discount %]]&lt;=10,"5-10%",
IF(tblSales[[#This Row],[Discount %]]&lt;=15,"10-15%",
IF(tblSales[[#This Row],[Discount %]]&lt;=20,"15-20%","20%+"))))</f>
        <v>0-5%</v>
      </c>
    </row>
    <row r="1635" spans="1:38">
      <c r="A1635" s="2" t="s">
        <v>3519</v>
      </c>
      <c r="B1635" s="11">
        <v>45708</v>
      </c>
      <c r="C1635" s="2" t="s">
        <v>1044</v>
      </c>
      <c r="D1635" s="2" t="s">
        <v>566</v>
      </c>
      <c r="E1635" s="2" t="s">
        <v>578</v>
      </c>
      <c r="F1635" s="2" t="s">
        <v>475</v>
      </c>
      <c r="G1635" s="2">
        <v>1</v>
      </c>
      <c r="H1635" s="2">
        <v>2803.06</v>
      </c>
      <c r="I1635" s="2">
        <v>25</v>
      </c>
      <c r="J1635" s="2">
        <v>700.76</v>
      </c>
      <c r="K1635" s="2">
        <v>12</v>
      </c>
      <c r="L1635" s="2">
        <v>252.28</v>
      </c>
      <c r="M1635" s="2">
        <v>2354.58</v>
      </c>
      <c r="N1635" s="2">
        <v>1853.14</v>
      </c>
      <c r="O1635" s="2">
        <f t="shared" si="61"/>
        <v>249.15999999999983</v>
      </c>
      <c r="P1635" s="2" t="s">
        <v>29</v>
      </c>
      <c r="Q1635" s="2" t="str">
        <f t="shared" si="62"/>
        <v>Debit Card</v>
      </c>
      <c r="R1635" s="2" t="s">
        <v>20</v>
      </c>
      <c r="S1635" s="2" t="s">
        <v>56</v>
      </c>
      <c r="T1635" s="2" t="s">
        <v>1405</v>
      </c>
      <c r="U1635" s="2" t="s">
        <v>59</v>
      </c>
      <c r="V1635" t="str">
        <f>TEXT(tblSales[[#This Row],[Invoice Date]],"mmm")</f>
        <v>Feb</v>
      </c>
      <c r="W1635">
        <f>MONTH(tblSales[[#This Row],[Invoice Date]])</f>
        <v>2</v>
      </c>
      <c r="X1635">
        <f>YEAR(tblSales[[#This Row],[Invoice Date]])</f>
        <v>2025</v>
      </c>
      <c r="Y1635" t="str">
        <f>TEXT(tblSales[[#This Row],[Invoice Date]],"mmm-yyyy")</f>
        <v>Feb-2025</v>
      </c>
      <c r="Z1635" t="str">
        <f>_xlfn.XLOOKUP(tblSales[[#This Row],[Product_ID]],Products!$A:$A,Products!$C:$C,"Women Dresses")</f>
        <v>Women Sarees</v>
      </c>
      <c r="AA1635" t="str">
        <f>_xlfn.XLOOKUP(tblSales[[#This Row],[Product_ID]],Products!$A:$A,Products!$D:$D,"Unknown")</f>
        <v>Silk Saree</v>
      </c>
      <c r="AB1635" t="str">
        <f>_xlfn.XLOOKUP(tblSales[[#This Row],[Product_ID]],Products!$A:$A,Products!$E:$E,"Unknown")</f>
        <v>Sparx</v>
      </c>
      <c r="AC1635" t="str">
        <f>_xlfn.XLOOKUP(tblSales[[#This Row],[Store_ID]],Stores!$A:$A,Stores!$B:$B,"Unknown")</f>
        <v>TrendMart Thrissur High Street</v>
      </c>
      <c r="AD1635" t="str">
        <f>_xlfn.XLOOKUP(tblSales[[#This Row],[Store_ID]],Stores!$A:$A,Stores!$E:$E,"Unknown")</f>
        <v>South Zone 1</v>
      </c>
      <c r="AE1635" t="str">
        <f>_xlfn.XLOOKUP(tblSales[[#This Row],[Customer_ID]],Customers!$A:$A,Customers!$B:$B,"Unknown")</f>
        <v>Pallavi Chandran</v>
      </c>
      <c r="AF1635" t="str">
        <f>_xlfn.XLOOKUP(tblSales[[#This Row],[Customer_ID]],Customers!$A:$A,Customers!$J:$J,"Unknown")</f>
        <v>Silver</v>
      </c>
      <c r="AG1635" t="str">
        <f>_xlfn.XLOOKUP(tblSales[[#This Row],[Employee_ID]],Employees!$A:$A,Employees!$B:$B,"Unknown")</f>
        <v>Arjun Krishnan</v>
      </c>
      <c r="AH1635">
        <f>IF(MONTH(tblSales[[#This Row],[Invoice Date]])&gt;=4,MONTH(tblSales[[#This Row],[Invoice Date]]),MONTH(tblSales[[#This Row],[Invoice Date]])+12)</f>
        <v>14</v>
      </c>
      <c r="AI1635" s="8">
        <f>DATE(YEAR(tblSales[[#This Row],[Invoice Date]]),MONTH(tblSales[[#This Row],[Invoice Date]]),1)</f>
        <v>45689</v>
      </c>
      <c r="AJ1635" t="str">
        <f>_xlfn.XLOOKUP(tblSales[[#This Row],[Product_ID]],Products!$A:$A,Products!$B:$B,"Unknown")</f>
        <v>Sparx Silk Saree Charcoal</v>
      </c>
      <c r="AK1635" s="9">
        <f>IFERROR(tblSales[[#This Row],[Profit]]/tblSales[[#This Row],[Sales Amount]],0)</f>
        <v>0.10581929685973712</v>
      </c>
      <c r="AL1635" t="str">
        <f>IF(tblSales[[#This Row],[Discount %]]&lt;=5,"0-5%",
IF(tblSales[[#This Row],[Discount %]]&lt;=10,"5-10%",
IF(tblSales[[#This Row],[Discount %]]&lt;=15,"10-15%",
IF(tblSales[[#This Row],[Discount %]]&lt;=20,"15-20%","20%+"))))</f>
        <v>20%+</v>
      </c>
    </row>
    <row r="1636" spans="1:38">
      <c r="A1636" s="2" t="s">
        <v>3520</v>
      </c>
      <c r="B1636" s="11">
        <v>45700</v>
      </c>
      <c r="C1636" s="2" t="s">
        <v>2677</v>
      </c>
      <c r="D1636" s="2" t="s">
        <v>479</v>
      </c>
      <c r="E1636" s="2" t="s">
        <v>484</v>
      </c>
      <c r="F1636" s="2" t="s">
        <v>475</v>
      </c>
      <c r="G1636" s="2">
        <v>2</v>
      </c>
      <c r="H1636" s="2">
        <v>557.52</v>
      </c>
      <c r="I1636" s="2">
        <v>10</v>
      </c>
      <c r="J1636" s="2">
        <v>111.5</v>
      </c>
      <c r="K1636" s="2">
        <v>5</v>
      </c>
      <c r="L1636" s="2">
        <v>50.18</v>
      </c>
      <c r="M1636" s="2">
        <v>1053.72</v>
      </c>
      <c r="N1636" s="2">
        <v>714.9</v>
      </c>
      <c r="O1636" s="2">
        <f t="shared" si="61"/>
        <v>288.64000000000004</v>
      </c>
      <c r="P1636" s="2" t="s">
        <v>29</v>
      </c>
      <c r="Q1636" s="2" t="str">
        <f t="shared" si="62"/>
        <v>Debit Card</v>
      </c>
      <c r="R1636" s="2" t="s">
        <v>21</v>
      </c>
      <c r="S1636" s="2" t="s">
        <v>56</v>
      </c>
      <c r="T1636" s="2" t="s">
        <v>1180</v>
      </c>
      <c r="U1636" s="2" t="s">
        <v>59</v>
      </c>
      <c r="V1636" t="str">
        <f>TEXT(tblSales[[#This Row],[Invoice Date]],"mmm")</f>
        <v>Feb</v>
      </c>
      <c r="W1636">
        <f>MONTH(tblSales[[#This Row],[Invoice Date]])</f>
        <v>2</v>
      </c>
      <c r="X1636">
        <f>YEAR(tblSales[[#This Row],[Invoice Date]])</f>
        <v>2025</v>
      </c>
      <c r="Y1636" t="str">
        <f>TEXT(tblSales[[#This Row],[Invoice Date]],"mmm-yyyy")</f>
        <v>Feb-2025</v>
      </c>
      <c r="Z1636" t="str">
        <f>_xlfn.XLOOKUP(tblSales[[#This Row],[Product_ID]],Products!$A:$A,Products!$C:$C,"Women Dresses")</f>
        <v>Wallets</v>
      </c>
      <c r="AA1636" t="str">
        <f>_xlfn.XLOOKUP(tblSales[[#This Row],[Product_ID]],Products!$A:$A,Products!$D:$D,"Unknown")</f>
        <v>Zip Wallet</v>
      </c>
      <c r="AB1636" t="str">
        <f>_xlfn.XLOOKUP(tblSales[[#This Row],[Product_ID]],Products!$A:$A,Products!$E:$E,"Unknown")</f>
        <v>Aurelia</v>
      </c>
      <c r="AC1636" t="str">
        <f>_xlfn.XLOOKUP(tblSales[[#This Row],[Store_ID]],Stores!$A:$A,Stores!$B:$B,"Unknown")</f>
        <v>TrendMart Kochi Standard</v>
      </c>
      <c r="AD1636" t="str">
        <f>_xlfn.XLOOKUP(tblSales[[#This Row],[Store_ID]],Stores!$A:$A,Stores!$E:$E,"Unknown")</f>
        <v>South Zone 1</v>
      </c>
      <c r="AE1636" t="str">
        <f>_xlfn.XLOOKUP(tblSales[[#This Row],[Customer_ID]],Customers!$A:$A,Customers!$B:$B,"Unknown")</f>
        <v>Pallavi Yadav</v>
      </c>
      <c r="AF1636" t="str">
        <f>_xlfn.XLOOKUP(tblSales[[#This Row],[Customer_ID]],Customers!$A:$A,Customers!$J:$J,"Unknown")</f>
        <v>Gold</v>
      </c>
      <c r="AG1636" t="str">
        <f>_xlfn.XLOOKUP(tblSales[[#This Row],[Employee_ID]],Employees!$A:$A,Employees!$B:$B,"Unknown")</f>
        <v>Arjun Krishnan</v>
      </c>
      <c r="AH1636">
        <f>IF(MONTH(tblSales[[#This Row],[Invoice Date]])&gt;=4,MONTH(tblSales[[#This Row],[Invoice Date]]),MONTH(tblSales[[#This Row],[Invoice Date]])+12)</f>
        <v>14</v>
      </c>
      <c r="AI1636" s="8">
        <f>DATE(YEAR(tblSales[[#This Row],[Invoice Date]]),MONTH(tblSales[[#This Row],[Invoice Date]]),1)</f>
        <v>45689</v>
      </c>
      <c r="AJ1636" t="str">
        <f>_xlfn.XLOOKUP(tblSales[[#This Row],[Product_ID]],Products!$A:$A,Products!$B:$B,"Unknown")</f>
        <v>Aurelia Zip Wallet Red</v>
      </c>
      <c r="AK1636" s="9">
        <f>IFERROR(tblSales[[#This Row],[Profit]]/tblSales[[#This Row],[Sales Amount]],0)</f>
        <v>0.27392476179630265</v>
      </c>
      <c r="AL1636" t="str">
        <f>IF(tblSales[[#This Row],[Discount %]]&lt;=5,"0-5%",
IF(tblSales[[#This Row],[Discount %]]&lt;=10,"5-10%",
IF(tblSales[[#This Row],[Discount %]]&lt;=15,"10-15%",
IF(tblSales[[#This Row],[Discount %]]&lt;=20,"15-20%","20%+"))))</f>
        <v>5-10%</v>
      </c>
    </row>
    <row r="1637" spans="1:38">
      <c r="A1637" s="2" t="s">
        <v>3521</v>
      </c>
      <c r="B1637" s="11">
        <v>45556</v>
      </c>
      <c r="C1637" s="2" t="s">
        <v>1286</v>
      </c>
      <c r="D1637" s="2" t="s">
        <v>220</v>
      </c>
      <c r="E1637" s="2" t="s">
        <v>309</v>
      </c>
      <c r="F1637" s="2" t="s">
        <v>204</v>
      </c>
      <c r="G1637" s="2">
        <v>2</v>
      </c>
      <c r="H1637" s="2">
        <v>3357.39</v>
      </c>
      <c r="I1637" s="2">
        <v>0</v>
      </c>
      <c r="J1637" s="2">
        <v>0</v>
      </c>
      <c r="K1637" s="2">
        <v>12</v>
      </c>
      <c r="L1637" s="2">
        <v>805.77</v>
      </c>
      <c r="M1637" s="2">
        <v>7520.55</v>
      </c>
      <c r="N1637" s="2">
        <v>4138.66</v>
      </c>
      <c r="O1637" s="2">
        <f t="shared" si="61"/>
        <v>2576.1200000000003</v>
      </c>
      <c r="P1637" s="2" t="s">
        <v>32</v>
      </c>
      <c r="Q1637" s="2" t="str">
        <f t="shared" si="62"/>
        <v>UPI</v>
      </c>
      <c r="R1637" s="2" t="s">
        <v>20</v>
      </c>
      <c r="S1637" s="2" t="s">
        <v>56</v>
      </c>
      <c r="T1637" s="2" t="s">
        <v>3363</v>
      </c>
      <c r="U1637" s="2" t="s">
        <v>60</v>
      </c>
      <c r="V1637" t="str">
        <f>TEXT(tblSales[[#This Row],[Invoice Date]],"mmm")</f>
        <v>Sep</v>
      </c>
      <c r="W1637">
        <f>MONTH(tblSales[[#This Row],[Invoice Date]])</f>
        <v>9</v>
      </c>
      <c r="X1637">
        <f>YEAR(tblSales[[#This Row],[Invoice Date]])</f>
        <v>2024</v>
      </c>
      <c r="Y1637" t="str">
        <f>TEXT(tblSales[[#This Row],[Invoice Date]],"mmm-yyyy")</f>
        <v>Sep-2024</v>
      </c>
      <c r="Z1637" t="str">
        <f>_xlfn.XLOOKUP(tblSales[[#This Row],[Product_ID]],Products!$A:$A,Products!$C:$C,"Women Dresses")</f>
        <v>Handbags</v>
      </c>
      <c r="AA1637" t="str">
        <f>_xlfn.XLOOKUP(tblSales[[#This Row],[Product_ID]],Products!$A:$A,Products!$D:$D,"Unknown")</f>
        <v>Sling Bag</v>
      </c>
      <c r="AB1637" t="str">
        <f>_xlfn.XLOOKUP(tblSales[[#This Row],[Product_ID]],Products!$A:$A,Products!$E:$E,"Unknown")</f>
        <v>Westside</v>
      </c>
      <c r="AC1637" t="str">
        <f>_xlfn.XLOOKUP(tblSales[[#This Row],[Store_ID]],Stores!$A:$A,Stores!$B:$B,"Unknown")</f>
        <v>TrendMart Alappuzha Outlet</v>
      </c>
      <c r="AD1637" t="str">
        <f>_xlfn.XLOOKUP(tblSales[[#This Row],[Store_ID]],Stores!$A:$A,Stores!$E:$E,"Unknown")</f>
        <v>South Zone 1</v>
      </c>
      <c r="AE1637" t="str">
        <f>_xlfn.XLOOKUP(tblSales[[#This Row],[Customer_ID]],Customers!$A:$A,Customers!$B:$B,"Unknown")</f>
        <v>Vani Nair</v>
      </c>
      <c r="AF1637" t="str">
        <f>_xlfn.XLOOKUP(tblSales[[#This Row],[Customer_ID]],Customers!$A:$A,Customers!$J:$J,"Unknown")</f>
        <v>Regular</v>
      </c>
      <c r="AG1637" t="str">
        <f>_xlfn.XLOOKUP(tblSales[[#This Row],[Employee_ID]],Employees!$A:$A,Employees!$B:$B,"Unknown")</f>
        <v>Logesh Gopalakrishnan</v>
      </c>
      <c r="AH1637">
        <f>IF(MONTH(tblSales[[#This Row],[Invoice Date]])&gt;=4,MONTH(tblSales[[#This Row],[Invoice Date]]),MONTH(tblSales[[#This Row],[Invoice Date]])+12)</f>
        <v>9</v>
      </c>
      <c r="AI1637" s="8">
        <f>DATE(YEAR(tblSales[[#This Row],[Invoice Date]]),MONTH(tblSales[[#This Row],[Invoice Date]]),1)</f>
        <v>45536</v>
      </c>
      <c r="AJ1637" t="str">
        <f>_xlfn.XLOOKUP(tblSales[[#This Row],[Product_ID]],Products!$A:$A,Products!$B:$B,"Unknown")</f>
        <v>Westside Sling Bag Grey</v>
      </c>
      <c r="AK1637" s="9">
        <f>IFERROR(tblSales[[#This Row],[Profit]]/tblSales[[#This Row],[Sales Amount]],0)</f>
        <v>0.34254409584405399</v>
      </c>
      <c r="AL1637" t="str">
        <f>IF(tblSales[[#This Row],[Discount %]]&lt;=5,"0-5%",
IF(tblSales[[#This Row],[Discount %]]&lt;=10,"5-10%",
IF(tblSales[[#This Row],[Discount %]]&lt;=15,"10-15%",
IF(tblSales[[#This Row],[Discount %]]&lt;=20,"15-20%","20%+"))))</f>
        <v>0-5%</v>
      </c>
    </row>
    <row r="1638" spans="1:38">
      <c r="A1638" s="2" t="s">
        <v>3522</v>
      </c>
      <c r="B1638" s="11">
        <v>45408</v>
      </c>
      <c r="C1638" s="2" t="s">
        <v>1552</v>
      </c>
      <c r="D1638" s="2" t="s">
        <v>802</v>
      </c>
      <c r="E1638" s="2" t="s">
        <v>1396</v>
      </c>
      <c r="F1638" s="2" t="s">
        <v>182</v>
      </c>
      <c r="G1638" s="2">
        <v>3</v>
      </c>
      <c r="H1638" s="2">
        <v>1175.82</v>
      </c>
      <c r="I1638" s="2">
        <v>5</v>
      </c>
      <c r="J1638" s="2">
        <v>176.37</v>
      </c>
      <c r="K1638" s="2">
        <v>3</v>
      </c>
      <c r="L1638" s="2">
        <v>100.53</v>
      </c>
      <c r="M1638" s="2">
        <v>3451.62</v>
      </c>
      <c r="N1638" s="2">
        <v>2862.12</v>
      </c>
      <c r="O1638" s="2">
        <f t="shared" si="61"/>
        <v>488.97</v>
      </c>
      <c r="P1638" s="2" t="s">
        <v>27</v>
      </c>
      <c r="Q1638" s="2" t="str">
        <f t="shared" si="62"/>
        <v>Cash</v>
      </c>
      <c r="R1638" s="2" t="s">
        <v>20</v>
      </c>
      <c r="S1638" s="2" t="s">
        <v>56</v>
      </c>
      <c r="T1638" s="2" t="s">
        <v>814</v>
      </c>
      <c r="U1638" s="2" t="s">
        <v>59</v>
      </c>
      <c r="V1638" t="str">
        <f>TEXT(tblSales[[#This Row],[Invoice Date]],"mmm")</f>
        <v>Apr</v>
      </c>
      <c r="W1638">
        <f>MONTH(tblSales[[#This Row],[Invoice Date]])</f>
        <v>4</v>
      </c>
      <c r="X1638">
        <f>YEAR(tblSales[[#This Row],[Invoice Date]])</f>
        <v>2024</v>
      </c>
      <c r="Y1638" t="str">
        <f>TEXT(tblSales[[#This Row],[Invoice Date]],"mmm-yyyy")</f>
        <v>Apr-2024</v>
      </c>
      <c r="Z1638" t="str">
        <f>_xlfn.XLOOKUP(tblSales[[#This Row],[Product_ID]],Products!$A:$A,Products!$C:$C,"Women Dresses")</f>
        <v>Jewellery</v>
      </c>
      <c r="AA1638" t="str">
        <f>_xlfn.XLOOKUP(tblSales[[#This Row],[Product_ID]],Products!$A:$A,Products!$D:$D,"Unknown")</f>
        <v>Necklace</v>
      </c>
      <c r="AB1638" t="str">
        <f>_xlfn.XLOOKUP(tblSales[[#This Row],[Product_ID]],Products!$A:$A,Products!$E:$E,"Unknown")</f>
        <v>W for Woman</v>
      </c>
      <c r="AC1638" t="str">
        <f>_xlfn.XLOOKUP(tblSales[[#This Row],[Store_ID]],Stores!$A:$A,Stores!$B:$B,"Unknown")</f>
        <v>TrendMart Vellore High Street</v>
      </c>
      <c r="AD1638" t="str">
        <f>_xlfn.XLOOKUP(tblSales[[#This Row],[Store_ID]],Stores!$A:$A,Stores!$E:$E,"Unknown")</f>
        <v>South Zone 1</v>
      </c>
      <c r="AE1638" t="str">
        <f>_xlfn.XLOOKUP(tblSales[[#This Row],[Customer_ID]],Customers!$A:$A,Customers!$B:$B,"Unknown")</f>
        <v>Akhila Prasad</v>
      </c>
      <c r="AF1638" t="str">
        <f>_xlfn.XLOOKUP(tblSales[[#This Row],[Customer_ID]],Customers!$A:$A,Customers!$J:$J,"Unknown")</f>
        <v>Silver</v>
      </c>
      <c r="AG1638" t="str">
        <f>_xlfn.XLOOKUP(tblSales[[#This Row],[Employee_ID]],Employees!$A:$A,Employees!$B:$B,"Unknown")</f>
        <v>Girish Sundaram</v>
      </c>
      <c r="AH1638">
        <f>IF(MONTH(tblSales[[#This Row],[Invoice Date]])&gt;=4,MONTH(tblSales[[#This Row],[Invoice Date]]),MONTH(tblSales[[#This Row],[Invoice Date]])+12)</f>
        <v>4</v>
      </c>
      <c r="AI1638" s="8">
        <f>DATE(YEAR(tblSales[[#This Row],[Invoice Date]]),MONTH(tblSales[[#This Row],[Invoice Date]]),1)</f>
        <v>45383</v>
      </c>
      <c r="AJ1638" t="str">
        <f>_xlfn.XLOOKUP(tblSales[[#This Row],[Product_ID]],Products!$A:$A,Products!$B:$B,"Unknown")</f>
        <v>W for Woman Necklace Beige</v>
      </c>
      <c r="AK1638" s="9">
        <f>IFERROR(tblSales[[#This Row],[Profit]]/tblSales[[#This Row],[Sales Amount]],0)</f>
        <v>0.14166391433587708</v>
      </c>
      <c r="AL1638" t="str">
        <f>IF(tblSales[[#This Row],[Discount %]]&lt;=5,"0-5%",
IF(tblSales[[#This Row],[Discount %]]&lt;=10,"5-10%",
IF(tblSales[[#This Row],[Discount %]]&lt;=15,"10-15%",
IF(tblSales[[#This Row],[Discount %]]&lt;=20,"15-20%","20%+"))))</f>
        <v>0-5%</v>
      </c>
    </row>
    <row r="1639" spans="1:38">
      <c r="A1639" s="2" t="s">
        <v>3523</v>
      </c>
      <c r="B1639" s="11">
        <v>45495</v>
      </c>
      <c r="C1639" s="2" t="s">
        <v>461</v>
      </c>
      <c r="D1639" s="2" t="s">
        <v>1248</v>
      </c>
      <c r="E1639" s="2" t="s">
        <v>420</v>
      </c>
      <c r="F1639" s="2" t="s">
        <v>216</v>
      </c>
      <c r="G1639" s="2">
        <v>1</v>
      </c>
      <c r="H1639" s="2">
        <v>874.59</v>
      </c>
      <c r="I1639" s="2">
        <v>5</v>
      </c>
      <c r="J1639" s="2">
        <v>43.73</v>
      </c>
      <c r="K1639" s="2">
        <v>5</v>
      </c>
      <c r="L1639" s="2">
        <v>41.54</v>
      </c>
      <c r="M1639" s="2">
        <v>872.4</v>
      </c>
      <c r="N1639" s="2">
        <v>671.19</v>
      </c>
      <c r="O1639" s="2">
        <f t="shared" si="61"/>
        <v>159.66999999999993</v>
      </c>
      <c r="P1639" s="2" t="s">
        <v>29</v>
      </c>
      <c r="Q1639" s="2" t="str">
        <f t="shared" si="62"/>
        <v>Debit Card</v>
      </c>
      <c r="R1639" s="2" t="s">
        <v>20</v>
      </c>
      <c r="S1639" s="2" t="s">
        <v>56</v>
      </c>
      <c r="T1639" s="2" t="s">
        <v>445</v>
      </c>
      <c r="U1639" s="2" t="s">
        <v>59</v>
      </c>
      <c r="V1639" t="str">
        <f>TEXT(tblSales[[#This Row],[Invoice Date]],"mmm")</f>
        <v>Jul</v>
      </c>
      <c r="W1639">
        <f>MONTH(tblSales[[#This Row],[Invoice Date]])</f>
        <v>7</v>
      </c>
      <c r="X1639">
        <f>YEAR(tblSales[[#This Row],[Invoice Date]])</f>
        <v>2024</v>
      </c>
      <c r="Y1639" t="str">
        <f>TEXT(tblSales[[#This Row],[Invoice Date]],"mmm-yyyy")</f>
        <v>Jul-2024</v>
      </c>
      <c r="Z1639" t="str">
        <f>_xlfn.XLOOKUP(tblSales[[#This Row],[Product_ID]],Products!$A:$A,Products!$C:$C,"Women Dresses")</f>
        <v>Handbags</v>
      </c>
      <c r="AA1639" t="str">
        <f>_xlfn.XLOOKUP(tblSales[[#This Row],[Product_ID]],Products!$A:$A,Products!$D:$D,"Unknown")</f>
        <v>Sling Bag</v>
      </c>
      <c r="AB1639" t="str">
        <f>_xlfn.XLOOKUP(tblSales[[#This Row],[Product_ID]],Products!$A:$A,Products!$E:$E,"Unknown")</f>
        <v>Tanishq</v>
      </c>
      <c r="AC1639" t="str">
        <f>_xlfn.XLOOKUP(tblSales[[#This Row],[Store_ID]],Stores!$A:$A,Stores!$B:$B,"Unknown")</f>
        <v>TrendMart Hubballi Standard</v>
      </c>
      <c r="AD1639" t="str">
        <f>_xlfn.XLOOKUP(tblSales[[#This Row],[Store_ID]],Stores!$A:$A,Stores!$E:$E,"Unknown")</f>
        <v>South Zone 2</v>
      </c>
      <c r="AE1639" t="str">
        <f>_xlfn.XLOOKUP(tblSales[[#This Row],[Customer_ID]],Customers!$A:$A,Customers!$B:$B,"Unknown")</f>
        <v>Bindu Mishra</v>
      </c>
      <c r="AF1639" t="str">
        <f>_xlfn.XLOOKUP(tblSales[[#This Row],[Customer_ID]],Customers!$A:$A,Customers!$J:$J,"Unknown")</f>
        <v>Regular</v>
      </c>
      <c r="AG1639" t="str">
        <f>_xlfn.XLOOKUP(tblSales[[#This Row],[Employee_ID]],Employees!$A:$A,Employees!$B:$B,"Unknown")</f>
        <v>Venkat Sharma</v>
      </c>
      <c r="AH1639">
        <f>IF(MONTH(tblSales[[#This Row],[Invoice Date]])&gt;=4,MONTH(tblSales[[#This Row],[Invoice Date]]),MONTH(tblSales[[#This Row],[Invoice Date]])+12)</f>
        <v>7</v>
      </c>
      <c r="AI1639" s="8">
        <f>DATE(YEAR(tblSales[[#This Row],[Invoice Date]]),MONTH(tblSales[[#This Row],[Invoice Date]]),1)</f>
        <v>45474</v>
      </c>
      <c r="AJ1639" t="str">
        <f>_xlfn.XLOOKUP(tblSales[[#This Row],[Product_ID]],Products!$A:$A,Products!$B:$B,"Unknown")</f>
        <v>Tanishq Sling Bag Pink</v>
      </c>
      <c r="AK1639" s="9">
        <f>IFERROR(tblSales[[#This Row],[Profit]]/tblSales[[#This Row],[Sales Amount]],0)</f>
        <v>0.18302384227418608</v>
      </c>
      <c r="AL1639" t="str">
        <f>IF(tblSales[[#This Row],[Discount %]]&lt;=5,"0-5%",
IF(tblSales[[#This Row],[Discount %]]&lt;=10,"5-10%",
IF(tblSales[[#This Row],[Discount %]]&lt;=15,"10-15%",
IF(tblSales[[#This Row],[Discount %]]&lt;=20,"15-20%","20%+"))))</f>
        <v>0-5%</v>
      </c>
    </row>
    <row r="1640" spans="1:38">
      <c r="A1640" s="2" t="s">
        <v>3524</v>
      </c>
      <c r="B1640" s="11">
        <v>45699</v>
      </c>
      <c r="C1640" s="2" t="s">
        <v>3088</v>
      </c>
      <c r="D1640" s="2" t="s">
        <v>501</v>
      </c>
      <c r="E1640" s="2" t="s">
        <v>1780</v>
      </c>
      <c r="F1640" s="2" t="s">
        <v>339</v>
      </c>
      <c r="G1640" s="2">
        <v>2</v>
      </c>
      <c r="H1640" s="2">
        <v>675.29</v>
      </c>
      <c r="I1640" s="2">
        <v>30</v>
      </c>
      <c r="J1640" s="2">
        <v>405.17</v>
      </c>
      <c r="K1640" s="2">
        <v>5</v>
      </c>
      <c r="L1640" s="2">
        <v>47.27</v>
      </c>
      <c r="M1640" s="2">
        <v>992.68</v>
      </c>
      <c r="N1640" s="2">
        <v>914.32</v>
      </c>
      <c r="O1640" s="2">
        <f t="shared" si="61"/>
        <v>31.089999999999897</v>
      </c>
      <c r="P1640" s="2" t="s">
        <v>28</v>
      </c>
      <c r="Q1640" s="2" t="str">
        <f t="shared" si="62"/>
        <v>Credit Card</v>
      </c>
      <c r="R1640" s="2" t="s">
        <v>21</v>
      </c>
      <c r="S1640" s="2" t="s">
        <v>56</v>
      </c>
      <c r="T1640" s="2" t="s">
        <v>2137</v>
      </c>
      <c r="U1640" s="2" t="s">
        <v>59</v>
      </c>
      <c r="V1640" t="str">
        <f>TEXT(tblSales[[#This Row],[Invoice Date]],"mmm")</f>
        <v>Feb</v>
      </c>
      <c r="W1640">
        <f>MONTH(tblSales[[#This Row],[Invoice Date]])</f>
        <v>2</v>
      </c>
      <c r="X1640">
        <f>YEAR(tblSales[[#This Row],[Invoice Date]])</f>
        <v>2025</v>
      </c>
      <c r="Y1640" t="str">
        <f>TEXT(tblSales[[#This Row],[Invoice Date]],"mmm-yyyy")</f>
        <v>Feb-2025</v>
      </c>
      <c r="Z1640" t="str">
        <f>_xlfn.XLOOKUP(tblSales[[#This Row],[Product_ID]],Products!$A:$A,Products!$C:$C,"Women Dresses")</f>
        <v>Women Tops</v>
      </c>
      <c r="AA1640" t="str">
        <f>_xlfn.XLOOKUP(tblSales[[#This Row],[Product_ID]],Products!$A:$A,Products!$D:$D,"Unknown")</f>
        <v>Formal Top</v>
      </c>
      <c r="AB1640" t="str">
        <f>_xlfn.XLOOKUP(tblSales[[#This Row],[Product_ID]],Products!$A:$A,Products!$E:$E,"Unknown")</f>
        <v>Aurelia</v>
      </c>
      <c r="AC1640" t="str">
        <f>_xlfn.XLOOKUP(tblSales[[#This Row],[Store_ID]],Stores!$A:$A,Stores!$B:$B,"Unknown")</f>
        <v>TrendMart Vijayawada Outlet</v>
      </c>
      <c r="AD1640" t="str">
        <f>_xlfn.XLOOKUP(tblSales[[#This Row],[Store_ID]],Stores!$A:$A,Stores!$E:$E,"Unknown")</f>
        <v>South Zone 3</v>
      </c>
      <c r="AE1640" t="str">
        <f>_xlfn.XLOOKUP(tblSales[[#This Row],[Customer_ID]],Customers!$A:$A,Customers!$B:$B,"Unknown")</f>
        <v>Devraj Naicker</v>
      </c>
      <c r="AF1640" t="str">
        <f>_xlfn.XLOOKUP(tblSales[[#This Row],[Customer_ID]],Customers!$A:$A,Customers!$J:$J,"Unknown")</f>
        <v>Silver</v>
      </c>
      <c r="AG1640" t="str">
        <f>_xlfn.XLOOKUP(tblSales[[#This Row],[Employee_ID]],Employees!$A:$A,Employees!$B:$B,"Unknown")</f>
        <v>Priya Balasubramaniam</v>
      </c>
      <c r="AH1640">
        <f>IF(MONTH(tblSales[[#This Row],[Invoice Date]])&gt;=4,MONTH(tblSales[[#This Row],[Invoice Date]]),MONTH(tblSales[[#This Row],[Invoice Date]])+12)</f>
        <v>14</v>
      </c>
      <c r="AI1640" s="8">
        <f>DATE(YEAR(tblSales[[#This Row],[Invoice Date]]),MONTH(tblSales[[#This Row],[Invoice Date]]),1)</f>
        <v>45689</v>
      </c>
      <c r="AJ1640" t="str">
        <f>_xlfn.XLOOKUP(tblSales[[#This Row],[Product_ID]],Products!$A:$A,Products!$B:$B,"Unknown")</f>
        <v>Aurelia Formal Top Olive</v>
      </c>
      <c r="AK1640" s="9">
        <f>IFERROR(tblSales[[#This Row],[Profit]]/tblSales[[#This Row],[Sales Amount]],0)</f>
        <v>3.1319256960954084E-2</v>
      </c>
      <c r="AL1640" t="str">
        <f>IF(tblSales[[#This Row],[Discount %]]&lt;=5,"0-5%",
IF(tblSales[[#This Row],[Discount %]]&lt;=10,"5-10%",
IF(tblSales[[#This Row],[Discount %]]&lt;=15,"10-15%",
IF(tblSales[[#This Row],[Discount %]]&lt;=20,"15-20%","20%+"))))</f>
        <v>20%+</v>
      </c>
    </row>
    <row r="1641" spans="1:38">
      <c r="A1641" s="2" t="s">
        <v>3525</v>
      </c>
      <c r="B1641" s="11">
        <v>45643</v>
      </c>
      <c r="C1641" s="2" t="s">
        <v>581</v>
      </c>
      <c r="D1641" s="2" t="s">
        <v>573</v>
      </c>
      <c r="E1641" s="2" t="s">
        <v>121</v>
      </c>
      <c r="F1641" s="2" t="s">
        <v>518</v>
      </c>
      <c r="G1641" s="2">
        <v>2</v>
      </c>
      <c r="H1641" s="2">
        <v>7028.65</v>
      </c>
      <c r="I1641" s="2">
        <v>0</v>
      </c>
      <c r="J1641" s="2">
        <v>0</v>
      </c>
      <c r="K1641" s="2">
        <v>3</v>
      </c>
      <c r="L1641" s="2">
        <v>421.72</v>
      </c>
      <c r="M1641" s="2">
        <v>14479.02</v>
      </c>
      <c r="N1641" s="2">
        <v>9734.42</v>
      </c>
      <c r="O1641" s="2">
        <f t="shared" si="61"/>
        <v>4322.88</v>
      </c>
      <c r="P1641" s="2" t="s">
        <v>29</v>
      </c>
      <c r="Q1641" s="2" t="str">
        <f t="shared" si="62"/>
        <v>Debit Card</v>
      </c>
      <c r="R1641" s="2" t="s">
        <v>20</v>
      </c>
      <c r="S1641" s="2" t="s">
        <v>56</v>
      </c>
      <c r="T1641" s="2" t="s">
        <v>3280</v>
      </c>
      <c r="U1641" s="2" t="s">
        <v>59</v>
      </c>
      <c r="V1641" t="str">
        <f>TEXT(tblSales[[#This Row],[Invoice Date]],"mmm")</f>
        <v>Dec</v>
      </c>
      <c r="W1641">
        <f>MONTH(tblSales[[#This Row],[Invoice Date]])</f>
        <v>12</v>
      </c>
      <c r="X1641">
        <f>YEAR(tblSales[[#This Row],[Invoice Date]])</f>
        <v>2024</v>
      </c>
      <c r="Y1641" t="str">
        <f>TEXT(tblSales[[#This Row],[Invoice Date]],"mmm-yyyy")</f>
        <v>Dec-2024</v>
      </c>
      <c r="Z1641" t="str">
        <f>_xlfn.XLOOKUP(tblSales[[#This Row],[Product_ID]],Products!$A:$A,Products!$C:$C,"Women Dresses")</f>
        <v>Jewellery</v>
      </c>
      <c r="AA1641" t="str">
        <f>_xlfn.XLOOKUP(tblSales[[#This Row],[Product_ID]],Products!$A:$A,Products!$D:$D,"Unknown")</f>
        <v>Earrings</v>
      </c>
      <c r="AB1641" t="str">
        <f>_xlfn.XLOOKUP(tblSales[[#This Row],[Product_ID]],Products!$A:$A,Products!$E:$E,"Unknown")</f>
        <v>Global Desi</v>
      </c>
      <c r="AC1641" t="str">
        <f>_xlfn.XLOOKUP(tblSales[[#This Row],[Store_ID]],Stores!$A:$A,Stores!$B:$B,"Unknown")</f>
        <v>TrendMart Kurnool High Street</v>
      </c>
      <c r="AD1641" t="str">
        <f>_xlfn.XLOOKUP(tblSales[[#This Row],[Store_ID]],Stores!$A:$A,Stores!$E:$E,"Unknown")</f>
        <v>South Zone 3</v>
      </c>
      <c r="AE1641" t="str">
        <f>_xlfn.XLOOKUP(tblSales[[#This Row],[Customer_ID]],Customers!$A:$A,Customers!$B:$B,"Unknown")</f>
        <v>Charulatha Hegde</v>
      </c>
      <c r="AF1641" t="str">
        <f>_xlfn.XLOOKUP(tblSales[[#This Row],[Customer_ID]],Customers!$A:$A,Customers!$J:$J,"Unknown")</f>
        <v>Silver</v>
      </c>
      <c r="AG1641" t="str">
        <f>_xlfn.XLOOKUP(tblSales[[#This Row],[Employee_ID]],Employees!$A:$A,Employees!$B:$B,"Unknown")</f>
        <v>Pranav Reddy</v>
      </c>
      <c r="AH1641">
        <f>IF(MONTH(tblSales[[#This Row],[Invoice Date]])&gt;=4,MONTH(tblSales[[#This Row],[Invoice Date]]),MONTH(tblSales[[#This Row],[Invoice Date]])+12)</f>
        <v>12</v>
      </c>
      <c r="AI1641" s="8">
        <f>DATE(YEAR(tblSales[[#This Row],[Invoice Date]]),MONTH(tblSales[[#This Row],[Invoice Date]]),1)</f>
        <v>45627</v>
      </c>
      <c r="AJ1641" t="str">
        <f>_xlfn.XLOOKUP(tblSales[[#This Row],[Product_ID]],Products!$A:$A,Products!$B:$B,"Unknown")</f>
        <v>Global Desi Earrings Green</v>
      </c>
      <c r="AK1641" s="9">
        <f>IFERROR(tblSales[[#This Row],[Profit]]/tblSales[[#This Row],[Sales Amount]],0)</f>
        <v>0.29856164298412463</v>
      </c>
      <c r="AL1641" t="str">
        <f>IF(tblSales[[#This Row],[Discount %]]&lt;=5,"0-5%",
IF(tblSales[[#This Row],[Discount %]]&lt;=10,"5-10%",
IF(tblSales[[#This Row],[Discount %]]&lt;=15,"10-15%",
IF(tblSales[[#This Row],[Discount %]]&lt;=20,"15-20%","20%+"))))</f>
        <v>0-5%</v>
      </c>
    </row>
    <row r="1642" spans="1:38">
      <c r="A1642" s="2" t="s">
        <v>3526</v>
      </c>
      <c r="B1642" s="11">
        <v>45605</v>
      </c>
      <c r="C1642" s="2" t="s">
        <v>1064</v>
      </c>
      <c r="D1642" s="2" t="s">
        <v>474</v>
      </c>
      <c r="E1642" s="2" t="s">
        <v>338</v>
      </c>
      <c r="F1642" s="2" t="s">
        <v>122</v>
      </c>
      <c r="G1642" s="2">
        <v>1</v>
      </c>
      <c r="H1642" s="2">
        <v>3101.07</v>
      </c>
      <c r="I1642" s="2">
        <v>5</v>
      </c>
      <c r="J1642" s="2">
        <v>155.05000000000001</v>
      </c>
      <c r="K1642" s="2">
        <v>3</v>
      </c>
      <c r="L1642" s="2">
        <v>88.38</v>
      </c>
      <c r="M1642" s="2">
        <v>3034.4</v>
      </c>
      <c r="N1642" s="2">
        <v>2034.01</v>
      </c>
      <c r="O1642" s="2">
        <f t="shared" si="61"/>
        <v>912.0100000000001</v>
      </c>
      <c r="P1642" s="2" t="s">
        <v>28</v>
      </c>
      <c r="Q1642" s="2" t="str">
        <f t="shared" si="62"/>
        <v>Credit Card</v>
      </c>
      <c r="R1642" s="2" t="s">
        <v>21</v>
      </c>
      <c r="S1642" s="2" t="s">
        <v>57</v>
      </c>
      <c r="T1642" s="2" t="s">
        <v>916</v>
      </c>
      <c r="U1642" s="2" t="s">
        <v>60</v>
      </c>
      <c r="V1642" t="str">
        <f>TEXT(tblSales[[#This Row],[Invoice Date]],"mmm")</f>
        <v>Nov</v>
      </c>
      <c r="W1642">
        <f>MONTH(tblSales[[#This Row],[Invoice Date]])</f>
        <v>11</v>
      </c>
      <c r="X1642">
        <f>YEAR(tblSales[[#This Row],[Invoice Date]])</f>
        <v>2024</v>
      </c>
      <c r="Y1642" t="str">
        <f>TEXT(tblSales[[#This Row],[Invoice Date]],"mmm-yyyy")</f>
        <v>Nov-2024</v>
      </c>
      <c r="Z1642" t="str">
        <f>_xlfn.XLOOKUP(tblSales[[#This Row],[Product_ID]],Products!$A:$A,Products!$C:$C,"Women Dresses")</f>
        <v>Handbags</v>
      </c>
      <c r="AA1642" t="str">
        <f>_xlfn.XLOOKUP(tblSales[[#This Row],[Product_ID]],Products!$A:$A,Products!$D:$D,"Unknown")</f>
        <v>Sling Bag</v>
      </c>
      <c r="AB1642" t="str">
        <f>_xlfn.XLOOKUP(tblSales[[#This Row],[Product_ID]],Products!$A:$A,Products!$E:$E,"Unknown")</f>
        <v>GRT Jewellers</v>
      </c>
      <c r="AC1642" t="str">
        <f>_xlfn.XLOOKUP(tblSales[[#This Row],[Store_ID]],Stores!$A:$A,Stores!$B:$B,"Unknown")</f>
        <v>TrendMart Davanagere High Street</v>
      </c>
      <c r="AD1642" t="str">
        <f>_xlfn.XLOOKUP(tblSales[[#This Row],[Store_ID]],Stores!$A:$A,Stores!$E:$E,"Unknown")</f>
        <v>South Zone 2</v>
      </c>
      <c r="AE1642" t="str">
        <f>_xlfn.XLOOKUP(tblSales[[#This Row],[Customer_ID]],Customers!$A:$A,Customers!$B:$B,"Unknown")</f>
        <v>Balaji Bhat</v>
      </c>
      <c r="AF1642" t="str">
        <f>_xlfn.XLOOKUP(tblSales[[#This Row],[Customer_ID]],Customers!$A:$A,Customers!$J:$J,"Unknown")</f>
        <v>Silver</v>
      </c>
      <c r="AG1642" t="str">
        <f>_xlfn.XLOOKUP(tblSales[[#This Row],[Employee_ID]],Employees!$A:$A,Employees!$B:$B,"Unknown")</f>
        <v>Rahul Krishnan</v>
      </c>
      <c r="AH1642">
        <f>IF(MONTH(tblSales[[#This Row],[Invoice Date]])&gt;=4,MONTH(tblSales[[#This Row],[Invoice Date]]),MONTH(tblSales[[#This Row],[Invoice Date]])+12)</f>
        <v>11</v>
      </c>
      <c r="AI1642" s="8">
        <f>DATE(YEAR(tblSales[[#This Row],[Invoice Date]]),MONTH(tblSales[[#This Row],[Invoice Date]]),1)</f>
        <v>45597</v>
      </c>
      <c r="AJ1642" t="str">
        <f>_xlfn.XLOOKUP(tblSales[[#This Row],[Product_ID]],Products!$A:$A,Products!$B:$B,"Unknown")</f>
        <v>GRT Jewellers Sling Bag Olive</v>
      </c>
      <c r="AK1642" s="9">
        <f>IFERROR(tblSales[[#This Row],[Profit]]/tblSales[[#This Row],[Sales Amount]],0)</f>
        <v>0.30055694700764568</v>
      </c>
      <c r="AL1642" t="str">
        <f>IF(tblSales[[#This Row],[Discount %]]&lt;=5,"0-5%",
IF(tblSales[[#This Row],[Discount %]]&lt;=10,"5-10%",
IF(tblSales[[#This Row],[Discount %]]&lt;=15,"10-15%",
IF(tblSales[[#This Row],[Discount %]]&lt;=20,"15-20%","20%+"))))</f>
        <v>0-5%</v>
      </c>
    </row>
    <row r="1643" spans="1:38">
      <c r="A1643" s="2" t="s">
        <v>3527</v>
      </c>
      <c r="B1643" s="11">
        <v>45478</v>
      </c>
      <c r="C1643" s="2" t="s">
        <v>273</v>
      </c>
      <c r="D1643" s="2" t="s">
        <v>991</v>
      </c>
      <c r="E1643" s="2" t="s">
        <v>394</v>
      </c>
      <c r="F1643" s="2" t="s">
        <v>285</v>
      </c>
      <c r="G1643" s="2">
        <v>1</v>
      </c>
      <c r="H1643" s="2">
        <v>1188.22</v>
      </c>
      <c r="I1643" s="2">
        <v>15</v>
      </c>
      <c r="J1643" s="2">
        <v>178.23</v>
      </c>
      <c r="K1643" s="2">
        <v>12</v>
      </c>
      <c r="L1643" s="2">
        <v>121.2</v>
      </c>
      <c r="M1643" s="2">
        <v>1131.19</v>
      </c>
      <c r="N1643" s="2">
        <v>735.85</v>
      </c>
      <c r="O1643" s="2">
        <f t="shared" si="61"/>
        <v>274.14000000000004</v>
      </c>
      <c r="P1643" s="2" t="s">
        <v>29</v>
      </c>
      <c r="Q1643" s="2" t="str">
        <f t="shared" si="62"/>
        <v>Debit Card</v>
      </c>
      <c r="R1643" s="2" t="s">
        <v>21</v>
      </c>
      <c r="S1643" s="2" t="s">
        <v>56</v>
      </c>
      <c r="T1643" s="2" t="s">
        <v>2329</v>
      </c>
      <c r="U1643" s="2" t="s">
        <v>59</v>
      </c>
      <c r="V1643" t="str">
        <f>TEXT(tblSales[[#This Row],[Invoice Date]],"mmm")</f>
        <v>Jul</v>
      </c>
      <c r="W1643">
        <f>MONTH(tblSales[[#This Row],[Invoice Date]])</f>
        <v>7</v>
      </c>
      <c r="X1643">
        <f>YEAR(tblSales[[#This Row],[Invoice Date]])</f>
        <v>2024</v>
      </c>
      <c r="Y1643" t="str">
        <f>TEXT(tblSales[[#This Row],[Invoice Date]],"mmm-yyyy")</f>
        <v>Jul-2024</v>
      </c>
      <c r="Z1643" t="str">
        <f>_xlfn.XLOOKUP(tblSales[[#This Row],[Product_ID]],Products!$A:$A,Products!$C:$C,"Women Dresses")</f>
        <v>Sportswear</v>
      </c>
      <c r="AA1643" t="str">
        <f>_xlfn.XLOOKUP(tblSales[[#This Row],[Product_ID]],Products!$A:$A,Products!$D:$D,"Unknown")</f>
        <v>Joggers</v>
      </c>
      <c r="AB1643" t="str">
        <f>_xlfn.XLOOKUP(tblSales[[#This Row],[Product_ID]],Products!$A:$A,Products!$E:$E,"Unknown")</f>
        <v>Blackberrys</v>
      </c>
      <c r="AC1643" t="str">
        <f>_xlfn.XLOOKUP(tblSales[[#This Row],[Store_ID]],Stores!$A:$A,Stores!$B:$B,"Unknown")</f>
        <v>TrendMart Thoothukudi High Street</v>
      </c>
      <c r="AD1643" t="str">
        <f>_xlfn.XLOOKUP(tblSales[[#This Row],[Store_ID]],Stores!$A:$A,Stores!$E:$E,"Unknown")</f>
        <v>South Zone 1</v>
      </c>
      <c r="AE1643" t="str">
        <f>_xlfn.XLOOKUP(tblSales[[#This Row],[Customer_ID]],Customers!$A:$A,Customers!$B:$B,"Unknown")</f>
        <v>Tara Ramachandran</v>
      </c>
      <c r="AF1643" t="str">
        <f>_xlfn.XLOOKUP(tblSales[[#This Row],[Customer_ID]],Customers!$A:$A,Customers!$J:$J,"Unknown")</f>
        <v>Platinum</v>
      </c>
      <c r="AG1643" t="str">
        <f>_xlfn.XLOOKUP(tblSales[[#This Row],[Employee_ID]],Employees!$A:$A,Employees!$B:$B,"Unknown")</f>
        <v>Yogesh Chettiar</v>
      </c>
      <c r="AH1643">
        <f>IF(MONTH(tblSales[[#This Row],[Invoice Date]])&gt;=4,MONTH(tblSales[[#This Row],[Invoice Date]]),MONTH(tblSales[[#This Row],[Invoice Date]])+12)</f>
        <v>7</v>
      </c>
      <c r="AI1643" s="8">
        <f>DATE(YEAR(tblSales[[#This Row],[Invoice Date]]),MONTH(tblSales[[#This Row],[Invoice Date]]),1)</f>
        <v>45474</v>
      </c>
      <c r="AJ1643" t="str">
        <f>_xlfn.XLOOKUP(tblSales[[#This Row],[Product_ID]],Products!$A:$A,Products!$B:$B,"Unknown")</f>
        <v>Blackberrys Joggers Beige</v>
      </c>
      <c r="AK1643" s="9">
        <f>IFERROR(tblSales[[#This Row],[Profit]]/tblSales[[#This Row],[Sales Amount]],0)</f>
        <v>0.24234655539741337</v>
      </c>
      <c r="AL1643" t="str">
        <f>IF(tblSales[[#This Row],[Discount %]]&lt;=5,"0-5%",
IF(tblSales[[#This Row],[Discount %]]&lt;=10,"5-10%",
IF(tblSales[[#This Row],[Discount %]]&lt;=15,"10-15%",
IF(tblSales[[#This Row],[Discount %]]&lt;=20,"15-20%","20%+"))))</f>
        <v>10-15%</v>
      </c>
    </row>
    <row r="1644" spans="1:38">
      <c r="A1644" s="2" t="s">
        <v>3528</v>
      </c>
      <c r="B1644" s="11">
        <v>45632</v>
      </c>
      <c r="C1644" s="2" t="s">
        <v>3529</v>
      </c>
      <c r="D1644" s="2" t="s">
        <v>1005</v>
      </c>
      <c r="E1644" s="2" t="s">
        <v>646</v>
      </c>
      <c r="F1644" s="2" t="s">
        <v>204</v>
      </c>
      <c r="G1644" s="2">
        <v>2</v>
      </c>
      <c r="H1644" s="2">
        <v>1472.74</v>
      </c>
      <c r="I1644" s="2">
        <v>20</v>
      </c>
      <c r="J1644" s="2">
        <v>589.1</v>
      </c>
      <c r="K1644" s="2">
        <v>12</v>
      </c>
      <c r="L1644" s="2">
        <v>282.77</v>
      </c>
      <c r="M1644" s="2">
        <v>2639.15</v>
      </c>
      <c r="N1644" s="2">
        <v>2232.66</v>
      </c>
      <c r="O1644" s="2">
        <f t="shared" si="61"/>
        <v>123.72000000000025</v>
      </c>
      <c r="P1644" s="2" t="s">
        <v>29</v>
      </c>
      <c r="Q1644" s="2" t="str">
        <f t="shared" si="62"/>
        <v>Debit Card</v>
      </c>
      <c r="R1644" s="2" t="s">
        <v>21</v>
      </c>
      <c r="S1644" s="2" t="s">
        <v>56</v>
      </c>
      <c r="T1644" s="2" t="s">
        <v>587</v>
      </c>
      <c r="U1644" s="2" t="s">
        <v>59</v>
      </c>
      <c r="V1644" t="str">
        <f>TEXT(tblSales[[#This Row],[Invoice Date]],"mmm")</f>
        <v>Dec</v>
      </c>
      <c r="W1644">
        <f>MONTH(tblSales[[#This Row],[Invoice Date]])</f>
        <v>12</v>
      </c>
      <c r="X1644">
        <f>YEAR(tblSales[[#This Row],[Invoice Date]])</f>
        <v>2024</v>
      </c>
      <c r="Y1644" t="str">
        <f>TEXT(tblSales[[#This Row],[Invoice Date]],"mmm-yyyy")</f>
        <v>Dec-2024</v>
      </c>
      <c r="Z1644" t="str">
        <f>_xlfn.XLOOKUP(tblSales[[#This Row],[Product_ID]],Products!$A:$A,Products!$C:$C,"Women Dresses")</f>
        <v>Wallets</v>
      </c>
      <c r="AA1644" t="str">
        <f>_xlfn.XLOOKUP(tblSales[[#This Row],[Product_ID]],Products!$A:$A,Products!$D:$D,"Unknown")</f>
        <v>Card Holder</v>
      </c>
      <c r="AB1644" t="str">
        <f>_xlfn.XLOOKUP(tblSales[[#This Row],[Product_ID]],Products!$A:$A,Products!$E:$E,"Unknown")</f>
        <v>Nalli Silks</v>
      </c>
      <c r="AC1644" t="str">
        <f>_xlfn.XLOOKUP(tblSales[[#This Row],[Store_ID]],Stores!$A:$A,Stores!$B:$B,"Unknown")</f>
        <v>TrendMart Vijayawada Mall Kiosk</v>
      </c>
      <c r="AD1644" t="str">
        <f>_xlfn.XLOOKUP(tblSales[[#This Row],[Store_ID]],Stores!$A:$A,Stores!$E:$E,"Unknown")</f>
        <v>South Zone 3</v>
      </c>
      <c r="AE1644" t="str">
        <f>_xlfn.XLOOKUP(tblSales[[#This Row],[Customer_ID]],Customers!$A:$A,Customers!$B:$B,"Unknown")</f>
        <v>Logesh Reddy</v>
      </c>
      <c r="AF1644" t="str">
        <f>_xlfn.XLOOKUP(tblSales[[#This Row],[Customer_ID]],Customers!$A:$A,Customers!$J:$J,"Unknown")</f>
        <v>Gold</v>
      </c>
      <c r="AG1644" t="str">
        <f>_xlfn.XLOOKUP(tblSales[[#This Row],[Employee_ID]],Employees!$A:$A,Employees!$B:$B,"Unknown")</f>
        <v>Logesh Gopalakrishnan</v>
      </c>
      <c r="AH1644">
        <f>IF(MONTH(tblSales[[#This Row],[Invoice Date]])&gt;=4,MONTH(tblSales[[#This Row],[Invoice Date]]),MONTH(tblSales[[#This Row],[Invoice Date]])+12)</f>
        <v>12</v>
      </c>
      <c r="AI1644" s="8">
        <f>DATE(YEAR(tblSales[[#This Row],[Invoice Date]]),MONTH(tblSales[[#This Row],[Invoice Date]]),1)</f>
        <v>45627</v>
      </c>
      <c r="AJ1644" t="str">
        <f>_xlfn.XLOOKUP(tblSales[[#This Row],[Product_ID]],Products!$A:$A,Products!$B:$B,"Unknown")</f>
        <v>Nalli Silks Card Holder Beige</v>
      </c>
      <c r="AK1644" s="9">
        <f>IFERROR(tblSales[[#This Row],[Profit]]/tblSales[[#This Row],[Sales Amount]],0)</f>
        <v>4.6878729894094785E-2</v>
      </c>
      <c r="AL1644" t="str">
        <f>IF(tblSales[[#This Row],[Discount %]]&lt;=5,"0-5%",
IF(tblSales[[#This Row],[Discount %]]&lt;=10,"5-10%",
IF(tblSales[[#This Row],[Discount %]]&lt;=15,"10-15%",
IF(tblSales[[#This Row],[Discount %]]&lt;=20,"15-20%","20%+"))))</f>
        <v>15-20%</v>
      </c>
    </row>
    <row r="1645" spans="1:38">
      <c r="A1645" s="2" t="s">
        <v>3530</v>
      </c>
      <c r="B1645" s="11">
        <v>45508</v>
      </c>
      <c r="C1645" s="2" t="s">
        <v>2351</v>
      </c>
      <c r="D1645" s="2" t="s">
        <v>517</v>
      </c>
      <c r="E1645" s="2" t="s">
        <v>399</v>
      </c>
      <c r="F1645" s="2" t="s">
        <v>276</v>
      </c>
      <c r="G1645" s="2">
        <v>1</v>
      </c>
      <c r="H1645" s="2">
        <v>1172.44</v>
      </c>
      <c r="I1645" s="2">
        <v>20</v>
      </c>
      <c r="J1645" s="2">
        <v>234.49</v>
      </c>
      <c r="K1645" s="2">
        <v>12</v>
      </c>
      <c r="L1645" s="2">
        <v>112.55</v>
      </c>
      <c r="M1645" s="2">
        <v>1050.5</v>
      </c>
      <c r="N1645" s="2">
        <v>720.53</v>
      </c>
      <c r="O1645" s="2">
        <f t="shared" si="61"/>
        <v>217.42000000000002</v>
      </c>
      <c r="P1645" s="2" t="s">
        <v>30</v>
      </c>
      <c r="Q1645" s="2" t="str">
        <f t="shared" si="62"/>
        <v>EMI</v>
      </c>
      <c r="R1645" s="2" t="s">
        <v>20</v>
      </c>
      <c r="S1645" s="2" t="s">
        <v>56</v>
      </c>
      <c r="T1645" s="2" t="s">
        <v>3102</v>
      </c>
      <c r="U1645" s="2" t="s">
        <v>60</v>
      </c>
      <c r="V1645" t="str">
        <f>TEXT(tblSales[[#This Row],[Invoice Date]],"mmm")</f>
        <v>Aug</v>
      </c>
      <c r="W1645">
        <f>MONTH(tblSales[[#This Row],[Invoice Date]])</f>
        <v>8</v>
      </c>
      <c r="X1645">
        <f>YEAR(tblSales[[#This Row],[Invoice Date]])</f>
        <v>2024</v>
      </c>
      <c r="Y1645" t="str">
        <f>TEXT(tblSales[[#This Row],[Invoice Date]],"mmm-yyyy")</f>
        <v>Aug-2024</v>
      </c>
      <c r="Z1645" t="str">
        <f>_xlfn.XLOOKUP(tblSales[[#This Row],[Product_ID]],Products!$A:$A,Products!$C:$C,"Women Dresses")</f>
        <v>Women Jeans</v>
      </c>
      <c r="AA1645" t="str">
        <f>_xlfn.XLOOKUP(tblSales[[#This Row],[Product_ID]],Products!$A:$A,Products!$D:$D,"Unknown")</f>
        <v>Straight Fit</v>
      </c>
      <c r="AB1645" t="str">
        <f>_xlfn.XLOOKUP(tblSales[[#This Row],[Product_ID]],Products!$A:$A,Products!$E:$E,"Unknown")</f>
        <v>Sonata</v>
      </c>
      <c r="AC1645" t="str">
        <f>_xlfn.XLOOKUP(tblSales[[#This Row],[Store_ID]],Stores!$A:$A,Stores!$B:$B,"Unknown")</f>
        <v>TrendMart Salem Outlet</v>
      </c>
      <c r="AD1645" t="str">
        <f>_xlfn.XLOOKUP(tblSales[[#This Row],[Store_ID]],Stores!$A:$A,Stores!$E:$E,"Unknown")</f>
        <v>South Zone 1</v>
      </c>
      <c r="AE1645" t="str">
        <f>_xlfn.XLOOKUP(tblSales[[#This Row],[Customer_ID]],Customers!$A:$A,Customers!$B:$B,"Unknown")</f>
        <v>Rohit Pillai</v>
      </c>
      <c r="AF1645" t="str">
        <f>_xlfn.XLOOKUP(tblSales[[#This Row],[Customer_ID]],Customers!$A:$A,Customers!$J:$J,"Unknown")</f>
        <v>Gold</v>
      </c>
      <c r="AG1645" t="str">
        <f>_xlfn.XLOOKUP(tblSales[[#This Row],[Employee_ID]],Employees!$A:$A,Employees!$B:$B,"Unknown")</f>
        <v>Vasanthi Kamath</v>
      </c>
      <c r="AH1645">
        <f>IF(MONTH(tblSales[[#This Row],[Invoice Date]])&gt;=4,MONTH(tblSales[[#This Row],[Invoice Date]]),MONTH(tblSales[[#This Row],[Invoice Date]])+12)</f>
        <v>8</v>
      </c>
      <c r="AI1645" s="8">
        <f>DATE(YEAR(tblSales[[#This Row],[Invoice Date]]),MONTH(tblSales[[#This Row],[Invoice Date]]),1)</f>
        <v>45505</v>
      </c>
      <c r="AJ1645" t="str">
        <f>_xlfn.XLOOKUP(tblSales[[#This Row],[Product_ID]],Products!$A:$A,Products!$B:$B,"Unknown")</f>
        <v>Sonata Straight Fit Cream</v>
      </c>
      <c r="AK1645" s="9">
        <f>IFERROR(tblSales[[#This Row],[Profit]]/tblSales[[#This Row],[Sales Amount]],0)</f>
        <v>0.20696811042360783</v>
      </c>
      <c r="AL1645" t="str">
        <f>IF(tblSales[[#This Row],[Discount %]]&lt;=5,"0-5%",
IF(tblSales[[#This Row],[Discount %]]&lt;=10,"5-10%",
IF(tblSales[[#This Row],[Discount %]]&lt;=15,"10-15%",
IF(tblSales[[#This Row],[Discount %]]&lt;=20,"15-20%","20%+"))))</f>
        <v>15-20%</v>
      </c>
    </row>
    <row r="1646" spans="1:38">
      <c r="A1646" s="2" t="s">
        <v>3531</v>
      </c>
      <c r="B1646" s="11">
        <v>45415</v>
      </c>
      <c r="C1646" s="2" t="s">
        <v>1066</v>
      </c>
      <c r="D1646" s="2" t="s">
        <v>323</v>
      </c>
      <c r="E1646" s="2" t="s">
        <v>448</v>
      </c>
      <c r="F1646" s="2" t="s">
        <v>216</v>
      </c>
      <c r="G1646" s="2">
        <v>2</v>
      </c>
      <c r="H1646" s="2">
        <v>734.1</v>
      </c>
      <c r="I1646" s="2">
        <v>30</v>
      </c>
      <c r="J1646" s="2">
        <v>440.46</v>
      </c>
      <c r="K1646" s="2">
        <v>5</v>
      </c>
      <c r="L1646" s="2">
        <v>51.39</v>
      </c>
      <c r="M1646" s="2">
        <v>1079.1300000000001</v>
      </c>
      <c r="N1646" s="2">
        <v>1027.68</v>
      </c>
      <c r="O1646" s="2">
        <f t="shared" si="61"/>
        <v>6.0000000000044906E-2</v>
      </c>
      <c r="P1646" s="2" t="s">
        <v>32</v>
      </c>
      <c r="Q1646" s="2" t="str">
        <f t="shared" si="62"/>
        <v>UPI</v>
      </c>
      <c r="R1646" s="2" t="s">
        <v>21</v>
      </c>
      <c r="S1646" s="2" t="s">
        <v>56</v>
      </c>
      <c r="T1646" s="2" t="s">
        <v>3243</v>
      </c>
      <c r="U1646" s="2" t="s">
        <v>59</v>
      </c>
      <c r="V1646" t="str">
        <f>TEXT(tblSales[[#This Row],[Invoice Date]],"mmm")</f>
        <v>May</v>
      </c>
      <c r="W1646">
        <f>MONTH(tblSales[[#This Row],[Invoice Date]])</f>
        <v>5</v>
      </c>
      <c r="X1646">
        <f>YEAR(tblSales[[#This Row],[Invoice Date]])</f>
        <v>2024</v>
      </c>
      <c r="Y1646" t="str">
        <f>TEXT(tblSales[[#This Row],[Invoice Date]],"mmm-yyyy")</f>
        <v>May-2024</v>
      </c>
      <c r="Z1646" t="str">
        <f>_xlfn.XLOOKUP(tblSales[[#This Row],[Product_ID]],Products!$A:$A,Products!$C:$C,"Women Dresses")</f>
        <v>Wallets</v>
      </c>
      <c r="AA1646" t="str">
        <f>_xlfn.XLOOKUP(tblSales[[#This Row],[Product_ID]],Products!$A:$A,Products!$D:$D,"Unknown")</f>
        <v>Card Holder</v>
      </c>
      <c r="AB1646" t="str">
        <f>_xlfn.XLOOKUP(tblSales[[#This Row],[Product_ID]],Products!$A:$A,Products!$E:$E,"Unknown")</f>
        <v>Tanishq</v>
      </c>
      <c r="AC1646" t="str">
        <f>_xlfn.XLOOKUP(tblSales[[#This Row],[Store_ID]],Stores!$A:$A,Stores!$B:$B,"Unknown")</f>
        <v>TrendMart Nellore High Street</v>
      </c>
      <c r="AD1646" t="str">
        <f>_xlfn.XLOOKUP(tblSales[[#This Row],[Store_ID]],Stores!$A:$A,Stores!$E:$E,"Unknown")</f>
        <v>South Zone 3</v>
      </c>
      <c r="AE1646" t="str">
        <f>_xlfn.XLOOKUP(tblSales[[#This Row],[Customer_ID]],Customers!$A:$A,Customers!$B:$B,"Unknown")</f>
        <v>Bindu Varma</v>
      </c>
      <c r="AF1646" t="str">
        <f>_xlfn.XLOOKUP(tblSales[[#This Row],[Customer_ID]],Customers!$A:$A,Customers!$J:$J,"Unknown")</f>
        <v>Silver</v>
      </c>
      <c r="AG1646" t="str">
        <f>_xlfn.XLOOKUP(tblSales[[#This Row],[Employee_ID]],Employees!$A:$A,Employees!$B:$B,"Unknown")</f>
        <v>Venkat Sharma</v>
      </c>
      <c r="AH1646">
        <f>IF(MONTH(tblSales[[#This Row],[Invoice Date]])&gt;=4,MONTH(tblSales[[#This Row],[Invoice Date]]),MONTH(tblSales[[#This Row],[Invoice Date]])+12)</f>
        <v>5</v>
      </c>
      <c r="AI1646" s="8">
        <f>DATE(YEAR(tblSales[[#This Row],[Invoice Date]]),MONTH(tblSales[[#This Row],[Invoice Date]]),1)</f>
        <v>45413</v>
      </c>
      <c r="AJ1646" t="str">
        <f>_xlfn.XLOOKUP(tblSales[[#This Row],[Product_ID]],Products!$A:$A,Products!$B:$B,"Unknown")</f>
        <v>Tanishq Card Holder Cream</v>
      </c>
      <c r="AK1646" s="9">
        <f>IFERROR(tblSales[[#This Row],[Profit]]/tblSales[[#This Row],[Sales Amount]],0)</f>
        <v>5.5600344722178885E-5</v>
      </c>
      <c r="AL1646" t="str">
        <f>IF(tblSales[[#This Row],[Discount %]]&lt;=5,"0-5%",
IF(tblSales[[#This Row],[Discount %]]&lt;=10,"5-10%",
IF(tblSales[[#This Row],[Discount %]]&lt;=15,"10-15%",
IF(tblSales[[#This Row],[Discount %]]&lt;=20,"15-20%","20%+"))))</f>
        <v>20%+</v>
      </c>
    </row>
    <row r="1647" spans="1:38">
      <c r="A1647" s="2" t="s">
        <v>3532</v>
      </c>
      <c r="B1647" s="11">
        <v>45542</v>
      </c>
      <c r="C1647" s="2" t="s">
        <v>3533</v>
      </c>
      <c r="D1647" s="2" t="s">
        <v>1091</v>
      </c>
      <c r="E1647" s="2" t="s">
        <v>1277</v>
      </c>
      <c r="F1647" s="2" t="s">
        <v>562</v>
      </c>
      <c r="G1647" s="2">
        <v>1</v>
      </c>
      <c r="H1647" s="2">
        <v>1536.35</v>
      </c>
      <c r="I1647" s="2">
        <v>20</v>
      </c>
      <c r="J1647" s="2">
        <v>307.27</v>
      </c>
      <c r="K1647" s="2">
        <v>12</v>
      </c>
      <c r="L1647" s="2">
        <v>147.49</v>
      </c>
      <c r="M1647" s="2">
        <v>1376.57</v>
      </c>
      <c r="N1647" s="2">
        <v>894.68</v>
      </c>
      <c r="O1647" s="2">
        <f t="shared" si="61"/>
        <v>334.4</v>
      </c>
      <c r="P1647" s="2" t="s">
        <v>31</v>
      </c>
      <c r="Q1647" s="2" t="str">
        <f t="shared" si="62"/>
        <v>Net Banking</v>
      </c>
      <c r="R1647" s="2" t="s">
        <v>20</v>
      </c>
      <c r="S1647" s="2" t="s">
        <v>56</v>
      </c>
      <c r="T1647" s="2" t="s">
        <v>783</v>
      </c>
      <c r="U1647" s="2" t="s">
        <v>60</v>
      </c>
      <c r="V1647" t="str">
        <f>TEXT(tblSales[[#This Row],[Invoice Date]],"mmm")</f>
        <v>Sep</v>
      </c>
      <c r="W1647">
        <f>MONTH(tblSales[[#This Row],[Invoice Date]])</f>
        <v>9</v>
      </c>
      <c r="X1647">
        <f>YEAR(tblSales[[#This Row],[Invoice Date]])</f>
        <v>2024</v>
      </c>
      <c r="Y1647" t="str">
        <f>TEXT(tblSales[[#This Row],[Invoice Date]],"mmm-yyyy")</f>
        <v>Sep-2024</v>
      </c>
      <c r="Z1647" t="str">
        <f>_xlfn.XLOOKUP(tblSales[[#This Row],[Product_ID]],Products!$A:$A,Products!$C:$C,"Women Dresses")</f>
        <v>Sportswear</v>
      </c>
      <c r="AA1647" t="str">
        <f>_xlfn.XLOOKUP(tblSales[[#This Row],[Product_ID]],Products!$A:$A,Products!$D:$D,"Unknown")</f>
        <v>Track Suit</v>
      </c>
      <c r="AB1647" t="str">
        <f>_xlfn.XLOOKUP(tblSales[[#This Row],[Product_ID]],Products!$A:$A,Products!$E:$E,"Unknown")</f>
        <v>Bata</v>
      </c>
      <c r="AC1647" t="str">
        <f>_xlfn.XLOOKUP(tblSales[[#This Row],[Store_ID]],Stores!$A:$A,Stores!$B:$B,"Unknown")</f>
        <v>TrendMart Thrissur Standard</v>
      </c>
      <c r="AD1647" t="str">
        <f>_xlfn.XLOOKUP(tblSales[[#This Row],[Store_ID]],Stores!$A:$A,Stores!$E:$E,"Unknown")</f>
        <v>South Zone 1</v>
      </c>
      <c r="AE1647" t="str">
        <f>_xlfn.XLOOKUP(tblSales[[#This Row],[Customer_ID]],Customers!$A:$A,Customers!$B:$B,"Unknown")</f>
        <v>Chitra Varma</v>
      </c>
      <c r="AF1647" t="str">
        <f>_xlfn.XLOOKUP(tblSales[[#This Row],[Customer_ID]],Customers!$A:$A,Customers!$J:$J,"Unknown")</f>
        <v>Silver</v>
      </c>
      <c r="AG1647" t="str">
        <f>_xlfn.XLOOKUP(tblSales[[#This Row],[Employee_ID]],Employees!$A:$A,Employees!$B:$B,"Unknown")</f>
        <v>Vikram Bhat</v>
      </c>
      <c r="AH1647">
        <f>IF(MONTH(tblSales[[#This Row],[Invoice Date]])&gt;=4,MONTH(tblSales[[#This Row],[Invoice Date]]),MONTH(tblSales[[#This Row],[Invoice Date]])+12)</f>
        <v>9</v>
      </c>
      <c r="AI1647" s="8">
        <f>DATE(YEAR(tblSales[[#This Row],[Invoice Date]]),MONTH(tblSales[[#This Row],[Invoice Date]]),1)</f>
        <v>45536</v>
      </c>
      <c r="AJ1647" t="str">
        <f>_xlfn.XLOOKUP(tblSales[[#This Row],[Product_ID]],Products!$A:$A,Products!$B:$B,"Unknown")</f>
        <v>Bata Track Suit Black</v>
      </c>
      <c r="AK1647" s="9">
        <f>IFERROR(tblSales[[#This Row],[Profit]]/tblSales[[#This Row],[Sales Amount]],0)</f>
        <v>0.242922626528255</v>
      </c>
      <c r="AL1647" t="str">
        <f>IF(tblSales[[#This Row],[Discount %]]&lt;=5,"0-5%",
IF(tblSales[[#This Row],[Discount %]]&lt;=10,"5-10%",
IF(tblSales[[#This Row],[Discount %]]&lt;=15,"10-15%",
IF(tblSales[[#This Row],[Discount %]]&lt;=20,"15-20%","20%+"))))</f>
        <v>15-20%</v>
      </c>
    </row>
    <row r="1648" spans="1:38">
      <c r="A1648" s="2" t="s">
        <v>3534</v>
      </c>
      <c r="B1648" s="11">
        <v>45596</v>
      </c>
      <c r="C1648" s="2" t="s">
        <v>3015</v>
      </c>
      <c r="D1648" s="2" t="s">
        <v>663</v>
      </c>
      <c r="E1648" s="2" t="s">
        <v>771</v>
      </c>
      <c r="F1648" s="2" t="s">
        <v>319</v>
      </c>
      <c r="G1648" s="2">
        <v>1</v>
      </c>
      <c r="H1648" s="2">
        <v>1629.46</v>
      </c>
      <c r="I1648" s="2">
        <v>10</v>
      </c>
      <c r="J1648" s="2">
        <v>162.94999999999999</v>
      </c>
      <c r="K1648" s="2">
        <v>12</v>
      </c>
      <c r="L1648" s="2">
        <v>175.98</v>
      </c>
      <c r="M1648" s="2">
        <v>1642.49</v>
      </c>
      <c r="N1648" s="2">
        <v>1133.27</v>
      </c>
      <c r="O1648" s="2">
        <f t="shared" si="61"/>
        <v>333.24</v>
      </c>
      <c r="P1648" s="2" t="s">
        <v>32</v>
      </c>
      <c r="Q1648" s="2" t="str">
        <f t="shared" si="62"/>
        <v>UPI</v>
      </c>
      <c r="R1648" s="2" t="s">
        <v>20</v>
      </c>
      <c r="S1648" s="2" t="s">
        <v>56</v>
      </c>
      <c r="T1648" s="2" t="s">
        <v>2613</v>
      </c>
      <c r="U1648" s="2" t="s">
        <v>59</v>
      </c>
      <c r="V1648" t="str">
        <f>TEXT(tblSales[[#This Row],[Invoice Date]],"mmm")</f>
        <v>Oct</v>
      </c>
      <c r="W1648">
        <f>MONTH(tblSales[[#This Row],[Invoice Date]])</f>
        <v>10</v>
      </c>
      <c r="X1648">
        <f>YEAR(tblSales[[#This Row],[Invoice Date]])</f>
        <v>2024</v>
      </c>
      <c r="Y1648" t="str">
        <f>TEXT(tblSales[[#This Row],[Invoice Date]],"mmm-yyyy")</f>
        <v>Oct-2024</v>
      </c>
      <c r="Z1648" t="str">
        <f>_xlfn.XLOOKUP(tblSales[[#This Row],[Product_ID]],Products!$A:$A,Products!$C:$C,"Women Dresses")</f>
        <v>Women Dresses</v>
      </c>
      <c r="AA1648" t="str">
        <f>_xlfn.XLOOKUP(tblSales[[#This Row],[Product_ID]],Products!$A:$A,Products!$D:$D,"Unknown")</f>
        <v>Shirt Dress</v>
      </c>
      <c r="AB1648" t="str">
        <f>_xlfn.XLOOKUP(tblSales[[#This Row],[Product_ID]],Products!$A:$A,Products!$E:$E,"Unknown")</f>
        <v>Pantaloons</v>
      </c>
      <c r="AC1648" t="str">
        <f>_xlfn.XLOOKUP(tblSales[[#This Row],[Store_ID]],Stores!$A:$A,Stores!$B:$B,"Unknown")</f>
        <v>TrendMart Thoothukudi Mall Kiosk</v>
      </c>
      <c r="AD1648" t="str">
        <f>_xlfn.XLOOKUP(tblSales[[#This Row],[Store_ID]],Stores!$A:$A,Stores!$E:$E,"Unknown")</f>
        <v>South Zone 1</v>
      </c>
      <c r="AE1648" t="str">
        <f>_xlfn.XLOOKUP(tblSales[[#This Row],[Customer_ID]],Customers!$A:$A,Customers!$B:$B,"Unknown")</f>
        <v>Dhanya Shetty</v>
      </c>
      <c r="AF1648" t="str">
        <f>_xlfn.XLOOKUP(tblSales[[#This Row],[Customer_ID]],Customers!$A:$A,Customers!$J:$J,"Unknown")</f>
        <v>Regular</v>
      </c>
      <c r="AG1648" t="str">
        <f>_xlfn.XLOOKUP(tblSales[[#This Row],[Employee_ID]],Employees!$A:$A,Employees!$B:$B,"Unknown")</f>
        <v>Sathish Sundaram</v>
      </c>
      <c r="AH1648">
        <f>IF(MONTH(tblSales[[#This Row],[Invoice Date]])&gt;=4,MONTH(tblSales[[#This Row],[Invoice Date]]),MONTH(tblSales[[#This Row],[Invoice Date]])+12)</f>
        <v>10</v>
      </c>
      <c r="AI1648" s="8">
        <f>DATE(YEAR(tblSales[[#This Row],[Invoice Date]]),MONTH(tblSales[[#This Row],[Invoice Date]]),1)</f>
        <v>45566</v>
      </c>
      <c r="AJ1648" t="str">
        <f>_xlfn.XLOOKUP(tblSales[[#This Row],[Product_ID]],Products!$A:$A,Products!$B:$B,"Unknown")</f>
        <v>Pantaloons Shirt Dress Grey</v>
      </c>
      <c r="AK1648" s="9">
        <f>IFERROR(tblSales[[#This Row],[Profit]]/tblSales[[#This Row],[Sales Amount]],0)</f>
        <v>0.20288707998222211</v>
      </c>
      <c r="AL1648" t="str">
        <f>IF(tblSales[[#This Row],[Discount %]]&lt;=5,"0-5%",
IF(tblSales[[#This Row],[Discount %]]&lt;=10,"5-10%",
IF(tblSales[[#This Row],[Discount %]]&lt;=15,"10-15%",
IF(tblSales[[#This Row],[Discount %]]&lt;=20,"15-20%","20%+"))))</f>
        <v>5-10%</v>
      </c>
    </row>
    <row r="1649" spans="1:38">
      <c r="A1649" s="2" t="s">
        <v>3535</v>
      </c>
      <c r="B1649" s="11">
        <v>45488</v>
      </c>
      <c r="C1649" s="2" t="s">
        <v>2042</v>
      </c>
      <c r="D1649" s="2" t="s">
        <v>817</v>
      </c>
      <c r="E1649" s="2" t="s">
        <v>1412</v>
      </c>
      <c r="F1649" s="2" t="s">
        <v>233</v>
      </c>
      <c r="G1649" s="2">
        <v>1</v>
      </c>
      <c r="H1649" s="2">
        <v>1278.82</v>
      </c>
      <c r="I1649" s="2">
        <v>20</v>
      </c>
      <c r="J1649" s="2">
        <v>255.76</v>
      </c>
      <c r="K1649" s="2">
        <v>12</v>
      </c>
      <c r="L1649" s="2">
        <v>122.77</v>
      </c>
      <c r="M1649" s="2">
        <v>1145.83</v>
      </c>
      <c r="N1649" s="2">
        <v>1015.72</v>
      </c>
      <c r="O1649" s="2">
        <f t="shared" si="61"/>
        <v>7.3399999999999039</v>
      </c>
      <c r="P1649" s="2" t="s">
        <v>32</v>
      </c>
      <c r="Q1649" s="2" t="str">
        <f t="shared" si="62"/>
        <v>UPI</v>
      </c>
      <c r="R1649" s="2" t="s">
        <v>21</v>
      </c>
      <c r="S1649" s="2" t="s">
        <v>56</v>
      </c>
      <c r="T1649" s="2" t="s">
        <v>2669</v>
      </c>
      <c r="U1649" s="2" t="s">
        <v>59</v>
      </c>
      <c r="V1649" t="str">
        <f>TEXT(tblSales[[#This Row],[Invoice Date]],"mmm")</f>
        <v>Jul</v>
      </c>
      <c r="W1649">
        <f>MONTH(tblSales[[#This Row],[Invoice Date]])</f>
        <v>7</v>
      </c>
      <c r="X1649">
        <f>YEAR(tblSales[[#This Row],[Invoice Date]])</f>
        <v>2024</v>
      </c>
      <c r="Y1649" t="str">
        <f>TEXT(tblSales[[#This Row],[Invoice Date]],"mmm-yyyy")</f>
        <v>Jul-2024</v>
      </c>
      <c r="Z1649" t="str">
        <f>_xlfn.XLOOKUP(tblSales[[#This Row],[Product_ID]],Products!$A:$A,Products!$C:$C,"Women Dresses")</f>
        <v>Winter Wear</v>
      </c>
      <c r="AA1649" t="str">
        <f>_xlfn.XLOOKUP(tblSales[[#This Row],[Product_ID]],Products!$A:$A,Products!$D:$D,"Unknown")</f>
        <v>Muffler</v>
      </c>
      <c r="AB1649" t="str">
        <f>_xlfn.XLOOKUP(tblSales[[#This Row],[Product_ID]],Products!$A:$A,Products!$E:$E,"Unknown")</f>
        <v>Liberty</v>
      </c>
      <c r="AC1649" t="str">
        <f>_xlfn.XLOOKUP(tblSales[[#This Row],[Store_ID]],Stores!$A:$A,Stores!$B:$B,"Unknown")</f>
        <v>TrendMart Kozhikode Mall Kiosk</v>
      </c>
      <c r="AD1649" t="str">
        <f>_xlfn.XLOOKUP(tblSales[[#This Row],[Store_ID]],Stores!$A:$A,Stores!$E:$E,"Unknown")</f>
        <v>South Zone 1</v>
      </c>
      <c r="AE1649" t="str">
        <f>_xlfn.XLOOKUP(tblSales[[#This Row],[Customer_ID]],Customers!$A:$A,Customers!$B:$B,"Unknown")</f>
        <v>Nisha Iyer</v>
      </c>
      <c r="AF1649" t="str">
        <f>_xlfn.XLOOKUP(tblSales[[#This Row],[Customer_ID]],Customers!$A:$A,Customers!$J:$J,"Unknown")</f>
        <v>Regular</v>
      </c>
      <c r="AG1649" t="str">
        <f>_xlfn.XLOOKUP(tblSales[[#This Row],[Employee_ID]],Employees!$A:$A,Employees!$B:$B,"Unknown")</f>
        <v>Malathi Varma</v>
      </c>
      <c r="AH1649">
        <f>IF(MONTH(tblSales[[#This Row],[Invoice Date]])&gt;=4,MONTH(tblSales[[#This Row],[Invoice Date]]),MONTH(tblSales[[#This Row],[Invoice Date]])+12)</f>
        <v>7</v>
      </c>
      <c r="AI1649" s="8">
        <f>DATE(YEAR(tblSales[[#This Row],[Invoice Date]]),MONTH(tblSales[[#This Row],[Invoice Date]]),1)</f>
        <v>45474</v>
      </c>
      <c r="AJ1649" t="str">
        <f>_xlfn.XLOOKUP(tblSales[[#This Row],[Product_ID]],Products!$A:$A,Products!$B:$B,"Unknown")</f>
        <v>Liberty Muffler Charcoal</v>
      </c>
      <c r="AK1649" s="9">
        <f>IFERROR(tblSales[[#This Row],[Profit]]/tblSales[[#This Row],[Sales Amount]],0)</f>
        <v>6.4058368169797476E-3</v>
      </c>
      <c r="AL1649" t="str">
        <f>IF(tblSales[[#This Row],[Discount %]]&lt;=5,"0-5%",
IF(tblSales[[#This Row],[Discount %]]&lt;=10,"5-10%",
IF(tblSales[[#This Row],[Discount %]]&lt;=15,"10-15%",
IF(tblSales[[#This Row],[Discount %]]&lt;=20,"15-20%","20%+"))))</f>
        <v>15-20%</v>
      </c>
    </row>
    <row r="1650" spans="1:38">
      <c r="A1650" s="2" t="s">
        <v>3536</v>
      </c>
      <c r="B1650" s="11">
        <v>45693</v>
      </c>
      <c r="C1650" s="2" t="s">
        <v>2042</v>
      </c>
      <c r="D1650" s="2" t="s">
        <v>994</v>
      </c>
      <c r="E1650" s="2" t="s">
        <v>91</v>
      </c>
      <c r="F1650" s="2" t="s">
        <v>377</v>
      </c>
      <c r="G1650" s="2">
        <v>4</v>
      </c>
      <c r="H1650" s="2">
        <v>588.74</v>
      </c>
      <c r="I1650" s="2">
        <v>25</v>
      </c>
      <c r="J1650" s="2">
        <v>588.74</v>
      </c>
      <c r="K1650" s="2">
        <v>5</v>
      </c>
      <c r="L1650" s="2">
        <v>88.31</v>
      </c>
      <c r="M1650" s="2">
        <v>1854.53</v>
      </c>
      <c r="N1650" s="2">
        <v>1340.6</v>
      </c>
      <c r="O1650" s="2">
        <f t="shared" si="61"/>
        <v>425.62000000000006</v>
      </c>
      <c r="P1650" s="2" t="s">
        <v>27</v>
      </c>
      <c r="Q1650" s="2" t="str">
        <f t="shared" si="62"/>
        <v>Cash</v>
      </c>
      <c r="R1650" s="2" t="s">
        <v>21</v>
      </c>
      <c r="S1650" s="2" t="s">
        <v>56</v>
      </c>
      <c r="T1650" s="2" t="s">
        <v>860</v>
      </c>
      <c r="U1650" s="2" t="s">
        <v>59</v>
      </c>
      <c r="V1650" t="str">
        <f>TEXT(tblSales[[#This Row],[Invoice Date]],"mmm")</f>
        <v>Feb</v>
      </c>
      <c r="W1650">
        <f>MONTH(tblSales[[#This Row],[Invoice Date]])</f>
        <v>2</v>
      </c>
      <c r="X1650">
        <f>YEAR(tblSales[[#This Row],[Invoice Date]])</f>
        <v>2025</v>
      </c>
      <c r="Y1650" t="str">
        <f>TEXT(tblSales[[#This Row],[Invoice Date]],"mmm-yyyy")</f>
        <v>Feb-2025</v>
      </c>
      <c r="Z1650" t="str">
        <f>_xlfn.XLOOKUP(tblSales[[#This Row],[Product_ID]],Products!$A:$A,Products!$C:$C,"Women Dresses")</f>
        <v>Men T-Shirts</v>
      </c>
      <c r="AA1650" t="str">
        <f>_xlfn.XLOOKUP(tblSales[[#This Row],[Product_ID]],Products!$A:$A,Products!$D:$D,"Unknown")</f>
        <v>Round Neck</v>
      </c>
      <c r="AB1650" t="str">
        <f>_xlfn.XLOOKUP(tblSales[[#This Row],[Product_ID]],Products!$A:$A,Products!$E:$E,"Unknown")</f>
        <v>Mufti</v>
      </c>
      <c r="AC1650" t="str">
        <f>_xlfn.XLOOKUP(tblSales[[#This Row],[Store_ID]],Stores!$A:$A,Stores!$B:$B,"Unknown")</f>
        <v>TrendMart Vijayawada High Street</v>
      </c>
      <c r="AD1650" t="str">
        <f>_xlfn.XLOOKUP(tblSales[[#This Row],[Store_ID]],Stores!$A:$A,Stores!$E:$E,"Unknown")</f>
        <v>South Zone 3</v>
      </c>
      <c r="AE1650" t="str">
        <f>_xlfn.XLOOKUP(tblSales[[#This Row],[Customer_ID]],Customers!$A:$A,Customers!$B:$B,"Unknown")</f>
        <v>Nisha Iyer</v>
      </c>
      <c r="AF1650" t="str">
        <f>_xlfn.XLOOKUP(tblSales[[#This Row],[Customer_ID]],Customers!$A:$A,Customers!$J:$J,"Unknown")</f>
        <v>Regular</v>
      </c>
      <c r="AG1650" t="str">
        <f>_xlfn.XLOOKUP(tblSales[[#This Row],[Employee_ID]],Employees!$A:$A,Employees!$B:$B,"Unknown")</f>
        <v>Sunita Ramachandran</v>
      </c>
      <c r="AH1650">
        <f>IF(MONTH(tblSales[[#This Row],[Invoice Date]])&gt;=4,MONTH(tblSales[[#This Row],[Invoice Date]]),MONTH(tblSales[[#This Row],[Invoice Date]])+12)</f>
        <v>14</v>
      </c>
      <c r="AI1650" s="8">
        <f>DATE(YEAR(tblSales[[#This Row],[Invoice Date]]),MONTH(tblSales[[#This Row],[Invoice Date]]),1)</f>
        <v>45689</v>
      </c>
      <c r="AJ1650" t="str">
        <f>_xlfn.XLOOKUP(tblSales[[#This Row],[Product_ID]],Products!$A:$A,Products!$B:$B,"Unknown")</f>
        <v>Mufti Round Neck Olive</v>
      </c>
      <c r="AK1650" s="9">
        <f>IFERROR(tblSales[[#This Row],[Profit]]/tblSales[[#This Row],[Sales Amount]],0)</f>
        <v>0.22950289291626452</v>
      </c>
      <c r="AL1650" t="str">
        <f>IF(tblSales[[#This Row],[Discount %]]&lt;=5,"0-5%",
IF(tblSales[[#This Row],[Discount %]]&lt;=10,"5-10%",
IF(tblSales[[#This Row],[Discount %]]&lt;=15,"10-15%",
IF(tblSales[[#This Row],[Discount %]]&lt;=20,"15-20%","20%+"))))</f>
        <v>20%+</v>
      </c>
    </row>
    <row r="1651" spans="1:38">
      <c r="A1651" s="2" t="s">
        <v>3537</v>
      </c>
      <c r="B1651" s="11">
        <v>45597</v>
      </c>
      <c r="C1651" s="2" t="s">
        <v>1047</v>
      </c>
      <c r="D1651" s="2" t="s">
        <v>1264</v>
      </c>
      <c r="E1651" s="2" t="s">
        <v>448</v>
      </c>
      <c r="F1651" s="2" t="s">
        <v>319</v>
      </c>
      <c r="G1651" s="2">
        <v>1</v>
      </c>
      <c r="H1651" s="2">
        <v>1000.5</v>
      </c>
      <c r="I1651" s="2">
        <v>10</v>
      </c>
      <c r="J1651" s="2">
        <v>100.05</v>
      </c>
      <c r="K1651" s="2">
        <v>12</v>
      </c>
      <c r="L1651" s="2">
        <v>108.05</v>
      </c>
      <c r="M1651" s="2">
        <v>1008.5</v>
      </c>
      <c r="N1651" s="2">
        <v>767.11</v>
      </c>
      <c r="O1651" s="2">
        <f t="shared" si="61"/>
        <v>133.33999999999997</v>
      </c>
      <c r="P1651" s="2" t="s">
        <v>32</v>
      </c>
      <c r="Q1651" s="2" t="str">
        <f t="shared" si="62"/>
        <v>UPI</v>
      </c>
      <c r="R1651" s="2" t="s">
        <v>20</v>
      </c>
      <c r="S1651" s="2" t="s">
        <v>56</v>
      </c>
      <c r="T1651" s="2" t="s">
        <v>2064</v>
      </c>
      <c r="U1651" s="2" t="s">
        <v>59</v>
      </c>
      <c r="V1651" t="str">
        <f>TEXT(tblSales[[#This Row],[Invoice Date]],"mmm")</f>
        <v>Nov</v>
      </c>
      <c r="W1651">
        <f>MONTH(tblSales[[#This Row],[Invoice Date]])</f>
        <v>11</v>
      </c>
      <c r="X1651">
        <f>YEAR(tblSales[[#This Row],[Invoice Date]])</f>
        <v>2024</v>
      </c>
      <c r="Y1651" t="str">
        <f>TEXT(tblSales[[#This Row],[Invoice Date]],"mmm-yyyy")</f>
        <v>Nov-2024</v>
      </c>
      <c r="Z1651" t="str">
        <f>_xlfn.XLOOKUP(tblSales[[#This Row],[Product_ID]],Products!$A:$A,Products!$C:$C,"Women Dresses")</f>
        <v>Women Kurtis</v>
      </c>
      <c r="AA1651" t="str">
        <f>_xlfn.XLOOKUP(tblSales[[#This Row],[Product_ID]],Products!$A:$A,Products!$D:$D,"Unknown")</f>
        <v>Anarkali Kurti</v>
      </c>
      <c r="AB1651" t="str">
        <f>_xlfn.XLOOKUP(tblSales[[#This Row],[Product_ID]],Products!$A:$A,Products!$E:$E,"Unknown")</f>
        <v>Louis Philippe</v>
      </c>
      <c r="AC1651" t="str">
        <f>_xlfn.XLOOKUP(tblSales[[#This Row],[Store_ID]],Stores!$A:$A,Stores!$B:$B,"Unknown")</f>
        <v>TrendMart Nellore High Street</v>
      </c>
      <c r="AD1651" t="str">
        <f>_xlfn.XLOOKUP(tblSales[[#This Row],[Store_ID]],Stores!$A:$A,Stores!$E:$E,"Unknown")</f>
        <v>South Zone 3</v>
      </c>
      <c r="AE1651" t="str">
        <f>_xlfn.XLOOKUP(tblSales[[#This Row],[Customer_ID]],Customers!$A:$A,Customers!$B:$B,"Unknown")</f>
        <v>Siddharth Subramaniam</v>
      </c>
      <c r="AF1651" t="str">
        <f>_xlfn.XLOOKUP(tblSales[[#This Row],[Customer_ID]],Customers!$A:$A,Customers!$J:$J,"Unknown")</f>
        <v>Regular</v>
      </c>
      <c r="AG1651" t="str">
        <f>_xlfn.XLOOKUP(tblSales[[#This Row],[Employee_ID]],Employees!$A:$A,Employees!$B:$B,"Unknown")</f>
        <v>Sathish Sundaram</v>
      </c>
      <c r="AH1651">
        <f>IF(MONTH(tblSales[[#This Row],[Invoice Date]])&gt;=4,MONTH(tblSales[[#This Row],[Invoice Date]]),MONTH(tblSales[[#This Row],[Invoice Date]])+12)</f>
        <v>11</v>
      </c>
      <c r="AI1651" s="8">
        <f>DATE(YEAR(tblSales[[#This Row],[Invoice Date]]),MONTH(tblSales[[#This Row],[Invoice Date]]),1)</f>
        <v>45597</v>
      </c>
      <c r="AJ1651" t="str">
        <f>_xlfn.XLOOKUP(tblSales[[#This Row],[Product_ID]],Products!$A:$A,Products!$B:$B,"Unknown")</f>
        <v>Louis Philippe Anarkali Kurti Black</v>
      </c>
      <c r="AK1651" s="9">
        <f>IFERROR(tblSales[[#This Row],[Profit]]/tblSales[[#This Row],[Sales Amount]],0)</f>
        <v>0.1322161626177491</v>
      </c>
      <c r="AL1651" t="str">
        <f>IF(tblSales[[#This Row],[Discount %]]&lt;=5,"0-5%",
IF(tblSales[[#This Row],[Discount %]]&lt;=10,"5-10%",
IF(tblSales[[#This Row],[Discount %]]&lt;=15,"10-15%",
IF(tblSales[[#This Row],[Discount %]]&lt;=20,"15-20%","20%+"))))</f>
        <v>5-10%</v>
      </c>
    </row>
    <row r="1652" spans="1:38">
      <c r="A1652" s="2" t="s">
        <v>3538</v>
      </c>
      <c r="B1652" s="11">
        <v>45447</v>
      </c>
      <c r="C1652" s="2" t="s">
        <v>1333</v>
      </c>
      <c r="D1652" s="2" t="s">
        <v>108</v>
      </c>
      <c r="E1652" s="2" t="s">
        <v>103</v>
      </c>
      <c r="F1652" s="2" t="s">
        <v>134</v>
      </c>
      <c r="G1652" s="2">
        <v>1</v>
      </c>
      <c r="H1652" s="2">
        <v>4803.16</v>
      </c>
      <c r="I1652" s="2">
        <v>10</v>
      </c>
      <c r="J1652" s="2">
        <v>480.32</v>
      </c>
      <c r="K1652" s="2">
        <v>12</v>
      </c>
      <c r="L1652" s="2">
        <v>518.74</v>
      </c>
      <c r="M1652" s="2">
        <v>4841.58</v>
      </c>
      <c r="N1652" s="2">
        <v>3370.8</v>
      </c>
      <c r="O1652" s="2">
        <f t="shared" si="61"/>
        <v>952.03999999999974</v>
      </c>
      <c r="P1652" s="2" t="s">
        <v>29</v>
      </c>
      <c r="Q1652" s="2" t="str">
        <f t="shared" si="62"/>
        <v>Debit Card</v>
      </c>
      <c r="R1652" s="2" t="s">
        <v>20</v>
      </c>
      <c r="S1652" s="2" t="s">
        <v>56</v>
      </c>
      <c r="T1652" s="2" t="s">
        <v>3102</v>
      </c>
      <c r="U1652" s="2" t="s">
        <v>59</v>
      </c>
      <c r="V1652" t="str">
        <f>TEXT(tblSales[[#This Row],[Invoice Date]],"mmm")</f>
        <v>Jun</v>
      </c>
      <c r="W1652">
        <f>MONTH(tblSales[[#This Row],[Invoice Date]])</f>
        <v>6</v>
      </c>
      <c r="X1652">
        <f>YEAR(tblSales[[#This Row],[Invoice Date]])</f>
        <v>2024</v>
      </c>
      <c r="Y1652" t="str">
        <f>TEXT(tblSales[[#This Row],[Invoice Date]],"mmm-yyyy")</f>
        <v>Jun-2024</v>
      </c>
      <c r="Z1652" t="str">
        <f>_xlfn.XLOOKUP(tblSales[[#This Row],[Product_ID]],Products!$A:$A,Products!$C:$C,"Women Dresses")</f>
        <v>Women Sarees</v>
      </c>
      <c r="AA1652" t="str">
        <f>_xlfn.XLOOKUP(tblSales[[#This Row],[Product_ID]],Products!$A:$A,Products!$D:$D,"Unknown")</f>
        <v>Printed Saree</v>
      </c>
      <c r="AB1652" t="str">
        <f>_xlfn.XLOOKUP(tblSales[[#This Row],[Product_ID]],Products!$A:$A,Products!$E:$E,"Unknown")</f>
        <v>Max Fashion</v>
      </c>
      <c r="AC1652" t="str">
        <f>_xlfn.XLOOKUP(tblSales[[#This Row],[Store_ID]],Stores!$A:$A,Stores!$B:$B,"Unknown")</f>
        <v>TrendMart Tirupati Standard</v>
      </c>
      <c r="AD1652" t="str">
        <f>_xlfn.XLOOKUP(tblSales[[#This Row],[Store_ID]],Stores!$A:$A,Stores!$E:$E,"Unknown")</f>
        <v>South Zone 3</v>
      </c>
      <c r="AE1652" t="str">
        <f>_xlfn.XLOOKUP(tblSales[[#This Row],[Customer_ID]],Customers!$A:$A,Customers!$B:$B,"Unknown")</f>
        <v>Anjali Bhat</v>
      </c>
      <c r="AF1652" t="str">
        <f>_xlfn.XLOOKUP(tblSales[[#This Row],[Customer_ID]],Customers!$A:$A,Customers!$J:$J,"Unknown")</f>
        <v>Silver</v>
      </c>
      <c r="AG1652" t="str">
        <f>_xlfn.XLOOKUP(tblSales[[#This Row],[Employee_ID]],Employees!$A:$A,Employees!$B:$B,"Unknown")</f>
        <v>Chandran Krishnan</v>
      </c>
      <c r="AH1652">
        <f>IF(MONTH(tblSales[[#This Row],[Invoice Date]])&gt;=4,MONTH(tblSales[[#This Row],[Invoice Date]]),MONTH(tblSales[[#This Row],[Invoice Date]])+12)</f>
        <v>6</v>
      </c>
      <c r="AI1652" s="8">
        <f>DATE(YEAR(tblSales[[#This Row],[Invoice Date]]),MONTH(tblSales[[#This Row],[Invoice Date]]),1)</f>
        <v>45444</v>
      </c>
      <c r="AJ1652" t="str">
        <f>_xlfn.XLOOKUP(tblSales[[#This Row],[Product_ID]],Products!$A:$A,Products!$B:$B,"Unknown")</f>
        <v>Max Fashion Printed Saree Brown</v>
      </c>
      <c r="AK1652" s="9">
        <f>IFERROR(tblSales[[#This Row],[Profit]]/tblSales[[#This Row],[Sales Amount]],0)</f>
        <v>0.19663828750118759</v>
      </c>
      <c r="AL1652" t="str">
        <f>IF(tblSales[[#This Row],[Discount %]]&lt;=5,"0-5%",
IF(tblSales[[#This Row],[Discount %]]&lt;=10,"5-10%",
IF(tblSales[[#This Row],[Discount %]]&lt;=15,"10-15%",
IF(tblSales[[#This Row],[Discount %]]&lt;=20,"15-20%","20%+"))))</f>
        <v>5-10%</v>
      </c>
    </row>
    <row r="1653" spans="1:38">
      <c r="A1653" s="2" t="s">
        <v>3539</v>
      </c>
      <c r="B1653" s="11">
        <v>45747</v>
      </c>
      <c r="C1653" s="2" t="s">
        <v>3540</v>
      </c>
      <c r="D1653" s="2" t="s">
        <v>837</v>
      </c>
      <c r="E1653" s="2" t="s">
        <v>192</v>
      </c>
      <c r="F1653" s="2" t="s">
        <v>122</v>
      </c>
      <c r="G1653" s="2">
        <v>2</v>
      </c>
      <c r="H1653" s="2">
        <v>6320.44</v>
      </c>
      <c r="I1653" s="2">
        <v>10</v>
      </c>
      <c r="J1653" s="2">
        <v>1264.0899999999999</v>
      </c>
      <c r="K1653" s="2">
        <v>3</v>
      </c>
      <c r="L1653" s="2">
        <v>341.3</v>
      </c>
      <c r="M1653" s="2">
        <v>11718.09</v>
      </c>
      <c r="N1653" s="2">
        <v>9525.52</v>
      </c>
      <c r="O1653" s="2">
        <f t="shared" si="61"/>
        <v>1851.2699999999998</v>
      </c>
      <c r="P1653" s="2" t="s">
        <v>29</v>
      </c>
      <c r="Q1653" s="2" t="str">
        <f t="shared" si="62"/>
        <v>Debit Card</v>
      </c>
      <c r="R1653" s="2" t="s">
        <v>20</v>
      </c>
      <c r="S1653" s="2" t="s">
        <v>56</v>
      </c>
      <c r="T1653" s="2" t="s">
        <v>524</v>
      </c>
      <c r="U1653" s="2" t="s">
        <v>59</v>
      </c>
      <c r="V1653" t="str">
        <f>TEXT(tblSales[[#This Row],[Invoice Date]],"mmm")</f>
        <v>Mar</v>
      </c>
      <c r="W1653">
        <f>MONTH(tblSales[[#This Row],[Invoice Date]])</f>
        <v>3</v>
      </c>
      <c r="X1653">
        <f>YEAR(tblSales[[#This Row],[Invoice Date]])</f>
        <v>2025</v>
      </c>
      <c r="Y1653" t="str">
        <f>TEXT(tblSales[[#This Row],[Invoice Date]],"mmm-yyyy")</f>
        <v>Mar-2025</v>
      </c>
      <c r="Z1653" t="str">
        <f>_xlfn.XLOOKUP(tblSales[[#This Row],[Product_ID]],Products!$A:$A,Products!$C:$C,"Women Dresses")</f>
        <v>Jewellery</v>
      </c>
      <c r="AA1653" t="str">
        <f>_xlfn.XLOOKUP(tblSales[[#This Row],[Product_ID]],Products!$A:$A,Products!$D:$D,"Unknown")</f>
        <v>Earrings</v>
      </c>
      <c r="AB1653" t="str">
        <f>_xlfn.XLOOKUP(tblSales[[#This Row],[Product_ID]],Products!$A:$A,Products!$E:$E,"Unknown")</f>
        <v>Aurelia</v>
      </c>
      <c r="AC1653" t="str">
        <f>_xlfn.XLOOKUP(tblSales[[#This Row],[Store_ID]],Stores!$A:$A,Stores!$B:$B,"Unknown")</f>
        <v>TrendMart Nellore Standard</v>
      </c>
      <c r="AD1653" t="str">
        <f>_xlfn.XLOOKUP(tblSales[[#This Row],[Store_ID]],Stores!$A:$A,Stores!$E:$E,"Unknown")</f>
        <v>South Zone 3</v>
      </c>
      <c r="AE1653" t="str">
        <f>_xlfn.XLOOKUP(tblSales[[#This Row],[Customer_ID]],Customers!$A:$A,Customers!$B:$B,"Unknown")</f>
        <v>Hari Venkatesan</v>
      </c>
      <c r="AF1653" t="str">
        <f>_xlfn.XLOOKUP(tblSales[[#This Row],[Customer_ID]],Customers!$A:$A,Customers!$J:$J,"Unknown")</f>
        <v>Silver</v>
      </c>
      <c r="AG1653" t="str">
        <f>_xlfn.XLOOKUP(tblSales[[#This Row],[Employee_ID]],Employees!$A:$A,Employees!$B:$B,"Unknown")</f>
        <v>Rahul Krishnan</v>
      </c>
      <c r="AH1653">
        <f>IF(MONTH(tblSales[[#This Row],[Invoice Date]])&gt;=4,MONTH(tblSales[[#This Row],[Invoice Date]]),MONTH(tblSales[[#This Row],[Invoice Date]])+12)</f>
        <v>15</v>
      </c>
      <c r="AI1653" s="8">
        <f>DATE(YEAR(tblSales[[#This Row],[Invoice Date]]),MONTH(tblSales[[#This Row],[Invoice Date]]),1)</f>
        <v>45717</v>
      </c>
      <c r="AJ1653" t="str">
        <f>_xlfn.XLOOKUP(tblSales[[#This Row],[Product_ID]],Products!$A:$A,Products!$B:$B,"Unknown")</f>
        <v>Aurelia Earrings Sky Blue</v>
      </c>
      <c r="AK1653" s="9">
        <f>IFERROR(tblSales[[#This Row],[Profit]]/tblSales[[#This Row],[Sales Amount]],0)</f>
        <v>0.15798393765536872</v>
      </c>
      <c r="AL1653" t="str">
        <f>IF(tblSales[[#This Row],[Discount %]]&lt;=5,"0-5%",
IF(tblSales[[#This Row],[Discount %]]&lt;=10,"5-10%",
IF(tblSales[[#This Row],[Discount %]]&lt;=15,"10-15%",
IF(tblSales[[#This Row],[Discount %]]&lt;=20,"15-20%","20%+"))))</f>
        <v>5-10%</v>
      </c>
    </row>
    <row r="1654" spans="1:38">
      <c r="A1654" s="2" t="s">
        <v>3541</v>
      </c>
      <c r="B1654" s="11">
        <v>45699</v>
      </c>
      <c r="C1654" s="2" t="s">
        <v>774</v>
      </c>
      <c r="D1654" s="2" t="s">
        <v>501</v>
      </c>
      <c r="E1654" s="2" t="s">
        <v>1467</v>
      </c>
      <c r="F1654" s="2" t="s">
        <v>199</v>
      </c>
      <c r="G1654" s="2">
        <v>4</v>
      </c>
      <c r="H1654" s="2">
        <v>616.61</v>
      </c>
      <c r="I1654" s="2">
        <v>5</v>
      </c>
      <c r="J1654" s="2">
        <v>123.32</v>
      </c>
      <c r="K1654" s="2">
        <v>5</v>
      </c>
      <c r="L1654" s="2">
        <v>117.16</v>
      </c>
      <c r="M1654" s="2">
        <v>2460.2800000000002</v>
      </c>
      <c r="N1654" s="2">
        <v>1828.64</v>
      </c>
      <c r="O1654" s="2">
        <f t="shared" si="61"/>
        <v>514.48000000000013</v>
      </c>
      <c r="P1654" s="2" t="s">
        <v>28</v>
      </c>
      <c r="Q1654" s="2" t="str">
        <f t="shared" si="62"/>
        <v>Credit Card</v>
      </c>
      <c r="R1654" s="2" t="s">
        <v>20</v>
      </c>
      <c r="S1654" s="2" t="s">
        <v>56</v>
      </c>
      <c r="T1654" s="2" t="s">
        <v>700</v>
      </c>
      <c r="U1654" s="2" t="s">
        <v>59</v>
      </c>
      <c r="V1654" t="str">
        <f>TEXT(tblSales[[#This Row],[Invoice Date]],"mmm")</f>
        <v>Feb</v>
      </c>
      <c r="W1654">
        <f>MONTH(tblSales[[#This Row],[Invoice Date]])</f>
        <v>2</v>
      </c>
      <c r="X1654">
        <f>YEAR(tblSales[[#This Row],[Invoice Date]])</f>
        <v>2025</v>
      </c>
      <c r="Y1654" t="str">
        <f>TEXT(tblSales[[#This Row],[Invoice Date]],"mmm-yyyy")</f>
        <v>Feb-2025</v>
      </c>
      <c r="Z1654" t="str">
        <f>_xlfn.XLOOKUP(tblSales[[#This Row],[Product_ID]],Products!$A:$A,Products!$C:$C,"Women Dresses")</f>
        <v>Women Tops</v>
      </c>
      <c r="AA1654" t="str">
        <f>_xlfn.XLOOKUP(tblSales[[#This Row],[Product_ID]],Products!$A:$A,Products!$D:$D,"Unknown")</f>
        <v>Formal Top</v>
      </c>
      <c r="AB1654" t="str">
        <f>_xlfn.XLOOKUP(tblSales[[#This Row],[Product_ID]],Products!$A:$A,Products!$E:$E,"Unknown")</f>
        <v>Aurelia</v>
      </c>
      <c r="AC1654" t="str">
        <f>_xlfn.XLOOKUP(tblSales[[#This Row],[Store_ID]],Stores!$A:$A,Stores!$B:$B,"Unknown")</f>
        <v>TrendMart Erode Mall Kiosk</v>
      </c>
      <c r="AD1654" t="str">
        <f>_xlfn.XLOOKUP(tblSales[[#This Row],[Store_ID]],Stores!$A:$A,Stores!$E:$E,"Unknown")</f>
        <v>South Zone 1</v>
      </c>
      <c r="AE1654" t="str">
        <f>_xlfn.XLOOKUP(tblSales[[#This Row],[Customer_ID]],Customers!$A:$A,Customers!$B:$B,"Unknown")</f>
        <v>Yashoda Mishra</v>
      </c>
      <c r="AF1654" t="str">
        <f>_xlfn.XLOOKUP(tblSales[[#This Row],[Customer_ID]],Customers!$A:$A,Customers!$J:$J,"Unknown")</f>
        <v>Platinum</v>
      </c>
      <c r="AG1654" t="str">
        <f>_xlfn.XLOOKUP(tblSales[[#This Row],[Employee_ID]],Employees!$A:$A,Employees!$B:$B,"Unknown")</f>
        <v>Anusuya Subramaniam</v>
      </c>
      <c r="AH1654">
        <f>IF(MONTH(tblSales[[#This Row],[Invoice Date]])&gt;=4,MONTH(tblSales[[#This Row],[Invoice Date]]),MONTH(tblSales[[#This Row],[Invoice Date]])+12)</f>
        <v>14</v>
      </c>
      <c r="AI1654" s="8">
        <f>DATE(YEAR(tblSales[[#This Row],[Invoice Date]]),MONTH(tblSales[[#This Row],[Invoice Date]]),1)</f>
        <v>45689</v>
      </c>
      <c r="AJ1654" t="str">
        <f>_xlfn.XLOOKUP(tblSales[[#This Row],[Product_ID]],Products!$A:$A,Products!$B:$B,"Unknown")</f>
        <v>Aurelia Formal Top Olive</v>
      </c>
      <c r="AK1654" s="9">
        <f>IFERROR(tblSales[[#This Row],[Profit]]/tblSales[[#This Row],[Sales Amount]],0)</f>
        <v>0.20911440974198062</v>
      </c>
      <c r="AL1654" t="str">
        <f>IF(tblSales[[#This Row],[Discount %]]&lt;=5,"0-5%",
IF(tblSales[[#This Row],[Discount %]]&lt;=10,"5-10%",
IF(tblSales[[#This Row],[Discount %]]&lt;=15,"10-15%",
IF(tblSales[[#This Row],[Discount %]]&lt;=20,"15-20%","20%+"))))</f>
        <v>0-5%</v>
      </c>
    </row>
    <row r="1655" spans="1:38">
      <c r="A1655" s="2" t="s">
        <v>3542</v>
      </c>
      <c r="B1655" s="11">
        <v>45567</v>
      </c>
      <c r="C1655" s="2" t="s">
        <v>2800</v>
      </c>
      <c r="D1655" s="2" t="s">
        <v>488</v>
      </c>
      <c r="E1655" s="2" t="s">
        <v>532</v>
      </c>
      <c r="F1655" s="2" t="s">
        <v>518</v>
      </c>
      <c r="G1655" s="2">
        <v>2</v>
      </c>
      <c r="H1655" s="2">
        <v>1302.18</v>
      </c>
      <c r="I1655" s="2">
        <v>30</v>
      </c>
      <c r="J1655" s="2">
        <v>781.31</v>
      </c>
      <c r="K1655" s="2">
        <v>12</v>
      </c>
      <c r="L1655" s="2">
        <v>218.77</v>
      </c>
      <c r="M1655" s="2">
        <v>2041.82</v>
      </c>
      <c r="N1655" s="2">
        <v>1669.92</v>
      </c>
      <c r="O1655" s="2">
        <f t="shared" si="61"/>
        <v>153.12999999999985</v>
      </c>
      <c r="P1655" s="2" t="s">
        <v>31</v>
      </c>
      <c r="Q1655" s="2" t="str">
        <f t="shared" si="62"/>
        <v>Net Banking</v>
      </c>
      <c r="R1655" s="2" t="s">
        <v>20</v>
      </c>
      <c r="S1655" s="2" t="s">
        <v>56</v>
      </c>
      <c r="T1655" s="2" t="s">
        <v>1569</v>
      </c>
      <c r="U1655" s="2" t="s">
        <v>59</v>
      </c>
      <c r="V1655" t="str">
        <f>TEXT(tblSales[[#This Row],[Invoice Date]],"mmm")</f>
        <v>Oct</v>
      </c>
      <c r="W1655">
        <f>MONTH(tblSales[[#This Row],[Invoice Date]])</f>
        <v>10</v>
      </c>
      <c r="X1655">
        <f>YEAR(tblSales[[#This Row],[Invoice Date]])</f>
        <v>2024</v>
      </c>
      <c r="Y1655" t="str">
        <f>TEXT(tblSales[[#This Row],[Invoice Date]],"mmm-yyyy")</f>
        <v>Oct-2024</v>
      </c>
      <c r="Z1655" t="str">
        <f>_xlfn.XLOOKUP(tblSales[[#This Row],[Product_ID]],Products!$A:$A,Products!$C:$C,"Women Dresses")</f>
        <v>Women Jeans</v>
      </c>
      <c r="AA1655" t="str">
        <f>_xlfn.XLOOKUP(tblSales[[#This Row],[Product_ID]],Products!$A:$A,Products!$D:$D,"Unknown")</f>
        <v>Bootcut</v>
      </c>
      <c r="AB1655" t="str">
        <f>_xlfn.XLOOKUP(tblSales[[#This Row],[Product_ID]],Products!$A:$A,Products!$E:$E,"Unknown")</f>
        <v>US Polo Assn</v>
      </c>
      <c r="AC1655" t="str">
        <f>_xlfn.XLOOKUP(tblSales[[#This Row],[Store_ID]],Stores!$A:$A,Stores!$B:$B,"Unknown")</f>
        <v>TrendMart Nizamabad Standard</v>
      </c>
      <c r="AD1655" t="str">
        <f>_xlfn.XLOOKUP(tblSales[[#This Row],[Store_ID]],Stores!$A:$A,Stores!$E:$E,"Unknown")</f>
        <v>South Zone 2</v>
      </c>
      <c r="AE1655" t="str">
        <f>_xlfn.XLOOKUP(tblSales[[#This Row],[Customer_ID]],Customers!$A:$A,Customers!$B:$B,"Unknown")</f>
        <v>Suresh Iyengar</v>
      </c>
      <c r="AF1655" t="str">
        <f>_xlfn.XLOOKUP(tblSales[[#This Row],[Customer_ID]],Customers!$A:$A,Customers!$J:$J,"Unknown")</f>
        <v>Gold</v>
      </c>
      <c r="AG1655" t="str">
        <f>_xlfn.XLOOKUP(tblSales[[#This Row],[Employee_ID]],Employees!$A:$A,Employees!$B:$B,"Unknown")</f>
        <v>Pranav Reddy</v>
      </c>
      <c r="AH1655">
        <f>IF(MONTH(tblSales[[#This Row],[Invoice Date]])&gt;=4,MONTH(tblSales[[#This Row],[Invoice Date]]),MONTH(tblSales[[#This Row],[Invoice Date]])+12)</f>
        <v>10</v>
      </c>
      <c r="AI1655" s="8">
        <f>DATE(YEAR(tblSales[[#This Row],[Invoice Date]]),MONTH(tblSales[[#This Row],[Invoice Date]]),1)</f>
        <v>45566</v>
      </c>
      <c r="AJ1655" t="str">
        <f>_xlfn.XLOOKUP(tblSales[[#This Row],[Product_ID]],Products!$A:$A,Products!$B:$B,"Unknown")</f>
        <v>US Polo Assn Bootcut Black</v>
      </c>
      <c r="AK1655" s="9">
        <f>IFERROR(tblSales[[#This Row],[Profit]]/tblSales[[#This Row],[Sales Amount]],0)</f>
        <v>7.4996816565612967E-2</v>
      </c>
      <c r="AL1655" t="str">
        <f>IF(tblSales[[#This Row],[Discount %]]&lt;=5,"0-5%",
IF(tblSales[[#This Row],[Discount %]]&lt;=10,"5-10%",
IF(tblSales[[#This Row],[Discount %]]&lt;=15,"10-15%",
IF(tblSales[[#This Row],[Discount %]]&lt;=20,"15-20%","20%+"))))</f>
        <v>20%+</v>
      </c>
    </row>
    <row r="1656" spans="1:38">
      <c r="A1656" s="2" t="s">
        <v>3543</v>
      </c>
      <c r="B1656" s="11">
        <v>45572</v>
      </c>
      <c r="C1656" s="2" t="s">
        <v>416</v>
      </c>
      <c r="D1656" s="2" t="s">
        <v>1995</v>
      </c>
      <c r="E1656" s="2" t="s">
        <v>368</v>
      </c>
      <c r="F1656" s="2" t="s">
        <v>116</v>
      </c>
      <c r="G1656" s="2">
        <v>4</v>
      </c>
      <c r="H1656" s="2">
        <v>3041.53</v>
      </c>
      <c r="I1656" s="2">
        <v>0</v>
      </c>
      <c r="J1656" s="2">
        <v>0</v>
      </c>
      <c r="K1656" s="2">
        <v>12</v>
      </c>
      <c r="L1656" s="2">
        <v>1459.93</v>
      </c>
      <c r="M1656" s="2">
        <v>13626.05</v>
      </c>
      <c r="N1656" s="2">
        <v>8315.68</v>
      </c>
      <c r="O1656" s="2">
        <f t="shared" si="61"/>
        <v>3850.4399999999987</v>
      </c>
      <c r="P1656" s="2" t="s">
        <v>27</v>
      </c>
      <c r="Q1656" s="2" t="str">
        <f t="shared" si="62"/>
        <v>Cash</v>
      </c>
      <c r="R1656" s="2" t="s">
        <v>20</v>
      </c>
      <c r="S1656" s="2" t="s">
        <v>56</v>
      </c>
      <c r="T1656" s="2" t="s">
        <v>3393</v>
      </c>
      <c r="U1656" s="2" t="s">
        <v>59</v>
      </c>
      <c r="V1656" t="str">
        <f>TEXT(tblSales[[#This Row],[Invoice Date]],"mmm")</f>
        <v>Oct</v>
      </c>
      <c r="W1656">
        <f>MONTH(tblSales[[#This Row],[Invoice Date]])</f>
        <v>10</v>
      </c>
      <c r="X1656">
        <f>YEAR(tblSales[[#This Row],[Invoice Date]])</f>
        <v>2024</v>
      </c>
      <c r="Y1656" t="str">
        <f>TEXT(tblSales[[#This Row],[Invoice Date]],"mmm-yyyy")</f>
        <v>Oct-2024</v>
      </c>
      <c r="Z1656" t="str">
        <f>_xlfn.XLOOKUP(tblSales[[#This Row],[Product_ID]],Products!$A:$A,Products!$C:$C,"Women Dresses")</f>
        <v>Women Sarees</v>
      </c>
      <c r="AA1656" t="str">
        <f>_xlfn.XLOOKUP(tblSales[[#This Row],[Product_ID]],Products!$A:$A,Products!$D:$D,"Unknown")</f>
        <v>Georgette Saree</v>
      </c>
      <c r="AB1656" t="str">
        <f>_xlfn.XLOOKUP(tblSales[[#This Row],[Product_ID]],Products!$A:$A,Products!$E:$E,"Unknown")</f>
        <v>Arrow</v>
      </c>
      <c r="AC1656" t="str">
        <f>_xlfn.XLOOKUP(tblSales[[#This Row],[Store_ID]],Stores!$A:$A,Stores!$B:$B,"Unknown")</f>
        <v>TrendMart Kozhikode Outlet</v>
      </c>
      <c r="AD1656" t="str">
        <f>_xlfn.XLOOKUP(tblSales[[#This Row],[Store_ID]],Stores!$A:$A,Stores!$E:$E,"Unknown")</f>
        <v>South Zone 1</v>
      </c>
      <c r="AE1656" t="str">
        <f>_xlfn.XLOOKUP(tblSales[[#This Row],[Customer_ID]],Customers!$A:$A,Customers!$B:$B,"Unknown")</f>
        <v>Dinesh Bhat</v>
      </c>
      <c r="AF1656" t="str">
        <f>_xlfn.XLOOKUP(tblSales[[#This Row],[Customer_ID]],Customers!$A:$A,Customers!$J:$J,"Unknown")</f>
        <v>Regular</v>
      </c>
      <c r="AG1656" t="str">
        <f>_xlfn.XLOOKUP(tblSales[[#This Row],[Employee_ID]],Employees!$A:$A,Employees!$B:$B,"Unknown")</f>
        <v>Padma Gounder</v>
      </c>
      <c r="AH1656">
        <f>IF(MONTH(tblSales[[#This Row],[Invoice Date]])&gt;=4,MONTH(tblSales[[#This Row],[Invoice Date]]),MONTH(tblSales[[#This Row],[Invoice Date]])+12)</f>
        <v>10</v>
      </c>
      <c r="AI1656" s="8">
        <f>DATE(YEAR(tblSales[[#This Row],[Invoice Date]]),MONTH(tblSales[[#This Row],[Invoice Date]]),1)</f>
        <v>45566</v>
      </c>
      <c r="AJ1656" t="str">
        <f>_xlfn.XLOOKUP(tblSales[[#This Row],[Product_ID]],Products!$A:$A,Products!$B:$B,"Unknown")</f>
        <v>Arrow Georgette Saree Charcoal</v>
      </c>
      <c r="AK1656" s="9">
        <f>IFERROR(tblSales[[#This Row],[Profit]]/tblSales[[#This Row],[Sales Amount]],0)</f>
        <v>0.28257932416217457</v>
      </c>
      <c r="AL1656" t="str">
        <f>IF(tblSales[[#This Row],[Discount %]]&lt;=5,"0-5%",
IF(tblSales[[#This Row],[Discount %]]&lt;=10,"5-10%",
IF(tblSales[[#This Row],[Discount %]]&lt;=15,"10-15%",
IF(tblSales[[#This Row],[Discount %]]&lt;=20,"15-20%","20%+"))))</f>
        <v>0-5%</v>
      </c>
    </row>
    <row r="1657" spans="1:38">
      <c r="A1657" s="2" t="s">
        <v>3544</v>
      </c>
      <c r="B1657" s="11">
        <v>45416</v>
      </c>
      <c r="C1657" s="2" t="s">
        <v>3202</v>
      </c>
      <c r="D1657" s="2" t="s">
        <v>539</v>
      </c>
      <c r="E1657" s="2" t="s">
        <v>796</v>
      </c>
      <c r="F1657" s="2" t="s">
        <v>475</v>
      </c>
      <c r="G1657" s="2">
        <v>3</v>
      </c>
      <c r="H1657" s="2">
        <v>989.96</v>
      </c>
      <c r="I1657" s="2">
        <v>20</v>
      </c>
      <c r="J1657" s="2">
        <v>593.98</v>
      </c>
      <c r="K1657" s="2">
        <v>5</v>
      </c>
      <c r="L1657" s="2">
        <v>118.8</v>
      </c>
      <c r="M1657" s="2">
        <v>2494.6999999999998</v>
      </c>
      <c r="N1657" s="2">
        <v>1771.44</v>
      </c>
      <c r="O1657" s="2">
        <f t="shared" si="61"/>
        <v>604.45999999999981</v>
      </c>
      <c r="P1657" s="2" t="s">
        <v>28</v>
      </c>
      <c r="Q1657" s="2" t="str">
        <f t="shared" si="62"/>
        <v>Credit Card</v>
      </c>
      <c r="R1657" s="2" t="s">
        <v>20</v>
      </c>
      <c r="S1657" s="2" t="s">
        <v>56</v>
      </c>
      <c r="T1657" s="2" t="s">
        <v>700</v>
      </c>
      <c r="U1657" s="2" t="s">
        <v>60</v>
      </c>
      <c r="V1657" t="str">
        <f>TEXT(tblSales[[#This Row],[Invoice Date]],"mmm")</f>
        <v>May</v>
      </c>
      <c r="W1657">
        <f>MONTH(tblSales[[#This Row],[Invoice Date]])</f>
        <v>5</v>
      </c>
      <c r="X1657">
        <f>YEAR(tblSales[[#This Row],[Invoice Date]])</f>
        <v>2024</v>
      </c>
      <c r="Y1657" t="str">
        <f>TEXT(tblSales[[#This Row],[Invoice Date]],"mmm-yyyy")</f>
        <v>May-2024</v>
      </c>
      <c r="Z1657" t="str">
        <f>_xlfn.XLOOKUP(tblSales[[#This Row],[Product_ID]],Products!$A:$A,Products!$C:$C,"Women Dresses")</f>
        <v>Men Shirts</v>
      </c>
      <c r="AA1657" t="str">
        <f>_xlfn.XLOOKUP(tblSales[[#This Row],[Product_ID]],Products!$A:$A,Products!$D:$D,"Unknown")</f>
        <v>Casual Shirt</v>
      </c>
      <c r="AB1657" t="str">
        <f>_xlfn.XLOOKUP(tblSales[[#This Row],[Product_ID]],Products!$A:$A,Products!$E:$E,"Unknown")</f>
        <v>Nalli Silks</v>
      </c>
      <c r="AC1657" t="str">
        <f>_xlfn.XLOOKUP(tblSales[[#This Row],[Store_ID]],Stores!$A:$A,Stores!$B:$B,"Unknown")</f>
        <v>TrendMart Shivamogga Standard</v>
      </c>
      <c r="AD1657" t="str">
        <f>_xlfn.XLOOKUP(tblSales[[#This Row],[Store_ID]],Stores!$A:$A,Stores!$E:$E,"Unknown")</f>
        <v>South Zone 2</v>
      </c>
      <c r="AE1657" t="str">
        <f>_xlfn.XLOOKUP(tblSales[[#This Row],[Customer_ID]],Customers!$A:$A,Customers!$B:$B,"Unknown")</f>
        <v>Gauri Balasubramaniam</v>
      </c>
      <c r="AF1657" t="str">
        <f>_xlfn.XLOOKUP(tblSales[[#This Row],[Customer_ID]],Customers!$A:$A,Customers!$J:$J,"Unknown")</f>
        <v>Platinum</v>
      </c>
      <c r="AG1657" t="str">
        <f>_xlfn.XLOOKUP(tblSales[[#This Row],[Employee_ID]],Employees!$A:$A,Employees!$B:$B,"Unknown")</f>
        <v>Arjun Krishnan</v>
      </c>
      <c r="AH1657">
        <f>IF(MONTH(tblSales[[#This Row],[Invoice Date]])&gt;=4,MONTH(tblSales[[#This Row],[Invoice Date]]),MONTH(tblSales[[#This Row],[Invoice Date]])+12)</f>
        <v>5</v>
      </c>
      <c r="AI1657" s="8">
        <f>DATE(YEAR(tblSales[[#This Row],[Invoice Date]]),MONTH(tblSales[[#This Row],[Invoice Date]]),1)</f>
        <v>45413</v>
      </c>
      <c r="AJ1657" t="str">
        <f>_xlfn.XLOOKUP(tblSales[[#This Row],[Product_ID]],Products!$A:$A,Products!$B:$B,"Unknown")</f>
        <v>Nalli Silks Casual Shirt Navy Blue</v>
      </c>
      <c r="AK1657" s="9">
        <f>IFERROR(tblSales[[#This Row],[Profit]]/tblSales[[#This Row],[Sales Amount]],0)</f>
        <v>0.24229767106265276</v>
      </c>
      <c r="AL1657" t="str">
        <f>IF(tblSales[[#This Row],[Discount %]]&lt;=5,"0-5%",
IF(tblSales[[#This Row],[Discount %]]&lt;=10,"5-10%",
IF(tblSales[[#This Row],[Discount %]]&lt;=15,"10-15%",
IF(tblSales[[#This Row],[Discount %]]&lt;=20,"15-20%","20%+"))))</f>
        <v>15-20%</v>
      </c>
    </row>
    <row r="1658" spans="1:38">
      <c r="A1658" s="2" t="s">
        <v>3545</v>
      </c>
      <c r="B1658" s="11">
        <v>45540</v>
      </c>
      <c r="C1658" s="2" t="s">
        <v>3546</v>
      </c>
      <c r="D1658" s="2" t="s">
        <v>2344</v>
      </c>
      <c r="E1658" s="2" t="s">
        <v>139</v>
      </c>
      <c r="F1658" s="2" t="s">
        <v>227</v>
      </c>
      <c r="G1658" s="2">
        <v>1</v>
      </c>
      <c r="H1658" s="2">
        <v>1145.05</v>
      </c>
      <c r="I1658" s="2">
        <v>20</v>
      </c>
      <c r="J1658" s="2">
        <v>229.01</v>
      </c>
      <c r="K1658" s="2">
        <v>12</v>
      </c>
      <c r="L1658" s="2">
        <v>109.92</v>
      </c>
      <c r="M1658" s="2">
        <v>1025.96</v>
      </c>
      <c r="N1658" s="2">
        <v>744</v>
      </c>
      <c r="O1658" s="2">
        <f t="shared" si="61"/>
        <v>172.04000000000002</v>
      </c>
      <c r="P1658" s="2" t="s">
        <v>28</v>
      </c>
      <c r="Q1658" s="2" t="str">
        <f t="shared" si="62"/>
        <v>Credit Card</v>
      </c>
      <c r="R1658" s="2" t="s">
        <v>20</v>
      </c>
      <c r="S1658" s="2" t="s">
        <v>56</v>
      </c>
      <c r="T1658" s="2" t="s">
        <v>1608</v>
      </c>
      <c r="U1658" s="2" t="s">
        <v>59</v>
      </c>
      <c r="V1658" t="str">
        <f>TEXT(tblSales[[#This Row],[Invoice Date]],"mmm")</f>
        <v>Sep</v>
      </c>
      <c r="W1658">
        <f>MONTH(tblSales[[#This Row],[Invoice Date]])</f>
        <v>9</v>
      </c>
      <c r="X1658">
        <f>YEAR(tblSales[[#This Row],[Invoice Date]])</f>
        <v>2024</v>
      </c>
      <c r="Y1658" t="str">
        <f>TEXT(tblSales[[#This Row],[Invoice Date]],"mmm-yyyy")</f>
        <v>Sep-2024</v>
      </c>
      <c r="Z1658" t="str">
        <f>_xlfn.XLOOKUP(tblSales[[#This Row],[Product_ID]],Products!$A:$A,Products!$C:$C,"Women Dresses")</f>
        <v>Women Kurtis</v>
      </c>
      <c r="AA1658" t="str">
        <f>_xlfn.XLOOKUP(tblSales[[#This Row],[Product_ID]],Products!$A:$A,Products!$D:$D,"Unknown")</f>
        <v>Printed Kurti</v>
      </c>
      <c r="AB1658" t="str">
        <f>_xlfn.XLOOKUP(tblSales[[#This Row],[Product_ID]],Products!$A:$A,Products!$E:$E,"Unknown")</f>
        <v>Reebok</v>
      </c>
      <c r="AC1658" t="str">
        <f>_xlfn.XLOOKUP(tblSales[[#This Row],[Store_ID]],Stores!$A:$A,Stores!$B:$B,"Unknown")</f>
        <v>TrendMart Kozhikode Standard</v>
      </c>
      <c r="AD1658" t="str">
        <f>_xlfn.XLOOKUP(tblSales[[#This Row],[Store_ID]],Stores!$A:$A,Stores!$E:$E,"Unknown")</f>
        <v>South Zone 1</v>
      </c>
      <c r="AE1658" t="str">
        <f>_xlfn.XLOOKUP(tblSales[[#This Row],[Customer_ID]],Customers!$A:$A,Customers!$B:$B,"Unknown")</f>
        <v>Rahul Naicker</v>
      </c>
      <c r="AF1658" t="str">
        <f>_xlfn.XLOOKUP(tblSales[[#This Row],[Customer_ID]],Customers!$A:$A,Customers!$J:$J,"Unknown")</f>
        <v>Regular</v>
      </c>
      <c r="AG1658" t="str">
        <f>_xlfn.XLOOKUP(tblSales[[#This Row],[Employee_ID]],Employees!$A:$A,Employees!$B:$B,"Unknown")</f>
        <v>Ishwarya Shetty</v>
      </c>
      <c r="AH1658">
        <f>IF(MONTH(tblSales[[#This Row],[Invoice Date]])&gt;=4,MONTH(tblSales[[#This Row],[Invoice Date]]),MONTH(tblSales[[#This Row],[Invoice Date]])+12)</f>
        <v>9</v>
      </c>
      <c r="AI1658" s="8">
        <f>DATE(YEAR(tblSales[[#This Row],[Invoice Date]]),MONTH(tblSales[[#This Row],[Invoice Date]]),1)</f>
        <v>45536</v>
      </c>
      <c r="AJ1658" t="str">
        <f>_xlfn.XLOOKUP(tblSales[[#This Row],[Product_ID]],Products!$A:$A,Products!$B:$B,"Unknown")</f>
        <v>Reebok Printed Kurti Green</v>
      </c>
      <c r="AK1658" s="9">
        <f>IFERROR(tblSales[[#This Row],[Profit]]/tblSales[[#This Row],[Sales Amount]],0)</f>
        <v>0.16768684938983977</v>
      </c>
      <c r="AL1658" t="str">
        <f>IF(tblSales[[#This Row],[Discount %]]&lt;=5,"0-5%",
IF(tblSales[[#This Row],[Discount %]]&lt;=10,"5-10%",
IF(tblSales[[#This Row],[Discount %]]&lt;=15,"10-15%",
IF(tblSales[[#This Row],[Discount %]]&lt;=20,"15-20%","20%+"))))</f>
        <v>15-20%</v>
      </c>
    </row>
    <row r="1659" spans="1:38">
      <c r="A1659" s="2" t="s">
        <v>3547</v>
      </c>
      <c r="B1659" s="11">
        <v>45614</v>
      </c>
      <c r="C1659" s="2" t="s">
        <v>1985</v>
      </c>
      <c r="D1659" s="2" t="s">
        <v>1623</v>
      </c>
      <c r="E1659" s="2" t="s">
        <v>973</v>
      </c>
      <c r="F1659" s="2" t="s">
        <v>233</v>
      </c>
      <c r="G1659" s="2">
        <v>2</v>
      </c>
      <c r="H1659" s="2">
        <v>1399.6</v>
      </c>
      <c r="I1659" s="2">
        <v>15</v>
      </c>
      <c r="J1659" s="2">
        <v>419.88</v>
      </c>
      <c r="K1659" s="2">
        <v>12</v>
      </c>
      <c r="L1659" s="2">
        <v>285.52</v>
      </c>
      <c r="M1659" s="2">
        <v>2664.84</v>
      </c>
      <c r="N1659" s="2">
        <v>1786.74</v>
      </c>
      <c r="O1659" s="2">
        <f t="shared" si="61"/>
        <v>592.58000000000015</v>
      </c>
      <c r="P1659" s="2" t="s">
        <v>27</v>
      </c>
      <c r="Q1659" s="2" t="str">
        <f t="shared" si="62"/>
        <v>Cash</v>
      </c>
      <c r="R1659" s="2" t="s">
        <v>21</v>
      </c>
      <c r="S1659" s="2" t="s">
        <v>56</v>
      </c>
      <c r="T1659" s="2" t="s">
        <v>3444</v>
      </c>
      <c r="U1659" s="2" t="s">
        <v>59</v>
      </c>
      <c r="V1659" t="str">
        <f>TEXT(tblSales[[#This Row],[Invoice Date]],"mmm")</f>
        <v>Nov</v>
      </c>
      <c r="W1659">
        <f>MONTH(tblSales[[#This Row],[Invoice Date]])</f>
        <v>11</v>
      </c>
      <c r="X1659">
        <f>YEAR(tblSales[[#This Row],[Invoice Date]])</f>
        <v>2024</v>
      </c>
      <c r="Y1659" t="str">
        <f>TEXT(tblSales[[#This Row],[Invoice Date]],"mmm-yyyy")</f>
        <v>Nov-2024</v>
      </c>
      <c r="Z1659" t="str">
        <f>_xlfn.XLOOKUP(tblSales[[#This Row],[Product_ID]],Products!$A:$A,Products!$C:$C,"Women Dresses")</f>
        <v>Women Kurtis</v>
      </c>
      <c r="AA1659" t="str">
        <f>_xlfn.XLOOKUP(tblSales[[#This Row],[Product_ID]],Products!$A:$A,Products!$D:$D,"Unknown")</f>
        <v>A-Line Kurti</v>
      </c>
      <c r="AB1659" t="str">
        <f>_xlfn.XLOOKUP(tblSales[[#This Row],[Product_ID]],Products!$A:$A,Products!$E:$E,"Unknown")</f>
        <v>Liberty</v>
      </c>
      <c r="AC1659" t="str">
        <f>_xlfn.XLOOKUP(tblSales[[#This Row],[Store_ID]],Stores!$A:$A,Stores!$B:$B,"Unknown")</f>
        <v>TrendMart Kochi High Street</v>
      </c>
      <c r="AD1659" t="str">
        <f>_xlfn.XLOOKUP(tblSales[[#This Row],[Store_ID]],Stores!$A:$A,Stores!$E:$E,"Unknown")</f>
        <v>South Zone 1</v>
      </c>
      <c r="AE1659" t="str">
        <f>_xlfn.XLOOKUP(tblSales[[#This Row],[Customer_ID]],Customers!$A:$A,Customers!$B:$B,"Unknown")</f>
        <v>Sunita Chettiar</v>
      </c>
      <c r="AF1659" t="str">
        <f>_xlfn.XLOOKUP(tblSales[[#This Row],[Customer_ID]],Customers!$A:$A,Customers!$J:$J,"Unknown")</f>
        <v>Regular</v>
      </c>
      <c r="AG1659" t="str">
        <f>_xlfn.XLOOKUP(tblSales[[#This Row],[Employee_ID]],Employees!$A:$A,Employees!$B:$B,"Unknown")</f>
        <v>Malathi Varma</v>
      </c>
      <c r="AH1659">
        <f>IF(MONTH(tblSales[[#This Row],[Invoice Date]])&gt;=4,MONTH(tblSales[[#This Row],[Invoice Date]]),MONTH(tblSales[[#This Row],[Invoice Date]])+12)</f>
        <v>11</v>
      </c>
      <c r="AI1659" s="8">
        <f>DATE(YEAR(tblSales[[#This Row],[Invoice Date]]),MONTH(tblSales[[#This Row],[Invoice Date]]),1)</f>
        <v>45597</v>
      </c>
      <c r="AJ1659" t="str">
        <f>_xlfn.XLOOKUP(tblSales[[#This Row],[Product_ID]],Products!$A:$A,Products!$B:$B,"Unknown")</f>
        <v>Liberty A-Line Kurti Navy Blue</v>
      </c>
      <c r="AK1659" s="9">
        <f>IFERROR(tblSales[[#This Row],[Profit]]/tblSales[[#This Row],[Sales Amount]],0)</f>
        <v>0.22236982332898039</v>
      </c>
      <c r="AL1659" t="str">
        <f>IF(tblSales[[#This Row],[Discount %]]&lt;=5,"0-5%",
IF(tblSales[[#This Row],[Discount %]]&lt;=10,"5-10%",
IF(tblSales[[#This Row],[Discount %]]&lt;=15,"10-15%",
IF(tblSales[[#This Row],[Discount %]]&lt;=20,"15-20%","20%+"))))</f>
        <v>10-15%</v>
      </c>
    </row>
    <row r="1660" spans="1:38">
      <c r="A1660" s="2" t="s">
        <v>3548</v>
      </c>
      <c r="B1660" s="11">
        <v>45500</v>
      </c>
      <c r="C1660" s="2" t="s">
        <v>3507</v>
      </c>
      <c r="D1660" s="2" t="s">
        <v>1884</v>
      </c>
      <c r="E1660" s="2" t="s">
        <v>1079</v>
      </c>
      <c r="F1660" s="2" t="s">
        <v>161</v>
      </c>
      <c r="G1660" s="2">
        <v>3</v>
      </c>
      <c r="H1660" s="2">
        <v>840.19</v>
      </c>
      <c r="I1660" s="2">
        <v>20</v>
      </c>
      <c r="J1660" s="2">
        <v>504.11</v>
      </c>
      <c r="K1660" s="2">
        <v>5</v>
      </c>
      <c r="L1660" s="2">
        <v>100.82</v>
      </c>
      <c r="M1660" s="2">
        <v>2117.2800000000002</v>
      </c>
      <c r="N1660" s="2">
        <v>1974.57</v>
      </c>
      <c r="O1660" s="2">
        <f t="shared" si="61"/>
        <v>41.890000000000271</v>
      </c>
      <c r="P1660" s="2" t="s">
        <v>27</v>
      </c>
      <c r="Q1660" s="2" t="str">
        <f t="shared" si="62"/>
        <v>Cash</v>
      </c>
      <c r="R1660" s="2" t="s">
        <v>20</v>
      </c>
      <c r="S1660" s="2" t="s">
        <v>56</v>
      </c>
      <c r="T1660" s="2" t="s">
        <v>3549</v>
      </c>
      <c r="U1660" s="2" t="s">
        <v>60</v>
      </c>
      <c r="V1660" t="str">
        <f>TEXT(tblSales[[#This Row],[Invoice Date]],"mmm")</f>
        <v>Jul</v>
      </c>
      <c r="W1660">
        <f>MONTH(tblSales[[#This Row],[Invoice Date]])</f>
        <v>7</v>
      </c>
      <c r="X1660">
        <f>YEAR(tblSales[[#This Row],[Invoice Date]])</f>
        <v>2024</v>
      </c>
      <c r="Y1660" t="str">
        <f>TEXT(tblSales[[#This Row],[Invoice Date]],"mmm-yyyy")</f>
        <v>Jul-2024</v>
      </c>
      <c r="Z1660" t="str">
        <f>_xlfn.XLOOKUP(tblSales[[#This Row],[Product_ID]],Products!$A:$A,Products!$C:$C,"Women Dresses")</f>
        <v>Men Jeans</v>
      </c>
      <c r="AA1660" t="str">
        <f>_xlfn.XLOOKUP(tblSales[[#This Row],[Product_ID]],Products!$A:$A,Products!$D:$D,"Unknown")</f>
        <v>Skinny Fit</v>
      </c>
      <c r="AB1660" t="str">
        <f>_xlfn.XLOOKUP(tblSales[[#This Row],[Product_ID]],Products!$A:$A,Products!$E:$E,"Unknown")</f>
        <v>Skechers</v>
      </c>
      <c r="AC1660" t="str">
        <f>_xlfn.XLOOKUP(tblSales[[#This Row],[Store_ID]],Stores!$A:$A,Stores!$B:$B,"Unknown")</f>
        <v>TrendMart Guntur Flagship</v>
      </c>
      <c r="AD1660" t="str">
        <f>_xlfn.XLOOKUP(tblSales[[#This Row],[Store_ID]],Stores!$A:$A,Stores!$E:$E,"Unknown")</f>
        <v>South Zone 3</v>
      </c>
      <c r="AE1660" t="str">
        <f>_xlfn.XLOOKUP(tblSales[[#This Row],[Customer_ID]],Customers!$A:$A,Customers!$B:$B,"Unknown")</f>
        <v>Jyothi Gounder</v>
      </c>
      <c r="AF1660" t="str">
        <f>_xlfn.XLOOKUP(tblSales[[#This Row],[Customer_ID]],Customers!$A:$A,Customers!$J:$J,"Unknown")</f>
        <v>Gold</v>
      </c>
      <c r="AG1660" t="str">
        <f>_xlfn.XLOOKUP(tblSales[[#This Row],[Employee_ID]],Employees!$A:$A,Employees!$B:$B,"Unknown")</f>
        <v>Chandra Reddy</v>
      </c>
      <c r="AH1660">
        <f>IF(MONTH(tblSales[[#This Row],[Invoice Date]])&gt;=4,MONTH(tblSales[[#This Row],[Invoice Date]]),MONTH(tblSales[[#This Row],[Invoice Date]])+12)</f>
        <v>7</v>
      </c>
      <c r="AI1660" s="8">
        <f>DATE(YEAR(tblSales[[#This Row],[Invoice Date]]),MONTH(tblSales[[#This Row],[Invoice Date]]),1)</f>
        <v>45474</v>
      </c>
      <c r="AJ1660" t="str">
        <f>_xlfn.XLOOKUP(tblSales[[#This Row],[Product_ID]],Products!$A:$A,Products!$B:$B,"Unknown")</f>
        <v>Skechers Skinny Fit Peach</v>
      </c>
      <c r="AK1660" s="9">
        <f>IFERROR(tblSales[[#This Row],[Profit]]/tblSales[[#This Row],[Sales Amount]],0)</f>
        <v>1.9784818257386962E-2</v>
      </c>
      <c r="AL1660" t="str">
        <f>IF(tblSales[[#This Row],[Discount %]]&lt;=5,"0-5%",
IF(tblSales[[#This Row],[Discount %]]&lt;=10,"5-10%",
IF(tblSales[[#This Row],[Discount %]]&lt;=15,"10-15%",
IF(tblSales[[#This Row],[Discount %]]&lt;=20,"15-20%","20%+"))))</f>
        <v>15-20%</v>
      </c>
    </row>
    <row r="1661" spans="1:38">
      <c r="A1661" s="2" t="s">
        <v>3550</v>
      </c>
      <c r="B1661" s="11">
        <v>45615</v>
      </c>
      <c r="C1661" s="2" t="s">
        <v>745</v>
      </c>
      <c r="D1661" s="2" t="s">
        <v>1254</v>
      </c>
      <c r="E1661" s="2" t="s">
        <v>329</v>
      </c>
      <c r="F1661" s="2" t="s">
        <v>204</v>
      </c>
      <c r="G1661" s="2">
        <v>2</v>
      </c>
      <c r="H1661" s="2">
        <v>1093.23</v>
      </c>
      <c r="I1661" s="2">
        <v>0</v>
      </c>
      <c r="J1661" s="2">
        <v>0</v>
      </c>
      <c r="K1661" s="2">
        <v>12</v>
      </c>
      <c r="L1661" s="2">
        <v>262.38</v>
      </c>
      <c r="M1661" s="2">
        <v>2448.84</v>
      </c>
      <c r="N1661" s="2">
        <v>1541.46</v>
      </c>
      <c r="O1661" s="2">
        <f t="shared" si="61"/>
        <v>645.00000000000011</v>
      </c>
      <c r="P1661" s="2" t="s">
        <v>29</v>
      </c>
      <c r="Q1661" s="2" t="str">
        <f t="shared" si="62"/>
        <v>Debit Card</v>
      </c>
      <c r="R1661" s="2" t="s">
        <v>21</v>
      </c>
      <c r="S1661" s="2" t="s">
        <v>56</v>
      </c>
      <c r="T1661" s="2" t="s">
        <v>1201</v>
      </c>
      <c r="U1661" s="2" t="s">
        <v>59</v>
      </c>
      <c r="V1661" t="str">
        <f>TEXT(tblSales[[#This Row],[Invoice Date]],"mmm")</f>
        <v>Nov</v>
      </c>
      <c r="W1661">
        <f>MONTH(tblSales[[#This Row],[Invoice Date]])</f>
        <v>11</v>
      </c>
      <c r="X1661">
        <f>YEAR(tblSales[[#This Row],[Invoice Date]])</f>
        <v>2024</v>
      </c>
      <c r="Y1661" t="str">
        <f>TEXT(tblSales[[#This Row],[Invoice Date]],"mmm-yyyy")</f>
        <v>Nov-2024</v>
      </c>
      <c r="Z1661" t="str">
        <f>_xlfn.XLOOKUP(tblSales[[#This Row],[Product_ID]],Products!$A:$A,Products!$C:$C,"Women Dresses")</f>
        <v>Women Kurtis</v>
      </c>
      <c r="AA1661" t="str">
        <f>_xlfn.XLOOKUP(tblSales[[#This Row],[Product_ID]],Products!$A:$A,Products!$D:$D,"Unknown")</f>
        <v>A-Line Kurti</v>
      </c>
      <c r="AB1661" t="str">
        <f>_xlfn.XLOOKUP(tblSales[[#This Row],[Product_ID]],Products!$A:$A,Products!$E:$E,"Unknown")</f>
        <v>Fabindia</v>
      </c>
      <c r="AC1661" t="str">
        <f>_xlfn.XLOOKUP(tblSales[[#This Row],[Store_ID]],Stores!$A:$A,Stores!$B:$B,"Unknown")</f>
        <v>TrendMart Kannur Outlet</v>
      </c>
      <c r="AD1661" t="str">
        <f>_xlfn.XLOOKUP(tblSales[[#This Row],[Store_ID]],Stores!$A:$A,Stores!$E:$E,"Unknown")</f>
        <v>South Zone 1</v>
      </c>
      <c r="AE1661" t="str">
        <f>_xlfn.XLOOKUP(tblSales[[#This Row],[Customer_ID]],Customers!$A:$A,Customers!$B:$B,"Unknown")</f>
        <v>Dinesh Chandran</v>
      </c>
      <c r="AF1661" t="str">
        <f>_xlfn.XLOOKUP(tblSales[[#This Row],[Customer_ID]],Customers!$A:$A,Customers!$J:$J,"Unknown")</f>
        <v>Platinum</v>
      </c>
      <c r="AG1661" t="str">
        <f>_xlfn.XLOOKUP(tblSales[[#This Row],[Employee_ID]],Employees!$A:$A,Employees!$B:$B,"Unknown")</f>
        <v>Logesh Gopalakrishnan</v>
      </c>
      <c r="AH1661">
        <f>IF(MONTH(tblSales[[#This Row],[Invoice Date]])&gt;=4,MONTH(tblSales[[#This Row],[Invoice Date]]),MONTH(tblSales[[#This Row],[Invoice Date]])+12)</f>
        <v>11</v>
      </c>
      <c r="AI1661" s="8">
        <f>DATE(YEAR(tblSales[[#This Row],[Invoice Date]]),MONTH(tblSales[[#This Row],[Invoice Date]]),1)</f>
        <v>45597</v>
      </c>
      <c r="AJ1661" t="str">
        <f>_xlfn.XLOOKUP(tblSales[[#This Row],[Product_ID]],Products!$A:$A,Products!$B:$B,"Unknown")</f>
        <v>Fabindia A-Line Kurti Mustard</v>
      </c>
      <c r="AK1661" s="9">
        <f>IFERROR(tblSales[[#This Row],[Profit]]/tblSales[[#This Row],[Sales Amount]],0)</f>
        <v>0.26339001323075417</v>
      </c>
      <c r="AL1661" t="str">
        <f>IF(tblSales[[#This Row],[Discount %]]&lt;=5,"0-5%",
IF(tblSales[[#This Row],[Discount %]]&lt;=10,"5-10%",
IF(tblSales[[#This Row],[Discount %]]&lt;=15,"10-15%",
IF(tblSales[[#This Row],[Discount %]]&lt;=20,"15-20%","20%+"))))</f>
        <v>0-5%</v>
      </c>
    </row>
    <row r="1662" spans="1:38">
      <c r="A1662" s="2" t="s">
        <v>3551</v>
      </c>
      <c r="B1662" s="11">
        <v>45572</v>
      </c>
      <c r="C1662" s="2" t="s">
        <v>1077</v>
      </c>
      <c r="D1662" s="2" t="s">
        <v>2007</v>
      </c>
      <c r="E1662" s="2" t="s">
        <v>1058</v>
      </c>
      <c r="F1662" s="2" t="s">
        <v>116</v>
      </c>
      <c r="G1662" s="2">
        <v>3</v>
      </c>
      <c r="H1662" s="2">
        <v>2778.52</v>
      </c>
      <c r="I1662" s="2">
        <v>10</v>
      </c>
      <c r="J1662" s="2">
        <v>833.56</v>
      </c>
      <c r="K1662" s="2">
        <v>12</v>
      </c>
      <c r="L1662" s="2">
        <v>900.24</v>
      </c>
      <c r="M1662" s="2">
        <v>8402.24</v>
      </c>
      <c r="N1662" s="2">
        <v>5875.17</v>
      </c>
      <c r="O1662" s="2">
        <f t="shared" si="61"/>
        <v>1626.8299999999997</v>
      </c>
      <c r="P1662" s="2" t="s">
        <v>28</v>
      </c>
      <c r="Q1662" s="2" t="str">
        <f t="shared" si="62"/>
        <v>Credit Card</v>
      </c>
      <c r="R1662" s="2" t="s">
        <v>20</v>
      </c>
      <c r="S1662" s="2" t="s">
        <v>56</v>
      </c>
      <c r="T1662" s="2" t="s">
        <v>704</v>
      </c>
      <c r="U1662" s="2" t="s">
        <v>59</v>
      </c>
      <c r="V1662" t="str">
        <f>TEXT(tblSales[[#This Row],[Invoice Date]],"mmm")</f>
        <v>Oct</v>
      </c>
      <c r="W1662">
        <f>MONTH(tblSales[[#This Row],[Invoice Date]])</f>
        <v>10</v>
      </c>
      <c r="X1662">
        <f>YEAR(tblSales[[#This Row],[Invoice Date]])</f>
        <v>2024</v>
      </c>
      <c r="Y1662" t="str">
        <f>TEXT(tblSales[[#This Row],[Invoice Date]],"mmm-yyyy")</f>
        <v>Oct-2024</v>
      </c>
      <c r="Z1662" t="str">
        <f>_xlfn.XLOOKUP(tblSales[[#This Row],[Product_ID]],Products!$A:$A,Products!$C:$C,"Women Dresses")</f>
        <v>Men Ethnic</v>
      </c>
      <c r="AA1662" t="str">
        <f>_xlfn.XLOOKUP(tblSales[[#This Row],[Product_ID]],Products!$A:$A,Products!$D:$D,"Unknown")</f>
        <v>Sherwani</v>
      </c>
      <c r="AB1662" t="str">
        <f>_xlfn.XLOOKUP(tblSales[[#This Row],[Product_ID]],Products!$A:$A,Products!$E:$E,"Unknown")</f>
        <v>Nike</v>
      </c>
      <c r="AC1662" t="str">
        <f>_xlfn.XLOOKUP(tblSales[[#This Row],[Store_ID]],Stores!$A:$A,Stores!$B:$B,"Unknown")</f>
        <v>TrendMart Karimnagar Standard</v>
      </c>
      <c r="AD1662" t="str">
        <f>_xlfn.XLOOKUP(tblSales[[#This Row],[Store_ID]],Stores!$A:$A,Stores!$E:$E,"Unknown")</f>
        <v>South Zone 2</v>
      </c>
      <c r="AE1662" t="str">
        <f>_xlfn.XLOOKUP(tblSales[[#This Row],[Customer_ID]],Customers!$A:$A,Customers!$B:$B,"Unknown")</f>
        <v>Jagan Bhat</v>
      </c>
      <c r="AF1662" t="str">
        <f>_xlfn.XLOOKUP(tblSales[[#This Row],[Customer_ID]],Customers!$A:$A,Customers!$J:$J,"Unknown")</f>
        <v>Regular</v>
      </c>
      <c r="AG1662" t="str">
        <f>_xlfn.XLOOKUP(tblSales[[#This Row],[Employee_ID]],Employees!$A:$A,Employees!$B:$B,"Unknown")</f>
        <v>Padma Gounder</v>
      </c>
      <c r="AH1662">
        <f>IF(MONTH(tblSales[[#This Row],[Invoice Date]])&gt;=4,MONTH(tblSales[[#This Row],[Invoice Date]]),MONTH(tblSales[[#This Row],[Invoice Date]])+12)</f>
        <v>10</v>
      </c>
      <c r="AI1662" s="8">
        <f>DATE(YEAR(tblSales[[#This Row],[Invoice Date]]),MONTH(tblSales[[#This Row],[Invoice Date]]),1)</f>
        <v>45566</v>
      </c>
      <c r="AJ1662" t="str">
        <f>_xlfn.XLOOKUP(tblSales[[#This Row],[Product_ID]],Products!$A:$A,Products!$B:$B,"Unknown")</f>
        <v>Nike Sherwani Purple</v>
      </c>
      <c r="AK1662" s="9">
        <f>IFERROR(tblSales[[#This Row],[Profit]]/tblSales[[#This Row],[Sales Amount]],0)</f>
        <v>0.19361860646684689</v>
      </c>
      <c r="AL1662" t="str">
        <f>IF(tblSales[[#This Row],[Discount %]]&lt;=5,"0-5%",
IF(tblSales[[#This Row],[Discount %]]&lt;=10,"5-10%",
IF(tblSales[[#This Row],[Discount %]]&lt;=15,"10-15%",
IF(tblSales[[#This Row],[Discount %]]&lt;=20,"15-20%","20%+"))))</f>
        <v>5-10%</v>
      </c>
    </row>
    <row r="1663" spans="1:38">
      <c r="A1663" s="2" t="s">
        <v>3552</v>
      </c>
      <c r="B1663" s="11">
        <v>45593</v>
      </c>
      <c r="C1663" s="2" t="s">
        <v>3553</v>
      </c>
      <c r="D1663" s="2" t="s">
        <v>1859</v>
      </c>
      <c r="E1663" s="2" t="s">
        <v>1412</v>
      </c>
      <c r="F1663" s="2" t="s">
        <v>204</v>
      </c>
      <c r="G1663" s="2">
        <v>2</v>
      </c>
      <c r="H1663" s="2">
        <v>1007.84</v>
      </c>
      <c r="I1663" s="2">
        <v>5</v>
      </c>
      <c r="J1663" s="2">
        <v>100.78</v>
      </c>
      <c r="K1663" s="2">
        <v>12</v>
      </c>
      <c r="L1663" s="2">
        <v>229.79</v>
      </c>
      <c r="M1663" s="2">
        <v>2144.69</v>
      </c>
      <c r="N1663" s="2">
        <v>1522.14</v>
      </c>
      <c r="O1663" s="2">
        <f t="shared" si="61"/>
        <v>392.76</v>
      </c>
      <c r="P1663" s="2" t="s">
        <v>32</v>
      </c>
      <c r="Q1663" s="2" t="str">
        <f t="shared" si="62"/>
        <v>UPI</v>
      </c>
      <c r="R1663" s="2" t="s">
        <v>21</v>
      </c>
      <c r="S1663" s="2" t="s">
        <v>56</v>
      </c>
      <c r="T1663" s="2" t="s">
        <v>2332</v>
      </c>
      <c r="U1663" s="2" t="s">
        <v>59</v>
      </c>
      <c r="V1663" t="str">
        <f>TEXT(tblSales[[#This Row],[Invoice Date]],"mmm")</f>
        <v>Oct</v>
      </c>
      <c r="W1663">
        <f>MONTH(tblSales[[#This Row],[Invoice Date]])</f>
        <v>10</v>
      </c>
      <c r="X1663">
        <f>YEAR(tblSales[[#This Row],[Invoice Date]])</f>
        <v>2024</v>
      </c>
      <c r="Y1663" t="str">
        <f>TEXT(tblSales[[#This Row],[Invoice Date]],"mmm-yyyy")</f>
        <v>Oct-2024</v>
      </c>
      <c r="Z1663" t="str">
        <f>_xlfn.XLOOKUP(tblSales[[#This Row],[Product_ID]],Products!$A:$A,Products!$C:$C,"Women Dresses")</f>
        <v>Belts</v>
      </c>
      <c r="AA1663" t="str">
        <f>_xlfn.XLOOKUP(tblSales[[#This Row],[Product_ID]],Products!$A:$A,Products!$D:$D,"Unknown")</f>
        <v>Casual Belt</v>
      </c>
      <c r="AB1663" t="str">
        <f>_xlfn.XLOOKUP(tblSales[[#This Row],[Product_ID]],Products!$A:$A,Products!$E:$E,"Unknown")</f>
        <v>US Polo Assn</v>
      </c>
      <c r="AC1663" t="str">
        <f>_xlfn.XLOOKUP(tblSales[[#This Row],[Store_ID]],Stores!$A:$A,Stores!$B:$B,"Unknown")</f>
        <v>TrendMart Kozhikode Mall Kiosk</v>
      </c>
      <c r="AD1663" t="str">
        <f>_xlfn.XLOOKUP(tblSales[[#This Row],[Store_ID]],Stores!$A:$A,Stores!$E:$E,"Unknown")</f>
        <v>South Zone 1</v>
      </c>
      <c r="AE1663" t="str">
        <f>_xlfn.XLOOKUP(tblSales[[#This Row],[Customer_ID]],Customers!$A:$A,Customers!$B:$B,"Unknown")</f>
        <v>Ravi Krishnan</v>
      </c>
      <c r="AF1663" t="str">
        <f>_xlfn.XLOOKUP(tblSales[[#This Row],[Customer_ID]],Customers!$A:$A,Customers!$J:$J,"Unknown")</f>
        <v>Platinum</v>
      </c>
      <c r="AG1663" t="str">
        <f>_xlfn.XLOOKUP(tblSales[[#This Row],[Employee_ID]],Employees!$A:$A,Employees!$B:$B,"Unknown")</f>
        <v>Logesh Gopalakrishnan</v>
      </c>
      <c r="AH1663">
        <f>IF(MONTH(tblSales[[#This Row],[Invoice Date]])&gt;=4,MONTH(tblSales[[#This Row],[Invoice Date]]),MONTH(tblSales[[#This Row],[Invoice Date]])+12)</f>
        <v>10</v>
      </c>
      <c r="AI1663" s="8">
        <f>DATE(YEAR(tblSales[[#This Row],[Invoice Date]]),MONTH(tblSales[[#This Row],[Invoice Date]]),1)</f>
        <v>45566</v>
      </c>
      <c r="AJ1663" t="str">
        <f>_xlfn.XLOOKUP(tblSales[[#This Row],[Product_ID]],Products!$A:$A,Products!$B:$B,"Unknown")</f>
        <v>US Polo Assn Casual Belt Charcoal</v>
      </c>
      <c r="AK1663" s="9">
        <f>IFERROR(tblSales[[#This Row],[Profit]]/tblSales[[#This Row],[Sales Amount]],0)</f>
        <v>0.18313136164200886</v>
      </c>
      <c r="AL1663" t="str">
        <f>IF(tblSales[[#This Row],[Discount %]]&lt;=5,"0-5%",
IF(tblSales[[#This Row],[Discount %]]&lt;=10,"5-10%",
IF(tblSales[[#This Row],[Discount %]]&lt;=15,"10-15%",
IF(tblSales[[#This Row],[Discount %]]&lt;=20,"15-20%","20%+"))))</f>
        <v>0-5%</v>
      </c>
    </row>
    <row r="1664" spans="1:38">
      <c r="A1664" s="2" t="s">
        <v>3554</v>
      </c>
      <c r="B1664" s="11">
        <v>45603</v>
      </c>
      <c r="C1664" s="2" t="s">
        <v>1346</v>
      </c>
      <c r="D1664" s="2" t="s">
        <v>2085</v>
      </c>
      <c r="E1664" s="2" t="s">
        <v>877</v>
      </c>
      <c r="F1664" s="2" t="s">
        <v>210</v>
      </c>
      <c r="G1664" s="2">
        <v>1</v>
      </c>
      <c r="H1664" s="2">
        <v>2556.13</v>
      </c>
      <c r="I1664" s="2">
        <v>15</v>
      </c>
      <c r="J1664" s="2">
        <v>383.42</v>
      </c>
      <c r="K1664" s="2">
        <v>12</v>
      </c>
      <c r="L1664" s="2">
        <v>260.73</v>
      </c>
      <c r="M1664" s="2">
        <v>2433.44</v>
      </c>
      <c r="N1664" s="2">
        <v>1888.29</v>
      </c>
      <c r="O1664" s="2">
        <f t="shared" ref="O1664:O1669" si="63">(M1664-N1664-L1664)</f>
        <v>284.42000000000007</v>
      </c>
      <c r="P1664" s="2" t="s">
        <v>32</v>
      </c>
      <c r="Q1664" s="2" t="str">
        <f t="shared" si="62"/>
        <v>UPI</v>
      </c>
      <c r="R1664" s="2" t="s">
        <v>20</v>
      </c>
      <c r="S1664" s="2" t="s">
        <v>56</v>
      </c>
      <c r="T1664" s="2" t="s">
        <v>947</v>
      </c>
      <c r="U1664" s="2" t="s">
        <v>59</v>
      </c>
      <c r="V1664" t="str">
        <f>TEXT(tblSales[[#This Row],[Invoice Date]],"mmm")</f>
        <v>Nov</v>
      </c>
      <c r="W1664">
        <f>MONTH(tblSales[[#This Row],[Invoice Date]])</f>
        <v>11</v>
      </c>
      <c r="X1664">
        <f>YEAR(tblSales[[#This Row],[Invoice Date]])</f>
        <v>2024</v>
      </c>
      <c r="Y1664" t="str">
        <f>TEXT(tblSales[[#This Row],[Invoice Date]],"mmm-yyyy")</f>
        <v>Nov-2024</v>
      </c>
      <c r="Z1664" t="str">
        <f>_xlfn.XLOOKUP(tblSales[[#This Row],[Product_ID]],Products!$A:$A,Products!$C:$C,"Women Dresses")</f>
        <v>Men Ethnic</v>
      </c>
      <c r="AA1664" t="str">
        <f>_xlfn.XLOOKUP(tblSales[[#This Row],[Product_ID]],Products!$A:$A,Products!$D:$D,"Unknown")</f>
        <v>Kurta</v>
      </c>
      <c r="AB1664" t="str">
        <f>_xlfn.XLOOKUP(tblSales[[#This Row],[Product_ID]],Products!$A:$A,Products!$E:$E,"Unknown")</f>
        <v>Reebok</v>
      </c>
      <c r="AC1664" t="str">
        <f>_xlfn.XLOOKUP(tblSales[[#This Row],[Store_ID]],Stores!$A:$A,Stores!$B:$B,"Unknown")</f>
        <v>TrendMart Kochi Mall Kiosk</v>
      </c>
      <c r="AD1664" t="str">
        <f>_xlfn.XLOOKUP(tblSales[[#This Row],[Store_ID]],Stores!$A:$A,Stores!$E:$E,"Unknown")</f>
        <v>South Zone 1</v>
      </c>
      <c r="AE1664" t="str">
        <f>_xlfn.XLOOKUP(tblSales[[#This Row],[Customer_ID]],Customers!$A:$A,Customers!$B:$B,"Unknown")</f>
        <v>Chidambaram Rao</v>
      </c>
      <c r="AF1664" t="str">
        <f>_xlfn.XLOOKUP(tblSales[[#This Row],[Customer_ID]],Customers!$A:$A,Customers!$J:$J,"Unknown")</f>
        <v>Platinum</v>
      </c>
      <c r="AG1664" t="str">
        <f>_xlfn.XLOOKUP(tblSales[[#This Row],[Employee_ID]],Employees!$A:$A,Employees!$B:$B,"Unknown")</f>
        <v>Rani Mishra</v>
      </c>
      <c r="AH1664">
        <f>IF(MONTH(tblSales[[#This Row],[Invoice Date]])&gt;=4,MONTH(tblSales[[#This Row],[Invoice Date]]),MONTH(tblSales[[#This Row],[Invoice Date]])+12)</f>
        <v>11</v>
      </c>
      <c r="AI1664" s="8">
        <f>DATE(YEAR(tblSales[[#This Row],[Invoice Date]]),MONTH(tblSales[[#This Row],[Invoice Date]]),1)</f>
        <v>45597</v>
      </c>
      <c r="AJ1664" t="str">
        <f>_xlfn.XLOOKUP(tblSales[[#This Row],[Product_ID]],Products!$A:$A,Products!$B:$B,"Unknown")</f>
        <v>Reebok Kurta Wine</v>
      </c>
      <c r="AK1664" s="9">
        <f>IFERROR(tblSales[[#This Row],[Profit]]/tblSales[[#This Row],[Sales Amount]],0)</f>
        <v>0.1168798080084161</v>
      </c>
      <c r="AL1664" t="str">
        <f>IF(tblSales[[#This Row],[Discount %]]&lt;=5,"0-5%",
IF(tblSales[[#This Row],[Discount %]]&lt;=10,"5-10%",
IF(tblSales[[#This Row],[Discount %]]&lt;=15,"10-15%",
IF(tblSales[[#This Row],[Discount %]]&lt;=20,"15-20%","20%+"))))</f>
        <v>10-15%</v>
      </c>
    </row>
    <row r="1665" spans="1:38">
      <c r="A1665" s="2" t="s">
        <v>3555</v>
      </c>
      <c r="B1665" s="11">
        <v>45537</v>
      </c>
      <c r="C1665" s="2" t="s">
        <v>1179</v>
      </c>
      <c r="D1665" s="2" t="s">
        <v>265</v>
      </c>
      <c r="E1665" s="2" t="s">
        <v>668</v>
      </c>
      <c r="F1665" s="2" t="s">
        <v>193</v>
      </c>
      <c r="G1665" s="2">
        <v>1</v>
      </c>
      <c r="H1665" s="2">
        <v>1099.07</v>
      </c>
      <c r="I1665" s="2">
        <v>25</v>
      </c>
      <c r="J1665" s="2">
        <v>274.77</v>
      </c>
      <c r="K1665" s="2">
        <v>12</v>
      </c>
      <c r="L1665" s="2">
        <v>98.92</v>
      </c>
      <c r="M1665" s="2">
        <v>923.22</v>
      </c>
      <c r="N1665" s="2">
        <v>759</v>
      </c>
      <c r="O1665" s="2">
        <f t="shared" si="63"/>
        <v>65.300000000000026</v>
      </c>
      <c r="P1665" s="2" t="s">
        <v>29</v>
      </c>
      <c r="Q1665" s="2" t="str">
        <f t="shared" si="62"/>
        <v>Debit Card</v>
      </c>
      <c r="R1665" s="2" t="s">
        <v>20</v>
      </c>
      <c r="S1665" s="2" t="s">
        <v>56</v>
      </c>
      <c r="T1665" s="2" t="s">
        <v>3495</v>
      </c>
      <c r="U1665" s="2" t="s">
        <v>59</v>
      </c>
      <c r="V1665" t="str">
        <f>TEXT(tblSales[[#This Row],[Invoice Date]],"mmm")</f>
        <v>Sep</v>
      </c>
      <c r="W1665">
        <f>MONTH(tblSales[[#This Row],[Invoice Date]])</f>
        <v>9</v>
      </c>
      <c r="X1665">
        <f>YEAR(tblSales[[#This Row],[Invoice Date]])</f>
        <v>2024</v>
      </c>
      <c r="Y1665" t="str">
        <f>TEXT(tblSales[[#This Row],[Invoice Date]],"mmm-yyyy")</f>
        <v>Sep-2024</v>
      </c>
      <c r="Z1665" t="str">
        <f>_xlfn.XLOOKUP(tblSales[[#This Row],[Product_ID]],Products!$A:$A,Products!$C:$C,"Women Dresses")</f>
        <v>Women Jeans</v>
      </c>
      <c r="AA1665" t="str">
        <f>_xlfn.XLOOKUP(tblSales[[#This Row],[Product_ID]],Products!$A:$A,Products!$D:$D,"Unknown")</f>
        <v>Jeggings</v>
      </c>
      <c r="AB1665" t="str">
        <f>_xlfn.XLOOKUP(tblSales[[#This Row],[Product_ID]],Products!$A:$A,Products!$E:$E,"Unknown")</f>
        <v>Nalli Silks</v>
      </c>
      <c r="AC1665" t="str">
        <f>_xlfn.XLOOKUP(tblSales[[#This Row],[Store_ID]],Stores!$A:$A,Stores!$B:$B,"Unknown")</f>
        <v>TrendMart Kollam Flagship</v>
      </c>
      <c r="AD1665" t="str">
        <f>_xlfn.XLOOKUP(tblSales[[#This Row],[Store_ID]],Stores!$A:$A,Stores!$E:$E,"Unknown")</f>
        <v>South Zone 1</v>
      </c>
      <c r="AE1665" t="str">
        <f>_xlfn.XLOOKUP(tblSales[[#This Row],[Customer_ID]],Customers!$A:$A,Customers!$B:$B,"Unknown")</f>
        <v>Saranya Hegde</v>
      </c>
      <c r="AF1665" t="str">
        <f>_xlfn.XLOOKUP(tblSales[[#This Row],[Customer_ID]],Customers!$A:$A,Customers!$J:$J,"Unknown")</f>
        <v>Gold</v>
      </c>
      <c r="AG1665" t="str">
        <f>_xlfn.XLOOKUP(tblSales[[#This Row],[Employee_ID]],Employees!$A:$A,Employees!$B:$B,"Unknown")</f>
        <v>Yamini Pandian</v>
      </c>
      <c r="AH1665">
        <f>IF(MONTH(tblSales[[#This Row],[Invoice Date]])&gt;=4,MONTH(tblSales[[#This Row],[Invoice Date]]),MONTH(tblSales[[#This Row],[Invoice Date]])+12)</f>
        <v>9</v>
      </c>
      <c r="AI1665" s="8">
        <f>DATE(YEAR(tblSales[[#This Row],[Invoice Date]]),MONTH(tblSales[[#This Row],[Invoice Date]]),1)</f>
        <v>45536</v>
      </c>
      <c r="AJ1665" t="str">
        <f>_xlfn.XLOOKUP(tblSales[[#This Row],[Product_ID]],Products!$A:$A,Products!$B:$B,"Unknown")</f>
        <v>Nalli Silks Jeggings Wine</v>
      </c>
      <c r="AK1665" s="9">
        <f>IFERROR(tblSales[[#This Row],[Profit]]/tblSales[[#This Row],[Sales Amount]],0)</f>
        <v>7.0730703407638512E-2</v>
      </c>
      <c r="AL1665" t="str">
        <f>IF(tblSales[[#This Row],[Discount %]]&lt;=5,"0-5%",
IF(tblSales[[#This Row],[Discount %]]&lt;=10,"5-10%",
IF(tblSales[[#This Row],[Discount %]]&lt;=15,"10-15%",
IF(tblSales[[#This Row],[Discount %]]&lt;=20,"15-20%","20%+"))))</f>
        <v>20%+</v>
      </c>
    </row>
    <row r="1666" spans="1:38">
      <c r="A1666" s="2" t="s">
        <v>3556</v>
      </c>
      <c r="B1666" s="11">
        <v>45431</v>
      </c>
      <c r="C1666" s="2" t="s">
        <v>1992</v>
      </c>
      <c r="D1666" s="2" t="s">
        <v>220</v>
      </c>
      <c r="E1666" s="2" t="s">
        <v>203</v>
      </c>
      <c r="F1666" s="2" t="s">
        <v>216</v>
      </c>
      <c r="G1666" s="2">
        <v>1</v>
      </c>
      <c r="H1666" s="2">
        <v>3644.14</v>
      </c>
      <c r="I1666" s="2">
        <v>15</v>
      </c>
      <c r="J1666" s="2">
        <v>546.62</v>
      </c>
      <c r="K1666" s="2">
        <v>12</v>
      </c>
      <c r="L1666" s="2">
        <v>371.7</v>
      </c>
      <c r="M1666" s="2">
        <v>3469.22</v>
      </c>
      <c r="N1666" s="2">
        <v>2069.33</v>
      </c>
      <c r="O1666" s="2">
        <f t="shared" si="63"/>
        <v>1028.1899999999998</v>
      </c>
      <c r="P1666" s="2" t="s">
        <v>28</v>
      </c>
      <c r="Q1666" s="2" t="str">
        <f t="shared" ref="Q1666:Q1729" si="64">TRIM(CLEAN(P1666))</f>
        <v>Credit Card</v>
      </c>
      <c r="R1666" s="2" t="s">
        <v>21</v>
      </c>
      <c r="S1666" s="2" t="s">
        <v>56</v>
      </c>
      <c r="T1666" s="2" t="s">
        <v>935</v>
      </c>
      <c r="U1666" s="2" t="s">
        <v>60</v>
      </c>
      <c r="V1666" t="str">
        <f>TEXT(tblSales[[#This Row],[Invoice Date]],"mmm")</f>
        <v>May</v>
      </c>
      <c r="W1666">
        <f>MONTH(tblSales[[#This Row],[Invoice Date]])</f>
        <v>5</v>
      </c>
      <c r="X1666">
        <f>YEAR(tblSales[[#This Row],[Invoice Date]])</f>
        <v>2024</v>
      </c>
      <c r="Y1666" t="str">
        <f>TEXT(tblSales[[#This Row],[Invoice Date]],"mmm-yyyy")</f>
        <v>May-2024</v>
      </c>
      <c r="Z1666" t="str">
        <f>_xlfn.XLOOKUP(tblSales[[#This Row],[Product_ID]],Products!$A:$A,Products!$C:$C,"Women Dresses")</f>
        <v>Handbags</v>
      </c>
      <c r="AA1666" t="str">
        <f>_xlfn.XLOOKUP(tblSales[[#This Row],[Product_ID]],Products!$A:$A,Products!$D:$D,"Unknown")</f>
        <v>Sling Bag</v>
      </c>
      <c r="AB1666" t="str">
        <f>_xlfn.XLOOKUP(tblSales[[#This Row],[Product_ID]],Products!$A:$A,Products!$E:$E,"Unknown")</f>
        <v>Westside</v>
      </c>
      <c r="AC1666" t="str">
        <f>_xlfn.XLOOKUP(tblSales[[#This Row],[Store_ID]],Stores!$A:$A,Stores!$B:$B,"Unknown")</f>
        <v>TrendMart Thoothukudi Outlet</v>
      </c>
      <c r="AD1666" t="str">
        <f>_xlfn.XLOOKUP(tblSales[[#This Row],[Store_ID]],Stores!$A:$A,Stores!$E:$E,"Unknown")</f>
        <v>South Zone 1</v>
      </c>
      <c r="AE1666" t="str">
        <f>_xlfn.XLOOKUP(tblSales[[#This Row],[Customer_ID]],Customers!$A:$A,Customers!$B:$B,"Unknown")</f>
        <v>Hariharan Mishra</v>
      </c>
      <c r="AF1666" t="str">
        <f>_xlfn.XLOOKUP(tblSales[[#This Row],[Customer_ID]],Customers!$A:$A,Customers!$J:$J,"Unknown")</f>
        <v>Silver</v>
      </c>
      <c r="AG1666" t="str">
        <f>_xlfn.XLOOKUP(tblSales[[#This Row],[Employee_ID]],Employees!$A:$A,Employees!$B:$B,"Unknown")</f>
        <v>Venkat Sharma</v>
      </c>
      <c r="AH1666">
        <f>IF(MONTH(tblSales[[#This Row],[Invoice Date]])&gt;=4,MONTH(tblSales[[#This Row],[Invoice Date]]),MONTH(tblSales[[#This Row],[Invoice Date]])+12)</f>
        <v>5</v>
      </c>
      <c r="AI1666" s="8">
        <f>DATE(YEAR(tblSales[[#This Row],[Invoice Date]]),MONTH(tblSales[[#This Row],[Invoice Date]]),1)</f>
        <v>45413</v>
      </c>
      <c r="AJ1666" t="str">
        <f>_xlfn.XLOOKUP(tblSales[[#This Row],[Product_ID]],Products!$A:$A,Products!$B:$B,"Unknown")</f>
        <v>Westside Sling Bag Grey</v>
      </c>
      <c r="AK1666" s="9">
        <f>IFERROR(tblSales[[#This Row],[Profit]]/tblSales[[#This Row],[Sales Amount]],0)</f>
        <v>0.29637497766068449</v>
      </c>
      <c r="AL1666" t="str">
        <f>IF(tblSales[[#This Row],[Discount %]]&lt;=5,"0-5%",
IF(tblSales[[#This Row],[Discount %]]&lt;=10,"5-10%",
IF(tblSales[[#This Row],[Discount %]]&lt;=15,"10-15%",
IF(tblSales[[#This Row],[Discount %]]&lt;=20,"15-20%","20%+"))))</f>
        <v>10-15%</v>
      </c>
    </row>
    <row r="1667" spans="1:38">
      <c r="A1667" s="2" t="s">
        <v>3557</v>
      </c>
      <c r="B1667" s="11">
        <v>45662</v>
      </c>
      <c r="C1667" s="2" t="s">
        <v>361</v>
      </c>
      <c r="D1667" s="2" t="s">
        <v>155</v>
      </c>
      <c r="E1667" s="2" t="s">
        <v>471</v>
      </c>
      <c r="F1667" s="2" t="s">
        <v>324</v>
      </c>
      <c r="G1667" s="2">
        <v>2</v>
      </c>
      <c r="H1667" s="2">
        <v>1108.73</v>
      </c>
      <c r="I1667" s="2">
        <v>25</v>
      </c>
      <c r="J1667" s="2">
        <v>554.37</v>
      </c>
      <c r="K1667" s="2">
        <v>12</v>
      </c>
      <c r="L1667" s="2">
        <v>199.57</v>
      </c>
      <c r="M1667" s="2">
        <v>1862.66</v>
      </c>
      <c r="N1667" s="2">
        <v>1656.88</v>
      </c>
      <c r="O1667" s="2">
        <f t="shared" si="63"/>
        <v>6.2099999999999795</v>
      </c>
      <c r="P1667" s="2" t="s">
        <v>32</v>
      </c>
      <c r="Q1667" s="2" t="str">
        <f t="shared" si="64"/>
        <v>UPI</v>
      </c>
      <c r="R1667" s="2" t="s">
        <v>20</v>
      </c>
      <c r="S1667" s="2" t="s">
        <v>56</v>
      </c>
      <c r="T1667" s="2" t="s">
        <v>3558</v>
      </c>
      <c r="U1667" s="2" t="s">
        <v>60</v>
      </c>
      <c r="V1667" t="str">
        <f>TEXT(tblSales[[#This Row],[Invoice Date]],"mmm")</f>
        <v>Jan</v>
      </c>
      <c r="W1667">
        <f>MONTH(tblSales[[#This Row],[Invoice Date]])</f>
        <v>1</v>
      </c>
      <c r="X1667">
        <f>YEAR(tblSales[[#This Row],[Invoice Date]])</f>
        <v>2025</v>
      </c>
      <c r="Y1667" t="str">
        <f>TEXT(tblSales[[#This Row],[Invoice Date]],"mmm-yyyy")</f>
        <v>Jan-2025</v>
      </c>
      <c r="Z1667" t="str">
        <f>_xlfn.XLOOKUP(tblSales[[#This Row],[Product_ID]],Products!$A:$A,Products!$C:$C,"Women Dresses")</f>
        <v>Men Jeans</v>
      </c>
      <c r="AA1667" t="str">
        <f>_xlfn.XLOOKUP(tblSales[[#This Row],[Product_ID]],Products!$A:$A,Products!$D:$D,"Unknown")</f>
        <v>Regular Fit</v>
      </c>
      <c r="AB1667" t="str">
        <f>_xlfn.XLOOKUP(tblSales[[#This Row],[Product_ID]],Products!$A:$A,Products!$E:$E,"Unknown")</f>
        <v>Metro Shoes</v>
      </c>
      <c r="AC1667" t="str">
        <f>_xlfn.XLOOKUP(tblSales[[#This Row],[Store_ID]],Stores!$A:$A,Stores!$B:$B,"Unknown")</f>
        <v>TrendMart Kochi Standard</v>
      </c>
      <c r="AD1667" t="str">
        <f>_xlfn.XLOOKUP(tblSales[[#This Row],[Store_ID]],Stores!$A:$A,Stores!$E:$E,"Unknown")</f>
        <v>South Zone 1</v>
      </c>
      <c r="AE1667" t="str">
        <f>_xlfn.XLOOKUP(tblSales[[#This Row],[Customer_ID]],Customers!$A:$A,Customers!$B:$B,"Unknown")</f>
        <v>Ravi Kamath</v>
      </c>
      <c r="AF1667" t="str">
        <f>_xlfn.XLOOKUP(tblSales[[#This Row],[Customer_ID]],Customers!$A:$A,Customers!$J:$J,"Unknown")</f>
        <v>Regular</v>
      </c>
      <c r="AG1667" t="str">
        <f>_xlfn.XLOOKUP(tblSales[[#This Row],[Employee_ID]],Employees!$A:$A,Employees!$B:$B,"Unknown")</f>
        <v>Ganesh Iyengar</v>
      </c>
      <c r="AH1667">
        <f>IF(MONTH(tblSales[[#This Row],[Invoice Date]])&gt;=4,MONTH(tblSales[[#This Row],[Invoice Date]]),MONTH(tblSales[[#This Row],[Invoice Date]])+12)</f>
        <v>13</v>
      </c>
      <c r="AI1667" s="8">
        <f>DATE(YEAR(tblSales[[#This Row],[Invoice Date]]),MONTH(tblSales[[#This Row],[Invoice Date]]),1)</f>
        <v>45658</v>
      </c>
      <c r="AJ1667" t="str">
        <f>_xlfn.XLOOKUP(tblSales[[#This Row],[Product_ID]],Products!$A:$A,Products!$B:$B,"Unknown")</f>
        <v>Metro Shoes Regular Fit Charcoal</v>
      </c>
      <c r="AK1667" s="9">
        <f>IFERROR(tblSales[[#This Row],[Profit]]/tblSales[[#This Row],[Sales Amount]],0)</f>
        <v>3.333941782182459E-3</v>
      </c>
      <c r="AL1667" t="str">
        <f>IF(tblSales[[#This Row],[Discount %]]&lt;=5,"0-5%",
IF(tblSales[[#This Row],[Discount %]]&lt;=10,"5-10%",
IF(tblSales[[#This Row],[Discount %]]&lt;=15,"10-15%",
IF(tblSales[[#This Row],[Discount %]]&lt;=20,"15-20%","20%+"))))</f>
        <v>20%+</v>
      </c>
    </row>
    <row r="1668" spans="1:38">
      <c r="A1668" s="2" t="s">
        <v>3559</v>
      </c>
      <c r="B1668" s="11">
        <v>45578</v>
      </c>
      <c r="C1668" s="2" t="s">
        <v>89</v>
      </c>
      <c r="D1668" s="2" t="s">
        <v>753</v>
      </c>
      <c r="E1668" s="2" t="s">
        <v>275</v>
      </c>
      <c r="F1668" s="2" t="s">
        <v>122</v>
      </c>
      <c r="G1668" s="2">
        <v>2</v>
      </c>
      <c r="H1668" s="2">
        <v>1120.7</v>
      </c>
      <c r="I1668" s="2">
        <v>0</v>
      </c>
      <c r="J1668" s="2">
        <v>0</v>
      </c>
      <c r="K1668" s="2">
        <v>12</v>
      </c>
      <c r="L1668" s="2">
        <v>268.97000000000003</v>
      </c>
      <c r="M1668" s="2">
        <v>2510.37</v>
      </c>
      <c r="N1668" s="2">
        <v>1167.72</v>
      </c>
      <c r="O1668" s="2">
        <f t="shared" si="63"/>
        <v>1073.6799999999998</v>
      </c>
      <c r="P1668" s="2" t="s">
        <v>27</v>
      </c>
      <c r="Q1668" s="2" t="str">
        <f t="shared" si="64"/>
        <v>Cash</v>
      </c>
      <c r="R1668" s="2" t="s">
        <v>20</v>
      </c>
      <c r="S1668" s="2" t="s">
        <v>56</v>
      </c>
      <c r="T1668" s="2" t="s">
        <v>3036</v>
      </c>
      <c r="U1668" s="2" t="s">
        <v>60</v>
      </c>
      <c r="V1668" t="str">
        <f>TEXT(tblSales[[#This Row],[Invoice Date]],"mmm")</f>
        <v>Oct</v>
      </c>
      <c r="W1668">
        <f>MONTH(tblSales[[#This Row],[Invoice Date]])</f>
        <v>10</v>
      </c>
      <c r="X1668">
        <f>YEAR(tblSales[[#This Row],[Invoice Date]])</f>
        <v>2024</v>
      </c>
      <c r="Y1668" t="str">
        <f>TEXT(tblSales[[#This Row],[Invoice Date]],"mmm-yyyy")</f>
        <v>Oct-2024</v>
      </c>
      <c r="Z1668" t="str">
        <f>_xlfn.XLOOKUP(tblSales[[#This Row],[Product_ID]],Products!$A:$A,Products!$C:$C,"Women Dresses")</f>
        <v>Accessories</v>
      </c>
      <c r="AA1668" t="str">
        <f>_xlfn.XLOOKUP(tblSales[[#This Row],[Product_ID]],Products!$A:$A,Products!$D:$D,"Unknown")</f>
        <v>Tie</v>
      </c>
      <c r="AB1668" t="str">
        <f>_xlfn.XLOOKUP(tblSales[[#This Row],[Product_ID]],Products!$A:$A,Products!$E:$E,"Unknown")</f>
        <v>Being Human</v>
      </c>
      <c r="AC1668" t="str">
        <f>_xlfn.XLOOKUP(tblSales[[#This Row],[Store_ID]],Stores!$A:$A,Stores!$B:$B,"Unknown")</f>
        <v>TrendMart Madurai High Street</v>
      </c>
      <c r="AD1668" t="str">
        <f>_xlfn.XLOOKUP(tblSales[[#This Row],[Store_ID]],Stores!$A:$A,Stores!$E:$E,"Unknown")</f>
        <v>South Zone 1</v>
      </c>
      <c r="AE1668" t="str">
        <f>_xlfn.XLOOKUP(tblSales[[#This Row],[Customer_ID]],Customers!$A:$A,Customers!$B:$B,"Unknown")</f>
        <v>Dhruv Achari</v>
      </c>
      <c r="AF1668" t="str">
        <f>_xlfn.XLOOKUP(tblSales[[#This Row],[Customer_ID]],Customers!$A:$A,Customers!$J:$J,"Unknown")</f>
        <v>Regular</v>
      </c>
      <c r="AG1668" t="str">
        <f>_xlfn.XLOOKUP(tblSales[[#This Row],[Employee_ID]],Employees!$A:$A,Employees!$B:$B,"Unknown")</f>
        <v>Rahul Krishnan</v>
      </c>
      <c r="AH1668">
        <f>IF(MONTH(tblSales[[#This Row],[Invoice Date]])&gt;=4,MONTH(tblSales[[#This Row],[Invoice Date]]),MONTH(tblSales[[#This Row],[Invoice Date]])+12)</f>
        <v>10</v>
      </c>
      <c r="AI1668" s="8">
        <f>DATE(YEAR(tblSales[[#This Row],[Invoice Date]]),MONTH(tblSales[[#This Row],[Invoice Date]]),1)</f>
        <v>45566</v>
      </c>
      <c r="AJ1668" t="str">
        <f>_xlfn.XLOOKUP(tblSales[[#This Row],[Product_ID]],Products!$A:$A,Products!$B:$B,"Unknown")</f>
        <v>Indian Terrain Denim Shirt Wine</v>
      </c>
      <c r="AK1668" s="9">
        <f>IFERROR(tblSales[[#This Row],[Profit]]/tblSales[[#This Row],[Sales Amount]],0)</f>
        <v>0.42769790907316446</v>
      </c>
      <c r="AL1668" t="str">
        <f>IF(tblSales[[#This Row],[Discount %]]&lt;=5,"0-5%",
IF(tblSales[[#This Row],[Discount %]]&lt;=10,"5-10%",
IF(tblSales[[#This Row],[Discount %]]&lt;=15,"10-15%",
IF(tblSales[[#This Row],[Discount %]]&lt;=20,"15-20%","20%+"))))</f>
        <v>0-5%</v>
      </c>
    </row>
    <row r="1669" spans="1:38">
      <c r="A1669" s="2" t="s">
        <v>3560</v>
      </c>
      <c r="B1669" s="11">
        <v>45720</v>
      </c>
      <c r="C1669" s="2" t="s">
        <v>956</v>
      </c>
      <c r="D1669" s="2" t="s">
        <v>2653</v>
      </c>
      <c r="E1669" s="2" t="s">
        <v>420</v>
      </c>
      <c r="F1669" s="2" t="s">
        <v>161</v>
      </c>
      <c r="G1669" s="2">
        <v>1</v>
      </c>
      <c r="H1669" s="2">
        <v>1233.27</v>
      </c>
      <c r="I1669" s="2">
        <v>15</v>
      </c>
      <c r="J1669" s="2">
        <v>184.99</v>
      </c>
      <c r="K1669" s="2">
        <v>12</v>
      </c>
      <c r="L1669" s="2">
        <v>125.79</v>
      </c>
      <c r="M1669" s="2">
        <v>1174.07</v>
      </c>
      <c r="N1669" s="2">
        <v>859.94</v>
      </c>
      <c r="O1669" s="2">
        <f t="shared" si="63"/>
        <v>188.33999999999986</v>
      </c>
      <c r="P1669" s="2" t="s">
        <v>32</v>
      </c>
      <c r="Q1669" s="2" t="str">
        <f t="shared" si="64"/>
        <v>UPI</v>
      </c>
      <c r="R1669" s="2" t="s">
        <v>20</v>
      </c>
      <c r="S1669" s="2" t="s">
        <v>56</v>
      </c>
      <c r="T1669" s="2" t="s">
        <v>1157</v>
      </c>
      <c r="U1669" s="2" t="s">
        <v>59</v>
      </c>
      <c r="V1669" t="str">
        <f>TEXT(tblSales[[#This Row],[Invoice Date]],"mmm")</f>
        <v>Mar</v>
      </c>
      <c r="W1669">
        <f>MONTH(tblSales[[#This Row],[Invoice Date]])</f>
        <v>3</v>
      </c>
      <c r="X1669">
        <f>YEAR(tblSales[[#This Row],[Invoice Date]])</f>
        <v>2025</v>
      </c>
      <c r="Y1669" t="str">
        <f>TEXT(tblSales[[#This Row],[Invoice Date]],"mmm-yyyy")</f>
        <v>Mar-2025</v>
      </c>
      <c r="Z1669" t="str">
        <f>_xlfn.XLOOKUP(tblSales[[#This Row],[Product_ID]],Products!$A:$A,Products!$C:$C,"Women Dresses")</f>
        <v>Women Kurtis</v>
      </c>
      <c r="AA1669" t="str">
        <f>_xlfn.XLOOKUP(tblSales[[#This Row],[Product_ID]],Products!$A:$A,Products!$D:$D,"Unknown")</f>
        <v>Anarkali Kurti</v>
      </c>
      <c r="AB1669" t="str">
        <f>_xlfn.XLOOKUP(tblSales[[#This Row],[Product_ID]],Products!$A:$A,Products!$E:$E,"Unknown")</f>
        <v>Liberty</v>
      </c>
      <c r="AC1669" t="str">
        <f>_xlfn.XLOOKUP(tblSales[[#This Row],[Store_ID]],Stores!$A:$A,Stores!$B:$B,"Unknown")</f>
        <v>TrendMart Hubballi Standard</v>
      </c>
      <c r="AD1669" t="str">
        <f>_xlfn.XLOOKUP(tblSales[[#This Row],[Store_ID]],Stores!$A:$A,Stores!$E:$E,"Unknown")</f>
        <v>South Zone 2</v>
      </c>
      <c r="AE1669" t="str">
        <f>_xlfn.XLOOKUP(tblSales[[#This Row],[Customer_ID]],Customers!$A:$A,Customers!$B:$B,"Unknown")</f>
        <v>Preethi Naicker</v>
      </c>
      <c r="AF1669" t="str">
        <f>_xlfn.XLOOKUP(tblSales[[#This Row],[Customer_ID]],Customers!$A:$A,Customers!$J:$J,"Unknown")</f>
        <v>Regular</v>
      </c>
      <c r="AG1669" t="str">
        <f>_xlfn.XLOOKUP(tblSales[[#This Row],[Employee_ID]],Employees!$A:$A,Employees!$B:$B,"Unknown")</f>
        <v>Chandra Reddy</v>
      </c>
      <c r="AH1669">
        <f>IF(MONTH(tblSales[[#This Row],[Invoice Date]])&gt;=4,MONTH(tblSales[[#This Row],[Invoice Date]]),MONTH(tblSales[[#This Row],[Invoice Date]])+12)</f>
        <v>15</v>
      </c>
      <c r="AI1669" s="8">
        <f>DATE(YEAR(tblSales[[#This Row],[Invoice Date]]),MONTH(tblSales[[#This Row],[Invoice Date]]),1)</f>
        <v>45717</v>
      </c>
      <c r="AJ1669" t="str">
        <f>_xlfn.XLOOKUP(tblSales[[#This Row],[Product_ID]],Products!$A:$A,Products!$B:$B,"Unknown")</f>
        <v>Liberty Anarkali Kurti Navy Blue</v>
      </c>
      <c r="AK1669" s="9">
        <f>IFERROR(tblSales[[#This Row],[Profit]]/tblSales[[#This Row],[Sales Amount]],0)</f>
        <v>0.16041632952038623</v>
      </c>
      <c r="AL1669" t="str">
        <f>IF(tblSales[[#This Row],[Discount %]]&lt;=5,"0-5%",
IF(tblSales[[#This Row],[Discount %]]&lt;=10,"5-10%",
IF(tblSales[[#This Row],[Discount %]]&lt;=15,"10-15%",
IF(tblSales[[#This Row],[Discount %]]&lt;=20,"15-20%","20%+"))))</f>
        <v>10-15%</v>
      </c>
    </row>
    <row r="1670" spans="1:38">
      <c r="A1670" s="12" t="s">
        <v>3561</v>
      </c>
      <c r="B1670" s="13">
        <v>45387</v>
      </c>
      <c r="C1670" s="12" t="s">
        <v>3562</v>
      </c>
      <c r="D1670" s="12" t="s">
        <v>362</v>
      </c>
      <c r="E1670" s="12" t="s">
        <v>232</v>
      </c>
      <c r="F1670" s="12" t="s">
        <v>116</v>
      </c>
      <c r="G1670" s="12">
        <v>0</v>
      </c>
      <c r="H1670" s="12">
        <v>1129.23</v>
      </c>
      <c r="I1670" s="12">
        <v>15</v>
      </c>
      <c r="J1670" s="12">
        <v>0</v>
      </c>
      <c r="K1670" s="12">
        <v>12</v>
      </c>
      <c r="L1670" s="12">
        <v>0</v>
      </c>
      <c r="M1670" s="12">
        <v>0</v>
      </c>
      <c r="N1670" s="12">
        <v>0</v>
      </c>
      <c r="O1670" s="12">
        <v>0</v>
      </c>
      <c r="P1670" s="12" t="s">
        <v>28</v>
      </c>
      <c r="Q1670" s="12" t="str">
        <f t="shared" si="64"/>
        <v>Credit Card</v>
      </c>
      <c r="R1670" s="12" t="s">
        <v>21</v>
      </c>
      <c r="S1670" s="12" t="s">
        <v>56</v>
      </c>
      <c r="T1670" s="12" t="s">
        <v>3563</v>
      </c>
      <c r="U1670" s="12" t="s">
        <v>59</v>
      </c>
      <c r="V1670" t="str">
        <f>TEXT(tblSales[[#This Row],[Invoice Date]],"mmm")</f>
        <v>Apr</v>
      </c>
      <c r="W1670">
        <f>MONTH(tblSales[[#This Row],[Invoice Date]])</f>
        <v>4</v>
      </c>
      <c r="X1670">
        <f>YEAR(tblSales[[#This Row],[Invoice Date]])</f>
        <v>2024</v>
      </c>
      <c r="Y1670" t="str">
        <f>TEXT(tblSales[[#This Row],[Invoice Date]],"mmm-yyyy")</f>
        <v>Apr-2024</v>
      </c>
      <c r="Z1670" t="str">
        <f>_xlfn.XLOOKUP(tblSales[[#This Row],[Product_ID]],Products!$A:$A,Products!$C:$C,"Women Dresses")</f>
        <v>Men Jeans</v>
      </c>
      <c r="AA1670" t="str">
        <f>_xlfn.XLOOKUP(tblSales[[#This Row],[Product_ID]],Products!$A:$A,Products!$D:$D,"Unknown")</f>
        <v>Slim Fit</v>
      </c>
      <c r="AB1670" t="str">
        <f>_xlfn.XLOOKUP(tblSales[[#This Row],[Product_ID]],Products!$A:$A,Products!$E:$E,"Unknown")</f>
        <v>Raymond</v>
      </c>
      <c r="AC1670" t="str">
        <f>_xlfn.XLOOKUP(tblSales[[#This Row],[Store_ID]],Stores!$A:$A,Stores!$B:$B,"Unknown")</f>
        <v>TrendMart Khammam Standard</v>
      </c>
      <c r="AD1670" t="str">
        <f>_xlfn.XLOOKUP(tblSales[[#This Row],[Store_ID]],Stores!$A:$A,Stores!$E:$E,"Unknown")</f>
        <v>South Zone 2</v>
      </c>
      <c r="AE1670" t="str">
        <f>_xlfn.XLOOKUP(tblSales[[#This Row],[Customer_ID]],Customers!$A:$A,Customers!$B:$B,"Unknown")</f>
        <v>Ashok Venkatesan</v>
      </c>
      <c r="AF1670" t="str">
        <f>_xlfn.XLOOKUP(tblSales[[#This Row],[Customer_ID]],Customers!$A:$A,Customers!$J:$J,"Unknown")</f>
        <v>Regular</v>
      </c>
      <c r="AG1670" t="str">
        <f>_xlfn.XLOOKUP(tblSales[[#This Row],[Employee_ID]],Employees!$A:$A,Employees!$B:$B,"Unknown")</f>
        <v>Padma Gounder</v>
      </c>
      <c r="AH1670">
        <f>IF(MONTH(tblSales[[#This Row],[Invoice Date]])&gt;=4,MONTH(tblSales[[#This Row],[Invoice Date]]),MONTH(tblSales[[#This Row],[Invoice Date]])+12)</f>
        <v>4</v>
      </c>
      <c r="AI1670" s="8">
        <f>DATE(YEAR(tblSales[[#This Row],[Invoice Date]]),MONTH(tblSales[[#This Row],[Invoice Date]]),1)</f>
        <v>45383</v>
      </c>
      <c r="AJ1670" t="str">
        <f>_xlfn.XLOOKUP(tblSales[[#This Row],[Product_ID]],Products!$A:$A,Products!$B:$B,"Unknown")</f>
        <v>Raymond Slim Fit Beige</v>
      </c>
      <c r="AK1670" s="9">
        <f>IFERROR(tblSales[[#This Row],[Profit]]/tblSales[[#This Row],[Sales Amount]],0)</f>
        <v>0</v>
      </c>
      <c r="AL1670" t="str">
        <f>IF(tblSales[[#This Row],[Discount %]]&lt;=5,"0-5%",
IF(tblSales[[#This Row],[Discount %]]&lt;=10,"5-10%",
IF(tblSales[[#This Row],[Discount %]]&lt;=15,"10-15%",
IF(tblSales[[#This Row],[Discount %]]&lt;=20,"15-20%","20%+"))))</f>
        <v>10-15%</v>
      </c>
    </row>
    <row r="1671" spans="1:38">
      <c r="A1671" s="2" t="s">
        <v>3564</v>
      </c>
      <c r="B1671" s="11">
        <v>45715</v>
      </c>
      <c r="C1671" s="2" t="s">
        <v>1537</v>
      </c>
      <c r="D1671" s="2" t="s">
        <v>911</v>
      </c>
      <c r="E1671" s="2" t="s">
        <v>1277</v>
      </c>
      <c r="F1671" s="2" t="s">
        <v>244</v>
      </c>
      <c r="G1671" s="2">
        <v>3</v>
      </c>
      <c r="H1671" s="2">
        <v>1168.1300000000001</v>
      </c>
      <c r="I1671" s="2">
        <v>0</v>
      </c>
      <c r="J1671" s="2">
        <v>0</v>
      </c>
      <c r="K1671" s="2">
        <v>12</v>
      </c>
      <c r="L1671" s="2">
        <v>420.53</v>
      </c>
      <c r="M1671" s="2">
        <v>3924.92</v>
      </c>
      <c r="N1671" s="2">
        <v>2645.79</v>
      </c>
      <c r="O1671" s="2">
        <f t="shared" ref="O1671:O1698" si="65">(M1671-N1671-L1671)</f>
        <v>858.60000000000014</v>
      </c>
      <c r="P1671" s="2" t="s">
        <v>28</v>
      </c>
      <c r="Q1671" s="2" t="str">
        <f t="shared" si="64"/>
        <v>Credit Card</v>
      </c>
      <c r="R1671" s="2" t="s">
        <v>21</v>
      </c>
      <c r="S1671" s="2" t="s">
        <v>56</v>
      </c>
      <c r="T1671" s="2" t="s">
        <v>1224</v>
      </c>
      <c r="U1671" s="2" t="s">
        <v>59</v>
      </c>
      <c r="V1671" t="str">
        <f>TEXT(tblSales[[#This Row],[Invoice Date]],"mmm")</f>
        <v>Feb</v>
      </c>
      <c r="W1671">
        <f>MONTH(tblSales[[#This Row],[Invoice Date]])</f>
        <v>2</v>
      </c>
      <c r="X1671">
        <f>YEAR(tblSales[[#This Row],[Invoice Date]])</f>
        <v>2025</v>
      </c>
      <c r="Y1671" t="str">
        <f>TEXT(tblSales[[#This Row],[Invoice Date]],"mmm-yyyy")</f>
        <v>Feb-2025</v>
      </c>
      <c r="Z1671" t="str">
        <f>_xlfn.XLOOKUP(tblSales[[#This Row],[Product_ID]],Products!$A:$A,Products!$C:$C,"Women Dresses")</f>
        <v>Men Trousers</v>
      </c>
      <c r="AA1671" t="str">
        <f>_xlfn.XLOOKUP(tblSales[[#This Row],[Product_ID]],Products!$A:$A,Products!$D:$D,"Unknown")</f>
        <v>Track Pant</v>
      </c>
      <c r="AB1671" t="str">
        <f>_xlfn.XLOOKUP(tblSales[[#This Row],[Product_ID]],Products!$A:$A,Products!$E:$E,"Unknown")</f>
        <v>Pepe Jeans</v>
      </c>
      <c r="AC1671" t="str">
        <f>_xlfn.XLOOKUP(tblSales[[#This Row],[Store_ID]],Stores!$A:$A,Stores!$B:$B,"Unknown")</f>
        <v>TrendMart Thrissur Standard</v>
      </c>
      <c r="AD1671" t="str">
        <f>_xlfn.XLOOKUP(tblSales[[#This Row],[Store_ID]],Stores!$A:$A,Stores!$E:$E,"Unknown")</f>
        <v>South Zone 1</v>
      </c>
      <c r="AE1671" t="str">
        <f>_xlfn.XLOOKUP(tblSales[[#This Row],[Customer_ID]],Customers!$A:$A,Customers!$B:$B,"Unknown")</f>
        <v>Dhanya Raman</v>
      </c>
      <c r="AF1671" t="str">
        <f>_xlfn.XLOOKUP(tblSales[[#This Row],[Customer_ID]],Customers!$A:$A,Customers!$J:$J,"Unknown")</f>
        <v>Gold</v>
      </c>
      <c r="AG1671" t="str">
        <f>_xlfn.XLOOKUP(tblSales[[#This Row],[Employee_ID]],Employees!$A:$A,Employees!$B:$B,"Unknown")</f>
        <v>Ganapathy Naidu</v>
      </c>
      <c r="AH1671">
        <f>IF(MONTH(tblSales[[#This Row],[Invoice Date]])&gt;=4,MONTH(tblSales[[#This Row],[Invoice Date]]),MONTH(tblSales[[#This Row],[Invoice Date]])+12)</f>
        <v>14</v>
      </c>
      <c r="AI1671" s="8">
        <f>DATE(YEAR(tblSales[[#This Row],[Invoice Date]]),MONTH(tblSales[[#This Row],[Invoice Date]]),1)</f>
        <v>45689</v>
      </c>
      <c r="AJ1671" t="str">
        <f>_xlfn.XLOOKUP(tblSales[[#This Row],[Product_ID]],Products!$A:$A,Products!$B:$B,"Unknown")</f>
        <v>Pepe Jeans Track Pant Mustard</v>
      </c>
      <c r="AK1671" s="9">
        <f>IFERROR(tblSales[[#This Row],[Profit]]/tblSales[[#This Row],[Sales Amount]],0)</f>
        <v>0.21875605107874813</v>
      </c>
      <c r="AL1671" t="str">
        <f>IF(tblSales[[#This Row],[Discount %]]&lt;=5,"0-5%",
IF(tblSales[[#This Row],[Discount %]]&lt;=10,"5-10%",
IF(tblSales[[#This Row],[Discount %]]&lt;=15,"10-15%",
IF(tblSales[[#This Row],[Discount %]]&lt;=20,"15-20%","20%+"))))</f>
        <v>0-5%</v>
      </c>
    </row>
    <row r="1672" spans="1:38">
      <c r="A1672" s="2" t="s">
        <v>3565</v>
      </c>
      <c r="B1672" s="11">
        <v>45637</v>
      </c>
      <c r="C1672" s="2" t="s">
        <v>2161</v>
      </c>
      <c r="D1672" s="2" t="s">
        <v>488</v>
      </c>
      <c r="E1672" s="2" t="s">
        <v>420</v>
      </c>
      <c r="F1672" s="2" t="s">
        <v>116</v>
      </c>
      <c r="G1672" s="2">
        <v>1</v>
      </c>
      <c r="H1672" s="2">
        <v>1334.56</v>
      </c>
      <c r="I1672" s="2">
        <v>30</v>
      </c>
      <c r="J1672" s="2">
        <v>400.37</v>
      </c>
      <c r="K1672" s="2">
        <v>12</v>
      </c>
      <c r="L1672" s="2">
        <v>112.1</v>
      </c>
      <c r="M1672" s="2">
        <v>1046.29</v>
      </c>
      <c r="N1672" s="2">
        <v>834.96</v>
      </c>
      <c r="O1672" s="2">
        <f t="shared" si="65"/>
        <v>99.229999999999933</v>
      </c>
      <c r="P1672" s="2" t="s">
        <v>28</v>
      </c>
      <c r="Q1672" s="2" t="str">
        <f t="shared" si="64"/>
        <v>Credit Card</v>
      </c>
      <c r="R1672" s="2" t="s">
        <v>20</v>
      </c>
      <c r="S1672" s="2" t="s">
        <v>56</v>
      </c>
      <c r="T1672" s="2" t="s">
        <v>1245</v>
      </c>
      <c r="U1672" s="2" t="s">
        <v>59</v>
      </c>
      <c r="V1672" t="str">
        <f>TEXT(tblSales[[#This Row],[Invoice Date]],"mmm")</f>
        <v>Dec</v>
      </c>
      <c r="W1672">
        <f>MONTH(tblSales[[#This Row],[Invoice Date]])</f>
        <v>12</v>
      </c>
      <c r="X1672">
        <f>YEAR(tblSales[[#This Row],[Invoice Date]])</f>
        <v>2024</v>
      </c>
      <c r="Y1672" t="str">
        <f>TEXT(tblSales[[#This Row],[Invoice Date]],"mmm-yyyy")</f>
        <v>Dec-2024</v>
      </c>
      <c r="Z1672" t="str">
        <f>_xlfn.XLOOKUP(tblSales[[#This Row],[Product_ID]],Products!$A:$A,Products!$C:$C,"Women Dresses")</f>
        <v>Women Jeans</v>
      </c>
      <c r="AA1672" t="str">
        <f>_xlfn.XLOOKUP(tblSales[[#This Row],[Product_ID]],Products!$A:$A,Products!$D:$D,"Unknown")</f>
        <v>Bootcut</v>
      </c>
      <c r="AB1672" t="str">
        <f>_xlfn.XLOOKUP(tblSales[[#This Row],[Product_ID]],Products!$A:$A,Products!$E:$E,"Unknown")</f>
        <v>US Polo Assn</v>
      </c>
      <c r="AC1672" t="str">
        <f>_xlfn.XLOOKUP(tblSales[[#This Row],[Store_ID]],Stores!$A:$A,Stores!$B:$B,"Unknown")</f>
        <v>TrendMart Hubballi Standard</v>
      </c>
      <c r="AD1672" t="str">
        <f>_xlfn.XLOOKUP(tblSales[[#This Row],[Store_ID]],Stores!$A:$A,Stores!$E:$E,"Unknown")</f>
        <v>South Zone 2</v>
      </c>
      <c r="AE1672" t="str">
        <f>_xlfn.XLOOKUP(tblSales[[#This Row],[Customer_ID]],Customers!$A:$A,Customers!$B:$B,"Unknown")</f>
        <v>Usha Shetty</v>
      </c>
      <c r="AF1672" t="str">
        <f>_xlfn.XLOOKUP(tblSales[[#This Row],[Customer_ID]],Customers!$A:$A,Customers!$J:$J,"Unknown")</f>
        <v>Silver</v>
      </c>
      <c r="AG1672" t="str">
        <f>_xlfn.XLOOKUP(tblSales[[#This Row],[Employee_ID]],Employees!$A:$A,Employees!$B:$B,"Unknown")</f>
        <v>Padma Gounder</v>
      </c>
      <c r="AH1672">
        <f>IF(MONTH(tblSales[[#This Row],[Invoice Date]])&gt;=4,MONTH(tblSales[[#This Row],[Invoice Date]]),MONTH(tblSales[[#This Row],[Invoice Date]])+12)</f>
        <v>12</v>
      </c>
      <c r="AI1672" s="8">
        <f>DATE(YEAR(tblSales[[#This Row],[Invoice Date]]),MONTH(tblSales[[#This Row],[Invoice Date]]),1)</f>
        <v>45627</v>
      </c>
      <c r="AJ1672" t="str">
        <f>_xlfn.XLOOKUP(tblSales[[#This Row],[Product_ID]],Products!$A:$A,Products!$B:$B,"Unknown")</f>
        <v>US Polo Assn Bootcut Black</v>
      </c>
      <c r="AK1672" s="9">
        <f>IFERROR(tblSales[[#This Row],[Profit]]/tblSales[[#This Row],[Sales Amount]],0)</f>
        <v>9.4839862753156326E-2</v>
      </c>
      <c r="AL1672" t="str">
        <f>IF(tblSales[[#This Row],[Discount %]]&lt;=5,"0-5%",
IF(tblSales[[#This Row],[Discount %]]&lt;=10,"5-10%",
IF(tblSales[[#This Row],[Discount %]]&lt;=15,"10-15%",
IF(tblSales[[#This Row],[Discount %]]&lt;=20,"15-20%","20%+"))))</f>
        <v>20%+</v>
      </c>
    </row>
    <row r="1673" spans="1:38">
      <c r="A1673" s="2" t="s">
        <v>3566</v>
      </c>
      <c r="B1673" s="11">
        <v>45412</v>
      </c>
      <c r="C1673" s="2" t="s">
        <v>2966</v>
      </c>
      <c r="D1673" s="2" t="s">
        <v>2934</v>
      </c>
      <c r="E1673" s="2" t="s">
        <v>432</v>
      </c>
      <c r="F1673" s="2" t="s">
        <v>222</v>
      </c>
      <c r="G1673" s="2">
        <v>2</v>
      </c>
      <c r="H1673" s="2">
        <v>1418.17</v>
      </c>
      <c r="I1673" s="2">
        <v>0</v>
      </c>
      <c r="J1673" s="2">
        <v>0</v>
      </c>
      <c r="K1673" s="2">
        <v>12</v>
      </c>
      <c r="L1673" s="2">
        <v>340.36</v>
      </c>
      <c r="M1673" s="2">
        <v>3176.7</v>
      </c>
      <c r="N1673" s="2">
        <v>2058.48</v>
      </c>
      <c r="O1673" s="2">
        <f t="shared" si="65"/>
        <v>777.85999999999979</v>
      </c>
      <c r="P1673" s="2" t="s">
        <v>27</v>
      </c>
      <c r="Q1673" s="2" t="str">
        <f t="shared" si="64"/>
        <v>Cash</v>
      </c>
      <c r="R1673" s="2" t="s">
        <v>20</v>
      </c>
      <c r="S1673" s="2" t="s">
        <v>56</v>
      </c>
      <c r="T1673" s="2" t="s">
        <v>3567</v>
      </c>
      <c r="U1673" s="2" t="s">
        <v>59</v>
      </c>
      <c r="V1673" t="str">
        <f>TEXT(tblSales[[#This Row],[Invoice Date]],"mmm")</f>
        <v>Apr</v>
      </c>
      <c r="W1673">
        <f>MONTH(tblSales[[#This Row],[Invoice Date]])</f>
        <v>4</v>
      </c>
      <c r="X1673">
        <f>YEAR(tblSales[[#This Row],[Invoice Date]])</f>
        <v>2024</v>
      </c>
      <c r="Y1673" t="str">
        <f>TEXT(tblSales[[#This Row],[Invoice Date]],"mmm-yyyy")</f>
        <v>Apr-2024</v>
      </c>
      <c r="Z1673" t="str">
        <f>_xlfn.XLOOKUP(tblSales[[#This Row],[Product_ID]],Products!$A:$A,Products!$C:$C,"Women Dresses")</f>
        <v>Sportswear</v>
      </c>
      <c r="AA1673" t="str">
        <f>_xlfn.XLOOKUP(tblSales[[#This Row],[Product_ID]],Products!$A:$A,Products!$D:$D,"Unknown")</f>
        <v>Joggers</v>
      </c>
      <c r="AB1673" t="str">
        <f>_xlfn.XLOOKUP(tblSales[[#This Row],[Product_ID]],Products!$A:$A,Products!$E:$E,"Unknown")</f>
        <v>Global Desi</v>
      </c>
      <c r="AC1673" t="str">
        <f>_xlfn.XLOOKUP(tblSales[[#This Row],[Store_ID]],Stores!$A:$A,Stores!$B:$B,"Unknown")</f>
        <v>TrendMart Mangaluru Mall Kiosk</v>
      </c>
      <c r="AD1673" t="str">
        <f>_xlfn.XLOOKUP(tblSales[[#This Row],[Store_ID]],Stores!$A:$A,Stores!$E:$E,"Unknown")</f>
        <v>South Zone 2</v>
      </c>
      <c r="AE1673" t="str">
        <f>_xlfn.XLOOKUP(tblSales[[#This Row],[Customer_ID]],Customers!$A:$A,Customers!$B:$B,"Unknown")</f>
        <v>Anil Mishra</v>
      </c>
      <c r="AF1673" t="str">
        <f>_xlfn.XLOOKUP(tblSales[[#This Row],[Customer_ID]],Customers!$A:$A,Customers!$J:$J,"Unknown")</f>
        <v>Gold</v>
      </c>
      <c r="AG1673" t="str">
        <f>_xlfn.XLOOKUP(tblSales[[#This Row],[Employee_ID]],Employees!$A:$A,Employees!$B:$B,"Unknown")</f>
        <v>Vasanthi Gupta</v>
      </c>
      <c r="AH1673">
        <f>IF(MONTH(tblSales[[#This Row],[Invoice Date]])&gt;=4,MONTH(tblSales[[#This Row],[Invoice Date]]),MONTH(tblSales[[#This Row],[Invoice Date]])+12)</f>
        <v>4</v>
      </c>
      <c r="AI1673" s="8">
        <f>DATE(YEAR(tblSales[[#This Row],[Invoice Date]]),MONTH(tblSales[[#This Row],[Invoice Date]]),1)</f>
        <v>45383</v>
      </c>
      <c r="AJ1673" t="str">
        <f>_xlfn.XLOOKUP(tblSales[[#This Row],[Product_ID]],Products!$A:$A,Products!$B:$B,"Unknown")</f>
        <v>Global Desi Joggers Charcoal</v>
      </c>
      <c r="AK1673" s="9">
        <f>IFERROR(tblSales[[#This Row],[Profit]]/tblSales[[#This Row],[Sales Amount]],0)</f>
        <v>0.24486416721755275</v>
      </c>
      <c r="AL1673" t="str">
        <f>IF(tblSales[[#This Row],[Discount %]]&lt;=5,"0-5%",
IF(tblSales[[#This Row],[Discount %]]&lt;=10,"5-10%",
IF(tblSales[[#This Row],[Discount %]]&lt;=15,"10-15%",
IF(tblSales[[#This Row],[Discount %]]&lt;=20,"15-20%","20%+"))))</f>
        <v>0-5%</v>
      </c>
    </row>
    <row r="1674" spans="1:38">
      <c r="A1674" s="2" t="s">
        <v>3568</v>
      </c>
      <c r="B1674" s="11">
        <v>45492</v>
      </c>
      <c r="C1674" s="2" t="s">
        <v>3124</v>
      </c>
      <c r="D1674" s="2" t="s">
        <v>108</v>
      </c>
      <c r="E1674" s="2" t="s">
        <v>1092</v>
      </c>
      <c r="F1674" s="2" t="s">
        <v>350</v>
      </c>
      <c r="G1674" s="2">
        <v>2</v>
      </c>
      <c r="H1674" s="2">
        <v>5063.82</v>
      </c>
      <c r="I1674" s="2">
        <v>10</v>
      </c>
      <c r="J1674" s="2">
        <v>1012.76</v>
      </c>
      <c r="K1674" s="2">
        <v>12</v>
      </c>
      <c r="L1674" s="2">
        <v>1093.79</v>
      </c>
      <c r="M1674" s="2">
        <v>10208.67</v>
      </c>
      <c r="N1674" s="2">
        <v>6741.6</v>
      </c>
      <c r="O1674" s="2">
        <f t="shared" si="65"/>
        <v>2373.2799999999997</v>
      </c>
      <c r="P1674" s="2" t="s">
        <v>31</v>
      </c>
      <c r="Q1674" s="2" t="str">
        <f t="shared" si="64"/>
        <v>Net Banking</v>
      </c>
      <c r="R1674" s="2" t="s">
        <v>21</v>
      </c>
      <c r="S1674" s="2" t="s">
        <v>56</v>
      </c>
      <c r="T1674" s="2" t="s">
        <v>1710</v>
      </c>
      <c r="U1674" s="2" t="s">
        <v>59</v>
      </c>
      <c r="V1674" t="str">
        <f>TEXT(tblSales[[#This Row],[Invoice Date]],"mmm")</f>
        <v>Jul</v>
      </c>
      <c r="W1674">
        <f>MONTH(tblSales[[#This Row],[Invoice Date]])</f>
        <v>7</v>
      </c>
      <c r="X1674">
        <f>YEAR(tblSales[[#This Row],[Invoice Date]])</f>
        <v>2024</v>
      </c>
      <c r="Y1674" t="str">
        <f>TEXT(tblSales[[#This Row],[Invoice Date]],"mmm-yyyy")</f>
        <v>Jul-2024</v>
      </c>
      <c r="Z1674" t="str">
        <f>_xlfn.XLOOKUP(tblSales[[#This Row],[Product_ID]],Products!$A:$A,Products!$C:$C,"Women Dresses")</f>
        <v>Women Sarees</v>
      </c>
      <c r="AA1674" t="str">
        <f>_xlfn.XLOOKUP(tblSales[[#This Row],[Product_ID]],Products!$A:$A,Products!$D:$D,"Unknown")</f>
        <v>Printed Saree</v>
      </c>
      <c r="AB1674" t="str">
        <f>_xlfn.XLOOKUP(tblSales[[#This Row],[Product_ID]],Products!$A:$A,Products!$E:$E,"Unknown")</f>
        <v>Max Fashion</v>
      </c>
      <c r="AC1674" t="str">
        <f>_xlfn.XLOOKUP(tblSales[[#This Row],[Store_ID]],Stores!$A:$A,Stores!$B:$B,"Unknown")</f>
        <v>TrendMart Kochi Standard</v>
      </c>
      <c r="AD1674" t="str">
        <f>_xlfn.XLOOKUP(tblSales[[#This Row],[Store_ID]],Stores!$A:$A,Stores!$E:$E,"Unknown")</f>
        <v>South Zone 1</v>
      </c>
      <c r="AE1674" t="str">
        <f>_xlfn.XLOOKUP(tblSales[[#This Row],[Customer_ID]],Customers!$A:$A,Customers!$B:$B,"Unknown")</f>
        <v>Tarun Varma</v>
      </c>
      <c r="AF1674" t="str">
        <f>_xlfn.XLOOKUP(tblSales[[#This Row],[Customer_ID]],Customers!$A:$A,Customers!$J:$J,"Unknown")</f>
        <v>Regular</v>
      </c>
      <c r="AG1674" t="str">
        <f>_xlfn.XLOOKUP(tblSales[[#This Row],[Employee_ID]],Employees!$A:$A,Employees!$B:$B,"Unknown")</f>
        <v>Chitra Chettiar</v>
      </c>
      <c r="AH1674">
        <f>IF(MONTH(tblSales[[#This Row],[Invoice Date]])&gt;=4,MONTH(tblSales[[#This Row],[Invoice Date]]),MONTH(tblSales[[#This Row],[Invoice Date]])+12)</f>
        <v>7</v>
      </c>
      <c r="AI1674" s="8">
        <f>DATE(YEAR(tblSales[[#This Row],[Invoice Date]]),MONTH(tblSales[[#This Row],[Invoice Date]]),1)</f>
        <v>45474</v>
      </c>
      <c r="AJ1674" t="str">
        <f>_xlfn.XLOOKUP(tblSales[[#This Row],[Product_ID]],Products!$A:$A,Products!$B:$B,"Unknown")</f>
        <v>Max Fashion Printed Saree Brown</v>
      </c>
      <c r="AK1674" s="9">
        <f>IFERROR(tblSales[[#This Row],[Profit]]/tblSales[[#This Row],[Sales Amount]],0)</f>
        <v>0.23247690443515168</v>
      </c>
      <c r="AL1674" t="str">
        <f>IF(tblSales[[#This Row],[Discount %]]&lt;=5,"0-5%",
IF(tblSales[[#This Row],[Discount %]]&lt;=10,"5-10%",
IF(tblSales[[#This Row],[Discount %]]&lt;=15,"10-15%",
IF(tblSales[[#This Row],[Discount %]]&lt;=20,"15-20%","20%+"))))</f>
        <v>5-10%</v>
      </c>
    </row>
    <row r="1675" spans="1:38">
      <c r="A1675" s="2" t="s">
        <v>3569</v>
      </c>
      <c r="B1675" s="11">
        <v>45598</v>
      </c>
      <c r="C1675" s="2" t="s">
        <v>830</v>
      </c>
      <c r="D1675" s="2" t="s">
        <v>716</v>
      </c>
      <c r="E1675" s="2" t="s">
        <v>187</v>
      </c>
      <c r="F1675" s="2" t="s">
        <v>199</v>
      </c>
      <c r="G1675" s="2">
        <v>1</v>
      </c>
      <c r="H1675" s="2">
        <v>1834.39</v>
      </c>
      <c r="I1675" s="2">
        <v>5</v>
      </c>
      <c r="J1675" s="2">
        <v>91.72</v>
      </c>
      <c r="K1675" s="2">
        <v>12</v>
      </c>
      <c r="L1675" s="2">
        <v>209.12</v>
      </c>
      <c r="M1675" s="2">
        <v>1951.79</v>
      </c>
      <c r="N1675" s="2">
        <v>1115.19</v>
      </c>
      <c r="O1675" s="2">
        <f t="shared" si="65"/>
        <v>627.4799999999999</v>
      </c>
      <c r="P1675" s="2" t="s">
        <v>28</v>
      </c>
      <c r="Q1675" s="2" t="str">
        <f t="shared" si="64"/>
        <v>Credit Card</v>
      </c>
      <c r="R1675" s="2" t="s">
        <v>21</v>
      </c>
      <c r="S1675" s="2" t="s">
        <v>56</v>
      </c>
      <c r="T1675" s="2" t="s">
        <v>2582</v>
      </c>
      <c r="U1675" s="2" t="s">
        <v>60</v>
      </c>
      <c r="V1675" t="str">
        <f>TEXT(tblSales[[#This Row],[Invoice Date]],"mmm")</f>
        <v>Nov</v>
      </c>
      <c r="W1675">
        <f>MONTH(tblSales[[#This Row],[Invoice Date]])</f>
        <v>11</v>
      </c>
      <c r="X1675">
        <f>YEAR(tblSales[[#This Row],[Invoice Date]])</f>
        <v>2024</v>
      </c>
      <c r="Y1675" t="str">
        <f>TEXT(tblSales[[#This Row],[Invoice Date]],"mmm-yyyy")</f>
        <v>Nov-2024</v>
      </c>
      <c r="Z1675" t="str">
        <f>_xlfn.XLOOKUP(tblSales[[#This Row],[Product_ID]],Products!$A:$A,Products!$C:$C,"Women Dresses")</f>
        <v>Sportswear</v>
      </c>
      <c r="AA1675" t="str">
        <f>_xlfn.XLOOKUP(tblSales[[#This Row],[Product_ID]],Products!$A:$A,Products!$D:$D,"Unknown")</f>
        <v>Sports T-Shirt</v>
      </c>
      <c r="AB1675" t="str">
        <f>_xlfn.XLOOKUP(tblSales[[#This Row],[Product_ID]],Products!$A:$A,Products!$E:$E,"Unknown")</f>
        <v>Allen Solly</v>
      </c>
      <c r="AC1675" t="str">
        <f>_xlfn.XLOOKUP(tblSales[[#This Row],[Store_ID]],Stores!$A:$A,Stores!$B:$B,"Unknown")</f>
        <v>TrendMart Tirupati Outlet</v>
      </c>
      <c r="AD1675" t="str">
        <f>_xlfn.XLOOKUP(tblSales[[#This Row],[Store_ID]],Stores!$A:$A,Stores!$E:$E,"Unknown")</f>
        <v>South Zone 3</v>
      </c>
      <c r="AE1675" t="str">
        <f>_xlfn.XLOOKUP(tblSales[[#This Row],[Customer_ID]],Customers!$A:$A,Customers!$B:$B,"Unknown")</f>
        <v>Hariharan Reddy</v>
      </c>
      <c r="AF1675" t="str">
        <f>_xlfn.XLOOKUP(tblSales[[#This Row],[Customer_ID]],Customers!$A:$A,Customers!$J:$J,"Unknown")</f>
        <v>Silver</v>
      </c>
      <c r="AG1675" t="str">
        <f>_xlfn.XLOOKUP(tblSales[[#This Row],[Employee_ID]],Employees!$A:$A,Employees!$B:$B,"Unknown")</f>
        <v>Anusuya Subramaniam</v>
      </c>
      <c r="AH1675">
        <f>IF(MONTH(tblSales[[#This Row],[Invoice Date]])&gt;=4,MONTH(tblSales[[#This Row],[Invoice Date]]),MONTH(tblSales[[#This Row],[Invoice Date]])+12)</f>
        <v>11</v>
      </c>
      <c r="AI1675" s="8">
        <f>DATE(YEAR(tblSales[[#This Row],[Invoice Date]]),MONTH(tblSales[[#This Row],[Invoice Date]]),1)</f>
        <v>45597</v>
      </c>
      <c r="AJ1675" t="str">
        <f>_xlfn.XLOOKUP(tblSales[[#This Row],[Product_ID]],Products!$A:$A,Products!$B:$B,"Unknown")</f>
        <v>Allen Solly Sports T-Shirt Cream</v>
      </c>
      <c r="AK1675" s="9">
        <f>IFERROR(tblSales[[#This Row],[Profit]]/tblSales[[#This Row],[Sales Amount]],0)</f>
        <v>0.32148950450611996</v>
      </c>
      <c r="AL1675" t="str">
        <f>IF(tblSales[[#This Row],[Discount %]]&lt;=5,"0-5%",
IF(tblSales[[#This Row],[Discount %]]&lt;=10,"5-10%",
IF(tblSales[[#This Row],[Discount %]]&lt;=15,"10-15%",
IF(tblSales[[#This Row],[Discount %]]&lt;=20,"15-20%","20%+"))))</f>
        <v>0-5%</v>
      </c>
    </row>
    <row r="1676" spans="1:38">
      <c r="A1676" s="2" t="s">
        <v>3570</v>
      </c>
      <c r="B1676" s="11">
        <v>45449</v>
      </c>
      <c r="C1676" s="2" t="s">
        <v>3571</v>
      </c>
      <c r="D1676" s="2" t="s">
        <v>1244</v>
      </c>
      <c r="E1676" s="2" t="s">
        <v>855</v>
      </c>
      <c r="F1676" s="2" t="s">
        <v>350</v>
      </c>
      <c r="G1676" s="2">
        <v>4</v>
      </c>
      <c r="H1676" s="2">
        <v>552.12</v>
      </c>
      <c r="I1676" s="2">
        <v>0</v>
      </c>
      <c r="J1676" s="2">
        <v>0</v>
      </c>
      <c r="K1676" s="2">
        <v>5</v>
      </c>
      <c r="L1676" s="2">
        <v>110.42</v>
      </c>
      <c r="M1676" s="2">
        <v>2318.9</v>
      </c>
      <c r="N1676" s="2">
        <v>1395</v>
      </c>
      <c r="O1676" s="2">
        <f t="shared" si="65"/>
        <v>813.48000000000013</v>
      </c>
      <c r="P1676" s="2" t="s">
        <v>31</v>
      </c>
      <c r="Q1676" s="2" t="str">
        <f t="shared" si="64"/>
        <v>Net Banking</v>
      </c>
      <c r="R1676" s="2" t="s">
        <v>20</v>
      </c>
      <c r="S1676" s="2" t="s">
        <v>56</v>
      </c>
      <c r="T1676" s="2" t="s">
        <v>1866</v>
      </c>
      <c r="U1676" s="2" t="s">
        <v>59</v>
      </c>
      <c r="V1676" t="str">
        <f>TEXT(tblSales[[#This Row],[Invoice Date]],"mmm")</f>
        <v>Jun</v>
      </c>
      <c r="W1676">
        <f>MONTH(tblSales[[#This Row],[Invoice Date]])</f>
        <v>6</v>
      </c>
      <c r="X1676">
        <f>YEAR(tblSales[[#This Row],[Invoice Date]])</f>
        <v>2024</v>
      </c>
      <c r="Y1676" t="str">
        <f>TEXT(tblSales[[#This Row],[Invoice Date]],"mmm-yyyy")</f>
        <v>Jun-2024</v>
      </c>
      <c r="Z1676" t="str">
        <f>_xlfn.XLOOKUP(tblSales[[#This Row],[Product_ID]],Products!$A:$A,Products!$C:$C,"Women Dresses")</f>
        <v>Men T-Shirts</v>
      </c>
      <c r="AA1676" t="str">
        <f>_xlfn.XLOOKUP(tblSales[[#This Row],[Product_ID]],Products!$A:$A,Products!$D:$D,"Unknown")</f>
        <v>Polo</v>
      </c>
      <c r="AB1676" t="str">
        <f>_xlfn.XLOOKUP(tblSales[[#This Row],[Product_ID]],Products!$A:$A,Products!$E:$E,"Unknown")</f>
        <v>Metro Shoes</v>
      </c>
      <c r="AC1676" t="str">
        <f>_xlfn.XLOOKUP(tblSales[[#This Row],[Store_ID]],Stores!$A:$A,Stores!$B:$B,"Unknown")</f>
        <v>TrendMart Vijayawada Standard</v>
      </c>
      <c r="AD1676" t="str">
        <f>_xlfn.XLOOKUP(tblSales[[#This Row],[Store_ID]],Stores!$A:$A,Stores!$E:$E,"Unknown")</f>
        <v>South Zone 3</v>
      </c>
      <c r="AE1676" t="str">
        <f>_xlfn.XLOOKUP(tblSales[[#This Row],[Customer_ID]],Customers!$A:$A,Customers!$B:$B,"Unknown")</f>
        <v>Kalyani Balasubramaniam</v>
      </c>
      <c r="AF1676" t="str">
        <f>_xlfn.XLOOKUP(tblSales[[#This Row],[Customer_ID]],Customers!$A:$A,Customers!$J:$J,"Unknown")</f>
        <v>Silver</v>
      </c>
      <c r="AG1676" t="str">
        <f>_xlfn.XLOOKUP(tblSales[[#This Row],[Employee_ID]],Employees!$A:$A,Employees!$B:$B,"Unknown")</f>
        <v>Chitra Chettiar</v>
      </c>
      <c r="AH1676">
        <f>IF(MONTH(tblSales[[#This Row],[Invoice Date]])&gt;=4,MONTH(tblSales[[#This Row],[Invoice Date]]),MONTH(tblSales[[#This Row],[Invoice Date]])+12)</f>
        <v>6</v>
      </c>
      <c r="AI1676" s="8">
        <f>DATE(YEAR(tblSales[[#This Row],[Invoice Date]]),MONTH(tblSales[[#This Row],[Invoice Date]]),1)</f>
        <v>45444</v>
      </c>
      <c r="AJ1676" t="str">
        <f>_xlfn.XLOOKUP(tblSales[[#This Row],[Product_ID]],Products!$A:$A,Products!$B:$B,"Unknown")</f>
        <v>Metro Shoes Polo Purple</v>
      </c>
      <c r="AK1676" s="9">
        <f>IFERROR(tblSales[[#This Row],[Profit]]/tblSales[[#This Row],[Sales Amount]],0)</f>
        <v>0.3508042606408211</v>
      </c>
      <c r="AL1676" t="str">
        <f>IF(tblSales[[#This Row],[Discount %]]&lt;=5,"0-5%",
IF(tblSales[[#This Row],[Discount %]]&lt;=10,"5-10%",
IF(tblSales[[#This Row],[Discount %]]&lt;=15,"10-15%",
IF(tblSales[[#This Row],[Discount %]]&lt;=20,"15-20%","20%+"))))</f>
        <v>0-5%</v>
      </c>
    </row>
    <row r="1677" spans="1:38">
      <c r="A1677" s="2" t="s">
        <v>3572</v>
      </c>
      <c r="B1677" s="11">
        <v>45491</v>
      </c>
      <c r="C1677" s="2" t="s">
        <v>2042</v>
      </c>
      <c r="D1677" s="2" t="s">
        <v>1408</v>
      </c>
      <c r="E1677" s="2" t="s">
        <v>115</v>
      </c>
      <c r="F1677" s="2" t="s">
        <v>475</v>
      </c>
      <c r="G1677" s="2">
        <v>3</v>
      </c>
      <c r="H1677" s="2">
        <v>754.84</v>
      </c>
      <c r="I1677" s="2">
        <v>15</v>
      </c>
      <c r="J1677" s="2">
        <v>339.68</v>
      </c>
      <c r="K1677" s="2">
        <v>5</v>
      </c>
      <c r="L1677" s="2">
        <v>96.24</v>
      </c>
      <c r="M1677" s="2">
        <v>2021.08</v>
      </c>
      <c r="N1677" s="2">
        <v>1710.54</v>
      </c>
      <c r="O1677" s="2">
        <f t="shared" si="65"/>
        <v>214.29999999999995</v>
      </c>
      <c r="P1677" s="2" t="s">
        <v>28</v>
      </c>
      <c r="Q1677" s="2" t="str">
        <f t="shared" si="64"/>
        <v>Credit Card</v>
      </c>
      <c r="R1677" s="2" t="s">
        <v>20</v>
      </c>
      <c r="S1677" s="2" t="s">
        <v>56</v>
      </c>
      <c r="T1677" s="2" t="s">
        <v>2719</v>
      </c>
      <c r="U1677" s="2" t="s">
        <v>59</v>
      </c>
      <c r="V1677" t="str">
        <f>TEXT(tblSales[[#This Row],[Invoice Date]],"mmm")</f>
        <v>Jul</v>
      </c>
      <c r="W1677">
        <f>MONTH(tblSales[[#This Row],[Invoice Date]])</f>
        <v>7</v>
      </c>
      <c r="X1677">
        <f>YEAR(tblSales[[#This Row],[Invoice Date]])</f>
        <v>2024</v>
      </c>
      <c r="Y1677" t="str">
        <f>TEXT(tblSales[[#This Row],[Invoice Date]],"mmm-yyyy")</f>
        <v>Jul-2024</v>
      </c>
      <c r="Z1677" t="str">
        <f>_xlfn.XLOOKUP(tblSales[[#This Row],[Product_ID]],Products!$A:$A,Products!$C:$C,"Women Dresses")</f>
        <v>Wallets</v>
      </c>
      <c r="AA1677" t="str">
        <f>_xlfn.XLOOKUP(tblSales[[#This Row],[Product_ID]],Products!$A:$A,Products!$D:$D,"Unknown")</f>
        <v>Leather Wallet</v>
      </c>
      <c r="AB1677" t="str">
        <f>_xlfn.XLOOKUP(tblSales[[#This Row],[Product_ID]],Products!$A:$A,Products!$E:$E,"Unknown")</f>
        <v>Skechers</v>
      </c>
      <c r="AC1677" t="str">
        <f>_xlfn.XLOOKUP(tblSales[[#This Row],[Store_ID]],Stores!$A:$A,Stores!$B:$B,"Unknown")</f>
        <v>TrendMart Thoothukudi Flagship</v>
      </c>
      <c r="AD1677" t="str">
        <f>_xlfn.XLOOKUP(tblSales[[#This Row],[Store_ID]],Stores!$A:$A,Stores!$E:$E,"Unknown")</f>
        <v>South Zone 1</v>
      </c>
      <c r="AE1677" t="str">
        <f>_xlfn.XLOOKUP(tblSales[[#This Row],[Customer_ID]],Customers!$A:$A,Customers!$B:$B,"Unknown")</f>
        <v>Nisha Iyer</v>
      </c>
      <c r="AF1677" t="str">
        <f>_xlfn.XLOOKUP(tblSales[[#This Row],[Customer_ID]],Customers!$A:$A,Customers!$J:$J,"Unknown")</f>
        <v>Regular</v>
      </c>
      <c r="AG1677" t="str">
        <f>_xlfn.XLOOKUP(tblSales[[#This Row],[Employee_ID]],Employees!$A:$A,Employees!$B:$B,"Unknown")</f>
        <v>Arjun Krishnan</v>
      </c>
      <c r="AH1677">
        <f>IF(MONTH(tblSales[[#This Row],[Invoice Date]])&gt;=4,MONTH(tblSales[[#This Row],[Invoice Date]]),MONTH(tblSales[[#This Row],[Invoice Date]])+12)</f>
        <v>7</v>
      </c>
      <c r="AI1677" s="8">
        <f>DATE(YEAR(tblSales[[#This Row],[Invoice Date]]),MONTH(tblSales[[#This Row],[Invoice Date]]),1)</f>
        <v>45474</v>
      </c>
      <c r="AJ1677" t="str">
        <f>_xlfn.XLOOKUP(tblSales[[#This Row],[Product_ID]],Products!$A:$A,Products!$B:$B,"Unknown")</f>
        <v>Skechers Leather Wallet Brown</v>
      </c>
      <c r="AK1677" s="9">
        <f>IFERROR(tblSales[[#This Row],[Profit]]/tblSales[[#This Row],[Sales Amount]],0)</f>
        <v>0.10603241831100202</v>
      </c>
      <c r="AL1677" t="str">
        <f>IF(tblSales[[#This Row],[Discount %]]&lt;=5,"0-5%",
IF(tblSales[[#This Row],[Discount %]]&lt;=10,"5-10%",
IF(tblSales[[#This Row],[Discount %]]&lt;=15,"10-15%",
IF(tblSales[[#This Row],[Discount %]]&lt;=20,"15-20%","20%+"))))</f>
        <v>10-15%</v>
      </c>
    </row>
    <row r="1678" spans="1:38">
      <c r="A1678" s="2" t="s">
        <v>3573</v>
      </c>
      <c r="B1678" s="11">
        <v>45526</v>
      </c>
      <c r="C1678" s="2" t="s">
        <v>512</v>
      </c>
      <c r="D1678" s="2" t="s">
        <v>2714</v>
      </c>
      <c r="E1678" s="2" t="s">
        <v>192</v>
      </c>
      <c r="F1678" s="2" t="s">
        <v>122</v>
      </c>
      <c r="G1678" s="2">
        <v>3</v>
      </c>
      <c r="H1678" s="2">
        <v>692.69</v>
      </c>
      <c r="I1678" s="2">
        <v>10</v>
      </c>
      <c r="J1678" s="2">
        <v>207.81</v>
      </c>
      <c r="K1678" s="2">
        <v>5</v>
      </c>
      <c r="L1678" s="2">
        <v>93.51</v>
      </c>
      <c r="M1678" s="2">
        <v>1963.77</v>
      </c>
      <c r="N1678" s="2">
        <v>1211.7</v>
      </c>
      <c r="O1678" s="2">
        <f t="shared" si="65"/>
        <v>658.56</v>
      </c>
      <c r="P1678" s="2" t="s">
        <v>28</v>
      </c>
      <c r="Q1678" s="2" t="str">
        <f t="shared" si="64"/>
        <v>Credit Card</v>
      </c>
      <c r="R1678" s="2" t="s">
        <v>20</v>
      </c>
      <c r="S1678" s="2" t="s">
        <v>56</v>
      </c>
      <c r="T1678" s="2" t="s">
        <v>359</v>
      </c>
      <c r="U1678" s="2" t="s">
        <v>59</v>
      </c>
      <c r="V1678" t="str">
        <f>TEXT(tblSales[[#This Row],[Invoice Date]],"mmm")</f>
        <v>Aug</v>
      </c>
      <c r="W1678">
        <f>MONTH(tblSales[[#This Row],[Invoice Date]])</f>
        <v>8</v>
      </c>
      <c r="X1678">
        <f>YEAR(tblSales[[#This Row],[Invoice Date]])</f>
        <v>2024</v>
      </c>
      <c r="Y1678" t="str">
        <f>TEXT(tblSales[[#This Row],[Invoice Date]],"mmm-yyyy")</f>
        <v>Aug-2024</v>
      </c>
      <c r="Z1678" t="str">
        <f>_xlfn.XLOOKUP(tblSales[[#This Row],[Product_ID]],Products!$A:$A,Products!$C:$C,"Women Dresses")</f>
        <v>Men T-Shirts</v>
      </c>
      <c r="AA1678" t="str">
        <f>_xlfn.XLOOKUP(tblSales[[#This Row],[Product_ID]],Products!$A:$A,Products!$D:$D,"Unknown")</f>
        <v>Polo</v>
      </c>
      <c r="AB1678" t="str">
        <f>_xlfn.XLOOKUP(tblSales[[#This Row],[Product_ID]],Products!$A:$A,Products!$E:$E,"Unknown")</f>
        <v>Libas</v>
      </c>
      <c r="AC1678" t="str">
        <f>_xlfn.XLOOKUP(tblSales[[#This Row],[Store_ID]],Stores!$A:$A,Stores!$B:$B,"Unknown")</f>
        <v>TrendMart Nellore Standard</v>
      </c>
      <c r="AD1678" t="str">
        <f>_xlfn.XLOOKUP(tblSales[[#This Row],[Store_ID]],Stores!$A:$A,Stores!$E:$E,"Unknown")</f>
        <v>South Zone 3</v>
      </c>
      <c r="AE1678" t="str">
        <f>_xlfn.XLOOKUP(tblSales[[#This Row],[Customer_ID]],Customers!$A:$A,Customers!$B:$B,"Unknown")</f>
        <v>Venkat Sundaram</v>
      </c>
      <c r="AF1678" t="str">
        <f>_xlfn.XLOOKUP(tblSales[[#This Row],[Customer_ID]],Customers!$A:$A,Customers!$J:$J,"Unknown")</f>
        <v>Regular</v>
      </c>
      <c r="AG1678" t="str">
        <f>_xlfn.XLOOKUP(tblSales[[#This Row],[Employee_ID]],Employees!$A:$A,Employees!$B:$B,"Unknown")</f>
        <v>Rahul Krishnan</v>
      </c>
      <c r="AH1678">
        <f>IF(MONTH(tblSales[[#This Row],[Invoice Date]])&gt;=4,MONTH(tblSales[[#This Row],[Invoice Date]]),MONTH(tblSales[[#This Row],[Invoice Date]])+12)</f>
        <v>8</v>
      </c>
      <c r="AI1678" s="8">
        <f>DATE(YEAR(tblSales[[#This Row],[Invoice Date]]),MONTH(tblSales[[#This Row],[Invoice Date]]),1)</f>
        <v>45505</v>
      </c>
      <c r="AJ1678" t="str">
        <f>_xlfn.XLOOKUP(tblSales[[#This Row],[Product_ID]],Products!$A:$A,Products!$B:$B,"Unknown")</f>
        <v>Libas Polo Peach</v>
      </c>
      <c r="AK1678" s="9">
        <f>IFERROR(tblSales[[#This Row],[Profit]]/tblSales[[#This Row],[Sales Amount]],0)</f>
        <v>0.33535495501000623</v>
      </c>
      <c r="AL1678" t="str">
        <f>IF(tblSales[[#This Row],[Discount %]]&lt;=5,"0-5%",
IF(tblSales[[#This Row],[Discount %]]&lt;=10,"5-10%",
IF(tblSales[[#This Row],[Discount %]]&lt;=15,"10-15%",
IF(tblSales[[#This Row],[Discount %]]&lt;=20,"15-20%","20%+"))))</f>
        <v>5-10%</v>
      </c>
    </row>
    <row r="1679" spans="1:38">
      <c r="A1679" s="2" t="s">
        <v>3574</v>
      </c>
      <c r="B1679" s="11">
        <v>45388</v>
      </c>
      <c r="C1679" s="2" t="s">
        <v>1503</v>
      </c>
      <c r="D1679" s="2" t="s">
        <v>452</v>
      </c>
      <c r="E1679" s="2" t="s">
        <v>363</v>
      </c>
      <c r="F1679" s="2" t="s">
        <v>92</v>
      </c>
      <c r="G1679" s="2">
        <v>2</v>
      </c>
      <c r="H1679" s="2">
        <v>1169.83</v>
      </c>
      <c r="I1679" s="2">
        <v>0</v>
      </c>
      <c r="J1679" s="2">
        <v>0</v>
      </c>
      <c r="K1679" s="2">
        <v>12</v>
      </c>
      <c r="L1679" s="2">
        <v>280.76</v>
      </c>
      <c r="M1679" s="2">
        <v>2620.42</v>
      </c>
      <c r="N1679" s="2">
        <v>1829.44</v>
      </c>
      <c r="O1679" s="2">
        <f t="shared" si="65"/>
        <v>510.22</v>
      </c>
      <c r="P1679" s="2" t="s">
        <v>29</v>
      </c>
      <c r="Q1679" s="2" t="str">
        <f t="shared" si="64"/>
        <v>Debit Card</v>
      </c>
      <c r="R1679" s="2" t="s">
        <v>20</v>
      </c>
      <c r="S1679" s="2" t="s">
        <v>57</v>
      </c>
      <c r="T1679" s="2" t="s">
        <v>2098</v>
      </c>
      <c r="U1679" s="2" t="s">
        <v>60</v>
      </c>
      <c r="V1679" t="str">
        <f>TEXT(tblSales[[#This Row],[Invoice Date]],"mmm")</f>
        <v>Apr</v>
      </c>
      <c r="W1679">
        <f>MONTH(tblSales[[#This Row],[Invoice Date]])</f>
        <v>4</v>
      </c>
      <c r="X1679">
        <f>YEAR(tblSales[[#This Row],[Invoice Date]])</f>
        <v>2024</v>
      </c>
      <c r="Y1679" t="str">
        <f>TEXT(tblSales[[#This Row],[Invoice Date]],"mmm-yyyy")</f>
        <v>Apr-2024</v>
      </c>
      <c r="Z1679" t="str">
        <f>_xlfn.XLOOKUP(tblSales[[#This Row],[Product_ID]],Products!$A:$A,Products!$C:$C,"Women Dresses")</f>
        <v>Sportswear</v>
      </c>
      <c r="AA1679" t="str">
        <f>_xlfn.XLOOKUP(tblSales[[#This Row],[Product_ID]],Products!$A:$A,Products!$D:$D,"Unknown")</f>
        <v>Sports T-Shirt</v>
      </c>
      <c r="AB1679" t="str">
        <f>_xlfn.XLOOKUP(tblSales[[#This Row],[Product_ID]],Products!$A:$A,Products!$E:$E,"Unknown")</f>
        <v>Liberty</v>
      </c>
      <c r="AC1679" t="str">
        <f>_xlfn.XLOOKUP(tblSales[[#This Row],[Store_ID]],Stores!$A:$A,Stores!$B:$B,"Unknown")</f>
        <v>TrendMart Thoothukudi Mall Kiosk</v>
      </c>
      <c r="AD1679" t="str">
        <f>_xlfn.XLOOKUP(tblSales[[#This Row],[Store_ID]],Stores!$A:$A,Stores!$E:$E,"Unknown")</f>
        <v>South Zone 1</v>
      </c>
      <c r="AE1679" t="str">
        <f>_xlfn.XLOOKUP(tblSales[[#This Row],[Customer_ID]],Customers!$A:$A,Customers!$B:$B,"Unknown")</f>
        <v>Vasu Mudaliar</v>
      </c>
      <c r="AF1679" t="str">
        <f>_xlfn.XLOOKUP(tblSales[[#This Row],[Customer_ID]],Customers!$A:$A,Customers!$J:$J,"Unknown")</f>
        <v>gold</v>
      </c>
      <c r="AG1679" t="str">
        <f>_xlfn.XLOOKUP(tblSales[[#This Row],[Employee_ID]],Employees!$A:$A,Employees!$B:$B,"Unknown")</f>
        <v>Manoj Ramachandran</v>
      </c>
      <c r="AH1679">
        <f>IF(MONTH(tblSales[[#This Row],[Invoice Date]])&gt;=4,MONTH(tblSales[[#This Row],[Invoice Date]]),MONTH(tblSales[[#This Row],[Invoice Date]])+12)</f>
        <v>4</v>
      </c>
      <c r="AI1679" s="8">
        <f>DATE(YEAR(tblSales[[#This Row],[Invoice Date]]),MONTH(tblSales[[#This Row],[Invoice Date]]),1)</f>
        <v>45383</v>
      </c>
      <c r="AJ1679" t="str">
        <f>_xlfn.XLOOKUP(tblSales[[#This Row],[Product_ID]],Products!$A:$A,Products!$B:$B,"Unknown")</f>
        <v>Liberty Sports T-Shirt Peach</v>
      </c>
      <c r="AK1679" s="9">
        <f>IFERROR(tblSales[[#This Row],[Profit]]/tblSales[[#This Row],[Sales Amount]],0)</f>
        <v>0.19470924508284931</v>
      </c>
      <c r="AL1679" t="str">
        <f>IF(tblSales[[#This Row],[Discount %]]&lt;=5,"0-5%",
IF(tblSales[[#This Row],[Discount %]]&lt;=10,"5-10%",
IF(tblSales[[#This Row],[Discount %]]&lt;=15,"10-15%",
IF(tblSales[[#This Row],[Discount %]]&lt;=20,"15-20%","20%+"))))</f>
        <v>0-5%</v>
      </c>
    </row>
    <row r="1680" spans="1:38">
      <c r="A1680" s="2" t="s">
        <v>3575</v>
      </c>
      <c r="B1680" s="11">
        <v>45631</v>
      </c>
      <c r="C1680" s="2" t="s">
        <v>605</v>
      </c>
      <c r="D1680" s="2" t="s">
        <v>436</v>
      </c>
      <c r="E1680" s="2" t="s">
        <v>1277</v>
      </c>
      <c r="F1680" s="2" t="s">
        <v>92</v>
      </c>
      <c r="G1680" s="2">
        <v>3</v>
      </c>
      <c r="H1680" s="2">
        <v>1720.17</v>
      </c>
      <c r="I1680" s="2">
        <v>0</v>
      </c>
      <c r="J1680" s="2">
        <v>0</v>
      </c>
      <c r="K1680" s="2">
        <v>12</v>
      </c>
      <c r="L1680" s="2">
        <v>619.26</v>
      </c>
      <c r="M1680" s="2">
        <v>5779.77</v>
      </c>
      <c r="N1680" s="2">
        <v>3422.7</v>
      </c>
      <c r="O1680" s="2">
        <f t="shared" si="65"/>
        <v>1737.8100000000006</v>
      </c>
      <c r="P1680" s="2" t="s">
        <v>32</v>
      </c>
      <c r="Q1680" s="2" t="str">
        <f t="shared" si="64"/>
        <v>UPI</v>
      </c>
      <c r="R1680" s="2" t="s">
        <v>21</v>
      </c>
      <c r="S1680" s="2" t="s">
        <v>56</v>
      </c>
      <c r="T1680" s="2" t="s">
        <v>1025</v>
      </c>
      <c r="U1680" s="2" t="s">
        <v>59</v>
      </c>
      <c r="V1680" t="str">
        <f>TEXT(tblSales[[#This Row],[Invoice Date]],"mmm")</f>
        <v>Dec</v>
      </c>
      <c r="W1680">
        <f>MONTH(tblSales[[#This Row],[Invoice Date]])</f>
        <v>12</v>
      </c>
      <c r="X1680">
        <f>YEAR(tblSales[[#This Row],[Invoice Date]])</f>
        <v>2024</v>
      </c>
      <c r="Y1680" t="str">
        <f>TEXT(tblSales[[#This Row],[Invoice Date]],"mmm-yyyy")</f>
        <v>Dec-2024</v>
      </c>
      <c r="Z1680" t="str">
        <f>_xlfn.XLOOKUP(tblSales[[#This Row],[Product_ID]],Products!$A:$A,Products!$C:$C,"Women Dresses")</f>
        <v>Women Dresses</v>
      </c>
      <c r="AA1680" t="str">
        <f>_xlfn.XLOOKUP(tblSales[[#This Row],[Product_ID]],Products!$A:$A,Products!$D:$D,"Unknown")</f>
        <v>Bodycon Dress</v>
      </c>
      <c r="AB1680" t="str">
        <f>_xlfn.XLOOKUP(tblSales[[#This Row],[Product_ID]],Products!$A:$A,Products!$E:$E,"Unknown")</f>
        <v>Reebok</v>
      </c>
      <c r="AC1680" t="str">
        <f>_xlfn.XLOOKUP(tblSales[[#This Row],[Store_ID]],Stores!$A:$A,Stores!$B:$B,"Unknown")</f>
        <v>TrendMart Thrissur Standard</v>
      </c>
      <c r="AD1680" t="str">
        <f>_xlfn.XLOOKUP(tblSales[[#This Row],[Store_ID]],Stores!$A:$A,Stores!$E:$E,"Unknown")</f>
        <v>South Zone 1</v>
      </c>
      <c r="AE1680" t="str">
        <f>_xlfn.XLOOKUP(tblSales[[#This Row],[Customer_ID]],Customers!$A:$A,Customers!$B:$B,"Unknown")</f>
        <v>Manikandan Naidu</v>
      </c>
      <c r="AF1680" t="str">
        <f>_xlfn.XLOOKUP(tblSales[[#This Row],[Customer_ID]],Customers!$A:$A,Customers!$J:$J,"Unknown")</f>
        <v>Silver</v>
      </c>
      <c r="AG1680" t="str">
        <f>_xlfn.XLOOKUP(tblSales[[#This Row],[Employee_ID]],Employees!$A:$A,Employees!$B:$B,"Unknown")</f>
        <v>Manoj Ramachandran</v>
      </c>
      <c r="AH1680">
        <f>IF(MONTH(tblSales[[#This Row],[Invoice Date]])&gt;=4,MONTH(tblSales[[#This Row],[Invoice Date]]),MONTH(tblSales[[#This Row],[Invoice Date]])+12)</f>
        <v>12</v>
      </c>
      <c r="AI1680" s="8">
        <f>DATE(YEAR(tblSales[[#This Row],[Invoice Date]]),MONTH(tblSales[[#This Row],[Invoice Date]]),1)</f>
        <v>45627</v>
      </c>
      <c r="AJ1680" t="str">
        <f>_xlfn.XLOOKUP(tblSales[[#This Row],[Product_ID]],Products!$A:$A,Products!$B:$B,"Unknown")</f>
        <v>Reebok Bodycon Dress Navy Blue</v>
      </c>
      <c r="AK1680" s="9">
        <f>IFERROR(tblSales[[#This Row],[Profit]]/tblSales[[#This Row],[Sales Amount]],0)</f>
        <v>0.3006711339724592</v>
      </c>
      <c r="AL1680" t="str">
        <f>IF(tblSales[[#This Row],[Discount %]]&lt;=5,"0-5%",
IF(tblSales[[#This Row],[Discount %]]&lt;=10,"5-10%",
IF(tblSales[[#This Row],[Discount %]]&lt;=15,"10-15%",
IF(tblSales[[#This Row],[Discount %]]&lt;=20,"15-20%","20%+"))))</f>
        <v>0-5%</v>
      </c>
    </row>
    <row r="1681" spans="1:38">
      <c r="A1681" s="2" t="s">
        <v>3576</v>
      </c>
      <c r="B1681" s="11">
        <v>45694</v>
      </c>
      <c r="C1681" s="2" t="s">
        <v>1322</v>
      </c>
      <c r="D1681" s="2" t="s">
        <v>308</v>
      </c>
      <c r="E1681" s="2" t="s">
        <v>1024</v>
      </c>
      <c r="F1681" s="2" t="s">
        <v>540</v>
      </c>
      <c r="G1681" s="2">
        <v>3</v>
      </c>
      <c r="H1681" s="2">
        <v>731.38</v>
      </c>
      <c r="I1681" s="2">
        <v>10</v>
      </c>
      <c r="J1681" s="2">
        <v>219.41</v>
      </c>
      <c r="K1681" s="2">
        <v>3</v>
      </c>
      <c r="L1681" s="2">
        <v>59.24</v>
      </c>
      <c r="M1681" s="2">
        <v>2033.97</v>
      </c>
      <c r="N1681" s="2">
        <v>1670.97</v>
      </c>
      <c r="O1681" s="2">
        <f t="shared" si="65"/>
        <v>303.76</v>
      </c>
      <c r="P1681" s="2" t="s">
        <v>27</v>
      </c>
      <c r="Q1681" s="2" t="str">
        <f t="shared" si="64"/>
        <v>Cash</v>
      </c>
      <c r="R1681" s="2" t="s">
        <v>20</v>
      </c>
      <c r="S1681" s="2" t="s">
        <v>56</v>
      </c>
      <c r="T1681" s="2" t="s">
        <v>2262</v>
      </c>
      <c r="U1681" s="2" t="s">
        <v>59</v>
      </c>
      <c r="V1681" t="str">
        <f>TEXT(tblSales[[#This Row],[Invoice Date]],"mmm")</f>
        <v>Feb</v>
      </c>
      <c r="W1681">
        <f>MONTH(tblSales[[#This Row],[Invoice Date]])</f>
        <v>2</v>
      </c>
      <c r="X1681">
        <f>YEAR(tblSales[[#This Row],[Invoice Date]])</f>
        <v>2025</v>
      </c>
      <c r="Y1681" t="str">
        <f>TEXT(tblSales[[#This Row],[Invoice Date]],"mmm-yyyy")</f>
        <v>Feb-2025</v>
      </c>
      <c r="Z1681" t="str">
        <f>_xlfn.XLOOKUP(tblSales[[#This Row],[Product_ID]],Products!$A:$A,Products!$C:$C,"Women Dresses")</f>
        <v>Jewellery</v>
      </c>
      <c r="AA1681" t="str">
        <f>_xlfn.XLOOKUP(tblSales[[#This Row],[Product_ID]],Products!$A:$A,Products!$D:$D,"Unknown")</f>
        <v>Necklace</v>
      </c>
      <c r="AB1681" t="str">
        <f>_xlfn.XLOOKUP(tblSales[[#This Row],[Product_ID]],Products!$A:$A,Products!$E:$E,"Unknown")</f>
        <v>Aurelia</v>
      </c>
      <c r="AC1681" t="str">
        <f>_xlfn.XLOOKUP(tblSales[[#This Row],[Store_ID]],Stores!$A:$A,Stores!$B:$B,"Unknown")</f>
        <v>TrendMart Hyderabad Standard</v>
      </c>
      <c r="AD1681" t="str">
        <f>_xlfn.XLOOKUP(tblSales[[#This Row],[Store_ID]],Stores!$A:$A,Stores!$E:$E,"Unknown")</f>
        <v>South Zone 2</v>
      </c>
      <c r="AE1681" t="str">
        <f>_xlfn.XLOOKUP(tblSales[[#This Row],[Customer_ID]],Customers!$A:$A,Customers!$B:$B,"Unknown")</f>
        <v>Srinivas Chandran</v>
      </c>
      <c r="AF1681" t="str">
        <f>_xlfn.XLOOKUP(tblSales[[#This Row],[Customer_ID]],Customers!$A:$A,Customers!$J:$J,"Unknown")</f>
        <v>Regular</v>
      </c>
      <c r="AG1681" t="str">
        <f>_xlfn.XLOOKUP(tblSales[[#This Row],[Employee_ID]],Employees!$A:$A,Employees!$B:$B,"Unknown")</f>
        <v>Swathi Achari</v>
      </c>
      <c r="AH1681">
        <f>IF(MONTH(tblSales[[#This Row],[Invoice Date]])&gt;=4,MONTH(tblSales[[#This Row],[Invoice Date]]),MONTH(tblSales[[#This Row],[Invoice Date]])+12)</f>
        <v>14</v>
      </c>
      <c r="AI1681" s="8">
        <f>DATE(YEAR(tblSales[[#This Row],[Invoice Date]]),MONTH(tblSales[[#This Row],[Invoice Date]]),1)</f>
        <v>45689</v>
      </c>
      <c r="AJ1681" t="str">
        <f>_xlfn.XLOOKUP(tblSales[[#This Row],[Product_ID]],Products!$A:$A,Products!$B:$B,"Unknown")</f>
        <v>Aurelia Necklace Grey</v>
      </c>
      <c r="AK1681" s="9">
        <f>IFERROR(tblSales[[#This Row],[Profit]]/tblSales[[#This Row],[Sales Amount]],0)</f>
        <v>0.14934340231173518</v>
      </c>
      <c r="AL1681" t="str">
        <f>IF(tblSales[[#This Row],[Discount %]]&lt;=5,"0-5%",
IF(tblSales[[#This Row],[Discount %]]&lt;=10,"5-10%",
IF(tblSales[[#This Row],[Discount %]]&lt;=15,"10-15%",
IF(tblSales[[#This Row],[Discount %]]&lt;=20,"15-20%","20%+"))))</f>
        <v>5-10%</v>
      </c>
    </row>
    <row r="1682" spans="1:38">
      <c r="A1682" s="2" t="s">
        <v>3577</v>
      </c>
      <c r="B1682" s="11">
        <v>45491</v>
      </c>
      <c r="C1682" s="2" t="s">
        <v>2327</v>
      </c>
      <c r="D1682" s="2" t="s">
        <v>1081</v>
      </c>
      <c r="E1682" s="2" t="s">
        <v>394</v>
      </c>
      <c r="F1682" s="2" t="s">
        <v>350</v>
      </c>
      <c r="G1682" s="2">
        <v>2</v>
      </c>
      <c r="H1682" s="2">
        <v>3756.82</v>
      </c>
      <c r="I1682" s="2">
        <v>15</v>
      </c>
      <c r="J1682" s="2">
        <v>1127.05</v>
      </c>
      <c r="K1682" s="2">
        <v>12</v>
      </c>
      <c r="L1682" s="2">
        <v>766.39</v>
      </c>
      <c r="M1682" s="2">
        <v>7152.98</v>
      </c>
      <c r="N1682" s="2">
        <v>5464.62</v>
      </c>
      <c r="O1682" s="2">
        <f t="shared" si="65"/>
        <v>921.96999999999969</v>
      </c>
      <c r="P1682" s="2" t="s">
        <v>27</v>
      </c>
      <c r="Q1682" s="2" t="str">
        <f t="shared" si="64"/>
        <v>Cash</v>
      </c>
      <c r="R1682" s="2" t="s">
        <v>20</v>
      </c>
      <c r="S1682" s="2" t="s">
        <v>56</v>
      </c>
      <c r="T1682" s="2" t="s">
        <v>3578</v>
      </c>
      <c r="U1682" s="2" t="s">
        <v>59</v>
      </c>
      <c r="V1682" t="str">
        <f>TEXT(tblSales[[#This Row],[Invoice Date]],"mmm")</f>
        <v>Jul</v>
      </c>
      <c r="W1682">
        <f>MONTH(tblSales[[#This Row],[Invoice Date]])</f>
        <v>7</v>
      </c>
      <c r="X1682">
        <f>YEAR(tblSales[[#This Row],[Invoice Date]])</f>
        <v>2024</v>
      </c>
      <c r="Y1682" t="str">
        <f>TEXT(tblSales[[#This Row],[Invoice Date]],"mmm-yyyy")</f>
        <v>Jul-2024</v>
      </c>
      <c r="Z1682" t="str">
        <f>_xlfn.XLOOKUP(tblSales[[#This Row],[Product_ID]],Products!$A:$A,Products!$C:$C,"Women Dresses")</f>
        <v>Women Sarees</v>
      </c>
      <c r="AA1682" t="str">
        <f>_xlfn.XLOOKUP(tblSales[[#This Row],[Product_ID]],Products!$A:$A,Products!$D:$D,"Unknown")</f>
        <v>Georgette Saree</v>
      </c>
      <c r="AB1682" t="str">
        <f>_xlfn.XLOOKUP(tblSales[[#This Row],[Product_ID]],Products!$A:$A,Products!$E:$E,"Unknown")</f>
        <v>Sparx</v>
      </c>
      <c r="AC1682" t="str">
        <f>_xlfn.XLOOKUP(tblSales[[#This Row],[Store_ID]],Stores!$A:$A,Stores!$B:$B,"Unknown")</f>
        <v>TrendMart Thoothukudi High Street</v>
      </c>
      <c r="AD1682" t="str">
        <f>_xlfn.XLOOKUP(tblSales[[#This Row],[Store_ID]],Stores!$A:$A,Stores!$E:$E,"Unknown")</f>
        <v>South Zone 1</v>
      </c>
      <c r="AE1682" t="str">
        <f>_xlfn.XLOOKUP(tblSales[[#This Row],[Customer_ID]],Customers!$A:$A,Customers!$B:$B,"Unknown")</f>
        <v>Ramya Hegde</v>
      </c>
      <c r="AF1682" t="str">
        <f>_xlfn.XLOOKUP(tblSales[[#This Row],[Customer_ID]],Customers!$A:$A,Customers!$J:$J,"Unknown")</f>
        <v>Silver</v>
      </c>
      <c r="AG1682" t="str">
        <f>_xlfn.XLOOKUP(tblSales[[#This Row],[Employee_ID]],Employees!$A:$A,Employees!$B:$B,"Unknown")</f>
        <v>Chitra Chettiar</v>
      </c>
      <c r="AH1682">
        <f>IF(MONTH(tblSales[[#This Row],[Invoice Date]])&gt;=4,MONTH(tblSales[[#This Row],[Invoice Date]]),MONTH(tblSales[[#This Row],[Invoice Date]])+12)</f>
        <v>7</v>
      </c>
      <c r="AI1682" s="8">
        <f>DATE(YEAR(tblSales[[#This Row],[Invoice Date]]),MONTH(tblSales[[#This Row],[Invoice Date]]),1)</f>
        <v>45474</v>
      </c>
      <c r="AJ1682" t="str">
        <f>_xlfn.XLOOKUP(tblSales[[#This Row],[Product_ID]],Products!$A:$A,Products!$B:$B,"Unknown")</f>
        <v>Sparx Georgette Saree Purple</v>
      </c>
      <c r="AK1682" s="9">
        <f>IFERROR(tblSales[[#This Row],[Profit]]/tblSales[[#This Row],[Sales Amount]],0)</f>
        <v>0.12889313265240498</v>
      </c>
      <c r="AL1682" t="str">
        <f>IF(tblSales[[#This Row],[Discount %]]&lt;=5,"0-5%",
IF(tblSales[[#This Row],[Discount %]]&lt;=10,"5-10%",
IF(tblSales[[#This Row],[Discount %]]&lt;=15,"10-15%",
IF(tblSales[[#This Row],[Discount %]]&lt;=20,"15-20%","20%+"))))</f>
        <v>10-15%</v>
      </c>
    </row>
    <row r="1683" spans="1:38">
      <c r="A1683" s="2" t="s">
        <v>3579</v>
      </c>
      <c r="B1683" s="11">
        <v>45570</v>
      </c>
      <c r="C1683" s="2" t="s">
        <v>2481</v>
      </c>
      <c r="D1683" s="2" t="s">
        <v>474</v>
      </c>
      <c r="E1683" s="2" t="s">
        <v>363</v>
      </c>
      <c r="F1683" s="2" t="s">
        <v>493</v>
      </c>
      <c r="G1683" s="2">
        <v>1</v>
      </c>
      <c r="H1683" s="2">
        <v>3649.66</v>
      </c>
      <c r="I1683" s="2">
        <v>5</v>
      </c>
      <c r="J1683" s="2">
        <v>182.48</v>
      </c>
      <c r="K1683" s="2">
        <v>12</v>
      </c>
      <c r="L1683" s="2">
        <v>416.06</v>
      </c>
      <c r="M1683" s="2">
        <v>3883.24</v>
      </c>
      <c r="N1683" s="2">
        <v>2034.01</v>
      </c>
      <c r="O1683" s="2">
        <f t="shared" si="65"/>
        <v>1433.1699999999998</v>
      </c>
      <c r="P1683" s="2" t="s">
        <v>28</v>
      </c>
      <c r="Q1683" s="2" t="str">
        <f t="shared" si="64"/>
        <v>Credit Card</v>
      </c>
      <c r="R1683" s="2" t="s">
        <v>21</v>
      </c>
      <c r="S1683" s="2" t="s">
        <v>56</v>
      </c>
      <c r="T1683" s="2" t="s">
        <v>2242</v>
      </c>
      <c r="U1683" s="2" t="s">
        <v>60</v>
      </c>
      <c r="V1683" t="str">
        <f>TEXT(tblSales[[#This Row],[Invoice Date]],"mmm")</f>
        <v>Oct</v>
      </c>
      <c r="W1683">
        <f>MONTH(tblSales[[#This Row],[Invoice Date]])</f>
        <v>10</v>
      </c>
      <c r="X1683">
        <f>YEAR(tblSales[[#This Row],[Invoice Date]])</f>
        <v>2024</v>
      </c>
      <c r="Y1683" t="str">
        <f>TEXT(tblSales[[#This Row],[Invoice Date]],"mmm-yyyy")</f>
        <v>Oct-2024</v>
      </c>
      <c r="Z1683" t="str">
        <f>_xlfn.XLOOKUP(tblSales[[#This Row],[Product_ID]],Products!$A:$A,Products!$C:$C,"Women Dresses")</f>
        <v>Handbags</v>
      </c>
      <c r="AA1683" t="str">
        <f>_xlfn.XLOOKUP(tblSales[[#This Row],[Product_ID]],Products!$A:$A,Products!$D:$D,"Unknown")</f>
        <v>Sling Bag</v>
      </c>
      <c r="AB1683" t="str">
        <f>_xlfn.XLOOKUP(tblSales[[#This Row],[Product_ID]],Products!$A:$A,Products!$E:$E,"Unknown")</f>
        <v>GRT Jewellers</v>
      </c>
      <c r="AC1683" t="str">
        <f>_xlfn.XLOOKUP(tblSales[[#This Row],[Store_ID]],Stores!$A:$A,Stores!$B:$B,"Unknown")</f>
        <v>TrendMart Thoothukudi Mall Kiosk</v>
      </c>
      <c r="AD1683" t="str">
        <f>_xlfn.XLOOKUP(tblSales[[#This Row],[Store_ID]],Stores!$A:$A,Stores!$E:$E,"Unknown")</f>
        <v>South Zone 1</v>
      </c>
      <c r="AE1683" t="str">
        <f>_xlfn.XLOOKUP(tblSales[[#This Row],[Customer_ID]],Customers!$A:$A,Customers!$B:$B,"Unknown")</f>
        <v>Janani Achari</v>
      </c>
      <c r="AF1683" t="str">
        <f>_xlfn.XLOOKUP(tblSales[[#This Row],[Customer_ID]],Customers!$A:$A,Customers!$J:$J,"Unknown")</f>
        <v>Regular</v>
      </c>
      <c r="AG1683" t="str">
        <f>_xlfn.XLOOKUP(tblSales[[#This Row],[Employee_ID]],Employees!$A:$A,Employees!$B:$B,"Unknown")</f>
        <v>Gopal Prasad</v>
      </c>
      <c r="AH1683">
        <f>IF(MONTH(tblSales[[#This Row],[Invoice Date]])&gt;=4,MONTH(tblSales[[#This Row],[Invoice Date]]),MONTH(tblSales[[#This Row],[Invoice Date]])+12)</f>
        <v>10</v>
      </c>
      <c r="AI1683" s="8">
        <f>DATE(YEAR(tblSales[[#This Row],[Invoice Date]]),MONTH(tblSales[[#This Row],[Invoice Date]]),1)</f>
        <v>45566</v>
      </c>
      <c r="AJ1683" t="str">
        <f>_xlfn.XLOOKUP(tblSales[[#This Row],[Product_ID]],Products!$A:$A,Products!$B:$B,"Unknown")</f>
        <v>GRT Jewellers Sling Bag Olive</v>
      </c>
      <c r="AK1683" s="9">
        <f>IFERROR(tblSales[[#This Row],[Profit]]/tblSales[[#This Row],[Sales Amount]],0)</f>
        <v>0.36906552260483511</v>
      </c>
      <c r="AL1683" t="str">
        <f>IF(tblSales[[#This Row],[Discount %]]&lt;=5,"0-5%",
IF(tblSales[[#This Row],[Discount %]]&lt;=10,"5-10%",
IF(tblSales[[#This Row],[Discount %]]&lt;=15,"10-15%",
IF(tblSales[[#This Row],[Discount %]]&lt;=20,"15-20%","20%+"))))</f>
        <v>0-5%</v>
      </c>
    </row>
    <row r="1684" spans="1:38">
      <c r="A1684" s="2" t="s">
        <v>3580</v>
      </c>
      <c r="B1684" s="11">
        <v>45570</v>
      </c>
      <c r="C1684" s="2" t="s">
        <v>3202</v>
      </c>
      <c r="D1684" s="2" t="s">
        <v>214</v>
      </c>
      <c r="E1684" s="2" t="s">
        <v>1467</v>
      </c>
      <c r="F1684" s="2" t="s">
        <v>475</v>
      </c>
      <c r="G1684" s="2">
        <v>1</v>
      </c>
      <c r="H1684" s="2">
        <v>1469.21</v>
      </c>
      <c r="I1684" s="2">
        <v>0</v>
      </c>
      <c r="J1684" s="2">
        <v>0</v>
      </c>
      <c r="K1684" s="2">
        <v>12</v>
      </c>
      <c r="L1684" s="2">
        <v>176.31</v>
      </c>
      <c r="M1684" s="2">
        <v>1645.52</v>
      </c>
      <c r="N1684" s="2">
        <v>876.92</v>
      </c>
      <c r="O1684" s="2">
        <f t="shared" si="65"/>
        <v>592.29</v>
      </c>
      <c r="P1684" s="2" t="s">
        <v>29</v>
      </c>
      <c r="Q1684" s="2" t="str">
        <f t="shared" si="64"/>
        <v>Debit Card</v>
      </c>
      <c r="R1684" s="2" t="s">
        <v>20</v>
      </c>
      <c r="S1684" s="2" t="s">
        <v>56</v>
      </c>
      <c r="T1684" s="2" t="s">
        <v>1617</v>
      </c>
      <c r="U1684" s="2" t="s">
        <v>60</v>
      </c>
      <c r="V1684" t="str">
        <f>TEXT(tblSales[[#This Row],[Invoice Date]],"mmm")</f>
        <v>Oct</v>
      </c>
      <c r="W1684">
        <f>MONTH(tblSales[[#This Row],[Invoice Date]])</f>
        <v>10</v>
      </c>
      <c r="X1684">
        <f>YEAR(tblSales[[#This Row],[Invoice Date]])</f>
        <v>2024</v>
      </c>
      <c r="Y1684" t="str">
        <f>TEXT(tblSales[[#This Row],[Invoice Date]],"mmm-yyyy")</f>
        <v>Oct-2024</v>
      </c>
      <c r="Z1684" t="str">
        <f>_xlfn.XLOOKUP(tblSales[[#This Row],[Product_ID]],Products!$A:$A,Products!$C:$C,"Women Dresses")</f>
        <v>Women Kurtis</v>
      </c>
      <c r="AA1684" t="str">
        <f>_xlfn.XLOOKUP(tblSales[[#This Row],[Product_ID]],Products!$A:$A,Products!$D:$D,"Unknown")</f>
        <v>Straight Kurti</v>
      </c>
      <c r="AB1684" t="str">
        <f>_xlfn.XLOOKUP(tblSales[[#This Row],[Product_ID]],Products!$A:$A,Products!$E:$E,"Unknown")</f>
        <v>Indian Terrain</v>
      </c>
      <c r="AC1684" t="str">
        <f>_xlfn.XLOOKUP(tblSales[[#This Row],[Store_ID]],Stores!$A:$A,Stores!$B:$B,"Unknown")</f>
        <v>TrendMart Erode Mall Kiosk</v>
      </c>
      <c r="AD1684" t="str">
        <f>_xlfn.XLOOKUP(tblSales[[#This Row],[Store_ID]],Stores!$A:$A,Stores!$E:$E,"Unknown")</f>
        <v>South Zone 1</v>
      </c>
      <c r="AE1684" t="str">
        <f>_xlfn.XLOOKUP(tblSales[[#This Row],[Customer_ID]],Customers!$A:$A,Customers!$B:$B,"Unknown")</f>
        <v>Gauri Balasubramaniam</v>
      </c>
      <c r="AF1684" t="str">
        <f>_xlfn.XLOOKUP(tblSales[[#This Row],[Customer_ID]],Customers!$A:$A,Customers!$J:$J,"Unknown")</f>
        <v>Platinum</v>
      </c>
      <c r="AG1684" t="str">
        <f>_xlfn.XLOOKUP(tblSales[[#This Row],[Employee_ID]],Employees!$A:$A,Employees!$B:$B,"Unknown")</f>
        <v>Arjun Krishnan</v>
      </c>
      <c r="AH1684">
        <f>IF(MONTH(tblSales[[#This Row],[Invoice Date]])&gt;=4,MONTH(tblSales[[#This Row],[Invoice Date]]),MONTH(tblSales[[#This Row],[Invoice Date]])+12)</f>
        <v>10</v>
      </c>
      <c r="AI1684" s="8">
        <f>DATE(YEAR(tblSales[[#This Row],[Invoice Date]]),MONTH(tblSales[[#This Row],[Invoice Date]]),1)</f>
        <v>45566</v>
      </c>
      <c r="AJ1684" t="str">
        <f>_xlfn.XLOOKUP(tblSales[[#This Row],[Product_ID]],Products!$A:$A,Products!$B:$B,"Unknown")</f>
        <v>Indian Terrain Straight Kurti Grey</v>
      </c>
      <c r="AK1684" s="9">
        <f>IFERROR(tblSales[[#This Row],[Profit]]/tblSales[[#This Row],[Sales Amount]],0)</f>
        <v>0.35994093052652049</v>
      </c>
      <c r="AL1684" t="str">
        <f>IF(tblSales[[#This Row],[Discount %]]&lt;=5,"0-5%",
IF(tblSales[[#This Row],[Discount %]]&lt;=10,"5-10%",
IF(tblSales[[#This Row],[Discount %]]&lt;=15,"10-15%",
IF(tblSales[[#This Row],[Discount %]]&lt;=20,"15-20%","20%+"))))</f>
        <v>0-5%</v>
      </c>
    </row>
    <row r="1685" spans="1:38">
      <c r="A1685" s="2" t="s">
        <v>3581</v>
      </c>
      <c r="B1685" s="11">
        <v>45387</v>
      </c>
      <c r="C1685" s="2" t="s">
        <v>3582</v>
      </c>
      <c r="D1685" s="2" t="s">
        <v>854</v>
      </c>
      <c r="E1685" s="2" t="s">
        <v>243</v>
      </c>
      <c r="F1685" s="2" t="s">
        <v>122</v>
      </c>
      <c r="G1685" s="2">
        <v>1</v>
      </c>
      <c r="H1685" s="2">
        <v>556.62</v>
      </c>
      <c r="I1685" s="2">
        <v>0</v>
      </c>
      <c r="J1685" s="2">
        <v>0</v>
      </c>
      <c r="K1685" s="2">
        <v>5</v>
      </c>
      <c r="L1685" s="2">
        <v>27.83</v>
      </c>
      <c r="M1685" s="2">
        <v>584.45000000000005</v>
      </c>
      <c r="N1685" s="2">
        <v>371.12</v>
      </c>
      <c r="O1685" s="2">
        <f t="shared" si="65"/>
        <v>185.50000000000006</v>
      </c>
      <c r="P1685" s="2" t="s">
        <v>32</v>
      </c>
      <c r="Q1685" s="2" t="str">
        <f t="shared" si="64"/>
        <v>UPI</v>
      </c>
      <c r="R1685" s="2" t="s">
        <v>21</v>
      </c>
      <c r="S1685" s="2" t="s">
        <v>56</v>
      </c>
      <c r="T1685" s="2" t="s">
        <v>2424</v>
      </c>
      <c r="U1685" s="2" t="s">
        <v>59</v>
      </c>
      <c r="V1685" t="str">
        <f>TEXT(tblSales[[#This Row],[Invoice Date]],"mmm")</f>
        <v>Apr</v>
      </c>
      <c r="W1685">
        <f>MONTH(tblSales[[#This Row],[Invoice Date]])</f>
        <v>4</v>
      </c>
      <c r="X1685">
        <f>YEAR(tblSales[[#This Row],[Invoice Date]])</f>
        <v>2024</v>
      </c>
      <c r="Y1685" t="str">
        <f>TEXT(tblSales[[#This Row],[Invoice Date]],"mmm-yyyy")</f>
        <v>Apr-2024</v>
      </c>
      <c r="Z1685" t="str">
        <f>_xlfn.XLOOKUP(tblSales[[#This Row],[Product_ID]],Products!$A:$A,Products!$C:$C,"Women Dresses")</f>
        <v>Wallets</v>
      </c>
      <c r="AA1685" t="str">
        <f>_xlfn.XLOOKUP(tblSales[[#This Row],[Product_ID]],Products!$A:$A,Products!$D:$D,"Unknown")</f>
        <v>Card Holder</v>
      </c>
      <c r="AB1685" t="str">
        <f>_xlfn.XLOOKUP(tblSales[[#This Row],[Product_ID]],Products!$A:$A,Products!$E:$E,"Unknown")</f>
        <v>Global Desi</v>
      </c>
      <c r="AC1685" t="str">
        <f>_xlfn.XLOOKUP(tblSales[[#This Row],[Store_ID]],Stores!$A:$A,Stores!$B:$B,"Unknown")</f>
        <v>TrendMart Visakhapatnam Standard</v>
      </c>
      <c r="AD1685" t="str">
        <f>_xlfn.XLOOKUP(tblSales[[#This Row],[Store_ID]],Stores!$A:$A,Stores!$E:$E,"Unknown")</f>
        <v>South Zone 3</v>
      </c>
      <c r="AE1685" t="str">
        <f>_xlfn.XLOOKUP(tblSales[[#This Row],[Customer_ID]],Customers!$A:$A,Customers!$B:$B,"Unknown")</f>
        <v>Revathi Yadav</v>
      </c>
      <c r="AF1685" t="str">
        <f>_xlfn.XLOOKUP(tblSales[[#This Row],[Customer_ID]],Customers!$A:$A,Customers!$J:$J,"Unknown")</f>
        <v>Platinum</v>
      </c>
      <c r="AG1685" t="str">
        <f>_xlfn.XLOOKUP(tblSales[[#This Row],[Employee_ID]],Employees!$A:$A,Employees!$B:$B,"Unknown")</f>
        <v>Rahul Krishnan</v>
      </c>
      <c r="AH1685">
        <f>IF(MONTH(tblSales[[#This Row],[Invoice Date]])&gt;=4,MONTH(tblSales[[#This Row],[Invoice Date]]),MONTH(tblSales[[#This Row],[Invoice Date]])+12)</f>
        <v>4</v>
      </c>
      <c r="AI1685" s="8">
        <f>DATE(YEAR(tblSales[[#This Row],[Invoice Date]]),MONTH(tblSales[[#This Row],[Invoice Date]]),1)</f>
        <v>45383</v>
      </c>
      <c r="AJ1685" t="str">
        <f>_xlfn.XLOOKUP(tblSales[[#This Row],[Product_ID]],Products!$A:$A,Products!$B:$B,"Unknown")</f>
        <v>Global Desi Card Holder Navy Blue</v>
      </c>
      <c r="AK1685" s="9">
        <f>IFERROR(tblSales[[#This Row],[Profit]]/tblSales[[#This Row],[Sales Amount]],0)</f>
        <v>0.31739242022414244</v>
      </c>
      <c r="AL1685" t="str">
        <f>IF(tblSales[[#This Row],[Discount %]]&lt;=5,"0-5%",
IF(tblSales[[#This Row],[Discount %]]&lt;=10,"5-10%",
IF(tblSales[[#This Row],[Discount %]]&lt;=15,"10-15%",
IF(tblSales[[#This Row],[Discount %]]&lt;=20,"15-20%","20%+"))))</f>
        <v>0-5%</v>
      </c>
    </row>
    <row r="1686" spans="1:38">
      <c r="A1686" s="2" t="s">
        <v>3583</v>
      </c>
      <c r="B1686" s="11">
        <v>45640</v>
      </c>
      <c r="C1686" s="2" t="s">
        <v>3435</v>
      </c>
      <c r="D1686" s="2" t="s">
        <v>1171</v>
      </c>
      <c r="E1686" s="2" t="s">
        <v>574</v>
      </c>
      <c r="F1686" s="2" t="s">
        <v>475</v>
      </c>
      <c r="G1686" s="2">
        <v>1</v>
      </c>
      <c r="H1686" s="2">
        <v>3021.76</v>
      </c>
      <c r="I1686" s="2">
        <v>20</v>
      </c>
      <c r="J1686" s="2">
        <v>604.35</v>
      </c>
      <c r="K1686" s="2">
        <v>12</v>
      </c>
      <c r="L1686" s="2">
        <v>290.08999999999997</v>
      </c>
      <c r="M1686" s="2">
        <v>2707.5</v>
      </c>
      <c r="N1686" s="2">
        <v>2039.7</v>
      </c>
      <c r="O1686" s="2">
        <f t="shared" si="65"/>
        <v>377.71</v>
      </c>
      <c r="P1686" s="2" t="s">
        <v>32</v>
      </c>
      <c r="Q1686" s="2" t="str">
        <f t="shared" si="64"/>
        <v>UPI</v>
      </c>
      <c r="R1686" s="2" t="s">
        <v>20</v>
      </c>
      <c r="S1686" s="2" t="s">
        <v>56</v>
      </c>
      <c r="T1686" s="2" t="s">
        <v>964</v>
      </c>
      <c r="U1686" s="2" t="s">
        <v>60</v>
      </c>
      <c r="V1686" t="str">
        <f>TEXT(tblSales[[#This Row],[Invoice Date]],"mmm")</f>
        <v>Dec</v>
      </c>
      <c r="W1686">
        <f>MONTH(tblSales[[#This Row],[Invoice Date]])</f>
        <v>12</v>
      </c>
      <c r="X1686">
        <f>YEAR(tblSales[[#This Row],[Invoice Date]])</f>
        <v>2024</v>
      </c>
      <c r="Y1686" t="str">
        <f>TEXT(tblSales[[#This Row],[Invoice Date]],"mmm-yyyy")</f>
        <v>Dec-2024</v>
      </c>
      <c r="Z1686" t="str">
        <f>_xlfn.XLOOKUP(tblSales[[#This Row],[Product_ID]],Products!$A:$A,Products!$C:$C,"Women Dresses")</f>
        <v>Watches</v>
      </c>
      <c r="AA1686" t="str">
        <f>_xlfn.XLOOKUP(tblSales[[#This Row],[Product_ID]],Products!$A:$A,Products!$D:$D,"Unknown")</f>
        <v>Digital Watch</v>
      </c>
      <c r="AB1686" t="str">
        <f>_xlfn.XLOOKUP(tblSales[[#This Row],[Product_ID]],Products!$A:$A,Products!$E:$E,"Unknown")</f>
        <v>Fossil</v>
      </c>
      <c r="AC1686" t="str">
        <f>_xlfn.XLOOKUP(tblSales[[#This Row],[Store_ID]],Stores!$A:$A,Stores!$B:$B,"Unknown")</f>
        <v>TrendMart Guntur Standard</v>
      </c>
      <c r="AD1686" t="str">
        <f>_xlfn.XLOOKUP(tblSales[[#This Row],[Store_ID]],Stores!$A:$A,Stores!$E:$E,"Unknown")</f>
        <v>South Zone 3</v>
      </c>
      <c r="AE1686" t="str">
        <f>_xlfn.XLOOKUP(tblSales[[#This Row],[Customer_ID]],Customers!$A:$A,Customers!$B:$B,"Unknown")</f>
        <v>Revathi Sundaram</v>
      </c>
      <c r="AF1686" t="str">
        <f>_xlfn.XLOOKUP(tblSales[[#This Row],[Customer_ID]],Customers!$A:$A,Customers!$J:$J,"Unknown")</f>
        <v>Platinum</v>
      </c>
      <c r="AG1686" t="str">
        <f>_xlfn.XLOOKUP(tblSales[[#This Row],[Employee_ID]],Employees!$A:$A,Employees!$B:$B,"Unknown")</f>
        <v>Arjun Krishnan</v>
      </c>
      <c r="AH1686">
        <f>IF(MONTH(tblSales[[#This Row],[Invoice Date]])&gt;=4,MONTH(tblSales[[#This Row],[Invoice Date]]),MONTH(tblSales[[#This Row],[Invoice Date]])+12)</f>
        <v>12</v>
      </c>
      <c r="AI1686" s="8">
        <f>DATE(YEAR(tblSales[[#This Row],[Invoice Date]]),MONTH(tblSales[[#This Row],[Invoice Date]]),1)</f>
        <v>45627</v>
      </c>
      <c r="AJ1686" t="str">
        <f>_xlfn.XLOOKUP(tblSales[[#This Row],[Product_ID]],Products!$A:$A,Products!$B:$B,"Unknown")</f>
        <v>Fossil Digital Watch Maroon</v>
      </c>
      <c r="AK1686" s="9">
        <f>IFERROR(tblSales[[#This Row],[Profit]]/tblSales[[#This Row],[Sales Amount]],0)</f>
        <v>0.13950507848568788</v>
      </c>
      <c r="AL1686" t="str">
        <f>IF(tblSales[[#This Row],[Discount %]]&lt;=5,"0-5%",
IF(tblSales[[#This Row],[Discount %]]&lt;=10,"5-10%",
IF(tblSales[[#This Row],[Discount %]]&lt;=15,"10-15%",
IF(tblSales[[#This Row],[Discount %]]&lt;=20,"15-20%","20%+"))))</f>
        <v>15-20%</v>
      </c>
    </row>
    <row r="1687" spans="1:38">
      <c r="A1687" s="2" t="s">
        <v>3584</v>
      </c>
      <c r="B1687" s="11">
        <v>45453</v>
      </c>
      <c r="C1687" s="2" t="s">
        <v>3585</v>
      </c>
      <c r="D1687" s="2" t="s">
        <v>269</v>
      </c>
      <c r="E1687" s="2" t="s">
        <v>91</v>
      </c>
      <c r="F1687" s="2" t="s">
        <v>98</v>
      </c>
      <c r="G1687" s="2">
        <v>4</v>
      </c>
      <c r="H1687" s="2">
        <v>667.77</v>
      </c>
      <c r="I1687" s="2">
        <v>15</v>
      </c>
      <c r="J1687" s="2">
        <v>400.66</v>
      </c>
      <c r="K1687" s="2">
        <v>5</v>
      </c>
      <c r="L1687" s="2">
        <v>113.52</v>
      </c>
      <c r="M1687" s="2">
        <v>2383.94</v>
      </c>
      <c r="N1687" s="2">
        <v>1677.12</v>
      </c>
      <c r="O1687" s="2">
        <f t="shared" si="65"/>
        <v>593.30000000000018</v>
      </c>
      <c r="P1687" s="2" t="s">
        <v>32</v>
      </c>
      <c r="Q1687" s="2" t="str">
        <f t="shared" si="64"/>
        <v>UPI</v>
      </c>
      <c r="R1687" s="2" t="s">
        <v>20</v>
      </c>
      <c r="S1687" s="2" t="s">
        <v>56</v>
      </c>
      <c r="T1687" s="2" t="s">
        <v>359</v>
      </c>
      <c r="U1687" s="2" t="s">
        <v>59</v>
      </c>
      <c r="V1687" t="str">
        <f>TEXT(tblSales[[#This Row],[Invoice Date]],"mmm")</f>
        <v>Jun</v>
      </c>
      <c r="W1687">
        <f>MONTH(tblSales[[#This Row],[Invoice Date]])</f>
        <v>6</v>
      </c>
      <c r="X1687">
        <f>YEAR(tblSales[[#This Row],[Invoice Date]])</f>
        <v>2024</v>
      </c>
      <c r="Y1687" t="str">
        <f>TEXT(tblSales[[#This Row],[Invoice Date]],"mmm-yyyy")</f>
        <v>Jun-2024</v>
      </c>
      <c r="Z1687" t="str">
        <f>_xlfn.XLOOKUP(tblSales[[#This Row],[Product_ID]],Products!$A:$A,Products!$C:$C,"Women Dresses")</f>
        <v>Men T-Shirts</v>
      </c>
      <c r="AA1687" t="str">
        <f>_xlfn.XLOOKUP(tblSales[[#This Row],[Product_ID]],Products!$A:$A,Products!$D:$D,"Unknown")</f>
        <v>Round Neck</v>
      </c>
      <c r="AB1687" t="str">
        <f>_xlfn.XLOOKUP(tblSales[[#This Row],[Product_ID]],Products!$A:$A,Products!$E:$E,"Unknown")</f>
        <v>Peter England</v>
      </c>
      <c r="AC1687" t="str">
        <f>_xlfn.XLOOKUP(tblSales[[#This Row],[Store_ID]],Stores!$A:$A,Stores!$B:$B,"Unknown")</f>
        <v>TrendMart Vijayawada High Street</v>
      </c>
      <c r="AD1687" t="str">
        <f>_xlfn.XLOOKUP(tblSales[[#This Row],[Store_ID]],Stores!$A:$A,Stores!$E:$E,"Unknown")</f>
        <v>South Zone 3</v>
      </c>
      <c r="AE1687" t="str">
        <f>_xlfn.XLOOKUP(tblSales[[#This Row],[Customer_ID]],Customers!$A:$A,Customers!$B:$B,"Unknown")</f>
        <v>Jagan Chandran</v>
      </c>
      <c r="AF1687" t="str">
        <f>_xlfn.XLOOKUP(tblSales[[#This Row],[Customer_ID]],Customers!$A:$A,Customers!$J:$J,"Unknown")</f>
        <v>Silver</v>
      </c>
      <c r="AG1687" t="str">
        <f>_xlfn.XLOOKUP(tblSales[[#This Row],[Employee_ID]],Employees!$A:$A,Employees!$B:$B,"Unknown")</f>
        <v>Deepthi Iyengar</v>
      </c>
      <c r="AH1687">
        <f>IF(MONTH(tblSales[[#This Row],[Invoice Date]])&gt;=4,MONTH(tblSales[[#This Row],[Invoice Date]]),MONTH(tblSales[[#This Row],[Invoice Date]])+12)</f>
        <v>6</v>
      </c>
      <c r="AI1687" s="8">
        <f>DATE(YEAR(tblSales[[#This Row],[Invoice Date]]),MONTH(tblSales[[#This Row],[Invoice Date]]),1)</f>
        <v>45444</v>
      </c>
      <c r="AJ1687" t="str">
        <f>_xlfn.XLOOKUP(tblSales[[#This Row],[Product_ID]],Products!$A:$A,Products!$B:$B,"Unknown")</f>
        <v>Peter England Round Neck Sky Blue</v>
      </c>
      <c r="AK1687" s="9">
        <f>IFERROR(tblSales[[#This Row],[Profit]]/tblSales[[#This Row],[Sales Amount]],0)</f>
        <v>0.24887371326459565</v>
      </c>
      <c r="AL1687" t="str">
        <f>IF(tblSales[[#This Row],[Discount %]]&lt;=5,"0-5%",
IF(tblSales[[#This Row],[Discount %]]&lt;=10,"5-10%",
IF(tblSales[[#This Row],[Discount %]]&lt;=15,"10-15%",
IF(tblSales[[#This Row],[Discount %]]&lt;=20,"15-20%","20%+"))))</f>
        <v>10-15%</v>
      </c>
    </row>
    <row r="1688" spans="1:38">
      <c r="A1688" s="2" t="s">
        <v>3586</v>
      </c>
      <c r="B1688" s="11">
        <v>45736</v>
      </c>
      <c r="C1688" s="2" t="s">
        <v>1200</v>
      </c>
      <c r="D1688" s="2" t="s">
        <v>1571</v>
      </c>
      <c r="E1688" s="2" t="s">
        <v>1380</v>
      </c>
      <c r="F1688" s="2" t="s">
        <v>238</v>
      </c>
      <c r="G1688" s="2">
        <v>2</v>
      </c>
      <c r="H1688" s="2">
        <v>4715</v>
      </c>
      <c r="I1688" s="2">
        <v>25</v>
      </c>
      <c r="J1688" s="2">
        <v>2357.5</v>
      </c>
      <c r="K1688" s="2">
        <v>12</v>
      </c>
      <c r="L1688" s="2">
        <v>848.7</v>
      </c>
      <c r="M1688" s="2">
        <v>7921.2</v>
      </c>
      <c r="N1688" s="2">
        <v>6046.26</v>
      </c>
      <c r="O1688" s="2">
        <f t="shared" si="65"/>
        <v>1026.2399999999996</v>
      </c>
      <c r="P1688" s="2" t="s">
        <v>27</v>
      </c>
      <c r="Q1688" s="2" t="str">
        <f t="shared" si="64"/>
        <v>Cash</v>
      </c>
      <c r="R1688" s="2" t="s">
        <v>20</v>
      </c>
      <c r="S1688" s="2" t="s">
        <v>56</v>
      </c>
      <c r="T1688" s="2" t="s">
        <v>2362</v>
      </c>
      <c r="U1688" s="2" t="s">
        <v>59</v>
      </c>
      <c r="V1688" t="str">
        <f>TEXT(tblSales[[#This Row],[Invoice Date]],"mmm")</f>
        <v>Mar</v>
      </c>
      <c r="W1688">
        <f>MONTH(tblSales[[#This Row],[Invoice Date]])</f>
        <v>3</v>
      </c>
      <c r="X1688">
        <f>YEAR(tblSales[[#This Row],[Invoice Date]])</f>
        <v>2025</v>
      </c>
      <c r="Y1688" t="str">
        <f>TEXT(tblSales[[#This Row],[Invoice Date]],"mmm-yyyy")</f>
        <v>Mar-2025</v>
      </c>
      <c r="Z1688" t="str">
        <f>_xlfn.XLOOKUP(tblSales[[#This Row],[Product_ID]],Products!$A:$A,Products!$C:$C,"Women Dresses")</f>
        <v>Women Sarees</v>
      </c>
      <c r="AA1688" t="str">
        <f>_xlfn.XLOOKUP(tblSales[[#This Row],[Product_ID]],Products!$A:$A,Products!$D:$D,"Unknown")</f>
        <v>Georgette Saree</v>
      </c>
      <c r="AB1688" t="str">
        <f>_xlfn.XLOOKUP(tblSales[[#This Row],[Product_ID]],Products!$A:$A,Products!$E:$E,"Unknown")</f>
        <v>Max Fashion</v>
      </c>
      <c r="AC1688" t="str">
        <f>_xlfn.XLOOKUP(tblSales[[#This Row],[Store_ID]],Stores!$A:$A,Stores!$B:$B,"Unknown")</f>
        <v>TrendMart Alappuzha Mall Kiosk</v>
      </c>
      <c r="AD1688" t="str">
        <f>_xlfn.XLOOKUP(tblSales[[#This Row],[Store_ID]],Stores!$A:$A,Stores!$E:$E,"Unknown")</f>
        <v>South Zone 1</v>
      </c>
      <c r="AE1688" t="str">
        <f>_xlfn.XLOOKUP(tblSales[[#This Row],[Customer_ID]],Customers!$A:$A,Customers!$B:$B,"Unknown")</f>
        <v>Bhagya Sundaram</v>
      </c>
      <c r="AF1688" t="str">
        <f>_xlfn.XLOOKUP(tblSales[[#This Row],[Customer_ID]],Customers!$A:$A,Customers!$J:$J,"Unknown")</f>
        <v>Gold</v>
      </c>
      <c r="AG1688" t="str">
        <f>_xlfn.XLOOKUP(tblSales[[#This Row],[Employee_ID]],Employees!$A:$A,Employees!$B:$B,"Unknown")</f>
        <v>Dhruv Mishra</v>
      </c>
      <c r="AH1688">
        <f>IF(MONTH(tblSales[[#This Row],[Invoice Date]])&gt;=4,MONTH(tblSales[[#This Row],[Invoice Date]]),MONTH(tblSales[[#This Row],[Invoice Date]])+12)</f>
        <v>15</v>
      </c>
      <c r="AI1688" s="8">
        <f>DATE(YEAR(tblSales[[#This Row],[Invoice Date]]),MONTH(tblSales[[#This Row],[Invoice Date]]),1)</f>
        <v>45717</v>
      </c>
      <c r="AJ1688" t="str">
        <f>_xlfn.XLOOKUP(tblSales[[#This Row],[Product_ID]],Products!$A:$A,Products!$B:$B,"Unknown")</f>
        <v>Max Fashion Georgette Saree Brown</v>
      </c>
      <c r="AK1688" s="9">
        <f>IFERROR(tblSales[[#This Row],[Profit]]/tblSales[[#This Row],[Sales Amount]],0)</f>
        <v>0.1295561278594152</v>
      </c>
      <c r="AL1688" t="str">
        <f>IF(tblSales[[#This Row],[Discount %]]&lt;=5,"0-5%",
IF(tblSales[[#This Row],[Discount %]]&lt;=10,"5-10%",
IF(tblSales[[#This Row],[Discount %]]&lt;=15,"10-15%",
IF(tblSales[[#This Row],[Discount %]]&lt;=20,"15-20%","20%+"))))</f>
        <v>20%+</v>
      </c>
    </row>
    <row r="1689" spans="1:38">
      <c r="A1689" s="2" t="s">
        <v>3587</v>
      </c>
      <c r="B1689" s="11">
        <v>45651</v>
      </c>
      <c r="C1689" s="2" t="s">
        <v>3175</v>
      </c>
      <c r="D1689" s="2" t="s">
        <v>1091</v>
      </c>
      <c r="E1689" s="2" t="s">
        <v>967</v>
      </c>
      <c r="F1689" s="2" t="s">
        <v>222</v>
      </c>
      <c r="G1689" s="2">
        <v>1</v>
      </c>
      <c r="H1689" s="2">
        <v>1356.88</v>
      </c>
      <c r="I1689" s="2">
        <v>20</v>
      </c>
      <c r="J1689" s="2">
        <v>271.38</v>
      </c>
      <c r="K1689" s="2">
        <v>12</v>
      </c>
      <c r="L1689" s="2">
        <v>130.26</v>
      </c>
      <c r="M1689" s="2">
        <v>1215.76</v>
      </c>
      <c r="N1689" s="2">
        <v>894.68</v>
      </c>
      <c r="O1689" s="2">
        <f t="shared" si="65"/>
        <v>190.82000000000005</v>
      </c>
      <c r="P1689" s="2" t="s">
        <v>29</v>
      </c>
      <c r="Q1689" s="2" t="str">
        <f t="shared" si="64"/>
        <v>Debit Card</v>
      </c>
      <c r="R1689" s="2" t="s">
        <v>20</v>
      </c>
      <c r="S1689" s="2" t="s">
        <v>56</v>
      </c>
      <c r="T1689" s="2" t="s">
        <v>330</v>
      </c>
      <c r="U1689" s="2" t="s">
        <v>59</v>
      </c>
      <c r="V1689" t="str">
        <f>TEXT(tblSales[[#This Row],[Invoice Date]],"mmm")</f>
        <v>Dec</v>
      </c>
      <c r="W1689">
        <f>MONTH(tblSales[[#This Row],[Invoice Date]])</f>
        <v>12</v>
      </c>
      <c r="X1689">
        <f>YEAR(tblSales[[#This Row],[Invoice Date]])</f>
        <v>2024</v>
      </c>
      <c r="Y1689" t="str">
        <f>TEXT(tblSales[[#This Row],[Invoice Date]],"mmm-yyyy")</f>
        <v>Dec-2024</v>
      </c>
      <c r="Z1689" t="str">
        <f>_xlfn.XLOOKUP(tblSales[[#This Row],[Product_ID]],Products!$A:$A,Products!$C:$C,"Women Dresses")</f>
        <v>Sportswear</v>
      </c>
      <c r="AA1689" t="str">
        <f>_xlfn.XLOOKUP(tblSales[[#This Row],[Product_ID]],Products!$A:$A,Products!$D:$D,"Unknown")</f>
        <v>Track Suit</v>
      </c>
      <c r="AB1689" t="str">
        <f>_xlfn.XLOOKUP(tblSales[[#This Row],[Product_ID]],Products!$A:$A,Products!$E:$E,"Unknown")</f>
        <v>Bata</v>
      </c>
      <c r="AC1689" t="str">
        <f>_xlfn.XLOOKUP(tblSales[[#This Row],[Store_ID]],Stores!$A:$A,Stores!$B:$B,"Unknown")</f>
        <v>TrendMart Mangaluru Standard</v>
      </c>
      <c r="AD1689" t="str">
        <f>_xlfn.XLOOKUP(tblSales[[#This Row],[Store_ID]],Stores!$A:$A,Stores!$E:$E,"Unknown")</f>
        <v>South Zone 2</v>
      </c>
      <c r="AE1689" t="str">
        <f>_xlfn.XLOOKUP(tblSales[[#This Row],[Customer_ID]],Customers!$A:$A,Customers!$B:$B,"Unknown")</f>
        <v>Gauri Pillai</v>
      </c>
      <c r="AF1689" t="str">
        <f>_xlfn.XLOOKUP(tblSales[[#This Row],[Customer_ID]],Customers!$A:$A,Customers!$J:$J,"Unknown")</f>
        <v>Silver</v>
      </c>
      <c r="AG1689" t="str">
        <f>_xlfn.XLOOKUP(tblSales[[#This Row],[Employee_ID]],Employees!$A:$A,Employees!$B:$B,"Unknown")</f>
        <v>Vasanthi Gupta</v>
      </c>
      <c r="AH1689">
        <f>IF(MONTH(tblSales[[#This Row],[Invoice Date]])&gt;=4,MONTH(tblSales[[#This Row],[Invoice Date]]),MONTH(tblSales[[#This Row],[Invoice Date]])+12)</f>
        <v>12</v>
      </c>
      <c r="AI1689" s="8">
        <f>DATE(YEAR(tblSales[[#This Row],[Invoice Date]]),MONTH(tblSales[[#This Row],[Invoice Date]]),1)</f>
        <v>45627</v>
      </c>
      <c r="AJ1689" t="str">
        <f>_xlfn.XLOOKUP(tblSales[[#This Row],[Product_ID]],Products!$A:$A,Products!$B:$B,"Unknown")</f>
        <v>Bata Track Suit Black</v>
      </c>
      <c r="AK1689" s="9">
        <f>IFERROR(tblSales[[#This Row],[Profit]]/tblSales[[#This Row],[Sales Amount]],0)</f>
        <v>0.15695532012897287</v>
      </c>
      <c r="AL1689" t="str">
        <f>IF(tblSales[[#This Row],[Discount %]]&lt;=5,"0-5%",
IF(tblSales[[#This Row],[Discount %]]&lt;=10,"5-10%",
IF(tblSales[[#This Row],[Discount %]]&lt;=15,"10-15%",
IF(tblSales[[#This Row],[Discount %]]&lt;=20,"15-20%","20%+"))))</f>
        <v>15-20%</v>
      </c>
    </row>
    <row r="1690" spans="1:38">
      <c r="A1690" s="2" t="s">
        <v>3588</v>
      </c>
      <c r="B1690" s="11">
        <v>45699</v>
      </c>
      <c r="C1690" s="2" t="s">
        <v>2752</v>
      </c>
      <c r="D1690" s="2" t="s">
        <v>176</v>
      </c>
      <c r="E1690" s="2" t="s">
        <v>187</v>
      </c>
      <c r="F1690" s="2" t="s">
        <v>324</v>
      </c>
      <c r="G1690" s="2">
        <v>1</v>
      </c>
      <c r="H1690" s="2">
        <v>823.7</v>
      </c>
      <c r="I1690" s="2">
        <v>25</v>
      </c>
      <c r="J1690" s="2">
        <v>205.93</v>
      </c>
      <c r="K1690" s="2">
        <v>5</v>
      </c>
      <c r="L1690" s="2">
        <v>30.89</v>
      </c>
      <c r="M1690" s="2">
        <v>648.66</v>
      </c>
      <c r="N1690" s="2">
        <v>550.01</v>
      </c>
      <c r="O1690" s="2">
        <f t="shared" si="65"/>
        <v>67.759999999999977</v>
      </c>
      <c r="P1690" s="2" t="s">
        <v>32</v>
      </c>
      <c r="Q1690" s="2" t="str">
        <f t="shared" si="64"/>
        <v>UPI</v>
      </c>
      <c r="R1690" s="2" t="s">
        <v>20</v>
      </c>
      <c r="S1690" s="2" t="s">
        <v>56</v>
      </c>
      <c r="T1690" s="2" t="s">
        <v>1487</v>
      </c>
      <c r="U1690" s="2" t="s">
        <v>59</v>
      </c>
      <c r="V1690" t="str">
        <f>TEXT(tblSales[[#This Row],[Invoice Date]],"mmm")</f>
        <v>Feb</v>
      </c>
      <c r="W1690">
        <f>MONTH(tblSales[[#This Row],[Invoice Date]])</f>
        <v>2</v>
      </c>
      <c r="X1690">
        <f>YEAR(tblSales[[#This Row],[Invoice Date]])</f>
        <v>2025</v>
      </c>
      <c r="Y1690" t="str">
        <f>TEXT(tblSales[[#This Row],[Invoice Date]],"mmm-yyyy")</f>
        <v>Feb-2025</v>
      </c>
      <c r="Z1690" t="str">
        <f>_xlfn.XLOOKUP(tblSales[[#This Row],[Product_ID]],Products!$A:$A,Products!$C:$C,"Women Dresses")</f>
        <v>Women Tops</v>
      </c>
      <c r="AA1690" t="str">
        <f>_xlfn.XLOOKUP(tblSales[[#This Row],[Product_ID]],Products!$A:$A,Products!$D:$D,"Unknown")</f>
        <v>Crop Top</v>
      </c>
      <c r="AB1690" t="str">
        <f>_xlfn.XLOOKUP(tblSales[[#This Row],[Product_ID]],Products!$A:$A,Products!$E:$E,"Unknown")</f>
        <v>Nike</v>
      </c>
      <c r="AC1690" t="str">
        <f>_xlfn.XLOOKUP(tblSales[[#This Row],[Store_ID]],Stores!$A:$A,Stores!$B:$B,"Unknown")</f>
        <v>TrendMart Tirupati Outlet</v>
      </c>
      <c r="AD1690" t="str">
        <f>_xlfn.XLOOKUP(tblSales[[#This Row],[Store_ID]],Stores!$A:$A,Stores!$E:$E,"Unknown")</f>
        <v>South Zone 3</v>
      </c>
      <c r="AE1690" t="str">
        <f>_xlfn.XLOOKUP(tblSales[[#This Row],[Customer_ID]],Customers!$A:$A,Customers!$B:$B,"Unknown")</f>
        <v>Rohit Singh</v>
      </c>
      <c r="AF1690" t="str">
        <f>_xlfn.XLOOKUP(tblSales[[#This Row],[Customer_ID]],Customers!$A:$A,Customers!$J:$J,"Unknown")</f>
        <v>Regular</v>
      </c>
      <c r="AG1690" t="str">
        <f>_xlfn.XLOOKUP(tblSales[[#This Row],[Employee_ID]],Employees!$A:$A,Employees!$B:$B,"Unknown")</f>
        <v>Ganesh Iyengar</v>
      </c>
      <c r="AH1690">
        <f>IF(MONTH(tblSales[[#This Row],[Invoice Date]])&gt;=4,MONTH(tblSales[[#This Row],[Invoice Date]]),MONTH(tblSales[[#This Row],[Invoice Date]])+12)</f>
        <v>14</v>
      </c>
      <c r="AI1690" s="8">
        <f>DATE(YEAR(tblSales[[#This Row],[Invoice Date]]),MONTH(tblSales[[#This Row],[Invoice Date]]),1)</f>
        <v>45689</v>
      </c>
      <c r="AJ1690" t="str">
        <f>_xlfn.XLOOKUP(tblSales[[#This Row],[Product_ID]],Products!$A:$A,Products!$B:$B,"Unknown")</f>
        <v>Nike Crop Top Cream</v>
      </c>
      <c r="AK1690" s="9">
        <f>IFERROR(tblSales[[#This Row],[Profit]]/tblSales[[#This Row],[Sales Amount]],0)</f>
        <v>0.1044615052569913</v>
      </c>
      <c r="AL1690" t="str">
        <f>IF(tblSales[[#This Row],[Discount %]]&lt;=5,"0-5%",
IF(tblSales[[#This Row],[Discount %]]&lt;=10,"5-10%",
IF(tblSales[[#This Row],[Discount %]]&lt;=15,"10-15%",
IF(tblSales[[#This Row],[Discount %]]&lt;=20,"15-20%","20%+"))))</f>
        <v>20%+</v>
      </c>
    </row>
    <row r="1691" spans="1:38">
      <c r="A1691" s="2" t="s">
        <v>3589</v>
      </c>
      <c r="B1691" s="11">
        <v>45508</v>
      </c>
      <c r="C1691" s="2" t="s">
        <v>3373</v>
      </c>
      <c r="D1691" s="2" t="s">
        <v>3022</v>
      </c>
      <c r="E1691" s="2" t="s">
        <v>1142</v>
      </c>
      <c r="F1691" s="2" t="s">
        <v>276</v>
      </c>
      <c r="G1691" s="2">
        <v>1</v>
      </c>
      <c r="H1691" s="2">
        <v>3118.72</v>
      </c>
      <c r="I1691" s="2">
        <v>5</v>
      </c>
      <c r="J1691" s="2">
        <v>155.94</v>
      </c>
      <c r="K1691" s="2">
        <v>12</v>
      </c>
      <c r="L1691" s="2">
        <v>355.53</v>
      </c>
      <c r="M1691" s="2">
        <v>3318.31</v>
      </c>
      <c r="N1691" s="2">
        <v>2149.6999999999998</v>
      </c>
      <c r="O1691" s="2">
        <f t="shared" si="65"/>
        <v>813.08000000000015</v>
      </c>
      <c r="P1691" s="2" t="s">
        <v>29</v>
      </c>
      <c r="Q1691" s="2" t="str">
        <f t="shared" si="64"/>
        <v>Debit Card</v>
      </c>
      <c r="R1691" s="2" t="s">
        <v>20</v>
      </c>
      <c r="S1691" s="2" t="s">
        <v>56</v>
      </c>
      <c r="T1691" s="2" t="s">
        <v>1814</v>
      </c>
      <c r="U1691" s="2" t="s">
        <v>60</v>
      </c>
      <c r="V1691" t="str">
        <f>TEXT(tblSales[[#This Row],[Invoice Date]],"mmm")</f>
        <v>Aug</v>
      </c>
      <c r="W1691">
        <f>MONTH(tblSales[[#This Row],[Invoice Date]])</f>
        <v>8</v>
      </c>
      <c r="X1691">
        <f>YEAR(tblSales[[#This Row],[Invoice Date]])</f>
        <v>2024</v>
      </c>
      <c r="Y1691" t="str">
        <f>TEXT(tblSales[[#This Row],[Invoice Date]],"mmm-yyyy")</f>
        <v>Aug-2024</v>
      </c>
      <c r="Z1691" t="str">
        <f>_xlfn.XLOOKUP(tblSales[[#This Row],[Product_ID]],Products!$A:$A,Products!$C:$C,"Women Dresses")</f>
        <v>Footwear</v>
      </c>
      <c r="AA1691" t="str">
        <f>_xlfn.XLOOKUP(tblSales[[#This Row],[Product_ID]],Products!$A:$A,Products!$D:$D,"Unknown")</f>
        <v>Sneakers</v>
      </c>
      <c r="AB1691" t="str">
        <f>_xlfn.XLOOKUP(tblSales[[#This Row],[Product_ID]],Products!$A:$A,Products!$E:$E,"Unknown")</f>
        <v>Bata</v>
      </c>
      <c r="AC1691" t="str">
        <f>_xlfn.XLOOKUP(tblSales[[#This Row],[Store_ID]],Stores!$A:$A,Stores!$B:$B,"Unknown")</f>
        <v>TrendMart Kurnool Standard</v>
      </c>
      <c r="AD1691" t="str">
        <f>_xlfn.XLOOKUP(tblSales[[#This Row],[Store_ID]],Stores!$A:$A,Stores!$E:$E,"Unknown")</f>
        <v>South Zone 3</v>
      </c>
      <c r="AE1691" t="str">
        <f>_xlfn.XLOOKUP(tblSales[[#This Row],[Customer_ID]],Customers!$A:$A,Customers!$B:$B,"Unknown")</f>
        <v>Sangeeta Mishra</v>
      </c>
      <c r="AF1691" t="str">
        <f>_xlfn.XLOOKUP(tblSales[[#This Row],[Customer_ID]],Customers!$A:$A,Customers!$J:$J,"Unknown")</f>
        <v>Regular</v>
      </c>
      <c r="AG1691" t="str">
        <f>_xlfn.XLOOKUP(tblSales[[#This Row],[Employee_ID]],Employees!$A:$A,Employees!$B:$B,"Unknown")</f>
        <v>Vasanthi Kamath</v>
      </c>
      <c r="AH1691">
        <f>IF(MONTH(tblSales[[#This Row],[Invoice Date]])&gt;=4,MONTH(tblSales[[#This Row],[Invoice Date]]),MONTH(tblSales[[#This Row],[Invoice Date]])+12)</f>
        <v>8</v>
      </c>
      <c r="AI1691" s="8">
        <f>DATE(YEAR(tblSales[[#This Row],[Invoice Date]]),MONTH(tblSales[[#This Row],[Invoice Date]]),1)</f>
        <v>45505</v>
      </c>
      <c r="AJ1691" t="str">
        <f>_xlfn.XLOOKUP(tblSales[[#This Row],[Product_ID]],Products!$A:$A,Products!$B:$B,"Unknown")</f>
        <v>Bata Sneakers Green</v>
      </c>
      <c r="AK1691" s="9">
        <f>IFERROR(tblSales[[#This Row],[Profit]]/tblSales[[#This Row],[Sales Amount]],0)</f>
        <v>0.24502834274073254</v>
      </c>
      <c r="AL1691" t="str">
        <f>IF(tblSales[[#This Row],[Discount %]]&lt;=5,"0-5%",
IF(tblSales[[#This Row],[Discount %]]&lt;=10,"5-10%",
IF(tblSales[[#This Row],[Discount %]]&lt;=15,"10-15%",
IF(tblSales[[#This Row],[Discount %]]&lt;=20,"15-20%","20%+"))))</f>
        <v>0-5%</v>
      </c>
    </row>
    <row r="1692" spans="1:38">
      <c r="A1692" s="2" t="s">
        <v>3590</v>
      </c>
      <c r="B1692" s="11">
        <v>45406</v>
      </c>
      <c r="C1692" s="2" t="s">
        <v>1615</v>
      </c>
      <c r="D1692" s="2" t="s">
        <v>1013</v>
      </c>
      <c r="E1692" s="2" t="s">
        <v>1918</v>
      </c>
      <c r="F1692" s="2" t="s">
        <v>92</v>
      </c>
      <c r="G1692" s="2">
        <v>2</v>
      </c>
      <c r="H1692" s="2">
        <v>960.36</v>
      </c>
      <c r="I1692" s="2">
        <v>5</v>
      </c>
      <c r="J1692" s="2">
        <v>96.04</v>
      </c>
      <c r="K1692" s="2">
        <v>5</v>
      </c>
      <c r="L1692" s="2">
        <v>91.23</v>
      </c>
      <c r="M1692" s="2">
        <v>1915.91</v>
      </c>
      <c r="N1692" s="2">
        <v>1153.94</v>
      </c>
      <c r="O1692" s="2">
        <f t="shared" si="65"/>
        <v>670.74</v>
      </c>
      <c r="P1692" s="2" t="s">
        <v>28</v>
      </c>
      <c r="Q1692" s="2" t="str">
        <f t="shared" si="64"/>
        <v>Credit Card</v>
      </c>
      <c r="R1692" s="2" t="s">
        <v>20</v>
      </c>
      <c r="S1692" s="2" t="s">
        <v>56</v>
      </c>
      <c r="T1692" s="2" t="s">
        <v>1112</v>
      </c>
      <c r="U1692" s="2" t="s">
        <v>59</v>
      </c>
      <c r="V1692" t="str">
        <f>TEXT(tblSales[[#This Row],[Invoice Date]],"mmm")</f>
        <v>Apr</v>
      </c>
      <c r="W1692">
        <f>MONTH(tblSales[[#This Row],[Invoice Date]])</f>
        <v>4</v>
      </c>
      <c r="X1692">
        <f>YEAR(tblSales[[#This Row],[Invoice Date]])</f>
        <v>2024</v>
      </c>
      <c r="Y1692" t="str">
        <f>TEXT(tblSales[[#This Row],[Invoice Date]],"mmm-yyyy")</f>
        <v>Apr-2024</v>
      </c>
      <c r="Z1692" t="str">
        <f>_xlfn.XLOOKUP(tblSales[[#This Row],[Product_ID]],Products!$A:$A,Products!$C:$C,"Women Dresses")</f>
        <v>Accessories</v>
      </c>
      <c r="AA1692" t="str">
        <f>_xlfn.XLOOKUP(tblSales[[#This Row],[Product_ID]],Products!$A:$A,Products!$D:$D,"Unknown")</f>
        <v>Cap</v>
      </c>
      <c r="AB1692" t="str">
        <f>_xlfn.XLOOKUP(tblSales[[#This Row],[Product_ID]],Products!$A:$A,Products!$E:$E,"Unknown")</f>
        <v>Pepe Jeans</v>
      </c>
      <c r="AC1692" t="str">
        <f>_xlfn.XLOOKUP(tblSales[[#This Row],[Store_ID]],Stores!$A:$A,Stores!$B:$B,"Unknown")</f>
        <v>TrendMart Guntur High Street</v>
      </c>
      <c r="AD1692" t="str">
        <f>_xlfn.XLOOKUP(tblSales[[#This Row],[Store_ID]],Stores!$A:$A,Stores!$E:$E,"Unknown")</f>
        <v>South Zone 3</v>
      </c>
      <c r="AE1692" t="str">
        <f>_xlfn.XLOOKUP(tblSales[[#This Row],[Customer_ID]],Customers!$A:$A,Customers!$B:$B,"Unknown")</f>
        <v>Charulatha Bhat</v>
      </c>
      <c r="AF1692" t="str">
        <f>_xlfn.XLOOKUP(tblSales[[#This Row],[Customer_ID]],Customers!$A:$A,Customers!$J:$J,"Unknown")</f>
        <v>Regular</v>
      </c>
      <c r="AG1692" t="str">
        <f>_xlfn.XLOOKUP(tblSales[[#This Row],[Employee_ID]],Employees!$A:$A,Employees!$B:$B,"Unknown")</f>
        <v>Manoj Ramachandran</v>
      </c>
      <c r="AH1692">
        <f>IF(MONTH(tblSales[[#This Row],[Invoice Date]])&gt;=4,MONTH(tblSales[[#This Row],[Invoice Date]]),MONTH(tblSales[[#This Row],[Invoice Date]])+12)</f>
        <v>4</v>
      </c>
      <c r="AI1692" s="8">
        <f>DATE(YEAR(tblSales[[#This Row],[Invoice Date]]),MONTH(tblSales[[#This Row],[Invoice Date]]),1)</f>
        <v>45383</v>
      </c>
      <c r="AJ1692" t="str">
        <f>_xlfn.XLOOKUP(tblSales[[#This Row],[Product_ID]],Products!$A:$A,Products!$B:$B,"Unknown")</f>
        <v>Pepe Jeans Cap Pink</v>
      </c>
      <c r="AK1692" s="9">
        <f>IFERROR(tblSales[[#This Row],[Profit]]/tblSales[[#This Row],[Sales Amount]],0)</f>
        <v>0.35008951359928181</v>
      </c>
      <c r="AL1692" t="str">
        <f>IF(tblSales[[#This Row],[Discount %]]&lt;=5,"0-5%",
IF(tblSales[[#This Row],[Discount %]]&lt;=10,"5-10%",
IF(tblSales[[#This Row],[Discount %]]&lt;=15,"10-15%",
IF(tblSales[[#This Row],[Discount %]]&lt;=20,"15-20%","20%+"))))</f>
        <v>0-5%</v>
      </c>
    </row>
    <row r="1693" spans="1:38">
      <c r="A1693" s="2" t="s">
        <v>3591</v>
      </c>
      <c r="B1693" s="11">
        <v>45637</v>
      </c>
      <c r="C1693" s="2" t="s">
        <v>2202</v>
      </c>
      <c r="D1693" s="2" t="s">
        <v>474</v>
      </c>
      <c r="E1693" s="2" t="s">
        <v>1122</v>
      </c>
      <c r="F1693" s="2" t="s">
        <v>92</v>
      </c>
      <c r="G1693" s="2">
        <v>1</v>
      </c>
      <c r="H1693" s="2">
        <v>3110.53</v>
      </c>
      <c r="I1693" s="2">
        <v>5</v>
      </c>
      <c r="J1693" s="2">
        <v>155.53</v>
      </c>
      <c r="K1693" s="2">
        <v>12</v>
      </c>
      <c r="L1693" s="2">
        <v>354.6</v>
      </c>
      <c r="M1693" s="2">
        <v>3309.6</v>
      </c>
      <c r="N1693" s="2">
        <v>2034.01</v>
      </c>
      <c r="O1693" s="2">
        <f t="shared" si="65"/>
        <v>920.9899999999999</v>
      </c>
      <c r="P1693" s="2" t="s">
        <v>32</v>
      </c>
      <c r="Q1693" s="2" t="str">
        <f t="shared" si="64"/>
        <v>UPI</v>
      </c>
      <c r="R1693" s="2" t="s">
        <v>21</v>
      </c>
      <c r="S1693" s="2" t="s">
        <v>56</v>
      </c>
      <c r="T1693" s="2" t="s">
        <v>905</v>
      </c>
      <c r="U1693" s="2" t="s">
        <v>59</v>
      </c>
      <c r="V1693" t="str">
        <f>TEXT(tblSales[[#This Row],[Invoice Date]],"mmm")</f>
        <v>Dec</v>
      </c>
      <c r="W1693">
        <f>MONTH(tblSales[[#This Row],[Invoice Date]])</f>
        <v>12</v>
      </c>
      <c r="X1693">
        <f>YEAR(tblSales[[#This Row],[Invoice Date]])</f>
        <v>2024</v>
      </c>
      <c r="Y1693" t="str">
        <f>TEXT(tblSales[[#This Row],[Invoice Date]],"mmm-yyyy")</f>
        <v>Dec-2024</v>
      </c>
      <c r="Z1693" t="str">
        <f>_xlfn.XLOOKUP(tblSales[[#This Row],[Product_ID]],Products!$A:$A,Products!$C:$C,"Women Dresses")</f>
        <v>Handbags</v>
      </c>
      <c r="AA1693" t="str">
        <f>_xlfn.XLOOKUP(tblSales[[#This Row],[Product_ID]],Products!$A:$A,Products!$D:$D,"Unknown")</f>
        <v>Sling Bag</v>
      </c>
      <c r="AB1693" t="str">
        <f>_xlfn.XLOOKUP(tblSales[[#This Row],[Product_ID]],Products!$A:$A,Products!$E:$E,"Unknown")</f>
        <v>GRT Jewellers</v>
      </c>
      <c r="AC1693" t="str">
        <f>_xlfn.XLOOKUP(tblSales[[#This Row],[Store_ID]],Stores!$A:$A,Stores!$B:$B,"Unknown")</f>
        <v>TrendMart Chennai Standard</v>
      </c>
      <c r="AD1693" t="str">
        <f>_xlfn.XLOOKUP(tblSales[[#This Row],[Store_ID]],Stores!$A:$A,Stores!$E:$E,"Unknown")</f>
        <v>South Zone 1</v>
      </c>
      <c r="AE1693" t="str">
        <f>_xlfn.XLOOKUP(tblSales[[#This Row],[Customer_ID]],Customers!$A:$A,Customers!$B:$B,"Unknown")</f>
        <v>Srinivas Rao</v>
      </c>
      <c r="AF1693" t="str">
        <f>_xlfn.XLOOKUP(tblSales[[#This Row],[Customer_ID]],Customers!$A:$A,Customers!$J:$J,"Unknown")</f>
        <v>Silver</v>
      </c>
      <c r="AG1693" t="str">
        <f>_xlfn.XLOOKUP(tblSales[[#This Row],[Employee_ID]],Employees!$A:$A,Employees!$B:$B,"Unknown")</f>
        <v>Manoj Ramachandran</v>
      </c>
      <c r="AH1693">
        <f>IF(MONTH(tblSales[[#This Row],[Invoice Date]])&gt;=4,MONTH(tblSales[[#This Row],[Invoice Date]]),MONTH(tblSales[[#This Row],[Invoice Date]])+12)</f>
        <v>12</v>
      </c>
      <c r="AI1693" s="8">
        <f>DATE(YEAR(tblSales[[#This Row],[Invoice Date]]),MONTH(tblSales[[#This Row],[Invoice Date]]),1)</f>
        <v>45627</v>
      </c>
      <c r="AJ1693" t="str">
        <f>_xlfn.XLOOKUP(tblSales[[#This Row],[Product_ID]],Products!$A:$A,Products!$B:$B,"Unknown")</f>
        <v>GRT Jewellers Sling Bag Olive</v>
      </c>
      <c r="AK1693" s="9">
        <f>IFERROR(tblSales[[#This Row],[Profit]]/tblSales[[#This Row],[Sales Amount]],0)</f>
        <v>0.27827834179357019</v>
      </c>
      <c r="AL1693" t="str">
        <f>IF(tblSales[[#This Row],[Discount %]]&lt;=5,"0-5%",
IF(tblSales[[#This Row],[Discount %]]&lt;=10,"5-10%",
IF(tblSales[[#This Row],[Discount %]]&lt;=15,"10-15%",
IF(tblSales[[#This Row],[Discount %]]&lt;=20,"15-20%","20%+"))))</f>
        <v>0-5%</v>
      </c>
    </row>
    <row r="1694" spans="1:38">
      <c r="A1694" s="2" t="s">
        <v>3592</v>
      </c>
      <c r="B1694" s="11">
        <v>45587</v>
      </c>
      <c r="C1694" s="2" t="s">
        <v>2895</v>
      </c>
      <c r="D1694" s="2" t="s">
        <v>376</v>
      </c>
      <c r="E1694" s="2" t="s">
        <v>292</v>
      </c>
      <c r="F1694" s="2" t="s">
        <v>285</v>
      </c>
      <c r="G1694" s="2">
        <v>1</v>
      </c>
      <c r="H1694" s="2">
        <v>885.89</v>
      </c>
      <c r="I1694" s="2">
        <v>10</v>
      </c>
      <c r="J1694" s="2">
        <v>88.59</v>
      </c>
      <c r="K1694" s="2">
        <v>5</v>
      </c>
      <c r="L1694" s="2">
        <v>39.869999999999997</v>
      </c>
      <c r="M1694" s="2">
        <v>837.17</v>
      </c>
      <c r="N1694" s="2">
        <v>573.09</v>
      </c>
      <c r="O1694" s="2">
        <f t="shared" si="65"/>
        <v>224.20999999999992</v>
      </c>
      <c r="P1694" s="2" t="s">
        <v>32</v>
      </c>
      <c r="Q1694" s="2" t="str">
        <f t="shared" si="64"/>
        <v>UPI</v>
      </c>
      <c r="R1694" s="2" t="s">
        <v>20</v>
      </c>
      <c r="S1694" s="2" t="s">
        <v>56</v>
      </c>
      <c r="T1694" s="2" t="s">
        <v>1323</v>
      </c>
      <c r="U1694" s="2" t="s">
        <v>59</v>
      </c>
      <c r="V1694" t="str">
        <f>TEXT(tblSales[[#This Row],[Invoice Date]],"mmm")</f>
        <v>Oct</v>
      </c>
      <c r="W1694">
        <f>MONTH(tblSales[[#This Row],[Invoice Date]])</f>
        <v>10</v>
      </c>
      <c r="X1694">
        <f>YEAR(tblSales[[#This Row],[Invoice Date]])</f>
        <v>2024</v>
      </c>
      <c r="Y1694" t="str">
        <f>TEXT(tblSales[[#This Row],[Invoice Date]],"mmm-yyyy")</f>
        <v>Oct-2024</v>
      </c>
      <c r="Z1694" t="str">
        <f>_xlfn.XLOOKUP(tblSales[[#This Row],[Product_ID]],Products!$A:$A,Products!$C:$C,"Women Dresses")</f>
        <v>Women Kurtis</v>
      </c>
      <c r="AA1694" t="str">
        <f>_xlfn.XLOOKUP(tblSales[[#This Row],[Product_ID]],Products!$A:$A,Products!$D:$D,"Unknown")</f>
        <v>Anarkali Kurti</v>
      </c>
      <c r="AB1694" t="str">
        <f>_xlfn.XLOOKUP(tblSales[[#This Row],[Product_ID]],Products!$A:$A,Products!$E:$E,"Unknown")</f>
        <v>Nike</v>
      </c>
      <c r="AC1694" t="str">
        <f>_xlfn.XLOOKUP(tblSales[[#This Row],[Store_ID]],Stores!$A:$A,Stores!$B:$B,"Unknown")</f>
        <v>TrendMart Kozhikode High Street</v>
      </c>
      <c r="AD1694" t="str">
        <f>_xlfn.XLOOKUP(tblSales[[#This Row],[Store_ID]],Stores!$A:$A,Stores!$E:$E,"Unknown")</f>
        <v>South Zone 1</v>
      </c>
      <c r="AE1694" t="str">
        <f>_xlfn.XLOOKUP(tblSales[[#This Row],[Customer_ID]],Customers!$A:$A,Customers!$B:$B,"Unknown")</f>
        <v>Vani Menon</v>
      </c>
      <c r="AF1694" t="str">
        <f>_xlfn.XLOOKUP(tblSales[[#This Row],[Customer_ID]],Customers!$A:$A,Customers!$J:$J,"Unknown")</f>
        <v>Silver</v>
      </c>
      <c r="AG1694" t="str">
        <f>_xlfn.XLOOKUP(tblSales[[#This Row],[Employee_ID]],Employees!$A:$A,Employees!$B:$B,"Unknown")</f>
        <v>Yogesh Chettiar</v>
      </c>
      <c r="AH1694">
        <f>IF(MONTH(tblSales[[#This Row],[Invoice Date]])&gt;=4,MONTH(tblSales[[#This Row],[Invoice Date]]),MONTH(tblSales[[#This Row],[Invoice Date]])+12)</f>
        <v>10</v>
      </c>
      <c r="AI1694" s="8">
        <f>DATE(YEAR(tblSales[[#This Row],[Invoice Date]]),MONTH(tblSales[[#This Row],[Invoice Date]]),1)</f>
        <v>45566</v>
      </c>
      <c r="AJ1694" t="str">
        <f>_xlfn.XLOOKUP(tblSales[[#This Row],[Product_ID]],Products!$A:$A,Products!$B:$B,"Unknown")</f>
        <v>Nike Anarkali Kurti White</v>
      </c>
      <c r="AK1694" s="9">
        <f>IFERROR(tblSales[[#This Row],[Profit]]/tblSales[[#This Row],[Sales Amount]],0)</f>
        <v>0.26781896150124818</v>
      </c>
      <c r="AL1694" t="str">
        <f>IF(tblSales[[#This Row],[Discount %]]&lt;=5,"0-5%",
IF(tblSales[[#This Row],[Discount %]]&lt;=10,"5-10%",
IF(tblSales[[#This Row],[Discount %]]&lt;=15,"10-15%",
IF(tblSales[[#This Row],[Discount %]]&lt;=20,"15-20%","20%+"))))</f>
        <v>5-10%</v>
      </c>
    </row>
    <row r="1695" spans="1:38">
      <c r="A1695" s="2" t="s">
        <v>3593</v>
      </c>
      <c r="B1695" s="11">
        <v>45601</v>
      </c>
      <c r="C1695" s="2" t="s">
        <v>3594</v>
      </c>
      <c r="D1695" s="2" t="s">
        <v>160</v>
      </c>
      <c r="E1695" s="2" t="s">
        <v>758</v>
      </c>
      <c r="F1695" s="2" t="s">
        <v>339</v>
      </c>
      <c r="G1695" s="2">
        <v>2</v>
      </c>
      <c r="H1695" s="2">
        <v>5738.37</v>
      </c>
      <c r="I1695" s="2">
        <v>10</v>
      </c>
      <c r="J1695" s="2">
        <v>1147.67</v>
      </c>
      <c r="K1695" s="2">
        <v>12</v>
      </c>
      <c r="L1695" s="2">
        <v>1239.49</v>
      </c>
      <c r="M1695" s="2">
        <v>11568.56</v>
      </c>
      <c r="N1695" s="2">
        <v>7941.72</v>
      </c>
      <c r="O1695" s="2">
        <f t="shared" si="65"/>
        <v>2387.3499999999995</v>
      </c>
      <c r="P1695" s="2" t="s">
        <v>29</v>
      </c>
      <c r="Q1695" s="2" t="str">
        <f t="shared" si="64"/>
        <v>Debit Card</v>
      </c>
      <c r="R1695" s="2" t="s">
        <v>20</v>
      </c>
      <c r="S1695" s="2" t="s">
        <v>56</v>
      </c>
      <c r="T1695" s="2" t="s">
        <v>1460</v>
      </c>
      <c r="U1695" s="2" t="s">
        <v>59</v>
      </c>
      <c r="V1695" t="str">
        <f>TEXT(tblSales[[#This Row],[Invoice Date]],"mmm")</f>
        <v>Nov</v>
      </c>
      <c r="W1695">
        <f>MONTH(tblSales[[#This Row],[Invoice Date]])</f>
        <v>11</v>
      </c>
      <c r="X1695">
        <f>YEAR(tblSales[[#This Row],[Invoice Date]])</f>
        <v>2024</v>
      </c>
      <c r="Y1695" t="str">
        <f>TEXT(tblSales[[#This Row],[Invoice Date]],"mmm-yyyy")</f>
        <v>Nov-2024</v>
      </c>
      <c r="Z1695" t="str">
        <f>_xlfn.XLOOKUP(tblSales[[#This Row],[Product_ID]],Products!$A:$A,Products!$C:$C,"Women Dresses")</f>
        <v>Watches</v>
      </c>
      <c r="AA1695" t="str">
        <f>_xlfn.XLOOKUP(tblSales[[#This Row],[Product_ID]],Products!$A:$A,Products!$D:$D,"Unknown")</f>
        <v>Analog Watch</v>
      </c>
      <c r="AB1695" t="str">
        <f>_xlfn.XLOOKUP(tblSales[[#This Row],[Product_ID]],Products!$A:$A,Products!$E:$E,"Unknown")</f>
        <v>Global Desi</v>
      </c>
      <c r="AC1695" t="str">
        <f>_xlfn.XLOOKUP(tblSales[[#This Row],[Store_ID]],Stores!$A:$A,Stores!$B:$B,"Unknown")</f>
        <v>TrendMart Nizamabad Standard</v>
      </c>
      <c r="AD1695" t="str">
        <f>_xlfn.XLOOKUP(tblSales[[#This Row],[Store_ID]],Stores!$A:$A,Stores!$E:$E,"Unknown")</f>
        <v>South Zone 2</v>
      </c>
      <c r="AE1695" t="str">
        <f>_xlfn.XLOOKUP(tblSales[[#This Row],[Customer_ID]],Customers!$A:$A,Customers!$B:$B,"Unknown")</f>
        <v>Neelam Gounder</v>
      </c>
      <c r="AF1695" t="str">
        <f>_xlfn.XLOOKUP(tblSales[[#This Row],[Customer_ID]],Customers!$A:$A,Customers!$J:$J,"Unknown")</f>
        <v>Regular</v>
      </c>
      <c r="AG1695" t="str">
        <f>_xlfn.XLOOKUP(tblSales[[#This Row],[Employee_ID]],Employees!$A:$A,Employees!$B:$B,"Unknown")</f>
        <v>Priya Balasubramaniam</v>
      </c>
      <c r="AH1695">
        <f>IF(MONTH(tblSales[[#This Row],[Invoice Date]])&gt;=4,MONTH(tblSales[[#This Row],[Invoice Date]]),MONTH(tblSales[[#This Row],[Invoice Date]])+12)</f>
        <v>11</v>
      </c>
      <c r="AI1695" s="8">
        <f>DATE(YEAR(tblSales[[#This Row],[Invoice Date]]),MONTH(tblSales[[#This Row],[Invoice Date]]),1)</f>
        <v>45597</v>
      </c>
      <c r="AJ1695" t="str">
        <f>_xlfn.XLOOKUP(tblSales[[#This Row],[Product_ID]],Products!$A:$A,Products!$B:$B,"Unknown")</f>
        <v>Global Desi Analog Watch Cream</v>
      </c>
      <c r="AK1695" s="9">
        <f>IFERROR(tblSales[[#This Row],[Profit]]/tblSales[[#This Row],[Sales Amount]],0)</f>
        <v>0.20636535575732845</v>
      </c>
      <c r="AL1695" t="str">
        <f>IF(tblSales[[#This Row],[Discount %]]&lt;=5,"0-5%",
IF(tblSales[[#This Row],[Discount %]]&lt;=10,"5-10%",
IF(tblSales[[#This Row],[Discount %]]&lt;=15,"10-15%",
IF(tblSales[[#This Row],[Discount %]]&lt;=20,"15-20%","20%+"))))</f>
        <v>5-10%</v>
      </c>
    </row>
    <row r="1696" spans="1:38">
      <c r="A1696" s="2" t="s">
        <v>3595</v>
      </c>
      <c r="B1696" s="11">
        <v>45615</v>
      </c>
      <c r="C1696" s="2" t="s">
        <v>2153</v>
      </c>
      <c r="D1696" s="2" t="s">
        <v>2354</v>
      </c>
      <c r="E1696" s="2" t="s">
        <v>97</v>
      </c>
      <c r="F1696" s="2" t="s">
        <v>151</v>
      </c>
      <c r="G1696" s="2">
        <v>4</v>
      </c>
      <c r="H1696" s="2">
        <v>1930.44</v>
      </c>
      <c r="I1696" s="2">
        <v>15</v>
      </c>
      <c r="J1696" s="2">
        <v>1158.26</v>
      </c>
      <c r="K1696" s="2">
        <v>12</v>
      </c>
      <c r="L1696" s="2">
        <v>787.62</v>
      </c>
      <c r="M1696" s="2">
        <v>7351.12</v>
      </c>
      <c r="N1696" s="2">
        <v>5462.6</v>
      </c>
      <c r="O1696" s="2">
        <f t="shared" si="65"/>
        <v>1100.8999999999996</v>
      </c>
      <c r="P1696" s="2" t="s">
        <v>29</v>
      </c>
      <c r="Q1696" s="2" t="str">
        <f t="shared" si="64"/>
        <v>Debit Card</v>
      </c>
      <c r="R1696" s="2" t="s">
        <v>21</v>
      </c>
      <c r="S1696" s="2" t="s">
        <v>56</v>
      </c>
      <c r="T1696" s="2" t="s">
        <v>2347</v>
      </c>
      <c r="U1696" s="2" t="s">
        <v>59</v>
      </c>
      <c r="V1696" t="str">
        <f>TEXT(tblSales[[#This Row],[Invoice Date]],"mmm")</f>
        <v>Nov</v>
      </c>
      <c r="W1696">
        <f>MONTH(tblSales[[#This Row],[Invoice Date]])</f>
        <v>11</v>
      </c>
      <c r="X1696">
        <f>YEAR(tblSales[[#This Row],[Invoice Date]])</f>
        <v>2024</v>
      </c>
      <c r="Y1696" t="str">
        <f>TEXT(tblSales[[#This Row],[Invoice Date]],"mmm-yyyy")</f>
        <v>Nov-2024</v>
      </c>
      <c r="Z1696" t="str">
        <f>_xlfn.XLOOKUP(tblSales[[#This Row],[Product_ID]],Products!$A:$A,Products!$C:$C,"Women Dresses")</f>
        <v>Handbags</v>
      </c>
      <c r="AA1696" t="str">
        <f>_xlfn.XLOOKUP(tblSales[[#This Row],[Product_ID]],Products!$A:$A,Products!$D:$D,"Unknown")</f>
        <v>Backpack</v>
      </c>
      <c r="AB1696" t="str">
        <f>_xlfn.XLOOKUP(tblSales[[#This Row],[Product_ID]],Products!$A:$A,Products!$E:$E,"Unknown")</f>
        <v>Allen Solly</v>
      </c>
      <c r="AC1696" t="str">
        <f>_xlfn.XLOOKUP(tblSales[[#This Row],[Store_ID]],Stores!$A:$A,Stores!$B:$B,"Unknown")</f>
        <v>TrendMart Tirunelveli High Street</v>
      </c>
      <c r="AD1696" t="str">
        <f>_xlfn.XLOOKUP(tblSales[[#This Row],[Store_ID]],Stores!$A:$A,Stores!$E:$E,"Unknown")</f>
        <v>South Zone 1</v>
      </c>
      <c r="AE1696" t="str">
        <f>_xlfn.XLOOKUP(tblSales[[#This Row],[Customer_ID]],Customers!$A:$A,Customers!$B:$B,"Unknown")</f>
        <v>Balaji Mudaliar</v>
      </c>
      <c r="AF1696" t="str">
        <f>_xlfn.XLOOKUP(tblSales[[#This Row],[Customer_ID]],Customers!$A:$A,Customers!$J:$J,"Unknown")</f>
        <v>Regular</v>
      </c>
      <c r="AG1696" t="str">
        <f>_xlfn.XLOOKUP(tblSales[[#This Row],[Employee_ID]],Employees!$A:$A,Employees!$B:$B,"Unknown")</f>
        <v>Preethi Singh</v>
      </c>
      <c r="AH1696">
        <f>IF(MONTH(tblSales[[#This Row],[Invoice Date]])&gt;=4,MONTH(tblSales[[#This Row],[Invoice Date]]),MONTH(tblSales[[#This Row],[Invoice Date]])+12)</f>
        <v>11</v>
      </c>
      <c r="AI1696" s="8">
        <f>DATE(YEAR(tblSales[[#This Row],[Invoice Date]]),MONTH(tblSales[[#This Row],[Invoice Date]]),1)</f>
        <v>45597</v>
      </c>
      <c r="AJ1696" t="str">
        <f>_xlfn.XLOOKUP(tblSales[[#This Row],[Product_ID]],Products!$A:$A,Products!$B:$B,"Unknown")</f>
        <v>Allen Solly Backpack Grey</v>
      </c>
      <c r="AK1696" s="9">
        <f>IFERROR(tblSales[[#This Row],[Profit]]/tblSales[[#This Row],[Sales Amount]],0)</f>
        <v>0.14975949243108527</v>
      </c>
      <c r="AL1696" t="str">
        <f>IF(tblSales[[#This Row],[Discount %]]&lt;=5,"0-5%",
IF(tblSales[[#This Row],[Discount %]]&lt;=10,"5-10%",
IF(tblSales[[#This Row],[Discount %]]&lt;=15,"10-15%",
IF(tblSales[[#This Row],[Discount %]]&lt;=20,"15-20%","20%+"))))</f>
        <v>10-15%</v>
      </c>
    </row>
    <row r="1697" spans="1:38">
      <c r="A1697" s="2" t="s">
        <v>3596</v>
      </c>
      <c r="B1697" s="11">
        <v>45413</v>
      </c>
      <c r="C1697" s="2" t="s">
        <v>2341</v>
      </c>
      <c r="D1697" s="2" t="s">
        <v>2235</v>
      </c>
      <c r="E1697" s="2" t="s">
        <v>372</v>
      </c>
      <c r="F1697" s="2" t="s">
        <v>216</v>
      </c>
      <c r="G1697" s="2">
        <v>4</v>
      </c>
      <c r="H1697" s="2">
        <v>604.26</v>
      </c>
      <c r="I1697" s="2">
        <v>0</v>
      </c>
      <c r="J1697" s="2">
        <v>0</v>
      </c>
      <c r="K1697" s="2">
        <v>5</v>
      </c>
      <c r="L1697" s="2">
        <v>120.85</v>
      </c>
      <c r="M1697" s="2">
        <v>2537.89</v>
      </c>
      <c r="N1697" s="2">
        <v>1493.08</v>
      </c>
      <c r="O1697" s="2">
        <f t="shared" si="65"/>
        <v>923.95999999999992</v>
      </c>
      <c r="P1697" s="2" t="s">
        <v>32</v>
      </c>
      <c r="Q1697" s="2" t="str">
        <f t="shared" si="64"/>
        <v>UPI</v>
      </c>
      <c r="R1697" s="2" t="s">
        <v>21</v>
      </c>
      <c r="S1697" s="2" t="s">
        <v>56</v>
      </c>
      <c r="T1697" s="2" t="s">
        <v>2556</v>
      </c>
      <c r="U1697" s="2" t="s">
        <v>59</v>
      </c>
      <c r="V1697" t="str">
        <f>TEXT(tblSales[[#This Row],[Invoice Date]],"mmm")</f>
        <v>May</v>
      </c>
      <c r="W1697">
        <f>MONTH(tblSales[[#This Row],[Invoice Date]])</f>
        <v>5</v>
      </c>
      <c r="X1697">
        <f>YEAR(tblSales[[#This Row],[Invoice Date]])</f>
        <v>2024</v>
      </c>
      <c r="Y1697" t="str">
        <f>TEXT(tblSales[[#This Row],[Invoice Date]],"mmm-yyyy")</f>
        <v>May-2024</v>
      </c>
      <c r="Z1697" t="str">
        <f>_xlfn.XLOOKUP(tblSales[[#This Row],[Product_ID]],Products!$A:$A,Products!$C:$C,"Women Dresses")</f>
        <v>Men T-Shirts</v>
      </c>
      <c r="AA1697" t="str">
        <f>_xlfn.XLOOKUP(tblSales[[#This Row],[Product_ID]],Products!$A:$A,Products!$D:$D,"Unknown")</f>
        <v>Graphic Tee</v>
      </c>
      <c r="AB1697" t="str">
        <f>_xlfn.XLOOKUP(tblSales[[#This Row],[Product_ID]],Products!$A:$A,Products!$E:$E,"Unknown")</f>
        <v>Indian Terrain</v>
      </c>
      <c r="AC1697" t="str">
        <f>_xlfn.XLOOKUP(tblSales[[#This Row],[Store_ID]],Stores!$A:$A,Stores!$B:$B,"Unknown")</f>
        <v>TrendMart Tirunelveli Flagship</v>
      </c>
      <c r="AD1697" t="str">
        <f>_xlfn.XLOOKUP(tblSales[[#This Row],[Store_ID]],Stores!$A:$A,Stores!$E:$E,"Unknown")</f>
        <v>South Zone 1</v>
      </c>
      <c r="AE1697" t="str">
        <f>_xlfn.XLOOKUP(tblSales[[#This Row],[Customer_ID]],Customers!$A:$A,Customers!$B:$B,"Unknown")</f>
        <v>Jayaram Kumar</v>
      </c>
      <c r="AF1697" t="str">
        <f>_xlfn.XLOOKUP(tblSales[[#This Row],[Customer_ID]],Customers!$A:$A,Customers!$J:$J,"Unknown")</f>
        <v>Silver</v>
      </c>
      <c r="AG1697" t="str">
        <f>_xlfn.XLOOKUP(tblSales[[#This Row],[Employee_ID]],Employees!$A:$A,Employees!$B:$B,"Unknown")</f>
        <v>Venkat Sharma</v>
      </c>
      <c r="AH1697">
        <f>IF(MONTH(tblSales[[#This Row],[Invoice Date]])&gt;=4,MONTH(tblSales[[#This Row],[Invoice Date]]),MONTH(tblSales[[#This Row],[Invoice Date]])+12)</f>
        <v>5</v>
      </c>
      <c r="AI1697" s="8">
        <f>DATE(YEAR(tblSales[[#This Row],[Invoice Date]]),MONTH(tblSales[[#This Row],[Invoice Date]]),1)</f>
        <v>45413</v>
      </c>
      <c r="AJ1697" t="str">
        <f>_xlfn.XLOOKUP(tblSales[[#This Row],[Product_ID]],Products!$A:$A,Products!$B:$B,"Unknown")</f>
        <v>Indian Terrain Graphic Tee Purple</v>
      </c>
      <c r="AK1697" s="9">
        <f>IFERROR(tblSales[[#This Row],[Profit]]/tblSales[[#This Row],[Sales Amount]],0)</f>
        <v>0.36406621248359855</v>
      </c>
      <c r="AL1697" t="str">
        <f>IF(tblSales[[#This Row],[Discount %]]&lt;=5,"0-5%",
IF(tblSales[[#This Row],[Discount %]]&lt;=10,"5-10%",
IF(tblSales[[#This Row],[Discount %]]&lt;=15,"10-15%",
IF(tblSales[[#This Row],[Discount %]]&lt;=20,"15-20%","20%+"))))</f>
        <v>0-5%</v>
      </c>
    </row>
    <row r="1698" spans="1:38">
      <c r="A1698" s="2" t="s">
        <v>3597</v>
      </c>
      <c r="B1698" s="11">
        <v>45676</v>
      </c>
      <c r="C1698" s="2" t="s">
        <v>2888</v>
      </c>
      <c r="D1698" s="2" t="s">
        <v>594</v>
      </c>
      <c r="E1698" s="2" t="s">
        <v>1114</v>
      </c>
      <c r="F1698" s="2" t="s">
        <v>285</v>
      </c>
      <c r="G1698" s="2">
        <v>1</v>
      </c>
      <c r="H1698" s="2">
        <v>2094.9899999999998</v>
      </c>
      <c r="I1698" s="2">
        <v>25</v>
      </c>
      <c r="J1698" s="2">
        <v>523.75</v>
      </c>
      <c r="K1698" s="2">
        <v>12</v>
      </c>
      <c r="L1698" s="2">
        <v>188.55</v>
      </c>
      <c r="M1698" s="2">
        <v>1759.79</v>
      </c>
      <c r="N1698" s="2">
        <v>1409.12</v>
      </c>
      <c r="O1698" s="2">
        <f t="shared" si="65"/>
        <v>162.12000000000006</v>
      </c>
      <c r="P1698" s="2" t="s">
        <v>27</v>
      </c>
      <c r="Q1698" s="2" t="str">
        <f t="shared" si="64"/>
        <v>Cash</v>
      </c>
      <c r="R1698" s="2" t="s">
        <v>20</v>
      </c>
      <c r="S1698" s="2" t="s">
        <v>56</v>
      </c>
      <c r="T1698" s="2" t="s">
        <v>2075</v>
      </c>
      <c r="U1698" s="2" t="s">
        <v>60</v>
      </c>
      <c r="V1698" t="str">
        <f>TEXT(tblSales[[#This Row],[Invoice Date]],"mmm")</f>
        <v>Jan</v>
      </c>
      <c r="W1698">
        <f>MONTH(tblSales[[#This Row],[Invoice Date]])</f>
        <v>1</v>
      </c>
      <c r="X1698">
        <f>YEAR(tblSales[[#This Row],[Invoice Date]])</f>
        <v>2025</v>
      </c>
      <c r="Y1698" t="str">
        <f>TEXT(tblSales[[#This Row],[Invoice Date]],"mmm-yyyy")</f>
        <v>Jan-2025</v>
      </c>
      <c r="Z1698" t="str">
        <f>_xlfn.XLOOKUP(tblSales[[#This Row],[Product_ID]],Products!$A:$A,Products!$C:$C,"Women Dresses")</f>
        <v>Winter Wear</v>
      </c>
      <c r="AA1698" t="str">
        <f>_xlfn.XLOOKUP(tblSales[[#This Row],[Product_ID]],Products!$A:$A,Products!$D:$D,"Unknown")</f>
        <v>Sweater</v>
      </c>
      <c r="AB1698" t="str">
        <f>_xlfn.XLOOKUP(tblSales[[#This Row],[Product_ID]],Products!$A:$A,Products!$E:$E,"Unknown")</f>
        <v>Mufti</v>
      </c>
      <c r="AC1698" t="str">
        <f>_xlfn.XLOOKUP(tblSales[[#This Row],[Store_ID]],Stores!$A:$A,Stores!$B:$B,"Unknown")</f>
        <v>TrendMart Alappuzha Outlet</v>
      </c>
      <c r="AD1698" t="str">
        <f>_xlfn.XLOOKUP(tblSales[[#This Row],[Store_ID]],Stores!$A:$A,Stores!$E:$E,"Unknown")</f>
        <v>South Zone 1</v>
      </c>
      <c r="AE1698" t="str">
        <f>_xlfn.XLOOKUP(tblSales[[#This Row],[Customer_ID]],Customers!$A:$A,Customers!$B:$B,"Unknown")</f>
        <v>Gopal Krishnan</v>
      </c>
      <c r="AF1698" t="str">
        <f>_xlfn.XLOOKUP(tblSales[[#This Row],[Customer_ID]],Customers!$A:$A,Customers!$J:$J,"Unknown")</f>
        <v>Gold</v>
      </c>
      <c r="AG1698" t="str">
        <f>_xlfn.XLOOKUP(tblSales[[#This Row],[Employee_ID]],Employees!$A:$A,Employees!$B:$B,"Unknown")</f>
        <v>Yogesh Chettiar</v>
      </c>
      <c r="AH1698">
        <f>IF(MONTH(tblSales[[#This Row],[Invoice Date]])&gt;=4,MONTH(tblSales[[#This Row],[Invoice Date]]),MONTH(tblSales[[#This Row],[Invoice Date]])+12)</f>
        <v>13</v>
      </c>
      <c r="AI1698" s="8">
        <f>DATE(YEAR(tblSales[[#This Row],[Invoice Date]]),MONTH(tblSales[[#This Row],[Invoice Date]]),1)</f>
        <v>45658</v>
      </c>
      <c r="AJ1698" t="str">
        <f>_xlfn.XLOOKUP(tblSales[[#This Row],[Product_ID]],Products!$A:$A,Products!$B:$B,"Unknown")</f>
        <v>Mufti Sweater Peach</v>
      </c>
      <c r="AK1698" s="9">
        <f>IFERROR(tblSales[[#This Row],[Profit]]/tblSales[[#This Row],[Sales Amount]],0)</f>
        <v>9.212462850681051E-2</v>
      </c>
      <c r="AL1698" t="str">
        <f>IF(tblSales[[#This Row],[Discount %]]&lt;=5,"0-5%",
IF(tblSales[[#This Row],[Discount %]]&lt;=10,"5-10%",
IF(tblSales[[#This Row],[Discount %]]&lt;=15,"10-15%",
IF(tblSales[[#This Row],[Discount %]]&lt;=20,"15-20%","20%+"))))</f>
        <v>20%+</v>
      </c>
    </row>
    <row r="1699" spans="1:38">
      <c r="A1699" s="12" t="s">
        <v>3598</v>
      </c>
      <c r="B1699" s="13">
        <v>45520</v>
      </c>
      <c r="C1699" s="12" t="s">
        <v>3090</v>
      </c>
      <c r="D1699" s="12" t="s">
        <v>431</v>
      </c>
      <c r="E1699" s="12" t="s">
        <v>1058</v>
      </c>
      <c r="F1699" s="12" t="s">
        <v>161</v>
      </c>
      <c r="G1699" s="12">
        <v>0</v>
      </c>
      <c r="H1699" s="12">
        <v>1357.27</v>
      </c>
      <c r="I1699" s="12">
        <v>10</v>
      </c>
      <c r="J1699" s="12">
        <v>0</v>
      </c>
      <c r="K1699" s="12">
        <v>12</v>
      </c>
      <c r="L1699" s="12">
        <v>0</v>
      </c>
      <c r="M1699" s="12">
        <v>0</v>
      </c>
      <c r="N1699" s="12">
        <v>0</v>
      </c>
      <c r="O1699" s="12">
        <v>0</v>
      </c>
      <c r="P1699" s="12" t="s">
        <v>32</v>
      </c>
      <c r="Q1699" s="12" t="str">
        <f t="shared" si="64"/>
        <v>UPI</v>
      </c>
      <c r="R1699" s="12" t="s">
        <v>21</v>
      </c>
      <c r="S1699" s="12" t="s">
        <v>56</v>
      </c>
      <c r="T1699" s="12" t="s">
        <v>567</v>
      </c>
      <c r="U1699" s="12" t="s">
        <v>59</v>
      </c>
      <c r="V1699" t="str">
        <f>TEXT(tblSales[[#This Row],[Invoice Date]],"mmm")</f>
        <v>Aug</v>
      </c>
      <c r="W1699">
        <f>MONTH(tblSales[[#This Row],[Invoice Date]])</f>
        <v>8</v>
      </c>
      <c r="X1699">
        <f>YEAR(tblSales[[#This Row],[Invoice Date]])</f>
        <v>2024</v>
      </c>
      <c r="Y1699" t="str">
        <f>TEXT(tblSales[[#This Row],[Invoice Date]],"mmm-yyyy")</f>
        <v>Aug-2024</v>
      </c>
      <c r="Z1699" t="str">
        <f>_xlfn.XLOOKUP(tblSales[[#This Row],[Product_ID]],Products!$A:$A,Products!$C:$C,"Women Dresses")</f>
        <v>Women Jeans</v>
      </c>
      <c r="AA1699" t="str">
        <f>_xlfn.XLOOKUP(tblSales[[#This Row],[Product_ID]],Products!$A:$A,Products!$D:$D,"Unknown")</f>
        <v>Bootcut</v>
      </c>
      <c r="AB1699" t="str">
        <f>_xlfn.XLOOKUP(tblSales[[#This Row],[Product_ID]],Products!$A:$A,Products!$E:$E,"Unknown")</f>
        <v>Woodland</v>
      </c>
      <c r="AC1699" t="str">
        <f>_xlfn.XLOOKUP(tblSales[[#This Row],[Store_ID]],Stores!$A:$A,Stores!$B:$B,"Unknown")</f>
        <v>TrendMart Karimnagar Standard</v>
      </c>
      <c r="AD1699" t="str">
        <f>_xlfn.XLOOKUP(tblSales[[#This Row],[Store_ID]],Stores!$A:$A,Stores!$E:$E,"Unknown")</f>
        <v>South Zone 2</v>
      </c>
      <c r="AE1699" t="str">
        <f>_xlfn.XLOOKUP(tblSales[[#This Row],[Customer_ID]],Customers!$A:$A,Customers!$B:$B,"Unknown")</f>
        <v>Manju Pillai</v>
      </c>
      <c r="AF1699" t="str">
        <f>_xlfn.XLOOKUP(tblSales[[#This Row],[Customer_ID]],Customers!$A:$A,Customers!$J:$J,"Unknown")</f>
        <v>Regular</v>
      </c>
      <c r="AG1699" t="str">
        <f>_xlfn.XLOOKUP(tblSales[[#This Row],[Employee_ID]],Employees!$A:$A,Employees!$B:$B,"Unknown")</f>
        <v>Chandra Reddy</v>
      </c>
      <c r="AH1699">
        <f>IF(MONTH(tblSales[[#This Row],[Invoice Date]])&gt;=4,MONTH(tblSales[[#This Row],[Invoice Date]]),MONTH(tblSales[[#This Row],[Invoice Date]])+12)</f>
        <v>8</v>
      </c>
      <c r="AI1699" s="8">
        <f>DATE(YEAR(tblSales[[#This Row],[Invoice Date]]),MONTH(tblSales[[#This Row],[Invoice Date]]),1)</f>
        <v>45505</v>
      </c>
      <c r="AJ1699" t="str">
        <f>_xlfn.XLOOKUP(tblSales[[#This Row],[Product_ID]],Products!$A:$A,Products!$B:$B,"Unknown")</f>
        <v>Woodland Bootcut Peach</v>
      </c>
      <c r="AK1699" s="9">
        <f>IFERROR(tblSales[[#This Row],[Profit]]/tblSales[[#This Row],[Sales Amount]],0)</f>
        <v>0</v>
      </c>
      <c r="AL1699" t="str">
        <f>IF(tblSales[[#This Row],[Discount %]]&lt;=5,"0-5%",
IF(tblSales[[#This Row],[Discount %]]&lt;=10,"5-10%",
IF(tblSales[[#This Row],[Discount %]]&lt;=15,"10-15%",
IF(tblSales[[#This Row],[Discount %]]&lt;=20,"15-20%","20%+"))))</f>
        <v>5-10%</v>
      </c>
    </row>
    <row r="1700" spans="1:38">
      <c r="A1700" s="2" t="s">
        <v>3599</v>
      </c>
      <c r="B1700" s="11">
        <v>45583</v>
      </c>
      <c r="C1700" s="2" t="s">
        <v>2481</v>
      </c>
      <c r="D1700" s="2" t="s">
        <v>1230</v>
      </c>
      <c r="E1700" s="2" t="s">
        <v>1467</v>
      </c>
      <c r="F1700" s="2" t="s">
        <v>493</v>
      </c>
      <c r="G1700" s="2">
        <v>1</v>
      </c>
      <c r="H1700" s="2">
        <v>5060.37</v>
      </c>
      <c r="I1700" s="2">
        <v>0</v>
      </c>
      <c r="J1700" s="2">
        <v>0</v>
      </c>
      <c r="K1700" s="2">
        <v>12</v>
      </c>
      <c r="L1700" s="2">
        <v>607.24</v>
      </c>
      <c r="M1700" s="2">
        <v>5667.61</v>
      </c>
      <c r="N1700" s="2">
        <v>3850.97</v>
      </c>
      <c r="O1700" s="2">
        <f t="shared" ref="O1700:O1744" si="66">(M1700-N1700-L1700)</f>
        <v>1209.3999999999999</v>
      </c>
      <c r="P1700" s="2" t="s">
        <v>32</v>
      </c>
      <c r="Q1700" s="2" t="str">
        <f t="shared" si="64"/>
        <v>UPI</v>
      </c>
      <c r="R1700" s="2" t="s">
        <v>20</v>
      </c>
      <c r="S1700" s="2" t="s">
        <v>56</v>
      </c>
      <c r="T1700" s="2" t="s">
        <v>464</v>
      </c>
      <c r="U1700" s="2" t="s">
        <v>59</v>
      </c>
      <c r="V1700" t="str">
        <f>TEXT(tblSales[[#This Row],[Invoice Date]],"mmm")</f>
        <v>Oct</v>
      </c>
      <c r="W1700">
        <f>MONTH(tblSales[[#This Row],[Invoice Date]])</f>
        <v>10</v>
      </c>
      <c r="X1700">
        <f>YEAR(tblSales[[#This Row],[Invoice Date]])</f>
        <v>2024</v>
      </c>
      <c r="Y1700" t="str">
        <f>TEXT(tblSales[[#This Row],[Invoice Date]],"mmm-yyyy")</f>
        <v>Oct-2024</v>
      </c>
      <c r="Z1700" t="str">
        <f>_xlfn.XLOOKUP(tblSales[[#This Row],[Product_ID]],Products!$A:$A,Products!$C:$C,"Women Dresses")</f>
        <v>Watches</v>
      </c>
      <c r="AA1700" t="str">
        <f>_xlfn.XLOOKUP(tblSales[[#This Row],[Product_ID]],Products!$A:$A,Products!$D:$D,"Unknown")</f>
        <v>Analog Watch</v>
      </c>
      <c r="AB1700" t="str">
        <f>_xlfn.XLOOKUP(tblSales[[#This Row],[Product_ID]],Products!$A:$A,Products!$E:$E,"Unknown")</f>
        <v>Aurelia</v>
      </c>
      <c r="AC1700" t="str">
        <f>_xlfn.XLOOKUP(tblSales[[#This Row],[Store_ID]],Stores!$A:$A,Stores!$B:$B,"Unknown")</f>
        <v>TrendMart Erode Mall Kiosk</v>
      </c>
      <c r="AD1700" t="str">
        <f>_xlfn.XLOOKUP(tblSales[[#This Row],[Store_ID]],Stores!$A:$A,Stores!$E:$E,"Unknown")</f>
        <v>South Zone 1</v>
      </c>
      <c r="AE1700" t="str">
        <f>_xlfn.XLOOKUP(tblSales[[#This Row],[Customer_ID]],Customers!$A:$A,Customers!$B:$B,"Unknown")</f>
        <v>Janani Achari</v>
      </c>
      <c r="AF1700" t="str">
        <f>_xlfn.XLOOKUP(tblSales[[#This Row],[Customer_ID]],Customers!$A:$A,Customers!$J:$J,"Unknown")</f>
        <v>Regular</v>
      </c>
      <c r="AG1700" t="str">
        <f>_xlfn.XLOOKUP(tblSales[[#This Row],[Employee_ID]],Employees!$A:$A,Employees!$B:$B,"Unknown")</f>
        <v>Gopal Prasad</v>
      </c>
      <c r="AH1700">
        <f>IF(MONTH(tblSales[[#This Row],[Invoice Date]])&gt;=4,MONTH(tblSales[[#This Row],[Invoice Date]]),MONTH(tblSales[[#This Row],[Invoice Date]])+12)</f>
        <v>10</v>
      </c>
      <c r="AI1700" s="8">
        <f>DATE(YEAR(tblSales[[#This Row],[Invoice Date]]),MONTH(tblSales[[#This Row],[Invoice Date]]),1)</f>
        <v>45566</v>
      </c>
      <c r="AJ1700" t="str">
        <f>_xlfn.XLOOKUP(tblSales[[#This Row],[Product_ID]],Products!$A:$A,Products!$B:$B,"Unknown")</f>
        <v>Aurelia Analog Watch Purple</v>
      </c>
      <c r="AK1700" s="9">
        <f>IFERROR(tblSales[[#This Row],[Profit]]/tblSales[[#This Row],[Sales Amount]],0)</f>
        <v>0.21338800658478616</v>
      </c>
      <c r="AL1700" t="str">
        <f>IF(tblSales[[#This Row],[Discount %]]&lt;=5,"0-5%",
IF(tblSales[[#This Row],[Discount %]]&lt;=10,"5-10%",
IF(tblSales[[#This Row],[Discount %]]&lt;=15,"10-15%",
IF(tblSales[[#This Row],[Discount %]]&lt;=20,"15-20%","20%+"))))</f>
        <v>0-5%</v>
      </c>
    </row>
    <row r="1701" spans="1:38">
      <c r="A1701" s="2" t="s">
        <v>3600</v>
      </c>
      <c r="B1701" s="11">
        <v>45389</v>
      </c>
      <c r="C1701" s="2" t="s">
        <v>2994</v>
      </c>
      <c r="D1701" s="2" t="s">
        <v>1519</v>
      </c>
      <c r="E1701" s="2" t="s">
        <v>688</v>
      </c>
      <c r="F1701" s="2" t="s">
        <v>122</v>
      </c>
      <c r="G1701" s="2">
        <v>2</v>
      </c>
      <c r="H1701" s="2">
        <v>999.95</v>
      </c>
      <c r="I1701" s="2">
        <v>0</v>
      </c>
      <c r="J1701" s="2">
        <v>0</v>
      </c>
      <c r="K1701" s="2">
        <v>5</v>
      </c>
      <c r="L1701" s="2">
        <v>100</v>
      </c>
      <c r="M1701" s="2">
        <v>2099.9</v>
      </c>
      <c r="N1701" s="2">
        <v>1391.34</v>
      </c>
      <c r="O1701" s="2">
        <f t="shared" si="66"/>
        <v>608.56000000000017</v>
      </c>
      <c r="P1701" s="2" t="s">
        <v>29</v>
      </c>
      <c r="Q1701" s="2" t="str">
        <f t="shared" si="64"/>
        <v>Debit Card</v>
      </c>
      <c r="R1701" s="2" t="s">
        <v>20</v>
      </c>
      <c r="S1701" s="2" t="s">
        <v>56</v>
      </c>
      <c r="T1701" s="2" t="s">
        <v>2641</v>
      </c>
      <c r="U1701" s="2" t="s">
        <v>60</v>
      </c>
      <c r="V1701" t="str">
        <f>TEXT(tblSales[[#This Row],[Invoice Date]],"mmm")</f>
        <v>Apr</v>
      </c>
      <c r="W1701">
        <f>MONTH(tblSales[[#This Row],[Invoice Date]])</f>
        <v>4</v>
      </c>
      <c r="X1701">
        <f>YEAR(tblSales[[#This Row],[Invoice Date]])</f>
        <v>2024</v>
      </c>
      <c r="Y1701" t="str">
        <f>TEXT(tblSales[[#This Row],[Invoice Date]],"mmm-yyyy")</f>
        <v>Apr-2024</v>
      </c>
      <c r="Z1701" t="str">
        <f>_xlfn.XLOOKUP(tblSales[[#This Row],[Product_ID]],Products!$A:$A,Products!$C:$C,"Women Dresses")</f>
        <v>Handbags</v>
      </c>
      <c r="AA1701" t="str">
        <f>_xlfn.XLOOKUP(tblSales[[#This Row],[Product_ID]],Products!$A:$A,Products!$D:$D,"Unknown")</f>
        <v>Clutch</v>
      </c>
      <c r="AB1701" t="str">
        <f>_xlfn.XLOOKUP(tblSales[[#This Row],[Product_ID]],Products!$A:$A,Products!$E:$E,"Unknown")</f>
        <v>W for Woman</v>
      </c>
      <c r="AC1701" t="str">
        <f>_xlfn.XLOOKUP(tblSales[[#This Row],[Store_ID]],Stores!$A:$A,Stores!$B:$B,"Unknown")</f>
        <v>TrendMart Nellore Mall Kiosk</v>
      </c>
      <c r="AD1701" t="str">
        <f>_xlfn.XLOOKUP(tblSales[[#This Row],[Store_ID]],Stores!$A:$A,Stores!$E:$E,"Unknown")</f>
        <v>South Zone 3</v>
      </c>
      <c r="AE1701" t="str">
        <f>_xlfn.XLOOKUP(tblSales[[#This Row],[Customer_ID]],Customers!$A:$A,Customers!$B:$B,"Unknown")</f>
        <v>Nandini Sharma</v>
      </c>
      <c r="AF1701" t="str">
        <f>_xlfn.XLOOKUP(tblSales[[#This Row],[Customer_ID]],Customers!$A:$A,Customers!$J:$J,"Unknown")</f>
        <v>Platinum</v>
      </c>
      <c r="AG1701" t="str">
        <f>_xlfn.XLOOKUP(tblSales[[#This Row],[Employee_ID]],Employees!$A:$A,Employees!$B:$B,"Unknown")</f>
        <v>Rahul Krishnan</v>
      </c>
      <c r="AH1701">
        <f>IF(MONTH(tblSales[[#This Row],[Invoice Date]])&gt;=4,MONTH(tblSales[[#This Row],[Invoice Date]]),MONTH(tblSales[[#This Row],[Invoice Date]])+12)</f>
        <v>4</v>
      </c>
      <c r="AI1701" s="8">
        <f>DATE(YEAR(tblSales[[#This Row],[Invoice Date]]),MONTH(tblSales[[#This Row],[Invoice Date]]),1)</f>
        <v>45383</v>
      </c>
      <c r="AJ1701" t="str">
        <f>_xlfn.XLOOKUP(tblSales[[#This Row],[Product_ID]],Products!$A:$A,Products!$B:$B,"Unknown")</f>
        <v>W for Woman Clutch Sky Blue</v>
      </c>
      <c r="AK1701" s="9">
        <f>IFERROR(tblSales[[#This Row],[Profit]]/tblSales[[#This Row],[Sales Amount]],0)</f>
        <v>0.2898042763941141</v>
      </c>
      <c r="AL1701" t="str">
        <f>IF(tblSales[[#This Row],[Discount %]]&lt;=5,"0-5%",
IF(tblSales[[#This Row],[Discount %]]&lt;=10,"5-10%",
IF(tblSales[[#This Row],[Discount %]]&lt;=15,"10-15%",
IF(tblSales[[#This Row],[Discount %]]&lt;=20,"15-20%","20%+"))))</f>
        <v>0-5%</v>
      </c>
    </row>
    <row r="1702" spans="1:38">
      <c r="A1702" s="2" t="s">
        <v>3601</v>
      </c>
      <c r="B1702" s="11">
        <v>45569</v>
      </c>
      <c r="C1702" s="2" t="s">
        <v>3602</v>
      </c>
      <c r="D1702" s="2" t="s">
        <v>1045</v>
      </c>
      <c r="E1702" s="2" t="s">
        <v>232</v>
      </c>
      <c r="F1702" s="2" t="s">
        <v>493</v>
      </c>
      <c r="G1702" s="2">
        <v>3</v>
      </c>
      <c r="H1702" s="2">
        <v>1129.77</v>
      </c>
      <c r="I1702" s="2">
        <v>15</v>
      </c>
      <c r="J1702" s="2">
        <v>508.4</v>
      </c>
      <c r="K1702" s="2">
        <v>12</v>
      </c>
      <c r="L1702" s="2">
        <v>345.71</v>
      </c>
      <c r="M1702" s="2">
        <v>3226.62</v>
      </c>
      <c r="N1702" s="2">
        <v>2308.89</v>
      </c>
      <c r="O1702" s="2">
        <f t="shared" si="66"/>
        <v>572.02</v>
      </c>
      <c r="P1702" s="2" t="s">
        <v>28</v>
      </c>
      <c r="Q1702" s="2" t="str">
        <f t="shared" si="64"/>
        <v>Credit Card</v>
      </c>
      <c r="R1702" s="2" t="s">
        <v>20</v>
      </c>
      <c r="S1702" s="2" t="s">
        <v>56</v>
      </c>
      <c r="T1702" s="2" t="s">
        <v>621</v>
      </c>
      <c r="U1702" s="2" t="s">
        <v>59</v>
      </c>
      <c r="V1702" t="str">
        <f>TEXT(tblSales[[#This Row],[Invoice Date]],"mmm")</f>
        <v>Oct</v>
      </c>
      <c r="W1702">
        <f>MONTH(tblSales[[#This Row],[Invoice Date]])</f>
        <v>10</v>
      </c>
      <c r="X1702">
        <f>YEAR(tblSales[[#This Row],[Invoice Date]])</f>
        <v>2024</v>
      </c>
      <c r="Y1702" t="str">
        <f>TEXT(tblSales[[#This Row],[Invoice Date]],"mmm-yyyy")</f>
        <v>Oct-2024</v>
      </c>
      <c r="Z1702" t="str">
        <f>_xlfn.XLOOKUP(tblSales[[#This Row],[Product_ID]],Products!$A:$A,Products!$C:$C,"Women Dresses")</f>
        <v>Women Dresses</v>
      </c>
      <c r="AA1702" t="str">
        <f>_xlfn.XLOOKUP(tblSales[[#This Row],[Product_ID]],Products!$A:$A,Products!$D:$D,"Unknown")</f>
        <v>A-Line Dress</v>
      </c>
      <c r="AB1702" t="str">
        <f>_xlfn.XLOOKUP(tblSales[[#This Row],[Product_ID]],Products!$A:$A,Products!$E:$E,"Unknown")</f>
        <v>Ramraj Cotton</v>
      </c>
      <c r="AC1702" t="str">
        <f>_xlfn.XLOOKUP(tblSales[[#This Row],[Store_ID]],Stores!$A:$A,Stores!$B:$B,"Unknown")</f>
        <v>TrendMart Khammam Standard</v>
      </c>
      <c r="AD1702" t="str">
        <f>_xlfn.XLOOKUP(tblSales[[#This Row],[Store_ID]],Stores!$A:$A,Stores!$E:$E,"Unknown")</f>
        <v>South Zone 2</v>
      </c>
      <c r="AE1702" t="str">
        <f>_xlfn.XLOOKUP(tblSales[[#This Row],[Customer_ID]],Customers!$A:$A,Customers!$B:$B,"Unknown")</f>
        <v>Jagan Raman</v>
      </c>
      <c r="AF1702" t="str">
        <f>_xlfn.XLOOKUP(tblSales[[#This Row],[Customer_ID]],Customers!$A:$A,Customers!$J:$J,"Unknown")</f>
        <v>Silver</v>
      </c>
      <c r="AG1702" t="str">
        <f>_xlfn.XLOOKUP(tblSales[[#This Row],[Employee_ID]],Employees!$A:$A,Employees!$B:$B,"Unknown")</f>
        <v>Gopal Prasad</v>
      </c>
      <c r="AH1702">
        <f>IF(MONTH(tblSales[[#This Row],[Invoice Date]])&gt;=4,MONTH(tblSales[[#This Row],[Invoice Date]]),MONTH(tblSales[[#This Row],[Invoice Date]])+12)</f>
        <v>10</v>
      </c>
      <c r="AI1702" s="8">
        <f>DATE(YEAR(tblSales[[#This Row],[Invoice Date]]),MONTH(tblSales[[#This Row],[Invoice Date]]),1)</f>
        <v>45566</v>
      </c>
      <c r="AJ1702" t="str">
        <f>_xlfn.XLOOKUP(tblSales[[#This Row],[Product_ID]],Products!$A:$A,Products!$B:$B,"Unknown")</f>
        <v>Ramraj Cotton A-Line Dress Brown</v>
      </c>
      <c r="AK1702" s="9">
        <f>IFERROR(tblSales[[#This Row],[Profit]]/tblSales[[#This Row],[Sales Amount]],0)</f>
        <v>0.17728148960832077</v>
      </c>
      <c r="AL1702" t="str">
        <f>IF(tblSales[[#This Row],[Discount %]]&lt;=5,"0-5%",
IF(tblSales[[#This Row],[Discount %]]&lt;=10,"5-10%",
IF(tblSales[[#This Row],[Discount %]]&lt;=15,"10-15%",
IF(tblSales[[#This Row],[Discount %]]&lt;=20,"15-20%","20%+"))))</f>
        <v>10-15%</v>
      </c>
    </row>
    <row r="1703" spans="1:38">
      <c r="A1703" s="2" t="s">
        <v>3603</v>
      </c>
      <c r="B1703" s="11">
        <v>45732</v>
      </c>
      <c r="C1703" s="2" t="s">
        <v>2259</v>
      </c>
      <c r="D1703" s="2" t="s">
        <v>1244</v>
      </c>
      <c r="E1703" s="2" t="s">
        <v>221</v>
      </c>
      <c r="F1703" s="2" t="s">
        <v>244</v>
      </c>
      <c r="G1703" s="2">
        <v>4</v>
      </c>
      <c r="H1703" s="2">
        <v>546.96</v>
      </c>
      <c r="I1703" s="2">
        <v>15</v>
      </c>
      <c r="J1703" s="2">
        <v>328.18</v>
      </c>
      <c r="K1703" s="2">
        <v>5</v>
      </c>
      <c r="L1703" s="2">
        <v>92.98</v>
      </c>
      <c r="M1703" s="2">
        <v>1952.64</v>
      </c>
      <c r="N1703" s="2">
        <v>1395</v>
      </c>
      <c r="O1703" s="2">
        <f t="shared" si="66"/>
        <v>464.66000000000008</v>
      </c>
      <c r="P1703" s="2" t="s">
        <v>32</v>
      </c>
      <c r="Q1703" s="2" t="str">
        <f t="shared" si="64"/>
        <v>UPI</v>
      </c>
      <c r="R1703" s="2" t="s">
        <v>20</v>
      </c>
      <c r="S1703" s="2" t="s">
        <v>56</v>
      </c>
      <c r="T1703" s="2" t="s">
        <v>3239</v>
      </c>
      <c r="U1703" s="2" t="s">
        <v>60</v>
      </c>
      <c r="V1703" t="str">
        <f>TEXT(tblSales[[#This Row],[Invoice Date]],"mmm")</f>
        <v>Mar</v>
      </c>
      <c r="W1703">
        <f>MONTH(tblSales[[#This Row],[Invoice Date]])</f>
        <v>3</v>
      </c>
      <c r="X1703">
        <f>YEAR(tblSales[[#This Row],[Invoice Date]])</f>
        <v>2025</v>
      </c>
      <c r="Y1703" t="str">
        <f>TEXT(tblSales[[#This Row],[Invoice Date]],"mmm-yyyy")</f>
        <v>Mar-2025</v>
      </c>
      <c r="Z1703" t="str">
        <f>_xlfn.XLOOKUP(tblSales[[#This Row],[Product_ID]],Products!$A:$A,Products!$C:$C,"Women Dresses")</f>
        <v>Men T-Shirts</v>
      </c>
      <c r="AA1703" t="str">
        <f>_xlfn.XLOOKUP(tblSales[[#This Row],[Product_ID]],Products!$A:$A,Products!$D:$D,"Unknown")</f>
        <v>Polo</v>
      </c>
      <c r="AB1703" t="str">
        <f>_xlfn.XLOOKUP(tblSales[[#This Row],[Product_ID]],Products!$A:$A,Products!$E:$E,"Unknown")</f>
        <v>Metro Shoes</v>
      </c>
      <c r="AC1703" t="str">
        <f>_xlfn.XLOOKUP(tblSales[[#This Row],[Store_ID]],Stores!$A:$A,Stores!$B:$B,"Unknown")</f>
        <v>TrendMart Chennai Standard</v>
      </c>
      <c r="AD1703" t="str">
        <f>_xlfn.XLOOKUP(tblSales[[#This Row],[Store_ID]],Stores!$A:$A,Stores!$E:$E,"Unknown")</f>
        <v>South Zone 1</v>
      </c>
      <c r="AE1703" t="str">
        <f>_xlfn.XLOOKUP(tblSales[[#This Row],[Customer_ID]],Customers!$A:$A,Customers!$B:$B,"Unknown")</f>
        <v>Kiran Pillai</v>
      </c>
      <c r="AF1703" t="str">
        <f>_xlfn.XLOOKUP(tblSales[[#This Row],[Customer_ID]],Customers!$A:$A,Customers!$J:$J,"Unknown")</f>
        <v>Silver</v>
      </c>
      <c r="AG1703" t="str">
        <f>_xlfn.XLOOKUP(tblSales[[#This Row],[Employee_ID]],Employees!$A:$A,Employees!$B:$B,"Unknown")</f>
        <v>Ganapathy Naidu</v>
      </c>
      <c r="AH1703">
        <f>IF(MONTH(tblSales[[#This Row],[Invoice Date]])&gt;=4,MONTH(tblSales[[#This Row],[Invoice Date]]),MONTH(tblSales[[#This Row],[Invoice Date]])+12)</f>
        <v>15</v>
      </c>
      <c r="AI1703" s="8">
        <f>DATE(YEAR(tblSales[[#This Row],[Invoice Date]]),MONTH(tblSales[[#This Row],[Invoice Date]]),1)</f>
        <v>45717</v>
      </c>
      <c r="AJ1703" t="str">
        <f>_xlfn.XLOOKUP(tblSales[[#This Row],[Product_ID]],Products!$A:$A,Products!$B:$B,"Unknown")</f>
        <v>Metro Shoes Polo Purple</v>
      </c>
      <c r="AK1703" s="9">
        <f>IFERROR(tblSales[[#This Row],[Profit]]/tblSales[[#This Row],[Sales Amount]],0)</f>
        <v>0.23796501147164867</v>
      </c>
      <c r="AL1703" t="str">
        <f>IF(tblSales[[#This Row],[Discount %]]&lt;=5,"0-5%",
IF(tblSales[[#This Row],[Discount %]]&lt;=10,"5-10%",
IF(tblSales[[#This Row],[Discount %]]&lt;=15,"10-15%",
IF(tblSales[[#This Row],[Discount %]]&lt;=20,"15-20%","20%+"))))</f>
        <v>10-15%</v>
      </c>
    </row>
    <row r="1704" spans="1:38">
      <c r="A1704" s="2" t="s">
        <v>3604</v>
      </c>
      <c r="B1704" s="11">
        <v>45716</v>
      </c>
      <c r="C1704" s="2" t="s">
        <v>960</v>
      </c>
      <c r="D1704" s="2" t="s">
        <v>3119</v>
      </c>
      <c r="E1704" s="2" t="s">
        <v>1018</v>
      </c>
      <c r="F1704" s="2" t="s">
        <v>249</v>
      </c>
      <c r="G1704" s="2">
        <v>1</v>
      </c>
      <c r="H1704" s="2">
        <v>1178.58</v>
      </c>
      <c r="I1704" s="2">
        <v>5</v>
      </c>
      <c r="J1704" s="2">
        <v>58.93</v>
      </c>
      <c r="K1704" s="2">
        <v>12</v>
      </c>
      <c r="L1704" s="2">
        <v>134.36000000000001</v>
      </c>
      <c r="M1704" s="2">
        <v>1254.01</v>
      </c>
      <c r="N1704" s="2">
        <v>871.26</v>
      </c>
      <c r="O1704" s="2">
        <f t="shared" si="66"/>
        <v>248.39</v>
      </c>
      <c r="P1704" s="2" t="s">
        <v>30</v>
      </c>
      <c r="Q1704" s="2" t="str">
        <f t="shared" si="64"/>
        <v>EMI</v>
      </c>
      <c r="R1704" s="2" t="s">
        <v>21</v>
      </c>
      <c r="S1704" s="2" t="s">
        <v>56</v>
      </c>
      <c r="T1704" s="2" t="s">
        <v>1048</v>
      </c>
      <c r="U1704" s="2" t="s">
        <v>59</v>
      </c>
      <c r="V1704" t="str">
        <f>TEXT(tblSales[[#This Row],[Invoice Date]],"mmm")</f>
        <v>Feb</v>
      </c>
      <c r="W1704">
        <f>MONTH(tblSales[[#This Row],[Invoice Date]])</f>
        <v>2</v>
      </c>
      <c r="X1704">
        <f>YEAR(tblSales[[#This Row],[Invoice Date]])</f>
        <v>2025</v>
      </c>
      <c r="Y1704" t="str">
        <f>TEXT(tblSales[[#This Row],[Invoice Date]],"mmm-yyyy")</f>
        <v>Feb-2025</v>
      </c>
      <c r="Z1704" t="str">
        <f>_xlfn.XLOOKUP(tblSales[[#This Row],[Product_ID]],Products!$A:$A,Products!$C:$C,"Women Dresses")</f>
        <v>Men Trousers</v>
      </c>
      <c r="AA1704" t="str">
        <f>_xlfn.XLOOKUP(tblSales[[#This Row],[Product_ID]],Products!$A:$A,Products!$D:$D,"Unknown")</f>
        <v>Formal Trouser</v>
      </c>
      <c r="AB1704" t="str">
        <f>_xlfn.XLOOKUP(tblSales[[#This Row],[Product_ID]],Products!$A:$A,Products!$E:$E,"Unknown")</f>
        <v>Wrangler</v>
      </c>
      <c r="AC1704" t="str">
        <f>_xlfn.XLOOKUP(tblSales[[#This Row],[Store_ID]],Stores!$A:$A,Stores!$B:$B,"Unknown")</f>
        <v>TrendMart Tumakuru High Street</v>
      </c>
      <c r="AD1704" t="str">
        <f>_xlfn.XLOOKUP(tblSales[[#This Row],[Store_ID]],Stores!$A:$A,Stores!$E:$E,"Unknown")</f>
        <v>South Zone 2</v>
      </c>
      <c r="AE1704" t="str">
        <f>_xlfn.XLOOKUP(tblSales[[#This Row],[Customer_ID]],Customers!$A:$A,Customers!$B:$B,"Unknown")</f>
        <v>Jagan Balasubramaniam</v>
      </c>
      <c r="AF1704" t="str">
        <f>_xlfn.XLOOKUP(tblSales[[#This Row],[Customer_ID]],Customers!$A:$A,Customers!$J:$J,"Unknown")</f>
        <v>Silver</v>
      </c>
      <c r="AG1704" t="str">
        <f>_xlfn.XLOOKUP(tblSales[[#This Row],[Employee_ID]],Employees!$A:$A,Employees!$B:$B,"Unknown")</f>
        <v>Hari Nair</v>
      </c>
      <c r="AH1704">
        <f>IF(MONTH(tblSales[[#This Row],[Invoice Date]])&gt;=4,MONTH(tblSales[[#This Row],[Invoice Date]]),MONTH(tblSales[[#This Row],[Invoice Date]])+12)</f>
        <v>14</v>
      </c>
      <c r="AI1704" s="8">
        <f>DATE(YEAR(tblSales[[#This Row],[Invoice Date]]),MONTH(tblSales[[#This Row],[Invoice Date]]),1)</f>
        <v>45689</v>
      </c>
      <c r="AJ1704" t="str">
        <f>_xlfn.XLOOKUP(tblSales[[#This Row],[Product_ID]],Products!$A:$A,Products!$B:$B,"Unknown")</f>
        <v>Wrangler Formal Trouser Wine</v>
      </c>
      <c r="AK1704" s="9">
        <f>IFERROR(tblSales[[#This Row],[Profit]]/tblSales[[#This Row],[Sales Amount]],0)</f>
        <v>0.1980765703622778</v>
      </c>
      <c r="AL1704" t="str">
        <f>IF(tblSales[[#This Row],[Discount %]]&lt;=5,"0-5%",
IF(tblSales[[#This Row],[Discount %]]&lt;=10,"5-10%",
IF(tblSales[[#This Row],[Discount %]]&lt;=15,"10-15%",
IF(tblSales[[#This Row],[Discount %]]&lt;=20,"15-20%","20%+"))))</f>
        <v>0-5%</v>
      </c>
    </row>
    <row r="1705" spans="1:38">
      <c r="A1705" s="2" t="s">
        <v>3605</v>
      </c>
      <c r="B1705" s="11">
        <v>45609</v>
      </c>
      <c r="C1705" s="2" t="s">
        <v>1501</v>
      </c>
      <c r="D1705" s="2" t="s">
        <v>614</v>
      </c>
      <c r="E1705" s="2" t="s">
        <v>574</v>
      </c>
      <c r="F1705" s="2" t="s">
        <v>193</v>
      </c>
      <c r="G1705" s="2">
        <v>2</v>
      </c>
      <c r="H1705" s="2">
        <v>2053.4</v>
      </c>
      <c r="I1705" s="2">
        <v>20</v>
      </c>
      <c r="J1705" s="2">
        <v>821.36</v>
      </c>
      <c r="K1705" s="2">
        <v>12</v>
      </c>
      <c r="L1705" s="2">
        <v>394.25</v>
      </c>
      <c r="M1705" s="2">
        <v>3679.69</v>
      </c>
      <c r="N1705" s="2">
        <v>2756.76</v>
      </c>
      <c r="O1705" s="2">
        <f t="shared" si="66"/>
        <v>528.67999999999984</v>
      </c>
      <c r="P1705" s="2" t="s">
        <v>29</v>
      </c>
      <c r="Q1705" s="2" t="str">
        <f t="shared" si="64"/>
        <v>Debit Card</v>
      </c>
      <c r="R1705" s="2" t="s">
        <v>21</v>
      </c>
      <c r="S1705" s="2" t="s">
        <v>56</v>
      </c>
      <c r="T1705" s="2" t="s">
        <v>2329</v>
      </c>
      <c r="U1705" s="2" t="s">
        <v>59</v>
      </c>
      <c r="V1705" t="str">
        <f>TEXT(tblSales[[#This Row],[Invoice Date]],"mmm")</f>
        <v>Nov</v>
      </c>
      <c r="W1705">
        <f>MONTH(tblSales[[#This Row],[Invoice Date]])</f>
        <v>11</v>
      </c>
      <c r="X1705">
        <f>YEAR(tblSales[[#This Row],[Invoice Date]])</f>
        <v>2024</v>
      </c>
      <c r="Y1705" t="str">
        <f>TEXT(tblSales[[#This Row],[Invoice Date]],"mmm-yyyy")</f>
        <v>Nov-2024</v>
      </c>
      <c r="Z1705" t="str">
        <f>_xlfn.XLOOKUP(tblSales[[#This Row],[Product_ID]],Products!$A:$A,Products!$C:$C,"Women Dresses")</f>
        <v>Women Sarees</v>
      </c>
      <c r="AA1705" t="str">
        <f>_xlfn.XLOOKUP(tblSales[[#This Row],[Product_ID]],Products!$A:$A,Products!$D:$D,"Unknown")</f>
        <v>Georgette Saree</v>
      </c>
      <c r="AB1705" t="str">
        <f>_xlfn.XLOOKUP(tblSales[[#This Row],[Product_ID]],Products!$A:$A,Products!$E:$E,"Unknown")</f>
        <v>Reebok</v>
      </c>
      <c r="AC1705" t="str">
        <f>_xlfn.XLOOKUP(tblSales[[#This Row],[Store_ID]],Stores!$A:$A,Stores!$B:$B,"Unknown")</f>
        <v>TrendMart Guntur Standard</v>
      </c>
      <c r="AD1705" t="str">
        <f>_xlfn.XLOOKUP(tblSales[[#This Row],[Store_ID]],Stores!$A:$A,Stores!$E:$E,"Unknown")</f>
        <v>South Zone 3</v>
      </c>
      <c r="AE1705" t="str">
        <f>_xlfn.XLOOKUP(tblSales[[#This Row],[Customer_ID]],Customers!$A:$A,Customers!$B:$B,"Unknown")</f>
        <v>Devi Menon</v>
      </c>
      <c r="AF1705" t="str">
        <f>_xlfn.XLOOKUP(tblSales[[#This Row],[Customer_ID]],Customers!$A:$A,Customers!$J:$J,"Unknown")</f>
        <v>Silver</v>
      </c>
      <c r="AG1705" t="str">
        <f>_xlfn.XLOOKUP(tblSales[[#This Row],[Employee_ID]],Employees!$A:$A,Employees!$B:$B,"Unknown")</f>
        <v>Yamini Pandian</v>
      </c>
      <c r="AH1705">
        <f>IF(MONTH(tblSales[[#This Row],[Invoice Date]])&gt;=4,MONTH(tblSales[[#This Row],[Invoice Date]]),MONTH(tblSales[[#This Row],[Invoice Date]])+12)</f>
        <v>11</v>
      </c>
      <c r="AI1705" s="8">
        <f>DATE(YEAR(tblSales[[#This Row],[Invoice Date]]),MONTH(tblSales[[#This Row],[Invoice Date]]),1)</f>
        <v>45597</v>
      </c>
      <c r="AJ1705" t="str">
        <f>_xlfn.XLOOKUP(tblSales[[#This Row],[Product_ID]],Products!$A:$A,Products!$B:$B,"Unknown")</f>
        <v>Reebok Georgette Saree Charcoal</v>
      </c>
      <c r="AK1705" s="9">
        <f>IFERROR(tblSales[[#This Row],[Profit]]/tblSales[[#This Row],[Sales Amount]],0)</f>
        <v>0.14367514654767108</v>
      </c>
      <c r="AL1705" t="str">
        <f>IF(tblSales[[#This Row],[Discount %]]&lt;=5,"0-5%",
IF(tblSales[[#This Row],[Discount %]]&lt;=10,"5-10%",
IF(tblSales[[#This Row],[Discount %]]&lt;=15,"10-15%",
IF(tblSales[[#This Row],[Discount %]]&lt;=20,"15-20%","20%+"))))</f>
        <v>15-20%</v>
      </c>
    </row>
    <row r="1706" spans="1:38">
      <c r="A1706" s="2" t="s">
        <v>3606</v>
      </c>
      <c r="B1706" s="11">
        <v>45615</v>
      </c>
      <c r="C1706" s="2" t="s">
        <v>2694</v>
      </c>
      <c r="D1706" s="2" t="s">
        <v>2344</v>
      </c>
      <c r="E1706" s="2" t="s">
        <v>522</v>
      </c>
      <c r="F1706" s="2" t="s">
        <v>405</v>
      </c>
      <c r="G1706" s="2">
        <v>1</v>
      </c>
      <c r="H1706" s="2">
        <v>1157.8699999999999</v>
      </c>
      <c r="I1706" s="2">
        <v>30</v>
      </c>
      <c r="J1706" s="2">
        <v>347.36</v>
      </c>
      <c r="K1706" s="2">
        <v>12</v>
      </c>
      <c r="L1706" s="2">
        <v>97.26</v>
      </c>
      <c r="M1706" s="2">
        <v>907.77</v>
      </c>
      <c r="N1706" s="2">
        <v>744</v>
      </c>
      <c r="O1706" s="2">
        <f t="shared" si="66"/>
        <v>66.509999999999977</v>
      </c>
      <c r="P1706" s="2" t="s">
        <v>27</v>
      </c>
      <c r="Q1706" s="2" t="str">
        <f t="shared" si="64"/>
        <v>Cash</v>
      </c>
      <c r="R1706" s="2" t="s">
        <v>21</v>
      </c>
      <c r="S1706" s="2" t="s">
        <v>56</v>
      </c>
      <c r="T1706" s="2" t="s">
        <v>1904</v>
      </c>
      <c r="U1706" s="2" t="s">
        <v>59</v>
      </c>
      <c r="V1706" t="str">
        <f>TEXT(tblSales[[#This Row],[Invoice Date]],"mmm")</f>
        <v>Nov</v>
      </c>
      <c r="W1706">
        <f>MONTH(tblSales[[#This Row],[Invoice Date]])</f>
        <v>11</v>
      </c>
      <c r="X1706">
        <f>YEAR(tblSales[[#This Row],[Invoice Date]])</f>
        <v>2024</v>
      </c>
      <c r="Y1706" t="str">
        <f>TEXT(tblSales[[#This Row],[Invoice Date]],"mmm-yyyy")</f>
        <v>Nov-2024</v>
      </c>
      <c r="Z1706" t="str">
        <f>_xlfn.XLOOKUP(tblSales[[#This Row],[Product_ID]],Products!$A:$A,Products!$C:$C,"Women Dresses")</f>
        <v>Women Kurtis</v>
      </c>
      <c r="AA1706" t="str">
        <f>_xlfn.XLOOKUP(tblSales[[#This Row],[Product_ID]],Products!$A:$A,Products!$D:$D,"Unknown")</f>
        <v>Printed Kurti</v>
      </c>
      <c r="AB1706" t="str">
        <f>_xlfn.XLOOKUP(tblSales[[#This Row],[Product_ID]],Products!$A:$A,Products!$E:$E,"Unknown")</f>
        <v>Reebok</v>
      </c>
      <c r="AC1706" t="str">
        <f>_xlfn.XLOOKUP(tblSales[[#This Row],[Store_ID]],Stores!$A:$A,Stores!$B:$B,"Unknown")</f>
        <v>TrendMart Vellore Standard</v>
      </c>
      <c r="AD1706" t="str">
        <f>_xlfn.XLOOKUP(tblSales[[#This Row],[Store_ID]],Stores!$A:$A,Stores!$E:$E,"Unknown")</f>
        <v>South Zone 1</v>
      </c>
      <c r="AE1706" t="str">
        <f>_xlfn.XLOOKUP(tblSales[[#This Row],[Customer_ID]],Customers!$A:$A,Customers!$B:$B,"Unknown")</f>
        <v>Gayathri Murthy</v>
      </c>
      <c r="AF1706" t="str">
        <f>_xlfn.XLOOKUP(tblSales[[#This Row],[Customer_ID]],Customers!$A:$A,Customers!$J:$J,"Unknown")</f>
        <v>Regular</v>
      </c>
      <c r="AG1706" t="str">
        <f>_xlfn.XLOOKUP(tblSales[[#This Row],[Employee_ID]],Employees!$A:$A,Employees!$B:$B,"Unknown")</f>
        <v>Chitra Bhat</v>
      </c>
      <c r="AH1706">
        <f>IF(MONTH(tblSales[[#This Row],[Invoice Date]])&gt;=4,MONTH(tblSales[[#This Row],[Invoice Date]]),MONTH(tblSales[[#This Row],[Invoice Date]])+12)</f>
        <v>11</v>
      </c>
      <c r="AI1706" s="8">
        <f>DATE(YEAR(tblSales[[#This Row],[Invoice Date]]),MONTH(tblSales[[#This Row],[Invoice Date]]),1)</f>
        <v>45597</v>
      </c>
      <c r="AJ1706" t="str">
        <f>_xlfn.XLOOKUP(tblSales[[#This Row],[Product_ID]],Products!$A:$A,Products!$B:$B,"Unknown")</f>
        <v>Reebok Printed Kurti Green</v>
      </c>
      <c r="AK1706" s="9">
        <f>IFERROR(tblSales[[#This Row],[Profit]]/tblSales[[#This Row],[Sales Amount]],0)</f>
        <v>7.3267457615915896E-2</v>
      </c>
      <c r="AL1706" t="str">
        <f>IF(tblSales[[#This Row],[Discount %]]&lt;=5,"0-5%",
IF(tblSales[[#This Row],[Discount %]]&lt;=10,"5-10%",
IF(tblSales[[#This Row],[Discount %]]&lt;=15,"10-15%",
IF(tblSales[[#This Row],[Discount %]]&lt;=20,"15-20%","20%+"))))</f>
        <v>20%+</v>
      </c>
    </row>
    <row r="1707" spans="1:38">
      <c r="A1707" s="2" t="s">
        <v>3607</v>
      </c>
      <c r="B1707" s="11">
        <v>45436</v>
      </c>
      <c r="C1707" s="2" t="s">
        <v>1220</v>
      </c>
      <c r="D1707" s="2" t="s">
        <v>918</v>
      </c>
      <c r="E1707" s="2" t="s">
        <v>1780</v>
      </c>
      <c r="F1707" s="2" t="s">
        <v>116</v>
      </c>
      <c r="G1707" s="2">
        <v>1</v>
      </c>
      <c r="H1707" s="2">
        <v>532.41999999999996</v>
      </c>
      <c r="I1707" s="2">
        <v>5</v>
      </c>
      <c r="J1707" s="2">
        <v>26.62</v>
      </c>
      <c r="K1707" s="2">
        <v>5</v>
      </c>
      <c r="L1707" s="2">
        <v>25.29</v>
      </c>
      <c r="M1707" s="2">
        <v>531.09</v>
      </c>
      <c r="N1707" s="2">
        <v>303.61</v>
      </c>
      <c r="O1707" s="2">
        <f t="shared" si="66"/>
        <v>202.19000000000003</v>
      </c>
      <c r="P1707" s="2" t="s">
        <v>29</v>
      </c>
      <c r="Q1707" s="2" t="str">
        <f t="shared" si="64"/>
        <v>Debit Card</v>
      </c>
      <c r="R1707" s="2" t="s">
        <v>21</v>
      </c>
      <c r="S1707" s="2" t="s">
        <v>56</v>
      </c>
      <c r="T1707" s="2" t="s">
        <v>2170</v>
      </c>
      <c r="U1707" s="2" t="s">
        <v>59</v>
      </c>
      <c r="V1707" t="str">
        <f>TEXT(tblSales[[#This Row],[Invoice Date]],"mmm")</f>
        <v>May</v>
      </c>
      <c r="W1707">
        <f>MONTH(tblSales[[#This Row],[Invoice Date]])</f>
        <v>5</v>
      </c>
      <c r="X1707">
        <f>YEAR(tblSales[[#This Row],[Invoice Date]])</f>
        <v>2024</v>
      </c>
      <c r="Y1707" t="str">
        <f>TEXT(tblSales[[#This Row],[Invoice Date]],"mmm-yyyy")</f>
        <v>May-2024</v>
      </c>
      <c r="Z1707" t="str">
        <f>_xlfn.XLOOKUP(tblSales[[#This Row],[Product_ID]],Products!$A:$A,Products!$C:$C,"Women Dresses")</f>
        <v>Accessories</v>
      </c>
      <c r="AA1707" t="str">
        <f>_xlfn.XLOOKUP(tblSales[[#This Row],[Product_ID]],Products!$A:$A,Products!$D:$D,"Unknown")</f>
        <v>Cap</v>
      </c>
      <c r="AB1707" t="str">
        <f>_xlfn.XLOOKUP(tblSales[[#This Row],[Product_ID]],Products!$A:$A,Products!$E:$E,"Unknown")</f>
        <v>Blackberrys</v>
      </c>
      <c r="AC1707" t="str">
        <f>_xlfn.XLOOKUP(tblSales[[#This Row],[Store_ID]],Stores!$A:$A,Stores!$B:$B,"Unknown")</f>
        <v>TrendMart Vijayawada Outlet</v>
      </c>
      <c r="AD1707" t="str">
        <f>_xlfn.XLOOKUP(tblSales[[#This Row],[Store_ID]],Stores!$A:$A,Stores!$E:$E,"Unknown")</f>
        <v>South Zone 3</v>
      </c>
      <c r="AE1707" t="str">
        <f>_xlfn.XLOOKUP(tblSales[[#This Row],[Customer_ID]],Customers!$A:$A,Customers!$B:$B,"Unknown")</f>
        <v>Selvam Gounder</v>
      </c>
      <c r="AF1707" t="str">
        <f>_xlfn.XLOOKUP(tblSales[[#This Row],[Customer_ID]],Customers!$A:$A,Customers!$J:$J,"Unknown")</f>
        <v>Regular</v>
      </c>
      <c r="AG1707" t="str">
        <f>_xlfn.XLOOKUP(tblSales[[#This Row],[Employee_ID]],Employees!$A:$A,Employees!$B:$B,"Unknown")</f>
        <v>Padma Gounder</v>
      </c>
      <c r="AH1707">
        <f>IF(MONTH(tblSales[[#This Row],[Invoice Date]])&gt;=4,MONTH(tblSales[[#This Row],[Invoice Date]]),MONTH(tblSales[[#This Row],[Invoice Date]])+12)</f>
        <v>5</v>
      </c>
      <c r="AI1707" s="8">
        <f>DATE(YEAR(tblSales[[#This Row],[Invoice Date]]),MONTH(tblSales[[#This Row],[Invoice Date]]),1)</f>
        <v>45413</v>
      </c>
      <c r="AJ1707" t="str">
        <f>_xlfn.XLOOKUP(tblSales[[#This Row],[Product_ID]],Products!$A:$A,Products!$B:$B,"Unknown")</f>
        <v>Blackberrys Cap Olive</v>
      </c>
      <c r="AK1707" s="9">
        <f>IFERROR(tblSales[[#This Row],[Profit]]/tblSales[[#This Row],[Sales Amount]],0)</f>
        <v>0.38070760134817078</v>
      </c>
      <c r="AL1707" t="str">
        <f>IF(tblSales[[#This Row],[Discount %]]&lt;=5,"0-5%",
IF(tblSales[[#This Row],[Discount %]]&lt;=10,"5-10%",
IF(tblSales[[#This Row],[Discount %]]&lt;=15,"10-15%",
IF(tblSales[[#This Row],[Discount %]]&lt;=20,"15-20%","20%+"))))</f>
        <v>0-5%</v>
      </c>
    </row>
    <row r="1708" spans="1:38">
      <c r="A1708" s="2" t="s">
        <v>3608</v>
      </c>
      <c r="B1708" s="11">
        <v>45713</v>
      </c>
      <c r="C1708" s="2" t="s">
        <v>1507</v>
      </c>
      <c r="D1708" s="2" t="s">
        <v>527</v>
      </c>
      <c r="E1708" s="2" t="s">
        <v>304</v>
      </c>
      <c r="F1708" s="2" t="s">
        <v>128</v>
      </c>
      <c r="G1708" s="2">
        <v>3</v>
      </c>
      <c r="H1708" s="2">
        <v>860.91</v>
      </c>
      <c r="I1708" s="2">
        <v>0</v>
      </c>
      <c r="J1708" s="2">
        <v>0</v>
      </c>
      <c r="K1708" s="2">
        <v>5</v>
      </c>
      <c r="L1708" s="2">
        <v>129.13999999999999</v>
      </c>
      <c r="M1708" s="2">
        <v>2711.87</v>
      </c>
      <c r="N1708" s="2">
        <v>1889.16</v>
      </c>
      <c r="O1708" s="2">
        <f t="shared" si="66"/>
        <v>693.56999999999982</v>
      </c>
      <c r="P1708" s="2" t="s">
        <v>31</v>
      </c>
      <c r="Q1708" s="2" t="str">
        <f t="shared" si="64"/>
        <v>Net Banking</v>
      </c>
      <c r="R1708" s="2" t="s">
        <v>20</v>
      </c>
      <c r="S1708" s="2" t="s">
        <v>56</v>
      </c>
      <c r="T1708" s="2" t="s">
        <v>1960</v>
      </c>
      <c r="U1708" s="2" t="s">
        <v>59</v>
      </c>
      <c r="V1708" t="str">
        <f>TEXT(tblSales[[#This Row],[Invoice Date]],"mmm")</f>
        <v>Feb</v>
      </c>
      <c r="W1708">
        <f>MONTH(tblSales[[#This Row],[Invoice Date]])</f>
        <v>2</v>
      </c>
      <c r="X1708">
        <f>YEAR(tblSales[[#This Row],[Invoice Date]])</f>
        <v>2025</v>
      </c>
      <c r="Y1708" t="str">
        <f>TEXT(tblSales[[#This Row],[Invoice Date]],"mmm-yyyy")</f>
        <v>Feb-2025</v>
      </c>
      <c r="Z1708" t="str">
        <f>_xlfn.XLOOKUP(tblSales[[#This Row],[Product_ID]],Products!$A:$A,Products!$C:$C,"Women Dresses")</f>
        <v>Women Tops</v>
      </c>
      <c r="AA1708" t="str">
        <f>_xlfn.XLOOKUP(tblSales[[#This Row],[Product_ID]],Products!$A:$A,Products!$D:$D,"Unknown")</f>
        <v>Crop Top</v>
      </c>
      <c r="AB1708" t="str">
        <f>_xlfn.XLOOKUP(tblSales[[#This Row],[Product_ID]],Products!$A:$A,Products!$E:$E,"Unknown")</f>
        <v>Ramraj Cotton</v>
      </c>
      <c r="AC1708" t="str">
        <f>_xlfn.XLOOKUP(tblSales[[#This Row],[Store_ID]],Stores!$A:$A,Stores!$B:$B,"Unknown")</f>
        <v>TrendMart Thiruvananthapuram High Street</v>
      </c>
      <c r="AD1708" t="str">
        <f>_xlfn.XLOOKUP(tblSales[[#This Row],[Store_ID]],Stores!$A:$A,Stores!$E:$E,"Unknown")</f>
        <v>South Zone 1</v>
      </c>
      <c r="AE1708" t="str">
        <f>_xlfn.XLOOKUP(tblSales[[#This Row],[Customer_ID]],Customers!$A:$A,Customers!$B:$B,"Unknown")</f>
        <v>Uma Murthy</v>
      </c>
      <c r="AF1708" t="str">
        <f>_xlfn.XLOOKUP(tblSales[[#This Row],[Customer_ID]],Customers!$A:$A,Customers!$J:$J,"Unknown")</f>
        <v>Platinum</v>
      </c>
      <c r="AG1708" t="str">
        <f>_xlfn.XLOOKUP(tblSales[[#This Row],[Employee_ID]],Employees!$A:$A,Employees!$B:$B,"Unknown")</f>
        <v>Praveen Gupta</v>
      </c>
      <c r="AH1708">
        <f>IF(MONTH(tblSales[[#This Row],[Invoice Date]])&gt;=4,MONTH(tblSales[[#This Row],[Invoice Date]]),MONTH(tblSales[[#This Row],[Invoice Date]])+12)</f>
        <v>14</v>
      </c>
      <c r="AI1708" s="8">
        <f>DATE(YEAR(tblSales[[#This Row],[Invoice Date]]),MONTH(tblSales[[#This Row],[Invoice Date]]),1)</f>
        <v>45689</v>
      </c>
      <c r="AJ1708" t="str">
        <f>_xlfn.XLOOKUP(tblSales[[#This Row],[Product_ID]],Products!$A:$A,Products!$B:$B,"Unknown")</f>
        <v>Ramraj Cotton Crop Top Pink</v>
      </c>
      <c r="AK1708" s="9">
        <f>IFERROR(tblSales[[#This Row],[Profit]]/tblSales[[#This Row],[Sales Amount]],0)</f>
        <v>0.25575341000859181</v>
      </c>
      <c r="AL1708" t="str">
        <f>IF(tblSales[[#This Row],[Discount %]]&lt;=5,"0-5%",
IF(tblSales[[#This Row],[Discount %]]&lt;=10,"5-10%",
IF(tblSales[[#This Row],[Discount %]]&lt;=15,"10-15%",
IF(tblSales[[#This Row],[Discount %]]&lt;=20,"15-20%","20%+"))))</f>
        <v>0-5%</v>
      </c>
    </row>
    <row r="1709" spans="1:38">
      <c r="A1709" s="2" t="s">
        <v>3609</v>
      </c>
      <c r="B1709" s="11">
        <v>45445</v>
      </c>
      <c r="C1709" s="2" t="s">
        <v>2309</v>
      </c>
      <c r="D1709" s="2" t="s">
        <v>398</v>
      </c>
      <c r="E1709" s="2" t="s">
        <v>91</v>
      </c>
      <c r="F1709" s="2" t="s">
        <v>339</v>
      </c>
      <c r="G1709" s="2">
        <v>1</v>
      </c>
      <c r="H1709" s="2">
        <v>5735.55</v>
      </c>
      <c r="I1709" s="2">
        <v>30</v>
      </c>
      <c r="J1709" s="2">
        <v>1720.66</v>
      </c>
      <c r="K1709" s="2">
        <v>12</v>
      </c>
      <c r="L1709" s="2">
        <v>481.79</v>
      </c>
      <c r="M1709" s="2">
        <v>4496.68</v>
      </c>
      <c r="N1709" s="2">
        <v>3748.71</v>
      </c>
      <c r="O1709" s="2">
        <f t="shared" si="66"/>
        <v>266.18000000000023</v>
      </c>
      <c r="P1709" s="2" t="s">
        <v>28</v>
      </c>
      <c r="Q1709" s="2" t="str">
        <f t="shared" si="64"/>
        <v>Credit Card</v>
      </c>
      <c r="R1709" s="2" t="s">
        <v>21</v>
      </c>
      <c r="S1709" s="2" t="s">
        <v>56</v>
      </c>
      <c r="T1709" s="2" t="s">
        <v>1125</v>
      </c>
      <c r="U1709" s="2" t="s">
        <v>60</v>
      </c>
      <c r="V1709" t="str">
        <f>TEXT(tblSales[[#This Row],[Invoice Date]],"mmm")</f>
        <v>Jun</v>
      </c>
      <c r="W1709">
        <f>MONTH(tblSales[[#This Row],[Invoice Date]])</f>
        <v>6</v>
      </c>
      <c r="X1709">
        <f>YEAR(tblSales[[#This Row],[Invoice Date]])</f>
        <v>2024</v>
      </c>
      <c r="Y1709" t="str">
        <f>TEXT(tblSales[[#This Row],[Invoice Date]],"mmm-yyyy")</f>
        <v>Jun-2024</v>
      </c>
      <c r="Z1709" t="str">
        <f>_xlfn.XLOOKUP(tblSales[[#This Row],[Product_ID]],Products!$A:$A,Products!$C:$C,"Women Dresses")</f>
        <v>Watches</v>
      </c>
      <c r="AA1709" t="str">
        <f>_xlfn.XLOOKUP(tblSales[[#This Row],[Product_ID]],Products!$A:$A,Products!$D:$D,"Unknown")</f>
        <v>Digital Watch</v>
      </c>
      <c r="AB1709" t="str">
        <f>_xlfn.XLOOKUP(tblSales[[#This Row],[Product_ID]],Products!$A:$A,Products!$E:$E,"Unknown")</f>
        <v>Bata</v>
      </c>
      <c r="AC1709" t="str">
        <f>_xlfn.XLOOKUP(tblSales[[#This Row],[Store_ID]],Stores!$A:$A,Stores!$B:$B,"Unknown")</f>
        <v>TrendMart Vijayawada High Street</v>
      </c>
      <c r="AD1709" t="str">
        <f>_xlfn.XLOOKUP(tblSales[[#This Row],[Store_ID]],Stores!$A:$A,Stores!$E:$E,"Unknown")</f>
        <v>South Zone 3</v>
      </c>
      <c r="AE1709" t="str">
        <f>_xlfn.XLOOKUP(tblSales[[#This Row],[Customer_ID]],Customers!$A:$A,Customers!$B:$B,"Unknown")</f>
        <v>Uma Nair</v>
      </c>
      <c r="AF1709" t="str">
        <f>_xlfn.XLOOKUP(tblSales[[#This Row],[Customer_ID]],Customers!$A:$A,Customers!$J:$J,"Unknown")</f>
        <v>Silver</v>
      </c>
      <c r="AG1709" t="str">
        <f>_xlfn.XLOOKUP(tblSales[[#This Row],[Employee_ID]],Employees!$A:$A,Employees!$B:$B,"Unknown")</f>
        <v>Priya Balasubramaniam</v>
      </c>
      <c r="AH1709">
        <f>IF(MONTH(tblSales[[#This Row],[Invoice Date]])&gt;=4,MONTH(tblSales[[#This Row],[Invoice Date]]),MONTH(tblSales[[#This Row],[Invoice Date]])+12)</f>
        <v>6</v>
      </c>
      <c r="AI1709" s="8">
        <f>DATE(YEAR(tblSales[[#This Row],[Invoice Date]]),MONTH(tblSales[[#This Row],[Invoice Date]]),1)</f>
        <v>45444</v>
      </c>
      <c r="AJ1709" t="str">
        <f>_xlfn.XLOOKUP(tblSales[[#This Row],[Product_ID]],Products!$A:$A,Products!$B:$B,"Unknown")</f>
        <v>Bata Digital Watch White</v>
      </c>
      <c r="AK1709" s="9">
        <f>IFERROR(tblSales[[#This Row],[Profit]]/tblSales[[#This Row],[Sales Amount]],0)</f>
        <v>5.9194783707090616E-2</v>
      </c>
      <c r="AL1709" t="str">
        <f>IF(tblSales[[#This Row],[Discount %]]&lt;=5,"0-5%",
IF(tblSales[[#This Row],[Discount %]]&lt;=10,"5-10%",
IF(tblSales[[#This Row],[Discount %]]&lt;=15,"10-15%",
IF(tblSales[[#This Row],[Discount %]]&lt;=20,"15-20%","20%+"))))</f>
        <v>20%+</v>
      </c>
    </row>
    <row r="1710" spans="1:38">
      <c r="A1710" s="2" t="s">
        <v>3610</v>
      </c>
      <c r="B1710" s="11">
        <v>45628</v>
      </c>
      <c r="C1710" s="2" t="s">
        <v>2690</v>
      </c>
      <c r="D1710" s="2" t="s">
        <v>813</v>
      </c>
      <c r="E1710" s="2" t="s">
        <v>1058</v>
      </c>
      <c r="F1710" s="2" t="s">
        <v>140</v>
      </c>
      <c r="G1710" s="2">
        <v>3</v>
      </c>
      <c r="H1710" s="2">
        <v>3131.51</v>
      </c>
      <c r="I1710" s="2">
        <v>5</v>
      </c>
      <c r="J1710" s="2">
        <v>469.73</v>
      </c>
      <c r="K1710" s="2">
        <v>3</v>
      </c>
      <c r="L1710" s="2">
        <v>267.74</v>
      </c>
      <c r="M1710" s="2">
        <v>9192.5400000000009</v>
      </c>
      <c r="N1710" s="2">
        <v>5969.79</v>
      </c>
      <c r="O1710" s="2">
        <f t="shared" si="66"/>
        <v>2955.0100000000011</v>
      </c>
      <c r="P1710" s="2" t="s">
        <v>32</v>
      </c>
      <c r="Q1710" s="2" t="str">
        <f t="shared" si="64"/>
        <v>UPI</v>
      </c>
      <c r="R1710" s="2" t="s">
        <v>20</v>
      </c>
      <c r="S1710" s="2" t="s">
        <v>56</v>
      </c>
      <c r="T1710" s="2" t="s">
        <v>3611</v>
      </c>
      <c r="U1710" s="2" t="s">
        <v>59</v>
      </c>
      <c r="V1710" t="str">
        <f>TEXT(tblSales[[#This Row],[Invoice Date]],"mmm")</f>
        <v>Dec</v>
      </c>
      <c r="W1710">
        <f>MONTH(tblSales[[#This Row],[Invoice Date]])</f>
        <v>12</v>
      </c>
      <c r="X1710">
        <f>YEAR(tblSales[[#This Row],[Invoice Date]])</f>
        <v>2024</v>
      </c>
      <c r="Y1710" t="str">
        <f>TEXT(tblSales[[#This Row],[Invoice Date]],"mmm-yyyy")</f>
        <v>Dec-2024</v>
      </c>
      <c r="Z1710" t="str">
        <f>_xlfn.XLOOKUP(tblSales[[#This Row],[Product_ID]],Products!$A:$A,Products!$C:$C,"Women Dresses")</f>
        <v>Jewellery</v>
      </c>
      <c r="AA1710" t="str">
        <f>_xlfn.XLOOKUP(tblSales[[#This Row],[Product_ID]],Products!$A:$A,Products!$D:$D,"Unknown")</f>
        <v>Ring</v>
      </c>
      <c r="AB1710" t="str">
        <f>_xlfn.XLOOKUP(tblSales[[#This Row],[Product_ID]],Products!$A:$A,Products!$E:$E,"Unknown")</f>
        <v>Wrangler</v>
      </c>
      <c r="AC1710" t="str">
        <f>_xlfn.XLOOKUP(tblSales[[#This Row],[Store_ID]],Stores!$A:$A,Stores!$B:$B,"Unknown")</f>
        <v>TrendMart Karimnagar Standard</v>
      </c>
      <c r="AD1710" t="str">
        <f>_xlfn.XLOOKUP(tblSales[[#This Row],[Store_ID]],Stores!$A:$A,Stores!$E:$E,"Unknown")</f>
        <v>South Zone 2</v>
      </c>
      <c r="AE1710" t="str">
        <f>_xlfn.XLOOKUP(tblSales[[#This Row],[Customer_ID]],Customers!$A:$A,Customers!$B:$B,"Unknown")</f>
        <v>Rohit Pillai</v>
      </c>
      <c r="AF1710" t="str">
        <f>_xlfn.XLOOKUP(tblSales[[#This Row],[Customer_ID]],Customers!$A:$A,Customers!$J:$J,"Unknown")</f>
        <v>Silver</v>
      </c>
      <c r="AG1710" t="str">
        <f>_xlfn.XLOOKUP(tblSales[[#This Row],[Employee_ID]],Employees!$A:$A,Employees!$B:$B,"Unknown")</f>
        <v>Charulatha Kumar</v>
      </c>
      <c r="AH1710">
        <f>IF(MONTH(tblSales[[#This Row],[Invoice Date]])&gt;=4,MONTH(tblSales[[#This Row],[Invoice Date]]),MONTH(tblSales[[#This Row],[Invoice Date]])+12)</f>
        <v>12</v>
      </c>
      <c r="AI1710" s="8">
        <f>DATE(YEAR(tblSales[[#This Row],[Invoice Date]]),MONTH(tblSales[[#This Row],[Invoice Date]]),1)</f>
        <v>45627</v>
      </c>
      <c r="AJ1710" t="str">
        <f>_xlfn.XLOOKUP(tblSales[[#This Row],[Product_ID]],Products!$A:$A,Products!$B:$B,"Unknown")</f>
        <v>Wrangler Ring White</v>
      </c>
      <c r="AK1710" s="9">
        <f>IFERROR(tblSales[[#This Row],[Profit]]/tblSales[[#This Row],[Sales Amount]],0)</f>
        <v>0.32145739915192112</v>
      </c>
      <c r="AL1710" t="str">
        <f>IF(tblSales[[#This Row],[Discount %]]&lt;=5,"0-5%",
IF(tblSales[[#This Row],[Discount %]]&lt;=10,"5-10%",
IF(tblSales[[#This Row],[Discount %]]&lt;=15,"10-15%",
IF(tblSales[[#This Row],[Discount %]]&lt;=20,"15-20%","20%+"))))</f>
        <v>0-5%</v>
      </c>
    </row>
    <row r="1711" spans="1:38">
      <c r="A1711" s="2" t="s">
        <v>3612</v>
      </c>
      <c r="B1711" s="11">
        <v>45386</v>
      </c>
      <c r="C1711" s="2" t="s">
        <v>3500</v>
      </c>
      <c r="D1711" s="2" t="s">
        <v>753</v>
      </c>
      <c r="E1711" s="2" t="s">
        <v>668</v>
      </c>
      <c r="F1711" s="2" t="s">
        <v>405</v>
      </c>
      <c r="G1711" s="2">
        <v>1</v>
      </c>
      <c r="H1711" s="2">
        <v>1080.51</v>
      </c>
      <c r="I1711" s="2">
        <v>0</v>
      </c>
      <c r="J1711" s="2">
        <v>0</v>
      </c>
      <c r="K1711" s="2">
        <v>12</v>
      </c>
      <c r="L1711" s="2">
        <v>129.66</v>
      </c>
      <c r="M1711" s="2">
        <v>1210.17</v>
      </c>
      <c r="N1711" s="2">
        <v>583.86</v>
      </c>
      <c r="O1711" s="2">
        <f t="shared" si="66"/>
        <v>496.65000000000009</v>
      </c>
      <c r="P1711" s="2" t="s">
        <v>28</v>
      </c>
      <c r="Q1711" s="2" t="str">
        <f t="shared" si="64"/>
        <v>Credit Card</v>
      </c>
      <c r="R1711" s="2" t="s">
        <v>21</v>
      </c>
      <c r="S1711" s="2" t="s">
        <v>56</v>
      </c>
      <c r="T1711" s="2" t="s">
        <v>1671</v>
      </c>
      <c r="U1711" s="2" t="s">
        <v>59</v>
      </c>
      <c r="V1711" t="str">
        <f>TEXT(tblSales[[#This Row],[Invoice Date]],"mmm")</f>
        <v>Apr</v>
      </c>
      <c r="W1711">
        <f>MONTH(tblSales[[#This Row],[Invoice Date]])</f>
        <v>4</v>
      </c>
      <c r="X1711">
        <f>YEAR(tblSales[[#This Row],[Invoice Date]])</f>
        <v>2024</v>
      </c>
      <c r="Y1711" t="str">
        <f>TEXT(tblSales[[#This Row],[Invoice Date]],"mmm-yyyy")</f>
        <v>Apr-2024</v>
      </c>
      <c r="Z1711" t="str">
        <f>_xlfn.XLOOKUP(tblSales[[#This Row],[Product_ID]],Products!$A:$A,Products!$C:$C,"Women Dresses")</f>
        <v>Accessories</v>
      </c>
      <c r="AA1711" t="str">
        <f>_xlfn.XLOOKUP(tblSales[[#This Row],[Product_ID]],Products!$A:$A,Products!$D:$D,"Unknown")</f>
        <v>Tie</v>
      </c>
      <c r="AB1711" t="str">
        <f>_xlfn.XLOOKUP(tblSales[[#This Row],[Product_ID]],Products!$A:$A,Products!$E:$E,"Unknown")</f>
        <v>Being Human</v>
      </c>
      <c r="AC1711" t="str">
        <f>_xlfn.XLOOKUP(tblSales[[#This Row],[Store_ID]],Stores!$A:$A,Stores!$B:$B,"Unknown")</f>
        <v>TrendMart Kollam Flagship</v>
      </c>
      <c r="AD1711" t="str">
        <f>_xlfn.XLOOKUP(tblSales[[#This Row],[Store_ID]],Stores!$A:$A,Stores!$E:$E,"Unknown")</f>
        <v>South Zone 1</v>
      </c>
      <c r="AE1711" t="str">
        <f>_xlfn.XLOOKUP(tblSales[[#This Row],[Customer_ID]],Customers!$A:$A,Customers!$B:$B,"Unknown")</f>
        <v>Chandra Shetty</v>
      </c>
      <c r="AF1711" t="str">
        <f>_xlfn.XLOOKUP(tblSales[[#This Row],[Customer_ID]],Customers!$A:$A,Customers!$J:$J,"Unknown")</f>
        <v>Regular</v>
      </c>
      <c r="AG1711" t="str">
        <f>_xlfn.XLOOKUP(tblSales[[#This Row],[Employee_ID]],Employees!$A:$A,Employees!$B:$B,"Unknown")</f>
        <v>Chitra Bhat</v>
      </c>
      <c r="AH1711">
        <f>IF(MONTH(tblSales[[#This Row],[Invoice Date]])&gt;=4,MONTH(tblSales[[#This Row],[Invoice Date]]),MONTH(tblSales[[#This Row],[Invoice Date]])+12)</f>
        <v>4</v>
      </c>
      <c r="AI1711" s="8">
        <f>DATE(YEAR(tblSales[[#This Row],[Invoice Date]]),MONTH(tblSales[[#This Row],[Invoice Date]]),1)</f>
        <v>45383</v>
      </c>
      <c r="AJ1711" t="str">
        <f>_xlfn.XLOOKUP(tblSales[[#This Row],[Product_ID]],Products!$A:$A,Products!$B:$B,"Unknown")</f>
        <v>Indian Terrain Denim Shirt Wine</v>
      </c>
      <c r="AK1711" s="9">
        <f>IFERROR(tblSales[[#This Row],[Profit]]/tblSales[[#This Row],[Sales Amount]],0)</f>
        <v>0.41039688638786292</v>
      </c>
      <c r="AL1711" t="str">
        <f>IF(tblSales[[#This Row],[Discount %]]&lt;=5,"0-5%",
IF(tblSales[[#This Row],[Discount %]]&lt;=10,"5-10%",
IF(tblSales[[#This Row],[Discount %]]&lt;=15,"10-15%",
IF(tblSales[[#This Row],[Discount %]]&lt;=20,"15-20%","20%+"))))</f>
        <v>0-5%</v>
      </c>
    </row>
    <row r="1712" spans="1:38">
      <c r="A1712" s="2" t="s">
        <v>3613</v>
      </c>
      <c r="B1712" s="11">
        <v>45615</v>
      </c>
      <c r="C1712" s="2" t="s">
        <v>3614</v>
      </c>
      <c r="D1712" s="2" t="s">
        <v>1084</v>
      </c>
      <c r="E1712" s="2" t="s">
        <v>372</v>
      </c>
      <c r="F1712" s="2" t="s">
        <v>98</v>
      </c>
      <c r="G1712" s="2">
        <v>1</v>
      </c>
      <c r="H1712" s="2">
        <v>545.03</v>
      </c>
      <c r="I1712" s="2">
        <v>30</v>
      </c>
      <c r="J1712" s="2">
        <v>163.51</v>
      </c>
      <c r="K1712" s="2">
        <v>5</v>
      </c>
      <c r="L1712" s="2">
        <v>19.079999999999998</v>
      </c>
      <c r="M1712" s="2">
        <v>400.6</v>
      </c>
      <c r="N1712" s="2">
        <v>410.37</v>
      </c>
      <c r="O1712" s="2">
        <f t="shared" si="66"/>
        <v>-28.84999999999998</v>
      </c>
      <c r="P1712" s="2" t="s">
        <v>27</v>
      </c>
      <c r="Q1712" s="2" t="str">
        <f t="shared" si="64"/>
        <v>Cash</v>
      </c>
      <c r="R1712" s="2" t="s">
        <v>21</v>
      </c>
      <c r="S1712" s="2" t="s">
        <v>56</v>
      </c>
      <c r="T1712" s="2" t="s">
        <v>1863</v>
      </c>
      <c r="U1712" s="2" t="s">
        <v>59</v>
      </c>
      <c r="V1712" t="str">
        <f>TEXT(tblSales[[#This Row],[Invoice Date]],"mmm")</f>
        <v>Nov</v>
      </c>
      <c r="W1712">
        <f>MONTH(tblSales[[#This Row],[Invoice Date]])</f>
        <v>11</v>
      </c>
      <c r="X1712">
        <f>YEAR(tblSales[[#This Row],[Invoice Date]])</f>
        <v>2024</v>
      </c>
      <c r="Y1712" t="str">
        <f>TEXT(tblSales[[#This Row],[Invoice Date]],"mmm-yyyy")</f>
        <v>Nov-2024</v>
      </c>
      <c r="Z1712" t="str">
        <f>_xlfn.XLOOKUP(tblSales[[#This Row],[Product_ID]],Products!$A:$A,Products!$C:$C,"Women Dresses")</f>
        <v>Sportswear</v>
      </c>
      <c r="AA1712" t="str">
        <f>_xlfn.XLOOKUP(tblSales[[#This Row],[Product_ID]],Products!$A:$A,Products!$D:$D,"Unknown")</f>
        <v>Shorts</v>
      </c>
      <c r="AB1712" t="str">
        <f>_xlfn.XLOOKUP(tblSales[[#This Row],[Product_ID]],Products!$A:$A,Products!$E:$E,"Unknown")</f>
        <v>Numero Uno</v>
      </c>
      <c r="AC1712" t="str">
        <f>_xlfn.XLOOKUP(tblSales[[#This Row],[Store_ID]],Stores!$A:$A,Stores!$B:$B,"Unknown")</f>
        <v>TrendMart Tirunelveli Flagship</v>
      </c>
      <c r="AD1712" t="str">
        <f>_xlfn.XLOOKUP(tblSales[[#This Row],[Store_ID]],Stores!$A:$A,Stores!$E:$E,"Unknown")</f>
        <v>South Zone 1</v>
      </c>
      <c r="AE1712" t="str">
        <f>_xlfn.XLOOKUP(tblSales[[#This Row],[Customer_ID]],Customers!$A:$A,Customers!$B:$B,"Unknown")</f>
        <v>Hari Iyengar</v>
      </c>
      <c r="AF1712" t="str">
        <f>_xlfn.XLOOKUP(tblSales[[#This Row],[Customer_ID]],Customers!$A:$A,Customers!$J:$J,"Unknown")</f>
        <v>Silver</v>
      </c>
      <c r="AG1712" t="str">
        <f>_xlfn.XLOOKUP(tblSales[[#This Row],[Employee_ID]],Employees!$A:$A,Employees!$B:$B,"Unknown")</f>
        <v>Deepthi Iyengar</v>
      </c>
      <c r="AH1712">
        <f>IF(MONTH(tblSales[[#This Row],[Invoice Date]])&gt;=4,MONTH(tblSales[[#This Row],[Invoice Date]]),MONTH(tblSales[[#This Row],[Invoice Date]])+12)</f>
        <v>11</v>
      </c>
      <c r="AI1712" s="8">
        <f>DATE(YEAR(tblSales[[#This Row],[Invoice Date]]),MONTH(tblSales[[#This Row],[Invoice Date]]),1)</f>
        <v>45597</v>
      </c>
      <c r="AJ1712" t="str">
        <f>_xlfn.XLOOKUP(tblSales[[#This Row],[Product_ID]],Products!$A:$A,Products!$B:$B,"Unknown")</f>
        <v>Numero Uno Shorts Sky Blue</v>
      </c>
      <c r="AK1712" s="9">
        <f>IFERROR(tblSales[[#This Row],[Profit]]/tblSales[[#This Row],[Sales Amount]],0)</f>
        <v>-7.2016974538192655E-2</v>
      </c>
      <c r="AL1712" t="str">
        <f>IF(tblSales[[#This Row],[Discount %]]&lt;=5,"0-5%",
IF(tblSales[[#This Row],[Discount %]]&lt;=10,"5-10%",
IF(tblSales[[#This Row],[Discount %]]&lt;=15,"10-15%",
IF(tblSales[[#This Row],[Discount %]]&lt;=20,"15-20%","20%+"))))</f>
        <v>20%+</v>
      </c>
    </row>
    <row r="1713" spans="1:38">
      <c r="A1713" s="2" t="s">
        <v>3615</v>
      </c>
      <c r="B1713" s="11">
        <v>45708</v>
      </c>
      <c r="C1713" s="2" t="s">
        <v>143</v>
      </c>
      <c r="D1713" s="2" t="s">
        <v>452</v>
      </c>
      <c r="E1713" s="2" t="s">
        <v>1233</v>
      </c>
      <c r="F1713" s="2" t="s">
        <v>204</v>
      </c>
      <c r="G1713" s="2">
        <v>1</v>
      </c>
      <c r="H1713" s="2">
        <v>1147.98</v>
      </c>
      <c r="I1713" s="2">
        <v>25</v>
      </c>
      <c r="J1713" s="2">
        <v>287</v>
      </c>
      <c r="K1713" s="2">
        <v>12</v>
      </c>
      <c r="L1713" s="2">
        <v>103.32</v>
      </c>
      <c r="M1713" s="2">
        <v>964.3</v>
      </c>
      <c r="N1713" s="2">
        <v>914.72</v>
      </c>
      <c r="O1713" s="2">
        <f t="shared" si="66"/>
        <v>-53.740000000000066</v>
      </c>
      <c r="P1713" s="2" t="s">
        <v>29</v>
      </c>
      <c r="Q1713" s="2" t="str">
        <f t="shared" si="64"/>
        <v>Debit Card</v>
      </c>
      <c r="R1713" s="2" t="s">
        <v>21</v>
      </c>
      <c r="S1713" s="2" t="s">
        <v>56</v>
      </c>
      <c r="T1713" s="2" t="s">
        <v>498</v>
      </c>
      <c r="U1713" s="2" t="s">
        <v>59</v>
      </c>
      <c r="V1713" t="str">
        <f>TEXT(tblSales[[#This Row],[Invoice Date]],"mmm")</f>
        <v>Feb</v>
      </c>
      <c r="W1713">
        <f>MONTH(tblSales[[#This Row],[Invoice Date]])</f>
        <v>2</v>
      </c>
      <c r="X1713">
        <f>YEAR(tblSales[[#This Row],[Invoice Date]])</f>
        <v>2025</v>
      </c>
      <c r="Y1713" t="str">
        <f>TEXT(tblSales[[#This Row],[Invoice Date]],"mmm-yyyy")</f>
        <v>Feb-2025</v>
      </c>
      <c r="Z1713" t="str">
        <f>_xlfn.XLOOKUP(tblSales[[#This Row],[Product_ID]],Products!$A:$A,Products!$C:$C,"Women Dresses")</f>
        <v>Sportswear</v>
      </c>
      <c r="AA1713" t="str">
        <f>_xlfn.XLOOKUP(tblSales[[#This Row],[Product_ID]],Products!$A:$A,Products!$D:$D,"Unknown")</f>
        <v>Sports T-Shirt</v>
      </c>
      <c r="AB1713" t="str">
        <f>_xlfn.XLOOKUP(tblSales[[#This Row],[Product_ID]],Products!$A:$A,Products!$E:$E,"Unknown")</f>
        <v>Liberty</v>
      </c>
      <c r="AC1713" t="str">
        <f>_xlfn.XLOOKUP(tblSales[[#This Row],[Store_ID]],Stores!$A:$A,Stores!$B:$B,"Unknown")</f>
        <v>TrendMart Visakhapatnam Standard</v>
      </c>
      <c r="AD1713" t="str">
        <f>_xlfn.XLOOKUP(tblSales[[#This Row],[Store_ID]],Stores!$A:$A,Stores!$E:$E,"Unknown")</f>
        <v>South Zone 3</v>
      </c>
      <c r="AE1713" t="str">
        <f>_xlfn.XLOOKUP(tblSales[[#This Row],[Customer_ID]],Customers!$A:$A,Customers!$B:$B,"Unknown")</f>
        <v>Nandini Gopalakrishnan</v>
      </c>
      <c r="AF1713" t="str">
        <f>_xlfn.XLOOKUP(tblSales[[#This Row],[Customer_ID]],Customers!$A:$A,Customers!$J:$J,"Unknown")</f>
        <v>Regular</v>
      </c>
      <c r="AG1713" t="str">
        <f>_xlfn.XLOOKUP(tblSales[[#This Row],[Employee_ID]],Employees!$A:$A,Employees!$B:$B,"Unknown")</f>
        <v>Logesh Gopalakrishnan</v>
      </c>
      <c r="AH1713">
        <f>IF(MONTH(tblSales[[#This Row],[Invoice Date]])&gt;=4,MONTH(tblSales[[#This Row],[Invoice Date]]),MONTH(tblSales[[#This Row],[Invoice Date]])+12)</f>
        <v>14</v>
      </c>
      <c r="AI1713" s="8">
        <f>DATE(YEAR(tblSales[[#This Row],[Invoice Date]]),MONTH(tblSales[[#This Row],[Invoice Date]]),1)</f>
        <v>45689</v>
      </c>
      <c r="AJ1713" t="str">
        <f>_xlfn.XLOOKUP(tblSales[[#This Row],[Product_ID]],Products!$A:$A,Products!$B:$B,"Unknown")</f>
        <v>Liberty Sports T-Shirt Peach</v>
      </c>
      <c r="AK1713" s="9">
        <f>IFERROR(tblSales[[#This Row],[Profit]]/tblSales[[#This Row],[Sales Amount]],0)</f>
        <v>-5.5729544747485295E-2</v>
      </c>
      <c r="AL1713" t="str">
        <f>IF(tblSales[[#This Row],[Discount %]]&lt;=5,"0-5%",
IF(tblSales[[#This Row],[Discount %]]&lt;=10,"5-10%",
IF(tblSales[[#This Row],[Discount %]]&lt;=15,"10-15%",
IF(tblSales[[#This Row],[Discount %]]&lt;=20,"15-20%","20%+"))))</f>
        <v>20%+</v>
      </c>
    </row>
    <row r="1714" spans="1:38">
      <c r="A1714" s="2" t="s">
        <v>3616</v>
      </c>
      <c r="B1714" s="11">
        <v>45743</v>
      </c>
      <c r="C1714" s="2" t="s">
        <v>2688</v>
      </c>
      <c r="D1714" s="2" t="s">
        <v>543</v>
      </c>
      <c r="E1714" s="2" t="s">
        <v>1138</v>
      </c>
      <c r="F1714" s="2" t="s">
        <v>276</v>
      </c>
      <c r="G1714" s="2">
        <v>1</v>
      </c>
      <c r="H1714" s="2">
        <v>1001.74</v>
      </c>
      <c r="I1714" s="2">
        <v>5</v>
      </c>
      <c r="J1714" s="2">
        <v>50.09</v>
      </c>
      <c r="K1714" s="2">
        <v>12</v>
      </c>
      <c r="L1714" s="2">
        <v>114.2</v>
      </c>
      <c r="M1714" s="2">
        <v>1065.8499999999999</v>
      </c>
      <c r="N1714" s="2">
        <v>645.59</v>
      </c>
      <c r="O1714" s="2">
        <f t="shared" si="66"/>
        <v>306.05999999999989</v>
      </c>
      <c r="P1714" s="2" t="s">
        <v>27</v>
      </c>
      <c r="Q1714" s="2" t="str">
        <f t="shared" si="64"/>
        <v>Cash</v>
      </c>
      <c r="R1714" s="2" t="s">
        <v>20</v>
      </c>
      <c r="S1714" s="2" t="s">
        <v>56</v>
      </c>
      <c r="T1714" s="2" t="s">
        <v>1299</v>
      </c>
      <c r="U1714" s="2" t="s">
        <v>59</v>
      </c>
      <c r="V1714" t="str">
        <f>TEXT(tblSales[[#This Row],[Invoice Date]],"mmm")</f>
        <v>Mar</v>
      </c>
      <c r="W1714">
        <f>MONTH(tblSales[[#This Row],[Invoice Date]])</f>
        <v>3</v>
      </c>
      <c r="X1714">
        <f>YEAR(tblSales[[#This Row],[Invoice Date]])</f>
        <v>2025</v>
      </c>
      <c r="Y1714" t="str">
        <f>TEXT(tblSales[[#This Row],[Invoice Date]],"mmm-yyyy")</f>
        <v>Mar-2025</v>
      </c>
      <c r="Z1714" t="str">
        <f>_xlfn.XLOOKUP(tblSales[[#This Row],[Product_ID]],Products!$A:$A,Products!$C:$C,"Women Dresses")</f>
        <v>Men Shirts</v>
      </c>
      <c r="AA1714" t="str">
        <f>_xlfn.XLOOKUP(tblSales[[#This Row],[Product_ID]],Products!$A:$A,Products!$D:$D,"Unknown")</f>
        <v>Formal Shirt</v>
      </c>
      <c r="AB1714" t="str">
        <f>_xlfn.XLOOKUP(tblSales[[#This Row],[Product_ID]],Products!$A:$A,Products!$E:$E,"Unknown")</f>
        <v>Van Heusen</v>
      </c>
      <c r="AC1714" t="str">
        <f>_xlfn.XLOOKUP(tblSales[[#This Row],[Store_ID]],Stores!$A:$A,Stores!$B:$B,"Unknown")</f>
        <v>TrendMart Vijayawada Mall Kiosk</v>
      </c>
      <c r="AD1714" t="str">
        <f>_xlfn.XLOOKUP(tblSales[[#This Row],[Store_ID]],Stores!$A:$A,Stores!$E:$E,"Unknown")</f>
        <v>South Zone 3</v>
      </c>
      <c r="AE1714" t="str">
        <f>_xlfn.XLOOKUP(tblSales[[#This Row],[Customer_ID]],Customers!$A:$A,Customers!$B:$B,"Unknown")</f>
        <v>Vinod Shetty</v>
      </c>
      <c r="AF1714" t="str">
        <f>_xlfn.XLOOKUP(tblSales[[#This Row],[Customer_ID]],Customers!$A:$A,Customers!$J:$J,"Unknown")</f>
        <v>Regular</v>
      </c>
      <c r="AG1714" t="str">
        <f>_xlfn.XLOOKUP(tblSales[[#This Row],[Employee_ID]],Employees!$A:$A,Employees!$B:$B,"Unknown")</f>
        <v>Vasanthi Kamath</v>
      </c>
      <c r="AH1714">
        <f>IF(MONTH(tblSales[[#This Row],[Invoice Date]])&gt;=4,MONTH(tblSales[[#This Row],[Invoice Date]]),MONTH(tblSales[[#This Row],[Invoice Date]])+12)</f>
        <v>15</v>
      </c>
      <c r="AI1714" s="8">
        <f>DATE(YEAR(tblSales[[#This Row],[Invoice Date]]),MONTH(tblSales[[#This Row],[Invoice Date]]),1)</f>
        <v>45717</v>
      </c>
      <c r="AJ1714" t="str">
        <f>_xlfn.XLOOKUP(tblSales[[#This Row],[Product_ID]],Products!$A:$A,Products!$B:$B,"Unknown")</f>
        <v>Van Heusen Formal Shirt Olive</v>
      </c>
      <c r="AK1714" s="9">
        <f>IFERROR(tblSales[[#This Row],[Profit]]/tblSales[[#This Row],[Sales Amount]],0)</f>
        <v>0.2871511000609841</v>
      </c>
      <c r="AL1714" t="str">
        <f>IF(tblSales[[#This Row],[Discount %]]&lt;=5,"0-5%",
IF(tblSales[[#This Row],[Discount %]]&lt;=10,"5-10%",
IF(tblSales[[#This Row],[Discount %]]&lt;=15,"10-15%",
IF(tblSales[[#This Row],[Discount %]]&lt;=20,"15-20%","20%+"))))</f>
        <v>0-5%</v>
      </c>
    </row>
    <row r="1715" spans="1:38">
      <c r="A1715" s="2" t="s">
        <v>3617</v>
      </c>
      <c r="B1715" s="11">
        <v>45525</v>
      </c>
      <c r="C1715" s="2" t="s">
        <v>1401</v>
      </c>
      <c r="D1715" s="2" t="s">
        <v>1616</v>
      </c>
      <c r="E1715" s="2" t="s">
        <v>237</v>
      </c>
      <c r="F1715" s="2" t="s">
        <v>151</v>
      </c>
      <c r="G1715" s="2">
        <v>2</v>
      </c>
      <c r="H1715" s="2">
        <v>829.32</v>
      </c>
      <c r="I1715" s="2">
        <v>0</v>
      </c>
      <c r="J1715" s="2">
        <v>0</v>
      </c>
      <c r="K1715" s="2">
        <v>5</v>
      </c>
      <c r="L1715" s="2">
        <v>82.93</v>
      </c>
      <c r="M1715" s="2">
        <v>1741.57</v>
      </c>
      <c r="N1715" s="2">
        <v>1322.68</v>
      </c>
      <c r="O1715" s="2">
        <f t="shared" si="66"/>
        <v>335.95999999999987</v>
      </c>
      <c r="P1715" s="2" t="s">
        <v>31</v>
      </c>
      <c r="Q1715" s="2" t="str">
        <f t="shared" si="64"/>
        <v>Net Banking</v>
      </c>
      <c r="R1715" s="2" t="s">
        <v>20</v>
      </c>
      <c r="S1715" s="2" t="s">
        <v>56</v>
      </c>
      <c r="T1715" s="2" t="s">
        <v>768</v>
      </c>
      <c r="U1715" s="2" t="s">
        <v>59</v>
      </c>
      <c r="V1715" t="str">
        <f>TEXT(tblSales[[#This Row],[Invoice Date]],"mmm")</f>
        <v>Aug</v>
      </c>
      <c r="W1715">
        <f>MONTH(tblSales[[#This Row],[Invoice Date]])</f>
        <v>8</v>
      </c>
      <c r="X1715">
        <f>YEAR(tblSales[[#This Row],[Invoice Date]])</f>
        <v>2024</v>
      </c>
      <c r="Y1715" t="str">
        <f>TEXT(tblSales[[#This Row],[Invoice Date]],"mmm-yyyy")</f>
        <v>Aug-2024</v>
      </c>
      <c r="Z1715" t="str">
        <f>_xlfn.XLOOKUP(tblSales[[#This Row],[Product_ID]],Products!$A:$A,Products!$C:$C,"Women Dresses")</f>
        <v>Men Jeans</v>
      </c>
      <c r="AA1715" t="str">
        <f>_xlfn.XLOOKUP(tblSales[[#This Row],[Product_ID]],Products!$A:$A,Products!$D:$D,"Unknown")</f>
        <v>Slim Fit</v>
      </c>
      <c r="AB1715" t="str">
        <f>_xlfn.XLOOKUP(tblSales[[#This Row],[Product_ID]],Products!$A:$A,Products!$E:$E,"Unknown")</f>
        <v>Aurelia</v>
      </c>
      <c r="AC1715" t="str">
        <f>_xlfn.XLOOKUP(tblSales[[#This Row],[Store_ID]],Stores!$A:$A,Stores!$B:$B,"Unknown")</f>
        <v>TrendMart Kurnool Outlet</v>
      </c>
      <c r="AD1715" t="str">
        <f>_xlfn.XLOOKUP(tblSales[[#This Row],[Store_ID]],Stores!$A:$A,Stores!$E:$E,"Unknown")</f>
        <v>South Zone 3</v>
      </c>
      <c r="AE1715" t="str">
        <f>_xlfn.XLOOKUP(tblSales[[#This Row],[Customer_ID]],Customers!$A:$A,Customers!$B:$B,"Unknown")</f>
        <v>Lavanya Kumar</v>
      </c>
      <c r="AF1715" t="str">
        <f>_xlfn.XLOOKUP(tblSales[[#This Row],[Customer_ID]],Customers!$A:$A,Customers!$J:$J,"Unknown")</f>
        <v>Regular</v>
      </c>
      <c r="AG1715" t="str">
        <f>_xlfn.XLOOKUP(tblSales[[#This Row],[Employee_ID]],Employees!$A:$A,Employees!$B:$B,"Unknown")</f>
        <v>Preethi Singh</v>
      </c>
      <c r="AH1715">
        <f>IF(MONTH(tblSales[[#This Row],[Invoice Date]])&gt;=4,MONTH(tblSales[[#This Row],[Invoice Date]]),MONTH(tblSales[[#This Row],[Invoice Date]])+12)</f>
        <v>8</v>
      </c>
      <c r="AI1715" s="8">
        <f>DATE(YEAR(tblSales[[#This Row],[Invoice Date]]),MONTH(tblSales[[#This Row],[Invoice Date]]),1)</f>
        <v>45505</v>
      </c>
      <c r="AJ1715" t="str">
        <f>_xlfn.XLOOKUP(tblSales[[#This Row],[Product_ID]],Products!$A:$A,Products!$B:$B,"Unknown")</f>
        <v>Aurelia Slim Fit Orange</v>
      </c>
      <c r="AK1715" s="9">
        <f>IFERROR(tblSales[[#This Row],[Profit]]/tblSales[[#This Row],[Sales Amount]],0)</f>
        <v>0.19290640054663313</v>
      </c>
      <c r="AL1715" t="str">
        <f>IF(tblSales[[#This Row],[Discount %]]&lt;=5,"0-5%",
IF(tblSales[[#This Row],[Discount %]]&lt;=10,"5-10%",
IF(tblSales[[#This Row],[Discount %]]&lt;=15,"10-15%",
IF(tblSales[[#This Row],[Discount %]]&lt;=20,"15-20%","20%+"))))</f>
        <v>0-5%</v>
      </c>
    </row>
    <row r="1716" spans="1:38">
      <c r="A1716" s="2" t="s">
        <v>3618</v>
      </c>
      <c r="B1716" s="11">
        <v>45482</v>
      </c>
      <c r="C1716" s="2" t="s">
        <v>3619</v>
      </c>
      <c r="D1716" s="2" t="s">
        <v>328</v>
      </c>
      <c r="E1716" s="2" t="s">
        <v>243</v>
      </c>
      <c r="F1716" s="2" t="s">
        <v>222</v>
      </c>
      <c r="G1716" s="2">
        <v>1</v>
      </c>
      <c r="H1716" s="2">
        <v>1450.05</v>
      </c>
      <c r="I1716" s="2">
        <v>0</v>
      </c>
      <c r="J1716" s="2">
        <v>0</v>
      </c>
      <c r="K1716" s="2">
        <v>12</v>
      </c>
      <c r="L1716" s="2">
        <v>174.01</v>
      </c>
      <c r="M1716" s="2">
        <v>1624.06</v>
      </c>
      <c r="N1716" s="2">
        <v>1013.26</v>
      </c>
      <c r="O1716" s="2">
        <f t="shared" si="66"/>
        <v>436.78999999999996</v>
      </c>
      <c r="P1716" s="2" t="s">
        <v>29</v>
      </c>
      <c r="Q1716" s="2" t="str">
        <f t="shared" si="64"/>
        <v>Debit Card</v>
      </c>
      <c r="R1716" s="2" t="s">
        <v>21</v>
      </c>
      <c r="S1716" s="2" t="s">
        <v>56</v>
      </c>
      <c r="T1716" s="2" t="s">
        <v>916</v>
      </c>
      <c r="U1716" s="2" t="s">
        <v>59</v>
      </c>
      <c r="V1716" t="str">
        <f>TEXT(tblSales[[#This Row],[Invoice Date]],"mmm")</f>
        <v>Jul</v>
      </c>
      <c r="W1716">
        <f>MONTH(tblSales[[#This Row],[Invoice Date]])</f>
        <v>7</v>
      </c>
      <c r="X1716">
        <f>YEAR(tblSales[[#This Row],[Invoice Date]])</f>
        <v>2024</v>
      </c>
      <c r="Y1716" t="str">
        <f>TEXT(tblSales[[#This Row],[Invoice Date]],"mmm-yyyy")</f>
        <v>Jul-2024</v>
      </c>
      <c r="Z1716" t="str">
        <f>_xlfn.XLOOKUP(tblSales[[#This Row],[Product_ID]],Products!$A:$A,Products!$C:$C,"Women Dresses")</f>
        <v>Winter Wear</v>
      </c>
      <c r="AA1716" t="str">
        <f>_xlfn.XLOOKUP(tblSales[[#This Row],[Product_ID]],Products!$A:$A,Products!$D:$D,"Unknown")</f>
        <v>Jacket</v>
      </c>
      <c r="AB1716" t="str">
        <f>_xlfn.XLOOKUP(tblSales[[#This Row],[Product_ID]],Products!$A:$A,Products!$E:$E,"Unknown")</f>
        <v>Blackberrys</v>
      </c>
      <c r="AC1716" t="str">
        <f>_xlfn.XLOOKUP(tblSales[[#This Row],[Store_ID]],Stores!$A:$A,Stores!$B:$B,"Unknown")</f>
        <v>TrendMart Visakhapatnam Standard</v>
      </c>
      <c r="AD1716" t="str">
        <f>_xlfn.XLOOKUP(tblSales[[#This Row],[Store_ID]],Stores!$A:$A,Stores!$E:$E,"Unknown")</f>
        <v>South Zone 3</v>
      </c>
      <c r="AE1716" t="str">
        <f>_xlfn.XLOOKUP(tblSales[[#This Row],[Customer_ID]],Customers!$A:$A,Customers!$B:$B,"Unknown")</f>
        <v>Balaji Mishra</v>
      </c>
      <c r="AF1716" t="str">
        <f>_xlfn.XLOOKUP(tblSales[[#This Row],[Customer_ID]],Customers!$A:$A,Customers!$J:$J,"Unknown")</f>
        <v>Platinum</v>
      </c>
      <c r="AG1716" t="str">
        <f>_xlfn.XLOOKUP(tblSales[[#This Row],[Employee_ID]],Employees!$A:$A,Employees!$B:$B,"Unknown")</f>
        <v>Vasanthi Gupta</v>
      </c>
      <c r="AH1716">
        <f>IF(MONTH(tblSales[[#This Row],[Invoice Date]])&gt;=4,MONTH(tblSales[[#This Row],[Invoice Date]]),MONTH(tblSales[[#This Row],[Invoice Date]])+12)</f>
        <v>7</v>
      </c>
      <c r="AI1716" s="8">
        <f>DATE(YEAR(tblSales[[#This Row],[Invoice Date]]),MONTH(tblSales[[#This Row],[Invoice Date]]),1)</f>
        <v>45474</v>
      </c>
      <c r="AJ1716" t="str">
        <f>_xlfn.XLOOKUP(tblSales[[#This Row],[Product_ID]],Products!$A:$A,Products!$B:$B,"Unknown")</f>
        <v>Blackberrys Jacket Red</v>
      </c>
      <c r="AK1716" s="9">
        <f>IFERROR(tblSales[[#This Row],[Profit]]/tblSales[[#This Row],[Sales Amount]],0)</f>
        <v>0.26894942305087249</v>
      </c>
      <c r="AL1716" t="str">
        <f>IF(tblSales[[#This Row],[Discount %]]&lt;=5,"0-5%",
IF(tblSales[[#This Row],[Discount %]]&lt;=10,"5-10%",
IF(tblSales[[#This Row],[Discount %]]&lt;=15,"10-15%",
IF(tblSales[[#This Row],[Discount %]]&lt;=20,"15-20%","20%+"))))</f>
        <v>0-5%</v>
      </c>
    </row>
    <row r="1717" spans="1:38">
      <c r="A1717" s="2" t="s">
        <v>3620</v>
      </c>
      <c r="B1717" s="11">
        <v>45547</v>
      </c>
      <c r="C1717" s="2" t="s">
        <v>307</v>
      </c>
      <c r="D1717" s="2" t="s">
        <v>343</v>
      </c>
      <c r="E1717" s="2" t="s">
        <v>664</v>
      </c>
      <c r="F1717" s="2" t="s">
        <v>222</v>
      </c>
      <c r="G1717" s="2">
        <v>2</v>
      </c>
      <c r="H1717" s="2">
        <v>1163.99</v>
      </c>
      <c r="I1717" s="2">
        <v>15</v>
      </c>
      <c r="J1717" s="2">
        <v>349.2</v>
      </c>
      <c r="K1717" s="2">
        <v>12</v>
      </c>
      <c r="L1717" s="2">
        <v>237.45</v>
      </c>
      <c r="M1717" s="2">
        <v>2216.23</v>
      </c>
      <c r="N1717" s="2">
        <v>1535.66</v>
      </c>
      <c r="O1717" s="2">
        <f t="shared" si="66"/>
        <v>443.11999999999995</v>
      </c>
      <c r="P1717" s="2" t="s">
        <v>28</v>
      </c>
      <c r="Q1717" s="2" t="str">
        <f t="shared" si="64"/>
        <v>Credit Card</v>
      </c>
      <c r="R1717" s="2" t="s">
        <v>20</v>
      </c>
      <c r="S1717" s="2" t="s">
        <v>56</v>
      </c>
      <c r="T1717" s="2" t="s">
        <v>481</v>
      </c>
      <c r="U1717" s="2" t="s">
        <v>59</v>
      </c>
      <c r="V1717" t="str">
        <f>TEXT(tblSales[[#This Row],[Invoice Date]],"mmm")</f>
        <v>Sep</v>
      </c>
      <c r="W1717">
        <f>MONTH(tblSales[[#This Row],[Invoice Date]])</f>
        <v>9</v>
      </c>
      <c r="X1717">
        <f>YEAR(tblSales[[#This Row],[Invoice Date]])</f>
        <v>2024</v>
      </c>
      <c r="Y1717" t="str">
        <f>TEXT(tblSales[[#This Row],[Invoice Date]],"mmm-yyyy")</f>
        <v>Sep-2024</v>
      </c>
      <c r="Z1717" t="str">
        <f>_xlfn.XLOOKUP(tblSales[[#This Row],[Product_ID]],Products!$A:$A,Products!$C:$C,"Women Dresses")</f>
        <v>Women Jeans</v>
      </c>
      <c r="AA1717" t="str">
        <f>_xlfn.XLOOKUP(tblSales[[#This Row],[Product_ID]],Products!$A:$A,Products!$D:$D,"Unknown")</f>
        <v>Skinny Fit</v>
      </c>
      <c r="AB1717" t="str">
        <f>_xlfn.XLOOKUP(tblSales[[#This Row],[Product_ID]],Products!$A:$A,Products!$E:$E,"Unknown")</f>
        <v>Being Human</v>
      </c>
      <c r="AC1717" t="str">
        <f>_xlfn.XLOOKUP(tblSales[[#This Row],[Store_ID]],Stores!$A:$A,Stores!$B:$B,"Unknown")</f>
        <v>TrendMart Guntur High Street</v>
      </c>
      <c r="AD1717" t="str">
        <f>_xlfn.XLOOKUP(tblSales[[#This Row],[Store_ID]],Stores!$A:$A,Stores!$E:$E,"Unknown")</f>
        <v>South Zone 3</v>
      </c>
      <c r="AE1717" t="str">
        <f>_xlfn.XLOOKUP(tblSales[[#This Row],[Customer_ID]],Customers!$A:$A,Customers!$B:$B,"Unknown")</f>
        <v>Karthik Chetty</v>
      </c>
      <c r="AF1717" t="str">
        <f>_xlfn.XLOOKUP(tblSales[[#This Row],[Customer_ID]],Customers!$A:$A,Customers!$J:$J,"Unknown")</f>
        <v>Gold</v>
      </c>
      <c r="AG1717" t="str">
        <f>_xlfn.XLOOKUP(tblSales[[#This Row],[Employee_ID]],Employees!$A:$A,Employees!$B:$B,"Unknown")</f>
        <v>Vasanthi Gupta</v>
      </c>
      <c r="AH1717">
        <f>IF(MONTH(tblSales[[#This Row],[Invoice Date]])&gt;=4,MONTH(tblSales[[#This Row],[Invoice Date]]),MONTH(tblSales[[#This Row],[Invoice Date]])+12)</f>
        <v>9</v>
      </c>
      <c r="AI1717" s="8">
        <f>DATE(YEAR(tblSales[[#This Row],[Invoice Date]]),MONTH(tblSales[[#This Row],[Invoice Date]]),1)</f>
        <v>45536</v>
      </c>
      <c r="AJ1717" t="str">
        <f>_xlfn.XLOOKUP(tblSales[[#This Row],[Product_ID]],Products!$A:$A,Products!$B:$B,"Unknown")</f>
        <v>Being Human Skinny Fit Charcoal</v>
      </c>
      <c r="AK1717" s="9">
        <f>IFERROR(tblSales[[#This Row],[Profit]]/tblSales[[#This Row],[Sales Amount]],0)</f>
        <v>0.19994314669506322</v>
      </c>
      <c r="AL1717" t="str">
        <f>IF(tblSales[[#This Row],[Discount %]]&lt;=5,"0-5%",
IF(tblSales[[#This Row],[Discount %]]&lt;=10,"5-10%",
IF(tblSales[[#This Row],[Discount %]]&lt;=15,"10-15%",
IF(tblSales[[#This Row],[Discount %]]&lt;=20,"15-20%","20%+"))))</f>
        <v>10-15%</v>
      </c>
    </row>
    <row r="1718" spans="1:38">
      <c r="A1718" s="2" t="s">
        <v>3621</v>
      </c>
      <c r="B1718" s="11">
        <v>45527</v>
      </c>
      <c r="C1718" s="2" t="s">
        <v>1289</v>
      </c>
      <c r="D1718" s="2" t="s">
        <v>1078</v>
      </c>
      <c r="E1718" s="2" t="s">
        <v>432</v>
      </c>
      <c r="F1718" s="2" t="s">
        <v>285</v>
      </c>
      <c r="G1718" s="2">
        <v>3</v>
      </c>
      <c r="H1718" s="2">
        <v>1732.36</v>
      </c>
      <c r="I1718" s="2">
        <v>10</v>
      </c>
      <c r="J1718" s="2">
        <v>519.71</v>
      </c>
      <c r="K1718" s="2">
        <v>12</v>
      </c>
      <c r="L1718" s="2">
        <v>561.28</v>
      </c>
      <c r="M1718" s="2">
        <v>5238.6499999999996</v>
      </c>
      <c r="N1718" s="2">
        <v>3347.76</v>
      </c>
      <c r="O1718" s="2">
        <f t="shared" si="66"/>
        <v>1329.6099999999994</v>
      </c>
      <c r="P1718" s="2" t="s">
        <v>31</v>
      </c>
      <c r="Q1718" s="2" t="str">
        <f t="shared" si="64"/>
        <v>Net Banking</v>
      </c>
      <c r="R1718" s="2" t="s">
        <v>20</v>
      </c>
      <c r="S1718" s="2" t="s">
        <v>56</v>
      </c>
      <c r="T1718" s="2" t="s">
        <v>3622</v>
      </c>
      <c r="U1718" s="2" t="s">
        <v>59</v>
      </c>
      <c r="V1718" t="str">
        <f>TEXT(tblSales[[#This Row],[Invoice Date]],"mmm")</f>
        <v>Aug</v>
      </c>
      <c r="W1718">
        <f>MONTH(tblSales[[#This Row],[Invoice Date]])</f>
        <v>8</v>
      </c>
      <c r="X1718">
        <f>YEAR(tblSales[[#This Row],[Invoice Date]])</f>
        <v>2024</v>
      </c>
      <c r="Y1718" t="str">
        <f>TEXT(tblSales[[#This Row],[Invoice Date]],"mmm-yyyy")</f>
        <v>Aug-2024</v>
      </c>
      <c r="Z1718" t="str">
        <f>_xlfn.XLOOKUP(tblSales[[#This Row],[Product_ID]],Products!$A:$A,Products!$C:$C,"Women Dresses")</f>
        <v>Winter Wear</v>
      </c>
      <c r="AA1718" t="str">
        <f>_xlfn.XLOOKUP(tblSales[[#This Row],[Product_ID]],Products!$A:$A,Products!$D:$D,"Unknown")</f>
        <v>Jacket</v>
      </c>
      <c r="AB1718" t="str">
        <f>_xlfn.XLOOKUP(tblSales[[#This Row],[Product_ID]],Products!$A:$A,Products!$E:$E,"Unknown")</f>
        <v>Libas</v>
      </c>
      <c r="AC1718" t="str">
        <f>_xlfn.XLOOKUP(tblSales[[#This Row],[Store_ID]],Stores!$A:$A,Stores!$B:$B,"Unknown")</f>
        <v>TrendMart Mangaluru Mall Kiosk</v>
      </c>
      <c r="AD1718" t="str">
        <f>_xlfn.XLOOKUP(tblSales[[#This Row],[Store_ID]],Stores!$A:$A,Stores!$E:$E,"Unknown")</f>
        <v>South Zone 2</v>
      </c>
      <c r="AE1718" t="str">
        <f>_xlfn.XLOOKUP(tblSales[[#This Row],[Customer_ID]],Customers!$A:$A,Customers!$B:$B,"Unknown")</f>
        <v>Rohit Iyengar</v>
      </c>
      <c r="AF1718" t="str">
        <f>_xlfn.XLOOKUP(tblSales[[#This Row],[Customer_ID]],Customers!$A:$A,Customers!$J:$J,"Unknown")</f>
        <v>Regular</v>
      </c>
      <c r="AG1718" t="str">
        <f>_xlfn.XLOOKUP(tblSales[[#This Row],[Employee_ID]],Employees!$A:$A,Employees!$B:$B,"Unknown")</f>
        <v>Yogesh Chettiar</v>
      </c>
      <c r="AH1718">
        <f>IF(MONTH(tblSales[[#This Row],[Invoice Date]])&gt;=4,MONTH(tblSales[[#This Row],[Invoice Date]]),MONTH(tblSales[[#This Row],[Invoice Date]])+12)</f>
        <v>8</v>
      </c>
      <c r="AI1718" s="8">
        <f>DATE(YEAR(tblSales[[#This Row],[Invoice Date]]),MONTH(tblSales[[#This Row],[Invoice Date]]),1)</f>
        <v>45505</v>
      </c>
      <c r="AJ1718" t="str">
        <f>_xlfn.XLOOKUP(tblSales[[#This Row],[Product_ID]],Products!$A:$A,Products!$B:$B,"Unknown")</f>
        <v>Libas Jacket Olive</v>
      </c>
      <c r="AK1718" s="9">
        <f>IFERROR(tblSales[[#This Row],[Profit]]/tblSales[[#This Row],[Sales Amount]],0)</f>
        <v>0.25380775581495224</v>
      </c>
      <c r="AL1718" t="str">
        <f>IF(tblSales[[#This Row],[Discount %]]&lt;=5,"0-5%",
IF(tblSales[[#This Row],[Discount %]]&lt;=10,"5-10%",
IF(tblSales[[#This Row],[Discount %]]&lt;=15,"10-15%",
IF(tblSales[[#This Row],[Discount %]]&lt;=20,"15-20%","20%+"))))</f>
        <v>5-10%</v>
      </c>
    </row>
    <row r="1719" spans="1:38">
      <c r="A1719" s="2" t="s">
        <v>3623</v>
      </c>
      <c r="B1719" s="11">
        <v>45507</v>
      </c>
      <c r="C1719" s="2" t="s">
        <v>1644</v>
      </c>
      <c r="D1719" s="2" t="s">
        <v>1107</v>
      </c>
      <c r="E1719" s="2" t="s">
        <v>484</v>
      </c>
      <c r="F1719" s="2" t="s">
        <v>405</v>
      </c>
      <c r="G1719" s="2">
        <v>2</v>
      </c>
      <c r="H1719" s="2">
        <v>687.12</v>
      </c>
      <c r="I1719" s="2">
        <v>25</v>
      </c>
      <c r="J1719" s="2">
        <v>343.56</v>
      </c>
      <c r="K1719" s="2">
        <v>5</v>
      </c>
      <c r="L1719" s="2">
        <v>51.53</v>
      </c>
      <c r="M1719" s="2">
        <v>1082.21</v>
      </c>
      <c r="N1719" s="2">
        <v>1018.88</v>
      </c>
      <c r="O1719" s="2">
        <f t="shared" si="66"/>
        <v>11.80000000000004</v>
      </c>
      <c r="P1719" s="2" t="s">
        <v>27</v>
      </c>
      <c r="Q1719" s="2" t="str">
        <f t="shared" si="64"/>
        <v>Cash</v>
      </c>
      <c r="R1719" s="2" t="s">
        <v>20</v>
      </c>
      <c r="S1719" s="2" t="s">
        <v>56</v>
      </c>
      <c r="T1719" s="2" t="s">
        <v>1781</v>
      </c>
      <c r="U1719" s="2" t="s">
        <v>60</v>
      </c>
      <c r="V1719" t="str">
        <f>TEXT(tblSales[[#This Row],[Invoice Date]],"mmm")</f>
        <v>Aug</v>
      </c>
      <c r="W1719">
        <f>MONTH(tblSales[[#This Row],[Invoice Date]])</f>
        <v>8</v>
      </c>
      <c r="X1719">
        <f>YEAR(tblSales[[#This Row],[Invoice Date]])</f>
        <v>2024</v>
      </c>
      <c r="Y1719" t="str">
        <f>TEXT(tblSales[[#This Row],[Invoice Date]],"mmm-yyyy")</f>
        <v>Aug-2024</v>
      </c>
      <c r="Z1719" t="str">
        <f>_xlfn.XLOOKUP(tblSales[[#This Row],[Product_ID]],Products!$A:$A,Products!$C:$C,"Women Dresses")</f>
        <v>Kids Wear</v>
      </c>
      <c r="AA1719" t="str">
        <f>_xlfn.XLOOKUP(tblSales[[#This Row],[Product_ID]],Products!$A:$A,Products!$D:$D,"Unknown")</f>
        <v>Kids Shorts</v>
      </c>
      <c r="AB1719" t="str">
        <f>_xlfn.XLOOKUP(tblSales[[#This Row],[Product_ID]],Products!$A:$A,Products!$E:$E,"Unknown")</f>
        <v>Allen Solly</v>
      </c>
      <c r="AC1719" t="str">
        <f>_xlfn.XLOOKUP(tblSales[[#This Row],[Store_ID]],Stores!$A:$A,Stores!$B:$B,"Unknown")</f>
        <v>TrendMart Kochi Standard</v>
      </c>
      <c r="AD1719" t="str">
        <f>_xlfn.XLOOKUP(tblSales[[#This Row],[Store_ID]],Stores!$A:$A,Stores!$E:$E,"Unknown")</f>
        <v>South Zone 1</v>
      </c>
      <c r="AE1719" t="str">
        <f>_xlfn.XLOOKUP(tblSales[[#This Row],[Customer_ID]],Customers!$A:$A,Customers!$B:$B,"Unknown")</f>
        <v>Sowmya Murthy</v>
      </c>
      <c r="AF1719" t="str">
        <f>_xlfn.XLOOKUP(tblSales[[#This Row],[Customer_ID]],Customers!$A:$A,Customers!$J:$J,"Unknown")</f>
        <v>Silver</v>
      </c>
      <c r="AG1719" t="str">
        <f>_xlfn.XLOOKUP(tblSales[[#This Row],[Employee_ID]],Employees!$A:$A,Employees!$B:$B,"Unknown")</f>
        <v>Chitra Bhat</v>
      </c>
      <c r="AH1719">
        <f>IF(MONTH(tblSales[[#This Row],[Invoice Date]])&gt;=4,MONTH(tblSales[[#This Row],[Invoice Date]]),MONTH(tblSales[[#This Row],[Invoice Date]])+12)</f>
        <v>8</v>
      </c>
      <c r="AI1719" s="8">
        <f>DATE(YEAR(tblSales[[#This Row],[Invoice Date]]),MONTH(tblSales[[#This Row],[Invoice Date]]),1)</f>
        <v>45505</v>
      </c>
      <c r="AJ1719" t="str">
        <f>_xlfn.XLOOKUP(tblSales[[#This Row],[Product_ID]],Products!$A:$A,Products!$B:$B,"Unknown")</f>
        <v>Allen Solly Kids Shorts Teal</v>
      </c>
      <c r="AK1719" s="9">
        <f>IFERROR(tblSales[[#This Row],[Profit]]/tblSales[[#This Row],[Sales Amount]],0)</f>
        <v>1.0903613901183726E-2</v>
      </c>
      <c r="AL1719" t="str">
        <f>IF(tblSales[[#This Row],[Discount %]]&lt;=5,"0-5%",
IF(tblSales[[#This Row],[Discount %]]&lt;=10,"5-10%",
IF(tblSales[[#This Row],[Discount %]]&lt;=15,"10-15%",
IF(tblSales[[#This Row],[Discount %]]&lt;=20,"15-20%","20%+"))))</f>
        <v>20%+</v>
      </c>
    </row>
    <row r="1720" spans="1:38">
      <c r="A1720" s="2" t="s">
        <v>3624</v>
      </c>
      <c r="B1720" s="11">
        <v>45539</v>
      </c>
      <c r="C1720" s="2" t="s">
        <v>2812</v>
      </c>
      <c r="D1720" s="2" t="s">
        <v>412</v>
      </c>
      <c r="E1720" s="2" t="s">
        <v>471</v>
      </c>
      <c r="F1720" s="2" t="s">
        <v>285</v>
      </c>
      <c r="G1720" s="2">
        <v>4</v>
      </c>
      <c r="H1720" s="2">
        <v>897.42</v>
      </c>
      <c r="I1720" s="2">
        <v>0</v>
      </c>
      <c r="J1720" s="2">
        <v>0</v>
      </c>
      <c r="K1720" s="2">
        <v>5</v>
      </c>
      <c r="L1720" s="2">
        <v>179.48</v>
      </c>
      <c r="M1720" s="2">
        <v>3769.16</v>
      </c>
      <c r="N1720" s="2">
        <v>2272.2399999999998</v>
      </c>
      <c r="O1720" s="2">
        <f t="shared" si="66"/>
        <v>1317.44</v>
      </c>
      <c r="P1720" s="2" t="s">
        <v>32</v>
      </c>
      <c r="Q1720" s="2" t="str">
        <f t="shared" si="64"/>
        <v>UPI</v>
      </c>
      <c r="R1720" s="2" t="s">
        <v>20</v>
      </c>
      <c r="S1720" s="2" t="s">
        <v>56</v>
      </c>
      <c r="T1720" s="2" t="s">
        <v>2082</v>
      </c>
      <c r="U1720" s="2" t="s">
        <v>59</v>
      </c>
      <c r="V1720" t="str">
        <f>TEXT(tblSales[[#This Row],[Invoice Date]],"mmm")</f>
        <v>Sep</v>
      </c>
      <c r="W1720">
        <f>MONTH(tblSales[[#This Row],[Invoice Date]])</f>
        <v>9</v>
      </c>
      <c r="X1720">
        <f>YEAR(tblSales[[#This Row],[Invoice Date]])</f>
        <v>2024</v>
      </c>
      <c r="Y1720" t="str">
        <f>TEXT(tblSales[[#This Row],[Invoice Date]],"mmm-yyyy")</f>
        <v>Sep-2024</v>
      </c>
      <c r="Z1720" t="str">
        <f>_xlfn.XLOOKUP(tblSales[[#This Row],[Product_ID]],Products!$A:$A,Products!$C:$C,"Women Dresses")</f>
        <v>Women Kurtis</v>
      </c>
      <c r="AA1720" t="str">
        <f>_xlfn.XLOOKUP(tblSales[[#This Row],[Product_ID]],Products!$A:$A,Products!$D:$D,"Unknown")</f>
        <v>Anarkali Kurti</v>
      </c>
      <c r="AB1720" t="str">
        <f>_xlfn.XLOOKUP(tblSales[[#This Row],[Product_ID]],Products!$A:$A,Products!$E:$E,"Unknown")</f>
        <v>Libas</v>
      </c>
      <c r="AC1720" t="str">
        <f>_xlfn.XLOOKUP(tblSales[[#This Row],[Store_ID]],Stores!$A:$A,Stores!$B:$B,"Unknown")</f>
        <v>TrendMart Kochi Standard</v>
      </c>
      <c r="AD1720" t="str">
        <f>_xlfn.XLOOKUP(tblSales[[#This Row],[Store_ID]],Stores!$A:$A,Stores!$E:$E,"Unknown")</f>
        <v>South Zone 1</v>
      </c>
      <c r="AE1720" t="str">
        <f>_xlfn.XLOOKUP(tblSales[[#This Row],[Customer_ID]],Customers!$A:$A,Customers!$B:$B,"Unknown")</f>
        <v>Devi Naidu</v>
      </c>
      <c r="AF1720" t="str">
        <f>_xlfn.XLOOKUP(tblSales[[#This Row],[Customer_ID]],Customers!$A:$A,Customers!$J:$J,"Unknown")</f>
        <v>Regular</v>
      </c>
      <c r="AG1720" t="str">
        <f>_xlfn.XLOOKUP(tblSales[[#This Row],[Employee_ID]],Employees!$A:$A,Employees!$B:$B,"Unknown")</f>
        <v>Yogesh Chettiar</v>
      </c>
      <c r="AH1720">
        <f>IF(MONTH(tblSales[[#This Row],[Invoice Date]])&gt;=4,MONTH(tblSales[[#This Row],[Invoice Date]]),MONTH(tblSales[[#This Row],[Invoice Date]])+12)</f>
        <v>9</v>
      </c>
      <c r="AI1720" s="8">
        <f>DATE(YEAR(tblSales[[#This Row],[Invoice Date]]),MONTH(tblSales[[#This Row],[Invoice Date]]),1)</f>
        <v>45536</v>
      </c>
      <c r="AJ1720" t="str">
        <f>_xlfn.XLOOKUP(tblSales[[#This Row],[Product_ID]],Products!$A:$A,Products!$B:$B,"Unknown")</f>
        <v>Westside Cap Beige</v>
      </c>
      <c r="AK1720" s="9">
        <f>IFERROR(tblSales[[#This Row],[Profit]]/tblSales[[#This Row],[Sales Amount]],0)</f>
        <v>0.34953146059068868</v>
      </c>
      <c r="AL1720" t="str">
        <f>IF(tblSales[[#This Row],[Discount %]]&lt;=5,"0-5%",
IF(tblSales[[#This Row],[Discount %]]&lt;=10,"5-10%",
IF(tblSales[[#This Row],[Discount %]]&lt;=15,"10-15%",
IF(tblSales[[#This Row],[Discount %]]&lt;=20,"15-20%","20%+"))))</f>
        <v>0-5%</v>
      </c>
    </row>
    <row r="1721" spans="1:38">
      <c r="A1721" s="2" t="s">
        <v>3625</v>
      </c>
      <c r="B1721" s="11">
        <v>45422</v>
      </c>
      <c r="C1721" s="2" t="s">
        <v>2837</v>
      </c>
      <c r="D1721" s="2" t="s">
        <v>2124</v>
      </c>
      <c r="E1721" s="2" t="s">
        <v>779</v>
      </c>
      <c r="F1721" s="2" t="s">
        <v>562</v>
      </c>
      <c r="G1721" s="2">
        <v>2</v>
      </c>
      <c r="H1721" s="2">
        <v>988.8</v>
      </c>
      <c r="I1721" s="2">
        <v>0</v>
      </c>
      <c r="J1721" s="2">
        <v>0</v>
      </c>
      <c r="K1721" s="2">
        <v>5</v>
      </c>
      <c r="L1721" s="2">
        <v>98.88</v>
      </c>
      <c r="M1721" s="2">
        <v>2076.48</v>
      </c>
      <c r="N1721" s="2">
        <v>1281.52</v>
      </c>
      <c r="O1721" s="2">
        <f t="shared" si="66"/>
        <v>696.08</v>
      </c>
      <c r="P1721" s="2" t="s">
        <v>32</v>
      </c>
      <c r="Q1721" s="2" t="str">
        <f t="shared" si="64"/>
        <v>UPI</v>
      </c>
      <c r="R1721" s="2" t="s">
        <v>20</v>
      </c>
      <c r="S1721" s="2" t="s">
        <v>56</v>
      </c>
      <c r="T1721" s="2" t="s">
        <v>2556</v>
      </c>
      <c r="U1721" s="2" t="s">
        <v>59</v>
      </c>
      <c r="V1721" t="str">
        <f>TEXT(tblSales[[#This Row],[Invoice Date]],"mmm")</f>
        <v>May</v>
      </c>
      <c r="W1721">
        <f>MONTH(tblSales[[#This Row],[Invoice Date]])</f>
        <v>5</v>
      </c>
      <c r="X1721">
        <f>YEAR(tblSales[[#This Row],[Invoice Date]])</f>
        <v>2024</v>
      </c>
      <c r="Y1721" t="str">
        <f>TEXT(tblSales[[#This Row],[Invoice Date]],"mmm-yyyy")</f>
        <v>May-2024</v>
      </c>
      <c r="Z1721" t="str">
        <f>_xlfn.XLOOKUP(tblSales[[#This Row],[Product_ID]],Products!$A:$A,Products!$C:$C,"Women Dresses")</f>
        <v>Men Trousers</v>
      </c>
      <c r="AA1721" t="str">
        <f>_xlfn.XLOOKUP(tblSales[[#This Row],[Product_ID]],Products!$A:$A,Products!$D:$D,"Unknown")</f>
        <v>Cargo</v>
      </c>
      <c r="AB1721" t="str">
        <f>_xlfn.XLOOKUP(tblSales[[#This Row],[Product_ID]],Products!$A:$A,Products!$E:$E,"Unknown")</f>
        <v>Titan</v>
      </c>
      <c r="AC1721" t="str">
        <f>_xlfn.XLOOKUP(tblSales[[#This Row],[Store_ID]],Stores!$A:$A,Stores!$B:$B,"Unknown")</f>
        <v>TrendMart Vellore Standard</v>
      </c>
      <c r="AD1721" t="str">
        <f>_xlfn.XLOOKUP(tblSales[[#This Row],[Store_ID]],Stores!$A:$A,Stores!$E:$E,"Unknown")</f>
        <v>South Zone 1</v>
      </c>
      <c r="AE1721" t="str">
        <f>_xlfn.XLOOKUP(tblSales[[#This Row],[Customer_ID]],Customers!$A:$A,Customers!$B:$B,"Unknown")</f>
        <v>Sowmya Srinivasan</v>
      </c>
      <c r="AF1721" t="str">
        <f>_xlfn.XLOOKUP(tblSales[[#This Row],[Customer_ID]],Customers!$A:$A,Customers!$J:$J,"Unknown")</f>
        <v>Gold</v>
      </c>
      <c r="AG1721" t="str">
        <f>_xlfn.XLOOKUP(tblSales[[#This Row],[Employee_ID]],Employees!$A:$A,Employees!$B:$B,"Unknown")</f>
        <v>Vikram Bhat</v>
      </c>
      <c r="AH1721">
        <f>IF(MONTH(tblSales[[#This Row],[Invoice Date]])&gt;=4,MONTH(tblSales[[#This Row],[Invoice Date]]),MONTH(tblSales[[#This Row],[Invoice Date]])+12)</f>
        <v>5</v>
      </c>
      <c r="AI1721" s="8">
        <f>DATE(YEAR(tblSales[[#This Row],[Invoice Date]]),MONTH(tblSales[[#This Row],[Invoice Date]]),1)</f>
        <v>45413</v>
      </c>
      <c r="AJ1721" t="str">
        <f>_xlfn.XLOOKUP(tblSales[[#This Row],[Product_ID]],Products!$A:$A,Products!$B:$B,"Unknown")</f>
        <v>Titan Cargo Pink</v>
      </c>
      <c r="AK1721" s="9">
        <f>IFERROR(tblSales[[#This Row],[Profit]]/tblSales[[#This Row],[Sales Amount]],0)</f>
        <v>0.33522114347357068</v>
      </c>
      <c r="AL1721" t="str">
        <f>IF(tblSales[[#This Row],[Discount %]]&lt;=5,"0-5%",
IF(tblSales[[#This Row],[Discount %]]&lt;=10,"5-10%",
IF(tblSales[[#This Row],[Discount %]]&lt;=15,"10-15%",
IF(tblSales[[#This Row],[Discount %]]&lt;=20,"15-20%","20%+"))))</f>
        <v>0-5%</v>
      </c>
    </row>
    <row r="1722" spans="1:38">
      <c r="A1722" s="2" t="s">
        <v>3626</v>
      </c>
      <c r="B1722" s="11">
        <v>45595</v>
      </c>
      <c r="C1722" s="2" t="s">
        <v>3627</v>
      </c>
      <c r="D1722" s="2" t="s">
        <v>1129</v>
      </c>
      <c r="E1722" s="2" t="s">
        <v>561</v>
      </c>
      <c r="F1722" s="2" t="s">
        <v>324</v>
      </c>
      <c r="G1722" s="2">
        <v>5</v>
      </c>
      <c r="H1722" s="2">
        <v>1706.59</v>
      </c>
      <c r="I1722" s="2">
        <v>15</v>
      </c>
      <c r="J1722" s="2">
        <v>1279.94</v>
      </c>
      <c r="K1722" s="2">
        <v>12</v>
      </c>
      <c r="L1722" s="2">
        <v>870.36</v>
      </c>
      <c r="M1722" s="2">
        <v>8123.37</v>
      </c>
      <c r="N1722" s="2">
        <v>5726.05</v>
      </c>
      <c r="O1722" s="2">
        <f t="shared" si="66"/>
        <v>1526.9599999999996</v>
      </c>
      <c r="P1722" s="2" t="s">
        <v>28</v>
      </c>
      <c r="Q1722" s="2" t="str">
        <f t="shared" si="64"/>
        <v>Credit Card</v>
      </c>
      <c r="R1722" s="2" t="s">
        <v>20</v>
      </c>
      <c r="S1722" s="2" t="s">
        <v>56</v>
      </c>
      <c r="T1722" s="2" t="s">
        <v>183</v>
      </c>
      <c r="U1722" s="2" t="s">
        <v>59</v>
      </c>
      <c r="V1722" t="str">
        <f>TEXT(tblSales[[#This Row],[Invoice Date]],"mmm")</f>
        <v>Oct</v>
      </c>
      <c r="W1722">
        <f>MONTH(tblSales[[#This Row],[Invoice Date]])</f>
        <v>10</v>
      </c>
      <c r="X1722">
        <f>YEAR(tblSales[[#This Row],[Invoice Date]])</f>
        <v>2024</v>
      </c>
      <c r="Y1722" t="str">
        <f>TEXT(tblSales[[#This Row],[Invoice Date]],"mmm-yyyy")</f>
        <v>Oct-2024</v>
      </c>
      <c r="Z1722" t="str">
        <f>_xlfn.XLOOKUP(tblSales[[#This Row],[Product_ID]],Products!$A:$A,Products!$C:$C,"Women Dresses")</f>
        <v>Footwear</v>
      </c>
      <c r="AA1722" t="str">
        <f>_xlfn.XLOOKUP(tblSales[[#This Row],[Product_ID]],Products!$A:$A,Products!$D:$D,"Unknown")</f>
        <v>Slippers</v>
      </c>
      <c r="AB1722" t="str">
        <f>_xlfn.XLOOKUP(tblSales[[#This Row],[Product_ID]],Products!$A:$A,Products!$E:$E,"Unknown")</f>
        <v>Sparx</v>
      </c>
      <c r="AC1722" t="str">
        <f>_xlfn.XLOOKUP(tblSales[[#This Row],[Store_ID]],Stores!$A:$A,Stores!$B:$B,"Unknown")</f>
        <v>TrendMart Mangaluru High Street</v>
      </c>
      <c r="AD1722" t="str">
        <f>_xlfn.XLOOKUP(tblSales[[#This Row],[Store_ID]],Stores!$A:$A,Stores!$E:$E,"Unknown")</f>
        <v>South Zone 2</v>
      </c>
      <c r="AE1722" t="str">
        <f>_xlfn.XLOOKUP(tblSales[[#This Row],[Customer_ID]],Customers!$A:$A,Customers!$B:$B,"Unknown")</f>
        <v>Naresh Pillai</v>
      </c>
      <c r="AF1722" t="str">
        <f>_xlfn.XLOOKUP(tblSales[[#This Row],[Customer_ID]],Customers!$A:$A,Customers!$J:$J,"Unknown")</f>
        <v>Gold</v>
      </c>
      <c r="AG1722" t="str">
        <f>_xlfn.XLOOKUP(tblSales[[#This Row],[Employee_ID]],Employees!$A:$A,Employees!$B:$B,"Unknown")</f>
        <v>Ganesh Iyengar</v>
      </c>
      <c r="AH1722">
        <f>IF(MONTH(tblSales[[#This Row],[Invoice Date]])&gt;=4,MONTH(tblSales[[#This Row],[Invoice Date]]),MONTH(tblSales[[#This Row],[Invoice Date]])+12)</f>
        <v>10</v>
      </c>
      <c r="AI1722" s="8">
        <f>DATE(YEAR(tblSales[[#This Row],[Invoice Date]]),MONTH(tblSales[[#This Row],[Invoice Date]]),1)</f>
        <v>45566</v>
      </c>
      <c r="AJ1722" t="str">
        <f>_xlfn.XLOOKUP(tblSales[[#This Row],[Product_ID]],Products!$A:$A,Products!$B:$B,"Unknown")</f>
        <v>Sparx Slippers Red</v>
      </c>
      <c r="AK1722" s="9">
        <f>IFERROR(tblSales[[#This Row],[Profit]]/tblSales[[#This Row],[Sales Amount]],0)</f>
        <v>0.18797124838582996</v>
      </c>
      <c r="AL1722" t="str">
        <f>IF(tblSales[[#This Row],[Discount %]]&lt;=5,"0-5%",
IF(tblSales[[#This Row],[Discount %]]&lt;=10,"5-10%",
IF(tblSales[[#This Row],[Discount %]]&lt;=15,"10-15%",
IF(tblSales[[#This Row],[Discount %]]&lt;=20,"15-20%","20%+"))))</f>
        <v>10-15%</v>
      </c>
    </row>
    <row r="1723" spans="1:38">
      <c r="A1723" s="2" t="s">
        <v>3628</v>
      </c>
      <c r="B1723" s="11">
        <v>45614</v>
      </c>
      <c r="C1723" s="2" t="s">
        <v>2652</v>
      </c>
      <c r="D1723" s="2" t="s">
        <v>138</v>
      </c>
      <c r="E1723" s="2" t="s">
        <v>746</v>
      </c>
      <c r="F1723" s="2" t="s">
        <v>233</v>
      </c>
      <c r="G1723" s="2">
        <v>5</v>
      </c>
      <c r="H1723" s="2">
        <v>835.09</v>
      </c>
      <c r="I1723" s="2">
        <v>0</v>
      </c>
      <c r="J1723" s="2">
        <v>0</v>
      </c>
      <c r="K1723" s="2">
        <v>5</v>
      </c>
      <c r="L1723" s="2">
        <v>208.77</v>
      </c>
      <c r="M1723" s="2">
        <v>4384.22</v>
      </c>
      <c r="N1723" s="2">
        <v>2443</v>
      </c>
      <c r="O1723" s="2">
        <f t="shared" si="66"/>
        <v>1732.4500000000003</v>
      </c>
      <c r="P1723" s="2" t="s">
        <v>29</v>
      </c>
      <c r="Q1723" s="2" t="str">
        <f t="shared" si="64"/>
        <v>Debit Card</v>
      </c>
      <c r="R1723" s="2" t="s">
        <v>20</v>
      </c>
      <c r="S1723" s="2" t="s">
        <v>56</v>
      </c>
      <c r="T1723" s="2" t="s">
        <v>635</v>
      </c>
      <c r="U1723" s="2" t="s">
        <v>59</v>
      </c>
      <c r="V1723" t="str">
        <f>TEXT(tblSales[[#This Row],[Invoice Date]],"mmm")</f>
        <v>Nov</v>
      </c>
      <c r="W1723">
        <f>MONTH(tblSales[[#This Row],[Invoice Date]])</f>
        <v>11</v>
      </c>
      <c r="X1723">
        <f>YEAR(tblSales[[#This Row],[Invoice Date]])</f>
        <v>2024</v>
      </c>
      <c r="Y1723" t="str">
        <f>TEXT(tblSales[[#This Row],[Invoice Date]],"mmm-yyyy")</f>
        <v>Nov-2024</v>
      </c>
      <c r="Z1723" t="str">
        <f>_xlfn.XLOOKUP(tblSales[[#This Row],[Product_ID]],Products!$A:$A,Products!$C:$C,"Women Dresses")</f>
        <v>Accessories</v>
      </c>
      <c r="AA1723" t="str">
        <f>_xlfn.XLOOKUP(tblSales[[#This Row],[Product_ID]],Products!$A:$A,Products!$D:$D,"Unknown")</f>
        <v>Sunglasses</v>
      </c>
      <c r="AB1723" t="str">
        <f>_xlfn.XLOOKUP(tblSales[[#This Row],[Product_ID]],Products!$A:$A,Products!$E:$E,"Unknown")</f>
        <v>Arrow</v>
      </c>
      <c r="AC1723" t="str">
        <f>_xlfn.XLOOKUP(tblSales[[#This Row],[Store_ID]],Stores!$A:$A,Stores!$B:$B,"Unknown")</f>
        <v>TrendMart Guntur Standard</v>
      </c>
      <c r="AD1723" t="str">
        <f>_xlfn.XLOOKUP(tblSales[[#This Row],[Store_ID]],Stores!$A:$A,Stores!$E:$E,"Unknown")</f>
        <v>South Zone 3</v>
      </c>
      <c r="AE1723" t="str">
        <f>_xlfn.XLOOKUP(tblSales[[#This Row],[Customer_ID]],Customers!$A:$A,Customers!$B:$B,"Unknown")</f>
        <v>Siddharth Pandian</v>
      </c>
      <c r="AF1723" t="str">
        <f>_xlfn.XLOOKUP(tblSales[[#This Row],[Customer_ID]],Customers!$A:$A,Customers!$J:$J,"Unknown")</f>
        <v>Gold</v>
      </c>
      <c r="AG1723" t="str">
        <f>_xlfn.XLOOKUP(tblSales[[#This Row],[Employee_ID]],Employees!$A:$A,Employees!$B:$B,"Unknown")</f>
        <v>Malathi Varma</v>
      </c>
      <c r="AH1723">
        <f>IF(MONTH(tblSales[[#This Row],[Invoice Date]])&gt;=4,MONTH(tblSales[[#This Row],[Invoice Date]]),MONTH(tblSales[[#This Row],[Invoice Date]])+12)</f>
        <v>11</v>
      </c>
      <c r="AI1723" s="8">
        <f>DATE(YEAR(tblSales[[#This Row],[Invoice Date]]),MONTH(tblSales[[#This Row],[Invoice Date]]),1)</f>
        <v>45597</v>
      </c>
      <c r="AJ1723" t="str">
        <f>_xlfn.XLOOKUP(tblSales[[#This Row],[Product_ID]],Products!$A:$A,Products!$B:$B,"Unknown")</f>
        <v>Arrow Sunglasses Red</v>
      </c>
      <c r="AK1723" s="9">
        <f>IFERROR(tblSales[[#This Row],[Profit]]/tblSales[[#This Row],[Sales Amount]],0)</f>
        <v>0.39515580878696782</v>
      </c>
      <c r="AL1723" t="str">
        <f>IF(tblSales[[#This Row],[Discount %]]&lt;=5,"0-5%",
IF(tblSales[[#This Row],[Discount %]]&lt;=10,"5-10%",
IF(tblSales[[#This Row],[Discount %]]&lt;=15,"10-15%",
IF(tblSales[[#This Row],[Discount %]]&lt;=20,"15-20%","20%+"))))</f>
        <v>0-5%</v>
      </c>
    </row>
    <row r="1724" spans="1:38">
      <c r="A1724" s="2" t="s">
        <v>3629</v>
      </c>
      <c r="B1724" s="11">
        <v>45615</v>
      </c>
      <c r="C1724" s="2" t="s">
        <v>3006</v>
      </c>
      <c r="D1724" s="2" t="s">
        <v>1861</v>
      </c>
      <c r="E1724" s="2" t="s">
        <v>763</v>
      </c>
      <c r="F1724" s="2" t="s">
        <v>233</v>
      </c>
      <c r="G1724" s="2">
        <v>1</v>
      </c>
      <c r="H1724" s="2">
        <v>933.72</v>
      </c>
      <c r="I1724" s="2">
        <v>25</v>
      </c>
      <c r="J1724" s="2">
        <v>233.43</v>
      </c>
      <c r="K1724" s="2">
        <v>5</v>
      </c>
      <c r="L1724" s="2">
        <v>35.01</v>
      </c>
      <c r="M1724" s="2">
        <v>735.3</v>
      </c>
      <c r="N1724" s="2">
        <v>630.1</v>
      </c>
      <c r="O1724" s="2">
        <f t="shared" si="66"/>
        <v>70.189999999999941</v>
      </c>
      <c r="P1724" s="2" t="s">
        <v>32</v>
      </c>
      <c r="Q1724" s="2" t="str">
        <f t="shared" si="64"/>
        <v>UPI</v>
      </c>
      <c r="R1724" s="2" t="s">
        <v>20</v>
      </c>
      <c r="S1724" s="2" t="s">
        <v>56</v>
      </c>
      <c r="T1724" s="2" t="s">
        <v>3630</v>
      </c>
      <c r="U1724" s="2" t="s">
        <v>59</v>
      </c>
      <c r="V1724" t="str">
        <f>TEXT(tblSales[[#This Row],[Invoice Date]],"mmm")</f>
        <v>Nov</v>
      </c>
      <c r="W1724">
        <f>MONTH(tblSales[[#This Row],[Invoice Date]])</f>
        <v>11</v>
      </c>
      <c r="X1724">
        <f>YEAR(tblSales[[#This Row],[Invoice Date]])</f>
        <v>2024</v>
      </c>
      <c r="Y1724" t="str">
        <f>TEXT(tblSales[[#This Row],[Invoice Date]],"mmm-yyyy")</f>
        <v>Nov-2024</v>
      </c>
      <c r="Z1724" t="str">
        <f>_xlfn.XLOOKUP(tblSales[[#This Row],[Product_ID]],Products!$A:$A,Products!$C:$C,"Women Dresses")</f>
        <v>Sportswear</v>
      </c>
      <c r="AA1724" t="str">
        <f>_xlfn.XLOOKUP(tblSales[[#This Row],[Product_ID]],Products!$A:$A,Products!$D:$D,"Unknown")</f>
        <v>Shorts</v>
      </c>
      <c r="AB1724" t="str">
        <f>_xlfn.XLOOKUP(tblSales[[#This Row],[Product_ID]],Products!$A:$A,Products!$E:$E,"Unknown")</f>
        <v>Pantaloons</v>
      </c>
      <c r="AC1724" t="str">
        <f>_xlfn.XLOOKUP(tblSales[[#This Row],[Store_ID]],Stores!$A:$A,Stores!$B:$B,"Unknown")</f>
        <v>TrendMart Madurai Mall Kiosk</v>
      </c>
      <c r="AD1724" t="str">
        <f>_xlfn.XLOOKUP(tblSales[[#This Row],[Store_ID]],Stores!$A:$A,Stores!$E:$E,"Unknown")</f>
        <v>South Zone 1</v>
      </c>
      <c r="AE1724" t="str">
        <f>_xlfn.XLOOKUP(tblSales[[#This Row],[Customer_ID]],Customers!$A:$A,Customers!$B:$B,"Unknown")</f>
        <v>Rani Nair</v>
      </c>
      <c r="AF1724" t="str">
        <f>_xlfn.XLOOKUP(tblSales[[#This Row],[Customer_ID]],Customers!$A:$A,Customers!$J:$J,"Unknown")</f>
        <v>Gold</v>
      </c>
      <c r="AG1724" t="str">
        <f>_xlfn.XLOOKUP(tblSales[[#This Row],[Employee_ID]],Employees!$A:$A,Employees!$B:$B,"Unknown")</f>
        <v>Malathi Varma</v>
      </c>
      <c r="AH1724">
        <f>IF(MONTH(tblSales[[#This Row],[Invoice Date]])&gt;=4,MONTH(tblSales[[#This Row],[Invoice Date]]),MONTH(tblSales[[#This Row],[Invoice Date]])+12)</f>
        <v>11</v>
      </c>
      <c r="AI1724" s="8">
        <f>DATE(YEAR(tblSales[[#This Row],[Invoice Date]]),MONTH(tblSales[[#This Row],[Invoice Date]]),1)</f>
        <v>45597</v>
      </c>
      <c r="AJ1724" t="str">
        <f>_xlfn.XLOOKUP(tblSales[[#This Row],[Product_ID]],Products!$A:$A,Products!$B:$B,"Unknown")</f>
        <v>Pantaloons Shorts Maroon</v>
      </c>
      <c r="AK1724" s="9">
        <f>IFERROR(tblSales[[#This Row],[Profit]]/tblSales[[#This Row],[Sales Amount]],0)</f>
        <v>9.5457636338909219E-2</v>
      </c>
      <c r="AL1724" t="str">
        <f>IF(tblSales[[#This Row],[Discount %]]&lt;=5,"0-5%",
IF(tblSales[[#This Row],[Discount %]]&lt;=10,"5-10%",
IF(tblSales[[#This Row],[Discount %]]&lt;=15,"10-15%",
IF(tblSales[[#This Row],[Discount %]]&lt;=20,"15-20%","20%+"))))</f>
        <v>20%+</v>
      </c>
    </row>
    <row r="1725" spans="1:38">
      <c r="A1725" s="2" t="s">
        <v>3631</v>
      </c>
      <c r="B1725" s="11">
        <v>45610</v>
      </c>
      <c r="C1725" s="2" t="s">
        <v>1392</v>
      </c>
      <c r="D1725" s="2" t="s">
        <v>2007</v>
      </c>
      <c r="E1725" s="2" t="s">
        <v>699</v>
      </c>
      <c r="F1725" s="2" t="s">
        <v>276</v>
      </c>
      <c r="G1725" s="2">
        <v>1</v>
      </c>
      <c r="H1725" s="2">
        <v>2589.81</v>
      </c>
      <c r="I1725" s="2">
        <v>10</v>
      </c>
      <c r="J1725" s="2">
        <v>258.98</v>
      </c>
      <c r="K1725" s="2">
        <v>12</v>
      </c>
      <c r="L1725" s="2">
        <v>279.7</v>
      </c>
      <c r="M1725" s="2">
        <v>2610.5300000000002</v>
      </c>
      <c r="N1725" s="2">
        <v>1958.39</v>
      </c>
      <c r="O1725" s="2">
        <f t="shared" si="66"/>
        <v>372.44000000000011</v>
      </c>
      <c r="P1725" s="2" t="s">
        <v>27</v>
      </c>
      <c r="Q1725" s="2" t="str">
        <f t="shared" si="64"/>
        <v>Cash</v>
      </c>
      <c r="R1725" s="2" t="s">
        <v>21</v>
      </c>
      <c r="S1725" s="2" t="s">
        <v>56</v>
      </c>
      <c r="T1725" s="2" t="s">
        <v>888</v>
      </c>
      <c r="U1725" s="2" t="s">
        <v>59</v>
      </c>
      <c r="V1725" t="str">
        <f>TEXT(tblSales[[#This Row],[Invoice Date]],"mmm")</f>
        <v>Nov</v>
      </c>
      <c r="W1725">
        <f>MONTH(tblSales[[#This Row],[Invoice Date]])</f>
        <v>11</v>
      </c>
      <c r="X1725">
        <f>YEAR(tblSales[[#This Row],[Invoice Date]])</f>
        <v>2024</v>
      </c>
      <c r="Y1725" t="str">
        <f>TEXT(tblSales[[#This Row],[Invoice Date]],"mmm-yyyy")</f>
        <v>Nov-2024</v>
      </c>
      <c r="Z1725" t="str">
        <f>_xlfn.XLOOKUP(tblSales[[#This Row],[Product_ID]],Products!$A:$A,Products!$C:$C,"Women Dresses")</f>
        <v>Men Ethnic</v>
      </c>
      <c r="AA1725" t="str">
        <f>_xlfn.XLOOKUP(tblSales[[#This Row],[Product_ID]],Products!$A:$A,Products!$D:$D,"Unknown")</f>
        <v>Sherwani</v>
      </c>
      <c r="AB1725" t="str">
        <f>_xlfn.XLOOKUP(tblSales[[#This Row],[Product_ID]],Products!$A:$A,Products!$E:$E,"Unknown")</f>
        <v>Nike</v>
      </c>
      <c r="AC1725" t="str">
        <f>_xlfn.XLOOKUP(tblSales[[#This Row],[Store_ID]],Stores!$A:$A,Stores!$B:$B,"Unknown")</f>
        <v>TrendMart Dindigul High Street</v>
      </c>
      <c r="AD1725" t="str">
        <f>_xlfn.XLOOKUP(tblSales[[#This Row],[Store_ID]],Stores!$A:$A,Stores!$E:$E,"Unknown")</f>
        <v>South Zone 1</v>
      </c>
      <c r="AE1725" t="str">
        <f>_xlfn.XLOOKUP(tblSales[[#This Row],[Customer_ID]],Customers!$A:$A,Customers!$B:$B,"Unknown")</f>
        <v>Ramesh Ramachandran</v>
      </c>
      <c r="AF1725" t="str">
        <f>_xlfn.XLOOKUP(tblSales[[#This Row],[Customer_ID]],Customers!$A:$A,Customers!$J:$J,"Unknown")</f>
        <v>Silver</v>
      </c>
      <c r="AG1725" t="str">
        <f>_xlfn.XLOOKUP(tblSales[[#This Row],[Employee_ID]],Employees!$A:$A,Employees!$B:$B,"Unknown")</f>
        <v>Vasanthi Kamath</v>
      </c>
      <c r="AH1725">
        <f>IF(MONTH(tblSales[[#This Row],[Invoice Date]])&gt;=4,MONTH(tblSales[[#This Row],[Invoice Date]]),MONTH(tblSales[[#This Row],[Invoice Date]])+12)</f>
        <v>11</v>
      </c>
      <c r="AI1725" s="8">
        <f>DATE(YEAR(tblSales[[#This Row],[Invoice Date]]),MONTH(tblSales[[#This Row],[Invoice Date]]),1)</f>
        <v>45597</v>
      </c>
      <c r="AJ1725" t="str">
        <f>_xlfn.XLOOKUP(tblSales[[#This Row],[Product_ID]],Products!$A:$A,Products!$B:$B,"Unknown")</f>
        <v>Nike Sherwani Purple</v>
      </c>
      <c r="AK1725" s="9">
        <f>IFERROR(tblSales[[#This Row],[Profit]]/tblSales[[#This Row],[Sales Amount]],0)</f>
        <v>0.1426683470406393</v>
      </c>
      <c r="AL1725" t="str">
        <f>IF(tblSales[[#This Row],[Discount %]]&lt;=5,"0-5%",
IF(tblSales[[#This Row],[Discount %]]&lt;=10,"5-10%",
IF(tblSales[[#This Row],[Discount %]]&lt;=15,"10-15%",
IF(tblSales[[#This Row],[Discount %]]&lt;=20,"15-20%","20%+"))))</f>
        <v>5-10%</v>
      </c>
    </row>
    <row r="1726" spans="1:38">
      <c r="A1726" s="2" t="s">
        <v>3632</v>
      </c>
      <c r="B1726" s="11">
        <v>45556</v>
      </c>
      <c r="C1726" s="2" t="s">
        <v>89</v>
      </c>
      <c r="D1726" s="2" t="s">
        <v>474</v>
      </c>
      <c r="E1726" s="2" t="s">
        <v>420</v>
      </c>
      <c r="F1726" s="2" t="s">
        <v>116</v>
      </c>
      <c r="G1726" s="2">
        <v>1</v>
      </c>
      <c r="H1726" s="2">
        <v>3324.83</v>
      </c>
      <c r="I1726" s="2">
        <v>0</v>
      </c>
      <c r="J1726" s="2">
        <v>0</v>
      </c>
      <c r="K1726" s="2">
        <v>12</v>
      </c>
      <c r="L1726" s="2">
        <v>398.98</v>
      </c>
      <c r="M1726" s="2">
        <v>3723.81</v>
      </c>
      <c r="N1726" s="2">
        <v>2034.01</v>
      </c>
      <c r="O1726" s="2">
        <f t="shared" si="66"/>
        <v>1290.82</v>
      </c>
      <c r="P1726" s="2" t="s">
        <v>27</v>
      </c>
      <c r="Q1726" s="2" t="str">
        <f t="shared" si="64"/>
        <v>Cash</v>
      </c>
      <c r="R1726" s="2" t="s">
        <v>20</v>
      </c>
      <c r="S1726" s="2" t="s">
        <v>56</v>
      </c>
      <c r="T1726" s="2" t="s">
        <v>2858</v>
      </c>
      <c r="U1726" s="2" t="s">
        <v>60</v>
      </c>
      <c r="V1726" t="str">
        <f>TEXT(tblSales[[#This Row],[Invoice Date]],"mmm")</f>
        <v>Sep</v>
      </c>
      <c r="W1726">
        <f>MONTH(tblSales[[#This Row],[Invoice Date]])</f>
        <v>9</v>
      </c>
      <c r="X1726">
        <f>YEAR(tblSales[[#This Row],[Invoice Date]])</f>
        <v>2024</v>
      </c>
      <c r="Y1726" t="str">
        <f>TEXT(tblSales[[#This Row],[Invoice Date]],"mmm-yyyy")</f>
        <v>Sep-2024</v>
      </c>
      <c r="Z1726" t="str">
        <f>_xlfn.XLOOKUP(tblSales[[#This Row],[Product_ID]],Products!$A:$A,Products!$C:$C,"Women Dresses")</f>
        <v>Handbags</v>
      </c>
      <c r="AA1726" t="str">
        <f>_xlfn.XLOOKUP(tblSales[[#This Row],[Product_ID]],Products!$A:$A,Products!$D:$D,"Unknown")</f>
        <v>Sling Bag</v>
      </c>
      <c r="AB1726" t="str">
        <f>_xlfn.XLOOKUP(tblSales[[#This Row],[Product_ID]],Products!$A:$A,Products!$E:$E,"Unknown")</f>
        <v>GRT Jewellers</v>
      </c>
      <c r="AC1726" t="str">
        <f>_xlfn.XLOOKUP(tblSales[[#This Row],[Store_ID]],Stores!$A:$A,Stores!$B:$B,"Unknown")</f>
        <v>TrendMart Hubballi Standard</v>
      </c>
      <c r="AD1726" t="str">
        <f>_xlfn.XLOOKUP(tblSales[[#This Row],[Store_ID]],Stores!$A:$A,Stores!$E:$E,"Unknown")</f>
        <v>South Zone 2</v>
      </c>
      <c r="AE1726" t="str">
        <f>_xlfn.XLOOKUP(tblSales[[#This Row],[Customer_ID]],Customers!$A:$A,Customers!$B:$B,"Unknown")</f>
        <v>Dhruv Achari</v>
      </c>
      <c r="AF1726" t="str">
        <f>_xlfn.XLOOKUP(tblSales[[#This Row],[Customer_ID]],Customers!$A:$A,Customers!$J:$J,"Unknown")</f>
        <v>Regular</v>
      </c>
      <c r="AG1726" t="str">
        <f>_xlfn.XLOOKUP(tblSales[[#This Row],[Employee_ID]],Employees!$A:$A,Employees!$B:$B,"Unknown")</f>
        <v>Padma Gounder</v>
      </c>
      <c r="AH1726">
        <f>IF(MONTH(tblSales[[#This Row],[Invoice Date]])&gt;=4,MONTH(tblSales[[#This Row],[Invoice Date]]),MONTH(tblSales[[#This Row],[Invoice Date]])+12)</f>
        <v>9</v>
      </c>
      <c r="AI1726" s="8">
        <f>DATE(YEAR(tblSales[[#This Row],[Invoice Date]]),MONTH(tblSales[[#This Row],[Invoice Date]]),1)</f>
        <v>45536</v>
      </c>
      <c r="AJ1726" t="str">
        <f>_xlfn.XLOOKUP(tblSales[[#This Row],[Product_ID]],Products!$A:$A,Products!$B:$B,"Unknown")</f>
        <v>GRT Jewellers Sling Bag Olive</v>
      </c>
      <c r="AK1726" s="9">
        <f>IFERROR(tblSales[[#This Row],[Profit]]/tblSales[[#This Row],[Sales Amount]],0)</f>
        <v>0.34663959761641971</v>
      </c>
      <c r="AL1726" t="str">
        <f>IF(tblSales[[#This Row],[Discount %]]&lt;=5,"0-5%",
IF(tblSales[[#This Row],[Discount %]]&lt;=10,"5-10%",
IF(tblSales[[#This Row],[Discount %]]&lt;=15,"10-15%",
IF(tblSales[[#This Row],[Discount %]]&lt;=20,"15-20%","20%+"))))</f>
        <v>0-5%</v>
      </c>
    </row>
    <row r="1727" spans="1:38">
      <c r="A1727" s="2" t="s">
        <v>3633</v>
      </c>
      <c r="B1727" s="11">
        <v>45634</v>
      </c>
      <c r="C1727" s="2" t="s">
        <v>402</v>
      </c>
      <c r="D1727" s="2" t="s">
        <v>687</v>
      </c>
      <c r="E1727" s="2" t="s">
        <v>109</v>
      </c>
      <c r="F1727" s="2" t="s">
        <v>475</v>
      </c>
      <c r="G1727" s="2">
        <v>4</v>
      </c>
      <c r="H1727" s="2">
        <v>2599.98</v>
      </c>
      <c r="I1727" s="2">
        <v>5</v>
      </c>
      <c r="J1727" s="2">
        <v>520</v>
      </c>
      <c r="K1727" s="2">
        <v>12</v>
      </c>
      <c r="L1727" s="2">
        <v>1185.5899999999999</v>
      </c>
      <c r="M1727" s="2">
        <v>11065.51</v>
      </c>
      <c r="N1727" s="2">
        <v>6205.68</v>
      </c>
      <c r="O1727" s="2">
        <f t="shared" si="66"/>
        <v>3674.24</v>
      </c>
      <c r="P1727" s="2" t="s">
        <v>29</v>
      </c>
      <c r="Q1727" s="2" t="str">
        <f t="shared" si="64"/>
        <v>Debit Card</v>
      </c>
      <c r="R1727" s="2" t="s">
        <v>21</v>
      </c>
      <c r="S1727" s="2" t="s">
        <v>56</v>
      </c>
      <c r="T1727" s="2" t="s">
        <v>1378</v>
      </c>
      <c r="U1727" s="2" t="s">
        <v>60</v>
      </c>
      <c r="V1727" t="str">
        <f>TEXT(tblSales[[#This Row],[Invoice Date]],"mmm")</f>
        <v>Dec</v>
      </c>
      <c r="W1727">
        <f>MONTH(tblSales[[#This Row],[Invoice Date]])</f>
        <v>12</v>
      </c>
      <c r="X1727">
        <f>YEAR(tblSales[[#This Row],[Invoice Date]])</f>
        <v>2024</v>
      </c>
      <c r="Y1727" t="str">
        <f>TEXT(tblSales[[#This Row],[Invoice Date]],"mmm-yyyy")</f>
        <v>Dec-2024</v>
      </c>
      <c r="Z1727" t="str">
        <f>_xlfn.XLOOKUP(tblSales[[#This Row],[Product_ID]],Products!$A:$A,Products!$C:$C,"Women Dresses")</f>
        <v>Men Ethnic</v>
      </c>
      <c r="AA1727" t="str">
        <f>_xlfn.XLOOKUP(tblSales[[#This Row],[Product_ID]],Products!$A:$A,Products!$D:$D,"Unknown")</f>
        <v>Sherwani</v>
      </c>
      <c r="AB1727" t="str">
        <f>_xlfn.XLOOKUP(tblSales[[#This Row],[Product_ID]],Products!$A:$A,Products!$E:$E,"Unknown")</f>
        <v>Max Fashion</v>
      </c>
      <c r="AC1727" t="str">
        <f>_xlfn.XLOOKUP(tblSales[[#This Row],[Store_ID]],Stores!$A:$A,Stores!$B:$B,"Unknown")</f>
        <v>TrendMart Vellore Standard</v>
      </c>
      <c r="AD1727" t="str">
        <f>_xlfn.XLOOKUP(tblSales[[#This Row],[Store_ID]],Stores!$A:$A,Stores!$E:$E,"Unknown")</f>
        <v>South Zone 1</v>
      </c>
      <c r="AE1727" t="str">
        <f>_xlfn.XLOOKUP(tblSales[[#This Row],[Customer_ID]],Customers!$A:$A,Customers!$B:$B,"Unknown")</f>
        <v>Dhanya Naicker</v>
      </c>
      <c r="AF1727" t="str">
        <f>_xlfn.XLOOKUP(tblSales[[#This Row],[Customer_ID]],Customers!$A:$A,Customers!$J:$J,"Unknown")</f>
        <v>Gold</v>
      </c>
      <c r="AG1727" t="str">
        <f>_xlfn.XLOOKUP(tblSales[[#This Row],[Employee_ID]],Employees!$A:$A,Employees!$B:$B,"Unknown")</f>
        <v>Arjun Krishnan</v>
      </c>
      <c r="AH1727">
        <f>IF(MONTH(tblSales[[#This Row],[Invoice Date]])&gt;=4,MONTH(tblSales[[#This Row],[Invoice Date]]),MONTH(tblSales[[#This Row],[Invoice Date]])+12)</f>
        <v>12</v>
      </c>
      <c r="AI1727" s="8">
        <f>DATE(YEAR(tblSales[[#This Row],[Invoice Date]]),MONTH(tblSales[[#This Row],[Invoice Date]]),1)</f>
        <v>45627</v>
      </c>
      <c r="AJ1727" t="str">
        <f>_xlfn.XLOOKUP(tblSales[[#This Row],[Product_ID]],Products!$A:$A,Products!$B:$B,"Unknown")</f>
        <v>Max Fashion Sherwani White</v>
      </c>
      <c r="AK1727" s="9">
        <f>IFERROR(tblSales[[#This Row],[Profit]]/tblSales[[#This Row],[Sales Amount]],0)</f>
        <v>0.33204434318888149</v>
      </c>
      <c r="AL1727" t="str">
        <f>IF(tblSales[[#This Row],[Discount %]]&lt;=5,"0-5%",
IF(tblSales[[#This Row],[Discount %]]&lt;=10,"5-10%",
IF(tblSales[[#This Row],[Discount %]]&lt;=15,"10-15%",
IF(tblSales[[#This Row],[Discount %]]&lt;=20,"15-20%","20%+"))))</f>
        <v>0-5%</v>
      </c>
    </row>
    <row r="1728" spans="1:38">
      <c r="A1728" s="2" t="s">
        <v>3634</v>
      </c>
      <c r="B1728" s="11">
        <v>45398</v>
      </c>
      <c r="C1728" s="2" t="s">
        <v>3635</v>
      </c>
      <c r="D1728" s="2" t="s">
        <v>1375</v>
      </c>
      <c r="E1728" s="2" t="s">
        <v>453</v>
      </c>
      <c r="F1728" s="2" t="s">
        <v>540</v>
      </c>
      <c r="G1728" s="2">
        <v>1</v>
      </c>
      <c r="H1728" s="2">
        <v>1250.52</v>
      </c>
      <c r="I1728" s="2">
        <v>0</v>
      </c>
      <c r="J1728" s="2">
        <v>0</v>
      </c>
      <c r="K1728" s="2">
        <v>12</v>
      </c>
      <c r="L1728" s="2">
        <v>150.06</v>
      </c>
      <c r="M1728" s="2">
        <v>1400.58</v>
      </c>
      <c r="N1728" s="2">
        <v>817.33</v>
      </c>
      <c r="O1728" s="2">
        <f t="shared" si="66"/>
        <v>433.18999999999988</v>
      </c>
      <c r="P1728" s="2" t="s">
        <v>30</v>
      </c>
      <c r="Q1728" s="2" t="str">
        <f t="shared" si="64"/>
        <v>EMI</v>
      </c>
      <c r="R1728" s="2" t="s">
        <v>21</v>
      </c>
      <c r="S1728" s="2" t="s">
        <v>56</v>
      </c>
      <c r="T1728" s="2" t="s">
        <v>3636</v>
      </c>
      <c r="U1728" s="2" t="s">
        <v>59</v>
      </c>
      <c r="V1728" t="str">
        <f>TEXT(tblSales[[#This Row],[Invoice Date]],"mmm")</f>
        <v>Apr</v>
      </c>
      <c r="W1728">
        <f>MONTH(tblSales[[#This Row],[Invoice Date]])</f>
        <v>4</v>
      </c>
      <c r="X1728">
        <f>YEAR(tblSales[[#This Row],[Invoice Date]])</f>
        <v>2024</v>
      </c>
      <c r="Y1728" t="str">
        <f>TEXT(tblSales[[#This Row],[Invoice Date]],"mmm-yyyy")</f>
        <v>Apr-2024</v>
      </c>
      <c r="Z1728" t="str">
        <f>_xlfn.XLOOKUP(tblSales[[#This Row],[Product_ID]],Products!$A:$A,Products!$C:$C,"Women Dresses")</f>
        <v>Men Jeans</v>
      </c>
      <c r="AA1728" t="str">
        <f>_xlfn.XLOOKUP(tblSales[[#This Row],[Product_ID]],Products!$A:$A,Products!$D:$D,"Unknown")</f>
        <v>Skinny Fit</v>
      </c>
      <c r="AB1728" t="str">
        <f>_xlfn.XLOOKUP(tblSales[[#This Row],[Product_ID]],Products!$A:$A,Products!$E:$E,"Unknown")</f>
        <v>Flying Machine</v>
      </c>
      <c r="AC1728" t="str">
        <f>_xlfn.XLOOKUP(tblSales[[#This Row],[Store_ID]],Stores!$A:$A,Stores!$B:$B,"Unknown")</f>
        <v>TrendMart Khammam Standard</v>
      </c>
      <c r="AD1728" t="str">
        <f>_xlfn.XLOOKUP(tblSales[[#This Row],[Store_ID]],Stores!$A:$A,Stores!$E:$E,"Unknown")</f>
        <v>South Zone 2</v>
      </c>
      <c r="AE1728" t="str">
        <f>_xlfn.XLOOKUP(tblSales[[#This Row],[Customer_ID]],Customers!$A:$A,Customers!$B:$B,"Unknown")</f>
        <v>Deepak Nair</v>
      </c>
      <c r="AF1728" t="str">
        <f>_xlfn.XLOOKUP(tblSales[[#This Row],[Customer_ID]],Customers!$A:$A,Customers!$J:$J,"Unknown")</f>
        <v>Regular</v>
      </c>
      <c r="AG1728" t="str">
        <f>_xlfn.XLOOKUP(tblSales[[#This Row],[Employee_ID]],Employees!$A:$A,Employees!$B:$B,"Unknown")</f>
        <v>Swathi Achari</v>
      </c>
      <c r="AH1728">
        <f>IF(MONTH(tblSales[[#This Row],[Invoice Date]])&gt;=4,MONTH(tblSales[[#This Row],[Invoice Date]]),MONTH(tblSales[[#This Row],[Invoice Date]])+12)</f>
        <v>4</v>
      </c>
      <c r="AI1728" s="8">
        <f>DATE(YEAR(tblSales[[#This Row],[Invoice Date]]),MONTH(tblSales[[#This Row],[Invoice Date]]),1)</f>
        <v>45383</v>
      </c>
      <c r="AJ1728" t="str">
        <f>_xlfn.XLOOKUP(tblSales[[#This Row],[Product_ID]],Products!$A:$A,Products!$B:$B,"Unknown")</f>
        <v>Flying Machine Skinny Fit Maroon</v>
      </c>
      <c r="AK1728" s="9">
        <f>IFERROR(tblSales[[#This Row],[Profit]]/tblSales[[#This Row],[Sales Amount]],0)</f>
        <v>0.30929329277870588</v>
      </c>
      <c r="AL1728" t="str">
        <f>IF(tblSales[[#This Row],[Discount %]]&lt;=5,"0-5%",
IF(tblSales[[#This Row],[Discount %]]&lt;=10,"5-10%",
IF(tblSales[[#This Row],[Discount %]]&lt;=15,"10-15%",
IF(tblSales[[#This Row],[Discount %]]&lt;=20,"15-20%","20%+"))))</f>
        <v>0-5%</v>
      </c>
    </row>
    <row r="1729" spans="1:38">
      <c r="A1729" s="2" t="s">
        <v>3637</v>
      </c>
      <c r="B1729" s="11">
        <v>45679</v>
      </c>
      <c r="C1729" s="2" t="s">
        <v>1491</v>
      </c>
      <c r="D1729" s="2" t="s">
        <v>1013</v>
      </c>
      <c r="E1729" s="2" t="s">
        <v>109</v>
      </c>
      <c r="F1729" s="2" t="s">
        <v>177</v>
      </c>
      <c r="G1729" s="2">
        <v>2</v>
      </c>
      <c r="H1729" s="2">
        <v>965.31</v>
      </c>
      <c r="I1729" s="2">
        <v>0</v>
      </c>
      <c r="J1729" s="2">
        <v>0</v>
      </c>
      <c r="K1729" s="2">
        <v>5</v>
      </c>
      <c r="L1729" s="2">
        <v>96.53</v>
      </c>
      <c r="M1729" s="2">
        <v>2027.15</v>
      </c>
      <c r="N1729" s="2">
        <v>1153.94</v>
      </c>
      <c r="O1729" s="2">
        <f t="shared" si="66"/>
        <v>776.68000000000006</v>
      </c>
      <c r="P1729" s="2" t="s">
        <v>32</v>
      </c>
      <c r="Q1729" s="2" t="str">
        <f t="shared" si="64"/>
        <v>UPI</v>
      </c>
      <c r="R1729" s="2" t="s">
        <v>20</v>
      </c>
      <c r="S1729" s="2" t="s">
        <v>56</v>
      </c>
      <c r="T1729" s="2" t="s">
        <v>867</v>
      </c>
      <c r="U1729" s="2" t="s">
        <v>59</v>
      </c>
      <c r="V1729" t="str">
        <f>TEXT(tblSales[[#This Row],[Invoice Date]],"mmm")</f>
        <v>Jan</v>
      </c>
      <c r="W1729">
        <f>MONTH(tblSales[[#This Row],[Invoice Date]])</f>
        <v>1</v>
      </c>
      <c r="X1729">
        <f>YEAR(tblSales[[#This Row],[Invoice Date]])</f>
        <v>2025</v>
      </c>
      <c r="Y1729" t="str">
        <f>TEXT(tblSales[[#This Row],[Invoice Date]],"mmm-yyyy")</f>
        <v>Jan-2025</v>
      </c>
      <c r="Z1729" t="str">
        <f>_xlfn.XLOOKUP(tblSales[[#This Row],[Product_ID]],Products!$A:$A,Products!$C:$C,"Women Dresses")</f>
        <v>Accessories</v>
      </c>
      <c r="AA1729" t="str">
        <f>_xlfn.XLOOKUP(tblSales[[#This Row],[Product_ID]],Products!$A:$A,Products!$D:$D,"Unknown")</f>
        <v>Cap</v>
      </c>
      <c r="AB1729" t="str">
        <f>_xlfn.XLOOKUP(tblSales[[#This Row],[Product_ID]],Products!$A:$A,Products!$E:$E,"Unknown")</f>
        <v>Pepe Jeans</v>
      </c>
      <c r="AC1729" t="str">
        <f>_xlfn.XLOOKUP(tblSales[[#This Row],[Store_ID]],Stores!$A:$A,Stores!$B:$B,"Unknown")</f>
        <v>TrendMart Vellore Standard</v>
      </c>
      <c r="AD1729" t="str">
        <f>_xlfn.XLOOKUP(tblSales[[#This Row],[Store_ID]],Stores!$A:$A,Stores!$E:$E,"Unknown")</f>
        <v>South Zone 1</v>
      </c>
      <c r="AE1729" t="str">
        <f>_xlfn.XLOOKUP(tblSales[[#This Row],[Customer_ID]],Customers!$A:$A,Customers!$B:$B,"Unknown")</f>
        <v>Anand Subramaniam</v>
      </c>
      <c r="AF1729" t="str">
        <f>_xlfn.XLOOKUP(tblSales[[#This Row],[Customer_ID]],Customers!$A:$A,Customers!$J:$J,"Unknown")</f>
        <v>Silver</v>
      </c>
      <c r="AG1729" t="str">
        <f>_xlfn.XLOOKUP(tblSales[[#This Row],[Employee_ID]],Employees!$A:$A,Employees!$B:$B,"Unknown")</f>
        <v>Deepak Kamath</v>
      </c>
      <c r="AH1729">
        <f>IF(MONTH(tblSales[[#This Row],[Invoice Date]])&gt;=4,MONTH(tblSales[[#This Row],[Invoice Date]]),MONTH(tblSales[[#This Row],[Invoice Date]])+12)</f>
        <v>13</v>
      </c>
      <c r="AI1729" s="8">
        <f>DATE(YEAR(tblSales[[#This Row],[Invoice Date]]),MONTH(tblSales[[#This Row],[Invoice Date]]),1)</f>
        <v>45658</v>
      </c>
      <c r="AJ1729" t="str">
        <f>_xlfn.XLOOKUP(tblSales[[#This Row],[Product_ID]],Products!$A:$A,Products!$B:$B,"Unknown")</f>
        <v>Pepe Jeans Cap Pink</v>
      </c>
      <c r="AK1729" s="9">
        <f>IFERROR(tblSales[[#This Row],[Profit]]/tblSales[[#This Row],[Sales Amount]],0)</f>
        <v>0.38313888957403253</v>
      </c>
      <c r="AL1729" t="str">
        <f>IF(tblSales[[#This Row],[Discount %]]&lt;=5,"0-5%",
IF(tblSales[[#This Row],[Discount %]]&lt;=10,"5-10%",
IF(tblSales[[#This Row],[Discount %]]&lt;=15,"10-15%",
IF(tblSales[[#This Row],[Discount %]]&lt;=20,"15-20%","20%+"))))</f>
        <v>0-5%</v>
      </c>
    </row>
    <row r="1730" spans="1:38">
      <c r="A1730" s="2" t="s">
        <v>3638</v>
      </c>
      <c r="B1730" s="11">
        <v>45735</v>
      </c>
      <c r="C1730" s="2" t="s">
        <v>2548</v>
      </c>
      <c r="D1730" s="2" t="s">
        <v>1369</v>
      </c>
      <c r="E1730" s="2" t="s">
        <v>1477</v>
      </c>
      <c r="F1730" s="2" t="s">
        <v>523</v>
      </c>
      <c r="G1730" s="2">
        <v>3</v>
      </c>
      <c r="H1730" s="2">
        <v>1125.83</v>
      </c>
      <c r="I1730" s="2">
        <v>0</v>
      </c>
      <c r="J1730" s="2">
        <v>0</v>
      </c>
      <c r="K1730" s="2">
        <v>12</v>
      </c>
      <c r="L1730" s="2">
        <v>405.3</v>
      </c>
      <c r="M1730" s="2">
        <v>3782.79</v>
      </c>
      <c r="N1730" s="2">
        <v>2099.52</v>
      </c>
      <c r="O1730" s="2">
        <f t="shared" si="66"/>
        <v>1277.97</v>
      </c>
      <c r="P1730" s="2" t="s">
        <v>32</v>
      </c>
      <c r="Q1730" s="2" t="str">
        <f t="shared" ref="Q1730:Q1793" si="67">TRIM(CLEAN(P1730))</f>
        <v>UPI</v>
      </c>
      <c r="R1730" s="2" t="s">
        <v>20</v>
      </c>
      <c r="S1730" s="2" t="s">
        <v>56</v>
      </c>
      <c r="T1730" s="2" t="s">
        <v>3639</v>
      </c>
      <c r="U1730" s="2" t="s">
        <v>59</v>
      </c>
      <c r="V1730" t="str">
        <f>TEXT(tblSales[[#This Row],[Invoice Date]],"mmm")</f>
        <v>Mar</v>
      </c>
      <c r="W1730">
        <f>MONTH(tblSales[[#This Row],[Invoice Date]])</f>
        <v>3</v>
      </c>
      <c r="X1730">
        <f>YEAR(tblSales[[#This Row],[Invoice Date]])</f>
        <v>2025</v>
      </c>
      <c r="Y1730" t="str">
        <f>TEXT(tblSales[[#This Row],[Invoice Date]],"mmm-yyyy")</f>
        <v>Mar-2025</v>
      </c>
      <c r="Z1730" t="str">
        <f>_xlfn.XLOOKUP(tblSales[[#This Row],[Product_ID]],Products!$A:$A,Products!$C:$C,"Women Dresses")</f>
        <v>Women Dresses</v>
      </c>
      <c r="AA1730" t="str">
        <f>_xlfn.XLOOKUP(tblSales[[#This Row],[Product_ID]],Products!$A:$A,Products!$D:$D,"Unknown")</f>
        <v>Unknown</v>
      </c>
      <c r="AB1730" t="str">
        <f>_xlfn.XLOOKUP(tblSales[[#This Row],[Product_ID]],Products!$A:$A,Products!$E:$E,"Unknown")</f>
        <v>Unknown</v>
      </c>
      <c r="AC1730" t="str">
        <f>_xlfn.XLOOKUP(tblSales[[#This Row],[Store_ID]],Stores!$A:$A,Stores!$B:$B,"Unknown")</f>
        <v>TrendMart Guntur High Street</v>
      </c>
      <c r="AD1730" t="str">
        <f>_xlfn.XLOOKUP(tblSales[[#This Row],[Store_ID]],Stores!$A:$A,Stores!$E:$E,"Unknown")</f>
        <v>South Zone 3</v>
      </c>
      <c r="AE1730" t="str">
        <f>_xlfn.XLOOKUP(tblSales[[#This Row],[Customer_ID]],Customers!$A:$A,Customers!$B:$B,"Unknown")</f>
        <v>Pandian Iyer</v>
      </c>
      <c r="AF1730" t="str">
        <f>_xlfn.XLOOKUP(tblSales[[#This Row],[Customer_ID]],Customers!$A:$A,Customers!$J:$J,"Unknown")</f>
        <v>Gold</v>
      </c>
      <c r="AG1730" t="str">
        <f>_xlfn.XLOOKUP(tblSales[[#This Row],[Employee_ID]],Employees!$A:$A,Employees!$B:$B,"Unknown")</f>
        <v>Vinod Hegde</v>
      </c>
      <c r="AH1730">
        <f>IF(MONTH(tblSales[[#This Row],[Invoice Date]])&gt;=4,MONTH(tblSales[[#This Row],[Invoice Date]]),MONTH(tblSales[[#This Row],[Invoice Date]])+12)</f>
        <v>15</v>
      </c>
      <c r="AI1730" s="8">
        <f>DATE(YEAR(tblSales[[#This Row],[Invoice Date]]),MONTH(tblSales[[#This Row],[Invoice Date]]),1)</f>
        <v>45717</v>
      </c>
      <c r="AJ1730" t="str">
        <f>_xlfn.XLOOKUP(tblSales[[#This Row],[Product_ID]],Products!$A:$A,Products!$B:$B,"Unknown")</f>
        <v>Unknown</v>
      </c>
      <c r="AK1730" s="9">
        <f>IFERROR(tblSales[[#This Row],[Profit]]/tblSales[[#This Row],[Sales Amount]],0)</f>
        <v>0.33783794500884268</v>
      </c>
      <c r="AL1730" t="str">
        <f>IF(tblSales[[#This Row],[Discount %]]&lt;=5,"0-5%",
IF(tblSales[[#This Row],[Discount %]]&lt;=10,"5-10%",
IF(tblSales[[#This Row],[Discount %]]&lt;=15,"10-15%",
IF(tblSales[[#This Row],[Discount %]]&lt;=20,"15-20%","20%+"))))</f>
        <v>0-5%</v>
      </c>
    </row>
    <row r="1731" spans="1:38">
      <c r="A1731" s="2" t="s">
        <v>3640</v>
      </c>
      <c r="B1731" s="11">
        <v>45537</v>
      </c>
      <c r="C1731" s="2" t="s">
        <v>1346</v>
      </c>
      <c r="D1731" s="2" t="s">
        <v>1604</v>
      </c>
      <c r="E1731" s="2" t="s">
        <v>166</v>
      </c>
      <c r="F1731" s="2" t="s">
        <v>475</v>
      </c>
      <c r="G1731" s="2">
        <v>1</v>
      </c>
      <c r="H1731" s="2">
        <v>1267.5</v>
      </c>
      <c r="I1731" s="2">
        <v>0</v>
      </c>
      <c r="J1731" s="2">
        <v>0</v>
      </c>
      <c r="K1731" s="2">
        <v>12</v>
      </c>
      <c r="L1731" s="2">
        <v>152.1</v>
      </c>
      <c r="M1731" s="2">
        <v>1419.6</v>
      </c>
      <c r="N1731" s="2">
        <v>879.48</v>
      </c>
      <c r="O1731" s="2">
        <f t="shared" si="66"/>
        <v>388.01999999999987</v>
      </c>
      <c r="P1731" s="2" t="s">
        <v>29</v>
      </c>
      <c r="Q1731" s="2" t="str">
        <f t="shared" si="67"/>
        <v>Debit Card</v>
      </c>
      <c r="R1731" s="2" t="s">
        <v>21</v>
      </c>
      <c r="S1731" s="2" t="s">
        <v>56</v>
      </c>
      <c r="T1731" s="2" t="s">
        <v>1402</v>
      </c>
      <c r="U1731" s="2" t="s">
        <v>59</v>
      </c>
      <c r="V1731" t="str">
        <f>TEXT(tblSales[[#This Row],[Invoice Date]],"mmm")</f>
        <v>Sep</v>
      </c>
      <c r="W1731">
        <f>MONTH(tblSales[[#This Row],[Invoice Date]])</f>
        <v>9</v>
      </c>
      <c r="X1731">
        <f>YEAR(tblSales[[#This Row],[Invoice Date]])</f>
        <v>2024</v>
      </c>
      <c r="Y1731" t="str">
        <f>TEXT(tblSales[[#This Row],[Invoice Date]],"mmm-yyyy")</f>
        <v>Sep-2024</v>
      </c>
      <c r="Z1731" t="str">
        <f>_xlfn.XLOOKUP(tblSales[[#This Row],[Product_ID]],Products!$A:$A,Products!$C:$C,"Women Dresses")</f>
        <v>Belts</v>
      </c>
      <c r="AA1731" t="str">
        <f>_xlfn.XLOOKUP(tblSales[[#This Row],[Product_ID]],Products!$A:$A,Products!$D:$D,"Unknown")</f>
        <v>Braided Belt</v>
      </c>
      <c r="AB1731" t="str">
        <f>_xlfn.XLOOKUP(tblSales[[#This Row],[Product_ID]],Products!$A:$A,Products!$E:$E,"Unknown")</f>
        <v>Bata</v>
      </c>
      <c r="AC1731" t="str">
        <f>_xlfn.XLOOKUP(tblSales[[#This Row],[Store_ID]],Stores!$A:$A,Stores!$B:$B,"Unknown")</f>
        <v>TrendMart Kurnool Standard</v>
      </c>
      <c r="AD1731" t="str">
        <f>_xlfn.XLOOKUP(tblSales[[#This Row],[Store_ID]],Stores!$A:$A,Stores!$E:$E,"Unknown")</f>
        <v>South Zone 3</v>
      </c>
      <c r="AE1731" t="str">
        <f>_xlfn.XLOOKUP(tblSales[[#This Row],[Customer_ID]],Customers!$A:$A,Customers!$B:$B,"Unknown")</f>
        <v>Chidambaram Rao</v>
      </c>
      <c r="AF1731" t="str">
        <f>_xlfn.XLOOKUP(tblSales[[#This Row],[Customer_ID]],Customers!$A:$A,Customers!$J:$J,"Unknown")</f>
        <v>Platinum</v>
      </c>
      <c r="AG1731" t="str">
        <f>_xlfn.XLOOKUP(tblSales[[#This Row],[Employee_ID]],Employees!$A:$A,Employees!$B:$B,"Unknown")</f>
        <v>Arjun Krishnan</v>
      </c>
      <c r="AH1731">
        <f>IF(MONTH(tblSales[[#This Row],[Invoice Date]])&gt;=4,MONTH(tblSales[[#This Row],[Invoice Date]]),MONTH(tblSales[[#This Row],[Invoice Date]])+12)</f>
        <v>9</v>
      </c>
      <c r="AI1731" s="8">
        <f>DATE(YEAR(tblSales[[#This Row],[Invoice Date]]),MONTH(tblSales[[#This Row],[Invoice Date]]),1)</f>
        <v>45536</v>
      </c>
      <c r="AJ1731" t="str">
        <f>_xlfn.XLOOKUP(tblSales[[#This Row],[Product_ID]],Products!$A:$A,Products!$B:$B,"Unknown")</f>
        <v>Bata Braided Belt White</v>
      </c>
      <c r="AK1731" s="9">
        <f>IFERROR(tblSales[[#This Row],[Profit]]/tblSales[[#This Row],[Sales Amount]],0)</f>
        <v>0.27333051563820787</v>
      </c>
      <c r="AL1731" t="str">
        <f>IF(tblSales[[#This Row],[Discount %]]&lt;=5,"0-5%",
IF(tblSales[[#This Row],[Discount %]]&lt;=10,"5-10%",
IF(tblSales[[#This Row],[Discount %]]&lt;=15,"10-15%",
IF(tblSales[[#This Row],[Discount %]]&lt;=20,"15-20%","20%+"))))</f>
        <v>0-5%</v>
      </c>
    </row>
    <row r="1732" spans="1:38">
      <c r="A1732" s="2" t="s">
        <v>3641</v>
      </c>
      <c r="B1732" s="11">
        <v>45575</v>
      </c>
      <c r="C1732" s="2" t="s">
        <v>478</v>
      </c>
      <c r="D1732" s="2" t="s">
        <v>624</v>
      </c>
      <c r="E1732" s="2" t="s">
        <v>338</v>
      </c>
      <c r="F1732" s="2" t="s">
        <v>122</v>
      </c>
      <c r="G1732" s="2">
        <v>3</v>
      </c>
      <c r="H1732" s="2">
        <v>708.51</v>
      </c>
      <c r="I1732" s="2">
        <v>30</v>
      </c>
      <c r="J1732" s="2">
        <v>637.66</v>
      </c>
      <c r="K1732" s="2">
        <v>5</v>
      </c>
      <c r="L1732" s="2">
        <v>74.39</v>
      </c>
      <c r="M1732" s="2">
        <v>1562.26</v>
      </c>
      <c r="N1732" s="2">
        <v>1211.1300000000001</v>
      </c>
      <c r="O1732" s="2">
        <f t="shared" si="66"/>
        <v>276.7399999999999</v>
      </c>
      <c r="P1732" s="2" t="s">
        <v>27</v>
      </c>
      <c r="Q1732" s="2" t="str">
        <f t="shared" si="67"/>
        <v>Cash</v>
      </c>
      <c r="R1732" s="2" t="s">
        <v>21</v>
      </c>
      <c r="S1732" s="2" t="s">
        <v>56</v>
      </c>
      <c r="T1732" s="2" t="s">
        <v>1213</v>
      </c>
      <c r="U1732" s="2" t="s">
        <v>59</v>
      </c>
      <c r="V1732" t="str">
        <f>TEXT(tblSales[[#This Row],[Invoice Date]],"mmm")</f>
        <v>Oct</v>
      </c>
      <c r="W1732">
        <f>MONTH(tblSales[[#This Row],[Invoice Date]])</f>
        <v>10</v>
      </c>
      <c r="X1732">
        <f>YEAR(tblSales[[#This Row],[Invoice Date]])</f>
        <v>2024</v>
      </c>
      <c r="Y1732" t="str">
        <f>TEXT(tblSales[[#This Row],[Invoice Date]],"mmm-yyyy")</f>
        <v>Oct-2024</v>
      </c>
      <c r="Z1732" t="str">
        <f>_xlfn.XLOOKUP(tblSales[[#This Row],[Product_ID]],Products!$A:$A,Products!$C:$C,"Women Dresses")</f>
        <v>Accessories</v>
      </c>
      <c r="AA1732" t="str">
        <f>_xlfn.XLOOKUP(tblSales[[#This Row],[Product_ID]],Products!$A:$A,Products!$D:$D,"Unknown")</f>
        <v>Cap</v>
      </c>
      <c r="AB1732" t="str">
        <f>_xlfn.XLOOKUP(tblSales[[#This Row],[Product_ID]],Products!$A:$A,Products!$E:$E,"Unknown")</f>
        <v>Westside</v>
      </c>
      <c r="AC1732" t="str">
        <f>_xlfn.XLOOKUP(tblSales[[#This Row],[Store_ID]],Stores!$A:$A,Stores!$B:$B,"Unknown")</f>
        <v>TrendMart Davanagere High Street</v>
      </c>
      <c r="AD1732" t="str">
        <f>_xlfn.XLOOKUP(tblSales[[#This Row],[Store_ID]],Stores!$A:$A,Stores!$E:$E,"Unknown")</f>
        <v>South Zone 2</v>
      </c>
      <c r="AE1732" t="str">
        <f>_xlfn.XLOOKUP(tblSales[[#This Row],[Customer_ID]],Customers!$A:$A,Customers!$B:$B,"Unknown")</f>
        <v>Nandini Natarajan</v>
      </c>
      <c r="AF1732" t="str">
        <f>_xlfn.XLOOKUP(tblSales[[#This Row],[Customer_ID]],Customers!$A:$A,Customers!$J:$J,"Unknown")</f>
        <v>Gold</v>
      </c>
      <c r="AG1732" t="str">
        <f>_xlfn.XLOOKUP(tblSales[[#This Row],[Employee_ID]],Employees!$A:$A,Employees!$B:$B,"Unknown")</f>
        <v>Rahul Krishnan</v>
      </c>
      <c r="AH1732">
        <f>IF(MONTH(tblSales[[#This Row],[Invoice Date]])&gt;=4,MONTH(tblSales[[#This Row],[Invoice Date]]),MONTH(tblSales[[#This Row],[Invoice Date]])+12)</f>
        <v>10</v>
      </c>
      <c r="AI1732" s="8">
        <f>DATE(YEAR(tblSales[[#This Row],[Invoice Date]]),MONTH(tblSales[[#This Row],[Invoice Date]]),1)</f>
        <v>45566</v>
      </c>
      <c r="AJ1732" t="str">
        <f>_xlfn.XLOOKUP(tblSales[[#This Row],[Product_ID]],Products!$A:$A,Products!$B:$B,"Unknown")</f>
        <v>Westside Cap Beige</v>
      </c>
      <c r="AK1732" s="9">
        <f>IFERROR(tblSales[[#This Row],[Profit]]/tblSales[[#This Row],[Sales Amount]],0)</f>
        <v>0.17714080882823596</v>
      </c>
      <c r="AL1732" t="str">
        <f>IF(tblSales[[#This Row],[Discount %]]&lt;=5,"0-5%",
IF(tblSales[[#This Row],[Discount %]]&lt;=10,"5-10%",
IF(tblSales[[#This Row],[Discount %]]&lt;=15,"10-15%",
IF(tblSales[[#This Row],[Discount %]]&lt;=20,"15-20%","20%+"))))</f>
        <v>20%+</v>
      </c>
    </row>
    <row r="1733" spans="1:38">
      <c r="A1733" s="2" t="s">
        <v>3642</v>
      </c>
      <c r="B1733" s="11">
        <v>45475</v>
      </c>
      <c r="C1733" s="2" t="s">
        <v>1240</v>
      </c>
      <c r="D1733" s="2" t="s">
        <v>362</v>
      </c>
      <c r="E1733" s="2" t="s">
        <v>877</v>
      </c>
      <c r="F1733" s="2" t="s">
        <v>518</v>
      </c>
      <c r="G1733" s="2">
        <v>3</v>
      </c>
      <c r="H1733" s="2">
        <v>1081.8599999999999</v>
      </c>
      <c r="I1733" s="2">
        <v>5</v>
      </c>
      <c r="J1733" s="2">
        <v>162.28</v>
      </c>
      <c r="K1733" s="2">
        <v>12</v>
      </c>
      <c r="L1733" s="2">
        <v>370</v>
      </c>
      <c r="M1733" s="2">
        <v>3453.3</v>
      </c>
      <c r="N1733" s="2">
        <v>2598.1799999999998</v>
      </c>
      <c r="O1733" s="2">
        <f t="shared" si="66"/>
        <v>485.12000000000035</v>
      </c>
      <c r="P1733" s="2" t="s">
        <v>29</v>
      </c>
      <c r="Q1733" s="2" t="str">
        <f t="shared" si="67"/>
        <v>Debit Card</v>
      </c>
      <c r="R1733" s="2" t="s">
        <v>21</v>
      </c>
      <c r="S1733" s="2" t="s">
        <v>56</v>
      </c>
      <c r="T1733" s="2" t="s">
        <v>178</v>
      </c>
      <c r="U1733" s="2" t="s">
        <v>59</v>
      </c>
      <c r="V1733" t="str">
        <f>TEXT(tblSales[[#This Row],[Invoice Date]],"mmm")</f>
        <v>Jul</v>
      </c>
      <c r="W1733">
        <f>MONTH(tblSales[[#This Row],[Invoice Date]])</f>
        <v>7</v>
      </c>
      <c r="X1733">
        <f>YEAR(tblSales[[#This Row],[Invoice Date]])</f>
        <v>2024</v>
      </c>
      <c r="Y1733" t="str">
        <f>TEXT(tblSales[[#This Row],[Invoice Date]],"mmm-yyyy")</f>
        <v>Jul-2024</v>
      </c>
      <c r="Z1733" t="str">
        <f>_xlfn.XLOOKUP(tblSales[[#This Row],[Product_ID]],Products!$A:$A,Products!$C:$C,"Women Dresses")</f>
        <v>Men Jeans</v>
      </c>
      <c r="AA1733" t="str">
        <f>_xlfn.XLOOKUP(tblSales[[#This Row],[Product_ID]],Products!$A:$A,Products!$D:$D,"Unknown")</f>
        <v>Slim Fit</v>
      </c>
      <c r="AB1733" t="str">
        <f>_xlfn.XLOOKUP(tblSales[[#This Row],[Product_ID]],Products!$A:$A,Products!$E:$E,"Unknown")</f>
        <v>Raymond</v>
      </c>
      <c r="AC1733" t="str">
        <f>_xlfn.XLOOKUP(tblSales[[#This Row],[Store_ID]],Stores!$A:$A,Stores!$B:$B,"Unknown")</f>
        <v>TrendMart Kochi Mall Kiosk</v>
      </c>
      <c r="AD1733" t="str">
        <f>_xlfn.XLOOKUP(tblSales[[#This Row],[Store_ID]],Stores!$A:$A,Stores!$E:$E,"Unknown")</f>
        <v>South Zone 1</v>
      </c>
      <c r="AE1733" t="str">
        <f>_xlfn.XLOOKUP(tblSales[[#This Row],[Customer_ID]],Customers!$A:$A,Customers!$B:$B,"Unknown")</f>
        <v>Vani Prasad</v>
      </c>
      <c r="AF1733" t="str">
        <f>_xlfn.XLOOKUP(tblSales[[#This Row],[Customer_ID]],Customers!$A:$A,Customers!$J:$J,"Unknown")</f>
        <v>Silver</v>
      </c>
      <c r="AG1733" t="str">
        <f>_xlfn.XLOOKUP(tblSales[[#This Row],[Employee_ID]],Employees!$A:$A,Employees!$B:$B,"Unknown")</f>
        <v>Pranav Reddy</v>
      </c>
      <c r="AH1733">
        <f>IF(MONTH(tblSales[[#This Row],[Invoice Date]])&gt;=4,MONTH(tblSales[[#This Row],[Invoice Date]]),MONTH(tblSales[[#This Row],[Invoice Date]])+12)</f>
        <v>7</v>
      </c>
      <c r="AI1733" s="8">
        <f>DATE(YEAR(tblSales[[#This Row],[Invoice Date]]),MONTH(tblSales[[#This Row],[Invoice Date]]),1)</f>
        <v>45474</v>
      </c>
      <c r="AJ1733" t="str">
        <f>_xlfn.XLOOKUP(tblSales[[#This Row],[Product_ID]],Products!$A:$A,Products!$B:$B,"Unknown")</f>
        <v>Raymond Slim Fit Beige</v>
      </c>
      <c r="AK1733" s="9">
        <f>IFERROR(tblSales[[#This Row],[Profit]]/tblSales[[#This Row],[Sales Amount]],0)</f>
        <v>0.14048012046448333</v>
      </c>
      <c r="AL1733" t="str">
        <f>IF(tblSales[[#This Row],[Discount %]]&lt;=5,"0-5%",
IF(tblSales[[#This Row],[Discount %]]&lt;=10,"5-10%",
IF(tblSales[[#This Row],[Discount %]]&lt;=15,"10-15%",
IF(tblSales[[#This Row],[Discount %]]&lt;=20,"15-20%","20%+"))))</f>
        <v>0-5%</v>
      </c>
    </row>
    <row r="1734" spans="1:38">
      <c r="A1734" s="2" t="s">
        <v>3643</v>
      </c>
      <c r="B1734" s="11">
        <v>45740</v>
      </c>
      <c r="C1734" s="2" t="s">
        <v>931</v>
      </c>
      <c r="D1734" s="2" t="s">
        <v>1171</v>
      </c>
      <c r="E1734" s="2" t="s">
        <v>363</v>
      </c>
      <c r="F1734" s="2" t="s">
        <v>249</v>
      </c>
      <c r="G1734" s="2">
        <v>1</v>
      </c>
      <c r="H1734" s="2">
        <v>2899.8</v>
      </c>
      <c r="I1734" s="2">
        <v>20</v>
      </c>
      <c r="J1734" s="2">
        <v>579.96</v>
      </c>
      <c r="K1734" s="2">
        <v>12</v>
      </c>
      <c r="L1734" s="2">
        <v>278.38</v>
      </c>
      <c r="M1734" s="2">
        <v>2598.2199999999998</v>
      </c>
      <c r="N1734" s="2">
        <v>2039.7</v>
      </c>
      <c r="O1734" s="2">
        <f t="shared" si="66"/>
        <v>280.13999999999976</v>
      </c>
      <c r="P1734" s="2" t="s">
        <v>31</v>
      </c>
      <c r="Q1734" s="2" t="str">
        <f t="shared" si="67"/>
        <v>Net Banking</v>
      </c>
      <c r="R1734" s="2" t="s">
        <v>20</v>
      </c>
      <c r="S1734" s="2" t="s">
        <v>56</v>
      </c>
      <c r="T1734" s="2" t="s">
        <v>878</v>
      </c>
      <c r="U1734" s="2" t="s">
        <v>59</v>
      </c>
      <c r="V1734" t="str">
        <f>TEXT(tblSales[[#This Row],[Invoice Date]],"mmm")</f>
        <v>Mar</v>
      </c>
      <c r="W1734">
        <f>MONTH(tblSales[[#This Row],[Invoice Date]])</f>
        <v>3</v>
      </c>
      <c r="X1734">
        <f>YEAR(tblSales[[#This Row],[Invoice Date]])</f>
        <v>2025</v>
      </c>
      <c r="Y1734" t="str">
        <f>TEXT(tblSales[[#This Row],[Invoice Date]],"mmm-yyyy")</f>
        <v>Mar-2025</v>
      </c>
      <c r="Z1734" t="str">
        <f>_xlfn.XLOOKUP(tblSales[[#This Row],[Product_ID]],Products!$A:$A,Products!$C:$C,"Women Dresses")</f>
        <v>Watches</v>
      </c>
      <c r="AA1734" t="str">
        <f>_xlfn.XLOOKUP(tblSales[[#This Row],[Product_ID]],Products!$A:$A,Products!$D:$D,"Unknown")</f>
        <v>Digital Watch</v>
      </c>
      <c r="AB1734" t="str">
        <f>_xlfn.XLOOKUP(tblSales[[#This Row],[Product_ID]],Products!$A:$A,Products!$E:$E,"Unknown")</f>
        <v>Fossil</v>
      </c>
      <c r="AC1734" t="str">
        <f>_xlfn.XLOOKUP(tblSales[[#This Row],[Store_ID]],Stores!$A:$A,Stores!$B:$B,"Unknown")</f>
        <v>TrendMart Thoothukudi Mall Kiosk</v>
      </c>
      <c r="AD1734" t="str">
        <f>_xlfn.XLOOKUP(tblSales[[#This Row],[Store_ID]],Stores!$A:$A,Stores!$E:$E,"Unknown")</f>
        <v>South Zone 1</v>
      </c>
      <c r="AE1734" t="str">
        <f>_xlfn.XLOOKUP(tblSales[[#This Row],[Customer_ID]],Customers!$A:$A,Customers!$B:$B,"Unknown")</f>
        <v>Janani Murthy</v>
      </c>
      <c r="AF1734" t="str">
        <f>_xlfn.XLOOKUP(tblSales[[#This Row],[Customer_ID]],Customers!$A:$A,Customers!$J:$J,"Unknown")</f>
        <v>Regular</v>
      </c>
      <c r="AG1734" t="str">
        <f>_xlfn.XLOOKUP(tblSales[[#This Row],[Employee_ID]],Employees!$A:$A,Employees!$B:$B,"Unknown")</f>
        <v>Hari Nair</v>
      </c>
      <c r="AH1734">
        <f>IF(MONTH(tblSales[[#This Row],[Invoice Date]])&gt;=4,MONTH(tblSales[[#This Row],[Invoice Date]]),MONTH(tblSales[[#This Row],[Invoice Date]])+12)</f>
        <v>15</v>
      </c>
      <c r="AI1734" s="8">
        <f>DATE(YEAR(tblSales[[#This Row],[Invoice Date]]),MONTH(tblSales[[#This Row],[Invoice Date]]),1)</f>
        <v>45717</v>
      </c>
      <c r="AJ1734" t="str">
        <f>_xlfn.XLOOKUP(tblSales[[#This Row],[Product_ID]],Products!$A:$A,Products!$B:$B,"Unknown")</f>
        <v>Fossil Digital Watch Maroon</v>
      </c>
      <c r="AK1734" s="9">
        <f>IFERROR(tblSales[[#This Row],[Profit]]/tblSales[[#This Row],[Sales Amount]],0)</f>
        <v>0.10781996905573807</v>
      </c>
      <c r="AL1734" t="str">
        <f>IF(tblSales[[#This Row],[Discount %]]&lt;=5,"0-5%",
IF(tblSales[[#This Row],[Discount %]]&lt;=10,"5-10%",
IF(tblSales[[#This Row],[Discount %]]&lt;=15,"10-15%",
IF(tblSales[[#This Row],[Discount %]]&lt;=20,"15-20%","20%+"))))</f>
        <v>15-20%</v>
      </c>
    </row>
    <row r="1735" spans="1:38">
      <c r="A1735" s="2" t="s">
        <v>3644</v>
      </c>
      <c r="B1735" s="11">
        <v>45602</v>
      </c>
      <c r="C1735" s="2" t="s">
        <v>1220</v>
      </c>
      <c r="D1735" s="2" t="s">
        <v>521</v>
      </c>
      <c r="E1735" s="2" t="s">
        <v>1138</v>
      </c>
      <c r="F1735" s="2" t="s">
        <v>204</v>
      </c>
      <c r="G1735" s="2">
        <v>3</v>
      </c>
      <c r="H1735" s="2">
        <v>1217.78</v>
      </c>
      <c r="I1735" s="2">
        <v>10</v>
      </c>
      <c r="J1735" s="2">
        <v>365.33</v>
      </c>
      <c r="K1735" s="2">
        <v>12</v>
      </c>
      <c r="L1735" s="2">
        <v>394.56</v>
      </c>
      <c r="M1735" s="2">
        <v>3682.57</v>
      </c>
      <c r="N1735" s="2">
        <v>2620.29</v>
      </c>
      <c r="O1735" s="2">
        <f t="shared" si="66"/>
        <v>667.72000000000025</v>
      </c>
      <c r="P1735" s="2" t="s">
        <v>29</v>
      </c>
      <c r="Q1735" s="2" t="str">
        <f t="shared" si="67"/>
        <v>Debit Card</v>
      </c>
      <c r="R1735" s="2" t="s">
        <v>20</v>
      </c>
      <c r="S1735" s="2" t="s">
        <v>56</v>
      </c>
      <c r="T1735" s="2" t="s">
        <v>1619</v>
      </c>
      <c r="U1735" s="2" t="s">
        <v>59</v>
      </c>
      <c r="V1735" t="str">
        <f>TEXT(tblSales[[#This Row],[Invoice Date]],"mmm")</f>
        <v>Nov</v>
      </c>
      <c r="W1735">
        <f>MONTH(tblSales[[#This Row],[Invoice Date]])</f>
        <v>11</v>
      </c>
      <c r="X1735">
        <f>YEAR(tblSales[[#This Row],[Invoice Date]])</f>
        <v>2024</v>
      </c>
      <c r="Y1735" t="str">
        <f>TEXT(tblSales[[#This Row],[Invoice Date]],"mmm-yyyy")</f>
        <v>Nov-2024</v>
      </c>
      <c r="Z1735" t="str">
        <f>_xlfn.XLOOKUP(tblSales[[#This Row],[Product_ID]],Products!$A:$A,Products!$C:$C,"Women Dresses")</f>
        <v>Men Trousers</v>
      </c>
      <c r="AA1735" t="str">
        <f>_xlfn.XLOOKUP(tblSales[[#This Row],[Product_ID]],Products!$A:$A,Products!$D:$D,"Unknown")</f>
        <v>Formal Trouser</v>
      </c>
      <c r="AB1735" t="str">
        <f>_xlfn.XLOOKUP(tblSales[[#This Row],[Product_ID]],Products!$A:$A,Products!$E:$E,"Unknown")</f>
        <v>Missing Brand Name</v>
      </c>
      <c r="AC1735" t="str">
        <f>_xlfn.XLOOKUP(tblSales[[#This Row],[Store_ID]],Stores!$A:$A,Stores!$B:$B,"Unknown")</f>
        <v>TrendMart Vijayawada Mall Kiosk</v>
      </c>
      <c r="AD1735" t="str">
        <f>_xlfn.XLOOKUP(tblSales[[#This Row],[Store_ID]],Stores!$A:$A,Stores!$E:$E,"Unknown")</f>
        <v>South Zone 3</v>
      </c>
      <c r="AE1735" t="str">
        <f>_xlfn.XLOOKUP(tblSales[[#This Row],[Customer_ID]],Customers!$A:$A,Customers!$B:$B,"Unknown")</f>
        <v>Selvam Gounder</v>
      </c>
      <c r="AF1735" t="str">
        <f>_xlfn.XLOOKUP(tblSales[[#This Row],[Customer_ID]],Customers!$A:$A,Customers!$J:$J,"Unknown")</f>
        <v>Regular</v>
      </c>
      <c r="AG1735" t="str">
        <f>_xlfn.XLOOKUP(tblSales[[#This Row],[Employee_ID]],Employees!$A:$A,Employees!$B:$B,"Unknown")</f>
        <v>Logesh Gopalakrishnan</v>
      </c>
      <c r="AH1735">
        <f>IF(MONTH(tblSales[[#This Row],[Invoice Date]])&gt;=4,MONTH(tblSales[[#This Row],[Invoice Date]]),MONTH(tblSales[[#This Row],[Invoice Date]])+12)</f>
        <v>11</v>
      </c>
      <c r="AI1735" s="8">
        <f>DATE(YEAR(tblSales[[#This Row],[Invoice Date]]),MONTH(tblSales[[#This Row],[Invoice Date]]),1)</f>
        <v>45597</v>
      </c>
      <c r="AJ1735" t="str">
        <f>_xlfn.XLOOKUP(tblSales[[#This Row],[Product_ID]],Products!$A:$A,Products!$B:$B,"Unknown")</f>
        <v>Blackberrys Formal Trouser Mustard</v>
      </c>
      <c r="AK1735" s="9">
        <f>IFERROR(tblSales[[#This Row],[Profit]]/tblSales[[#This Row],[Sales Amount]],0)</f>
        <v>0.18131902448561743</v>
      </c>
      <c r="AL1735" t="str">
        <f>IF(tblSales[[#This Row],[Discount %]]&lt;=5,"0-5%",
IF(tblSales[[#This Row],[Discount %]]&lt;=10,"5-10%",
IF(tblSales[[#This Row],[Discount %]]&lt;=15,"10-15%",
IF(tblSales[[#This Row],[Discount %]]&lt;=20,"15-20%","20%+"))))</f>
        <v>5-10%</v>
      </c>
    </row>
    <row r="1736" spans="1:38">
      <c r="A1736" s="2" t="s">
        <v>3645</v>
      </c>
      <c r="B1736" s="11">
        <v>45516</v>
      </c>
      <c r="C1736" s="2" t="s">
        <v>2166</v>
      </c>
      <c r="D1736" s="2" t="s">
        <v>1466</v>
      </c>
      <c r="E1736" s="2" t="s">
        <v>166</v>
      </c>
      <c r="F1736" s="2" t="s">
        <v>222</v>
      </c>
      <c r="G1736" s="2">
        <v>4</v>
      </c>
      <c r="H1736" s="2">
        <v>2326.29</v>
      </c>
      <c r="I1736" s="2">
        <v>25</v>
      </c>
      <c r="J1736" s="2">
        <v>2326.29</v>
      </c>
      <c r="K1736" s="2">
        <v>12</v>
      </c>
      <c r="L1736" s="2">
        <v>837.46</v>
      </c>
      <c r="M1736" s="2">
        <v>7816.33</v>
      </c>
      <c r="N1736" s="2">
        <v>7224.12</v>
      </c>
      <c r="O1736" s="2">
        <f t="shared" si="66"/>
        <v>-245.25</v>
      </c>
      <c r="P1736" s="2" t="s">
        <v>28</v>
      </c>
      <c r="Q1736" s="2" t="str">
        <f t="shared" si="67"/>
        <v>Credit Card</v>
      </c>
      <c r="R1736" s="2" t="s">
        <v>21</v>
      </c>
      <c r="S1736" s="2" t="s">
        <v>56</v>
      </c>
      <c r="T1736" s="2" t="s">
        <v>1143</v>
      </c>
      <c r="U1736" s="2" t="s">
        <v>59</v>
      </c>
      <c r="V1736" t="str">
        <f>TEXT(tblSales[[#This Row],[Invoice Date]],"mmm")</f>
        <v>Aug</v>
      </c>
      <c r="W1736">
        <f>MONTH(tblSales[[#This Row],[Invoice Date]])</f>
        <v>8</v>
      </c>
      <c r="X1736">
        <f>YEAR(tblSales[[#This Row],[Invoice Date]])</f>
        <v>2024</v>
      </c>
      <c r="Y1736" t="str">
        <f>TEXT(tblSales[[#This Row],[Invoice Date]],"mmm-yyyy")</f>
        <v>Aug-2024</v>
      </c>
      <c r="Z1736" t="str">
        <f>_xlfn.XLOOKUP(tblSales[[#This Row],[Product_ID]],Products!$A:$A,Products!$C:$C,"Women Dresses")</f>
        <v>Watches</v>
      </c>
      <c r="AA1736" t="str">
        <f>_xlfn.XLOOKUP(tblSales[[#This Row],[Product_ID]],Products!$A:$A,Products!$D:$D,"Unknown")</f>
        <v>Digital Watch</v>
      </c>
      <c r="AB1736" t="str">
        <f>_xlfn.XLOOKUP(tblSales[[#This Row],[Product_ID]],Products!$A:$A,Products!$E:$E,"Unknown")</f>
        <v>Woodland</v>
      </c>
      <c r="AC1736" t="str">
        <f>_xlfn.XLOOKUP(tblSales[[#This Row],[Store_ID]],Stores!$A:$A,Stores!$B:$B,"Unknown")</f>
        <v>TrendMart Kurnool Standard</v>
      </c>
      <c r="AD1736" t="str">
        <f>_xlfn.XLOOKUP(tblSales[[#This Row],[Store_ID]],Stores!$A:$A,Stores!$E:$E,"Unknown")</f>
        <v>South Zone 3</v>
      </c>
      <c r="AE1736" t="str">
        <f>_xlfn.XLOOKUP(tblSales[[#This Row],[Customer_ID]],Customers!$A:$A,Customers!$B:$B,"Unknown")</f>
        <v>Siddharth Gounder</v>
      </c>
      <c r="AF1736" t="str">
        <f>_xlfn.XLOOKUP(tblSales[[#This Row],[Customer_ID]],Customers!$A:$A,Customers!$J:$J,"Unknown")</f>
        <v>Silver</v>
      </c>
      <c r="AG1736" t="str">
        <f>_xlfn.XLOOKUP(tblSales[[#This Row],[Employee_ID]],Employees!$A:$A,Employees!$B:$B,"Unknown")</f>
        <v>Vasanthi Gupta</v>
      </c>
      <c r="AH1736">
        <f>IF(MONTH(tblSales[[#This Row],[Invoice Date]])&gt;=4,MONTH(tblSales[[#This Row],[Invoice Date]]),MONTH(tblSales[[#This Row],[Invoice Date]])+12)</f>
        <v>8</v>
      </c>
      <c r="AI1736" s="8">
        <f>DATE(YEAR(tblSales[[#This Row],[Invoice Date]]),MONTH(tblSales[[#This Row],[Invoice Date]]),1)</f>
        <v>45505</v>
      </c>
      <c r="AJ1736" t="str">
        <f>_xlfn.XLOOKUP(tblSales[[#This Row],[Product_ID]],Products!$A:$A,Products!$B:$B,"Unknown")</f>
        <v>Woodland Digital Watch Brown</v>
      </c>
      <c r="AK1736" s="9">
        <f>IFERROR(tblSales[[#This Row],[Profit]]/tblSales[[#This Row],[Sales Amount]],0)</f>
        <v>-3.1376617926827555E-2</v>
      </c>
      <c r="AL1736" t="str">
        <f>IF(tblSales[[#This Row],[Discount %]]&lt;=5,"0-5%",
IF(tblSales[[#This Row],[Discount %]]&lt;=10,"5-10%",
IF(tblSales[[#This Row],[Discount %]]&lt;=15,"10-15%",
IF(tblSales[[#This Row],[Discount %]]&lt;=20,"15-20%","20%+"))))</f>
        <v>20%+</v>
      </c>
    </row>
    <row r="1737" spans="1:38">
      <c r="A1737" s="2" t="s">
        <v>3646</v>
      </c>
      <c r="B1737" s="11">
        <v>45563</v>
      </c>
      <c r="C1737" s="2" t="s">
        <v>327</v>
      </c>
      <c r="D1737" s="2" t="s">
        <v>598</v>
      </c>
      <c r="E1737" s="2" t="s">
        <v>578</v>
      </c>
      <c r="F1737" s="2" t="s">
        <v>122</v>
      </c>
      <c r="G1737" s="2">
        <v>1</v>
      </c>
      <c r="H1737" s="2">
        <v>1237.44</v>
      </c>
      <c r="I1737" s="2">
        <v>15</v>
      </c>
      <c r="J1737" s="2">
        <v>185.62</v>
      </c>
      <c r="K1737" s="2">
        <v>12</v>
      </c>
      <c r="L1737" s="2">
        <v>126.22</v>
      </c>
      <c r="M1737" s="2">
        <v>1178.04</v>
      </c>
      <c r="N1737" s="2">
        <v>865.42</v>
      </c>
      <c r="O1737" s="2">
        <f t="shared" si="66"/>
        <v>186.4</v>
      </c>
      <c r="P1737" s="2" t="s">
        <v>27</v>
      </c>
      <c r="Q1737" s="2" t="str">
        <f t="shared" si="67"/>
        <v>Cash</v>
      </c>
      <c r="R1737" s="2" t="s">
        <v>20</v>
      </c>
      <c r="S1737" s="2" t="s">
        <v>56</v>
      </c>
      <c r="T1737" s="2" t="s">
        <v>764</v>
      </c>
      <c r="U1737" s="2" t="s">
        <v>60</v>
      </c>
      <c r="V1737" t="str">
        <f>TEXT(tblSales[[#This Row],[Invoice Date]],"mmm")</f>
        <v>Sep</v>
      </c>
      <c r="W1737">
        <f>MONTH(tblSales[[#This Row],[Invoice Date]])</f>
        <v>9</v>
      </c>
      <c r="X1737">
        <f>YEAR(tblSales[[#This Row],[Invoice Date]])</f>
        <v>2024</v>
      </c>
      <c r="Y1737" t="str">
        <f>TEXT(tblSales[[#This Row],[Invoice Date]],"mmm-yyyy")</f>
        <v>Sep-2024</v>
      </c>
      <c r="Z1737" t="str">
        <f>_xlfn.XLOOKUP(tblSales[[#This Row],[Product_ID]],Products!$A:$A,Products!$C:$C,"Women Dresses")</f>
        <v>Women Dresses</v>
      </c>
      <c r="AA1737" t="str">
        <f>_xlfn.XLOOKUP(tblSales[[#This Row],[Product_ID]],Products!$A:$A,Products!$D:$D,"Unknown")</f>
        <v>A-Line Dress</v>
      </c>
      <c r="AB1737" t="str">
        <f>_xlfn.XLOOKUP(tblSales[[#This Row],[Product_ID]],Products!$A:$A,Products!$E:$E,"Unknown")</f>
        <v>Indian Terrain</v>
      </c>
      <c r="AC1737" t="str">
        <f>_xlfn.XLOOKUP(tblSales[[#This Row],[Store_ID]],Stores!$A:$A,Stores!$B:$B,"Unknown")</f>
        <v>TrendMart Thrissur High Street</v>
      </c>
      <c r="AD1737" t="str">
        <f>_xlfn.XLOOKUP(tblSales[[#This Row],[Store_ID]],Stores!$A:$A,Stores!$E:$E,"Unknown")</f>
        <v>South Zone 1</v>
      </c>
      <c r="AE1737" t="str">
        <f>_xlfn.XLOOKUP(tblSales[[#This Row],[Customer_ID]],Customers!$A:$A,Customers!$B:$B,"Unknown")</f>
        <v>Selvam Iyengar</v>
      </c>
      <c r="AF1737" t="str">
        <f>_xlfn.XLOOKUP(tblSales[[#This Row],[Customer_ID]],Customers!$A:$A,Customers!$J:$J,"Unknown")</f>
        <v>Platinum</v>
      </c>
      <c r="AG1737" t="str">
        <f>_xlfn.XLOOKUP(tblSales[[#This Row],[Employee_ID]],Employees!$A:$A,Employees!$B:$B,"Unknown")</f>
        <v>Rahul Krishnan</v>
      </c>
      <c r="AH1737">
        <f>IF(MONTH(tblSales[[#This Row],[Invoice Date]])&gt;=4,MONTH(tblSales[[#This Row],[Invoice Date]]),MONTH(tblSales[[#This Row],[Invoice Date]])+12)</f>
        <v>9</v>
      </c>
      <c r="AI1737" s="8">
        <f>DATE(YEAR(tblSales[[#This Row],[Invoice Date]]),MONTH(tblSales[[#This Row],[Invoice Date]]),1)</f>
        <v>45536</v>
      </c>
      <c r="AJ1737" t="str">
        <f>_xlfn.XLOOKUP(tblSales[[#This Row],[Product_ID]],Products!$A:$A,Products!$B:$B,"Unknown")</f>
        <v>Indian Terrain A-Line Dress Navy Blue</v>
      </c>
      <c r="AK1737" s="9">
        <f>IFERROR(tblSales[[#This Row],[Profit]]/tblSales[[#This Row],[Sales Amount]],0)</f>
        <v>0.15822892261722862</v>
      </c>
      <c r="AL1737" t="str">
        <f>IF(tblSales[[#This Row],[Discount %]]&lt;=5,"0-5%",
IF(tblSales[[#This Row],[Discount %]]&lt;=10,"5-10%",
IF(tblSales[[#This Row],[Discount %]]&lt;=15,"10-15%",
IF(tblSales[[#This Row],[Discount %]]&lt;=20,"15-20%","20%+"))))</f>
        <v>10-15%</v>
      </c>
    </row>
    <row r="1738" spans="1:38">
      <c r="A1738" s="2" t="s">
        <v>3647</v>
      </c>
      <c r="B1738" s="11">
        <v>45608</v>
      </c>
      <c r="C1738" s="2" t="s">
        <v>3648</v>
      </c>
      <c r="D1738" s="2" t="s">
        <v>191</v>
      </c>
      <c r="E1738" s="2" t="s">
        <v>1138</v>
      </c>
      <c r="F1738" s="2" t="s">
        <v>523</v>
      </c>
      <c r="G1738" s="2">
        <v>1</v>
      </c>
      <c r="H1738" s="2">
        <v>779.38</v>
      </c>
      <c r="I1738" s="2">
        <v>0</v>
      </c>
      <c r="J1738" s="2">
        <v>0</v>
      </c>
      <c r="K1738" s="2">
        <v>5</v>
      </c>
      <c r="L1738" s="2">
        <v>38.97</v>
      </c>
      <c r="M1738" s="2">
        <v>818.35</v>
      </c>
      <c r="N1738" s="2">
        <v>534.80999999999995</v>
      </c>
      <c r="O1738" s="2">
        <f t="shared" si="66"/>
        <v>244.57000000000008</v>
      </c>
      <c r="P1738" s="2" t="s">
        <v>28</v>
      </c>
      <c r="Q1738" s="2" t="str">
        <f t="shared" si="67"/>
        <v>Credit Card</v>
      </c>
      <c r="R1738" s="2" t="s">
        <v>20</v>
      </c>
      <c r="S1738" s="2" t="s">
        <v>56</v>
      </c>
      <c r="T1738" s="2" t="s">
        <v>262</v>
      </c>
      <c r="U1738" s="2" t="s">
        <v>59</v>
      </c>
      <c r="V1738" t="str">
        <f>TEXT(tblSales[[#This Row],[Invoice Date]],"mmm")</f>
        <v>Nov</v>
      </c>
      <c r="W1738">
        <f>MONTH(tblSales[[#This Row],[Invoice Date]])</f>
        <v>11</v>
      </c>
      <c r="X1738">
        <f>YEAR(tblSales[[#This Row],[Invoice Date]])</f>
        <v>2024</v>
      </c>
      <c r="Y1738" t="str">
        <f>TEXT(tblSales[[#This Row],[Invoice Date]],"mmm-yyyy")</f>
        <v>Nov-2024</v>
      </c>
      <c r="Z1738" t="str">
        <f>_xlfn.XLOOKUP(tblSales[[#This Row],[Product_ID]],Products!$A:$A,Products!$C:$C,"Women Dresses")</f>
        <v>Women Tops</v>
      </c>
      <c r="AA1738" t="str">
        <f>_xlfn.XLOOKUP(tblSales[[#This Row],[Product_ID]],Products!$A:$A,Products!$D:$D,"Unknown")</f>
        <v>Casual Top</v>
      </c>
      <c r="AB1738" t="str">
        <f>_xlfn.XLOOKUP(tblSales[[#This Row],[Product_ID]],Products!$A:$A,Products!$E:$E,"Unknown")</f>
        <v>US Polo Assn</v>
      </c>
      <c r="AC1738" t="str">
        <f>_xlfn.XLOOKUP(tblSales[[#This Row],[Store_ID]],Stores!$A:$A,Stores!$B:$B,"Unknown")</f>
        <v>TrendMart Vijayawada Mall Kiosk</v>
      </c>
      <c r="AD1738" t="str">
        <f>_xlfn.XLOOKUP(tblSales[[#This Row],[Store_ID]],Stores!$A:$A,Stores!$E:$E,"Unknown")</f>
        <v>South Zone 3</v>
      </c>
      <c r="AE1738" t="str">
        <f>_xlfn.XLOOKUP(tblSales[[#This Row],[Customer_ID]],Customers!$A:$A,Customers!$B:$B,"Unknown")</f>
        <v>Revathi Murthy</v>
      </c>
      <c r="AF1738" t="str">
        <f>_xlfn.XLOOKUP(tblSales[[#This Row],[Customer_ID]],Customers!$A:$A,Customers!$J:$J,"Unknown")</f>
        <v>Regular</v>
      </c>
      <c r="AG1738" t="str">
        <f>_xlfn.XLOOKUP(tblSales[[#This Row],[Employee_ID]],Employees!$A:$A,Employees!$B:$B,"Unknown")</f>
        <v>Vinod Hegde</v>
      </c>
      <c r="AH1738">
        <f>IF(MONTH(tblSales[[#This Row],[Invoice Date]])&gt;=4,MONTH(tblSales[[#This Row],[Invoice Date]]),MONTH(tblSales[[#This Row],[Invoice Date]])+12)</f>
        <v>11</v>
      </c>
      <c r="AI1738" s="8">
        <f>DATE(YEAR(tblSales[[#This Row],[Invoice Date]]),MONTH(tblSales[[#This Row],[Invoice Date]]),1)</f>
        <v>45597</v>
      </c>
      <c r="AJ1738" t="str">
        <f>_xlfn.XLOOKUP(tblSales[[#This Row],[Product_ID]],Products!$A:$A,Products!$B:$B,"Unknown")</f>
        <v>US Polo Assn Casual Top Sky Blue</v>
      </c>
      <c r="AK1738" s="9">
        <f>IFERROR(tblSales[[#This Row],[Profit]]/tblSales[[#This Row],[Sales Amount]],0)</f>
        <v>0.29885745707826733</v>
      </c>
      <c r="AL1738" t="str">
        <f>IF(tblSales[[#This Row],[Discount %]]&lt;=5,"0-5%",
IF(tblSales[[#This Row],[Discount %]]&lt;=10,"5-10%",
IF(tblSales[[#This Row],[Discount %]]&lt;=15,"10-15%",
IF(tblSales[[#This Row],[Discount %]]&lt;=20,"15-20%","20%+"))))</f>
        <v>0-5%</v>
      </c>
    </row>
    <row r="1739" spans="1:38">
      <c r="A1739" s="2" t="s">
        <v>3649</v>
      </c>
      <c r="B1739" s="11">
        <v>45603</v>
      </c>
      <c r="C1739" s="2" t="s">
        <v>516</v>
      </c>
      <c r="D1739" s="2" t="s">
        <v>1078</v>
      </c>
      <c r="E1739" s="2" t="s">
        <v>807</v>
      </c>
      <c r="F1739" s="2" t="s">
        <v>562</v>
      </c>
      <c r="G1739" s="2">
        <v>1</v>
      </c>
      <c r="H1739" s="2">
        <v>1605.99</v>
      </c>
      <c r="I1739" s="2">
        <v>15</v>
      </c>
      <c r="J1739" s="2">
        <v>240.9</v>
      </c>
      <c r="K1739" s="2">
        <v>12</v>
      </c>
      <c r="L1739" s="2">
        <v>163.81</v>
      </c>
      <c r="M1739" s="2">
        <v>1528.9</v>
      </c>
      <c r="N1739" s="2">
        <v>1115.92</v>
      </c>
      <c r="O1739" s="2">
        <f t="shared" si="66"/>
        <v>249.17000000000002</v>
      </c>
      <c r="P1739" s="2" t="s">
        <v>28</v>
      </c>
      <c r="Q1739" s="2" t="str">
        <f t="shared" si="67"/>
        <v>Credit Card</v>
      </c>
      <c r="R1739" s="2" t="s">
        <v>20</v>
      </c>
      <c r="S1739" s="2" t="s">
        <v>56</v>
      </c>
      <c r="T1739" s="2" t="s">
        <v>1647</v>
      </c>
      <c r="U1739" s="2" t="s">
        <v>59</v>
      </c>
      <c r="V1739" t="str">
        <f>TEXT(tblSales[[#This Row],[Invoice Date]],"mmm")</f>
        <v>Nov</v>
      </c>
      <c r="W1739">
        <f>MONTH(tblSales[[#This Row],[Invoice Date]])</f>
        <v>11</v>
      </c>
      <c r="X1739">
        <f>YEAR(tblSales[[#This Row],[Invoice Date]])</f>
        <v>2024</v>
      </c>
      <c r="Y1739" t="str">
        <f>TEXT(tblSales[[#This Row],[Invoice Date]],"mmm-yyyy")</f>
        <v>Nov-2024</v>
      </c>
      <c r="Z1739" t="str">
        <f>_xlfn.XLOOKUP(tblSales[[#This Row],[Product_ID]],Products!$A:$A,Products!$C:$C,"Women Dresses")</f>
        <v>Winter Wear</v>
      </c>
      <c r="AA1739" t="str">
        <f>_xlfn.XLOOKUP(tblSales[[#This Row],[Product_ID]],Products!$A:$A,Products!$D:$D,"Unknown")</f>
        <v>Jacket</v>
      </c>
      <c r="AB1739" t="str">
        <f>_xlfn.XLOOKUP(tblSales[[#This Row],[Product_ID]],Products!$A:$A,Products!$E:$E,"Unknown")</f>
        <v>Libas</v>
      </c>
      <c r="AC1739" t="str">
        <f>_xlfn.XLOOKUP(tblSales[[#This Row],[Store_ID]],Stores!$A:$A,Stores!$B:$B,"Unknown")</f>
        <v>TrendMart Bengaluru Mall Kiosk</v>
      </c>
      <c r="AD1739" t="str">
        <f>_xlfn.XLOOKUP(tblSales[[#This Row],[Store_ID]],Stores!$A:$A,Stores!$E:$E,"Unknown")</f>
        <v>South Zone 2</v>
      </c>
      <c r="AE1739" t="str">
        <f>_xlfn.XLOOKUP(tblSales[[#This Row],[Customer_ID]],Customers!$A:$A,Customers!$B:$B,"Unknown")</f>
        <v>Chitra Pillai</v>
      </c>
      <c r="AF1739" t="str">
        <f>_xlfn.XLOOKUP(tblSales[[#This Row],[Customer_ID]],Customers!$A:$A,Customers!$J:$J,"Unknown")</f>
        <v>Regular</v>
      </c>
      <c r="AG1739" t="str">
        <f>_xlfn.XLOOKUP(tblSales[[#This Row],[Employee_ID]],Employees!$A:$A,Employees!$B:$B,"Unknown")</f>
        <v>Vikram Bhat</v>
      </c>
      <c r="AH1739">
        <f>IF(MONTH(tblSales[[#This Row],[Invoice Date]])&gt;=4,MONTH(tblSales[[#This Row],[Invoice Date]]),MONTH(tblSales[[#This Row],[Invoice Date]])+12)</f>
        <v>11</v>
      </c>
      <c r="AI1739" s="8">
        <f>DATE(YEAR(tblSales[[#This Row],[Invoice Date]]),MONTH(tblSales[[#This Row],[Invoice Date]]),1)</f>
        <v>45597</v>
      </c>
      <c r="AJ1739" t="str">
        <f>_xlfn.XLOOKUP(tblSales[[#This Row],[Product_ID]],Products!$A:$A,Products!$B:$B,"Unknown")</f>
        <v>Libas Jacket Olive</v>
      </c>
      <c r="AK1739" s="9">
        <f>IFERROR(tblSales[[#This Row],[Profit]]/tblSales[[#This Row],[Sales Amount]],0)</f>
        <v>0.16297337955392766</v>
      </c>
      <c r="AL1739" t="str">
        <f>IF(tblSales[[#This Row],[Discount %]]&lt;=5,"0-5%",
IF(tblSales[[#This Row],[Discount %]]&lt;=10,"5-10%",
IF(tblSales[[#This Row],[Discount %]]&lt;=15,"10-15%",
IF(tblSales[[#This Row],[Discount %]]&lt;=20,"15-20%","20%+"))))</f>
        <v>10-15%</v>
      </c>
    </row>
    <row r="1740" spans="1:38">
      <c r="A1740" s="2" t="s">
        <v>3650</v>
      </c>
      <c r="B1740" s="11">
        <v>45720</v>
      </c>
      <c r="C1740" s="2" t="s">
        <v>487</v>
      </c>
      <c r="D1740" s="2" t="s">
        <v>767</v>
      </c>
      <c r="E1740" s="2" t="s">
        <v>1636</v>
      </c>
      <c r="F1740" s="2" t="s">
        <v>140</v>
      </c>
      <c r="G1740" s="2">
        <v>1</v>
      </c>
      <c r="H1740" s="2">
        <v>1700.54</v>
      </c>
      <c r="I1740" s="2">
        <v>10</v>
      </c>
      <c r="J1740" s="2">
        <v>170.05</v>
      </c>
      <c r="K1740" s="2">
        <v>12</v>
      </c>
      <c r="L1740" s="2">
        <v>183.66</v>
      </c>
      <c r="M1740" s="2">
        <v>1714.15</v>
      </c>
      <c r="N1740" s="2">
        <v>1243.3599999999999</v>
      </c>
      <c r="O1740" s="2">
        <f t="shared" si="66"/>
        <v>287.13000000000022</v>
      </c>
      <c r="P1740" s="2" t="s">
        <v>32</v>
      </c>
      <c r="Q1740" s="2" t="str">
        <f t="shared" si="67"/>
        <v>UPI</v>
      </c>
      <c r="R1740" s="2" t="s">
        <v>21</v>
      </c>
      <c r="S1740" s="2" t="s">
        <v>56</v>
      </c>
      <c r="T1740" s="2" t="s">
        <v>1308</v>
      </c>
      <c r="U1740" s="2" t="s">
        <v>59</v>
      </c>
      <c r="V1740" t="str">
        <f>TEXT(tblSales[[#This Row],[Invoice Date]],"mmm")</f>
        <v>Mar</v>
      </c>
      <c r="W1740">
        <f>MONTH(tblSales[[#This Row],[Invoice Date]])</f>
        <v>3</v>
      </c>
      <c r="X1740">
        <f>YEAR(tblSales[[#This Row],[Invoice Date]])</f>
        <v>2025</v>
      </c>
      <c r="Y1740" t="str">
        <f>TEXT(tblSales[[#This Row],[Invoice Date]],"mmm-yyyy")</f>
        <v>Mar-2025</v>
      </c>
      <c r="Z1740" t="str">
        <f>_xlfn.XLOOKUP(tblSales[[#This Row],[Product_ID]],Products!$A:$A,Products!$C:$C,"Women Dresses")</f>
        <v>Footwear</v>
      </c>
      <c r="AA1740" t="str">
        <f>_xlfn.XLOOKUP(tblSales[[#This Row],[Product_ID]],Products!$A:$A,Products!$D:$D,"Unknown")</f>
        <v>Sandals</v>
      </c>
      <c r="AB1740" t="str">
        <f>_xlfn.XLOOKUP(tblSales[[#This Row],[Product_ID]],Products!$A:$A,Products!$E:$E,"Unknown")</f>
        <v>Tanishq</v>
      </c>
      <c r="AC1740" t="str">
        <f>_xlfn.XLOOKUP(tblSales[[#This Row],[Store_ID]],Stores!$A:$A,Stores!$B:$B,"Unknown")</f>
        <v>TrendMart Warangal Standard</v>
      </c>
      <c r="AD1740" t="str">
        <f>_xlfn.XLOOKUP(tblSales[[#This Row],[Store_ID]],Stores!$A:$A,Stores!$E:$E,"Unknown")</f>
        <v>South Zone 2</v>
      </c>
      <c r="AE1740" t="str">
        <f>_xlfn.XLOOKUP(tblSales[[#This Row],[Customer_ID]],Customers!$A:$A,Customers!$B:$B,"Unknown")</f>
        <v>Deepa Prasad</v>
      </c>
      <c r="AF1740" t="str">
        <f>_xlfn.XLOOKUP(tblSales[[#This Row],[Customer_ID]],Customers!$A:$A,Customers!$J:$J,"Unknown")</f>
        <v>Platinum</v>
      </c>
      <c r="AG1740" t="str">
        <f>_xlfn.XLOOKUP(tblSales[[#This Row],[Employee_ID]],Employees!$A:$A,Employees!$B:$B,"Unknown")</f>
        <v>Charulatha Kumar</v>
      </c>
      <c r="AH1740">
        <f>IF(MONTH(tblSales[[#This Row],[Invoice Date]])&gt;=4,MONTH(tblSales[[#This Row],[Invoice Date]]),MONTH(tblSales[[#This Row],[Invoice Date]])+12)</f>
        <v>15</v>
      </c>
      <c r="AI1740" s="8">
        <f>DATE(YEAR(tblSales[[#This Row],[Invoice Date]]),MONTH(tblSales[[#This Row],[Invoice Date]]),1)</f>
        <v>45717</v>
      </c>
      <c r="AJ1740" t="str">
        <f>_xlfn.XLOOKUP(tblSales[[#This Row],[Product_ID]],Products!$A:$A,Products!$B:$B,"Unknown")</f>
        <v>Tanishq Sandals Pink</v>
      </c>
      <c r="AK1740" s="9">
        <f>IFERROR(tblSales[[#This Row],[Profit]]/tblSales[[#This Row],[Sales Amount]],0)</f>
        <v>0.16750576087273589</v>
      </c>
      <c r="AL1740" t="str">
        <f>IF(tblSales[[#This Row],[Discount %]]&lt;=5,"0-5%",
IF(tblSales[[#This Row],[Discount %]]&lt;=10,"5-10%",
IF(tblSales[[#This Row],[Discount %]]&lt;=15,"10-15%",
IF(tblSales[[#This Row],[Discount %]]&lt;=20,"15-20%","20%+"))))</f>
        <v>5-10%</v>
      </c>
    </row>
    <row r="1741" spans="1:38">
      <c r="A1741" s="2" t="s">
        <v>3651</v>
      </c>
      <c r="B1741" s="11">
        <v>45592</v>
      </c>
      <c r="C1741" s="2" t="s">
        <v>1050</v>
      </c>
      <c r="D1741" s="2" t="s">
        <v>1646</v>
      </c>
      <c r="E1741" s="2" t="s">
        <v>859</v>
      </c>
      <c r="F1741" s="2" t="s">
        <v>98</v>
      </c>
      <c r="G1741" s="2">
        <v>2</v>
      </c>
      <c r="H1741" s="2">
        <v>1084.92</v>
      </c>
      <c r="I1741" s="2">
        <v>15</v>
      </c>
      <c r="J1741" s="2">
        <v>325.48</v>
      </c>
      <c r="K1741" s="2">
        <v>12</v>
      </c>
      <c r="L1741" s="2">
        <v>221.32</v>
      </c>
      <c r="M1741" s="2">
        <v>2065.6799999999998</v>
      </c>
      <c r="N1741" s="2">
        <v>1401.86</v>
      </c>
      <c r="O1741" s="2">
        <f t="shared" si="66"/>
        <v>442.49999999999994</v>
      </c>
      <c r="P1741" s="2" t="s">
        <v>29</v>
      </c>
      <c r="Q1741" s="2" t="str">
        <f t="shared" si="67"/>
        <v>Debit Card</v>
      </c>
      <c r="R1741" s="2" t="s">
        <v>21</v>
      </c>
      <c r="S1741" s="2" t="s">
        <v>56</v>
      </c>
      <c r="T1741" s="2" t="s">
        <v>635</v>
      </c>
      <c r="U1741" s="2" t="s">
        <v>60</v>
      </c>
      <c r="V1741" t="str">
        <f>TEXT(tblSales[[#This Row],[Invoice Date]],"mmm")</f>
        <v>Oct</v>
      </c>
      <c r="W1741">
        <f>MONTH(tblSales[[#This Row],[Invoice Date]])</f>
        <v>10</v>
      </c>
      <c r="X1741">
        <f>YEAR(tblSales[[#This Row],[Invoice Date]])</f>
        <v>2024</v>
      </c>
      <c r="Y1741" t="str">
        <f>TEXT(tblSales[[#This Row],[Invoice Date]],"mmm-yyyy")</f>
        <v>Oct-2024</v>
      </c>
      <c r="Z1741" t="str">
        <f>_xlfn.XLOOKUP(tblSales[[#This Row],[Product_ID]],Products!$A:$A,Products!$C:$C,"Women Dresses")</f>
        <v>Women Jeans</v>
      </c>
      <c r="AA1741" t="str">
        <f>_xlfn.XLOOKUP(tblSales[[#This Row],[Product_ID]],Products!$A:$A,Products!$D:$D,"Unknown")</f>
        <v>Skinny Fit</v>
      </c>
      <c r="AB1741" t="str">
        <f>_xlfn.XLOOKUP(tblSales[[#This Row],[Product_ID]],Products!$A:$A,Products!$E:$E,"Unknown")</f>
        <v>Global Desi</v>
      </c>
      <c r="AC1741" t="str">
        <f>_xlfn.XLOOKUP(tblSales[[#This Row],[Store_ID]],Stores!$A:$A,Stores!$B:$B,"Unknown")</f>
        <v>TrendMart Karimnagar Standard</v>
      </c>
      <c r="AD1741" t="str">
        <f>_xlfn.XLOOKUP(tblSales[[#This Row],[Store_ID]],Stores!$A:$A,Stores!$E:$E,"Unknown")</f>
        <v>South Zone 2</v>
      </c>
      <c r="AE1741" t="str">
        <f>_xlfn.XLOOKUP(tblSales[[#This Row],[Customer_ID]],Customers!$A:$A,Customers!$B:$B,"Unknown")</f>
        <v>Devi Subramaniam</v>
      </c>
      <c r="AF1741" t="str">
        <f>_xlfn.XLOOKUP(tblSales[[#This Row],[Customer_ID]],Customers!$A:$A,Customers!$J:$J,"Unknown")</f>
        <v>Gold</v>
      </c>
      <c r="AG1741" t="str">
        <f>_xlfn.XLOOKUP(tblSales[[#This Row],[Employee_ID]],Employees!$A:$A,Employees!$B:$B,"Unknown")</f>
        <v>Deepthi Iyengar</v>
      </c>
      <c r="AH1741">
        <f>IF(MONTH(tblSales[[#This Row],[Invoice Date]])&gt;=4,MONTH(tblSales[[#This Row],[Invoice Date]]),MONTH(tblSales[[#This Row],[Invoice Date]])+12)</f>
        <v>10</v>
      </c>
      <c r="AI1741" s="8">
        <f>DATE(YEAR(tblSales[[#This Row],[Invoice Date]]),MONTH(tblSales[[#This Row],[Invoice Date]]),1)</f>
        <v>45566</v>
      </c>
      <c r="AJ1741" t="str">
        <f>_xlfn.XLOOKUP(tblSales[[#This Row],[Product_ID]],Products!$A:$A,Products!$B:$B,"Unknown")</f>
        <v>Global Desi Skinny Fit Olive</v>
      </c>
      <c r="AK1741" s="9">
        <f>IFERROR(tblSales[[#This Row],[Profit]]/tblSales[[#This Row],[Sales Amount]],0)</f>
        <v>0.21421517369582896</v>
      </c>
      <c r="AL1741" t="str">
        <f>IF(tblSales[[#This Row],[Discount %]]&lt;=5,"0-5%",
IF(tblSales[[#This Row],[Discount %]]&lt;=10,"5-10%",
IF(tblSales[[#This Row],[Discount %]]&lt;=15,"10-15%",
IF(tblSales[[#This Row],[Discount %]]&lt;=20,"15-20%","20%+"))))</f>
        <v>10-15%</v>
      </c>
    </row>
    <row r="1742" spans="1:38">
      <c r="A1742" s="2" t="s">
        <v>3652</v>
      </c>
      <c r="B1742" s="11">
        <v>45590</v>
      </c>
      <c r="C1742" s="2" t="s">
        <v>1207</v>
      </c>
      <c r="D1742" s="2" t="s">
        <v>191</v>
      </c>
      <c r="E1742" s="2" t="s">
        <v>198</v>
      </c>
      <c r="F1742" s="2" t="s">
        <v>92</v>
      </c>
      <c r="G1742" s="2">
        <v>4</v>
      </c>
      <c r="H1742" s="2">
        <v>795.6</v>
      </c>
      <c r="I1742" s="2">
        <v>10</v>
      </c>
      <c r="J1742" s="2">
        <v>318.24</v>
      </c>
      <c r="K1742" s="2">
        <v>5</v>
      </c>
      <c r="L1742" s="2">
        <v>143.21</v>
      </c>
      <c r="M1742" s="2">
        <v>3007.37</v>
      </c>
      <c r="N1742" s="2">
        <v>2139.2399999999998</v>
      </c>
      <c r="O1742" s="2">
        <f t="shared" si="66"/>
        <v>724.92000000000007</v>
      </c>
      <c r="P1742" s="2" t="s">
        <v>28</v>
      </c>
      <c r="Q1742" s="2" t="str">
        <f t="shared" si="67"/>
        <v>Credit Card</v>
      </c>
      <c r="R1742" s="2" t="s">
        <v>21</v>
      </c>
      <c r="S1742" s="2" t="s">
        <v>56</v>
      </c>
      <c r="T1742" s="2" t="s">
        <v>547</v>
      </c>
      <c r="U1742" s="2" t="s">
        <v>59</v>
      </c>
      <c r="V1742" t="str">
        <f>TEXT(tblSales[[#This Row],[Invoice Date]],"mmm")</f>
        <v>Oct</v>
      </c>
      <c r="W1742">
        <f>MONTH(tblSales[[#This Row],[Invoice Date]])</f>
        <v>10</v>
      </c>
      <c r="X1742">
        <f>YEAR(tblSales[[#This Row],[Invoice Date]])</f>
        <v>2024</v>
      </c>
      <c r="Y1742" t="str">
        <f>TEXT(tblSales[[#This Row],[Invoice Date]],"mmm-yyyy")</f>
        <v>Oct-2024</v>
      </c>
      <c r="Z1742" t="str">
        <f>_xlfn.XLOOKUP(tblSales[[#This Row],[Product_ID]],Products!$A:$A,Products!$C:$C,"Women Dresses")</f>
        <v>Women Tops</v>
      </c>
      <c r="AA1742" t="str">
        <f>_xlfn.XLOOKUP(tblSales[[#This Row],[Product_ID]],Products!$A:$A,Products!$D:$D,"Unknown")</f>
        <v>Casual Top</v>
      </c>
      <c r="AB1742" t="str">
        <f>_xlfn.XLOOKUP(tblSales[[#This Row],[Product_ID]],Products!$A:$A,Products!$E:$E,"Unknown")</f>
        <v>US Polo Assn</v>
      </c>
      <c r="AC1742" t="str">
        <f>_xlfn.XLOOKUP(tblSales[[#This Row],[Store_ID]],Stores!$A:$A,Stores!$B:$B,"Unknown")</f>
        <v>TrendMart Warangal High Street</v>
      </c>
      <c r="AD1742" t="str">
        <f>_xlfn.XLOOKUP(tblSales[[#This Row],[Store_ID]],Stores!$A:$A,Stores!$E:$E,"Unknown")</f>
        <v>South Zone 2</v>
      </c>
      <c r="AE1742" t="str">
        <f>_xlfn.XLOOKUP(tblSales[[#This Row],[Customer_ID]],Customers!$A:$A,Customers!$B:$B,"Unknown")</f>
        <v>Rohit Kumar</v>
      </c>
      <c r="AF1742" t="str">
        <f>_xlfn.XLOOKUP(tblSales[[#This Row],[Customer_ID]],Customers!$A:$A,Customers!$J:$J,"Unknown")</f>
        <v>Regular</v>
      </c>
      <c r="AG1742" t="str">
        <f>_xlfn.XLOOKUP(tblSales[[#This Row],[Employee_ID]],Employees!$A:$A,Employees!$B:$B,"Unknown")</f>
        <v>Manoj Ramachandran</v>
      </c>
      <c r="AH1742">
        <f>IF(MONTH(tblSales[[#This Row],[Invoice Date]])&gt;=4,MONTH(tblSales[[#This Row],[Invoice Date]]),MONTH(tblSales[[#This Row],[Invoice Date]])+12)</f>
        <v>10</v>
      </c>
      <c r="AI1742" s="8">
        <f>DATE(YEAR(tblSales[[#This Row],[Invoice Date]]),MONTH(tblSales[[#This Row],[Invoice Date]]),1)</f>
        <v>45566</v>
      </c>
      <c r="AJ1742" t="str">
        <f>_xlfn.XLOOKUP(tblSales[[#This Row],[Product_ID]],Products!$A:$A,Products!$B:$B,"Unknown")</f>
        <v>US Polo Assn Casual Top Sky Blue</v>
      </c>
      <c r="AK1742" s="9">
        <f>IFERROR(tblSales[[#This Row],[Profit]]/tblSales[[#This Row],[Sales Amount]],0)</f>
        <v>0.24104782584118353</v>
      </c>
      <c r="AL1742" t="str">
        <f>IF(tblSales[[#This Row],[Discount %]]&lt;=5,"0-5%",
IF(tblSales[[#This Row],[Discount %]]&lt;=10,"5-10%",
IF(tblSales[[#This Row],[Discount %]]&lt;=15,"10-15%",
IF(tblSales[[#This Row],[Discount %]]&lt;=20,"15-20%","20%+"))))</f>
        <v>5-10%</v>
      </c>
    </row>
    <row r="1743" spans="1:38">
      <c r="A1743" s="2" t="s">
        <v>3653</v>
      </c>
      <c r="B1743" s="11">
        <v>45489</v>
      </c>
      <c r="C1743" s="2" t="s">
        <v>2567</v>
      </c>
      <c r="D1743" s="2" t="s">
        <v>318</v>
      </c>
      <c r="E1743" s="2" t="s">
        <v>284</v>
      </c>
      <c r="F1743" s="2" t="s">
        <v>104</v>
      </c>
      <c r="G1743" s="2">
        <v>3</v>
      </c>
      <c r="H1743" s="2">
        <v>1423.47</v>
      </c>
      <c r="I1743" s="2">
        <v>25</v>
      </c>
      <c r="J1743" s="2">
        <v>1067.5999999999999</v>
      </c>
      <c r="K1743" s="2">
        <v>12</v>
      </c>
      <c r="L1743" s="2">
        <v>384.34</v>
      </c>
      <c r="M1743" s="2">
        <v>3587.15</v>
      </c>
      <c r="N1743" s="2">
        <v>3075.72</v>
      </c>
      <c r="O1743" s="2">
        <f t="shared" si="66"/>
        <v>127.09000000000032</v>
      </c>
      <c r="P1743" s="2" t="s">
        <v>27</v>
      </c>
      <c r="Q1743" s="2" t="str">
        <f t="shared" si="67"/>
        <v>Cash</v>
      </c>
      <c r="R1743" s="2" t="s">
        <v>20</v>
      </c>
      <c r="S1743" s="2" t="s">
        <v>56</v>
      </c>
      <c r="T1743" s="2" t="s">
        <v>2103</v>
      </c>
      <c r="U1743" s="2" t="s">
        <v>59</v>
      </c>
      <c r="V1743" t="str">
        <f>TEXT(tblSales[[#This Row],[Invoice Date]],"mmm")</f>
        <v>Jul</v>
      </c>
      <c r="W1743">
        <f>MONTH(tblSales[[#This Row],[Invoice Date]])</f>
        <v>7</v>
      </c>
      <c r="X1743">
        <f>YEAR(tblSales[[#This Row],[Invoice Date]])</f>
        <v>2024</v>
      </c>
      <c r="Y1743" t="str">
        <f>TEXT(tblSales[[#This Row],[Invoice Date]],"mmm-yyyy")</f>
        <v>Jul-2024</v>
      </c>
      <c r="Z1743" t="str">
        <f>_xlfn.XLOOKUP(tblSales[[#This Row],[Product_ID]],Products!$A:$A,Products!$C:$C,"Women Dresses")</f>
        <v>Women Jeans</v>
      </c>
      <c r="AA1743" t="str">
        <f>_xlfn.XLOOKUP(tblSales[[#This Row],[Product_ID]],Products!$A:$A,Products!$D:$D,"Unknown")</f>
        <v>Straight Fit</v>
      </c>
      <c r="AB1743" t="str">
        <f>_xlfn.XLOOKUP(tblSales[[#This Row],[Product_ID]],Products!$A:$A,Products!$E:$E,"Unknown")</f>
        <v>Pothys</v>
      </c>
      <c r="AC1743" t="str">
        <f>_xlfn.XLOOKUP(tblSales[[#This Row],[Store_ID]],Stores!$A:$A,Stores!$B:$B,"Unknown")</f>
        <v>TrendMart Tumakuru Outlet</v>
      </c>
      <c r="AD1743" t="str">
        <f>_xlfn.XLOOKUP(tblSales[[#This Row],[Store_ID]],Stores!$A:$A,Stores!$E:$E,"Unknown")</f>
        <v>South Zone 2</v>
      </c>
      <c r="AE1743" t="str">
        <f>_xlfn.XLOOKUP(tblSales[[#This Row],[Customer_ID]],Customers!$A:$A,Customers!$B:$B,"Unknown")</f>
        <v>Saranya Krishnan</v>
      </c>
      <c r="AF1743" t="str">
        <f>_xlfn.XLOOKUP(tblSales[[#This Row],[Customer_ID]],Customers!$A:$A,Customers!$J:$J,"Unknown")</f>
        <v>Silver</v>
      </c>
      <c r="AG1743" t="str">
        <f>_xlfn.XLOOKUP(tblSales[[#This Row],[Employee_ID]],Employees!$A:$A,Employees!$B:$B,"Unknown")</f>
        <v>Meena Krishnan</v>
      </c>
      <c r="AH1743">
        <f>IF(MONTH(tblSales[[#This Row],[Invoice Date]])&gt;=4,MONTH(tblSales[[#This Row],[Invoice Date]]),MONTH(tblSales[[#This Row],[Invoice Date]])+12)</f>
        <v>7</v>
      </c>
      <c r="AI1743" s="8">
        <f>DATE(YEAR(tblSales[[#This Row],[Invoice Date]]),MONTH(tblSales[[#This Row],[Invoice Date]]),1)</f>
        <v>45474</v>
      </c>
      <c r="AJ1743" t="str">
        <f>_xlfn.XLOOKUP(tblSales[[#This Row],[Product_ID]],Products!$A:$A,Products!$B:$B,"Unknown")</f>
        <v>Pothys Straight Fit Charcoal</v>
      </c>
      <c r="AK1743" s="9">
        <f>IFERROR(tblSales[[#This Row],[Profit]]/tblSales[[#This Row],[Sales Amount]],0)</f>
        <v>3.5429240483392195E-2</v>
      </c>
      <c r="AL1743" t="str">
        <f>IF(tblSales[[#This Row],[Discount %]]&lt;=5,"0-5%",
IF(tblSales[[#This Row],[Discount %]]&lt;=10,"5-10%",
IF(tblSales[[#This Row],[Discount %]]&lt;=15,"10-15%",
IF(tblSales[[#This Row],[Discount %]]&lt;=20,"15-20%","20%+"))))</f>
        <v>20%+</v>
      </c>
    </row>
    <row r="1744" spans="1:38">
      <c r="A1744" s="2" t="s">
        <v>3654</v>
      </c>
      <c r="B1744" s="11">
        <v>45429</v>
      </c>
      <c r="C1744" s="2" t="s">
        <v>2509</v>
      </c>
      <c r="D1744" s="2" t="s">
        <v>474</v>
      </c>
      <c r="E1744" s="2" t="s">
        <v>275</v>
      </c>
      <c r="F1744" s="2" t="s">
        <v>233</v>
      </c>
      <c r="G1744" s="2">
        <v>1</v>
      </c>
      <c r="H1744" s="2">
        <v>3001.97</v>
      </c>
      <c r="I1744" s="2">
        <v>10</v>
      </c>
      <c r="J1744" s="2">
        <v>300.2</v>
      </c>
      <c r="K1744" s="2">
        <v>12</v>
      </c>
      <c r="L1744" s="2">
        <v>324.20999999999998</v>
      </c>
      <c r="M1744" s="2">
        <v>3025.98</v>
      </c>
      <c r="N1744" s="2">
        <v>2034.01</v>
      </c>
      <c r="O1744" s="2">
        <f t="shared" si="66"/>
        <v>667.76</v>
      </c>
      <c r="P1744" s="2" t="s">
        <v>24</v>
      </c>
      <c r="Q1744" s="2" t="str">
        <f t="shared" si="67"/>
        <v>Credit Card</v>
      </c>
      <c r="R1744" s="2" t="s">
        <v>20</v>
      </c>
      <c r="S1744" s="2" t="s">
        <v>56</v>
      </c>
      <c r="T1744" s="2" t="s">
        <v>2753</v>
      </c>
      <c r="U1744" s="2" t="s">
        <v>59</v>
      </c>
      <c r="V1744" t="str">
        <f>TEXT(tblSales[[#This Row],[Invoice Date]],"mmm")</f>
        <v>May</v>
      </c>
      <c r="W1744">
        <f>MONTH(tblSales[[#This Row],[Invoice Date]])</f>
        <v>5</v>
      </c>
      <c r="X1744">
        <f>YEAR(tblSales[[#This Row],[Invoice Date]])</f>
        <v>2024</v>
      </c>
      <c r="Y1744" t="str">
        <f>TEXT(tblSales[[#This Row],[Invoice Date]],"mmm-yyyy")</f>
        <v>May-2024</v>
      </c>
      <c r="Z1744" t="str">
        <f>_xlfn.XLOOKUP(tblSales[[#This Row],[Product_ID]],Products!$A:$A,Products!$C:$C,"Women Dresses")</f>
        <v>Handbags</v>
      </c>
      <c r="AA1744" t="str">
        <f>_xlfn.XLOOKUP(tblSales[[#This Row],[Product_ID]],Products!$A:$A,Products!$D:$D,"Unknown")</f>
        <v>Sling Bag</v>
      </c>
      <c r="AB1744" t="str">
        <f>_xlfn.XLOOKUP(tblSales[[#This Row],[Product_ID]],Products!$A:$A,Products!$E:$E,"Unknown")</f>
        <v>GRT Jewellers</v>
      </c>
      <c r="AC1744" t="str">
        <f>_xlfn.XLOOKUP(tblSales[[#This Row],[Store_ID]],Stores!$A:$A,Stores!$B:$B,"Unknown")</f>
        <v>TrendMart Madurai High Street</v>
      </c>
      <c r="AD1744" t="str">
        <f>_xlfn.XLOOKUP(tblSales[[#This Row],[Store_ID]],Stores!$A:$A,Stores!$E:$E,"Unknown")</f>
        <v>South Zone 1</v>
      </c>
      <c r="AE1744" t="str">
        <f>_xlfn.XLOOKUP(tblSales[[#This Row],[Customer_ID]],Customers!$A:$A,Customers!$B:$B,"Unknown")</f>
        <v>Eswar Achari</v>
      </c>
      <c r="AF1744" t="str">
        <f>_xlfn.XLOOKUP(tblSales[[#This Row],[Customer_ID]],Customers!$A:$A,Customers!$J:$J,"Unknown")</f>
        <v>Silver</v>
      </c>
      <c r="AG1744" t="str">
        <f>_xlfn.XLOOKUP(tblSales[[#This Row],[Employee_ID]],Employees!$A:$A,Employees!$B:$B,"Unknown")</f>
        <v>Malathi Varma</v>
      </c>
      <c r="AH1744">
        <f>IF(MONTH(tblSales[[#This Row],[Invoice Date]])&gt;=4,MONTH(tblSales[[#This Row],[Invoice Date]]),MONTH(tblSales[[#This Row],[Invoice Date]])+12)</f>
        <v>5</v>
      </c>
      <c r="AI1744" s="8">
        <f>DATE(YEAR(tblSales[[#This Row],[Invoice Date]]),MONTH(tblSales[[#This Row],[Invoice Date]]),1)</f>
        <v>45413</v>
      </c>
      <c r="AJ1744" t="str">
        <f>_xlfn.XLOOKUP(tblSales[[#This Row],[Product_ID]],Products!$A:$A,Products!$B:$B,"Unknown")</f>
        <v>GRT Jewellers Sling Bag Olive</v>
      </c>
      <c r="AK1744" s="9">
        <f>IFERROR(tblSales[[#This Row],[Profit]]/tblSales[[#This Row],[Sales Amount]],0)</f>
        <v>0.22067561583354814</v>
      </c>
      <c r="AL1744" t="str">
        <f>IF(tblSales[[#This Row],[Discount %]]&lt;=5,"0-5%",
IF(tblSales[[#This Row],[Discount %]]&lt;=10,"5-10%",
IF(tblSales[[#This Row],[Discount %]]&lt;=15,"10-15%",
IF(tblSales[[#This Row],[Discount %]]&lt;=20,"15-20%","20%+"))))</f>
        <v>5-10%</v>
      </c>
    </row>
    <row r="1745" spans="1:38">
      <c r="A1745" s="12" t="s">
        <v>3655</v>
      </c>
      <c r="B1745" s="13">
        <v>45617</v>
      </c>
      <c r="C1745" s="12" t="s">
        <v>491</v>
      </c>
      <c r="D1745" s="12" t="s">
        <v>806</v>
      </c>
      <c r="E1745" s="12" t="s">
        <v>139</v>
      </c>
      <c r="F1745" s="12" t="s">
        <v>377</v>
      </c>
      <c r="G1745" s="12">
        <v>0</v>
      </c>
      <c r="H1745" s="12">
        <v>658.8</v>
      </c>
      <c r="I1745" s="12">
        <v>5</v>
      </c>
      <c r="J1745" s="12">
        <v>0</v>
      </c>
      <c r="K1745" s="12">
        <v>5</v>
      </c>
      <c r="L1745" s="12">
        <v>0</v>
      </c>
      <c r="M1745" s="12">
        <v>0</v>
      </c>
      <c r="N1745" s="12">
        <v>0</v>
      </c>
      <c r="O1745" s="12">
        <v>0</v>
      </c>
      <c r="P1745" s="12" t="s">
        <v>29</v>
      </c>
      <c r="Q1745" s="12" t="str">
        <f t="shared" si="67"/>
        <v>Debit Card</v>
      </c>
      <c r="R1745" s="12" t="s">
        <v>20</v>
      </c>
      <c r="S1745" s="12" t="s">
        <v>56</v>
      </c>
      <c r="T1745" s="12" t="s">
        <v>3243</v>
      </c>
      <c r="U1745" s="12" t="s">
        <v>59</v>
      </c>
      <c r="V1745" t="str">
        <f>TEXT(tblSales[[#This Row],[Invoice Date]],"mmm")</f>
        <v>Nov</v>
      </c>
      <c r="W1745">
        <f>MONTH(tblSales[[#This Row],[Invoice Date]])</f>
        <v>11</v>
      </c>
      <c r="X1745">
        <f>YEAR(tblSales[[#This Row],[Invoice Date]])</f>
        <v>2024</v>
      </c>
      <c r="Y1745" t="str">
        <f>TEXT(tblSales[[#This Row],[Invoice Date]],"mmm-yyyy")</f>
        <v>Nov-2024</v>
      </c>
      <c r="Z1745" t="str">
        <f>_xlfn.XLOOKUP(tblSales[[#This Row],[Product_ID]],Products!$A:$A,Products!$C:$C,"Women Dresses")</f>
        <v>Kids Wear</v>
      </c>
      <c r="AA1745" t="str">
        <f>_xlfn.XLOOKUP(tblSales[[#This Row],[Product_ID]],Products!$A:$A,Products!$D:$D,"Unknown")</f>
        <v>Girls Frock</v>
      </c>
      <c r="AB1745" t="str">
        <f>_xlfn.XLOOKUP(tblSales[[#This Row],[Product_ID]],Products!$A:$A,Products!$E:$E,"Unknown")</f>
        <v>Sonata</v>
      </c>
      <c r="AC1745" t="str">
        <f>_xlfn.XLOOKUP(tblSales[[#This Row],[Store_ID]],Stores!$A:$A,Stores!$B:$B,"Unknown")</f>
        <v>TrendMart Kozhikode Standard</v>
      </c>
      <c r="AD1745" t="str">
        <f>_xlfn.XLOOKUP(tblSales[[#This Row],[Store_ID]],Stores!$A:$A,Stores!$E:$E,"Unknown")</f>
        <v>South Zone 1</v>
      </c>
      <c r="AE1745" t="str">
        <f>_xlfn.XLOOKUP(tblSales[[#This Row],[Customer_ID]],Customers!$A:$A,Customers!$B:$B,"Unknown")</f>
        <v>Sunita Subramaniam</v>
      </c>
      <c r="AF1745" t="str">
        <f>_xlfn.XLOOKUP(tblSales[[#This Row],[Customer_ID]],Customers!$A:$A,Customers!$J:$J,"Unknown")</f>
        <v>Regular</v>
      </c>
      <c r="AG1745" t="str">
        <f>_xlfn.XLOOKUP(tblSales[[#This Row],[Employee_ID]],Employees!$A:$A,Employees!$B:$B,"Unknown")</f>
        <v>Sunita Ramachandran</v>
      </c>
      <c r="AH1745">
        <f>IF(MONTH(tblSales[[#This Row],[Invoice Date]])&gt;=4,MONTH(tblSales[[#This Row],[Invoice Date]]),MONTH(tblSales[[#This Row],[Invoice Date]])+12)</f>
        <v>11</v>
      </c>
      <c r="AI1745" s="8">
        <f>DATE(YEAR(tblSales[[#This Row],[Invoice Date]]),MONTH(tblSales[[#This Row],[Invoice Date]]),1)</f>
        <v>45597</v>
      </c>
      <c r="AJ1745" t="str">
        <f>_xlfn.XLOOKUP(tblSales[[#This Row],[Product_ID]],Products!$A:$A,Products!$B:$B,"Unknown")</f>
        <v>Sonata Girls Frock Cream</v>
      </c>
      <c r="AK1745" s="9">
        <f>IFERROR(tblSales[[#This Row],[Profit]]/tblSales[[#This Row],[Sales Amount]],0)</f>
        <v>0</v>
      </c>
      <c r="AL1745" t="str">
        <f>IF(tblSales[[#This Row],[Discount %]]&lt;=5,"0-5%",
IF(tblSales[[#This Row],[Discount %]]&lt;=10,"5-10%",
IF(tblSales[[#This Row],[Discount %]]&lt;=15,"10-15%",
IF(tblSales[[#This Row],[Discount %]]&lt;=20,"15-20%","20%+"))))</f>
        <v>0-5%</v>
      </c>
    </row>
    <row r="1746" spans="1:38">
      <c r="A1746" s="2" t="s">
        <v>3656</v>
      </c>
      <c r="B1746" s="11">
        <v>45546</v>
      </c>
      <c r="C1746" s="2" t="s">
        <v>3657</v>
      </c>
      <c r="D1746" s="2" t="s">
        <v>624</v>
      </c>
      <c r="E1746" s="2" t="s">
        <v>448</v>
      </c>
      <c r="F1746" s="2" t="s">
        <v>319</v>
      </c>
      <c r="G1746" s="2">
        <v>3</v>
      </c>
      <c r="H1746" s="2">
        <v>645.59</v>
      </c>
      <c r="I1746" s="2">
        <v>0</v>
      </c>
      <c r="J1746" s="2">
        <v>0</v>
      </c>
      <c r="K1746" s="2">
        <v>5</v>
      </c>
      <c r="L1746" s="2">
        <v>96.84</v>
      </c>
      <c r="M1746" s="2">
        <v>2033.61</v>
      </c>
      <c r="N1746" s="2">
        <v>1211.1300000000001</v>
      </c>
      <c r="O1746" s="2">
        <f t="shared" ref="O1746:O1809" si="68">(M1746-N1746-L1746)</f>
        <v>725.63999999999976</v>
      </c>
      <c r="P1746" s="2" t="s">
        <v>28</v>
      </c>
      <c r="Q1746" s="2" t="str">
        <f t="shared" si="67"/>
        <v>Credit Card</v>
      </c>
      <c r="R1746" s="2" t="s">
        <v>21</v>
      </c>
      <c r="S1746" s="2" t="s">
        <v>56</v>
      </c>
      <c r="T1746" s="2" t="s">
        <v>2370</v>
      </c>
      <c r="U1746" s="2" t="s">
        <v>59</v>
      </c>
      <c r="V1746" t="str">
        <f>TEXT(tblSales[[#This Row],[Invoice Date]],"mmm")</f>
        <v>Sep</v>
      </c>
      <c r="W1746">
        <f>MONTH(tblSales[[#This Row],[Invoice Date]])</f>
        <v>9</v>
      </c>
      <c r="X1746">
        <f>YEAR(tblSales[[#This Row],[Invoice Date]])</f>
        <v>2024</v>
      </c>
      <c r="Y1746" t="str">
        <f>TEXT(tblSales[[#This Row],[Invoice Date]],"mmm-yyyy")</f>
        <v>Sep-2024</v>
      </c>
      <c r="Z1746" t="str">
        <f>_xlfn.XLOOKUP(tblSales[[#This Row],[Product_ID]],Products!$A:$A,Products!$C:$C,"Women Dresses")</f>
        <v>Accessories</v>
      </c>
      <c r="AA1746" t="str">
        <f>_xlfn.XLOOKUP(tblSales[[#This Row],[Product_ID]],Products!$A:$A,Products!$D:$D,"Unknown")</f>
        <v>Cap</v>
      </c>
      <c r="AB1746" t="str">
        <f>_xlfn.XLOOKUP(tblSales[[#This Row],[Product_ID]],Products!$A:$A,Products!$E:$E,"Unknown")</f>
        <v>Westside</v>
      </c>
      <c r="AC1746" t="str">
        <f>_xlfn.XLOOKUP(tblSales[[#This Row],[Store_ID]],Stores!$A:$A,Stores!$B:$B,"Unknown")</f>
        <v>TrendMart Nellore High Street</v>
      </c>
      <c r="AD1746" t="str">
        <f>_xlfn.XLOOKUP(tblSales[[#This Row],[Store_ID]],Stores!$A:$A,Stores!$E:$E,"Unknown")</f>
        <v>South Zone 3</v>
      </c>
      <c r="AE1746" t="str">
        <f>_xlfn.XLOOKUP(tblSales[[#This Row],[Customer_ID]],Customers!$A:$A,Customers!$B:$B,"Unknown")</f>
        <v>Balaji Gowda</v>
      </c>
      <c r="AF1746" t="str">
        <f>_xlfn.XLOOKUP(tblSales[[#This Row],[Customer_ID]],Customers!$A:$A,Customers!$J:$J,"Unknown")</f>
        <v>Gold</v>
      </c>
      <c r="AG1746" t="str">
        <f>_xlfn.XLOOKUP(tblSales[[#This Row],[Employee_ID]],Employees!$A:$A,Employees!$B:$B,"Unknown")</f>
        <v>Sathish Sundaram</v>
      </c>
      <c r="AH1746">
        <f>IF(MONTH(tblSales[[#This Row],[Invoice Date]])&gt;=4,MONTH(tblSales[[#This Row],[Invoice Date]]),MONTH(tblSales[[#This Row],[Invoice Date]])+12)</f>
        <v>9</v>
      </c>
      <c r="AI1746" s="8">
        <f>DATE(YEAR(tblSales[[#This Row],[Invoice Date]]),MONTH(tblSales[[#This Row],[Invoice Date]]),1)</f>
        <v>45536</v>
      </c>
      <c r="AJ1746" t="str">
        <f>_xlfn.XLOOKUP(tblSales[[#This Row],[Product_ID]],Products!$A:$A,Products!$B:$B,"Unknown")</f>
        <v>Westside Cap Beige</v>
      </c>
      <c r="AK1746" s="9">
        <f>IFERROR(tblSales[[#This Row],[Profit]]/tblSales[[#This Row],[Sales Amount]],0)</f>
        <v>0.3568235797424284</v>
      </c>
      <c r="AL1746" t="str">
        <f>IF(tblSales[[#This Row],[Discount %]]&lt;=5,"0-5%",
IF(tblSales[[#This Row],[Discount %]]&lt;=10,"5-10%",
IF(tblSales[[#This Row],[Discount %]]&lt;=15,"10-15%",
IF(tblSales[[#This Row],[Discount %]]&lt;=20,"15-20%","20%+"))))</f>
        <v>0-5%</v>
      </c>
    </row>
    <row r="1747" spans="1:38">
      <c r="A1747" s="2" t="s">
        <v>3658</v>
      </c>
      <c r="B1747" s="11">
        <v>45561</v>
      </c>
      <c r="C1747" s="2" t="s">
        <v>148</v>
      </c>
      <c r="D1747" s="2" t="s">
        <v>806</v>
      </c>
      <c r="E1747" s="2" t="s">
        <v>145</v>
      </c>
      <c r="F1747" s="2" t="s">
        <v>222</v>
      </c>
      <c r="G1747" s="2">
        <v>1</v>
      </c>
      <c r="H1747" s="2">
        <v>662.31</v>
      </c>
      <c r="I1747" s="2">
        <v>20</v>
      </c>
      <c r="J1747" s="2">
        <v>132.46</v>
      </c>
      <c r="K1747" s="2">
        <v>5</v>
      </c>
      <c r="L1747" s="2">
        <v>26.49</v>
      </c>
      <c r="M1747" s="2">
        <v>556.34</v>
      </c>
      <c r="N1747" s="2">
        <v>525.45000000000005</v>
      </c>
      <c r="O1747" s="2">
        <f t="shared" si="68"/>
        <v>4.3999999999999879</v>
      </c>
      <c r="P1747" s="2" t="s">
        <v>29</v>
      </c>
      <c r="Q1747" s="2" t="str">
        <f t="shared" si="67"/>
        <v>Debit Card</v>
      </c>
      <c r="R1747" s="2" t="s">
        <v>20</v>
      </c>
      <c r="S1747" s="2" t="s">
        <v>56</v>
      </c>
      <c r="T1747" s="2" t="s">
        <v>123</v>
      </c>
      <c r="U1747" s="2" t="s">
        <v>59</v>
      </c>
      <c r="V1747" t="str">
        <f>TEXT(tblSales[[#This Row],[Invoice Date]],"mmm")</f>
        <v>Sep</v>
      </c>
      <c r="W1747">
        <f>MONTH(tblSales[[#This Row],[Invoice Date]])</f>
        <v>9</v>
      </c>
      <c r="X1747">
        <f>YEAR(tblSales[[#This Row],[Invoice Date]])</f>
        <v>2024</v>
      </c>
      <c r="Y1747" t="str">
        <f>TEXT(tblSales[[#This Row],[Invoice Date]],"mmm-yyyy")</f>
        <v>Sep-2024</v>
      </c>
      <c r="Z1747" t="str">
        <f>_xlfn.XLOOKUP(tblSales[[#This Row],[Product_ID]],Products!$A:$A,Products!$C:$C,"Women Dresses")</f>
        <v>Kids Wear</v>
      </c>
      <c r="AA1747" t="str">
        <f>_xlfn.XLOOKUP(tblSales[[#This Row],[Product_ID]],Products!$A:$A,Products!$D:$D,"Unknown")</f>
        <v>Girls Frock</v>
      </c>
      <c r="AB1747" t="str">
        <f>_xlfn.XLOOKUP(tblSales[[#This Row],[Product_ID]],Products!$A:$A,Products!$E:$E,"Unknown")</f>
        <v>Sonata</v>
      </c>
      <c r="AC1747" t="str">
        <f>_xlfn.XLOOKUP(tblSales[[#This Row],[Store_ID]],Stores!$A:$A,Stores!$B:$B,"Unknown")</f>
        <v>TrendMart Nizamabad Outlet</v>
      </c>
      <c r="AD1747" t="str">
        <f>_xlfn.XLOOKUP(tblSales[[#This Row],[Store_ID]],Stores!$A:$A,Stores!$E:$E,"Unknown")</f>
        <v>South Zone 2</v>
      </c>
      <c r="AE1747" t="str">
        <f>_xlfn.XLOOKUP(tblSales[[#This Row],[Customer_ID]],Customers!$A:$A,Customers!$B:$B,"Unknown")</f>
        <v>Tanvi Balasubramaniam</v>
      </c>
      <c r="AF1747" t="str">
        <f>_xlfn.XLOOKUP(tblSales[[#This Row],[Customer_ID]],Customers!$A:$A,Customers!$J:$J,"Unknown")</f>
        <v>Silver</v>
      </c>
      <c r="AG1747" t="str">
        <f>_xlfn.XLOOKUP(tblSales[[#This Row],[Employee_ID]],Employees!$A:$A,Employees!$B:$B,"Unknown")</f>
        <v>Vasanthi Gupta</v>
      </c>
      <c r="AH1747">
        <f>IF(MONTH(tblSales[[#This Row],[Invoice Date]])&gt;=4,MONTH(tblSales[[#This Row],[Invoice Date]]),MONTH(tblSales[[#This Row],[Invoice Date]])+12)</f>
        <v>9</v>
      </c>
      <c r="AI1747" s="8">
        <f>DATE(YEAR(tblSales[[#This Row],[Invoice Date]]),MONTH(tblSales[[#This Row],[Invoice Date]]),1)</f>
        <v>45536</v>
      </c>
      <c r="AJ1747" t="str">
        <f>_xlfn.XLOOKUP(tblSales[[#This Row],[Product_ID]],Products!$A:$A,Products!$B:$B,"Unknown")</f>
        <v>Sonata Girls Frock Cream</v>
      </c>
      <c r="AK1747" s="9">
        <f>IFERROR(tblSales[[#This Row],[Profit]]/tblSales[[#This Row],[Sales Amount]],0)</f>
        <v>7.9088327281877768E-3</v>
      </c>
      <c r="AL1747" t="str">
        <f>IF(tblSales[[#This Row],[Discount %]]&lt;=5,"0-5%",
IF(tblSales[[#This Row],[Discount %]]&lt;=10,"5-10%",
IF(tblSales[[#This Row],[Discount %]]&lt;=15,"10-15%",
IF(tblSales[[#This Row],[Discount %]]&lt;=20,"15-20%","20%+"))))</f>
        <v>15-20%</v>
      </c>
    </row>
    <row r="1748" spans="1:38">
      <c r="A1748" s="2" t="s">
        <v>3659</v>
      </c>
      <c r="B1748" s="11">
        <v>45601</v>
      </c>
      <c r="C1748" s="2" t="s">
        <v>836</v>
      </c>
      <c r="D1748" s="2" t="s">
        <v>208</v>
      </c>
      <c r="E1748" s="2" t="s">
        <v>292</v>
      </c>
      <c r="F1748" s="2" t="s">
        <v>562</v>
      </c>
      <c r="G1748" s="2">
        <v>1</v>
      </c>
      <c r="H1748" s="2">
        <v>778.86</v>
      </c>
      <c r="I1748" s="2">
        <v>10</v>
      </c>
      <c r="J1748" s="2">
        <v>77.89</v>
      </c>
      <c r="K1748" s="2">
        <v>5</v>
      </c>
      <c r="L1748" s="2">
        <v>35.049999999999997</v>
      </c>
      <c r="M1748" s="2">
        <v>736.02</v>
      </c>
      <c r="N1748" s="2">
        <v>443.19</v>
      </c>
      <c r="O1748" s="2">
        <f t="shared" si="68"/>
        <v>257.77999999999997</v>
      </c>
      <c r="P1748" s="2" t="s">
        <v>32</v>
      </c>
      <c r="Q1748" s="2" t="str">
        <f t="shared" si="67"/>
        <v>UPI</v>
      </c>
      <c r="R1748" s="2" t="s">
        <v>20</v>
      </c>
      <c r="S1748" s="2" t="s">
        <v>56</v>
      </c>
      <c r="T1748" s="2" t="s">
        <v>848</v>
      </c>
      <c r="U1748" s="2" t="s">
        <v>59</v>
      </c>
      <c r="V1748" t="str">
        <f>TEXT(tblSales[[#This Row],[Invoice Date]],"mmm")</f>
        <v>Nov</v>
      </c>
      <c r="W1748">
        <f>MONTH(tblSales[[#This Row],[Invoice Date]])</f>
        <v>11</v>
      </c>
      <c r="X1748">
        <f>YEAR(tblSales[[#This Row],[Invoice Date]])</f>
        <v>2024</v>
      </c>
      <c r="Y1748" t="str">
        <f>TEXT(tblSales[[#This Row],[Invoice Date]],"mmm-yyyy")</f>
        <v>Nov-2024</v>
      </c>
      <c r="Z1748" t="str">
        <f>_xlfn.XLOOKUP(tblSales[[#This Row],[Product_ID]],Products!$A:$A,Products!$C:$C,"Women Dresses")</f>
        <v>Accessories</v>
      </c>
      <c r="AA1748" t="str">
        <f>_xlfn.XLOOKUP(tblSales[[#This Row],[Product_ID]],Products!$A:$A,Products!$D:$D,"Unknown")</f>
        <v>Tie</v>
      </c>
      <c r="AB1748" t="str">
        <f>_xlfn.XLOOKUP(tblSales[[#This Row],[Product_ID]],Products!$A:$A,Products!$E:$E,"Unknown")</f>
        <v>Allen Solly</v>
      </c>
      <c r="AC1748" t="str">
        <f>_xlfn.XLOOKUP(tblSales[[#This Row],[Store_ID]],Stores!$A:$A,Stores!$B:$B,"Unknown")</f>
        <v>TrendMart Kozhikode High Street</v>
      </c>
      <c r="AD1748" t="str">
        <f>_xlfn.XLOOKUP(tblSales[[#This Row],[Store_ID]],Stores!$A:$A,Stores!$E:$E,"Unknown")</f>
        <v>South Zone 1</v>
      </c>
      <c r="AE1748" t="str">
        <f>_xlfn.XLOOKUP(tblSales[[#This Row],[Customer_ID]],Customers!$A:$A,Customers!$B:$B,"Unknown")</f>
        <v>Usha Natarajan</v>
      </c>
      <c r="AF1748" t="str">
        <f>_xlfn.XLOOKUP(tblSales[[#This Row],[Customer_ID]],Customers!$A:$A,Customers!$J:$J,"Unknown")</f>
        <v>Regular</v>
      </c>
      <c r="AG1748" t="str">
        <f>_xlfn.XLOOKUP(tblSales[[#This Row],[Employee_ID]],Employees!$A:$A,Employees!$B:$B,"Unknown")</f>
        <v>Vikram Bhat</v>
      </c>
      <c r="AH1748">
        <f>IF(MONTH(tblSales[[#This Row],[Invoice Date]])&gt;=4,MONTH(tblSales[[#This Row],[Invoice Date]]),MONTH(tblSales[[#This Row],[Invoice Date]])+12)</f>
        <v>11</v>
      </c>
      <c r="AI1748" s="8">
        <f>DATE(YEAR(tblSales[[#This Row],[Invoice Date]]),MONTH(tblSales[[#This Row],[Invoice Date]]),1)</f>
        <v>45597</v>
      </c>
      <c r="AJ1748" t="str">
        <f>_xlfn.XLOOKUP(tblSales[[#This Row],[Product_ID]],Products!$A:$A,Products!$B:$B,"Unknown")</f>
        <v>Allen Solly Tie Pink</v>
      </c>
      <c r="AK1748" s="9">
        <f>IFERROR(tblSales[[#This Row],[Profit]]/tblSales[[#This Row],[Sales Amount]],0)</f>
        <v>0.35023504796065319</v>
      </c>
      <c r="AL1748" t="str">
        <f>IF(tblSales[[#This Row],[Discount %]]&lt;=5,"0-5%",
IF(tblSales[[#This Row],[Discount %]]&lt;=10,"5-10%",
IF(tblSales[[#This Row],[Discount %]]&lt;=15,"10-15%",
IF(tblSales[[#This Row],[Discount %]]&lt;=20,"15-20%","20%+"))))</f>
        <v>5-10%</v>
      </c>
    </row>
    <row r="1749" spans="1:38">
      <c r="A1749" s="2" t="s">
        <v>3660</v>
      </c>
      <c r="B1749" s="11">
        <v>45582</v>
      </c>
      <c r="C1749" s="2" t="s">
        <v>3661</v>
      </c>
      <c r="D1749" s="2" t="s">
        <v>220</v>
      </c>
      <c r="E1749" s="2" t="s">
        <v>1233</v>
      </c>
      <c r="F1749" s="2" t="s">
        <v>249</v>
      </c>
      <c r="G1749" s="2">
        <v>4</v>
      </c>
      <c r="H1749" s="2">
        <v>3134.22</v>
      </c>
      <c r="I1749" s="2">
        <v>0</v>
      </c>
      <c r="J1749" s="2">
        <v>0</v>
      </c>
      <c r="K1749" s="2">
        <v>12</v>
      </c>
      <c r="L1749" s="2">
        <v>1504.43</v>
      </c>
      <c r="M1749" s="2">
        <v>14041.31</v>
      </c>
      <c r="N1749" s="2">
        <v>8277.32</v>
      </c>
      <c r="O1749" s="2">
        <f t="shared" si="68"/>
        <v>4259.5599999999995</v>
      </c>
      <c r="P1749" s="2" t="s">
        <v>28</v>
      </c>
      <c r="Q1749" s="2" t="str">
        <f t="shared" si="67"/>
        <v>Credit Card</v>
      </c>
      <c r="R1749" s="2" t="s">
        <v>20</v>
      </c>
      <c r="S1749" s="2" t="s">
        <v>56</v>
      </c>
      <c r="T1749" s="2" t="s">
        <v>2143</v>
      </c>
      <c r="U1749" s="2" t="s">
        <v>59</v>
      </c>
      <c r="V1749" t="str">
        <f>TEXT(tblSales[[#This Row],[Invoice Date]],"mmm")</f>
        <v>Oct</v>
      </c>
      <c r="W1749">
        <f>MONTH(tblSales[[#This Row],[Invoice Date]])</f>
        <v>10</v>
      </c>
      <c r="X1749">
        <f>YEAR(tblSales[[#This Row],[Invoice Date]])</f>
        <v>2024</v>
      </c>
      <c r="Y1749" t="str">
        <f>TEXT(tblSales[[#This Row],[Invoice Date]],"mmm-yyyy")</f>
        <v>Oct-2024</v>
      </c>
      <c r="Z1749" t="str">
        <f>_xlfn.XLOOKUP(tblSales[[#This Row],[Product_ID]],Products!$A:$A,Products!$C:$C,"Women Dresses")</f>
        <v>Handbags</v>
      </c>
      <c r="AA1749" t="str">
        <f>_xlfn.XLOOKUP(tblSales[[#This Row],[Product_ID]],Products!$A:$A,Products!$D:$D,"Unknown")</f>
        <v>Sling Bag</v>
      </c>
      <c r="AB1749" t="str">
        <f>_xlfn.XLOOKUP(tblSales[[#This Row],[Product_ID]],Products!$A:$A,Products!$E:$E,"Unknown")</f>
        <v>Westside</v>
      </c>
      <c r="AC1749" t="str">
        <f>_xlfn.XLOOKUP(tblSales[[#This Row],[Store_ID]],Stores!$A:$A,Stores!$B:$B,"Unknown")</f>
        <v>TrendMart Visakhapatnam Standard</v>
      </c>
      <c r="AD1749" t="str">
        <f>_xlfn.XLOOKUP(tblSales[[#This Row],[Store_ID]],Stores!$A:$A,Stores!$E:$E,"Unknown")</f>
        <v>South Zone 3</v>
      </c>
      <c r="AE1749" t="str">
        <f>_xlfn.XLOOKUP(tblSales[[#This Row],[Customer_ID]],Customers!$A:$A,Customers!$B:$B,"Unknown")</f>
        <v>Sathish Gounder</v>
      </c>
      <c r="AF1749" t="str">
        <f>_xlfn.XLOOKUP(tblSales[[#This Row],[Customer_ID]],Customers!$A:$A,Customers!$J:$J,"Unknown")</f>
        <v>Silver</v>
      </c>
      <c r="AG1749" t="str">
        <f>_xlfn.XLOOKUP(tblSales[[#This Row],[Employee_ID]],Employees!$A:$A,Employees!$B:$B,"Unknown")</f>
        <v>Hari Nair</v>
      </c>
      <c r="AH1749">
        <f>IF(MONTH(tblSales[[#This Row],[Invoice Date]])&gt;=4,MONTH(tblSales[[#This Row],[Invoice Date]]),MONTH(tblSales[[#This Row],[Invoice Date]])+12)</f>
        <v>10</v>
      </c>
      <c r="AI1749" s="8">
        <f>DATE(YEAR(tblSales[[#This Row],[Invoice Date]]),MONTH(tblSales[[#This Row],[Invoice Date]]),1)</f>
        <v>45566</v>
      </c>
      <c r="AJ1749" t="str">
        <f>_xlfn.XLOOKUP(tblSales[[#This Row],[Product_ID]],Products!$A:$A,Products!$B:$B,"Unknown")</f>
        <v>Westside Sling Bag Grey</v>
      </c>
      <c r="AK1749" s="9">
        <f>IFERROR(tblSales[[#This Row],[Profit]]/tblSales[[#This Row],[Sales Amount]],0)</f>
        <v>0.3033591595086213</v>
      </c>
      <c r="AL1749" t="str">
        <f>IF(tblSales[[#This Row],[Discount %]]&lt;=5,"0-5%",
IF(tblSales[[#This Row],[Discount %]]&lt;=10,"5-10%",
IF(tblSales[[#This Row],[Discount %]]&lt;=15,"10-15%",
IF(tblSales[[#This Row],[Discount %]]&lt;=20,"15-20%","20%+"))))</f>
        <v>0-5%</v>
      </c>
    </row>
    <row r="1750" spans="1:38">
      <c r="A1750" s="2" t="s">
        <v>3662</v>
      </c>
      <c r="B1750" s="11">
        <v>45453</v>
      </c>
      <c r="C1750" s="2" t="s">
        <v>1276</v>
      </c>
      <c r="D1750" s="2" t="s">
        <v>337</v>
      </c>
      <c r="E1750" s="2" t="s">
        <v>754</v>
      </c>
      <c r="F1750" s="2" t="s">
        <v>134</v>
      </c>
      <c r="G1750" s="2">
        <v>3</v>
      </c>
      <c r="H1750" s="2">
        <v>479.89</v>
      </c>
      <c r="I1750" s="2">
        <v>0</v>
      </c>
      <c r="J1750" s="2">
        <v>0</v>
      </c>
      <c r="K1750" s="2">
        <v>5</v>
      </c>
      <c r="L1750" s="2">
        <v>71.98</v>
      </c>
      <c r="M1750" s="2">
        <v>1511.65</v>
      </c>
      <c r="N1750" s="2">
        <v>885</v>
      </c>
      <c r="O1750" s="2">
        <f t="shared" si="68"/>
        <v>554.67000000000007</v>
      </c>
      <c r="P1750" s="2" t="s">
        <v>29</v>
      </c>
      <c r="Q1750" s="2" t="str">
        <f t="shared" si="67"/>
        <v>Debit Card</v>
      </c>
      <c r="R1750" s="2" t="s">
        <v>21</v>
      </c>
      <c r="S1750" s="2" t="s">
        <v>56</v>
      </c>
      <c r="T1750" s="2" t="s">
        <v>1344</v>
      </c>
      <c r="U1750" s="2" t="s">
        <v>59</v>
      </c>
      <c r="V1750" t="str">
        <f>TEXT(tblSales[[#This Row],[Invoice Date]],"mmm")</f>
        <v>Jun</v>
      </c>
      <c r="W1750">
        <f>MONTH(tblSales[[#This Row],[Invoice Date]])</f>
        <v>6</v>
      </c>
      <c r="X1750">
        <f>YEAR(tblSales[[#This Row],[Invoice Date]])</f>
        <v>2024</v>
      </c>
      <c r="Y1750" t="str">
        <f>TEXT(tblSales[[#This Row],[Invoice Date]],"mmm-yyyy")</f>
        <v>Jun-2024</v>
      </c>
      <c r="Z1750" t="str">
        <f>_xlfn.XLOOKUP(tblSales[[#This Row],[Product_ID]],Products!$A:$A,Products!$C:$C,"Women Dresses")</f>
        <v>Men T-Shirts</v>
      </c>
      <c r="AA1750" t="str">
        <f>_xlfn.XLOOKUP(tblSales[[#This Row],[Product_ID]],Products!$A:$A,Products!$D:$D,"Unknown")</f>
        <v>Round Neck</v>
      </c>
      <c r="AB1750" t="str">
        <f>_xlfn.XLOOKUP(tblSales[[#This Row],[Product_ID]],Products!$A:$A,Products!$E:$E,"Unknown")</f>
        <v>Nalli Silks</v>
      </c>
      <c r="AC1750" t="str">
        <f>_xlfn.XLOOKUP(tblSales[[#This Row],[Store_ID]],Stores!$A:$A,Stores!$B:$B,"Unknown")</f>
        <v>TrendMart Tirunelveli Flagship</v>
      </c>
      <c r="AD1750" t="str">
        <f>_xlfn.XLOOKUP(tblSales[[#This Row],[Store_ID]],Stores!$A:$A,Stores!$E:$E,"Unknown")</f>
        <v>South Zone 1</v>
      </c>
      <c r="AE1750" t="str">
        <f>_xlfn.XLOOKUP(tblSales[[#This Row],[Customer_ID]],Customers!$A:$A,Customers!$B:$B,"Unknown")</f>
        <v>Varsha Subramaniam</v>
      </c>
      <c r="AF1750" t="str">
        <f>_xlfn.XLOOKUP(tblSales[[#This Row],[Customer_ID]],Customers!$A:$A,Customers!$J:$J,"Unknown")</f>
        <v>Silver</v>
      </c>
      <c r="AG1750" t="str">
        <f>_xlfn.XLOOKUP(tblSales[[#This Row],[Employee_ID]],Employees!$A:$A,Employees!$B:$B,"Unknown")</f>
        <v>Chandran Krishnan</v>
      </c>
      <c r="AH1750">
        <f>IF(MONTH(tblSales[[#This Row],[Invoice Date]])&gt;=4,MONTH(tblSales[[#This Row],[Invoice Date]]),MONTH(tblSales[[#This Row],[Invoice Date]])+12)</f>
        <v>6</v>
      </c>
      <c r="AI1750" s="8">
        <f>DATE(YEAR(tblSales[[#This Row],[Invoice Date]]),MONTH(tblSales[[#This Row],[Invoice Date]]),1)</f>
        <v>45444</v>
      </c>
      <c r="AJ1750" t="str">
        <f>_xlfn.XLOOKUP(tblSales[[#This Row],[Product_ID]],Products!$A:$A,Products!$B:$B,"Unknown")</f>
        <v>Nalli Silks Round Neck White</v>
      </c>
      <c r="AK1750" s="9">
        <f>IFERROR(tblSales[[#This Row],[Profit]]/tblSales[[#This Row],[Sales Amount]],0)</f>
        <v>0.36693017563589458</v>
      </c>
      <c r="AL1750" t="str">
        <f>IF(tblSales[[#This Row],[Discount %]]&lt;=5,"0-5%",
IF(tblSales[[#This Row],[Discount %]]&lt;=10,"5-10%",
IF(tblSales[[#This Row],[Discount %]]&lt;=15,"10-15%",
IF(tblSales[[#This Row],[Discount %]]&lt;=20,"15-20%","20%+"))))</f>
        <v>0-5%</v>
      </c>
    </row>
    <row r="1751" spans="1:38">
      <c r="A1751" s="2" t="s">
        <v>3663</v>
      </c>
      <c r="B1751" s="11">
        <v>45433</v>
      </c>
      <c r="C1751" s="2" t="s">
        <v>1903</v>
      </c>
      <c r="D1751" s="2" t="s">
        <v>138</v>
      </c>
      <c r="E1751" s="2" t="s">
        <v>952</v>
      </c>
      <c r="F1751" s="2" t="s">
        <v>110</v>
      </c>
      <c r="G1751" s="2">
        <v>2</v>
      </c>
      <c r="H1751" s="2">
        <v>819.1</v>
      </c>
      <c r="I1751" s="2">
        <v>15</v>
      </c>
      <c r="J1751" s="2">
        <v>245.73</v>
      </c>
      <c r="K1751" s="2">
        <v>5</v>
      </c>
      <c r="L1751" s="2">
        <v>69.62</v>
      </c>
      <c r="M1751" s="2">
        <v>1462.09</v>
      </c>
      <c r="N1751" s="2">
        <v>977.2</v>
      </c>
      <c r="O1751" s="2">
        <f t="shared" si="68"/>
        <v>415.26999999999987</v>
      </c>
      <c r="P1751" s="2" t="s">
        <v>28</v>
      </c>
      <c r="Q1751" s="2" t="str">
        <f t="shared" si="67"/>
        <v>Credit Card</v>
      </c>
      <c r="R1751" s="2" t="s">
        <v>20</v>
      </c>
      <c r="S1751" s="2" t="s">
        <v>56</v>
      </c>
      <c r="T1751" s="2" t="s">
        <v>2892</v>
      </c>
      <c r="U1751" s="2" t="s">
        <v>59</v>
      </c>
      <c r="V1751" t="str">
        <f>TEXT(tblSales[[#This Row],[Invoice Date]],"mmm")</f>
        <v>May</v>
      </c>
      <c r="W1751">
        <f>MONTH(tblSales[[#This Row],[Invoice Date]])</f>
        <v>5</v>
      </c>
      <c r="X1751">
        <f>YEAR(tblSales[[#This Row],[Invoice Date]])</f>
        <v>2024</v>
      </c>
      <c r="Y1751" t="str">
        <f>TEXT(tblSales[[#This Row],[Invoice Date]],"mmm-yyyy")</f>
        <v>May-2024</v>
      </c>
      <c r="Z1751" t="str">
        <f>_xlfn.XLOOKUP(tblSales[[#This Row],[Product_ID]],Products!$A:$A,Products!$C:$C,"Women Dresses")</f>
        <v>Accessories</v>
      </c>
      <c r="AA1751" t="str">
        <f>_xlfn.XLOOKUP(tblSales[[#This Row],[Product_ID]],Products!$A:$A,Products!$D:$D,"Unknown")</f>
        <v>Sunglasses</v>
      </c>
      <c r="AB1751" t="str">
        <f>_xlfn.XLOOKUP(tblSales[[#This Row],[Product_ID]],Products!$A:$A,Products!$E:$E,"Unknown")</f>
        <v>Arrow</v>
      </c>
      <c r="AC1751" t="str">
        <f>_xlfn.XLOOKUP(tblSales[[#This Row],[Store_ID]],Stores!$A:$A,Stores!$B:$B,"Unknown")</f>
        <v>TrendMart Coimbatore Mall Kiosk</v>
      </c>
      <c r="AD1751" t="str">
        <f>_xlfn.XLOOKUP(tblSales[[#This Row],[Store_ID]],Stores!$A:$A,Stores!$E:$E,"Unknown")</f>
        <v>South Zone 1</v>
      </c>
      <c r="AE1751" t="str">
        <f>_xlfn.XLOOKUP(tblSales[[#This Row],[Customer_ID]],Customers!$A:$A,Customers!$B:$B,"Unknown")</f>
        <v>Ravi Menon</v>
      </c>
      <c r="AF1751" t="str">
        <f>_xlfn.XLOOKUP(tblSales[[#This Row],[Customer_ID]],Customers!$A:$A,Customers!$J:$J,"Unknown")</f>
        <v>Silver</v>
      </c>
      <c r="AG1751" t="str">
        <f>_xlfn.XLOOKUP(tblSales[[#This Row],[Employee_ID]],Employees!$A:$A,Employees!$B:$B,"Unknown")</f>
        <v>Jyothi Prasad</v>
      </c>
      <c r="AH1751">
        <f>IF(MONTH(tblSales[[#This Row],[Invoice Date]])&gt;=4,MONTH(tblSales[[#This Row],[Invoice Date]]),MONTH(tblSales[[#This Row],[Invoice Date]])+12)</f>
        <v>5</v>
      </c>
      <c r="AI1751" s="8">
        <f>DATE(YEAR(tblSales[[#This Row],[Invoice Date]]),MONTH(tblSales[[#This Row],[Invoice Date]]),1)</f>
        <v>45413</v>
      </c>
      <c r="AJ1751" t="str">
        <f>_xlfn.XLOOKUP(tblSales[[#This Row],[Product_ID]],Products!$A:$A,Products!$B:$B,"Unknown")</f>
        <v>Arrow Sunglasses Red</v>
      </c>
      <c r="AK1751" s="9">
        <f>IFERROR(tblSales[[#This Row],[Profit]]/tblSales[[#This Row],[Sales Amount]],0)</f>
        <v>0.28402492322634032</v>
      </c>
      <c r="AL1751" t="str">
        <f>IF(tblSales[[#This Row],[Discount %]]&lt;=5,"0-5%",
IF(tblSales[[#This Row],[Discount %]]&lt;=10,"5-10%",
IF(tblSales[[#This Row],[Discount %]]&lt;=15,"10-15%",
IF(tblSales[[#This Row],[Discount %]]&lt;=20,"15-20%","20%+"))))</f>
        <v>10-15%</v>
      </c>
    </row>
    <row r="1752" spans="1:38">
      <c r="A1752" s="2" t="s">
        <v>3664</v>
      </c>
      <c r="B1752" s="11">
        <v>45661</v>
      </c>
      <c r="C1752" s="2" t="s">
        <v>1673</v>
      </c>
      <c r="D1752" s="2" t="s">
        <v>474</v>
      </c>
      <c r="E1752" s="2" t="s">
        <v>329</v>
      </c>
      <c r="F1752" s="2" t="s">
        <v>350</v>
      </c>
      <c r="G1752" s="2">
        <v>1</v>
      </c>
      <c r="H1752" s="2">
        <v>3343.25</v>
      </c>
      <c r="I1752" s="2">
        <v>0</v>
      </c>
      <c r="J1752" s="2">
        <v>0</v>
      </c>
      <c r="K1752" s="2">
        <v>12</v>
      </c>
      <c r="L1752" s="2">
        <v>401.19</v>
      </c>
      <c r="M1752" s="2">
        <v>3744.44</v>
      </c>
      <c r="N1752" s="2">
        <v>2034.01</v>
      </c>
      <c r="O1752" s="2">
        <f t="shared" si="68"/>
        <v>1309.24</v>
      </c>
      <c r="P1752" s="2" t="s">
        <v>31</v>
      </c>
      <c r="Q1752" s="2" t="str">
        <f t="shared" si="67"/>
        <v>Net Banking</v>
      </c>
      <c r="R1752" s="2" t="s">
        <v>21</v>
      </c>
      <c r="S1752" s="2" t="s">
        <v>56</v>
      </c>
      <c r="T1752" s="2" t="s">
        <v>2974</v>
      </c>
      <c r="U1752" s="2" t="s">
        <v>60</v>
      </c>
      <c r="V1752" t="str">
        <f>TEXT(tblSales[[#This Row],[Invoice Date]],"mmm")</f>
        <v>Jan</v>
      </c>
      <c r="W1752">
        <f>MONTH(tblSales[[#This Row],[Invoice Date]])</f>
        <v>1</v>
      </c>
      <c r="X1752">
        <f>YEAR(tblSales[[#This Row],[Invoice Date]])</f>
        <v>2025</v>
      </c>
      <c r="Y1752" t="str">
        <f>TEXT(tblSales[[#This Row],[Invoice Date]],"mmm-yyyy")</f>
        <v>Jan-2025</v>
      </c>
      <c r="Z1752" t="str">
        <f>_xlfn.XLOOKUP(tblSales[[#This Row],[Product_ID]],Products!$A:$A,Products!$C:$C,"Women Dresses")</f>
        <v>Handbags</v>
      </c>
      <c r="AA1752" t="str">
        <f>_xlfn.XLOOKUP(tblSales[[#This Row],[Product_ID]],Products!$A:$A,Products!$D:$D,"Unknown")</f>
        <v>Sling Bag</v>
      </c>
      <c r="AB1752" t="str">
        <f>_xlfn.XLOOKUP(tblSales[[#This Row],[Product_ID]],Products!$A:$A,Products!$E:$E,"Unknown")</f>
        <v>GRT Jewellers</v>
      </c>
      <c r="AC1752" t="str">
        <f>_xlfn.XLOOKUP(tblSales[[#This Row],[Store_ID]],Stores!$A:$A,Stores!$B:$B,"Unknown")</f>
        <v>TrendMart Kannur Outlet</v>
      </c>
      <c r="AD1752" t="str">
        <f>_xlfn.XLOOKUP(tblSales[[#This Row],[Store_ID]],Stores!$A:$A,Stores!$E:$E,"Unknown")</f>
        <v>South Zone 1</v>
      </c>
      <c r="AE1752" t="str">
        <f>_xlfn.XLOOKUP(tblSales[[#This Row],[Customer_ID]],Customers!$A:$A,Customers!$B:$B,"Unknown")</f>
        <v>Suresh Gupta</v>
      </c>
      <c r="AF1752" t="str">
        <f>_xlfn.XLOOKUP(tblSales[[#This Row],[Customer_ID]],Customers!$A:$A,Customers!$J:$J,"Unknown")</f>
        <v>Regular</v>
      </c>
      <c r="AG1752" t="str">
        <f>_xlfn.XLOOKUP(tblSales[[#This Row],[Employee_ID]],Employees!$A:$A,Employees!$B:$B,"Unknown")</f>
        <v>Chitra Chettiar</v>
      </c>
      <c r="AH1752">
        <f>IF(MONTH(tblSales[[#This Row],[Invoice Date]])&gt;=4,MONTH(tblSales[[#This Row],[Invoice Date]]),MONTH(tblSales[[#This Row],[Invoice Date]])+12)</f>
        <v>13</v>
      </c>
      <c r="AI1752" s="8">
        <f>DATE(YEAR(tblSales[[#This Row],[Invoice Date]]),MONTH(tblSales[[#This Row],[Invoice Date]]),1)</f>
        <v>45658</v>
      </c>
      <c r="AJ1752" t="str">
        <f>_xlfn.XLOOKUP(tblSales[[#This Row],[Product_ID]],Products!$A:$A,Products!$B:$B,"Unknown")</f>
        <v>GRT Jewellers Sling Bag Olive</v>
      </c>
      <c r="AK1752" s="9">
        <f>IFERROR(tblSales[[#This Row],[Profit]]/tblSales[[#This Row],[Sales Amount]],0)</f>
        <v>0.34964907970217174</v>
      </c>
      <c r="AL1752" t="str">
        <f>IF(tblSales[[#This Row],[Discount %]]&lt;=5,"0-5%",
IF(tblSales[[#This Row],[Discount %]]&lt;=10,"5-10%",
IF(tblSales[[#This Row],[Discount %]]&lt;=15,"10-15%",
IF(tblSales[[#This Row],[Discount %]]&lt;=20,"15-20%","20%+"))))</f>
        <v>0-5%</v>
      </c>
    </row>
    <row r="1753" spans="1:38">
      <c r="A1753" s="2" t="s">
        <v>3665</v>
      </c>
      <c r="B1753" s="11">
        <v>45682</v>
      </c>
      <c r="C1753" s="2" t="s">
        <v>1222</v>
      </c>
      <c r="D1753" s="2" t="s">
        <v>1208</v>
      </c>
      <c r="E1753" s="2" t="s">
        <v>611</v>
      </c>
      <c r="F1753" s="2" t="s">
        <v>161</v>
      </c>
      <c r="G1753" s="2">
        <v>1</v>
      </c>
      <c r="H1753" s="2">
        <v>936.11</v>
      </c>
      <c r="I1753" s="2">
        <v>25</v>
      </c>
      <c r="J1753" s="2">
        <v>234.03</v>
      </c>
      <c r="K1753" s="2">
        <v>5</v>
      </c>
      <c r="L1753" s="2">
        <v>35.1</v>
      </c>
      <c r="M1753" s="2">
        <v>737.18</v>
      </c>
      <c r="N1753" s="2">
        <v>637.27</v>
      </c>
      <c r="O1753" s="2">
        <f t="shared" si="68"/>
        <v>64.809999999999974</v>
      </c>
      <c r="P1753" s="2" t="s">
        <v>32</v>
      </c>
      <c r="Q1753" s="2" t="str">
        <f t="shared" si="67"/>
        <v>UPI</v>
      </c>
      <c r="R1753" s="2" t="s">
        <v>20</v>
      </c>
      <c r="S1753" s="2" t="s">
        <v>56</v>
      </c>
      <c r="T1753" s="2" t="s">
        <v>1135</v>
      </c>
      <c r="U1753" s="2" t="s">
        <v>60</v>
      </c>
      <c r="V1753" t="str">
        <f>TEXT(tblSales[[#This Row],[Invoice Date]],"mmm")</f>
        <v>Jan</v>
      </c>
      <c r="W1753">
        <f>MONTH(tblSales[[#This Row],[Invoice Date]])</f>
        <v>1</v>
      </c>
      <c r="X1753">
        <f>YEAR(tblSales[[#This Row],[Invoice Date]])</f>
        <v>2025</v>
      </c>
      <c r="Y1753" t="str">
        <f>TEXT(tblSales[[#This Row],[Invoice Date]],"mmm-yyyy")</f>
        <v>Jan-2025</v>
      </c>
      <c r="Z1753" t="str">
        <f>_xlfn.XLOOKUP(tblSales[[#This Row],[Product_ID]],Products!$A:$A,Products!$C:$C,"Women Dresses")</f>
        <v>Women Jeans</v>
      </c>
      <c r="AA1753" t="str">
        <f>_xlfn.XLOOKUP(tblSales[[#This Row],[Product_ID]],Products!$A:$A,Products!$D:$D,"Unknown")</f>
        <v>Skinny Fit</v>
      </c>
      <c r="AB1753" t="str">
        <f>_xlfn.XLOOKUP(tblSales[[#This Row],[Product_ID]],Products!$A:$A,Products!$E:$E,"Unknown")</f>
        <v>Biba</v>
      </c>
      <c r="AC1753" t="str">
        <f>_xlfn.XLOOKUP(tblSales[[#This Row],[Store_ID]],Stores!$A:$A,Stores!$B:$B,"Unknown")</f>
        <v>TrendMart Hyderabad High Street</v>
      </c>
      <c r="AD1753" t="str">
        <f>_xlfn.XLOOKUP(tblSales[[#This Row],[Store_ID]],Stores!$A:$A,Stores!$E:$E,"Unknown")</f>
        <v>South Zone 2</v>
      </c>
      <c r="AE1753" t="str">
        <f>_xlfn.XLOOKUP(tblSales[[#This Row],[Customer_ID]],Customers!$A:$A,Customers!$B:$B,"Unknown")</f>
        <v>Hariharan Iyer</v>
      </c>
      <c r="AF1753" t="str">
        <f>_xlfn.XLOOKUP(tblSales[[#This Row],[Customer_ID]],Customers!$A:$A,Customers!$J:$J,"Unknown")</f>
        <v>Silver</v>
      </c>
      <c r="AG1753" t="str">
        <f>_xlfn.XLOOKUP(tblSales[[#This Row],[Employee_ID]],Employees!$A:$A,Employees!$B:$B,"Unknown")</f>
        <v>Chandra Reddy</v>
      </c>
      <c r="AH1753">
        <f>IF(MONTH(tblSales[[#This Row],[Invoice Date]])&gt;=4,MONTH(tblSales[[#This Row],[Invoice Date]]),MONTH(tblSales[[#This Row],[Invoice Date]])+12)</f>
        <v>13</v>
      </c>
      <c r="AI1753" s="8">
        <f>DATE(YEAR(tblSales[[#This Row],[Invoice Date]]),MONTH(tblSales[[#This Row],[Invoice Date]]),1)</f>
        <v>45658</v>
      </c>
      <c r="AJ1753" t="str">
        <f>_xlfn.XLOOKUP(tblSales[[#This Row],[Product_ID]],Products!$A:$A,Products!$B:$B,"Unknown")</f>
        <v>Biba Skinny Fit Brown</v>
      </c>
      <c r="AK1753" s="9">
        <f>IFERROR(tblSales[[#This Row],[Profit]]/tblSales[[#This Row],[Sales Amount]],0)</f>
        <v>8.7916112754008485E-2</v>
      </c>
      <c r="AL1753" t="str">
        <f>IF(tblSales[[#This Row],[Discount %]]&lt;=5,"0-5%",
IF(tblSales[[#This Row],[Discount %]]&lt;=10,"5-10%",
IF(tblSales[[#This Row],[Discount %]]&lt;=15,"10-15%",
IF(tblSales[[#This Row],[Discount %]]&lt;=20,"15-20%","20%+"))))</f>
        <v>20%+</v>
      </c>
    </row>
    <row r="1754" spans="1:38">
      <c r="A1754" s="2" t="s">
        <v>3666</v>
      </c>
      <c r="B1754" s="11">
        <v>45661</v>
      </c>
      <c r="C1754" s="2" t="s">
        <v>1702</v>
      </c>
      <c r="D1754" s="2" t="s">
        <v>1023</v>
      </c>
      <c r="E1754" s="2" t="s">
        <v>296</v>
      </c>
      <c r="F1754" s="2" t="s">
        <v>210</v>
      </c>
      <c r="G1754" s="2">
        <v>1</v>
      </c>
      <c r="H1754" s="2">
        <v>3168.05</v>
      </c>
      <c r="I1754" s="2">
        <v>5</v>
      </c>
      <c r="J1754" s="2">
        <v>158.4</v>
      </c>
      <c r="K1754" s="2">
        <v>12</v>
      </c>
      <c r="L1754" s="2">
        <v>361.16</v>
      </c>
      <c r="M1754" s="2">
        <v>3370.81</v>
      </c>
      <c r="N1754" s="2">
        <v>2340.46</v>
      </c>
      <c r="O1754" s="2">
        <f t="shared" si="68"/>
        <v>669.18999999999983</v>
      </c>
      <c r="P1754" s="2" t="s">
        <v>32</v>
      </c>
      <c r="Q1754" s="2" t="str">
        <f t="shared" si="67"/>
        <v>UPI</v>
      </c>
      <c r="R1754" s="2" t="s">
        <v>20</v>
      </c>
      <c r="S1754" s="2" t="s">
        <v>56</v>
      </c>
      <c r="T1754" s="2" t="s">
        <v>514</v>
      </c>
      <c r="U1754" s="2" t="s">
        <v>60</v>
      </c>
      <c r="V1754" t="str">
        <f>TEXT(tblSales[[#This Row],[Invoice Date]],"mmm")</f>
        <v>Jan</v>
      </c>
      <c r="W1754">
        <f>MONTH(tblSales[[#This Row],[Invoice Date]])</f>
        <v>1</v>
      </c>
      <c r="X1754">
        <f>YEAR(tblSales[[#This Row],[Invoice Date]])</f>
        <v>2025</v>
      </c>
      <c r="Y1754" t="str">
        <f>TEXT(tblSales[[#This Row],[Invoice Date]],"mmm-yyyy")</f>
        <v>Jan-2025</v>
      </c>
      <c r="Z1754" t="str">
        <f>_xlfn.XLOOKUP(tblSales[[#This Row],[Product_ID]],Products!$A:$A,Products!$C:$C,"Women Dresses")</f>
        <v>Women Sarees</v>
      </c>
      <c r="AA1754" t="str">
        <f>_xlfn.XLOOKUP(tblSales[[#This Row],[Product_ID]],Products!$A:$A,Products!$D:$D,"Unknown")</f>
        <v>Cotton Saree</v>
      </c>
      <c r="AB1754" t="str">
        <f>_xlfn.XLOOKUP(tblSales[[#This Row],[Product_ID]],Products!$A:$A,Products!$E:$E,"Unknown")</f>
        <v>W for Woman</v>
      </c>
      <c r="AC1754" t="str">
        <f>_xlfn.XLOOKUP(tblSales[[#This Row],[Store_ID]],Stores!$A:$A,Stores!$B:$B,"Unknown")</f>
        <v>TrendMart Thiruvananthapuram High Street</v>
      </c>
      <c r="AD1754" t="str">
        <f>_xlfn.XLOOKUP(tblSales[[#This Row],[Store_ID]],Stores!$A:$A,Stores!$E:$E,"Unknown")</f>
        <v>South Zone 1</v>
      </c>
      <c r="AE1754" t="str">
        <f>_xlfn.XLOOKUP(tblSales[[#This Row],[Customer_ID]],Customers!$A:$A,Customers!$B:$B,"Unknown")</f>
        <v>Deepak Ramachandran</v>
      </c>
      <c r="AF1754" t="str">
        <f>_xlfn.XLOOKUP(tblSales[[#This Row],[Customer_ID]],Customers!$A:$A,Customers!$J:$J,"Unknown")</f>
        <v>Regular</v>
      </c>
      <c r="AG1754" t="str">
        <f>_xlfn.XLOOKUP(tblSales[[#This Row],[Employee_ID]],Employees!$A:$A,Employees!$B:$B,"Unknown")</f>
        <v>Rani Mishra</v>
      </c>
      <c r="AH1754">
        <f>IF(MONTH(tblSales[[#This Row],[Invoice Date]])&gt;=4,MONTH(tblSales[[#This Row],[Invoice Date]]),MONTH(tblSales[[#This Row],[Invoice Date]])+12)</f>
        <v>13</v>
      </c>
      <c r="AI1754" s="8">
        <f>DATE(YEAR(tblSales[[#This Row],[Invoice Date]]),MONTH(tblSales[[#This Row],[Invoice Date]]),1)</f>
        <v>45658</v>
      </c>
      <c r="AJ1754" t="str">
        <f>_xlfn.XLOOKUP(tblSales[[#This Row],[Product_ID]],Products!$A:$A,Products!$B:$B,"Unknown")</f>
        <v>W for Woman Cotton Saree Wine</v>
      </c>
      <c r="AK1754" s="9">
        <f>IFERROR(tblSales[[#This Row],[Profit]]/tblSales[[#This Row],[Sales Amount]],0)</f>
        <v>0.19852498360928081</v>
      </c>
      <c r="AL1754" t="str">
        <f>IF(tblSales[[#This Row],[Discount %]]&lt;=5,"0-5%",
IF(tblSales[[#This Row],[Discount %]]&lt;=10,"5-10%",
IF(tblSales[[#This Row],[Discount %]]&lt;=15,"10-15%",
IF(tblSales[[#This Row],[Discount %]]&lt;=20,"15-20%","20%+"))))</f>
        <v>0-5%</v>
      </c>
    </row>
    <row r="1755" spans="1:38">
      <c r="A1755" s="2" t="s">
        <v>3667</v>
      </c>
      <c r="B1755" s="11">
        <v>45735</v>
      </c>
      <c r="C1755" s="2" t="s">
        <v>2899</v>
      </c>
      <c r="D1755" s="2" t="s">
        <v>501</v>
      </c>
      <c r="E1755" s="2" t="s">
        <v>484</v>
      </c>
      <c r="F1755" s="2" t="s">
        <v>562</v>
      </c>
      <c r="G1755" s="2">
        <v>2</v>
      </c>
      <c r="H1755" s="2">
        <v>672.6</v>
      </c>
      <c r="I1755" s="2">
        <v>5</v>
      </c>
      <c r="J1755" s="2">
        <v>67.260000000000005</v>
      </c>
      <c r="K1755" s="2">
        <v>5</v>
      </c>
      <c r="L1755" s="2">
        <v>63.9</v>
      </c>
      <c r="M1755" s="2">
        <v>1341.84</v>
      </c>
      <c r="N1755" s="2">
        <v>914.32</v>
      </c>
      <c r="O1755" s="2">
        <f t="shared" si="68"/>
        <v>363.61999999999989</v>
      </c>
      <c r="P1755" s="2" t="s">
        <v>27</v>
      </c>
      <c r="Q1755" s="2" t="str">
        <f t="shared" si="67"/>
        <v>Cash</v>
      </c>
      <c r="R1755" s="2" t="s">
        <v>20</v>
      </c>
      <c r="S1755" s="2" t="s">
        <v>56</v>
      </c>
      <c r="T1755" s="2" t="s">
        <v>2954</v>
      </c>
      <c r="U1755" s="2" t="s">
        <v>59</v>
      </c>
      <c r="V1755" t="str">
        <f>TEXT(tblSales[[#This Row],[Invoice Date]],"mmm")</f>
        <v>Mar</v>
      </c>
      <c r="W1755">
        <f>MONTH(tblSales[[#This Row],[Invoice Date]])</f>
        <v>3</v>
      </c>
      <c r="X1755">
        <f>YEAR(tblSales[[#This Row],[Invoice Date]])</f>
        <v>2025</v>
      </c>
      <c r="Y1755" t="str">
        <f>TEXT(tblSales[[#This Row],[Invoice Date]],"mmm-yyyy")</f>
        <v>Mar-2025</v>
      </c>
      <c r="Z1755" t="str">
        <f>_xlfn.XLOOKUP(tblSales[[#This Row],[Product_ID]],Products!$A:$A,Products!$C:$C,"Women Dresses")</f>
        <v>Women Tops</v>
      </c>
      <c r="AA1755" t="str">
        <f>_xlfn.XLOOKUP(tblSales[[#This Row],[Product_ID]],Products!$A:$A,Products!$D:$D,"Unknown")</f>
        <v>Formal Top</v>
      </c>
      <c r="AB1755" t="str">
        <f>_xlfn.XLOOKUP(tblSales[[#This Row],[Product_ID]],Products!$A:$A,Products!$E:$E,"Unknown")</f>
        <v>Aurelia</v>
      </c>
      <c r="AC1755" t="str">
        <f>_xlfn.XLOOKUP(tblSales[[#This Row],[Store_ID]],Stores!$A:$A,Stores!$B:$B,"Unknown")</f>
        <v>TrendMart Kochi Standard</v>
      </c>
      <c r="AD1755" t="str">
        <f>_xlfn.XLOOKUP(tblSales[[#This Row],[Store_ID]],Stores!$A:$A,Stores!$E:$E,"Unknown")</f>
        <v>South Zone 1</v>
      </c>
      <c r="AE1755" t="str">
        <f>_xlfn.XLOOKUP(tblSales[[#This Row],[Customer_ID]],Customers!$A:$A,Customers!$B:$B,"Unknown")</f>
        <v>Mahesh Ramachandran</v>
      </c>
      <c r="AF1755" t="str">
        <f>_xlfn.XLOOKUP(tblSales[[#This Row],[Customer_ID]],Customers!$A:$A,Customers!$J:$J,"Unknown")</f>
        <v>Silver</v>
      </c>
      <c r="AG1755" t="str">
        <f>_xlfn.XLOOKUP(tblSales[[#This Row],[Employee_ID]],Employees!$A:$A,Employees!$B:$B,"Unknown")</f>
        <v>Vikram Bhat</v>
      </c>
      <c r="AH1755">
        <f>IF(MONTH(tblSales[[#This Row],[Invoice Date]])&gt;=4,MONTH(tblSales[[#This Row],[Invoice Date]]),MONTH(tblSales[[#This Row],[Invoice Date]])+12)</f>
        <v>15</v>
      </c>
      <c r="AI1755" s="8">
        <f>DATE(YEAR(tblSales[[#This Row],[Invoice Date]]),MONTH(tblSales[[#This Row],[Invoice Date]]),1)</f>
        <v>45717</v>
      </c>
      <c r="AJ1755" t="str">
        <f>_xlfn.XLOOKUP(tblSales[[#This Row],[Product_ID]],Products!$A:$A,Products!$B:$B,"Unknown")</f>
        <v>Aurelia Formal Top Olive</v>
      </c>
      <c r="AK1755" s="9">
        <f>IFERROR(tblSales[[#This Row],[Profit]]/tblSales[[#This Row],[Sales Amount]],0)</f>
        <v>0.27098610862695993</v>
      </c>
      <c r="AL1755" t="str">
        <f>IF(tblSales[[#This Row],[Discount %]]&lt;=5,"0-5%",
IF(tblSales[[#This Row],[Discount %]]&lt;=10,"5-10%",
IF(tblSales[[#This Row],[Discount %]]&lt;=15,"10-15%",
IF(tblSales[[#This Row],[Discount %]]&lt;=20,"15-20%","20%+"))))</f>
        <v>0-5%</v>
      </c>
    </row>
    <row r="1756" spans="1:38">
      <c r="A1756" s="2" t="s">
        <v>3668</v>
      </c>
      <c r="B1756" s="11">
        <v>45546</v>
      </c>
      <c r="C1756" s="2" t="s">
        <v>2327</v>
      </c>
      <c r="D1756" s="2" t="s">
        <v>403</v>
      </c>
      <c r="E1756" s="2" t="s">
        <v>746</v>
      </c>
      <c r="F1756" s="2" t="s">
        <v>104</v>
      </c>
      <c r="G1756" s="2">
        <v>3</v>
      </c>
      <c r="H1756" s="2">
        <v>1261.92</v>
      </c>
      <c r="I1756" s="2">
        <v>15</v>
      </c>
      <c r="J1756" s="2">
        <v>567.86</v>
      </c>
      <c r="K1756" s="2">
        <v>12</v>
      </c>
      <c r="L1756" s="2">
        <v>386.15</v>
      </c>
      <c r="M1756" s="2">
        <v>3604.05</v>
      </c>
      <c r="N1756" s="2">
        <v>2735.52</v>
      </c>
      <c r="O1756" s="2">
        <f t="shared" si="68"/>
        <v>482.38000000000022</v>
      </c>
      <c r="P1756" s="2" t="s">
        <v>28</v>
      </c>
      <c r="Q1756" s="2" t="str">
        <f t="shared" si="67"/>
        <v>Credit Card</v>
      </c>
      <c r="R1756" s="2" t="s">
        <v>20</v>
      </c>
      <c r="S1756" s="2" t="s">
        <v>56</v>
      </c>
      <c r="T1756" s="2" t="s">
        <v>2300</v>
      </c>
      <c r="U1756" s="2" t="s">
        <v>59</v>
      </c>
      <c r="V1756" t="str">
        <f>TEXT(tblSales[[#This Row],[Invoice Date]],"mmm")</f>
        <v>Sep</v>
      </c>
      <c r="W1756">
        <f>MONTH(tblSales[[#This Row],[Invoice Date]])</f>
        <v>9</v>
      </c>
      <c r="X1756">
        <f>YEAR(tblSales[[#This Row],[Invoice Date]])</f>
        <v>2024</v>
      </c>
      <c r="Y1756" t="str">
        <f>TEXT(tblSales[[#This Row],[Invoice Date]],"mmm-yyyy")</f>
        <v>Sep-2024</v>
      </c>
      <c r="Z1756" t="str">
        <f>_xlfn.XLOOKUP(tblSales[[#This Row],[Product_ID]],Products!$A:$A,Products!$C:$C,"Women Dresses")</f>
        <v>Men Trousers</v>
      </c>
      <c r="AA1756" t="str">
        <f>_xlfn.XLOOKUP(tblSales[[#This Row],[Product_ID]],Products!$A:$A,Products!$D:$D,"Unknown")</f>
        <v>Formal Trouser</v>
      </c>
      <c r="AB1756" t="str">
        <f>_xlfn.XLOOKUP(tblSales[[#This Row],[Product_ID]],Products!$A:$A,Products!$E:$E,"Unknown")</f>
        <v>Louis Philippe</v>
      </c>
      <c r="AC1756" t="str">
        <f>_xlfn.XLOOKUP(tblSales[[#This Row],[Store_ID]],Stores!$A:$A,Stores!$B:$B,"Unknown")</f>
        <v>TrendMart Guntur Standard</v>
      </c>
      <c r="AD1756" t="str">
        <f>_xlfn.XLOOKUP(tblSales[[#This Row],[Store_ID]],Stores!$A:$A,Stores!$E:$E,"Unknown")</f>
        <v>South Zone 3</v>
      </c>
      <c r="AE1756" t="str">
        <f>_xlfn.XLOOKUP(tblSales[[#This Row],[Customer_ID]],Customers!$A:$A,Customers!$B:$B,"Unknown")</f>
        <v>Ramya Hegde</v>
      </c>
      <c r="AF1756" t="str">
        <f>_xlfn.XLOOKUP(tblSales[[#This Row],[Customer_ID]],Customers!$A:$A,Customers!$J:$J,"Unknown")</f>
        <v>Silver</v>
      </c>
      <c r="AG1756" t="str">
        <f>_xlfn.XLOOKUP(tblSales[[#This Row],[Employee_ID]],Employees!$A:$A,Employees!$B:$B,"Unknown")</f>
        <v>Meena Krishnan</v>
      </c>
      <c r="AH1756">
        <f>IF(MONTH(tblSales[[#This Row],[Invoice Date]])&gt;=4,MONTH(tblSales[[#This Row],[Invoice Date]]),MONTH(tblSales[[#This Row],[Invoice Date]])+12)</f>
        <v>9</v>
      </c>
      <c r="AI1756" s="8">
        <f>DATE(YEAR(tblSales[[#This Row],[Invoice Date]]),MONTH(tblSales[[#This Row],[Invoice Date]]),1)</f>
        <v>45536</v>
      </c>
      <c r="AJ1756" t="str">
        <f>_xlfn.XLOOKUP(tblSales[[#This Row],[Product_ID]],Products!$A:$A,Products!$B:$B,"Unknown")</f>
        <v>Louis Philippe Formal Trouser Olive</v>
      </c>
      <c r="AK1756" s="9">
        <f>IFERROR(tblSales[[#This Row],[Profit]]/tblSales[[#This Row],[Sales Amount]],0)</f>
        <v>0.13384387009059259</v>
      </c>
      <c r="AL1756" t="str">
        <f>IF(tblSales[[#This Row],[Discount %]]&lt;=5,"0-5%",
IF(tblSales[[#This Row],[Discount %]]&lt;=10,"5-10%",
IF(tblSales[[#This Row],[Discount %]]&lt;=15,"10-15%",
IF(tblSales[[#This Row],[Discount %]]&lt;=20,"15-20%","20%+"))))</f>
        <v>10-15%</v>
      </c>
    </row>
    <row r="1757" spans="1:38">
      <c r="A1757" s="2" t="s">
        <v>3669</v>
      </c>
      <c r="B1757" s="11">
        <v>45577</v>
      </c>
      <c r="C1757" s="2" t="s">
        <v>1283</v>
      </c>
      <c r="D1757" s="2" t="s">
        <v>802</v>
      </c>
      <c r="E1757" s="2" t="s">
        <v>692</v>
      </c>
      <c r="F1757" s="2" t="s">
        <v>134</v>
      </c>
      <c r="G1757" s="2">
        <v>1</v>
      </c>
      <c r="H1757" s="2">
        <v>1279.68</v>
      </c>
      <c r="I1757" s="2">
        <v>15</v>
      </c>
      <c r="J1757" s="2">
        <v>191.95</v>
      </c>
      <c r="K1757" s="2">
        <v>3</v>
      </c>
      <c r="L1757" s="2">
        <v>32.630000000000003</v>
      </c>
      <c r="M1757" s="2">
        <v>1120.3599999999999</v>
      </c>
      <c r="N1757" s="2">
        <v>954.04</v>
      </c>
      <c r="O1757" s="2">
        <f t="shared" si="68"/>
        <v>133.68999999999994</v>
      </c>
      <c r="P1757" s="2" t="s">
        <v>28</v>
      </c>
      <c r="Q1757" s="2" t="str">
        <f t="shared" si="67"/>
        <v>Credit Card</v>
      </c>
      <c r="R1757" s="2" t="s">
        <v>21</v>
      </c>
      <c r="S1757" s="2" t="s">
        <v>56</v>
      </c>
      <c r="T1757" s="2" t="s">
        <v>1323</v>
      </c>
      <c r="U1757" s="2" t="s">
        <v>60</v>
      </c>
      <c r="V1757" t="str">
        <f>TEXT(tblSales[[#This Row],[Invoice Date]],"mmm")</f>
        <v>Oct</v>
      </c>
      <c r="W1757">
        <f>MONTH(tblSales[[#This Row],[Invoice Date]])</f>
        <v>10</v>
      </c>
      <c r="X1757">
        <f>YEAR(tblSales[[#This Row],[Invoice Date]])</f>
        <v>2024</v>
      </c>
      <c r="Y1757" t="str">
        <f>TEXT(tblSales[[#This Row],[Invoice Date]],"mmm-yyyy")</f>
        <v>Oct-2024</v>
      </c>
      <c r="Z1757" t="str">
        <f>_xlfn.XLOOKUP(tblSales[[#This Row],[Product_ID]],Products!$A:$A,Products!$C:$C,"Women Dresses")</f>
        <v>Jewellery</v>
      </c>
      <c r="AA1757" t="str">
        <f>_xlfn.XLOOKUP(tblSales[[#This Row],[Product_ID]],Products!$A:$A,Products!$D:$D,"Unknown")</f>
        <v>Necklace</v>
      </c>
      <c r="AB1757" t="str">
        <f>_xlfn.XLOOKUP(tblSales[[#This Row],[Product_ID]],Products!$A:$A,Products!$E:$E,"Unknown")</f>
        <v>W for Woman</v>
      </c>
      <c r="AC1757" t="str">
        <f>_xlfn.XLOOKUP(tblSales[[#This Row],[Store_ID]],Stores!$A:$A,Stores!$B:$B,"Unknown")</f>
        <v>TrendMart Thiruvananthapuram Outlet</v>
      </c>
      <c r="AD1757" t="str">
        <f>_xlfn.XLOOKUP(tblSales[[#This Row],[Store_ID]],Stores!$A:$A,Stores!$E:$E,"Unknown")</f>
        <v>South Zone 1</v>
      </c>
      <c r="AE1757" t="str">
        <f>_xlfn.XLOOKUP(tblSales[[#This Row],[Customer_ID]],Customers!$A:$A,Customers!$B:$B,"Unknown")</f>
        <v>Akhila Naicker</v>
      </c>
      <c r="AF1757" t="str">
        <f>_xlfn.XLOOKUP(tblSales[[#This Row],[Customer_ID]],Customers!$A:$A,Customers!$J:$J,"Unknown")</f>
        <v>Regular</v>
      </c>
      <c r="AG1757" t="str">
        <f>_xlfn.XLOOKUP(tblSales[[#This Row],[Employee_ID]],Employees!$A:$A,Employees!$B:$B,"Unknown")</f>
        <v>Chandran Krishnan</v>
      </c>
      <c r="AH1757">
        <f>IF(MONTH(tblSales[[#This Row],[Invoice Date]])&gt;=4,MONTH(tblSales[[#This Row],[Invoice Date]]),MONTH(tblSales[[#This Row],[Invoice Date]])+12)</f>
        <v>10</v>
      </c>
      <c r="AI1757" s="8">
        <f>DATE(YEAR(tblSales[[#This Row],[Invoice Date]]),MONTH(tblSales[[#This Row],[Invoice Date]]),1)</f>
        <v>45566</v>
      </c>
      <c r="AJ1757" t="str">
        <f>_xlfn.XLOOKUP(tblSales[[#This Row],[Product_ID]],Products!$A:$A,Products!$B:$B,"Unknown")</f>
        <v>W for Woman Necklace Beige</v>
      </c>
      <c r="AK1757" s="9">
        <f>IFERROR(tblSales[[#This Row],[Profit]]/tblSales[[#This Row],[Sales Amount]],0)</f>
        <v>0.11932771609125634</v>
      </c>
      <c r="AL1757" t="str">
        <f>IF(tblSales[[#This Row],[Discount %]]&lt;=5,"0-5%",
IF(tblSales[[#This Row],[Discount %]]&lt;=10,"5-10%",
IF(tblSales[[#This Row],[Discount %]]&lt;=15,"10-15%",
IF(tblSales[[#This Row],[Discount %]]&lt;=20,"15-20%","20%+"))))</f>
        <v>10-15%</v>
      </c>
    </row>
    <row r="1758" spans="1:38">
      <c r="A1758" s="2" t="s">
        <v>3670</v>
      </c>
      <c r="B1758" s="11">
        <v>45581</v>
      </c>
      <c r="C1758" s="2" t="s">
        <v>3671</v>
      </c>
      <c r="D1758" s="2" t="s">
        <v>1054</v>
      </c>
      <c r="E1758" s="2" t="s">
        <v>467</v>
      </c>
      <c r="F1758" s="2" t="s">
        <v>475</v>
      </c>
      <c r="G1758" s="2">
        <v>1</v>
      </c>
      <c r="H1758" s="2">
        <v>3389.17</v>
      </c>
      <c r="I1758" s="2">
        <v>5</v>
      </c>
      <c r="J1758" s="2">
        <v>169.46</v>
      </c>
      <c r="K1758" s="2">
        <v>12</v>
      </c>
      <c r="L1758" s="2">
        <v>386.37</v>
      </c>
      <c r="M1758" s="2">
        <v>3606.08</v>
      </c>
      <c r="N1758" s="2">
        <v>2374.0300000000002</v>
      </c>
      <c r="O1758" s="2">
        <f t="shared" si="68"/>
        <v>845.67999999999972</v>
      </c>
      <c r="P1758" s="2" t="s">
        <v>28</v>
      </c>
      <c r="Q1758" s="2" t="str">
        <f t="shared" si="67"/>
        <v>Credit Card</v>
      </c>
      <c r="R1758" s="2" t="s">
        <v>21</v>
      </c>
      <c r="S1758" s="2" t="s">
        <v>56</v>
      </c>
      <c r="T1758" s="2" t="s">
        <v>281</v>
      </c>
      <c r="U1758" s="2" t="s">
        <v>59</v>
      </c>
      <c r="V1758" t="str">
        <f>TEXT(tblSales[[#This Row],[Invoice Date]],"mmm")</f>
        <v>Oct</v>
      </c>
      <c r="W1758">
        <f>MONTH(tblSales[[#This Row],[Invoice Date]])</f>
        <v>10</v>
      </c>
      <c r="X1758">
        <f>YEAR(tblSales[[#This Row],[Invoice Date]])</f>
        <v>2024</v>
      </c>
      <c r="Y1758" t="str">
        <f>TEXT(tblSales[[#This Row],[Invoice Date]],"mmm-yyyy")</f>
        <v>Oct-2024</v>
      </c>
      <c r="Z1758" t="str">
        <f>_xlfn.XLOOKUP(tblSales[[#This Row],[Product_ID]],Products!$A:$A,Products!$C:$C,"Women Dresses")</f>
        <v>Handbags</v>
      </c>
      <c r="AA1758" t="str">
        <f>_xlfn.XLOOKUP(tblSales[[#This Row],[Product_ID]],Products!$A:$A,Products!$D:$D,"Unknown")</f>
        <v>Clutch</v>
      </c>
      <c r="AB1758" t="str">
        <f>_xlfn.XLOOKUP(tblSales[[#This Row],[Product_ID]],Products!$A:$A,Products!$E:$E,"Unknown")</f>
        <v>Nalli Silks</v>
      </c>
      <c r="AC1758" t="str">
        <f>_xlfn.XLOOKUP(tblSales[[#This Row],[Store_ID]],Stores!$A:$A,Stores!$B:$B,"Unknown")</f>
        <v>TrendMart Kollam Standard</v>
      </c>
      <c r="AD1758" t="str">
        <f>_xlfn.XLOOKUP(tblSales[[#This Row],[Store_ID]],Stores!$A:$A,Stores!$E:$E,"Unknown")</f>
        <v>South Zone 1</v>
      </c>
      <c r="AE1758" t="str">
        <f>_xlfn.XLOOKUP(tblSales[[#This Row],[Customer_ID]],Customers!$A:$A,Customers!$B:$B,"Unknown")</f>
        <v>Ashok Gounder</v>
      </c>
      <c r="AF1758" t="str">
        <f>_xlfn.XLOOKUP(tblSales[[#This Row],[Customer_ID]],Customers!$A:$A,Customers!$J:$J,"Unknown")</f>
        <v>Silver</v>
      </c>
      <c r="AG1758" t="str">
        <f>_xlfn.XLOOKUP(tblSales[[#This Row],[Employee_ID]],Employees!$A:$A,Employees!$B:$B,"Unknown")</f>
        <v>Arjun Krishnan</v>
      </c>
      <c r="AH1758">
        <f>IF(MONTH(tblSales[[#This Row],[Invoice Date]])&gt;=4,MONTH(tblSales[[#This Row],[Invoice Date]]),MONTH(tblSales[[#This Row],[Invoice Date]])+12)</f>
        <v>10</v>
      </c>
      <c r="AI1758" s="8">
        <f>DATE(YEAR(tblSales[[#This Row],[Invoice Date]]),MONTH(tblSales[[#This Row],[Invoice Date]]),1)</f>
        <v>45566</v>
      </c>
      <c r="AJ1758" t="str">
        <f>_xlfn.XLOOKUP(tblSales[[#This Row],[Product_ID]],Products!$A:$A,Products!$B:$B,"Unknown")</f>
        <v>Nalli Silks Clutch Brown</v>
      </c>
      <c r="AK1758" s="9">
        <f>IFERROR(tblSales[[#This Row],[Profit]]/tblSales[[#This Row],[Sales Amount]],0)</f>
        <v>0.23451504126364356</v>
      </c>
      <c r="AL1758" t="str">
        <f>IF(tblSales[[#This Row],[Discount %]]&lt;=5,"0-5%",
IF(tblSales[[#This Row],[Discount %]]&lt;=10,"5-10%",
IF(tblSales[[#This Row],[Discount %]]&lt;=15,"10-15%",
IF(tblSales[[#This Row],[Discount %]]&lt;=20,"15-20%","20%+"))))</f>
        <v>0-5%</v>
      </c>
    </row>
    <row r="1759" spans="1:38">
      <c r="A1759" s="2" t="s">
        <v>3672</v>
      </c>
      <c r="B1759" s="11">
        <v>45683</v>
      </c>
      <c r="C1759" s="2" t="s">
        <v>3635</v>
      </c>
      <c r="D1759" s="2" t="s">
        <v>214</v>
      </c>
      <c r="E1759" s="2" t="s">
        <v>650</v>
      </c>
      <c r="F1759" s="2" t="s">
        <v>493</v>
      </c>
      <c r="G1759" s="2">
        <v>3</v>
      </c>
      <c r="H1759" s="2">
        <v>1318.91</v>
      </c>
      <c r="I1759" s="2">
        <v>0</v>
      </c>
      <c r="J1759" s="2">
        <v>0</v>
      </c>
      <c r="K1759" s="2">
        <v>12</v>
      </c>
      <c r="L1759" s="2">
        <v>474.81</v>
      </c>
      <c r="M1759" s="2">
        <v>4431.54</v>
      </c>
      <c r="N1759" s="2">
        <v>2630.76</v>
      </c>
      <c r="O1759" s="2">
        <f t="shared" si="68"/>
        <v>1325.9699999999998</v>
      </c>
      <c r="P1759" s="2" t="s">
        <v>32</v>
      </c>
      <c r="Q1759" s="2" t="str">
        <f t="shared" si="67"/>
        <v>UPI</v>
      </c>
      <c r="R1759" s="2" t="s">
        <v>20</v>
      </c>
      <c r="S1759" s="2" t="s">
        <v>56</v>
      </c>
      <c r="T1759" s="2" t="s">
        <v>914</v>
      </c>
      <c r="U1759" s="2" t="s">
        <v>60</v>
      </c>
      <c r="V1759" t="str">
        <f>TEXT(tblSales[[#This Row],[Invoice Date]],"mmm")</f>
        <v>Jan</v>
      </c>
      <c r="W1759">
        <f>MONTH(tblSales[[#This Row],[Invoice Date]])</f>
        <v>1</v>
      </c>
      <c r="X1759">
        <f>YEAR(tblSales[[#This Row],[Invoice Date]])</f>
        <v>2025</v>
      </c>
      <c r="Y1759" t="str">
        <f>TEXT(tblSales[[#This Row],[Invoice Date]],"mmm-yyyy")</f>
        <v>Jan-2025</v>
      </c>
      <c r="Z1759" t="str">
        <f>_xlfn.XLOOKUP(tblSales[[#This Row],[Product_ID]],Products!$A:$A,Products!$C:$C,"Women Dresses")</f>
        <v>Women Kurtis</v>
      </c>
      <c r="AA1759" t="str">
        <f>_xlfn.XLOOKUP(tblSales[[#This Row],[Product_ID]],Products!$A:$A,Products!$D:$D,"Unknown")</f>
        <v>Straight Kurti</v>
      </c>
      <c r="AB1759" t="str">
        <f>_xlfn.XLOOKUP(tblSales[[#This Row],[Product_ID]],Products!$A:$A,Products!$E:$E,"Unknown")</f>
        <v>Indian Terrain</v>
      </c>
      <c r="AC1759" t="str">
        <f>_xlfn.XLOOKUP(tblSales[[#This Row],[Store_ID]],Stores!$A:$A,Stores!$B:$B,"Unknown")</f>
        <v>TrendMart Shivamogga Outlet</v>
      </c>
      <c r="AD1759" t="str">
        <f>_xlfn.XLOOKUP(tblSales[[#This Row],[Store_ID]],Stores!$A:$A,Stores!$E:$E,"Unknown")</f>
        <v>South Zone 2</v>
      </c>
      <c r="AE1759" t="str">
        <f>_xlfn.XLOOKUP(tblSales[[#This Row],[Customer_ID]],Customers!$A:$A,Customers!$B:$B,"Unknown")</f>
        <v>Deepak Nair</v>
      </c>
      <c r="AF1759" t="str">
        <f>_xlfn.XLOOKUP(tblSales[[#This Row],[Customer_ID]],Customers!$A:$A,Customers!$J:$J,"Unknown")</f>
        <v>Regular</v>
      </c>
      <c r="AG1759" t="str">
        <f>_xlfn.XLOOKUP(tblSales[[#This Row],[Employee_ID]],Employees!$A:$A,Employees!$B:$B,"Unknown")</f>
        <v>Gopal Prasad</v>
      </c>
      <c r="AH1759">
        <f>IF(MONTH(tblSales[[#This Row],[Invoice Date]])&gt;=4,MONTH(tblSales[[#This Row],[Invoice Date]]),MONTH(tblSales[[#This Row],[Invoice Date]])+12)</f>
        <v>13</v>
      </c>
      <c r="AI1759" s="8">
        <f>DATE(YEAR(tblSales[[#This Row],[Invoice Date]]),MONTH(tblSales[[#This Row],[Invoice Date]]),1)</f>
        <v>45658</v>
      </c>
      <c r="AJ1759" t="str">
        <f>_xlfn.XLOOKUP(tblSales[[#This Row],[Product_ID]],Products!$A:$A,Products!$B:$B,"Unknown")</f>
        <v>Indian Terrain Straight Kurti Grey</v>
      </c>
      <c r="AK1759" s="9">
        <f>IFERROR(tblSales[[#This Row],[Profit]]/tblSales[[#This Row],[Sales Amount]],0)</f>
        <v>0.29921201207706571</v>
      </c>
      <c r="AL1759" t="str">
        <f>IF(tblSales[[#This Row],[Discount %]]&lt;=5,"0-5%",
IF(tblSales[[#This Row],[Discount %]]&lt;=10,"5-10%",
IF(tblSales[[#This Row],[Discount %]]&lt;=15,"10-15%",
IF(tblSales[[#This Row],[Discount %]]&lt;=20,"15-20%","20%+"))))</f>
        <v>0-5%</v>
      </c>
    </row>
    <row r="1760" spans="1:38">
      <c r="A1760" s="2" t="s">
        <v>3673</v>
      </c>
      <c r="B1760" s="11">
        <v>45626</v>
      </c>
      <c r="C1760" s="2" t="s">
        <v>366</v>
      </c>
      <c r="D1760" s="2" t="s">
        <v>598</v>
      </c>
      <c r="E1760" s="2" t="s">
        <v>314</v>
      </c>
      <c r="F1760" s="2" t="s">
        <v>110</v>
      </c>
      <c r="G1760" s="2">
        <v>2</v>
      </c>
      <c r="H1760" s="2">
        <v>1211.32</v>
      </c>
      <c r="I1760" s="2">
        <v>20</v>
      </c>
      <c r="J1760" s="2">
        <v>484.53</v>
      </c>
      <c r="K1760" s="2">
        <v>12</v>
      </c>
      <c r="L1760" s="2">
        <v>232.57</v>
      </c>
      <c r="M1760" s="2">
        <v>2170.6799999999998</v>
      </c>
      <c r="N1760" s="2">
        <v>1730.84</v>
      </c>
      <c r="O1760" s="2">
        <f t="shared" si="68"/>
        <v>207.26999999999992</v>
      </c>
      <c r="P1760" s="2" t="s">
        <v>32</v>
      </c>
      <c r="Q1760" s="2" t="str">
        <f t="shared" si="67"/>
        <v>UPI</v>
      </c>
      <c r="R1760" s="2" t="s">
        <v>20</v>
      </c>
      <c r="S1760" s="2" t="s">
        <v>56</v>
      </c>
      <c r="T1760" s="2" t="s">
        <v>1647</v>
      </c>
      <c r="U1760" s="2" t="s">
        <v>60</v>
      </c>
      <c r="V1760" t="str">
        <f>TEXT(tblSales[[#This Row],[Invoice Date]],"mmm")</f>
        <v>Nov</v>
      </c>
      <c r="W1760">
        <f>MONTH(tblSales[[#This Row],[Invoice Date]])</f>
        <v>11</v>
      </c>
      <c r="X1760">
        <f>YEAR(tblSales[[#This Row],[Invoice Date]])</f>
        <v>2024</v>
      </c>
      <c r="Y1760" t="str">
        <f>TEXT(tblSales[[#This Row],[Invoice Date]],"mmm-yyyy")</f>
        <v>Nov-2024</v>
      </c>
      <c r="Z1760" t="str">
        <f>_xlfn.XLOOKUP(tblSales[[#This Row],[Product_ID]],Products!$A:$A,Products!$C:$C,"Women Dresses")</f>
        <v>Women Dresses</v>
      </c>
      <c r="AA1760" t="str">
        <f>_xlfn.XLOOKUP(tblSales[[#This Row],[Product_ID]],Products!$A:$A,Products!$D:$D,"Unknown")</f>
        <v>A-Line Dress</v>
      </c>
      <c r="AB1760" t="str">
        <f>_xlfn.XLOOKUP(tblSales[[#This Row],[Product_ID]],Products!$A:$A,Products!$E:$E,"Unknown")</f>
        <v>Indian Terrain</v>
      </c>
      <c r="AC1760" t="str">
        <f>_xlfn.XLOOKUP(tblSales[[#This Row],[Store_ID]],Stores!$A:$A,Stores!$B:$B,"Unknown")</f>
        <v>TrendMart Thiruvananthapuram Standard</v>
      </c>
      <c r="AD1760" t="str">
        <f>_xlfn.XLOOKUP(tblSales[[#This Row],[Store_ID]],Stores!$A:$A,Stores!$E:$E,"Unknown")</f>
        <v>South Zone 1</v>
      </c>
      <c r="AE1760" t="str">
        <f>_xlfn.XLOOKUP(tblSales[[#This Row],[Customer_ID]],Customers!$A:$A,Customers!$B:$B,"Unknown")</f>
        <v>Vijay Singh</v>
      </c>
      <c r="AF1760" t="str">
        <f>_xlfn.XLOOKUP(tblSales[[#This Row],[Customer_ID]],Customers!$A:$A,Customers!$J:$J,"Unknown")</f>
        <v>Gold</v>
      </c>
      <c r="AG1760" t="str">
        <f>_xlfn.XLOOKUP(tblSales[[#This Row],[Employee_ID]],Employees!$A:$A,Employees!$B:$B,"Unknown")</f>
        <v>Jyothi Prasad</v>
      </c>
      <c r="AH1760">
        <f>IF(MONTH(tblSales[[#This Row],[Invoice Date]])&gt;=4,MONTH(tblSales[[#This Row],[Invoice Date]]),MONTH(tblSales[[#This Row],[Invoice Date]])+12)</f>
        <v>11</v>
      </c>
      <c r="AI1760" s="8">
        <f>DATE(YEAR(tblSales[[#This Row],[Invoice Date]]),MONTH(tblSales[[#This Row],[Invoice Date]]),1)</f>
        <v>45597</v>
      </c>
      <c r="AJ1760" t="str">
        <f>_xlfn.XLOOKUP(tblSales[[#This Row],[Product_ID]],Products!$A:$A,Products!$B:$B,"Unknown")</f>
        <v>Indian Terrain A-Line Dress Navy Blue</v>
      </c>
      <c r="AK1760" s="9">
        <f>IFERROR(tblSales[[#This Row],[Profit]]/tblSales[[#This Row],[Sales Amount]],0)</f>
        <v>9.5486207087180031E-2</v>
      </c>
      <c r="AL1760" t="str">
        <f>IF(tblSales[[#This Row],[Discount %]]&lt;=5,"0-5%",
IF(tblSales[[#This Row],[Discount %]]&lt;=10,"5-10%",
IF(tblSales[[#This Row],[Discount %]]&lt;=15,"10-15%",
IF(tblSales[[#This Row],[Discount %]]&lt;=20,"15-20%","20%+"))))</f>
        <v>15-20%</v>
      </c>
    </row>
    <row r="1761" spans="1:38">
      <c r="A1761" s="2" t="s">
        <v>3674</v>
      </c>
      <c r="B1761" s="11">
        <v>45718</v>
      </c>
      <c r="C1761" s="2" t="s">
        <v>3675</v>
      </c>
      <c r="D1761" s="2" t="s">
        <v>1861</v>
      </c>
      <c r="E1761" s="2" t="s">
        <v>91</v>
      </c>
      <c r="F1761" s="2" t="s">
        <v>285</v>
      </c>
      <c r="G1761" s="2">
        <v>4</v>
      </c>
      <c r="H1761" s="2">
        <v>1095.44</v>
      </c>
      <c r="I1761" s="2">
        <v>30</v>
      </c>
      <c r="J1761" s="2">
        <v>1314.53</v>
      </c>
      <c r="K1761" s="2">
        <v>12</v>
      </c>
      <c r="L1761" s="2">
        <v>368.07</v>
      </c>
      <c r="M1761" s="2">
        <v>3435.3</v>
      </c>
      <c r="N1761" s="2">
        <v>2520.4</v>
      </c>
      <c r="O1761" s="2">
        <f t="shared" si="68"/>
        <v>546.83000000000015</v>
      </c>
      <c r="P1761" s="2" t="s">
        <v>28</v>
      </c>
      <c r="Q1761" s="2" t="str">
        <f t="shared" si="67"/>
        <v>Credit Card</v>
      </c>
      <c r="R1761" s="2" t="s">
        <v>20</v>
      </c>
      <c r="S1761" s="2" t="s">
        <v>56</v>
      </c>
      <c r="T1761" s="2" t="s">
        <v>3016</v>
      </c>
      <c r="U1761" s="2" t="s">
        <v>60</v>
      </c>
      <c r="V1761" t="str">
        <f>TEXT(tblSales[[#This Row],[Invoice Date]],"mmm")</f>
        <v>Mar</v>
      </c>
      <c r="W1761">
        <f>MONTH(tblSales[[#This Row],[Invoice Date]])</f>
        <v>3</v>
      </c>
      <c r="X1761">
        <f>YEAR(tblSales[[#This Row],[Invoice Date]])</f>
        <v>2025</v>
      </c>
      <c r="Y1761" t="str">
        <f>TEXT(tblSales[[#This Row],[Invoice Date]],"mmm-yyyy")</f>
        <v>Mar-2025</v>
      </c>
      <c r="Z1761" t="str">
        <f>_xlfn.XLOOKUP(tblSales[[#This Row],[Product_ID]],Products!$A:$A,Products!$C:$C,"Women Dresses")</f>
        <v>Sportswear</v>
      </c>
      <c r="AA1761" t="str">
        <f>_xlfn.XLOOKUP(tblSales[[#This Row],[Product_ID]],Products!$A:$A,Products!$D:$D,"Unknown")</f>
        <v>Shorts</v>
      </c>
      <c r="AB1761" t="str">
        <f>_xlfn.XLOOKUP(tblSales[[#This Row],[Product_ID]],Products!$A:$A,Products!$E:$E,"Unknown")</f>
        <v>Pantaloons</v>
      </c>
      <c r="AC1761" t="str">
        <f>_xlfn.XLOOKUP(tblSales[[#This Row],[Store_ID]],Stores!$A:$A,Stores!$B:$B,"Unknown")</f>
        <v>TrendMart Vijayawada High Street</v>
      </c>
      <c r="AD1761" t="str">
        <f>_xlfn.XLOOKUP(tblSales[[#This Row],[Store_ID]],Stores!$A:$A,Stores!$E:$E,"Unknown")</f>
        <v>South Zone 3</v>
      </c>
      <c r="AE1761" t="str">
        <f>_xlfn.XLOOKUP(tblSales[[#This Row],[Customer_ID]],Customers!$A:$A,Customers!$B:$B,"Unknown")</f>
        <v>Harini Krishnan</v>
      </c>
      <c r="AF1761" t="str">
        <f>_xlfn.XLOOKUP(tblSales[[#This Row],[Customer_ID]],Customers!$A:$A,Customers!$J:$J,"Unknown")</f>
        <v>Silver</v>
      </c>
      <c r="AG1761" t="str">
        <f>_xlfn.XLOOKUP(tblSales[[#This Row],[Employee_ID]],Employees!$A:$A,Employees!$B:$B,"Unknown")</f>
        <v>Yogesh Chettiar</v>
      </c>
      <c r="AH1761">
        <f>IF(MONTH(tblSales[[#This Row],[Invoice Date]])&gt;=4,MONTH(tblSales[[#This Row],[Invoice Date]]),MONTH(tblSales[[#This Row],[Invoice Date]])+12)</f>
        <v>15</v>
      </c>
      <c r="AI1761" s="8">
        <f>DATE(YEAR(tblSales[[#This Row],[Invoice Date]]),MONTH(tblSales[[#This Row],[Invoice Date]]),1)</f>
        <v>45717</v>
      </c>
      <c r="AJ1761" t="str">
        <f>_xlfn.XLOOKUP(tblSales[[#This Row],[Product_ID]],Products!$A:$A,Products!$B:$B,"Unknown")</f>
        <v>Pantaloons Shorts Maroon</v>
      </c>
      <c r="AK1761" s="9">
        <f>IFERROR(tblSales[[#This Row],[Profit]]/tblSales[[#This Row],[Sales Amount]],0)</f>
        <v>0.15917969318545691</v>
      </c>
      <c r="AL1761" t="str">
        <f>IF(tblSales[[#This Row],[Discount %]]&lt;=5,"0-5%",
IF(tblSales[[#This Row],[Discount %]]&lt;=10,"5-10%",
IF(tblSales[[#This Row],[Discount %]]&lt;=15,"10-15%",
IF(tblSales[[#This Row],[Discount %]]&lt;=20,"15-20%","20%+"))))</f>
        <v>20%+</v>
      </c>
    </row>
    <row r="1762" spans="1:38">
      <c r="A1762" s="2" t="s">
        <v>3676</v>
      </c>
      <c r="B1762" s="11">
        <v>45600</v>
      </c>
      <c r="C1762" s="2" t="s">
        <v>2169</v>
      </c>
      <c r="D1762" s="2" t="s">
        <v>2354</v>
      </c>
      <c r="E1762" s="2" t="s">
        <v>187</v>
      </c>
      <c r="F1762" s="2" t="s">
        <v>345</v>
      </c>
      <c r="G1762" s="2">
        <v>2</v>
      </c>
      <c r="H1762" s="2">
        <v>1953.6</v>
      </c>
      <c r="I1762" s="2">
        <v>5</v>
      </c>
      <c r="J1762" s="2">
        <v>195.36</v>
      </c>
      <c r="K1762" s="2">
        <v>12</v>
      </c>
      <c r="L1762" s="2">
        <v>445.42</v>
      </c>
      <c r="M1762" s="2">
        <v>4157.26</v>
      </c>
      <c r="N1762" s="2">
        <v>2731.3</v>
      </c>
      <c r="O1762" s="2">
        <f t="shared" si="68"/>
        <v>980.54</v>
      </c>
      <c r="P1762" s="2" t="s">
        <v>31</v>
      </c>
      <c r="Q1762" s="2" t="str">
        <f t="shared" si="67"/>
        <v>Net Banking</v>
      </c>
      <c r="R1762" s="2" t="s">
        <v>20</v>
      </c>
      <c r="S1762" s="2" t="s">
        <v>56</v>
      </c>
      <c r="T1762" s="2" t="s">
        <v>1452</v>
      </c>
      <c r="U1762" s="2" t="s">
        <v>59</v>
      </c>
      <c r="V1762" t="str">
        <f>TEXT(tblSales[[#This Row],[Invoice Date]],"mmm")</f>
        <v>Nov</v>
      </c>
      <c r="W1762">
        <f>MONTH(tblSales[[#This Row],[Invoice Date]])</f>
        <v>11</v>
      </c>
      <c r="X1762">
        <f>YEAR(tblSales[[#This Row],[Invoice Date]])</f>
        <v>2024</v>
      </c>
      <c r="Y1762" t="str">
        <f>TEXT(tblSales[[#This Row],[Invoice Date]],"mmm-yyyy")</f>
        <v>Nov-2024</v>
      </c>
      <c r="Z1762" t="str">
        <f>_xlfn.XLOOKUP(tblSales[[#This Row],[Product_ID]],Products!$A:$A,Products!$C:$C,"Women Dresses")</f>
        <v>Handbags</v>
      </c>
      <c r="AA1762" t="str">
        <f>_xlfn.XLOOKUP(tblSales[[#This Row],[Product_ID]],Products!$A:$A,Products!$D:$D,"Unknown")</f>
        <v>Backpack</v>
      </c>
      <c r="AB1762" t="str">
        <f>_xlfn.XLOOKUP(tblSales[[#This Row],[Product_ID]],Products!$A:$A,Products!$E:$E,"Unknown")</f>
        <v>Allen Solly</v>
      </c>
      <c r="AC1762" t="str">
        <f>_xlfn.XLOOKUP(tblSales[[#This Row],[Store_ID]],Stores!$A:$A,Stores!$B:$B,"Unknown")</f>
        <v>TrendMart Tirupati Outlet</v>
      </c>
      <c r="AD1762" t="str">
        <f>_xlfn.XLOOKUP(tblSales[[#This Row],[Store_ID]],Stores!$A:$A,Stores!$E:$E,"Unknown")</f>
        <v>South Zone 3</v>
      </c>
      <c r="AE1762" t="str">
        <f>_xlfn.XLOOKUP(tblSales[[#This Row],[Customer_ID]],Customers!$A:$A,Customers!$B:$B,"Unknown")</f>
        <v>Siddharth Iyengar</v>
      </c>
      <c r="AF1762" t="str">
        <f>_xlfn.XLOOKUP(tblSales[[#This Row],[Customer_ID]],Customers!$A:$A,Customers!$J:$J,"Unknown")</f>
        <v>Gold</v>
      </c>
      <c r="AG1762" t="str">
        <f>_xlfn.XLOOKUP(tblSales[[#This Row],[Employee_ID]],Employees!$A:$A,Employees!$B:$B,"Unknown")</f>
        <v>Anitha Ramachandran</v>
      </c>
      <c r="AH1762">
        <f>IF(MONTH(tblSales[[#This Row],[Invoice Date]])&gt;=4,MONTH(tblSales[[#This Row],[Invoice Date]]),MONTH(tblSales[[#This Row],[Invoice Date]])+12)</f>
        <v>11</v>
      </c>
      <c r="AI1762" s="8">
        <f>DATE(YEAR(tblSales[[#This Row],[Invoice Date]]),MONTH(tblSales[[#This Row],[Invoice Date]]),1)</f>
        <v>45597</v>
      </c>
      <c r="AJ1762" t="str">
        <f>_xlfn.XLOOKUP(tblSales[[#This Row],[Product_ID]],Products!$A:$A,Products!$B:$B,"Unknown")</f>
        <v>Allen Solly Backpack Grey</v>
      </c>
      <c r="AK1762" s="9">
        <f>IFERROR(tblSales[[#This Row],[Profit]]/tblSales[[#This Row],[Sales Amount]],0)</f>
        <v>0.23586208223685792</v>
      </c>
      <c r="AL1762" t="str">
        <f>IF(tblSales[[#This Row],[Discount %]]&lt;=5,"0-5%",
IF(tblSales[[#This Row],[Discount %]]&lt;=10,"5-10%",
IF(tblSales[[#This Row],[Discount %]]&lt;=15,"10-15%",
IF(tblSales[[#This Row],[Discount %]]&lt;=20,"15-20%","20%+"))))</f>
        <v>0-5%</v>
      </c>
    </row>
    <row r="1763" spans="1:38">
      <c r="A1763" s="2" t="s">
        <v>3677</v>
      </c>
      <c r="B1763" s="11">
        <v>45652</v>
      </c>
      <c r="C1763" s="2" t="s">
        <v>1044</v>
      </c>
      <c r="D1763" s="2" t="s">
        <v>424</v>
      </c>
      <c r="E1763" s="2" t="s">
        <v>758</v>
      </c>
      <c r="F1763" s="2" t="s">
        <v>222</v>
      </c>
      <c r="G1763" s="2">
        <v>3</v>
      </c>
      <c r="H1763" s="2">
        <v>861.45</v>
      </c>
      <c r="I1763" s="2">
        <v>10</v>
      </c>
      <c r="J1763" s="2">
        <v>258.44</v>
      </c>
      <c r="K1763" s="2">
        <v>5</v>
      </c>
      <c r="L1763" s="2">
        <v>116.3</v>
      </c>
      <c r="M1763" s="2">
        <v>2442.21</v>
      </c>
      <c r="N1763" s="2">
        <v>2094.2399999999998</v>
      </c>
      <c r="O1763" s="2">
        <f t="shared" si="68"/>
        <v>231.67000000000024</v>
      </c>
      <c r="P1763" s="2" t="s">
        <v>32</v>
      </c>
      <c r="Q1763" s="2" t="str">
        <f t="shared" si="67"/>
        <v>UPI</v>
      </c>
      <c r="R1763" s="2" t="s">
        <v>20</v>
      </c>
      <c r="S1763" s="2" t="s">
        <v>56</v>
      </c>
      <c r="T1763" s="2" t="s">
        <v>870</v>
      </c>
      <c r="U1763" s="2" t="s">
        <v>59</v>
      </c>
      <c r="V1763" t="str">
        <f>TEXT(tblSales[[#This Row],[Invoice Date]],"mmm")</f>
        <v>Dec</v>
      </c>
      <c r="W1763">
        <f>MONTH(tblSales[[#This Row],[Invoice Date]])</f>
        <v>12</v>
      </c>
      <c r="X1763">
        <f>YEAR(tblSales[[#This Row],[Invoice Date]])</f>
        <v>2024</v>
      </c>
      <c r="Y1763" t="str">
        <f>TEXT(tblSales[[#This Row],[Invoice Date]],"mmm-yyyy")</f>
        <v>Dec-2024</v>
      </c>
      <c r="Z1763" t="str">
        <f>_xlfn.XLOOKUP(tblSales[[#This Row],[Product_ID]],Products!$A:$A,Products!$C:$C,"Women Dresses")</f>
        <v>Women Dresses</v>
      </c>
      <c r="AA1763" t="str">
        <f>_xlfn.XLOOKUP(tblSales[[#This Row],[Product_ID]],Products!$A:$A,Products!$D:$D,"Unknown")</f>
        <v>Maxi Dress</v>
      </c>
      <c r="AB1763" t="str">
        <f>_xlfn.XLOOKUP(tblSales[[#This Row],[Product_ID]],Products!$A:$A,Products!$E:$E,"Unknown")</f>
        <v>Jack &amp; Jones</v>
      </c>
      <c r="AC1763" t="str">
        <f>_xlfn.XLOOKUP(tblSales[[#This Row],[Store_ID]],Stores!$A:$A,Stores!$B:$B,"Unknown")</f>
        <v>TrendMart Nizamabad Standard</v>
      </c>
      <c r="AD1763" t="str">
        <f>_xlfn.XLOOKUP(tblSales[[#This Row],[Store_ID]],Stores!$A:$A,Stores!$E:$E,"Unknown")</f>
        <v>South Zone 2</v>
      </c>
      <c r="AE1763" t="str">
        <f>_xlfn.XLOOKUP(tblSales[[#This Row],[Customer_ID]],Customers!$A:$A,Customers!$B:$B,"Unknown")</f>
        <v>Pallavi Chandran</v>
      </c>
      <c r="AF1763" t="str">
        <f>_xlfn.XLOOKUP(tblSales[[#This Row],[Customer_ID]],Customers!$A:$A,Customers!$J:$J,"Unknown")</f>
        <v>Silver</v>
      </c>
      <c r="AG1763" t="str">
        <f>_xlfn.XLOOKUP(tblSales[[#This Row],[Employee_ID]],Employees!$A:$A,Employees!$B:$B,"Unknown")</f>
        <v>Vasanthi Gupta</v>
      </c>
      <c r="AH1763">
        <f>IF(MONTH(tblSales[[#This Row],[Invoice Date]])&gt;=4,MONTH(tblSales[[#This Row],[Invoice Date]]),MONTH(tblSales[[#This Row],[Invoice Date]])+12)</f>
        <v>12</v>
      </c>
      <c r="AI1763" s="8">
        <f>DATE(YEAR(tblSales[[#This Row],[Invoice Date]]),MONTH(tblSales[[#This Row],[Invoice Date]]),1)</f>
        <v>45627</v>
      </c>
      <c r="AJ1763" t="str">
        <f>_xlfn.XLOOKUP(tblSales[[#This Row],[Product_ID]],Products!$A:$A,Products!$B:$B,"Unknown")</f>
        <v>Jack &amp; Jones Maxi Dress Maroon</v>
      </c>
      <c r="AK1763" s="9">
        <f>IFERROR(tblSales[[#This Row],[Profit]]/tblSales[[#This Row],[Sales Amount]],0)</f>
        <v>9.4860802306108091E-2</v>
      </c>
      <c r="AL1763" t="str">
        <f>IF(tblSales[[#This Row],[Discount %]]&lt;=5,"0-5%",
IF(tblSales[[#This Row],[Discount %]]&lt;=10,"5-10%",
IF(tblSales[[#This Row],[Discount %]]&lt;=15,"10-15%",
IF(tblSales[[#This Row],[Discount %]]&lt;=20,"15-20%","20%+"))))</f>
        <v>5-10%</v>
      </c>
    </row>
    <row r="1764" spans="1:38">
      <c r="A1764" s="2" t="s">
        <v>3678</v>
      </c>
      <c r="B1764" s="11">
        <v>45411</v>
      </c>
      <c r="C1764" s="2" t="s">
        <v>478</v>
      </c>
      <c r="D1764" s="2" t="s">
        <v>1962</v>
      </c>
      <c r="E1764" s="2" t="s">
        <v>646</v>
      </c>
      <c r="F1764" s="2" t="s">
        <v>110</v>
      </c>
      <c r="G1764" s="2">
        <v>3</v>
      </c>
      <c r="H1764" s="2">
        <v>1499.31</v>
      </c>
      <c r="I1764" s="2">
        <v>10</v>
      </c>
      <c r="J1764" s="2">
        <v>449.79</v>
      </c>
      <c r="K1764" s="2">
        <v>12</v>
      </c>
      <c r="L1764" s="2">
        <v>485.78</v>
      </c>
      <c r="M1764" s="2">
        <v>4533.92</v>
      </c>
      <c r="N1764" s="2">
        <v>3135.57</v>
      </c>
      <c r="O1764" s="2">
        <f t="shared" si="68"/>
        <v>912.56999999999994</v>
      </c>
      <c r="P1764" s="2" t="s">
        <v>32</v>
      </c>
      <c r="Q1764" s="2" t="str">
        <f t="shared" si="67"/>
        <v>UPI</v>
      </c>
      <c r="R1764" s="2" t="s">
        <v>20</v>
      </c>
      <c r="S1764" s="2" t="s">
        <v>56</v>
      </c>
      <c r="T1764" s="2" t="s">
        <v>1857</v>
      </c>
      <c r="U1764" s="2" t="s">
        <v>59</v>
      </c>
      <c r="V1764" t="str">
        <f>TEXT(tblSales[[#This Row],[Invoice Date]],"mmm")</f>
        <v>Apr</v>
      </c>
      <c r="W1764">
        <f>MONTH(tblSales[[#This Row],[Invoice Date]])</f>
        <v>4</v>
      </c>
      <c r="X1764">
        <f>YEAR(tblSales[[#This Row],[Invoice Date]])</f>
        <v>2024</v>
      </c>
      <c r="Y1764" t="str">
        <f>TEXT(tblSales[[#This Row],[Invoice Date]],"mmm-yyyy")</f>
        <v>Apr-2024</v>
      </c>
      <c r="Z1764" t="str">
        <f>_xlfn.XLOOKUP(tblSales[[#This Row],[Product_ID]],Products!$A:$A,Products!$C:$C,"Women Dresses")</f>
        <v>Winter Wear</v>
      </c>
      <c r="AA1764" t="str">
        <f>_xlfn.XLOOKUP(tblSales[[#This Row],[Product_ID]],Products!$A:$A,Products!$D:$D,"Unknown")</f>
        <v>Hoodie</v>
      </c>
      <c r="AB1764" t="str">
        <f>_xlfn.XLOOKUP(tblSales[[#This Row],[Product_ID]],Products!$A:$A,Products!$E:$E,"Unknown")</f>
        <v>Fossil</v>
      </c>
      <c r="AC1764" t="str">
        <f>_xlfn.XLOOKUP(tblSales[[#This Row],[Store_ID]],Stores!$A:$A,Stores!$B:$B,"Unknown")</f>
        <v>TrendMart Vijayawada Mall Kiosk</v>
      </c>
      <c r="AD1764" t="str">
        <f>_xlfn.XLOOKUP(tblSales[[#This Row],[Store_ID]],Stores!$A:$A,Stores!$E:$E,"Unknown")</f>
        <v>South Zone 3</v>
      </c>
      <c r="AE1764" t="str">
        <f>_xlfn.XLOOKUP(tblSales[[#This Row],[Customer_ID]],Customers!$A:$A,Customers!$B:$B,"Unknown")</f>
        <v>Nandini Natarajan</v>
      </c>
      <c r="AF1764" t="str">
        <f>_xlfn.XLOOKUP(tblSales[[#This Row],[Customer_ID]],Customers!$A:$A,Customers!$J:$J,"Unknown")</f>
        <v>Gold</v>
      </c>
      <c r="AG1764" t="str">
        <f>_xlfn.XLOOKUP(tblSales[[#This Row],[Employee_ID]],Employees!$A:$A,Employees!$B:$B,"Unknown")</f>
        <v>Jyothi Prasad</v>
      </c>
      <c r="AH1764">
        <f>IF(MONTH(tblSales[[#This Row],[Invoice Date]])&gt;=4,MONTH(tblSales[[#This Row],[Invoice Date]]),MONTH(tblSales[[#This Row],[Invoice Date]])+12)</f>
        <v>4</v>
      </c>
      <c r="AI1764" s="8">
        <f>DATE(YEAR(tblSales[[#This Row],[Invoice Date]]),MONTH(tblSales[[#This Row],[Invoice Date]]),1)</f>
        <v>45383</v>
      </c>
      <c r="AJ1764" t="str">
        <f>_xlfn.XLOOKUP(tblSales[[#This Row],[Product_ID]],Products!$A:$A,Products!$B:$B,"Unknown")</f>
        <v>Fossil Hoodie Black</v>
      </c>
      <c r="AK1764" s="9">
        <f>IFERROR(tblSales[[#This Row],[Profit]]/tblSales[[#This Row],[Sales Amount]],0)</f>
        <v>0.2012761583795038</v>
      </c>
      <c r="AL1764" t="str">
        <f>IF(tblSales[[#This Row],[Discount %]]&lt;=5,"0-5%",
IF(tblSales[[#This Row],[Discount %]]&lt;=10,"5-10%",
IF(tblSales[[#This Row],[Discount %]]&lt;=15,"10-15%",
IF(tblSales[[#This Row],[Discount %]]&lt;=20,"15-20%","20%+"))))</f>
        <v>5-10%</v>
      </c>
    </row>
    <row r="1765" spans="1:38">
      <c r="A1765" s="2" t="s">
        <v>3679</v>
      </c>
      <c r="B1765" s="11">
        <v>45721</v>
      </c>
      <c r="C1765" s="2" t="s">
        <v>1100</v>
      </c>
      <c r="D1765" s="2" t="s">
        <v>1081</v>
      </c>
      <c r="E1765" s="2" t="s">
        <v>1092</v>
      </c>
      <c r="F1765" s="2" t="s">
        <v>518</v>
      </c>
      <c r="G1765" s="2">
        <v>1</v>
      </c>
      <c r="H1765" s="2">
        <v>3589.34</v>
      </c>
      <c r="I1765" s="2">
        <v>5</v>
      </c>
      <c r="J1765" s="2">
        <v>179.47</v>
      </c>
      <c r="K1765" s="2">
        <v>12</v>
      </c>
      <c r="L1765" s="2">
        <v>409.18</v>
      </c>
      <c r="M1765" s="2">
        <v>3819.05</v>
      </c>
      <c r="N1765" s="2">
        <v>2732.31</v>
      </c>
      <c r="O1765" s="2">
        <f t="shared" si="68"/>
        <v>677.56000000000017</v>
      </c>
      <c r="P1765" s="2" t="s">
        <v>28</v>
      </c>
      <c r="Q1765" s="2" t="str">
        <f t="shared" si="67"/>
        <v>Credit Card</v>
      </c>
      <c r="R1765" s="2" t="s">
        <v>20</v>
      </c>
      <c r="S1765" s="2" t="s">
        <v>56</v>
      </c>
      <c r="T1765" s="2" t="s">
        <v>3234</v>
      </c>
      <c r="U1765" s="2" t="s">
        <v>59</v>
      </c>
      <c r="V1765" t="str">
        <f>TEXT(tblSales[[#This Row],[Invoice Date]],"mmm")</f>
        <v>Mar</v>
      </c>
      <c r="W1765">
        <f>MONTH(tblSales[[#This Row],[Invoice Date]])</f>
        <v>3</v>
      </c>
      <c r="X1765">
        <f>YEAR(tblSales[[#This Row],[Invoice Date]])</f>
        <v>2025</v>
      </c>
      <c r="Y1765" t="str">
        <f>TEXT(tblSales[[#This Row],[Invoice Date]],"mmm-yyyy")</f>
        <v>Mar-2025</v>
      </c>
      <c r="Z1765" t="str">
        <f>_xlfn.XLOOKUP(tblSales[[#This Row],[Product_ID]],Products!$A:$A,Products!$C:$C,"Women Dresses")</f>
        <v>Women Sarees</v>
      </c>
      <c r="AA1765" t="str">
        <f>_xlfn.XLOOKUP(tblSales[[#This Row],[Product_ID]],Products!$A:$A,Products!$D:$D,"Unknown")</f>
        <v>Georgette Saree</v>
      </c>
      <c r="AB1765" t="str">
        <f>_xlfn.XLOOKUP(tblSales[[#This Row],[Product_ID]],Products!$A:$A,Products!$E:$E,"Unknown")</f>
        <v>Sparx</v>
      </c>
      <c r="AC1765" t="str">
        <f>_xlfn.XLOOKUP(tblSales[[#This Row],[Store_ID]],Stores!$A:$A,Stores!$B:$B,"Unknown")</f>
        <v>TrendMart Kochi Standard</v>
      </c>
      <c r="AD1765" t="str">
        <f>_xlfn.XLOOKUP(tblSales[[#This Row],[Store_ID]],Stores!$A:$A,Stores!$E:$E,"Unknown")</f>
        <v>South Zone 1</v>
      </c>
      <c r="AE1765" t="str">
        <f>_xlfn.XLOOKUP(tblSales[[#This Row],[Customer_ID]],Customers!$A:$A,Customers!$B:$B,"Unknown")</f>
        <v>Radha Chetty</v>
      </c>
      <c r="AF1765" t="str">
        <f>_xlfn.XLOOKUP(tblSales[[#This Row],[Customer_ID]],Customers!$A:$A,Customers!$J:$J,"Unknown")</f>
        <v>Silver</v>
      </c>
      <c r="AG1765" t="str">
        <f>_xlfn.XLOOKUP(tblSales[[#This Row],[Employee_ID]],Employees!$A:$A,Employees!$B:$B,"Unknown")</f>
        <v>Pranav Reddy</v>
      </c>
      <c r="AH1765">
        <f>IF(MONTH(tblSales[[#This Row],[Invoice Date]])&gt;=4,MONTH(tblSales[[#This Row],[Invoice Date]]),MONTH(tblSales[[#This Row],[Invoice Date]])+12)</f>
        <v>15</v>
      </c>
      <c r="AI1765" s="8">
        <f>DATE(YEAR(tblSales[[#This Row],[Invoice Date]]),MONTH(tblSales[[#This Row],[Invoice Date]]),1)</f>
        <v>45717</v>
      </c>
      <c r="AJ1765" t="str">
        <f>_xlfn.XLOOKUP(tblSales[[#This Row],[Product_ID]],Products!$A:$A,Products!$B:$B,"Unknown")</f>
        <v>Sparx Georgette Saree Purple</v>
      </c>
      <c r="AK1765" s="9">
        <f>IFERROR(tblSales[[#This Row],[Profit]]/tblSales[[#This Row],[Sales Amount]],0)</f>
        <v>0.17741584949136568</v>
      </c>
      <c r="AL1765" t="str">
        <f>IF(tblSales[[#This Row],[Discount %]]&lt;=5,"0-5%",
IF(tblSales[[#This Row],[Discount %]]&lt;=10,"5-10%",
IF(tblSales[[#This Row],[Discount %]]&lt;=15,"10-15%",
IF(tblSales[[#This Row],[Discount %]]&lt;=20,"15-20%","20%+"))))</f>
        <v>0-5%</v>
      </c>
    </row>
    <row r="1766" spans="1:38">
      <c r="A1766" s="2" t="s">
        <v>3680</v>
      </c>
      <c r="B1766" s="11">
        <v>45551</v>
      </c>
      <c r="C1766" s="2" t="s">
        <v>1610</v>
      </c>
      <c r="D1766" s="2" t="s">
        <v>881</v>
      </c>
      <c r="E1766" s="2" t="s">
        <v>270</v>
      </c>
      <c r="F1766" s="2" t="s">
        <v>249</v>
      </c>
      <c r="G1766" s="2">
        <v>2</v>
      </c>
      <c r="H1766" s="2">
        <v>1520.24</v>
      </c>
      <c r="I1766" s="2">
        <v>0</v>
      </c>
      <c r="J1766" s="2">
        <v>0</v>
      </c>
      <c r="K1766" s="2">
        <v>12</v>
      </c>
      <c r="L1766" s="2">
        <v>364.86</v>
      </c>
      <c r="M1766" s="2">
        <v>3405.34</v>
      </c>
      <c r="N1766" s="2">
        <v>2041.8</v>
      </c>
      <c r="O1766" s="2">
        <f t="shared" si="68"/>
        <v>998.68000000000018</v>
      </c>
      <c r="P1766" s="2" t="s">
        <v>29</v>
      </c>
      <c r="Q1766" s="2" t="str">
        <f t="shared" si="67"/>
        <v>Debit Card</v>
      </c>
      <c r="R1766" s="2" t="s">
        <v>21</v>
      </c>
      <c r="S1766" s="2" t="s">
        <v>56</v>
      </c>
      <c r="T1766" s="2" t="s">
        <v>183</v>
      </c>
      <c r="U1766" s="2" t="s">
        <v>59</v>
      </c>
      <c r="V1766" t="str">
        <f>TEXT(tblSales[[#This Row],[Invoice Date]],"mmm")</f>
        <v>Sep</v>
      </c>
      <c r="W1766">
        <f>MONTH(tblSales[[#This Row],[Invoice Date]])</f>
        <v>9</v>
      </c>
      <c r="X1766">
        <f>YEAR(tblSales[[#This Row],[Invoice Date]])</f>
        <v>2024</v>
      </c>
      <c r="Y1766" t="str">
        <f>TEXT(tblSales[[#This Row],[Invoice Date]],"mmm-yyyy")</f>
        <v>Sep-2024</v>
      </c>
      <c r="Z1766" t="str">
        <f>_xlfn.XLOOKUP(tblSales[[#This Row],[Product_ID]],Products!$A:$A,Products!$C:$C,"Women Dresses")</f>
        <v>Women Sarees</v>
      </c>
      <c r="AA1766" t="str">
        <f>_xlfn.XLOOKUP(tblSales[[#This Row],[Product_ID]],Products!$A:$A,Products!$D:$D,"Unknown")</f>
        <v>Georgette Saree</v>
      </c>
      <c r="AB1766" t="str">
        <f>_xlfn.XLOOKUP(tblSales[[#This Row],[Product_ID]],Products!$A:$A,Products!$E:$E,"Unknown")</f>
        <v>Jack &amp; Jones</v>
      </c>
      <c r="AC1766" t="str">
        <f>_xlfn.XLOOKUP(tblSales[[#This Row],[Store_ID]],Stores!$A:$A,Stores!$B:$B,"Unknown")</f>
        <v>TrendMart Kochi High Street</v>
      </c>
      <c r="AD1766" t="str">
        <f>_xlfn.XLOOKUP(tblSales[[#This Row],[Store_ID]],Stores!$A:$A,Stores!$E:$E,"Unknown")</f>
        <v>South Zone 1</v>
      </c>
      <c r="AE1766" t="str">
        <f>_xlfn.XLOOKUP(tblSales[[#This Row],[Customer_ID]],Customers!$A:$A,Customers!$B:$B,"Unknown")</f>
        <v>Hema Pandian</v>
      </c>
      <c r="AF1766" t="str">
        <f>_xlfn.XLOOKUP(tblSales[[#This Row],[Customer_ID]],Customers!$A:$A,Customers!$J:$J,"Unknown")</f>
        <v>Regular</v>
      </c>
      <c r="AG1766" t="str">
        <f>_xlfn.XLOOKUP(tblSales[[#This Row],[Employee_ID]],Employees!$A:$A,Employees!$B:$B,"Unknown")</f>
        <v>Hari Nair</v>
      </c>
      <c r="AH1766">
        <f>IF(MONTH(tblSales[[#This Row],[Invoice Date]])&gt;=4,MONTH(tblSales[[#This Row],[Invoice Date]]),MONTH(tblSales[[#This Row],[Invoice Date]])+12)</f>
        <v>9</v>
      </c>
      <c r="AI1766" s="8">
        <f>DATE(YEAR(tblSales[[#This Row],[Invoice Date]]),MONTH(tblSales[[#This Row],[Invoice Date]]),1)</f>
        <v>45536</v>
      </c>
      <c r="AJ1766" t="str">
        <f>_xlfn.XLOOKUP(tblSales[[#This Row],[Product_ID]],Products!$A:$A,Products!$B:$B,"Unknown")</f>
        <v>Jack &amp; Jones Georgette Saree Sky Blue</v>
      </c>
      <c r="AK1766" s="9">
        <f>IFERROR(tblSales[[#This Row],[Profit]]/tblSales[[#This Row],[Sales Amount]],0)</f>
        <v>0.29326880722629756</v>
      </c>
      <c r="AL1766" t="str">
        <f>IF(tblSales[[#This Row],[Discount %]]&lt;=5,"0-5%",
IF(tblSales[[#This Row],[Discount %]]&lt;=10,"5-10%",
IF(tblSales[[#This Row],[Discount %]]&lt;=15,"10-15%",
IF(tblSales[[#This Row],[Discount %]]&lt;=20,"15-20%","20%+"))))</f>
        <v>0-5%</v>
      </c>
    </row>
    <row r="1767" spans="1:38">
      <c r="A1767" s="2" t="s">
        <v>3681</v>
      </c>
      <c r="B1767" s="11">
        <v>45432</v>
      </c>
      <c r="C1767" s="2" t="s">
        <v>268</v>
      </c>
      <c r="D1767" s="2" t="s">
        <v>976</v>
      </c>
      <c r="E1767" s="2" t="s">
        <v>754</v>
      </c>
      <c r="F1767" s="2" t="s">
        <v>238</v>
      </c>
      <c r="G1767" s="2">
        <v>1</v>
      </c>
      <c r="H1767" s="2">
        <v>1410.22</v>
      </c>
      <c r="I1767" s="2">
        <v>0</v>
      </c>
      <c r="J1767" s="2">
        <v>0</v>
      </c>
      <c r="K1767" s="2">
        <v>12</v>
      </c>
      <c r="L1767" s="2">
        <v>169.23</v>
      </c>
      <c r="M1767" s="2">
        <v>1579.45</v>
      </c>
      <c r="N1767" s="2">
        <v>962.17</v>
      </c>
      <c r="O1767" s="2">
        <f t="shared" si="68"/>
        <v>448.05000000000007</v>
      </c>
      <c r="P1767" s="2" t="s">
        <v>28</v>
      </c>
      <c r="Q1767" s="2" t="str">
        <f t="shared" si="67"/>
        <v>Credit Card</v>
      </c>
      <c r="R1767" s="2" t="s">
        <v>20</v>
      </c>
      <c r="S1767" s="2" t="s">
        <v>56</v>
      </c>
      <c r="T1767" s="2" t="s">
        <v>1863</v>
      </c>
      <c r="U1767" s="2" t="s">
        <v>59</v>
      </c>
      <c r="V1767" t="str">
        <f>TEXT(tblSales[[#This Row],[Invoice Date]],"mmm")</f>
        <v>May</v>
      </c>
      <c r="W1767">
        <f>MONTH(tblSales[[#This Row],[Invoice Date]])</f>
        <v>5</v>
      </c>
      <c r="X1767">
        <f>YEAR(tblSales[[#This Row],[Invoice Date]])</f>
        <v>2024</v>
      </c>
      <c r="Y1767" t="str">
        <f>TEXT(tblSales[[#This Row],[Invoice Date]],"mmm-yyyy")</f>
        <v>May-2024</v>
      </c>
      <c r="Z1767" t="str">
        <f>_xlfn.XLOOKUP(tblSales[[#This Row],[Product_ID]],Products!$A:$A,Products!$C:$C,"Women Dresses")</f>
        <v>Women Sarees</v>
      </c>
      <c r="AA1767" t="str">
        <f>_xlfn.XLOOKUP(tblSales[[#This Row],[Product_ID]],Products!$A:$A,Products!$D:$D,"Unknown")</f>
        <v>Cotton Saree</v>
      </c>
      <c r="AB1767" t="str">
        <f>_xlfn.XLOOKUP(tblSales[[#This Row],[Product_ID]],Products!$A:$A,Products!$E:$E,"Unknown")</f>
        <v>Spykar</v>
      </c>
      <c r="AC1767" t="str">
        <f>_xlfn.XLOOKUP(tblSales[[#This Row],[Store_ID]],Stores!$A:$A,Stores!$B:$B,"Unknown")</f>
        <v>TrendMart Tirunelveli Flagship</v>
      </c>
      <c r="AD1767" t="str">
        <f>_xlfn.XLOOKUP(tblSales[[#This Row],[Store_ID]],Stores!$A:$A,Stores!$E:$E,"Unknown")</f>
        <v>South Zone 1</v>
      </c>
      <c r="AE1767" t="str">
        <f>_xlfn.XLOOKUP(tblSales[[#This Row],[Customer_ID]],Customers!$A:$A,Customers!$B:$B,"Unknown")</f>
        <v>Hemanth Pillai</v>
      </c>
      <c r="AF1767" t="str">
        <f>_xlfn.XLOOKUP(tblSales[[#This Row],[Customer_ID]],Customers!$A:$A,Customers!$J:$J,"Unknown")</f>
        <v>Platinum</v>
      </c>
      <c r="AG1767" t="str">
        <f>_xlfn.XLOOKUP(tblSales[[#This Row],[Employee_ID]],Employees!$A:$A,Employees!$B:$B,"Unknown")</f>
        <v>Dhruv Mishra</v>
      </c>
      <c r="AH1767">
        <f>IF(MONTH(tblSales[[#This Row],[Invoice Date]])&gt;=4,MONTH(tblSales[[#This Row],[Invoice Date]]),MONTH(tblSales[[#This Row],[Invoice Date]])+12)</f>
        <v>5</v>
      </c>
      <c r="AI1767" s="8">
        <f>DATE(YEAR(tblSales[[#This Row],[Invoice Date]]),MONTH(tblSales[[#This Row],[Invoice Date]]),1)</f>
        <v>45413</v>
      </c>
      <c r="AJ1767" t="str">
        <f>_xlfn.XLOOKUP(tblSales[[#This Row],[Product_ID]],Products!$A:$A,Products!$B:$B,"Unknown")</f>
        <v>Spykar Cotton Saree Black</v>
      </c>
      <c r="AK1767" s="9">
        <f>IFERROR(tblSales[[#This Row],[Profit]]/tblSales[[#This Row],[Sales Amount]],0)</f>
        <v>0.28367469688815733</v>
      </c>
      <c r="AL1767" t="str">
        <f>IF(tblSales[[#This Row],[Discount %]]&lt;=5,"0-5%",
IF(tblSales[[#This Row],[Discount %]]&lt;=10,"5-10%",
IF(tblSales[[#This Row],[Discount %]]&lt;=15,"10-15%",
IF(tblSales[[#This Row],[Discount %]]&lt;=20,"15-20%","20%+"))))</f>
        <v>0-5%</v>
      </c>
    </row>
    <row r="1768" spans="1:38">
      <c r="A1768" s="2" t="s">
        <v>3682</v>
      </c>
      <c r="B1768" s="11">
        <v>45446</v>
      </c>
      <c r="C1768" s="2" t="s">
        <v>2462</v>
      </c>
      <c r="D1768" s="2" t="s">
        <v>1664</v>
      </c>
      <c r="E1768" s="2" t="s">
        <v>578</v>
      </c>
      <c r="F1768" s="2" t="s">
        <v>386</v>
      </c>
      <c r="G1768" s="2">
        <v>3</v>
      </c>
      <c r="H1768" s="2">
        <v>455.17</v>
      </c>
      <c r="I1768" s="2">
        <v>15</v>
      </c>
      <c r="J1768" s="2">
        <v>204.83</v>
      </c>
      <c r="K1768" s="2">
        <v>5</v>
      </c>
      <c r="L1768" s="2">
        <v>58.03</v>
      </c>
      <c r="M1768" s="2">
        <v>1218.71</v>
      </c>
      <c r="N1768" s="2">
        <v>982.08</v>
      </c>
      <c r="O1768" s="2">
        <f t="shared" si="68"/>
        <v>178.6</v>
      </c>
      <c r="P1768" s="2" t="s">
        <v>27</v>
      </c>
      <c r="Q1768" s="2" t="str">
        <f t="shared" si="67"/>
        <v>Cash</v>
      </c>
      <c r="R1768" s="2" t="s">
        <v>21</v>
      </c>
      <c r="S1768" s="2" t="s">
        <v>56</v>
      </c>
      <c r="T1768" s="2" t="s">
        <v>722</v>
      </c>
      <c r="U1768" s="2" t="s">
        <v>59</v>
      </c>
      <c r="V1768" t="str">
        <f>TEXT(tblSales[[#This Row],[Invoice Date]],"mmm")</f>
        <v>Jun</v>
      </c>
      <c r="W1768">
        <f>MONTH(tblSales[[#This Row],[Invoice Date]])</f>
        <v>6</v>
      </c>
      <c r="X1768">
        <f>YEAR(tblSales[[#This Row],[Invoice Date]])</f>
        <v>2024</v>
      </c>
      <c r="Y1768" t="str">
        <f>TEXT(tblSales[[#This Row],[Invoice Date]],"mmm-yyyy")</f>
        <v>Jun-2024</v>
      </c>
      <c r="Z1768" t="str">
        <f>_xlfn.XLOOKUP(tblSales[[#This Row],[Product_ID]],Products!$A:$A,Products!$C:$C,"Women Dresses")</f>
        <v>Kids Wear</v>
      </c>
      <c r="AA1768" t="str">
        <f>_xlfn.XLOOKUP(tblSales[[#This Row],[Product_ID]],Products!$A:$A,Products!$D:$D,"Unknown")</f>
        <v>Girls Frock</v>
      </c>
      <c r="AB1768" t="str">
        <f>_xlfn.XLOOKUP(tblSales[[#This Row],[Product_ID]],Products!$A:$A,Products!$E:$E,"Unknown")</f>
        <v>Aurelia</v>
      </c>
      <c r="AC1768" t="str">
        <f>_xlfn.XLOOKUP(tblSales[[#This Row],[Store_ID]],Stores!$A:$A,Stores!$B:$B,"Unknown")</f>
        <v>TrendMart Thrissur High Street</v>
      </c>
      <c r="AD1768" t="str">
        <f>_xlfn.XLOOKUP(tblSales[[#This Row],[Store_ID]],Stores!$A:$A,Stores!$E:$E,"Unknown")</f>
        <v>South Zone 1</v>
      </c>
      <c r="AE1768" t="str">
        <f>_xlfn.XLOOKUP(tblSales[[#This Row],[Customer_ID]],Customers!$A:$A,Customers!$B:$B,"Unknown")</f>
        <v>Gauri Varma</v>
      </c>
      <c r="AF1768" t="str">
        <f>_xlfn.XLOOKUP(tblSales[[#This Row],[Customer_ID]],Customers!$A:$A,Customers!$J:$J,"Unknown")</f>
        <v>Silver</v>
      </c>
      <c r="AG1768" t="str">
        <f>_xlfn.XLOOKUP(tblSales[[#This Row],[Employee_ID]],Employees!$A:$A,Employees!$B:$B,"Unknown")</f>
        <v>Malini Gowda</v>
      </c>
      <c r="AH1768">
        <f>IF(MONTH(tblSales[[#This Row],[Invoice Date]])&gt;=4,MONTH(tblSales[[#This Row],[Invoice Date]]),MONTH(tblSales[[#This Row],[Invoice Date]])+12)</f>
        <v>6</v>
      </c>
      <c r="AI1768" s="8">
        <f>DATE(YEAR(tblSales[[#This Row],[Invoice Date]]),MONTH(tblSales[[#This Row],[Invoice Date]]),1)</f>
        <v>45444</v>
      </c>
      <c r="AJ1768" t="str">
        <f>_xlfn.XLOOKUP(tblSales[[#This Row],[Product_ID]],Products!$A:$A,Products!$B:$B,"Unknown")</f>
        <v>Aurelia Girls Frock Maroon</v>
      </c>
      <c r="AK1768" s="9">
        <f>IFERROR(tblSales[[#This Row],[Profit]]/tblSales[[#This Row],[Sales Amount]],0)</f>
        <v>0.14654839953721557</v>
      </c>
      <c r="AL1768" t="str">
        <f>IF(tblSales[[#This Row],[Discount %]]&lt;=5,"0-5%",
IF(tblSales[[#This Row],[Discount %]]&lt;=10,"5-10%",
IF(tblSales[[#This Row],[Discount %]]&lt;=15,"10-15%",
IF(tblSales[[#This Row],[Discount %]]&lt;=20,"15-20%","20%+"))))</f>
        <v>10-15%</v>
      </c>
    </row>
    <row r="1769" spans="1:38">
      <c r="A1769" s="2" t="s">
        <v>3683</v>
      </c>
      <c r="B1769" s="11">
        <v>45556</v>
      </c>
      <c r="C1769" s="2" t="s">
        <v>1322</v>
      </c>
      <c r="D1769" s="2" t="s">
        <v>976</v>
      </c>
      <c r="E1769" s="2" t="s">
        <v>583</v>
      </c>
      <c r="F1769" s="2" t="s">
        <v>244</v>
      </c>
      <c r="G1769" s="2">
        <v>3</v>
      </c>
      <c r="H1769" s="2">
        <v>1320.11</v>
      </c>
      <c r="I1769" s="2">
        <v>30</v>
      </c>
      <c r="J1769" s="2">
        <v>1188.0999999999999</v>
      </c>
      <c r="K1769" s="2">
        <v>12</v>
      </c>
      <c r="L1769" s="2">
        <v>332.67</v>
      </c>
      <c r="M1769" s="2">
        <v>3104.9</v>
      </c>
      <c r="N1769" s="2">
        <v>2886.51</v>
      </c>
      <c r="O1769" s="2">
        <f t="shared" si="68"/>
        <v>-114.28000000000014</v>
      </c>
      <c r="P1769" s="2" t="s">
        <v>27</v>
      </c>
      <c r="Q1769" s="2" t="str">
        <f t="shared" si="67"/>
        <v>Cash</v>
      </c>
      <c r="R1769" s="2" t="s">
        <v>20</v>
      </c>
      <c r="S1769" s="2" t="s">
        <v>56</v>
      </c>
      <c r="T1769" s="2" t="s">
        <v>2310</v>
      </c>
      <c r="U1769" s="2" t="s">
        <v>60</v>
      </c>
      <c r="V1769" t="str">
        <f>TEXT(tblSales[[#This Row],[Invoice Date]],"mmm")</f>
        <v>Sep</v>
      </c>
      <c r="W1769">
        <f>MONTH(tblSales[[#This Row],[Invoice Date]])</f>
        <v>9</v>
      </c>
      <c r="X1769">
        <f>YEAR(tblSales[[#This Row],[Invoice Date]])</f>
        <v>2024</v>
      </c>
      <c r="Y1769" t="str">
        <f>TEXT(tblSales[[#This Row],[Invoice Date]],"mmm-yyyy")</f>
        <v>Sep-2024</v>
      </c>
      <c r="Z1769" t="str">
        <f>_xlfn.XLOOKUP(tblSales[[#This Row],[Product_ID]],Products!$A:$A,Products!$C:$C,"Women Dresses")</f>
        <v>Women Sarees</v>
      </c>
      <c r="AA1769" t="str">
        <f>_xlfn.XLOOKUP(tblSales[[#This Row],[Product_ID]],Products!$A:$A,Products!$D:$D,"Unknown")</f>
        <v>Cotton Saree</v>
      </c>
      <c r="AB1769" t="str">
        <f>_xlfn.XLOOKUP(tblSales[[#This Row],[Product_ID]],Products!$A:$A,Products!$E:$E,"Unknown")</f>
        <v>Spykar</v>
      </c>
      <c r="AC1769" t="str">
        <f>_xlfn.XLOOKUP(tblSales[[#This Row],[Store_ID]],Stores!$A:$A,Stores!$B:$B,"Unknown")</f>
        <v>TrendMart Kurnool Outlet</v>
      </c>
      <c r="AD1769" t="str">
        <f>_xlfn.XLOOKUP(tblSales[[#This Row],[Store_ID]],Stores!$A:$A,Stores!$E:$E,"Unknown")</f>
        <v>South Zone 3</v>
      </c>
      <c r="AE1769" t="str">
        <f>_xlfn.XLOOKUP(tblSales[[#This Row],[Customer_ID]],Customers!$A:$A,Customers!$B:$B,"Unknown")</f>
        <v>Srinivas Chandran</v>
      </c>
      <c r="AF1769" t="str">
        <f>_xlfn.XLOOKUP(tblSales[[#This Row],[Customer_ID]],Customers!$A:$A,Customers!$J:$J,"Unknown")</f>
        <v>Regular</v>
      </c>
      <c r="AG1769" t="str">
        <f>_xlfn.XLOOKUP(tblSales[[#This Row],[Employee_ID]],Employees!$A:$A,Employees!$B:$B,"Unknown")</f>
        <v>Ganapathy Naidu</v>
      </c>
      <c r="AH1769">
        <f>IF(MONTH(tblSales[[#This Row],[Invoice Date]])&gt;=4,MONTH(tblSales[[#This Row],[Invoice Date]]),MONTH(tblSales[[#This Row],[Invoice Date]])+12)</f>
        <v>9</v>
      </c>
      <c r="AI1769" s="8">
        <f>DATE(YEAR(tblSales[[#This Row],[Invoice Date]]),MONTH(tblSales[[#This Row],[Invoice Date]]),1)</f>
        <v>45536</v>
      </c>
      <c r="AJ1769" t="str">
        <f>_xlfn.XLOOKUP(tblSales[[#This Row],[Product_ID]],Products!$A:$A,Products!$B:$B,"Unknown")</f>
        <v>Spykar Cotton Saree Black</v>
      </c>
      <c r="AK1769" s="9">
        <f>IFERROR(tblSales[[#This Row],[Profit]]/tblSales[[#This Row],[Sales Amount]],0)</f>
        <v>-3.6806338368385504E-2</v>
      </c>
      <c r="AL1769" t="str">
        <f>IF(tblSales[[#This Row],[Discount %]]&lt;=5,"0-5%",
IF(tblSales[[#This Row],[Discount %]]&lt;=10,"5-10%",
IF(tblSales[[#This Row],[Discount %]]&lt;=15,"10-15%",
IF(tblSales[[#This Row],[Discount %]]&lt;=20,"15-20%","20%+"))))</f>
        <v>20%+</v>
      </c>
    </row>
    <row r="1770" spans="1:38">
      <c r="A1770" s="2" t="s">
        <v>3684</v>
      </c>
      <c r="B1770" s="11">
        <v>45505</v>
      </c>
      <c r="C1770" s="2" t="s">
        <v>827</v>
      </c>
      <c r="D1770" s="2" t="s">
        <v>703</v>
      </c>
      <c r="E1770" s="2" t="s">
        <v>329</v>
      </c>
      <c r="F1770" s="2" t="s">
        <v>276</v>
      </c>
      <c r="G1770" s="2">
        <v>1</v>
      </c>
      <c r="H1770" s="2">
        <v>731.57</v>
      </c>
      <c r="I1770" s="2">
        <v>25</v>
      </c>
      <c r="J1770" s="2">
        <v>182.89</v>
      </c>
      <c r="K1770" s="2">
        <v>5</v>
      </c>
      <c r="L1770" s="2">
        <v>27.43</v>
      </c>
      <c r="M1770" s="2">
        <v>576.11</v>
      </c>
      <c r="N1770" s="2">
        <v>522.38</v>
      </c>
      <c r="O1770" s="2">
        <f t="shared" si="68"/>
        <v>26.300000000000018</v>
      </c>
      <c r="P1770" s="2" t="s">
        <v>27</v>
      </c>
      <c r="Q1770" s="2" t="str">
        <f t="shared" si="67"/>
        <v>Cash</v>
      </c>
      <c r="R1770" s="2" t="s">
        <v>20</v>
      </c>
      <c r="S1770" s="2" t="s">
        <v>56</v>
      </c>
      <c r="T1770" s="2" t="s">
        <v>1637</v>
      </c>
      <c r="U1770" s="2" t="s">
        <v>59</v>
      </c>
      <c r="V1770" t="str">
        <f>TEXT(tblSales[[#This Row],[Invoice Date]],"mmm")</f>
        <v>Aug</v>
      </c>
      <c r="W1770">
        <f>MONTH(tblSales[[#This Row],[Invoice Date]])</f>
        <v>8</v>
      </c>
      <c r="X1770">
        <f>YEAR(tblSales[[#This Row],[Invoice Date]])</f>
        <v>2024</v>
      </c>
      <c r="Y1770" t="str">
        <f>TEXT(tblSales[[#This Row],[Invoice Date]],"mmm-yyyy")</f>
        <v>Aug-2024</v>
      </c>
      <c r="Z1770" t="str">
        <f>_xlfn.XLOOKUP(tblSales[[#This Row],[Product_ID]],Products!$A:$A,Products!$C:$C,"Women Dresses")</f>
        <v>Women Tops</v>
      </c>
      <c r="AA1770" t="str">
        <f>_xlfn.XLOOKUP(tblSales[[#This Row],[Product_ID]],Products!$A:$A,Products!$D:$D,"Unknown")</f>
        <v>Crop Top</v>
      </c>
      <c r="AB1770" t="str">
        <f>_xlfn.XLOOKUP(tblSales[[#This Row],[Product_ID]],Products!$A:$A,Products!$E:$E,"Unknown")</f>
        <v>Peter England</v>
      </c>
      <c r="AC1770" t="str">
        <f>_xlfn.XLOOKUP(tblSales[[#This Row],[Store_ID]],Stores!$A:$A,Stores!$B:$B,"Unknown")</f>
        <v>TrendMart Kannur Outlet</v>
      </c>
      <c r="AD1770" t="str">
        <f>_xlfn.XLOOKUP(tblSales[[#This Row],[Store_ID]],Stores!$A:$A,Stores!$E:$E,"Unknown")</f>
        <v>South Zone 1</v>
      </c>
      <c r="AE1770" t="str">
        <f>_xlfn.XLOOKUP(tblSales[[#This Row],[Customer_ID]],Customers!$A:$A,Customers!$B:$B,"Unknown")</f>
        <v>Nisha Ramachandran</v>
      </c>
      <c r="AF1770" t="str">
        <f>_xlfn.XLOOKUP(tblSales[[#This Row],[Customer_ID]],Customers!$A:$A,Customers!$J:$J,"Unknown")</f>
        <v>Silver</v>
      </c>
      <c r="AG1770" t="str">
        <f>_xlfn.XLOOKUP(tblSales[[#This Row],[Employee_ID]],Employees!$A:$A,Employees!$B:$B,"Unknown")</f>
        <v>Vasanthi Kamath</v>
      </c>
      <c r="AH1770">
        <f>IF(MONTH(tblSales[[#This Row],[Invoice Date]])&gt;=4,MONTH(tblSales[[#This Row],[Invoice Date]]),MONTH(tblSales[[#This Row],[Invoice Date]])+12)</f>
        <v>8</v>
      </c>
      <c r="AI1770" s="8">
        <f>DATE(YEAR(tblSales[[#This Row],[Invoice Date]]),MONTH(tblSales[[#This Row],[Invoice Date]]),1)</f>
        <v>45505</v>
      </c>
      <c r="AJ1770" t="str">
        <f>_xlfn.XLOOKUP(tblSales[[#This Row],[Product_ID]],Products!$A:$A,Products!$B:$B,"Unknown")</f>
        <v>Peter England Crop Top Green</v>
      </c>
      <c r="AK1770" s="9">
        <f>IFERROR(tblSales[[#This Row],[Profit]]/tblSales[[#This Row],[Sales Amount]],0)</f>
        <v>4.5651004148513336E-2</v>
      </c>
      <c r="AL1770" t="str">
        <f>IF(tblSales[[#This Row],[Discount %]]&lt;=5,"0-5%",
IF(tblSales[[#This Row],[Discount %]]&lt;=10,"5-10%",
IF(tblSales[[#This Row],[Discount %]]&lt;=15,"10-15%",
IF(tblSales[[#This Row],[Discount %]]&lt;=20,"15-20%","20%+"))))</f>
        <v>20%+</v>
      </c>
    </row>
    <row r="1771" spans="1:38">
      <c r="A1771" s="2" t="s">
        <v>3685</v>
      </c>
      <c r="B1771" s="11">
        <v>45578</v>
      </c>
      <c r="C1771" s="2" t="s">
        <v>299</v>
      </c>
      <c r="D1771" s="2" t="s">
        <v>261</v>
      </c>
      <c r="E1771" s="2" t="s">
        <v>664</v>
      </c>
      <c r="F1771" s="2" t="s">
        <v>249</v>
      </c>
      <c r="G1771" s="2">
        <v>1</v>
      </c>
      <c r="H1771" s="2">
        <v>3553.87</v>
      </c>
      <c r="I1771" s="2">
        <v>0</v>
      </c>
      <c r="J1771" s="2">
        <v>0</v>
      </c>
      <c r="K1771" s="2">
        <v>12</v>
      </c>
      <c r="L1771" s="2">
        <v>426.46</v>
      </c>
      <c r="M1771" s="2">
        <v>3980.33</v>
      </c>
      <c r="N1771" s="2">
        <v>2433.3200000000002</v>
      </c>
      <c r="O1771" s="2">
        <f t="shared" si="68"/>
        <v>1120.5499999999997</v>
      </c>
      <c r="P1771" s="2" t="s">
        <v>29</v>
      </c>
      <c r="Q1771" s="2" t="str">
        <f t="shared" si="67"/>
        <v>Debit Card</v>
      </c>
      <c r="R1771" s="2" t="s">
        <v>20</v>
      </c>
      <c r="S1771" s="2" t="s">
        <v>56</v>
      </c>
      <c r="T1771" s="2" t="s">
        <v>665</v>
      </c>
      <c r="U1771" s="2" t="s">
        <v>60</v>
      </c>
      <c r="V1771" t="str">
        <f>TEXT(tblSales[[#This Row],[Invoice Date]],"mmm")</f>
        <v>Oct</v>
      </c>
      <c r="W1771">
        <f>MONTH(tblSales[[#This Row],[Invoice Date]])</f>
        <v>10</v>
      </c>
      <c r="X1771">
        <f>YEAR(tblSales[[#This Row],[Invoice Date]])</f>
        <v>2024</v>
      </c>
      <c r="Y1771" t="str">
        <f>TEXT(tblSales[[#This Row],[Invoice Date]],"mmm-yyyy")</f>
        <v>Oct-2024</v>
      </c>
      <c r="Z1771" t="str">
        <f>_xlfn.XLOOKUP(tblSales[[#This Row],[Product_ID]],Products!$A:$A,Products!$C:$C,"Women Dresses")</f>
        <v>Watches</v>
      </c>
      <c r="AA1771" t="str">
        <f>_xlfn.XLOOKUP(tblSales[[#This Row],[Product_ID]],Products!$A:$A,Products!$D:$D,"Unknown")</f>
        <v>Smart Watch</v>
      </c>
      <c r="AB1771" t="str">
        <f>_xlfn.XLOOKUP(tblSales[[#This Row],[Product_ID]],Products!$A:$A,Products!$E:$E,"Unknown")</f>
        <v>Pepe Jeans</v>
      </c>
      <c r="AC1771" t="str">
        <f>_xlfn.XLOOKUP(tblSales[[#This Row],[Store_ID]],Stores!$A:$A,Stores!$B:$B,"Unknown")</f>
        <v>TrendMart Guntur High Street</v>
      </c>
      <c r="AD1771" t="str">
        <f>_xlfn.XLOOKUP(tblSales[[#This Row],[Store_ID]],Stores!$A:$A,Stores!$E:$E,"Unknown")</f>
        <v>South Zone 3</v>
      </c>
      <c r="AE1771" t="str">
        <f>_xlfn.XLOOKUP(tblSales[[#This Row],[Customer_ID]],Customers!$A:$A,Customers!$B:$B,"Unknown")</f>
        <v>Ajay Chandran</v>
      </c>
      <c r="AF1771" t="str">
        <f>_xlfn.XLOOKUP(tblSales[[#This Row],[Customer_ID]],Customers!$A:$A,Customers!$J:$J,"Unknown")</f>
        <v>Regular</v>
      </c>
      <c r="AG1771" t="str">
        <f>_xlfn.XLOOKUP(tblSales[[#This Row],[Employee_ID]],Employees!$A:$A,Employees!$B:$B,"Unknown")</f>
        <v>Hari Nair</v>
      </c>
      <c r="AH1771">
        <f>IF(MONTH(tblSales[[#This Row],[Invoice Date]])&gt;=4,MONTH(tblSales[[#This Row],[Invoice Date]]),MONTH(tblSales[[#This Row],[Invoice Date]])+12)</f>
        <v>10</v>
      </c>
      <c r="AI1771" s="8">
        <f>DATE(YEAR(tblSales[[#This Row],[Invoice Date]]),MONTH(tblSales[[#This Row],[Invoice Date]]),1)</f>
        <v>45566</v>
      </c>
      <c r="AJ1771" t="str">
        <f>_xlfn.XLOOKUP(tblSales[[#This Row],[Product_ID]],Products!$A:$A,Products!$B:$B,"Unknown")</f>
        <v>Pepe Jeans Smart Watch Orange</v>
      </c>
      <c r="AK1771" s="9">
        <f>IFERROR(tblSales[[#This Row],[Profit]]/tblSales[[#This Row],[Sales Amount]],0)</f>
        <v>0.28152188386390065</v>
      </c>
      <c r="AL1771" t="str">
        <f>IF(tblSales[[#This Row],[Discount %]]&lt;=5,"0-5%",
IF(tblSales[[#This Row],[Discount %]]&lt;=10,"5-10%",
IF(tblSales[[#This Row],[Discount %]]&lt;=15,"10-15%",
IF(tblSales[[#This Row],[Discount %]]&lt;=20,"15-20%","20%+"))))</f>
        <v>0-5%</v>
      </c>
    </row>
    <row r="1772" spans="1:38">
      <c r="A1772" s="2" t="s">
        <v>3686</v>
      </c>
      <c r="B1772" s="11">
        <v>45716</v>
      </c>
      <c r="C1772" s="2" t="s">
        <v>1823</v>
      </c>
      <c r="D1772" s="2" t="s">
        <v>556</v>
      </c>
      <c r="E1772" s="2" t="s">
        <v>309</v>
      </c>
      <c r="F1772" s="2" t="s">
        <v>210</v>
      </c>
      <c r="G1772" s="2">
        <v>3</v>
      </c>
      <c r="H1772" s="2">
        <v>632.63</v>
      </c>
      <c r="I1772" s="2">
        <v>10</v>
      </c>
      <c r="J1772" s="2">
        <v>189.79</v>
      </c>
      <c r="K1772" s="2">
        <v>5</v>
      </c>
      <c r="L1772" s="2">
        <v>85.41</v>
      </c>
      <c r="M1772" s="2">
        <v>1793.51</v>
      </c>
      <c r="N1772" s="2">
        <v>1107</v>
      </c>
      <c r="O1772" s="2">
        <f t="shared" si="68"/>
        <v>601.1</v>
      </c>
      <c r="P1772" s="2" t="s">
        <v>28</v>
      </c>
      <c r="Q1772" s="2" t="str">
        <f t="shared" si="67"/>
        <v>Credit Card</v>
      </c>
      <c r="R1772" s="2" t="s">
        <v>21</v>
      </c>
      <c r="S1772" s="2" t="s">
        <v>56</v>
      </c>
      <c r="T1772" s="2" t="s">
        <v>764</v>
      </c>
      <c r="U1772" s="2" t="s">
        <v>59</v>
      </c>
      <c r="V1772" t="str">
        <f>TEXT(tblSales[[#This Row],[Invoice Date]],"mmm")</f>
        <v>Feb</v>
      </c>
      <c r="W1772">
        <f>MONTH(tblSales[[#This Row],[Invoice Date]])</f>
        <v>2</v>
      </c>
      <c r="X1772">
        <f>YEAR(tblSales[[#This Row],[Invoice Date]])</f>
        <v>2025</v>
      </c>
      <c r="Y1772" t="str">
        <f>TEXT(tblSales[[#This Row],[Invoice Date]],"mmm-yyyy")</f>
        <v>Feb-2025</v>
      </c>
      <c r="Z1772" t="str">
        <f>_xlfn.XLOOKUP(tblSales[[#This Row],[Product_ID]],Products!$A:$A,Products!$C:$C,"Women Dresses")</f>
        <v>Men T-Shirts</v>
      </c>
      <c r="AA1772" t="str">
        <f>_xlfn.XLOOKUP(tblSales[[#This Row],[Product_ID]],Products!$A:$A,Products!$D:$D,"Unknown")</f>
        <v>Round Neck</v>
      </c>
      <c r="AB1772" t="str">
        <f>_xlfn.XLOOKUP(tblSales[[#This Row],[Product_ID]],Products!$A:$A,Products!$E:$E,"Unknown")</f>
        <v>Killer Jeans</v>
      </c>
      <c r="AC1772" t="str">
        <f>_xlfn.XLOOKUP(tblSales[[#This Row],[Store_ID]],Stores!$A:$A,Stores!$B:$B,"Unknown")</f>
        <v>TrendMart Alappuzha Outlet</v>
      </c>
      <c r="AD1772" t="str">
        <f>_xlfn.XLOOKUP(tblSales[[#This Row],[Store_ID]],Stores!$A:$A,Stores!$E:$E,"Unknown")</f>
        <v>South Zone 1</v>
      </c>
      <c r="AE1772" t="str">
        <f>_xlfn.XLOOKUP(tblSales[[#This Row],[Customer_ID]],Customers!$A:$A,Customers!$B:$B,"Unknown")</f>
        <v>Devraj Iyengar</v>
      </c>
      <c r="AF1772" t="str">
        <f>_xlfn.XLOOKUP(tblSales[[#This Row],[Customer_ID]],Customers!$A:$A,Customers!$J:$J,"Unknown")</f>
        <v>Gold</v>
      </c>
      <c r="AG1772" t="str">
        <f>_xlfn.XLOOKUP(tblSales[[#This Row],[Employee_ID]],Employees!$A:$A,Employees!$B:$B,"Unknown")</f>
        <v>Rani Mishra</v>
      </c>
      <c r="AH1772">
        <f>IF(MONTH(tblSales[[#This Row],[Invoice Date]])&gt;=4,MONTH(tblSales[[#This Row],[Invoice Date]]),MONTH(tblSales[[#This Row],[Invoice Date]])+12)</f>
        <v>14</v>
      </c>
      <c r="AI1772" s="8">
        <f>DATE(YEAR(tblSales[[#This Row],[Invoice Date]]),MONTH(tblSales[[#This Row],[Invoice Date]]),1)</f>
        <v>45689</v>
      </c>
      <c r="AJ1772" t="str">
        <f>_xlfn.XLOOKUP(tblSales[[#This Row],[Product_ID]],Products!$A:$A,Products!$B:$B,"Unknown")</f>
        <v>Killer Jeans Round Neck Green</v>
      </c>
      <c r="AK1772" s="9">
        <f>IFERROR(tblSales[[#This Row],[Profit]]/tblSales[[#This Row],[Sales Amount]],0)</f>
        <v>0.33515285668883921</v>
      </c>
      <c r="AL1772" t="str">
        <f>IF(tblSales[[#This Row],[Discount %]]&lt;=5,"0-5%",
IF(tblSales[[#This Row],[Discount %]]&lt;=10,"5-10%",
IF(tblSales[[#This Row],[Discount %]]&lt;=15,"10-15%",
IF(tblSales[[#This Row],[Discount %]]&lt;=20,"15-20%","20%+"))))</f>
        <v>5-10%</v>
      </c>
    </row>
    <row r="1773" spans="1:38">
      <c r="A1773" s="2" t="s">
        <v>3687</v>
      </c>
      <c r="B1773" s="11">
        <v>45443</v>
      </c>
      <c r="C1773" s="2" t="s">
        <v>569</v>
      </c>
      <c r="D1773" s="2" t="s">
        <v>1030</v>
      </c>
      <c r="E1773" s="2" t="s">
        <v>952</v>
      </c>
      <c r="F1773" s="2" t="s">
        <v>405</v>
      </c>
      <c r="G1773" s="2">
        <v>2</v>
      </c>
      <c r="H1773" s="2">
        <v>1363.93</v>
      </c>
      <c r="I1773" s="2">
        <v>30</v>
      </c>
      <c r="J1773" s="2">
        <v>818.36</v>
      </c>
      <c r="K1773" s="2">
        <v>12</v>
      </c>
      <c r="L1773" s="2">
        <v>229.14</v>
      </c>
      <c r="M1773" s="2">
        <v>2138.64</v>
      </c>
      <c r="N1773" s="2">
        <v>1828.7</v>
      </c>
      <c r="O1773" s="2">
        <f t="shared" si="68"/>
        <v>80.799999999999841</v>
      </c>
      <c r="P1773" s="2" t="s">
        <v>32</v>
      </c>
      <c r="Q1773" s="2" t="str">
        <f t="shared" si="67"/>
        <v>UPI</v>
      </c>
      <c r="R1773" s="2" t="s">
        <v>20</v>
      </c>
      <c r="S1773" s="2" t="s">
        <v>56</v>
      </c>
      <c r="T1773" s="2" t="s">
        <v>2779</v>
      </c>
      <c r="U1773" s="2" t="s">
        <v>59</v>
      </c>
      <c r="V1773" t="str">
        <f>TEXT(tblSales[[#This Row],[Invoice Date]],"mmm")</f>
        <v>May</v>
      </c>
      <c r="W1773">
        <f>MONTH(tblSales[[#This Row],[Invoice Date]])</f>
        <v>5</v>
      </c>
      <c r="X1773">
        <f>YEAR(tblSales[[#This Row],[Invoice Date]])</f>
        <v>2024</v>
      </c>
      <c r="Y1773" t="str">
        <f>TEXT(tblSales[[#This Row],[Invoice Date]],"mmm-yyyy")</f>
        <v>May-2024</v>
      </c>
      <c r="Z1773" t="str">
        <f>_xlfn.XLOOKUP(tblSales[[#This Row],[Product_ID]],Products!$A:$A,Products!$C:$C,"Women Dresses")</f>
        <v>Winter Wear</v>
      </c>
      <c r="AA1773" t="str">
        <f>_xlfn.XLOOKUP(tblSales[[#This Row],[Product_ID]],Products!$A:$A,Products!$D:$D,"Unknown")</f>
        <v>Jacket</v>
      </c>
      <c r="AB1773" t="str">
        <f>_xlfn.XLOOKUP(tblSales[[#This Row],[Product_ID]],Products!$A:$A,Products!$E:$E,"Unknown")</f>
        <v>Max Fashion</v>
      </c>
      <c r="AC1773" t="str">
        <f>_xlfn.XLOOKUP(tblSales[[#This Row],[Store_ID]],Stores!$A:$A,Stores!$B:$B,"Unknown")</f>
        <v>TrendMart Coimbatore Mall Kiosk</v>
      </c>
      <c r="AD1773" t="str">
        <f>_xlfn.XLOOKUP(tblSales[[#This Row],[Store_ID]],Stores!$A:$A,Stores!$E:$E,"Unknown")</f>
        <v>South Zone 1</v>
      </c>
      <c r="AE1773" t="str">
        <f>_xlfn.XLOOKUP(tblSales[[#This Row],[Customer_ID]],Customers!$A:$A,Customers!$B:$B,"Unknown")</f>
        <v>Pranav Rao</v>
      </c>
      <c r="AF1773" t="str">
        <f>_xlfn.XLOOKUP(tblSales[[#This Row],[Customer_ID]],Customers!$A:$A,Customers!$J:$J,"Unknown")</f>
        <v>Silver</v>
      </c>
      <c r="AG1773" t="str">
        <f>_xlfn.XLOOKUP(tblSales[[#This Row],[Employee_ID]],Employees!$A:$A,Employees!$B:$B,"Unknown")</f>
        <v>Chitra Bhat</v>
      </c>
      <c r="AH1773">
        <f>IF(MONTH(tblSales[[#This Row],[Invoice Date]])&gt;=4,MONTH(tblSales[[#This Row],[Invoice Date]]),MONTH(tblSales[[#This Row],[Invoice Date]])+12)</f>
        <v>5</v>
      </c>
      <c r="AI1773" s="8">
        <f>DATE(YEAR(tblSales[[#This Row],[Invoice Date]]),MONTH(tblSales[[#This Row],[Invoice Date]]),1)</f>
        <v>45413</v>
      </c>
      <c r="AJ1773" t="str">
        <f>_xlfn.XLOOKUP(tblSales[[#This Row],[Product_ID]],Products!$A:$A,Products!$B:$B,"Unknown")</f>
        <v>Max Fashion Jacket Wine</v>
      </c>
      <c r="AK1773" s="9">
        <f>IFERROR(tblSales[[#This Row],[Profit]]/tblSales[[#This Row],[Sales Amount]],0)</f>
        <v>3.7781019713462691E-2</v>
      </c>
      <c r="AL1773" t="str">
        <f>IF(tblSales[[#This Row],[Discount %]]&lt;=5,"0-5%",
IF(tblSales[[#This Row],[Discount %]]&lt;=10,"5-10%",
IF(tblSales[[#This Row],[Discount %]]&lt;=15,"10-15%",
IF(tblSales[[#This Row],[Discount %]]&lt;=20,"15-20%","20%+"))))</f>
        <v>20%+</v>
      </c>
    </row>
    <row r="1774" spans="1:38">
      <c r="A1774" s="2" t="s">
        <v>3688</v>
      </c>
      <c r="B1774" s="11">
        <v>45587</v>
      </c>
      <c r="C1774" s="2" t="s">
        <v>1659</v>
      </c>
      <c r="D1774" s="2" t="s">
        <v>280</v>
      </c>
      <c r="E1774" s="2" t="s">
        <v>1780</v>
      </c>
      <c r="F1774" s="2" t="s">
        <v>128</v>
      </c>
      <c r="G1774" s="2">
        <v>2</v>
      </c>
      <c r="H1774" s="2">
        <v>891.72</v>
      </c>
      <c r="I1774" s="2">
        <v>5</v>
      </c>
      <c r="J1774" s="2">
        <v>89.17</v>
      </c>
      <c r="K1774" s="2">
        <v>5</v>
      </c>
      <c r="L1774" s="2">
        <v>84.71</v>
      </c>
      <c r="M1774" s="2">
        <v>1778.98</v>
      </c>
      <c r="N1774" s="2">
        <v>1137.06</v>
      </c>
      <c r="O1774" s="2">
        <f t="shared" si="68"/>
        <v>557.21</v>
      </c>
      <c r="P1774" s="2" t="s">
        <v>31</v>
      </c>
      <c r="Q1774" s="2" t="str">
        <f t="shared" si="67"/>
        <v>Net Banking</v>
      </c>
      <c r="R1774" s="2" t="s">
        <v>20</v>
      </c>
      <c r="S1774" s="2" t="s">
        <v>56</v>
      </c>
      <c r="T1774" s="2" t="s">
        <v>3321</v>
      </c>
      <c r="U1774" s="2" t="s">
        <v>59</v>
      </c>
      <c r="V1774" t="str">
        <f>TEXT(tblSales[[#This Row],[Invoice Date]],"mmm")</f>
        <v>Oct</v>
      </c>
      <c r="W1774">
        <f>MONTH(tblSales[[#This Row],[Invoice Date]])</f>
        <v>10</v>
      </c>
      <c r="X1774">
        <f>YEAR(tblSales[[#This Row],[Invoice Date]])</f>
        <v>2024</v>
      </c>
      <c r="Y1774" t="str">
        <f>TEXT(tblSales[[#This Row],[Invoice Date]],"mmm-yyyy")</f>
        <v>Oct-2024</v>
      </c>
      <c r="Z1774" t="str">
        <f>_xlfn.XLOOKUP(tblSales[[#This Row],[Product_ID]],Products!$A:$A,Products!$C:$C,"Women Dresses")</f>
        <v>Women Kurtis</v>
      </c>
      <c r="AA1774" t="str">
        <f>_xlfn.XLOOKUP(tblSales[[#This Row],[Product_ID]],Products!$A:$A,Products!$D:$D,"Unknown")</f>
        <v>Printed Kurti</v>
      </c>
      <c r="AB1774" t="str">
        <f>_xlfn.XLOOKUP(tblSales[[#This Row],[Product_ID]],Products!$A:$A,Products!$E:$E,"Unknown")</f>
        <v>Allen Solly</v>
      </c>
      <c r="AC1774" t="str">
        <f>_xlfn.XLOOKUP(tblSales[[#This Row],[Store_ID]],Stores!$A:$A,Stores!$B:$B,"Unknown")</f>
        <v>TrendMart Vijayawada Outlet</v>
      </c>
      <c r="AD1774" t="str">
        <f>_xlfn.XLOOKUP(tblSales[[#This Row],[Store_ID]],Stores!$A:$A,Stores!$E:$E,"Unknown")</f>
        <v>South Zone 3</v>
      </c>
      <c r="AE1774" t="str">
        <f>_xlfn.XLOOKUP(tblSales[[#This Row],[Customer_ID]],Customers!$A:$A,Customers!$B:$B,"Unknown")</f>
        <v>Sangeeta Chandran</v>
      </c>
      <c r="AF1774" t="str">
        <f>_xlfn.XLOOKUP(tblSales[[#This Row],[Customer_ID]],Customers!$A:$A,Customers!$J:$J,"Unknown")</f>
        <v>Silver</v>
      </c>
      <c r="AG1774" t="str">
        <f>_xlfn.XLOOKUP(tblSales[[#This Row],[Employee_ID]],Employees!$A:$A,Employees!$B:$B,"Unknown")</f>
        <v>Praveen Gupta</v>
      </c>
      <c r="AH1774">
        <f>IF(MONTH(tblSales[[#This Row],[Invoice Date]])&gt;=4,MONTH(tblSales[[#This Row],[Invoice Date]]),MONTH(tblSales[[#This Row],[Invoice Date]])+12)</f>
        <v>10</v>
      </c>
      <c r="AI1774" s="8">
        <f>DATE(YEAR(tblSales[[#This Row],[Invoice Date]]),MONTH(tblSales[[#This Row],[Invoice Date]]),1)</f>
        <v>45566</v>
      </c>
      <c r="AJ1774" t="str">
        <f>_xlfn.XLOOKUP(tblSales[[#This Row],[Product_ID]],Products!$A:$A,Products!$B:$B,"Unknown")</f>
        <v>Allen Solly Printed Kurti Mustard</v>
      </c>
      <c r="AK1774" s="9">
        <f>IFERROR(tblSales[[#This Row],[Profit]]/tblSales[[#This Row],[Sales Amount]],0)</f>
        <v>0.3132188107792106</v>
      </c>
      <c r="AL1774" t="str">
        <f>IF(tblSales[[#This Row],[Discount %]]&lt;=5,"0-5%",
IF(tblSales[[#This Row],[Discount %]]&lt;=10,"5-10%",
IF(tblSales[[#This Row],[Discount %]]&lt;=15,"10-15%",
IF(tblSales[[#This Row],[Discount %]]&lt;=20,"15-20%","20%+"))))</f>
        <v>0-5%</v>
      </c>
    </row>
    <row r="1775" spans="1:38">
      <c r="A1775" s="2" t="s">
        <v>3689</v>
      </c>
      <c r="B1775" s="11">
        <v>45584</v>
      </c>
      <c r="C1775" s="2" t="s">
        <v>1395</v>
      </c>
      <c r="D1775" s="2" t="s">
        <v>1273</v>
      </c>
      <c r="E1775" s="2" t="s">
        <v>1277</v>
      </c>
      <c r="F1775" s="2" t="s">
        <v>182</v>
      </c>
      <c r="G1775" s="2">
        <v>4</v>
      </c>
      <c r="H1775" s="2">
        <v>2526.0100000000002</v>
      </c>
      <c r="I1775" s="2">
        <v>0</v>
      </c>
      <c r="J1775" s="2">
        <v>0</v>
      </c>
      <c r="K1775" s="2">
        <v>12</v>
      </c>
      <c r="L1775" s="2">
        <v>1212.48</v>
      </c>
      <c r="M1775" s="2">
        <v>11316.52</v>
      </c>
      <c r="N1775" s="2">
        <v>6918.88</v>
      </c>
      <c r="O1775" s="2">
        <f t="shared" si="68"/>
        <v>3185.1600000000003</v>
      </c>
      <c r="P1775" s="2" t="s">
        <v>28</v>
      </c>
      <c r="Q1775" s="2" t="str">
        <f t="shared" si="67"/>
        <v>Credit Card</v>
      </c>
      <c r="R1775" s="2" t="s">
        <v>21</v>
      </c>
      <c r="S1775" s="2" t="s">
        <v>56</v>
      </c>
      <c r="T1775" s="2" t="s">
        <v>783</v>
      </c>
      <c r="U1775" s="2" t="s">
        <v>60</v>
      </c>
      <c r="V1775" t="str">
        <f>TEXT(tblSales[[#This Row],[Invoice Date]],"mmm")</f>
        <v>Oct</v>
      </c>
      <c r="W1775">
        <f>MONTH(tblSales[[#This Row],[Invoice Date]])</f>
        <v>10</v>
      </c>
      <c r="X1775">
        <f>YEAR(tblSales[[#This Row],[Invoice Date]])</f>
        <v>2024</v>
      </c>
      <c r="Y1775" t="str">
        <f>TEXT(tblSales[[#This Row],[Invoice Date]],"mmm-yyyy")</f>
        <v>Oct-2024</v>
      </c>
      <c r="Z1775" t="str">
        <f>_xlfn.XLOOKUP(tblSales[[#This Row],[Product_ID]],Products!$A:$A,Products!$C:$C,"Women Dresses")</f>
        <v>Men Ethnic</v>
      </c>
      <c r="AA1775" t="str">
        <f>_xlfn.XLOOKUP(tblSales[[#This Row],[Product_ID]],Products!$A:$A,Products!$D:$D,"Unknown")</f>
        <v>Dhoti</v>
      </c>
      <c r="AB1775" t="str">
        <f>_xlfn.XLOOKUP(tblSales[[#This Row],[Product_ID]],Products!$A:$A,Products!$E:$E,"Unknown")</f>
        <v>Nalli Silks</v>
      </c>
      <c r="AC1775" t="str">
        <f>_xlfn.XLOOKUP(tblSales[[#This Row],[Store_ID]],Stores!$A:$A,Stores!$B:$B,"Unknown")</f>
        <v>TrendMart Thrissur Standard</v>
      </c>
      <c r="AD1775" t="str">
        <f>_xlfn.XLOOKUP(tblSales[[#This Row],[Store_ID]],Stores!$A:$A,Stores!$E:$E,"Unknown")</f>
        <v>South Zone 1</v>
      </c>
      <c r="AE1775" t="str">
        <f>_xlfn.XLOOKUP(tblSales[[#This Row],[Customer_ID]],Customers!$A:$A,Customers!$B:$B,"Unknown")</f>
        <v>Anil Mudaliar</v>
      </c>
      <c r="AF1775" t="str">
        <f>_xlfn.XLOOKUP(tblSales[[#This Row],[Customer_ID]],Customers!$A:$A,Customers!$J:$J,"Unknown")</f>
        <v>Platinum</v>
      </c>
      <c r="AG1775" t="str">
        <f>_xlfn.XLOOKUP(tblSales[[#This Row],[Employee_ID]],Employees!$A:$A,Employees!$B:$B,"Unknown")</f>
        <v>Girish Sundaram</v>
      </c>
      <c r="AH1775">
        <f>IF(MONTH(tblSales[[#This Row],[Invoice Date]])&gt;=4,MONTH(tblSales[[#This Row],[Invoice Date]]),MONTH(tblSales[[#This Row],[Invoice Date]])+12)</f>
        <v>10</v>
      </c>
      <c r="AI1775" s="8">
        <f>DATE(YEAR(tblSales[[#This Row],[Invoice Date]]),MONTH(tblSales[[#This Row],[Invoice Date]]),1)</f>
        <v>45566</v>
      </c>
      <c r="AJ1775" t="str">
        <f>_xlfn.XLOOKUP(tblSales[[#This Row],[Product_ID]],Products!$A:$A,Products!$B:$B,"Unknown")</f>
        <v>Nalli Silks Dhoti Orange</v>
      </c>
      <c r="AK1775" s="9">
        <f>IFERROR(tblSales[[#This Row],[Profit]]/tblSales[[#This Row],[Sales Amount]],0)</f>
        <v>0.2814610852099409</v>
      </c>
      <c r="AL1775" t="str">
        <f>IF(tblSales[[#This Row],[Discount %]]&lt;=5,"0-5%",
IF(tblSales[[#This Row],[Discount %]]&lt;=10,"5-10%",
IF(tblSales[[#This Row],[Discount %]]&lt;=15,"10-15%",
IF(tblSales[[#This Row],[Discount %]]&lt;=20,"15-20%","20%+"))))</f>
        <v>0-5%</v>
      </c>
    </row>
    <row r="1776" spans="1:38">
      <c r="A1776" s="2" t="s">
        <v>3690</v>
      </c>
      <c r="B1776" s="11">
        <v>45439</v>
      </c>
      <c r="C1776" s="2" t="s">
        <v>1797</v>
      </c>
      <c r="D1776" s="2" t="s">
        <v>642</v>
      </c>
      <c r="E1776" s="2" t="s">
        <v>1636</v>
      </c>
      <c r="F1776" s="2" t="s">
        <v>134</v>
      </c>
      <c r="G1776" s="2">
        <v>1</v>
      </c>
      <c r="H1776" s="2">
        <v>1028.71</v>
      </c>
      <c r="I1776" s="2">
        <v>30</v>
      </c>
      <c r="J1776" s="2">
        <v>308.61</v>
      </c>
      <c r="K1776" s="2">
        <v>12</v>
      </c>
      <c r="L1776" s="2">
        <v>86.41</v>
      </c>
      <c r="M1776" s="2">
        <v>806.51</v>
      </c>
      <c r="N1776" s="2">
        <v>699.84</v>
      </c>
      <c r="O1776" s="2">
        <f t="shared" si="68"/>
        <v>20.259999999999962</v>
      </c>
      <c r="P1776" s="2" t="s">
        <v>29</v>
      </c>
      <c r="Q1776" s="2" t="str">
        <f t="shared" si="67"/>
        <v>Debit Card</v>
      </c>
      <c r="R1776" s="2" t="s">
        <v>20</v>
      </c>
      <c r="S1776" s="2" t="s">
        <v>56</v>
      </c>
      <c r="T1776" s="2" t="s">
        <v>2680</v>
      </c>
      <c r="U1776" s="2" t="s">
        <v>59</v>
      </c>
      <c r="V1776" t="str">
        <f>TEXT(tblSales[[#This Row],[Invoice Date]],"mmm")</f>
        <v>May</v>
      </c>
      <c r="W1776">
        <f>MONTH(tblSales[[#This Row],[Invoice Date]])</f>
        <v>5</v>
      </c>
      <c r="X1776">
        <f>YEAR(tblSales[[#This Row],[Invoice Date]])</f>
        <v>2024</v>
      </c>
      <c r="Y1776" t="str">
        <f>TEXT(tblSales[[#This Row],[Invoice Date]],"mmm-yyyy")</f>
        <v>May-2024</v>
      </c>
      <c r="Z1776" t="str">
        <f>_xlfn.XLOOKUP(tblSales[[#This Row],[Product_ID]],Products!$A:$A,Products!$C:$C,"Women Dresses")</f>
        <v>Women Tops</v>
      </c>
      <c r="AA1776" t="str">
        <f>_xlfn.XLOOKUP(tblSales[[#This Row],[Product_ID]],Products!$A:$A,Products!$D:$D,"Unknown")</f>
        <v>Casual Top</v>
      </c>
      <c r="AB1776" t="str">
        <f>_xlfn.XLOOKUP(tblSales[[#This Row],[Product_ID]],Products!$A:$A,Products!$E:$E,"Unknown")</f>
        <v>Nalli Silks</v>
      </c>
      <c r="AC1776" t="str">
        <f>_xlfn.XLOOKUP(tblSales[[#This Row],[Store_ID]],Stores!$A:$A,Stores!$B:$B,"Unknown")</f>
        <v>TrendMart Warangal Standard</v>
      </c>
      <c r="AD1776" t="str">
        <f>_xlfn.XLOOKUP(tblSales[[#This Row],[Store_ID]],Stores!$A:$A,Stores!$E:$E,"Unknown")</f>
        <v>South Zone 2</v>
      </c>
      <c r="AE1776" t="str">
        <f>_xlfn.XLOOKUP(tblSales[[#This Row],[Customer_ID]],Customers!$A:$A,Customers!$B:$B,"Unknown")</f>
        <v>Deepa Chettiar</v>
      </c>
      <c r="AF1776" t="str">
        <f>_xlfn.XLOOKUP(tblSales[[#This Row],[Customer_ID]],Customers!$A:$A,Customers!$J:$J,"Unknown")</f>
        <v>Silver</v>
      </c>
      <c r="AG1776" t="str">
        <f>_xlfn.XLOOKUP(tblSales[[#This Row],[Employee_ID]],Employees!$A:$A,Employees!$B:$B,"Unknown")</f>
        <v>Chandran Krishnan</v>
      </c>
      <c r="AH1776">
        <f>IF(MONTH(tblSales[[#This Row],[Invoice Date]])&gt;=4,MONTH(tblSales[[#This Row],[Invoice Date]]),MONTH(tblSales[[#This Row],[Invoice Date]])+12)</f>
        <v>5</v>
      </c>
      <c r="AI1776" s="8">
        <f>DATE(YEAR(tblSales[[#This Row],[Invoice Date]]),MONTH(tblSales[[#This Row],[Invoice Date]]),1)</f>
        <v>45413</v>
      </c>
      <c r="AJ1776" t="str">
        <f>_xlfn.XLOOKUP(tblSales[[#This Row],[Product_ID]],Products!$A:$A,Products!$B:$B,"Unknown")</f>
        <v>Nalli Silks Casual Top Charcoal</v>
      </c>
      <c r="AK1776" s="9">
        <f>IFERROR(tblSales[[#This Row],[Profit]]/tblSales[[#This Row],[Sales Amount]],0)</f>
        <v>2.5120581269916013E-2</v>
      </c>
      <c r="AL1776" t="str">
        <f>IF(tblSales[[#This Row],[Discount %]]&lt;=5,"0-5%",
IF(tblSales[[#This Row],[Discount %]]&lt;=10,"5-10%",
IF(tblSales[[#This Row],[Discount %]]&lt;=15,"10-15%",
IF(tblSales[[#This Row],[Discount %]]&lt;=20,"15-20%","20%+"))))</f>
        <v>20%+</v>
      </c>
    </row>
    <row r="1777" spans="1:38">
      <c r="A1777" s="2" t="s">
        <v>3691</v>
      </c>
      <c r="B1777" s="11">
        <v>45664</v>
      </c>
      <c r="C1777" s="2" t="s">
        <v>1417</v>
      </c>
      <c r="D1777" s="2" t="s">
        <v>1995</v>
      </c>
      <c r="E1777" s="2" t="s">
        <v>314</v>
      </c>
      <c r="F1777" s="2" t="s">
        <v>475</v>
      </c>
      <c r="G1777" s="2">
        <v>3</v>
      </c>
      <c r="H1777" s="2">
        <v>2968.86</v>
      </c>
      <c r="I1777" s="2">
        <v>15</v>
      </c>
      <c r="J1777" s="2">
        <v>1335.99</v>
      </c>
      <c r="K1777" s="2">
        <v>12</v>
      </c>
      <c r="L1777" s="2">
        <v>908.47</v>
      </c>
      <c r="M1777" s="2">
        <v>8479.06</v>
      </c>
      <c r="N1777" s="2">
        <v>6236.76</v>
      </c>
      <c r="O1777" s="2">
        <f t="shared" si="68"/>
        <v>1333.8299999999992</v>
      </c>
      <c r="P1777" s="2" t="s">
        <v>27</v>
      </c>
      <c r="Q1777" s="2" t="str">
        <f t="shared" si="67"/>
        <v>Cash</v>
      </c>
      <c r="R1777" s="2" t="s">
        <v>20</v>
      </c>
      <c r="S1777" s="2" t="s">
        <v>56</v>
      </c>
      <c r="T1777" s="2" t="s">
        <v>1667</v>
      </c>
      <c r="U1777" s="2" t="s">
        <v>59</v>
      </c>
      <c r="V1777" t="str">
        <f>TEXT(tblSales[[#This Row],[Invoice Date]],"mmm")</f>
        <v>Jan</v>
      </c>
      <c r="W1777">
        <f>MONTH(tblSales[[#This Row],[Invoice Date]])</f>
        <v>1</v>
      </c>
      <c r="X1777">
        <f>YEAR(tblSales[[#This Row],[Invoice Date]])</f>
        <v>2025</v>
      </c>
      <c r="Y1777" t="str">
        <f>TEXT(tblSales[[#This Row],[Invoice Date]],"mmm-yyyy")</f>
        <v>Jan-2025</v>
      </c>
      <c r="Z1777" t="str">
        <f>_xlfn.XLOOKUP(tblSales[[#This Row],[Product_ID]],Products!$A:$A,Products!$C:$C,"Women Dresses")</f>
        <v>Women Sarees</v>
      </c>
      <c r="AA1777" t="str">
        <f>_xlfn.XLOOKUP(tblSales[[#This Row],[Product_ID]],Products!$A:$A,Products!$D:$D,"Unknown")</f>
        <v>Georgette Saree</v>
      </c>
      <c r="AB1777" t="str">
        <f>_xlfn.XLOOKUP(tblSales[[#This Row],[Product_ID]],Products!$A:$A,Products!$E:$E,"Unknown")</f>
        <v>Arrow</v>
      </c>
      <c r="AC1777" t="str">
        <f>_xlfn.XLOOKUP(tblSales[[#This Row],[Store_ID]],Stores!$A:$A,Stores!$B:$B,"Unknown")</f>
        <v>TrendMart Thiruvananthapuram Standard</v>
      </c>
      <c r="AD1777" t="str">
        <f>_xlfn.XLOOKUP(tblSales[[#This Row],[Store_ID]],Stores!$A:$A,Stores!$E:$E,"Unknown")</f>
        <v>South Zone 1</v>
      </c>
      <c r="AE1777" t="str">
        <f>_xlfn.XLOOKUP(tblSales[[#This Row],[Customer_ID]],Customers!$A:$A,Customers!$B:$B,"Unknown")</f>
        <v>Anusuya Mudaliar</v>
      </c>
      <c r="AF1777" t="str">
        <f>_xlfn.XLOOKUP(tblSales[[#This Row],[Customer_ID]],Customers!$A:$A,Customers!$J:$J,"Unknown")</f>
        <v>Silver</v>
      </c>
      <c r="AG1777" t="str">
        <f>_xlfn.XLOOKUP(tblSales[[#This Row],[Employee_ID]],Employees!$A:$A,Employees!$B:$B,"Unknown")</f>
        <v>Arjun Krishnan</v>
      </c>
      <c r="AH1777">
        <f>IF(MONTH(tblSales[[#This Row],[Invoice Date]])&gt;=4,MONTH(tblSales[[#This Row],[Invoice Date]]),MONTH(tblSales[[#This Row],[Invoice Date]])+12)</f>
        <v>13</v>
      </c>
      <c r="AI1777" s="8">
        <f>DATE(YEAR(tblSales[[#This Row],[Invoice Date]]),MONTH(tblSales[[#This Row],[Invoice Date]]),1)</f>
        <v>45658</v>
      </c>
      <c r="AJ1777" t="str">
        <f>_xlfn.XLOOKUP(tblSales[[#This Row],[Product_ID]],Products!$A:$A,Products!$B:$B,"Unknown")</f>
        <v>Arrow Georgette Saree Charcoal</v>
      </c>
      <c r="AK1777" s="9">
        <f>IFERROR(tblSales[[#This Row],[Profit]]/tblSales[[#This Row],[Sales Amount]],0)</f>
        <v>0.15730871110712735</v>
      </c>
      <c r="AL1777" t="str">
        <f>IF(tblSales[[#This Row],[Discount %]]&lt;=5,"0-5%",
IF(tblSales[[#This Row],[Discount %]]&lt;=10,"5-10%",
IF(tblSales[[#This Row],[Discount %]]&lt;=15,"10-15%",
IF(tblSales[[#This Row],[Discount %]]&lt;=20,"15-20%","20%+"))))</f>
        <v>10-15%</v>
      </c>
    </row>
    <row r="1778" spans="1:38">
      <c r="A1778" s="2" t="s">
        <v>3692</v>
      </c>
      <c r="B1778" s="11">
        <v>45464</v>
      </c>
      <c r="C1778" s="2" t="s">
        <v>1057</v>
      </c>
      <c r="D1778" s="2" t="s">
        <v>991</v>
      </c>
      <c r="E1778" s="2" t="s">
        <v>807</v>
      </c>
      <c r="F1778" s="2" t="s">
        <v>377</v>
      </c>
      <c r="G1778" s="2">
        <v>1</v>
      </c>
      <c r="H1778" s="2">
        <v>1095.29</v>
      </c>
      <c r="I1778" s="2">
        <v>10</v>
      </c>
      <c r="J1778" s="2">
        <v>109.53</v>
      </c>
      <c r="K1778" s="2">
        <v>12</v>
      </c>
      <c r="L1778" s="2">
        <v>118.29</v>
      </c>
      <c r="M1778" s="2">
        <v>1104.05</v>
      </c>
      <c r="N1778" s="2">
        <v>735.85</v>
      </c>
      <c r="O1778" s="2">
        <f t="shared" si="68"/>
        <v>249.90999999999991</v>
      </c>
      <c r="P1778" s="2" t="s">
        <v>32</v>
      </c>
      <c r="Q1778" s="2" t="str">
        <f t="shared" si="67"/>
        <v>UPI</v>
      </c>
      <c r="R1778" s="2" t="s">
        <v>20</v>
      </c>
      <c r="S1778" s="2" t="s">
        <v>56</v>
      </c>
      <c r="T1778" s="2" t="s">
        <v>2918</v>
      </c>
      <c r="U1778" s="2" t="s">
        <v>59</v>
      </c>
      <c r="V1778" t="str">
        <f>TEXT(tblSales[[#This Row],[Invoice Date]],"mmm")</f>
        <v>Jun</v>
      </c>
      <c r="W1778">
        <f>MONTH(tblSales[[#This Row],[Invoice Date]])</f>
        <v>6</v>
      </c>
      <c r="X1778">
        <f>YEAR(tblSales[[#This Row],[Invoice Date]])</f>
        <v>2024</v>
      </c>
      <c r="Y1778" t="str">
        <f>TEXT(tblSales[[#This Row],[Invoice Date]],"mmm-yyyy")</f>
        <v>Jun-2024</v>
      </c>
      <c r="Z1778" t="str">
        <f>_xlfn.XLOOKUP(tblSales[[#This Row],[Product_ID]],Products!$A:$A,Products!$C:$C,"Women Dresses")</f>
        <v>Sportswear</v>
      </c>
      <c r="AA1778" t="str">
        <f>_xlfn.XLOOKUP(tblSales[[#This Row],[Product_ID]],Products!$A:$A,Products!$D:$D,"Unknown")</f>
        <v>Joggers</v>
      </c>
      <c r="AB1778" t="str">
        <f>_xlfn.XLOOKUP(tblSales[[#This Row],[Product_ID]],Products!$A:$A,Products!$E:$E,"Unknown")</f>
        <v>Blackberrys</v>
      </c>
      <c r="AC1778" t="str">
        <f>_xlfn.XLOOKUP(tblSales[[#This Row],[Store_ID]],Stores!$A:$A,Stores!$B:$B,"Unknown")</f>
        <v>TrendMart Bengaluru Mall Kiosk</v>
      </c>
      <c r="AD1778" t="str">
        <f>_xlfn.XLOOKUP(tblSales[[#This Row],[Store_ID]],Stores!$A:$A,Stores!$E:$E,"Unknown")</f>
        <v>South Zone 2</v>
      </c>
      <c r="AE1778" t="str">
        <f>_xlfn.XLOOKUP(tblSales[[#This Row],[Customer_ID]],Customers!$A:$A,Customers!$B:$B,"Unknown")</f>
        <v>Ramesh Subramaniam</v>
      </c>
      <c r="AF1778" t="str">
        <f>_xlfn.XLOOKUP(tblSales[[#This Row],[Customer_ID]],Customers!$A:$A,Customers!$J:$J,"Unknown")</f>
        <v>Silver</v>
      </c>
      <c r="AG1778" t="str">
        <f>_xlfn.XLOOKUP(tblSales[[#This Row],[Employee_ID]],Employees!$A:$A,Employees!$B:$B,"Unknown")</f>
        <v>Sunita Ramachandran</v>
      </c>
      <c r="AH1778">
        <f>IF(MONTH(tblSales[[#This Row],[Invoice Date]])&gt;=4,MONTH(tblSales[[#This Row],[Invoice Date]]),MONTH(tblSales[[#This Row],[Invoice Date]])+12)</f>
        <v>6</v>
      </c>
      <c r="AI1778" s="8">
        <f>DATE(YEAR(tblSales[[#This Row],[Invoice Date]]),MONTH(tblSales[[#This Row],[Invoice Date]]),1)</f>
        <v>45444</v>
      </c>
      <c r="AJ1778" t="str">
        <f>_xlfn.XLOOKUP(tblSales[[#This Row],[Product_ID]],Products!$A:$A,Products!$B:$B,"Unknown")</f>
        <v>Blackberrys Joggers Beige</v>
      </c>
      <c r="AK1778" s="9">
        <f>IFERROR(tblSales[[#This Row],[Profit]]/tblSales[[#This Row],[Sales Amount]],0)</f>
        <v>0.22635750192473159</v>
      </c>
      <c r="AL1778" t="str">
        <f>IF(tblSales[[#This Row],[Discount %]]&lt;=5,"0-5%",
IF(tblSales[[#This Row],[Discount %]]&lt;=10,"5-10%",
IF(tblSales[[#This Row],[Discount %]]&lt;=15,"10-15%",
IF(tblSales[[#This Row],[Discount %]]&lt;=20,"15-20%","20%+"))))</f>
        <v>5-10%</v>
      </c>
    </row>
    <row r="1779" spans="1:38">
      <c r="A1779" s="2" t="s">
        <v>3693</v>
      </c>
      <c r="B1779" s="11">
        <v>45447</v>
      </c>
      <c r="C1779" s="2" t="s">
        <v>3657</v>
      </c>
      <c r="D1779" s="2" t="s">
        <v>1111</v>
      </c>
      <c r="E1779" s="2" t="s">
        <v>763</v>
      </c>
      <c r="F1779" s="2" t="s">
        <v>116</v>
      </c>
      <c r="G1779" s="2">
        <v>1</v>
      </c>
      <c r="H1779" s="2">
        <v>1412.28</v>
      </c>
      <c r="I1779" s="2">
        <v>10</v>
      </c>
      <c r="J1779" s="2">
        <v>141.22999999999999</v>
      </c>
      <c r="K1779" s="2">
        <v>12</v>
      </c>
      <c r="L1779" s="2">
        <v>152.53</v>
      </c>
      <c r="M1779" s="2">
        <v>1423.58</v>
      </c>
      <c r="N1779" s="2">
        <v>975.36</v>
      </c>
      <c r="O1779" s="2">
        <f t="shared" si="68"/>
        <v>295.68999999999994</v>
      </c>
      <c r="P1779" s="2" t="s">
        <v>32</v>
      </c>
      <c r="Q1779" s="2" t="str">
        <f t="shared" si="67"/>
        <v>UPI</v>
      </c>
      <c r="R1779" s="2" t="s">
        <v>20</v>
      </c>
      <c r="S1779" s="2" t="s">
        <v>56</v>
      </c>
      <c r="T1779" s="2" t="s">
        <v>938</v>
      </c>
      <c r="U1779" s="2" t="s">
        <v>59</v>
      </c>
      <c r="V1779" t="str">
        <f>TEXT(tblSales[[#This Row],[Invoice Date]],"mmm")</f>
        <v>Jun</v>
      </c>
      <c r="W1779">
        <f>MONTH(tblSales[[#This Row],[Invoice Date]])</f>
        <v>6</v>
      </c>
      <c r="X1779">
        <f>YEAR(tblSales[[#This Row],[Invoice Date]])</f>
        <v>2024</v>
      </c>
      <c r="Y1779" t="str">
        <f>TEXT(tblSales[[#This Row],[Invoice Date]],"mmm-yyyy")</f>
        <v>Jun-2024</v>
      </c>
      <c r="Z1779" t="str">
        <f>_xlfn.XLOOKUP(tblSales[[#This Row],[Product_ID]],Products!$A:$A,Products!$C:$C,"Women Dresses")</f>
        <v>Men Jeans</v>
      </c>
      <c r="AA1779" t="str">
        <f>_xlfn.XLOOKUP(tblSales[[#This Row],[Product_ID]],Products!$A:$A,Products!$D:$D,"Unknown")</f>
        <v>Skinny Fit</v>
      </c>
      <c r="AB1779" t="str">
        <f>_xlfn.XLOOKUP(tblSales[[#This Row],[Product_ID]],Products!$A:$A,Products!$E:$E,"Unknown")</f>
        <v>Skechers</v>
      </c>
      <c r="AC1779" t="str">
        <f>_xlfn.XLOOKUP(tblSales[[#This Row],[Store_ID]],Stores!$A:$A,Stores!$B:$B,"Unknown")</f>
        <v>TrendMart Madurai Mall Kiosk</v>
      </c>
      <c r="AD1779" t="str">
        <f>_xlfn.XLOOKUP(tblSales[[#This Row],[Store_ID]],Stores!$A:$A,Stores!$E:$E,"Unknown")</f>
        <v>South Zone 1</v>
      </c>
      <c r="AE1779" t="str">
        <f>_xlfn.XLOOKUP(tblSales[[#This Row],[Customer_ID]],Customers!$A:$A,Customers!$B:$B,"Unknown")</f>
        <v>Balaji Gowda</v>
      </c>
      <c r="AF1779" t="str">
        <f>_xlfn.XLOOKUP(tblSales[[#This Row],[Customer_ID]],Customers!$A:$A,Customers!$J:$J,"Unknown")</f>
        <v>Gold</v>
      </c>
      <c r="AG1779" t="str">
        <f>_xlfn.XLOOKUP(tblSales[[#This Row],[Employee_ID]],Employees!$A:$A,Employees!$B:$B,"Unknown")</f>
        <v>Padma Gounder</v>
      </c>
      <c r="AH1779">
        <f>IF(MONTH(tblSales[[#This Row],[Invoice Date]])&gt;=4,MONTH(tblSales[[#This Row],[Invoice Date]]),MONTH(tblSales[[#This Row],[Invoice Date]])+12)</f>
        <v>6</v>
      </c>
      <c r="AI1779" s="8">
        <f>DATE(YEAR(tblSales[[#This Row],[Invoice Date]]),MONTH(tblSales[[#This Row],[Invoice Date]]),1)</f>
        <v>45444</v>
      </c>
      <c r="AJ1779" t="str">
        <f>_xlfn.XLOOKUP(tblSales[[#This Row],[Product_ID]],Products!$A:$A,Products!$B:$B,"Unknown")</f>
        <v>Skechers Skinny Fit Grey</v>
      </c>
      <c r="AK1779" s="9">
        <f>IFERROR(tblSales[[#This Row],[Profit]]/tblSales[[#This Row],[Sales Amount]],0)</f>
        <v>0.20770873431770603</v>
      </c>
      <c r="AL1779" t="str">
        <f>IF(tblSales[[#This Row],[Discount %]]&lt;=5,"0-5%",
IF(tblSales[[#This Row],[Discount %]]&lt;=10,"5-10%",
IF(tblSales[[#This Row],[Discount %]]&lt;=15,"10-15%",
IF(tblSales[[#This Row],[Discount %]]&lt;=20,"15-20%","20%+"))))</f>
        <v>5-10%</v>
      </c>
    </row>
    <row r="1780" spans="1:38">
      <c r="A1780" s="2" t="s">
        <v>3694</v>
      </c>
      <c r="B1780" s="11">
        <v>45545</v>
      </c>
      <c r="C1780" s="2" t="s">
        <v>2620</v>
      </c>
      <c r="D1780" s="2" t="s">
        <v>1928</v>
      </c>
      <c r="E1780" s="2" t="s">
        <v>448</v>
      </c>
      <c r="F1780" s="2" t="s">
        <v>285</v>
      </c>
      <c r="G1780" s="2">
        <v>3</v>
      </c>
      <c r="H1780" s="2">
        <v>1066.29</v>
      </c>
      <c r="I1780" s="2">
        <v>10</v>
      </c>
      <c r="J1780" s="2">
        <v>319.89</v>
      </c>
      <c r="K1780" s="2">
        <v>12</v>
      </c>
      <c r="L1780" s="2">
        <v>345.48</v>
      </c>
      <c r="M1780" s="2">
        <v>3224.46</v>
      </c>
      <c r="N1780" s="2">
        <v>2167.1999999999998</v>
      </c>
      <c r="O1780" s="2">
        <f t="shared" si="68"/>
        <v>711.7800000000002</v>
      </c>
      <c r="P1780" s="2" t="s">
        <v>29</v>
      </c>
      <c r="Q1780" s="2" t="str">
        <f t="shared" si="67"/>
        <v>Debit Card</v>
      </c>
      <c r="R1780" s="2" t="s">
        <v>21</v>
      </c>
      <c r="S1780" s="2" t="s">
        <v>56</v>
      </c>
      <c r="T1780" s="2" t="s">
        <v>3695</v>
      </c>
      <c r="U1780" s="2" t="s">
        <v>59</v>
      </c>
      <c r="V1780" t="str">
        <f>TEXT(tblSales[[#This Row],[Invoice Date]],"mmm")</f>
        <v>Sep</v>
      </c>
      <c r="W1780">
        <f>MONTH(tblSales[[#This Row],[Invoice Date]])</f>
        <v>9</v>
      </c>
      <c r="X1780">
        <f>YEAR(tblSales[[#This Row],[Invoice Date]])</f>
        <v>2024</v>
      </c>
      <c r="Y1780" t="str">
        <f>TEXT(tblSales[[#This Row],[Invoice Date]],"mmm-yyyy")</f>
        <v>Sep-2024</v>
      </c>
      <c r="Z1780" t="str">
        <f>_xlfn.XLOOKUP(tblSales[[#This Row],[Product_ID]],Products!$A:$A,Products!$C:$C,"Women Dresses")</f>
        <v>Women Jeans</v>
      </c>
      <c r="AA1780" t="str">
        <f>_xlfn.XLOOKUP(tblSales[[#This Row],[Product_ID]],Products!$A:$A,Products!$D:$D,"Unknown")</f>
        <v>Straight Fit</v>
      </c>
      <c r="AB1780" t="str">
        <f>_xlfn.XLOOKUP(tblSales[[#This Row],[Product_ID]],Products!$A:$A,Products!$E:$E,"Unknown")</f>
        <v>Spykar</v>
      </c>
      <c r="AC1780" t="str">
        <f>_xlfn.XLOOKUP(tblSales[[#This Row],[Store_ID]],Stores!$A:$A,Stores!$B:$B,"Unknown")</f>
        <v>TrendMart Nellore High Street</v>
      </c>
      <c r="AD1780" t="str">
        <f>_xlfn.XLOOKUP(tblSales[[#This Row],[Store_ID]],Stores!$A:$A,Stores!$E:$E,"Unknown")</f>
        <v>South Zone 3</v>
      </c>
      <c r="AE1780" t="str">
        <f>_xlfn.XLOOKUP(tblSales[[#This Row],[Customer_ID]],Customers!$A:$A,Customers!$B:$B,"Unknown")</f>
        <v>Rohit Gupta</v>
      </c>
      <c r="AF1780" t="str">
        <f>_xlfn.XLOOKUP(tblSales[[#This Row],[Customer_ID]],Customers!$A:$A,Customers!$J:$J,"Unknown")</f>
        <v>Regular</v>
      </c>
      <c r="AG1780" t="str">
        <f>_xlfn.XLOOKUP(tblSales[[#This Row],[Employee_ID]],Employees!$A:$A,Employees!$B:$B,"Unknown")</f>
        <v>Yogesh Chettiar</v>
      </c>
      <c r="AH1780">
        <f>IF(MONTH(tblSales[[#This Row],[Invoice Date]])&gt;=4,MONTH(tblSales[[#This Row],[Invoice Date]]),MONTH(tblSales[[#This Row],[Invoice Date]])+12)</f>
        <v>9</v>
      </c>
      <c r="AI1780" s="8">
        <f>DATE(YEAR(tblSales[[#This Row],[Invoice Date]]),MONTH(tblSales[[#This Row],[Invoice Date]]),1)</f>
        <v>45536</v>
      </c>
      <c r="AJ1780" t="str">
        <f>_xlfn.XLOOKUP(tblSales[[#This Row],[Product_ID]],Products!$A:$A,Products!$B:$B,"Unknown")</f>
        <v>Spykar Straight Fit White</v>
      </c>
      <c r="AK1780" s="9">
        <f>IFERROR(tblSales[[#This Row],[Profit]]/tblSales[[#This Row],[Sales Amount]],0)</f>
        <v>0.22074393851993829</v>
      </c>
      <c r="AL1780" t="str">
        <f>IF(tblSales[[#This Row],[Discount %]]&lt;=5,"0-5%",
IF(tblSales[[#This Row],[Discount %]]&lt;=10,"5-10%",
IF(tblSales[[#This Row],[Discount %]]&lt;=15,"10-15%",
IF(tblSales[[#This Row],[Discount %]]&lt;=20,"15-20%","20%+"))))</f>
        <v>5-10%</v>
      </c>
    </row>
    <row r="1781" spans="1:38">
      <c r="A1781" s="2" t="s">
        <v>3696</v>
      </c>
      <c r="B1781" s="11">
        <v>45700</v>
      </c>
      <c r="C1781" s="2" t="s">
        <v>3333</v>
      </c>
      <c r="D1781" s="2" t="s">
        <v>202</v>
      </c>
      <c r="E1781" s="2" t="s">
        <v>484</v>
      </c>
      <c r="F1781" s="2" t="s">
        <v>475</v>
      </c>
      <c r="G1781" s="2">
        <v>1</v>
      </c>
      <c r="H1781" s="2">
        <v>1238.6500000000001</v>
      </c>
      <c r="I1781" s="2">
        <v>10</v>
      </c>
      <c r="J1781" s="2">
        <v>123.86</v>
      </c>
      <c r="K1781" s="2">
        <v>12</v>
      </c>
      <c r="L1781" s="2">
        <v>133.77000000000001</v>
      </c>
      <c r="M1781" s="2">
        <v>1248.56</v>
      </c>
      <c r="N1781" s="2">
        <v>844.65</v>
      </c>
      <c r="O1781" s="2">
        <f t="shared" si="68"/>
        <v>270.14</v>
      </c>
      <c r="P1781" s="2" t="s">
        <v>32</v>
      </c>
      <c r="Q1781" s="2" t="str">
        <f t="shared" si="67"/>
        <v>UPI</v>
      </c>
      <c r="R1781" s="2" t="s">
        <v>21</v>
      </c>
      <c r="S1781" s="2" t="s">
        <v>56</v>
      </c>
      <c r="T1781" s="2" t="s">
        <v>1619</v>
      </c>
      <c r="U1781" s="2" t="s">
        <v>59</v>
      </c>
      <c r="V1781" t="str">
        <f>TEXT(tblSales[[#This Row],[Invoice Date]],"mmm")</f>
        <v>Feb</v>
      </c>
      <c r="W1781">
        <f>MONTH(tblSales[[#This Row],[Invoice Date]])</f>
        <v>2</v>
      </c>
      <c r="X1781">
        <f>YEAR(tblSales[[#This Row],[Invoice Date]])</f>
        <v>2025</v>
      </c>
      <c r="Y1781" t="str">
        <f>TEXT(tblSales[[#This Row],[Invoice Date]],"mmm-yyyy")</f>
        <v>Feb-2025</v>
      </c>
      <c r="Z1781" t="str">
        <f>_xlfn.XLOOKUP(tblSales[[#This Row],[Product_ID]],Products!$A:$A,Products!$C:$C,"Women Dresses")</f>
        <v>Women Kurtis</v>
      </c>
      <c r="AA1781" t="str">
        <f>_xlfn.XLOOKUP(tblSales[[#This Row],[Product_ID]],Products!$A:$A,Products!$D:$D,"Unknown")</f>
        <v>Straight Kurti</v>
      </c>
      <c r="AB1781" t="str">
        <f>_xlfn.XLOOKUP(tblSales[[#This Row],[Product_ID]],Products!$A:$A,Products!$E:$E,"Unknown")</f>
        <v>Woodland</v>
      </c>
      <c r="AC1781" t="str">
        <f>_xlfn.XLOOKUP(tblSales[[#This Row],[Store_ID]],Stores!$A:$A,Stores!$B:$B,"Unknown")</f>
        <v>TrendMart Kochi Standard</v>
      </c>
      <c r="AD1781" t="str">
        <f>_xlfn.XLOOKUP(tblSales[[#This Row],[Store_ID]],Stores!$A:$A,Stores!$E:$E,"Unknown")</f>
        <v>South Zone 1</v>
      </c>
      <c r="AE1781" t="str">
        <f>_xlfn.XLOOKUP(tblSales[[#This Row],[Customer_ID]],Customers!$A:$A,Customers!$B:$B,"Unknown")</f>
        <v>Uday Naicker</v>
      </c>
      <c r="AF1781" t="str">
        <f>_xlfn.XLOOKUP(tblSales[[#This Row],[Customer_ID]],Customers!$A:$A,Customers!$J:$J,"Unknown")</f>
        <v>Silver</v>
      </c>
      <c r="AG1781" t="str">
        <f>_xlfn.XLOOKUP(tblSales[[#This Row],[Employee_ID]],Employees!$A:$A,Employees!$B:$B,"Unknown")</f>
        <v>Arjun Krishnan</v>
      </c>
      <c r="AH1781">
        <f>IF(MONTH(tblSales[[#This Row],[Invoice Date]])&gt;=4,MONTH(tblSales[[#This Row],[Invoice Date]]),MONTH(tblSales[[#This Row],[Invoice Date]])+12)</f>
        <v>14</v>
      </c>
      <c r="AI1781" s="8">
        <f>DATE(YEAR(tblSales[[#This Row],[Invoice Date]]),MONTH(tblSales[[#This Row],[Invoice Date]]),1)</f>
        <v>45689</v>
      </c>
      <c r="AJ1781" t="str">
        <f>_xlfn.XLOOKUP(tblSales[[#This Row],[Product_ID]],Products!$A:$A,Products!$B:$B,"Unknown")</f>
        <v>Woodland Straight Kurti White</v>
      </c>
      <c r="AK1781" s="9">
        <f>IFERROR(tblSales[[#This Row],[Profit]]/tblSales[[#This Row],[Sales Amount]],0)</f>
        <v>0.21636124815787788</v>
      </c>
      <c r="AL1781" t="str">
        <f>IF(tblSales[[#This Row],[Discount %]]&lt;=5,"0-5%",
IF(tblSales[[#This Row],[Discount %]]&lt;=10,"5-10%",
IF(tblSales[[#This Row],[Discount %]]&lt;=15,"10-15%",
IF(tblSales[[#This Row],[Discount %]]&lt;=20,"15-20%","20%+"))))</f>
        <v>5-10%</v>
      </c>
    </row>
    <row r="1782" spans="1:38">
      <c r="A1782" s="2" t="s">
        <v>3697</v>
      </c>
      <c r="B1782" s="11">
        <v>45464</v>
      </c>
      <c r="C1782" s="2" t="s">
        <v>934</v>
      </c>
      <c r="D1782" s="2" t="s">
        <v>1764</v>
      </c>
      <c r="E1782" s="2" t="s">
        <v>270</v>
      </c>
      <c r="F1782" s="2" t="s">
        <v>475</v>
      </c>
      <c r="G1782" s="2">
        <v>2</v>
      </c>
      <c r="H1782" s="2">
        <v>1023.18</v>
      </c>
      <c r="I1782" s="2">
        <v>25</v>
      </c>
      <c r="J1782" s="2">
        <v>511.59</v>
      </c>
      <c r="K1782" s="2">
        <v>12</v>
      </c>
      <c r="L1782" s="2">
        <v>184.17</v>
      </c>
      <c r="M1782" s="2">
        <v>1718.94</v>
      </c>
      <c r="N1782" s="2">
        <v>1513.18</v>
      </c>
      <c r="O1782" s="2">
        <f t="shared" si="68"/>
        <v>21.590000000000003</v>
      </c>
      <c r="P1782" s="2" t="s">
        <v>29</v>
      </c>
      <c r="Q1782" s="2" t="str">
        <f t="shared" si="67"/>
        <v>Debit Card</v>
      </c>
      <c r="R1782" s="2" t="s">
        <v>20</v>
      </c>
      <c r="S1782" s="2" t="s">
        <v>56</v>
      </c>
      <c r="T1782" s="2" t="s">
        <v>99</v>
      </c>
      <c r="U1782" s="2" t="s">
        <v>59</v>
      </c>
      <c r="V1782" t="str">
        <f>TEXT(tblSales[[#This Row],[Invoice Date]],"mmm")</f>
        <v>Jun</v>
      </c>
      <c r="W1782">
        <f>MONTH(tblSales[[#This Row],[Invoice Date]])</f>
        <v>6</v>
      </c>
      <c r="X1782">
        <f>YEAR(tblSales[[#This Row],[Invoice Date]])</f>
        <v>2024</v>
      </c>
      <c r="Y1782" t="str">
        <f>TEXT(tblSales[[#This Row],[Invoice Date]],"mmm-yyyy")</f>
        <v>Jun-2024</v>
      </c>
      <c r="Z1782" t="str">
        <f>_xlfn.XLOOKUP(tblSales[[#This Row],[Product_ID]],Products!$A:$A,Products!$C:$C,"Women Dresses")</f>
        <v>Men Jeans</v>
      </c>
      <c r="AA1782" t="str">
        <f>_xlfn.XLOOKUP(tblSales[[#This Row],[Product_ID]],Products!$A:$A,Products!$D:$D,"Unknown")</f>
        <v>Slim Fit</v>
      </c>
      <c r="AB1782" t="str">
        <f>_xlfn.XLOOKUP(tblSales[[#This Row],[Product_ID]],Products!$A:$A,Products!$E:$E,"Unknown")</f>
        <v>Mufti</v>
      </c>
      <c r="AC1782" t="str">
        <f>_xlfn.XLOOKUP(tblSales[[#This Row],[Store_ID]],Stores!$A:$A,Stores!$B:$B,"Unknown")</f>
        <v>TrendMart Kochi High Street</v>
      </c>
      <c r="AD1782" t="str">
        <f>_xlfn.XLOOKUP(tblSales[[#This Row],[Store_ID]],Stores!$A:$A,Stores!$E:$E,"Unknown")</f>
        <v>South Zone 1</v>
      </c>
      <c r="AE1782" t="str">
        <f>_xlfn.XLOOKUP(tblSales[[#This Row],[Customer_ID]],Customers!$A:$A,Customers!$B:$B,"Unknown")</f>
        <v>Balaji Nair</v>
      </c>
      <c r="AF1782" t="str">
        <f>_xlfn.XLOOKUP(tblSales[[#This Row],[Customer_ID]],Customers!$A:$A,Customers!$J:$J,"Unknown")</f>
        <v>Gold</v>
      </c>
      <c r="AG1782" t="str">
        <f>_xlfn.XLOOKUP(tblSales[[#This Row],[Employee_ID]],Employees!$A:$A,Employees!$B:$B,"Unknown")</f>
        <v>Arjun Krishnan</v>
      </c>
      <c r="AH1782">
        <f>IF(MONTH(tblSales[[#This Row],[Invoice Date]])&gt;=4,MONTH(tblSales[[#This Row],[Invoice Date]]),MONTH(tblSales[[#This Row],[Invoice Date]])+12)</f>
        <v>6</v>
      </c>
      <c r="AI1782" s="8">
        <f>DATE(YEAR(tblSales[[#This Row],[Invoice Date]]),MONTH(tblSales[[#This Row],[Invoice Date]]),1)</f>
        <v>45444</v>
      </c>
      <c r="AJ1782" t="str">
        <f>_xlfn.XLOOKUP(tblSales[[#This Row],[Product_ID]],Products!$A:$A,Products!$B:$B,"Unknown")</f>
        <v>Mufti Slim Fit Maroon</v>
      </c>
      <c r="AK1782" s="9">
        <f>IFERROR(tblSales[[#This Row],[Profit]]/tblSales[[#This Row],[Sales Amount]],0)</f>
        <v>1.2560066087239813E-2</v>
      </c>
      <c r="AL1782" t="str">
        <f>IF(tblSales[[#This Row],[Discount %]]&lt;=5,"0-5%",
IF(tblSales[[#This Row],[Discount %]]&lt;=10,"5-10%",
IF(tblSales[[#This Row],[Discount %]]&lt;=15,"10-15%",
IF(tblSales[[#This Row],[Discount %]]&lt;=20,"15-20%","20%+"))))</f>
        <v>20%+</v>
      </c>
    </row>
    <row r="1783" spans="1:38">
      <c r="A1783" s="2" t="s">
        <v>3698</v>
      </c>
      <c r="B1783" s="11">
        <v>45628</v>
      </c>
      <c r="C1783" s="2" t="s">
        <v>3399</v>
      </c>
      <c r="D1783" s="2" t="s">
        <v>424</v>
      </c>
      <c r="E1783" s="2" t="s">
        <v>420</v>
      </c>
      <c r="F1783" s="2" t="s">
        <v>151</v>
      </c>
      <c r="G1783" s="2">
        <v>4</v>
      </c>
      <c r="H1783" s="2">
        <v>859.28</v>
      </c>
      <c r="I1783" s="2">
        <v>5</v>
      </c>
      <c r="J1783" s="2">
        <v>171.86</v>
      </c>
      <c r="K1783" s="2">
        <v>5</v>
      </c>
      <c r="L1783" s="2">
        <v>163.26</v>
      </c>
      <c r="M1783" s="2">
        <v>3428.52</v>
      </c>
      <c r="N1783" s="2">
        <v>2792.32</v>
      </c>
      <c r="O1783" s="2">
        <f t="shared" si="68"/>
        <v>472.93999999999983</v>
      </c>
      <c r="P1783" s="2" t="s">
        <v>29</v>
      </c>
      <c r="Q1783" s="2" t="str">
        <f t="shared" si="67"/>
        <v>Debit Card</v>
      </c>
      <c r="R1783" s="2" t="s">
        <v>20</v>
      </c>
      <c r="S1783" s="2" t="s">
        <v>56</v>
      </c>
      <c r="T1783" s="2" t="s">
        <v>1255</v>
      </c>
      <c r="U1783" s="2" t="s">
        <v>59</v>
      </c>
      <c r="V1783" t="str">
        <f>TEXT(tblSales[[#This Row],[Invoice Date]],"mmm")</f>
        <v>Dec</v>
      </c>
      <c r="W1783">
        <f>MONTH(tblSales[[#This Row],[Invoice Date]])</f>
        <v>12</v>
      </c>
      <c r="X1783">
        <f>YEAR(tblSales[[#This Row],[Invoice Date]])</f>
        <v>2024</v>
      </c>
      <c r="Y1783" t="str">
        <f>TEXT(tblSales[[#This Row],[Invoice Date]],"mmm-yyyy")</f>
        <v>Dec-2024</v>
      </c>
      <c r="Z1783" t="str">
        <f>_xlfn.XLOOKUP(tblSales[[#This Row],[Product_ID]],Products!$A:$A,Products!$C:$C,"Women Dresses")</f>
        <v>Women Dresses</v>
      </c>
      <c r="AA1783" t="str">
        <f>_xlfn.XLOOKUP(tblSales[[#This Row],[Product_ID]],Products!$A:$A,Products!$D:$D,"Unknown")</f>
        <v>Maxi Dress</v>
      </c>
      <c r="AB1783" t="str">
        <f>_xlfn.XLOOKUP(tblSales[[#This Row],[Product_ID]],Products!$A:$A,Products!$E:$E,"Unknown")</f>
        <v>Jack &amp; Jones</v>
      </c>
      <c r="AC1783" t="str">
        <f>_xlfn.XLOOKUP(tblSales[[#This Row],[Store_ID]],Stores!$A:$A,Stores!$B:$B,"Unknown")</f>
        <v>TrendMart Hubballi Standard</v>
      </c>
      <c r="AD1783" t="str">
        <f>_xlfn.XLOOKUP(tblSales[[#This Row],[Store_ID]],Stores!$A:$A,Stores!$E:$E,"Unknown")</f>
        <v>South Zone 2</v>
      </c>
      <c r="AE1783" t="str">
        <f>_xlfn.XLOOKUP(tblSales[[#This Row],[Customer_ID]],Customers!$A:$A,Customers!$B:$B,"Unknown")</f>
        <v>Malathi Naicker</v>
      </c>
      <c r="AF1783" t="str">
        <f>_xlfn.XLOOKUP(tblSales[[#This Row],[Customer_ID]],Customers!$A:$A,Customers!$J:$J,"Unknown")</f>
        <v>Platinum</v>
      </c>
      <c r="AG1783" t="str">
        <f>_xlfn.XLOOKUP(tblSales[[#This Row],[Employee_ID]],Employees!$A:$A,Employees!$B:$B,"Unknown")</f>
        <v>Preethi Singh</v>
      </c>
      <c r="AH1783">
        <f>IF(MONTH(tblSales[[#This Row],[Invoice Date]])&gt;=4,MONTH(tblSales[[#This Row],[Invoice Date]]),MONTH(tblSales[[#This Row],[Invoice Date]])+12)</f>
        <v>12</v>
      </c>
      <c r="AI1783" s="8">
        <f>DATE(YEAR(tblSales[[#This Row],[Invoice Date]]),MONTH(tblSales[[#This Row],[Invoice Date]]),1)</f>
        <v>45627</v>
      </c>
      <c r="AJ1783" t="str">
        <f>_xlfn.XLOOKUP(tblSales[[#This Row],[Product_ID]],Products!$A:$A,Products!$B:$B,"Unknown")</f>
        <v>Jack &amp; Jones Maxi Dress Maroon</v>
      </c>
      <c r="AK1783" s="9">
        <f>IFERROR(tblSales[[#This Row],[Profit]]/tblSales[[#This Row],[Sales Amount]],0)</f>
        <v>0.13794290247687044</v>
      </c>
      <c r="AL1783" t="str">
        <f>IF(tblSales[[#This Row],[Discount %]]&lt;=5,"0-5%",
IF(tblSales[[#This Row],[Discount %]]&lt;=10,"5-10%",
IF(tblSales[[#This Row],[Discount %]]&lt;=15,"10-15%",
IF(tblSales[[#This Row],[Discount %]]&lt;=20,"15-20%","20%+"))))</f>
        <v>0-5%</v>
      </c>
    </row>
    <row r="1784" spans="1:38">
      <c r="A1784" s="2" t="s">
        <v>3699</v>
      </c>
      <c r="B1784" s="11">
        <v>45574</v>
      </c>
      <c r="C1784" s="2" t="s">
        <v>1293</v>
      </c>
      <c r="D1784" s="2" t="s">
        <v>703</v>
      </c>
      <c r="E1784" s="2" t="s">
        <v>646</v>
      </c>
      <c r="F1784" s="2" t="s">
        <v>172</v>
      </c>
      <c r="G1784" s="2">
        <v>2</v>
      </c>
      <c r="H1784" s="2">
        <v>725.87</v>
      </c>
      <c r="I1784" s="2">
        <v>30</v>
      </c>
      <c r="J1784" s="2">
        <v>435.52</v>
      </c>
      <c r="K1784" s="2">
        <v>5</v>
      </c>
      <c r="L1784" s="2">
        <v>50.81</v>
      </c>
      <c r="M1784" s="2">
        <v>1067.03</v>
      </c>
      <c r="N1784" s="2">
        <v>1044.76</v>
      </c>
      <c r="O1784" s="2">
        <f t="shared" si="68"/>
        <v>-28.54000000000002</v>
      </c>
      <c r="P1784" s="2" t="s">
        <v>27</v>
      </c>
      <c r="Q1784" s="2" t="str">
        <f t="shared" si="67"/>
        <v>Cash</v>
      </c>
      <c r="R1784" s="2" t="s">
        <v>21</v>
      </c>
      <c r="S1784" s="2" t="s">
        <v>56</v>
      </c>
      <c r="T1784" s="2" t="s">
        <v>1522</v>
      </c>
      <c r="U1784" s="2" t="s">
        <v>59</v>
      </c>
      <c r="V1784" t="str">
        <f>TEXT(tblSales[[#This Row],[Invoice Date]],"mmm")</f>
        <v>Oct</v>
      </c>
      <c r="W1784">
        <f>MONTH(tblSales[[#This Row],[Invoice Date]])</f>
        <v>10</v>
      </c>
      <c r="X1784">
        <f>YEAR(tblSales[[#This Row],[Invoice Date]])</f>
        <v>2024</v>
      </c>
      <c r="Y1784" t="str">
        <f>TEXT(tblSales[[#This Row],[Invoice Date]],"mmm-yyyy")</f>
        <v>Oct-2024</v>
      </c>
      <c r="Z1784" t="str">
        <f>_xlfn.XLOOKUP(tblSales[[#This Row],[Product_ID]],Products!$A:$A,Products!$C:$C,"Women Dresses")</f>
        <v>Women Tops</v>
      </c>
      <c r="AA1784" t="str">
        <f>_xlfn.XLOOKUP(tblSales[[#This Row],[Product_ID]],Products!$A:$A,Products!$D:$D,"Unknown")</f>
        <v>Crop Top</v>
      </c>
      <c r="AB1784" t="str">
        <f>_xlfn.XLOOKUP(tblSales[[#This Row],[Product_ID]],Products!$A:$A,Products!$E:$E,"Unknown")</f>
        <v>Peter England</v>
      </c>
      <c r="AC1784" t="str">
        <f>_xlfn.XLOOKUP(tblSales[[#This Row],[Store_ID]],Stores!$A:$A,Stores!$B:$B,"Unknown")</f>
        <v>TrendMart Vijayawada Mall Kiosk</v>
      </c>
      <c r="AD1784" t="str">
        <f>_xlfn.XLOOKUP(tblSales[[#This Row],[Store_ID]],Stores!$A:$A,Stores!$E:$E,"Unknown")</f>
        <v>South Zone 3</v>
      </c>
      <c r="AE1784" t="str">
        <f>_xlfn.XLOOKUP(tblSales[[#This Row],[Customer_ID]],Customers!$A:$A,Customers!$B:$B,"Unknown")</f>
        <v>Ramya Iyer</v>
      </c>
      <c r="AF1784" t="str">
        <f>_xlfn.XLOOKUP(tblSales[[#This Row],[Customer_ID]],Customers!$A:$A,Customers!$J:$J,"Unknown")</f>
        <v>Silver</v>
      </c>
      <c r="AG1784" t="str">
        <f>_xlfn.XLOOKUP(tblSales[[#This Row],[Employee_ID]],Employees!$A:$A,Employees!$B:$B,"Unknown")</f>
        <v>Eswar Prasad</v>
      </c>
      <c r="AH1784">
        <f>IF(MONTH(tblSales[[#This Row],[Invoice Date]])&gt;=4,MONTH(tblSales[[#This Row],[Invoice Date]]),MONTH(tblSales[[#This Row],[Invoice Date]])+12)</f>
        <v>10</v>
      </c>
      <c r="AI1784" s="8">
        <f>DATE(YEAR(tblSales[[#This Row],[Invoice Date]]),MONTH(tblSales[[#This Row],[Invoice Date]]),1)</f>
        <v>45566</v>
      </c>
      <c r="AJ1784" t="str">
        <f>_xlfn.XLOOKUP(tblSales[[#This Row],[Product_ID]],Products!$A:$A,Products!$B:$B,"Unknown")</f>
        <v>Peter England Crop Top Green</v>
      </c>
      <c r="AK1784" s="9">
        <f>IFERROR(tblSales[[#This Row],[Profit]]/tblSales[[#This Row],[Sales Amount]],0)</f>
        <v>-2.6747139255691051E-2</v>
      </c>
      <c r="AL1784" t="str">
        <f>IF(tblSales[[#This Row],[Discount %]]&lt;=5,"0-5%",
IF(tblSales[[#This Row],[Discount %]]&lt;=10,"5-10%",
IF(tblSales[[#This Row],[Discount %]]&lt;=15,"10-15%",
IF(tblSales[[#This Row],[Discount %]]&lt;=20,"15-20%","20%+"))))</f>
        <v>20%+</v>
      </c>
    </row>
    <row r="1785" spans="1:38">
      <c r="A1785" s="2" t="s">
        <v>3700</v>
      </c>
      <c r="B1785" s="11">
        <v>45429</v>
      </c>
      <c r="C1785" s="2" t="s">
        <v>2773</v>
      </c>
      <c r="D1785" s="2" t="s">
        <v>1084</v>
      </c>
      <c r="E1785" s="2" t="s">
        <v>717</v>
      </c>
      <c r="F1785" s="2" t="s">
        <v>518</v>
      </c>
      <c r="G1785" s="2">
        <v>2</v>
      </c>
      <c r="H1785" s="2">
        <v>530.29999999999995</v>
      </c>
      <c r="I1785" s="2">
        <v>0</v>
      </c>
      <c r="J1785" s="2">
        <v>0</v>
      </c>
      <c r="K1785" s="2">
        <v>5</v>
      </c>
      <c r="L1785" s="2">
        <v>53.03</v>
      </c>
      <c r="M1785" s="2">
        <v>1113.6300000000001</v>
      </c>
      <c r="N1785" s="2">
        <v>820.74</v>
      </c>
      <c r="O1785" s="2">
        <f t="shared" si="68"/>
        <v>239.8600000000001</v>
      </c>
      <c r="P1785" s="2" t="s">
        <v>29</v>
      </c>
      <c r="Q1785" s="2" t="str">
        <f t="shared" si="67"/>
        <v>Debit Card</v>
      </c>
      <c r="R1785" s="2" t="s">
        <v>20</v>
      </c>
      <c r="S1785" s="2" t="s">
        <v>56</v>
      </c>
      <c r="T1785" s="2" t="s">
        <v>178</v>
      </c>
      <c r="U1785" s="2" t="s">
        <v>59</v>
      </c>
      <c r="V1785" t="str">
        <f>TEXT(tblSales[[#This Row],[Invoice Date]],"mmm")</f>
        <v>May</v>
      </c>
      <c r="W1785">
        <f>MONTH(tblSales[[#This Row],[Invoice Date]])</f>
        <v>5</v>
      </c>
      <c r="X1785">
        <f>YEAR(tblSales[[#This Row],[Invoice Date]])</f>
        <v>2024</v>
      </c>
      <c r="Y1785" t="str">
        <f>TEXT(tblSales[[#This Row],[Invoice Date]],"mmm-yyyy")</f>
        <v>May-2024</v>
      </c>
      <c r="Z1785" t="str">
        <f>_xlfn.XLOOKUP(tblSales[[#This Row],[Product_ID]],Products!$A:$A,Products!$C:$C,"Women Dresses")</f>
        <v>Sportswear</v>
      </c>
      <c r="AA1785" t="str">
        <f>_xlfn.XLOOKUP(tblSales[[#This Row],[Product_ID]],Products!$A:$A,Products!$D:$D,"Unknown")</f>
        <v>Shorts</v>
      </c>
      <c r="AB1785" t="str">
        <f>_xlfn.XLOOKUP(tblSales[[#This Row],[Product_ID]],Products!$A:$A,Products!$E:$E,"Unknown")</f>
        <v>Numero Uno</v>
      </c>
      <c r="AC1785" t="str">
        <f>_xlfn.XLOOKUP(tblSales[[#This Row],[Store_ID]],Stores!$A:$A,Stores!$B:$B,"Unknown")</f>
        <v>TrendMart Thrissur Standard</v>
      </c>
      <c r="AD1785" t="str">
        <f>_xlfn.XLOOKUP(tblSales[[#This Row],[Store_ID]],Stores!$A:$A,Stores!$E:$E,"Unknown")</f>
        <v>South Zone 1</v>
      </c>
      <c r="AE1785" t="str">
        <f>_xlfn.XLOOKUP(tblSales[[#This Row],[Customer_ID]],Customers!$A:$A,Customers!$B:$B,"Unknown")</f>
        <v>Haritha Chandran</v>
      </c>
      <c r="AF1785" t="str">
        <f>_xlfn.XLOOKUP(tblSales[[#This Row],[Customer_ID]],Customers!$A:$A,Customers!$J:$J,"Unknown")</f>
        <v>Gold</v>
      </c>
      <c r="AG1785" t="str">
        <f>_xlfn.XLOOKUP(tblSales[[#This Row],[Employee_ID]],Employees!$A:$A,Employees!$B:$B,"Unknown")</f>
        <v>Pranav Reddy</v>
      </c>
      <c r="AH1785">
        <f>IF(MONTH(tblSales[[#This Row],[Invoice Date]])&gt;=4,MONTH(tblSales[[#This Row],[Invoice Date]]),MONTH(tblSales[[#This Row],[Invoice Date]])+12)</f>
        <v>5</v>
      </c>
      <c r="AI1785" s="8">
        <f>DATE(YEAR(tblSales[[#This Row],[Invoice Date]]),MONTH(tblSales[[#This Row],[Invoice Date]]),1)</f>
        <v>45413</v>
      </c>
      <c r="AJ1785" t="str">
        <f>_xlfn.XLOOKUP(tblSales[[#This Row],[Product_ID]],Products!$A:$A,Products!$B:$B,"Unknown")</f>
        <v>Numero Uno Shorts Sky Blue</v>
      </c>
      <c r="AK1785" s="9">
        <f>IFERROR(tblSales[[#This Row],[Profit]]/tblSales[[#This Row],[Sales Amount]],0)</f>
        <v>0.21538572057146455</v>
      </c>
      <c r="AL1785" t="str">
        <f>IF(tblSales[[#This Row],[Discount %]]&lt;=5,"0-5%",
IF(tblSales[[#This Row],[Discount %]]&lt;=10,"5-10%",
IF(tblSales[[#This Row],[Discount %]]&lt;=15,"10-15%",
IF(tblSales[[#This Row],[Discount %]]&lt;=20,"15-20%","20%+"))))</f>
        <v>0-5%</v>
      </c>
    </row>
    <row r="1786" spans="1:38">
      <c r="A1786" s="2" t="s">
        <v>3701</v>
      </c>
      <c r="B1786" s="11">
        <v>45547</v>
      </c>
      <c r="C1786" s="2" t="s">
        <v>1565</v>
      </c>
      <c r="D1786" s="2" t="s">
        <v>1993</v>
      </c>
      <c r="E1786" s="2" t="s">
        <v>198</v>
      </c>
      <c r="F1786" s="2" t="s">
        <v>227</v>
      </c>
      <c r="G1786" s="2">
        <v>2</v>
      </c>
      <c r="H1786" s="2">
        <v>1843.32</v>
      </c>
      <c r="I1786" s="2">
        <v>10</v>
      </c>
      <c r="J1786" s="2">
        <v>368.66</v>
      </c>
      <c r="K1786" s="2">
        <v>12</v>
      </c>
      <c r="L1786" s="2">
        <v>398.16</v>
      </c>
      <c r="M1786" s="2">
        <v>3716.14</v>
      </c>
      <c r="N1786" s="2">
        <v>2410.2800000000002</v>
      </c>
      <c r="O1786" s="2">
        <f t="shared" si="68"/>
        <v>907.69999999999959</v>
      </c>
      <c r="P1786" s="2" t="s">
        <v>31</v>
      </c>
      <c r="Q1786" s="2" t="str">
        <f t="shared" si="67"/>
        <v>Net Banking</v>
      </c>
      <c r="R1786" s="2" t="s">
        <v>20</v>
      </c>
      <c r="S1786" s="2" t="s">
        <v>56</v>
      </c>
      <c r="T1786" s="2" t="s">
        <v>1059</v>
      </c>
      <c r="U1786" s="2" t="s">
        <v>59</v>
      </c>
      <c r="V1786" t="str">
        <f>TEXT(tblSales[[#This Row],[Invoice Date]],"mmm")</f>
        <v>Sep</v>
      </c>
      <c r="W1786">
        <f>MONTH(tblSales[[#This Row],[Invoice Date]])</f>
        <v>9</v>
      </c>
      <c r="X1786">
        <f>YEAR(tblSales[[#This Row],[Invoice Date]])</f>
        <v>2024</v>
      </c>
      <c r="Y1786" t="str">
        <f>TEXT(tblSales[[#This Row],[Invoice Date]],"mmm-yyyy")</f>
        <v>Sep-2024</v>
      </c>
      <c r="Z1786" t="str">
        <f>_xlfn.XLOOKUP(tblSales[[#This Row],[Product_ID]],Products!$A:$A,Products!$C:$C,"Women Dresses")</f>
        <v>Men Ethnic</v>
      </c>
      <c r="AA1786" t="str">
        <f>_xlfn.XLOOKUP(tblSales[[#This Row],[Product_ID]],Products!$A:$A,Products!$D:$D,"Unknown")</f>
        <v>Nehru Jacket</v>
      </c>
      <c r="AB1786" t="str">
        <f>_xlfn.XLOOKUP(tblSales[[#This Row],[Product_ID]],Products!$A:$A,Products!$E:$E,"Unknown")</f>
        <v>Skechers</v>
      </c>
      <c r="AC1786" t="str">
        <f>_xlfn.XLOOKUP(tblSales[[#This Row],[Store_ID]],Stores!$A:$A,Stores!$B:$B,"Unknown")</f>
        <v>TrendMart Warangal High Street</v>
      </c>
      <c r="AD1786" t="str">
        <f>_xlfn.XLOOKUP(tblSales[[#This Row],[Store_ID]],Stores!$A:$A,Stores!$E:$E,"Unknown")</f>
        <v>South Zone 2</v>
      </c>
      <c r="AE1786" t="str">
        <f>_xlfn.XLOOKUP(tblSales[[#This Row],[Customer_ID]],Customers!$A:$A,Customers!$B:$B,"Unknown")</f>
        <v>Chandran Sharma</v>
      </c>
      <c r="AF1786" t="str">
        <f>_xlfn.XLOOKUP(tblSales[[#This Row],[Customer_ID]],Customers!$A:$A,Customers!$J:$J,"Unknown")</f>
        <v>Gold</v>
      </c>
      <c r="AG1786" t="str">
        <f>_xlfn.XLOOKUP(tblSales[[#This Row],[Employee_ID]],Employees!$A:$A,Employees!$B:$B,"Unknown")</f>
        <v>Ishwarya Shetty</v>
      </c>
      <c r="AH1786">
        <f>IF(MONTH(tblSales[[#This Row],[Invoice Date]])&gt;=4,MONTH(tblSales[[#This Row],[Invoice Date]]),MONTH(tblSales[[#This Row],[Invoice Date]])+12)</f>
        <v>9</v>
      </c>
      <c r="AI1786" s="8">
        <f>DATE(YEAR(tblSales[[#This Row],[Invoice Date]]),MONTH(tblSales[[#This Row],[Invoice Date]]),1)</f>
        <v>45536</v>
      </c>
      <c r="AJ1786" t="str">
        <f>_xlfn.XLOOKUP(tblSales[[#This Row],[Product_ID]],Products!$A:$A,Products!$B:$B,"Unknown")</f>
        <v>Skechers Nehru Jacket Peach</v>
      </c>
      <c r="AK1786" s="9">
        <f>IFERROR(tblSales[[#This Row],[Profit]]/tblSales[[#This Row],[Sales Amount]],0)</f>
        <v>0.24425882770832089</v>
      </c>
      <c r="AL1786" t="str">
        <f>IF(tblSales[[#This Row],[Discount %]]&lt;=5,"0-5%",
IF(tblSales[[#This Row],[Discount %]]&lt;=10,"5-10%",
IF(tblSales[[#This Row],[Discount %]]&lt;=15,"10-15%",
IF(tblSales[[#This Row],[Discount %]]&lt;=20,"15-20%","20%+"))))</f>
        <v>5-10%</v>
      </c>
    </row>
    <row r="1787" spans="1:38">
      <c r="A1787" s="2" t="s">
        <v>3702</v>
      </c>
      <c r="B1787" s="11">
        <v>45444</v>
      </c>
      <c r="C1787" s="2" t="s">
        <v>1257</v>
      </c>
      <c r="D1787" s="2" t="s">
        <v>409</v>
      </c>
      <c r="E1787" s="2" t="s">
        <v>1114</v>
      </c>
      <c r="F1787" s="2" t="s">
        <v>122</v>
      </c>
      <c r="G1787" s="2">
        <v>2</v>
      </c>
      <c r="H1787" s="2">
        <v>817.27</v>
      </c>
      <c r="I1787" s="2">
        <v>10</v>
      </c>
      <c r="J1787" s="2">
        <v>163.44999999999999</v>
      </c>
      <c r="K1787" s="2">
        <v>5</v>
      </c>
      <c r="L1787" s="2">
        <v>73.55</v>
      </c>
      <c r="M1787" s="2">
        <v>1544.64</v>
      </c>
      <c r="N1787" s="2">
        <v>1142.18</v>
      </c>
      <c r="O1787" s="2">
        <f t="shared" si="68"/>
        <v>328.91</v>
      </c>
      <c r="P1787" s="2" t="s">
        <v>27</v>
      </c>
      <c r="Q1787" s="2" t="str">
        <f t="shared" si="67"/>
        <v>Cash</v>
      </c>
      <c r="R1787" s="2" t="s">
        <v>20</v>
      </c>
      <c r="S1787" s="2" t="s">
        <v>56</v>
      </c>
      <c r="T1787" s="2" t="s">
        <v>3703</v>
      </c>
      <c r="U1787" s="2" t="s">
        <v>60</v>
      </c>
      <c r="V1787" t="str">
        <f>TEXT(tblSales[[#This Row],[Invoice Date]],"mmm")</f>
        <v>Jun</v>
      </c>
      <c r="W1787">
        <f>MONTH(tblSales[[#This Row],[Invoice Date]])</f>
        <v>6</v>
      </c>
      <c r="X1787">
        <f>YEAR(tblSales[[#This Row],[Invoice Date]])</f>
        <v>2024</v>
      </c>
      <c r="Y1787" t="str">
        <f>TEXT(tblSales[[#This Row],[Invoice Date]],"mmm-yyyy")</f>
        <v>Jun-2024</v>
      </c>
      <c r="Z1787" t="str">
        <f>_xlfn.XLOOKUP(tblSales[[#This Row],[Product_ID]],Products!$A:$A,Products!$C:$C,"Women Dresses")</f>
        <v>Women Kurtis</v>
      </c>
      <c r="AA1787" t="str">
        <f>_xlfn.XLOOKUP(tblSales[[#This Row],[Product_ID]],Products!$A:$A,Products!$D:$D,"Unknown")</f>
        <v>Straight Kurti</v>
      </c>
      <c r="AB1787" t="str">
        <f>_xlfn.XLOOKUP(tblSales[[#This Row],[Product_ID]],Products!$A:$A,Products!$E:$E,"Unknown")</f>
        <v>Fabindia</v>
      </c>
      <c r="AC1787" t="str">
        <f>_xlfn.XLOOKUP(tblSales[[#This Row],[Store_ID]],Stores!$A:$A,Stores!$B:$B,"Unknown")</f>
        <v>TrendMart Alappuzha Outlet</v>
      </c>
      <c r="AD1787" t="str">
        <f>_xlfn.XLOOKUP(tblSales[[#This Row],[Store_ID]],Stores!$A:$A,Stores!$E:$E,"Unknown")</f>
        <v>South Zone 1</v>
      </c>
      <c r="AE1787" t="str">
        <f>_xlfn.XLOOKUP(tblSales[[#This Row],[Customer_ID]],Customers!$A:$A,Customers!$B:$B,"Unknown")</f>
        <v>Latha Iyer</v>
      </c>
      <c r="AF1787" t="str">
        <f>_xlfn.XLOOKUP(tblSales[[#This Row],[Customer_ID]],Customers!$A:$A,Customers!$J:$J,"Unknown")</f>
        <v>Gold</v>
      </c>
      <c r="AG1787" t="str">
        <f>_xlfn.XLOOKUP(tblSales[[#This Row],[Employee_ID]],Employees!$A:$A,Employees!$B:$B,"Unknown")</f>
        <v>Rahul Krishnan</v>
      </c>
      <c r="AH1787">
        <f>IF(MONTH(tblSales[[#This Row],[Invoice Date]])&gt;=4,MONTH(tblSales[[#This Row],[Invoice Date]]),MONTH(tblSales[[#This Row],[Invoice Date]])+12)</f>
        <v>6</v>
      </c>
      <c r="AI1787" s="8">
        <f>DATE(YEAR(tblSales[[#This Row],[Invoice Date]]),MONTH(tblSales[[#This Row],[Invoice Date]]),1)</f>
        <v>45444</v>
      </c>
      <c r="AJ1787" t="str">
        <f>_xlfn.XLOOKUP(tblSales[[#This Row],[Product_ID]],Products!$A:$A,Products!$B:$B,"Unknown")</f>
        <v>Fabindia Straight Kurti Olive</v>
      </c>
      <c r="AK1787" s="9">
        <f>IFERROR(tblSales[[#This Row],[Profit]]/tblSales[[#This Row],[Sales Amount]],0)</f>
        <v>0.21293634762792624</v>
      </c>
      <c r="AL1787" t="str">
        <f>IF(tblSales[[#This Row],[Discount %]]&lt;=5,"0-5%",
IF(tblSales[[#This Row],[Discount %]]&lt;=10,"5-10%",
IF(tblSales[[#This Row],[Discount %]]&lt;=15,"10-15%",
IF(tblSales[[#This Row],[Discount %]]&lt;=20,"15-20%","20%+"))))</f>
        <v>5-10%</v>
      </c>
    </row>
    <row r="1788" spans="1:38">
      <c r="A1788" s="2" t="s">
        <v>3704</v>
      </c>
      <c r="B1788" s="11">
        <v>45705</v>
      </c>
      <c r="C1788" s="2" t="s">
        <v>366</v>
      </c>
      <c r="D1788" s="2" t="s">
        <v>436</v>
      </c>
      <c r="E1788" s="2" t="s">
        <v>650</v>
      </c>
      <c r="F1788" s="2" t="s">
        <v>339</v>
      </c>
      <c r="G1788" s="2">
        <v>2</v>
      </c>
      <c r="H1788" s="2">
        <v>1707.39</v>
      </c>
      <c r="I1788" s="2">
        <v>25</v>
      </c>
      <c r="J1788" s="2">
        <v>853.7</v>
      </c>
      <c r="K1788" s="2">
        <v>12</v>
      </c>
      <c r="L1788" s="2">
        <v>307.33</v>
      </c>
      <c r="M1788" s="2">
        <v>2868.41</v>
      </c>
      <c r="N1788" s="2">
        <v>2281.8000000000002</v>
      </c>
      <c r="O1788" s="2">
        <f t="shared" si="68"/>
        <v>279.27999999999969</v>
      </c>
      <c r="P1788" s="2" t="s">
        <v>28</v>
      </c>
      <c r="Q1788" s="2" t="str">
        <f t="shared" si="67"/>
        <v>Credit Card</v>
      </c>
      <c r="R1788" s="2" t="s">
        <v>20</v>
      </c>
      <c r="S1788" s="2" t="s">
        <v>56</v>
      </c>
      <c r="T1788" s="2" t="s">
        <v>2219</v>
      </c>
      <c r="U1788" s="2" t="s">
        <v>59</v>
      </c>
      <c r="V1788" t="str">
        <f>TEXT(tblSales[[#This Row],[Invoice Date]],"mmm")</f>
        <v>Feb</v>
      </c>
      <c r="W1788">
        <f>MONTH(tblSales[[#This Row],[Invoice Date]])</f>
        <v>2</v>
      </c>
      <c r="X1788">
        <f>YEAR(tblSales[[#This Row],[Invoice Date]])</f>
        <v>2025</v>
      </c>
      <c r="Y1788" t="str">
        <f>TEXT(tblSales[[#This Row],[Invoice Date]],"mmm-yyyy")</f>
        <v>Feb-2025</v>
      </c>
      <c r="Z1788" t="str">
        <f>_xlfn.XLOOKUP(tblSales[[#This Row],[Product_ID]],Products!$A:$A,Products!$C:$C,"Women Dresses")</f>
        <v>Women Dresses</v>
      </c>
      <c r="AA1788" t="str">
        <f>_xlfn.XLOOKUP(tblSales[[#This Row],[Product_ID]],Products!$A:$A,Products!$D:$D,"Unknown")</f>
        <v>Bodycon Dress</v>
      </c>
      <c r="AB1788" t="str">
        <f>_xlfn.XLOOKUP(tblSales[[#This Row],[Product_ID]],Products!$A:$A,Products!$E:$E,"Unknown")</f>
        <v>Reebok</v>
      </c>
      <c r="AC1788" t="str">
        <f>_xlfn.XLOOKUP(tblSales[[#This Row],[Store_ID]],Stores!$A:$A,Stores!$B:$B,"Unknown")</f>
        <v>TrendMart Shivamogga Outlet</v>
      </c>
      <c r="AD1788" t="str">
        <f>_xlfn.XLOOKUP(tblSales[[#This Row],[Store_ID]],Stores!$A:$A,Stores!$E:$E,"Unknown")</f>
        <v>South Zone 2</v>
      </c>
      <c r="AE1788" t="str">
        <f>_xlfn.XLOOKUP(tblSales[[#This Row],[Customer_ID]],Customers!$A:$A,Customers!$B:$B,"Unknown")</f>
        <v>Vijay Singh</v>
      </c>
      <c r="AF1788" t="str">
        <f>_xlfn.XLOOKUP(tblSales[[#This Row],[Customer_ID]],Customers!$A:$A,Customers!$J:$J,"Unknown")</f>
        <v>Gold</v>
      </c>
      <c r="AG1788" t="str">
        <f>_xlfn.XLOOKUP(tblSales[[#This Row],[Employee_ID]],Employees!$A:$A,Employees!$B:$B,"Unknown")</f>
        <v>Priya Balasubramaniam</v>
      </c>
      <c r="AH1788">
        <f>IF(MONTH(tblSales[[#This Row],[Invoice Date]])&gt;=4,MONTH(tblSales[[#This Row],[Invoice Date]]),MONTH(tblSales[[#This Row],[Invoice Date]])+12)</f>
        <v>14</v>
      </c>
      <c r="AI1788" s="8">
        <f>DATE(YEAR(tblSales[[#This Row],[Invoice Date]]),MONTH(tblSales[[#This Row],[Invoice Date]]),1)</f>
        <v>45689</v>
      </c>
      <c r="AJ1788" t="str">
        <f>_xlfn.XLOOKUP(tblSales[[#This Row],[Product_ID]],Products!$A:$A,Products!$B:$B,"Unknown")</f>
        <v>Reebok Bodycon Dress Navy Blue</v>
      </c>
      <c r="AK1788" s="9">
        <f>IFERROR(tblSales[[#This Row],[Profit]]/tblSales[[#This Row],[Sales Amount]],0)</f>
        <v>9.7364044888980206E-2</v>
      </c>
      <c r="AL1788" t="str">
        <f>IF(tblSales[[#This Row],[Discount %]]&lt;=5,"0-5%",
IF(tblSales[[#This Row],[Discount %]]&lt;=10,"5-10%",
IF(tblSales[[#This Row],[Discount %]]&lt;=15,"10-15%",
IF(tblSales[[#This Row],[Discount %]]&lt;=20,"15-20%","20%+"))))</f>
        <v>20%+</v>
      </c>
    </row>
    <row r="1789" spans="1:38">
      <c r="A1789" s="2" t="s">
        <v>3705</v>
      </c>
      <c r="B1789" s="11">
        <v>45703</v>
      </c>
      <c r="C1789" s="2" t="s">
        <v>869</v>
      </c>
      <c r="D1789" s="2" t="s">
        <v>841</v>
      </c>
      <c r="E1789" s="2" t="s">
        <v>448</v>
      </c>
      <c r="F1789" s="2" t="s">
        <v>210</v>
      </c>
      <c r="G1789" s="2">
        <v>4</v>
      </c>
      <c r="H1789" s="2">
        <v>2838.5</v>
      </c>
      <c r="I1789" s="2">
        <v>15</v>
      </c>
      <c r="J1789" s="2">
        <v>1703.1</v>
      </c>
      <c r="K1789" s="2">
        <v>12</v>
      </c>
      <c r="L1789" s="2">
        <v>1158.1099999999999</v>
      </c>
      <c r="M1789" s="2">
        <v>10809.01</v>
      </c>
      <c r="N1789" s="2">
        <v>6971.56</v>
      </c>
      <c r="O1789" s="2">
        <f t="shared" si="68"/>
        <v>2679.34</v>
      </c>
      <c r="P1789" s="2" t="s">
        <v>28</v>
      </c>
      <c r="Q1789" s="2" t="str">
        <f t="shared" si="67"/>
        <v>Credit Card</v>
      </c>
      <c r="R1789" s="2" t="s">
        <v>21</v>
      </c>
      <c r="S1789" s="2" t="s">
        <v>56</v>
      </c>
      <c r="T1789" s="2" t="s">
        <v>1605</v>
      </c>
      <c r="U1789" s="2" t="s">
        <v>60</v>
      </c>
      <c r="V1789" t="str">
        <f>TEXT(tblSales[[#This Row],[Invoice Date]],"mmm")</f>
        <v>Feb</v>
      </c>
      <c r="W1789">
        <f>MONTH(tblSales[[#This Row],[Invoice Date]])</f>
        <v>2</v>
      </c>
      <c r="X1789">
        <f>YEAR(tblSales[[#This Row],[Invoice Date]])</f>
        <v>2025</v>
      </c>
      <c r="Y1789" t="str">
        <f>TEXT(tblSales[[#This Row],[Invoice Date]],"mmm-yyyy")</f>
        <v>Feb-2025</v>
      </c>
      <c r="Z1789" t="str">
        <f>_xlfn.XLOOKUP(tblSales[[#This Row],[Product_ID]],Products!$A:$A,Products!$C:$C,"Women Dresses")</f>
        <v>Men Ethnic</v>
      </c>
      <c r="AA1789" t="str">
        <f>_xlfn.XLOOKUP(tblSales[[#This Row],[Product_ID]],Products!$A:$A,Products!$D:$D,"Unknown")</f>
        <v>Kurta</v>
      </c>
      <c r="AB1789" t="str">
        <f>_xlfn.XLOOKUP(tblSales[[#This Row],[Product_ID]],Products!$A:$A,Products!$E:$E,"Unknown")</f>
        <v>Blackberrys</v>
      </c>
      <c r="AC1789" t="str">
        <f>_xlfn.XLOOKUP(tblSales[[#This Row],[Store_ID]],Stores!$A:$A,Stores!$B:$B,"Unknown")</f>
        <v>TrendMart Nellore High Street</v>
      </c>
      <c r="AD1789" t="str">
        <f>_xlfn.XLOOKUP(tblSales[[#This Row],[Store_ID]],Stores!$A:$A,Stores!$E:$E,"Unknown")</f>
        <v>South Zone 3</v>
      </c>
      <c r="AE1789" t="str">
        <f>_xlfn.XLOOKUP(tblSales[[#This Row],[Customer_ID]],Customers!$A:$A,Customers!$B:$B,"Unknown")</f>
        <v>Bhagya Chetty</v>
      </c>
      <c r="AF1789" t="str">
        <f>_xlfn.XLOOKUP(tblSales[[#This Row],[Customer_ID]],Customers!$A:$A,Customers!$J:$J,"Unknown")</f>
        <v>Regular</v>
      </c>
      <c r="AG1789" t="str">
        <f>_xlfn.XLOOKUP(tblSales[[#This Row],[Employee_ID]],Employees!$A:$A,Employees!$B:$B,"Unknown")</f>
        <v>Rani Mishra</v>
      </c>
      <c r="AH1789">
        <f>IF(MONTH(tblSales[[#This Row],[Invoice Date]])&gt;=4,MONTH(tblSales[[#This Row],[Invoice Date]]),MONTH(tblSales[[#This Row],[Invoice Date]])+12)</f>
        <v>14</v>
      </c>
      <c r="AI1789" s="8">
        <f>DATE(YEAR(tblSales[[#This Row],[Invoice Date]]),MONTH(tblSales[[#This Row],[Invoice Date]]),1)</f>
        <v>45689</v>
      </c>
      <c r="AJ1789" t="str">
        <f>_xlfn.XLOOKUP(tblSales[[#This Row],[Product_ID]],Products!$A:$A,Products!$B:$B,"Unknown")</f>
        <v>Blackberrys Kurta Teal</v>
      </c>
      <c r="AK1789" s="9">
        <f>IFERROR(tblSales[[#This Row],[Profit]]/tblSales[[#This Row],[Sales Amount]],0)</f>
        <v>0.24788024065108646</v>
      </c>
      <c r="AL1789" t="str">
        <f>IF(tblSales[[#This Row],[Discount %]]&lt;=5,"0-5%",
IF(tblSales[[#This Row],[Discount %]]&lt;=10,"5-10%",
IF(tblSales[[#This Row],[Discount %]]&lt;=15,"10-15%",
IF(tblSales[[#This Row],[Discount %]]&lt;=20,"15-20%","20%+"))))</f>
        <v>10-15%</v>
      </c>
    </row>
    <row r="1790" spans="1:38">
      <c r="A1790" s="2" t="s">
        <v>3706</v>
      </c>
      <c r="B1790" s="11">
        <v>45730</v>
      </c>
      <c r="C1790" s="2" t="s">
        <v>3619</v>
      </c>
      <c r="D1790" s="2" t="s">
        <v>424</v>
      </c>
      <c r="E1790" s="2" t="s">
        <v>574</v>
      </c>
      <c r="F1790" s="2" t="s">
        <v>193</v>
      </c>
      <c r="G1790" s="2">
        <v>3</v>
      </c>
      <c r="H1790" s="2">
        <v>894.41</v>
      </c>
      <c r="I1790" s="2">
        <v>10</v>
      </c>
      <c r="J1790" s="2">
        <v>268.32</v>
      </c>
      <c r="K1790" s="2">
        <v>5</v>
      </c>
      <c r="L1790" s="2">
        <v>120.75</v>
      </c>
      <c r="M1790" s="2">
        <v>2535.66</v>
      </c>
      <c r="N1790" s="2">
        <v>2094.2399999999998</v>
      </c>
      <c r="O1790" s="2">
        <f t="shared" si="68"/>
        <v>320.67000000000007</v>
      </c>
      <c r="P1790" s="2" t="s">
        <v>27</v>
      </c>
      <c r="Q1790" s="2" t="str">
        <f t="shared" si="67"/>
        <v>Cash</v>
      </c>
      <c r="R1790" s="2" t="s">
        <v>21</v>
      </c>
      <c r="S1790" s="2" t="s">
        <v>56</v>
      </c>
      <c r="T1790" s="2" t="s">
        <v>2137</v>
      </c>
      <c r="U1790" s="2" t="s">
        <v>59</v>
      </c>
      <c r="V1790" t="str">
        <f>TEXT(tblSales[[#This Row],[Invoice Date]],"mmm")</f>
        <v>Mar</v>
      </c>
      <c r="W1790">
        <f>MONTH(tblSales[[#This Row],[Invoice Date]])</f>
        <v>3</v>
      </c>
      <c r="X1790">
        <f>YEAR(tblSales[[#This Row],[Invoice Date]])</f>
        <v>2025</v>
      </c>
      <c r="Y1790" t="str">
        <f>TEXT(tblSales[[#This Row],[Invoice Date]],"mmm-yyyy")</f>
        <v>Mar-2025</v>
      </c>
      <c r="Z1790" t="str">
        <f>_xlfn.XLOOKUP(tblSales[[#This Row],[Product_ID]],Products!$A:$A,Products!$C:$C,"Women Dresses")</f>
        <v>Women Dresses</v>
      </c>
      <c r="AA1790" t="str">
        <f>_xlfn.XLOOKUP(tblSales[[#This Row],[Product_ID]],Products!$A:$A,Products!$D:$D,"Unknown")</f>
        <v>Maxi Dress</v>
      </c>
      <c r="AB1790" t="str">
        <f>_xlfn.XLOOKUP(tblSales[[#This Row],[Product_ID]],Products!$A:$A,Products!$E:$E,"Unknown")</f>
        <v>Jack &amp; Jones</v>
      </c>
      <c r="AC1790" t="str">
        <f>_xlfn.XLOOKUP(tblSales[[#This Row],[Store_ID]],Stores!$A:$A,Stores!$B:$B,"Unknown")</f>
        <v>TrendMart Guntur Standard</v>
      </c>
      <c r="AD1790" t="str">
        <f>_xlfn.XLOOKUP(tblSales[[#This Row],[Store_ID]],Stores!$A:$A,Stores!$E:$E,"Unknown")</f>
        <v>South Zone 3</v>
      </c>
      <c r="AE1790" t="str">
        <f>_xlfn.XLOOKUP(tblSales[[#This Row],[Customer_ID]],Customers!$A:$A,Customers!$B:$B,"Unknown")</f>
        <v>Balaji Mishra</v>
      </c>
      <c r="AF1790" t="str">
        <f>_xlfn.XLOOKUP(tblSales[[#This Row],[Customer_ID]],Customers!$A:$A,Customers!$J:$J,"Unknown")</f>
        <v>Platinum</v>
      </c>
      <c r="AG1790" t="str">
        <f>_xlfn.XLOOKUP(tblSales[[#This Row],[Employee_ID]],Employees!$A:$A,Employees!$B:$B,"Unknown")</f>
        <v>Yamini Pandian</v>
      </c>
      <c r="AH1790">
        <f>IF(MONTH(tblSales[[#This Row],[Invoice Date]])&gt;=4,MONTH(tblSales[[#This Row],[Invoice Date]]),MONTH(tblSales[[#This Row],[Invoice Date]])+12)</f>
        <v>15</v>
      </c>
      <c r="AI1790" s="8">
        <f>DATE(YEAR(tblSales[[#This Row],[Invoice Date]]),MONTH(tblSales[[#This Row],[Invoice Date]]),1)</f>
        <v>45717</v>
      </c>
      <c r="AJ1790" t="str">
        <f>_xlfn.XLOOKUP(tblSales[[#This Row],[Product_ID]],Products!$A:$A,Products!$B:$B,"Unknown")</f>
        <v>Jack &amp; Jones Maxi Dress Maroon</v>
      </c>
      <c r="AK1790" s="9">
        <f>IFERROR(tblSales[[#This Row],[Profit]]/tblSales[[#This Row],[Sales Amount]],0)</f>
        <v>0.12646411585149434</v>
      </c>
      <c r="AL1790" t="str">
        <f>IF(tblSales[[#This Row],[Discount %]]&lt;=5,"0-5%",
IF(tblSales[[#This Row],[Discount %]]&lt;=10,"5-10%",
IF(tblSales[[#This Row],[Discount %]]&lt;=15,"10-15%",
IF(tblSales[[#This Row],[Discount %]]&lt;=20,"15-20%","20%+"))))</f>
        <v>5-10%</v>
      </c>
    </row>
    <row r="1791" spans="1:38">
      <c r="A1791" s="2" t="s">
        <v>3707</v>
      </c>
      <c r="B1791" s="11">
        <v>45492</v>
      </c>
      <c r="C1791" s="2" t="s">
        <v>487</v>
      </c>
      <c r="D1791" s="2" t="s">
        <v>1264</v>
      </c>
      <c r="E1791" s="2" t="s">
        <v>1380</v>
      </c>
      <c r="F1791" s="2" t="s">
        <v>523</v>
      </c>
      <c r="G1791" s="2">
        <v>3</v>
      </c>
      <c r="H1791" s="2">
        <v>942.62</v>
      </c>
      <c r="I1791" s="2">
        <v>30</v>
      </c>
      <c r="J1791" s="2">
        <v>848.36</v>
      </c>
      <c r="K1791" s="2">
        <v>5</v>
      </c>
      <c r="L1791" s="2">
        <v>98.97</v>
      </c>
      <c r="M1791" s="2">
        <v>2078.4699999999998</v>
      </c>
      <c r="N1791" s="2">
        <v>2301.33</v>
      </c>
      <c r="O1791" s="2">
        <f t="shared" si="68"/>
        <v>-321.83000000000015</v>
      </c>
      <c r="P1791" s="2" t="s">
        <v>32</v>
      </c>
      <c r="Q1791" s="2" t="str">
        <f t="shared" si="67"/>
        <v>UPI</v>
      </c>
      <c r="R1791" s="2" t="s">
        <v>20</v>
      </c>
      <c r="S1791" s="2" t="s">
        <v>56</v>
      </c>
      <c r="T1791" s="2" t="s">
        <v>1415</v>
      </c>
      <c r="U1791" s="2" t="s">
        <v>59</v>
      </c>
      <c r="V1791" t="str">
        <f>TEXT(tblSales[[#This Row],[Invoice Date]],"mmm")</f>
        <v>Jul</v>
      </c>
      <c r="W1791">
        <f>MONTH(tblSales[[#This Row],[Invoice Date]])</f>
        <v>7</v>
      </c>
      <c r="X1791">
        <f>YEAR(tblSales[[#This Row],[Invoice Date]])</f>
        <v>2024</v>
      </c>
      <c r="Y1791" t="str">
        <f>TEXT(tblSales[[#This Row],[Invoice Date]],"mmm-yyyy")</f>
        <v>Jul-2024</v>
      </c>
      <c r="Z1791" t="str">
        <f>_xlfn.XLOOKUP(tblSales[[#This Row],[Product_ID]],Products!$A:$A,Products!$C:$C,"Women Dresses")</f>
        <v>Women Kurtis</v>
      </c>
      <c r="AA1791" t="str">
        <f>_xlfn.XLOOKUP(tblSales[[#This Row],[Product_ID]],Products!$A:$A,Products!$D:$D,"Unknown")</f>
        <v>Anarkali Kurti</v>
      </c>
      <c r="AB1791" t="str">
        <f>_xlfn.XLOOKUP(tblSales[[#This Row],[Product_ID]],Products!$A:$A,Products!$E:$E,"Unknown")</f>
        <v>Louis Philippe</v>
      </c>
      <c r="AC1791" t="str">
        <f>_xlfn.XLOOKUP(tblSales[[#This Row],[Store_ID]],Stores!$A:$A,Stores!$B:$B,"Unknown")</f>
        <v>TrendMart Alappuzha Mall Kiosk</v>
      </c>
      <c r="AD1791" t="str">
        <f>_xlfn.XLOOKUP(tblSales[[#This Row],[Store_ID]],Stores!$A:$A,Stores!$E:$E,"Unknown")</f>
        <v>South Zone 1</v>
      </c>
      <c r="AE1791" t="str">
        <f>_xlfn.XLOOKUP(tblSales[[#This Row],[Customer_ID]],Customers!$A:$A,Customers!$B:$B,"Unknown")</f>
        <v>Deepa Prasad</v>
      </c>
      <c r="AF1791" t="str">
        <f>_xlfn.XLOOKUP(tblSales[[#This Row],[Customer_ID]],Customers!$A:$A,Customers!$J:$J,"Unknown")</f>
        <v>Platinum</v>
      </c>
      <c r="AG1791" t="str">
        <f>_xlfn.XLOOKUP(tblSales[[#This Row],[Employee_ID]],Employees!$A:$A,Employees!$B:$B,"Unknown")</f>
        <v>Vinod Hegde</v>
      </c>
      <c r="AH1791">
        <f>IF(MONTH(tblSales[[#This Row],[Invoice Date]])&gt;=4,MONTH(tblSales[[#This Row],[Invoice Date]]),MONTH(tblSales[[#This Row],[Invoice Date]])+12)</f>
        <v>7</v>
      </c>
      <c r="AI1791" s="8">
        <f>DATE(YEAR(tblSales[[#This Row],[Invoice Date]]),MONTH(tblSales[[#This Row],[Invoice Date]]),1)</f>
        <v>45474</v>
      </c>
      <c r="AJ1791" t="str">
        <f>_xlfn.XLOOKUP(tblSales[[#This Row],[Product_ID]],Products!$A:$A,Products!$B:$B,"Unknown")</f>
        <v>Louis Philippe Anarkali Kurti Black</v>
      </c>
      <c r="AK1791" s="9">
        <f>IFERROR(tblSales[[#This Row],[Profit]]/tblSales[[#This Row],[Sales Amount]],0)</f>
        <v>-0.15483985816490023</v>
      </c>
      <c r="AL1791" t="str">
        <f>IF(tblSales[[#This Row],[Discount %]]&lt;=5,"0-5%",
IF(tblSales[[#This Row],[Discount %]]&lt;=10,"5-10%",
IF(tblSales[[#This Row],[Discount %]]&lt;=15,"10-15%",
IF(tblSales[[#This Row],[Discount %]]&lt;=20,"15-20%","20%+"))))</f>
        <v>20%+</v>
      </c>
    </row>
    <row r="1792" spans="1:38">
      <c r="A1792" s="2" t="s">
        <v>3708</v>
      </c>
      <c r="B1792" s="11">
        <v>45613</v>
      </c>
      <c r="C1792" s="2" t="s">
        <v>1787</v>
      </c>
      <c r="D1792" s="2" t="s">
        <v>1176</v>
      </c>
      <c r="E1792" s="2" t="s">
        <v>1114</v>
      </c>
      <c r="F1792" s="2" t="s">
        <v>199</v>
      </c>
      <c r="G1792" s="2">
        <v>3</v>
      </c>
      <c r="H1792" s="2">
        <v>1709.44</v>
      </c>
      <c r="I1792" s="2">
        <v>10</v>
      </c>
      <c r="J1792" s="2">
        <v>512.83000000000004</v>
      </c>
      <c r="K1792" s="2">
        <v>12</v>
      </c>
      <c r="L1792" s="2">
        <v>553.86</v>
      </c>
      <c r="M1792" s="2">
        <v>5169.3500000000004</v>
      </c>
      <c r="N1792" s="2">
        <v>3582.42</v>
      </c>
      <c r="O1792" s="2">
        <f t="shared" si="68"/>
        <v>1033.0700000000002</v>
      </c>
      <c r="P1792" s="2" t="s">
        <v>28</v>
      </c>
      <c r="Q1792" s="2" t="str">
        <f t="shared" si="67"/>
        <v>Credit Card</v>
      </c>
      <c r="R1792" s="2" t="s">
        <v>20</v>
      </c>
      <c r="S1792" s="2" t="s">
        <v>56</v>
      </c>
      <c r="T1792" s="2" t="s">
        <v>3709</v>
      </c>
      <c r="U1792" s="2" t="s">
        <v>60</v>
      </c>
      <c r="V1792" t="str">
        <f>TEXT(tblSales[[#This Row],[Invoice Date]],"mmm")</f>
        <v>Nov</v>
      </c>
      <c r="W1792">
        <f>MONTH(tblSales[[#This Row],[Invoice Date]])</f>
        <v>11</v>
      </c>
      <c r="X1792">
        <f>YEAR(tblSales[[#This Row],[Invoice Date]])</f>
        <v>2024</v>
      </c>
      <c r="Y1792" t="str">
        <f>TEXT(tblSales[[#This Row],[Invoice Date]],"mmm-yyyy")</f>
        <v>Nov-2024</v>
      </c>
      <c r="Z1792" t="str">
        <f>_xlfn.XLOOKUP(tblSales[[#This Row],[Product_ID]],Products!$A:$A,Products!$C:$C,"Women Dresses")</f>
        <v>Men Jeans</v>
      </c>
      <c r="AA1792" t="str">
        <f>_xlfn.XLOOKUP(tblSales[[#This Row],[Product_ID]],Products!$A:$A,Products!$D:$D,"Unknown")</f>
        <v>Skinny Fit</v>
      </c>
      <c r="AB1792" t="str">
        <f>_xlfn.XLOOKUP(tblSales[[#This Row],[Product_ID]],Products!$A:$A,Products!$E:$E,"Unknown")</f>
        <v>Killer Jeans</v>
      </c>
      <c r="AC1792" t="str">
        <f>_xlfn.XLOOKUP(tblSales[[#This Row],[Store_ID]],Stores!$A:$A,Stores!$B:$B,"Unknown")</f>
        <v>TrendMart Alappuzha Outlet</v>
      </c>
      <c r="AD1792" t="str">
        <f>_xlfn.XLOOKUP(tblSales[[#This Row],[Store_ID]],Stores!$A:$A,Stores!$E:$E,"Unknown")</f>
        <v>South Zone 1</v>
      </c>
      <c r="AE1792" t="str">
        <f>_xlfn.XLOOKUP(tblSales[[#This Row],[Customer_ID]],Customers!$A:$A,Customers!$B:$B,"Unknown")</f>
        <v>Malini Raman</v>
      </c>
      <c r="AF1792" t="str">
        <f>_xlfn.XLOOKUP(tblSales[[#This Row],[Customer_ID]],Customers!$A:$A,Customers!$J:$J,"Unknown")</f>
        <v>Gold</v>
      </c>
      <c r="AG1792" t="str">
        <f>_xlfn.XLOOKUP(tblSales[[#This Row],[Employee_ID]],Employees!$A:$A,Employees!$B:$B,"Unknown")</f>
        <v>Anusuya Subramaniam</v>
      </c>
      <c r="AH1792">
        <f>IF(MONTH(tblSales[[#This Row],[Invoice Date]])&gt;=4,MONTH(tblSales[[#This Row],[Invoice Date]]),MONTH(tblSales[[#This Row],[Invoice Date]])+12)</f>
        <v>11</v>
      </c>
      <c r="AI1792" s="8">
        <f>DATE(YEAR(tblSales[[#This Row],[Invoice Date]]),MONTH(tblSales[[#This Row],[Invoice Date]]),1)</f>
        <v>45597</v>
      </c>
      <c r="AJ1792" t="str">
        <f>_xlfn.XLOOKUP(tblSales[[#This Row],[Product_ID]],Products!$A:$A,Products!$B:$B,"Unknown")</f>
        <v>Killer Jeans Skinny Fit Orange</v>
      </c>
      <c r="AK1792" s="9">
        <f>IFERROR(tblSales[[#This Row],[Profit]]/tblSales[[#This Row],[Sales Amount]],0)</f>
        <v>0.19984524166481279</v>
      </c>
      <c r="AL1792" t="str">
        <f>IF(tblSales[[#This Row],[Discount %]]&lt;=5,"0-5%",
IF(tblSales[[#This Row],[Discount %]]&lt;=10,"5-10%",
IF(tblSales[[#This Row],[Discount %]]&lt;=15,"10-15%",
IF(tblSales[[#This Row],[Discount %]]&lt;=20,"15-20%","20%+"))))</f>
        <v>5-10%</v>
      </c>
    </row>
    <row r="1793" spans="1:38">
      <c r="A1793" s="2" t="s">
        <v>3710</v>
      </c>
      <c r="B1793" s="11">
        <v>45569</v>
      </c>
      <c r="C1793" s="2" t="s">
        <v>2824</v>
      </c>
      <c r="D1793" s="2" t="s">
        <v>887</v>
      </c>
      <c r="E1793" s="2" t="s">
        <v>532</v>
      </c>
      <c r="F1793" s="2" t="s">
        <v>518</v>
      </c>
      <c r="G1793" s="2">
        <v>1</v>
      </c>
      <c r="H1793" s="2">
        <v>1266.1300000000001</v>
      </c>
      <c r="I1793" s="2">
        <v>0</v>
      </c>
      <c r="J1793" s="2">
        <v>0</v>
      </c>
      <c r="K1793" s="2">
        <v>12</v>
      </c>
      <c r="L1793" s="2">
        <v>151.94</v>
      </c>
      <c r="M1793" s="2">
        <v>1418.07</v>
      </c>
      <c r="N1793" s="2">
        <v>861.8</v>
      </c>
      <c r="O1793" s="2">
        <f t="shared" si="68"/>
        <v>404.33</v>
      </c>
      <c r="P1793" s="2" t="s">
        <v>27</v>
      </c>
      <c r="Q1793" s="2" t="str">
        <f t="shared" si="67"/>
        <v>Cash</v>
      </c>
      <c r="R1793" s="2" t="s">
        <v>20</v>
      </c>
      <c r="S1793" s="2" t="s">
        <v>56</v>
      </c>
      <c r="T1793" s="2" t="s">
        <v>3711</v>
      </c>
      <c r="U1793" s="2" t="s">
        <v>59</v>
      </c>
      <c r="V1793" t="str">
        <f>TEXT(tblSales[[#This Row],[Invoice Date]],"mmm")</f>
        <v>Oct</v>
      </c>
      <c r="W1793">
        <f>MONTH(tblSales[[#This Row],[Invoice Date]])</f>
        <v>10</v>
      </c>
      <c r="X1793">
        <f>YEAR(tblSales[[#This Row],[Invoice Date]])</f>
        <v>2024</v>
      </c>
      <c r="Y1793" t="str">
        <f>TEXT(tblSales[[#This Row],[Invoice Date]],"mmm-yyyy")</f>
        <v>Oct-2024</v>
      </c>
      <c r="Z1793" t="str">
        <f>_xlfn.XLOOKUP(tblSales[[#This Row],[Product_ID]],Products!$A:$A,Products!$C:$C,"Women Dresses")</f>
        <v>Men Shirts</v>
      </c>
      <c r="AA1793" t="str">
        <f>_xlfn.XLOOKUP(tblSales[[#This Row],[Product_ID]],Products!$A:$A,Products!$D:$D,"Unknown")</f>
        <v>Formal Shirt</v>
      </c>
      <c r="AB1793" t="str">
        <f>_xlfn.XLOOKUP(tblSales[[#This Row],[Product_ID]],Products!$A:$A,Products!$E:$E,"Unknown")</f>
        <v>Skechers</v>
      </c>
      <c r="AC1793" t="str">
        <f>_xlfn.XLOOKUP(tblSales[[#This Row],[Store_ID]],Stores!$A:$A,Stores!$B:$B,"Unknown")</f>
        <v>TrendMart Nizamabad Standard</v>
      </c>
      <c r="AD1793" t="str">
        <f>_xlfn.XLOOKUP(tblSales[[#This Row],[Store_ID]],Stores!$A:$A,Stores!$E:$E,"Unknown")</f>
        <v>South Zone 2</v>
      </c>
      <c r="AE1793" t="str">
        <f>_xlfn.XLOOKUP(tblSales[[#This Row],[Customer_ID]],Customers!$A:$A,Customers!$B:$B,"Unknown")</f>
        <v>Devraj Reddy</v>
      </c>
      <c r="AF1793" t="str">
        <f>_xlfn.XLOOKUP(tblSales[[#This Row],[Customer_ID]],Customers!$A:$A,Customers!$J:$J,"Unknown")</f>
        <v>Platinum</v>
      </c>
      <c r="AG1793" t="str">
        <f>_xlfn.XLOOKUP(tblSales[[#This Row],[Employee_ID]],Employees!$A:$A,Employees!$B:$B,"Unknown")</f>
        <v>Pranav Reddy</v>
      </c>
      <c r="AH1793">
        <f>IF(MONTH(tblSales[[#This Row],[Invoice Date]])&gt;=4,MONTH(tblSales[[#This Row],[Invoice Date]]),MONTH(tblSales[[#This Row],[Invoice Date]])+12)</f>
        <v>10</v>
      </c>
      <c r="AI1793" s="8">
        <f>DATE(YEAR(tblSales[[#This Row],[Invoice Date]]),MONTH(tblSales[[#This Row],[Invoice Date]]),1)</f>
        <v>45566</v>
      </c>
      <c r="AJ1793" t="str">
        <f>_xlfn.XLOOKUP(tblSales[[#This Row],[Product_ID]],Products!$A:$A,Products!$B:$B,"Unknown")</f>
        <v>Skechers Formal Shirt Brown</v>
      </c>
      <c r="AK1793" s="9">
        <f>IFERROR(tblSales[[#This Row],[Profit]]/tblSales[[#This Row],[Sales Amount]],0)</f>
        <v>0.28512696834429896</v>
      </c>
      <c r="AL1793" t="str">
        <f>IF(tblSales[[#This Row],[Discount %]]&lt;=5,"0-5%",
IF(tblSales[[#This Row],[Discount %]]&lt;=10,"5-10%",
IF(tblSales[[#This Row],[Discount %]]&lt;=15,"10-15%",
IF(tblSales[[#This Row],[Discount %]]&lt;=20,"15-20%","20%+"))))</f>
        <v>0-5%</v>
      </c>
    </row>
    <row r="1794" spans="1:38">
      <c r="A1794" s="2" t="s">
        <v>3712</v>
      </c>
      <c r="B1794" s="11">
        <v>45631</v>
      </c>
      <c r="C1794" s="2" t="s">
        <v>931</v>
      </c>
      <c r="D1794" s="2" t="s">
        <v>614</v>
      </c>
      <c r="E1794" s="2" t="s">
        <v>551</v>
      </c>
      <c r="F1794" s="2" t="s">
        <v>227</v>
      </c>
      <c r="G1794" s="2">
        <v>2</v>
      </c>
      <c r="H1794" s="2">
        <v>1923.64</v>
      </c>
      <c r="I1794" s="2">
        <v>20</v>
      </c>
      <c r="J1794" s="2">
        <v>769.46</v>
      </c>
      <c r="K1794" s="2">
        <v>12</v>
      </c>
      <c r="L1794" s="2">
        <v>369.34</v>
      </c>
      <c r="M1794" s="2">
        <v>3447.16</v>
      </c>
      <c r="N1794" s="2">
        <v>2756.76</v>
      </c>
      <c r="O1794" s="2">
        <f t="shared" si="68"/>
        <v>321.05999999999966</v>
      </c>
      <c r="P1794" s="2" t="s">
        <v>28</v>
      </c>
      <c r="Q1794" s="2" t="str">
        <f t="shared" ref="Q1794:Q1857" si="69">TRIM(CLEAN(P1794))</f>
        <v>Credit Card</v>
      </c>
      <c r="R1794" s="2" t="s">
        <v>20</v>
      </c>
      <c r="S1794" s="2" t="s">
        <v>56</v>
      </c>
      <c r="T1794" s="2" t="s">
        <v>3396</v>
      </c>
      <c r="U1794" s="2" t="s">
        <v>59</v>
      </c>
      <c r="V1794" t="str">
        <f>TEXT(tblSales[[#This Row],[Invoice Date]],"mmm")</f>
        <v>Dec</v>
      </c>
      <c r="W1794">
        <f>MONTH(tblSales[[#This Row],[Invoice Date]])</f>
        <v>12</v>
      </c>
      <c r="X1794">
        <f>YEAR(tblSales[[#This Row],[Invoice Date]])</f>
        <v>2024</v>
      </c>
      <c r="Y1794" t="str">
        <f>TEXT(tblSales[[#This Row],[Invoice Date]],"mmm-yyyy")</f>
        <v>Dec-2024</v>
      </c>
      <c r="Z1794" t="str">
        <f>_xlfn.XLOOKUP(tblSales[[#This Row],[Product_ID]],Products!$A:$A,Products!$C:$C,"Women Dresses")</f>
        <v>Women Sarees</v>
      </c>
      <c r="AA1794" t="str">
        <f>_xlfn.XLOOKUP(tblSales[[#This Row],[Product_ID]],Products!$A:$A,Products!$D:$D,"Unknown")</f>
        <v>Georgette Saree</v>
      </c>
      <c r="AB1794" t="str">
        <f>_xlfn.XLOOKUP(tblSales[[#This Row],[Product_ID]],Products!$A:$A,Products!$E:$E,"Unknown")</f>
        <v>Reebok</v>
      </c>
      <c r="AC1794" t="str">
        <f>_xlfn.XLOOKUP(tblSales[[#This Row],[Store_ID]],Stores!$A:$A,Stores!$B:$B,"Unknown")</f>
        <v>TrendMart Thiruvananthapuram Standard</v>
      </c>
      <c r="AD1794" t="str">
        <f>_xlfn.XLOOKUP(tblSales[[#This Row],[Store_ID]],Stores!$A:$A,Stores!$E:$E,"Unknown")</f>
        <v>South Zone 1</v>
      </c>
      <c r="AE1794" t="str">
        <f>_xlfn.XLOOKUP(tblSales[[#This Row],[Customer_ID]],Customers!$A:$A,Customers!$B:$B,"Unknown")</f>
        <v>Janani Murthy</v>
      </c>
      <c r="AF1794" t="str">
        <f>_xlfn.XLOOKUP(tblSales[[#This Row],[Customer_ID]],Customers!$A:$A,Customers!$J:$J,"Unknown")</f>
        <v>Regular</v>
      </c>
      <c r="AG1794" t="str">
        <f>_xlfn.XLOOKUP(tblSales[[#This Row],[Employee_ID]],Employees!$A:$A,Employees!$B:$B,"Unknown")</f>
        <v>Ishwarya Shetty</v>
      </c>
      <c r="AH1794">
        <f>IF(MONTH(tblSales[[#This Row],[Invoice Date]])&gt;=4,MONTH(tblSales[[#This Row],[Invoice Date]]),MONTH(tblSales[[#This Row],[Invoice Date]])+12)</f>
        <v>12</v>
      </c>
      <c r="AI1794" s="8">
        <f>DATE(YEAR(tblSales[[#This Row],[Invoice Date]]),MONTH(tblSales[[#This Row],[Invoice Date]]),1)</f>
        <v>45627</v>
      </c>
      <c r="AJ1794" t="str">
        <f>_xlfn.XLOOKUP(tblSales[[#This Row],[Product_ID]],Products!$A:$A,Products!$B:$B,"Unknown")</f>
        <v>Reebok Georgette Saree Charcoal</v>
      </c>
      <c r="AK1794" s="9">
        <f>IFERROR(tblSales[[#This Row],[Profit]]/tblSales[[#This Row],[Sales Amount]],0)</f>
        <v>9.3137539307719883E-2</v>
      </c>
      <c r="AL1794" t="str">
        <f>IF(tblSales[[#This Row],[Discount %]]&lt;=5,"0-5%",
IF(tblSales[[#This Row],[Discount %]]&lt;=10,"5-10%",
IF(tblSales[[#This Row],[Discount %]]&lt;=15,"10-15%",
IF(tblSales[[#This Row],[Discount %]]&lt;=20,"15-20%","20%+"))))</f>
        <v>15-20%</v>
      </c>
    </row>
    <row r="1795" spans="1:38">
      <c r="A1795" s="2" t="s">
        <v>3713</v>
      </c>
      <c r="B1795" s="11">
        <v>45568</v>
      </c>
      <c r="C1795" s="2" t="s">
        <v>2522</v>
      </c>
      <c r="D1795" s="2" t="s">
        <v>1519</v>
      </c>
      <c r="E1795" s="2" t="s">
        <v>532</v>
      </c>
      <c r="F1795" s="2" t="s">
        <v>339</v>
      </c>
      <c r="G1795" s="2">
        <v>1</v>
      </c>
      <c r="H1795" s="2">
        <v>880.87</v>
      </c>
      <c r="I1795" s="2">
        <v>25</v>
      </c>
      <c r="J1795" s="2">
        <v>220.22</v>
      </c>
      <c r="K1795" s="2">
        <v>5</v>
      </c>
      <c r="L1795" s="2">
        <v>33.03</v>
      </c>
      <c r="M1795" s="2">
        <v>693.68</v>
      </c>
      <c r="N1795" s="2">
        <v>695.67</v>
      </c>
      <c r="O1795" s="2">
        <f t="shared" si="68"/>
        <v>-35.02000000000001</v>
      </c>
      <c r="P1795" s="2" t="s">
        <v>27</v>
      </c>
      <c r="Q1795" s="2" t="str">
        <f t="shared" si="69"/>
        <v>Cash</v>
      </c>
      <c r="R1795" s="2" t="s">
        <v>20</v>
      </c>
      <c r="S1795" s="2" t="s">
        <v>56</v>
      </c>
      <c r="T1795" s="2" t="s">
        <v>2035</v>
      </c>
      <c r="U1795" s="2" t="s">
        <v>59</v>
      </c>
      <c r="V1795" t="str">
        <f>TEXT(tblSales[[#This Row],[Invoice Date]],"mmm")</f>
        <v>Oct</v>
      </c>
      <c r="W1795">
        <f>MONTH(tblSales[[#This Row],[Invoice Date]])</f>
        <v>10</v>
      </c>
      <c r="X1795">
        <f>YEAR(tblSales[[#This Row],[Invoice Date]])</f>
        <v>2024</v>
      </c>
      <c r="Y1795" t="str">
        <f>TEXT(tblSales[[#This Row],[Invoice Date]],"mmm-yyyy")</f>
        <v>Oct-2024</v>
      </c>
      <c r="Z1795" t="str">
        <f>_xlfn.XLOOKUP(tblSales[[#This Row],[Product_ID]],Products!$A:$A,Products!$C:$C,"Women Dresses")</f>
        <v>Handbags</v>
      </c>
      <c r="AA1795" t="str">
        <f>_xlfn.XLOOKUP(tblSales[[#This Row],[Product_ID]],Products!$A:$A,Products!$D:$D,"Unknown")</f>
        <v>Clutch</v>
      </c>
      <c r="AB1795" t="str">
        <f>_xlfn.XLOOKUP(tblSales[[#This Row],[Product_ID]],Products!$A:$A,Products!$E:$E,"Unknown")</f>
        <v>W for Woman</v>
      </c>
      <c r="AC1795" t="str">
        <f>_xlfn.XLOOKUP(tblSales[[#This Row],[Store_ID]],Stores!$A:$A,Stores!$B:$B,"Unknown")</f>
        <v>TrendMart Nizamabad Standard</v>
      </c>
      <c r="AD1795" t="str">
        <f>_xlfn.XLOOKUP(tblSales[[#This Row],[Store_ID]],Stores!$A:$A,Stores!$E:$E,"Unknown")</f>
        <v>South Zone 2</v>
      </c>
      <c r="AE1795" t="str">
        <f>_xlfn.XLOOKUP(tblSales[[#This Row],[Customer_ID]],Customers!$A:$A,Customers!$B:$B,"Unknown")</f>
        <v>Vasanthi Iyengar</v>
      </c>
      <c r="AF1795" t="str">
        <f>_xlfn.XLOOKUP(tblSales[[#This Row],[Customer_ID]],Customers!$A:$A,Customers!$J:$J,"Unknown")</f>
        <v>Regular</v>
      </c>
      <c r="AG1795" t="str">
        <f>_xlfn.XLOOKUP(tblSales[[#This Row],[Employee_ID]],Employees!$A:$A,Employees!$B:$B,"Unknown")</f>
        <v>Priya Balasubramaniam</v>
      </c>
      <c r="AH1795">
        <f>IF(MONTH(tblSales[[#This Row],[Invoice Date]])&gt;=4,MONTH(tblSales[[#This Row],[Invoice Date]]),MONTH(tblSales[[#This Row],[Invoice Date]])+12)</f>
        <v>10</v>
      </c>
      <c r="AI1795" s="8">
        <f>DATE(YEAR(tblSales[[#This Row],[Invoice Date]]),MONTH(tblSales[[#This Row],[Invoice Date]]),1)</f>
        <v>45566</v>
      </c>
      <c r="AJ1795" t="str">
        <f>_xlfn.XLOOKUP(tblSales[[#This Row],[Product_ID]],Products!$A:$A,Products!$B:$B,"Unknown")</f>
        <v>W for Woman Clutch Sky Blue</v>
      </c>
      <c r="AK1795" s="9">
        <f>IFERROR(tblSales[[#This Row],[Profit]]/tblSales[[#This Row],[Sales Amount]],0)</f>
        <v>-5.0484373198016394E-2</v>
      </c>
      <c r="AL1795" t="str">
        <f>IF(tblSales[[#This Row],[Discount %]]&lt;=5,"0-5%",
IF(tblSales[[#This Row],[Discount %]]&lt;=10,"5-10%",
IF(tblSales[[#This Row],[Discount %]]&lt;=15,"10-15%",
IF(tblSales[[#This Row],[Discount %]]&lt;=20,"15-20%","20%+"))))</f>
        <v>20%+</v>
      </c>
    </row>
    <row r="1796" spans="1:38">
      <c r="A1796" s="2" t="s">
        <v>3714</v>
      </c>
      <c r="B1796" s="11">
        <v>45512</v>
      </c>
      <c r="C1796" s="2" t="s">
        <v>3715</v>
      </c>
      <c r="D1796" s="2" t="s">
        <v>424</v>
      </c>
      <c r="E1796" s="2" t="s">
        <v>646</v>
      </c>
      <c r="F1796" s="2" t="s">
        <v>244</v>
      </c>
      <c r="G1796" s="2">
        <v>3</v>
      </c>
      <c r="H1796" s="2">
        <v>878.67</v>
      </c>
      <c r="I1796" s="2">
        <v>15</v>
      </c>
      <c r="J1796" s="2">
        <v>395.4</v>
      </c>
      <c r="K1796" s="2">
        <v>5</v>
      </c>
      <c r="L1796" s="2">
        <v>112.03</v>
      </c>
      <c r="M1796" s="2">
        <v>2352.64</v>
      </c>
      <c r="N1796" s="2">
        <v>2094.2399999999998</v>
      </c>
      <c r="O1796" s="2">
        <f t="shared" si="68"/>
        <v>146.37000000000009</v>
      </c>
      <c r="P1796" s="2" t="s">
        <v>32</v>
      </c>
      <c r="Q1796" s="2" t="str">
        <f t="shared" si="69"/>
        <v>UPI</v>
      </c>
      <c r="R1796" s="2" t="s">
        <v>21</v>
      </c>
      <c r="S1796" s="2" t="s">
        <v>56</v>
      </c>
      <c r="T1796" s="2" t="s">
        <v>2926</v>
      </c>
      <c r="U1796" s="2" t="s">
        <v>59</v>
      </c>
      <c r="V1796" t="str">
        <f>TEXT(tblSales[[#This Row],[Invoice Date]],"mmm")</f>
        <v>Aug</v>
      </c>
      <c r="W1796">
        <f>MONTH(tblSales[[#This Row],[Invoice Date]])</f>
        <v>8</v>
      </c>
      <c r="X1796">
        <f>YEAR(tblSales[[#This Row],[Invoice Date]])</f>
        <v>2024</v>
      </c>
      <c r="Y1796" t="str">
        <f>TEXT(tblSales[[#This Row],[Invoice Date]],"mmm-yyyy")</f>
        <v>Aug-2024</v>
      </c>
      <c r="Z1796" t="str">
        <f>_xlfn.XLOOKUP(tblSales[[#This Row],[Product_ID]],Products!$A:$A,Products!$C:$C,"Women Dresses")</f>
        <v>Women Dresses</v>
      </c>
      <c r="AA1796" t="str">
        <f>_xlfn.XLOOKUP(tblSales[[#This Row],[Product_ID]],Products!$A:$A,Products!$D:$D,"Unknown")</f>
        <v>Maxi Dress</v>
      </c>
      <c r="AB1796" t="str">
        <f>_xlfn.XLOOKUP(tblSales[[#This Row],[Product_ID]],Products!$A:$A,Products!$E:$E,"Unknown")</f>
        <v>Jack &amp; Jones</v>
      </c>
      <c r="AC1796" t="str">
        <f>_xlfn.XLOOKUP(tblSales[[#This Row],[Store_ID]],Stores!$A:$A,Stores!$B:$B,"Unknown")</f>
        <v>TrendMart Vijayawada Mall Kiosk</v>
      </c>
      <c r="AD1796" t="str">
        <f>_xlfn.XLOOKUP(tblSales[[#This Row],[Store_ID]],Stores!$A:$A,Stores!$E:$E,"Unknown")</f>
        <v>South Zone 3</v>
      </c>
      <c r="AE1796" t="str">
        <f>_xlfn.XLOOKUP(tblSales[[#This Row],[Customer_ID]],Customers!$A:$A,Customers!$B:$B,"Unknown")</f>
        <v>Meena Gopalakrishnan</v>
      </c>
      <c r="AF1796" t="str">
        <f>_xlfn.XLOOKUP(tblSales[[#This Row],[Customer_ID]],Customers!$A:$A,Customers!$J:$J,"Unknown")</f>
        <v>Gold</v>
      </c>
      <c r="AG1796" t="str">
        <f>_xlfn.XLOOKUP(tblSales[[#This Row],[Employee_ID]],Employees!$A:$A,Employees!$B:$B,"Unknown")</f>
        <v>Ganapathy Naidu</v>
      </c>
      <c r="AH1796">
        <f>IF(MONTH(tblSales[[#This Row],[Invoice Date]])&gt;=4,MONTH(tblSales[[#This Row],[Invoice Date]]),MONTH(tblSales[[#This Row],[Invoice Date]])+12)</f>
        <v>8</v>
      </c>
      <c r="AI1796" s="8">
        <f>DATE(YEAR(tblSales[[#This Row],[Invoice Date]]),MONTH(tblSales[[#This Row],[Invoice Date]]),1)</f>
        <v>45505</v>
      </c>
      <c r="AJ1796" t="str">
        <f>_xlfn.XLOOKUP(tblSales[[#This Row],[Product_ID]],Products!$A:$A,Products!$B:$B,"Unknown")</f>
        <v>Jack &amp; Jones Maxi Dress Maroon</v>
      </c>
      <c r="AK1796" s="9">
        <f>IFERROR(tblSales[[#This Row],[Profit]]/tblSales[[#This Row],[Sales Amount]],0)</f>
        <v>6.22152135473341E-2</v>
      </c>
      <c r="AL1796" t="str">
        <f>IF(tblSales[[#This Row],[Discount %]]&lt;=5,"0-5%",
IF(tblSales[[#This Row],[Discount %]]&lt;=10,"5-10%",
IF(tblSales[[#This Row],[Discount %]]&lt;=15,"10-15%",
IF(tblSales[[#This Row],[Discount %]]&lt;=20,"15-20%","20%+"))))</f>
        <v>10-15%</v>
      </c>
    </row>
    <row r="1797" spans="1:38">
      <c r="A1797" s="2" t="s">
        <v>3716</v>
      </c>
      <c r="B1797" s="11">
        <v>45423</v>
      </c>
      <c r="C1797" s="2" t="s">
        <v>3582</v>
      </c>
      <c r="D1797" s="2" t="s">
        <v>1704</v>
      </c>
      <c r="E1797" s="2" t="s">
        <v>1079</v>
      </c>
      <c r="F1797" s="2" t="s">
        <v>458</v>
      </c>
      <c r="G1797" s="2">
        <v>1</v>
      </c>
      <c r="H1797" s="2">
        <v>1372.62</v>
      </c>
      <c r="I1797" s="2">
        <v>10</v>
      </c>
      <c r="J1797" s="2">
        <v>137.26</v>
      </c>
      <c r="K1797" s="2">
        <v>12</v>
      </c>
      <c r="L1797" s="2">
        <v>148.24</v>
      </c>
      <c r="M1797" s="2">
        <v>1383.6</v>
      </c>
      <c r="N1797" s="2">
        <v>893.89</v>
      </c>
      <c r="O1797" s="2">
        <f t="shared" si="68"/>
        <v>341.46999999999991</v>
      </c>
      <c r="P1797" s="2" t="s">
        <v>28</v>
      </c>
      <c r="Q1797" s="2" t="str">
        <f t="shared" si="69"/>
        <v>Credit Card</v>
      </c>
      <c r="R1797" s="2" t="s">
        <v>21</v>
      </c>
      <c r="S1797" s="2" t="s">
        <v>56</v>
      </c>
      <c r="T1797" s="2" t="s">
        <v>234</v>
      </c>
      <c r="U1797" s="2" t="s">
        <v>60</v>
      </c>
      <c r="V1797" t="str">
        <f>TEXT(tblSales[[#This Row],[Invoice Date]],"mmm")</f>
        <v>May</v>
      </c>
      <c r="W1797">
        <f>MONTH(tblSales[[#This Row],[Invoice Date]])</f>
        <v>5</v>
      </c>
      <c r="X1797">
        <f>YEAR(tblSales[[#This Row],[Invoice Date]])</f>
        <v>2024</v>
      </c>
      <c r="Y1797" t="str">
        <f>TEXT(tblSales[[#This Row],[Invoice Date]],"mmm-yyyy")</f>
        <v>May-2024</v>
      </c>
      <c r="Z1797" t="str">
        <f>_xlfn.XLOOKUP(tblSales[[#This Row],[Product_ID]],Products!$A:$A,Products!$C:$C,"Women Dresses")</f>
        <v>Sportswear</v>
      </c>
      <c r="AA1797" t="str">
        <f>_xlfn.XLOOKUP(tblSales[[#This Row],[Product_ID]],Products!$A:$A,Products!$D:$D,"Unknown")</f>
        <v>Track Suit</v>
      </c>
      <c r="AB1797" t="str">
        <f>_xlfn.XLOOKUP(tblSales[[#This Row],[Product_ID]],Products!$A:$A,Products!$E:$E,"Unknown")</f>
        <v>Pantaloons</v>
      </c>
      <c r="AC1797" t="str">
        <f>_xlfn.XLOOKUP(tblSales[[#This Row],[Store_ID]],Stores!$A:$A,Stores!$B:$B,"Unknown")</f>
        <v>TrendMart Guntur Flagship</v>
      </c>
      <c r="AD1797" t="str">
        <f>_xlfn.XLOOKUP(tblSales[[#This Row],[Store_ID]],Stores!$A:$A,Stores!$E:$E,"Unknown")</f>
        <v>South Zone 3</v>
      </c>
      <c r="AE1797" t="str">
        <f>_xlfn.XLOOKUP(tblSales[[#This Row],[Customer_ID]],Customers!$A:$A,Customers!$B:$B,"Unknown")</f>
        <v>Revathi Yadav</v>
      </c>
      <c r="AF1797" t="str">
        <f>_xlfn.XLOOKUP(tblSales[[#This Row],[Customer_ID]],Customers!$A:$A,Customers!$J:$J,"Unknown")</f>
        <v>Platinum</v>
      </c>
      <c r="AG1797" t="str">
        <f>_xlfn.XLOOKUP(tblSales[[#This Row],[Employee_ID]],Employees!$A:$A,Employees!$B:$B,"Unknown")</f>
        <v>Anil Reddy</v>
      </c>
      <c r="AH1797">
        <f>IF(MONTH(tblSales[[#This Row],[Invoice Date]])&gt;=4,MONTH(tblSales[[#This Row],[Invoice Date]]),MONTH(tblSales[[#This Row],[Invoice Date]])+12)</f>
        <v>5</v>
      </c>
      <c r="AI1797" s="8">
        <f>DATE(YEAR(tblSales[[#This Row],[Invoice Date]]),MONTH(tblSales[[#This Row],[Invoice Date]]),1)</f>
        <v>45413</v>
      </c>
      <c r="AJ1797" t="str">
        <f>_xlfn.XLOOKUP(tblSales[[#This Row],[Product_ID]],Products!$A:$A,Products!$B:$B,"Unknown")</f>
        <v>Pantaloons Track Suit Brown</v>
      </c>
      <c r="AK1797" s="9">
        <f>IFERROR(tblSales[[#This Row],[Profit]]/tblSales[[#This Row],[Sales Amount]],0)</f>
        <v>0.24679820757444343</v>
      </c>
      <c r="AL1797" t="str">
        <f>IF(tblSales[[#This Row],[Discount %]]&lt;=5,"0-5%",
IF(tblSales[[#This Row],[Discount %]]&lt;=10,"5-10%",
IF(tblSales[[#This Row],[Discount %]]&lt;=15,"10-15%",
IF(tblSales[[#This Row],[Discount %]]&lt;=20,"15-20%","20%+"))))</f>
        <v>5-10%</v>
      </c>
    </row>
    <row r="1798" spans="1:38">
      <c r="A1798" s="2" t="s">
        <v>3717</v>
      </c>
      <c r="B1798" s="11">
        <v>45593</v>
      </c>
      <c r="C1798" s="2" t="s">
        <v>2418</v>
      </c>
      <c r="D1798" s="2" t="s">
        <v>265</v>
      </c>
      <c r="E1798" s="2" t="s">
        <v>91</v>
      </c>
      <c r="F1798" s="2" t="s">
        <v>210</v>
      </c>
      <c r="G1798" s="2">
        <v>1</v>
      </c>
      <c r="H1798" s="2">
        <v>1116.78</v>
      </c>
      <c r="I1798" s="2">
        <v>10</v>
      </c>
      <c r="J1798" s="2">
        <v>111.68</v>
      </c>
      <c r="K1798" s="2">
        <v>12</v>
      </c>
      <c r="L1798" s="2">
        <v>120.61</v>
      </c>
      <c r="M1798" s="2">
        <v>1125.71</v>
      </c>
      <c r="N1798" s="2">
        <v>759</v>
      </c>
      <c r="O1798" s="2">
        <f t="shared" si="68"/>
        <v>246.10000000000002</v>
      </c>
      <c r="P1798" s="2" t="s">
        <v>29</v>
      </c>
      <c r="Q1798" s="2" t="str">
        <f t="shared" si="69"/>
        <v>Debit Card</v>
      </c>
      <c r="R1798" s="2" t="s">
        <v>20</v>
      </c>
      <c r="S1798" s="2" t="s">
        <v>56</v>
      </c>
      <c r="T1798" s="2" t="s">
        <v>391</v>
      </c>
      <c r="U1798" s="2" t="s">
        <v>59</v>
      </c>
      <c r="V1798" t="str">
        <f>TEXT(tblSales[[#This Row],[Invoice Date]],"mmm")</f>
        <v>Oct</v>
      </c>
      <c r="W1798">
        <f>MONTH(tblSales[[#This Row],[Invoice Date]])</f>
        <v>10</v>
      </c>
      <c r="X1798">
        <f>YEAR(tblSales[[#This Row],[Invoice Date]])</f>
        <v>2024</v>
      </c>
      <c r="Y1798" t="str">
        <f>TEXT(tblSales[[#This Row],[Invoice Date]],"mmm-yyyy")</f>
        <v>Oct-2024</v>
      </c>
      <c r="Z1798" t="str">
        <f>_xlfn.XLOOKUP(tblSales[[#This Row],[Product_ID]],Products!$A:$A,Products!$C:$C,"Women Dresses")</f>
        <v>Women Jeans</v>
      </c>
      <c r="AA1798" t="str">
        <f>_xlfn.XLOOKUP(tblSales[[#This Row],[Product_ID]],Products!$A:$A,Products!$D:$D,"Unknown")</f>
        <v>Jeggings</v>
      </c>
      <c r="AB1798" t="str">
        <f>_xlfn.XLOOKUP(tblSales[[#This Row],[Product_ID]],Products!$A:$A,Products!$E:$E,"Unknown")</f>
        <v>Nalli Silks</v>
      </c>
      <c r="AC1798" t="str">
        <f>_xlfn.XLOOKUP(tblSales[[#This Row],[Store_ID]],Stores!$A:$A,Stores!$B:$B,"Unknown")</f>
        <v>TrendMart Vijayawada High Street</v>
      </c>
      <c r="AD1798" t="str">
        <f>_xlfn.XLOOKUP(tblSales[[#This Row],[Store_ID]],Stores!$A:$A,Stores!$E:$E,"Unknown")</f>
        <v>South Zone 3</v>
      </c>
      <c r="AE1798" t="str">
        <f>_xlfn.XLOOKUP(tblSales[[#This Row],[Customer_ID]],Customers!$A:$A,Customers!$B:$B,"Unknown")</f>
        <v>Deepthi Shetty</v>
      </c>
      <c r="AF1798" t="str">
        <f>_xlfn.XLOOKUP(tblSales[[#This Row],[Customer_ID]],Customers!$A:$A,Customers!$J:$J,"Unknown")</f>
        <v>Regular</v>
      </c>
      <c r="AG1798" t="str">
        <f>_xlfn.XLOOKUP(tblSales[[#This Row],[Employee_ID]],Employees!$A:$A,Employees!$B:$B,"Unknown")</f>
        <v>Rani Mishra</v>
      </c>
      <c r="AH1798">
        <f>IF(MONTH(tblSales[[#This Row],[Invoice Date]])&gt;=4,MONTH(tblSales[[#This Row],[Invoice Date]]),MONTH(tblSales[[#This Row],[Invoice Date]])+12)</f>
        <v>10</v>
      </c>
      <c r="AI1798" s="8">
        <f>DATE(YEAR(tblSales[[#This Row],[Invoice Date]]),MONTH(tblSales[[#This Row],[Invoice Date]]),1)</f>
        <v>45566</v>
      </c>
      <c r="AJ1798" t="str">
        <f>_xlfn.XLOOKUP(tblSales[[#This Row],[Product_ID]],Products!$A:$A,Products!$B:$B,"Unknown")</f>
        <v>Nalli Silks Jeggings Wine</v>
      </c>
      <c r="AK1798" s="9">
        <f>IFERROR(tblSales[[#This Row],[Profit]]/tblSales[[#This Row],[Sales Amount]],0)</f>
        <v>0.21861758356948061</v>
      </c>
      <c r="AL1798" t="str">
        <f>IF(tblSales[[#This Row],[Discount %]]&lt;=5,"0-5%",
IF(tblSales[[#This Row],[Discount %]]&lt;=10,"5-10%",
IF(tblSales[[#This Row],[Discount %]]&lt;=15,"10-15%",
IF(tblSales[[#This Row],[Discount %]]&lt;=20,"15-20%","20%+"))))</f>
        <v>5-10%</v>
      </c>
    </row>
    <row r="1799" spans="1:38">
      <c r="A1799" s="2" t="s">
        <v>3718</v>
      </c>
      <c r="B1799" s="11">
        <v>45571</v>
      </c>
      <c r="C1799" s="2" t="s">
        <v>1220</v>
      </c>
      <c r="D1799" s="2" t="s">
        <v>155</v>
      </c>
      <c r="E1799" s="2" t="s">
        <v>127</v>
      </c>
      <c r="F1799" s="2" t="s">
        <v>475</v>
      </c>
      <c r="G1799" s="2">
        <v>1</v>
      </c>
      <c r="H1799" s="2">
        <v>1168.74</v>
      </c>
      <c r="I1799" s="2">
        <v>0</v>
      </c>
      <c r="J1799" s="2">
        <v>0</v>
      </c>
      <c r="K1799" s="2">
        <v>12</v>
      </c>
      <c r="L1799" s="2">
        <v>140.25</v>
      </c>
      <c r="M1799" s="2">
        <v>1308.99</v>
      </c>
      <c r="N1799" s="2">
        <v>828.44</v>
      </c>
      <c r="O1799" s="2">
        <f t="shared" si="68"/>
        <v>340.29999999999995</v>
      </c>
      <c r="P1799" s="2" t="s">
        <v>28</v>
      </c>
      <c r="Q1799" s="2" t="str">
        <f t="shared" si="69"/>
        <v>Credit Card</v>
      </c>
      <c r="R1799" s="2" t="s">
        <v>21</v>
      </c>
      <c r="S1799" s="2" t="s">
        <v>56</v>
      </c>
      <c r="T1799" s="2" t="s">
        <v>831</v>
      </c>
      <c r="U1799" s="2" t="s">
        <v>60</v>
      </c>
      <c r="V1799" t="str">
        <f>TEXT(tblSales[[#This Row],[Invoice Date]],"mmm")</f>
        <v>Oct</v>
      </c>
      <c r="W1799">
        <f>MONTH(tblSales[[#This Row],[Invoice Date]])</f>
        <v>10</v>
      </c>
      <c r="X1799">
        <f>YEAR(tblSales[[#This Row],[Invoice Date]])</f>
        <v>2024</v>
      </c>
      <c r="Y1799" t="str">
        <f>TEXT(tblSales[[#This Row],[Invoice Date]],"mmm-yyyy")</f>
        <v>Oct-2024</v>
      </c>
      <c r="Z1799" t="str">
        <f>_xlfn.XLOOKUP(tblSales[[#This Row],[Product_ID]],Products!$A:$A,Products!$C:$C,"Women Dresses")</f>
        <v>Men Jeans</v>
      </c>
      <c r="AA1799" t="str">
        <f>_xlfn.XLOOKUP(tblSales[[#This Row],[Product_ID]],Products!$A:$A,Products!$D:$D,"Unknown")</f>
        <v>Regular Fit</v>
      </c>
      <c r="AB1799" t="str">
        <f>_xlfn.XLOOKUP(tblSales[[#This Row],[Product_ID]],Products!$A:$A,Products!$E:$E,"Unknown")</f>
        <v>Metro Shoes</v>
      </c>
      <c r="AC1799" t="str">
        <f>_xlfn.XLOOKUP(tblSales[[#This Row],[Store_ID]],Stores!$A:$A,Stores!$B:$B,"Unknown")</f>
        <v>TrendMart Vijayawada Standard</v>
      </c>
      <c r="AD1799" t="str">
        <f>_xlfn.XLOOKUP(tblSales[[#This Row],[Store_ID]],Stores!$A:$A,Stores!$E:$E,"Unknown")</f>
        <v>South Zone 3</v>
      </c>
      <c r="AE1799" t="str">
        <f>_xlfn.XLOOKUP(tblSales[[#This Row],[Customer_ID]],Customers!$A:$A,Customers!$B:$B,"Unknown")</f>
        <v>Selvam Gounder</v>
      </c>
      <c r="AF1799" t="str">
        <f>_xlfn.XLOOKUP(tblSales[[#This Row],[Customer_ID]],Customers!$A:$A,Customers!$J:$J,"Unknown")</f>
        <v>Regular</v>
      </c>
      <c r="AG1799" t="str">
        <f>_xlfn.XLOOKUP(tblSales[[#This Row],[Employee_ID]],Employees!$A:$A,Employees!$B:$B,"Unknown")</f>
        <v>Arjun Krishnan</v>
      </c>
      <c r="AH1799">
        <f>IF(MONTH(tblSales[[#This Row],[Invoice Date]])&gt;=4,MONTH(tblSales[[#This Row],[Invoice Date]]),MONTH(tblSales[[#This Row],[Invoice Date]])+12)</f>
        <v>10</v>
      </c>
      <c r="AI1799" s="8">
        <f>DATE(YEAR(tblSales[[#This Row],[Invoice Date]]),MONTH(tblSales[[#This Row],[Invoice Date]]),1)</f>
        <v>45566</v>
      </c>
      <c r="AJ1799" t="str">
        <f>_xlfn.XLOOKUP(tblSales[[#This Row],[Product_ID]],Products!$A:$A,Products!$B:$B,"Unknown")</f>
        <v>Metro Shoes Regular Fit Charcoal</v>
      </c>
      <c r="AK1799" s="9">
        <f>IFERROR(tblSales[[#This Row],[Profit]]/tblSales[[#This Row],[Sales Amount]],0)</f>
        <v>0.25997142835315773</v>
      </c>
      <c r="AL1799" t="str">
        <f>IF(tblSales[[#This Row],[Discount %]]&lt;=5,"0-5%",
IF(tblSales[[#This Row],[Discount %]]&lt;=10,"5-10%",
IF(tblSales[[#This Row],[Discount %]]&lt;=15,"10-15%",
IF(tblSales[[#This Row],[Discount %]]&lt;=20,"15-20%","20%+"))))</f>
        <v>0-5%</v>
      </c>
    </row>
    <row r="1800" spans="1:38">
      <c r="A1800" s="2" t="s">
        <v>3719</v>
      </c>
      <c r="B1800" s="11">
        <v>45608</v>
      </c>
      <c r="C1800" s="2" t="s">
        <v>1333</v>
      </c>
      <c r="D1800" s="2" t="s">
        <v>1704</v>
      </c>
      <c r="E1800" s="2" t="s">
        <v>284</v>
      </c>
      <c r="F1800" s="2" t="s">
        <v>210</v>
      </c>
      <c r="G1800" s="2">
        <v>1</v>
      </c>
      <c r="H1800" s="2">
        <v>1360.92</v>
      </c>
      <c r="I1800" s="2">
        <v>25</v>
      </c>
      <c r="J1800" s="2">
        <v>340.23</v>
      </c>
      <c r="K1800" s="2">
        <v>12</v>
      </c>
      <c r="L1800" s="2">
        <v>122.48</v>
      </c>
      <c r="M1800" s="2">
        <v>1143.17</v>
      </c>
      <c r="N1800" s="2">
        <v>893.89</v>
      </c>
      <c r="O1800" s="2">
        <f t="shared" si="68"/>
        <v>126.80000000000008</v>
      </c>
      <c r="P1800" s="2" t="s">
        <v>32</v>
      </c>
      <c r="Q1800" s="2" t="str">
        <f t="shared" si="69"/>
        <v>UPI</v>
      </c>
      <c r="R1800" s="2" t="s">
        <v>20</v>
      </c>
      <c r="S1800" s="2" t="s">
        <v>56</v>
      </c>
      <c r="T1800" s="2" t="s">
        <v>1594</v>
      </c>
      <c r="U1800" s="2" t="s">
        <v>59</v>
      </c>
      <c r="V1800" t="str">
        <f>TEXT(tblSales[[#This Row],[Invoice Date]],"mmm")</f>
        <v>Nov</v>
      </c>
      <c r="W1800">
        <f>MONTH(tblSales[[#This Row],[Invoice Date]])</f>
        <v>11</v>
      </c>
      <c r="X1800">
        <f>YEAR(tblSales[[#This Row],[Invoice Date]])</f>
        <v>2024</v>
      </c>
      <c r="Y1800" t="str">
        <f>TEXT(tblSales[[#This Row],[Invoice Date]],"mmm-yyyy")</f>
        <v>Nov-2024</v>
      </c>
      <c r="Z1800" t="str">
        <f>_xlfn.XLOOKUP(tblSales[[#This Row],[Product_ID]],Products!$A:$A,Products!$C:$C,"Women Dresses")</f>
        <v>Sportswear</v>
      </c>
      <c r="AA1800" t="str">
        <f>_xlfn.XLOOKUP(tblSales[[#This Row],[Product_ID]],Products!$A:$A,Products!$D:$D,"Unknown")</f>
        <v>Track Suit</v>
      </c>
      <c r="AB1800" t="str">
        <f>_xlfn.XLOOKUP(tblSales[[#This Row],[Product_ID]],Products!$A:$A,Products!$E:$E,"Unknown")</f>
        <v>Pantaloons</v>
      </c>
      <c r="AC1800" t="str">
        <f>_xlfn.XLOOKUP(tblSales[[#This Row],[Store_ID]],Stores!$A:$A,Stores!$B:$B,"Unknown")</f>
        <v>TrendMart Tumakuru Outlet</v>
      </c>
      <c r="AD1800" t="str">
        <f>_xlfn.XLOOKUP(tblSales[[#This Row],[Store_ID]],Stores!$A:$A,Stores!$E:$E,"Unknown")</f>
        <v>South Zone 2</v>
      </c>
      <c r="AE1800" t="str">
        <f>_xlfn.XLOOKUP(tblSales[[#This Row],[Customer_ID]],Customers!$A:$A,Customers!$B:$B,"Unknown")</f>
        <v>Anjali Bhat</v>
      </c>
      <c r="AF1800" t="str">
        <f>_xlfn.XLOOKUP(tblSales[[#This Row],[Customer_ID]],Customers!$A:$A,Customers!$J:$J,"Unknown")</f>
        <v>Silver</v>
      </c>
      <c r="AG1800" t="str">
        <f>_xlfn.XLOOKUP(tblSales[[#This Row],[Employee_ID]],Employees!$A:$A,Employees!$B:$B,"Unknown")</f>
        <v>Rani Mishra</v>
      </c>
      <c r="AH1800">
        <f>IF(MONTH(tblSales[[#This Row],[Invoice Date]])&gt;=4,MONTH(tblSales[[#This Row],[Invoice Date]]),MONTH(tblSales[[#This Row],[Invoice Date]])+12)</f>
        <v>11</v>
      </c>
      <c r="AI1800" s="8">
        <f>DATE(YEAR(tblSales[[#This Row],[Invoice Date]]),MONTH(tblSales[[#This Row],[Invoice Date]]),1)</f>
        <v>45597</v>
      </c>
      <c r="AJ1800" t="str">
        <f>_xlfn.XLOOKUP(tblSales[[#This Row],[Product_ID]],Products!$A:$A,Products!$B:$B,"Unknown")</f>
        <v>Pantaloons Track Suit Brown</v>
      </c>
      <c r="AK1800" s="9">
        <f>IFERROR(tblSales[[#This Row],[Profit]]/tblSales[[#This Row],[Sales Amount]],0)</f>
        <v>0.11091963574971359</v>
      </c>
      <c r="AL1800" t="str">
        <f>IF(tblSales[[#This Row],[Discount %]]&lt;=5,"0-5%",
IF(tblSales[[#This Row],[Discount %]]&lt;=10,"5-10%",
IF(tblSales[[#This Row],[Discount %]]&lt;=15,"10-15%",
IF(tblSales[[#This Row],[Discount %]]&lt;=20,"15-20%","20%+"))))</f>
        <v>20%+</v>
      </c>
    </row>
    <row r="1801" spans="1:38">
      <c r="A1801" s="2" t="s">
        <v>3720</v>
      </c>
      <c r="B1801" s="11">
        <v>45423</v>
      </c>
      <c r="C1801" s="2" t="s">
        <v>1103</v>
      </c>
      <c r="D1801" s="2" t="s">
        <v>1129</v>
      </c>
      <c r="E1801" s="2" t="s">
        <v>237</v>
      </c>
      <c r="F1801" s="2" t="s">
        <v>339</v>
      </c>
      <c r="G1801" s="2">
        <v>3</v>
      </c>
      <c r="H1801" s="2">
        <v>1731.62</v>
      </c>
      <c r="I1801" s="2">
        <v>15</v>
      </c>
      <c r="J1801" s="2">
        <v>779.23</v>
      </c>
      <c r="K1801" s="2">
        <v>12</v>
      </c>
      <c r="L1801" s="2">
        <v>529.88</v>
      </c>
      <c r="M1801" s="2">
        <v>4945.51</v>
      </c>
      <c r="N1801" s="2">
        <v>3435.63</v>
      </c>
      <c r="O1801" s="2">
        <f t="shared" si="68"/>
        <v>980.00000000000011</v>
      </c>
      <c r="P1801" s="2" t="s">
        <v>27</v>
      </c>
      <c r="Q1801" s="2" t="str">
        <f t="shared" si="69"/>
        <v>Cash</v>
      </c>
      <c r="R1801" s="2" t="s">
        <v>20</v>
      </c>
      <c r="S1801" s="2" t="s">
        <v>56</v>
      </c>
      <c r="T1801" s="2" t="s">
        <v>2479</v>
      </c>
      <c r="U1801" s="2" t="s">
        <v>60</v>
      </c>
      <c r="V1801" t="str">
        <f>TEXT(tblSales[[#This Row],[Invoice Date]],"mmm")</f>
        <v>May</v>
      </c>
      <c r="W1801">
        <f>MONTH(tblSales[[#This Row],[Invoice Date]])</f>
        <v>5</v>
      </c>
      <c r="X1801">
        <f>YEAR(tblSales[[#This Row],[Invoice Date]])</f>
        <v>2024</v>
      </c>
      <c r="Y1801" t="str">
        <f>TEXT(tblSales[[#This Row],[Invoice Date]],"mmm-yyyy")</f>
        <v>May-2024</v>
      </c>
      <c r="Z1801" t="str">
        <f>_xlfn.XLOOKUP(tblSales[[#This Row],[Product_ID]],Products!$A:$A,Products!$C:$C,"Women Dresses")</f>
        <v>Footwear</v>
      </c>
      <c r="AA1801" t="str">
        <f>_xlfn.XLOOKUP(tblSales[[#This Row],[Product_ID]],Products!$A:$A,Products!$D:$D,"Unknown")</f>
        <v>Slippers</v>
      </c>
      <c r="AB1801" t="str">
        <f>_xlfn.XLOOKUP(tblSales[[#This Row],[Product_ID]],Products!$A:$A,Products!$E:$E,"Unknown")</f>
        <v>Sparx</v>
      </c>
      <c r="AC1801" t="str">
        <f>_xlfn.XLOOKUP(tblSales[[#This Row],[Store_ID]],Stores!$A:$A,Stores!$B:$B,"Unknown")</f>
        <v>TrendMart Kurnool Outlet</v>
      </c>
      <c r="AD1801" t="str">
        <f>_xlfn.XLOOKUP(tblSales[[#This Row],[Store_ID]],Stores!$A:$A,Stores!$E:$E,"Unknown")</f>
        <v>South Zone 3</v>
      </c>
      <c r="AE1801" t="str">
        <f>_xlfn.XLOOKUP(tblSales[[#This Row],[Customer_ID]],Customers!$A:$A,Customers!$B:$B,"Unknown")</f>
        <v>Rahul Nair</v>
      </c>
      <c r="AF1801" t="str">
        <f>_xlfn.XLOOKUP(tblSales[[#This Row],[Customer_ID]],Customers!$A:$A,Customers!$J:$J,"Unknown")</f>
        <v>Silver</v>
      </c>
      <c r="AG1801" t="str">
        <f>_xlfn.XLOOKUP(tblSales[[#This Row],[Employee_ID]],Employees!$A:$A,Employees!$B:$B,"Unknown")</f>
        <v>Priya Balasubramaniam</v>
      </c>
      <c r="AH1801">
        <f>IF(MONTH(tblSales[[#This Row],[Invoice Date]])&gt;=4,MONTH(tblSales[[#This Row],[Invoice Date]]),MONTH(tblSales[[#This Row],[Invoice Date]])+12)</f>
        <v>5</v>
      </c>
      <c r="AI1801" s="8">
        <f>DATE(YEAR(tblSales[[#This Row],[Invoice Date]]),MONTH(tblSales[[#This Row],[Invoice Date]]),1)</f>
        <v>45413</v>
      </c>
      <c r="AJ1801" t="str">
        <f>_xlfn.XLOOKUP(tblSales[[#This Row],[Product_ID]],Products!$A:$A,Products!$B:$B,"Unknown")</f>
        <v>Sparx Slippers Red</v>
      </c>
      <c r="AK1801" s="9">
        <f>IFERROR(tblSales[[#This Row],[Profit]]/tblSales[[#This Row],[Sales Amount]],0)</f>
        <v>0.19815954269630434</v>
      </c>
      <c r="AL1801" t="str">
        <f>IF(tblSales[[#This Row],[Discount %]]&lt;=5,"0-5%",
IF(tblSales[[#This Row],[Discount %]]&lt;=10,"5-10%",
IF(tblSales[[#This Row],[Discount %]]&lt;=15,"10-15%",
IF(tblSales[[#This Row],[Discount %]]&lt;=20,"15-20%","20%+"))))</f>
        <v>10-15%</v>
      </c>
    </row>
    <row r="1802" spans="1:38">
      <c r="A1802" s="2" t="s">
        <v>3721</v>
      </c>
      <c r="B1802" s="11">
        <v>45736</v>
      </c>
      <c r="C1802" s="2" t="s">
        <v>3648</v>
      </c>
      <c r="D1802" s="2" t="s">
        <v>663</v>
      </c>
      <c r="E1802" s="2" t="s">
        <v>368</v>
      </c>
      <c r="F1802" s="2" t="s">
        <v>177</v>
      </c>
      <c r="G1802" s="2">
        <v>3</v>
      </c>
      <c r="H1802" s="2">
        <v>1754.37</v>
      </c>
      <c r="I1802" s="2">
        <v>0</v>
      </c>
      <c r="J1802" s="2">
        <v>0</v>
      </c>
      <c r="K1802" s="2">
        <v>12</v>
      </c>
      <c r="L1802" s="2">
        <v>631.57000000000005</v>
      </c>
      <c r="M1802" s="2">
        <v>5894.68</v>
      </c>
      <c r="N1802" s="2">
        <v>3399.81</v>
      </c>
      <c r="O1802" s="2">
        <f t="shared" si="68"/>
        <v>1863.3000000000002</v>
      </c>
      <c r="P1802" s="2" t="s">
        <v>30</v>
      </c>
      <c r="Q1802" s="2" t="str">
        <f t="shared" si="69"/>
        <v>EMI</v>
      </c>
      <c r="R1802" s="2" t="s">
        <v>20</v>
      </c>
      <c r="S1802" s="2" t="s">
        <v>56</v>
      </c>
      <c r="T1802" s="2" t="s">
        <v>277</v>
      </c>
      <c r="U1802" s="2" t="s">
        <v>59</v>
      </c>
      <c r="V1802" t="str">
        <f>TEXT(tblSales[[#This Row],[Invoice Date]],"mmm")</f>
        <v>Mar</v>
      </c>
      <c r="W1802">
        <f>MONTH(tblSales[[#This Row],[Invoice Date]])</f>
        <v>3</v>
      </c>
      <c r="X1802">
        <f>YEAR(tblSales[[#This Row],[Invoice Date]])</f>
        <v>2025</v>
      </c>
      <c r="Y1802" t="str">
        <f>TEXT(tblSales[[#This Row],[Invoice Date]],"mmm-yyyy")</f>
        <v>Mar-2025</v>
      </c>
      <c r="Z1802" t="str">
        <f>_xlfn.XLOOKUP(tblSales[[#This Row],[Product_ID]],Products!$A:$A,Products!$C:$C,"Women Dresses")</f>
        <v>Women Dresses</v>
      </c>
      <c r="AA1802" t="str">
        <f>_xlfn.XLOOKUP(tblSales[[#This Row],[Product_ID]],Products!$A:$A,Products!$D:$D,"Unknown")</f>
        <v>Shirt Dress</v>
      </c>
      <c r="AB1802" t="str">
        <f>_xlfn.XLOOKUP(tblSales[[#This Row],[Product_ID]],Products!$A:$A,Products!$E:$E,"Unknown")</f>
        <v>Pantaloons</v>
      </c>
      <c r="AC1802" t="str">
        <f>_xlfn.XLOOKUP(tblSales[[#This Row],[Store_ID]],Stores!$A:$A,Stores!$B:$B,"Unknown")</f>
        <v>TrendMart Kozhikode Outlet</v>
      </c>
      <c r="AD1802" t="str">
        <f>_xlfn.XLOOKUP(tblSales[[#This Row],[Store_ID]],Stores!$A:$A,Stores!$E:$E,"Unknown")</f>
        <v>South Zone 1</v>
      </c>
      <c r="AE1802" t="str">
        <f>_xlfn.XLOOKUP(tblSales[[#This Row],[Customer_ID]],Customers!$A:$A,Customers!$B:$B,"Unknown")</f>
        <v>Revathi Murthy</v>
      </c>
      <c r="AF1802" t="str">
        <f>_xlfn.XLOOKUP(tblSales[[#This Row],[Customer_ID]],Customers!$A:$A,Customers!$J:$J,"Unknown")</f>
        <v>Regular</v>
      </c>
      <c r="AG1802" t="str">
        <f>_xlfn.XLOOKUP(tblSales[[#This Row],[Employee_ID]],Employees!$A:$A,Employees!$B:$B,"Unknown")</f>
        <v>Deepak Kamath</v>
      </c>
      <c r="AH1802">
        <f>IF(MONTH(tblSales[[#This Row],[Invoice Date]])&gt;=4,MONTH(tblSales[[#This Row],[Invoice Date]]),MONTH(tblSales[[#This Row],[Invoice Date]])+12)</f>
        <v>15</v>
      </c>
      <c r="AI1802" s="8">
        <f>DATE(YEAR(tblSales[[#This Row],[Invoice Date]]),MONTH(tblSales[[#This Row],[Invoice Date]]),1)</f>
        <v>45717</v>
      </c>
      <c r="AJ1802" t="str">
        <f>_xlfn.XLOOKUP(tblSales[[#This Row],[Product_ID]],Products!$A:$A,Products!$B:$B,"Unknown")</f>
        <v>Pantaloons Shirt Dress Grey</v>
      </c>
      <c r="AK1802" s="9">
        <f>IFERROR(tblSales[[#This Row],[Profit]]/tblSales[[#This Row],[Sales Amount]],0)</f>
        <v>0.31609858380777245</v>
      </c>
      <c r="AL1802" t="str">
        <f>IF(tblSales[[#This Row],[Discount %]]&lt;=5,"0-5%",
IF(tblSales[[#This Row],[Discount %]]&lt;=10,"5-10%",
IF(tblSales[[#This Row],[Discount %]]&lt;=15,"10-15%",
IF(tblSales[[#This Row],[Discount %]]&lt;=20,"15-20%","20%+"))))</f>
        <v>0-5%</v>
      </c>
    </row>
    <row r="1803" spans="1:38">
      <c r="A1803" s="2" t="s">
        <v>3722</v>
      </c>
      <c r="B1803" s="11">
        <v>45557</v>
      </c>
      <c r="C1803" s="2" t="s">
        <v>260</v>
      </c>
      <c r="D1803" s="2" t="s">
        <v>1524</v>
      </c>
      <c r="E1803" s="2" t="s">
        <v>457</v>
      </c>
      <c r="F1803" s="2" t="s">
        <v>493</v>
      </c>
      <c r="G1803" s="2">
        <v>2</v>
      </c>
      <c r="H1803" s="2">
        <v>1288.79</v>
      </c>
      <c r="I1803" s="2">
        <v>0</v>
      </c>
      <c r="J1803" s="2">
        <v>0</v>
      </c>
      <c r="K1803" s="2">
        <v>12</v>
      </c>
      <c r="L1803" s="2">
        <v>309.31</v>
      </c>
      <c r="M1803" s="2">
        <v>2886.89</v>
      </c>
      <c r="N1803" s="2">
        <v>1617.98</v>
      </c>
      <c r="O1803" s="2">
        <f t="shared" si="68"/>
        <v>959.59999999999991</v>
      </c>
      <c r="P1803" s="2" t="s">
        <v>32</v>
      </c>
      <c r="Q1803" s="2" t="str">
        <f t="shared" si="69"/>
        <v>UPI</v>
      </c>
      <c r="R1803" s="2" t="s">
        <v>20</v>
      </c>
      <c r="S1803" s="2" t="s">
        <v>56</v>
      </c>
      <c r="T1803" s="2" t="s">
        <v>3160</v>
      </c>
      <c r="U1803" s="2" t="s">
        <v>60</v>
      </c>
      <c r="V1803" t="str">
        <f>TEXT(tblSales[[#This Row],[Invoice Date]],"mmm")</f>
        <v>Sep</v>
      </c>
      <c r="W1803">
        <f>MONTH(tblSales[[#This Row],[Invoice Date]])</f>
        <v>9</v>
      </c>
      <c r="X1803">
        <f>YEAR(tblSales[[#This Row],[Invoice Date]])</f>
        <v>2024</v>
      </c>
      <c r="Y1803" t="str">
        <f>TEXT(tblSales[[#This Row],[Invoice Date]],"mmm-yyyy")</f>
        <v>Sep-2024</v>
      </c>
      <c r="Z1803" t="str">
        <f>_xlfn.XLOOKUP(tblSales[[#This Row],[Product_ID]],Products!$A:$A,Products!$C:$C,"Women Dresses")</f>
        <v>Women Kurtis</v>
      </c>
      <c r="AA1803" t="str">
        <f>_xlfn.XLOOKUP(tblSales[[#This Row],[Product_ID]],Products!$A:$A,Products!$D:$D,"Unknown")</f>
        <v>Anarkali Kurti</v>
      </c>
      <c r="AB1803" t="str">
        <f>_xlfn.XLOOKUP(tblSales[[#This Row],[Product_ID]],Products!$A:$A,Products!$E:$E,"Unknown")</f>
        <v>Liberty</v>
      </c>
      <c r="AC1803" t="str">
        <f>_xlfn.XLOOKUP(tblSales[[#This Row],[Store_ID]],Stores!$A:$A,Stores!$B:$B,"Unknown")</f>
        <v>TrendMart Kochi High Street</v>
      </c>
      <c r="AD1803" t="str">
        <f>_xlfn.XLOOKUP(tblSales[[#This Row],[Store_ID]],Stores!$A:$A,Stores!$E:$E,"Unknown")</f>
        <v>South Zone 1</v>
      </c>
      <c r="AE1803" t="str">
        <f>_xlfn.XLOOKUP(tblSales[[#This Row],[Customer_ID]],Customers!$A:$A,Customers!$B:$B,"Unknown")</f>
        <v>Sunita Rao</v>
      </c>
      <c r="AF1803" t="str">
        <f>_xlfn.XLOOKUP(tblSales[[#This Row],[Customer_ID]],Customers!$A:$A,Customers!$J:$J,"Unknown")</f>
        <v>Regular</v>
      </c>
      <c r="AG1803" t="str">
        <f>_xlfn.XLOOKUP(tblSales[[#This Row],[Employee_ID]],Employees!$A:$A,Employees!$B:$B,"Unknown")</f>
        <v>Gopal Prasad</v>
      </c>
      <c r="AH1803">
        <f>IF(MONTH(tblSales[[#This Row],[Invoice Date]])&gt;=4,MONTH(tblSales[[#This Row],[Invoice Date]]),MONTH(tblSales[[#This Row],[Invoice Date]])+12)</f>
        <v>9</v>
      </c>
      <c r="AI1803" s="8">
        <f>DATE(YEAR(tblSales[[#This Row],[Invoice Date]]),MONTH(tblSales[[#This Row],[Invoice Date]]),1)</f>
        <v>45536</v>
      </c>
      <c r="AJ1803" t="str">
        <f>_xlfn.XLOOKUP(tblSales[[#This Row],[Product_ID]],Products!$A:$A,Products!$B:$B,"Unknown")</f>
        <v>Liberty Anarkali Kurti Purple</v>
      </c>
      <c r="AK1803" s="9">
        <f>IFERROR(tblSales[[#This Row],[Profit]]/tblSales[[#This Row],[Sales Amount]],0)</f>
        <v>0.33239922546408068</v>
      </c>
      <c r="AL1803" t="str">
        <f>IF(tblSales[[#This Row],[Discount %]]&lt;=5,"0-5%",
IF(tblSales[[#This Row],[Discount %]]&lt;=10,"5-10%",
IF(tblSales[[#This Row],[Discount %]]&lt;=15,"10-15%",
IF(tblSales[[#This Row],[Discount %]]&lt;=20,"15-20%","20%+"))))</f>
        <v>0-5%</v>
      </c>
    </row>
    <row r="1804" spans="1:38">
      <c r="A1804" s="2" t="s">
        <v>3723</v>
      </c>
      <c r="B1804" s="11">
        <v>45626</v>
      </c>
      <c r="C1804" s="2" t="s">
        <v>993</v>
      </c>
      <c r="D1804" s="2" t="s">
        <v>1107</v>
      </c>
      <c r="E1804" s="2" t="s">
        <v>583</v>
      </c>
      <c r="F1804" s="2" t="s">
        <v>475</v>
      </c>
      <c r="G1804" s="2">
        <v>1</v>
      </c>
      <c r="H1804" s="2">
        <v>741.02</v>
      </c>
      <c r="I1804" s="2">
        <v>10</v>
      </c>
      <c r="J1804" s="2">
        <v>74.099999999999994</v>
      </c>
      <c r="K1804" s="2">
        <v>5</v>
      </c>
      <c r="L1804" s="2">
        <v>33.35</v>
      </c>
      <c r="M1804" s="2">
        <v>700.27</v>
      </c>
      <c r="N1804" s="2">
        <v>509.44</v>
      </c>
      <c r="O1804" s="2">
        <f t="shared" si="68"/>
        <v>157.47999999999999</v>
      </c>
      <c r="P1804" s="2" t="s">
        <v>32</v>
      </c>
      <c r="Q1804" s="2" t="str">
        <f t="shared" si="69"/>
        <v>UPI</v>
      </c>
      <c r="R1804" s="2" t="s">
        <v>20</v>
      </c>
      <c r="S1804" s="2" t="s">
        <v>56</v>
      </c>
      <c r="T1804" s="2" t="s">
        <v>3724</v>
      </c>
      <c r="U1804" s="2" t="s">
        <v>60</v>
      </c>
      <c r="V1804" t="str">
        <f>TEXT(tblSales[[#This Row],[Invoice Date]],"mmm")</f>
        <v>Nov</v>
      </c>
      <c r="W1804">
        <f>MONTH(tblSales[[#This Row],[Invoice Date]])</f>
        <v>11</v>
      </c>
      <c r="X1804">
        <f>YEAR(tblSales[[#This Row],[Invoice Date]])</f>
        <v>2024</v>
      </c>
      <c r="Y1804" t="str">
        <f>TEXT(tblSales[[#This Row],[Invoice Date]],"mmm-yyyy")</f>
        <v>Nov-2024</v>
      </c>
      <c r="Z1804" t="str">
        <f>_xlfn.XLOOKUP(tblSales[[#This Row],[Product_ID]],Products!$A:$A,Products!$C:$C,"Women Dresses")</f>
        <v>Kids Wear</v>
      </c>
      <c r="AA1804" t="str">
        <f>_xlfn.XLOOKUP(tblSales[[#This Row],[Product_ID]],Products!$A:$A,Products!$D:$D,"Unknown")</f>
        <v>Kids Shorts</v>
      </c>
      <c r="AB1804" t="str">
        <f>_xlfn.XLOOKUP(tblSales[[#This Row],[Product_ID]],Products!$A:$A,Products!$E:$E,"Unknown")</f>
        <v>Allen Solly</v>
      </c>
      <c r="AC1804" t="str">
        <f>_xlfn.XLOOKUP(tblSales[[#This Row],[Store_ID]],Stores!$A:$A,Stores!$B:$B,"Unknown")</f>
        <v>TrendMart Kurnool Outlet</v>
      </c>
      <c r="AD1804" t="str">
        <f>_xlfn.XLOOKUP(tblSales[[#This Row],[Store_ID]],Stores!$A:$A,Stores!$E:$E,"Unknown")</f>
        <v>South Zone 3</v>
      </c>
      <c r="AE1804" t="str">
        <f>_xlfn.XLOOKUP(tblSales[[#This Row],[Customer_ID]],Customers!$A:$A,Customers!$B:$B,"Unknown")</f>
        <v>Uday Mudaliar</v>
      </c>
      <c r="AF1804" t="str">
        <f>_xlfn.XLOOKUP(tblSales[[#This Row],[Customer_ID]],Customers!$A:$A,Customers!$J:$J,"Unknown")</f>
        <v>Silver</v>
      </c>
      <c r="AG1804" t="str">
        <f>_xlfn.XLOOKUP(tblSales[[#This Row],[Employee_ID]],Employees!$A:$A,Employees!$B:$B,"Unknown")</f>
        <v>Arjun Krishnan</v>
      </c>
      <c r="AH1804">
        <f>IF(MONTH(tblSales[[#This Row],[Invoice Date]])&gt;=4,MONTH(tblSales[[#This Row],[Invoice Date]]),MONTH(tblSales[[#This Row],[Invoice Date]])+12)</f>
        <v>11</v>
      </c>
      <c r="AI1804" s="8">
        <f>DATE(YEAR(tblSales[[#This Row],[Invoice Date]]),MONTH(tblSales[[#This Row],[Invoice Date]]),1)</f>
        <v>45597</v>
      </c>
      <c r="AJ1804" t="str">
        <f>_xlfn.XLOOKUP(tblSales[[#This Row],[Product_ID]],Products!$A:$A,Products!$B:$B,"Unknown")</f>
        <v>Allen Solly Kids Shorts Teal</v>
      </c>
      <c r="AK1804" s="9">
        <f>IFERROR(tblSales[[#This Row],[Profit]]/tblSales[[#This Row],[Sales Amount]],0)</f>
        <v>0.22488468733488512</v>
      </c>
      <c r="AL1804" t="str">
        <f>IF(tblSales[[#This Row],[Discount %]]&lt;=5,"0-5%",
IF(tblSales[[#This Row],[Discount %]]&lt;=10,"5-10%",
IF(tblSales[[#This Row],[Discount %]]&lt;=15,"10-15%",
IF(tblSales[[#This Row],[Discount %]]&lt;=20,"15-20%","20%+"))))</f>
        <v>5-10%</v>
      </c>
    </row>
    <row r="1805" spans="1:38">
      <c r="A1805" s="2" t="s">
        <v>3725</v>
      </c>
      <c r="B1805" s="11">
        <v>45395</v>
      </c>
      <c r="C1805" s="2" t="s">
        <v>2792</v>
      </c>
      <c r="D1805" s="2" t="s">
        <v>462</v>
      </c>
      <c r="E1805" s="2" t="s">
        <v>646</v>
      </c>
      <c r="F1805" s="2" t="s">
        <v>161</v>
      </c>
      <c r="G1805" s="2">
        <v>3</v>
      </c>
      <c r="H1805" s="2">
        <v>1435.23</v>
      </c>
      <c r="I1805" s="2">
        <v>25</v>
      </c>
      <c r="J1805" s="2">
        <v>1076.42</v>
      </c>
      <c r="K1805" s="2">
        <v>12</v>
      </c>
      <c r="L1805" s="2">
        <v>387.51</v>
      </c>
      <c r="M1805" s="2">
        <v>3616.78</v>
      </c>
      <c r="N1805" s="2">
        <v>2709.9</v>
      </c>
      <c r="O1805" s="2">
        <f t="shared" si="68"/>
        <v>519.37000000000012</v>
      </c>
      <c r="P1805" s="2" t="s">
        <v>27</v>
      </c>
      <c r="Q1805" s="2" t="str">
        <f t="shared" si="69"/>
        <v>Cash</v>
      </c>
      <c r="R1805" s="2" t="s">
        <v>20</v>
      </c>
      <c r="S1805" s="2" t="s">
        <v>56</v>
      </c>
      <c r="T1805" s="2" t="s">
        <v>776</v>
      </c>
      <c r="U1805" s="2" t="s">
        <v>60</v>
      </c>
      <c r="V1805" t="str">
        <f>TEXT(tblSales[[#This Row],[Invoice Date]],"mmm")</f>
        <v>Apr</v>
      </c>
      <c r="W1805">
        <f>MONTH(tblSales[[#This Row],[Invoice Date]])</f>
        <v>4</v>
      </c>
      <c r="X1805">
        <f>YEAR(tblSales[[#This Row],[Invoice Date]])</f>
        <v>2024</v>
      </c>
      <c r="Y1805" t="str">
        <f>TEXT(tblSales[[#This Row],[Invoice Date]],"mmm-yyyy")</f>
        <v>Apr-2024</v>
      </c>
      <c r="Z1805" t="str">
        <f>_xlfn.XLOOKUP(tblSales[[#This Row],[Product_ID]],Products!$A:$A,Products!$C:$C,"Women Dresses")</f>
        <v>Wallets</v>
      </c>
      <c r="AA1805" t="str">
        <f>_xlfn.XLOOKUP(tblSales[[#This Row],[Product_ID]],Products!$A:$A,Products!$D:$D,"Unknown")</f>
        <v>Bifold Wallet</v>
      </c>
      <c r="AB1805" t="str">
        <f>_xlfn.XLOOKUP(tblSales[[#This Row],[Product_ID]],Products!$A:$A,Products!$E:$E,"Unknown")</f>
        <v>Nike</v>
      </c>
      <c r="AC1805" t="str">
        <f>_xlfn.XLOOKUP(tblSales[[#This Row],[Store_ID]],Stores!$A:$A,Stores!$B:$B,"Unknown")</f>
        <v>TrendMart Vijayawada Mall Kiosk</v>
      </c>
      <c r="AD1805" t="str">
        <f>_xlfn.XLOOKUP(tblSales[[#This Row],[Store_ID]],Stores!$A:$A,Stores!$E:$E,"Unknown")</f>
        <v>South Zone 3</v>
      </c>
      <c r="AE1805" t="str">
        <f>_xlfn.XLOOKUP(tblSales[[#This Row],[Customer_ID]],Customers!$A:$A,Customers!$B:$B,"Unknown")</f>
        <v>Naresh Iyer</v>
      </c>
      <c r="AF1805" t="str">
        <f>_xlfn.XLOOKUP(tblSales[[#This Row],[Customer_ID]],Customers!$A:$A,Customers!$J:$J,"Unknown")</f>
        <v>Regular</v>
      </c>
      <c r="AG1805" t="str">
        <f>_xlfn.XLOOKUP(tblSales[[#This Row],[Employee_ID]],Employees!$A:$A,Employees!$B:$B,"Unknown")</f>
        <v>Chandra Reddy</v>
      </c>
      <c r="AH1805">
        <f>IF(MONTH(tblSales[[#This Row],[Invoice Date]])&gt;=4,MONTH(tblSales[[#This Row],[Invoice Date]]),MONTH(tblSales[[#This Row],[Invoice Date]])+12)</f>
        <v>4</v>
      </c>
      <c r="AI1805" s="8">
        <f>DATE(YEAR(tblSales[[#This Row],[Invoice Date]]),MONTH(tblSales[[#This Row],[Invoice Date]]),1)</f>
        <v>45383</v>
      </c>
      <c r="AJ1805" t="str">
        <f>_xlfn.XLOOKUP(tblSales[[#This Row],[Product_ID]],Products!$A:$A,Products!$B:$B,"Unknown")</f>
        <v>Nike Bifold Wallet Navy Blue</v>
      </c>
      <c r="AK1805" s="9">
        <f>IFERROR(tblSales[[#This Row],[Profit]]/tblSales[[#This Row],[Sales Amount]],0)</f>
        <v>0.14360010838370044</v>
      </c>
      <c r="AL1805" t="str">
        <f>IF(tblSales[[#This Row],[Discount %]]&lt;=5,"0-5%",
IF(tblSales[[#This Row],[Discount %]]&lt;=10,"5-10%",
IF(tblSales[[#This Row],[Discount %]]&lt;=15,"10-15%",
IF(tblSales[[#This Row],[Discount %]]&lt;=20,"15-20%","20%+"))))</f>
        <v>20%+</v>
      </c>
    </row>
    <row r="1806" spans="1:38">
      <c r="A1806" s="2" t="s">
        <v>3726</v>
      </c>
      <c r="B1806" s="11">
        <v>45620</v>
      </c>
      <c r="C1806" s="2" t="s">
        <v>958</v>
      </c>
      <c r="D1806" s="2" t="s">
        <v>862</v>
      </c>
      <c r="E1806" s="2" t="s">
        <v>133</v>
      </c>
      <c r="F1806" s="2" t="s">
        <v>377</v>
      </c>
      <c r="G1806" s="2">
        <v>2</v>
      </c>
      <c r="H1806" s="2">
        <v>1514.03</v>
      </c>
      <c r="I1806" s="2">
        <v>10</v>
      </c>
      <c r="J1806" s="2">
        <v>302.81</v>
      </c>
      <c r="K1806" s="2">
        <v>12</v>
      </c>
      <c r="L1806" s="2">
        <v>327.02999999999997</v>
      </c>
      <c r="M1806" s="2">
        <v>3052.28</v>
      </c>
      <c r="N1806" s="2">
        <v>2158.94</v>
      </c>
      <c r="O1806" s="2">
        <f t="shared" si="68"/>
        <v>566.31000000000017</v>
      </c>
      <c r="P1806" s="2" t="s">
        <v>31</v>
      </c>
      <c r="Q1806" s="2" t="str">
        <f t="shared" si="69"/>
        <v>Net Banking</v>
      </c>
      <c r="R1806" s="2" t="s">
        <v>20</v>
      </c>
      <c r="S1806" s="2" t="s">
        <v>56</v>
      </c>
      <c r="T1806" s="2" t="s">
        <v>803</v>
      </c>
      <c r="U1806" s="2" t="s">
        <v>60</v>
      </c>
      <c r="V1806" t="str">
        <f>TEXT(tblSales[[#This Row],[Invoice Date]],"mmm")</f>
        <v>Nov</v>
      </c>
      <c r="W1806">
        <f>MONTH(tblSales[[#This Row],[Invoice Date]])</f>
        <v>11</v>
      </c>
      <c r="X1806">
        <f>YEAR(tblSales[[#This Row],[Invoice Date]])</f>
        <v>2024</v>
      </c>
      <c r="Y1806" t="str">
        <f>TEXT(tblSales[[#This Row],[Invoice Date]],"mmm-yyyy")</f>
        <v>Nov-2024</v>
      </c>
      <c r="Z1806" t="str">
        <f>_xlfn.XLOOKUP(tblSales[[#This Row],[Product_ID]],Products!$A:$A,Products!$C:$C,"Women Dresses")</f>
        <v>Sportswear</v>
      </c>
      <c r="AA1806" t="str">
        <f>_xlfn.XLOOKUP(tblSales[[#This Row],[Product_ID]],Products!$A:$A,Products!$D:$D,"Unknown")</f>
        <v>Sports T-Shirt</v>
      </c>
      <c r="AB1806" t="str">
        <f>_xlfn.XLOOKUP(tblSales[[#This Row],[Product_ID]],Products!$A:$A,Products!$E:$E,"Unknown")</f>
        <v>GRT Jewellers</v>
      </c>
      <c r="AC1806" t="str">
        <f>_xlfn.XLOOKUP(tblSales[[#This Row],[Store_ID]],Stores!$A:$A,Stores!$B:$B,"Unknown")</f>
        <v>TrendMart Tirupati High Street</v>
      </c>
      <c r="AD1806" t="str">
        <f>_xlfn.XLOOKUP(tblSales[[#This Row],[Store_ID]],Stores!$A:$A,Stores!$E:$E,"Unknown")</f>
        <v>South Zone 3</v>
      </c>
      <c r="AE1806" t="str">
        <f>_xlfn.XLOOKUP(tblSales[[#This Row],[Customer_ID]],Customers!$A:$A,Customers!$B:$B,"Unknown")</f>
        <v>Bhavani Sundaram</v>
      </c>
      <c r="AF1806" t="str">
        <f>_xlfn.XLOOKUP(tblSales[[#This Row],[Customer_ID]],Customers!$A:$A,Customers!$J:$J,"Unknown")</f>
        <v>Regular</v>
      </c>
      <c r="AG1806" t="str">
        <f>_xlfn.XLOOKUP(tblSales[[#This Row],[Employee_ID]],Employees!$A:$A,Employees!$B:$B,"Unknown")</f>
        <v>Sunita Ramachandran</v>
      </c>
      <c r="AH1806">
        <f>IF(MONTH(tblSales[[#This Row],[Invoice Date]])&gt;=4,MONTH(tblSales[[#This Row],[Invoice Date]]),MONTH(tblSales[[#This Row],[Invoice Date]])+12)</f>
        <v>11</v>
      </c>
      <c r="AI1806" s="8">
        <f>DATE(YEAR(tblSales[[#This Row],[Invoice Date]]),MONTH(tblSales[[#This Row],[Invoice Date]]),1)</f>
        <v>45597</v>
      </c>
      <c r="AJ1806" t="str">
        <f>_xlfn.XLOOKUP(tblSales[[#This Row],[Product_ID]],Products!$A:$A,Products!$B:$B,"Unknown")</f>
        <v>GRT Jewellers Sports T-Shirt Cream</v>
      </c>
      <c r="AK1806" s="9">
        <f>IFERROR(tblSales[[#This Row],[Profit]]/tblSales[[#This Row],[Sales Amount]],0)</f>
        <v>0.18553671353873175</v>
      </c>
      <c r="AL1806" t="str">
        <f>IF(tblSales[[#This Row],[Discount %]]&lt;=5,"0-5%",
IF(tblSales[[#This Row],[Discount %]]&lt;=10,"5-10%",
IF(tblSales[[#This Row],[Discount %]]&lt;=15,"10-15%",
IF(tblSales[[#This Row],[Discount %]]&lt;=20,"15-20%","20%+"))))</f>
        <v>5-10%</v>
      </c>
    </row>
    <row r="1807" spans="1:38">
      <c r="A1807" s="2" t="s">
        <v>3727</v>
      </c>
      <c r="B1807" s="11">
        <v>45595</v>
      </c>
      <c r="C1807" s="2" t="s">
        <v>1407</v>
      </c>
      <c r="D1807" s="2" t="s">
        <v>1642</v>
      </c>
      <c r="E1807" s="2" t="s">
        <v>1467</v>
      </c>
      <c r="F1807" s="2" t="s">
        <v>182</v>
      </c>
      <c r="G1807" s="2">
        <v>2</v>
      </c>
      <c r="H1807" s="2">
        <v>839.91</v>
      </c>
      <c r="I1807" s="2">
        <v>10</v>
      </c>
      <c r="J1807" s="2">
        <v>167.98</v>
      </c>
      <c r="K1807" s="2">
        <v>5</v>
      </c>
      <c r="L1807" s="2">
        <v>75.59</v>
      </c>
      <c r="M1807" s="2">
        <v>1587.43</v>
      </c>
      <c r="N1807" s="2">
        <v>962.6</v>
      </c>
      <c r="O1807" s="2">
        <f t="shared" si="68"/>
        <v>549.24</v>
      </c>
      <c r="P1807" s="2" t="s">
        <v>31</v>
      </c>
      <c r="Q1807" s="2" t="str">
        <f t="shared" si="69"/>
        <v>Net Banking</v>
      </c>
      <c r="R1807" s="2" t="s">
        <v>20</v>
      </c>
      <c r="S1807" s="2" t="s">
        <v>56</v>
      </c>
      <c r="T1807" s="2" t="s">
        <v>502</v>
      </c>
      <c r="U1807" s="2" t="s">
        <v>59</v>
      </c>
      <c r="V1807" t="str">
        <f>TEXT(tblSales[[#This Row],[Invoice Date]],"mmm")</f>
        <v>Oct</v>
      </c>
      <c r="W1807">
        <f>MONTH(tblSales[[#This Row],[Invoice Date]])</f>
        <v>10</v>
      </c>
      <c r="X1807">
        <f>YEAR(tblSales[[#This Row],[Invoice Date]])</f>
        <v>2024</v>
      </c>
      <c r="Y1807" t="str">
        <f>TEXT(tblSales[[#This Row],[Invoice Date]],"mmm-yyyy")</f>
        <v>Oct-2024</v>
      </c>
      <c r="Z1807" t="str">
        <f>_xlfn.XLOOKUP(tblSales[[#This Row],[Product_ID]],Products!$A:$A,Products!$C:$C,"Women Dresses")</f>
        <v>Accessories</v>
      </c>
      <c r="AA1807" t="str">
        <f>_xlfn.XLOOKUP(tblSales[[#This Row],[Product_ID]],Products!$A:$A,Products!$D:$D,"Unknown")</f>
        <v>Sunglasses</v>
      </c>
      <c r="AB1807" t="str">
        <f>_xlfn.XLOOKUP(tblSales[[#This Row],[Product_ID]],Products!$A:$A,Products!$E:$E,"Unknown")</f>
        <v>Missing Brand Name</v>
      </c>
      <c r="AC1807" t="str">
        <f>_xlfn.XLOOKUP(tblSales[[#This Row],[Store_ID]],Stores!$A:$A,Stores!$B:$B,"Unknown")</f>
        <v>TrendMart Erode Mall Kiosk</v>
      </c>
      <c r="AD1807" t="str">
        <f>_xlfn.XLOOKUP(tblSales[[#This Row],[Store_ID]],Stores!$A:$A,Stores!$E:$E,"Unknown")</f>
        <v>South Zone 1</v>
      </c>
      <c r="AE1807" t="str">
        <f>_xlfn.XLOOKUP(tblSales[[#This Row],[Customer_ID]],Customers!$A:$A,Customers!$B:$B,"Unknown")</f>
        <v>Nandini Iyer</v>
      </c>
      <c r="AF1807" t="str">
        <f>_xlfn.XLOOKUP(tblSales[[#This Row],[Customer_ID]],Customers!$A:$A,Customers!$J:$J,"Unknown")</f>
        <v>Silver</v>
      </c>
      <c r="AG1807" t="str">
        <f>_xlfn.XLOOKUP(tblSales[[#This Row],[Employee_ID]],Employees!$A:$A,Employees!$B:$B,"Unknown")</f>
        <v>Girish Sundaram</v>
      </c>
      <c r="AH1807">
        <f>IF(MONTH(tblSales[[#This Row],[Invoice Date]])&gt;=4,MONTH(tblSales[[#This Row],[Invoice Date]]),MONTH(tblSales[[#This Row],[Invoice Date]])+12)</f>
        <v>10</v>
      </c>
      <c r="AI1807" s="8">
        <f>DATE(YEAR(tblSales[[#This Row],[Invoice Date]]),MONTH(tblSales[[#This Row],[Invoice Date]]),1)</f>
        <v>45566</v>
      </c>
      <c r="AJ1807" t="str">
        <f>_xlfn.XLOOKUP(tblSales[[#This Row],[Product_ID]],Products!$A:$A,Products!$B:$B,"Unknown")</f>
        <v>Kalyan Silks Sunglasses Black</v>
      </c>
      <c r="AK1807" s="9">
        <f>IFERROR(tblSales[[#This Row],[Profit]]/tblSales[[#This Row],[Sales Amount]],0)</f>
        <v>0.34599320914937981</v>
      </c>
      <c r="AL1807" t="str">
        <f>IF(tblSales[[#This Row],[Discount %]]&lt;=5,"0-5%",
IF(tblSales[[#This Row],[Discount %]]&lt;=10,"5-10%",
IF(tblSales[[#This Row],[Discount %]]&lt;=15,"10-15%",
IF(tblSales[[#This Row],[Discount %]]&lt;=20,"15-20%","20%+"))))</f>
        <v>5-10%</v>
      </c>
    </row>
    <row r="1808" spans="1:38">
      <c r="A1808" s="2" t="s">
        <v>3728</v>
      </c>
      <c r="B1808" s="11">
        <v>45563</v>
      </c>
      <c r="C1808" s="2" t="s">
        <v>2110</v>
      </c>
      <c r="D1808" s="2" t="s">
        <v>231</v>
      </c>
      <c r="E1808" s="2" t="s">
        <v>625</v>
      </c>
      <c r="F1808" s="2" t="s">
        <v>182</v>
      </c>
      <c r="G1808" s="2">
        <v>4</v>
      </c>
      <c r="H1808" s="2">
        <v>6762.89</v>
      </c>
      <c r="I1808" s="2">
        <v>15</v>
      </c>
      <c r="J1808" s="2">
        <v>4057.73</v>
      </c>
      <c r="K1808" s="2">
        <v>3</v>
      </c>
      <c r="L1808" s="2">
        <v>689.81</v>
      </c>
      <c r="M1808" s="2">
        <v>23683.64</v>
      </c>
      <c r="N1808" s="2">
        <v>18860.400000000001</v>
      </c>
      <c r="O1808" s="2">
        <f t="shared" si="68"/>
        <v>4133.4299999999985</v>
      </c>
      <c r="P1808" s="2" t="s">
        <v>28</v>
      </c>
      <c r="Q1808" s="2" t="str">
        <f t="shared" si="69"/>
        <v>Credit Card</v>
      </c>
      <c r="R1808" s="2" t="s">
        <v>21</v>
      </c>
      <c r="S1808" s="2" t="s">
        <v>56</v>
      </c>
      <c r="T1808" s="2" t="s">
        <v>2582</v>
      </c>
      <c r="U1808" s="2" t="s">
        <v>60</v>
      </c>
      <c r="V1808" t="str">
        <f>TEXT(tblSales[[#This Row],[Invoice Date]],"mmm")</f>
        <v>Sep</v>
      </c>
      <c r="W1808">
        <f>MONTH(tblSales[[#This Row],[Invoice Date]])</f>
        <v>9</v>
      </c>
      <c r="X1808">
        <f>YEAR(tblSales[[#This Row],[Invoice Date]])</f>
        <v>2024</v>
      </c>
      <c r="Y1808" t="str">
        <f>TEXT(tblSales[[#This Row],[Invoice Date]],"mmm-yyyy")</f>
        <v>Sep-2024</v>
      </c>
      <c r="Z1808" t="str">
        <f>_xlfn.XLOOKUP(tblSales[[#This Row],[Product_ID]],Products!$A:$A,Products!$C:$C,"Women Dresses")</f>
        <v>Jewellery</v>
      </c>
      <c r="AA1808" t="str">
        <f>_xlfn.XLOOKUP(tblSales[[#This Row],[Product_ID]],Products!$A:$A,Products!$D:$D,"Unknown")</f>
        <v>Earrings</v>
      </c>
      <c r="AB1808" t="str">
        <f>_xlfn.XLOOKUP(tblSales[[#This Row],[Product_ID]],Products!$A:$A,Products!$E:$E,"Unknown")</f>
        <v>Nike</v>
      </c>
      <c r="AC1808" t="str">
        <f>_xlfn.XLOOKUP(tblSales[[#This Row],[Store_ID]],Stores!$A:$A,Stores!$B:$B,"Unknown")</f>
        <v>TrendMart Shivamogga Mall Kiosk</v>
      </c>
      <c r="AD1808" t="str">
        <f>_xlfn.XLOOKUP(tblSales[[#This Row],[Store_ID]],Stores!$A:$A,Stores!$E:$E,"Unknown")</f>
        <v>South Zone 2</v>
      </c>
      <c r="AE1808" t="str">
        <f>_xlfn.XLOOKUP(tblSales[[#This Row],[Customer_ID]],Customers!$A:$A,Customers!$B:$B,"Unknown")</f>
        <v>Vidya Chettiar</v>
      </c>
      <c r="AF1808" t="str">
        <f>_xlfn.XLOOKUP(tblSales[[#This Row],[Customer_ID]],Customers!$A:$A,Customers!$J:$J,"Unknown")</f>
        <v>Silver</v>
      </c>
      <c r="AG1808" t="str">
        <f>_xlfn.XLOOKUP(tblSales[[#This Row],[Employee_ID]],Employees!$A:$A,Employees!$B:$B,"Unknown")</f>
        <v>Girish Sundaram</v>
      </c>
      <c r="AH1808">
        <f>IF(MONTH(tblSales[[#This Row],[Invoice Date]])&gt;=4,MONTH(tblSales[[#This Row],[Invoice Date]]),MONTH(tblSales[[#This Row],[Invoice Date]])+12)</f>
        <v>9</v>
      </c>
      <c r="AI1808" s="8">
        <f>DATE(YEAR(tblSales[[#This Row],[Invoice Date]]),MONTH(tblSales[[#This Row],[Invoice Date]]),1)</f>
        <v>45536</v>
      </c>
      <c r="AJ1808" t="str">
        <f>_xlfn.XLOOKUP(tblSales[[#This Row],[Product_ID]],Products!$A:$A,Products!$B:$B,"Unknown")</f>
        <v>Nike Earrings Teal</v>
      </c>
      <c r="AK1808" s="9">
        <f>IFERROR(tblSales[[#This Row],[Profit]]/tblSales[[#This Row],[Sales Amount]],0)</f>
        <v>0.17452680415679342</v>
      </c>
      <c r="AL1808" t="str">
        <f>IF(tblSales[[#This Row],[Discount %]]&lt;=5,"0-5%",
IF(tblSales[[#This Row],[Discount %]]&lt;=10,"5-10%",
IF(tblSales[[#This Row],[Discount %]]&lt;=15,"10-15%",
IF(tblSales[[#This Row],[Discount %]]&lt;=20,"15-20%","20%+"))))</f>
        <v>10-15%</v>
      </c>
    </row>
    <row r="1809" spans="1:38">
      <c r="A1809" s="2" t="s">
        <v>3729</v>
      </c>
      <c r="B1809" s="11">
        <v>45416</v>
      </c>
      <c r="C1809" s="2" t="s">
        <v>1222</v>
      </c>
      <c r="D1809" s="2" t="s">
        <v>594</v>
      </c>
      <c r="E1809" s="2" t="s">
        <v>771</v>
      </c>
      <c r="F1809" s="2" t="s">
        <v>377</v>
      </c>
      <c r="G1809" s="2">
        <v>1</v>
      </c>
      <c r="H1809" s="2">
        <v>2092.54</v>
      </c>
      <c r="I1809" s="2">
        <v>10</v>
      </c>
      <c r="J1809" s="2">
        <v>209.25</v>
      </c>
      <c r="K1809" s="2">
        <v>12</v>
      </c>
      <c r="L1809" s="2">
        <v>225.99</v>
      </c>
      <c r="M1809" s="2">
        <v>2109.2800000000002</v>
      </c>
      <c r="N1809" s="2">
        <v>1409.12</v>
      </c>
      <c r="O1809" s="2">
        <f t="shared" si="68"/>
        <v>474.1700000000003</v>
      </c>
      <c r="P1809" s="2" t="s">
        <v>27</v>
      </c>
      <c r="Q1809" s="2" t="str">
        <f t="shared" si="69"/>
        <v>Cash</v>
      </c>
      <c r="R1809" s="2" t="s">
        <v>20</v>
      </c>
      <c r="S1809" s="2" t="s">
        <v>56</v>
      </c>
      <c r="T1809" s="2" t="s">
        <v>3730</v>
      </c>
      <c r="U1809" s="2" t="s">
        <v>60</v>
      </c>
      <c r="V1809" t="str">
        <f>TEXT(tblSales[[#This Row],[Invoice Date]],"mmm")</f>
        <v>May</v>
      </c>
      <c r="W1809">
        <f>MONTH(tblSales[[#This Row],[Invoice Date]])</f>
        <v>5</v>
      </c>
      <c r="X1809">
        <f>YEAR(tblSales[[#This Row],[Invoice Date]])</f>
        <v>2024</v>
      </c>
      <c r="Y1809" t="str">
        <f>TEXT(tblSales[[#This Row],[Invoice Date]],"mmm-yyyy")</f>
        <v>May-2024</v>
      </c>
      <c r="Z1809" t="str">
        <f>_xlfn.XLOOKUP(tblSales[[#This Row],[Product_ID]],Products!$A:$A,Products!$C:$C,"Women Dresses")</f>
        <v>Winter Wear</v>
      </c>
      <c r="AA1809" t="str">
        <f>_xlfn.XLOOKUP(tblSales[[#This Row],[Product_ID]],Products!$A:$A,Products!$D:$D,"Unknown")</f>
        <v>Sweater</v>
      </c>
      <c r="AB1809" t="str">
        <f>_xlfn.XLOOKUP(tblSales[[#This Row],[Product_ID]],Products!$A:$A,Products!$E:$E,"Unknown")</f>
        <v>Mufti</v>
      </c>
      <c r="AC1809" t="str">
        <f>_xlfn.XLOOKUP(tblSales[[#This Row],[Store_ID]],Stores!$A:$A,Stores!$B:$B,"Unknown")</f>
        <v>TrendMart Thoothukudi Mall Kiosk</v>
      </c>
      <c r="AD1809" t="str">
        <f>_xlfn.XLOOKUP(tblSales[[#This Row],[Store_ID]],Stores!$A:$A,Stores!$E:$E,"Unknown")</f>
        <v>South Zone 1</v>
      </c>
      <c r="AE1809" t="str">
        <f>_xlfn.XLOOKUP(tblSales[[#This Row],[Customer_ID]],Customers!$A:$A,Customers!$B:$B,"Unknown")</f>
        <v>Hariharan Iyer</v>
      </c>
      <c r="AF1809" t="str">
        <f>_xlfn.XLOOKUP(tblSales[[#This Row],[Customer_ID]],Customers!$A:$A,Customers!$J:$J,"Unknown")</f>
        <v>Silver</v>
      </c>
      <c r="AG1809" t="str">
        <f>_xlfn.XLOOKUP(tblSales[[#This Row],[Employee_ID]],Employees!$A:$A,Employees!$B:$B,"Unknown")</f>
        <v>Sunita Ramachandran</v>
      </c>
      <c r="AH1809">
        <f>IF(MONTH(tblSales[[#This Row],[Invoice Date]])&gt;=4,MONTH(tblSales[[#This Row],[Invoice Date]]),MONTH(tblSales[[#This Row],[Invoice Date]])+12)</f>
        <v>5</v>
      </c>
      <c r="AI1809" s="8">
        <f>DATE(YEAR(tblSales[[#This Row],[Invoice Date]]),MONTH(tblSales[[#This Row],[Invoice Date]]),1)</f>
        <v>45413</v>
      </c>
      <c r="AJ1809" t="str">
        <f>_xlfn.XLOOKUP(tblSales[[#This Row],[Product_ID]],Products!$A:$A,Products!$B:$B,"Unknown")</f>
        <v>Mufti Sweater Peach</v>
      </c>
      <c r="AK1809" s="9">
        <f>IFERROR(tblSales[[#This Row],[Profit]]/tblSales[[#This Row],[Sales Amount]],0)</f>
        <v>0.2248018281119625</v>
      </c>
      <c r="AL1809" t="str">
        <f>IF(tblSales[[#This Row],[Discount %]]&lt;=5,"0-5%",
IF(tblSales[[#This Row],[Discount %]]&lt;=10,"5-10%",
IF(tblSales[[#This Row],[Discount %]]&lt;=15,"10-15%",
IF(tblSales[[#This Row],[Discount %]]&lt;=20,"15-20%","20%+"))))</f>
        <v>5-10%</v>
      </c>
    </row>
    <row r="1810" spans="1:38">
      <c r="A1810" s="2" t="s">
        <v>3731</v>
      </c>
      <c r="B1810" s="11">
        <v>45615</v>
      </c>
      <c r="C1810" s="2" t="s">
        <v>2318</v>
      </c>
      <c r="D1810" s="2" t="s">
        <v>1168</v>
      </c>
      <c r="E1810" s="2" t="s">
        <v>1546</v>
      </c>
      <c r="F1810" s="2" t="s">
        <v>92</v>
      </c>
      <c r="G1810" s="2">
        <v>2</v>
      </c>
      <c r="H1810" s="2">
        <v>2173.27</v>
      </c>
      <c r="I1810" s="2">
        <v>25</v>
      </c>
      <c r="J1810" s="2">
        <v>1086.6300000000001</v>
      </c>
      <c r="K1810" s="2">
        <v>12</v>
      </c>
      <c r="L1810" s="2">
        <v>391.19</v>
      </c>
      <c r="M1810" s="2">
        <v>3651.1</v>
      </c>
      <c r="N1810" s="2">
        <v>2864.02</v>
      </c>
      <c r="O1810" s="2">
        <f t="shared" ref="O1810:O1818" si="70">(M1810-N1810-L1810)</f>
        <v>395.88999999999993</v>
      </c>
      <c r="P1810" s="2" t="s">
        <v>31</v>
      </c>
      <c r="Q1810" s="2" t="str">
        <f t="shared" si="69"/>
        <v>Net Banking</v>
      </c>
      <c r="R1810" s="2" t="s">
        <v>21</v>
      </c>
      <c r="S1810" s="2" t="s">
        <v>56</v>
      </c>
      <c r="T1810" s="2" t="s">
        <v>250</v>
      </c>
      <c r="U1810" s="2" t="s">
        <v>59</v>
      </c>
      <c r="V1810" t="str">
        <f>TEXT(tblSales[[#This Row],[Invoice Date]],"mmm")</f>
        <v>Nov</v>
      </c>
      <c r="W1810">
        <f>MONTH(tblSales[[#This Row],[Invoice Date]])</f>
        <v>11</v>
      </c>
      <c r="X1810">
        <f>YEAR(tblSales[[#This Row],[Invoice Date]])</f>
        <v>2024</v>
      </c>
      <c r="Y1810" t="str">
        <f>TEXT(tblSales[[#This Row],[Invoice Date]],"mmm-yyyy")</f>
        <v>Nov-2024</v>
      </c>
      <c r="Z1810" t="str">
        <f>_xlfn.XLOOKUP(tblSales[[#This Row],[Product_ID]],Products!$A:$A,Products!$C:$C,"Women Dresses")</f>
        <v>Footwear</v>
      </c>
      <c r="AA1810" t="str">
        <f>_xlfn.XLOOKUP(tblSales[[#This Row],[Product_ID]],Products!$A:$A,Products!$D:$D,"Unknown")</f>
        <v>Formal Shoes</v>
      </c>
      <c r="AB1810" t="str">
        <f>_xlfn.XLOOKUP(tblSales[[#This Row],[Product_ID]],Products!$A:$A,Products!$E:$E,"Unknown")</f>
        <v>Biba</v>
      </c>
      <c r="AC1810" t="str">
        <f>_xlfn.XLOOKUP(tblSales[[#This Row],[Store_ID]],Stores!$A:$A,Stores!$B:$B,"Unknown")</f>
        <v>TrendMart Guntur Standard</v>
      </c>
      <c r="AD1810" t="str">
        <f>_xlfn.XLOOKUP(tblSales[[#This Row],[Store_ID]],Stores!$A:$A,Stores!$E:$E,"Unknown")</f>
        <v>South Zone 3</v>
      </c>
      <c r="AE1810" t="str">
        <f>_xlfn.XLOOKUP(tblSales[[#This Row],[Customer_ID]],Customers!$A:$A,Customers!$B:$B,"Unknown")</f>
        <v>Jyothi Sundaram</v>
      </c>
      <c r="AF1810" t="str">
        <f>_xlfn.XLOOKUP(tblSales[[#This Row],[Customer_ID]],Customers!$A:$A,Customers!$J:$J,"Unknown")</f>
        <v>Gold</v>
      </c>
      <c r="AG1810" t="str">
        <f>_xlfn.XLOOKUP(tblSales[[#This Row],[Employee_ID]],Employees!$A:$A,Employees!$B:$B,"Unknown")</f>
        <v>Manoj Ramachandran</v>
      </c>
      <c r="AH1810">
        <f>IF(MONTH(tblSales[[#This Row],[Invoice Date]])&gt;=4,MONTH(tblSales[[#This Row],[Invoice Date]]),MONTH(tblSales[[#This Row],[Invoice Date]])+12)</f>
        <v>11</v>
      </c>
      <c r="AI1810" s="8">
        <f>DATE(YEAR(tblSales[[#This Row],[Invoice Date]]),MONTH(tblSales[[#This Row],[Invoice Date]]),1)</f>
        <v>45597</v>
      </c>
      <c r="AJ1810" t="str">
        <f>_xlfn.XLOOKUP(tblSales[[#This Row],[Product_ID]],Products!$A:$A,Products!$B:$B,"Unknown")</f>
        <v>Biba Formal Shoes Brown</v>
      </c>
      <c r="AK1810" s="9">
        <f>IFERROR(tblSales[[#This Row],[Profit]]/tblSales[[#This Row],[Sales Amount]],0)</f>
        <v>0.10843033606310426</v>
      </c>
      <c r="AL1810" t="str">
        <f>IF(tblSales[[#This Row],[Discount %]]&lt;=5,"0-5%",
IF(tblSales[[#This Row],[Discount %]]&lt;=10,"5-10%",
IF(tblSales[[#This Row],[Discount %]]&lt;=15,"10-15%",
IF(tblSales[[#This Row],[Discount %]]&lt;=20,"15-20%","20%+"))))</f>
        <v>20%+</v>
      </c>
    </row>
    <row r="1811" spans="1:38">
      <c r="A1811" s="2" t="s">
        <v>3732</v>
      </c>
      <c r="B1811" s="11">
        <v>45578</v>
      </c>
      <c r="C1811" s="2" t="s">
        <v>736</v>
      </c>
      <c r="D1811" s="2" t="s">
        <v>452</v>
      </c>
      <c r="E1811" s="2" t="s">
        <v>480</v>
      </c>
      <c r="F1811" s="2" t="s">
        <v>350</v>
      </c>
      <c r="G1811" s="2">
        <v>4</v>
      </c>
      <c r="H1811" s="2">
        <v>1276.31</v>
      </c>
      <c r="I1811" s="2">
        <v>10</v>
      </c>
      <c r="J1811" s="2">
        <v>510.52</v>
      </c>
      <c r="K1811" s="2">
        <v>12</v>
      </c>
      <c r="L1811" s="2">
        <v>551.37</v>
      </c>
      <c r="M1811" s="2">
        <v>5146.09</v>
      </c>
      <c r="N1811" s="2">
        <v>3658.88</v>
      </c>
      <c r="O1811" s="2">
        <f t="shared" si="70"/>
        <v>935.84</v>
      </c>
      <c r="P1811" s="2" t="s">
        <v>27</v>
      </c>
      <c r="Q1811" s="2" t="str">
        <f t="shared" si="69"/>
        <v>Cash</v>
      </c>
      <c r="R1811" s="2" t="s">
        <v>20</v>
      </c>
      <c r="S1811" s="2" t="s">
        <v>56</v>
      </c>
      <c r="T1811" s="2" t="s">
        <v>1195</v>
      </c>
      <c r="U1811" s="2" t="s">
        <v>60</v>
      </c>
      <c r="V1811" t="str">
        <f>TEXT(tblSales[[#This Row],[Invoice Date]],"mmm")</f>
        <v>Oct</v>
      </c>
      <c r="W1811">
        <f>MONTH(tblSales[[#This Row],[Invoice Date]])</f>
        <v>10</v>
      </c>
      <c r="X1811">
        <f>YEAR(tblSales[[#This Row],[Invoice Date]])</f>
        <v>2024</v>
      </c>
      <c r="Y1811" t="str">
        <f>TEXT(tblSales[[#This Row],[Invoice Date]],"mmm-yyyy")</f>
        <v>Oct-2024</v>
      </c>
      <c r="Z1811" t="str">
        <f>_xlfn.XLOOKUP(tblSales[[#This Row],[Product_ID]],Products!$A:$A,Products!$C:$C,"Women Dresses")</f>
        <v>Sportswear</v>
      </c>
      <c r="AA1811" t="str">
        <f>_xlfn.XLOOKUP(tblSales[[#This Row],[Product_ID]],Products!$A:$A,Products!$D:$D,"Unknown")</f>
        <v>Sports T-Shirt</v>
      </c>
      <c r="AB1811" t="str">
        <f>_xlfn.XLOOKUP(tblSales[[#This Row],[Product_ID]],Products!$A:$A,Products!$E:$E,"Unknown")</f>
        <v>Liberty</v>
      </c>
      <c r="AC1811" t="str">
        <f>_xlfn.XLOOKUP(tblSales[[#This Row],[Store_ID]],Stores!$A:$A,Stores!$B:$B,"Unknown")</f>
        <v>TrendMart Thrissur High Street</v>
      </c>
      <c r="AD1811" t="str">
        <f>_xlfn.XLOOKUP(tblSales[[#This Row],[Store_ID]],Stores!$A:$A,Stores!$E:$E,"Unknown")</f>
        <v>South Zone 1</v>
      </c>
      <c r="AE1811" t="str">
        <f>_xlfn.XLOOKUP(tblSales[[#This Row],[Customer_ID]],Customers!$A:$A,Customers!$B:$B,"Unknown")</f>
        <v>Ramesh Singh</v>
      </c>
      <c r="AF1811" t="str">
        <f>_xlfn.XLOOKUP(tblSales[[#This Row],[Customer_ID]],Customers!$A:$A,Customers!$J:$J,"Unknown")</f>
        <v>Silver</v>
      </c>
      <c r="AG1811" t="str">
        <f>_xlfn.XLOOKUP(tblSales[[#This Row],[Employee_ID]],Employees!$A:$A,Employees!$B:$B,"Unknown")</f>
        <v>Chitra Chettiar</v>
      </c>
      <c r="AH1811">
        <f>IF(MONTH(tblSales[[#This Row],[Invoice Date]])&gt;=4,MONTH(tblSales[[#This Row],[Invoice Date]]),MONTH(tblSales[[#This Row],[Invoice Date]])+12)</f>
        <v>10</v>
      </c>
      <c r="AI1811" s="8">
        <f>DATE(YEAR(tblSales[[#This Row],[Invoice Date]]),MONTH(tblSales[[#This Row],[Invoice Date]]),1)</f>
        <v>45566</v>
      </c>
      <c r="AJ1811" t="str">
        <f>_xlfn.XLOOKUP(tblSales[[#This Row],[Product_ID]],Products!$A:$A,Products!$B:$B,"Unknown")</f>
        <v>Liberty Sports T-Shirt Peach</v>
      </c>
      <c r="AK1811" s="9">
        <f>IFERROR(tblSales[[#This Row],[Profit]]/tblSales[[#This Row],[Sales Amount]],0)</f>
        <v>0.18185457308364214</v>
      </c>
      <c r="AL1811" t="str">
        <f>IF(tblSales[[#This Row],[Discount %]]&lt;=5,"0-5%",
IF(tblSales[[#This Row],[Discount %]]&lt;=10,"5-10%",
IF(tblSales[[#This Row],[Discount %]]&lt;=15,"10-15%",
IF(tblSales[[#This Row],[Discount %]]&lt;=20,"15-20%","20%+"))))</f>
        <v>5-10%</v>
      </c>
    </row>
    <row r="1812" spans="1:38" s="5" customFormat="1">
      <c r="A1812" s="14" t="s">
        <v>3733</v>
      </c>
      <c r="B1812" s="15">
        <v>45720</v>
      </c>
      <c r="C1812" s="14" t="s">
        <v>1165</v>
      </c>
      <c r="D1812" s="14" t="s">
        <v>513</v>
      </c>
      <c r="E1812" s="14" t="s">
        <v>1122</v>
      </c>
      <c r="F1812" s="14" t="s">
        <v>238</v>
      </c>
      <c r="G1812" s="14">
        <f>IFERROR(ROUND((J1812/(I1812/100)/H1812),0),0)</f>
        <v>3</v>
      </c>
      <c r="H1812" s="14">
        <v>2322.8000000000002</v>
      </c>
      <c r="I1812" s="14">
        <v>15</v>
      </c>
      <c r="J1812" s="14">
        <v>1045.26</v>
      </c>
      <c r="K1812" s="14">
        <v>12</v>
      </c>
      <c r="L1812" s="14">
        <v>710.78</v>
      </c>
      <c r="M1812" s="14">
        <v>6633.92</v>
      </c>
      <c r="N1812" s="14">
        <v>4782</v>
      </c>
      <c r="O1812" s="14">
        <f t="shared" si="70"/>
        <v>1141.1400000000001</v>
      </c>
      <c r="P1812" s="14" t="s">
        <v>30</v>
      </c>
      <c r="Q1812" s="14" t="str">
        <f t="shared" si="69"/>
        <v>EMI</v>
      </c>
      <c r="R1812" s="14" t="s">
        <v>21</v>
      </c>
      <c r="S1812" s="14" t="s">
        <v>56</v>
      </c>
      <c r="T1812" s="14" t="s">
        <v>2444</v>
      </c>
      <c r="U1812" s="14" t="s">
        <v>59</v>
      </c>
      <c r="V1812" s="5" t="str">
        <f>TEXT(tblSales[[#This Row],[Invoice Date]],"mmm")</f>
        <v>Mar</v>
      </c>
      <c r="W1812" s="5">
        <f>MONTH(tblSales[[#This Row],[Invoice Date]])</f>
        <v>3</v>
      </c>
      <c r="X1812" s="5">
        <f>YEAR(tblSales[[#This Row],[Invoice Date]])</f>
        <v>2025</v>
      </c>
      <c r="Y1812" s="5" t="str">
        <f>TEXT(tblSales[[#This Row],[Invoice Date]],"mmm-yyyy")</f>
        <v>Mar-2025</v>
      </c>
      <c r="Z1812" s="5" t="str">
        <f>_xlfn.XLOOKUP(tblSales[[#This Row],[Product_ID]],Products!$A:$A,Products!$C:$C,"Women Dresses")</f>
        <v>Men Ethnic</v>
      </c>
      <c r="AA1812" s="5" t="str">
        <f>_xlfn.XLOOKUP(tblSales[[#This Row],[Product_ID]],Products!$A:$A,Products!$D:$D,"Unknown")</f>
        <v>Nehru Jacket</v>
      </c>
      <c r="AB1812" s="5" t="str">
        <f>_xlfn.XLOOKUP(tblSales[[#This Row],[Product_ID]],Products!$A:$A,Products!$E:$E,"Unknown")</f>
        <v>Fastrack</v>
      </c>
      <c r="AC1812" s="5" t="str">
        <f>_xlfn.XLOOKUP(tblSales[[#This Row],[Store_ID]],Stores!$A:$A,Stores!$B:$B,"Unknown")</f>
        <v>TrendMart Chennai Standard</v>
      </c>
      <c r="AD1812" s="5" t="str">
        <f>_xlfn.XLOOKUP(tblSales[[#This Row],[Store_ID]],Stores!$A:$A,Stores!$E:$E,"Unknown")</f>
        <v>South Zone 1</v>
      </c>
      <c r="AE1812" s="5" t="str">
        <f>_xlfn.XLOOKUP(tblSales[[#This Row],[Customer_ID]],Customers!$A:$A,Customers!$B:$B,"Unknown")</f>
        <v>Kannan Yadav</v>
      </c>
      <c r="AF1812" s="5" t="str">
        <f>_xlfn.XLOOKUP(tblSales[[#This Row],[Customer_ID]],Customers!$A:$A,Customers!$J:$J,"Unknown")</f>
        <v>Silver</v>
      </c>
      <c r="AG1812" s="5" t="str">
        <f>_xlfn.XLOOKUP(tblSales[[#This Row],[Employee_ID]],Employees!$A:$A,Employees!$B:$B,"Unknown")</f>
        <v>Dhruv Mishra</v>
      </c>
      <c r="AH1812" s="5">
        <f>IF(MONTH(tblSales[[#This Row],[Invoice Date]])&gt;=4,MONTH(tblSales[[#This Row],[Invoice Date]]),MONTH(tblSales[[#This Row],[Invoice Date]])+12)</f>
        <v>15</v>
      </c>
      <c r="AI1812" s="16">
        <f>DATE(YEAR(tblSales[[#This Row],[Invoice Date]]),MONTH(tblSales[[#This Row],[Invoice Date]]),1)</f>
        <v>45717</v>
      </c>
      <c r="AJ1812" s="5" t="str">
        <f>_xlfn.XLOOKUP(tblSales[[#This Row],[Product_ID]],Products!$A:$A,Products!$B:$B,"Unknown")</f>
        <v>Fastrack Nehru Jacket Black</v>
      </c>
      <c r="AK1812" s="17">
        <f>IFERROR(tblSales[[#This Row],[Profit]]/tblSales[[#This Row],[Sales Amount]],0)</f>
        <v>0.17201594230861997</v>
      </c>
      <c r="AL1812" s="5" t="str">
        <f>IF(tblSales[[#This Row],[Discount %]]&lt;=5,"0-5%",
IF(tblSales[[#This Row],[Discount %]]&lt;=10,"5-10%",
IF(tblSales[[#This Row],[Discount %]]&lt;=15,"10-15%",
IF(tblSales[[#This Row],[Discount %]]&lt;=20,"15-20%","20%+"))))</f>
        <v>10-15%</v>
      </c>
    </row>
    <row r="1813" spans="1:38">
      <c r="A1813" s="2" t="s">
        <v>3734</v>
      </c>
      <c r="B1813" s="11">
        <v>45399</v>
      </c>
      <c r="C1813" s="2" t="s">
        <v>1193</v>
      </c>
      <c r="D1813" s="2" t="s">
        <v>318</v>
      </c>
      <c r="E1813" s="2" t="s">
        <v>779</v>
      </c>
      <c r="F1813" s="2" t="s">
        <v>319</v>
      </c>
      <c r="G1813" s="2">
        <v>4</v>
      </c>
      <c r="H1813" s="2">
        <v>1343.49</v>
      </c>
      <c r="I1813" s="2">
        <v>25</v>
      </c>
      <c r="J1813" s="2">
        <v>1343.49</v>
      </c>
      <c r="K1813" s="2">
        <v>12</v>
      </c>
      <c r="L1813" s="2">
        <v>483.66</v>
      </c>
      <c r="M1813" s="2">
        <v>4514.13</v>
      </c>
      <c r="N1813" s="2">
        <v>4100.96</v>
      </c>
      <c r="O1813" s="2">
        <f t="shared" si="70"/>
        <v>-70.489999999999952</v>
      </c>
      <c r="P1813" s="2" t="s">
        <v>27</v>
      </c>
      <c r="Q1813" s="2" t="str">
        <f t="shared" si="69"/>
        <v>Cash</v>
      </c>
      <c r="R1813" s="2" t="s">
        <v>21</v>
      </c>
      <c r="S1813" s="2" t="s">
        <v>56</v>
      </c>
      <c r="T1813" s="2" t="s">
        <v>1851</v>
      </c>
      <c r="U1813" s="2" t="s">
        <v>59</v>
      </c>
      <c r="V1813" t="str">
        <f>TEXT(tblSales[[#This Row],[Invoice Date]],"mmm")</f>
        <v>Apr</v>
      </c>
      <c r="W1813">
        <f>MONTH(tblSales[[#This Row],[Invoice Date]])</f>
        <v>4</v>
      </c>
      <c r="X1813">
        <f>YEAR(tblSales[[#This Row],[Invoice Date]])</f>
        <v>2024</v>
      </c>
      <c r="Y1813" t="str">
        <f>TEXT(tblSales[[#This Row],[Invoice Date]],"mmm-yyyy")</f>
        <v>Apr-2024</v>
      </c>
      <c r="Z1813" t="str">
        <f>_xlfn.XLOOKUP(tblSales[[#This Row],[Product_ID]],Products!$A:$A,Products!$C:$C,"Women Dresses")</f>
        <v>Women Jeans</v>
      </c>
      <c r="AA1813" t="str">
        <f>_xlfn.XLOOKUP(tblSales[[#This Row],[Product_ID]],Products!$A:$A,Products!$D:$D,"Unknown")</f>
        <v>Straight Fit</v>
      </c>
      <c r="AB1813" t="str">
        <f>_xlfn.XLOOKUP(tblSales[[#This Row],[Product_ID]],Products!$A:$A,Products!$E:$E,"Unknown")</f>
        <v>Pothys</v>
      </c>
      <c r="AC1813" t="str">
        <f>_xlfn.XLOOKUP(tblSales[[#This Row],[Store_ID]],Stores!$A:$A,Stores!$B:$B,"Unknown")</f>
        <v>TrendMart Vellore Standard</v>
      </c>
      <c r="AD1813" t="str">
        <f>_xlfn.XLOOKUP(tblSales[[#This Row],[Store_ID]],Stores!$A:$A,Stores!$E:$E,"Unknown")</f>
        <v>South Zone 1</v>
      </c>
      <c r="AE1813" t="str">
        <f>_xlfn.XLOOKUP(tblSales[[#This Row],[Customer_ID]],Customers!$A:$A,Customers!$B:$B,"Unknown")</f>
        <v>Arun Pillai</v>
      </c>
      <c r="AF1813" t="str">
        <f>_xlfn.XLOOKUP(tblSales[[#This Row],[Customer_ID]],Customers!$A:$A,Customers!$J:$J,"Unknown")</f>
        <v>Silver</v>
      </c>
      <c r="AG1813" t="str">
        <f>_xlfn.XLOOKUP(tblSales[[#This Row],[Employee_ID]],Employees!$A:$A,Employees!$B:$B,"Unknown")</f>
        <v>Sathish Sundaram</v>
      </c>
      <c r="AH1813">
        <f>IF(MONTH(tblSales[[#This Row],[Invoice Date]])&gt;=4,MONTH(tblSales[[#This Row],[Invoice Date]]),MONTH(tblSales[[#This Row],[Invoice Date]])+12)</f>
        <v>4</v>
      </c>
      <c r="AI1813" s="8">
        <f>DATE(YEAR(tblSales[[#This Row],[Invoice Date]]),MONTH(tblSales[[#This Row],[Invoice Date]]),1)</f>
        <v>45383</v>
      </c>
      <c r="AJ1813" t="str">
        <f>_xlfn.XLOOKUP(tblSales[[#This Row],[Product_ID]],Products!$A:$A,Products!$B:$B,"Unknown")</f>
        <v>Pothys Straight Fit Charcoal</v>
      </c>
      <c r="AK1813" s="9">
        <f>IFERROR(tblSales[[#This Row],[Profit]]/tblSales[[#This Row],[Sales Amount]],0)</f>
        <v>-1.5615412050605532E-2</v>
      </c>
      <c r="AL1813" t="str">
        <f>IF(tblSales[[#This Row],[Discount %]]&lt;=5,"0-5%",
IF(tblSales[[#This Row],[Discount %]]&lt;=10,"5-10%",
IF(tblSales[[#This Row],[Discount %]]&lt;=15,"10-15%",
IF(tblSales[[#This Row],[Discount %]]&lt;=20,"15-20%","20%+"))))</f>
        <v>20%+</v>
      </c>
    </row>
    <row r="1814" spans="1:38">
      <c r="A1814" s="2" t="s">
        <v>3735</v>
      </c>
      <c r="B1814" s="11">
        <v>45650</v>
      </c>
      <c r="C1814" s="2" t="s">
        <v>589</v>
      </c>
      <c r="D1814" s="2" t="s">
        <v>1421</v>
      </c>
      <c r="E1814" s="2" t="s">
        <v>1122</v>
      </c>
      <c r="F1814" s="2" t="s">
        <v>222</v>
      </c>
      <c r="G1814" s="2">
        <v>3</v>
      </c>
      <c r="H1814" s="2">
        <v>757.38</v>
      </c>
      <c r="I1814" s="2">
        <v>30</v>
      </c>
      <c r="J1814" s="2">
        <v>681.64</v>
      </c>
      <c r="K1814" s="2">
        <v>5</v>
      </c>
      <c r="L1814" s="2">
        <v>79.53</v>
      </c>
      <c r="M1814" s="2">
        <v>1670.03</v>
      </c>
      <c r="N1814" s="2">
        <v>1284.48</v>
      </c>
      <c r="O1814" s="2">
        <f t="shared" si="70"/>
        <v>306.02</v>
      </c>
      <c r="P1814" s="2" t="s">
        <v>27</v>
      </c>
      <c r="Q1814" s="2" t="str">
        <f t="shared" si="69"/>
        <v>Cash</v>
      </c>
      <c r="R1814" s="2" t="s">
        <v>20</v>
      </c>
      <c r="S1814" s="2" t="s">
        <v>56</v>
      </c>
      <c r="T1814" s="2" t="s">
        <v>359</v>
      </c>
      <c r="U1814" s="2" t="s">
        <v>59</v>
      </c>
      <c r="V1814" t="str">
        <f>TEXT(tblSales[[#This Row],[Invoice Date]],"mmm")</f>
        <v>Dec</v>
      </c>
      <c r="W1814">
        <f>MONTH(tblSales[[#This Row],[Invoice Date]])</f>
        <v>12</v>
      </c>
      <c r="X1814">
        <f>YEAR(tblSales[[#This Row],[Invoice Date]])</f>
        <v>2024</v>
      </c>
      <c r="Y1814" t="str">
        <f>TEXT(tblSales[[#This Row],[Invoice Date]],"mmm-yyyy")</f>
        <v>Dec-2024</v>
      </c>
      <c r="Z1814" t="str">
        <f>_xlfn.XLOOKUP(tblSales[[#This Row],[Product_ID]],Products!$A:$A,Products!$C:$C,"Women Dresses")</f>
        <v>Men T-Shirts</v>
      </c>
      <c r="AA1814" t="str">
        <f>_xlfn.XLOOKUP(tblSales[[#This Row],[Product_ID]],Products!$A:$A,Products!$D:$D,"Unknown")</f>
        <v>Round Neck</v>
      </c>
      <c r="AB1814" t="str">
        <f>_xlfn.XLOOKUP(tblSales[[#This Row],[Product_ID]],Products!$A:$A,Products!$E:$E,"Unknown")</f>
        <v>Killer Jeans</v>
      </c>
      <c r="AC1814" t="str">
        <f>_xlfn.XLOOKUP(tblSales[[#This Row],[Store_ID]],Stores!$A:$A,Stores!$B:$B,"Unknown")</f>
        <v>TrendMart Chennai Standard</v>
      </c>
      <c r="AD1814" t="str">
        <f>_xlfn.XLOOKUP(tblSales[[#This Row],[Store_ID]],Stores!$A:$A,Stores!$E:$E,"Unknown")</f>
        <v>South Zone 1</v>
      </c>
      <c r="AE1814" t="str">
        <f>_xlfn.XLOOKUP(tblSales[[#This Row],[Customer_ID]],Customers!$A:$A,Customers!$B:$B,"Unknown")</f>
        <v>Deepthi Shetty</v>
      </c>
      <c r="AF1814" t="str">
        <f>_xlfn.XLOOKUP(tblSales[[#This Row],[Customer_ID]],Customers!$A:$A,Customers!$J:$J,"Unknown")</f>
        <v>Regular</v>
      </c>
      <c r="AG1814" t="str">
        <f>_xlfn.XLOOKUP(tblSales[[#This Row],[Employee_ID]],Employees!$A:$A,Employees!$B:$B,"Unknown")</f>
        <v>Vasanthi Gupta</v>
      </c>
      <c r="AH1814">
        <f>IF(MONTH(tblSales[[#This Row],[Invoice Date]])&gt;=4,MONTH(tblSales[[#This Row],[Invoice Date]]),MONTH(tblSales[[#This Row],[Invoice Date]])+12)</f>
        <v>12</v>
      </c>
      <c r="AI1814" s="8">
        <f>DATE(YEAR(tblSales[[#This Row],[Invoice Date]]),MONTH(tblSales[[#This Row],[Invoice Date]]),1)</f>
        <v>45627</v>
      </c>
      <c r="AJ1814" t="str">
        <f>_xlfn.XLOOKUP(tblSales[[#This Row],[Product_ID]],Products!$A:$A,Products!$B:$B,"Unknown")</f>
        <v>Killer Jeans Round Neck Charcoal</v>
      </c>
      <c r="AK1814" s="9">
        <f>IFERROR(tblSales[[#This Row],[Profit]]/tblSales[[#This Row],[Sales Amount]],0)</f>
        <v>0.18324221720567893</v>
      </c>
      <c r="AL1814" t="str">
        <f>IF(tblSales[[#This Row],[Discount %]]&lt;=5,"0-5%",
IF(tblSales[[#This Row],[Discount %]]&lt;=10,"5-10%",
IF(tblSales[[#This Row],[Discount %]]&lt;=15,"10-15%",
IF(tblSales[[#This Row],[Discount %]]&lt;=20,"15-20%","20%+"))))</f>
        <v>20%+</v>
      </c>
    </row>
    <row r="1815" spans="1:38">
      <c r="A1815" s="2" t="s">
        <v>3736</v>
      </c>
      <c r="B1815" s="11">
        <v>45652</v>
      </c>
      <c r="C1815" s="2" t="s">
        <v>419</v>
      </c>
      <c r="D1815" s="2" t="s">
        <v>749</v>
      </c>
      <c r="E1815" s="2" t="s">
        <v>404</v>
      </c>
      <c r="F1815" s="2" t="s">
        <v>227</v>
      </c>
      <c r="G1815" s="2">
        <v>1</v>
      </c>
      <c r="H1815" s="2">
        <v>594.57000000000005</v>
      </c>
      <c r="I1815" s="2">
        <v>0</v>
      </c>
      <c r="J1815" s="2">
        <v>0</v>
      </c>
      <c r="K1815" s="2">
        <v>5</v>
      </c>
      <c r="L1815" s="2">
        <v>29.73</v>
      </c>
      <c r="M1815" s="2">
        <v>624.29999999999995</v>
      </c>
      <c r="N1815" s="2">
        <v>424.76</v>
      </c>
      <c r="O1815" s="2">
        <f t="shared" si="70"/>
        <v>169.80999999999997</v>
      </c>
      <c r="P1815" s="2" t="s">
        <v>27</v>
      </c>
      <c r="Q1815" s="2" t="str">
        <f t="shared" si="69"/>
        <v>Cash</v>
      </c>
      <c r="R1815" s="2" t="s">
        <v>20</v>
      </c>
      <c r="S1815" s="2" t="s">
        <v>56</v>
      </c>
      <c r="T1815" s="2" t="s">
        <v>1075</v>
      </c>
      <c r="U1815" s="2" t="s">
        <v>59</v>
      </c>
      <c r="V1815" t="str">
        <f>TEXT(tblSales[[#This Row],[Invoice Date]],"mmm")</f>
        <v>Dec</v>
      </c>
      <c r="W1815">
        <f>MONTH(tblSales[[#This Row],[Invoice Date]])</f>
        <v>12</v>
      </c>
      <c r="X1815">
        <f>YEAR(tblSales[[#This Row],[Invoice Date]])</f>
        <v>2024</v>
      </c>
      <c r="Y1815" t="str">
        <f>TEXT(tblSales[[#This Row],[Invoice Date]],"mmm-yyyy")</f>
        <v>Dec-2024</v>
      </c>
      <c r="Z1815" t="str">
        <f>_xlfn.XLOOKUP(tblSales[[#This Row],[Product_ID]],Products!$A:$A,Products!$C:$C,"Women Dresses")</f>
        <v>Kids Wear</v>
      </c>
      <c r="AA1815" t="str">
        <f>_xlfn.XLOOKUP(tblSales[[#This Row],[Product_ID]],Products!$A:$A,Products!$D:$D,"Unknown")</f>
        <v>Girls Frock</v>
      </c>
      <c r="AB1815" t="str">
        <f>_xlfn.XLOOKUP(tblSales[[#This Row],[Product_ID]],Products!$A:$A,Products!$E:$E,"Unknown")</f>
        <v>Being Human</v>
      </c>
      <c r="AC1815" t="str">
        <f>_xlfn.XLOOKUP(tblSales[[#This Row],[Store_ID]],Stores!$A:$A,Stores!$B:$B,"Unknown")</f>
        <v>TrendMart Visakhapatnam High Street</v>
      </c>
      <c r="AD1815" t="str">
        <f>_xlfn.XLOOKUP(tblSales[[#This Row],[Store_ID]],Stores!$A:$A,Stores!$E:$E,"Unknown")</f>
        <v>South Zone 3</v>
      </c>
      <c r="AE1815" t="str">
        <f>_xlfn.XLOOKUP(tblSales[[#This Row],[Customer_ID]],Customers!$A:$A,Customers!$B:$B,"Unknown")</f>
        <v>Pandian Venkatesan</v>
      </c>
      <c r="AF1815" t="str">
        <f>_xlfn.XLOOKUP(tblSales[[#This Row],[Customer_ID]],Customers!$A:$A,Customers!$J:$J,"Unknown")</f>
        <v>Silver</v>
      </c>
      <c r="AG1815" t="str">
        <f>_xlfn.XLOOKUP(tblSales[[#This Row],[Employee_ID]],Employees!$A:$A,Employees!$B:$B,"Unknown")</f>
        <v>Ishwarya Shetty</v>
      </c>
      <c r="AH1815">
        <f>IF(MONTH(tblSales[[#This Row],[Invoice Date]])&gt;=4,MONTH(tblSales[[#This Row],[Invoice Date]]),MONTH(tblSales[[#This Row],[Invoice Date]])+12)</f>
        <v>12</v>
      </c>
      <c r="AI1815" s="8">
        <f>DATE(YEAR(tblSales[[#This Row],[Invoice Date]]),MONTH(tblSales[[#This Row],[Invoice Date]]),1)</f>
        <v>45627</v>
      </c>
      <c r="AJ1815" t="str">
        <f>_xlfn.XLOOKUP(tblSales[[#This Row],[Product_ID]],Products!$A:$A,Products!$B:$B,"Unknown")</f>
        <v>Being Human Girls Frock Teal</v>
      </c>
      <c r="AK1815" s="9">
        <f>IFERROR(tblSales[[#This Row],[Profit]]/tblSales[[#This Row],[Sales Amount]],0)</f>
        <v>0.27200064071760371</v>
      </c>
      <c r="AL1815" t="str">
        <f>IF(tblSales[[#This Row],[Discount %]]&lt;=5,"0-5%",
IF(tblSales[[#This Row],[Discount %]]&lt;=10,"5-10%",
IF(tblSales[[#This Row],[Discount %]]&lt;=15,"10-15%",
IF(tblSales[[#This Row],[Discount %]]&lt;=20,"15-20%","20%+"))))</f>
        <v>0-5%</v>
      </c>
    </row>
    <row r="1816" spans="1:38">
      <c r="A1816" s="2" t="s">
        <v>3737</v>
      </c>
      <c r="B1816" s="11">
        <v>45423</v>
      </c>
      <c r="C1816" s="2" t="s">
        <v>2809</v>
      </c>
      <c r="D1816" s="2" t="s">
        <v>1494</v>
      </c>
      <c r="E1816" s="2" t="s">
        <v>855</v>
      </c>
      <c r="F1816" s="2" t="s">
        <v>405</v>
      </c>
      <c r="G1816" s="2">
        <v>1</v>
      </c>
      <c r="H1816" s="2">
        <v>1188.67</v>
      </c>
      <c r="I1816" s="2">
        <v>5</v>
      </c>
      <c r="J1816" s="2">
        <v>59.43</v>
      </c>
      <c r="K1816" s="2">
        <v>12</v>
      </c>
      <c r="L1816" s="2">
        <v>135.51</v>
      </c>
      <c r="M1816" s="2">
        <v>1264.75</v>
      </c>
      <c r="N1816" s="2">
        <v>917.44</v>
      </c>
      <c r="O1816" s="2">
        <f t="shared" si="70"/>
        <v>211.79999999999995</v>
      </c>
      <c r="P1816" s="2" t="s">
        <v>32</v>
      </c>
      <c r="Q1816" s="2" t="str">
        <f t="shared" si="69"/>
        <v>UPI</v>
      </c>
      <c r="R1816" s="2" t="s">
        <v>21</v>
      </c>
      <c r="S1816" s="2" t="s">
        <v>56</v>
      </c>
      <c r="T1816" s="2" t="s">
        <v>1981</v>
      </c>
      <c r="U1816" s="2" t="s">
        <v>60</v>
      </c>
      <c r="V1816" t="str">
        <f>TEXT(tblSales[[#This Row],[Invoice Date]],"mmm")</f>
        <v>May</v>
      </c>
      <c r="W1816">
        <f>MONTH(tblSales[[#This Row],[Invoice Date]])</f>
        <v>5</v>
      </c>
      <c r="X1816">
        <f>YEAR(tblSales[[#This Row],[Invoice Date]])</f>
        <v>2024</v>
      </c>
      <c r="Y1816" t="str">
        <f>TEXT(tblSales[[#This Row],[Invoice Date]],"mmm-yyyy")</f>
        <v>May-2024</v>
      </c>
      <c r="Z1816" t="str">
        <f>_xlfn.XLOOKUP(tblSales[[#This Row],[Product_ID]],Products!$A:$A,Products!$C:$C,"Women Dresses")</f>
        <v>Wallets</v>
      </c>
      <c r="AA1816" t="str">
        <f>_xlfn.XLOOKUP(tblSales[[#This Row],[Product_ID]],Products!$A:$A,Products!$D:$D,"Unknown")</f>
        <v>Leather Wallet</v>
      </c>
      <c r="AB1816" t="str">
        <f>_xlfn.XLOOKUP(tblSales[[#This Row],[Product_ID]],Products!$A:$A,Products!$E:$E,"Unknown")</f>
        <v>Reebok</v>
      </c>
      <c r="AC1816" t="str">
        <f>_xlfn.XLOOKUP(tblSales[[#This Row],[Store_ID]],Stores!$A:$A,Stores!$B:$B,"Unknown")</f>
        <v>TrendMart Vijayawada Standard</v>
      </c>
      <c r="AD1816" t="str">
        <f>_xlfn.XLOOKUP(tblSales[[#This Row],[Store_ID]],Stores!$A:$A,Stores!$E:$E,"Unknown")</f>
        <v>South Zone 3</v>
      </c>
      <c r="AE1816" t="str">
        <f>_xlfn.XLOOKUP(tblSales[[#This Row],[Customer_ID]],Customers!$A:$A,Customers!$B:$B,"Unknown")</f>
        <v>Malathi Achari</v>
      </c>
      <c r="AF1816" t="str">
        <f>_xlfn.XLOOKUP(tblSales[[#This Row],[Customer_ID]],Customers!$A:$A,Customers!$J:$J,"Unknown")</f>
        <v>Regular</v>
      </c>
      <c r="AG1816" t="str">
        <f>_xlfn.XLOOKUP(tblSales[[#This Row],[Employee_ID]],Employees!$A:$A,Employees!$B:$B,"Unknown")</f>
        <v>Chitra Bhat</v>
      </c>
      <c r="AH1816">
        <f>IF(MONTH(tblSales[[#This Row],[Invoice Date]])&gt;=4,MONTH(tblSales[[#This Row],[Invoice Date]]),MONTH(tblSales[[#This Row],[Invoice Date]])+12)</f>
        <v>5</v>
      </c>
      <c r="AI1816" s="8">
        <f>DATE(YEAR(tblSales[[#This Row],[Invoice Date]]),MONTH(tblSales[[#This Row],[Invoice Date]]),1)</f>
        <v>45413</v>
      </c>
      <c r="AJ1816" t="str">
        <f>_xlfn.XLOOKUP(tblSales[[#This Row],[Product_ID]],Products!$A:$A,Products!$B:$B,"Unknown")</f>
        <v>Reebok Leather Wallet Navy Blue</v>
      </c>
      <c r="AK1816" s="9">
        <f>IFERROR(tblSales[[#This Row],[Profit]]/tblSales[[#This Row],[Sales Amount]],0)</f>
        <v>0.16746392567701124</v>
      </c>
      <c r="AL1816" t="str">
        <f>IF(tblSales[[#This Row],[Discount %]]&lt;=5,"0-5%",
IF(tblSales[[#This Row],[Discount %]]&lt;=10,"5-10%",
IF(tblSales[[#This Row],[Discount %]]&lt;=15,"10-15%",
IF(tblSales[[#This Row],[Discount %]]&lt;=20,"15-20%","20%+"))))</f>
        <v>0-5%</v>
      </c>
    </row>
    <row r="1817" spans="1:38">
      <c r="A1817" s="2" t="s">
        <v>3738</v>
      </c>
      <c r="B1817" s="11">
        <v>45538</v>
      </c>
      <c r="C1817" s="2" t="s">
        <v>1465</v>
      </c>
      <c r="D1817" s="2" t="s">
        <v>876</v>
      </c>
      <c r="E1817" s="2" t="s">
        <v>884</v>
      </c>
      <c r="F1817" s="2" t="s">
        <v>204</v>
      </c>
      <c r="G1817" s="2">
        <v>2</v>
      </c>
      <c r="H1817" s="2">
        <v>1137.27</v>
      </c>
      <c r="I1817" s="2">
        <v>25</v>
      </c>
      <c r="J1817" s="2">
        <v>568.63</v>
      </c>
      <c r="K1817" s="2">
        <v>12</v>
      </c>
      <c r="L1817" s="2">
        <v>204.71</v>
      </c>
      <c r="M1817" s="2">
        <v>1910.62</v>
      </c>
      <c r="N1817" s="2">
        <v>1621.24</v>
      </c>
      <c r="O1817" s="2">
        <f t="shared" si="70"/>
        <v>84.669999999999874</v>
      </c>
      <c r="P1817" s="2" t="s">
        <v>31</v>
      </c>
      <c r="Q1817" s="2" t="str">
        <f t="shared" si="69"/>
        <v>Net Banking</v>
      </c>
      <c r="R1817" s="2" t="s">
        <v>21</v>
      </c>
      <c r="S1817" s="2" t="s">
        <v>56</v>
      </c>
      <c r="T1817" s="2" t="s">
        <v>297</v>
      </c>
      <c r="U1817" s="2" t="s">
        <v>59</v>
      </c>
      <c r="V1817" t="str">
        <f>TEXT(tblSales[[#This Row],[Invoice Date]],"mmm")</f>
        <v>Sep</v>
      </c>
      <c r="W1817">
        <f>MONTH(tblSales[[#This Row],[Invoice Date]])</f>
        <v>9</v>
      </c>
      <c r="X1817">
        <f>YEAR(tblSales[[#This Row],[Invoice Date]])</f>
        <v>2024</v>
      </c>
      <c r="Y1817" t="str">
        <f>TEXT(tblSales[[#This Row],[Invoice Date]],"mmm-yyyy")</f>
        <v>Sep-2024</v>
      </c>
      <c r="Z1817" t="str">
        <f>_xlfn.XLOOKUP(tblSales[[#This Row],[Product_ID]],Products!$A:$A,Products!$C:$C,"Women Dresses")</f>
        <v>Women Dresses</v>
      </c>
      <c r="AA1817" t="str">
        <f>_xlfn.XLOOKUP(tblSales[[#This Row],[Product_ID]],Products!$A:$A,Products!$D:$D,"Unknown")</f>
        <v>Shirt Dress</v>
      </c>
      <c r="AB1817" t="str">
        <f>_xlfn.XLOOKUP(tblSales[[#This Row],[Product_ID]],Products!$A:$A,Products!$E:$E,"Unknown")</f>
        <v>Fabindia</v>
      </c>
      <c r="AC1817" t="str">
        <f>_xlfn.XLOOKUP(tblSales[[#This Row],[Store_ID]],Stores!$A:$A,Stores!$B:$B,"Unknown")</f>
        <v>TrendMart Bengaluru High Street</v>
      </c>
      <c r="AD1817" t="str">
        <f>_xlfn.XLOOKUP(tblSales[[#This Row],[Store_ID]],Stores!$A:$A,Stores!$E:$E,"Unknown")</f>
        <v>South Zone 2</v>
      </c>
      <c r="AE1817" t="str">
        <f>_xlfn.XLOOKUP(tblSales[[#This Row],[Customer_ID]],Customers!$A:$A,Customers!$B:$B,"Unknown")</f>
        <v>Bala Mishra</v>
      </c>
      <c r="AF1817" t="str">
        <f>_xlfn.XLOOKUP(tblSales[[#This Row],[Customer_ID]],Customers!$A:$A,Customers!$J:$J,"Unknown")</f>
        <v>Gold</v>
      </c>
      <c r="AG1817" t="str">
        <f>_xlfn.XLOOKUP(tblSales[[#This Row],[Employee_ID]],Employees!$A:$A,Employees!$B:$B,"Unknown")</f>
        <v>Logesh Gopalakrishnan</v>
      </c>
      <c r="AH1817">
        <f>IF(MONTH(tblSales[[#This Row],[Invoice Date]])&gt;=4,MONTH(tblSales[[#This Row],[Invoice Date]]),MONTH(tblSales[[#This Row],[Invoice Date]])+12)</f>
        <v>9</v>
      </c>
      <c r="AI1817" s="8">
        <f>DATE(YEAR(tblSales[[#This Row],[Invoice Date]]),MONTH(tblSales[[#This Row],[Invoice Date]]),1)</f>
        <v>45536</v>
      </c>
      <c r="AJ1817" t="str">
        <f>_xlfn.XLOOKUP(tblSales[[#This Row],[Product_ID]],Products!$A:$A,Products!$B:$B,"Unknown")</f>
        <v>Fabindia Shirt Dress Navy Blue</v>
      </c>
      <c r="AK1817" s="9">
        <f>IFERROR(tblSales[[#This Row],[Profit]]/tblSales[[#This Row],[Sales Amount]],0)</f>
        <v>4.4315457809506797E-2</v>
      </c>
      <c r="AL1817" t="str">
        <f>IF(tblSales[[#This Row],[Discount %]]&lt;=5,"0-5%",
IF(tblSales[[#This Row],[Discount %]]&lt;=10,"5-10%",
IF(tblSales[[#This Row],[Discount %]]&lt;=15,"10-15%",
IF(tblSales[[#This Row],[Discount %]]&lt;=20,"15-20%","20%+"))))</f>
        <v>20%+</v>
      </c>
    </row>
    <row r="1818" spans="1:38">
      <c r="A1818" s="2" t="s">
        <v>3739</v>
      </c>
      <c r="B1818" s="11">
        <v>45552</v>
      </c>
      <c r="C1818" s="2" t="s">
        <v>1694</v>
      </c>
      <c r="D1818" s="2" t="s">
        <v>1054</v>
      </c>
      <c r="E1818" s="2" t="s">
        <v>127</v>
      </c>
      <c r="F1818" s="2" t="s">
        <v>122</v>
      </c>
      <c r="G1818" s="2">
        <v>2</v>
      </c>
      <c r="H1818" s="2">
        <v>3520.77</v>
      </c>
      <c r="I1818" s="2">
        <v>25</v>
      </c>
      <c r="J1818" s="2">
        <v>1760.38</v>
      </c>
      <c r="K1818" s="2">
        <v>12</v>
      </c>
      <c r="L1818" s="2">
        <v>633.74</v>
      </c>
      <c r="M1818" s="2">
        <v>5914.9</v>
      </c>
      <c r="N1818" s="2">
        <v>4748.0600000000004</v>
      </c>
      <c r="O1818" s="2">
        <f t="shared" si="70"/>
        <v>533.09999999999923</v>
      </c>
      <c r="P1818" s="2" t="s">
        <v>31</v>
      </c>
      <c r="Q1818" s="2" t="str">
        <f t="shared" si="69"/>
        <v>Net Banking</v>
      </c>
      <c r="R1818" s="2" t="s">
        <v>21</v>
      </c>
      <c r="S1818" s="2" t="s">
        <v>56</v>
      </c>
      <c r="T1818" s="2" t="s">
        <v>2262</v>
      </c>
      <c r="U1818" s="2" t="s">
        <v>59</v>
      </c>
      <c r="V1818" t="str">
        <f>TEXT(tblSales[[#This Row],[Invoice Date]],"mmm")</f>
        <v>Sep</v>
      </c>
      <c r="W1818">
        <f>MONTH(tblSales[[#This Row],[Invoice Date]])</f>
        <v>9</v>
      </c>
      <c r="X1818">
        <f>YEAR(tblSales[[#This Row],[Invoice Date]])</f>
        <v>2024</v>
      </c>
      <c r="Y1818" t="str">
        <f>TEXT(tblSales[[#This Row],[Invoice Date]],"mmm-yyyy")</f>
        <v>Sep-2024</v>
      </c>
      <c r="Z1818" t="str">
        <f>_xlfn.XLOOKUP(tblSales[[#This Row],[Product_ID]],Products!$A:$A,Products!$C:$C,"Women Dresses")</f>
        <v>Handbags</v>
      </c>
      <c r="AA1818" t="str">
        <f>_xlfn.XLOOKUP(tblSales[[#This Row],[Product_ID]],Products!$A:$A,Products!$D:$D,"Unknown")</f>
        <v>Clutch</v>
      </c>
      <c r="AB1818" t="str">
        <f>_xlfn.XLOOKUP(tblSales[[#This Row],[Product_ID]],Products!$A:$A,Products!$E:$E,"Unknown")</f>
        <v>Nalli Silks</v>
      </c>
      <c r="AC1818" t="str">
        <f>_xlfn.XLOOKUP(tblSales[[#This Row],[Store_ID]],Stores!$A:$A,Stores!$B:$B,"Unknown")</f>
        <v>TrendMart Vijayawada Standard</v>
      </c>
      <c r="AD1818" t="str">
        <f>_xlfn.XLOOKUP(tblSales[[#This Row],[Store_ID]],Stores!$A:$A,Stores!$E:$E,"Unknown")</f>
        <v>South Zone 3</v>
      </c>
      <c r="AE1818" t="str">
        <f>_xlfn.XLOOKUP(tblSales[[#This Row],[Customer_ID]],Customers!$A:$A,Customers!$B:$B,"Unknown")</f>
        <v>Thiru Iyer</v>
      </c>
      <c r="AF1818" t="str">
        <f>_xlfn.XLOOKUP(tblSales[[#This Row],[Customer_ID]],Customers!$A:$A,Customers!$J:$J,"Unknown")</f>
        <v>Silver</v>
      </c>
      <c r="AG1818" t="str">
        <f>_xlfn.XLOOKUP(tblSales[[#This Row],[Employee_ID]],Employees!$A:$A,Employees!$B:$B,"Unknown")</f>
        <v>Rahul Krishnan</v>
      </c>
      <c r="AH1818">
        <f>IF(MONTH(tblSales[[#This Row],[Invoice Date]])&gt;=4,MONTH(tblSales[[#This Row],[Invoice Date]]),MONTH(tblSales[[#This Row],[Invoice Date]])+12)</f>
        <v>9</v>
      </c>
      <c r="AI1818" s="8">
        <f>DATE(YEAR(tblSales[[#This Row],[Invoice Date]]),MONTH(tblSales[[#This Row],[Invoice Date]]),1)</f>
        <v>45536</v>
      </c>
      <c r="AJ1818" t="str">
        <f>_xlfn.XLOOKUP(tblSales[[#This Row],[Product_ID]],Products!$A:$A,Products!$B:$B,"Unknown")</f>
        <v>Nalli Silks Clutch Brown</v>
      </c>
      <c r="AK1818" s="9">
        <f>IFERROR(tblSales[[#This Row],[Profit]]/tblSales[[#This Row],[Sales Amount]],0)</f>
        <v>9.0128320005409934E-2</v>
      </c>
      <c r="AL1818" t="str">
        <f>IF(tblSales[[#This Row],[Discount %]]&lt;=5,"0-5%",
IF(tblSales[[#This Row],[Discount %]]&lt;=10,"5-10%",
IF(tblSales[[#This Row],[Discount %]]&lt;=15,"10-15%",
IF(tblSales[[#This Row],[Discount %]]&lt;=20,"15-20%","20%+"))))</f>
        <v>20%+</v>
      </c>
    </row>
    <row r="1819" spans="1:38">
      <c r="A1819" s="12" t="s">
        <v>3740</v>
      </c>
      <c r="B1819" s="13">
        <v>45709</v>
      </c>
      <c r="C1819" s="12" t="s">
        <v>3741</v>
      </c>
      <c r="D1819" s="12" t="s">
        <v>624</v>
      </c>
      <c r="E1819" s="12" t="s">
        <v>399</v>
      </c>
      <c r="F1819" s="12" t="s">
        <v>405</v>
      </c>
      <c r="G1819" s="12">
        <v>0</v>
      </c>
      <c r="H1819" s="12">
        <v>685.88</v>
      </c>
      <c r="I1819" s="12">
        <v>5</v>
      </c>
      <c r="J1819" s="12">
        <v>0</v>
      </c>
      <c r="K1819" s="12">
        <v>5</v>
      </c>
      <c r="L1819" s="12">
        <v>0</v>
      </c>
      <c r="M1819" s="12">
        <v>0</v>
      </c>
      <c r="N1819" s="12">
        <v>0</v>
      </c>
      <c r="O1819" s="12">
        <v>0</v>
      </c>
      <c r="P1819" s="12" t="s">
        <v>32</v>
      </c>
      <c r="Q1819" s="12" t="str">
        <f t="shared" si="69"/>
        <v>UPI</v>
      </c>
      <c r="R1819" s="12" t="s">
        <v>20</v>
      </c>
      <c r="S1819" s="12" t="s">
        <v>56</v>
      </c>
      <c r="T1819" s="12" t="s">
        <v>1591</v>
      </c>
      <c r="U1819" s="12" t="s">
        <v>59</v>
      </c>
      <c r="V1819" t="str">
        <f>TEXT(tblSales[[#This Row],[Invoice Date]],"mmm")</f>
        <v>Feb</v>
      </c>
      <c r="W1819">
        <f>MONTH(tblSales[[#This Row],[Invoice Date]])</f>
        <v>2</v>
      </c>
      <c r="X1819">
        <f>YEAR(tblSales[[#This Row],[Invoice Date]])</f>
        <v>2025</v>
      </c>
      <c r="Y1819" t="str">
        <f>TEXT(tblSales[[#This Row],[Invoice Date]],"mmm-yyyy")</f>
        <v>Feb-2025</v>
      </c>
      <c r="Z1819" t="str">
        <f>_xlfn.XLOOKUP(tblSales[[#This Row],[Product_ID]],Products!$A:$A,Products!$C:$C,"Women Dresses")</f>
        <v>Accessories</v>
      </c>
      <c r="AA1819" t="str">
        <f>_xlfn.XLOOKUP(tblSales[[#This Row],[Product_ID]],Products!$A:$A,Products!$D:$D,"Unknown")</f>
        <v>Cap</v>
      </c>
      <c r="AB1819" t="str">
        <f>_xlfn.XLOOKUP(tblSales[[#This Row],[Product_ID]],Products!$A:$A,Products!$E:$E,"Unknown")</f>
        <v>Westside</v>
      </c>
      <c r="AC1819" t="str">
        <f>_xlfn.XLOOKUP(tblSales[[#This Row],[Store_ID]],Stores!$A:$A,Stores!$B:$B,"Unknown")</f>
        <v>TrendMart Salem Outlet</v>
      </c>
      <c r="AD1819" t="str">
        <f>_xlfn.XLOOKUP(tblSales[[#This Row],[Store_ID]],Stores!$A:$A,Stores!$E:$E,"Unknown")</f>
        <v>South Zone 1</v>
      </c>
      <c r="AE1819" t="str">
        <f>_xlfn.XLOOKUP(tblSales[[#This Row],[Customer_ID]],Customers!$A:$A,Customers!$B:$B,"Unknown")</f>
        <v>Thiru Reddy</v>
      </c>
      <c r="AF1819" t="str">
        <f>_xlfn.XLOOKUP(tblSales[[#This Row],[Customer_ID]],Customers!$A:$A,Customers!$J:$J,"Unknown")</f>
        <v>Gold</v>
      </c>
      <c r="AG1819" t="str">
        <f>_xlfn.XLOOKUP(tblSales[[#This Row],[Employee_ID]],Employees!$A:$A,Employees!$B:$B,"Unknown")</f>
        <v>Chitra Bhat</v>
      </c>
      <c r="AH1819">
        <f>IF(MONTH(tblSales[[#This Row],[Invoice Date]])&gt;=4,MONTH(tblSales[[#This Row],[Invoice Date]]),MONTH(tblSales[[#This Row],[Invoice Date]])+12)</f>
        <v>14</v>
      </c>
      <c r="AI1819" s="8">
        <f>DATE(YEAR(tblSales[[#This Row],[Invoice Date]]),MONTH(tblSales[[#This Row],[Invoice Date]]),1)</f>
        <v>45689</v>
      </c>
      <c r="AJ1819" t="str">
        <f>_xlfn.XLOOKUP(tblSales[[#This Row],[Product_ID]],Products!$A:$A,Products!$B:$B,"Unknown")</f>
        <v>Westside Cap Beige</v>
      </c>
      <c r="AK1819" s="9">
        <f>IFERROR(tblSales[[#This Row],[Profit]]/tblSales[[#This Row],[Sales Amount]],0)</f>
        <v>0</v>
      </c>
      <c r="AL1819" t="str">
        <f>IF(tblSales[[#This Row],[Discount %]]&lt;=5,"0-5%",
IF(tblSales[[#This Row],[Discount %]]&lt;=10,"5-10%",
IF(tblSales[[#This Row],[Discount %]]&lt;=15,"10-15%",
IF(tblSales[[#This Row],[Discount %]]&lt;=20,"15-20%","20%+"))))</f>
        <v>0-5%</v>
      </c>
    </row>
    <row r="1820" spans="1:38">
      <c r="A1820" s="2" t="s">
        <v>3742</v>
      </c>
      <c r="B1820" s="11">
        <v>45484</v>
      </c>
      <c r="C1820" s="2" t="s">
        <v>3135</v>
      </c>
      <c r="D1820" s="2" t="s">
        <v>466</v>
      </c>
      <c r="E1820" s="2" t="s">
        <v>467</v>
      </c>
      <c r="F1820" s="2" t="s">
        <v>249</v>
      </c>
      <c r="G1820" s="2">
        <v>2</v>
      </c>
      <c r="H1820" s="2">
        <v>732.69</v>
      </c>
      <c r="I1820" s="2">
        <v>0</v>
      </c>
      <c r="J1820" s="2">
        <v>0</v>
      </c>
      <c r="K1820" s="2">
        <v>5</v>
      </c>
      <c r="L1820" s="2">
        <v>73.27</v>
      </c>
      <c r="M1820" s="2">
        <v>1538.65</v>
      </c>
      <c r="N1820" s="2">
        <v>1095.3399999999999</v>
      </c>
      <c r="O1820" s="2">
        <f>(M1820-N1820-L1820)</f>
        <v>370.04000000000019</v>
      </c>
      <c r="P1820" s="2" t="s">
        <v>27</v>
      </c>
      <c r="Q1820" s="2" t="str">
        <f t="shared" si="69"/>
        <v>Cash</v>
      </c>
      <c r="R1820" s="2" t="s">
        <v>20</v>
      </c>
      <c r="S1820" s="2" t="s">
        <v>56</v>
      </c>
      <c r="T1820" s="2" t="s">
        <v>3482</v>
      </c>
      <c r="U1820" s="2" t="s">
        <v>59</v>
      </c>
      <c r="V1820" t="str">
        <f>TEXT(tblSales[[#This Row],[Invoice Date]],"mmm")</f>
        <v>Jul</v>
      </c>
      <c r="W1820">
        <f>MONTH(tblSales[[#This Row],[Invoice Date]])</f>
        <v>7</v>
      </c>
      <c r="X1820">
        <f>YEAR(tblSales[[#This Row],[Invoice Date]])</f>
        <v>2024</v>
      </c>
      <c r="Y1820" t="str">
        <f>TEXT(tblSales[[#This Row],[Invoice Date]],"mmm-yyyy")</f>
        <v>Jul-2024</v>
      </c>
      <c r="Z1820" t="str">
        <f>_xlfn.XLOOKUP(tblSales[[#This Row],[Product_ID]],Products!$A:$A,Products!$C:$C,"Women Dresses")</f>
        <v>Women Tops</v>
      </c>
      <c r="AA1820" t="str">
        <f>_xlfn.XLOOKUP(tblSales[[#This Row],[Product_ID]],Products!$A:$A,Products!$D:$D,"Unknown")</f>
        <v>Formal Top</v>
      </c>
      <c r="AB1820" t="str">
        <f>_xlfn.XLOOKUP(tblSales[[#This Row],[Product_ID]],Products!$A:$A,Products!$E:$E,"Unknown")</f>
        <v>Indian Terrain</v>
      </c>
      <c r="AC1820" t="str">
        <f>_xlfn.XLOOKUP(tblSales[[#This Row],[Store_ID]],Stores!$A:$A,Stores!$B:$B,"Unknown")</f>
        <v>TrendMart Kollam Standard</v>
      </c>
      <c r="AD1820" t="str">
        <f>_xlfn.XLOOKUP(tblSales[[#This Row],[Store_ID]],Stores!$A:$A,Stores!$E:$E,"Unknown")</f>
        <v>South Zone 1</v>
      </c>
      <c r="AE1820" t="str">
        <f>_xlfn.XLOOKUP(tblSales[[#This Row],[Customer_ID]],Customers!$A:$A,Customers!$B:$B,"Unknown")</f>
        <v>Muthu Iyengar</v>
      </c>
      <c r="AF1820" t="str">
        <f>_xlfn.XLOOKUP(tblSales[[#This Row],[Customer_ID]],Customers!$A:$A,Customers!$J:$J,"Unknown")</f>
        <v>Silver</v>
      </c>
      <c r="AG1820" t="str">
        <f>_xlfn.XLOOKUP(tblSales[[#This Row],[Employee_ID]],Employees!$A:$A,Employees!$B:$B,"Unknown")</f>
        <v>Hari Nair</v>
      </c>
      <c r="AH1820">
        <f>IF(MONTH(tblSales[[#This Row],[Invoice Date]])&gt;=4,MONTH(tblSales[[#This Row],[Invoice Date]]),MONTH(tblSales[[#This Row],[Invoice Date]])+12)</f>
        <v>7</v>
      </c>
      <c r="AI1820" s="8">
        <f>DATE(YEAR(tblSales[[#This Row],[Invoice Date]]),MONTH(tblSales[[#This Row],[Invoice Date]]),1)</f>
        <v>45474</v>
      </c>
      <c r="AJ1820" t="str">
        <f>_xlfn.XLOOKUP(tblSales[[#This Row],[Product_ID]],Products!$A:$A,Products!$B:$B,"Unknown")</f>
        <v>Indian Terrain Formal Top Maroon</v>
      </c>
      <c r="AK1820" s="9">
        <f>IFERROR(tblSales[[#This Row],[Profit]]/tblSales[[#This Row],[Sales Amount]],0)</f>
        <v>0.24049653917395131</v>
      </c>
      <c r="AL1820" t="str">
        <f>IF(tblSales[[#This Row],[Discount %]]&lt;=5,"0-5%",
IF(tblSales[[#This Row],[Discount %]]&lt;=10,"5-10%",
IF(tblSales[[#This Row],[Discount %]]&lt;=15,"10-15%",
IF(tblSales[[#This Row],[Discount %]]&lt;=20,"15-20%","20%+"))))</f>
        <v>0-5%</v>
      </c>
    </row>
    <row r="1821" spans="1:38">
      <c r="A1821" s="2" t="s">
        <v>3743</v>
      </c>
      <c r="B1821" s="11">
        <v>45523</v>
      </c>
      <c r="C1821" s="2" t="s">
        <v>3675</v>
      </c>
      <c r="D1821" s="2" t="s">
        <v>1545</v>
      </c>
      <c r="E1821" s="2" t="s">
        <v>358</v>
      </c>
      <c r="F1821" s="2" t="s">
        <v>238</v>
      </c>
      <c r="G1821" s="2">
        <v>2</v>
      </c>
      <c r="H1821" s="2">
        <v>496.47</v>
      </c>
      <c r="I1821" s="2">
        <v>10</v>
      </c>
      <c r="J1821" s="2">
        <v>99.29</v>
      </c>
      <c r="K1821" s="2">
        <v>5</v>
      </c>
      <c r="L1821" s="2">
        <v>44.68</v>
      </c>
      <c r="M1821" s="2">
        <v>938.33</v>
      </c>
      <c r="N1821" s="2">
        <v>674.18</v>
      </c>
      <c r="O1821" s="2">
        <f>(M1821-N1821-L1821)</f>
        <v>219.47000000000008</v>
      </c>
      <c r="P1821" s="2" t="s">
        <v>32</v>
      </c>
      <c r="Q1821" s="2" t="str">
        <f t="shared" si="69"/>
        <v>UPI</v>
      </c>
      <c r="R1821" s="2" t="s">
        <v>20</v>
      </c>
      <c r="S1821" s="2" t="s">
        <v>56</v>
      </c>
      <c r="T1821" s="2" t="s">
        <v>3136</v>
      </c>
      <c r="U1821" s="2" t="s">
        <v>59</v>
      </c>
      <c r="V1821" t="str">
        <f>TEXT(tblSales[[#This Row],[Invoice Date]],"mmm")</f>
        <v>Aug</v>
      </c>
      <c r="W1821">
        <f>MONTH(tblSales[[#This Row],[Invoice Date]])</f>
        <v>8</v>
      </c>
      <c r="X1821">
        <f>YEAR(tblSales[[#This Row],[Invoice Date]])</f>
        <v>2024</v>
      </c>
      <c r="Y1821" t="str">
        <f>TEXT(tblSales[[#This Row],[Invoice Date]],"mmm-yyyy")</f>
        <v>Aug-2024</v>
      </c>
      <c r="Z1821" t="str">
        <f>_xlfn.XLOOKUP(tblSales[[#This Row],[Product_ID]],Products!$A:$A,Products!$C:$C,"Women Dresses")</f>
        <v>Kids Wear</v>
      </c>
      <c r="AA1821" t="str">
        <f>_xlfn.XLOOKUP(tblSales[[#This Row],[Product_ID]],Products!$A:$A,Products!$D:$D,"Unknown")</f>
        <v>Girls Frock</v>
      </c>
      <c r="AB1821" t="str">
        <f>_xlfn.XLOOKUP(tblSales[[#This Row],[Product_ID]],Products!$A:$A,Products!$E:$E,"Unknown")</f>
        <v>Peter England</v>
      </c>
      <c r="AC1821" t="str">
        <f>_xlfn.XLOOKUP(tblSales[[#This Row],[Store_ID]],Stores!$A:$A,Stores!$B:$B,"Unknown")</f>
        <v>TrendMart Dindigul Standard</v>
      </c>
      <c r="AD1821" t="str">
        <f>_xlfn.XLOOKUP(tblSales[[#This Row],[Store_ID]],Stores!$A:$A,Stores!$E:$E,"Unknown")</f>
        <v>South Zone 1</v>
      </c>
      <c r="AE1821" t="str">
        <f>_xlfn.XLOOKUP(tblSales[[#This Row],[Customer_ID]],Customers!$A:$A,Customers!$B:$B,"Unknown")</f>
        <v>Harini Krishnan</v>
      </c>
      <c r="AF1821" t="str">
        <f>_xlfn.XLOOKUP(tblSales[[#This Row],[Customer_ID]],Customers!$A:$A,Customers!$J:$J,"Unknown")</f>
        <v>Silver</v>
      </c>
      <c r="AG1821" t="str">
        <f>_xlfn.XLOOKUP(tblSales[[#This Row],[Employee_ID]],Employees!$A:$A,Employees!$B:$B,"Unknown")</f>
        <v>Dhruv Mishra</v>
      </c>
      <c r="AH1821">
        <f>IF(MONTH(tblSales[[#This Row],[Invoice Date]])&gt;=4,MONTH(tblSales[[#This Row],[Invoice Date]]),MONTH(tblSales[[#This Row],[Invoice Date]])+12)</f>
        <v>8</v>
      </c>
      <c r="AI1821" s="8">
        <f>DATE(YEAR(tblSales[[#This Row],[Invoice Date]]),MONTH(tblSales[[#This Row],[Invoice Date]]),1)</f>
        <v>45505</v>
      </c>
      <c r="AJ1821" t="str">
        <f>_xlfn.XLOOKUP(tblSales[[#This Row],[Product_ID]],Products!$A:$A,Products!$B:$B,"Unknown")</f>
        <v>Peter England Girls Frock Black</v>
      </c>
      <c r="AK1821" s="9">
        <f>IFERROR(tblSales[[#This Row],[Profit]]/tblSales[[#This Row],[Sales Amount]],0)</f>
        <v>0.23389425894941021</v>
      </c>
      <c r="AL1821" t="str">
        <f>IF(tblSales[[#This Row],[Discount %]]&lt;=5,"0-5%",
IF(tblSales[[#This Row],[Discount %]]&lt;=10,"5-10%",
IF(tblSales[[#This Row],[Discount %]]&lt;=15,"10-15%",
IF(tblSales[[#This Row],[Discount %]]&lt;=20,"15-20%","20%+"))))</f>
        <v>5-10%</v>
      </c>
    </row>
    <row r="1822" spans="1:38">
      <c r="A1822" s="2" t="s">
        <v>3744</v>
      </c>
      <c r="B1822" s="11">
        <v>45571</v>
      </c>
      <c r="C1822" s="2" t="s">
        <v>1310</v>
      </c>
      <c r="D1822" s="2" t="s">
        <v>986</v>
      </c>
      <c r="E1822" s="2" t="s">
        <v>522</v>
      </c>
      <c r="F1822" s="2" t="s">
        <v>116</v>
      </c>
      <c r="G1822" s="2">
        <v>2</v>
      </c>
      <c r="H1822" s="2">
        <v>961.1</v>
      </c>
      <c r="I1822" s="2">
        <v>30</v>
      </c>
      <c r="J1822" s="2">
        <v>576.66</v>
      </c>
      <c r="K1822" s="2">
        <v>5</v>
      </c>
      <c r="L1822" s="2">
        <v>67.28</v>
      </c>
      <c r="M1822" s="2">
        <v>1412.82</v>
      </c>
      <c r="N1822" s="2">
        <v>1180.04</v>
      </c>
      <c r="O1822" s="2">
        <f>(M1822-N1822-L1822)</f>
        <v>165.49999999999997</v>
      </c>
      <c r="P1822" s="2" t="s">
        <v>27</v>
      </c>
      <c r="Q1822" s="2" t="str">
        <f t="shared" si="69"/>
        <v>Cash</v>
      </c>
      <c r="R1822" s="2" t="s">
        <v>20</v>
      </c>
      <c r="S1822" s="2" t="s">
        <v>56</v>
      </c>
      <c r="T1822" s="2" t="s">
        <v>1533</v>
      </c>
      <c r="U1822" s="2" t="s">
        <v>60</v>
      </c>
      <c r="V1822" t="str">
        <f>TEXT(tblSales[[#This Row],[Invoice Date]],"mmm")</f>
        <v>Oct</v>
      </c>
      <c r="W1822">
        <f>MONTH(tblSales[[#This Row],[Invoice Date]])</f>
        <v>10</v>
      </c>
      <c r="X1822">
        <f>YEAR(tblSales[[#This Row],[Invoice Date]])</f>
        <v>2024</v>
      </c>
      <c r="Y1822" t="str">
        <f>TEXT(tblSales[[#This Row],[Invoice Date]],"mmm-yyyy")</f>
        <v>Oct-2024</v>
      </c>
      <c r="Z1822" t="str">
        <f>_xlfn.XLOOKUP(tblSales[[#This Row],[Product_ID]],Products!$A:$A,Products!$C:$C,"Women Dresses")</f>
        <v>Belts</v>
      </c>
      <c r="AA1822" t="str">
        <f>_xlfn.XLOOKUP(tblSales[[#This Row],[Product_ID]],Products!$A:$A,Products!$D:$D,"Unknown")</f>
        <v>Casual Belt</v>
      </c>
      <c r="AB1822" t="str">
        <f>_xlfn.XLOOKUP(tblSales[[#This Row],[Product_ID]],Products!$A:$A,Products!$E:$E,"Unknown")</f>
        <v>Skechers</v>
      </c>
      <c r="AC1822" t="str">
        <f>_xlfn.XLOOKUP(tblSales[[#This Row],[Store_ID]],Stores!$A:$A,Stores!$B:$B,"Unknown")</f>
        <v>TrendMart Vellore Standard</v>
      </c>
      <c r="AD1822" t="str">
        <f>_xlfn.XLOOKUP(tblSales[[#This Row],[Store_ID]],Stores!$A:$A,Stores!$E:$E,"Unknown")</f>
        <v>South Zone 1</v>
      </c>
      <c r="AE1822" t="str">
        <f>_xlfn.XLOOKUP(tblSales[[#This Row],[Customer_ID]],Customers!$A:$A,Customers!$B:$B,"Unknown")</f>
        <v>Deepika Naicker</v>
      </c>
      <c r="AF1822" t="str">
        <f>_xlfn.XLOOKUP(tblSales[[#This Row],[Customer_ID]],Customers!$A:$A,Customers!$J:$J,"Unknown")</f>
        <v>Gold</v>
      </c>
      <c r="AG1822" t="str">
        <f>_xlfn.XLOOKUP(tblSales[[#This Row],[Employee_ID]],Employees!$A:$A,Employees!$B:$B,"Unknown")</f>
        <v>Padma Gounder</v>
      </c>
      <c r="AH1822">
        <f>IF(MONTH(tblSales[[#This Row],[Invoice Date]])&gt;=4,MONTH(tblSales[[#This Row],[Invoice Date]]),MONTH(tblSales[[#This Row],[Invoice Date]])+12)</f>
        <v>10</v>
      </c>
      <c r="AI1822" s="8">
        <f>DATE(YEAR(tblSales[[#This Row],[Invoice Date]]),MONTH(tblSales[[#This Row],[Invoice Date]]),1)</f>
        <v>45566</v>
      </c>
      <c r="AJ1822" t="str">
        <f>_xlfn.XLOOKUP(tblSales[[#This Row],[Product_ID]],Products!$A:$A,Products!$B:$B,"Unknown")</f>
        <v>Skechers Casual Belt Sky Blue</v>
      </c>
      <c r="AK1822" s="9">
        <f>IFERROR(tblSales[[#This Row],[Profit]]/tblSales[[#This Row],[Sales Amount]],0)</f>
        <v>0.11714160331818631</v>
      </c>
      <c r="AL1822" t="str">
        <f>IF(tblSales[[#This Row],[Discount %]]&lt;=5,"0-5%",
IF(tblSales[[#This Row],[Discount %]]&lt;=10,"5-10%",
IF(tblSales[[#This Row],[Discount %]]&lt;=15,"10-15%",
IF(tblSales[[#This Row],[Discount %]]&lt;=20,"15-20%","20%+"))))</f>
        <v>20%+</v>
      </c>
    </row>
    <row r="1823" spans="1:38">
      <c r="A1823" s="2" t="s">
        <v>3745</v>
      </c>
      <c r="B1823" s="11">
        <v>45699</v>
      </c>
      <c r="C1823" s="2" t="s">
        <v>2844</v>
      </c>
      <c r="D1823" s="2" t="s">
        <v>431</v>
      </c>
      <c r="E1823" s="2" t="s">
        <v>385</v>
      </c>
      <c r="F1823" s="2" t="s">
        <v>182</v>
      </c>
      <c r="G1823" s="2">
        <v>1</v>
      </c>
      <c r="H1823" s="2">
        <v>1461.57</v>
      </c>
      <c r="I1823" s="2">
        <v>5</v>
      </c>
      <c r="J1823" s="2">
        <v>73.08</v>
      </c>
      <c r="K1823" s="2">
        <v>12</v>
      </c>
      <c r="L1823" s="2">
        <v>166.62</v>
      </c>
      <c r="M1823" s="2">
        <v>1555.11</v>
      </c>
      <c r="N1823" s="2">
        <v>1048.71</v>
      </c>
      <c r="O1823" s="2">
        <f>(M1823-N1823-L1823)</f>
        <v>339.77999999999986</v>
      </c>
      <c r="P1823" s="2" t="s">
        <v>32</v>
      </c>
      <c r="Q1823" s="2" t="str">
        <f t="shared" si="69"/>
        <v>UPI</v>
      </c>
      <c r="R1823" s="2" t="s">
        <v>21</v>
      </c>
      <c r="S1823" s="2" t="s">
        <v>56</v>
      </c>
      <c r="T1823" s="2" t="s">
        <v>2159</v>
      </c>
      <c r="U1823" s="2" t="s">
        <v>59</v>
      </c>
      <c r="V1823" t="str">
        <f>TEXT(tblSales[[#This Row],[Invoice Date]],"mmm")</f>
        <v>Feb</v>
      </c>
      <c r="W1823">
        <f>MONTH(tblSales[[#This Row],[Invoice Date]])</f>
        <v>2</v>
      </c>
      <c r="X1823">
        <f>YEAR(tblSales[[#This Row],[Invoice Date]])</f>
        <v>2025</v>
      </c>
      <c r="Y1823" t="str">
        <f>TEXT(tblSales[[#This Row],[Invoice Date]],"mmm-yyyy")</f>
        <v>Feb-2025</v>
      </c>
      <c r="Z1823" t="str">
        <f>_xlfn.XLOOKUP(tblSales[[#This Row],[Product_ID]],Products!$A:$A,Products!$C:$C,"Women Dresses")</f>
        <v>Women Jeans</v>
      </c>
      <c r="AA1823" t="str">
        <f>_xlfn.XLOOKUP(tblSales[[#This Row],[Product_ID]],Products!$A:$A,Products!$D:$D,"Unknown")</f>
        <v>Bootcut</v>
      </c>
      <c r="AB1823" t="str">
        <f>_xlfn.XLOOKUP(tblSales[[#This Row],[Product_ID]],Products!$A:$A,Products!$E:$E,"Unknown")</f>
        <v>Woodland</v>
      </c>
      <c r="AC1823" t="str">
        <f>_xlfn.XLOOKUP(tblSales[[#This Row],[Store_ID]],Stores!$A:$A,Stores!$B:$B,"Unknown")</f>
        <v>TrendMart Bengaluru Standard</v>
      </c>
      <c r="AD1823" t="str">
        <f>_xlfn.XLOOKUP(tblSales[[#This Row],[Store_ID]],Stores!$A:$A,Stores!$E:$E,"Unknown")</f>
        <v>South Zone 2</v>
      </c>
      <c r="AE1823" t="str">
        <f>_xlfn.XLOOKUP(tblSales[[#This Row],[Customer_ID]],Customers!$A:$A,Customers!$B:$B,"Unknown")</f>
        <v>Deepak Achari</v>
      </c>
      <c r="AF1823" t="str">
        <f>_xlfn.XLOOKUP(tblSales[[#This Row],[Customer_ID]],Customers!$A:$A,Customers!$J:$J,"Unknown")</f>
        <v>Regular</v>
      </c>
      <c r="AG1823" t="str">
        <f>_xlfn.XLOOKUP(tblSales[[#This Row],[Employee_ID]],Employees!$A:$A,Employees!$B:$B,"Unknown")</f>
        <v>Girish Sundaram</v>
      </c>
      <c r="AH1823">
        <f>IF(MONTH(tblSales[[#This Row],[Invoice Date]])&gt;=4,MONTH(tblSales[[#This Row],[Invoice Date]]),MONTH(tblSales[[#This Row],[Invoice Date]])+12)</f>
        <v>14</v>
      </c>
      <c r="AI1823" s="8">
        <f>DATE(YEAR(tblSales[[#This Row],[Invoice Date]]),MONTH(tblSales[[#This Row],[Invoice Date]]),1)</f>
        <v>45689</v>
      </c>
      <c r="AJ1823" t="str">
        <f>_xlfn.XLOOKUP(tblSales[[#This Row],[Product_ID]],Products!$A:$A,Products!$B:$B,"Unknown")</f>
        <v>Woodland Bootcut Peach</v>
      </c>
      <c r="AK1823" s="9">
        <f>IFERROR(tblSales[[#This Row],[Profit]]/tblSales[[#This Row],[Sales Amount]],0)</f>
        <v>0.21849258251827838</v>
      </c>
      <c r="AL1823" t="str">
        <f>IF(tblSales[[#This Row],[Discount %]]&lt;=5,"0-5%",
IF(tblSales[[#This Row],[Discount %]]&lt;=10,"5-10%",
IF(tblSales[[#This Row],[Discount %]]&lt;=15,"10-15%",
IF(tblSales[[#This Row],[Discount %]]&lt;=20,"15-20%","20%+"))))</f>
        <v>0-5%</v>
      </c>
    </row>
    <row r="1824" spans="1:38">
      <c r="A1824" s="2" t="s">
        <v>3746</v>
      </c>
      <c r="B1824" s="11">
        <v>45418</v>
      </c>
      <c r="C1824" s="2" t="s">
        <v>2656</v>
      </c>
      <c r="D1824" s="2" t="s">
        <v>1995</v>
      </c>
      <c r="E1824" s="2" t="s">
        <v>296</v>
      </c>
      <c r="F1824" s="2" t="s">
        <v>140</v>
      </c>
      <c r="G1824" s="2">
        <v>3</v>
      </c>
      <c r="H1824" s="2">
        <v>2939.76</v>
      </c>
      <c r="I1824" s="2">
        <v>15</v>
      </c>
      <c r="J1824" s="2">
        <v>1322.89</v>
      </c>
      <c r="K1824" s="2">
        <v>12</v>
      </c>
      <c r="L1824" s="2">
        <v>899.57</v>
      </c>
      <c r="M1824" s="2">
        <v>8395.9599999999991</v>
      </c>
      <c r="N1824" s="2">
        <v>6236.76</v>
      </c>
      <c r="O1824" s="2">
        <f>(M1824-N1824-L1824)</f>
        <v>1259.6299999999987</v>
      </c>
      <c r="P1824" s="2" t="s">
        <v>32</v>
      </c>
      <c r="Q1824" s="2" t="str">
        <f t="shared" si="69"/>
        <v>UPI</v>
      </c>
      <c r="R1824" s="2" t="s">
        <v>20</v>
      </c>
      <c r="S1824" s="2" t="s">
        <v>56</v>
      </c>
      <c r="T1824" s="2" t="s">
        <v>1608</v>
      </c>
      <c r="U1824" s="2" t="s">
        <v>59</v>
      </c>
      <c r="V1824" t="str">
        <f>TEXT(tblSales[[#This Row],[Invoice Date]],"mmm")</f>
        <v>May</v>
      </c>
      <c r="W1824">
        <f>MONTH(tblSales[[#This Row],[Invoice Date]])</f>
        <v>5</v>
      </c>
      <c r="X1824">
        <f>YEAR(tblSales[[#This Row],[Invoice Date]])</f>
        <v>2024</v>
      </c>
      <c r="Y1824" t="str">
        <f>TEXT(tblSales[[#This Row],[Invoice Date]],"mmm-yyyy")</f>
        <v>May-2024</v>
      </c>
      <c r="Z1824" t="str">
        <f>_xlfn.XLOOKUP(tblSales[[#This Row],[Product_ID]],Products!$A:$A,Products!$C:$C,"Women Dresses")</f>
        <v>Women Sarees</v>
      </c>
      <c r="AA1824" t="str">
        <f>_xlfn.XLOOKUP(tblSales[[#This Row],[Product_ID]],Products!$A:$A,Products!$D:$D,"Unknown")</f>
        <v>Georgette Saree</v>
      </c>
      <c r="AB1824" t="str">
        <f>_xlfn.XLOOKUP(tblSales[[#This Row],[Product_ID]],Products!$A:$A,Products!$E:$E,"Unknown")</f>
        <v>Arrow</v>
      </c>
      <c r="AC1824" t="str">
        <f>_xlfn.XLOOKUP(tblSales[[#This Row],[Store_ID]],Stores!$A:$A,Stores!$B:$B,"Unknown")</f>
        <v>TrendMart Thiruvananthapuram High Street</v>
      </c>
      <c r="AD1824" t="str">
        <f>_xlfn.XLOOKUP(tblSales[[#This Row],[Store_ID]],Stores!$A:$A,Stores!$E:$E,"Unknown")</f>
        <v>South Zone 1</v>
      </c>
      <c r="AE1824" t="str">
        <f>_xlfn.XLOOKUP(tblSales[[#This Row],[Customer_ID]],Customers!$A:$A,Customers!$B:$B,"Unknown")</f>
        <v>Usha Yadav</v>
      </c>
      <c r="AF1824" t="str">
        <f>_xlfn.XLOOKUP(tblSales[[#This Row],[Customer_ID]],Customers!$A:$A,Customers!$J:$J,"Unknown")</f>
        <v>Platinum</v>
      </c>
      <c r="AG1824" t="str">
        <f>_xlfn.XLOOKUP(tblSales[[#This Row],[Employee_ID]],Employees!$A:$A,Employees!$B:$B,"Unknown")</f>
        <v>Charulatha Kumar</v>
      </c>
      <c r="AH1824">
        <f>IF(MONTH(tblSales[[#This Row],[Invoice Date]])&gt;=4,MONTH(tblSales[[#This Row],[Invoice Date]]),MONTH(tblSales[[#This Row],[Invoice Date]])+12)</f>
        <v>5</v>
      </c>
      <c r="AI1824" s="8">
        <f>DATE(YEAR(tblSales[[#This Row],[Invoice Date]]),MONTH(tblSales[[#This Row],[Invoice Date]]),1)</f>
        <v>45413</v>
      </c>
      <c r="AJ1824" t="str">
        <f>_xlfn.XLOOKUP(tblSales[[#This Row],[Product_ID]],Products!$A:$A,Products!$B:$B,"Unknown")</f>
        <v>Arrow Georgette Saree Charcoal</v>
      </c>
      <c r="AK1824" s="9">
        <f>IFERROR(tblSales[[#This Row],[Profit]]/tblSales[[#This Row],[Sales Amount]],0)</f>
        <v>0.15002810875706873</v>
      </c>
      <c r="AL1824" t="str">
        <f>IF(tblSales[[#This Row],[Discount %]]&lt;=5,"0-5%",
IF(tblSales[[#This Row],[Discount %]]&lt;=10,"5-10%",
IF(tblSales[[#This Row],[Discount %]]&lt;=15,"10-15%",
IF(tblSales[[#This Row],[Discount %]]&lt;=20,"15-20%","20%+"))))</f>
        <v>10-15%</v>
      </c>
    </row>
    <row r="1825" spans="1:38">
      <c r="A1825" s="12" t="s">
        <v>3747</v>
      </c>
      <c r="B1825" s="13">
        <v>45492</v>
      </c>
      <c r="C1825" s="12" t="s">
        <v>2372</v>
      </c>
      <c r="D1825" s="12" t="s">
        <v>1343</v>
      </c>
      <c r="E1825" s="12" t="s">
        <v>404</v>
      </c>
      <c r="F1825" s="12" t="s">
        <v>405</v>
      </c>
      <c r="G1825" s="12">
        <v>0</v>
      </c>
      <c r="H1825" s="12">
        <v>5962.87</v>
      </c>
      <c r="I1825" s="12">
        <v>30</v>
      </c>
      <c r="J1825" s="12">
        <v>0</v>
      </c>
      <c r="K1825" s="12">
        <v>12</v>
      </c>
      <c r="L1825" s="12">
        <v>0</v>
      </c>
      <c r="M1825" s="12">
        <v>0</v>
      </c>
      <c r="N1825" s="12">
        <v>0</v>
      </c>
      <c r="O1825" s="12">
        <v>0</v>
      </c>
      <c r="P1825" s="12" t="s">
        <v>28</v>
      </c>
      <c r="Q1825" s="12" t="str">
        <f t="shared" si="69"/>
        <v>Credit Card</v>
      </c>
      <c r="R1825" s="12" t="s">
        <v>21</v>
      </c>
      <c r="S1825" s="12" t="s">
        <v>56</v>
      </c>
      <c r="T1825" s="12" t="s">
        <v>2300</v>
      </c>
      <c r="U1825" s="12" t="s">
        <v>59</v>
      </c>
      <c r="V1825" t="str">
        <f>TEXT(tblSales[[#This Row],[Invoice Date]],"mmm")</f>
        <v>Jul</v>
      </c>
      <c r="W1825">
        <f>MONTH(tblSales[[#This Row],[Invoice Date]])</f>
        <v>7</v>
      </c>
      <c r="X1825">
        <f>YEAR(tblSales[[#This Row],[Invoice Date]])</f>
        <v>2024</v>
      </c>
      <c r="Y1825" t="str">
        <f>TEXT(tblSales[[#This Row],[Invoice Date]],"mmm-yyyy")</f>
        <v>Jul-2024</v>
      </c>
      <c r="Z1825" t="str">
        <f>_xlfn.XLOOKUP(tblSales[[#This Row],[Product_ID]],Products!$A:$A,Products!$C:$C,"Women Dresses")</f>
        <v>Watches</v>
      </c>
      <c r="AA1825" t="str">
        <f>_xlfn.XLOOKUP(tblSales[[#This Row],[Product_ID]],Products!$A:$A,Products!$D:$D,"Unknown")</f>
        <v>Digital Watch</v>
      </c>
      <c r="AB1825" t="str">
        <f>_xlfn.XLOOKUP(tblSales[[#This Row],[Product_ID]],Products!$A:$A,Products!$E:$E,"Unknown")</f>
        <v>Metro Shoes</v>
      </c>
      <c r="AC1825" t="str">
        <f>_xlfn.XLOOKUP(tblSales[[#This Row],[Store_ID]],Stores!$A:$A,Stores!$B:$B,"Unknown")</f>
        <v>TrendMart Visakhapatnam High Street</v>
      </c>
      <c r="AD1825" t="str">
        <f>_xlfn.XLOOKUP(tblSales[[#This Row],[Store_ID]],Stores!$A:$A,Stores!$E:$E,"Unknown")</f>
        <v>South Zone 3</v>
      </c>
      <c r="AE1825" t="str">
        <f>_xlfn.XLOOKUP(tblSales[[#This Row],[Customer_ID]],Customers!$A:$A,Customers!$B:$B,"Unknown")</f>
        <v>Saranya Prasad</v>
      </c>
      <c r="AF1825" t="str">
        <f>_xlfn.XLOOKUP(tblSales[[#This Row],[Customer_ID]],Customers!$A:$A,Customers!$J:$J,"Unknown")</f>
        <v>GOLD</v>
      </c>
      <c r="AG1825" t="str">
        <f>_xlfn.XLOOKUP(tblSales[[#This Row],[Employee_ID]],Employees!$A:$A,Employees!$B:$B,"Unknown")</f>
        <v>Chitra Bhat</v>
      </c>
      <c r="AH1825">
        <f>IF(MONTH(tblSales[[#This Row],[Invoice Date]])&gt;=4,MONTH(tblSales[[#This Row],[Invoice Date]]),MONTH(tblSales[[#This Row],[Invoice Date]])+12)</f>
        <v>7</v>
      </c>
      <c r="AI1825" s="8">
        <f>DATE(YEAR(tblSales[[#This Row],[Invoice Date]]),MONTH(tblSales[[#This Row],[Invoice Date]]),1)</f>
        <v>45474</v>
      </c>
      <c r="AJ1825" t="str">
        <f>_xlfn.XLOOKUP(tblSales[[#This Row],[Product_ID]],Products!$A:$A,Products!$B:$B,"Unknown")</f>
        <v>Metro Shoes Digital Watch Beige</v>
      </c>
      <c r="AK1825" s="9">
        <f>IFERROR(tblSales[[#This Row],[Profit]]/tblSales[[#This Row],[Sales Amount]],0)</f>
        <v>0</v>
      </c>
      <c r="AL1825" t="str">
        <f>IF(tblSales[[#This Row],[Discount %]]&lt;=5,"0-5%",
IF(tblSales[[#This Row],[Discount %]]&lt;=10,"5-10%",
IF(tblSales[[#This Row],[Discount %]]&lt;=15,"10-15%",
IF(tblSales[[#This Row],[Discount %]]&lt;=20,"15-20%","20%+"))))</f>
        <v>20%+</v>
      </c>
    </row>
    <row r="1826" spans="1:38">
      <c r="A1826" s="2" t="s">
        <v>3748</v>
      </c>
      <c r="B1826" s="11">
        <v>45384</v>
      </c>
      <c r="C1826" s="2" t="s">
        <v>3749</v>
      </c>
      <c r="D1826" s="2" t="s">
        <v>614</v>
      </c>
      <c r="E1826" s="2" t="s">
        <v>859</v>
      </c>
      <c r="F1826" s="2" t="s">
        <v>161</v>
      </c>
      <c r="G1826" s="2">
        <v>1</v>
      </c>
      <c r="H1826" s="2">
        <v>1901.56</v>
      </c>
      <c r="I1826" s="2">
        <v>10</v>
      </c>
      <c r="J1826" s="2">
        <v>190.16</v>
      </c>
      <c r="K1826" s="2">
        <v>12</v>
      </c>
      <c r="L1826" s="2">
        <v>205.37</v>
      </c>
      <c r="M1826" s="2">
        <v>1916.77</v>
      </c>
      <c r="N1826" s="2">
        <v>1378.38</v>
      </c>
      <c r="O1826" s="2">
        <f t="shared" ref="O1826:O1839" si="71">(M1826-N1826-L1826)</f>
        <v>333.01999999999987</v>
      </c>
      <c r="P1826" s="2" t="s">
        <v>29</v>
      </c>
      <c r="Q1826" s="2" t="str">
        <f t="shared" si="69"/>
        <v>Debit Card</v>
      </c>
      <c r="R1826" s="2" t="s">
        <v>20</v>
      </c>
      <c r="S1826" s="2" t="s">
        <v>56</v>
      </c>
      <c r="T1826" s="2" t="s">
        <v>1108</v>
      </c>
      <c r="U1826" s="2" t="s">
        <v>59</v>
      </c>
      <c r="V1826" t="str">
        <f>TEXT(tblSales[[#This Row],[Invoice Date]],"mmm")</f>
        <v>Apr</v>
      </c>
      <c r="W1826">
        <f>MONTH(tblSales[[#This Row],[Invoice Date]])</f>
        <v>4</v>
      </c>
      <c r="X1826">
        <f>YEAR(tblSales[[#This Row],[Invoice Date]])</f>
        <v>2024</v>
      </c>
      <c r="Y1826" t="str">
        <f>TEXT(tblSales[[#This Row],[Invoice Date]],"mmm-yyyy")</f>
        <v>Apr-2024</v>
      </c>
      <c r="Z1826" t="str">
        <f>_xlfn.XLOOKUP(tblSales[[#This Row],[Product_ID]],Products!$A:$A,Products!$C:$C,"Women Dresses")</f>
        <v>Women Sarees</v>
      </c>
      <c r="AA1826" t="str">
        <f>_xlfn.XLOOKUP(tblSales[[#This Row],[Product_ID]],Products!$A:$A,Products!$D:$D,"Unknown")</f>
        <v>Georgette Saree</v>
      </c>
      <c r="AB1826" t="str">
        <f>_xlfn.XLOOKUP(tblSales[[#This Row],[Product_ID]],Products!$A:$A,Products!$E:$E,"Unknown")</f>
        <v>Reebok</v>
      </c>
      <c r="AC1826" t="str">
        <f>_xlfn.XLOOKUP(tblSales[[#This Row],[Store_ID]],Stores!$A:$A,Stores!$B:$B,"Unknown")</f>
        <v>TrendMart Karimnagar Standard</v>
      </c>
      <c r="AD1826" t="str">
        <f>_xlfn.XLOOKUP(tblSales[[#This Row],[Store_ID]],Stores!$A:$A,Stores!$E:$E,"Unknown")</f>
        <v>South Zone 2</v>
      </c>
      <c r="AE1826" t="str">
        <f>_xlfn.XLOOKUP(tblSales[[#This Row],[Customer_ID]],Customers!$A:$A,Customers!$B:$B,"Unknown")</f>
        <v>Pooja Hegde</v>
      </c>
      <c r="AF1826" t="str">
        <f>_xlfn.XLOOKUP(tblSales[[#This Row],[Customer_ID]],Customers!$A:$A,Customers!$J:$J,"Unknown")</f>
        <v>Regular</v>
      </c>
      <c r="AG1826" t="str">
        <f>_xlfn.XLOOKUP(tblSales[[#This Row],[Employee_ID]],Employees!$A:$A,Employees!$B:$B,"Unknown")</f>
        <v>Chandra Reddy</v>
      </c>
      <c r="AH1826">
        <f>IF(MONTH(tblSales[[#This Row],[Invoice Date]])&gt;=4,MONTH(tblSales[[#This Row],[Invoice Date]]),MONTH(tblSales[[#This Row],[Invoice Date]])+12)</f>
        <v>4</v>
      </c>
      <c r="AI1826" s="8">
        <f>DATE(YEAR(tblSales[[#This Row],[Invoice Date]]),MONTH(tblSales[[#This Row],[Invoice Date]]),1)</f>
        <v>45383</v>
      </c>
      <c r="AJ1826" t="str">
        <f>_xlfn.XLOOKUP(tblSales[[#This Row],[Product_ID]],Products!$A:$A,Products!$B:$B,"Unknown")</f>
        <v>Reebok Georgette Saree Charcoal</v>
      </c>
      <c r="AK1826" s="9">
        <f>IFERROR(tblSales[[#This Row],[Profit]]/tblSales[[#This Row],[Sales Amount]],0)</f>
        <v>0.17374019835452342</v>
      </c>
      <c r="AL1826" t="str">
        <f>IF(tblSales[[#This Row],[Discount %]]&lt;=5,"0-5%",
IF(tblSales[[#This Row],[Discount %]]&lt;=10,"5-10%",
IF(tblSales[[#This Row],[Discount %]]&lt;=15,"10-15%",
IF(tblSales[[#This Row],[Discount %]]&lt;=20,"15-20%","20%+"))))</f>
        <v>5-10%</v>
      </c>
    </row>
    <row r="1827" spans="1:38">
      <c r="A1827" s="2" t="s">
        <v>3750</v>
      </c>
      <c r="B1827" s="11">
        <v>45621</v>
      </c>
      <c r="C1827" s="2" t="s">
        <v>2158</v>
      </c>
      <c r="D1827" s="2" t="s">
        <v>1107</v>
      </c>
      <c r="E1827" s="2" t="s">
        <v>630</v>
      </c>
      <c r="F1827" s="2" t="s">
        <v>104</v>
      </c>
      <c r="G1827" s="2">
        <v>1</v>
      </c>
      <c r="H1827" s="2">
        <v>635.83000000000004</v>
      </c>
      <c r="I1827" s="2">
        <v>30</v>
      </c>
      <c r="J1827" s="2">
        <v>190.75</v>
      </c>
      <c r="K1827" s="2">
        <v>5</v>
      </c>
      <c r="L1827" s="2">
        <v>22.25</v>
      </c>
      <c r="M1827" s="2">
        <v>467.33</v>
      </c>
      <c r="N1827" s="2">
        <v>509.44</v>
      </c>
      <c r="O1827" s="2">
        <f t="shared" si="71"/>
        <v>-64.360000000000014</v>
      </c>
      <c r="P1827" s="2" t="s">
        <v>29</v>
      </c>
      <c r="Q1827" s="2" t="str">
        <f t="shared" si="69"/>
        <v>Debit Card</v>
      </c>
      <c r="R1827" s="2" t="s">
        <v>21</v>
      </c>
      <c r="S1827" s="2" t="s">
        <v>56</v>
      </c>
      <c r="T1827" s="2" t="s">
        <v>449</v>
      </c>
      <c r="U1827" s="2" t="s">
        <v>59</v>
      </c>
      <c r="V1827" t="str">
        <f>TEXT(tblSales[[#This Row],[Invoice Date]],"mmm")</f>
        <v>Nov</v>
      </c>
      <c r="W1827">
        <f>MONTH(tblSales[[#This Row],[Invoice Date]])</f>
        <v>11</v>
      </c>
      <c r="X1827">
        <f>YEAR(tblSales[[#This Row],[Invoice Date]])</f>
        <v>2024</v>
      </c>
      <c r="Y1827" t="str">
        <f>TEXT(tblSales[[#This Row],[Invoice Date]],"mmm-yyyy")</f>
        <v>Nov-2024</v>
      </c>
      <c r="Z1827" t="str">
        <f>_xlfn.XLOOKUP(tblSales[[#This Row],[Product_ID]],Products!$A:$A,Products!$C:$C,"Women Dresses")</f>
        <v>Kids Wear</v>
      </c>
      <c r="AA1827" t="str">
        <f>_xlfn.XLOOKUP(tblSales[[#This Row],[Product_ID]],Products!$A:$A,Products!$D:$D,"Unknown")</f>
        <v>Kids Shorts</v>
      </c>
      <c r="AB1827" t="str">
        <f>_xlfn.XLOOKUP(tblSales[[#This Row],[Product_ID]],Products!$A:$A,Products!$E:$E,"Unknown")</f>
        <v>Allen Solly</v>
      </c>
      <c r="AC1827" t="str">
        <f>_xlfn.XLOOKUP(tblSales[[#This Row],[Store_ID]],Stores!$A:$A,Stores!$B:$B,"Unknown")</f>
        <v>TrendMart Hubballi Standard</v>
      </c>
      <c r="AD1827" t="str">
        <f>_xlfn.XLOOKUP(tblSales[[#This Row],[Store_ID]],Stores!$A:$A,Stores!$E:$E,"Unknown")</f>
        <v>South Zone 2</v>
      </c>
      <c r="AE1827" t="str">
        <f>_xlfn.XLOOKUP(tblSales[[#This Row],[Customer_ID]],Customers!$A:$A,Customers!$B:$B,"Unknown")</f>
        <v>Thiru Gowda</v>
      </c>
      <c r="AF1827" t="str">
        <f>_xlfn.XLOOKUP(tblSales[[#This Row],[Customer_ID]],Customers!$A:$A,Customers!$J:$J,"Unknown")</f>
        <v>Silver</v>
      </c>
      <c r="AG1827" t="str">
        <f>_xlfn.XLOOKUP(tblSales[[#This Row],[Employee_ID]],Employees!$A:$A,Employees!$B:$B,"Unknown")</f>
        <v>Meena Krishnan</v>
      </c>
      <c r="AH1827">
        <f>IF(MONTH(tblSales[[#This Row],[Invoice Date]])&gt;=4,MONTH(tblSales[[#This Row],[Invoice Date]]),MONTH(tblSales[[#This Row],[Invoice Date]])+12)</f>
        <v>11</v>
      </c>
      <c r="AI1827" s="8">
        <f>DATE(YEAR(tblSales[[#This Row],[Invoice Date]]),MONTH(tblSales[[#This Row],[Invoice Date]]),1)</f>
        <v>45597</v>
      </c>
      <c r="AJ1827" t="str">
        <f>_xlfn.XLOOKUP(tblSales[[#This Row],[Product_ID]],Products!$A:$A,Products!$B:$B,"Unknown")</f>
        <v>Allen Solly Kids Shorts Teal</v>
      </c>
      <c r="AK1827" s="9">
        <f>IFERROR(tblSales[[#This Row],[Profit]]/tblSales[[#This Row],[Sales Amount]],0)</f>
        <v>-0.1377185286628293</v>
      </c>
      <c r="AL1827" t="str">
        <f>IF(tblSales[[#This Row],[Discount %]]&lt;=5,"0-5%",
IF(tblSales[[#This Row],[Discount %]]&lt;=10,"5-10%",
IF(tblSales[[#This Row],[Discount %]]&lt;=15,"10-15%",
IF(tblSales[[#This Row],[Discount %]]&lt;=20,"15-20%","20%+"))))</f>
        <v>20%+</v>
      </c>
    </row>
    <row r="1828" spans="1:38">
      <c r="A1828" s="2" t="s">
        <v>3751</v>
      </c>
      <c r="B1828" s="11">
        <v>45577</v>
      </c>
      <c r="C1828" s="2" t="s">
        <v>2610</v>
      </c>
      <c r="D1828" s="2" t="s">
        <v>728</v>
      </c>
      <c r="E1828" s="2" t="s">
        <v>952</v>
      </c>
      <c r="F1828" s="2" t="s">
        <v>540</v>
      </c>
      <c r="G1828" s="2">
        <v>4</v>
      </c>
      <c r="H1828" s="2">
        <v>4174.7</v>
      </c>
      <c r="I1828" s="2">
        <v>5</v>
      </c>
      <c r="J1828" s="2">
        <v>834.94</v>
      </c>
      <c r="K1828" s="2">
        <v>12</v>
      </c>
      <c r="L1828" s="2">
        <v>1903.66</v>
      </c>
      <c r="M1828" s="2">
        <v>17767.52</v>
      </c>
      <c r="N1828" s="2">
        <v>11334.44</v>
      </c>
      <c r="O1828" s="2">
        <f t="shared" si="71"/>
        <v>4529.42</v>
      </c>
      <c r="P1828" s="2" t="s">
        <v>27</v>
      </c>
      <c r="Q1828" s="2" t="str">
        <f t="shared" si="69"/>
        <v>Cash</v>
      </c>
      <c r="R1828" s="2" t="s">
        <v>21</v>
      </c>
      <c r="S1828" s="2" t="s">
        <v>56</v>
      </c>
      <c r="T1828" s="2" t="s">
        <v>2432</v>
      </c>
      <c r="U1828" s="2" t="s">
        <v>60</v>
      </c>
      <c r="V1828" t="str">
        <f>TEXT(tblSales[[#This Row],[Invoice Date]],"mmm")</f>
        <v>Oct</v>
      </c>
      <c r="W1828">
        <f>MONTH(tblSales[[#This Row],[Invoice Date]])</f>
        <v>10</v>
      </c>
      <c r="X1828">
        <f>YEAR(tblSales[[#This Row],[Invoice Date]])</f>
        <v>2024</v>
      </c>
      <c r="Y1828" t="str">
        <f>TEXT(tblSales[[#This Row],[Invoice Date]],"mmm-yyyy")</f>
        <v>Oct-2024</v>
      </c>
      <c r="Z1828" t="str">
        <f>_xlfn.XLOOKUP(tblSales[[#This Row],[Product_ID]],Products!$A:$A,Products!$C:$C,"Women Dresses")</f>
        <v>Watches</v>
      </c>
      <c r="AA1828" t="str">
        <f>_xlfn.XLOOKUP(tblSales[[#This Row],[Product_ID]],Products!$A:$A,Products!$D:$D,"Unknown")</f>
        <v>Chronograph</v>
      </c>
      <c r="AB1828" t="str">
        <f>_xlfn.XLOOKUP(tblSales[[#This Row],[Product_ID]],Products!$A:$A,Products!$E:$E,"Unknown")</f>
        <v>Mufti</v>
      </c>
      <c r="AC1828" t="str">
        <f>_xlfn.XLOOKUP(tblSales[[#This Row],[Store_ID]],Stores!$A:$A,Stores!$B:$B,"Unknown")</f>
        <v>TrendMart Coimbatore Mall Kiosk</v>
      </c>
      <c r="AD1828" t="str">
        <f>_xlfn.XLOOKUP(tblSales[[#This Row],[Store_ID]],Stores!$A:$A,Stores!$E:$E,"Unknown")</f>
        <v>South Zone 1</v>
      </c>
      <c r="AE1828" t="str">
        <f>_xlfn.XLOOKUP(tblSales[[#This Row],[Customer_ID]],Customers!$A:$A,Customers!$B:$B,"Unknown")</f>
        <v>Mahesh Varma</v>
      </c>
      <c r="AF1828" t="str">
        <f>_xlfn.XLOOKUP(tblSales[[#This Row],[Customer_ID]],Customers!$A:$A,Customers!$J:$J,"Unknown")</f>
        <v>Silver</v>
      </c>
      <c r="AG1828" t="str">
        <f>_xlfn.XLOOKUP(tblSales[[#This Row],[Employee_ID]],Employees!$A:$A,Employees!$B:$B,"Unknown")</f>
        <v>Swathi Achari</v>
      </c>
      <c r="AH1828">
        <f>IF(MONTH(tblSales[[#This Row],[Invoice Date]])&gt;=4,MONTH(tblSales[[#This Row],[Invoice Date]]),MONTH(tblSales[[#This Row],[Invoice Date]])+12)</f>
        <v>10</v>
      </c>
      <c r="AI1828" s="8">
        <f>DATE(YEAR(tblSales[[#This Row],[Invoice Date]]),MONTH(tblSales[[#This Row],[Invoice Date]]),1)</f>
        <v>45566</v>
      </c>
      <c r="AJ1828" t="str">
        <f>_xlfn.XLOOKUP(tblSales[[#This Row],[Product_ID]],Products!$A:$A,Products!$B:$B,"Unknown")</f>
        <v>Mufti Chronograph Grey</v>
      </c>
      <c r="AK1828" s="9">
        <f>IFERROR(tblSales[[#This Row],[Profit]]/tblSales[[#This Row],[Sales Amount]],0)</f>
        <v>0.25492696786045549</v>
      </c>
      <c r="AL1828" t="str">
        <f>IF(tblSales[[#This Row],[Discount %]]&lt;=5,"0-5%",
IF(tblSales[[#This Row],[Discount %]]&lt;=10,"5-10%",
IF(tblSales[[#This Row],[Discount %]]&lt;=15,"10-15%",
IF(tblSales[[#This Row],[Discount %]]&lt;=20,"15-20%","20%+"))))</f>
        <v>0-5%</v>
      </c>
    </row>
    <row r="1829" spans="1:38">
      <c r="A1829" s="2" t="s">
        <v>3752</v>
      </c>
      <c r="B1829" s="11">
        <v>45604</v>
      </c>
      <c r="C1829" s="2" t="s">
        <v>1485</v>
      </c>
      <c r="D1829" s="2" t="s">
        <v>837</v>
      </c>
      <c r="E1829" s="2" t="s">
        <v>1122</v>
      </c>
      <c r="F1829" s="2" t="s">
        <v>151</v>
      </c>
      <c r="G1829" s="2">
        <v>1</v>
      </c>
      <c r="H1829" s="2">
        <v>6305.1</v>
      </c>
      <c r="I1829" s="2">
        <v>30</v>
      </c>
      <c r="J1829" s="2">
        <v>1891.53</v>
      </c>
      <c r="K1829" s="2">
        <v>3</v>
      </c>
      <c r="L1829" s="2">
        <v>132.41</v>
      </c>
      <c r="M1829" s="2">
        <v>4545.9799999999996</v>
      </c>
      <c r="N1829" s="2">
        <v>4762.76</v>
      </c>
      <c r="O1829" s="2">
        <f t="shared" si="71"/>
        <v>-349.19000000000062</v>
      </c>
      <c r="P1829" s="2" t="s">
        <v>29</v>
      </c>
      <c r="Q1829" s="2" t="str">
        <f t="shared" si="69"/>
        <v>Debit Card</v>
      </c>
      <c r="R1829" s="2" t="s">
        <v>21</v>
      </c>
      <c r="S1829" s="2" t="s">
        <v>56</v>
      </c>
      <c r="T1829" s="2" t="s">
        <v>1538</v>
      </c>
      <c r="U1829" s="2" t="s">
        <v>59</v>
      </c>
      <c r="V1829" t="str">
        <f>TEXT(tblSales[[#This Row],[Invoice Date]],"mmm")</f>
        <v>Nov</v>
      </c>
      <c r="W1829">
        <f>MONTH(tblSales[[#This Row],[Invoice Date]])</f>
        <v>11</v>
      </c>
      <c r="X1829">
        <f>YEAR(tblSales[[#This Row],[Invoice Date]])</f>
        <v>2024</v>
      </c>
      <c r="Y1829" t="str">
        <f>TEXT(tblSales[[#This Row],[Invoice Date]],"mmm-yyyy")</f>
        <v>Nov-2024</v>
      </c>
      <c r="Z1829" t="str">
        <f>_xlfn.XLOOKUP(tblSales[[#This Row],[Product_ID]],Products!$A:$A,Products!$C:$C,"Women Dresses")</f>
        <v>Jewellery</v>
      </c>
      <c r="AA1829" t="str">
        <f>_xlfn.XLOOKUP(tblSales[[#This Row],[Product_ID]],Products!$A:$A,Products!$D:$D,"Unknown")</f>
        <v>Earrings</v>
      </c>
      <c r="AB1829" t="str">
        <f>_xlfn.XLOOKUP(tblSales[[#This Row],[Product_ID]],Products!$A:$A,Products!$E:$E,"Unknown")</f>
        <v>Aurelia</v>
      </c>
      <c r="AC1829" t="str">
        <f>_xlfn.XLOOKUP(tblSales[[#This Row],[Store_ID]],Stores!$A:$A,Stores!$B:$B,"Unknown")</f>
        <v>TrendMart Chennai Standard</v>
      </c>
      <c r="AD1829" t="str">
        <f>_xlfn.XLOOKUP(tblSales[[#This Row],[Store_ID]],Stores!$A:$A,Stores!$E:$E,"Unknown")</f>
        <v>South Zone 1</v>
      </c>
      <c r="AE1829" t="str">
        <f>_xlfn.XLOOKUP(tblSales[[#This Row],[Customer_ID]],Customers!$A:$A,Customers!$B:$B,"Unknown")</f>
        <v>Hemanth Pillai</v>
      </c>
      <c r="AF1829" t="str">
        <f>_xlfn.XLOOKUP(tblSales[[#This Row],[Customer_ID]],Customers!$A:$A,Customers!$J:$J,"Unknown")</f>
        <v>Regular</v>
      </c>
      <c r="AG1829" t="str">
        <f>_xlfn.XLOOKUP(tblSales[[#This Row],[Employee_ID]],Employees!$A:$A,Employees!$B:$B,"Unknown")</f>
        <v>Preethi Singh</v>
      </c>
      <c r="AH1829">
        <f>IF(MONTH(tblSales[[#This Row],[Invoice Date]])&gt;=4,MONTH(tblSales[[#This Row],[Invoice Date]]),MONTH(tblSales[[#This Row],[Invoice Date]])+12)</f>
        <v>11</v>
      </c>
      <c r="AI1829" s="8">
        <f>DATE(YEAR(tblSales[[#This Row],[Invoice Date]]),MONTH(tblSales[[#This Row],[Invoice Date]]),1)</f>
        <v>45597</v>
      </c>
      <c r="AJ1829" t="str">
        <f>_xlfn.XLOOKUP(tblSales[[#This Row],[Product_ID]],Products!$A:$A,Products!$B:$B,"Unknown")</f>
        <v>Aurelia Earrings Sky Blue</v>
      </c>
      <c r="AK1829" s="9">
        <f>IFERROR(tblSales[[#This Row],[Profit]]/tblSales[[#This Row],[Sales Amount]],0)</f>
        <v>-7.6812920426398854E-2</v>
      </c>
      <c r="AL1829" t="str">
        <f>IF(tblSales[[#This Row],[Discount %]]&lt;=5,"0-5%",
IF(tblSales[[#This Row],[Discount %]]&lt;=10,"5-10%",
IF(tblSales[[#This Row],[Discount %]]&lt;=15,"10-15%",
IF(tblSales[[#This Row],[Discount %]]&lt;=20,"15-20%","20%+"))))</f>
        <v>20%+</v>
      </c>
    </row>
    <row r="1830" spans="1:38">
      <c r="A1830" s="2" t="s">
        <v>3753</v>
      </c>
      <c r="B1830" s="11">
        <v>45746</v>
      </c>
      <c r="C1830" s="2" t="s">
        <v>3661</v>
      </c>
      <c r="D1830" s="2" t="s">
        <v>1051</v>
      </c>
      <c r="E1830" s="2" t="s">
        <v>1079</v>
      </c>
      <c r="F1830" s="2" t="s">
        <v>199</v>
      </c>
      <c r="G1830" s="2">
        <v>2</v>
      </c>
      <c r="H1830" s="2">
        <v>839.37</v>
      </c>
      <c r="I1830" s="2">
        <v>0</v>
      </c>
      <c r="J1830" s="2">
        <v>0</v>
      </c>
      <c r="K1830" s="2">
        <v>5</v>
      </c>
      <c r="L1830" s="2">
        <v>83.94</v>
      </c>
      <c r="M1830" s="2">
        <v>1762.68</v>
      </c>
      <c r="N1830" s="2">
        <v>1130.9000000000001</v>
      </c>
      <c r="O1830" s="2">
        <f t="shared" si="71"/>
        <v>547.83999999999992</v>
      </c>
      <c r="P1830" s="2" t="s">
        <v>27</v>
      </c>
      <c r="Q1830" s="2" t="str">
        <f t="shared" si="69"/>
        <v>Cash</v>
      </c>
      <c r="R1830" s="2" t="s">
        <v>20</v>
      </c>
      <c r="S1830" s="2" t="s">
        <v>56</v>
      </c>
      <c r="T1830" s="2" t="s">
        <v>2242</v>
      </c>
      <c r="U1830" s="2" t="s">
        <v>60</v>
      </c>
      <c r="V1830" t="str">
        <f>TEXT(tblSales[[#This Row],[Invoice Date]],"mmm")</f>
        <v>Mar</v>
      </c>
      <c r="W1830">
        <f>MONTH(tblSales[[#This Row],[Invoice Date]])</f>
        <v>3</v>
      </c>
      <c r="X1830">
        <f>YEAR(tblSales[[#This Row],[Invoice Date]])</f>
        <v>2025</v>
      </c>
      <c r="Y1830" t="str">
        <f>TEXT(tblSales[[#This Row],[Invoice Date]],"mmm-yyyy")</f>
        <v>Mar-2025</v>
      </c>
      <c r="Z1830" t="str">
        <f>_xlfn.XLOOKUP(tblSales[[#This Row],[Product_ID]],Products!$A:$A,Products!$C:$C,"Women Dresses")</f>
        <v>Kids Wear</v>
      </c>
      <c r="AA1830" t="str">
        <f>_xlfn.XLOOKUP(tblSales[[#This Row],[Product_ID]],Products!$A:$A,Products!$D:$D,"Unknown")</f>
        <v>Boys Shirt</v>
      </c>
      <c r="AB1830" t="str">
        <f>_xlfn.XLOOKUP(tblSales[[#This Row],[Product_ID]],Products!$A:$A,Products!$E:$E,"Unknown")</f>
        <v>Woodland</v>
      </c>
      <c r="AC1830" t="str">
        <f>_xlfn.XLOOKUP(tblSales[[#This Row],[Store_ID]],Stores!$A:$A,Stores!$B:$B,"Unknown")</f>
        <v>TrendMart Guntur Flagship</v>
      </c>
      <c r="AD1830" t="str">
        <f>_xlfn.XLOOKUP(tblSales[[#This Row],[Store_ID]],Stores!$A:$A,Stores!$E:$E,"Unknown")</f>
        <v>South Zone 3</v>
      </c>
      <c r="AE1830" t="str">
        <f>_xlfn.XLOOKUP(tblSales[[#This Row],[Customer_ID]],Customers!$A:$A,Customers!$B:$B,"Unknown")</f>
        <v>Sathish Gounder</v>
      </c>
      <c r="AF1830" t="str">
        <f>_xlfn.XLOOKUP(tblSales[[#This Row],[Customer_ID]],Customers!$A:$A,Customers!$J:$J,"Unknown")</f>
        <v>Silver</v>
      </c>
      <c r="AG1830" t="str">
        <f>_xlfn.XLOOKUP(tblSales[[#This Row],[Employee_ID]],Employees!$A:$A,Employees!$B:$B,"Unknown")</f>
        <v>Anusuya Subramaniam</v>
      </c>
      <c r="AH1830">
        <f>IF(MONTH(tblSales[[#This Row],[Invoice Date]])&gt;=4,MONTH(tblSales[[#This Row],[Invoice Date]]),MONTH(tblSales[[#This Row],[Invoice Date]])+12)</f>
        <v>15</v>
      </c>
      <c r="AI1830" s="8">
        <f>DATE(YEAR(tblSales[[#This Row],[Invoice Date]]),MONTH(tblSales[[#This Row],[Invoice Date]]),1)</f>
        <v>45717</v>
      </c>
      <c r="AJ1830" t="str">
        <f>_xlfn.XLOOKUP(tblSales[[#This Row],[Product_ID]],Products!$A:$A,Products!$B:$B,"Unknown")</f>
        <v>Woodland Boys Shirt White</v>
      </c>
      <c r="AK1830" s="9">
        <f>IFERROR(tblSales[[#This Row],[Profit]]/tblSales[[#This Row],[Sales Amount]],0)</f>
        <v>0.31079946445185735</v>
      </c>
      <c r="AL1830" t="str">
        <f>IF(tblSales[[#This Row],[Discount %]]&lt;=5,"0-5%",
IF(tblSales[[#This Row],[Discount %]]&lt;=10,"5-10%",
IF(tblSales[[#This Row],[Discount %]]&lt;=15,"10-15%",
IF(tblSales[[#This Row],[Discount %]]&lt;=20,"15-20%","20%+"))))</f>
        <v>0-5%</v>
      </c>
    </row>
    <row r="1831" spans="1:38">
      <c r="A1831" s="2" t="s">
        <v>3754</v>
      </c>
      <c r="B1831" s="11">
        <v>45560</v>
      </c>
      <c r="C1831" s="2" t="s">
        <v>2757</v>
      </c>
      <c r="D1831" s="2" t="s">
        <v>598</v>
      </c>
      <c r="E1831" s="2" t="s">
        <v>863</v>
      </c>
      <c r="F1831" s="2" t="s">
        <v>475</v>
      </c>
      <c r="G1831" s="2">
        <v>4</v>
      </c>
      <c r="H1831" s="2">
        <v>1115.06</v>
      </c>
      <c r="I1831" s="2">
        <v>0</v>
      </c>
      <c r="J1831" s="2">
        <v>0</v>
      </c>
      <c r="K1831" s="2">
        <v>12</v>
      </c>
      <c r="L1831" s="2">
        <v>535.23</v>
      </c>
      <c r="M1831" s="2">
        <v>4995.47</v>
      </c>
      <c r="N1831" s="2">
        <v>3461.68</v>
      </c>
      <c r="O1831" s="2">
        <f t="shared" si="71"/>
        <v>998.5600000000004</v>
      </c>
      <c r="P1831" s="2" t="s">
        <v>28</v>
      </c>
      <c r="Q1831" s="2" t="str">
        <f t="shared" si="69"/>
        <v>Credit Card</v>
      </c>
      <c r="R1831" s="2" t="s">
        <v>20</v>
      </c>
      <c r="S1831" s="2" t="s">
        <v>56</v>
      </c>
      <c r="T1831" s="2" t="s">
        <v>2902</v>
      </c>
      <c r="U1831" s="2" t="s">
        <v>59</v>
      </c>
      <c r="V1831" t="str">
        <f>TEXT(tblSales[[#This Row],[Invoice Date]],"mmm")</f>
        <v>Sep</v>
      </c>
      <c r="W1831">
        <f>MONTH(tblSales[[#This Row],[Invoice Date]])</f>
        <v>9</v>
      </c>
      <c r="X1831">
        <f>YEAR(tblSales[[#This Row],[Invoice Date]])</f>
        <v>2024</v>
      </c>
      <c r="Y1831" t="str">
        <f>TEXT(tblSales[[#This Row],[Invoice Date]],"mmm-yyyy")</f>
        <v>Sep-2024</v>
      </c>
      <c r="Z1831" t="str">
        <f>_xlfn.XLOOKUP(tblSales[[#This Row],[Product_ID]],Products!$A:$A,Products!$C:$C,"Women Dresses")</f>
        <v>Women Dresses</v>
      </c>
      <c r="AA1831" t="str">
        <f>_xlfn.XLOOKUP(tblSales[[#This Row],[Product_ID]],Products!$A:$A,Products!$D:$D,"Unknown")</f>
        <v>A-Line Dress</v>
      </c>
      <c r="AB1831" t="str">
        <f>_xlfn.XLOOKUP(tblSales[[#This Row],[Product_ID]],Products!$A:$A,Products!$E:$E,"Unknown")</f>
        <v>Indian Terrain</v>
      </c>
      <c r="AC1831" t="str">
        <f>_xlfn.XLOOKUP(tblSales[[#This Row],[Store_ID]],Stores!$A:$A,Stores!$B:$B,"Unknown")</f>
        <v>TrendMart Thiruvananthapuram Outlet</v>
      </c>
      <c r="AD1831" t="str">
        <f>_xlfn.XLOOKUP(tblSales[[#This Row],[Store_ID]],Stores!$A:$A,Stores!$E:$E,"Unknown")</f>
        <v>South Zone 1</v>
      </c>
      <c r="AE1831" t="str">
        <f>_xlfn.XLOOKUP(tblSales[[#This Row],[Customer_ID]],Customers!$A:$A,Customers!$B:$B,"Unknown")</f>
        <v>Sanjay Gopalakrishnan</v>
      </c>
      <c r="AF1831" t="str">
        <f>_xlfn.XLOOKUP(tblSales[[#This Row],[Customer_ID]],Customers!$A:$A,Customers!$J:$J,"Unknown")</f>
        <v>Regular</v>
      </c>
      <c r="AG1831" t="str">
        <f>_xlfn.XLOOKUP(tblSales[[#This Row],[Employee_ID]],Employees!$A:$A,Employees!$B:$B,"Unknown")</f>
        <v>Arjun Krishnan</v>
      </c>
      <c r="AH1831">
        <f>IF(MONTH(tblSales[[#This Row],[Invoice Date]])&gt;=4,MONTH(tblSales[[#This Row],[Invoice Date]]),MONTH(tblSales[[#This Row],[Invoice Date]])+12)</f>
        <v>9</v>
      </c>
      <c r="AI1831" s="8">
        <f>DATE(YEAR(tblSales[[#This Row],[Invoice Date]]),MONTH(tblSales[[#This Row],[Invoice Date]]),1)</f>
        <v>45536</v>
      </c>
      <c r="AJ1831" t="str">
        <f>_xlfn.XLOOKUP(tblSales[[#This Row],[Product_ID]],Products!$A:$A,Products!$B:$B,"Unknown")</f>
        <v>Indian Terrain A-Line Dress Navy Blue</v>
      </c>
      <c r="AK1831" s="9">
        <f>IFERROR(tblSales[[#This Row],[Profit]]/tblSales[[#This Row],[Sales Amount]],0)</f>
        <v>0.19989310315145528</v>
      </c>
      <c r="AL1831" t="str">
        <f>IF(tblSales[[#This Row],[Discount %]]&lt;=5,"0-5%",
IF(tblSales[[#This Row],[Discount %]]&lt;=10,"5-10%",
IF(tblSales[[#This Row],[Discount %]]&lt;=15,"10-15%",
IF(tblSales[[#This Row],[Discount %]]&lt;=20,"15-20%","20%+"))))</f>
        <v>0-5%</v>
      </c>
    </row>
    <row r="1832" spans="1:38">
      <c r="A1832" s="2" t="s">
        <v>3755</v>
      </c>
      <c r="B1832" s="11">
        <v>45735</v>
      </c>
      <c r="C1832" s="2" t="s">
        <v>3529</v>
      </c>
      <c r="D1832" s="2" t="s">
        <v>1038</v>
      </c>
      <c r="E1832" s="2" t="s">
        <v>1024</v>
      </c>
      <c r="F1832" s="2" t="s">
        <v>177</v>
      </c>
      <c r="G1832" s="2">
        <v>2</v>
      </c>
      <c r="H1832" s="2">
        <v>899.87</v>
      </c>
      <c r="I1832" s="2">
        <v>5</v>
      </c>
      <c r="J1832" s="2">
        <v>89.99</v>
      </c>
      <c r="K1832" s="2">
        <v>5</v>
      </c>
      <c r="L1832" s="2">
        <v>85.49</v>
      </c>
      <c r="M1832" s="2">
        <v>1795.24</v>
      </c>
      <c r="N1832" s="2">
        <v>1198.56</v>
      </c>
      <c r="O1832" s="2">
        <f t="shared" si="71"/>
        <v>511.19000000000005</v>
      </c>
      <c r="P1832" s="2" t="s">
        <v>32</v>
      </c>
      <c r="Q1832" s="2" t="str">
        <f t="shared" si="69"/>
        <v>UPI</v>
      </c>
      <c r="R1832" s="2" t="s">
        <v>20</v>
      </c>
      <c r="S1832" s="2" t="s">
        <v>56</v>
      </c>
      <c r="T1832" s="2" t="s">
        <v>2854</v>
      </c>
      <c r="U1832" s="2" t="s">
        <v>59</v>
      </c>
      <c r="V1832" t="str">
        <f>TEXT(tblSales[[#This Row],[Invoice Date]],"mmm")</f>
        <v>Mar</v>
      </c>
      <c r="W1832">
        <f>MONTH(tblSales[[#This Row],[Invoice Date]])</f>
        <v>3</v>
      </c>
      <c r="X1832">
        <f>YEAR(tblSales[[#This Row],[Invoice Date]])</f>
        <v>2025</v>
      </c>
      <c r="Y1832" t="str">
        <f>TEXT(tblSales[[#This Row],[Invoice Date]],"mmm-yyyy")</f>
        <v>Mar-2025</v>
      </c>
      <c r="Z1832" t="str">
        <f>_xlfn.XLOOKUP(tblSales[[#This Row],[Product_ID]],Products!$A:$A,Products!$C:$C,"Women Dresses")</f>
        <v>Women Kurtis</v>
      </c>
      <c r="AA1832" t="str">
        <f>_xlfn.XLOOKUP(tblSales[[#This Row],[Product_ID]],Products!$A:$A,Products!$D:$D,"Unknown")</f>
        <v>Straight Kurti</v>
      </c>
      <c r="AB1832" t="str">
        <f>_xlfn.XLOOKUP(tblSales[[#This Row],[Product_ID]],Products!$A:$A,Products!$E:$E,"Unknown")</f>
        <v>Metro Shoes</v>
      </c>
      <c r="AC1832" t="str">
        <f>_xlfn.XLOOKUP(tblSales[[#This Row],[Store_ID]],Stores!$A:$A,Stores!$B:$B,"Unknown")</f>
        <v>TrendMart Hyderabad Standard</v>
      </c>
      <c r="AD1832" t="str">
        <f>_xlfn.XLOOKUP(tblSales[[#This Row],[Store_ID]],Stores!$A:$A,Stores!$E:$E,"Unknown")</f>
        <v>South Zone 2</v>
      </c>
      <c r="AE1832" t="str">
        <f>_xlfn.XLOOKUP(tblSales[[#This Row],[Customer_ID]],Customers!$A:$A,Customers!$B:$B,"Unknown")</f>
        <v>Logesh Reddy</v>
      </c>
      <c r="AF1832" t="str">
        <f>_xlfn.XLOOKUP(tblSales[[#This Row],[Customer_ID]],Customers!$A:$A,Customers!$J:$J,"Unknown")</f>
        <v>Gold</v>
      </c>
      <c r="AG1832" t="str">
        <f>_xlfn.XLOOKUP(tblSales[[#This Row],[Employee_ID]],Employees!$A:$A,Employees!$B:$B,"Unknown")</f>
        <v>Deepak Kamath</v>
      </c>
      <c r="AH1832">
        <f>IF(MONTH(tblSales[[#This Row],[Invoice Date]])&gt;=4,MONTH(tblSales[[#This Row],[Invoice Date]]),MONTH(tblSales[[#This Row],[Invoice Date]])+12)</f>
        <v>15</v>
      </c>
      <c r="AI1832" s="8">
        <f>DATE(YEAR(tblSales[[#This Row],[Invoice Date]]),MONTH(tblSales[[#This Row],[Invoice Date]]),1)</f>
        <v>45717</v>
      </c>
      <c r="AJ1832" t="str">
        <f>_xlfn.XLOOKUP(tblSales[[#This Row],[Product_ID]],Products!$A:$A,Products!$B:$B,"Unknown")</f>
        <v>Metro Shoes Straight Kurti Green</v>
      </c>
      <c r="AK1832" s="9">
        <f>IFERROR(tblSales[[#This Row],[Profit]]/tblSales[[#This Row],[Sales Amount]],0)</f>
        <v>0.28474744323878703</v>
      </c>
      <c r="AL1832" t="str">
        <f>IF(tblSales[[#This Row],[Discount %]]&lt;=5,"0-5%",
IF(tblSales[[#This Row],[Discount %]]&lt;=10,"5-10%",
IF(tblSales[[#This Row],[Discount %]]&lt;=15,"10-15%",
IF(tblSales[[#This Row],[Discount %]]&lt;=20,"15-20%","20%+"))))</f>
        <v>0-5%</v>
      </c>
    </row>
    <row r="1833" spans="1:38">
      <c r="A1833" s="2" t="s">
        <v>3756</v>
      </c>
      <c r="B1833" s="11">
        <v>45739</v>
      </c>
      <c r="C1833" s="2" t="s">
        <v>3231</v>
      </c>
      <c r="D1833" s="2" t="s">
        <v>841</v>
      </c>
      <c r="E1833" s="2" t="s">
        <v>859</v>
      </c>
      <c r="F1833" s="2" t="s">
        <v>233</v>
      </c>
      <c r="G1833" s="2">
        <v>3</v>
      </c>
      <c r="H1833" s="2">
        <v>2816.04</v>
      </c>
      <c r="I1833" s="2">
        <v>0</v>
      </c>
      <c r="J1833" s="2">
        <v>0</v>
      </c>
      <c r="K1833" s="2">
        <v>12</v>
      </c>
      <c r="L1833" s="2">
        <v>1013.77</v>
      </c>
      <c r="M1833" s="2">
        <v>9461.89</v>
      </c>
      <c r="N1833" s="2">
        <v>5228.67</v>
      </c>
      <c r="O1833" s="2">
        <f t="shared" si="71"/>
        <v>3219.4499999999994</v>
      </c>
      <c r="P1833" s="2" t="s">
        <v>32</v>
      </c>
      <c r="Q1833" s="2" t="str">
        <f t="shared" si="69"/>
        <v>UPI</v>
      </c>
      <c r="R1833" s="2" t="s">
        <v>21</v>
      </c>
      <c r="S1833" s="2" t="s">
        <v>56</v>
      </c>
      <c r="T1833" s="2" t="s">
        <v>639</v>
      </c>
      <c r="U1833" s="2" t="s">
        <v>60</v>
      </c>
      <c r="V1833" t="str">
        <f>TEXT(tblSales[[#This Row],[Invoice Date]],"mmm")</f>
        <v>Mar</v>
      </c>
      <c r="W1833">
        <f>MONTH(tblSales[[#This Row],[Invoice Date]])</f>
        <v>3</v>
      </c>
      <c r="X1833">
        <f>YEAR(tblSales[[#This Row],[Invoice Date]])</f>
        <v>2025</v>
      </c>
      <c r="Y1833" t="str">
        <f>TEXT(tblSales[[#This Row],[Invoice Date]],"mmm-yyyy")</f>
        <v>Mar-2025</v>
      </c>
      <c r="Z1833" t="str">
        <f>_xlfn.XLOOKUP(tblSales[[#This Row],[Product_ID]],Products!$A:$A,Products!$C:$C,"Women Dresses")</f>
        <v>Men Ethnic</v>
      </c>
      <c r="AA1833" t="str">
        <f>_xlfn.XLOOKUP(tblSales[[#This Row],[Product_ID]],Products!$A:$A,Products!$D:$D,"Unknown")</f>
        <v>Kurta</v>
      </c>
      <c r="AB1833" t="str">
        <f>_xlfn.XLOOKUP(tblSales[[#This Row],[Product_ID]],Products!$A:$A,Products!$E:$E,"Unknown")</f>
        <v>Blackberrys</v>
      </c>
      <c r="AC1833" t="str">
        <f>_xlfn.XLOOKUP(tblSales[[#This Row],[Store_ID]],Stores!$A:$A,Stores!$B:$B,"Unknown")</f>
        <v>TrendMart Karimnagar Standard</v>
      </c>
      <c r="AD1833" t="str">
        <f>_xlfn.XLOOKUP(tblSales[[#This Row],[Store_ID]],Stores!$A:$A,Stores!$E:$E,"Unknown")</f>
        <v>South Zone 2</v>
      </c>
      <c r="AE1833" t="str">
        <f>_xlfn.XLOOKUP(tblSales[[#This Row],[Customer_ID]],Customers!$A:$A,Customers!$B:$B,"Unknown")</f>
        <v>Bhavani Sharma</v>
      </c>
      <c r="AF1833" t="str">
        <f>_xlfn.XLOOKUP(tblSales[[#This Row],[Customer_ID]],Customers!$A:$A,Customers!$J:$J,"Unknown")</f>
        <v>Gold</v>
      </c>
      <c r="AG1833" t="str">
        <f>_xlfn.XLOOKUP(tblSales[[#This Row],[Employee_ID]],Employees!$A:$A,Employees!$B:$B,"Unknown")</f>
        <v>Malathi Varma</v>
      </c>
      <c r="AH1833">
        <f>IF(MONTH(tblSales[[#This Row],[Invoice Date]])&gt;=4,MONTH(tblSales[[#This Row],[Invoice Date]]),MONTH(tblSales[[#This Row],[Invoice Date]])+12)</f>
        <v>15</v>
      </c>
      <c r="AI1833" s="8">
        <f>DATE(YEAR(tblSales[[#This Row],[Invoice Date]]),MONTH(tblSales[[#This Row],[Invoice Date]]),1)</f>
        <v>45717</v>
      </c>
      <c r="AJ1833" t="str">
        <f>_xlfn.XLOOKUP(tblSales[[#This Row],[Product_ID]],Products!$A:$A,Products!$B:$B,"Unknown")</f>
        <v>Blackberrys Kurta Teal</v>
      </c>
      <c r="AK1833" s="9">
        <f>IFERROR(tblSales[[#This Row],[Profit]]/tblSales[[#This Row],[Sales Amount]],0)</f>
        <v>0.34025443119714976</v>
      </c>
      <c r="AL1833" t="str">
        <f>IF(tblSales[[#This Row],[Discount %]]&lt;=5,"0-5%",
IF(tblSales[[#This Row],[Discount %]]&lt;=10,"5-10%",
IF(tblSales[[#This Row],[Discount %]]&lt;=15,"10-15%",
IF(tblSales[[#This Row],[Discount %]]&lt;=20,"15-20%","20%+"))))</f>
        <v>0-5%</v>
      </c>
    </row>
    <row r="1834" spans="1:38">
      <c r="A1834" s="2" t="s">
        <v>3757</v>
      </c>
      <c r="B1834" s="11">
        <v>45520</v>
      </c>
      <c r="C1834" s="2" t="s">
        <v>757</v>
      </c>
      <c r="D1834" s="2" t="s">
        <v>703</v>
      </c>
      <c r="E1834" s="2" t="s">
        <v>1233</v>
      </c>
      <c r="F1834" s="2" t="s">
        <v>199</v>
      </c>
      <c r="G1834" s="2">
        <v>2</v>
      </c>
      <c r="H1834" s="2">
        <v>761.96</v>
      </c>
      <c r="I1834" s="2">
        <v>30</v>
      </c>
      <c r="J1834" s="2">
        <v>457.18</v>
      </c>
      <c r="K1834" s="2">
        <v>5</v>
      </c>
      <c r="L1834" s="2">
        <v>53.34</v>
      </c>
      <c r="M1834" s="2">
        <v>1120.08</v>
      </c>
      <c r="N1834" s="2">
        <v>1044.76</v>
      </c>
      <c r="O1834" s="2">
        <f t="shared" si="71"/>
        <v>21.979999999999933</v>
      </c>
      <c r="P1834" s="2" t="s">
        <v>31</v>
      </c>
      <c r="Q1834" s="2" t="str">
        <f t="shared" si="69"/>
        <v>Net Banking</v>
      </c>
      <c r="R1834" s="2" t="s">
        <v>21</v>
      </c>
      <c r="S1834" s="2" t="s">
        <v>57</v>
      </c>
      <c r="T1834" s="2" t="s">
        <v>485</v>
      </c>
      <c r="U1834" s="2" t="s">
        <v>59</v>
      </c>
      <c r="V1834" t="str">
        <f>TEXT(tblSales[[#This Row],[Invoice Date]],"mmm")</f>
        <v>Aug</v>
      </c>
      <c r="W1834">
        <f>MONTH(tblSales[[#This Row],[Invoice Date]])</f>
        <v>8</v>
      </c>
      <c r="X1834">
        <f>YEAR(tblSales[[#This Row],[Invoice Date]])</f>
        <v>2024</v>
      </c>
      <c r="Y1834" t="str">
        <f>TEXT(tblSales[[#This Row],[Invoice Date]],"mmm-yyyy")</f>
        <v>Aug-2024</v>
      </c>
      <c r="Z1834" t="str">
        <f>_xlfn.XLOOKUP(tblSales[[#This Row],[Product_ID]],Products!$A:$A,Products!$C:$C,"Women Dresses")</f>
        <v>Women Tops</v>
      </c>
      <c r="AA1834" t="str">
        <f>_xlfn.XLOOKUP(tblSales[[#This Row],[Product_ID]],Products!$A:$A,Products!$D:$D,"Unknown")</f>
        <v>Crop Top</v>
      </c>
      <c r="AB1834" t="str">
        <f>_xlfn.XLOOKUP(tblSales[[#This Row],[Product_ID]],Products!$A:$A,Products!$E:$E,"Unknown")</f>
        <v>Peter England</v>
      </c>
      <c r="AC1834" t="str">
        <f>_xlfn.XLOOKUP(tblSales[[#This Row],[Store_ID]],Stores!$A:$A,Stores!$B:$B,"Unknown")</f>
        <v>TrendMart Visakhapatnam Standard</v>
      </c>
      <c r="AD1834" t="str">
        <f>_xlfn.XLOOKUP(tblSales[[#This Row],[Store_ID]],Stores!$A:$A,Stores!$E:$E,"Unknown")</f>
        <v>South Zone 3</v>
      </c>
      <c r="AE1834" t="str">
        <f>_xlfn.XLOOKUP(tblSales[[#This Row],[Customer_ID]],Customers!$A:$A,Customers!$B:$B,"Unknown")</f>
        <v>Deepthi Gupta</v>
      </c>
      <c r="AF1834" t="str">
        <f>_xlfn.XLOOKUP(tblSales[[#This Row],[Customer_ID]],Customers!$A:$A,Customers!$J:$J,"Unknown")</f>
        <v>Regular</v>
      </c>
      <c r="AG1834" t="str">
        <f>_xlfn.XLOOKUP(tblSales[[#This Row],[Employee_ID]],Employees!$A:$A,Employees!$B:$B,"Unknown")</f>
        <v>Anusuya Subramaniam</v>
      </c>
      <c r="AH1834">
        <f>IF(MONTH(tblSales[[#This Row],[Invoice Date]])&gt;=4,MONTH(tblSales[[#This Row],[Invoice Date]]),MONTH(tblSales[[#This Row],[Invoice Date]])+12)</f>
        <v>8</v>
      </c>
      <c r="AI1834" s="8">
        <f>DATE(YEAR(tblSales[[#This Row],[Invoice Date]]),MONTH(tblSales[[#This Row],[Invoice Date]]),1)</f>
        <v>45505</v>
      </c>
      <c r="AJ1834" t="str">
        <f>_xlfn.XLOOKUP(tblSales[[#This Row],[Product_ID]],Products!$A:$A,Products!$B:$B,"Unknown")</f>
        <v>Peter England Crop Top Green</v>
      </c>
      <c r="AK1834" s="9">
        <f>IFERROR(tblSales[[#This Row],[Profit]]/tblSales[[#This Row],[Sales Amount]],0)</f>
        <v>1.9623598314406056E-2</v>
      </c>
      <c r="AL1834" t="str">
        <f>IF(tblSales[[#This Row],[Discount %]]&lt;=5,"0-5%",
IF(tblSales[[#This Row],[Discount %]]&lt;=10,"5-10%",
IF(tblSales[[#This Row],[Discount %]]&lt;=15,"10-15%",
IF(tblSales[[#This Row],[Discount %]]&lt;=20,"15-20%","20%+"))))</f>
        <v>20%+</v>
      </c>
    </row>
    <row r="1835" spans="1:38">
      <c r="A1835" s="2" t="s">
        <v>3758</v>
      </c>
      <c r="B1835" s="11">
        <v>45623</v>
      </c>
      <c r="C1835" s="2" t="s">
        <v>3199</v>
      </c>
      <c r="D1835" s="2" t="s">
        <v>1051</v>
      </c>
      <c r="E1835" s="2" t="s">
        <v>413</v>
      </c>
      <c r="F1835" s="2" t="s">
        <v>182</v>
      </c>
      <c r="G1835" s="2">
        <v>3</v>
      </c>
      <c r="H1835" s="2">
        <v>830.76</v>
      </c>
      <c r="I1835" s="2">
        <v>30</v>
      </c>
      <c r="J1835" s="2">
        <v>747.68</v>
      </c>
      <c r="K1835" s="2">
        <v>5</v>
      </c>
      <c r="L1835" s="2">
        <v>87.23</v>
      </c>
      <c r="M1835" s="2">
        <v>1831.83</v>
      </c>
      <c r="N1835" s="2">
        <v>1696.35</v>
      </c>
      <c r="O1835" s="2">
        <f t="shared" si="71"/>
        <v>48.250000000000014</v>
      </c>
      <c r="P1835" s="2" t="s">
        <v>32</v>
      </c>
      <c r="Q1835" s="2" t="str">
        <f t="shared" si="69"/>
        <v>UPI</v>
      </c>
      <c r="R1835" s="2" t="s">
        <v>20</v>
      </c>
      <c r="S1835" s="2" t="s">
        <v>56</v>
      </c>
      <c r="T1835" s="2" t="s">
        <v>3437</v>
      </c>
      <c r="U1835" s="2" t="s">
        <v>59</v>
      </c>
      <c r="V1835" t="str">
        <f>TEXT(tblSales[[#This Row],[Invoice Date]],"mmm")</f>
        <v>Nov</v>
      </c>
      <c r="W1835">
        <f>MONTH(tblSales[[#This Row],[Invoice Date]])</f>
        <v>11</v>
      </c>
      <c r="X1835">
        <f>YEAR(tblSales[[#This Row],[Invoice Date]])</f>
        <v>2024</v>
      </c>
      <c r="Y1835" t="str">
        <f>TEXT(tblSales[[#This Row],[Invoice Date]],"mmm-yyyy")</f>
        <v>Nov-2024</v>
      </c>
      <c r="Z1835" t="str">
        <f>_xlfn.XLOOKUP(tblSales[[#This Row],[Product_ID]],Products!$A:$A,Products!$C:$C,"Women Dresses")</f>
        <v>Kids Wear</v>
      </c>
      <c r="AA1835" t="str">
        <f>_xlfn.XLOOKUP(tblSales[[#This Row],[Product_ID]],Products!$A:$A,Products!$D:$D,"Unknown")</f>
        <v>Boys Shirt</v>
      </c>
      <c r="AB1835" t="str">
        <f>_xlfn.XLOOKUP(tblSales[[#This Row],[Product_ID]],Products!$A:$A,Products!$E:$E,"Unknown")</f>
        <v>Woodland</v>
      </c>
      <c r="AC1835" t="str">
        <f>_xlfn.XLOOKUP(tblSales[[#This Row],[Store_ID]],Stores!$A:$A,Stores!$B:$B,"Unknown")</f>
        <v>TrendMart Thiruvananthapuram High Street</v>
      </c>
      <c r="AD1835" t="str">
        <f>_xlfn.XLOOKUP(tblSales[[#This Row],[Store_ID]],Stores!$A:$A,Stores!$E:$E,"Unknown")</f>
        <v>South Zone 1</v>
      </c>
      <c r="AE1835" t="str">
        <f>_xlfn.XLOOKUP(tblSales[[#This Row],[Customer_ID]],Customers!$A:$A,Customers!$B:$B,"Unknown")</f>
        <v>Jaya Mishra</v>
      </c>
      <c r="AF1835" t="str">
        <f>_xlfn.XLOOKUP(tblSales[[#This Row],[Customer_ID]],Customers!$A:$A,Customers!$J:$J,"Unknown")</f>
        <v>Silver</v>
      </c>
      <c r="AG1835" t="str">
        <f>_xlfn.XLOOKUP(tblSales[[#This Row],[Employee_ID]],Employees!$A:$A,Employees!$B:$B,"Unknown")</f>
        <v>Girish Sundaram</v>
      </c>
      <c r="AH1835">
        <f>IF(MONTH(tblSales[[#This Row],[Invoice Date]])&gt;=4,MONTH(tblSales[[#This Row],[Invoice Date]]),MONTH(tblSales[[#This Row],[Invoice Date]])+12)</f>
        <v>11</v>
      </c>
      <c r="AI1835" s="8">
        <f>DATE(YEAR(tblSales[[#This Row],[Invoice Date]]),MONTH(tblSales[[#This Row],[Invoice Date]]),1)</f>
        <v>45597</v>
      </c>
      <c r="AJ1835" t="str">
        <f>_xlfn.XLOOKUP(tblSales[[#This Row],[Product_ID]],Products!$A:$A,Products!$B:$B,"Unknown")</f>
        <v>Woodland Boys Shirt White</v>
      </c>
      <c r="AK1835" s="9">
        <f>IFERROR(tblSales[[#This Row],[Profit]]/tblSales[[#This Row],[Sales Amount]],0)</f>
        <v>2.6339780438141103E-2</v>
      </c>
      <c r="AL1835" t="str">
        <f>IF(tblSales[[#This Row],[Discount %]]&lt;=5,"0-5%",
IF(tblSales[[#This Row],[Discount %]]&lt;=10,"5-10%",
IF(tblSales[[#This Row],[Discount %]]&lt;=15,"10-15%",
IF(tblSales[[#This Row],[Discount %]]&lt;=20,"15-20%","20%+"))))</f>
        <v>20%+</v>
      </c>
    </row>
    <row r="1836" spans="1:38">
      <c r="A1836" s="2" t="s">
        <v>3759</v>
      </c>
      <c r="B1836" s="11">
        <v>45605</v>
      </c>
      <c r="C1836" s="2" t="s">
        <v>1813</v>
      </c>
      <c r="D1836" s="2" t="s">
        <v>2706</v>
      </c>
      <c r="E1836" s="2" t="s">
        <v>717</v>
      </c>
      <c r="F1836" s="2" t="s">
        <v>161</v>
      </c>
      <c r="G1836" s="2">
        <v>1</v>
      </c>
      <c r="H1836" s="2">
        <v>470.62</v>
      </c>
      <c r="I1836" s="2">
        <v>10</v>
      </c>
      <c r="J1836" s="2">
        <v>47.06</v>
      </c>
      <c r="K1836" s="2">
        <v>5</v>
      </c>
      <c r="L1836" s="2">
        <v>21.18</v>
      </c>
      <c r="M1836" s="2">
        <v>444.74</v>
      </c>
      <c r="N1836" s="2">
        <v>319.07</v>
      </c>
      <c r="O1836" s="2">
        <f t="shared" si="71"/>
        <v>104.49000000000001</v>
      </c>
      <c r="P1836" s="2" t="s">
        <v>32</v>
      </c>
      <c r="Q1836" s="2" t="str">
        <f t="shared" si="69"/>
        <v>UPI</v>
      </c>
      <c r="R1836" s="2" t="s">
        <v>21</v>
      </c>
      <c r="S1836" s="2" t="s">
        <v>56</v>
      </c>
      <c r="T1836" s="2" t="s">
        <v>2026</v>
      </c>
      <c r="U1836" s="2" t="s">
        <v>60</v>
      </c>
      <c r="V1836" t="str">
        <f>TEXT(tblSales[[#This Row],[Invoice Date]],"mmm")</f>
        <v>Nov</v>
      </c>
      <c r="W1836">
        <f>MONTH(tblSales[[#This Row],[Invoice Date]])</f>
        <v>11</v>
      </c>
      <c r="X1836">
        <f>YEAR(tblSales[[#This Row],[Invoice Date]])</f>
        <v>2024</v>
      </c>
      <c r="Y1836" t="str">
        <f>TEXT(tblSales[[#This Row],[Invoice Date]],"mmm-yyyy")</f>
        <v>Nov-2024</v>
      </c>
      <c r="Z1836" t="str">
        <f>_xlfn.XLOOKUP(tblSales[[#This Row],[Product_ID]],Products!$A:$A,Products!$C:$C,"Women Dresses")</f>
        <v>Belts</v>
      </c>
      <c r="AA1836" t="str">
        <f>_xlfn.XLOOKUP(tblSales[[#This Row],[Product_ID]],Products!$A:$A,Products!$D:$D,"Unknown")</f>
        <v>Leather Belt</v>
      </c>
      <c r="AB1836" t="str">
        <f>_xlfn.XLOOKUP(tblSales[[#This Row],[Product_ID]],Products!$A:$A,Products!$E:$E,"Unknown")</f>
        <v>AND</v>
      </c>
      <c r="AC1836" t="str">
        <f>_xlfn.XLOOKUP(tblSales[[#This Row],[Store_ID]],Stores!$A:$A,Stores!$B:$B,"Unknown")</f>
        <v>TrendMart Thrissur Standard</v>
      </c>
      <c r="AD1836" t="str">
        <f>_xlfn.XLOOKUP(tblSales[[#This Row],[Store_ID]],Stores!$A:$A,Stores!$E:$E,"Unknown")</f>
        <v>South Zone 1</v>
      </c>
      <c r="AE1836" t="str">
        <f>_xlfn.XLOOKUP(tblSales[[#This Row],[Customer_ID]],Customers!$A:$A,Customers!$B:$B,"Unknown")</f>
        <v>Gayathri Prasad</v>
      </c>
      <c r="AF1836" t="str">
        <f>_xlfn.XLOOKUP(tblSales[[#This Row],[Customer_ID]],Customers!$A:$A,Customers!$J:$J,"Unknown")</f>
        <v>Regular</v>
      </c>
      <c r="AG1836" t="str">
        <f>_xlfn.XLOOKUP(tblSales[[#This Row],[Employee_ID]],Employees!$A:$A,Employees!$B:$B,"Unknown")</f>
        <v>Chandra Reddy</v>
      </c>
      <c r="AH1836">
        <f>IF(MONTH(tblSales[[#This Row],[Invoice Date]])&gt;=4,MONTH(tblSales[[#This Row],[Invoice Date]]),MONTH(tblSales[[#This Row],[Invoice Date]])+12)</f>
        <v>11</v>
      </c>
      <c r="AI1836" s="8">
        <f>DATE(YEAR(tblSales[[#This Row],[Invoice Date]]),MONTH(tblSales[[#This Row],[Invoice Date]]),1)</f>
        <v>45597</v>
      </c>
      <c r="AJ1836" t="str">
        <f>_xlfn.XLOOKUP(tblSales[[#This Row],[Product_ID]],Products!$A:$A,Products!$B:$B,"Unknown")</f>
        <v>AND Leather Belt Red</v>
      </c>
      <c r="AK1836" s="9">
        <f>IFERROR(tblSales[[#This Row],[Profit]]/tblSales[[#This Row],[Sales Amount]],0)</f>
        <v>0.23494626073661018</v>
      </c>
      <c r="AL1836" t="str">
        <f>IF(tblSales[[#This Row],[Discount %]]&lt;=5,"0-5%",
IF(tblSales[[#This Row],[Discount %]]&lt;=10,"5-10%",
IF(tblSales[[#This Row],[Discount %]]&lt;=15,"10-15%",
IF(tblSales[[#This Row],[Discount %]]&lt;=20,"15-20%","20%+"))))</f>
        <v>5-10%</v>
      </c>
    </row>
    <row r="1837" spans="1:38">
      <c r="A1837" s="2" t="s">
        <v>3760</v>
      </c>
      <c r="B1837" s="11">
        <v>45499</v>
      </c>
      <c r="C1837" s="2" t="s">
        <v>402</v>
      </c>
      <c r="D1837" s="2" t="s">
        <v>573</v>
      </c>
      <c r="E1837" s="2" t="s">
        <v>221</v>
      </c>
      <c r="F1837" s="2" t="s">
        <v>523</v>
      </c>
      <c r="G1837" s="2">
        <v>3</v>
      </c>
      <c r="H1837" s="2">
        <v>6736.69</v>
      </c>
      <c r="I1837" s="2">
        <v>25</v>
      </c>
      <c r="J1837" s="2">
        <v>5052.5200000000004</v>
      </c>
      <c r="K1837" s="2">
        <v>3</v>
      </c>
      <c r="L1837" s="2">
        <v>454.73</v>
      </c>
      <c r="M1837" s="2">
        <v>15612.28</v>
      </c>
      <c r="N1837" s="2">
        <v>14601.63</v>
      </c>
      <c r="O1837" s="2">
        <f t="shared" si="71"/>
        <v>555.92000000000144</v>
      </c>
      <c r="P1837" s="2" t="s">
        <v>28</v>
      </c>
      <c r="Q1837" s="2" t="str">
        <f t="shared" si="69"/>
        <v>Credit Card</v>
      </c>
      <c r="R1837" s="2" t="s">
        <v>20</v>
      </c>
      <c r="S1837" s="2" t="s">
        <v>56</v>
      </c>
      <c r="T1837" s="2" t="s">
        <v>1688</v>
      </c>
      <c r="U1837" s="2" t="s">
        <v>59</v>
      </c>
      <c r="V1837" t="str">
        <f>TEXT(tblSales[[#This Row],[Invoice Date]],"mmm")</f>
        <v>Jul</v>
      </c>
      <c r="W1837">
        <f>MONTH(tblSales[[#This Row],[Invoice Date]])</f>
        <v>7</v>
      </c>
      <c r="X1837">
        <f>YEAR(tblSales[[#This Row],[Invoice Date]])</f>
        <v>2024</v>
      </c>
      <c r="Y1837" t="str">
        <f>TEXT(tblSales[[#This Row],[Invoice Date]],"mmm-yyyy")</f>
        <v>Jul-2024</v>
      </c>
      <c r="Z1837" t="str">
        <f>_xlfn.XLOOKUP(tblSales[[#This Row],[Product_ID]],Products!$A:$A,Products!$C:$C,"Women Dresses")</f>
        <v>Jewellery</v>
      </c>
      <c r="AA1837" t="str">
        <f>_xlfn.XLOOKUP(tblSales[[#This Row],[Product_ID]],Products!$A:$A,Products!$D:$D,"Unknown")</f>
        <v>Earrings</v>
      </c>
      <c r="AB1837" t="str">
        <f>_xlfn.XLOOKUP(tblSales[[#This Row],[Product_ID]],Products!$A:$A,Products!$E:$E,"Unknown")</f>
        <v>Global Desi</v>
      </c>
      <c r="AC1837" t="str">
        <f>_xlfn.XLOOKUP(tblSales[[#This Row],[Store_ID]],Stores!$A:$A,Stores!$B:$B,"Unknown")</f>
        <v>TrendMart Chennai Standard</v>
      </c>
      <c r="AD1837" t="str">
        <f>_xlfn.XLOOKUP(tblSales[[#This Row],[Store_ID]],Stores!$A:$A,Stores!$E:$E,"Unknown")</f>
        <v>South Zone 1</v>
      </c>
      <c r="AE1837" t="str">
        <f>_xlfn.XLOOKUP(tblSales[[#This Row],[Customer_ID]],Customers!$A:$A,Customers!$B:$B,"Unknown")</f>
        <v>Dhanya Naicker</v>
      </c>
      <c r="AF1837" t="str">
        <f>_xlfn.XLOOKUP(tblSales[[#This Row],[Customer_ID]],Customers!$A:$A,Customers!$J:$J,"Unknown")</f>
        <v>Gold</v>
      </c>
      <c r="AG1837" t="str">
        <f>_xlfn.XLOOKUP(tblSales[[#This Row],[Employee_ID]],Employees!$A:$A,Employees!$B:$B,"Unknown")</f>
        <v>Vinod Hegde</v>
      </c>
      <c r="AH1837">
        <f>IF(MONTH(tblSales[[#This Row],[Invoice Date]])&gt;=4,MONTH(tblSales[[#This Row],[Invoice Date]]),MONTH(tblSales[[#This Row],[Invoice Date]])+12)</f>
        <v>7</v>
      </c>
      <c r="AI1837" s="8">
        <f>DATE(YEAR(tblSales[[#This Row],[Invoice Date]]),MONTH(tblSales[[#This Row],[Invoice Date]]),1)</f>
        <v>45474</v>
      </c>
      <c r="AJ1837" t="str">
        <f>_xlfn.XLOOKUP(tblSales[[#This Row],[Product_ID]],Products!$A:$A,Products!$B:$B,"Unknown")</f>
        <v>Global Desi Earrings Green</v>
      </c>
      <c r="AK1837" s="9">
        <f>IFERROR(tblSales[[#This Row],[Profit]]/tblSales[[#This Row],[Sales Amount]],0)</f>
        <v>3.5607867652898965E-2</v>
      </c>
      <c r="AL1837" t="str">
        <f>IF(tblSales[[#This Row],[Discount %]]&lt;=5,"0-5%",
IF(tblSales[[#This Row],[Discount %]]&lt;=10,"5-10%",
IF(tblSales[[#This Row],[Discount %]]&lt;=15,"10-15%",
IF(tblSales[[#This Row],[Discount %]]&lt;=20,"15-20%","20%+"))))</f>
        <v>20%+</v>
      </c>
    </row>
    <row r="1838" spans="1:38">
      <c r="A1838" s="2" t="s">
        <v>3761</v>
      </c>
      <c r="B1838" s="11">
        <v>45701</v>
      </c>
      <c r="C1838" s="2" t="s">
        <v>1124</v>
      </c>
      <c r="D1838" s="2" t="s">
        <v>762</v>
      </c>
      <c r="E1838" s="2" t="s">
        <v>338</v>
      </c>
      <c r="F1838" s="2" t="s">
        <v>475</v>
      </c>
      <c r="G1838" s="2">
        <v>1</v>
      </c>
      <c r="H1838" s="2">
        <v>597.85</v>
      </c>
      <c r="I1838" s="2">
        <v>25</v>
      </c>
      <c r="J1838" s="2">
        <v>149.46</v>
      </c>
      <c r="K1838" s="2">
        <v>5</v>
      </c>
      <c r="L1838" s="2">
        <v>22.42</v>
      </c>
      <c r="M1838" s="2">
        <v>470.81</v>
      </c>
      <c r="N1838" s="2">
        <v>364.61</v>
      </c>
      <c r="O1838" s="2">
        <f t="shared" si="71"/>
        <v>83.779999999999987</v>
      </c>
      <c r="P1838" s="2" t="s">
        <v>28</v>
      </c>
      <c r="Q1838" s="2" t="str">
        <f t="shared" si="69"/>
        <v>Credit Card</v>
      </c>
      <c r="R1838" s="2" t="s">
        <v>20</v>
      </c>
      <c r="S1838" s="2" t="s">
        <v>56</v>
      </c>
      <c r="T1838" s="2" t="s">
        <v>1135</v>
      </c>
      <c r="U1838" s="2" t="s">
        <v>59</v>
      </c>
      <c r="V1838" t="str">
        <f>TEXT(tblSales[[#This Row],[Invoice Date]],"mmm")</f>
        <v>Feb</v>
      </c>
      <c r="W1838">
        <f>MONTH(tblSales[[#This Row],[Invoice Date]])</f>
        <v>2</v>
      </c>
      <c r="X1838">
        <f>YEAR(tblSales[[#This Row],[Invoice Date]])</f>
        <v>2025</v>
      </c>
      <c r="Y1838" t="str">
        <f>TEXT(tblSales[[#This Row],[Invoice Date]],"mmm-yyyy")</f>
        <v>Feb-2025</v>
      </c>
      <c r="Z1838" t="str">
        <f>_xlfn.XLOOKUP(tblSales[[#This Row],[Product_ID]],Products!$A:$A,Products!$C:$C,"Women Dresses")</f>
        <v>Men T-Shirts</v>
      </c>
      <c r="AA1838" t="str">
        <f>_xlfn.XLOOKUP(tblSales[[#This Row],[Product_ID]],Products!$A:$A,Products!$D:$D,"Unknown")</f>
        <v>Polo</v>
      </c>
      <c r="AB1838" t="str">
        <f>_xlfn.XLOOKUP(tblSales[[#This Row],[Product_ID]],Products!$A:$A,Products!$E:$E,"Unknown")</f>
        <v>Woodland</v>
      </c>
      <c r="AC1838" t="str">
        <f>_xlfn.XLOOKUP(tblSales[[#This Row],[Store_ID]],Stores!$A:$A,Stores!$B:$B,"Unknown")</f>
        <v>TrendMart Davanagere High Street</v>
      </c>
      <c r="AD1838" t="str">
        <f>_xlfn.XLOOKUP(tblSales[[#This Row],[Store_ID]],Stores!$A:$A,Stores!$E:$E,"Unknown")</f>
        <v>South Zone 2</v>
      </c>
      <c r="AE1838" t="str">
        <f>_xlfn.XLOOKUP(tblSales[[#This Row],[Customer_ID]],Customers!$A:$A,Customers!$B:$B,"Unknown")</f>
        <v>Selvam Reddy</v>
      </c>
      <c r="AF1838" t="str">
        <f>_xlfn.XLOOKUP(tblSales[[#This Row],[Customer_ID]],Customers!$A:$A,Customers!$J:$J,"Unknown")</f>
        <v>Regular</v>
      </c>
      <c r="AG1838" t="str">
        <f>_xlfn.XLOOKUP(tblSales[[#This Row],[Employee_ID]],Employees!$A:$A,Employees!$B:$B,"Unknown")</f>
        <v>Arjun Krishnan</v>
      </c>
      <c r="AH1838">
        <f>IF(MONTH(tblSales[[#This Row],[Invoice Date]])&gt;=4,MONTH(tblSales[[#This Row],[Invoice Date]]),MONTH(tblSales[[#This Row],[Invoice Date]])+12)</f>
        <v>14</v>
      </c>
      <c r="AI1838" s="8">
        <f>DATE(YEAR(tblSales[[#This Row],[Invoice Date]]),MONTH(tblSales[[#This Row],[Invoice Date]]),1)</f>
        <v>45689</v>
      </c>
      <c r="AJ1838" t="str">
        <f>_xlfn.XLOOKUP(tblSales[[#This Row],[Product_ID]],Products!$A:$A,Products!$B:$B,"Unknown")</f>
        <v>Woodland Polo Purple</v>
      </c>
      <c r="AK1838" s="9">
        <f>IFERROR(tblSales[[#This Row],[Profit]]/tblSales[[#This Row],[Sales Amount]],0)</f>
        <v>0.17794864170259761</v>
      </c>
      <c r="AL1838" t="str">
        <f>IF(tblSales[[#This Row],[Discount %]]&lt;=5,"0-5%",
IF(tblSales[[#This Row],[Discount %]]&lt;=10,"5-10%",
IF(tblSales[[#This Row],[Discount %]]&lt;=15,"10-15%",
IF(tblSales[[#This Row],[Discount %]]&lt;=20,"15-20%","20%+"))))</f>
        <v>20%+</v>
      </c>
    </row>
    <row r="1839" spans="1:38">
      <c r="A1839" s="2" t="s">
        <v>3762</v>
      </c>
      <c r="B1839" s="11">
        <v>45708</v>
      </c>
      <c r="C1839" s="2" t="s">
        <v>101</v>
      </c>
      <c r="D1839" s="2" t="s">
        <v>698</v>
      </c>
      <c r="E1839" s="2" t="s">
        <v>156</v>
      </c>
      <c r="F1839" s="2" t="s">
        <v>177</v>
      </c>
      <c r="G1839" s="2">
        <v>1</v>
      </c>
      <c r="H1839" s="2">
        <v>1350.54</v>
      </c>
      <c r="I1839" s="2">
        <v>15</v>
      </c>
      <c r="J1839" s="2">
        <v>202.58</v>
      </c>
      <c r="K1839" s="2">
        <v>12</v>
      </c>
      <c r="L1839" s="2">
        <v>137.76</v>
      </c>
      <c r="M1839" s="2">
        <v>1285.72</v>
      </c>
      <c r="N1839" s="2">
        <v>939.13</v>
      </c>
      <c r="O1839" s="2">
        <f t="shared" si="71"/>
        <v>208.83000000000004</v>
      </c>
      <c r="P1839" s="2" t="s">
        <v>29</v>
      </c>
      <c r="Q1839" s="2" t="str">
        <f t="shared" si="69"/>
        <v>Debit Card</v>
      </c>
      <c r="R1839" s="2" t="s">
        <v>21</v>
      </c>
      <c r="S1839" s="2" t="s">
        <v>56</v>
      </c>
      <c r="T1839" s="2" t="s">
        <v>2432</v>
      </c>
      <c r="U1839" s="2" t="s">
        <v>59</v>
      </c>
      <c r="V1839" t="str">
        <f>TEXT(tblSales[[#This Row],[Invoice Date]],"mmm")</f>
        <v>Feb</v>
      </c>
      <c r="W1839">
        <f>MONTH(tblSales[[#This Row],[Invoice Date]])</f>
        <v>2</v>
      </c>
      <c r="X1839">
        <f>YEAR(tblSales[[#This Row],[Invoice Date]])</f>
        <v>2025</v>
      </c>
      <c r="Y1839" t="str">
        <f>TEXT(tblSales[[#This Row],[Invoice Date]],"mmm-yyyy")</f>
        <v>Feb-2025</v>
      </c>
      <c r="Z1839" t="str">
        <f>_xlfn.XLOOKUP(tblSales[[#This Row],[Product_ID]],Products!$A:$A,Products!$C:$C,"Women Dresses")</f>
        <v>Wallets</v>
      </c>
      <c r="AA1839" t="str">
        <f>_xlfn.XLOOKUP(tblSales[[#This Row],[Product_ID]],Products!$A:$A,Products!$D:$D,"Unknown")</f>
        <v>Leather Wallet</v>
      </c>
      <c r="AB1839" t="str">
        <f>_xlfn.XLOOKUP(tblSales[[#This Row],[Product_ID]],Products!$A:$A,Products!$E:$E,"Unknown")</f>
        <v>Numero Uno</v>
      </c>
      <c r="AC1839" t="str">
        <f>_xlfn.XLOOKUP(tblSales[[#This Row],[Store_ID]],Stores!$A:$A,Stores!$B:$B,"Unknown")</f>
        <v>TrendMart Madurai Mall Kiosk</v>
      </c>
      <c r="AD1839" t="str">
        <f>_xlfn.XLOOKUP(tblSales[[#This Row],[Store_ID]],Stores!$A:$A,Stores!$E:$E,"Unknown")</f>
        <v>South Zone 1</v>
      </c>
      <c r="AE1839" t="str">
        <f>_xlfn.XLOOKUP(tblSales[[#This Row],[Customer_ID]],Customers!$A:$A,Customers!$B:$B,"Unknown")</f>
        <v>Deepthi Sundaram</v>
      </c>
      <c r="AF1839" t="str">
        <f>_xlfn.XLOOKUP(tblSales[[#This Row],[Customer_ID]],Customers!$A:$A,Customers!$J:$J,"Unknown")</f>
        <v>Silver</v>
      </c>
      <c r="AG1839" t="str">
        <f>_xlfn.XLOOKUP(tblSales[[#This Row],[Employee_ID]],Employees!$A:$A,Employees!$B:$B,"Unknown")</f>
        <v>Deepak Kamath</v>
      </c>
      <c r="AH1839">
        <f>IF(MONTH(tblSales[[#This Row],[Invoice Date]])&gt;=4,MONTH(tblSales[[#This Row],[Invoice Date]]),MONTH(tblSales[[#This Row],[Invoice Date]])+12)</f>
        <v>14</v>
      </c>
      <c r="AI1839" s="8">
        <f>DATE(YEAR(tblSales[[#This Row],[Invoice Date]]),MONTH(tblSales[[#This Row],[Invoice Date]]),1)</f>
        <v>45689</v>
      </c>
      <c r="AJ1839" t="str">
        <f>_xlfn.XLOOKUP(tblSales[[#This Row],[Product_ID]],Products!$A:$A,Products!$B:$B,"Unknown")</f>
        <v>Numero Uno Leather Wallet Wine</v>
      </c>
      <c r="AK1839" s="9">
        <f>IFERROR(tblSales[[#This Row],[Profit]]/tblSales[[#This Row],[Sales Amount]],0)</f>
        <v>0.16242261145506023</v>
      </c>
      <c r="AL1839" t="str">
        <f>IF(tblSales[[#This Row],[Discount %]]&lt;=5,"0-5%",
IF(tblSales[[#This Row],[Discount %]]&lt;=10,"5-10%",
IF(tblSales[[#This Row],[Discount %]]&lt;=15,"10-15%",
IF(tblSales[[#This Row],[Discount %]]&lt;=20,"15-20%","20%+"))))</f>
        <v>10-15%</v>
      </c>
    </row>
    <row r="1840" spans="1:38">
      <c r="A1840" s="12" t="s">
        <v>3763</v>
      </c>
      <c r="B1840" s="13">
        <v>45426</v>
      </c>
      <c r="C1840" s="12" t="s">
        <v>3764</v>
      </c>
      <c r="D1840" s="12" t="s">
        <v>367</v>
      </c>
      <c r="E1840" s="12" t="s">
        <v>385</v>
      </c>
      <c r="F1840" s="12" t="s">
        <v>475</v>
      </c>
      <c r="G1840" s="12">
        <v>0</v>
      </c>
      <c r="H1840" s="12">
        <v>322.99</v>
      </c>
      <c r="I1840" s="12">
        <v>0</v>
      </c>
      <c r="J1840" s="12">
        <v>0</v>
      </c>
      <c r="K1840" s="12">
        <v>5</v>
      </c>
      <c r="L1840" s="12">
        <v>0</v>
      </c>
      <c r="M1840" s="12">
        <v>0</v>
      </c>
      <c r="N1840" s="12">
        <v>0</v>
      </c>
      <c r="O1840" s="12">
        <v>0</v>
      </c>
      <c r="P1840" s="12" t="s">
        <v>32</v>
      </c>
      <c r="Q1840" s="12" t="str">
        <f t="shared" si="69"/>
        <v>UPI</v>
      </c>
      <c r="R1840" s="12" t="s">
        <v>20</v>
      </c>
      <c r="S1840" s="12" t="s">
        <v>56</v>
      </c>
      <c r="T1840" s="12" t="s">
        <v>1291</v>
      </c>
      <c r="U1840" s="12" t="s">
        <v>59</v>
      </c>
      <c r="V1840" t="str">
        <f>TEXT(tblSales[[#This Row],[Invoice Date]],"mmm")</f>
        <v>May</v>
      </c>
      <c r="W1840">
        <f>MONTH(tblSales[[#This Row],[Invoice Date]])</f>
        <v>5</v>
      </c>
      <c r="X1840">
        <f>YEAR(tblSales[[#This Row],[Invoice Date]])</f>
        <v>2024</v>
      </c>
      <c r="Y1840" t="str">
        <f>TEXT(tblSales[[#This Row],[Invoice Date]],"mmm-yyyy")</f>
        <v>May-2024</v>
      </c>
      <c r="Z1840" t="str">
        <f>_xlfn.XLOOKUP(tblSales[[#This Row],[Product_ID]],Products!$A:$A,Products!$C:$C,"Women Dresses")</f>
        <v>Belts</v>
      </c>
      <c r="AA1840" t="str">
        <f>_xlfn.XLOOKUP(tblSales[[#This Row],[Product_ID]],Products!$A:$A,Products!$D:$D,"Unknown")</f>
        <v>Leather Belt</v>
      </c>
      <c r="AB1840" t="str">
        <f>_xlfn.XLOOKUP(tblSales[[#This Row],[Product_ID]],Products!$A:$A,Products!$E:$E,"Unknown")</f>
        <v>Raymond</v>
      </c>
      <c r="AC1840" t="str">
        <f>_xlfn.XLOOKUP(tblSales[[#This Row],[Store_ID]],Stores!$A:$A,Stores!$B:$B,"Unknown")</f>
        <v>TrendMart Bengaluru Standard</v>
      </c>
      <c r="AD1840" t="str">
        <f>_xlfn.XLOOKUP(tblSales[[#This Row],[Store_ID]],Stores!$A:$A,Stores!$E:$E,"Unknown")</f>
        <v>South Zone 2</v>
      </c>
      <c r="AE1840" t="str">
        <f>_xlfn.XLOOKUP(tblSales[[#This Row],[Customer_ID]],Customers!$A:$A,Customers!$B:$B,"Unknown")</f>
        <v>Deepthi Reddy</v>
      </c>
      <c r="AF1840" t="str">
        <f>_xlfn.XLOOKUP(tblSales[[#This Row],[Customer_ID]],Customers!$A:$A,Customers!$J:$J,"Unknown")</f>
        <v>Regular</v>
      </c>
      <c r="AG1840" t="str">
        <f>_xlfn.XLOOKUP(tblSales[[#This Row],[Employee_ID]],Employees!$A:$A,Employees!$B:$B,"Unknown")</f>
        <v>Arjun Krishnan</v>
      </c>
      <c r="AH1840">
        <f>IF(MONTH(tblSales[[#This Row],[Invoice Date]])&gt;=4,MONTH(tblSales[[#This Row],[Invoice Date]]),MONTH(tblSales[[#This Row],[Invoice Date]])+12)</f>
        <v>5</v>
      </c>
      <c r="AI1840" s="8">
        <f>DATE(YEAR(tblSales[[#This Row],[Invoice Date]]),MONTH(tblSales[[#This Row],[Invoice Date]]),1)</f>
        <v>45413</v>
      </c>
      <c r="AJ1840" t="str">
        <f>_xlfn.XLOOKUP(tblSales[[#This Row],[Product_ID]],Products!$A:$A,Products!$B:$B,"Unknown")</f>
        <v>Raymond Leather Belt White</v>
      </c>
      <c r="AK1840" s="9">
        <f>IFERROR(tblSales[[#This Row],[Profit]]/tblSales[[#This Row],[Sales Amount]],0)</f>
        <v>0</v>
      </c>
      <c r="AL1840" t="str">
        <f>IF(tblSales[[#This Row],[Discount %]]&lt;=5,"0-5%",
IF(tblSales[[#This Row],[Discount %]]&lt;=10,"5-10%",
IF(tblSales[[#This Row],[Discount %]]&lt;=15,"10-15%",
IF(tblSales[[#This Row],[Discount %]]&lt;=20,"15-20%","20%+"))))</f>
        <v>0-5%</v>
      </c>
    </row>
    <row r="1841" spans="1:38">
      <c r="A1841" s="2" t="s">
        <v>3765</v>
      </c>
      <c r="B1841" s="11">
        <v>45521</v>
      </c>
      <c r="C1841" s="2" t="s">
        <v>2055</v>
      </c>
      <c r="D1841" s="2" t="s">
        <v>1571</v>
      </c>
      <c r="E1841" s="2" t="s">
        <v>952</v>
      </c>
      <c r="F1841" s="2" t="s">
        <v>345</v>
      </c>
      <c r="G1841" s="2">
        <v>4</v>
      </c>
      <c r="H1841" s="2">
        <v>4935.79</v>
      </c>
      <c r="I1841" s="2">
        <v>20</v>
      </c>
      <c r="J1841" s="2">
        <v>3948.63</v>
      </c>
      <c r="K1841" s="2">
        <v>12</v>
      </c>
      <c r="L1841" s="2">
        <v>1895.34</v>
      </c>
      <c r="M1841" s="2">
        <v>17689.87</v>
      </c>
      <c r="N1841" s="2">
        <v>12092.52</v>
      </c>
      <c r="O1841" s="2">
        <f t="shared" ref="O1841:O1901" si="72">(M1841-N1841-L1841)</f>
        <v>3702.0099999999984</v>
      </c>
      <c r="P1841" s="2" t="s">
        <v>28</v>
      </c>
      <c r="Q1841" s="2" t="str">
        <f t="shared" si="69"/>
        <v>Credit Card</v>
      </c>
      <c r="R1841" s="2" t="s">
        <v>21</v>
      </c>
      <c r="S1841" s="2" t="s">
        <v>56</v>
      </c>
      <c r="T1841" s="2" t="s">
        <v>3092</v>
      </c>
      <c r="U1841" s="2" t="s">
        <v>60</v>
      </c>
      <c r="V1841" t="str">
        <f>TEXT(tblSales[[#This Row],[Invoice Date]],"mmm")</f>
        <v>Aug</v>
      </c>
      <c r="W1841">
        <f>MONTH(tblSales[[#This Row],[Invoice Date]])</f>
        <v>8</v>
      </c>
      <c r="X1841">
        <f>YEAR(tblSales[[#This Row],[Invoice Date]])</f>
        <v>2024</v>
      </c>
      <c r="Y1841" t="str">
        <f>TEXT(tblSales[[#This Row],[Invoice Date]],"mmm-yyyy")</f>
        <v>Aug-2024</v>
      </c>
      <c r="Z1841" t="str">
        <f>_xlfn.XLOOKUP(tblSales[[#This Row],[Product_ID]],Products!$A:$A,Products!$C:$C,"Women Dresses")</f>
        <v>Women Sarees</v>
      </c>
      <c r="AA1841" t="str">
        <f>_xlfn.XLOOKUP(tblSales[[#This Row],[Product_ID]],Products!$A:$A,Products!$D:$D,"Unknown")</f>
        <v>Georgette Saree</v>
      </c>
      <c r="AB1841" t="str">
        <f>_xlfn.XLOOKUP(tblSales[[#This Row],[Product_ID]],Products!$A:$A,Products!$E:$E,"Unknown")</f>
        <v>Max Fashion</v>
      </c>
      <c r="AC1841" t="str">
        <f>_xlfn.XLOOKUP(tblSales[[#This Row],[Store_ID]],Stores!$A:$A,Stores!$B:$B,"Unknown")</f>
        <v>TrendMart Coimbatore Mall Kiosk</v>
      </c>
      <c r="AD1841" t="str">
        <f>_xlfn.XLOOKUP(tblSales[[#This Row],[Store_ID]],Stores!$A:$A,Stores!$E:$E,"Unknown")</f>
        <v>South Zone 1</v>
      </c>
      <c r="AE1841" t="str">
        <f>_xlfn.XLOOKUP(tblSales[[#This Row],[Customer_ID]],Customers!$A:$A,Customers!$B:$B,"Unknown")</f>
        <v>Vasanthi Prasad</v>
      </c>
      <c r="AF1841" t="str">
        <f>_xlfn.XLOOKUP(tblSales[[#This Row],[Customer_ID]],Customers!$A:$A,Customers!$J:$J,"Unknown")</f>
        <v>Gold</v>
      </c>
      <c r="AG1841" t="str">
        <f>_xlfn.XLOOKUP(tblSales[[#This Row],[Employee_ID]],Employees!$A:$A,Employees!$B:$B,"Unknown")</f>
        <v>Anitha Ramachandran</v>
      </c>
      <c r="AH1841">
        <f>IF(MONTH(tblSales[[#This Row],[Invoice Date]])&gt;=4,MONTH(tblSales[[#This Row],[Invoice Date]]),MONTH(tblSales[[#This Row],[Invoice Date]])+12)</f>
        <v>8</v>
      </c>
      <c r="AI1841" s="8">
        <f>DATE(YEAR(tblSales[[#This Row],[Invoice Date]]),MONTH(tblSales[[#This Row],[Invoice Date]]),1)</f>
        <v>45505</v>
      </c>
      <c r="AJ1841" t="str">
        <f>_xlfn.XLOOKUP(tblSales[[#This Row],[Product_ID]],Products!$A:$A,Products!$B:$B,"Unknown")</f>
        <v>Max Fashion Georgette Saree Brown</v>
      </c>
      <c r="AK1841" s="9">
        <f>IFERROR(tblSales[[#This Row],[Profit]]/tblSales[[#This Row],[Sales Amount]],0)</f>
        <v>0.20927287764127145</v>
      </c>
      <c r="AL1841" t="str">
        <f>IF(tblSales[[#This Row],[Discount %]]&lt;=5,"0-5%",
IF(tblSales[[#This Row],[Discount %]]&lt;=10,"5-10%",
IF(tblSales[[#This Row],[Discount %]]&lt;=15,"10-15%",
IF(tblSales[[#This Row],[Discount %]]&lt;=20,"15-20%","20%+"))))</f>
        <v>15-20%</v>
      </c>
    </row>
    <row r="1842" spans="1:38">
      <c r="A1842" s="2" t="s">
        <v>3766</v>
      </c>
      <c r="B1842" s="11">
        <v>45736</v>
      </c>
      <c r="C1842" s="2" t="s">
        <v>2400</v>
      </c>
      <c r="D1842" s="2" t="s">
        <v>753</v>
      </c>
      <c r="E1842" s="2" t="s">
        <v>296</v>
      </c>
      <c r="F1842" s="2" t="s">
        <v>324</v>
      </c>
      <c r="G1842" s="2">
        <v>3</v>
      </c>
      <c r="H1842" s="2">
        <v>1078.3900000000001</v>
      </c>
      <c r="I1842" s="2">
        <v>20</v>
      </c>
      <c r="J1842" s="2">
        <v>647.03</v>
      </c>
      <c r="K1842" s="2">
        <v>12</v>
      </c>
      <c r="L1842" s="2">
        <v>310.58</v>
      </c>
      <c r="M1842" s="2">
        <v>2898.72</v>
      </c>
      <c r="N1842" s="2">
        <v>1751.58</v>
      </c>
      <c r="O1842" s="2">
        <f t="shared" si="72"/>
        <v>836.56</v>
      </c>
      <c r="P1842" s="2" t="s">
        <v>29</v>
      </c>
      <c r="Q1842" s="2" t="str">
        <f t="shared" si="69"/>
        <v>Debit Card</v>
      </c>
      <c r="R1842" s="2" t="s">
        <v>20</v>
      </c>
      <c r="S1842" s="2" t="s">
        <v>56</v>
      </c>
      <c r="T1842" s="2" t="s">
        <v>3730</v>
      </c>
      <c r="U1842" s="2" t="s">
        <v>59</v>
      </c>
      <c r="V1842" t="str">
        <f>TEXT(tblSales[[#This Row],[Invoice Date]],"mmm")</f>
        <v>Mar</v>
      </c>
      <c r="W1842">
        <f>MONTH(tblSales[[#This Row],[Invoice Date]])</f>
        <v>3</v>
      </c>
      <c r="X1842">
        <f>YEAR(tblSales[[#This Row],[Invoice Date]])</f>
        <v>2025</v>
      </c>
      <c r="Y1842" t="str">
        <f>TEXT(tblSales[[#This Row],[Invoice Date]],"mmm-yyyy")</f>
        <v>Mar-2025</v>
      </c>
      <c r="Z1842" t="str">
        <f>_xlfn.XLOOKUP(tblSales[[#This Row],[Product_ID]],Products!$A:$A,Products!$C:$C,"Women Dresses")</f>
        <v>Accessories</v>
      </c>
      <c r="AA1842" t="str">
        <f>_xlfn.XLOOKUP(tblSales[[#This Row],[Product_ID]],Products!$A:$A,Products!$D:$D,"Unknown")</f>
        <v>Tie</v>
      </c>
      <c r="AB1842" t="str">
        <f>_xlfn.XLOOKUP(tblSales[[#This Row],[Product_ID]],Products!$A:$A,Products!$E:$E,"Unknown")</f>
        <v>Being Human</v>
      </c>
      <c r="AC1842" t="str">
        <f>_xlfn.XLOOKUP(tblSales[[#This Row],[Store_ID]],Stores!$A:$A,Stores!$B:$B,"Unknown")</f>
        <v>TrendMart Thiruvananthapuram High Street</v>
      </c>
      <c r="AD1842" t="str">
        <f>_xlfn.XLOOKUP(tblSales[[#This Row],[Store_ID]],Stores!$A:$A,Stores!$E:$E,"Unknown")</f>
        <v>South Zone 1</v>
      </c>
      <c r="AE1842" t="str">
        <f>_xlfn.XLOOKUP(tblSales[[#This Row],[Customer_ID]],Customers!$A:$A,Customers!$B:$B,"Unknown")</f>
        <v>Anand Balasubramaniam</v>
      </c>
      <c r="AF1842" t="str">
        <f>_xlfn.XLOOKUP(tblSales[[#This Row],[Customer_ID]],Customers!$A:$A,Customers!$J:$J,"Unknown")</f>
        <v>Silver</v>
      </c>
      <c r="AG1842" t="str">
        <f>_xlfn.XLOOKUP(tblSales[[#This Row],[Employee_ID]],Employees!$A:$A,Employees!$B:$B,"Unknown")</f>
        <v>Ganesh Iyengar</v>
      </c>
      <c r="AH1842">
        <f>IF(MONTH(tblSales[[#This Row],[Invoice Date]])&gt;=4,MONTH(tblSales[[#This Row],[Invoice Date]]),MONTH(tblSales[[#This Row],[Invoice Date]])+12)</f>
        <v>15</v>
      </c>
      <c r="AI1842" s="8">
        <f>DATE(YEAR(tblSales[[#This Row],[Invoice Date]]),MONTH(tblSales[[#This Row],[Invoice Date]]),1)</f>
        <v>45717</v>
      </c>
      <c r="AJ1842" t="str">
        <f>_xlfn.XLOOKUP(tblSales[[#This Row],[Product_ID]],Products!$A:$A,Products!$B:$B,"Unknown")</f>
        <v>Indian Terrain Denim Shirt Wine</v>
      </c>
      <c r="AK1842" s="9">
        <f>IFERROR(tblSales[[#This Row],[Profit]]/tblSales[[#This Row],[Sales Amount]],0)</f>
        <v>0.28859634597339517</v>
      </c>
      <c r="AL1842" t="str">
        <f>IF(tblSales[[#This Row],[Discount %]]&lt;=5,"0-5%",
IF(tblSales[[#This Row],[Discount %]]&lt;=10,"5-10%",
IF(tblSales[[#This Row],[Discount %]]&lt;=15,"10-15%",
IF(tblSales[[#This Row],[Discount %]]&lt;=20,"15-20%","20%+"))))</f>
        <v>15-20%</v>
      </c>
    </row>
    <row r="1843" spans="1:38">
      <c r="A1843" s="2" t="s">
        <v>3767</v>
      </c>
      <c r="B1843" s="11">
        <v>45523</v>
      </c>
      <c r="C1843" s="2" t="s">
        <v>3768</v>
      </c>
      <c r="D1843" s="2" t="s">
        <v>854</v>
      </c>
      <c r="E1843" s="2" t="s">
        <v>967</v>
      </c>
      <c r="F1843" s="2" t="s">
        <v>210</v>
      </c>
      <c r="G1843" s="2">
        <v>2</v>
      </c>
      <c r="H1843" s="2">
        <v>571.97</v>
      </c>
      <c r="I1843" s="2">
        <v>0</v>
      </c>
      <c r="J1843" s="2">
        <v>0</v>
      </c>
      <c r="K1843" s="2">
        <v>5</v>
      </c>
      <c r="L1843" s="2">
        <v>57.2</v>
      </c>
      <c r="M1843" s="2">
        <v>1201.1400000000001</v>
      </c>
      <c r="N1843" s="2">
        <v>742.24</v>
      </c>
      <c r="O1843" s="2">
        <f t="shared" si="72"/>
        <v>401.7000000000001</v>
      </c>
      <c r="P1843" s="2" t="s">
        <v>31</v>
      </c>
      <c r="Q1843" s="2" t="str">
        <f t="shared" si="69"/>
        <v>Net Banking</v>
      </c>
      <c r="R1843" s="2" t="s">
        <v>20</v>
      </c>
      <c r="S1843" s="2" t="s">
        <v>56</v>
      </c>
      <c r="T1843" s="2" t="s">
        <v>1311</v>
      </c>
      <c r="U1843" s="2" t="s">
        <v>59</v>
      </c>
      <c r="V1843" t="str">
        <f>TEXT(tblSales[[#This Row],[Invoice Date]],"mmm")</f>
        <v>Aug</v>
      </c>
      <c r="W1843">
        <f>MONTH(tblSales[[#This Row],[Invoice Date]])</f>
        <v>8</v>
      </c>
      <c r="X1843">
        <f>YEAR(tblSales[[#This Row],[Invoice Date]])</f>
        <v>2024</v>
      </c>
      <c r="Y1843" t="str">
        <f>TEXT(tblSales[[#This Row],[Invoice Date]],"mmm-yyyy")</f>
        <v>Aug-2024</v>
      </c>
      <c r="Z1843" t="str">
        <f>_xlfn.XLOOKUP(tblSales[[#This Row],[Product_ID]],Products!$A:$A,Products!$C:$C,"Women Dresses")</f>
        <v>Wallets</v>
      </c>
      <c r="AA1843" t="str">
        <f>_xlfn.XLOOKUP(tblSales[[#This Row],[Product_ID]],Products!$A:$A,Products!$D:$D,"Unknown")</f>
        <v>Card Holder</v>
      </c>
      <c r="AB1843" t="str">
        <f>_xlfn.XLOOKUP(tblSales[[#This Row],[Product_ID]],Products!$A:$A,Products!$E:$E,"Unknown")</f>
        <v>Global Desi</v>
      </c>
      <c r="AC1843" t="str">
        <f>_xlfn.XLOOKUP(tblSales[[#This Row],[Store_ID]],Stores!$A:$A,Stores!$B:$B,"Unknown")</f>
        <v>TrendMart Mangaluru Standard</v>
      </c>
      <c r="AD1843" t="str">
        <f>_xlfn.XLOOKUP(tblSales[[#This Row],[Store_ID]],Stores!$A:$A,Stores!$E:$E,"Unknown")</f>
        <v>South Zone 2</v>
      </c>
      <c r="AE1843" t="str">
        <f>_xlfn.XLOOKUP(tblSales[[#This Row],[Customer_ID]],Customers!$A:$A,Customers!$B:$B,"Unknown")</f>
        <v>Nandini Gupta</v>
      </c>
      <c r="AF1843" t="str">
        <f>_xlfn.XLOOKUP(tblSales[[#This Row],[Customer_ID]],Customers!$A:$A,Customers!$J:$J,"Unknown")</f>
        <v>Silver</v>
      </c>
      <c r="AG1843" t="str">
        <f>_xlfn.XLOOKUP(tblSales[[#This Row],[Employee_ID]],Employees!$A:$A,Employees!$B:$B,"Unknown")</f>
        <v>Rani Mishra</v>
      </c>
      <c r="AH1843">
        <f>IF(MONTH(tblSales[[#This Row],[Invoice Date]])&gt;=4,MONTH(tblSales[[#This Row],[Invoice Date]]),MONTH(tblSales[[#This Row],[Invoice Date]])+12)</f>
        <v>8</v>
      </c>
      <c r="AI1843" s="8">
        <f>DATE(YEAR(tblSales[[#This Row],[Invoice Date]]),MONTH(tblSales[[#This Row],[Invoice Date]]),1)</f>
        <v>45505</v>
      </c>
      <c r="AJ1843" t="str">
        <f>_xlfn.XLOOKUP(tblSales[[#This Row],[Product_ID]],Products!$A:$A,Products!$B:$B,"Unknown")</f>
        <v>Global Desi Card Holder Navy Blue</v>
      </c>
      <c r="AK1843" s="9">
        <f>IFERROR(tblSales[[#This Row],[Profit]]/tblSales[[#This Row],[Sales Amount]],0)</f>
        <v>0.33443228932514119</v>
      </c>
      <c r="AL1843" t="str">
        <f>IF(tblSales[[#This Row],[Discount %]]&lt;=5,"0-5%",
IF(tblSales[[#This Row],[Discount %]]&lt;=10,"5-10%",
IF(tblSales[[#This Row],[Discount %]]&lt;=15,"10-15%",
IF(tblSales[[#This Row],[Discount %]]&lt;=20,"15-20%","20%+"))))</f>
        <v>0-5%</v>
      </c>
    </row>
    <row r="1844" spans="1:38">
      <c r="A1844" s="2" t="s">
        <v>3769</v>
      </c>
      <c r="B1844" s="11">
        <v>45599</v>
      </c>
      <c r="C1844" s="2" t="s">
        <v>565</v>
      </c>
      <c r="D1844" s="2" t="s">
        <v>1928</v>
      </c>
      <c r="E1844" s="2" t="s">
        <v>209</v>
      </c>
      <c r="F1844" s="2" t="s">
        <v>134</v>
      </c>
      <c r="G1844" s="2">
        <v>1</v>
      </c>
      <c r="H1844" s="2">
        <v>1125.2</v>
      </c>
      <c r="I1844" s="2">
        <v>20</v>
      </c>
      <c r="J1844" s="2">
        <v>225.04</v>
      </c>
      <c r="K1844" s="2">
        <v>12</v>
      </c>
      <c r="L1844" s="2">
        <v>108.02</v>
      </c>
      <c r="M1844" s="2">
        <v>1008.18</v>
      </c>
      <c r="N1844" s="2">
        <v>722.4</v>
      </c>
      <c r="O1844" s="2">
        <f t="shared" si="72"/>
        <v>177.76</v>
      </c>
      <c r="P1844" s="2" t="s">
        <v>32</v>
      </c>
      <c r="Q1844" s="2" t="str">
        <f t="shared" si="69"/>
        <v>UPI</v>
      </c>
      <c r="R1844" s="2" t="s">
        <v>20</v>
      </c>
      <c r="S1844" s="2" t="s">
        <v>56</v>
      </c>
      <c r="T1844" s="2" t="s">
        <v>1184</v>
      </c>
      <c r="U1844" s="2" t="s">
        <v>60</v>
      </c>
      <c r="V1844" t="str">
        <f>TEXT(tblSales[[#This Row],[Invoice Date]],"mmm")</f>
        <v>Nov</v>
      </c>
      <c r="W1844">
        <f>MONTH(tblSales[[#This Row],[Invoice Date]])</f>
        <v>11</v>
      </c>
      <c r="X1844">
        <f>YEAR(tblSales[[#This Row],[Invoice Date]])</f>
        <v>2024</v>
      </c>
      <c r="Y1844" t="str">
        <f>TEXT(tblSales[[#This Row],[Invoice Date]],"mmm-yyyy")</f>
        <v>Nov-2024</v>
      </c>
      <c r="Z1844" t="str">
        <f>_xlfn.XLOOKUP(tblSales[[#This Row],[Product_ID]],Products!$A:$A,Products!$C:$C,"Women Dresses")</f>
        <v>Women Jeans</v>
      </c>
      <c r="AA1844" t="str">
        <f>_xlfn.XLOOKUP(tblSales[[#This Row],[Product_ID]],Products!$A:$A,Products!$D:$D,"Unknown")</f>
        <v>Straight Fit</v>
      </c>
      <c r="AB1844" t="str">
        <f>_xlfn.XLOOKUP(tblSales[[#This Row],[Product_ID]],Products!$A:$A,Products!$E:$E,"Unknown")</f>
        <v>Spykar</v>
      </c>
      <c r="AC1844" t="str">
        <f>_xlfn.XLOOKUP(tblSales[[#This Row],[Store_ID]],Stores!$A:$A,Stores!$B:$B,"Unknown")</f>
        <v>TrendMart Kochi High Street</v>
      </c>
      <c r="AD1844" t="str">
        <f>_xlfn.XLOOKUP(tblSales[[#This Row],[Store_ID]],Stores!$A:$A,Stores!$E:$E,"Unknown")</f>
        <v>South Zone 1</v>
      </c>
      <c r="AE1844" t="str">
        <f>_xlfn.XLOOKUP(tblSales[[#This Row],[Customer_ID]],Customers!$A:$A,Customers!$B:$B,"Unknown")</f>
        <v>Nandakumar Rao</v>
      </c>
      <c r="AF1844" t="str">
        <f>_xlfn.XLOOKUP(tblSales[[#This Row],[Customer_ID]],Customers!$A:$A,Customers!$J:$J,"Unknown")</f>
        <v>Gold</v>
      </c>
      <c r="AG1844" t="str">
        <f>_xlfn.XLOOKUP(tblSales[[#This Row],[Employee_ID]],Employees!$A:$A,Employees!$B:$B,"Unknown")</f>
        <v>Chandran Krishnan</v>
      </c>
      <c r="AH1844">
        <f>IF(MONTH(tblSales[[#This Row],[Invoice Date]])&gt;=4,MONTH(tblSales[[#This Row],[Invoice Date]]),MONTH(tblSales[[#This Row],[Invoice Date]])+12)</f>
        <v>11</v>
      </c>
      <c r="AI1844" s="8">
        <f>DATE(YEAR(tblSales[[#This Row],[Invoice Date]]),MONTH(tblSales[[#This Row],[Invoice Date]]),1)</f>
        <v>45597</v>
      </c>
      <c r="AJ1844" t="str">
        <f>_xlfn.XLOOKUP(tblSales[[#This Row],[Product_ID]],Products!$A:$A,Products!$B:$B,"Unknown")</f>
        <v>Spykar Straight Fit White</v>
      </c>
      <c r="AK1844" s="9">
        <f>IFERROR(tblSales[[#This Row],[Profit]]/tblSales[[#This Row],[Sales Amount]],0)</f>
        <v>0.17631772104187743</v>
      </c>
      <c r="AL1844" t="str">
        <f>IF(tblSales[[#This Row],[Discount %]]&lt;=5,"0-5%",
IF(tblSales[[#This Row],[Discount %]]&lt;=10,"5-10%",
IF(tblSales[[#This Row],[Discount %]]&lt;=15,"10-15%",
IF(tblSales[[#This Row],[Discount %]]&lt;=20,"15-20%","20%+"))))</f>
        <v>15-20%</v>
      </c>
    </row>
    <row r="1845" spans="1:38">
      <c r="A1845" s="2" t="s">
        <v>3770</v>
      </c>
      <c r="B1845" s="11">
        <v>45522</v>
      </c>
      <c r="C1845" s="2" t="s">
        <v>3771</v>
      </c>
      <c r="D1845" s="2" t="s">
        <v>231</v>
      </c>
      <c r="E1845" s="2" t="s">
        <v>304</v>
      </c>
      <c r="F1845" s="2" t="s">
        <v>216</v>
      </c>
      <c r="G1845" s="2">
        <v>2</v>
      </c>
      <c r="H1845" s="2">
        <v>6899.66</v>
      </c>
      <c r="I1845" s="2">
        <v>10</v>
      </c>
      <c r="J1845" s="2">
        <v>1379.93</v>
      </c>
      <c r="K1845" s="2">
        <v>3</v>
      </c>
      <c r="L1845" s="2">
        <v>372.58</v>
      </c>
      <c r="M1845" s="2">
        <v>12791.97</v>
      </c>
      <c r="N1845" s="2">
        <v>9430.2000000000007</v>
      </c>
      <c r="O1845" s="2">
        <f t="shared" si="72"/>
        <v>2989.1899999999987</v>
      </c>
      <c r="P1845" s="2" t="s">
        <v>32</v>
      </c>
      <c r="Q1845" s="2" t="str">
        <f t="shared" si="69"/>
        <v>UPI</v>
      </c>
      <c r="R1845" s="2" t="s">
        <v>21</v>
      </c>
      <c r="S1845" s="2" t="s">
        <v>56</v>
      </c>
      <c r="T1845" s="2" t="s">
        <v>3259</v>
      </c>
      <c r="U1845" s="2" t="s">
        <v>60</v>
      </c>
      <c r="V1845" t="str">
        <f>TEXT(tblSales[[#This Row],[Invoice Date]],"mmm")</f>
        <v>Aug</v>
      </c>
      <c r="W1845">
        <f>MONTH(tblSales[[#This Row],[Invoice Date]])</f>
        <v>8</v>
      </c>
      <c r="X1845">
        <f>YEAR(tblSales[[#This Row],[Invoice Date]])</f>
        <v>2024</v>
      </c>
      <c r="Y1845" t="str">
        <f>TEXT(tblSales[[#This Row],[Invoice Date]],"mmm-yyyy")</f>
        <v>Aug-2024</v>
      </c>
      <c r="Z1845" t="str">
        <f>_xlfn.XLOOKUP(tblSales[[#This Row],[Product_ID]],Products!$A:$A,Products!$C:$C,"Women Dresses")</f>
        <v>Jewellery</v>
      </c>
      <c r="AA1845" t="str">
        <f>_xlfn.XLOOKUP(tblSales[[#This Row],[Product_ID]],Products!$A:$A,Products!$D:$D,"Unknown")</f>
        <v>Earrings</v>
      </c>
      <c r="AB1845" t="str">
        <f>_xlfn.XLOOKUP(tblSales[[#This Row],[Product_ID]],Products!$A:$A,Products!$E:$E,"Unknown")</f>
        <v>Nike</v>
      </c>
      <c r="AC1845" t="str">
        <f>_xlfn.XLOOKUP(tblSales[[#This Row],[Store_ID]],Stores!$A:$A,Stores!$B:$B,"Unknown")</f>
        <v>TrendMart Thiruvananthapuram High Street</v>
      </c>
      <c r="AD1845" t="str">
        <f>_xlfn.XLOOKUP(tblSales[[#This Row],[Store_ID]],Stores!$A:$A,Stores!$E:$E,"Unknown")</f>
        <v>South Zone 1</v>
      </c>
      <c r="AE1845" t="str">
        <f>_xlfn.XLOOKUP(tblSales[[#This Row],[Customer_ID]],Customers!$A:$A,Customers!$B:$B,"Unknown")</f>
        <v>Kavya Srinivasan</v>
      </c>
      <c r="AF1845" t="str">
        <f>_xlfn.XLOOKUP(tblSales[[#This Row],[Customer_ID]],Customers!$A:$A,Customers!$J:$J,"Unknown")</f>
        <v>Silver</v>
      </c>
      <c r="AG1845" t="str">
        <f>_xlfn.XLOOKUP(tblSales[[#This Row],[Employee_ID]],Employees!$A:$A,Employees!$B:$B,"Unknown")</f>
        <v>Venkat Sharma</v>
      </c>
      <c r="AH1845">
        <f>IF(MONTH(tblSales[[#This Row],[Invoice Date]])&gt;=4,MONTH(tblSales[[#This Row],[Invoice Date]]),MONTH(tblSales[[#This Row],[Invoice Date]])+12)</f>
        <v>8</v>
      </c>
      <c r="AI1845" s="8">
        <f>DATE(YEAR(tblSales[[#This Row],[Invoice Date]]),MONTH(tblSales[[#This Row],[Invoice Date]]),1)</f>
        <v>45505</v>
      </c>
      <c r="AJ1845" t="str">
        <f>_xlfn.XLOOKUP(tblSales[[#This Row],[Product_ID]],Products!$A:$A,Products!$B:$B,"Unknown")</f>
        <v>Nike Earrings Teal</v>
      </c>
      <c r="AK1845" s="9">
        <f>IFERROR(tblSales[[#This Row],[Profit]]/tblSales[[#This Row],[Sales Amount]],0)</f>
        <v>0.23367706459599255</v>
      </c>
      <c r="AL1845" t="str">
        <f>IF(tblSales[[#This Row],[Discount %]]&lt;=5,"0-5%",
IF(tblSales[[#This Row],[Discount %]]&lt;=10,"5-10%",
IF(tblSales[[#This Row],[Discount %]]&lt;=15,"10-15%",
IF(tblSales[[#This Row],[Discount %]]&lt;=20,"15-20%","20%+"))))</f>
        <v>5-10%</v>
      </c>
    </row>
    <row r="1846" spans="1:38">
      <c r="A1846" s="2" t="s">
        <v>3772</v>
      </c>
      <c r="B1846" s="11">
        <v>45429</v>
      </c>
      <c r="C1846" s="2" t="s">
        <v>902</v>
      </c>
      <c r="D1846" s="2" t="s">
        <v>1475</v>
      </c>
      <c r="E1846" s="2" t="s">
        <v>561</v>
      </c>
      <c r="F1846" s="2" t="s">
        <v>216</v>
      </c>
      <c r="G1846" s="2">
        <v>2</v>
      </c>
      <c r="H1846" s="2">
        <v>4296.97</v>
      </c>
      <c r="I1846" s="2">
        <v>0</v>
      </c>
      <c r="J1846" s="2">
        <v>0</v>
      </c>
      <c r="K1846" s="2">
        <v>12</v>
      </c>
      <c r="L1846" s="2">
        <v>1031.27</v>
      </c>
      <c r="M1846" s="2">
        <v>9625.2099999999991</v>
      </c>
      <c r="N1846" s="2">
        <v>6473.14</v>
      </c>
      <c r="O1846" s="2">
        <f t="shared" si="72"/>
        <v>2120.7999999999988</v>
      </c>
      <c r="P1846" s="2" t="s">
        <v>30</v>
      </c>
      <c r="Q1846" s="2" t="str">
        <f t="shared" si="69"/>
        <v>EMI</v>
      </c>
      <c r="R1846" s="2" t="s">
        <v>21</v>
      </c>
      <c r="S1846" s="2" t="s">
        <v>56</v>
      </c>
      <c r="T1846" s="2" t="s">
        <v>612</v>
      </c>
      <c r="U1846" s="2" t="s">
        <v>59</v>
      </c>
      <c r="V1846" t="str">
        <f>TEXT(tblSales[[#This Row],[Invoice Date]],"mmm")</f>
        <v>May</v>
      </c>
      <c r="W1846">
        <f>MONTH(tblSales[[#This Row],[Invoice Date]])</f>
        <v>5</v>
      </c>
      <c r="X1846">
        <f>YEAR(tblSales[[#This Row],[Invoice Date]])</f>
        <v>2024</v>
      </c>
      <c r="Y1846" t="str">
        <f>TEXT(tblSales[[#This Row],[Invoice Date]],"mmm-yyyy")</f>
        <v>May-2024</v>
      </c>
      <c r="Z1846" t="str">
        <f>_xlfn.XLOOKUP(tblSales[[#This Row],[Product_ID]],Products!$A:$A,Products!$C:$C,"Women Dresses")</f>
        <v>Women Sarees</v>
      </c>
      <c r="AA1846" t="str">
        <f>_xlfn.XLOOKUP(tblSales[[#This Row],[Product_ID]],Products!$A:$A,Products!$D:$D,"Unknown")</f>
        <v>Silk Saree</v>
      </c>
      <c r="AB1846" t="str">
        <f>_xlfn.XLOOKUP(tblSales[[#This Row],[Product_ID]],Products!$A:$A,Products!$E:$E,"Unknown")</f>
        <v>Pepe Jeans</v>
      </c>
      <c r="AC1846" t="str">
        <f>_xlfn.XLOOKUP(tblSales[[#This Row],[Store_ID]],Stores!$A:$A,Stores!$B:$B,"Unknown")</f>
        <v>TrendMart Mangaluru High Street</v>
      </c>
      <c r="AD1846" t="str">
        <f>_xlfn.XLOOKUP(tblSales[[#This Row],[Store_ID]],Stores!$A:$A,Stores!$E:$E,"Unknown")</f>
        <v>South Zone 2</v>
      </c>
      <c r="AE1846" t="str">
        <f>_xlfn.XLOOKUP(tblSales[[#This Row],[Customer_ID]],Customers!$A:$A,Customers!$B:$B,"Unknown")</f>
        <v>Ashok Chandran</v>
      </c>
      <c r="AF1846" t="str">
        <f>_xlfn.XLOOKUP(tblSales[[#This Row],[Customer_ID]],Customers!$A:$A,Customers!$J:$J,"Unknown")</f>
        <v>Regular</v>
      </c>
      <c r="AG1846" t="str">
        <f>_xlfn.XLOOKUP(tblSales[[#This Row],[Employee_ID]],Employees!$A:$A,Employees!$B:$B,"Unknown")</f>
        <v>Venkat Sharma</v>
      </c>
      <c r="AH1846">
        <f>IF(MONTH(tblSales[[#This Row],[Invoice Date]])&gt;=4,MONTH(tblSales[[#This Row],[Invoice Date]]),MONTH(tblSales[[#This Row],[Invoice Date]])+12)</f>
        <v>5</v>
      </c>
      <c r="AI1846" s="8">
        <f>DATE(YEAR(tblSales[[#This Row],[Invoice Date]]),MONTH(tblSales[[#This Row],[Invoice Date]]),1)</f>
        <v>45413</v>
      </c>
      <c r="AJ1846" t="str">
        <f>_xlfn.XLOOKUP(tblSales[[#This Row],[Product_ID]],Products!$A:$A,Products!$B:$B,"Unknown")</f>
        <v>Pepe Jeans Silk Saree Navy Blue</v>
      </c>
      <c r="AK1846" s="9">
        <f>IFERROR(tblSales[[#This Row],[Profit]]/tblSales[[#This Row],[Sales Amount]],0)</f>
        <v>0.22033804976722576</v>
      </c>
      <c r="AL1846" t="str">
        <f>IF(tblSales[[#This Row],[Discount %]]&lt;=5,"0-5%",
IF(tblSales[[#This Row],[Discount %]]&lt;=10,"5-10%",
IF(tblSales[[#This Row],[Discount %]]&lt;=15,"10-15%",
IF(tblSales[[#This Row],[Discount %]]&lt;=20,"15-20%","20%+"))))</f>
        <v>0-5%</v>
      </c>
    </row>
    <row r="1847" spans="1:38">
      <c r="A1847" s="2" t="s">
        <v>3773</v>
      </c>
      <c r="B1847" s="11">
        <v>45576</v>
      </c>
      <c r="C1847" s="2" t="s">
        <v>2462</v>
      </c>
      <c r="D1847" s="2" t="s">
        <v>2505</v>
      </c>
      <c r="E1847" s="2" t="s">
        <v>754</v>
      </c>
      <c r="F1847" s="2" t="s">
        <v>140</v>
      </c>
      <c r="G1847" s="2">
        <v>1</v>
      </c>
      <c r="H1847" s="2">
        <v>3811.98</v>
      </c>
      <c r="I1847" s="2">
        <v>20</v>
      </c>
      <c r="J1847" s="2">
        <v>762.4</v>
      </c>
      <c r="K1847" s="2">
        <v>12</v>
      </c>
      <c r="L1847" s="2">
        <v>365.95</v>
      </c>
      <c r="M1847" s="2">
        <v>3415.53</v>
      </c>
      <c r="N1847" s="2">
        <v>2630.84</v>
      </c>
      <c r="O1847" s="2">
        <f t="shared" si="72"/>
        <v>418.74000000000007</v>
      </c>
      <c r="P1847" s="2" t="s">
        <v>27</v>
      </c>
      <c r="Q1847" s="2" t="str">
        <f t="shared" si="69"/>
        <v>Cash</v>
      </c>
      <c r="R1847" s="2" t="s">
        <v>20</v>
      </c>
      <c r="S1847" s="2" t="s">
        <v>56</v>
      </c>
      <c r="T1847" s="2" t="s">
        <v>1784</v>
      </c>
      <c r="U1847" s="2" t="s">
        <v>59</v>
      </c>
      <c r="V1847" t="str">
        <f>TEXT(tblSales[[#This Row],[Invoice Date]],"mmm")</f>
        <v>Oct</v>
      </c>
      <c r="W1847">
        <f>MONTH(tblSales[[#This Row],[Invoice Date]])</f>
        <v>10</v>
      </c>
      <c r="X1847">
        <f>YEAR(tblSales[[#This Row],[Invoice Date]])</f>
        <v>2024</v>
      </c>
      <c r="Y1847" t="str">
        <f>TEXT(tblSales[[#This Row],[Invoice Date]],"mmm-yyyy")</f>
        <v>Oct-2024</v>
      </c>
      <c r="Z1847" t="str">
        <f>_xlfn.XLOOKUP(tblSales[[#This Row],[Product_ID]],Products!$A:$A,Products!$C:$C,"Women Dresses")</f>
        <v>Watches</v>
      </c>
      <c r="AA1847" t="str">
        <f>_xlfn.XLOOKUP(tblSales[[#This Row],[Product_ID]],Products!$A:$A,Products!$D:$D,"Unknown")</f>
        <v>Smart Watch</v>
      </c>
      <c r="AB1847" t="str">
        <f>_xlfn.XLOOKUP(tblSales[[#This Row],[Product_ID]],Products!$A:$A,Products!$E:$E,"Unknown")</f>
        <v>Reebok</v>
      </c>
      <c r="AC1847" t="str">
        <f>_xlfn.XLOOKUP(tblSales[[#This Row],[Store_ID]],Stores!$A:$A,Stores!$B:$B,"Unknown")</f>
        <v>TrendMart Tirunelveli Flagship</v>
      </c>
      <c r="AD1847" t="str">
        <f>_xlfn.XLOOKUP(tblSales[[#This Row],[Store_ID]],Stores!$A:$A,Stores!$E:$E,"Unknown")</f>
        <v>South Zone 1</v>
      </c>
      <c r="AE1847" t="str">
        <f>_xlfn.XLOOKUP(tblSales[[#This Row],[Customer_ID]],Customers!$A:$A,Customers!$B:$B,"Unknown")</f>
        <v>Gauri Varma</v>
      </c>
      <c r="AF1847" t="str">
        <f>_xlfn.XLOOKUP(tblSales[[#This Row],[Customer_ID]],Customers!$A:$A,Customers!$J:$J,"Unknown")</f>
        <v>Silver</v>
      </c>
      <c r="AG1847" t="str">
        <f>_xlfn.XLOOKUP(tblSales[[#This Row],[Employee_ID]],Employees!$A:$A,Employees!$B:$B,"Unknown")</f>
        <v>Charulatha Kumar</v>
      </c>
      <c r="AH1847">
        <f>IF(MONTH(tblSales[[#This Row],[Invoice Date]])&gt;=4,MONTH(tblSales[[#This Row],[Invoice Date]]),MONTH(tblSales[[#This Row],[Invoice Date]])+12)</f>
        <v>10</v>
      </c>
      <c r="AI1847" s="8">
        <f>DATE(YEAR(tblSales[[#This Row],[Invoice Date]]),MONTH(tblSales[[#This Row],[Invoice Date]]),1)</f>
        <v>45566</v>
      </c>
      <c r="AJ1847" t="str">
        <f>_xlfn.XLOOKUP(tblSales[[#This Row],[Product_ID]],Products!$A:$A,Products!$B:$B,"Unknown")</f>
        <v>Reebok Smart Watch Beige</v>
      </c>
      <c r="AK1847" s="9">
        <f>IFERROR(tblSales[[#This Row],[Profit]]/tblSales[[#This Row],[Sales Amount]],0)</f>
        <v>0.12259883531984789</v>
      </c>
      <c r="AL1847" t="str">
        <f>IF(tblSales[[#This Row],[Discount %]]&lt;=5,"0-5%",
IF(tblSales[[#This Row],[Discount %]]&lt;=10,"5-10%",
IF(tblSales[[#This Row],[Discount %]]&lt;=15,"10-15%",
IF(tblSales[[#This Row],[Discount %]]&lt;=20,"15-20%","20%+"))))</f>
        <v>15-20%</v>
      </c>
    </row>
    <row r="1848" spans="1:38">
      <c r="A1848" s="2" t="s">
        <v>3774</v>
      </c>
      <c r="B1848" s="11">
        <v>45709</v>
      </c>
      <c r="C1848" s="2" t="s">
        <v>3509</v>
      </c>
      <c r="D1848" s="2" t="s">
        <v>762</v>
      </c>
      <c r="E1848" s="2" t="s">
        <v>127</v>
      </c>
      <c r="F1848" s="2" t="s">
        <v>475</v>
      </c>
      <c r="G1848" s="2">
        <v>3</v>
      </c>
      <c r="H1848" s="2">
        <v>590.98</v>
      </c>
      <c r="I1848" s="2">
        <v>5</v>
      </c>
      <c r="J1848" s="2">
        <v>88.65</v>
      </c>
      <c r="K1848" s="2">
        <v>5</v>
      </c>
      <c r="L1848" s="2">
        <v>84.21</v>
      </c>
      <c r="M1848" s="2">
        <v>1768.5</v>
      </c>
      <c r="N1848" s="2">
        <v>1093.83</v>
      </c>
      <c r="O1848" s="2">
        <f t="shared" si="72"/>
        <v>590.46</v>
      </c>
      <c r="P1848" s="2" t="s">
        <v>27</v>
      </c>
      <c r="Q1848" s="2" t="str">
        <f t="shared" si="69"/>
        <v>Cash</v>
      </c>
      <c r="R1848" s="2" t="s">
        <v>21</v>
      </c>
      <c r="S1848" s="2" t="s">
        <v>56</v>
      </c>
      <c r="T1848" s="2" t="s">
        <v>1251</v>
      </c>
      <c r="U1848" s="2" t="s">
        <v>59</v>
      </c>
      <c r="V1848" t="str">
        <f>TEXT(tblSales[[#This Row],[Invoice Date]],"mmm")</f>
        <v>Feb</v>
      </c>
      <c r="W1848">
        <f>MONTH(tblSales[[#This Row],[Invoice Date]])</f>
        <v>2</v>
      </c>
      <c r="X1848">
        <f>YEAR(tblSales[[#This Row],[Invoice Date]])</f>
        <v>2025</v>
      </c>
      <c r="Y1848" t="str">
        <f>TEXT(tblSales[[#This Row],[Invoice Date]],"mmm-yyyy")</f>
        <v>Feb-2025</v>
      </c>
      <c r="Z1848" t="str">
        <f>_xlfn.XLOOKUP(tblSales[[#This Row],[Product_ID]],Products!$A:$A,Products!$C:$C,"Women Dresses")</f>
        <v>Men T-Shirts</v>
      </c>
      <c r="AA1848" t="str">
        <f>_xlfn.XLOOKUP(tblSales[[#This Row],[Product_ID]],Products!$A:$A,Products!$D:$D,"Unknown")</f>
        <v>Polo</v>
      </c>
      <c r="AB1848" t="str">
        <f>_xlfn.XLOOKUP(tblSales[[#This Row],[Product_ID]],Products!$A:$A,Products!$E:$E,"Unknown")</f>
        <v>Woodland</v>
      </c>
      <c r="AC1848" t="str">
        <f>_xlfn.XLOOKUP(tblSales[[#This Row],[Store_ID]],Stores!$A:$A,Stores!$B:$B,"Unknown")</f>
        <v>TrendMart Vijayawada Standard</v>
      </c>
      <c r="AD1848" t="str">
        <f>_xlfn.XLOOKUP(tblSales[[#This Row],[Store_ID]],Stores!$A:$A,Stores!$E:$E,"Unknown")</f>
        <v>South Zone 3</v>
      </c>
      <c r="AE1848" t="str">
        <f>_xlfn.XLOOKUP(tblSales[[#This Row],[Customer_ID]],Customers!$A:$A,Customers!$B:$B,"Unknown")</f>
        <v>Hariharan Mishra</v>
      </c>
      <c r="AF1848" t="str">
        <f>_xlfn.XLOOKUP(tblSales[[#This Row],[Customer_ID]],Customers!$A:$A,Customers!$J:$J,"Unknown")</f>
        <v>Silver</v>
      </c>
      <c r="AG1848" t="str">
        <f>_xlfn.XLOOKUP(tblSales[[#This Row],[Employee_ID]],Employees!$A:$A,Employees!$B:$B,"Unknown")</f>
        <v>Arjun Krishnan</v>
      </c>
      <c r="AH1848">
        <f>IF(MONTH(tblSales[[#This Row],[Invoice Date]])&gt;=4,MONTH(tblSales[[#This Row],[Invoice Date]]),MONTH(tblSales[[#This Row],[Invoice Date]])+12)</f>
        <v>14</v>
      </c>
      <c r="AI1848" s="8">
        <f>DATE(YEAR(tblSales[[#This Row],[Invoice Date]]),MONTH(tblSales[[#This Row],[Invoice Date]]),1)</f>
        <v>45689</v>
      </c>
      <c r="AJ1848" t="str">
        <f>_xlfn.XLOOKUP(tblSales[[#This Row],[Product_ID]],Products!$A:$A,Products!$B:$B,"Unknown")</f>
        <v>Woodland Polo Purple</v>
      </c>
      <c r="AK1848" s="9">
        <f>IFERROR(tblSales[[#This Row],[Profit]]/tblSales[[#This Row],[Sales Amount]],0)</f>
        <v>0.33387616624257849</v>
      </c>
      <c r="AL1848" t="str">
        <f>IF(tblSales[[#This Row],[Discount %]]&lt;=5,"0-5%",
IF(tblSales[[#This Row],[Discount %]]&lt;=10,"5-10%",
IF(tblSales[[#This Row],[Discount %]]&lt;=15,"10-15%",
IF(tblSales[[#This Row],[Discount %]]&lt;=20,"15-20%","20%+"))))</f>
        <v>0-5%</v>
      </c>
    </row>
    <row r="1849" spans="1:38">
      <c r="A1849" s="2" t="s">
        <v>3775</v>
      </c>
      <c r="B1849" s="11">
        <v>45536</v>
      </c>
      <c r="C1849" s="2" t="s">
        <v>3500</v>
      </c>
      <c r="D1849" s="2" t="s">
        <v>308</v>
      </c>
      <c r="E1849" s="2" t="s">
        <v>1918</v>
      </c>
      <c r="F1849" s="2" t="s">
        <v>140</v>
      </c>
      <c r="G1849" s="2">
        <v>1</v>
      </c>
      <c r="H1849" s="2">
        <v>844.4</v>
      </c>
      <c r="I1849" s="2">
        <v>10</v>
      </c>
      <c r="J1849" s="2">
        <v>84.44</v>
      </c>
      <c r="K1849" s="2">
        <v>3</v>
      </c>
      <c r="L1849" s="2">
        <v>22.8</v>
      </c>
      <c r="M1849" s="2">
        <v>782.76</v>
      </c>
      <c r="N1849" s="2">
        <v>556.99</v>
      </c>
      <c r="O1849" s="2">
        <f t="shared" si="72"/>
        <v>202.96999999999997</v>
      </c>
      <c r="P1849" s="2" t="s">
        <v>28</v>
      </c>
      <c r="Q1849" s="2" t="str">
        <f t="shared" si="69"/>
        <v>Credit Card</v>
      </c>
      <c r="R1849" s="2" t="s">
        <v>20</v>
      </c>
      <c r="S1849" s="2" t="s">
        <v>56</v>
      </c>
      <c r="T1849" s="2" t="s">
        <v>1278</v>
      </c>
      <c r="U1849" s="2" t="s">
        <v>60</v>
      </c>
      <c r="V1849" t="str">
        <f>TEXT(tblSales[[#This Row],[Invoice Date]],"mmm")</f>
        <v>Sep</v>
      </c>
      <c r="W1849">
        <f>MONTH(tblSales[[#This Row],[Invoice Date]])</f>
        <v>9</v>
      </c>
      <c r="X1849">
        <f>YEAR(tblSales[[#This Row],[Invoice Date]])</f>
        <v>2024</v>
      </c>
      <c r="Y1849" t="str">
        <f>TEXT(tblSales[[#This Row],[Invoice Date]],"mmm-yyyy")</f>
        <v>Sep-2024</v>
      </c>
      <c r="Z1849" t="str">
        <f>_xlfn.XLOOKUP(tblSales[[#This Row],[Product_ID]],Products!$A:$A,Products!$C:$C,"Women Dresses")</f>
        <v>Jewellery</v>
      </c>
      <c r="AA1849" t="str">
        <f>_xlfn.XLOOKUP(tblSales[[#This Row],[Product_ID]],Products!$A:$A,Products!$D:$D,"Unknown")</f>
        <v>Necklace</v>
      </c>
      <c r="AB1849" t="str">
        <f>_xlfn.XLOOKUP(tblSales[[#This Row],[Product_ID]],Products!$A:$A,Products!$E:$E,"Unknown")</f>
        <v>Aurelia</v>
      </c>
      <c r="AC1849" t="str">
        <f>_xlfn.XLOOKUP(tblSales[[#This Row],[Store_ID]],Stores!$A:$A,Stores!$B:$B,"Unknown")</f>
        <v>TrendMart Guntur High Street</v>
      </c>
      <c r="AD1849" t="str">
        <f>_xlfn.XLOOKUP(tblSales[[#This Row],[Store_ID]],Stores!$A:$A,Stores!$E:$E,"Unknown")</f>
        <v>South Zone 3</v>
      </c>
      <c r="AE1849" t="str">
        <f>_xlfn.XLOOKUP(tblSales[[#This Row],[Customer_ID]],Customers!$A:$A,Customers!$B:$B,"Unknown")</f>
        <v>Chandra Shetty</v>
      </c>
      <c r="AF1849" t="str">
        <f>_xlfn.XLOOKUP(tblSales[[#This Row],[Customer_ID]],Customers!$A:$A,Customers!$J:$J,"Unknown")</f>
        <v>Regular</v>
      </c>
      <c r="AG1849" t="str">
        <f>_xlfn.XLOOKUP(tblSales[[#This Row],[Employee_ID]],Employees!$A:$A,Employees!$B:$B,"Unknown")</f>
        <v>Charulatha Kumar</v>
      </c>
      <c r="AH1849">
        <f>IF(MONTH(tblSales[[#This Row],[Invoice Date]])&gt;=4,MONTH(tblSales[[#This Row],[Invoice Date]]),MONTH(tblSales[[#This Row],[Invoice Date]])+12)</f>
        <v>9</v>
      </c>
      <c r="AI1849" s="8">
        <f>DATE(YEAR(tblSales[[#This Row],[Invoice Date]]),MONTH(tblSales[[#This Row],[Invoice Date]]),1)</f>
        <v>45536</v>
      </c>
      <c r="AJ1849" t="str">
        <f>_xlfn.XLOOKUP(tblSales[[#This Row],[Product_ID]],Products!$A:$A,Products!$B:$B,"Unknown")</f>
        <v>Aurelia Necklace Grey</v>
      </c>
      <c r="AK1849" s="9">
        <f>IFERROR(tblSales[[#This Row],[Profit]]/tblSales[[#This Row],[Sales Amount]],0)</f>
        <v>0.25930042414022175</v>
      </c>
      <c r="AL1849" t="str">
        <f>IF(tblSales[[#This Row],[Discount %]]&lt;=5,"0-5%",
IF(tblSales[[#This Row],[Discount %]]&lt;=10,"5-10%",
IF(tblSales[[#This Row],[Discount %]]&lt;=15,"10-15%",
IF(tblSales[[#This Row],[Discount %]]&lt;=20,"15-20%","20%+"))))</f>
        <v>5-10%</v>
      </c>
    </row>
    <row r="1850" spans="1:38">
      <c r="A1850" s="2" t="s">
        <v>3776</v>
      </c>
      <c r="B1850" s="11">
        <v>45562</v>
      </c>
      <c r="C1850" s="2" t="s">
        <v>3777</v>
      </c>
      <c r="D1850" s="2" t="s">
        <v>308</v>
      </c>
      <c r="E1850" s="2" t="s">
        <v>855</v>
      </c>
      <c r="F1850" s="2" t="s">
        <v>128</v>
      </c>
      <c r="G1850" s="2">
        <v>2</v>
      </c>
      <c r="H1850" s="2">
        <v>744.53</v>
      </c>
      <c r="I1850" s="2">
        <v>25</v>
      </c>
      <c r="J1850" s="2">
        <v>372.26</v>
      </c>
      <c r="K1850" s="2">
        <v>3</v>
      </c>
      <c r="L1850" s="2">
        <v>33.5</v>
      </c>
      <c r="M1850" s="2">
        <v>1150.3</v>
      </c>
      <c r="N1850" s="2">
        <v>1113.98</v>
      </c>
      <c r="O1850" s="2">
        <f t="shared" si="72"/>
        <v>2.8199999999999363</v>
      </c>
      <c r="P1850" s="2" t="s">
        <v>27</v>
      </c>
      <c r="Q1850" s="2" t="str">
        <f t="shared" si="69"/>
        <v>Cash</v>
      </c>
      <c r="R1850" s="2" t="s">
        <v>20</v>
      </c>
      <c r="S1850" s="2" t="s">
        <v>56</v>
      </c>
      <c r="T1850" s="2" t="s">
        <v>2869</v>
      </c>
      <c r="U1850" s="2" t="s">
        <v>59</v>
      </c>
      <c r="V1850" t="str">
        <f>TEXT(tblSales[[#This Row],[Invoice Date]],"mmm")</f>
        <v>Sep</v>
      </c>
      <c r="W1850">
        <f>MONTH(tblSales[[#This Row],[Invoice Date]])</f>
        <v>9</v>
      </c>
      <c r="X1850">
        <f>YEAR(tblSales[[#This Row],[Invoice Date]])</f>
        <v>2024</v>
      </c>
      <c r="Y1850" t="str">
        <f>TEXT(tblSales[[#This Row],[Invoice Date]],"mmm-yyyy")</f>
        <v>Sep-2024</v>
      </c>
      <c r="Z1850" t="str">
        <f>_xlfn.XLOOKUP(tblSales[[#This Row],[Product_ID]],Products!$A:$A,Products!$C:$C,"Women Dresses")</f>
        <v>Jewellery</v>
      </c>
      <c r="AA1850" t="str">
        <f>_xlfn.XLOOKUP(tblSales[[#This Row],[Product_ID]],Products!$A:$A,Products!$D:$D,"Unknown")</f>
        <v>Necklace</v>
      </c>
      <c r="AB1850" t="str">
        <f>_xlfn.XLOOKUP(tblSales[[#This Row],[Product_ID]],Products!$A:$A,Products!$E:$E,"Unknown")</f>
        <v>Aurelia</v>
      </c>
      <c r="AC1850" t="str">
        <f>_xlfn.XLOOKUP(tblSales[[#This Row],[Store_ID]],Stores!$A:$A,Stores!$B:$B,"Unknown")</f>
        <v>TrendMart Vijayawada Standard</v>
      </c>
      <c r="AD1850" t="str">
        <f>_xlfn.XLOOKUP(tblSales[[#This Row],[Store_ID]],Stores!$A:$A,Stores!$E:$E,"Unknown")</f>
        <v>South Zone 3</v>
      </c>
      <c r="AE1850" t="str">
        <f>_xlfn.XLOOKUP(tblSales[[#This Row],[Customer_ID]],Customers!$A:$A,Customers!$B:$B,"Unknown")</f>
        <v>Revathi Iyengar</v>
      </c>
      <c r="AF1850" t="str">
        <f>_xlfn.XLOOKUP(tblSales[[#This Row],[Customer_ID]],Customers!$A:$A,Customers!$J:$J,"Unknown")</f>
        <v>Regular</v>
      </c>
      <c r="AG1850" t="str">
        <f>_xlfn.XLOOKUP(tblSales[[#This Row],[Employee_ID]],Employees!$A:$A,Employees!$B:$B,"Unknown")</f>
        <v>Praveen Gupta</v>
      </c>
      <c r="AH1850">
        <f>IF(MONTH(tblSales[[#This Row],[Invoice Date]])&gt;=4,MONTH(tblSales[[#This Row],[Invoice Date]]),MONTH(tblSales[[#This Row],[Invoice Date]])+12)</f>
        <v>9</v>
      </c>
      <c r="AI1850" s="8">
        <f>DATE(YEAR(tblSales[[#This Row],[Invoice Date]]),MONTH(tblSales[[#This Row],[Invoice Date]]),1)</f>
        <v>45536</v>
      </c>
      <c r="AJ1850" t="str">
        <f>_xlfn.XLOOKUP(tblSales[[#This Row],[Product_ID]],Products!$A:$A,Products!$B:$B,"Unknown")</f>
        <v>Aurelia Necklace Grey</v>
      </c>
      <c r="AK1850" s="9">
        <f>IFERROR(tblSales[[#This Row],[Profit]]/tblSales[[#This Row],[Sales Amount]],0)</f>
        <v>2.4515343823349879E-3</v>
      </c>
      <c r="AL1850" t="str">
        <f>IF(tblSales[[#This Row],[Discount %]]&lt;=5,"0-5%",
IF(tblSales[[#This Row],[Discount %]]&lt;=10,"5-10%",
IF(tblSales[[#This Row],[Discount %]]&lt;=15,"10-15%",
IF(tblSales[[#This Row],[Discount %]]&lt;=20,"15-20%","20%+"))))</f>
        <v>20%+</v>
      </c>
    </row>
    <row r="1851" spans="1:38">
      <c r="A1851" s="2" t="s">
        <v>3778</v>
      </c>
      <c r="B1851" s="11">
        <v>45588</v>
      </c>
      <c r="C1851" s="2" t="s">
        <v>2881</v>
      </c>
      <c r="D1851" s="2" t="s">
        <v>749</v>
      </c>
      <c r="E1851" s="2" t="s">
        <v>1546</v>
      </c>
      <c r="F1851" s="2" t="s">
        <v>216</v>
      </c>
      <c r="G1851" s="2">
        <v>1</v>
      </c>
      <c r="H1851" s="2">
        <v>635.46</v>
      </c>
      <c r="I1851" s="2">
        <v>10</v>
      </c>
      <c r="J1851" s="2">
        <v>63.55</v>
      </c>
      <c r="K1851" s="2">
        <v>5</v>
      </c>
      <c r="L1851" s="2">
        <v>28.6</v>
      </c>
      <c r="M1851" s="2">
        <v>600.51</v>
      </c>
      <c r="N1851" s="2">
        <v>424.76</v>
      </c>
      <c r="O1851" s="2">
        <f t="shared" si="72"/>
        <v>147.15</v>
      </c>
      <c r="P1851" s="2" t="s">
        <v>27</v>
      </c>
      <c r="Q1851" s="2" t="str">
        <f t="shared" si="69"/>
        <v>Cash</v>
      </c>
      <c r="R1851" s="2" t="s">
        <v>21</v>
      </c>
      <c r="S1851" s="2" t="s">
        <v>56</v>
      </c>
      <c r="T1851" s="2" t="s">
        <v>2537</v>
      </c>
      <c r="U1851" s="2" t="s">
        <v>59</v>
      </c>
      <c r="V1851" t="str">
        <f>TEXT(tblSales[[#This Row],[Invoice Date]],"mmm")</f>
        <v>Oct</v>
      </c>
      <c r="W1851">
        <f>MONTH(tblSales[[#This Row],[Invoice Date]])</f>
        <v>10</v>
      </c>
      <c r="X1851">
        <f>YEAR(tblSales[[#This Row],[Invoice Date]])</f>
        <v>2024</v>
      </c>
      <c r="Y1851" t="str">
        <f>TEXT(tblSales[[#This Row],[Invoice Date]],"mmm-yyyy")</f>
        <v>Oct-2024</v>
      </c>
      <c r="Z1851" t="str">
        <f>_xlfn.XLOOKUP(tblSales[[#This Row],[Product_ID]],Products!$A:$A,Products!$C:$C,"Women Dresses")</f>
        <v>Kids Wear</v>
      </c>
      <c r="AA1851" t="str">
        <f>_xlfn.XLOOKUP(tblSales[[#This Row],[Product_ID]],Products!$A:$A,Products!$D:$D,"Unknown")</f>
        <v>Girls Frock</v>
      </c>
      <c r="AB1851" t="str">
        <f>_xlfn.XLOOKUP(tblSales[[#This Row],[Product_ID]],Products!$A:$A,Products!$E:$E,"Unknown")</f>
        <v>Being Human</v>
      </c>
      <c r="AC1851" t="str">
        <f>_xlfn.XLOOKUP(tblSales[[#This Row],[Store_ID]],Stores!$A:$A,Stores!$B:$B,"Unknown")</f>
        <v>TrendMart Guntur Standard</v>
      </c>
      <c r="AD1851" t="str">
        <f>_xlfn.XLOOKUP(tblSales[[#This Row],[Store_ID]],Stores!$A:$A,Stores!$E:$E,"Unknown")</f>
        <v>South Zone 3</v>
      </c>
      <c r="AE1851" t="str">
        <f>_xlfn.XLOOKUP(tblSales[[#This Row],[Customer_ID]],Customers!$A:$A,Customers!$B:$B,"Unknown")</f>
        <v>Balaji Reddy</v>
      </c>
      <c r="AF1851" t="str">
        <f>_xlfn.XLOOKUP(tblSales[[#This Row],[Customer_ID]],Customers!$A:$A,Customers!$J:$J,"Unknown")</f>
        <v>Regular</v>
      </c>
      <c r="AG1851" t="str">
        <f>_xlfn.XLOOKUP(tblSales[[#This Row],[Employee_ID]],Employees!$A:$A,Employees!$B:$B,"Unknown")</f>
        <v>Venkat Sharma</v>
      </c>
      <c r="AH1851">
        <f>IF(MONTH(tblSales[[#This Row],[Invoice Date]])&gt;=4,MONTH(tblSales[[#This Row],[Invoice Date]]),MONTH(tblSales[[#This Row],[Invoice Date]])+12)</f>
        <v>10</v>
      </c>
      <c r="AI1851" s="8">
        <f>DATE(YEAR(tblSales[[#This Row],[Invoice Date]]),MONTH(tblSales[[#This Row],[Invoice Date]]),1)</f>
        <v>45566</v>
      </c>
      <c r="AJ1851" t="str">
        <f>_xlfn.XLOOKUP(tblSales[[#This Row],[Product_ID]],Products!$A:$A,Products!$B:$B,"Unknown")</f>
        <v>Being Human Girls Frock Teal</v>
      </c>
      <c r="AK1851" s="9">
        <f>IFERROR(tblSales[[#This Row],[Profit]]/tblSales[[#This Row],[Sales Amount]],0)</f>
        <v>0.24504171454263876</v>
      </c>
      <c r="AL1851" t="str">
        <f>IF(tblSales[[#This Row],[Discount %]]&lt;=5,"0-5%",
IF(tblSales[[#This Row],[Discount %]]&lt;=10,"5-10%",
IF(tblSales[[#This Row],[Discount %]]&lt;=15,"10-15%",
IF(tblSales[[#This Row],[Discount %]]&lt;=20,"15-20%","20%+"))))</f>
        <v>5-10%</v>
      </c>
    </row>
    <row r="1852" spans="1:38">
      <c r="A1852" s="2" t="s">
        <v>3779</v>
      </c>
      <c r="B1852" s="11">
        <v>45595</v>
      </c>
      <c r="C1852" s="2" t="s">
        <v>2750</v>
      </c>
      <c r="D1852" s="2" t="s">
        <v>1156</v>
      </c>
      <c r="E1852" s="2" t="s">
        <v>763</v>
      </c>
      <c r="F1852" s="2" t="s">
        <v>210</v>
      </c>
      <c r="G1852" s="2">
        <v>1</v>
      </c>
      <c r="H1852" s="2">
        <v>772.95</v>
      </c>
      <c r="I1852" s="2">
        <v>10</v>
      </c>
      <c r="J1852" s="2">
        <v>77.3</v>
      </c>
      <c r="K1852" s="2">
        <v>5</v>
      </c>
      <c r="L1852" s="2">
        <v>34.78</v>
      </c>
      <c r="M1852" s="2">
        <v>730.43</v>
      </c>
      <c r="N1852" s="2">
        <v>414.5</v>
      </c>
      <c r="O1852" s="2">
        <f t="shared" si="72"/>
        <v>281.14999999999998</v>
      </c>
      <c r="P1852" s="2" t="s">
        <v>32</v>
      </c>
      <c r="Q1852" s="2" t="str">
        <f t="shared" si="69"/>
        <v>UPI</v>
      </c>
      <c r="R1852" s="2" t="s">
        <v>21</v>
      </c>
      <c r="S1852" s="2" t="s">
        <v>56</v>
      </c>
      <c r="T1852" s="2" t="s">
        <v>2107</v>
      </c>
      <c r="U1852" s="2" t="s">
        <v>59</v>
      </c>
      <c r="V1852" t="str">
        <f>TEXT(tblSales[[#This Row],[Invoice Date]],"mmm")</f>
        <v>Oct</v>
      </c>
      <c r="W1852">
        <f>MONTH(tblSales[[#This Row],[Invoice Date]])</f>
        <v>10</v>
      </c>
      <c r="X1852">
        <f>YEAR(tblSales[[#This Row],[Invoice Date]])</f>
        <v>2024</v>
      </c>
      <c r="Y1852" t="str">
        <f>TEXT(tblSales[[#This Row],[Invoice Date]],"mmm-yyyy")</f>
        <v>Oct-2024</v>
      </c>
      <c r="Z1852" t="str">
        <f>_xlfn.XLOOKUP(tblSales[[#This Row],[Product_ID]],Products!$A:$A,Products!$C:$C,"Women Dresses")</f>
        <v>Accessories</v>
      </c>
      <c r="AA1852" t="str">
        <f>_xlfn.XLOOKUP(tblSales[[#This Row],[Product_ID]],Products!$A:$A,Products!$D:$D,"Unknown")</f>
        <v>Scarf</v>
      </c>
      <c r="AB1852" t="str">
        <f>_xlfn.XLOOKUP(tblSales[[#This Row],[Product_ID]],Products!$A:$A,Products!$E:$E,"Unknown")</f>
        <v>Pepe Jeans</v>
      </c>
      <c r="AC1852" t="str">
        <f>_xlfn.XLOOKUP(tblSales[[#This Row],[Store_ID]],Stores!$A:$A,Stores!$B:$B,"Unknown")</f>
        <v>TrendMart Madurai Mall Kiosk</v>
      </c>
      <c r="AD1852" t="str">
        <f>_xlfn.XLOOKUP(tblSales[[#This Row],[Store_ID]],Stores!$A:$A,Stores!$E:$E,"Unknown")</f>
        <v>South Zone 1</v>
      </c>
      <c r="AE1852" t="str">
        <f>_xlfn.XLOOKUP(tblSales[[#This Row],[Customer_ID]],Customers!$A:$A,Customers!$B:$B,"Unknown")</f>
        <v>Jagan Iyer</v>
      </c>
      <c r="AF1852" t="str">
        <f>_xlfn.XLOOKUP(tblSales[[#This Row],[Customer_ID]],Customers!$A:$A,Customers!$J:$J,"Unknown")</f>
        <v>Gold</v>
      </c>
      <c r="AG1852" t="str">
        <f>_xlfn.XLOOKUP(tblSales[[#This Row],[Employee_ID]],Employees!$A:$A,Employees!$B:$B,"Unknown")</f>
        <v>Rani Mishra</v>
      </c>
      <c r="AH1852">
        <f>IF(MONTH(tblSales[[#This Row],[Invoice Date]])&gt;=4,MONTH(tblSales[[#This Row],[Invoice Date]]),MONTH(tblSales[[#This Row],[Invoice Date]])+12)</f>
        <v>10</v>
      </c>
      <c r="AI1852" s="8">
        <f>DATE(YEAR(tblSales[[#This Row],[Invoice Date]]),MONTH(tblSales[[#This Row],[Invoice Date]]),1)</f>
        <v>45566</v>
      </c>
      <c r="AJ1852" t="str">
        <f>_xlfn.XLOOKUP(tblSales[[#This Row],[Product_ID]],Products!$A:$A,Products!$B:$B,"Unknown")</f>
        <v>Pepe Jeans Scarf Cream</v>
      </c>
      <c r="AK1852" s="9">
        <f>IFERROR(tblSales[[#This Row],[Profit]]/tblSales[[#This Row],[Sales Amount]],0)</f>
        <v>0.38491025834097725</v>
      </c>
      <c r="AL1852" t="str">
        <f>IF(tblSales[[#This Row],[Discount %]]&lt;=5,"0-5%",
IF(tblSales[[#This Row],[Discount %]]&lt;=10,"5-10%",
IF(tblSales[[#This Row],[Discount %]]&lt;=15,"10-15%",
IF(tblSales[[#This Row],[Discount %]]&lt;=20,"15-20%","20%+"))))</f>
        <v>5-10%</v>
      </c>
    </row>
    <row r="1853" spans="1:38">
      <c r="A1853" s="2" t="s">
        <v>3780</v>
      </c>
      <c r="B1853" s="11">
        <v>45433</v>
      </c>
      <c r="C1853" s="2" t="s">
        <v>2396</v>
      </c>
      <c r="D1853" s="2" t="s">
        <v>1492</v>
      </c>
      <c r="E1853" s="2" t="s">
        <v>301</v>
      </c>
      <c r="F1853" s="2" t="s">
        <v>405</v>
      </c>
      <c r="G1853" s="2">
        <v>4</v>
      </c>
      <c r="H1853" s="2">
        <v>1139.31</v>
      </c>
      <c r="I1853" s="2">
        <v>30</v>
      </c>
      <c r="J1853" s="2">
        <v>1367.17</v>
      </c>
      <c r="K1853" s="2">
        <v>12</v>
      </c>
      <c r="L1853" s="2">
        <v>382.81</v>
      </c>
      <c r="M1853" s="2">
        <v>3572.88</v>
      </c>
      <c r="N1853" s="2">
        <v>3663.48</v>
      </c>
      <c r="O1853" s="2">
        <f t="shared" si="72"/>
        <v>-473.40999999999991</v>
      </c>
      <c r="P1853" s="2" t="s">
        <v>29</v>
      </c>
      <c r="Q1853" s="2" t="str">
        <f t="shared" si="69"/>
        <v>Debit Card</v>
      </c>
      <c r="R1853" s="2" t="s">
        <v>21</v>
      </c>
      <c r="S1853" s="2" t="s">
        <v>56</v>
      </c>
      <c r="T1853" s="2" t="s">
        <v>908</v>
      </c>
      <c r="U1853" s="2" t="s">
        <v>59</v>
      </c>
      <c r="V1853" t="str">
        <f>TEXT(tblSales[[#This Row],[Invoice Date]],"mmm")</f>
        <v>May</v>
      </c>
      <c r="W1853">
        <f>MONTH(tblSales[[#This Row],[Invoice Date]])</f>
        <v>5</v>
      </c>
      <c r="X1853">
        <f>YEAR(tblSales[[#This Row],[Invoice Date]])</f>
        <v>2024</v>
      </c>
      <c r="Y1853" t="str">
        <f>TEXT(tblSales[[#This Row],[Invoice Date]],"mmm-yyyy")</f>
        <v>May-2024</v>
      </c>
      <c r="Z1853" t="str">
        <f>_xlfn.XLOOKUP(tblSales[[#This Row],[Product_ID]],Products!$A:$A,Products!$C:$C,"Women Dresses")</f>
        <v>Men Jeans</v>
      </c>
      <c r="AA1853" t="str">
        <f>_xlfn.XLOOKUP(tblSales[[#This Row],[Product_ID]],Products!$A:$A,Products!$D:$D,"Unknown")</f>
        <v>Slim Fit</v>
      </c>
      <c r="AB1853" t="str">
        <f>_xlfn.XLOOKUP(tblSales[[#This Row],[Product_ID]],Products!$A:$A,Products!$E:$E,"Unknown")</f>
        <v>Fabindia</v>
      </c>
      <c r="AC1853" t="str">
        <f>_xlfn.XLOOKUP(tblSales[[#This Row],[Store_ID]],Stores!$A:$A,Stores!$B:$B,"Unknown")</f>
        <v>TrendMart Kochi Standard</v>
      </c>
      <c r="AD1853" t="str">
        <f>_xlfn.XLOOKUP(tblSales[[#This Row],[Store_ID]],Stores!$A:$A,Stores!$E:$E,"Unknown")</f>
        <v>South Zone 1</v>
      </c>
      <c r="AE1853" t="str">
        <f>_xlfn.XLOOKUP(tblSales[[#This Row],[Customer_ID]],Customers!$A:$A,Customers!$B:$B,"Unknown")</f>
        <v>Jaya Naicker</v>
      </c>
      <c r="AF1853" t="str">
        <f>_xlfn.XLOOKUP(tblSales[[#This Row],[Customer_ID]],Customers!$A:$A,Customers!$J:$J,"Unknown")</f>
        <v>Regular</v>
      </c>
      <c r="AG1853" t="str">
        <f>_xlfn.XLOOKUP(tblSales[[#This Row],[Employee_ID]],Employees!$A:$A,Employees!$B:$B,"Unknown")</f>
        <v>Chitra Bhat</v>
      </c>
      <c r="AH1853">
        <f>IF(MONTH(tblSales[[#This Row],[Invoice Date]])&gt;=4,MONTH(tblSales[[#This Row],[Invoice Date]]),MONTH(tblSales[[#This Row],[Invoice Date]])+12)</f>
        <v>5</v>
      </c>
      <c r="AI1853" s="8">
        <f>DATE(YEAR(tblSales[[#This Row],[Invoice Date]]),MONTH(tblSales[[#This Row],[Invoice Date]]),1)</f>
        <v>45413</v>
      </c>
      <c r="AJ1853" t="str">
        <f>_xlfn.XLOOKUP(tblSales[[#This Row],[Product_ID]],Products!$A:$A,Products!$B:$B,"Unknown")</f>
        <v>Fabindia Slim Fit Peach</v>
      </c>
      <c r="AK1853" s="9">
        <f>IFERROR(tblSales[[#This Row],[Profit]]/tblSales[[#This Row],[Sales Amount]],0)</f>
        <v>-0.13250095161326433</v>
      </c>
      <c r="AL1853" t="str">
        <f>IF(tblSales[[#This Row],[Discount %]]&lt;=5,"0-5%",
IF(tblSales[[#This Row],[Discount %]]&lt;=10,"5-10%",
IF(tblSales[[#This Row],[Discount %]]&lt;=15,"10-15%",
IF(tblSales[[#This Row],[Discount %]]&lt;=20,"15-20%","20%+"))))</f>
        <v>20%+</v>
      </c>
    </row>
    <row r="1854" spans="1:38">
      <c r="A1854" s="2" t="s">
        <v>3781</v>
      </c>
      <c r="B1854" s="11">
        <v>45724</v>
      </c>
      <c r="C1854" s="2" t="s">
        <v>2494</v>
      </c>
      <c r="D1854" s="2" t="s">
        <v>202</v>
      </c>
      <c r="E1854" s="2" t="s">
        <v>807</v>
      </c>
      <c r="F1854" s="2" t="s">
        <v>140</v>
      </c>
      <c r="G1854" s="2">
        <v>1</v>
      </c>
      <c r="H1854" s="2">
        <v>1386.52</v>
      </c>
      <c r="I1854" s="2">
        <v>5</v>
      </c>
      <c r="J1854" s="2">
        <v>69.33</v>
      </c>
      <c r="K1854" s="2">
        <v>12</v>
      </c>
      <c r="L1854" s="2">
        <v>158.06</v>
      </c>
      <c r="M1854" s="2">
        <v>1475.25</v>
      </c>
      <c r="N1854" s="2">
        <v>844.65</v>
      </c>
      <c r="O1854" s="2">
        <f t="shared" si="72"/>
        <v>472.54</v>
      </c>
      <c r="P1854" s="2" t="s">
        <v>28</v>
      </c>
      <c r="Q1854" s="2" t="str">
        <f t="shared" si="69"/>
        <v>Credit Card</v>
      </c>
      <c r="R1854" s="2" t="s">
        <v>20</v>
      </c>
      <c r="S1854" s="2" t="s">
        <v>56</v>
      </c>
      <c r="T1854" s="2" t="s">
        <v>315</v>
      </c>
      <c r="U1854" s="2" t="s">
        <v>60</v>
      </c>
      <c r="V1854" t="str">
        <f>TEXT(tblSales[[#This Row],[Invoice Date]],"mmm")</f>
        <v>Mar</v>
      </c>
      <c r="W1854">
        <f>MONTH(tblSales[[#This Row],[Invoice Date]])</f>
        <v>3</v>
      </c>
      <c r="X1854">
        <f>YEAR(tblSales[[#This Row],[Invoice Date]])</f>
        <v>2025</v>
      </c>
      <c r="Y1854" t="str">
        <f>TEXT(tblSales[[#This Row],[Invoice Date]],"mmm-yyyy")</f>
        <v>Mar-2025</v>
      </c>
      <c r="Z1854" t="str">
        <f>_xlfn.XLOOKUP(tblSales[[#This Row],[Product_ID]],Products!$A:$A,Products!$C:$C,"Women Dresses")</f>
        <v>Women Kurtis</v>
      </c>
      <c r="AA1854" t="str">
        <f>_xlfn.XLOOKUP(tblSales[[#This Row],[Product_ID]],Products!$A:$A,Products!$D:$D,"Unknown")</f>
        <v>Straight Kurti</v>
      </c>
      <c r="AB1854" t="str">
        <f>_xlfn.XLOOKUP(tblSales[[#This Row],[Product_ID]],Products!$A:$A,Products!$E:$E,"Unknown")</f>
        <v>Woodland</v>
      </c>
      <c r="AC1854" t="str">
        <f>_xlfn.XLOOKUP(tblSales[[#This Row],[Store_ID]],Stores!$A:$A,Stores!$B:$B,"Unknown")</f>
        <v>TrendMart Bengaluru Mall Kiosk</v>
      </c>
      <c r="AD1854" t="str">
        <f>_xlfn.XLOOKUP(tblSales[[#This Row],[Store_ID]],Stores!$A:$A,Stores!$E:$E,"Unknown")</f>
        <v>South Zone 2</v>
      </c>
      <c r="AE1854" t="str">
        <f>_xlfn.XLOOKUP(tblSales[[#This Row],[Customer_ID]],Customers!$A:$A,Customers!$B:$B,"Unknown")</f>
        <v>Chandra Iyer</v>
      </c>
      <c r="AF1854" t="str">
        <f>_xlfn.XLOOKUP(tblSales[[#This Row],[Customer_ID]],Customers!$A:$A,Customers!$J:$J,"Unknown")</f>
        <v>Silver</v>
      </c>
      <c r="AG1854" t="str">
        <f>_xlfn.XLOOKUP(tblSales[[#This Row],[Employee_ID]],Employees!$A:$A,Employees!$B:$B,"Unknown")</f>
        <v>Charulatha Kumar</v>
      </c>
      <c r="AH1854">
        <f>IF(MONTH(tblSales[[#This Row],[Invoice Date]])&gt;=4,MONTH(tblSales[[#This Row],[Invoice Date]]),MONTH(tblSales[[#This Row],[Invoice Date]])+12)</f>
        <v>15</v>
      </c>
      <c r="AI1854" s="8">
        <f>DATE(YEAR(tblSales[[#This Row],[Invoice Date]]),MONTH(tblSales[[#This Row],[Invoice Date]]),1)</f>
        <v>45717</v>
      </c>
      <c r="AJ1854" t="str">
        <f>_xlfn.XLOOKUP(tblSales[[#This Row],[Product_ID]],Products!$A:$A,Products!$B:$B,"Unknown")</f>
        <v>Woodland Straight Kurti White</v>
      </c>
      <c r="AK1854" s="9">
        <f>IFERROR(tblSales[[#This Row],[Profit]]/tblSales[[#This Row],[Sales Amount]],0)</f>
        <v>0.32031181155736316</v>
      </c>
      <c r="AL1854" t="str">
        <f>IF(tblSales[[#This Row],[Discount %]]&lt;=5,"0-5%",
IF(tblSales[[#This Row],[Discount %]]&lt;=10,"5-10%",
IF(tblSales[[#This Row],[Discount %]]&lt;=15,"10-15%",
IF(tblSales[[#This Row],[Discount %]]&lt;=20,"15-20%","20%+"))))</f>
        <v>0-5%</v>
      </c>
    </row>
    <row r="1855" spans="1:38">
      <c r="A1855" s="2" t="s">
        <v>3782</v>
      </c>
      <c r="B1855" s="11">
        <v>45535</v>
      </c>
      <c r="C1855" s="2" t="s">
        <v>2942</v>
      </c>
      <c r="D1855" s="2" t="s">
        <v>517</v>
      </c>
      <c r="E1855" s="2" t="s">
        <v>859</v>
      </c>
      <c r="F1855" s="2" t="s">
        <v>276</v>
      </c>
      <c r="G1855" s="2">
        <v>1</v>
      </c>
      <c r="H1855" s="2">
        <v>1087.1199999999999</v>
      </c>
      <c r="I1855" s="2">
        <v>15</v>
      </c>
      <c r="J1855" s="2">
        <v>163.07</v>
      </c>
      <c r="K1855" s="2">
        <v>12</v>
      </c>
      <c r="L1855" s="2">
        <v>110.89</v>
      </c>
      <c r="M1855" s="2">
        <v>1034.94</v>
      </c>
      <c r="N1855" s="2">
        <v>720.53</v>
      </c>
      <c r="O1855" s="2">
        <f t="shared" si="72"/>
        <v>203.5200000000001</v>
      </c>
      <c r="P1855" s="2" t="s">
        <v>27</v>
      </c>
      <c r="Q1855" s="2" t="str">
        <f t="shared" si="69"/>
        <v>Cash</v>
      </c>
      <c r="R1855" s="2" t="s">
        <v>20</v>
      </c>
      <c r="S1855" s="2" t="s">
        <v>56</v>
      </c>
      <c r="T1855" s="2" t="s">
        <v>1529</v>
      </c>
      <c r="U1855" s="2" t="s">
        <v>60</v>
      </c>
      <c r="V1855" t="str">
        <f>TEXT(tblSales[[#This Row],[Invoice Date]],"mmm")</f>
        <v>Aug</v>
      </c>
      <c r="W1855">
        <f>MONTH(tblSales[[#This Row],[Invoice Date]])</f>
        <v>8</v>
      </c>
      <c r="X1855">
        <f>YEAR(tblSales[[#This Row],[Invoice Date]])</f>
        <v>2024</v>
      </c>
      <c r="Y1855" t="str">
        <f>TEXT(tblSales[[#This Row],[Invoice Date]],"mmm-yyyy")</f>
        <v>Aug-2024</v>
      </c>
      <c r="Z1855" t="str">
        <f>_xlfn.XLOOKUP(tblSales[[#This Row],[Product_ID]],Products!$A:$A,Products!$C:$C,"Women Dresses")</f>
        <v>Women Jeans</v>
      </c>
      <c r="AA1855" t="str">
        <f>_xlfn.XLOOKUP(tblSales[[#This Row],[Product_ID]],Products!$A:$A,Products!$D:$D,"Unknown")</f>
        <v>Straight Fit</v>
      </c>
      <c r="AB1855" t="str">
        <f>_xlfn.XLOOKUP(tblSales[[#This Row],[Product_ID]],Products!$A:$A,Products!$E:$E,"Unknown")</f>
        <v>Sonata</v>
      </c>
      <c r="AC1855" t="str">
        <f>_xlfn.XLOOKUP(tblSales[[#This Row],[Store_ID]],Stores!$A:$A,Stores!$B:$B,"Unknown")</f>
        <v>TrendMart Karimnagar Standard</v>
      </c>
      <c r="AD1855" t="str">
        <f>_xlfn.XLOOKUP(tblSales[[#This Row],[Store_ID]],Stores!$A:$A,Stores!$E:$E,"Unknown")</f>
        <v>South Zone 2</v>
      </c>
      <c r="AE1855" t="str">
        <f>_xlfn.XLOOKUP(tblSales[[#This Row],[Customer_ID]],Customers!$A:$A,Customers!$B:$B,"Unknown")</f>
        <v>Chandra Prasad</v>
      </c>
      <c r="AF1855" t="str">
        <f>_xlfn.XLOOKUP(tblSales[[#This Row],[Customer_ID]],Customers!$A:$A,Customers!$J:$J,"Unknown")</f>
        <v>Silver</v>
      </c>
      <c r="AG1855" t="str">
        <f>_xlfn.XLOOKUP(tblSales[[#This Row],[Employee_ID]],Employees!$A:$A,Employees!$B:$B,"Unknown")</f>
        <v>Vasanthi Kamath</v>
      </c>
      <c r="AH1855">
        <f>IF(MONTH(tblSales[[#This Row],[Invoice Date]])&gt;=4,MONTH(tblSales[[#This Row],[Invoice Date]]),MONTH(tblSales[[#This Row],[Invoice Date]])+12)</f>
        <v>8</v>
      </c>
      <c r="AI1855" s="8">
        <f>DATE(YEAR(tblSales[[#This Row],[Invoice Date]]),MONTH(tblSales[[#This Row],[Invoice Date]]),1)</f>
        <v>45505</v>
      </c>
      <c r="AJ1855" t="str">
        <f>_xlfn.XLOOKUP(tblSales[[#This Row],[Product_ID]],Products!$A:$A,Products!$B:$B,"Unknown")</f>
        <v>Sonata Straight Fit Cream</v>
      </c>
      <c r="AK1855" s="9">
        <f>IFERROR(tblSales[[#This Row],[Profit]]/tblSales[[#This Row],[Sales Amount]],0)</f>
        <v>0.19664908110615117</v>
      </c>
      <c r="AL1855" t="str">
        <f>IF(tblSales[[#This Row],[Discount %]]&lt;=5,"0-5%",
IF(tblSales[[#This Row],[Discount %]]&lt;=10,"5-10%",
IF(tblSales[[#This Row],[Discount %]]&lt;=15,"10-15%",
IF(tblSales[[#This Row],[Discount %]]&lt;=20,"15-20%","20%+"))))</f>
        <v>10-15%</v>
      </c>
    </row>
    <row r="1856" spans="1:38">
      <c r="A1856" s="2" t="s">
        <v>3783</v>
      </c>
      <c r="B1856" s="11">
        <v>45644</v>
      </c>
      <c r="C1856" s="2" t="s">
        <v>2925</v>
      </c>
      <c r="D1856" s="2" t="s">
        <v>642</v>
      </c>
      <c r="E1856" s="2" t="s">
        <v>203</v>
      </c>
      <c r="F1856" s="2" t="s">
        <v>161</v>
      </c>
      <c r="G1856" s="2">
        <v>3</v>
      </c>
      <c r="H1856" s="2">
        <v>1049.1600000000001</v>
      </c>
      <c r="I1856" s="2">
        <v>15</v>
      </c>
      <c r="J1856" s="2">
        <v>472.12</v>
      </c>
      <c r="K1856" s="2">
        <v>12</v>
      </c>
      <c r="L1856" s="2">
        <v>321.04000000000002</v>
      </c>
      <c r="M1856" s="2">
        <v>2996.4</v>
      </c>
      <c r="N1856" s="2">
        <v>2099.52</v>
      </c>
      <c r="O1856" s="2">
        <f t="shared" si="72"/>
        <v>575.84000000000015</v>
      </c>
      <c r="P1856" s="2" t="s">
        <v>31</v>
      </c>
      <c r="Q1856" s="2" t="str">
        <f t="shared" si="69"/>
        <v>Net Banking</v>
      </c>
      <c r="R1856" s="2" t="s">
        <v>20</v>
      </c>
      <c r="S1856" s="2" t="s">
        <v>56</v>
      </c>
      <c r="T1856" s="2" t="s">
        <v>3049</v>
      </c>
      <c r="U1856" s="2" t="s">
        <v>59</v>
      </c>
      <c r="V1856" t="str">
        <f>TEXT(tblSales[[#This Row],[Invoice Date]],"mmm")</f>
        <v>Dec</v>
      </c>
      <c r="W1856">
        <f>MONTH(tblSales[[#This Row],[Invoice Date]])</f>
        <v>12</v>
      </c>
      <c r="X1856">
        <f>YEAR(tblSales[[#This Row],[Invoice Date]])</f>
        <v>2024</v>
      </c>
      <c r="Y1856" t="str">
        <f>TEXT(tblSales[[#This Row],[Invoice Date]],"mmm-yyyy")</f>
        <v>Dec-2024</v>
      </c>
      <c r="Z1856" t="str">
        <f>_xlfn.XLOOKUP(tblSales[[#This Row],[Product_ID]],Products!$A:$A,Products!$C:$C,"Women Dresses")</f>
        <v>Women Tops</v>
      </c>
      <c r="AA1856" t="str">
        <f>_xlfn.XLOOKUP(tblSales[[#This Row],[Product_ID]],Products!$A:$A,Products!$D:$D,"Unknown")</f>
        <v>Casual Top</v>
      </c>
      <c r="AB1856" t="str">
        <f>_xlfn.XLOOKUP(tblSales[[#This Row],[Product_ID]],Products!$A:$A,Products!$E:$E,"Unknown")</f>
        <v>Nalli Silks</v>
      </c>
      <c r="AC1856" t="str">
        <f>_xlfn.XLOOKUP(tblSales[[#This Row],[Store_ID]],Stores!$A:$A,Stores!$B:$B,"Unknown")</f>
        <v>TrendMart Thoothukudi Outlet</v>
      </c>
      <c r="AD1856" t="str">
        <f>_xlfn.XLOOKUP(tblSales[[#This Row],[Store_ID]],Stores!$A:$A,Stores!$E:$E,"Unknown")</f>
        <v>South Zone 1</v>
      </c>
      <c r="AE1856" t="str">
        <f>_xlfn.XLOOKUP(tblSales[[#This Row],[Customer_ID]],Customers!$A:$A,Customers!$B:$B,"Unknown")</f>
        <v>Jaya Gopalakrishnan</v>
      </c>
      <c r="AF1856" t="str">
        <f>_xlfn.XLOOKUP(tblSales[[#This Row],[Customer_ID]],Customers!$A:$A,Customers!$J:$J,"Unknown")</f>
        <v>Gold</v>
      </c>
      <c r="AG1856" t="str">
        <f>_xlfn.XLOOKUP(tblSales[[#This Row],[Employee_ID]],Employees!$A:$A,Employees!$B:$B,"Unknown")</f>
        <v>Chandra Reddy</v>
      </c>
      <c r="AH1856">
        <f>IF(MONTH(tblSales[[#This Row],[Invoice Date]])&gt;=4,MONTH(tblSales[[#This Row],[Invoice Date]]),MONTH(tblSales[[#This Row],[Invoice Date]])+12)</f>
        <v>12</v>
      </c>
      <c r="AI1856" s="8">
        <f>DATE(YEAR(tblSales[[#This Row],[Invoice Date]]),MONTH(tblSales[[#This Row],[Invoice Date]]),1)</f>
        <v>45627</v>
      </c>
      <c r="AJ1856" t="str">
        <f>_xlfn.XLOOKUP(tblSales[[#This Row],[Product_ID]],Products!$A:$A,Products!$B:$B,"Unknown")</f>
        <v>Nalli Silks Casual Top Charcoal</v>
      </c>
      <c r="AK1856" s="9">
        <f>IFERROR(tblSales[[#This Row],[Profit]]/tblSales[[#This Row],[Sales Amount]],0)</f>
        <v>0.19217727940194904</v>
      </c>
      <c r="AL1856" t="str">
        <f>IF(tblSales[[#This Row],[Discount %]]&lt;=5,"0-5%",
IF(tblSales[[#This Row],[Discount %]]&lt;=10,"5-10%",
IF(tblSales[[#This Row],[Discount %]]&lt;=15,"10-15%",
IF(tblSales[[#This Row],[Discount %]]&lt;=20,"15-20%","20%+"))))</f>
        <v>10-15%</v>
      </c>
    </row>
    <row r="1857" spans="1:38">
      <c r="A1857" s="2" t="s">
        <v>3784</v>
      </c>
      <c r="B1857" s="11">
        <v>45596</v>
      </c>
      <c r="C1857" s="2" t="s">
        <v>3785</v>
      </c>
      <c r="D1857" s="2" t="s">
        <v>918</v>
      </c>
      <c r="E1857" s="2" t="s">
        <v>237</v>
      </c>
      <c r="F1857" s="2" t="s">
        <v>104</v>
      </c>
      <c r="G1857" s="2">
        <v>3</v>
      </c>
      <c r="H1857" s="2">
        <v>575.1</v>
      </c>
      <c r="I1857" s="2">
        <v>0</v>
      </c>
      <c r="J1857" s="2">
        <v>0</v>
      </c>
      <c r="K1857" s="2">
        <v>5</v>
      </c>
      <c r="L1857" s="2">
        <v>86.27</v>
      </c>
      <c r="M1857" s="2">
        <v>1811.57</v>
      </c>
      <c r="N1857" s="2">
        <v>910.83</v>
      </c>
      <c r="O1857" s="2">
        <f t="shared" si="72"/>
        <v>814.46999999999991</v>
      </c>
      <c r="P1857" s="2" t="s">
        <v>27</v>
      </c>
      <c r="Q1857" s="2" t="str">
        <f t="shared" si="69"/>
        <v>Cash</v>
      </c>
      <c r="R1857" s="2" t="s">
        <v>21</v>
      </c>
      <c r="S1857" s="2" t="s">
        <v>56</v>
      </c>
      <c r="T1857" s="2" t="s">
        <v>541</v>
      </c>
      <c r="U1857" s="2" t="s">
        <v>59</v>
      </c>
      <c r="V1857" t="str">
        <f>TEXT(tblSales[[#This Row],[Invoice Date]],"mmm")</f>
        <v>Oct</v>
      </c>
      <c r="W1857">
        <f>MONTH(tblSales[[#This Row],[Invoice Date]])</f>
        <v>10</v>
      </c>
      <c r="X1857">
        <f>YEAR(tblSales[[#This Row],[Invoice Date]])</f>
        <v>2024</v>
      </c>
      <c r="Y1857" t="str">
        <f>TEXT(tblSales[[#This Row],[Invoice Date]],"mmm-yyyy")</f>
        <v>Oct-2024</v>
      </c>
      <c r="Z1857" t="str">
        <f>_xlfn.XLOOKUP(tblSales[[#This Row],[Product_ID]],Products!$A:$A,Products!$C:$C,"Women Dresses")</f>
        <v>Accessories</v>
      </c>
      <c r="AA1857" t="str">
        <f>_xlfn.XLOOKUP(tblSales[[#This Row],[Product_ID]],Products!$A:$A,Products!$D:$D,"Unknown")</f>
        <v>Cap</v>
      </c>
      <c r="AB1857" t="str">
        <f>_xlfn.XLOOKUP(tblSales[[#This Row],[Product_ID]],Products!$A:$A,Products!$E:$E,"Unknown")</f>
        <v>Blackberrys</v>
      </c>
      <c r="AC1857" t="str">
        <f>_xlfn.XLOOKUP(tblSales[[#This Row],[Store_ID]],Stores!$A:$A,Stores!$B:$B,"Unknown")</f>
        <v>TrendMart Kurnool Outlet</v>
      </c>
      <c r="AD1857" t="str">
        <f>_xlfn.XLOOKUP(tblSales[[#This Row],[Store_ID]],Stores!$A:$A,Stores!$E:$E,"Unknown")</f>
        <v>South Zone 3</v>
      </c>
      <c r="AE1857" t="str">
        <f>_xlfn.XLOOKUP(tblSales[[#This Row],[Customer_ID]],Customers!$A:$A,Customers!$B:$B,"Unknown")</f>
        <v>Padma Gopalakrishnan</v>
      </c>
      <c r="AF1857" t="str">
        <f>_xlfn.XLOOKUP(tblSales[[#This Row],[Customer_ID]],Customers!$A:$A,Customers!$J:$J,"Unknown")</f>
        <v>Regular</v>
      </c>
      <c r="AG1857" t="str">
        <f>_xlfn.XLOOKUP(tblSales[[#This Row],[Employee_ID]],Employees!$A:$A,Employees!$B:$B,"Unknown")</f>
        <v>Meena Krishnan</v>
      </c>
      <c r="AH1857">
        <f>IF(MONTH(tblSales[[#This Row],[Invoice Date]])&gt;=4,MONTH(tblSales[[#This Row],[Invoice Date]]),MONTH(tblSales[[#This Row],[Invoice Date]])+12)</f>
        <v>10</v>
      </c>
      <c r="AI1857" s="8">
        <f>DATE(YEAR(tblSales[[#This Row],[Invoice Date]]),MONTH(tblSales[[#This Row],[Invoice Date]]),1)</f>
        <v>45566</v>
      </c>
      <c r="AJ1857" t="str">
        <f>_xlfn.XLOOKUP(tblSales[[#This Row],[Product_ID]],Products!$A:$A,Products!$B:$B,"Unknown")</f>
        <v>Blackberrys Cap Olive</v>
      </c>
      <c r="AK1857" s="9">
        <f>IFERROR(tblSales[[#This Row],[Profit]]/tblSales[[#This Row],[Sales Amount]],0)</f>
        <v>0.44959344656844613</v>
      </c>
      <c r="AL1857" t="str">
        <f>IF(tblSales[[#This Row],[Discount %]]&lt;=5,"0-5%",
IF(tblSales[[#This Row],[Discount %]]&lt;=10,"5-10%",
IF(tblSales[[#This Row],[Discount %]]&lt;=15,"10-15%",
IF(tblSales[[#This Row],[Discount %]]&lt;=20,"15-20%","20%+"))))</f>
        <v>0-5%</v>
      </c>
    </row>
    <row r="1858" spans="1:38">
      <c r="A1858" s="2" t="s">
        <v>3786</v>
      </c>
      <c r="B1858" s="11">
        <v>45725</v>
      </c>
      <c r="C1858" s="2" t="s">
        <v>230</v>
      </c>
      <c r="D1858" s="2" t="s">
        <v>714</v>
      </c>
      <c r="E1858" s="2" t="s">
        <v>243</v>
      </c>
      <c r="F1858" s="2" t="s">
        <v>386</v>
      </c>
      <c r="G1858" s="2">
        <v>1</v>
      </c>
      <c r="H1858" s="2">
        <v>445.06</v>
      </c>
      <c r="I1858" s="2">
        <v>15</v>
      </c>
      <c r="J1858" s="2">
        <v>66.760000000000005</v>
      </c>
      <c r="K1858" s="2">
        <v>5</v>
      </c>
      <c r="L1858" s="2">
        <v>18.91</v>
      </c>
      <c r="M1858" s="2">
        <v>397.21</v>
      </c>
      <c r="N1858" s="2">
        <v>262.06</v>
      </c>
      <c r="O1858" s="2">
        <f t="shared" si="72"/>
        <v>116.23999999999998</v>
      </c>
      <c r="P1858" s="2" t="s">
        <v>28</v>
      </c>
      <c r="Q1858" s="2" t="str">
        <f t="shared" ref="Q1858:Q1921" si="73">TRIM(CLEAN(P1858))</f>
        <v>Credit Card</v>
      </c>
      <c r="R1858" s="2" t="s">
        <v>20</v>
      </c>
      <c r="S1858" s="2" t="s">
        <v>56</v>
      </c>
      <c r="T1858" s="2" t="s">
        <v>838</v>
      </c>
      <c r="U1858" s="2" t="s">
        <v>60</v>
      </c>
      <c r="V1858" t="str">
        <f>TEXT(tblSales[[#This Row],[Invoice Date]],"mmm")</f>
        <v>Mar</v>
      </c>
      <c r="W1858">
        <f>MONTH(tblSales[[#This Row],[Invoice Date]])</f>
        <v>3</v>
      </c>
      <c r="X1858">
        <f>YEAR(tblSales[[#This Row],[Invoice Date]])</f>
        <v>2025</v>
      </c>
      <c r="Y1858" t="str">
        <f>TEXT(tblSales[[#This Row],[Invoice Date]],"mmm-yyyy")</f>
        <v>Mar-2025</v>
      </c>
      <c r="Z1858" t="str">
        <f>_xlfn.XLOOKUP(tblSales[[#This Row],[Product_ID]],Products!$A:$A,Products!$C:$C,"Women Dresses")</f>
        <v>Men T-Shirts</v>
      </c>
      <c r="AA1858" t="str">
        <f>_xlfn.XLOOKUP(tblSales[[#This Row],[Product_ID]],Products!$A:$A,Products!$D:$D,"Unknown")</f>
        <v>Round Neck</v>
      </c>
      <c r="AB1858" t="str">
        <f>_xlfn.XLOOKUP(tblSales[[#This Row],[Product_ID]],Products!$A:$A,Products!$E:$E,"Unknown")</f>
        <v>Skechers</v>
      </c>
      <c r="AC1858" t="str">
        <f>_xlfn.XLOOKUP(tblSales[[#This Row],[Store_ID]],Stores!$A:$A,Stores!$B:$B,"Unknown")</f>
        <v>TrendMart Visakhapatnam Standard</v>
      </c>
      <c r="AD1858" t="str">
        <f>_xlfn.XLOOKUP(tblSales[[#This Row],[Store_ID]],Stores!$A:$A,Stores!$E:$E,"Unknown")</f>
        <v>South Zone 3</v>
      </c>
      <c r="AE1858" t="str">
        <f>_xlfn.XLOOKUP(tblSales[[#This Row],[Customer_ID]],Customers!$A:$A,Customers!$B:$B,"Unknown")</f>
        <v>Vijay Kamath</v>
      </c>
      <c r="AF1858" t="str">
        <f>_xlfn.XLOOKUP(tblSales[[#This Row],[Customer_ID]],Customers!$A:$A,Customers!$J:$J,"Unknown")</f>
        <v>Silver</v>
      </c>
      <c r="AG1858" t="str">
        <f>_xlfn.XLOOKUP(tblSales[[#This Row],[Employee_ID]],Employees!$A:$A,Employees!$B:$B,"Unknown")</f>
        <v>Malini Gowda</v>
      </c>
      <c r="AH1858">
        <f>IF(MONTH(tblSales[[#This Row],[Invoice Date]])&gt;=4,MONTH(tblSales[[#This Row],[Invoice Date]]),MONTH(tblSales[[#This Row],[Invoice Date]])+12)</f>
        <v>15</v>
      </c>
      <c r="AI1858" s="8">
        <f>DATE(YEAR(tblSales[[#This Row],[Invoice Date]]),MONTH(tblSales[[#This Row],[Invoice Date]]),1)</f>
        <v>45717</v>
      </c>
      <c r="AJ1858" t="str">
        <f>_xlfn.XLOOKUP(tblSales[[#This Row],[Product_ID]],Products!$A:$A,Products!$B:$B,"Unknown")</f>
        <v>Skechers Round Neck Red</v>
      </c>
      <c r="AK1858" s="9">
        <f>IFERROR(tblSales[[#This Row],[Profit]]/tblSales[[#This Row],[Sales Amount]],0)</f>
        <v>0.29264117217592706</v>
      </c>
      <c r="AL1858" t="str">
        <f>IF(tblSales[[#This Row],[Discount %]]&lt;=5,"0-5%",
IF(tblSales[[#This Row],[Discount %]]&lt;=10,"5-10%",
IF(tblSales[[#This Row],[Discount %]]&lt;=15,"10-15%",
IF(tblSales[[#This Row],[Discount %]]&lt;=20,"15-20%","20%+"))))</f>
        <v>10-15%</v>
      </c>
    </row>
    <row r="1859" spans="1:38">
      <c r="A1859" s="2" t="s">
        <v>3787</v>
      </c>
      <c r="B1859" s="11">
        <v>45575</v>
      </c>
      <c r="C1859" s="2" t="s">
        <v>3788</v>
      </c>
      <c r="D1859" s="2" t="s">
        <v>1081</v>
      </c>
      <c r="E1859" s="2" t="s">
        <v>413</v>
      </c>
      <c r="F1859" s="2" t="s">
        <v>204</v>
      </c>
      <c r="G1859" s="2">
        <v>4</v>
      </c>
      <c r="H1859" s="2">
        <v>3483.66</v>
      </c>
      <c r="I1859" s="2">
        <v>25</v>
      </c>
      <c r="J1859" s="2">
        <v>3483.66</v>
      </c>
      <c r="K1859" s="2">
        <v>12</v>
      </c>
      <c r="L1859" s="2">
        <v>1254.1199999999999</v>
      </c>
      <c r="M1859" s="2">
        <v>11705.1</v>
      </c>
      <c r="N1859" s="2">
        <v>10929.24</v>
      </c>
      <c r="O1859" s="2">
        <f t="shared" si="72"/>
        <v>-478.25999999999931</v>
      </c>
      <c r="P1859" s="2" t="s">
        <v>28</v>
      </c>
      <c r="Q1859" s="2" t="str">
        <f t="shared" si="73"/>
        <v>Credit Card</v>
      </c>
      <c r="R1859" s="2" t="s">
        <v>20</v>
      </c>
      <c r="S1859" s="2" t="s">
        <v>56</v>
      </c>
      <c r="T1859" s="2" t="s">
        <v>2146</v>
      </c>
      <c r="U1859" s="2" t="s">
        <v>59</v>
      </c>
      <c r="V1859" t="str">
        <f>TEXT(tblSales[[#This Row],[Invoice Date]],"mmm")</f>
        <v>Oct</v>
      </c>
      <c r="W1859">
        <f>MONTH(tblSales[[#This Row],[Invoice Date]])</f>
        <v>10</v>
      </c>
      <c r="X1859">
        <f>YEAR(tblSales[[#This Row],[Invoice Date]])</f>
        <v>2024</v>
      </c>
      <c r="Y1859" t="str">
        <f>TEXT(tblSales[[#This Row],[Invoice Date]],"mmm-yyyy")</f>
        <v>Oct-2024</v>
      </c>
      <c r="Z1859" t="str">
        <f>_xlfn.XLOOKUP(tblSales[[#This Row],[Product_ID]],Products!$A:$A,Products!$C:$C,"Women Dresses")</f>
        <v>Women Sarees</v>
      </c>
      <c r="AA1859" t="str">
        <f>_xlfn.XLOOKUP(tblSales[[#This Row],[Product_ID]],Products!$A:$A,Products!$D:$D,"Unknown")</f>
        <v>Georgette Saree</v>
      </c>
      <c r="AB1859" t="str">
        <f>_xlfn.XLOOKUP(tblSales[[#This Row],[Product_ID]],Products!$A:$A,Products!$E:$E,"Unknown")</f>
        <v>Sparx</v>
      </c>
      <c r="AC1859" t="str">
        <f>_xlfn.XLOOKUP(tblSales[[#This Row],[Store_ID]],Stores!$A:$A,Stores!$B:$B,"Unknown")</f>
        <v>TrendMart Thiruvananthapuram High Street</v>
      </c>
      <c r="AD1859" t="str">
        <f>_xlfn.XLOOKUP(tblSales[[#This Row],[Store_ID]],Stores!$A:$A,Stores!$E:$E,"Unknown")</f>
        <v>South Zone 1</v>
      </c>
      <c r="AE1859" t="str">
        <f>_xlfn.XLOOKUP(tblSales[[#This Row],[Customer_ID]],Customers!$A:$A,Customers!$B:$B,"Unknown")</f>
        <v>Rajesh Chandran</v>
      </c>
      <c r="AF1859" t="str">
        <f>_xlfn.XLOOKUP(tblSales[[#This Row],[Customer_ID]],Customers!$A:$A,Customers!$J:$J,"Unknown")</f>
        <v>Silver</v>
      </c>
      <c r="AG1859" t="str">
        <f>_xlfn.XLOOKUP(tblSales[[#This Row],[Employee_ID]],Employees!$A:$A,Employees!$B:$B,"Unknown")</f>
        <v>Logesh Gopalakrishnan</v>
      </c>
      <c r="AH1859">
        <f>IF(MONTH(tblSales[[#This Row],[Invoice Date]])&gt;=4,MONTH(tblSales[[#This Row],[Invoice Date]]),MONTH(tblSales[[#This Row],[Invoice Date]])+12)</f>
        <v>10</v>
      </c>
      <c r="AI1859" s="8">
        <f>DATE(YEAR(tblSales[[#This Row],[Invoice Date]]),MONTH(tblSales[[#This Row],[Invoice Date]]),1)</f>
        <v>45566</v>
      </c>
      <c r="AJ1859" t="str">
        <f>_xlfn.XLOOKUP(tblSales[[#This Row],[Product_ID]],Products!$A:$A,Products!$B:$B,"Unknown")</f>
        <v>Sparx Georgette Saree Purple</v>
      </c>
      <c r="AK1859" s="9">
        <f>IFERROR(tblSales[[#This Row],[Profit]]/tblSales[[#This Row],[Sales Amount]],0)</f>
        <v>-4.0859112694466453E-2</v>
      </c>
      <c r="AL1859" t="str">
        <f>IF(tblSales[[#This Row],[Discount %]]&lt;=5,"0-5%",
IF(tblSales[[#This Row],[Discount %]]&lt;=10,"5-10%",
IF(tblSales[[#This Row],[Discount %]]&lt;=15,"10-15%",
IF(tblSales[[#This Row],[Discount %]]&lt;=20,"15-20%","20%+"))))</f>
        <v>20%+</v>
      </c>
    </row>
    <row r="1860" spans="1:38">
      <c r="A1860" s="2" t="s">
        <v>3789</v>
      </c>
      <c r="B1860" s="11">
        <v>45571</v>
      </c>
      <c r="C1860" s="2" t="s">
        <v>2875</v>
      </c>
      <c r="D1860" s="2" t="s">
        <v>412</v>
      </c>
      <c r="E1860" s="2" t="s">
        <v>292</v>
      </c>
      <c r="F1860" s="2" t="s">
        <v>210</v>
      </c>
      <c r="G1860" s="2">
        <v>1</v>
      </c>
      <c r="H1860" s="2">
        <v>950.78</v>
      </c>
      <c r="I1860" s="2">
        <v>30</v>
      </c>
      <c r="J1860" s="2">
        <v>285.23</v>
      </c>
      <c r="K1860" s="2">
        <v>5</v>
      </c>
      <c r="L1860" s="2">
        <v>33.28</v>
      </c>
      <c r="M1860" s="2">
        <v>698.83</v>
      </c>
      <c r="N1860" s="2">
        <v>568.05999999999995</v>
      </c>
      <c r="O1860" s="2">
        <f t="shared" si="72"/>
        <v>97.490000000000094</v>
      </c>
      <c r="P1860" s="2" t="s">
        <v>29</v>
      </c>
      <c r="Q1860" s="2" t="str">
        <f t="shared" si="73"/>
        <v>Debit Card</v>
      </c>
      <c r="R1860" s="2" t="s">
        <v>20</v>
      </c>
      <c r="S1860" s="2" t="s">
        <v>56</v>
      </c>
      <c r="T1860" s="2" t="s">
        <v>1337</v>
      </c>
      <c r="U1860" s="2" t="s">
        <v>60</v>
      </c>
      <c r="V1860" t="str">
        <f>TEXT(tblSales[[#This Row],[Invoice Date]],"mmm")</f>
        <v>Oct</v>
      </c>
      <c r="W1860">
        <f>MONTH(tblSales[[#This Row],[Invoice Date]])</f>
        <v>10</v>
      </c>
      <c r="X1860">
        <f>YEAR(tblSales[[#This Row],[Invoice Date]])</f>
        <v>2024</v>
      </c>
      <c r="Y1860" t="str">
        <f>TEXT(tblSales[[#This Row],[Invoice Date]],"mmm-yyyy")</f>
        <v>Oct-2024</v>
      </c>
      <c r="Z1860" t="str">
        <f>_xlfn.XLOOKUP(tblSales[[#This Row],[Product_ID]],Products!$A:$A,Products!$C:$C,"Women Dresses")</f>
        <v>Women Kurtis</v>
      </c>
      <c r="AA1860" t="str">
        <f>_xlfn.XLOOKUP(tblSales[[#This Row],[Product_ID]],Products!$A:$A,Products!$D:$D,"Unknown")</f>
        <v>Anarkali Kurti</v>
      </c>
      <c r="AB1860" t="str">
        <f>_xlfn.XLOOKUP(tblSales[[#This Row],[Product_ID]],Products!$A:$A,Products!$E:$E,"Unknown")</f>
        <v>Libas</v>
      </c>
      <c r="AC1860" t="str">
        <f>_xlfn.XLOOKUP(tblSales[[#This Row],[Store_ID]],Stores!$A:$A,Stores!$B:$B,"Unknown")</f>
        <v>TrendMart Kozhikode High Street</v>
      </c>
      <c r="AD1860" t="str">
        <f>_xlfn.XLOOKUP(tblSales[[#This Row],[Store_ID]],Stores!$A:$A,Stores!$E:$E,"Unknown")</f>
        <v>South Zone 1</v>
      </c>
      <c r="AE1860" t="str">
        <f>_xlfn.XLOOKUP(tblSales[[#This Row],[Customer_ID]],Customers!$A:$A,Customers!$B:$B,"Unknown")</f>
        <v>Elango Reddy</v>
      </c>
      <c r="AF1860" t="str">
        <f>_xlfn.XLOOKUP(tblSales[[#This Row],[Customer_ID]],Customers!$A:$A,Customers!$J:$J,"Unknown")</f>
        <v>Regular</v>
      </c>
      <c r="AG1860" t="str">
        <f>_xlfn.XLOOKUP(tblSales[[#This Row],[Employee_ID]],Employees!$A:$A,Employees!$B:$B,"Unknown")</f>
        <v>Rani Mishra</v>
      </c>
      <c r="AH1860">
        <f>IF(MONTH(tblSales[[#This Row],[Invoice Date]])&gt;=4,MONTH(tblSales[[#This Row],[Invoice Date]]),MONTH(tblSales[[#This Row],[Invoice Date]])+12)</f>
        <v>10</v>
      </c>
      <c r="AI1860" s="8">
        <f>DATE(YEAR(tblSales[[#This Row],[Invoice Date]]),MONTH(tblSales[[#This Row],[Invoice Date]]),1)</f>
        <v>45566</v>
      </c>
      <c r="AJ1860" t="str">
        <f>_xlfn.XLOOKUP(tblSales[[#This Row],[Product_ID]],Products!$A:$A,Products!$B:$B,"Unknown")</f>
        <v>Westside Cap Beige</v>
      </c>
      <c r="AK1860" s="9">
        <f>IFERROR(tblSales[[#This Row],[Profit]]/tblSales[[#This Row],[Sales Amount]],0)</f>
        <v>0.13950460054662805</v>
      </c>
      <c r="AL1860" t="str">
        <f>IF(tblSales[[#This Row],[Discount %]]&lt;=5,"0-5%",
IF(tblSales[[#This Row],[Discount %]]&lt;=10,"5-10%",
IF(tblSales[[#This Row],[Discount %]]&lt;=15,"10-15%",
IF(tblSales[[#This Row],[Discount %]]&lt;=20,"15-20%","20%+"))))</f>
        <v>20%+</v>
      </c>
    </row>
    <row r="1861" spans="1:38">
      <c r="A1861" s="2" t="s">
        <v>3790</v>
      </c>
      <c r="B1861" s="11">
        <v>45425</v>
      </c>
      <c r="C1861" s="2" t="s">
        <v>2509</v>
      </c>
      <c r="D1861" s="2" t="s">
        <v>1646</v>
      </c>
      <c r="E1861" s="2" t="s">
        <v>1024</v>
      </c>
      <c r="F1861" s="2" t="s">
        <v>523</v>
      </c>
      <c r="G1861" s="2">
        <v>2</v>
      </c>
      <c r="H1861" s="2">
        <v>987.81</v>
      </c>
      <c r="I1861" s="2">
        <v>10</v>
      </c>
      <c r="J1861" s="2">
        <v>197.56</v>
      </c>
      <c r="K1861" s="2">
        <v>5</v>
      </c>
      <c r="L1861" s="2">
        <v>88.9</v>
      </c>
      <c r="M1861" s="2">
        <v>1866.96</v>
      </c>
      <c r="N1861" s="2">
        <v>1401.86</v>
      </c>
      <c r="O1861" s="2">
        <f t="shared" si="72"/>
        <v>376.20000000000016</v>
      </c>
      <c r="P1861" s="2" t="s">
        <v>32</v>
      </c>
      <c r="Q1861" s="2" t="str">
        <f t="shared" si="73"/>
        <v>UPI</v>
      </c>
      <c r="R1861" s="2" t="s">
        <v>21</v>
      </c>
      <c r="S1861" s="2" t="s">
        <v>56</v>
      </c>
      <c r="T1861" s="2" t="s">
        <v>932</v>
      </c>
      <c r="U1861" s="2" t="s">
        <v>59</v>
      </c>
      <c r="V1861" t="str">
        <f>TEXT(tblSales[[#This Row],[Invoice Date]],"mmm")</f>
        <v>May</v>
      </c>
      <c r="W1861">
        <f>MONTH(tblSales[[#This Row],[Invoice Date]])</f>
        <v>5</v>
      </c>
      <c r="X1861">
        <f>YEAR(tblSales[[#This Row],[Invoice Date]])</f>
        <v>2024</v>
      </c>
      <c r="Y1861" t="str">
        <f>TEXT(tblSales[[#This Row],[Invoice Date]],"mmm-yyyy")</f>
        <v>May-2024</v>
      </c>
      <c r="Z1861" t="str">
        <f>_xlfn.XLOOKUP(tblSales[[#This Row],[Product_ID]],Products!$A:$A,Products!$C:$C,"Women Dresses")</f>
        <v>Women Jeans</v>
      </c>
      <c r="AA1861" t="str">
        <f>_xlfn.XLOOKUP(tblSales[[#This Row],[Product_ID]],Products!$A:$A,Products!$D:$D,"Unknown")</f>
        <v>Skinny Fit</v>
      </c>
      <c r="AB1861" t="str">
        <f>_xlfn.XLOOKUP(tblSales[[#This Row],[Product_ID]],Products!$A:$A,Products!$E:$E,"Unknown")</f>
        <v>Global Desi</v>
      </c>
      <c r="AC1861" t="str">
        <f>_xlfn.XLOOKUP(tblSales[[#This Row],[Store_ID]],Stores!$A:$A,Stores!$B:$B,"Unknown")</f>
        <v>TrendMart Hyderabad Standard</v>
      </c>
      <c r="AD1861" t="str">
        <f>_xlfn.XLOOKUP(tblSales[[#This Row],[Store_ID]],Stores!$A:$A,Stores!$E:$E,"Unknown")</f>
        <v>South Zone 2</v>
      </c>
      <c r="AE1861" t="str">
        <f>_xlfn.XLOOKUP(tblSales[[#This Row],[Customer_ID]],Customers!$A:$A,Customers!$B:$B,"Unknown")</f>
        <v>Eswar Achari</v>
      </c>
      <c r="AF1861" t="str">
        <f>_xlfn.XLOOKUP(tblSales[[#This Row],[Customer_ID]],Customers!$A:$A,Customers!$J:$J,"Unknown")</f>
        <v>Silver</v>
      </c>
      <c r="AG1861" t="str">
        <f>_xlfn.XLOOKUP(tblSales[[#This Row],[Employee_ID]],Employees!$A:$A,Employees!$B:$B,"Unknown")</f>
        <v>Vinod Hegde</v>
      </c>
      <c r="AH1861">
        <f>IF(MONTH(tblSales[[#This Row],[Invoice Date]])&gt;=4,MONTH(tblSales[[#This Row],[Invoice Date]]),MONTH(tblSales[[#This Row],[Invoice Date]])+12)</f>
        <v>5</v>
      </c>
      <c r="AI1861" s="8">
        <f>DATE(YEAR(tblSales[[#This Row],[Invoice Date]]),MONTH(tblSales[[#This Row],[Invoice Date]]),1)</f>
        <v>45413</v>
      </c>
      <c r="AJ1861" t="str">
        <f>_xlfn.XLOOKUP(tblSales[[#This Row],[Product_ID]],Products!$A:$A,Products!$B:$B,"Unknown")</f>
        <v>Global Desi Skinny Fit Olive</v>
      </c>
      <c r="AK1861" s="9">
        <f>IFERROR(tblSales[[#This Row],[Profit]]/tblSales[[#This Row],[Sales Amount]],0)</f>
        <v>0.2015040493636715</v>
      </c>
      <c r="AL1861" t="str">
        <f>IF(tblSales[[#This Row],[Discount %]]&lt;=5,"0-5%",
IF(tblSales[[#This Row],[Discount %]]&lt;=10,"5-10%",
IF(tblSales[[#This Row],[Discount %]]&lt;=15,"10-15%",
IF(tblSales[[#This Row],[Discount %]]&lt;=20,"15-20%","20%+"))))</f>
        <v>5-10%</v>
      </c>
    </row>
    <row r="1862" spans="1:38">
      <c r="A1862" s="2" t="s">
        <v>3791</v>
      </c>
      <c r="B1862" s="11">
        <v>45728</v>
      </c>
      <c r="C1862" s="2" t="s">
        <v>3261</v>
      </c>
      <c r="D1862" s="2" t="s">
        <v>253</v>
      </c>
      <c r="E1862" s="2" t="s">
        <v>139</v>
      </c>
      <c r="F1862" s="2" t="s">
        <v>475</v>
      </c>
      <c r="G1862" s="2">
        <v>1</v>
      </c>
      <c r="H1862" s="2">
        <v>1186.1400000000001</v>
      </c>
      <c r="I1862" s="2">
        <v>10</v>
      </c>
      <c r="J1862" s="2">
        <v>118.61</v>
      </c>
      <c r="K1862" s="2">
        <v>12</v>
      </c>
      <c r="L1862" s="2">
        <v>128.1</v>
      </c>
      <c r="M1862" s="2">
        <v>1195.6300000000001</v>
      </c>
      <c r="N1862" s="2">
        <v>865.92</v>
      </c>
      <c r="O1862" s="2">
        <f t="shared" si="72"/>
        <v>201.61000000000016</v>
      </c>
      <c r="P1862" s="2" t="s">
        <v>29</v>
      </c>
      <c r="Q1862" s="2" t="str">
        <f t="shared" si="73"/>
        <v>Debit Card</v>
      </c>
      <c r="R1862" s="2" t="s">
        <v>20</v>
      </c>
      <c r="S1862" s="2" t="s">
        <v>56</v>
      </c>
      <c r="T1862" s="2" t="s">
        <v>2572</v>
      </c>
      <c r="U1862" s="2" t="s">
        <v>59</v>
      </c>
      <c r="V1862" t="str">
        <f>TEXT(tblSales[[#This Row],[Invoice Date]],"mmm")</f>
        <v>Mar</v>
      </c>
      <c r="W1862">
        <f>MONTH(tblSales[[#This Row],[Invoice Date]])</f>
        <v>3</v>
      </c>
      <c r="X1862">
        <f>YEAR(tblSales[[#This Row],[Invoice Date]])</f>
        <v>2025</v>
      </c>
      <c r="Y1862" t="str">
        <f>TEXT(tblSales[[#This Row],[Invoice Date]],"mmm-yyyy")</f>
        <v>Mar-2025</v>
      </c>
      <c r="Z1862" t="str">
        <f>_xlfn.XLOOKUP(tblSales[[#This Row],[Product_ID]],Products!$A:$A,Products!$C:$C,"Women Dresses")</f>
        <v>Handbags</v>
      </c>
      <c r="AA1862" t="str">
        <f>_xlfn.XLOOKUP(tblSales[[#This Row],[Product_ID]],Products!$A:$A,Products!$D:$D,"Unknown")</f>
        <v>Backpack</v>
      </c>
      <c r="AB1862" t="str">
        <f>_xlfn.XLOOKUP(tblSales[[#This Row],[Product_ID]],Products!$A:$A,Products!$E:$E,"Unknown")</f>
        <v>Wrangler</v>
      </c>
      <c r="AC1862" t="str">
        <f>_xlfn.XLOOKUP(tblSales[[#This Row],[Store_ID]],Stores!$A:$A,Stores!$B:$B,"Unknown")</f>
        <v>TrendMart Kozhikode Standard</v>
      </c>
      <c r="AD1862" t="str">
        <f>_xlfn.XLOOKUP(tblSales[[#This Row],[Store_ID]],Stores!$A:$A,Stores!$E:$E,"Unknown")</f>
        <v>South Zone 1</v>
      </c>
      <c r="AE1862" t="str">
        <f>_xlfn.XLOOKUP(tblSales[[#This Row],[Customer_ID]],Customers!$A:$A,Customers!$B:$B,"Unknown")</f>
        <v>Indira Raman</v>
      </c>
      <c r="AF1862" t="str">
        <f>_xlfn.XLOOKUP(tblSales[[#This Row],[Customer_ID]],Customers!$A:$A,Customers!$J:$J,"Unknown")</f>
        <v>Silver</v>
      </c>
      <c r="AG1862" t="str">
        <f>_xlfn.XLOOKUP(tblSales[[#This Row],[Employee_ID]],Employees!$A:$A,Employees!$B:$B,"Unknown")</f>
        <v>Arjun Krishnan</v>
      </c>
      <c r="AH1862">
        <f>IF(MONTH(tblSales[[#This Row],[Invoice Date]])&gt;=4,MONTH(tblSales[[#This Row],[Invoice Date]]),MONTH(tblSales[[#This Row],[Invoice Date]])+12)</f>
        <v>15</v>
      </c>
      <c r="AI1862" s="8">
        <f>DATE(YEAR(tblSales[[#This Row],[Invoice Date]]),MONTH(tblSales[[#This Row],[Invoice Date]]),1)</f>
        <v>45717</v>
      </c>
      <c r="AJ1862" t="str">
        <f>_xlfn.XLOOKUP(tblSales[[#This Row],[Product_ID]],Products!$A:$A,Products!$B:$B,"Unknown")</f>
        <v>Wrangler Backpack Brown</v>
      </c>
      <c r="AK1862" s="9">
        <f>IFERROR(tblSales[[#This Row],[Profit]]/tblSales[[#This Row],[Sales Amount]],0)</f>
        <v>0.16862239990632566</v>
      </c>
      <c r="AL1862" t="str">
        <f>IF(tblSales[[#This Row],[Discount %]]&lt;=5,"0-5%",
IF(tblSales[[#This Row],[Discount %]]&lt;=10,"5-10%",
IF(tblSales[[#This Row],[Discount %]]&lt;=15,"10-15%",
IF(tblSales[[#This Row],[Discount %]]&lt;=20,"15-20%","20%+"))))</f>
        <v>5-10%</v>
      </c>
    </row>
    <row r="1863" spans="1:38">
      <c r="A1863" s="2" t="s">
        <v>3792</v>
      </c>
      <c r="B1863" s="11">
        <v>45630</v>
      </c>
      <c r="C1863" s="2" t="s">
        <v>1374</v>
      </c>
      <c r="D1863" s="2" t="s">
        <v>186</v>
      </c>
      <c r="E1863" s="2" t="s">
        <v>754</v>
      </c>
      <c r="F1863" s="2" t="s">
        <v>345</v>
      </c>
      <c r="G1863" s="2">
        <v>1</v>
      </c>
      <c r="H1863" s="2">
        <v>1293.99</v>
      </c>
      <c r="I1863" s="2">
        <v>30</v>
      </c>
      <c r="J1863" s="2">
        <v>388.2</v>
      </c>
      <c r="K1863" s="2">
        <v>12</v>
      </c>
      <c r="L1863" s="2">
        <v>108.69</v>
      </c>
      <c r="M1863" s="2">
        <v>1014.48</v>
      </c>
      <c r="N1863" s="2">
        <v>865.48</v>
      </c>
      <c r="O1863" s="2">
        <f t="shared" si="72"/>
        <v>40.31</v>
      </c>
      <c r="P1863" s="2" t="s">
        <v>32</v>
      </c>
      <c r="Q1863" s="2" t="str">
        <f t="shared" si="73"/>
        <v>UPI</v>
      </c>
      <c r="R1863" s="2" t="s">
        <v>21</v>
      </c>
      <c r="S1863" s="2" t="s">
        <v>56</v>
      </c>
      <c r="T1863" s="2" t="s">
        <v>3567</v>
      </c>
      <c r="U1863" s="2" t="s">
        <v>59</v>
      </c>
      <c r="V1863" t="str">
        <f>TEXT(tblSales[[#This Row],[Invoice Date]],"mmm")</f>
        <v>Dec</v>
      </c>
      <c r="W1863">
        <f>MONTH(tblSales[[#This Row],[Invoice Date]])</f>
        <v>12</v>
      </c>
      <c r="X1863">
        <f>YEAR(tblSales[[#This Row],[Invoice Date]])</f>
        <v>2024</v>
      </c>
      <c r="Y1863" t="str">
        <f>TEXT(tblSales[[#This Row],[Invoice Date]],"mmm-yyyy")</f>
        <v>Dec-2024</v>
      </c>
      <c r="Z1863" t="str">
        <f>_xlfn.XLOOKUP(tblSales[[#This Row],[Product_ID]],Products!$A:$A,Products!$C:$C,"Women Dresses")</f>
        <v>Women Dresses</v>
      </c>
      <c r="AA1863" t="str">
        <f>_xlfn.XLOOKUP(tblSales[[#This Row],[Product_ID]],Products!$A:$A,Products!$D:$D,"Unknown")</f>
        <v>A-Line Dress</v>
      </c>
      <c r="AB1863" t="str">
        <f>_xlfn.XLOOKUP(tblSales[[#This Row],[Product_ID]],Products!$A:$A,Products!$E:$E,"Unknown")</f>
        <v>Tanishq</v>
      </c>
      <c r="AC1863" t="str">
        <f>_xlfn.XLOOKUP(tblSales[[#This Row],[Store_ID]],Stores!$A:$A,Stores!$B:$B,"Unknown")</f>
        <v>TrendMart Tirunelveli Flagship</v>
      </c>
      <c r="AD1863" t="str">
        <f>_xlfn.XLOOKUP(tblSales[[#This Row],[Store_ID]],Stores!$A:$A,Stores!$E:$E,"Unknown")</f>
        <v>South Zone 1</v>
      </c>
      <c r="AE1863" t="str">
        <f>_xlfn.XLOOKUP(tblSales[[#This Row],[Customer_ID]],Customers!$A:$A,Customers!$B:$B,"Unknown")</f>
        <v>Indira Krishnan</v>
      </c>
      <c r="AF1863" t="str">
        <f>_xlfn.XLOOKUP(tblSales[[#This Row],[Customer_ID]],Customers!$A:$A,Customers!$J:$J,"Unknown")</f>
        <v>Regular</v>
      </c>
      <c r="AG1863" t="str">
        <f>_xlfn.XLOOKUP(tblSales[[#This Row],[Employee_ID]],Employees!$A:$A,Employees!$B:$B,"Unknown")</f>
        <v>Anitha Ramachandran</v>
      </c>
      <c r="AH1863">
        <f>IF(MONTH(tblSales[[#This Row],[Invoice Date]])&gt;=4,MONTH(tblSales[[#This Row],[Invoice Date]]),MONTH(tblSales[[#This Row],[Invoice Date]])+12)</f>
        <v>12</v>
      </c>
      <c r="AI1863" s="8">
        <f>DATE(YEAR(tblSales[[#This Row],[Invoice Date]]),MONTH(tblSales[[#This Row],[Invoice Date]]),1)</f>
        <v>45627</v>
      </c>
      <c r="AJ1863" t="str">
        <f>_xlfn.XLOOKUP(tblSales[[#This Row],[Product_ID]],Products!$A:$A,Products!$B:$B,"Unknown")</f>
        <v>Tanishq A-Line Dress Green</v>
      </c>
      <c r="AK1863" s="9">
        <f>IFERROR(tblSales[[#This Row],[Profit]]/tblSales[[#This Row],[Sales Amount]],0)</f>
        <v>3.9734642378361329E-2</v>
      </c>
      <c r="AL1863" t="str">
        <f>IF(tblSales[[#This Row],[Discount %]]&lt;=5,"0-5%",
IF(tblSales[[#This Row],[Discount %]]&lt;=10,"5-10%",
IF(tblSales[[#This Row],[Discount %]]&lt;=15,"10-15%",
IF(tblSales[[#This Row],[Discount %]]&lt;=20,"15-20%","20%+"))))</f>
        <v>20%+</v>
      </c>
    </row>
    <row r="1864" spans="1:38">
      <c r="A1864" s="2" t="s">
        <v>3793</v>
      </c>
      <c r="B1864" s="11">
        <v>45466</v>
      </c>
      <c r="C1864" s="2" t="s">
        <v>979</v>
      </c>
      <c r="D1864" s="2" t="s">
        <v>1084</v>
      </c>
      <c r="E1864" s="2" t="s">
        <v>91</v>
      </c>
      <c r="F1864" s="2" t="s">
        <v>238</v>
      </c>
      <c r="G1864" s="2">
        <v>2</v>
      </c>
      <c r="H1864" s="2">
        <v>556.88</v>
      </c>
      <c r="I1864" s="2">
        <v>25</v>
      </c>
      <c r="J1864" s="2">
        <v>278.44</v>
      </c>
      <c r="K1864" s="2">
        <v>5</v>
      </c>
      <c r="L1864" s="2">
        <v>41.77</v>
      </c>
      <c r="M1864" s="2">
        <v>877.09</v>
      </c>
      <c r="N1864" s="2">
        <v>820.74</v>
      </c>
      <c r="O1864" s="2">
        <f t="shared" si="72"/>
        <v>14.58000000000002</v>
      </c>
      <c r="P1864" s="2" t="s">
        <v>28</v>
      </c>
      <c r="Q1864" s="2" t="str">
        <f t="shared" si="73"/>
        <v>Credit Card</v>
      </c>
      <c r="R1864" s="2" t="s">
        <v>21</v>
      </c>
      <c r="S1864" s="2" t="s">
        <v>56</v>
      </c>
      <c r="T1864" s="2" t="s">
        <v>1558</v>
      </c>
      <c r="U1864" s="2" t="s">
        <v>60</v>
      </c>
      <c r="V1864" t="str">
        <f>TEXT(tblSales[[#This Row],[Invoice Date]],"mmm")</f>
        <v>Jun</v>
      </c>
      <c r="W1864">
        <f>MONTH(tblSales[[#This Row],[Invoice Date]])</f>
        <v>6</v>
      </c>
      <c r="X1864">
        <f>YEAR(tblSales[[#This Row],[Invoice Date]])</f>
        <v>2024</v>
      </c>
      <c r="Y1864" t="str">
        <f>TEXT(tblSales[[#This Row],[Invoice Date]],"mmm-yyyy")</f>
        <v>Jun-2024</v>
      </c>
      <c r="Z1864" t="str">
        <f>_xlfn.XLOOKUP(tblSales[[#This Row],[Product_ID]],Products!$A:$A,Products!$C:$C,"Women Dresses")</f>
        <v>Sportswear</v>
      </c>
      <c r="AA1864" t="str">
        <f>_xlfn.XLOOKUP(tblSales[[#This Row],[Product_ID]],Products!$A:$A,Products!$D:$D,"Unknown")</f>
        <v>Shorts</v>
      </c>
      <c r="AB1864" t="str">
        <f>_xlfn.XLOOKUP(tblSales[[#This Row],[Product_ID]],Products!$A:$A,Products!$E:$E,"Unknown")</f>
        <v>Numero Uno</v>
      </c>
      <c r="AC1864" t="str">
        <f>_xlfn.XLOOKUP(tblSales[[#This Row],[Store_ID]],Stores!$A:$A,Stores!$B:$B,"Unknown")</f>
        <v>TrendMart Vijayawada High Street</v>
      </c>
      <c r="AD1864" t="str">
        <f>_xlfn.XLOOKUP(tblSales[[#This Row],[Store_ID]],Stores!$A:$A,Stores!$E:$E,"Unknown")</f>
        <v>South Zone 3</v>
      </c>
      <c r="AE1864" t="str">
        <f>_xlfn.XLOOKUP(tblSales[[#This Row],[Customer_ID]],Customers!$A:$A,Customers!$B:$B,"Unknown")</f>
        <v>Akhila Kamath</v>
      </c>
      <c r="AF1864" t="str">
        <f>_xlfn.XLOOKUP(tblSales[[#This Row],[Customer_ID]],Customers!$A:$A,Customers!$J:$J,"Unknown")</f>
        <v>Gold</v>
      </c>
      <c r="AG1864" t="str">
        <f>_xlfn.XLOOKUP(tblSales[[#This Row],[Employee_ID]],Employees!$A:$A,Employees!$B:$B,"Unknown")</f>
        <v>Dhruv Mishra</v>
      </c>
      <c r="AH1864">
        <f>IF(MONTH(tblSales[[#This Row],[Invoice Date]])&gt;=4,MONTH(tblSales[[#This Row],[Invoice Date]]),MONTH(tblSales[[#This Row],[Invoice Date]])+12)</f>
        <v>6</v>
      </c>
      <c r="AI1864" s="8">
        <f>DATE(YEAR(tblSales[[#This Row],[Invoice Date]]),MONTH(tblSales[[#This Row],[Invoice Date]]),1)</f>
        <v>45444</v>
      </c>
      <c r="AJ1864" t="str">
        <f>_xlfn.XLOOKUP(tblSales[[#This Row],[Product_ID]],Products!$A:$A,Products!$B:$B,"Unknown")</f>
        <v>Numero Uno Shorts Sky Blue</v>
      </c>
      <c r="AK1864" s="9">
        <f>IFERROR(tblSales[[#This Row],[Profit]]/tblSales[[#This Row],[Sales Amount]],0)</f>
        <v>1.6623151557992929E-2</v>
      </c>
      <c r="AL1864" t="str">
        <f>IF(tblSales[[#This Row],[Discount %]]&lt;=5,"0-5%",
IF(tblSales[[#This Row],[Discount %]]&lt;=10,"5-10%",
IF(tblSales[[#This Row],[Discount %]]&lt;=15,"10-15%",
IF(tblSales[[#This Row],[Discount %]]&lt;=20,"15-20%","20%+"))))</f>
        <v>20%+</v>
      </c>
    </row>
    <row r="1865" spans="1:38">
      <c r="A1865" s="2" t="s">
        <v>3794</v>
      </c>
      <c r="B1865" s="11">
        <v>45550</v>
      </c>
      <c r="C1865" s="2" t="s">
        <v>2644</v>
      </c>
      <c r="D1865" s="2" t="s">
        <v>318</v>
      </c>
      <c r="E1865" s="2" t="s">
        <v>763</v>
      </c>
      <c r="F1865" s="2" t="s">
        <v>222</v>
      </c>
      <c r="G1865" s="2">
        <v>1</v>
      </c>
      <c r="H1865" s="2">
        <v>1358.51</v>
      </c>
      <c r="I1865" s="2">
        <v>0</v>
      </c>
      <c r="J1865" s="2">
        <v>0</v>
      </c>
      <c r="K1865" s="2">
        <v>12</v>
      </c>
      <c r="L1865" s="2">
        <v>163.02000000000001</v>
      </c>
      <c r="M1865" s="2">
        <v>1521.53</v>
      </c>
      <c r="N1865" s="2">
        <v>1025.24</v>
      </c>
      <c r="O1865" s="2">
        <f t="shared" si="72"/>
        <v>333.27</v>
      </c>
      <c r="P1865" s="2" t="s">
        <v>29</v>
      </c>
      <c r="Q1865" s="2" t="str">
        <f t="shared" si="73"/>
        <v>Debit Card</v>
      </c>
      <c r="R1865" s="2" t="s">
        <v>20</v>
      </c>
      <c r="S1865" s="2" t="s">
        <v>56</v>
      </c>
      <c r="T1865" s="2" t="s">
        <v>607</v>
      </c>
      <c r="U1865" s="2" t="s">
        <v>60</v>
      </c>
      <c r="V1865" t="str">
        <f>TEXT(tblSales[[#This Row],[Invoice Date]],"mmm")</f>
        <v>Sep</v>
      </c>
      <c r="W1865">
        <f>MONTH(tblSales[[#This Row],[Invoice Date]])</f>
        <v>9</v>
      </c>
      <c r="X1865">
        <f>YEAR(tblSales[[#This Row],[Invoice Date]])</f>
        <v>2024</v>
      </c>
      <c r="Y1865" t="str">
        <f>TEXT(tblSales[[#This Row],[Invoice Date]],"mmm-yyyy")</f>
        <v>Sep-2024</v>
      </c>
      <c r="Z1865" t="str">
        <f>_xlfn.XLOOKUP(tblSales[[#This Row],[Product_ID]],Products!$A:$A,Products!$C:$C,"Women Dresses")</f>
        <v>Women Jeans</v>
      </c>
      <c r="AA1865" t="str">
        <f>_xlfn.XLOOKUP(tblSales[[#This Row],[Product_ID]],Products!$A:$A,Products!$D:$D,"Unknown")</f>
        <v>Straight Fit</v>
      </c>
      <c r="AB1865" t="str">
        <f>_xlfn.XLOOKUP(tblSales[[#This Row],[Product_ID]],Products!$A:$A,Products!$E:$E,"Unknown")</f>
        <v>Pothys</v>
      </c>
      <c r="AC1865" t="str">
        <f>_xlfn.XLOOKUP(tblSales[[#This Row],[Store_ID]],Stores!$A:$A,Stores!$B:$B,"Unknown")</f>
        <v>TrendMart Madurai Mall Kiosk</v>
      </c>
      <c r="AD1865" t="str">
        <f>_xlfn.XLOOKUP(tblSales[[#This Row],[Store_ID]],Stores!$A:$A,Stores!$E:$E,"Unknown")</f>
        <v>South Zone 1</v>
      </c>
      <c r="AE1865" t="str">
        <f>_xlfn.XLOOKUP(tblSales[[#This Row],[Customer_ID]],Customers!$A:$A,Customers!$B:$B,"Unknown")</f>
        <v>Gayathri Chettiar</v>
      </c>
      <c r="AF1865" t="str">
        <f>_xlfn.XLOOKUP(tblSales[[#This Row],[Customer_ID]],Customers!$A:$A,Customers!$J:$J,"Unknown")</f>
        <v>Silver</v>
      </c>
      <c r="AG1865" t="str">
        <f>_xlfn.XLOOKUP(tblSales[[#This Row],[Employee_ID]],Employees!$A:$A,Employees!$B:$B,"Unknown")</f>
        <v>Vasanthi Gupta</v>
      </c>
      <c r="AH1865">
        <f>IF(MONTH(tblSales[[#This Row],[Invoice Date]])&gt;=4,MONTH(tblSales[[#This Row],[Invoice Date]]),MONTH(tblSales[[#This Row],[Invoice Date]])+12)</f>
        <v>9</v>
      </c>
      <c r="AI1865" s="8">
        <f>DATE(YEAR(tblSales[[#This Row],[Invoice Date]]),MONTH(tblSales[[#This Row],[Invoice Date]]),1)</f>
        <v>45536</v>
      </c>
      <c r="AJ1865" t="str">
        <f>_xlfn.XLOOKUP(tblSales[[#This Row],[Product_ID]],Products!$A:$A,Products!$B:$B,"Unknown")</f>
        <v>Pothys Straight Fit Charcoal</v>
      </c>
      <c r="AK1865" s="9">
        <f>IFERROR(tblSales[[#This Row],[Profit]]/tblSales[[#This Row],[Sales Amount]],0)</f>
        <v>0.2190361018185642</v>
      </c>
      <c r="AL1865" t="str">
        <f>IF(tblSales[[#This Row],[Discount %]]&lt;=5,"0-5%",
IF(tblSales[[#This Row],[Discount %]]&lt;=10,"5-10%",
IF(tblSales[[#This Row],[Discount %]]&lt;=15,"10-15%",
IF(tblSales[[#This Row],[Discount %]]&lt;=20,"15-20%","20%+"))))</f>
        <v>0-5%</v>
      </c>
    </row>
    <row r="1866" spans="1:38">
      <c r="A1866" s="2" t="s">
        <v>3795</v>
      </c>
      <c r="B1866" s="11">
        <v>45721</v>
      </c>
      <c r="C1866" s="2" t="s">
        <v>3110</v>
      </c>
      <c r="D1866" s="2" t="s">
        <v>721</v>
      </c>
      <c r="E1866" s="2" t="s">
        <v>275</v>
      </c>
      <c r="F1866" s="2" t="s">
        <v>493</v>
      </c>
      <c r="G1866" s="2">
        <v>1</v>
      </c>
      <c r="H1866" s="2">
        <v>3412.08</v>
      </c>
      <c r="I1866" s="2">
        <v>20</v>
      </c>
      <c r="J1866" s="2">
        <v>682.42</v>
      </c>
      <c r="K1866" s="2">
        <v>12</v>
      </c>
      <c r="L1866" s="2">
        <v>327.56</v>
      </c>
      <c r="M1866" s="2">
        <v>3057.22</v>
      </c>
      <c r="N1866" s="2">
        <v>2710.05</v>
      </c>
      <c r="O1866" s="2">
        <f t="shared" si="72"/>
        <v>19.609999999999616</v>
      </c>
      <c r="P1866" s="2" t="s">
        <v>27</v>
      </c>
      <c r="Q1866" s="2" t="str">
        <f t="shared" si="73"/>
        <v>Cash</v>
      </c>
      <c r="R1866" s="2" t="s">
        <v>20</v>
      </c>
      <c r="S1866" s="2" t="s">
        <v>56</v>
      </c>
      <c r="T1866" s="2" t="s">
        <v>1169</v>
      </c>
      <c r="U1866" s="2" t="s">
        <v>59</v>
      </c>
      <c r="V1866" t="str">
        <f>TEXT(tblSales[[#This Row],[Invoice Date]],"mmm")</f>
        <v>Mar</v>
      </c>
      <c r="W1866">
        <f>MONTH(tblSales[[#This Row],[Invoice Date]])</f>
        <v>3</v>
      </c>
      <c r="X1866">
        <f>YEAR(tblSales[[#This Row],[Invoice Date]])</f>
        <v>2025</v>
      </c>
      <c r="Y1866" t="str">
        <f>TEXT(tblSales[[#This Row],[Invoice Date]],"mmm-yyyy")</f>
        <v>Mar-2025</v>
      </c>
      <c r="Z1866" t="str">
        <f>_xlfn.XLOOKUP(tblSales[[#This Row],[Product_ID]],Products!$A:$A,Products!$C:$C,"Women Dresses")</f>
        <v>Women Sarees</v>
      </c>
      <c r="AA1866" t="str">
        <f>_xlfn.XLOOKUP(tblSales[[#This Row],[Product_ID]],Products!$A:$A,Products!$D:$D,"Unknown")</f>
        <v>Cotton Saree</v>
      </c>
      <c r="AB1866" t="str">
        <f>_xlfn.XLOOKUP(tblSales[[#This Row],[Product_ID]],Products!$A:$A,Products!$E:$E,"Unknown")</f>
        <v>Bata</v>
      </c>
      <c r="AC1866" t="str">
        <f>_xlfn.XLOOKUP(tblSales[[#This Row],[Store_ID]],Stores!$A:$A,Stores!$B:$B,"Unknown")</f>
        <v>TrendMart Madurai High Street</v>
      </c>
      <c r="AD1866" t="str">
        <f>_xlfn.XLOOKUP(tblSales[[#This Row],[Store_ID]],Stores!$A:$A,Stores!$E:$E,"Unknown")</f>
        <v>South Zone 1</v>
      </c>
      <c r="AE1866" t="str">
        <f>_xlfn.XLOOKUP(tblSales[[#This Row],[Customer_ID]],Customers!$A:$A,Customers!$B:$B,"Unknown")</f>
        <v>Vani Chetty</v>
      </c>
      <c r="AF1866" t="str">
        <f>_xlfn.XLOOKUP(tblSales[[#This Row],[Customer_ID]],Customers!$A:$A,Customers!$J:$J,"Unknown")</f>
        <v>Silver</v>
      </c>
      <c r="AG1866" t="str">
        <f>_xlfn.XLOOKUP(tblSales[[#This Row],[Employee_ID]],Employees!$A:$A,Employees!$B:$B,"Unknown")</f>
        <v>Gopal Prasad</v>
      </c>
      <c r="AH1866">
        <f>IF(MONTH(tblSales[[#This Row],[Invoice Date]])&gt;=4,MONTH(tblSales[[#This Row],[Invoice Date]]),MONTH(tblSales[[#This Row],[Invoice Date]])+12)</f>
        <v>15</v>
      </c>
      <c r="AI1866" s="8">
        <f>DATE(YEAR(tblSales[[#This Row],[Invoice Date]]),MONTH(tblSales[[#This Row],[Invoice Date]]),1)</f>
        <v>45717</v>
      </c>
      <c r="AJ1866" t="str">
        <f>_xlfn.XLOOKUP(tblSales[[#This Row],[Product_ID]],Products!$A:$A,Products!$B:$B,"Unknown")</f>
        <v>Bata Cotton Saree Mustard</v>
      </c>
      <c r="AK1866" s="9">
        <f>IFERROR(tblSales[[#This Row],[Profit]]/tblSales[[#This Row],[Sales Amount]],0)</f>
        <v>6.4143241245313114E-3</v>
      </c>
      <c r="AL1866" t="str">
        <f>IF(tblSales[[#This Row],[Discount %]]&lt;=5,"0-5%",
IF(tblSales[[#This Row],[Discount %]]&lt;=10,"5-10%",
IF(tblSales[[#This Row],[Discount %]]&lt;=15,"10-15%",
IF(tblSales[[#This Row],[Discount %]]&lt;=20,"15-20%","20%+"))))</f>
        <v>15-20%</v>
      </c>
    </row>
    <row r="1867" spans="1:38">
      <c r="A1867" s="2" t="s">
        <v>3796</v>
      </c>
      <c r="B1867" s="11">
        <v>45609</v>
      </c>
      <c r="C1867" s="2" t="s">
        <v>3105</v>
      </c>
      <c r="D1867" s="2" t="s">
        <v>1005</v>
      </c>
      <c r="E1867" s="2" t="s">
        <v>181</v>
      </c>
      <c r="F1867" s="2" t="s">
        <v>405</v>
      </c>
      <c r="G1867" s="2">
        <v>1</v>
      </c>
      <c r="H1867" s="2">
        <v>1525.26</v>
      </c>
      <c r="I1867" s="2">
        <v>5</v>
      </c>
      <c r="J1867" s="2">
        <v>76.260000000000005</v>
      </c>
      <c r="K1867" s="2">
        <v>12</v>
      </c>
      <c r="L1867" s="2">
        <v>173.88</v>
      </c>
      <c r="M1867" s="2">
        <v>1622.88</v>
      </c>
      <c r="N1867" s="2">
        <v>1116.33</v>
      </c>
      <c r="O1867" s="2">
        <f t="shared" si="72"/>
        <v>332.67000000000019</v>
      </c>
      <c r="P1867" s="2" t="s">
        <v>32</v>
      </c>
      <c r="Q1867" s="2" t="str">
        <f t="shared" si="73"/>
        <v>UPI</v>
      </c>
      <c r="R1867" s="2" t="s">
        <v>21</v>
      </c>
      <c r="S1867" s="2" t="s">
        <v>56</v>
      </c>
      <c r="T1867" s="2" t="s">
        <v>2468</v>
      </c>
      <c r="U1867" s="2" t="s">
        <v>59</v>
      </c>
      <c r="V1867" t="str">
        <f>TEXT(tblSales[[#This Row],[Invoice Date]],"mmm")</f>
        <v>Nov</v>
      </c>
      <c r="W1867">
        <f>MONTH(tblSales[[#This Row],[Invoice Date]])</f>
        <v>11</v>
      </c>
      <c r="X1867">
        <f>YEAR(tblSales[[#This Row],[Invoice Date]])</f>
        <v>2024</v>
      </c>
      <c r="Y1867" t="str">
        <f>TEXT(tblSales[[#This Row],[Invoice Date]],"mmm-yyyy")</f>
        <v>Nov-2024</v>
      </c>
      <c r="Z1867" t="str">
        <f>_xlfn.XLOOKUP(tblSales[[#This Row],[Product_ID]],Products!$A:$A,Products!$C:$C,"Women Dresses")</f>
        <v>Wallets</v>
      </c>
      <c r="AA1867" t="str">
        <f>_xlfn.XLOOKUP(tblSales[[#This Row],[Product_ID]],Products!$A:$A,Products!$D:$D,"Unknown")</f>
        <v>Card Holder</v>
      </c>
      <c r="AB1867" t="str">
        <f>_xlfn.XLOOKUP(tblSales[[#This Row],[Product_ID]],Products!$A:$A,Products!$E:$E,"Unknown")</f>
        <v>Nalli Silks</v>
      </c>
      <c r="AC1867" t="str">
        <f>_xlfn.XLOOKUP(tblSales[[#This Row],[Store_ID]],Stores!$A:$A,Stores!$B:$B,"Unknown")</f>
        <v>TrendMart Nizamabad Mall Kiosk</v>
      </c>
      <c r="AD1867" t="str">
        <f>_xlfn.XLOOKUP(tblSales[[#This Row],[Store_ID]],Stores!$A:$A,Stores!$E:$E,"Unknown")</f>
        <v>South Zone 2</v>
      </c>
      <c r="AE1867" t="str">
        <f>_xlfn.XLOOKUP(tblSales[[#This Row],[Customer_ID]],Customers!$A:$A,Customers!$B:$B,"Unknown")</f>
        <v>Sunita Subramaniam</v>
      </c>
      <c r="AF1867" t="str">
        <f>_xlfn.XLOOKUP(tblSales[[#This Row],[Customer_ID]],Customers!$A:$A,Customers!$J:$J,"Unknown")</f>
        <v>Platinum</v>
      </c>
      <c r="AG1867" t="str">
        <f>_xlfn.XLOOKUP(tblSales[[#This Row],[Employee_ID]],Employees!$A:$A,Employees!$B:$B,"Unknown")</f>
        <v>Chitra Bhat</v>
      </c>
      <c r="AH1867">
        <f>IF(MONTH(tblSales[[#This Row],[Invoice Date]])&gt;=4,MONTH(tblSales[[#This Row],[Invoice Date]]),MONTH(tblSales[[#This Row],[Invoice Date]])+12)</f>
        <v>11</v>
      </c>
      <c r="AI1867" s="8">
        <f>DATE(YEAR(tblSales[[#This Row],[Invoice Date]]),MONTH(tblSales[[#This Row],[Invoice Date]]),1)</f>
        <v>45597</v>
      </c>
      <c r="AJ1867" t="str">
        <f>_xlfn.XLOOKUP(tblSales[[#This Row],[Product_ID]],Products!$A:$A,Products!$B:$B,"Unknown")</f>
        <v>Nalli Silks Card Holder Beige</v>
      </c>
      <c r="AK1867" s="9">
        <f>IFERROR(tblSales[[#This Row],[Profit]]/tblSales[[#This Row],[Sales Amount]],0)</f>
        <v>0.20498742975451059</v>
      </c>
      <c r="AL1867" t="str">
        <f>IF(tblSales[[#This Row],[Discount %]]&lt;=5,"0-5%",
IF(tblSales[[#This Row],[Discount %]]&lt;=10,"5-10%",
IF(tblSales[[#This Row],[Discount %]]&lt;=15,"10-15%",
IF(tblSales[[#This Row],[Discount %]]&lt;=20,"15-20%","20%+"))))</f>
        <v>0-5%</v>
      </c>
    </row>
    <row r="1868" spans="1:38">
      <c r="A1868" s="2" t="s">
        <v>3797</v>
      </c>
      <c r="B1868" s="11">
        <v>45557</v>
      </c>
      <c r="C1868" s="2" t="s">
        <v>1411</v>
      </c>
      <c r="D1868" s="2" t="s">
        <v>590</v>
      </c>
      <c r="E1868" s="2" t="s">
        <v>967</v>
      </c>
      <c r="F1868" s="2" t="s">
        <v>458</v>
      </c>
      <c r="G1868" s="2">
        <v>3</v>
      </c>
      <c r="H1868" s="2">
        <v>852.21</v>
      </c>
      <c r="I1868" s="2">
        <v>0</v>
      </c>
      <c r="J1868" s="2">
        <v>0</v>
      </c>
      <c r="K1868" s="2">
        <v>5</v>
      </c>
      <c r="L1868" s="2">
        <v>127.83</v>
      </c>
      <c r="M1868" s="2">
        <v>2684.46</v>
      </c>
      <c r="N1868" s="2">
        <v>1536.33</v>
      </c>
      <c r="O1868" s="2">
        <f t="shared" si="72"/>
        <v>1020.3000000000001</v>
      </c>
      <c r="P1868" s="2" t="s">
        <v>29</v>
      </c>
      <c r="Q1868" s="2" t="str">
        <f t="shared" si="73"/>
        <v>Debit Card</v>
      </c>
      <c r="R1868" s="2" t="s">
        <v>20</v>
      </c>
      <c r="S1868" s="2" t="s">
        <v>56</v>
      </c>
      <c r="T1868" s="2" t="s">
        <v>373</v>
      </c>
      <c r="U1868" s="2" t="s">
        <v>60</v>
      </c>
      <c r="V1868" t="str">
        <f>TEXT(tblSales[[#This Row],[Invoice Date]],"mmm")</f>
        <v>Sep</v>
      </c>
      <c r="W1868">
        <f>MONTH(tblSales[[#This Row],[Invoice Date]])</f>
        <v>9</v>
      </c>
      <c r="X1868">
        <f>YEAR(tblSales[[#This Row],[Invoice Date]])</f>
        <v>2024</v>
      </c>
      <c r="Y1868" t="str">
        <f>TEXT(tblSales[[#This Row],[Invoice Date]],"mmm-yyyy")</f>
        <v>Sep-2024</v>
      </c>
      <c r="Z1868" t="str">
        <f>_xlfn.XLOOKUP(tblSales[[#This Row],[Product_ID]],Products!$A:$A,Products!$C:$C,"Women Dresses")</f>
        <v>Sportswear</v>
      </c>
      <c r="AA1868" t="str">
        <f>_xlfn.XLOOKUP(tblSales[[#This Row],[Product_ID]],Products!$A:$A,Products!$D:$D,"Unknown")</f>
        <v>Shorts</v>
      </c>
      <c r="AB1868" t="str">
        <f>_xlfn.XLOOKUP(tblSales[[#This Row],[Product_ID]],Products!$A:$A,Products!$E:$E,"Unknown")</f>
        <v>Fabindia</v>
      </c>
      <c r="AC1868" t="str">
        <f>_xlfn.XLOOKUP(tblSales[[#This Row],[Store_ID]],Stores!$A:$A,Stores!$B:$B,"Unknown")</f>
        <v>TrendMart Mangaluru Standard</v>
      </c>
      <c r="AD1868" t="str">
        <f>_xlfn.XLOOKUP(tblSales[[#This Row],[Store_ID]],Stores!$A:$A,Stores!$E:$E,"Unknown")</f>
        <v>South Zone 2</v>
      </c>
      <c r="AE1868" t="str">
        <f>_xlfn.XLOOKUP(tblSales[[#This Row],[Customer_ID]],Customers!$A:$A,Customers!$B:$B,"Unknown")</f>
        <v>Dhruv Natarajan</v>
      </c>
      <c r="AF1868" t="str">
        <f>_xlfn.XLOOKUP(tblSales[[#This Row],[Customer_ID]],Customers!$A:$A,Customers!$J:$J,"Unknown")</f>
        <v>Platinum</v>
      </c>
      <c r="AG1868" t="str">
        <f>_xlfn.XLOOKUP(tblSales[[#This Row],[Employee_ID]],Employees!$A:$A,Employees!$B:$B,"Unknown")</f>
        <v>Anil Reddy</v>
      </c>
      <c r="AH1868">
        <f>IF(MONTH(tblSales[[#This Row],[Invoice Date]])&gt;=4,MONTH(tblSales[[#This Row],[Invoice Date]]),MONTH(tblSales[[#This Row],[Invoice Date]])+12)</f>
        <v>9</v>
      </c>
      <c r="AI1868" s="8">
        <f>DATE(YEAR(tblSales[[#This Row],[Invoice Date]]),MONTH(tblSales[[#This Row],[Invoice Date]]),1)</f>
        <v>45536</v>
      </c>
      <c r="AJ1868" t="str">
        <f>_xlfn.XLOOKUP(tblSales[[#This Row],[Product_ID]],Products!$A:$A,Products!$B:$B,"Unknown")</f>
        <v>Fabindia Shorts Cream</v>
      </c>
      <c r="AK1868" s="9">
        <f>IFERROR(tblSales[[#This Row],[Profit]]/tblSales[[#This Row],[Sales Amount]],0)</f>
        <v>0.38007643995440427</v>
      </c>
      <c r="AL1868" t="str">
        <f>IF(tblSales[[#This Row],[Discount %]]&lt;=5,"0-5%",
IF(tblSales[[#This Row],[Discount %]]&lt;=10,"5-10%",
IF(tblSales[[#This Row],[Discount %]]&lt;=15,"10-15%",
IF(tblSales[[#This Row],[Discount %]]&lt;=20,"15-20%","20%+"))))</f>
        <v>0-5%</v>
      </c>
    </row>
    <row r="1869" spans="1:38">
      <c r="A1869" s="2" t="s">
        <v>3798</v>
      </c>
      <c r="B1869" s="11">
        <v>45566</v>
      </c>
      <c r="C1869" s="2" t="s">
        <v>268</v>
      </c>
      <c r="D1869" s="2" t="s">
        <v>642</v>
      </c>
      <c r="E1869" s="2" t="s">
        <v>615</v>
      </c>
      <c r="F1869" s="2" t="s">
        <v>238</v>
      </c>
      <c r="G1869" s="2">
        <v>1</v>
      </c>
      <c r="H1869" s="2">
        <v>1122.8499999999999</v>
      </c>
      <c r="I1869" s="2">
        <v>15</v>
      </c>
      <c r="J1869" s="2">
        <v>168.43</v>
      </c>
      <c r="K1869" s="2">
        <v>12</v>
      </c>
      <c r="L1869" s="2">
        <v>114.53</v>
      </c>
      <c r="M1869" s="2">
        <v>1068.95</v>
      </c>
      <c r="N1869" s="2">
        <v>699.84</v>
      </c>
      <c r="O1869" s="2">
        <f t="shared" si="72"/>
        <v>254.58</v>
      </c>
      <c r="P1869" s="2" t="s">
        <v>28</v>
      </c>
      <c r="Q1869" s="2" t="str">
        <f t="shared" si="73"/>
        <v>Credit Card</v>
      </c>
      <c r="R1869" s="2" t="s">
        <v>21</v>
      </c>
      <c r="S1869" s="2" t="s">
        <v>56</v>
      </c>
      <c r="T1869" s="2" t="s">
        <v>2852</v>
      </c>
      <c r="U1869" s="2" t="s">
        <v>59</v>
      </c>
      <c r="V1869" t="str">
        <f>TEXT(tblSales[[#This Row],[Invoice Date]],"mmm")</f>
        <v>Oct</v>
      </c>
      <c r="W1869">
        <f>MONTH(tblSales[[#This Row],[Invoice Date]])</f>
        <v>10</v>
      </c>
      <c r="X1869">
        <f>YEAR(tblSales[[#This Row],[Invoice Date]])</f>
        <v>2024</v>
      </c>
      <c r="Y1869" t="str">
        <f>TEXT(tblSales[[#This Row],[Invoice Date]],"mmm-yyyy")</f>
        <v>Oct-2024</v>
      </c>
      <c r="Z1869" t="str">
        <f>_xlfn.XLOOKUP(tblSales[[#This Row],[Product_ID]],Products!$A:$A,Products!$C:$C,"Women Dresses")</f>
        <v>Women Tops</v>
      </c>
      <c r="AA1869" t="str">
        <f>_xlfn.XLOOKUP(tblSales[[#This Row],[Product_ID]],Products!$A:$A,Products!$D:$D,"Unknown")</f>
        <v>Casual Top</v>
      </c>
      <c r="AB1869" t="str">
        <f>_xlfn.XLOOKUP(tblSales[[#This Row],[Product_ID]],Products!$A:$A,Products!$E:$E,"Unknown")</f>
        <v>Nalli Silks</v>
      </c>
      <c r="AC1869" t="str">
        <f>_xlfn.XLOOKUP(tblSales[[#This Row],[Store_ID]],Stores!$A:$A,Stores!$B:$B,"Unknown")</f>
        <v>TrendMart Hyderabad Mall Kiosk</v>
      </c>
      <c r="AD1869" t="str">
        <f>_xlfn.XLOOKUP(tblSales[[#This Row],[Store_ID]],Stores!$A:$A,Stores!$E:$E,"Unknown")</f>
        <v>South Zone 2</v>
      </c>
      <c r="AE1869" t="str">
        <f>_xlfn.XLOOKUP(tblSales[[#This Row],[Customer_ID]],Customers!$A:$A,Customers!$B:$B,"Unknown")</f>
        <v>Hemanth Pillai</v>
      </c>
      <c r="AF1869" t="str">
        <f>_xlfn.XLOOKUP(tblSales[[#This Row],[Customer_ID]],Customers!$A:$A,Customers!$J:$J,"Unknown")</f>
        <v>Platinum</v>
      </c>
      <c r="AG1869" t="str">
        <f>_xlfn.XLOOKUP(tblSales[[#This Row],[Employee_ID]],Employees!$A:$A,Employees!$B:$B,"Unknown")</f>
        <v>Dhruv Mishra</v>
      </c>
      <c r="AH1869">
        <f>IF(MONTH(tblSales[[#This Row],[Invoice Date]])&gt;=4,MONTH(tblSales[[#This Row],[Invoice Date]]),MONTH(tblSales[[#This Row],[Invoice Date]])+12)</f>
        <v>10</v>
      </c>
      <c r="AI1869" s="8">
        <f>DATE(YEAR(tblSales[[#This Row],[Invoice Date]]),MONTH(tblSales[[#This Row],[Invoice Date]]),1)</f>
        <v>45566</v>
      </c>
      <c r="AJ1869" t="str">
        <f>_xlfn.XLOOKUP(tblSales[[#This Row],[Product_ID]],Products!$A:$A,Products!$B:$B,"Unknown")</f>
        <v>Nalli Silks Casual Top Charcoal</v>
      </c>
      <c r="AK1869" s="9">
        <f>IFERROR(tblSales[[#This Row],[Profit]]/tblSales[[#This Row],[Sales Amount]],0)</f>
        <v>0.23815894101688573</v>
      </c>
      <c r="AL1869" t="str">
        <f>IF(tblSales[[#This Row],[Discount %]]&lt;=5,"0-5%",
IF(tblSales[[#This Row],[Discount %]]&lt;=10,"5-10%",
IF(tblSales[[#This Row],[Discount %]]&lt;=15,"10-15%",
IF(tblSales[[#This Row],[Discount %]]&lt;=20,"15-20%","20%+"))))</f>
        <v>10-15%</v>
      </c>
    </row>
    <row r="1870" spans="1:38">
      <c r="A1870" s="2" t="s">
        <v>3799</v>
      </c>
      <c r="B1870" s="11">
        <v>45572</v>
      </c>
      <c r="C1870" s="2" t="s">
        <v>2207</v>
      </c>
      <c r="D1870" s="2" t="s">
        <v>986</v>
      </c>
      <c r="E1870" s="2" t="s">
        <v>209</v>
      </c>
      <c r="F1870" s="2" t="s">
        <v>319</v>
      </c>
      <c r="G1870" s="2">
        <v>1</v>
      </c>
      <c r="H1870" s="2">
        <v>869.69</v>
      </c>
      <c r="I1870" s="2">
        <v>0</v>
      </c>
      <c r="J1870" s="2">
        <v>0</v>
      </c>
      <c r="K1870" s="2">
        <v>5</v>
      </c>
      <c r="L1870" s="2">
        <v>43.48</v>
      </c>
      <c r="M1870" s="2">
        <v>913.17</v>
      </c>
      <c r="N1870" s="2">
        <v>590.02</v>
      </c>
      <c r="O1870" s="2">
        <f t="shared" si="72"/>
        <v>279.66999999999996</v>
      </c>
      <c r="P1870" s="2" t="s">
        <v>32</v>
      </c>
      <c r="Q1870" s="2" t="str">
        <f t="shared" si="73"/>
        <v>UPI</v>
      </c>
      <c r="R1870" s="2" t="s">
        <v>20</v>
      </c>
      <c r="S1870" s="2" t="s">
        <v>56</v>
      </c>
      <c r="T1870" s="2" t="s">
        <v>93</v>
      </c>
      <c r="U1870" s="2" t="s">
        <v>59</v>
      </c>
      <c r="V1870" t="str">
        <f>TEXT(tblSales[[#This Row],[Invoice Date]],"mmm")</f>
        <v>Oct</v>
      </c>
      <c r="W1870">
        <f>MONTH(tblSales[[#This Row],[Invoice Date]])</f>
        <v>10</v>
      </c>
      <c r="X1870">
        <f>YEAR(tblSales[[#This Row],[Invoice Date]])</f>
        <v>2024</v>
      </c>
      <c r="Y1870" t="str">
        <f>TEXT(tblSales[[#This Row],[Invoice Date]],"mmm-yyyy")</f>
        <v>Oct-2024</v>
      </c>
      <c r="Z1870" t="str">
        <f>_xlfn.XLOOKUP(tblSales[[#This Row],[Product_ID]],Products!$A:$A,Products!$C:$C,"Women Dresses")</f>
        <v>Belts</v>
      </c>
      <c r="AA1870" t="str">
        <f>_xlfn.XLOOKUP(tblSales[[#This Row],[Product_ID]],Products!$A:$A,Products!$D:$D,"Unknown")</f>
        <v>Casual Belt</v>
      </c>
      <c r="AB1870" t="str">
        <f>_xlfn.XLOOKUP(tblSales[[#This Row],[Product_ID]],Products!$A:$A,Products!$E:$E,"Unknown")</f>
        <v>Skechers</v>
      </c>
      <c r="AC1870" t="str">
        <f>_xlfn.XLOOKUP(tblSales[[#This Row],[Store_ID]],Stores!$A:$A,Stores!$B:$B,"Unknown")</f>
        <v>TrendMart Kochi High Street</v>
      </c>
      <c r="AD1870" t="str">
        <f>_xlfn.XLOOKUP(tblSales[[#This Row],[Store_ID]],Stores!$A:$A,Stores!$E:$E,"Unknown")</f>
        <v>South Zone 1</v>
      </c>
      <c r="AE1870" t="str">
        <f>_xlfn.XLOOKUP(tblSales[[#This Row],[Customer_ID]],Customers!$A:$A,Customers!$B:$B,"Unknown")</f>
        <v>Deepika Shetty</v>
      </c>
      <c r="AF1870" t="str">
        <f>_xlfn.XLOOKUP(tblSales[[#This Row],[Customer_ID]],Customers!$A:$A,Customers!$J:$J,"Unknown")</f>
        <v>Regular</v>
      </c>
      <c r="AG1870" t="str">
        <f>_xlfn.XLOOKUP(tblSales[[#This Row],[Employee_ID]],Employees!$A:$A,Employees!$B:$B,"Unknown")</f>
        <v>Sathish Sundaram</v>
      </c>
      <c r="AH1870">
        <f>IF(MONTH(tblSales[[#This Row],[Invoice Date]])&gt;=4,MONTH(tblSales[[#This Row],[Invoice Date]]),MONTH(tblSales[[#This Row],[Invoice Date]])+12)</f>
        <v>10</v>
      </c>
      <c r="AI1870" s="8">
        <f>DATE(YEAR(tblSales[[#This Row],[Invoice Date]]),MONTH(tblSales[[#This Row],[Invoice Date]]),1)</f>
        <v>45566</v>
      </c>
      <c r="AJ1870" t="str">
        <f>_xlfn.XLOOKUP(tblSales[[#This Row],[Product_ID]],Products!$A:$A,Products!$B:$B,"Unknown")</f>
        <v>Skechers Casual Belt Sky Blue</v>
      </c>
      <c r="AK1870" s="9">
        <f>IFERROR(tblSales[[#This Row],[Profit]]/tblSales[[#This Row],[Sales Amount]],0)</f>
        <v>0.30626279882168705</v>
      </c>
      <c r="AL1870" t="str">
        <f>IF(tblSales[[#This Row],[Discount %]]&lt;=5,"0-5%",
IF(tblSales[[#This Row],[Discount %]]&lt;=10,"5-10%",
IF(tblSales[[#This Row],[Discount %]]&lt;=15,"10-15%",
IF(tblSales[[#This Row],[Discount %]]&lt;=20,"15-20%","20%+"))))</f>
        <v>0-5%</v>
      </c>
    </row>
    <row r="1871" spans="1:38">
      <c r="A1871" s="2" t="s">
        <v>3800</v>
      </c>
      <c r="B1871" s="11">
        <v>45594</v>
      </c>
      <c r="C1871" s="2" t="s">
        <v>3027</v>
      </c>
      <c r="D1871" s="2" t="s">
        <v>1248</v>
      </c>
      <c r="E1871" s="2" t="s">
        <v>404</v>
      </c>
      <c r="F1871" s="2" t="s">
        <v>345</v>
      </c>
      <c r="G1871" s="2">
        <v>2</v>
      </c>
      <c r="H1871" s="2">
        <v>942.14</v>
      </c>
      <c r="I1871" s="2">
        <v>0</v>
      </c>
      <c r="J1871" s="2">
        <v>0</v>
      </c>
      <c r="K1871" s="2">
        <v>5</v>
      </c>
      <c r="L1871" s="2">
        <v>94.21</v>
      </c>
      <c r="M1871" s="2">
        <v>1978.49</v>
      </c>
      <c r="N1871" s="2">
        <v>1342.38</v>
      </c>
      <c r="O1871" s="2">
        <f t="shared" si="72"/>
        <v>541.89999999999986</v>
      </c>
      <c r="P1871" s="2" t="s">
        <v>32</v>
      </c>
      <c r="Q1871" s="2" t="str">
        <f t="shared" si="73"/>
        <v>UPI</v>
      </c>
      <c r="R1871" s="2" t="s">
        <v>20</v>
      </c>
      <c r="S1871" s="2" t="s">
        <v>56</v>
      </c>
      <c r="T1871" s="2" t="s">
        <v>1756</v>
      </c>
      <c r="U1871" s="2" t="s">
        <v>59</v>
      </c>
      <c r="V1871" t="str">
        <f>TEXT(tblSales[[#This Row],[Invoice Date]],"mmm")</f>
        <v>Oct</v>
      </c>
      <c r="W1871">
        <f>MONTH(tblSales[[#This Row],[Invoice Date]])</f>
        <v>10</v>
      </c>
      <c r="X1871">
        <f>YEAR(tblSales[[#This Row],[Invoice Date]])</f>
        <v>2024</v>
      </c>
      <c r="Y1871" t="str">
        <f>TEXT(tblSales[[#This Row],[Invoice Date]],"mmm-yyyy")</f>
        <v>Oct-2024</v>
      </c>
      <c r="Z1871" t="str">
        <f>_xlfn.XLOOKUP(tblSales[[#This Row],[Product_ID]],Products!$A:$A,Products!$C:$C,"Women Dresses")</f>
        <v>Handbags</v>
      </c>
      <c r="AA1871" t="str">
        <f>_xlfn.XLOOKUP(tblSales[[#This Row],[Product_ID]],Products!$A:$A,Products!$D:$D,"Unknown")</f>
        <v>Sling Bag</v>
      </c>
      <c r="AB1871" t="str">
        <f>_xlfn.XLOOKUP(tblSales[[#This Row],[Product_ID]],Products!$A:$A,Products!$E:$E,"Unknown")</f>
        <v>Tanishq</v>
      </c>
      <c r="AC1871" t="str">
        <f>_xlfn.XLOOKUP(tblSales[[#This Row],[Store_ID]],Stores!$A:$A,Stores!$B:$B,"Unknown")</f>
        <v>TrendMart Visakhapatnam High Street</v>
      </c>
      <c r="AD1871" t="str">
        <f>_xlfn.XLOOKUP(tblSales[[#This Row],[Store_ID]],Stores!$A:$A,Stores!$E:$E,"Unknown")</f>
        <v>South Zone 3</v>
      </c>
      <c r="AE1871" t="str">
        <f>_xlfn.XLOOKUP(tblSales[[#This Row],[Customer_ID]],Customers!$A:$A,Customers!$B:$B,"Unknown")</f>
        <v>Manoj Raman</v>
      </c>
      <c r="AF1871" t="str">
        <f>_xlfn.XLOOKUP(tblSales[[#This Row],[Customer_ID]],Customers!$A:$A,Customers!$J:$J,"Unknown")</f>
        <v>Regular</v>
      </c>
      <c r="AG1871" t="str">
        <f>_xlfn.XLOOKUP(tblSales[[#This Row],[Employee_ID]],Employees!$A:$A,Employees!$B:$B,"Unknown")</f>
        <v>Anitha Ramachandran</v>
      </c>
      <c r="AH1871">
        <f>IF(MONTH(tblSales[[#This Row],[Invoice Date]])&gt;=4,MONTH(tblSales[[#This Row],[Invoice Date]]),MONTH(tblSales[[#This Row],[Invoice Date]])+12)</f>
        <v>10</v>
      </c>
      <c r="AI1871" s="8">
        <f>DATE(YEAR(tblSales[[#This Row],[Invoice Date]]),MONTH(tblSales[[#This Row],[Invoice Date]]),1)</f>
        <v>45566</v>
      </c>
      <c r="AJ1871" t="str">
        <f>_xlfn.XLOOKUP(tblSales[[#This Row],[Product_ID]],Products!$A:$A,Products!$B:$B,"Unknown")</f>
        <v>Tanishq Sling Bag Pink</v>
      </c>
      <c r="AK1871" s="9">
        <f>IFERROR(tblSales[[#This Row],[Profit]]/tblSales[[#This Row],[Sales Amount]],0)</f>
        <v>0.27389574877810846</v>
      </c>
      <c r="AL1871" t="str">
        <f>IF(tblSales[[#This Row],[Discount %]]&lt;=5,"0-5%",
IF(tblSales[[#This Row],[Discount %]]&lt;=10,"5-10%",
IF(tblSales[[#This Row],[Discount %]]&lt;=15,"10-15%",
IF(tblSales[[#This Row],[Discount %]]&lt;=20,"15-20%","20%+"))))</f>
        <v>0-5%</v>
      </c>
    </row>
    <row r="1872" spans="1:38">
      <c r="A1872" s="2" t="s">
        <v>3801</v>
      </c>
      <c r="B1872" s="11">
        <v>45534</v>
      </c>
      <c r="C1872" s="2" t="s">
        <v>2677</v>
      </c>
      <c r="D1872" s="2" t="s">
        <v>114</v>
      </c>
      <c r="E1872" s="2" t="s">
        <v>1018</v>
      </c>
      <c r="F1872" s="2" t="s">
        <v>475</v>
      </c>
      <c r="G1872" s="2">
        <v>2</v>
      </c>
      <c r="H1872" s="2">
        <v>845.03</v>
      </c>
      <c r="I1872" s="2">
        <v>0</v>
      </c>
      <c r="J1872" s="2">
        <v>0</v>
      </c>
      <c r="K1872" s="2">
        <v>5</v>
      </c>
      <c r="L1872" s="2">
        <v>84.5</v>
      </c>
      <c r="M1872" s="2">
        <v>1774.56</v>
      </c>
      <c r="N1872" s="2">
        <v>1079.52</v>
      </c>
      <c r="O1872" s="2">
        <f t="shared" si="72"/>
        <v>610.54</v>
      </c>
      <c r="P1872" s="2" t="s">
        <v>27</v>
      </c>
      <c r="Q1872" s="2" t="str">
        <f t="shared" si="73"/>
        <v>Cash</v>
      </c>
      <c r="R1872" s="2" t="s">
        <v>20</v>
      </c>
      <c r="S1872" s="2" t="s">
        <v>56</v>
      </c>
      <c r="T1872" s="2" t="s">
        <v>3275</v>
      </c>
      <c r="U1872" s="2" t="s">
        <v>59</v>
      </c>
      <c r="V1872" t="str">
        <f>TEXT(tblSales[[#This Row],[Invoice Date]],"mmm")</f>
        <v>Aug</v>
      </c>
      <c r="W1872">
        <f>MONTH(tblSales[[#This Row],[Invoice Date]])</f>
        <v>8</v>
      </c>
      <c r="X1872">
        <f>YEAR(tblSales[[#This Row],[Invoice Date]])</f>
        <v>2024</v>
      </c>
      <c r="Y1872" t="str">
        <f>TEXT(tblSales[[#This Row],[Invoice Date]],"mmm-yyyy")</f>
        <v>Aug-2024</v>
      </c>
      <c r="Z1872" t="str">
        <f>_xlfn.XLOOKUP(tblSales[[#This Row],[Product_ID]],Products!$A:$A,Products!$C:$C,"Women Dresses")</f>
        <v>Women Kurtis</v>
      </c>
      <c r="AA1872" t="str">
        <f>_xlfn.XLOOKUP(tblSales[[#This Row],[Product_ID]],Products!$A:$A,Products!$D:$D,"Unknown")</f>
        <v>Printed Kurti</v>
      </c>
      <c r="AB1872" t="str">
        <f>_xlfn.XLOOKUP(tblSales[[#This Row],[Product_ID]],Products!$A:$A,Products!$E:$E,"Unknown")</f>
        <v>Reebok</v>
      </c>
      <c r="AC1872" t="str">
        <f>_xlfn.XLOOKUP(tblSales[[#This Row],[Store_ID]],Stores!$A:$A,Stores!$B:$B,"Unknown")</f>
        <v>TrendMart Tumakuru High Street</v>
      </c>
      <c r="AD1872" t="str">
        <f>_xlfn.XLOOKUP(tblSales[[#This Row],[Store_ID]],Stores!$A:$A,Stores!$E:$E,"Unknown")</f>
        <v>South Zone 2</v>
      </c>
      <c r="AE1872" t="str">
        <f>_xlfn.XLOOKUP(tblSales[[#This Row],[Customer_ID]],Customers!$A:$A,Customers!$B:$B,"Unknown")</f>
        <v>Pallavi Yadav</v>
      </c>
      <c r="AF1872" t="str">
        <f>_xlfn.XLOOKUP(tblSales[[#This Row],[Customer_ID]],Customers!$A:$A,Customers!$J:$J,"Unknown")</f>
        <v>Gold</v>
      </c>
      <c r="AG1872" t="str">
        <f>_xlfn.XLOOKUP(tblSales[[#This Row],[Employee_ID]],Employees!$A:$A,Employees!$B:$B,"Unknown")</f>
        <v>Arjun Krishnan</v>
      </c>
      <c r="AH1872">
        <f>IF(MONTH(tblSales[[#This Row],[Invoice Date]])&gt;=4,MONTH(tblSales[[#This Row],[Invoice Date]]),MONTH(tblSales[[#This Row],[Invoice Date]])+12)</f>
        <v>8</v>
      </c>
      <c r="AI1872" s="8">
        <f>DATE(YEAR(tblSales[[#This Row],[Invoice Date]]),MONTH(tblSales[[#This Row],[Invoice Date]]),1)</f>
        <v>45505</v>
      </c>
      <c r="AJ1872" t="str">
        <f>_xlfn.XLOOKUP(tblSales[[#This Row],[Product_ID]],Products!$A:$A,Products!$B:$B,"Unknown")</f>
        <v>Reebok Printed Kurti Wine</v>
      </c>
      <c r="AK1872" s="9">
        <f>IFERROR(tblSales[[#This Row],[Profit]]/tblSales[[#This Row],[Sales Amount]],0)</f>
        <v>0.34405148318456408</v>
      </c>
      <c r="AL1872" t="str">
        <f>IF(tblSales[[#This Row],[Discount %]]&lt;=5,"0-5%",
IF(tblSales[[#This Row],[Discount %]]&lt;=10,"5-10%",
IF(tblSales[[#This Row],[Discount %]]&lt;=15,"10-15%",
IF(tblSales[[#This Row],[Discount %]]&lt;=20,"15-20%","20%+"))))</f>
        <v>0-5%</v>
      </c>
    </row>
    <row r="1873" spans="1:38">
      <c r="A1873" s="2" t="s">
        <v>3802</v>
      </c>
      <c r="B1873" s="11">
        <v>45572</v>
      </c>
      <c r="C1873" s="2" t="s">
        <v>3803</v>
      </c>
      <c r="D1873" s="2" t="s">
        <v>513</v>
      </c>
      <c r="E1873" s="2" t="s">
        <v>611</v>
      </c>
      <c r="F1873" s="2" t="s">
        <v>244</v>
      </c>
      <c r="G1873" s="2">
        <v>1</v>
      </c>
      <c r="H1873" s="2">
        <v>2380.37</v>
      </c>
      <c r="I1873" s="2">
        <v>10</v>
      </c>
      <c r="J1873" s="2">
        <v>238.04</v>
      </c>
      <c r="K1873" s="2">
        <v>12</v>
      </c>
      <c r="L1873" s="2">
        <v>257.08</v>
      </c>
      <c r="M1873" s="2">
        <v>2399.41</v>
      </c>
      <c r="N1873" s="2">
        <v>1594</v>
      </c>
      <c r="O1873" s="2">
        <f t="shared" si="72"/>
        <v>548.32999999999993</v>
      </c>
      <c r="P1873" s="2" t="s">
        <v>27</v>
      </c>
      <c r="Q1873" s="2" t="str">
        <f t="shared" si="73"/>
        <v>Cash</v>
      </c>
      <c r="R1873" s="2" t="s">
        <v>20</v>
      </c>
      <c r="S1873" s="2" t="s">
        <v>56</v>
      </c>
      <c r="T1873" s="2" t="s">
        <v>2468</v>
      </c>
      <c r="U1873" s="2" t="s">
        <v>59</v>
      </c>
      <c r="V1873" t="str">
        <f>TEXT(tblSales[[#This Row],[Invoice Date]],"mmm")</f>
        <v>Oct</v>
      </c>
      <c r="W1873">
        <f>MONTH(tblSales[[#This Row],[Invoice Date]])</f>
        <v>10</v>
      </c>
      <c r="X1873">
        <f>YEAR(tblSales[[#This Row],[Invoice Date]])</f>
        <v>2024</v>
      </c>
      <c r="Y1873" t="str">
        <f>TEXT(tblSales[[#This Row],[Invoice Date]],"mmm-yyyy")</f>
        <v>Oct-2024</v>
      </c>
      <c r="Z1873" t="str">
        <f>_xlfn.XLOOKUP(tblSales[[#This Row],[Product_ID]],Products!$A:$A,Products!$C:$C,"Women Dresses")</f>
        <v>Men Ethnic</v>
      </c>
      <c r="AA1873" t="str">
        <f>_xlfn.XLOOKUP(tblSales[[#This Row],[Product_ID]],Products!$A:$A,Products!$D:$D,"Unknown")</f>
        <v>Nehru Jacket</v>
      </c>
      <c r="AB1873" t="str">
        <f>_xlfn.XLOOKUP(tblSales[[#This Row],[Product_ID]],Products!$A:$A,Products!$E:$E,"Unknown")</f>
        <v>Fastrack</v>
      </c>
      <c r="AC1873" t="str">
        <f>_xlfn.XLOOKUP(tblSales[[#This Row],[Store_ID]],Stores!$A:$A,Stores!$B:$B,"Unknown")</f>
        <v>TrendMart Hyderabad High Street</v>
      </c>
      <c r="AD1873" t="str">
        <f>_xlfn.XLOOKUP(tblSales[[#This Row],[Store_ID]],Stores!$A:$A,Stores!$E:$E,"Unknown")</f>
        <v>South Zone 2</v>
      </c>
      <c r="AE1873" t="str">
        <f>_xlfn.XLOOKUP(tblSales[[#This Row],[Customer_ID]],Customers!$A:$A,Customers!$B:$B,"Unknown")</f>
        <v>Tara Srinivasan</v>
      </c>
      <c r="AF1873" t="str">
        <f>_xlfn.XLOOKUP(tblSales[[#This Row],[Customer_ID]],Customers!$A:$A,Customers!$J:$J,"Unknown")</f>
        <v>Gold</v>
      </c>
      <c r="AG1873" t="str">
        <f>_xlfn.XLOOKUP(tblSales[[#This Row],[Employee_ID]],Employees!$A:$A,Employees!$B:$B,"Unknown")</f>
        <v>Ganapathy Naidu</v>
      </c>
      <c r="AH1873">
        <f>IF(MONTH(tblSales[[#This Row],[Invoice Date]])&gt;=4,MONTH(tblSales[[#This Row],[Invoice Date]]),MONTH(tblSales[[#This Row],[Invoice Date]])+12)</f>
        <v>10</v>
      </c>
      <c r="AI1873" s="8">
        <f>DATE(YEAR(tblSales[[#This Row],[Invoice Date]]),MONTH(tblSales[[#This Row],[Invoice Date]]),1)</f>
        <v>45566</v>
      </c>
      <c r="AJ1873" t="str">
        <f>_xlfn.XLOOKUP(tblSales[[#This Row],[Product_ID]],Products!$A:$A,Products!$B:$B,"Unknown")</f>
        <v>Fastrack Nehru Jacket Black</v>
      </c>
      <c r="AK1873" s="9">
        <f>IFERROR(tblSales[[#This Row],[Profit]]/tblSales[[#This Row],[Sales Amount]],0)</f>
        <v>0.22852701289066893</v>
      </c>
      <c r="AL1873" t="str">
        <f>IF(tblSales[[#This Row],[Discount %]]&lt;=5,"0-5%",
IF(tblSales[[#This Row],[Discount %]]&lt;=10,"5-10%",
IF(tblSales[[#This Row],[Discount %]]&lt;=15,"10-15%",
IF(tblSales[[#This Row],[Discount %]]&lt;=20,"15-20%","20%+"))))</f>
        <v>5-10%</v>
      </c>
    </row>
    <row r="1874" spans="1:38">
      <c r="A1874" s="2" t="s">
        <v>3804</v>
      </c>
      <c r="B1874" s="11">
        <v>45409</v>
      </c>
      <c r="C1874" s="2" t="s">
        <v>2323</v>
      </c>
      <c r="D1874" s="2" t="s">
        <v>698</v>
      </c>
      <c r="E1874" s="2" t="s">
        <v>551</v>
      </c>
      <c r="F1874" s="2" t="s">
        <v>475</v>
      </c>
      <c r="G1874" s="2">
        <v>1</v>
      </c>
      <c r="H1874" s="2">
        <v>1357.89</v>
      </c>
      <c r="I1874" s="2">
        <v>5</v>
      </c>
      <c r="J1874" s="2">
        <v>67.89</v>
      </c>
      <c r="K1874" s="2">
        <v>12</v>
      </c>
      <c r="L1874" s="2">
        <v>154.80000000000001</v>
      </c>
      <c r="M1874" s="2">
        <v>1444.8</v>
      </c>
      <c r="N1874" s="2">
        <v>939.13</v>
      </c>
      <c r="O1874" s="2">
        <f t="shared" si="72"/>
        <v>350.86999999999995</v>
      </c>
      <c r="P1874" s="2" t="s">
        <v>28</v>
      </c>
      <c r="Q1874" s="2" t="str">
        <f t="shared" si="73"/>
        <v>Credit Card</v>
      </c>
      <c r="R1874" s="2" t="s">
        <v>21</v>
      </c>
      <c r="S1874" s="2" t="s">
        <v>56</v>
      </c>
      <c r="T1874" s="2" t="s">
        <v>3193</v>
      </c>
      <c r="U1874" s="2" t="s">
        <v>60</v>
      </c>
      <c r="V1874" t="str">
        <f>TEXT(tblSales[[#This Row],[Invoice Date]],"mmm")</f>
        <v>Apr</v>
      </c>
      <c r="W1874">
        <f>MONTH(tblSales[[#This Row],[Invoice Date]])</f>
        <v>4</v>
      </c>
      <c r="X1874">
        <f>YEAR(tblSales[[#This Row],[Invoice Date]])</f>
        <v>2024</v>
      </c>
      <c r="Y1874" t="str">
        <f>TEXT(tblSales[[#This Row],[Invoice Date]],"mmm-yyyy")</f>
        <v>Apr-2024</v>
      </c>
      <c r="Z1874" t="str">
        <f>_xlfn.XLOOKUP(tblSales[[#This Row],[Product_ID]],Products!$A:$A,Products!$C:$C,"Women Dresses")</f>
        <v>Wallets</v>
      </c>
      <c r="AA1874" t="str">
        <f>_xlfn.XLOOKUP(tblSales[[#This Row],[Product_ID]],Products!$A:$A,Products!$D:$D,"Unknown")</f>
        <v>Leather Wallet</v>
      </c>
      <c r="AB1874" t="str">
        <f>_xlfn.XLOOKUP(tblSales[[#This Row],[Product_ID]],Products!$A:$A,Products!$E:$E,"Unknown")</f>
        <v>Numero Uno</v>
      </c>
      <c r="AC1874" t="str">
        <f>_xlfn.XLOOKUP(tblSales[[#This Row],[Store_ID]],Stores!$A:$A,Stores!$B:$B,"Unknown")</f>
        <v>TrendMart Thiruvananthapuram Standard</v>
      </c>
      <c r="AD1874" t="str">
        <f>_xlfn.XLOOKUP(tblSales[[#This Row],[Store_ID]],Stores!$A:$A,Stores!$E:$E,"Unknown")</f>
        <v>South Zone 1</v>
      </c>
      <c r="AE1874" t="str">
        <f>_xlfn.XLOOKUP(tblSales[[#This Row],[Customer_ID]],Customers!$A:$A,Customers!$B:$B,"Unknown")</f>
        <v>Saranya Rao</v>
      </c>
      <c r="AF1874" t="str">
        <f>_xlfn.XLOOKUP(tblSales[[#This Row],[Customer_ID]],Customers!$A:$A,Customers!$J:$J,"Unknown")</f>
        <v>Regular</v>
      </c>
      <c r="AG1874" t="str">
        <f>_xlfn.XLOOKUP(tblSales[[#This Row],[Employee_ID]],Employees!$A:$A,Employees!$B:$B,"Unknown")</f>
        <v>Arjun Krishnan</v>
      </c>
      <c r="AH1874">
        <f>IF(MONTH(tblSales[[#This Row],[Invoice Date]])&gt;=4,MONTH(tblSales[[#This Row],[Invoice Date]]),MONTH(tblSales[[#This Row],[Invoice Date]])+12)</f>
        <v>4</v>
      </c>
      <c r="AI1874" s="8">
        <f>DATE(YEAR(tblSales[[#This Row],[Invoice Date]]),MONTH(tblSales[[#This Row],[Invoice Date]]),1)</f>
        <v>45383</v>
      </c>
      <c r="AJ1874" t="str">
        <f>_xlfn.XLOOKUP(tblSales[[#This Row],[Product_ID]],Products!$A:$A,Products!$B:$B,"Unknown")</f>
        <v>Numero Uno Leather Wallet Wine</v>
      </c>
      <c r="AK1874" s="9">
        <f>IFERROR(tblSales[[#This Row],[Profit]]/tblSales[[#This Row],[Sales Amount]],0)</f>
        <v>0.24285022148394239</v>
      </c>
      <c r="AL1874" t="str">
        <f>IF(tblSales[[#This Row],[Discount %]]&lt;=5,"0-5%",
IF(tblSales[[#This Row],[Discount %]]&lt;=10,"5-10%",
IF(tblSales[[#This Row],[Discount %]]&lt;=15,"10-15%",
IF(tblSales[[#This Row],[Discount %]]&lt;=20,"15-20%","20%+"))))</f>
        <v>0-5%</v>
      </c>
    </row>
    <row r="1875" spans="1:38">
      <c r="A1875" s="2" t="s">
        <v>3805</v>
      </c>
      <c r="B1875" s="11">
        <v>45567</v>
      </c>
      <c r="C1875" s="2" t="s">
        <v>1755</v>
      </c>
      <c r="D1875" s="2" t="s">
        <v>474</v>
      </c>
      <c r="E1875" s="2" t="s">
        <v>275</v>
      </c>
      <c r="F1875" s="2" t="s">
        <v>458</v>
      </c>
      <c r="G1875" s="2">
        <v>3</v>
      </c>
      <c r="H1875" s="2">
        <v>3157.98</v>
      </c>
      <c r="I1875" s="2">
        <v>0</v>
      </c>
      <c r="J1875" s="2">
        <v>0</v>
      </c>
      <c r="K1875" s="2">
        <v>12</v>
      </c>
      <c r="L1875" s="2">
        <v>1136.8699999999999</v>
      </c>
      <c r="M1875" s="2">
        <v>10610.81</v>
      </c>
      <c r="N1875" s="2">
        <v>6102.03</v>
      </c>
      <c r="O1875" s="2">
        <f t="shared" si="72"/>
        <v>3371.91</v>
      </c>
      <c r="P1875" s="2" t="s">
        <v>28</v>
      </c>
      <c r="Q1875" s="2" t="str">
        <f t="shared" si="73"/>
        <v>Credit Card</v>
      </c>
      <c r="R1875" s="2" t="s">
        <v>21</v>
      </c>
      <c r="S1875" s="2" t="s">
        <v>56</v>
      </c>
      <c r="T1875" s="2" t="s">
        <v>228</v>
      </c>
      <c r="U1875" s="2" t="s">
        <v>59</v>
      </c>
      <c r="V1875" t="str">
        <f>TEXT(tblSales[[#This Row],[Invoice Date]],"mmm")</f>
        <v>Oct</v>
      </c>
      <c r="W1875">
        <f>MONTH(tblSales[[#This Row],[Invoice Date]])</f>
        <v>10</v>
      </c>
      <c r="X1875">
        <f>YEAR(tblSales[[#This Row],[Invoice Date]])</f>
        <v>2024</v>
      </c>
      <c r="Y1875" t="str">
        <f>TEXT(tblSales[[#This Row],[Invoice Date]],"mmm-yyyy")</f>
        <v>Oct-2024</v>
      </c>
      <c r="Z1875" t="str">
        <f>_xlfn.XLOOKUP(tblSales[[#This Row],[Product_ID]],Products!$A:$A,Products!$C:$C,"Women Dresses")</f>
        <v>Handbags</v>
      </c>
      <c r="AA1875" t="str">
        <f>_xlfn.XLOOKUP(tblSales[[#This Row],[Product_ID]],Products!$A:$A,Products!$D:$D,"Unknown")</f>
        <v>Sling Bag</v>
      </c>
      <c r="AB1875" t="str">
        <f>_xlfn.XLOOKUP(tblSales[[#This Row],[Product_ID]],Products!$A:$A,Products!$E:$E,"Unknown")</f>
        <v>GRT Jewellers</v>
      </c>
      <c r="AC1875" t="str">
        <f>_xlfn.XLOOKUP(tblSales[[#This Row],[Store_ID]],Stores!$A:$A,Stores!$B:$B,"Unknown")</f>
        <v>TrendMart Madurai High Street</v>
      </c>
      <c r="AD1875" t="str">
        <f>_xlfn.XLOOKUP(tblSales[[#This Row],[Store_ID]],Stores!$A:$A,Stores!$E:$E,"Unknown")</f>
        <v>South Zone 1</v>
      </c>
      <c r="AE1875" t="str">
        <f>_xlfn.XLOOKUP(tblSales[[#This Row],[Customer_ID]],Customers!$A:$A,Customers!$B:$B,"Unknown")</f>
        <v>Kavitha Sharma</v>
      </c>
      <c r="AF1875" t="str">
        <f>_xlfn.XLOOKUP(tblSales[[#This Row],[Customer_ID]],Customers!$A:$A,Customers!$J:$J,"Unknown")</f>
        <v>Platinum</v>
      </c>
      <c r="AG1875" t="str">
        <f>_xlfn.XLOOKUP(tblSales[[#This Row],[Employee_ID]],Employees!$A:$A,Employees!$B:$B,"Unknown")</f>
        <v>Anil Reddy</v>
      </c>
      <c r="AH1875">
        <f>IF(MONTH(tblSales[[#This Row],[Invoice Date]])&gt;=4,MONTH(tblSales[[#This Row],[Invoice Date]]),MONTH(tblSales[[#This Row],[Invoice Date]])+12)</f>
        <v>10</v>
      </c>
      <c r="AI1875" s="8">
        <f>DATE(YEAR(tblSales[[#This Row],[Invoice Date]]),MONTH(tblSales[[#This Row],[Invoice Date]]),1)</f>
        <v>45566</v>
      </c>
      <c r="AJ1875" t="str">
        <f>_xlfn.XLOOKUP(tblSales[[#This Row],[Product_ID]],Products!$A:$A,Products!$B:$B,"Unknown")</f>
        <v>GRT Jewellers Sling Bag Olive</v>
      </c>
      <c r="AK1875" s="9">
        <f>IFERROR(tblSales[[#This Row],[Profit]]/tblSales[[#This Row],[Sales Amount]],0)</f>
        <v>0.31778064068624357</v>
      </c>
      <c r="AL1875" t="str">
        <f>IF(tblSales[[#This Row],[Discount %]]&lt;=5,"0-5%",
IF(tblSales[[#This Row],[Discount %]]&lt;=10,"5-10%",
IF(tblSales[[#This Row],[Discount %]]&lt;=15,"10-15%",
IF(tblSales[[#This Row],[Discount %]]&lt;=20,"15-20%","20%+"))))</f>
        <v>0-5%</v>
      </c>
    </row>
    <row r="1876" spans="1:38">
      <c r="A1876" s="2" t="s">
        <v>3806</v>
      </c>
      <c r="B1876" s="11">
        <v>45414</v>
      </c>
      <c r="C1876" s="2" t="s">
        <v>389</v>
      </c>
      <c r="D1876" s="2" t="s">
        <v>531</v>
      </c>
      <c r="E1876" s="2" t="s">
        <v>121</v>
      </c>
      <c r="F1876" s="2" t="s">
        <v>386</v>
      </c>
      <c r="G1876" s="2">
        <v>1</v>
      </c>
      <c r="H1876" s="2">
        <v>3050.11</v>
      </c>
      <c r="I1876" s="2">
        <v>0</v>
      </c>
      <c r="J1876" s="2">
        <v>0</v>
      </c>
      <c r="K1876" s="2">
        <v>12</v>
      </c>
      <c r="L1876" s="2">
        <v>366.01</v>
      </c>
      <c r="M1876" s="2">
        <v>3416.12</v>
      </c>
      <c r="N1876" s="2">
        <v>2135.85</v>
      </c>
      <c r="O1876" s="2">
        <f t="shared" si="72"/>
        <v>914.26</v>
      </c>
      <c r="P1876" s="2" t="s">
        <v>32</v>
      </c>
      <c r="Q1876" s="2" t="str">
        <f t="shared" si="73"/>
        <v>UPI</v>
      </c>
      <c r="R1876" s="2" t="s">
        <v>20</v>
      </c>
      <c r="S1876" s="2" t="s">
        <v>56</v>
      </c>
      <c r="T1876" s="2" t="s">
        <v>245</v>
      </c>
      <c r="U1876" s="2" t="s">
        <v>59</v>
      </c>
      <c r="V1876" t="str">
        <f>TEXT(tblSales[[#This Row],[Invoice Date]],"mmm")</f>
        <v>May</v>
      </c>
      <c r="W1876">
        <f>MONTH(tblSales[[#This Row],[Invoice Date]])</f>
        <v>5</v>
      </c>
      <c r="X1876">
        <f>YEAR(tblSales[[#This Row],[Invoice Date]])</f>
        <v>2024</v>
      </c>
      <c r="Y1876" t="str">
        <f>TEXT(tblSales[[#This Row],[Invoice Date]],"mmm-yyyy")</f>
        <v>May-2024</v>
      </c>
      <c r="Z1876" t="str">
        <f>_xlfn.XLOOKUP(tblSales[[#This Row],[Product_ID]],Products!$A:$A,Products!$C:$C,"Women Dresses")</f>
        <v>Handbags</v>
      </c>
      <c r="AA1876" t="str">
        <f>_xlfn.XLOOKUP(tblSales[[#This Row],[Product_ID]],Products!$A:$A,Products!$D:$D,"Unknown")</f>
        <v>Sling Bag</v>
      </c>
      <c r="AB1876" t="str">
        <f>_xlfn.XLOOKUP(tblSales[[#This Row],[Product_ID]],Products!$A:$A,Products!$E:$E,"Unknown")</f>
        <v>Tanishq</v>
      </c>
      <c r="AC1876" t="str">
        <f>_xlfn.XLOOKUP(tblSales[[#This Row],[Store_ID]],Stores!$A:$A,Stores!$B:$B,"Unknown")</f>
        <v>TrendMart Kurnool High Street</v>
      </c>
      <c r="AD1876" t="str">
        <f>_xlfn.XLOOKUP(tblSales[[#This Row],[Store_ID]],Stores!$A:$A,Stores!$E:$E,"Unknown")</f>
        <v>South Zone 3</v>
      </c>
      <c r="AE1876" t="str">
        <f>_xlfn.XLOOKUP(tblSales[[#This Row],[Customer_ID]],Customers!$A:$A,Customers!$B:$B,"Unknown")</f>
        <v>Hariharan Menon</v>
      </c>
      <c r="AF1876" t="str">
        <f>_xlfn.XLOOKUP(tblSales[[#This Row],[Customer_ID]],Customers!$A:$A,Customers!$J:$J,"Unknown")</f>
        <v>Platinum</v>
      </c>
      <c r="AG1876" t="str">
        <f>_xlfn.XLOOKUP(tblSales[[#This Row],[Employee_ID]],Employees!$A:$A,Employees!$B:$B,"Unknown")</f>
        <v>Malini Gowda</v>
      </c>
      <c r="AH1876">
        <f>IF(MONTH(tblSales[[#This Row],[Invoice Date]])&gt;=4,MONTH(tblSales[[#This Row],[Invoice Date]]),MONTH(tblSales[[#This Row],[Invoice Date]])+12)</f>
        <v>5</v>
      </c>
      <c r="AI1876" s="8">
        <f>DATE(YEAR(tblSales[[#This Row],[Invoice Date]]),MONTH(tblSales[[#This Row],[Invoice Date]]),1)</f>
        <v>45413</v>
      </c>
      <c r="AJ1876" t="str">
        <f>_xlfn.XLOOKUP(tblSales[[#This Row],[Product_ID]],Products!$A:$A,Products!$B:$B,"Unknown")</f>
        <v>Tanishq Sling Bag Mustard</v>
      </c>
      <c r="AK1876" s="9">
        <f>IFERROR(tblSales[[#This Row],[Profit]]/tblSales[[#This Row],[Sales Amount]],0)</f>
        <v>0.26763111366111264</v>
      </c>
      <c r="AL1876" t="str">
        <f>IF(tblSales[[#This Row],[Discount %]]&lt;=5,"0-5%",
IF(tblSales[[#This Row],[Discount %]]&lt;=10,"5-10%",
IF(tblSales[[#This Row],[Discount %]]&lt;=15,"10-15%",
IF(tblSales[[#This Row],[Discount %]]&lt;=20,"15-20%","20%+"))))</f>
        <v>0-5%</v>
      </c>
    </row>
    <row r="1877" spans="1:38">
      <c r="A1877" s="2" t="s">
        <v>3807</v>
      </c>
      <c r="B1877" s="11">
        <v>45701</v>
      </c>
      <c r="C1877" s="2" t="s">
        <v>605</v>
      </c>
      <c r="D1877" s="2" t="s">
        <v>918</v>
      </c>
      <c r="E1877" s="2" t="s">
        <v>309</v>
      </c>
      <c r="F1877" s="2" t="s">
        <v>210</v>
      </c>
      <c r="G1877" s="2">
        <v>1</v>
      </c>
      <c r="H1877" s="2">
        <v>541.48</v>
      </c>
      <c r="I1877" s="2">
        <v>0</v>
      </c>
      <c r="J1877" s="2">
        <v>0</v>
      </c>
      <c r="K1877" s="2">
        <v>5</v>
      </c>
      <c r="L1877" s="2">
        <v>27.07</v>
      </c>
      <c r="M1877" s="2">
        <v>568.54999999999995</v>
      </c>
      <c r="N1877" s="2">
        <v>303.61</v>
      </c>
      <c r="O1877" s="2">
        <f t="shared" si="72"/>
        <v>237.86999999999995</v>
      </c>
      <c r="P1877" s="2" t="s">
        <v>28</v>
      </c>
      <c r="Q1877" s="2" t="str">
        <f t="shared" si="73"/>
        <v>Credit Card</v>
      </c>
      <c r="R1877" s="2" t="s">
        <v>20</v>
      </c>
      <c r="S1877" s="2" t="s">
        <v>56</v>
      </c>
      <c r="T1877" s="2" t="s">
        <v>1688</v>
      </c>
      <c r="U1877" s="2" t="s">
        <v>59</v>
      </c>
      <c r="V1877" t="str">
        <f>TEXT(tblSales[[#This Row],[Invoice Date]],"mmm")</f>
        <v>Feb</v>
      </c>
      <c r="W1877">
        <f>MONTH(tblSales[[#This Row],[Invoice Date]])</f>
        <v>2</v>
      </c>
      <c r="X1877">
        <f>YEAR(tblSales[[#This Row],[Invoice Date]])</f>
        <v>2025</v>
      </c>
      <c r="Y1877" t="str">
        <f>TEXT(tblSales[[#This Row],[Invoice Date]],"mmm-yyyy")</f>
        <v>Feb-2025</v>
      </c>
      <c r="Z1877" t="str">
        <f>_xlfn.XLOOKUP(tblSales[[#This Row],[Product_ID]],Products!$A:$A,Products!$C:$C,"Women Dresses")</f>
        <v>Accessories</v>
      </c>
      <c r="AA1877" t="str">
        <f>_xlfn.XLOOKUP(tblSales[[#This Row],[Product_ID]],Products!$A:$A,Products!$D:$D,"Unknown")</f>
        <v>Cap</v>
      </c>
      <c r="AB1877" t="str">
        <f>_xlfn.XLOOKUP(tblSales[[#This Row],[Product_ID]],Products!$A:$A,Products!$E:$E,"Unknown")</f>
        <v>Blackberrys</v>
      </c>
      <c r="AC1877" t="str">
        <f>_xlfn.XLOOKUP(tblSales[[#This Row],[Store_ID]],Stores!$A:$A,Stores!$B:$B,"Unknown")</f>
        <v>TrendMart Alappuzha Outlet</v>
      </c>
      <c r="AD1877" t="str">
        <f>_xlfn.XLOOKUP(tblSales[[#This Row],[Store_ID]],Stores!$A:$A,Stores!$E:$E,"Unknown")</f>
        <v>South Zone 1</v>
      </c>
      <c r="AE1877" t="str">
        <f>_xlfn.XLOOKUP(tblSales[[#This Row],[Customer_ID]],Customers!$A:$A,Customers!$B:$B,"Unknown")</f>
        <v>Manikandan Naidu</v>
      </c>
      <c r="AF1877" t="str">
        <f>_xlfn.XLOOKUP(tblSales[[#This Row],[Customer_ID]],Customers!$A:$A,Customers!$J:$J,"Unknown")</f>
        <v>Silver</v>
      </c>
      <c r="AG1877" t="str">
        <f>_xlfn.XLOOKUP(tblSales[[#This Row],[Employee_ID]],Employees!$A:$A,Employees!$B:$B,"Unknown")</f>
        <v>Rani Mishra</v>
      </c>
      <c r="AH1877">
        <f>IF(MONTH(tblSales[[#This Row],[Invoice Date]])&gt;=4,MONTH(tblSales[[#This Row],[Invoice Date]]),MONTH(tblSales[[#This Row],[Invoice Date]])+12)</f>
        <v>14</v>
      </c>
      <c r="AI1877" s="8">
        <f>DATE(YEAR(tblSales[[#This Row],[Invoice Date]]),MONTH(tblSales[[#This Row],[Invoice Date]]),1)</f>
        <v>45689</v>
      </c>
      <c r="AJ1877" t="str">
        <f>_xlfn.XLOOKUP(tblSales[[#This Row],[Product_ID]],Products!$A:$A,Products!$B:$B,"Unknown")</f>
        <v>Blackberrys Cap Olive</v>
      </c>
      <c r="AK1877" s="9">
        <f>IFERROR(tblSales[[#This Row],[Profit]]/tblSales[[#This Row],[Sales Amount]],0)</f>
        <v>0.41838008970187313</v>
      </c>
      <c r="AL1877" t="str">
        <f>IF(tblSales[[#This Row],[Discount %]]&lt;=5,"0-5%",
IF(tblSales[[#This Row],[Discount %]]&lt;=10,"5-10%",
IF(tblSales[[#This Row],[Discount %]]&lt;=15,"10-15%",
IF(tblSales[[#This Row],[Discount %]]&lt;=20,"15-20%","20%+"))))</f>
        <v>0-5%</v>
      </c>
    </row>
    <row r="1878" spans="1:38">
      <c r="A1878" s="2" t="s">
        <v>3808</v>
      </c>
      <c r="B1878" s="11">
        <v>45500</v>
      </c>
      <c r="C1878" s="2" t="s">
        <v>435</v>
      </c>
      <c r="D1878" s="2" t="s">
        <v>1244</v>
      </c>
      <c r="E1878" s="2" t="s">
        <v>1079</v>
      </c>
      <c r="F1878" s="2" t="s">
        <v>319</v>
      </c>
      <c r="G1878" s="2">
        <v>3</v>
      </c>
      <c r="H1878" s="2">
        <v>540.58000000000004</v>
      </c>
      <c r="I1878" s="2">
        <v>25</v>
      </c>
      <c r="J1878" s="2">
        <v>405.44</v>
      </c>
      <c r="K1878" s="2">
        <v>5</v>
      </c>
      <c r="L1878" s="2">
        <v>60.81</v>
      </c>
      <c r="M1878" s="2">
        <v>1277.1099999999999</v>
      </c>
      <c r="N1878" s="2">
        <v>1046.25</v>
      </c>
      <c r="O1878" s="2">
        <f t="shared" si="72"/>
        <v>170.0499999999999</v>
      </c>
      <c r="P1878" s="2" t="s">
        <v>29</v>
      </c>
      <c r="Q1878" s="2" t="str">
        <f t="shared" si="73"/>
        <v>Debit Card</v>
      </c>
      <c r="R1878" s="2" t="s">
        <v>20</v>
      </c>
      <c r="S1878" s="2" t="s">
        <v>56</v>
      </c>
      <c r="T1878" s="2" t="s">
        <v>3248</v>
      </c>
      <c r="U1878" s="2" t="s">
        <v>60</v>
      </c>
      <c r="V1878" t="str">
        <f>TEXT(tblSales[[#This Row],[Invoice Date]],"mmm")</f>
        <v>Jul</v>
      </c>
      <c r="W1878">
        <f>MONTH(tblSales[[#This Row],[Invoice Date]])</f>
        <v>7</v>
      </c>
      <c r="X1878">
        <f>YEAR(tblSales[[#This Row],[Invoice Date]])</f>
        <v>2024</v>
      </c>
      <c r="Y1878" t="str">
        <f>TEXT(tblSales[[#This Row],[Invoice Date]],"mmm-yyyy")</f>
        <v>Jul-2024</v>
      </c>
      <c r="Z1878" t="str">
        <f>_xlfn.XLOOKUP(tblSales[[#This Row],[Product_ID]],Products!$A:$A,Products!$C:$C,"Women Dresses")</f>
        <v>Men T-Shirts</v>
      </c>
      <c r="AA1878" t="str">
        <f>_xlfn.XLOOKUP(tblSales[[#This Row],[Product_ID]],Products!$A:$A,Products!$D:$D,"Unknown")</f>
        <v>Polo</v>
      </c>
      <c r="AB1878" t="str">
        <f>_xlfn.XLOOKUP(tblSales[[#This Row],[Product_ID]],Products!$A:$A,Products!$E:$E,"Unknown")</f>
        <v>Metro Shoes</v>
      </c>
      <c r="AC1878" t="str">
        <f>_xlfn.XLOOKUP(tblSales[[#This Row],[Store_ID]],Stores!$A:$A,Stores!$B:$B,"Unknown")</f>
        <v>TrendMart Guntur Flagship</v>
      </c>
      <c r="AD1878" t="str">
        <f>_xlfn.XLOOKUP(tblSales[[#This Row],[Store_ID]],Stores!$A:$A,Stores!$E:$E,"Unknown")</f>
        <v>South Zone 3</v>
      </c>
      <c r="AE1878" t="str">
        <f>_xlfn.XLOOKUP(tblSales[[#This Row],[Customer_ID]],Customers!$A:$A,Customers!$B:$B,"Unknown")</f>
        <v>Jyothi Achari</v>
      </c>
      <c r="AF1878" t="str">
        <f>_xlfn.XLOOKUP(tblSales[[#This Row],[Customer_ID]],Customers!$A:$A,Customers!$J:$J,"Unknown")</f>
        <v>Regular</v>
      </c>
      <c r="AG1878" t="str">
        <f>_xlfn.XLOOKUP(tblSales[[#This Row],[Employee_ID]],Employees!$A:$A,Employees!$B:$B,"Unknown")</f>
        <v>Sathish Sundaram</v>
      </c>
      <c r="AH1878">
        <f>IF(MONTH(tblSales[[#This Row],[Invoice Date]])&gt;=4,MONTH(tblSales[[#This Row],[Invoice Date]]),MONTH(tblSales[[#This Row],[Invoice Date]])+12)</f>
        <v>7</v>
      </c>
      <c r="AI1878" s="8">
        <f>DATE(YEAR(tblSales[[#This Row],[Invoice Date]]),MONTH(tblSales[[#This Row],[Invoice Date]]),1)</f>
        <v>45474</v>
      </c>
      <c r="AJ1878" t="str">
        <f>_xlfn.XLOOKUP(tblSales[[#This Row],[Product_ID]],Products!$A:$A,Products!$B:$B,"Unknown")</f>
        <v>Metro Shoes Polo Purple</v>
      </c>
      <c r="AK1878" s="9">
        <f>IFERROR(tblSales[[#This Row],[Profit]]/tblSales[[#This Row],[Sales Amount]],0)</f>
        <v>0.13315219519070395</v>
      </c>
      <c r="AL1878" t="str">
        <f>IF(tblSales[[#This Row],[Discount %]]&lt;=5,"0-5%",
IF(tblSales[[#This Row],[Discount %]]&lt;=10,"5-10%",
IF(tblSales[[#This Row],[Discount %]]&lt;=15,"10-15%",
IF(tblSales[[#This Row],[Discount %]]&lt;=20,"15-20%","20%+"))))</f>
        <v>20%+</v>
      </c>
    </row>
    <row r="1879" spans="1:38">
      <c r="A1879" s="2" t="s">
        <v>3809</v>
      </c>
      <c r="B1879" s="11">
        <v>45726</v>
      </c>
      <c r="C1879" s="2" t="s">
        <v>3635</v>
      </c>
      <c r="D1879" s="2" t="s">
        <v>1408</v>
      </c>
      <c r="E1879" s="2" t="s">
        <v>746</v>
      </c>
      <c r="F1879" s="2" t="s">
        <v>475</v>
      </c>
      <c r="G1879" s="2">
        <v>2</v>
      </c>
      <c r="H1879" s="2">
        <v>725.39</v>
      </c>
      <c r="I1879" s="2">
        <v>5</v>
      </c>
      <c r="J1879" s="2">
        <v>72.540000000000006</v>
      </c>
      <c r="K1879" s="2">
        <v>5</v>
      </c>
      <c r="L1879" s="2">
        <v>68.91</v>
      </c>
      <c r="M1879" s="2">
        <v>1447.15</v>
      </c>
      <c r="N1879" s="2">
        <v>1140.3599999999999</v>
      </c>
      <c r="O1879" s="2">
        <f t="shared" si="72"/>
        <v>237.88000000000019</v>
      </c>
      <c r="P1879" s="2" t="s">
        <v>28</v>
      </c>
      <c r="Q1879" s="2" t="str">
        <f t="shared" si="73"/>
        <v>Credit Card</v>
      </c>
      <c r="R1879" s="2" t="s">
        <v>20</v>
      </c>
      <c r="S1879" s="2" t="s">
        <v>56</v>
      </c>
      <c r="T1879" s="2" t="s">
        <v>1224</v>
      </c>
      <c r="U1879" s="2" t="s">
        <v>59</v>
      </c>
      <c r="V1879" t="str">
        <f>TEXT(tblSales[[#This Row],[Invoice Date]],"mmm")</f>
        <v>Mar</v>
      </c>
      <c r="W1879">
        <f>MONTH(tblSales[[#This Row],[Invoice Date]])</f>
        <v>3</v>
      </c>
      <c r="X1879">
        <f>YEAR(tblSales[[#This Row],[Invoice Date]])</f>
        <v>2025</v>
      </c>
      <c r="Y1879" t="str">
        <f>TEXT(tblSales[[#This Row],[Invoice Date]],"mmm-yyyy")</f>
        <v>Mar-2025</v>
      </c>
      <c r="Z1879" t="str">
        <f>_xlfn.XLOOKUP(tblSales[[#This Row],[Product_ID]],Products!$A:$A,Products!$C:$C,"Women Dresses")</f>
        <v>Wallets</v>
      </c>
      <c r="AA1879" t="str">
        <f>_xlfn.XLOOKUP(tblSales[[#This Row],[Product_ID]],Products!$A:$A,Products!$D:$D,"Unknown")</f>
        <v>Leather Wallet</v>
      </c>
      <c r="AB1879" t="str">
        <f>_xlfn.XLOOKUP(tblSales[[#This Row],[Product_ID]],Products!$A:$A,Products!$E:$E,"Unknown")</f>
        <v>Skechers</v>
      </c>
      <c r="AC1879" t="str">
        <f>_xlfn.XLOOKUP(tblSales[[#This Row],[Store_ID]],Stores!$A:$A,Stores!$B:$B,"Unknown")</f>
        <v>TrendMart Guntur Standard</v>
      </c>
      <c r="AD1879" t="str">
        <f>_xlfn.XLOOKUP(tblSales[[#This Row],[Store_ID]],Stores!$A:$A,Stores!$E:$E,"Unknown")</f>
        <v>South Zone 3</v>
      </c>
      <c r="AE1879" t="str">
        <f>_xlfn.XLOOKUP(tblSales[[#This Row],[Customer_ID]],Customers!$A:$A,Customers!$B:$B,"Unknown")</f>
        <v>Deepak Nair</v>
      </c>
      <c r="AF1879" t="str">
        <f>_xlfn.XLOOKUP(tblSales[[#This Row],[Customer_ID]],Customers!$A:$A,Customers!$J:$J,"Unknown")</f>
        <v>Regular</v>
      </c>
      <c r="AG1879" t="str">
        <f>_xlfn.XLOOKUP(tblSales[[#This Row],[Employee_ID]],Employees!$A:$A,Employees!$B:$B,"Unknown")</f>
        <v>Arjun Krishnan</v>
      </c>
      <c r="AH1879">
        <f>IF(MONTH(tblSales[[#This Row],[Invoice Date]])&gt;=4,MONTH(tblSales[[#This Row],[Invoice Date]]),MONTH(tblSales[[#This Row],[Invoice Date]])+12)</f>
        <v>15</v>
      </c>
      <c r="AI1879" s="8">
        <f>DATE(YEAR(tblSales[[#This Row],[Invoice Date]]),MONTH(tblSales[[#This Row],[Invoice Date]]),1)</f>
        <v>45717</v>
      </c>
      <c r="AJ1879" t="str">
        <f>_xlfn.XLOOKUP(tblSales[[#This Row],[Product_ID]],Products!$A:$A,Products!$B:$B,"Unknown")</f>
        <v>Skechers Leather Wallet Brown</v>
      </c>
      <c r="AK1879" s="9">
        <f>IFERROR(tblSales[[#This Row],[Profit]]/tblSales[[#This Row],[Sales Amount]],0)</f>
        <v>0.16437826071934505</v>
      </c>
      <c r="AL1879" t="str">
        <f>IF(tblSales[[#This Row],[Discount %]]&lt;=5,"0-5%",
IF(tblSales[[#This Row],[Discount %]]&lt;=10,"5-10%",
IF(tblSales[[#This Row],[Discount %]]&lt;=15,"10-15%",
IF(tblSales[[#This Row],[Discount %]]&lt;=20,"15-20%","20%+"))))</f>
        <v>0-5%</v>
      </c>
    </row>
    <row r="1880" spans="1:38">
      <c r="A1880" s="2" t="s">
        <v>3810</v>
      </c>
      <c r="B1880" s="11">
        <v>45510</v>
      </c>
      <c r="C1880" s="2" t="s">
        <v>2224</v>
      </c>
      <c r="D1880" s="2" t="s">
        <v>1876</v>
      </c>
      <c r="E1880" s="2" t="s">
        <v>973</v>
      </c>
      <c r="F1880" s="2" t="s">
        <v>210</v>
      </c>
      <c r="G1880" s="2">
        <v>1</v>
      </c>
      <c r="H1880" s="2">
        <v>889.27</v>
      </c>
      <c r="I1880" s="2">
        <v>25</v>
      </c>
      <c r="J1880" s="2">
        <v>222.32</v>
      </c>
      <c r="K1880" s="2">
        <v>5</v>
      </c>
      <c r="L1880" s="2">
        <v>33.35</v>
      </c>
      <c r="M1880" s="2">
        <v>700.3</v>
      </c>
      <c r="N1880" s="2">
        <v>535.47</v>
      </c>
      <c r="O1880" s="2">
        <f t="shared" si="72"/>
        <v>131.47999999999993</v>
      </c>
      <c r="P1880" s="2" t="s">
        <v>32</v>
      </c>
      <c r="Q1880" s="2" t="str">
        <f t="shared" si="73"/>
        <v>UPI</v>
      </c>
      <c r="R1880" s="2" t="s">
        <v>20</v>
      </c>
      <c r="S1880" s="2" t="s">
        <v>56</v>
      </c>
      <c r="T1880" s="2" t="s">
        <v>1169</v>
      </c>
      <c r="U1880" s="2" t="s">
        <v>59</v>
      </c>
      <c r="V1880" t="str">
        <f>TEXT(tblSales[[#This Row],[Invoice Date]],"mmm")</f>
        <v>Aug</v>
      </c>
      <c r="W1880">
        <f>MONTH(tblSales[[#This Row],[Invoice Date]])</f>
        <v>8</v>
      </c>
      <c r="X1880">
        <f>YEAR(tblSales[[#This Row],[Invoice Date]])</f>
        <v>2024</v>
      </c>
      <c r="Y1880" t="str">
        <f>TEXT(tblSales[[#This Row],[Invoice Date]],"mmm-yyyy")</f>
        <v>Aug-2024</v>
      </c>
      <c r="Z1880" t="str">
        <f>_xlfn.XLOOKUP(tblSales[[#This Row],[Product_ID]],Products!$A:$A,Products!$C:$C,"Women Dresses")</f>
        <v>Accessories</v>
      </c>
      <c r="AA1880" t="str">
        <f>_xlfn.XLOOKUP(tblSales[[#This Row],[Product_ID]],Products!$A:$A,Products!$D:$D,"Unknown")</f>
        <v>Tie</v>
      </c>
      <c r="AB1880" t="str">
        <f>_xlfn.XLOOKUP(tblSales[[#This Row],[Product_ID]],Products!$A:$A,Products!$E:$E,"Unknown")</f>
        <v>Metro Shoes</v>
      </c>
      <c r="AC1880" t="str">
        <f>_xlfn.XLOOKUP(tblSales[[#This Row],[Store_ID]],Stores!$A:$A,Stores!$B:$B,"Unknown")</f>
        <v>TrendMart Kochi High Street</v>
      </c>
      <c r="AD1880" t="str">
        <f>_xlfn.XLOOKUP(tblSales[[#This Row],[Store_ID]],Stores!$A:$A,Stores!$E:$E,"Unknown")</f>
        <v>South Zone 1</v>
      </c>
      <c r="AE1880" t="str">
        <f>_xlfn.XLOOKUP(tblSales[[#This Row],[Customer_ID]],Customers!$A:$A,Customers!$B:$B,"Unknown")</f>
        <v>Bharathi Singh</v>
      </c>
      <c r="AF1880" t="str">
        <f>_xlfn.XLOOKUP(tblSales[[#This Row],[Customer_ID]],Customers!$A:$A,Customers!$J:$J,"Unknown")</f>
        <v>Platinum</v>
      </c>
      <c r="AG1880" t="str">
        <f>_xlfn.XLOOKUP(tblSales[[#This Row],[Employee_ID]],Employees!$A:$A,Employees!$B:$B,"Unknown")</f>
        <v>Rani Mishra</v>
      </c>
      <c r="AH1880">
        <f>IF(MONTH(tblSales[[#This Row],[Invoice Date]])&gt;=4,MONTH(tblSales[[#This Row],[Invoice Date]]),MONTH(tblSales[[#This Row],[Invoice Date]])+12)</f>
        <v>8</v>
      </c>
      <c r="AI1880" s="8">
        <f>DATE(YEAR(tblSales[[#This Row],[Invoice Date]]),MONTH(tblSales[[#This Row],[Invoice Date]]),1)</f>
        <v>45505</v>
      </c>
      <c r="AJ1880" t="str">
        <f>_xlfn.XLOOKUP(tblSales[[#This Row],[Product_ID]],Products!$A:$A,Products!$B:$B,"Unknown")</f>
        <v>Metro Shoes Tie Orange</v>
      </c>
      <c r="AK1880" s="9">
        <f>IFERROR(tblSales[[#This Row],[Profit]]/tblSales[[#This Row],[Sales Amount]],0)</f>
        <v>0.18774810795373403</v>
      </c>
      <c r="AL1880" t="str">
        <f>IF(tblSales[[#This Row],[Discount %]]&lt;=5,"0-5%",
IF(tblSales[[#This Row],[Discount %]]&lt;=10,"5-10%",
IF(tblSales[[#This Row],[Discount %]]&lt;=15,"10-15%",
IF(tblSales[[#This Row],[Discount %]]&lt;=20,"15-20%","20%+"))))</f>
        <v>20%+</v>
      </c>
    </row>
    <row r="1881" spans="1:38">
      <c r="A1881" s="2" t="s">
        <v>3811</v>
      </c>
      <c r="B1881" s="11">
        <v>45629</v>
      </c>
      <c r="C1881" s="2" t="s">
        <v>397</v>
      </c>
      <c r="D1881" s="2" t="s">
        <v>1107</v>
      </c>
      <c r="E1881" s="2" t="s">
        <v>109</v>
      </c>
      <c r="F1881" s="2" t="s">
        <v>104</v>
      </c>
      <c r="G1881" s="2">
        <v>3</v>
      </c>
      <c r="H1881" s="2">
        <v>638.83000000000004</v>
      </c>
      <c r="I1881" s="2">
        <v>10</v>
      </c>
      <c r="J1881" s="2">
        <v>191.65</v>
      </c>
      <c r="K1881" s="2">
        <v>5</v>
      </c>
      <c r="L1881" s="2">
        <v>86.24</v>
      </c>
      <c r="M1881" s="2">
        <v>1811.08</v>
      </c>
      <c r="N1881" s="2">
        <v>1528.32</v>
      </c>
      <c r="O1881" s="2">
        <f t="shared" si="72"/>
        <v>196.51999999999998</v>
      </c>
      <c r="P1881" s="2" t="s">
        <v>32</v>
      </c>
      <c r="Q1881" s="2" t="str">
        <f t="shared" si="73"/>
        <v>UPI</v>
      </c>
      <c r="R1881" s="2" t="s">
        <v>21</v>
      </c>
      <c r="S1881" s="2" t="s">
        <v>56</v>
      </c>
      <c r="T1881" s="2" t="s">
        <v>445</v>
      </c>
      <c r="U1881" s="2" t="s">
        <v>59</v>
      </c>
      <c r="V1881" t="str">
        <f>TEXT(tblSales[[#This Row],[Invoice Date]],"mmm")</f>
        <v>Dec</v>
      </c>
      <c r="W1881">
        <f>MONTH(tblSales[[#This Row],[Invoice Date]])</f>
        <v>12</v>
      </c>
      <c r="X1881">
        <f>YEAR(tblSales[[#This Row],[Invoice Date]])</f>
        <v>2024</v>
      </c>
      <c r="Y1881" t="str">
        <f>TEXT(tblSales[[#This Row],[Invoice Date]],"mmm-yyyy")</f>
        <v>Dec-2024</v>
      </c>
      <c r="Z1881" t="str">
        <f>_xlfn.XLOOKUP(tblSales[[#This Row],[Product_ID]],Products!$A:$A,Products!$C:$C,"Women Dresses")</f>
        <v>Kids Wear</v>
      </c>
      <c r="AA1881" t="str">
        <f>_xlfn.XLOOKUP(tblSales[[#This Row],[Product_ID]],Products!$A:$A,Products!$D:$D,"Unknown")</f>
        <v>Kids Shorts</v>
      </c>
      <c r="AB1881" t="str">
        <f>_xlfn.XLOOKUP(tblSales[[#This Row],[Product_ID]],Products!$A:$A,Products!$E:$E,"Unknown")</f>
        <v>Allen Solly</v>
      </c>
      <c r="AC1881" t="str">
        <f>_xlfn.XLOOKUP(tblSales[[#This Row],[Store_ID]],Stores!$A:$A,Stores!$B:$B,"Unknown")</f>
        <v>TrendMart Vellore Standard</v>
      </c>
      <c r="AD1881" t="str">
        <f>_xlfn.XLOOKUP(tblSales[[#This Row],[Store_ID]],Stores!$A:$A,Stores!$E:$E,"Unknown")</f>
        <v>South Zone 1</v>
      </c>
      <c r="AE1881" t="str">
        <f>_xlfn.XLOOKUP(tblSales[[#This Row],[Customer_ID]],Customers!$A:$A,Customers!$B:$B,"Unknown")</f>
        <v>Pallavi Natarajan</v>
      </c>
      <c r="AF1881" t="str">
        <f>_xlfn.XLOOKUP(tblSales[[#This Row],[Customer_ID]],Customers!$A:$A,Customers!$J:$J,"Unknown")</f>
        <v>Silver</v>
      </c>
      <c r="AG1881" t="str">
        <f>_xlfn.XLOOKUP(tblSales[[#This Row],[Employee_ID]],Employees!$A:$A,Employees!$B:$B,"Unknown")</f>
        <v>Meena Krishnan</v>
      </c>
      <c r="AH1881">
        <f>IF(MONTH(tblSales[[#This Row],[Invoice Date]])&gt;=4,MONTH(tblSales[[#This Row],[Invoice Date]]),MONTH(tblSales[[#This Row],[Invoice Date]])+12)</f>
        <v>12</v>
      </c>
      <c r="AI1881" s="8">
        <f>DATE(YEAR(tblSales[[#This Row],[Invoice Date]]),MONTH(tblSales[[#This Row],[Invoice Date]]),1)</f>
        <v>45627</v>
      </c>
      <c r="AJ1881" t="str">
        <f>_xlfn.XLOOKUP(tblSales[[#This Row],[Product_ID]],Products!$A:$A,Products!$B:$B,"Unknown")</f>
        <v>Allen Solly Kids Shorts Teal</v>
      </c>
      <c r="AK1881" s="9">
        <f>IFERROR(tblSales[[#This Row],[Profit]]/tblSales[[#This Row],[Sales Amount]],0)</f>
        <v>0.10850983943282461</v>
      </c>
      <c r="AL1881" t="str">
        <f>IF(tblSales[[#This Row],[Discount %]]&lt;=5,"0-5%",
IF(tblSales[[#This Row],[Discount %]]&lt;=10,"5-10%",
IF(tblSales[[#This Row],[Discount %]]&lt;=15,"10-15%",
IF(tblSales[[#This Row],[Discount %]]&lt;=20,"15-20%","20%+"))))</f>
        <v>5-10%</v>
      </c>
    </row>
    <row r="1882" spans="1:38">
      <c r="A1882" s="2" t="s">
        <v>3812</v>
      </c>
      <c r="B1882" s="11">
        <v>45636</v>
      </c>
      <c r="C1882" s="2" t="s">
        <v>2071</v>
      </c>
      <c r="D1882" s="2" t="s">
        <v>1714</v>
      </c>
      <c r="E1882" s="2" t="s">
        <v>156</v>
      </c>
      <c r="F1882" s="2" t="s">
        <v>92</v>
      </c>
      <c r="G1882" s="2">
        <v>2</v>
      </c>
      <c r="H1882" s="2">
        <v>2797.21</v>
      </c>
      <c r="I1882" s="2">
        <v>10</v>
      </c>
      <c r="J1882" s="2">
        <v>559.44000000000005</v>
      </c>
      <c r="K1882" s="2">
        <v>12</v>
      </c>
      <c r="L1882" s="2">
        <v>604.20000000000005</v>
      </c>
      <c r="M1882" s="2">
        <v>5639.18</v>
      </c>
      <c r="N1882" s="2">
        <v>3881.58</v>
      </c>
      <c r="O1882" s="2">
        <f t="shared" si="72"/>
        <v>1153.4000000000003</v>
      </c>
      <c r="P1882" s="2" t="s">
        <v>27</v>
      </c>
      <c r="Q1882" s="2" t="str">
        <f t="shared" si="73"/>
        <v>Cash</v>
      </c>
      <c r="R1882" s="2" t="s">
        <v>20</v>
      </c>
      <c r="S1882" s="2" t="s">
        <v>56</v>
      </c>
      <c r="T1882" s="2" t="s">
        <v>1569</v>
      </c>
      <c r="U1882" s="2" t="s">
        <v>59</v>
      </c>
      <c r="V1882" t="str">
        <f>TEXT(tblSales[[#This Row],[Invoice Date]],"mmm")</f>
        <v>Dec</v>
      </c>
      <c r="W1882">
        <f>MONTH(tblSales[[#This Row],[Invoice Date]])</f>
        <v>12</v>
      </c>
      <c r="X1882">
        <f>YEAR(tblSales[[#This Row],[Invoice Date]])</f>
        <v>2024</v>
      </c>
      <c r="Y1882" t="str">
        <f>TEXT(tblSales[[#This Row],[Invoice Date]],"mmm-yyyy")</f>
        <v>Dec-2024</v>
      </c>
      <c r="Z1882" t="str">
        <f>_xlfn.XLOOKUP(tblSales[[#This Row],[Product_ID]],Products!$A:$A,Products!$C:$C,"Women Dresses")</f>
        <v>Winter Wear</v>
      </c>
      <c r="AA1882" t="str">
        <f>_xlfn.XLOOKUP(tblSales[[#This Row],[Product_ID]],Products!$A:$A,Products!$D:$D,"Unknown")</f>
        <v>Hoodie</v>
      </c>
      <c r="AB1882" t="str">
        <f>_xlfn.XLOOKUP(tblSales[[#This Row],[Product_ID]],Products!$A:$A,Products!$E:$E,"Unknown")</f>
        <v>Bata</v>
      </c>
      <c r="AC1882" t="str">
        <f>_xlfn.XLOOKUP(tblSales[[#This Row],[Store_ID]],Stores!$A:$A,Stores!$B:$B,"Unknown")</f>
        <v>TrendMart Madurai Mall Kiosk</v>
      </c>
      <c r="AD1882" t="str">
        <f>_xlfn.XLOOKUP(tblSales[[#This Row],[Store_ID]],Stores!$A:$A,Stores!$E:$E,"Unknown")</f>
        <v>South Zone 1</v>
      </c>
      <c r="AE1882" t="str">
        <f>_xlfn.XLOOKUP(tblSales[[#This Row],[Customer_ID]],Customers!$A:$A,Customers!$B:$B,"Unknown")</f>
        <v>Rahul Prasad</v>
      </c>
      <c r="AF1882" t="str">
        <f>_xlfn.XLOOKUP(tblSales[[#This Row],[Customer_ID]],Customers!$A:$A,Customers!$J:$J,"Unknown")</f>
        <v>Gold</v>
      </c>
      <c r="AG1882" t="str">
        <f>_xlfn.XLOOKUP(tblSales[[#This Row],[Employee_ID]],Employees!$A:$A,Employees!$B:$B,"Unknown")</f>
        <v>Manoj Ramachandran</v>
      </c>
      <c r="AH1882">
        <f>IF(MONTH(tblSales[[#This Row],[Invoice Date]])&gt;=4,MONTH(tblSales[[#This Row],[Invoice Date]]),MONTH(tblSales[[#This Row],[Invoice Date]])+12)</f>
        <v>12</v>
      </c>
      <c r="AI1882" s="8">
        <f>DATE(YEAR(tblSales[[#This Row],[Invoice Date]]),MONTH(tblSales[[#This Row],[Invoice Date]]),1)</f>
        <v>45627</v>
      </c>
      <c r="AJ1882" t="str">
        <f>_xlfn.XLOOKUP(tblSales[[#This Row],[Product_ID]],Products!$A:$A,Products!$B:$B,"Unknown")</f>
        <v>Bata Hoodie Grey</v>
      </c>
      <c r="AK1882" s="9">
        <f>IFERROR(tblSales[[#This Row],[Profit]]/tblSales[[#This Row],[Sales Amount]],0)</f>
        <v>0.20453328320784231</v>
      </c>
      <c r="AL1882" t="str">
        <f>IF(tblSales[[#This Row],[Discount %]]&lt;=5,"0-5%",
IF(tblSales[[#This Row],[Discount %]]&lt;=10,"5-10%",
IF(tblSales[[#This Row],[Discount %]]&lt;=15,"10-15%",
IF(tblSales[[#This Row],[Discount %]]&lt;=20,"15-20%","20%+"))))</f>
        <v>5-10%</v>
      </c>
    </row>
    <row r="1883" spans="1:38">
      <c r="A1883" s="2" t="s">
        <v>3813</v>
      </c>
      <c r="B1883" s="11">
        <v>45463</v>
      </c>
      <c r="C1883" s="2" t="s">
        <v>1456</v>
      </c>
      <c r="D1883" s="2" t="s">
        <v>1171</v>
      </c>
      <c r="E1883" s="2" t="s">
        <v>258</v>
      </c>
      <c r="F1883" s="2" t="s">
        <v>562</v>
      </c>
      <c r="G1883" s="2">
        <v>2</v>
      </c>
      <c r="H1883" s="2">
        <v>2873.93</v>
      </c>
      <c r="I1883" s="2">
        <v>10</v>
      </c>
      <c r="J1883" s="2">
        <v>574.79</v>
      </c>
      <c r="K1883" s="2">
        <v>12</v>
      </c>
      <c r="L1883" s="2">
        <v>620.77</v>
      </c>
      <c r="M1883" s="2">
        <v>5793.84</v>
      </c>
      <c r="N1883" s="2">
        <v>4079.4</v>
      </c>
      <c r="O1883" s="2">
        <f t="shared" si="72"/>
        <v>1093.67</v>
      </c>
      <c r="P1883" s="2" t="s">
        <v>28</v>
      </c>
      <c r="Q1883" s="2" t="str">
        <f t="shared" si="73"/>
        <v>Credit Card</v>
      </c>
      <c r="R1883" s="2" t="s">
        <v>20</v>
      </c>
      <c r="S1883" s="2" t="s">
        <v>56</v>
      </c>
      <c r="T1883" s="2" t="s">
        <v>3245</v>
      </c>
      <c r="U1883" s="2" t="s">
        <v>59</v>
      </c>
      <c r="V1883" t="str">
        <f>TEXT(tblSales[[#This Row],[Invoice Date]],"mmm")</f>
        <v>Jun</v>
      </c>
      <c r="W1883">
        <f>MONTH(tblSales[[#This Row],[Invoice Date]])</f>
        <v>6</v>
      </c>
      <c r="X1883">
        <f>YEAR(tblSales[[#This Row],[Invoice Date]])</f>
        <v>2024</v>
      </c>
      <c r="Y1883" t="str">
        <f>TEXT(tblSales[[#This Row],[Invoice Date]],"mmm-yyyy")</f>
        <v>Jun-2024</v>
      </c>
      <c r="Z1883" t="str">
        <f>_xlfn.XLOOKUP(tblSales[[#This Row],[Product_ID]],Products!$A:$A,Products!$C:$C,"Women Dresses")</f>
        <v>Watches</v>
      </c>
      <c r="AA1883" t="str">
        <f>_xlfn.XLOOKUP(tblSales[[#This Row],[Product_ID]],Products!$A:$A,Products!$D:$D,"Unknown")</f>
        <v>Digital Watch</v>
      </c>
      <c r="AB1883" t="str">
        <f>_xlfn.XLOOKUP(tblSales[[#This Row],[Product_ID]],Products!$A:$A,Products!$E:$E,"Unknown")</f>
        <v>Fossil</v>
      </c>
      <c r="AC1883" t="str">
        <f>_xlfn.XLOOKUP(tblSales[[#This Row],[Store_ID]],Stores!$A:$A,Stores!$B:$B,"Unknown")</f>
        <v>TrendMart Guntur Outlet</v>
      </c>
      <c r="AD1883" t="str">
        <f>_xlfn.XLOOKUP(tblSales[[#This Row],[Store_ID]],Stores!$A:$A,Stores!$E:$E,"Unknown")</f>
        <v>South Zone 3</v>
      </c>
      <c r="AE1883" t="str">
        <f>_xlfn.XLOOKUP(tblSales[[#This Row],[Customer_ID]],Customers!$A:$A,Customers!$B:$B,"Unknown")</f>
        <v>Akhila Sundaram</v>
      </c>
      <c r="AF1883" t="str">
        <f>_xlfn.XLOOKUP(tblSales[[#This Row],[Customer_ID]],Customers!$A:$A,Customers!$J:$J,"Unknown")</f>
        <v>Regular</v>
      </c>
      <c r="AG1883" t="str">
        <f>_xlfn.XLOOKUP(tblSales[[#This Row],[Employee_ID]],Employees!$A:$A,Employees!$B:$B,"Unknown")</f>
        <v>Vikram Bhat</v>
      </c>
      <c r="AH1883">
        <f>IF(MONTH(tblSales[[#This Row],[Invoice Date]])&gt;=4,MONTH(tblSales[[#This Row],[Invoice Date]]),MONTH(tblSales[[#This Row],[Invoice Date]])+12)</f>
        <v>6</v>
      </c>
      <c r="AI1883" s="8">
        <f>DATE(YEAR(tblSales[[#This Row],[Invoice Date]]),MONTH(tblSales[[#This Row],[Invoice Date]]),1)</f>
        <v>45444</v>
      </c>
      <c r="AJ1883" t="str">
        <f>_xlfn.XLOOKUP(tblSales[[#This Row],[Product_ID]],Products!$A:$A,Products!$B:$B,"Unknown")</f>
        <v>Fossil Digital Watch Maroon</v>
      </c>
      <c r="AK1883" s="9">
        <f>IFERROR(tblSales[[#This Row],[Profit]]/tblSales[[#This Row],[Sales Amount]],0)</f>
        <v>0.18876427378042887</v>
      </c>
      <c r="AL1883" t="str">
        <f>IF(tblSales[[#This Row],[Discount %]]&lt;=5,"0-5%",
IF(tblSales[[#This Row],[Discount %]]&lt;=10,"5-10%",
IF(tblSales[[#This Row],[Discount %]]&lt;=15,"10-15%",
IF(tblSales[[#This Row],[Discount %]]&lt;=20,"15-20%","20%+"))))</f>
        <v>5-10%</v>
      </c>
    </row>
    <row r="1884" spans="1:38">
      <c r="A1884" s="2" t="s">
        <v>3814</v>
      </c>
      <c r="B1884" s="11">
        <v>45584</v>
      </c>
      <c r="C1884" s="2" t="s">
        <v>1307</v>
      </c>
      <c r="D1884" s="2" t="s">
        <v>531</v>
      </c>
      <c r="E1884" s="2" t="s">
        <v>754</v>
      </c>
      <c r="F1884" s="2" t="s">
        <v>377</v>
      </c>
      <c r="G1884" s="2">
        <v>2</v>
      </c>
      <c r="H1884" s="2">
        <v>3463.81</v>
      </c>
      <c r="I1884" s="2">
        <v>0</v>
      </c>
      <c r="J1884" s="2">
        <v>0</v>
      </c>
      <c r="K1884" s="2">
        <v>12</v>
      </c>
      <c r="L1884" s="2">
        <v>831.31</v>
      </c>
      <c r="M1884" s="2">
        <v>7758.93</v>
      </c>
      <c r="N1884" s="2">
        <v>4271.7</v>
      </c>
      <c r="O1884" s="2">
        <f t="shared" si="72"/>
        <v>2655.9200000000005</v>
      </c>
      <c r="P1884" s="2" t="s">
        <v>27</v>
      </c>
      <c r="Q1884" s="2" t="str">
        <f t="shared" si="73"/>
        <v>Cash</v>
      </c>
      <c r="R1884" s="2" t="s">
        <v>21</v>
      </c>
      <c r="S1884" s="2" t="s">
        <v>56</v>
      </c>
      <c r="T1884" s="2" t="s">
        <v>3382</v>
      </c>
      <c r="U1884" s="2" t="s">
        <v>60</v>
      </c>
      <c r="V1884" t="str">
        <f>TEXT(tblSales[[#This Row],[Invoice Date]],"mmm")</f>
        <v>Oct</v>
      </c>
      <c r="W1884">
        <f>MONTH(tblSales[[#This Row],[Invoice Date]])</f>
        <v>10</v>
      </c>
      <c r="X1884">
        <f>YEAR(tblSales[[#This Row],[Invoice Date]])</f>
        <v>2024</v>
      </c>
      <c r="Y1884" t="str">
        <f>TEXT(tblSales[[#This Row],[Invoice Date]],"mmm-yyyy")</f>
        <v>Oct-2024</v>
      </c>
      <c r="Z1884" t="str">
        <f>_xlfn.XLOOKUP(tblSales[[#This Row],[Product_ID]],Products!$A:$A,Products!$C:$C,"Women Dresses")</f>
        <v>Handbags</v>
      </c>
      <c r="AA1884" t="str">
        <f>_xlfn.XLOOKUP(tblSales[[#This Row],[Product_ID]],Products!$A:$A,Products!$D:$D,"Unknown")</f>
        <v>Sling Bag</v>
      </c>
      <c r="AB1884" t="str">
        <f>_xlfn.XLOOKUP(tblSales[[#This Row],[Product_ID]],Products!$A:$A,Products!$E:$E,"Unknown")</f>
        <v>Tanishq</v>
      </c>
      <c r="AC1884" t="str">
        <f>_xlfn.XLOOKUP(tblSales[[#This Row],[Store_ID]],Stores!$A:$A,Stores!$B:$B,"Unknown")</f>
        <v>TrendMart Tirunelveli Flagship</v>
      </c>
      <c r="AD1884" t="str">
        <f>_xlfn.XLOOKUP(tblSales[[#This Row],[Store_ID]],Stores!$A:$A,Stores!$E:$E,"Unknown")</f>
        <v>South Zone 1</v>
      </c>
      <c r="AE1884" t="str">
        <f>_xlfn.XLOOKUP(tblSales[[#This Row],[Customer_ID]],Customers!$A:$A,Customers!$B:$B,"Unknown")</f>
        <v>Rohit Srinivasan</v>
      </c>
      <c r="AF1884" t="str">
        <f>_xlfn.XLOOKUP(tblSales[[#This Row],[Customer_ID]],Customers!$A:$A,Customers!$J:$J,"Unknown")</f>
        <v>Silver</v>
      </c>
      <c r="AG1884" t="str">
        <f>_xlfn.XLOOKUP(tblSales[[#This Row],[Employee_ID]],Employees!$A:$A,Employees!$B:$B,"Unknown")</f>
        <v>Sunita Ramachandran</v>
      </c>
      <c r="AH1884">
        <f>IF(MONTH(tblSales[[#This Row],[Invoice Date]])&gt;=4,MONTH(tblSales[[#This Row],[Invoice Date]]),MONTH(tblSales[[#This Row],[Invoice Date]])+12)</f>
        <v>10</v>
      </c>
      <c r="AI1884" s="8">
        <f>DATE(YEAR(tblSales[[#This Row],[Invoice Date]]),MONTH(tblSales[[#This Row],[Invoice Date]]),1)</f>
        <v>45566</v>
      </c>
      <c r="AJ1884" t="str">
        <f>_xlfn.XLOOKUP(tblSales[[#This Row],[Product_ID]],Products!$A:$A,Products!$B:$B,"Unknown")</f>
        <v>Tanishq Sling Bag Mustard</v>
      </c>
      <c r="AK1884" s="9">
        <f>IFERROR(tblSales[[#This Row],[Profit]]/tblSales[[#This Row],[Sales Amount]],0)</f>
        <v>0.34230493122118649</v>
      </c>
      <c r="AL1884" t="str">
        <f>IF(tblSales[[#This Row],[Discount %]]&lt;=5,"0-5%",
IF(tblSales[[#This Row],[Discount %]]&lt;=10,"5-10%",
IF(tblSales[[#This Row],[Discount %]]&lt;=15,"10-15%",
IF(tblSales[[#This Row],[Discount %]]&lt;=20,"15-20%","20%+"))))</f>
        <v>0-5%</v>
      </c>
    </row>
    <row r="1885" spans="1:38">
      <c r="A1885" s="2" t="s">
        <v>3815</v>
      </c>
      <c r="B1885" s="11">
        <v>45632</v>
      </c>
      <c r="C1885" s="2" t="s">
        <v>1755</v>
      </c>
      <c r="D1885" s="2" t="s">
        <v>994</v>
      </c>
      <c r="E1885" s="2" t="s">
        <v>1380</v>
      </c>
      <c r="F1885" s="2" t="s">
        <v>377</v>
      </c>
      <c r="G1885" s="2">
        <v>5</v>
      </c>
      <c r="H1885" s="2">
        <v>552.69000000000005</v>
      </c>
      <c r="I1885" s="2">
        <v>20</v>
      </c>
      <c r="J1885" s="2">
        <v>552.69000000000005</v>
      </c>
      <c r="K1885" s="2">
        <v>5</v>
      </c>
      <c r="L1885" s="2">
        <v>110.54</v>
      </c>
      <c r="M1885" s="2">
        <v>2321.3000000000002</v>
      </c>
      <c r="N1885" s="2">
        <v>1675.75</v>
      </c>
      <c r="O1885" s="2">
        <f t="shared" si="72"/>
        <v>535.01000000000022</v>
      </c>
      <c r="P1885" s="2" t="s">
        <v>29</v>
      </c>
      <c r="Q1885" s="2" t="str">
        <f t="shared" si="73"/>
        <v>Debit Card</v>
      </c>
      <c r="R1885" s="2" t="s">
        <v>20</v>
      </c>
      <c r="S1885" s="2" t="s">
        <v>56</v>
      </c>
      <c r="T1885" s="2" t="s">
        <v>1452</v>
      </c>
      <c r="U1885" s="2" t="s">
        <v>59</v>
      </c>
      <c r="V1885" t="str">
        <f>TEXT(tblSales[[#This Row],[Invoice Date]],"mmm")</f>
        <v>Dec</v>
      </c>
      <c r="W1885">
        <f>MONTH(tblSales[[#This Row],[Invoice Date]])</f>
        <v>12</v>
      </c>
      <c r="X1885">
        <f>YEAR(tblSales[[#This Row],[Invoice Date]])</f>
        <v>2024</v>
      </c>
      <c r="Y1885" t="str">
        <f>TEXT(tblSales[[#This Row],[Invoice Date]],"mmm-yyyy")</f>
        <v>Dec-2024</v>
      </c>
      <c r="Z1885" t="str">
        <f>_xlfn.XLOOKUP(tblSales[[#This Row],[Product_ID]],Products!$A:$A,Products!$C:$C,"Women Dresses")</f>
        <v>Men T-Shirts</v>
      </c>
      <c r="AA1885" t="str">
        <f>_xlfn.XLOOKUP(tblSales[[#This Row],[Product_ID]],Products!$A:$A,Products!$D:$D,"Unknown")</f>
        <v>Round Neck</v>
      </c>
      <c r="AB1885" t="str">
        <f>_xlfn.XLOOKUP(tblSales[[#This Row],[Product_ID]],Products!$A:$A,Products!$E:$E,"Unknown")</f>
        <v>Mufti</v>
      </c>
      <c r="AC1885" t="str">
        <f>_xlfn.XLOOKUP(tblSales[[#This Row],[Store_ID]],Stores!$A:$A,Stores!$B:$B,"Unknown")</f>
        <v>TrendMart Alappuzha Mall Kiosk</v>
      </c>
      <c r="AD1885" t="str">
        <f>_xlfn.XLOOKUP(tblSales[[#This Row],[Store_ID]],Stores!$A:$A,Stores!$E:$E,"Unknown")</f>
        <v>South Zone 1</v>
      </c>
      <c r="AE1885" t="str">
        <f>_xlfn.XLOOKUP(tblSales[[#This Row],[Customer_ID]],Customers!$A:$A,Customers!$B:$B,"Unknown")</f>
        <v>Kavitha Sharma</v>
      </c>
      <c r="AF1885" t="str">
        <f>_xlfn.XLOOKUP(tblSales[[#This Row],[Customer_ID]],Customers!$A:$A,Customers!$J:$J,"Unknown")</f>
        <v>Platinum</v>
      </c>
      <c r="AG1885" t="str">
        <f>_xlfn.XLOOKUP(tblSales[[#This Row],[Employee_ID]],Employees!$A:$A,Employees!$B:$B,"Unknown")</f>
        <v>Sunita Ramachandran</v>
      </c>
      <c r="AH1885">
        <f>IF(MONTH(tblSales[[#This Row],[Invoice Date]])&gt;=4,MONTH(tblSales[[#This Row],[Invoice Date]]),MONTH(tblSales[[#This Row],[Invoice Date]])+12)</f>
        <v>12</v>
      </c>
      <c r="AI1885" s="8">
        <f>DATE(YEAR(tblSales[[#This Row],[Invoice Date]]),MONTH(tblSales[[#This Row],[Invoice Date]]),1)</f>
        <v>45627</v>
      </c>
      <c r="AJ1885" t="str">
        <f>_xlfn.XLOOKUP(tblSales[[#This Row],[Product_ID]],Products!$A:$A,Products!$B:$B,"Unknown")</f>
        <v>Mufti Round Neck Olive</v>
      </c>
      <c r="AK1885" s="9">
        <f>IFERROR(tblSales[[#This Row],[Profit]]/tblSales[[#This Row],[Sales Amount]],0)</f>
        <v>0.23047861112307766</v>
      </c>
      <c r="AL1885" t="str">
        <f>IF(tblSales[[#This Row],[Discount %]]&lt;=5,"0-5%",
IF(tblSales[[#This Row],[Discount %]]&lt;=10,"5-10%",
IF(tblSales[[#This Row],[Discount %]]&lt;=15,"10-15%",
IF(tblSales[[#This Row],[Discount %]]&lt;=20,"15-20%","20%+"))))</f>
        <v>15-20%</v>
      </c>
    </row>
    <row r="1886" spans="1:38">
      <c r="A1886" s="2" t="s">
        <v>3816</v>
      </c>
      <c r="B1886" s="11">
        <v>45692</v>
      </c>
      <c r="C1886" s="2" t="s">
        <v>3553</v>
      </c>
      <c r="D1886" s="2" t="s">
        <v>943</v>
      </c>
      <c r="E1886" s="2" t="s">
        <v>232</v>
      </c>
      <c r="F1886" s="2" t="s">
        <v>518</v>
      </c>
      <c r="G1886" s="2">
        <v>2</v>
      </c>
      <c r="H1886" s="2">
        <v>1042.55</v>
      </c>
      <c r="I1886" s="2">
        <v>0</v>
      </c>
      <c r="J1886" s="2">
        <v>0</v>
      </c>
      <c r="K1886" s="2">
        <v>12</v>
      </c>
      <c r="L1886" s="2">
        <v>250.21</v>
      </c>
      <c r="M1886" s="2">
        <v>2335.31</v>
      </c>
      <c r="N1886" s="2">
        <v>1442.58</v>
      </c>
      <c r="O1886" s="2">
        <f t="shared" si="72"/>
        <v>642.52</v>
      </c>
      <c r="P1886" s="2" t="s">
        <v>28</v>
      </c>
      <c r="Q1886" s="2" t="str">
        <f t="shared" si="73"/>
        <v>Credit Card</v>
      </c>
      <c r="R1886" s="2" t="s">
        <v>21</v>
      </c>
      <c r="S1886" s="2" t="s">
        <v>56</v>
      </c>
      <c r="T1886" s="2" t="s">
        <v>2375</v>
      </c>
      <c r="U1886" s="2" t="s">
        <v>59</v>
      </c>
      <c r="V1886" t="str">
        <f>TEXT(tblSales[[#This Row],[Invoice Date]],"mmm")</f>
        <v>Feb</v>
      </c>
      <c r="W1886">
        <f>MONTH(tblSales[[#This Row],[Invoice Date]])</f>
        <v>2</v>
      </c>
      <c r="X1886">
        <f>YEAR(tblSales[[#This Row],[Invoice Date]])</f>
        <v>2025</v>
      </c>
      <c r="Y1886" t="str">
        <f>TEXT(tblSales[[#This Row],[Invoice Date]],"mmm-yyyy")</f>
        <v>Feb-2025</v>
      </c>
      <c r="Z1886" t="str">
        <f>_xlfn.XLOOKUP(tblSales[[#This Row],[Product_ID]],Products!$A:$A,Products!$C:$C,"Women Dresses")</f>
        <v>Men Jeans</v>
      </c>
      <c r="AA1886" t="str">
        <f>_xlfn.XLOOKUP(tblSales[[#This Row],[Product_ID]],Products!$A:$A,Products!$D:$D,"Unknown")</f>
        <v>Slim Fit</v>
      </c>
      <c r="AB1886" t="str">
        <f>_xlfn.XLOOKUP(tblSales[[#This Row],[Product_ID]],Products!$A:$A,Products!$E:$E,"Unknown")</f>
        <v>Louis Philippe</v>
      </c>
      <c r="AC1886" t="str">
        <f>_xlfn.XLOOKUP(tblSales[[#This Row],[Store_ID]],Stores!$A:$A,Stores!$B:$B,"Unknown")</f>
        <v>TrendMart Khammam Standard</v>
      </c>
      <c r="AD1886" t="str">
        <f>_xlfn.XLOOKUP(tblSales[[#This Row],[Store_ID]],Stores!$A:$A,Stores!$E:$E,"Unknown")</f>
        <v>South Zone 2</v>
      </c>
      <c r="AE1886" t="str">
        <f>_xlfn.XLOOKUP(tblSales[[#This Row],[Customer_ID]],Customers!$A:$A,Customers!$B:$B,"Unknown")</f>
        <v>Ravi Krishnan</v>
      </c>
      <c r="AF1886" t="str">
        <f>_xlfn.XLOOKUP(tblSales[[#This Row],[Customer_ID]],Customers!$A:$A,Customers!$J:$J,"Unknown")</f>
        <v>Platinum</v>
      </c>
      <c r="AG1886" t="str">
        <f>_xlfn.XLOOKUP(tblSales[[#This Row],[Employee_ID]],Employees!$A:$A,Employees!$B:$B,"Unknown")</f>
        <v>Pranav Reddy</v>
      </c>
      <c r="AH1886">
        <f>IF(MONTH(tblSales[[#This Row],[Invoice Date]])&gt;=4,MONTH(tblSales[[#This Row],[Invoice Date]]),MONTH(tblSales[[#This Row],[Invoice Date]])+12)</f>
        <v>14</v>
      </c>
      <c r="AI1886" s="8">
        <f>DATE(YEAR(tblSales[[#This Row],[Invoice Date]]),MONTH(tblSales[[#This Row],[Invoice Date]]),1)</f>
        <v>45689</v>
      </c>
      <c r="AJ1886" t="str">
        <f>_xlfn.XLOOKUP(tblSales[[#This Row],[Product_ID]],Products!$A:$A,Products!$B:$B,"Unknown")</f>
        <v>Louis Philippe Slim Fit Cream</v>
      </c>
      <c r="AK1886" s="9">
        <f>IFERROR(tblSales[[#This Row],[Profit]]/tblSales[[#This Row],[Sales Amount]],0)</f>
        <v>0.27513263763697327</v>
      </c>
      <c r="AL1886" t="str">
        <f>IF(tblSales[[#This Row],[Discount %]]&lt;=5,"0-5%",
IF(tblSales[[#This Row],[Discount %]]&lt;=10,"5-10%",
IF(tblSales[[#This Row],[Discount %]]&lt;=15,"10-15%",
IF(tblSales[[#This Row],[Discount %]]&lt;=20,"15-20%","20%+"))))</f>
        <v>0-5%</v>
      </c>
    </row>
    <row r="1887" spans="1:38">
      <c r="A1887" s="2" t="s">
        <v>3817</v>
      </c>
      <c r="B1887" s="11">
        <v>45393</v>
      </c>
      <c r="C1887" s="2" t="s">
        <v>2871</v>
      </c>
      <c r="D1887" s="2" t="s">
        <v>806</v>
      </c>
      <c r="E1887" s="2" t="s">
        <v>457</v>
      </c>
      <c r="F1887" s="2" t="s">
        <v>128</v>
      </c>
      <c r="G1887" s="2">
        <v>2</v>
      </c>
      <c r="H1887" s="2">
        <v>713.44</v>
      </c>
      <c r="I1887" s="2">
        <v>0</v>
      </c>
      <c r="J1887" s="2">
        <v>0</v>
      </c>
      <c r="K1887" s="2">
        <v>5</v>
      </c>
      <c r="L1887" s="2">
        <v>71.34</v>
      </c>
      <c r="M1887" s="2">
        <v>1498.22</v>
      </c>
      <c r="N1887" s="2">
        <v>1050.9000000000001</v>
      </c>
      <c r="O1887" s="2">
        <f t="shared" si="72"/>
        <v>375.9799999999999</v>
      </c>
      <c r="P1887" s="2" t="s">
        <v>32</v>
      </c>
      <c r="Q1887" s="2" t="str">
        <f t="shared" si="73"/>
        <v>UPI</v>
      </c>
      <c r="R1887" s="2" t="s">
        <v>20</v>
      </c>
      <c r="S1887" s="2" t="s">
        <v>56</v>
      </c>
      <c r="T1887" s="2" t="s">
        <v>2595</v>
      </c>
      <c r="U1887" s="2" t="s">
        <v>59</v>
      </c>
      <c r="V1887" t="str">
        <f>TEXT(tblSales[[#This Row],[Invoice Date]],"mmm")</f>
        <v>Apr</v>
      </c>
      <c r="W1887">
        <f>MONTH(tblSales[[#This Row],[Invoice Date]])</f>
        <v>4</v>
      </c>
      <c r="X1887">
        <f>YEAR(tblSales[[#This Row],[Invoice Date]])</f>
        <v>2024</v>
      </c>
      <c r="Y1887" t="str">
        <f>TEXT(tblSales[[#This Row],[Invoice Date]],"mmm-yyyy")</f>
        <v>Apr-2024</v>
      </c>
      <c r="Z1887" t="str">
        <f>_xlfn.XLOOKUP(tblSales[[#This Row],[Product_ID]],Products!$A:$A,Products!$C:$C,"Women Dresses")</f>
        <v>Kids Wear</v>
      </c>
      <c r="AA1887" t="str">
        <f>_xlfn.XLOOKUP(tblSales[[#This Row],[Product_ID]],Products!$A:$A,Products!$D:$D,"Unknown")</f>
        <v>Girls Frock</v>
      </c>
      <c r="AB1887" t="str">
        <f>_xlfn.XLOOKUP(tblSales[[#This Row],[Product_ID]],Products!$A:$A,Products!$E:$E,"Unknown")</f>
        <v>Sonata</v>
      </c>
      <c r="AC1887" t="str">
        <f>_xlfn.XLOOKUP(tblSales[[#This Row],[Store_ID]],Stores!$A:$A,Stores!$B:$B,"Unknown")</f>
        <v>TrendMart Kochi High Street</v>
      </c>
      <c r="AD1887" t="str">
        <f>_xlfn.XLOOKUP(tblSales[[#This Row],[Store_ID]],Stores!$A:$A,Stores!$E:$E,"Unknown")</f>
        <v>South Zone 1</v>
      </c>
      <c r="AE1887" t="str">
        <f>_xlfn.XLOOKUP(tblSales[[#This Row],[Customer_ID]],Customers!$A:$A,Customers!$B:$B,"Unknown")</f>
        <v>Chandra Rao</v>
      </c>
      <c r="AF1887" t="str">
        <f>_xlfn.XLOOKUP(tblSales[[#This Row],[Customer_ID]],Customers!$A:$A,Customers!$J:$J,"Unknown")</f>
        <v>Silver</v>
      </c>
      <c r="AG1887" t="str">
        <f>_xlfn.XLOOKUP(tblSales[[#This Row],[Employee_ID]],Employees!$A:$A,Employees!$B:$B,"Unknown")</f>
        <v>Praveen Gupta</v>
      </c>
      <c r="AH1887">
        <f>IF(MONTH(tblSales[[#This Row],[Invoice Date]])&gt;=4,MONTH(tblSales[[#This Row],[Invoice Date]]),MONTH(tblSales[[#This Row],[Invoice Date]])+12)</f>
        <v>4</v>
      </c>
      <c r="AI1887" s="8">
        <f>DATE(YEAR(tblSales[[#This Row],[Invoice Date]]),MONTH(tblSales[[#This Row],[Invoice Date]]),1)</f>
        <v>45383</v>
      </c>
      <c r="AJ1887" t="str">
        <f>_xlfn.XLOOKUP(tblSales[[#This Row],[Product_ID]],Products!$A:$A,Products!$B:$B,"Unknown")</f>
        <v>Sonata Girls Frock Cream</v>
      </c>
      <c r="AK1887" s="9">
        <f>IFERROR(tblSales[[#This Row],[Profit]]/tblSales[[#This Row],[Sales Amount]],0)</f>
        <v>0.25095112867269154</v>
      </c>
      <c r="AL1887" t="str">
        <f>IF(tblSales[[#This Row],[Discount %]]&lt;=5,"0-5%",
IF(tblSales[[#This Row],[Discount %]]&lt;=10,"5-10%",
IF(tblSales[[#This Row],[Discount %]]&lt;=15,"10-15%",
IF(tblSales[[#This Row],[Discount %]]&lt;=20,"15-20%","20%+"))))</f>
        <v>0-5%</v>
      </c>
    </row>
    <row r="1888" spans="1:38">
      <c r="A1888" s="2" t="s">
        <v>3818</v>
      </c>
      <c r="B1888" s="11">
        <v>45545</v>
      </c>
      <c r="C1888" s="2" t="s">
        <v>1678</v>
      </c>
      <c r="D1888" s="2" t="s">
        <v>462</v>
      </c>
      <c r="E1888" s="2" t="s">
        <v>1918</v>
      </c>
      <c r="F1888" s="2" t="s">
        <v>161</v>
      </c>
      <c r="G1888" s="2">
        <v>2</v>
      </c>
      <c r="H1888" s="2">
        <v>1327.32</v>
      </c>
      <c r="I1888" s="2">
        <v>10</v>
      </c>
      <c r="J1888" s="2">
        <v>265.45999999999998</v>
      </c>
      <c r="K1888" s="2">
        <v>12</v>
      </c>
      <c r="L1888" s="2">
        <v>286.7</v>
      </c>
      <c r="M1888" s="2">
        <v>2675.88</v>
      </c>
      <c r="N1888" s="2">
        <v>1806.6</v>
      </c>
      <c r="O1888" s="2">
        <f t="shared" si="72"/>
        <v>582.58000000000015</v>
      </c>
      <c r="P1888" s="2" t="s">
        <v>27</v>
      </c>
      <c r="Q1888" s="2" t="str">
        <f t="shared" si="73"/>
        <v>Cash</v>
      </c>
      <c r="R1888" s="2" t="s">
        <v>21</v>
      </c>
      <c r="S1888" s="2" t="s">
        <v>56</v>
      </c>
      <c r="T1888" s="2" t="s">
        <v>3437</v>
      </c>
      <c r="U1888" s="2" t="s">
        <v>59</v>
      </c>
      <c r="V1888" t="str">
        <f>TEXT(tblSales[[#This Row],[Invoice Date]],"mmm")</f>
        <v>Sep</v>
      </c>
      <c r="W1888">
        <f>MONTH(tblSales[[#This Row],[Invoice Date]])</f>
        <v>9</v>
      </c>
      <c r="X1888">
        <f>YEAR(tblSales[[#This Row],[Invoice Date]])</f>
        <v>2024</v>
      </c>
      <c r="Y1888" t="str">
        <f>TEXT(tblSales[[#This Row],[Invoice Date]],"mmm-yyyy")</f>
        <v>Sep-2024</v>
      </c>
      <c r="Z1888" t="str">
        <f>_xlfn.XLOOKUP(tblSales[[#This Row],[Product_ID]],Products!$A:$A,Products!$C:$C,"Women Dresses")</f>
        <v>Wallets</v>
      </c>
      <c r="AA1888" t="str">
        <f>_xlfn.XLOOKUP(tblSales[[#This Row],[Product_ID]],Products!$A:$A,Products!$D:$D,"Unknown")</f>
        <v>Bifold Wallet</v>
      </c>
      <c r="AB1888" t="str">
        <f>_xlfn.XLOOKUP(tblSales[[#This Row],[Product_ID]],Products!$A:$A,Products!$E:$E,"Unknown")</f>
        <v>Nike</v>
      </c>
      <c r="AC1888" t="str">
        <f>_xlfn.XLOOKUP(tblSales[[#This Row],[Store_ID]],Stores!$A:$A,Stores!$B:$B,"Unknown")</f>
        <v>TrendMart Guntur High Street</v>
      </c>
      <c r="AD1888" t="str">
        <f>_xlfn.XLOOKUP(tblSales[[#This Row],[Store_ID]],Stores!$A:$A,Stores!$E:$E,"Unknown")</f>
        <v>South Zone 3</v>
      </c>
      <c r="AE1888" t="str">
        <f>_xlfn.XLOOKUP(tblSales[[#This Row],[Customer_ID]],Customers!$A:$A,Customers!$B:$B,"Unknown")</f>
        <v>Baskar Sundaram</v>
      </c>
      <c r="AF1888" t="str">
        <f>_xlfn.XLOOKUP(tblSales[[#This Row],[Customer_ID]],Customers!$A:$A,Customers!$J:$J,"Unknown")</f>
        <v>Regular</v>
      </c>
      <c r="AG1888" t="str">
        <f>_xlfn.XLOOKUP(tblSales[[#This Row],[Employee_ID]],Employees!$A:$A,Employees!$B:$B,"Unknown")</f>
        <v>Chandra Reddy</v>
      </c>
      <c r="AH1888">
        <f>IF(MONTH(tblSales[[#This Row],[Invoice Date]])&gt;=4,MONTH(tblSales[[#This Row],[Invoice Date]]),MONTH(tblSales[[#This Row],[Invoice Date]])+12)</f>
        <v>9</v>
      </c>
      <c r="AI1888" s="8">
        <f>DATE(YEAR(tblSales[[#This Row],[Invoice Date]]),MONTH(tblSales[[#This Row],[Invoice Date]]),1)</f>
        <v>45536</v>
      </c>
      <c r="AJ1888" t="str">
        <f>_xlfn.XLOOKUP(tblSales[[#This Row],[Product_ID]],Products!$A:$A,Products!$B:$B,"Unknown")</f>
        <v>Nike Bifold Wallet Navy Blue</v>
      </c>
      <c r="AK1888" s="9">
        <f>IFERROR(tblSales[[#This Row],[Profit]]/tblSales[[#This Row],[Sales Amount]],0)</f>
        <v>0.21771529366040335</v>
      </c>
      <c r="AL1888" t="str">
        <f>IF(tblSales[[#This Row],[Discount %]]&lt;=5,"0-5%",
IF(tblSales[[#This Row],[Discount %]]&lt;=10,"5-10%",
IF(tblSales[[#This Row],[Discount %]]&lt;=15,"10-15%",
IF(tblSales[[#This Row],[Discount %]]&lt;=20,"15-20%","20%+"))))</f>
        <v>5-10%</v>
      </c>
    </row>
    <row r="1889" spans="1:38">
      <c r="A1889" s="2" t="s">
        <v>3819</v>
      </c>
      <c r="B1889" s="11">
        <v>45441</v>
      </c>
      <c r="C1889" s="2" t="s">
        <v>1560</v>
      </c>
      <c r="D1889" s="2" t="s">
        <v>1023</v>
      </c>
      <c r="E1889" s="2" t="s">
        <v>448</v>
      </c>
      <c r="F1889" s="2" t="s">
        <v>493</v>
      </c>
      <c r="G1889" s="2">
        <v>2</v>
      </c>
      <c r="H1889" s="2">
        <v>3057.28</v>
      </c>
      <c r="I1889" s="2">
        <v>5</v>
      </c>
      <c r="J1889" s="2">
        <v>305.73</v>
      </c>
      <c r="K1889" s="2">
        <v>12</v>
      </c>
      <c r="L1889" s="2">
        <v>697.06</v>
      </c>
      <c r="M1889" s="2">
        <v>6505.89</v>
      </c>
      <c r="N1889" s="2">
        <v>4680.92</v>
      </c>
      <c r="O1889" s="2">
        <f t="shared" si="72"/>
        <v>1127.9100000000003</v>
      </c>
      <c r="P1889" s="2" t="s">
        <v>28</v>
      </c>
      <c r="Q1889" s="2" t="str">
        <f t="shared" si="73"/>
        <v>Credit Card</v>
      </c>
      <c r="R1889" s="2" t="s">
        <v>20</v>
      </c>
      <c r="S1889" s="2" t="s">
        <v>56</v>
      </c>
      <c r="T1889" s="2" t="s">
        <v>878</v>
      </c>
      <c r="U1889" s="2" t="s">
        <v>59</v>
      </c>
      <c r="V1889" t="str">
        <f>TEXT(tblSales[[#This Row],[Invoice Date]],"mmm")</f>
        <v>May</v>
      </c>
      <c r="W1889">
        <f>MONTH(tblSales[[#This Row],[Invoice Date]])</f>
        <v>5</v>
      </c>
      <c r="X1889">
        <f>YEAR(tblSales[[#This Row],[Invoice Date]])</f>
        <v>2024</v>
      </c>
      <c r="Y1889" t="str">
        <f>TEXT(tblSales[[#This Row],[Invoice Date]],"mmm-yyyy")</f>
        <v>May-2024</v>
      </c>
      <c r="Z1889" t="str">
        <f>_xlfn.XLOOKUP(tblSales[[#This Row],[Product_ID]],Products!$A:$A,Products!$C:$C,"Women Dresses")</f>
        <v>Women Sarees</v>
      </c>
      <c r="AA1889" t="str">
        <f>_xlfn.XLOOKUP(tblSales[[#This Row],[Product_ID]],Products!$A:$A,Products!$D:$D,"Unknown")</f>
        <v>Cotton Saree</v>
      </c>
      <c r="AB1889" t="str">
        <f>_xlfn.XLOOKUP(tblSales[[#This Row],[Product_ID]],Products!$A:$A,Products!$E:$E,"Unknown")</f>
        <v>W for Woman</v>
      </c>
      <c r="AC1889" t="str">
        <f>_xlfn.XLOOKUP(tblSales[[#This Row],[Store_ID]],Stores!$A:$A,Stores!$B:$B,"Unknown")</f>
        <v>TrendMart Nellore High Street</v>
      </c>
      <c r="AD1889" t="str">
        <f>_xlfn.XLOOKUP(tblSales[[#This Row],[Store_ID]],Stores!$A:$A,Stores!$E:$E,"Unknown")</f>
        <v>South Zone 3</v>
      </c>
      <c r="AE1889" t="str">
        <f>_xlfn.XLOOKUP(tblSales[[#This Row],[Customer_ID]],Customers!$A:$A,Customers!$B:$B,"Unknown")</f>
        <v>Praveen Kamath</v>
      </c>
      <c r="AF1889" t="str">
        <f>_xlfn.XLOOKUP(tblSales[[#This Row],[Customer_ID]],Customers!$A:$A,Customers!$J:$J,"Unknown")</f>
        <v>Gold</v>
      </c>
      <c r="AG1889" t="str">
        <f>_xlfn.XLOOKUP(tblSales[[#This Row],[Employee_ID]],Employees!$A:$A,Employees!$B:$B,"Unknown")</f>
        <v>Gopal Prasad</v>
      </c>
      <c r="AH1889">
        <f>IF(MONTH(tblSales[[#This Row],[Invoice Date]])&gt;=4,MONTH(tblSales[[#This Row],[Invoice Date]]),MONTH(tblSales[[#This Row],[Invoice Date]])+12)</f>
        <v>5</v>
      </c>
      <c r="AI1889" s="8">
        <f>DATE(YEAR(tblSales[[#This Row],[Invoice Date]]),MONTH(tblSales[[#This Row],[Invoice Date]]),1)</f>
        <v>45413</v>
      </c>
      <c r="AJ1889" t="str">
        <f>_xlfn.XLOOKUP(tblSales[[#This Row],[Product_ID]],Products!$A:$A,Products!$B:$B,"Unknown")</f>
        <v>W for Woman Cotton Saree Wine</v>
      </c>
      <c r="AK1889" s="9">
        <f>IFERROR(tblSales[[#This Row],[Profit]]/tblSales[[#This Row],[Sales Amount]],0)</f>
        <v>0.17336751774161571</v>
      </c>
      <c r="AL1889" t="str">
        <f>IF(tblSales[[#This Row],[Discount %]]&lt;=5,"0-5%",
IF(tblSales[[#This Row],[Discount %]]&lt;=10,"5-10%",
IF(tblSales[[#This Row],[Discount %]]&lt;=15,"10-15%",
IF(tblSales[[#This Row],[Discount %]]&lt;=20,"15-20%","20%+"))))</f>
        <v>0-5%</v>
      </c>
    </row>
    <row r="1890" spans="1:38">
      <c r="A1890" s="2" t="s">
        <v>3820</v>
      </c>
      <c r="B1890" s="11">
        <v>45602</v>
      </c>
      <c r="C1890" s="2" t="s">
        <v>2439</v>
      </c>
      <c r="D1890" s="2" t="s">
        <v>197</v>
      </c>
      <c r="E1890" s="2" t="s">
        <v>181</v>
      </c>
      <c r="F1890" s="2" t="s">
        <v>151</v>
      </c>
      <c r="G1890" s="2">
        <v>3</v>
      </c>
      <c r="H1890" s="2">
        <v>956.48</v>
      </c>
      <c r="I1890" s="2">
        <v>30</v>
      </c>
      <c r="J1890" s="2">
        <v>860.83</v>
      </c>
      <c r="K1890" s="2">
        <v>5</v>
      </c>
      <c r="L1890" s="2">
        <v>100.43</v>
      </c>
      <c r="M1890" s="2">
        <v>2109.04</v>
      </c>
      <c r="N1890" s="2">
        <v>2163.66</v>
      </c>
      <c r="O1890" s="2">
        <f t="shared" si="72"/>
        <v>-155.0499999999999</v>
      </c>
      <c r="P1890" s="2" t="s">
        <v>27</v>
      </c>
      <c r="Q1890" s="2" t="str">
        <f t="shared" si="73"/>
        <v>Cash</v>
      </c>
      <c r="R1890" s="2" t="s">
        <v>20</v>
      </c>
      <c r="S1890" s="2" t="s">
        <v>56</v>
      </c>
      <c r="T1890" s="2" t="s">
        <v>3821</v>
      </c>
      <c r="U1890" s="2" t="s">
        <v>59</v>
      </c>
      <c r="V1890" t="str">
        <f>TEXT(tblSales[[#This Row],[Invoice Date]],"mmm")</f>
        <v>Nov</v>
      </c>
      <c r="W1890">
        <f>MONTH(tblSales[[#This Row],[Invoice Date]])</f>
        <v>11</v>
      </c>
      <c r="X1890">
        <f>YEAR(tblSales[[#This Row],[Invoice Date]])</f>
        <v>2024</v>
      </c>
      <c r="Y1890" t="str">
        <f>TEXT(tblSales[[#This Row],[Invoice Date]],"mmm-yyyy")</f>
        <v>Nov-2024</v>
      </c>
      <c r="Z1890" t="str">
        <f>_xlfn.XLOOKUP(tblSales[[#This Row],[Product_ID]],Products!$A:$A,Products!$C:$C,"Women Dresses")</f>
        <v>Men Shirts</v>
      </c>
      <c r="AA1890" t="str">
        <f>_xlfn.XLOOKUP(tblSales[[#This Row],[Product_ID]],Products!$A:$A,Products!$D:$D,"Unknown")</f>
        <v>Denim Shirt</v>
      </c>
      <c r="AB1890" t="str">
        <f>_xlfn.XLOOKUP(tblSales[[#This Row],[Product_ID]],Products!$A:$A,Products!$E:$E,"Unknown")</f>
        <v>Indian Terrain</v>
      </c>
      <c r="AC1890" t="str">
        <f>_xlfn.XLOOKUP(tblSales[[#This Row],[Store_ID]],Stores!$A:$A,Stores!$B:$B,"Unknown")</f>
        <v>TrendMart Nizamabad Mall Kiosk</v>
      </c>
      <c r="AD1890" t="str">
        <f>_xlfn.XLOOKUP(tblSales[[#This Row],[Store_ID]],Stores!$A:$A,Stores!$E:$E,"Unknown")</f>
        <v>South Zone 2</v>
      </c>
      <c r="AE1890" t="str">
        <f>_xlfn.XLOOKUP(tblSales[[#This Row],[Customer_ID]],Customers!$A:$A,Customers!$B:$B,"Unknown")</f>
        <v>Kiran Kamath</v>
      </c>
      <c r="AF1890" t="str">
        <f>_xlfn.XLOOKUP(tblSales[[#This Row],[Customer_ID]],Customers!$A:$A,Customers!$J:$J,"Unknown")</f>
        <v>Gold</v>
      </c>
      <c r="AG1890" t="str">
        <f>_xlfn.XLOOKUP(tblSales[[#This Row],[Employee_ID]],Employees!$A:$A,Employees!$B:$B,"Unknown")</f>
        <v>Preethi Singh</v>
      </c>
      <c r="AH1890">
        <f>IF(MONTH(tblSales[[#This Row],[Invoice Date]])&gt;=4,MONTH(tblSales[[#This Row],[Invoice Date]]),MONTH(tblSales[[#This Row],[Invoice Date]])+12)</f>
        <v>11</v>
      </c>
      <c r="AI1890" s="8">
        <f>DATE(YEAR(tblSales[[#This Row],[Invoice Date]]),MONTH(tblSales[[#This Row],[Invoice Date]]),1)</f>
        <v>45597</v>
      </c>
      <c r="AJ1890" t="str">
        <f>_xlfn.XLOOKUP(tblSales[[#This Row],[Product_ID]],Products!$A:$A,Products!$B:$B,"Unknown")</f>
        <v>Indian Terrain Denim Shirt Wine</v>
      </c>
      <c r="AK1890" s="9">
        <f>IFERROR(tblSales[[#This Row],[Profit]]/tblSales[[#This Row],[Sales Amount]],0)</f>
        <v>-7.35168607518112E-2</v>
      </c>
      <c r="AL1890" t="str">
        <f>IF(tblSales[[#This Row],[Discount %]]&lt;=5,"0-5%",
IF(tblSales[[#This Row],[Discount %]]&lt;=10,"5-10%",
IF(tblSales[[#This Row],[Discount %]]&lt;=15,"10-15%",
IF(tblSales[[#This Row],[Discount %]]&lt;=20,"15-20%","20%+"))))</f>
        <v>20%+</v>
      </c>
    </row>
    <row r="1891" spans="1:38">
      <c r="A1891" s="2" t="s">
        <v>3822</v>
      </c>
      <c r="B1891" s="11">
        <v>45405</v>
      </c>
      <c r="C1891" s="2" t="s">
        <v>256</v>
      </c>
      <c r="D1891" s="2" t="s">
        <v>501</v>
      </c>
      <c r="E1891" s="2" t="s">
        <v>1467</v>
      </c>
      <c r="F1891" s="2" t="s">
        <v>104</v>
      </c>
      <c r="G1891" s="2">
        <v>4</v>
      </c>
      <c r="H1891" s="2">
        <v>675.99</v>
      </c>
      <c r="I1891" s="2">
        <v>0</v>
      </c>
      <c r="J1891" s="2">
        <v>0</v>
      </c>
      <c r="K1891" s="2">
        <v>5</v>
      </c>
      <c r="L1891" s="2">
        <v>135.19999999999999</v>
      </c>
      <c r="M1891" s="2">
        <v>2839.16</v>
      </c>
      <c r="N1891" s="2">
        <v>1828.64</v>
      </c>
      <c r="O1891" s="2">
        <f t="shared" si="72"/>
        <v>875.31999999999971</v>
      </c>
      <c r="P1891" s="2" t="s">
        <v>30</v>
      </c>
      <c r="Q1891" s="2" t="str">
        <f t="shared" si="73"/>
        <v>EMI</v>
      </c>
      <c r="R1891" s="2" t="s">
        <v>20</v>
      </c>
      <c r="S1891" s="2" t="s">
        <v>56</v>
      </c>
      <c r="T1891" s="2" t="s">
        <v>3578</v>
      </c>
      <c r="U1891" s="2" t="s">
        <v>59</v>
      </c>
      <c r="V1891" t="str">
        <f>TEXT(tblSales[[#This Row],[Invoice Date]],"mmm")</f>
        <v>Apr</v>
      </c>
      <c r="W1891">
        <f>MONTH(tblSales[[#This Row],[Invoice Date]])</f>
        <v>4</v>
      </c>
      <c r="X1891">
        <f>YEAR(tblSales[[#This Row],[Invoice Date]])</f>
        <v>2024</v>
      </c>
      <c r="Y1891" t="str">
        <f>TEXT(tblSales[[#This Row],[Invoice Date]],"mmm-yyyy")</f>
        <v>Apr-2024</v>
      </c>
      <c r="Z1891" t="str">
        <f>_xlfn.XLOOKUP(tblSales[[#This Row],[Product_ID]],Products!$A:$A,Products!$C:$C,"Women Dresses")</f>
        <v>Women Tops</v>
      </c>
      <c r="AA1891" t="str">
        <f>_xlfn.XLOOKUP(tblSales[[#This Row],[Product_ID]],Products!$A:$A,Products!$D:$D,"Unknown")</f>
        <v>Formal Top</v>
      </c>
      <c r="AB1891" t="str">
        <f>_xlfn.XLOOKUP(tblSales[[#This Row],[Product_ID]],Products!$A:$A,Products!$E:$E,"Unknown")</f>
        <v>Aurelia</v>
      </c>
      <c r="AC1891" t="str">
        <f>_xlfn.XLOOKUP(tblSales[[#This Row],[Store_ID]],Stores!$A:$A,Stores!$B:$B,"Unknown")</f>
        <v>TrendMart Erode Mall Kiosk</v>
      </c>
      <c r="AD1891" t="str">
        <f>_xlfn.XLOOKUP(tblSales[[#This Row],[Store_ID]],Stores!$A:$A,Stores!$E:$E,"Unknown")</f>
        <v>South Zone 1</v>
      </c>
      <c r="AE1891" t="str">
        <f>_xlfn.XLOOKUP(tblSales[[#This Row],[Customer_ID]],Customers!$A:$A,Customers!$B:$B,"Unknown")</f>
        <v>Vinod Naidu</v>
      </c>
      <c r="AF1891" t="str">
        <f>_xlfn.XLOOKUP(tblSales[[#This Row],[Customer_ID]],Customers!$A:$A,Customers!$J:$J,"Unknown")</f>
        <v>Regular</v>
      </c>
      <c r="AG1891" t="str">
        <f>_xlfn.XLOOKUP(tblSales[[#This Row],[Employee_ID]],Employees!$A:$A,Employees!$B:$B,"Unknown")</f>
        <v>Meena Krishnan</v>
      </c>
      <c r="AH1891">
        <f>IF(MONTH(tblSales[[#This Row],[Invoice Date]])&gt;=4,MONTH(tblSales[[#This Row],[Invoice Date]]),MONTH(tblSales[[#This Row],[Invoice Date]])+12)</f>
        <v>4</v>
      </c>
      <c r="AI1891" s="8">
        <f>DATE(YEAR(tblSales[[#This Row],[Invoice Date]]),MONTH(tblSales[[#This Row],[Invoice Date]]),1)</f>
        <v>45383</v>
      </c>
      <c r="AJ1891" t="str">
        <f>_xlfn.XLOOKUP(tblSales[[#This Row],[Product_ID]],Products!$A:$A,Products!$B:$B,"Unknown")</f>
        <v>Aurelia Formal Top Olive</v>
      </c>
      <c r="AK1891" s="9">
        <f>IFERROR(tblSales[[#This Row],[Profit]]/tblSales[[#This Row],[Sales Amount]],0)</f>
        <v>0.30830245565589814</v>
      </c>
      <c r="AL1891" t="str">
        <f>IF(tblSales[[#This Row],[Discount %]]&lt;=5,"0-5%",
IF(tblSales[[#This Row],[Discount %]]&lt;=10,"5-10%",
IF(tblSales[[#This Row],[Discount %]]&lt;=15,"10-15%",
IF(tblSales[[#This Row],[Discount %]]&lt;=20,"15-20%","20%+"))))</f>
        <v>0-5%</v>
      </c>
    </row>
    <row r="1892" spans="1:38">
      <c r="A1892" s="2" t="s">
        <v>3823</v>
      </c>
      <c r="B1892" s="11">
        <v>45703</v>
      </c>
      <c r="C1892" s="2" t="s">
        <v>745</v>
      </c>
      <c r="D1892" s="2" t="s">
        <v>1176</v>
      </c>
      <c r="E1892" s="2" t="s">
        <v>877</v>
      </c>
      <c r="F1892" s="2" t="s">
        <v>140</v>
      </c>
      <c r="G1892" s="2">
        <v>1</v>
      </c>
      <c r="H1892" s="2">
        <v>1582.14</v>
      </c>
      <c r="I1892" s="2">
        <v>0</v>
      </c>
      <c r="J1892" s="2">
        <v>0</v>
      </c>
      <c r="K1892" s="2">
        <v>12</v>
      </c>
      <c r="L1892" s="2">
        <v>189.86</v>
      </c>
      <c r="M1892" s="2">
        <v>1772</v>
      </c>
      <c r="N1892" s="2">
        <v>1194.1400000000001</v>
      </c>
      <c r="O1892" s="2">
        <f t="shared" si="72"/>
        <v>387.99999999999989</v>
      </c>
      <c r="P1892" s="2" t="s">
        <v>28</v>
      </c>
      <c r="Q1892" s="2" t="str">
        <f t="shared" si="73"/>
        <v>Credit Card</v>
      </c>
      <c r="R1892" s="2" t="s">
        <v>20</v>
      </c>
      <c r="S1892" s="2" t="s">
        <v>56</v>
      </c>
      <c r="T1892" s="2" t="s">
        <v>1870</v>
      </c>
      <c r="U1892" s="2" t="s">
        <v>60</v>
      </c>
      <c r="V1892" t="str">
        <f>TEXT(tblSales[[#This Row],[Invoice Date]],"mmm")</f>
        <v>Feb</v>
      </c>
      <c r="W1892">
        <f>MONTH(tblSales[[#This Row],[Invoice Date]])</f>
        <v>2</v>
      </c>
      <c r="X1892">
        <f>YEAR(tblSales[[#This Row],[Invoice Date]])</f>
        <v>2025</v>
      </c>
      <c r="Y1892" t="str">
        <f>TEXT(tblSales[[#This Row],[Invoice Date]],"mmm-yyyy")</f>
        <v>Feb-2025</v>
      </c>
      <c r="Z1892" t="str">
        <f>_xlfn.XLOOKUP(tblSales[[#This Row],[Product_ID]],Products!$A:$A,Products!$C:$C,"Women Dresses")</f>
        <v>Men Jeans</v>
      </c>
      <c r="AA1892" t="str">
        <f>_xlfn.XLOOKUP(tblSales[[#This Row],[Product_ID]],Products!$A:$A,Products!$D:$D,"Unknown")</f>
        <v>Skinny Fit</v>
      </c>
      <c r="AB1892" t="str">
        <f>_xlfn.XLOOKUP(tblSales[[#This Row],[Product_ID]],Products!$A:$A,Products!$E:$E,"Unknown")</f>
        <v>Killer Jeans</v>
      </c>
      <c r="AC1892" t="str">
        <f>_xlfn.XLOOKUP(tblSales[[#This Row],[Store_ID]],Stores!$A:$A,Stores!$B:$B,"Unknown")</f>
        <v>TrendMart Kochi Mall Kiosk</v>
      </c>
      <c r="AD1892" t="str">
        <f>_xlfn.XLOOKUP(tblSales[[#This Row],[Store_ID]],Stores!$A:$A,Stores!$E:$E,"Unknown")</f>
        <v>South Zone 1</v>
      </c>
      <c r="AE1892" t="str">
        <f>_xlfn.XLOOKUP(tblSales[[#This Row],[Customer_ID]],Customers!$A:$A,Customers!$B:$B,"Unknown")</f>
        <v>Dinesh Chandran</v>
      </c>
      <c r="AF1892" t="str">
        <f>_xlfn.XLOOKUP(tblSales[[#This Row],[Customer_ID]],Customers!$A:$A,Customers!$J:$J,"Unknown")</f>
        <v>Platinum</v>
      </c>
      <c r="AG1892" t="str">
        <f>_xlfn.XLOOKUP(tblSales[[#This Row],[Employee_ID]],Employees!$A:$A,Employees!$B:$B,"Unknown")</f>
        <v>Charulatha Kumar</v>
      </c>
      <c r="AH1892">
        <f>IF(MONTH(tblSales[[#This Row],[Invoice Date]])&gt;=4,MONTH(tblSales[[#This Row],[Invoice Date]]),MONTH(tblSales[[#This Row],[Invoice Date]])+12)</f>
        <v>14</v>
      </c>
      <c r="AI1892" s="8">
        <f>DATE(YEAR(tblSales[[#This Row],[Invoice Date]]),MONTH(tblSales[[#This Row],[Invoice Date]]),1)</f>
        <v>45689</v>
      </c>
      <c r="AJ1892" t="str">
        <f>_xlfn.XLOOKUP(tblSales[[#This Row],[Product_ID]],Products!$A:$A,Products!$B:$B,"Unknown")</f>
        <v>Killer Jeans Skinny Fit Orange</v>
      </c>
      <c r="AK1892" s="9">
        <f>IFERROR(tblSales[[#This Row],[Profit]]/tblSales[[#This Row],[Sales Amount]],0)</f>
        <v>0.21896162528216698</v>
      </c>
      <c r="AL1892" t="str">
        <f>IF(tblSales[[#This Row],[Discount %]]&lt;=5,"0-5%",
IF(tblSales[[#This Row],[Discount %]]&lt;=10,"5-10%",
IF(tblSales[[#This Row],[Discount %]]&lt;=15,"10-15%",
IF(tblSales[[#This Row],[Discount %]]&lt;=20,"15-20%","20%+"))))</f>
        <v>0-5%</v>
      </c>
    </row>
    <row r="1893" spans="1:38">
      <c r="A1893" s="2" t="s">
        <v>3824</v>
      </c>
      <c r="B1893" s="11">
        <v>45473</v>
      </c>
      <c r="C1893" s="2" t="s">
        <v>1969</v>
      </c>
      <c r="D1893" s="2" t="s">
        <v>1061</v>
      </c>
      <c r="E1893" s="2" t="s">
        <v>139</v>
      </c>
      <c r="F1893" s="2" t="s">
        <v>244</v>
      </c>
      <c r="G1893" s="2">
        <v>4</v>
      </c>
      <c r="H1893" s="2">
        <v>2278.1999999999998</v>
      </c>
      <c r="I1893" s="2">
        <v>20</v>
      </c>
      <c r="J1893" s="2">
        <v>1822.56</v>
      </c>
      <c r="K1893" s="2">
        <v>12</v>
      </c>
      <c r="L1893" s="2">
        <v>874.83</v>
      </c>
      <c r="M1893" s="2">
        <v>8165.07</v>
      </c>
      <c r="N1893" s="2">
        <v>6707.68</v>
      </c>
      <c r="O1893" s="2">
        <f t="shared" si="72"/>
        <v>582.55999999999938</v>
      </c>
      <c r="P1893" s="2" t="s">
        <v>27</v>
      </c>
      <c r="Q1893" s="2" t="str">
        <f t="shared" si="73"/>
        <v>Cash</v>
      </c>
      <c r="R1893" s="2" t="s">
        <v>20</v>
      </c>
      <c r="S1893" s="2" t="s">
        <v>56</v>
      </c>
      <c r="T1893" s="2" t="s">
        <v>903</v>
      </c>
      <c r="U1893" s="2" t="s">
        <v>60</v>
      </c>
      <c r="V1893" t="str">
        <f>TEXT(tblSales[[#This Row],[Invoice Date]],"mmm")</f>
        <v>Jun</v>
      </c>
      <c r="W1893">
        <f>MONTH(tblSales[[#This Row],[Invoice Date]])</f>
        <v>6</v>
      </c>
      <c r="X1893">
        <f>YEAR(tblSales[[#This Row],[Invoice Date]])</f>
        <v>2024</v>
      </c>
      <c r="Y1893" t="str">
        <f>TEXT(tblSales[[#This Row],[Invoice Date]],"mmm-yyyy")</f>
        <v>Jun-2024</v>
      </c>
      <c r="Z1893" t="str">
        <f>_xlfn.XLOOKUP(tblSales[[#This Row],[Product_ID]],Products!$A:$A,Products!$C:$C,"Women Dresses")</f>
        <v>Men Ethnic</v>
      </c>
      <c r="AA1893" t="str">
        <f>_xlfn.XLOOKUP(tblSales[[#This Row],[Product_ID]],Products!$A:$A,Products!$D:$D,"Unknown")</f>
        <v>Sherwani</v>
      </c>
      <c r="AB1893" t="str">
        <f>_xlfn.XLOOKUP(tblSales[[#This Row],[Product_ID]],Products!$A:$A,Products!$E:$E,"Unknown")</f>
        <v>Raymond</v>
      </c>
      <c r="AC1893" t="str">
        <f>_xlfn.XLOOKUP(tblSales[[#This Row],[Store_ID]],Stores!$A:$A,Stores!$B:$B,"Unknown")</f>
        <v>TrendMart Kozhikode Standard</v>
      </c>
      <c r="AD1893" t="str">
        <f>_xlfn.XLOOKUP(tblSales[[#This Row],[Store_ID]],Stores!$A:$A,Stores!$E:$E,"Unknown")</f>
        <v>South Zone 1</v>
      </c>
      <c r="AE1893" t="str">
        <f>_xlfn.XLOOKUP(tblSales[[#This Row],[Customer_ID]],Customers!$A:$A,Customers!$B:$B,"Unknown")</f>
        <v>Gauri Sundaram</v>
      </c>
      <c r="AF1893" t="str">
        <f>_xlfn.XLOOKUP(tblSales[[#This Row],[Customer_ID]],Customers!$A:$A,Customers!$J:$J,"Unknown")</f>
        <v>Gold</v>
      </c>
      <c r="AG1893" t="str">
        <f>_xlfn.XLOOKUP(tblSales[[#This Row],[Employee_ID]],Employees!$A:$A,Employees!$B:$B,"Unknown")</f>
        <v>Ganapathy Naidu</v>
      </c>
      <c r="AH1893">
        <f>IF(MONTH(tblSales[[#This Row],[Invoice Date]])&gt;=4,MONTH(tblSales[[#This Row],[Invoice Date]]),MONTH(tblSales[[#This Row],[Invoice Date]])+12)</f>
        <v>6</v>
      </c>
      <c r="AI1893" s="8">
        <f>DATE(YEAR(tblSales[[#This Row],[Invoice Date]]),MONTH(tblSales[[#This Row],[Invoice Date]]),1)</f>
        <v>45444</v>
      </c>
      <c r="AJ1893" t="str">
        <f>_xlfn.XLOOKUP(tblSales[[#This Row],[Product_ID]],Products!$A:$A,Products!$B:$B,"Unknown")</f>
        <v>Raymond Sherwani Olive</v>
      </c>
      <c r="AK1893" s="9">
        <f>IFERROR(tblSales[[#This Row],[Profit]]/tblSales[[#This Row],[Sales Amount]],0)</f>
        <v>7.1347826779194712E-2</v>
      </c>
      <c r="AL1893" t="str">
        <f>IF(tblSales[[#This Row],[Discount %]]&lt;=5,"0-5%",
IF(tblSales[[#This Row],[Discount %]]&lt;=10,"5-10%",
IF(tblSales[[#This Row],[Discount %]]&lt;=15,"10-15%",
IF(tblSales[[#This Row],[Discount %]]&lt;=20,"15-20%","20%+"))))</f>
        <v>15-20%</v>
      </c>
    </row>
    <row r="1894" spans="1:38">
      <c r="A1894" s="2" t="s">
        <v>3825</v>
      </c>
      <c r="B1894" s="11">
        <v>45666</v>
      </c>
      <c r="C1894" s="2" t="s">
        <v>2182</v>
      </c>
      <c r="D1894" s="2" t="s">
        <v>994</v>
      </c>
      <c r="E1894" s="2" t="s">
        <v>557</v>
      </c>
      <c r="F1894" s="2" t="s">
        <v>204</v>
      </c>
      <c r="G1894" s="2">
        <v>4</v>
      </c>
      <c r="H1894" s="2">
        <v>562.72</v>
      </c>
      <c r="I1894" s="2">
        <v>0</v>
      </c>
      <c r="J1894" s="2">
        <v>0</v>
      </c>
      <c r="K1894" s="2">
        <v>5</v>
      </c>
      <c r="L1894" s="2">
        <v>112.54</v>
      </c>
      <c r="M1894" s="2">
        <v>2363.42</v>
      </c>
      <c r="N1894" s="2">
        <v>1340.6</v>
      </c>
      <c r="O1894" s="2">
        <f t="shared" si="72"/>
        <v>910.2800000000002</v>
      </c>
      <c r="P1894" s="2" t="s">
        <v>27</v>
      </c>
      <c r="Q1894" s="2" t="str">
        <f t="shared" si="73"/>
        <v>Cash</v>
      </c>
      <c r="R1894" s="2" t="s">
        <v>21</v>
      </c>
      <c r="S1894" s="2" t="s">
        <v>56</v>
      </c>
      <c r="T1894" s="2" t="s">
        <v>391</v>
      </c>
      <c r="U1894" s="2" t="s">
        <v>59</v>
      </c>
      <c r="V1894" t="str">
        <f>TEXT(tblSales[[#This Row],[Invoice Date]],"mmm")</f>
        <v>Jan</v>
      </c>
      <c r="W1894">
        <f>MONTH(tblSales[[#This Row],[Invoice Date]])</f>
        <v>1</v>
      </c>
      <c r="X1894">
        <f>YEAR(tblSales[[#This Row],[Invoice Date]])</f>
        <v>2025</v>
      </c>
      <c r="Y1894" t="str">
        <f>TEXT(tblSales[[#This Row],[Invoice Date]],"mmm-yyyy")</f>
        <v>Jan-2025</v>
      </c>
      <c r="Z1894" t="str">
        <f>_xlfn.XLOOKUP(tblSales[[#This Row],[Product_ID]],Products!$A:$A,Products!$C:$C,"Women Dresses")</f>
        <v>Men T-Shirts</v>
      </c>
      <c r="AA1894" t="str">
        <f>_xlfn.XLOOKUP(tblSales[[#This Row],[Product_ID]],Products!$A:$A,Products!$D:$D,"Unknown")</f>
        <v>Round Neck</v>
      </c>
      <c r="AB1894" t="str">
        <f>_xlfn.XLOOKUP(tblSales[[#This Row],[Product_ID]],Products!$A:$A,Products!$E:$E,"Unknown")</f>
        <v>Mufti</v>
      </c>
      <c r="AC1894" t="str">
        <f>_xlfn.XLOOKUP(tblSales[[#This Row],[Store_ID]],Stores!$A:$A,Stores!$B:$B,"Unknown")</f>
        <v>TrendMart Kochi Mall Kiosk</v>
      </c>
      <c r="AD1894" t="str">
        <f>_xlfn.XLOOKUP(tblSales[[#This Row],[Store_ID]],Stores!$A:$A,Stores!$E:$E,"Unknown")</f>
        <v>South Zone 1</v>
      </c>
      <c r="AE1894" t="str">
        <f>_xlfn.XLOOKUP(tblSales[[#This Row],[Customer_ID]],Customers!$A:$A,Customers!$B:$B,"Unknown")</f>
        <v>Karunakaran Nair</v>
      </c>
      <c r="AF1894" t="str">
        <f>_xlfn.XLOOKUP(tblSales[[#This Row],[Customer_ID]],Customers!$A:$A,Customers!$J:$J,"Unknown")</f>
        <v>Regular</v>
      </c>
      <c r="AG1894" t="str">
        <f>_xlfn.XLOOKUP(tblSales[[#This Row],[Employee_ID]],Employees!$A:$A,Employees!$B:$B,"Unknown")</f>
        <v>Logesh Gopalakrishnan</v>
      </c>
      <c r="AH1894">
        <f>IF(MONTH(tblSales[[#This Row],[Invoice Date]])&gt;=4,MONTH(tblSales[[#This Row],[Invoice Date]]),MONTH(tblSales[[#This Row],[Invoice Date]])+12)</f>
        <v>13</v>
      </c>
      <c r="AI1894" s="8">
        <f>DATE(YEAR(tblSales[[#This Row],[Invoice Date]]),MONTH(tblSales[[#This Row],[Invoice Date]]),1)</f>
        <v>45658</v>
      </c>
      <c r="AJ1894" t="str">
        <f>_xlfn.XLOOKUP(tblSales[[#This Row],[Product_ID]],Products!$A:$A,Products!$B:$B,"Unknown")</f>
        <v>Mufti Round Neck Olive</v>
      </c>
      <c r="AK1894" s="9">
        <f>IFERROR(tblSales[[#This Row],[Profit]]/tblSales[[#This Row],[Sales Amount]],0)</f>
        <v>0.38515371791725556</v>
      </c>
      <c r="AL1894" t="str">
        <f>IF(tblSales[[#This Row],[Discount %]]&lt;=5,"0-5%",
IF(tblSales[[#This Row],[Discount %]]&lt;=10,"5-10%",
IF(tblSales[[#This Row],[Discount %]]&lt;=15,"10-15%",
IF(tblSales[[#This Row],[Discount %]]&lt;=20,"15-20%","20%+"))))</f>
        <v>0-5%</v>
      </c>
    </row>
    <row r="1895" spans="1:38">
      <c r="A1895" s="2" t="s">
        <v>3826</v>
      </c>
      <c r="B1895" s="11">
        <v>45740</v>
      </c>
      <c r="C1895" s="2" t="s">
        <v>709</v>
      </c>
      <c r="D1895" s="2" t="s">
        <v>208</v>
      </c>
      <c r="E1895" s="2" t="s">
        <v>877</v>
      </c>
      <c r="F1895" s="2" t="s">
        <v>122</v>
      </c>
      <c r="G1895" s="2">
        <v>2</v>
      </c>
      <c r="H1895" s="2">
        <v>744.24</v>
      </c>
      <c r="I1895" s="2">
        <v>10</v>
      </c>
      <c r="J1895" s="2">
        <v>148.85</v>
      </c>
      <c r="K1895" s="2">
        <v>5</v>
      </c>
      <c r="L1895" s="2">
        <v>66.98</v>
      </c>
      <c r="M1895" s="2">
        <v>1406.61</v>
      </c>
      <c r="N1895" s="2">
        <v>886.38</v>
      </c>
      <c r="O1895" s="2">
        <f t="shared" si="72"/>
        <v>453.24999999999989</v>
      </c>
      <c r="P1895" s="2" t="s">
        <v>28</v>
      </c>
      <c r="Q1895" s="2" t="str">
        <f t="shared" si="73"/>
        <v>Credit Card</v>
      </c>
      <c r="R1895" s="2" t="s">
        <v>20</v>
      </c>
      <c r="S1895" s="2" t="s">
        <v>56</v>
      </c>
      <c r="T1895" s="2" t="s">
        <v>1633</v>
      </c>
      <c r="U1895" s="2" t="s">
        <v>59</v>
      </c>
      <c r="V1895" t="str">
        <f>TEXT(tblSales[[#This Row],[Invoice Date]],"mmm")</f>
        <v>Mar</v>
      </c>
      <c r="W1895">
        <f>MONTH(tblSales[[#This Row],[Invoice Date]])</f>
        <v>3</v>
      </c>
      <c r="X1895">
        <f>YEAR(tblSales[[#This Row],[Invoice Date]])</f>
        <v>2025</v>
      </c>
      <c r="Y1895" t="str">
        <f>TEXT(tblSales[[#This Row],[Invoice Date]],"mmm-yyyy")</f>
        <v>Mar-2025</v>
      </c>
      <c r="Z1895" t="str">
        <f>_xlfn.XLOOKUP(tblSales[[#This Row],[Product_ID]],Products!$A:$A,Products!$C:$C,"Women Dresses")</f>
        <v>Accessories</v>
      </c>
      <c r="AA1895" t="str">
        <f>_xlfn.XLOOKUP(tblSales[[#This Row],[Product_ID]],Products!$A:$A,Products!$D:$D,"Unknown")</f>
        <v>Tie</v>
      </c>
      <c r="AB1895" t="str">
        <f>_xlfn.XLOOKUP(tblSales[[#This Row],[Product_ID]],Products!$A:$A,Products!$E:$E,"Unknown")</f>
        <v>Allen Solly</v>
      </c>
      <c r="AC1895" t="str">
        <f>_xlfn.XLOOKUP(tblSales[[#This Row],[Store_ID]],Stores!$A:$A,Stores!$B:$B,"Unknown")</f>
        <v>TrendMart Kochi Mall Kiosk</v>
      </c>
      <c r="AD1895" t="str">
        <f>_xlfn.XLOOKUP(tblSales[[#This Row],[Store_ID]],Stores!$A:$A,Stores!$E:$E,"Unknown")</f>
        <v>South Zone 1</v>
      </c>
      <c r="AE1895" t="str">
        <f>_xlfn.XLOOKUP(tblSales[[#This Row],[Customer_ID]],Customers!$A:$A,Customers!$B:$B,"Unknown")</f>
        <v>Hemanth Iyer</v>
      </c>
      <c r="AF1895" t="str">
        <f>_xlfn.XLOOKUP(tblSales[[#This Row],[Customer_ID]],Customers!$A:$A,Customers!$J:$J,"Unknown")</f>
        <v>Regular</v>
      </c>
      <c r="AG1895" t="str">
        <f>_xlfn.XLOOKUP(tblSales[[#This Row],[Employee_ID]],Employees!$A:$A,Employees!$B:$B,"Unknown")</f>
        <v>Rahul Krishnan</v>
      </c>
      <c r="AH1895">
        <f>IF(MONTH(tblSales[[#This Row],[Invoice Date]])&gt;=4,MONTH(tblSales[[#This Row],[Invoice Date]]),MONTH(tblSales[[#This Row],[Invoice Date]])+12)</f>
        <v>15</v>
      </c>
      <c r="AI1895" s="8">
        <f>DATE(YEAR(tblSales[[#This Row],[Invoice Date]]),MONTH(tblSales[[#This Row],[Invoice Date]]),1)</f>
        <v>45717</v>
      </c>
      <c r="AJ1895" t="str">
        <f>_xlfn.XLOOKUP(tblSales[[#This Row],[Product_ID]],Products!$A:$A,Products!$B:$B,"Unknown")</f>
        <v>Allen Solly Tie Pink</v>
      </c>
      <c r="AK1895" s="9">
        <f>IFERROR(tblSales[[#This Row],[Profit]]/tblSales[[#This Row],[Sales Amount]],0)</f>
        <v>0.32222862058424151</v>
      </c>
      <c r="AL1895" t="str">
        <f>IF(tblSales[[#This Row],[Discount %]]&lt;=5,"0-5%",
IF(tblSales[[#This Row],[Discount %]]&lt;=10,"5-10%",
IF(tblSales[[#This Row],[Discount %]]&lt;=15,"10-15%",
IF(tblSales[[#This Row],[Discount %]]&lt;=20,"15-20%","20%+"))))</f>
        <v>5-10%</v>
      </c>
    </row>
    <row r="1896" spans="1:38">
      <c r="A1896" s="2" t="s">
        <v>3827</v>
      </c>
      <c r="B1896" s="11">
        <v>45553</v>
      </c>
      <c r="C1896" s="2" t="s">
        <v>2462</v>
      </c>
      <c r="D1896" s="2" t="s">
        <v>265</v>
      </c>
      <c r="E1896" s="2" t="s">
        <v>166</v>
      </c>
      <c r="F1896" s="2" t="s">
        <v>458</v>
      </c>
      <c r="G1896" s="2">
        <v>3</v>
      </c>
      <c r="H1896" s="2">
        <v>1148.4000000000001</v>
      </c>
      <c r="I1896" s="2">
        <v>10</v>
      </c>
      <c r="J1896" s="2">
        <v>344.52</v>
      </c>
      <c r="K1896" s="2">
        <v>12</v>
      </c>
      <c r="L1896" s="2">
        <v>372.08</v>
      </c>
      <c r="M1896" s="2">
        <v>3472.76</v>
      </c>
      <c r="N1896" s="2">
        <v>2277</v>
      </c>
      <c r="O1896" s="2">
        <f t="shared" si="72"/>
        <v>823.68000000000029</v>
      </c>
      <c r="P1896" s="2" t="s">
        <v>32</v>
      </c>
      <c r="Q1896" s="2" t="str">
        <f t="shared" si="73"/>
        <v>UPI</v>
      </c>
      <c r="R1896" s="2" t="s">
        <v>21</v>
      </c>
      <c r="S1896" s="2" t="s">
        <v>56</v>
      </c>
      <c r="T1896" s="2" t="s">
        <v>1172</v>
      </c>
      <c r="U1896" s="2" t="s">
        <v>59</v>
      </c>
      <c r="V1896" t="str">
        <f>TEXT(tblSales[[#This Row],[Invoice Date]],"mmm")</f>
        <v>Sep</v>
      </c>
      <c r="W1896">
        <f>MONTH(tblSales[[#This Row],[Invoice Date]])</f>
        <v>9</v>
      </c>
      <c r="X1896">
        <f>YEAR(tblSales[[#This Row],[Invoice Date]])</f>
        <v>2024</v>
      </c>
      <c r="Y1896" t="str">
        <f>TEXT(tblSales[[#This Row],[Invoice Date]],"mmm-yyyy")</f>
        <v>Sep-2024</v>
      </c>
      <c r="Z1896" t="str">
        <f>_xlfn.XLOOKUP(tblSales[[#This Row],[Product_ID]],Products!$A:$A,Products!$C:$C,"Women Dresses")</f>
        <v>Women Jeans</v>
      </c>
      <c r="AA1896" t="str">
        <f>_xlfn.XLOOKUP(tblSales[[#This Row],[Product_ID]],Products!$A:$A,Products!$D:$D,"Unknown")</f>
        <v>Jeggings</v>
      </c>
      <c r="AB1896" t="str">
        <f>_xlfn.XLOOKUP(tblSales[[#This Row],[Product_ID]],Products!$A:$A,Products!$E:$E,"Unknown")</f>
        <v>Nalli Silks</v>
      </c>
      <c r="AC1896" t="str">
        <f>_xlfn.XLOOKUP(tblSales[[#This Row],[Store_ID]],Stores!$A:$A,Stores!$B:$B,"Unknown")</f>
        <v>TrendMart Kurnool Standard</v>
      </c>
      <c r="AD1896" t="str">
        <f>_xlfn.XLOOKUP(tblSales[[#This Row],[Store_ID]],Stores!$A:$A,Stores!$E:$E,"Unknown")</f>
        <v>South Zone 3</v>
      </c>
      <c r="AE1896" t="str">
        <f>_xlfn.XLOOKUP(tblSales[[#This Row],[Customer_ID]],Customers!$A:$A,Customers!$B:$B,"Unknown")</f>
        <v>Gauri Varma</v>
      </c>
      <c r="AF1896" t="str">
        <f>_xlfn.XLOOKUP(tblSales[[#This Row],[Customer_ID]],Customers!$A:$A,Customers!$J:$J,"Unknown")</f>
        <v>Silver</v>
      </c>
      <c r="AG1896" t="str">
        <f>_xlfn.XLOOKUP(tblSales[[#This Row],[Employee_ID]],Employees!$A:$A,Employees!$B:$B,"Unknown")</f>
        <v>Anil Reddy</v>
      </c>
      <c r="AH1896">
        <f>IF(MONTH(tblSales[[#This Row],[Invoice Date]])&gt;=4,MONTH(tblSales[[#This Row],[Invoice Date]]),MONTH(tblSales[[#This Row],[Invoice Date]])+12)</f>
        <v>9</v>
      </c>
      <c r="AI1896" s="8">
        <f>DATE(YEAR(tblSales[[#This Row],[Invoice Date]]),MONTH(tblSales[[#This Row],[Invoice Date]]),1)</f>
        <v>45536</v>
      </c>
      <c r="AJ1896" t="str">
        <f>_xlfn.XLOOKUP(tblSales[[#This Row],[Product_ID]],Products!$A:$A,Products!$B:$B,"Unknown")</f>
        <v>Nalli Silks Jeggings Wine</v>
      </c>
      <c r="AK1896" s="9">
        <f>IFERROR(tblSales[[#This Row],[Profit]]/tblSales[[#This Row],[Sales Amount]],0)</f>
        <v>0.23718310508068519</v>
      </c>
      <c r="AL1896" t="str">
        <f>IF(tblSales[[#This Row],[Discount %]]&lt;=5,"0-5%",
IF(tblSales[[#This Row],[Discount %]]&lt;=10,"5-10%",
IF(tblSales[[#This Row],[Discount %]]&lt;=15,"10-15%",
IF(tblSales[[#This Row],[Discount %]]&lt;=20,"15-20%","20%+"))))</f>
        <v>5-10%</v>
      </c>
    </row>
    <row r="1897" spans="1:38">
      <c r="A1897" s="2" t="s">
        <v>3828</v>
      </c>
      <c r="B1897" s="11">
        <v>45484</v>
      </c>
      <c r="C1897" s="2" t="s">
        <v>1329</v>
      </c>
      <c r="D1897" s="2" t="s">
        <v>762</v>
      </c>
      <c r="E1897" s="2" t="s">
        <v>952</v>
      </c>
      <c r="F1897" s="2" t="s">
        <v>210</v>
      </c>
      <c r="G1897" s="2">
        <v>2</v>
      </c>
      <c r="H1897" s="2">
        <v>591.51</v>
      </c>
      <c r="I1897" s="2">
        <v>0</v>
      </c>
      <c r="J1897" s="2">
        <v>0</v>
      </c>
      <c r="K1897" s="2">
        <v>5</v>
      </c>
      <c r="L1897" s="2">
        <v>59.15</v>
      </c>
      <c r="M1897" s="2">
        <v>1242.17</v>
      </c>
      <c r="N1897" s="2">
        <v>729.22</v>
      </c>
      <c r="O1897" s="2">
        <f t="shared" si="72"/>
        <v>453.80000000000007</v>
      </c>
      <c r="P1897" s="2" t="s">
        <v>32</v>
      </c>
      <c r="Q1897" s="2" t="str">
        <f t="shared" si="73"/>
        <v>UPI</v>
      </c>
      <c r="R1897" s="2" t="s">
        <v>20</v>
      </c>
      <c r="S1897" s="2" t="s">
        <v>56</v>
      </c>
      <c r="T1897" s="2" t="s">
        <v>2092</v>
      </c>
      <c r="U1897" s="2" t="s">
        <v>59</v>
      </c>
      <c r="V1897" t="str">
        <f>TEXT(tblSales[[#This Row],[Invoice Date]],"mmm")</f>
        <v>Jul</v>
      </c>
      <c r="W1897">
        <f>MONTH(tblSales[[#This Row],[Invoice Date]])</f>
        <v>7</v>
      </c>
      <c r="X1897">
        <f>YEAR(tblSales[[#This Row],[Invoice Date]])</f>
        <v>2024</v>
      </c>
      <c r="Y1897" t="str">
        <f>TEXT(tblSales[[#This Row],[Invoice Date]],"mmm-yyyy")</f>
        <v>Jul-2024</v>
      </c>
      <c r="Z1897" t="str">
        <f>_xlfn.XLOOKUP(tblSales[[#This Row],[Product_ID]],Products!$A:$A,Products!$C:$C,"Women Dresses")</f>
        <v>Men T-Shirts</v>
      </c>
      <c r="AA1897" t="str">
        <f>_xlfn.XLOOKUP(tblSales[[#This Row],[Product_ID]],Products!$A:$A,Products!$D:$D,"Unknown")</f>
        <v>Polo</v>
      </c>
      <c r="AB1897" t="str">
        <f>_xlfn.XLOOKUP(tblSales[[#This Row],[Product_ID]],Products!$A:$A,Products!$E:$E,"Unknown")</f>
        <v>Woodland</v>
      </c>
      <c r="AC1897" t="str">
        <f>_xlfn.XLOOKUP(tblSales[[#This Row],[Store_ID]],Stores!$A:$A,Stores!$B:$B,"Unknown")</f>
        <v>TrendMart Coimbatore Mall Kiosk</v>
      </c>
      <c r="AD1897" t="str">
        <f>_xlfn.XLOOKUP(tblSales[[#This Row],[Store_ID]],Stores!$A:$A,Stores!$E:$E,"Unknown")</f>
        <v>South Zone 1</v>
      </c>
      <c r="AE1897" t="str">
        <f>_xlfn.XLOOKUP(tblSales[[#This Row],[Customer_ID]],Customers!$A:$A,Customers!$B:$B,"Unknown")</f>
        <v>Padma Gopalakrishnan</v>
      </c>
      <c r="AF1897" t="str">
        <f>_xlfn.XLOOKUP(tblSales[[#This Row],[Customer_ID]],Customers!$A:$A,Customers!$J:$J,"Unknown")</f>
        <v>Silver</v>
      </c>
      <c r="AG1897" t="str">
        <f>_xlfn.XLOOKUP(tblSales[[#This Row],[Employee_ID]],Employees!$A:$A,Employees!$B:$B,"Unknown")</f>
        <v>Rani Mishra</v>
      </c>
      <c r="AH1897">
        <f>IF(MONTH(tblSales[[#This Row],[Invoice Date]])&gt;=4,MONTH(tblSales[[#This Row],[Invoice Date]]),MONTH(tblSales[[#This Row],[Invoice Date]])+12)</f>
        <v>7</v>
      </c>
      <c r="AI1897" s="8">
        <f>DATE(YEAR(tblSales[[#This Row],[Invoice Date]]),MONTH(tblSales[[#This Row],[Invoice Date]]),1)</f>
        <v>45474</v>
      </c>
      <c r="AJ1897" t="str">
        <f>_xlfn.XLOOKUP(tblSales[[#This Row],[Product_ID]],Products!$A:$A,Products!$B:$B,"Unknown")</f>
        <v>Woodland Polo Purple</v>
      </c>
      <c r="AK1897" s="9">
        <f>IFERROR(tblSales[[#This Row],[Profit]]/tblSales[[#This Row],[Sales Amount]],0)</f>
        <v>0.36532841720537451</v>
      </c>
      <c r="AL1897" t="str">
        <f>IF(tblSales[[#This Row],[Discount %]]&lt;=5,"0-5%",
IF(tblSales[[#This Row],[Discount %]]&lt;=10,"5-10%",
IF(tblSales[[#This Row],[Discount %]]&lt;=15,"10-15%",
IF(tblSales[[#This Row],[Discount %]]&lt;=20,"15-20%","20%+"))))</f>
        <v>0-5%</v>
      </c>
    </row>
    <row r="1898" spans="1:38">
      <c r="A1898" s="2" t="s">
        <v>3829</v>
      </c>
      <c r="B1898" s="11">
        <v>45494</v>
      </c>
      <c r="C1898" s="2" t="s">
        <v>1584</v>
      </c>
      <c r="D1898" s="2" t="s">
        <v>440</v>
      </c>
      <c r="E1898" s="2" t="s">
        <v>763</v>
      </c>
      <c r="F1898" s="2" t="s">
        <v>377</v>
      </c>
      <c r="G1898" s="2">
        <v>1</v>
      </c>
      <c r="H1898" s="2">
        <v>451.16</v>
      </c>
      <c r="I1898" s="2">
        <v>0</v>
      </c>
      <c r="J1898" s="2">
        <v>0</v>
      </c>
      <c r="K1898" s="2">
        <v>5</v>
      </c>
      <c r="L1898" s="2">
        <v>22.56</v>
      </c>
      <c r="M1898" s="2">
        <v>473.72</v>
      </c>
      <c r="N1898" s="2">
        <v>315.13</v>
      </c>
      <c r="O1898" s="2">
        <f t="shared" si="72"/>
        <v>136.03000000000003</v>
      </c>
      <c r="P1898" s="2" t="s">
        <v>28</v>
      </c>
      <c r="Q1898" s="2" t="str">
        <f t="shared" si="73"/>
        <v>Credit Card</v>
      </c>
      <c r="R1898" s="2" t="s">
        <v>20</v>
      </c>
      <c r="S1898" s="2" t="s">
        <v>56</v>
      </c>
      <c r="T1898" s="2" t="s">
        <v>2872</v>
      </c>
      <c r="U1898" s="2" t="s">
        <v>60</v>
      </c>
      <c r="V1898" t="str">
        <f>TEXT(tblSales[[#This Row],[Invoice Date]],"mmm")</f>
        <v>Jul</v>
      </c>
      <c r="W1898">
        <f>MONTH(tblSales[[#This Row],[Invoice Date]])</f>
        <v>7</v>
      </c>
      <c r="X1898">
        <f>YEAR(tblSales[[#This Row],[Invoice Date]])</f>
        <v>2024</v>
      </c>
      <c r="Y1898" t="str">
        <f>TEXT(tblSales[[#This Row],[Invoice Date]],"mmm-yyyy")</f>
        <v>Jul-2024</v>
      </c>
      <c r="Z1898" t="str">
        <f>_xlfn.XLOOKUP(tblSales[[#This Row],[Product_ID]],Products!$A:$A,Products!$C:$C,"Women Dresses")</f>
        <v>Belts</v>
      </c>
      <c r="AA1898" t="str">
        <f>_xlfn.XLOOKUP(tblSales[[#This Row],[Product_ID]],Products!$A:$A,Products!$D:$D,"Unknown")</f>
        <v>Casual Belt</v>
      </c>
      <c r="AB1898" t="str">
        <f>_xlfn.XLOOKUP(tblSales[[#This Row],[Product_ID]],Products!$A:$A,Products!$E:$E,"Unknown")</f>
        <v>Nike</v>
      </c>
      <c r="AC1898" t="str">
        <f>_xlfn.XLOOKUP(tblSales[[#This Row],[Store_ID]],Stores!$A:$A,Stores!$B:$B,"Unknown")</f>
        <v>TrendMart Madurai Mall Kiosk</v>
      </c>
      <c r="AD1898" t="str">
        <f>_xlfn.XLOOKUP(tblSales[[#This Row],[Store_ID]],Stores!$A:$A,Stores!$E:$E,"Unknown")</f>
        <v>South Zone 1</v>
      </c>
      <c r="AE1898" t="str">
        <f>_xlfn.XLOOKUP(tblSales[[#This Row],[Customer_ID]],Customers!$A:$A,Customers!$B:$B,"Unknown")</f>
        <v>Kavya Murthy</v>
      </c>
      <c r="AF1898" t="str">
        <f>_xlfn.XLOOKUP(tblSales[[#This Row],[Customer_ID]],Customers!$A:$A,Customers!$J:$J,"Unknown")</f>
        <v>Gold</v>
      </c>
      <c r="AG1898" t="str">
        <f>_xlfn.XLOOKUP(tblSales[[#This Row],[Employee_ID]],Employees!$A:$A,Employees!$B:$B,"Unknown")</f>
        <v>Sunita Ramachandran</v>
      </c>
      <c r="AH1898">
        <f>IF(MONTH(tblSales[[#This Row],[Invoice Date]])&gt;=4,MONTH(tblSales[[#This Row],[Invoice Date]]),MONTH(tblSales[[#This Row],[Invoice Date]])+12)</f>
        <v>7</v>
      </c>
      <c r="AI1898" s="8">
        <f>DATE(YEAR(tblSales[[#This Row],[Invoice Date]]),MONTH(tblSales[[#This Row],[Invoice Date]]),1)</f>
        <v>45474</v>
      </c>
      <c r="AJ1898" t="str">
        <f>_xlfn.XLOOKUP(tblSales[[#This Row],[Product_ID]],Products!$A:$A,Products!$B:$B,"Unknown")</f>
        <v>Nike Casual Belt Olive</v>
      </c>
      <c r="AK1898" s="9">
        <f>IFERROR(tblSales[[#This Row],[Profit]]/tblSales[[#This Row],[Sales Amount]],0)</f>
        <v>0.28715274845900535</v>
      </c>
      <c r="AL1898" t="str">
        <f>IF(tblSales[[#This Row],[Discount %]]&lt;=5,"0-5%",
IF(tblSales[[#This Row],[Discount %]]&lt;=10,"5-10%",
IF(tblSales[[#This Row],[Discount %]]&lt;=15,"10-15%",
IF(tblSales[[#This Row],[Discount %]]&lt;=20,"15-20%","20%+"))))</f>
        <v>0-5%</v>
      </c>
    </row>
    <row r="1899" spans="1:38">
      <c r="A1899" s="2" t="s">
        <v>3830</v>
      </c>
      <c r="B1899" s="11">
        <v>45479</v>
      </c>
      <c r="C1899" s="2" t="s">
        <v>2055</v>
      </c>
      <c r="D1899" s="2" t="s">
        <v>716</v>
      </c>
      <c r="E1899" s="2" t="s">
        <v>668</v>
      </c>
      <c r="F1899" s="2" t="s">
        <v>319</v>
      </c>
      <c r="G1899" s="2">
        <v>2</v>
      </c>
      <c r="H1899" s="2">
        <v>1553.85</v>
      </c>
      <c r="I1899" s="2">
        <v>10</v>
      </c>
      <c r="J1899" s="2">
        <v>310.77</v>
      </c>
      <c r="K1899" s="2">
        <v>12</v>
      </c>
      <c r="L1899" s="2">
        <v>335.63</v>
      </c>
      <c r="M1899" s="2">
        <v>3132.56</v>
      </c>
      <c r="N1899" s="2">
        <v>2230.38</v>
      </c>
      <c r="O1899" s="2">
        <f t="shared" si="72"/>
        <v>566.54999999999984</v>
      </c>
      <c r="P1899" s="2" t="s">
        <v>32</v>
      </c>
      <c r="Q1899" s="2" t="str">
        <f t="shared" si="73"/>
        <v>UPI</v>
      </c>
      <c r="R1899" s="2" t="s">
        <v>20</v>
      </c>
      <c r="S1899" s="2" t="s">
        <v>56</v>
      </c>
      <c r="T1899" s="2" t="s">
        <v>1245</v>
      </c>
      <c r="U1899" s="2" t="s">
        <v>60</v>
      </c>
      <c r="V1899" t="str">
        <f>TEXT(tblSales[[#This Row],[Invoice Date]],"mmm")</f>
        <v>Jul</v>
      </c>
      <c r="W1899">
        <f>MONTH(tblSales[[#This Row],[Invoice Date]])</f>
        <v>7</v>
      </c>
      <c r="X1899">
        <f>YEAR(tblSales[[#This Row],[Invoice Date]])</f>
        <v>2024</v>
      </c>
      <c r="Y1899" t="str">
        <f>TEXT(tblSales[[#This Row],[Invoice Date]],"mmm-yyyy")</f>
        <v>Jul-2024</v>
      </c>
      <c r="Z1899" t="str">
        <f>_xlfn.XLOOKUP(tblSales[[#This Row],[Product_ID]],Products!$A:$A,Products!$C:$C,"Women Dresses")</f>
        <v>Sportswear</v>
      </c>
      <c r="AA1899" t="str">
        <f>_xlfn.XLOOKUP(tblSales[[#This Row],[Product_ID]],Products!$A:$A,Products!$D:$D,"Unknown")</f>
        <v>Sports T-Shirt</v>
      </c>
      <c r="AB1899" t="str">
        <f>_xlfn.XLOOKUP(tblSales[[#This Row],[Product_ID]],Products!$A:$A,Products!$E:$E,"Unknown")</f>
        <v>Allen Solly</v>
      </c>
      <c r="AC1899" t="str">
        <f>_xlfn.XLOOKUP(tblSales[[#This Row],[Store_ID]],Stores!$A:$A,Stores!$B:$B,"Unknown")</f>
        <v>TrendMart Kollam Flagship</v>
      </c>
      <c r="AD1899" t="str">
        <f>_xlfn.XLOOKUP(tblSales[[#This Row],[Store_ID]],Stores!$A:$A,Stores!$E:$E,"Unknown")</f>
        <v>South Zone 1</v>
      </c>
      <c r="AE1899" t="str">
        <f>_xlfn.XLOOKUP(tblSales[[#This Row],[Customer_ID]],Customers!$A:$A,Customers!$B:$B,"Unknown")</f>
        <v>Vasanthi Prasad</v>
      </c>
      <c r="AF1899" t="str">
        <f>_xlfn.XLOOKUP(tblSales[[#This Row],[Customer_ID]],Customers!$A:$A,Customers!$J:$J,"Unknown")</f>
        <v>Gold</v>
      </c>
      <c r="AG1899" t="str">
        <f>_xlfn.XLOOKUP(tblSales[[#This Row],[Employee_ID]],Employees!$A:$A,Employees!$B:$B,"Unknown")</f>
        <v>Sathish Sundaram</v>
      </c>
      <c r="AH1899">
        <f>IF(MONTH(tblSales[[#This Row],[Invoice Date]])&gt;=4,MONTH(tblSales[[#This Row],[Invoice Date]]),MONTH(tblSales[[#This Row],[Invoice Date]])+12)</f>
        <v>7</v>
      </c>
      <c r="AI1899" s="8">
        <f>DATE(YEAR(tblSales[[#This Row],[Invoice Date]]),MONTH(tblSales[[#This Row],[Invoice Date]]),1)</f>
        <v>45474</v>
      </c>
      <c r="AJ1899" t="str">
        <f>_xlfn.XLOOKUP(tblSales[[#This Row],[Product_ID]],Products!$A:$A,Products!$B:$B,"Unknown")</f>
        <v>Allen Solly Sports T-Shirt Cream</v>
      </c>
      <c r="AK1899" s="9">
        <f>IFERROR(tblSales[[#This Row],[Profit]]/tblSales[[#This Row],[Sales Amount]],0)</f>
        <v>0.180858467196159</v>
      </c>
      <c r="AL1899" t="str">
        <f>IF(tblSales[[#This Row],[Discount %]]&lt;=5,"0-5%",
IF(tblSales[[#This Row],[Discount %]]&lt;=10,"5-10%",
IF(tblSales[[#This Row],[Discount %]]&lt;=15,"10-15%",
IF(tblSales[[#This Row],[Discount %]]&lt;=20,"15-20%","20%+"))))</f>
        <v>5-10%</v>
      </c>
    </row>
    <row r="1900" spans="1:38">
      <c r="A1900" s="2" t="s">
        <v>3831</v>
      </c>
      <c r="B1900" s="11">
        <v>45524</v>
      </c>
      <c r="C1900" s="2" t="s">
        <v>408</v>
      </c>
      <c r="D1900" s="2" t="s">
        <v>149</v>
      </c>
      <c r="E1900" s="2" t="s">
        <v>1412</v>
      </c>
      <c r="F1900" s="2" t="s">
        <v>172</v>
      </c>
      <c r="G1900" s="2">
        <v>2</v>
      </c>
      <c r="H1900" s="2">
        <v>1746.73</v>
      </c>
      <c r="I1900" s="2">
        <v>10</v>
      </c>
      <c r="J1900" s="2">
        <v>349.35</v>
      </c>
      <c r="K1900" s="2">
        <v>12</v>
      </c>
      <c r="L1900" s="2">
        <v>377.29</v>
      </c>
      <c r="M1900" s="2">
        <v>3521.4</v>
      </c>
      <c r="N1900" s="2">
        <v>2799.7</v>
      </c>
      <c r="O1900" s="2">
        <f t="shared" si="72"/>
        <v>344.41000000000025</v>
      </c>
      <c r="P1900" s="2" t="s">
        <v>27</v>
      </c>
      <c r="Q1900" s="2" t="str">
        <f t="shared" si="73"/>
        <v>Cash</v>
      </c>
      <c r="R1900" s="2" t="s">
        <v>21</v>
      </c>
      <c r="S1900" s="2" t="s">
        <v>56</v>
      </c>
      <c r="T1900" s="2" t="s">
        <v>428</v>
      </c>
      <c r="U1900" s="2" t="s">
        <v>59</v>
      </c>
      <c r="V1900" t="str">
        <f>TEXT(tblSales[[#This Row],[Invoice Date]],"mmm")</f>
        <v>Aug</v>
      </c>
      <c r="W1900">
        <f>MONTH(tblSales[[#This Row],[Invoice Date]])</f>
        <v>8</v>
      </c>
      <c r="X1900">
        <f>YEAR(tblSales[[#This Row],[Invoice Date]])</f>
        <v>2024</v>
      </c>
      <c r="Y1900" t="str">
        <f>TEXT(tblSales[[#This Row],[Invoice Date]],"mmm-yyyy")</f>
        <v>Aug-2024</v>
      </c>
      <c r="Z1900" t="str">
        <f>_xlfn.XLOOKUP(tblSales[[#This Row],[Product_ID]],Products!$A:$A,Products!$C:$C,"Women Dresses")</f>
        <v>Women Dresses</v>
      </c>
      <c r="AA1900" t="str">
        <f>_xlfn.XLOOKUP(tblSales[[#This Row],[Product_ID]],Products!$A:$A,Products!$D:$D,"Unknown")</f>
        <v>Shirt Dress</v>
      </c>
      <c r="AB1900" t="str">
        <f>_xlfn.XLOOKUP(tblSales[[#This Row],[Product_ID]],Products!$A:$A,Products!$E:$E,"Unknown")</f>
        <v>Nike</v>
      </c>
      <c r="AC1900" t="str">
        <f>_xlfn.XLOOKUP(tblSales[[#This Row],[Store_ID]],Stores!$A:$A,Stores!$B:$B,"Unknown")</f>
        <v>TrendMart Kozhikode Mall Kiosk</v>
      </c>
      <c r="AD1900" t="str">
        <f>_xlfn.XLOOKUP(tblSales[[#This Row],[Store_ID]],Stores!$A:$A,Stores!$E:$E,"Unknown")</f>
        <v>South Zone 1</v>
      </c>
      <c r="AE1900" t="str">
        <f>_xlfn.XLOOKUP(tblSales[[#This Row],[Customer_ID]],Customers!$A:$A,Customers!$B:$B,"Unknown")</f>
        <v>Tejaswini Murthy</v>
      </c>
      <c r="AF1900" t="str">
        <f>_xlfn.XLOOKUP(tblSales[[#This Row],[Customer_ID]],Customers!$A:$A,Customers!$J:$J,"Unknown")</f>
        <v>Regular</v>
      </c>
      <c r="AG1900" t="str">
        <f>_xlfn.XLOOKUP(tblSales[[#This Row],[Employee_ID]],Employees!$A:$A,Employees!$B:$B,"Unknown")</f>
        <v>Eswar Prasad</v>
      </c>
      <c r="AH1900">
        <f>IF(MONTH(tblSales[[#This Row],[Invoice Date]])&gt;=4,MONTH(tblSales[[#This Row],[Invoice Date]]),MONTH(tblSales[[#This Row],[Invoice Date]])+12)</f>
        <v>8</v>
      </c>
      <c r="AI1900" s="8">
        <f>DATE(YEAR(tblSales[[#This Row],[Invoice Date]]),MONTH(tblSales[[#This Row],[Invoice Date]]),1)</f>
        <v>45505</v>
      </c>
      <c r="AJ1900" t="str">
        <f>_xlfn.XLOOKUP(tblSales[[#This Row],[Product_ID]],Products!$A:$A,Products!$B:$B,"Unknown")</f>
        <v>Nike Shirt Dress Peach</v>
      </c>
      <c r="AK1900" s="9">
        <f>IFERROR(tblSales[[#This Row],[Profit]]/tblSales[[#This Row],[Sales Amount]],0)</f>
        <v>9.78048503436134E-2</v>
      </c>
      <c r="AL1900" t="str">
        <f>IF(tblSales[[#This Row],[Discount %]]&lt;=5,"0-5%",
IF(tblSales[[#This Row],[Discount %]]&lt;=10,"5-10%",
IF(tblSales[[#This Row],[Discount %]]&lt;=15,"10-15%",
IF(tblSales[[#This Row],[Discount %]]&lt;=20,"15-20%","20%+"))))</f>
        <v>5-10%</v>
      </c>
    </row>
    <row r="1901" spans="1:38">
      <c r="A1901" s="2" t="s">
        <v>3832</v>
      </c>
      <c r="B1901" s="11">
        <v>45624</v>
      </c>
      <c r="C1901" s="2" t="s">
        <v>1707</v>
      </c>
      <c r="D1901" s="2" t="s">
        <v>1664</v>
      </c>
      <c r="E1901" s="2" t="s">
        <v>432</v>
      </c>
      <c r="F1901" s="2" t="s">
        <v>210</v>
      </c>
      <c r="G1901" s="2">
        <v>1</v>
      </c>
      <c r="H1901" s="2">
        <v>438.85</v>
      </c>
      <c r="I1901" s="2">
        <v>0</v>
      </c>
      <c r="J1901" s="2">
        <v>0</v>
      </c>
      <c r="K1901" s="2">
        <v>5</v>
      </c>
      <c r="L1901" s="2">
        <v>21.94</v>
      </c>
      <c r="M1901" s="2">
        <v>460.79</v>
      </c>
      <c r="N1901" s="2">
        <v>327.36</v>
      </c>
      <c r="O1901" s="2">
        <f t="shared" si="72"/>
        <v>111.49000000000001</v>
      </c>
      <c r="P1901" s="2" t="s">
        <v>28</v>
      </c>
      <c r="Q1901" s="2" t="str">
        <f t="shared" si="73"/>
        <v>Credit Card</v>
      </c>
      <c r="R1901" s="2" t="s">
        <v>20</v>
      </c>
      <c r="S1901" s="2" t="s">
        <v>56</v>
      </c>
      <c r="T1901" s="2" t="s">
        <v>1834</v>
      </c>
      <c r="U1901" s="2" t="s">
        <v>59</v>
      </c>
      <c r="V1901" t="str">
        <f>TEXT(tblSales[[#This Row],[Invoice Date]],"mmm")</f>
        <v>Nov</v>
      </c>
      <c r="W1901">
        <f>MONTH(tblSales[[#This Row],[Invoice Date]])</f>
        <v>11</v>
      </c>
      <c r="X1901">
        <f>YEAR(tblSales[[#This Row],[Invoice Date]])</f>
        <v>2024</v>
      </c>
      <c r="Y1901" t="str">
        <f>TEXT(tblSales[[#This Row],[Invoice Date]],"mmm-yyyy")</f>
        <v>Nov-2024</v>
      </c>
      <c r="Z1901" t="str">
        <f>_xlfn.XLOOKUP(tblSales[[#This Row],[Product_ID]],Products!$A:$A,Products!$C:$C,"Women Dresses")</f>
        <v>Kids Wear</v>
      </c>
      <c r="AA1901" t="str">
        <f>_xlfn.XLOOKUP(tblSales[[#This Row],[Product_ID]],Products!$A:$A,Products!$D:$D,"Unknown")</f>
        <v>Girls Frock</v>
      </c>
      <c r="AB1901" t="str">
        <f>_xlfn.XLOOKUP(tblSales[[#This Row],[Product_ID]],Products!$A:$A,Products!$E:$E,"Unknown")</f>
        <v>Aurelia</v>
      </c>
      <c r="AC1901" t="str">
        <f>_xlfn.XLOOKUP(tblSales[[#This Row],[Store_ID]],Stores!$A:$A,Stores!$B:$B,"Unknown")</f>
        <v>TrendMart Mangaluru Mall Kiosk</v>
      </c>
      <c r="AD1901" t="str">
        <f>_xlfn.XLOOKUP(tblSales[[#This Row],[Store_ID]],Stores!$A:$A,Stores!$E:$E,"Unknown")</f>
        <v>South Zone 2</v>
      </c>
      <c r="AE1901" t="str">
        <f>_xlfn.XLOOKUP(tblSales[[#This Row],[Customer_ID]],Customers!$A:$A,Customers!$B:$B,"Unknown")</f>
        <v>Sunita Naicker</v>
      </c>
      <c r="AF1901" t="str">
        <f>_xlfn.XLOOKUP(tblSales[[#This Row],[Customer_ID]],Customers!$A:$A,Customers!$J:$J,"Unknown")</f>
        <v>Silver</v>
      </c>
      <c r="AG1901" t="str">
        <f>_xlfn.XLOOKUP(tblSales[[#This Row],[Employee_ID]],Employees!$A:$A,Employees!$B:$B,"Unknown")</f>
        <v>Rani Mishra</v>
      </c>
      <c r="AH1901">
        <f>IF(MONTH(tblSales[[#This Row],[Invoice Date]])&gt;=4,MONTH(tblSales[[#This Row],[Invoice Date]]),MONTH(tblSales[[#This Row],[Invoice Date]])+12)</f>
        <v>11</v>
      </c>
      <c r="AI1901" s="8">
        <f>DATE(YEAR(tblSales[[#This Row],[Invoice Date]]),MONTH(tblSales[[#This Row],[Invoice Date]]),1)</f>
        <v>45597</v>
      </c>
      <c r="AJ1901" t="str">
        <f>_xlfn.XLOOKUP(tblSales[[#This Row],[Product_ID]],Products!$A:$A,Products!$B:$B,"Unknown")</f>
        <v>Aurelia Girls Frock Maroon</v>
      </c>
      <c r="AK1901" s="9">
        <f>IFERROR(tblSales[[#This Row],[Profit]]/tblSales[[#This Row],[Sales Amount]],0)</f>
        <v>0.24195403546083899</v>
      </c>
      <c r="AL1901" t="str">
        <f>IF(tblSales[[#This Row],[Discount %]]&lt;=5,"0-5%",
IF(tblSales[[#This Row],[Discount %]]&lt;=10,"5-10%",
IF(tblSales[[#This Row],[Discount %]]&lt;=15,"10-15%",
IF(tblSales[[#This Row],[Discount %]]&lt;=20,"15-20%","20%+"))))</f>
        <v>0-5%</v>
      </c>
    </row>
    <row r="1902" spans="1:38">
      <c r="A1902" s="12" t="s">
        <v>3833</v>
      </c>
      <c r="B1902" s="13">
        <v>45729</v>
      </c>
      <c r="C1902" s="12" t="s">
        <v>2312</v>
      </c>
      <c r="D1902" s="12" t="s">
        <v>283</v>
      </c>
      <c r="E1902" s="12" t="s">
        <v>668</v>
      </c>
      <c r="F1902" s="12" t="s">
        <v>233</v>
      </c>
      <c r="G1902" s="12">
        <v>0</v>
      </c>
      <c r="H1902" s="12">
        <v>4867.74</v>
      </c>
      <c r="I1902" s="12">
        <v>0</v>
      </c>
      <c r="J1902" s="12">
        <v>0</v>
      </c>
      <c r="K1902" s="12">
        <v>12</v>
      </c>
      <c r="L1902" s="12">
        <v>0</v>
      </c>
      <c r="M1902" s="12">
        <v>0</v>
      </c>
      <c r="N1902" s="12">
        <v>0</v>
      </c>
      <c r="O1902" s="12">
        <v>0</v>
      </c>
      <c r="P1902" s="12" t="s">
        <v>32</v>
      </c>
      <c r="Q1902" s="12" t="str">
        <f t="shared" si="73"/>
        <v>UPI</v>
      </c>
      <c r="R1902" s="12" t="s">
        <v>20</v>
      </c>
      <c r="S1902" s="12" t="s">
        <v>56</v>
      </c>
      <c r="T1902" s="12" t="s">
        <v>254</v>
      </c>
      <c r="U1902" s="12" t="s">
        <v>59</v>
      </c>
      <c r="V1902" t="str">
        <f>TEXT(tblSales[[#This Row],[Invoice Date]],"mmm")</f>
        <v>Mar</v>
      </c>
      <c r="W1902">
        <f>MONTH(tblSales[[#This Row],[Invoice Date]])</f>
        <v>3</v>
      </c>
      <c r="X1902">
        <f>YEAR(tblSales[[#This Row],[Invoice Date]])</f>
        <v>2025</v>
      </c>
      <c r="Y1902" t="str">
        <f>TEXT(tblSales[[#This Row],[Invoice Date]],"mmm-yyyy")</f>
        <v>Mar-2025</v>
      </c>
      <c r="Z1902" t="str">
        <f>_xlfn.XLOOKUP(tblSales[[#This Row],[Product_ID]],Products!$A:$A,Products!$C:$C,"Women Dresses")</f>
        <v>Watches</v>
      </c>
      <c r="AA1902" t="str">
        <f>_xlfn.XLOOKUP(tblSales[[#This Row],[Product_ID]],Products!$A:$A,Products!$D:$D,"Unknown")</f>
        <v>Digital Watch</v>
      </c>
      <c r="AB1902" t="str">
        <f>_xlfn.XLOOKUP(tblSales[[#This Row],[Product_ID]],Products!$A:$A,Products!$E:$E,"Unknown")</f>
        <v>Pepe Jeans</v>
      </c>
      <c r="AC1902" t="str">
        <f>_xlfn.XLOOKUP(tblSales[[#This Row],[Store_ID]],Stores!$A:$A,Stores!$B:$B,"Unknown")</f>
        <v>TrendMart Kollam Flagship</v>
      </c>
      <c r="AD1902" t="str">
        <f>_xlfn.XLOOKUP(tblSales[[#This Row],[Store_ID]],Stores!$A:$A,Stores!$E:$E,"Unknown")</f>
        <v>South Zone 1</v>
      </c>
      <c r="AE1902" t="str">
        <f>_xlfn.XLOOKUP(tblSales[[#This Row],[Customer_ID]],Customers!$A:$A,Customers!$B:$B,"Unknown")</f>
        <v>Lokesh Naicker</v>
      </c>
      <c r="AF1902" t="str">
        <f>_xlfn.XLOOKUP(tblSales[[#This Row],[Customer_ID]],Customers!$A:$A,Customers!$J:$J,"Unknown")</f>
        <v>Regular</v>
      </c>
      <c r="AG1902" t="str">
        <f>_xlfn.XLOOKUP(tblSales[[#This Row],[Employee_ID]],Employees!$A:$A,Employees!$B:$B,"Unknown")</f>
        <v>Malathi Varma</v>
      </c>
      <c r="AH1902">
        <f>IF(MONTH(tblSales[[#This Row],[Invoice Date]])&gt;=4,MONTH(tblSales[[#This Row],[Invoice Date]]),MONTH(tblSales[[#This Row],[Invoice Date]])+12)</f>
        <v>15</v>
      </c>
      <c r="AI1902" s="8">
        <f>DATE(YEAR(tblSales[[#This Row],[Invoice Date]]),MONTH(tblSales[[#This Row],[Invoice Date]]),1)</f>
        <v>45717</v>
      </c>
      <c r="AJ1902" t="str">
        <f>_xlfn.XLOOKUP(tblSales[[#This Row],[Product_ID]],Products!$A:$A,Products!$B:$B,"Unknown")</f>
        <v>Pepe Jeans Digital Watch Charcoal</v>
      </c>
      <c r="AK1902" s="9">
        <f>IFERROR(tblSales[[#This Row],[Profit]]/tblSales[[#This Row],[Sales Amount]],0)</f>
        <v>0</v>
      </c>
      <c r="AL1902" t="str">
        <f>IF(tblSales[[#This Row],[Discount %]]&lt;=5,"0-5%",
IF(tblSales[[#This Row],[Discount %]]&lt;=10,"5-10%",
IF(tblSales[[#This Row],[Discount %]]&lt;=15,"10-15%",
IF(tblSales[[#This Row],[Discount %]]&lt;=20,"15-20%","20%+"))))</f>
        <v>0-5%</v>
      </c>
    </row>
    <row r="1903" spans="1:38">
      <c r="A1903" s="2" t="s">
        <v>3834</v>
      </c>
      <c r="B1903" s="11">
        <v>45543</v>
      </c>
      <c r="C1903" s="2" t="s">
        <v>1678</v>
      </c>
      <c r="D1903" s="2" t="s">
        <v>1137</v>
      </c>
      <c r="E1903" s="2" t="s">
        <v>884</v>
      </c>
      <c r="F1903" s="2" t="s">
        <v>475</v>
      </c>
      <c r="G1903" s="2">
        <v>1</v>
      </c>
      <c r="H1903" s="2">
        <v>1117.3599999999999</v>
      </c>
      <c r="I1903" s="2">
        <v>0</v>
      </c>
      <c r="J1903" s="2">
        <v>0</v>
      </c>
      <c r="K1903" s="2">
        <v>12</v>
      </c>
      <c r="L1903" s="2">
        <v>134.08000000000001</v>
      </c>
      <c r="M1903" s="2">
        <v>1251.44</v>
      </c>
      <c r="N1903" s="2">
        <v>815.45</v>
      </c>
      <c r="O1903" s="2">
        <f t="shared" ref="O1903:O1935" si="74">(M1903-N1903-L1903)</f>
        <v>301.90999999999997</v>
      </c>
      <c r="P1903" s="2" t="s">
        <v>28</v>
      </c>
      <c r="Q1903" s="2" t="str">
        <f t="shared" si="73"/>
        <v>Credit Card</v>
      </c>
      <c r="R1903" s="2" t="s">
        <v>21</v>
      </c>
      <c r="S1903" s="2" t="s">
        <v>56</v>
      </c>
      <c r="T1903" s="2" t="s">
        <v>2854</v>
      </c>
      <c r="U1903" s="2" t="s">
        <v>60</v>
      </c>
      <c r="V1903" t="str">
        <f>TEXT(tblSales[[#This Row],[Invoice Date]],"mmm")</f>
        <v>Sep</v>
      </c>
      <c r="W1903">
        <f>MONTH(tblSales[[#This Row],[Invoice Date]])</f>
        <v>9</v>
      </c>
      <c r="X1903">
        <f>YEAR(tblSales[[#This Row],[Invoice Date]])</f>
        <v>2024</v>
      </c>
      <c r="Y1903" t="str">
        <f>TEXT(tblSales[[#This Row],[Invoice Date]],"mmm-yyyy")</f>
        <v>Sep-2024</v>
      </c>
      <c r="Z1903" t="str">
        <f>_xlfn.XLOOKUP(tblSales[[#This Row],[Product_ID]],Products!$A:$A,Products!$C:$C,"Women Dresses")</f>
        <v>Wallets</v>
      </c>
      <c r="AA1903" t="str">
        <f>_xlfn.XLOOKUP(tblSales[[#This Row],[Product_ID]],Products!$A:$A,Products!$D:$D,"Unknown")</f>
        <v>Card Holder</v>
      </c>
      <c r="AB1903" t="str">
        <f>_xlfn.XLOOKUP(tblSales[[#This Row],[Product_ID]],Products!$A:$A,Products!$E:$E,"Unknown")</f>
        <v>Levi's</v>
      </c>
      <c r="AC1903" t="str">
        <f>_xlfn.XLOOKUP(tblSales[[#This Row],[Store_ID]],Stores!$A:$A,Stores!$B:$B,"Unknown")</f>
        <v>TrendMart Bengaluru High Street</v>
      </c>
      <c r="AD1903" t="str">
        <f>_xlfn.XLOOKUP(tblSales[[#This Row],[Store_ID]],Stores!$A:$A,Stores!$E:$E,"Unknown")</f>
        <v>South Zone 2</v>
      </c>
      <c r="AE1903" t="str">
        <f>_xlfn.XLOOKUP(tblSales[[#This Row],[Customer_ID]],Customers!$A:$A,Customers!$B:$B,"Unknown")</f>
        <v>Baskar Sundaram</v>
      </c>
      <c r="AF1903" t="str">
        <f>_xlfn.XLOOKUP(tblSales[[#This Row],[Customer_ID]],Customers!$A:$A,Customers!$J:$J,"Unknown")</f>
        <v>Regular</v>
      </c>
      <c r="AG1903" t="str">
        <f>_xlfn.XLOOKUP(tblSales[[#This Row],[Employee_ID]],Employees!$A:$A,Employees!$B:$B,"Unknown")</f>
        <v>Arjun Krishnan</v>
      </c>
      <c r="AH1903">
        <f>IF(MONTH(tblSales[[#This Row],[Invoice Date]])&gt;=4,MONTH(tblSales[[#This Row],[Invoice Date]]),MONTH(tblSales[[#This Row],[Invoice Date]])+12)</f>
        <v>9</v>
      </c>
      <c r="AI1903" s="8">
        <f>DATE(YEAR(tblSales[[#This Row],[Invoice Date]]),MONTH(tblSales[[#This Row],[Invoice Date]]),1)</f>
        <v>45536</v>
      </c>
      <c r="AJ1903" t="str">
        <f>_xlfn.XLOOKUP(tblSales[[#This Row],[Product_ID]],Products!$A:$A,Products!$B:$B,"Unknown")</f>
        <v>Levi's Card Holder White</v>
      </c>
      <c r="AK1903" s="9">
        <f>IFERROR(tblSales[[#This Row],[Profit]]/tblSales[[#This Row],[Sales Amount]],0)</f>
        <v>0.241250079907946</v>
      </c>
      <c r="AL1903" t="str">
        <f>IF(tblSales[[#This Row],[Discount %]]&lt;=5,"0-5%",
IF(tblSales[[#This Row],[Discount %]]&lt;=10,"5-10%",
IF(tblSales[[#This Row],[Discount %]]&lt;=15,"10-15%",
IF(tblSales[[#This Row],[Discount %]]&lt;=20,"15-20%","20%+"))))</f>
        <v>0-5%</v>
      </c>
    </row>
    <row r="1904" spans="1:38">
      <c r="A1904" s="2" t="s">
        <v>3835</v>
      </c>
      <c r="B1904" s="11">
        <v>45583</v>
      </c>
      <c r="C1904" s="2" t="s">
        <v>2677</v>
      </c>
      <c r="D1904" s="2" t="s">
        <v>881</v>
      </c>
      <c r="E1904" s="2" t="s">
        <v>522</v>
      </c>
      <c r="F1904" s="2" t="s">
        <v>98</v>
      </c>
      <c r="G1904" s="2">
        <v>2</v>
      </c>
      <c r="H1904" s="2">
        <v>1477.47</v>
      </c>
      <c r="I1904" s="2">
        <v>10</v>
      </c>
      <c r="J1904" s="2">
        <v>295.49</v>
      </c>
      <c r="K1904" s="2">
        <v>12</v>
      </c>
      <c r="L1904" s="2">
        <v>319.13</v>
      </c>
      <c r="M1904" s="2">
        <v>2978.58</v>
      </c>
      <c r="N1904" s="2">
        <v>2041.8</v>
      </c>
      <c r="O1904" s="2">
        <f t="shared" si="74"/>
        <v>617.65</v>
      </c>
      <c r="P1904" s="2" t="s">
        <v>32</v>
      </c>
      <c r="Q1904" s="2" t="str">
        <f t="shared" si="73"/>
        <v>UPI</v>
      </c>
      <c r="R1904" s="2" t="s">
        <v>20</v>
      </c>
      <c r="S1904" s="2" t="s">
        <v>56</v>
      </c>
      <c r="T1904" s="2" t="s">
        <v>2137</v>
      </c>
      <c r="U1904" s="2" t="s">
        <v>59</v>
      </c>
      <c r="V1904" t="str">
        <f>TEXT(tblSales[[#This Row],[Invoice Date]],"mmm")</f>
        <v>Oct</v>
      </c>
      <c r="W1904">
        <f>MONTH(tblSales[[#This Row],[Invoice Date]])</f>
        <v>10</v>
      </c>
      <c r="X1904">
        <f>YEAR(tblSales[[#This Row],[Invoice Date]])</f>
        <v>2024</v>
      </c>
      <c r="Y1904" t="str">
        <f>TEXT(tblSales[[#This Row],[Invoice Date]],"mmm-yyyy")</f>
        <v>Oct-2024</v>
      </c>
      <c r="Z1904" t="str">
        <f>_xlfn.XLOOKUP(tblSales[[#This Row],[Product_ID]],Products!$A:$A,Products!$C:$C,"Women Dresses")</f>
        <v>Women Sarees</v>
      </c>
      <c r="AA1904" t="str">
        <f>_xlfn.XLOOKUP(tblSales[[#This Row],[Product_ID]],Products!$A:$A,Products!$D:$D,"Unknown")</f>
        <v>Georgette Saree</v>
      </c>
      <c r="AB1904" t="str">
        <f>_xlfn.XLOOKUP(tblSales[[#This Row],[Product_ID]],Products!$A:$A,Products!$E:$E,"Unknown")</f>
        <v>Jack &amp; Jones</v>
      </c>
      <c r="AC1904" t="str">
        <f>_xlfn.XLOOKUP(tblSales[[#This Row],[Store_ID]],Stores!$A:$A,Stores!$B:$B,"Unknown")</f>
        <v>TrendMart Vellore Standard</v>
      </c>
      <c r="AD1904" t="str">
        <f>_xlfn.XLOOKUP(tblSales[[#This Row],[Store_ID]],Stores!$A:$A,Stores!$E:$E,"Unknown")</f>
        <v>South Zone 1</v>
      </c>
      <c r="AE1904" t="str">
        <f>_xlfn.XLOOKUP(tblSales[[#This Row],[Customer_ID]],Customers!$A:$A,Customers!$B:$B,"Unknown")</f>
        <v>Pallavi Yadav</v>
      </c>
      <c r="AF1904" t="str">
        <f>_xlfn.XLOOKUP(tblSales[[#This Row],[Customer_ID]],Customers!$A:$A,Customers!$J:$J,"Unknown")</f>
        <v>Gold</v>
      </c>
      <c r="AG1904" t="str">
        <f>_xlfn.XLOOKUP(tblSales[[#This Row],[Employee_ID]],Employees!$A:$A,Employees!$B:$B,"Unknown")</f>
        <v>Deepthi Iyengar</v>
      </c>
      <c r="AH1904">
        <f>IF(MONTH(tblSales[[#This Row],[Invoice Date]])&gt;=4,MONTH(tblSales[[#This Row],[Invoice Date]]),MONTH(tblSales[[#This Row],[Invoice Date]])+12)</f>
        <v>10</v>
      </c>
      <c r="AI1904" s="8">
        <f>DATE(YEAR(tblSales[[#This Row],[Invoice Date]]),MONTH(tblSales[[#This Row],[Invoice Date]]),1)</f>
        <v>45566</v>
      </c>
      <c r="AJ1904" t="str">
        <f>_xlfn.XLOOKUP(tblSales[[#This Row],[Product_ID]],Products!$A:$A,Products!$B:$B,"Unknown")</f>
        <v>Jack &amp; Jones Georgette Saree Sky Blue</v>
      </c>
      <c r="AK1904" s="9">
        <f>IFERROR(tblSales[[#This Row],[Profit]]/tblSales[[#This Row],[Sales Amount]],0)</f>
        <v>0.20736391166260432</v>
      </c>
      <c r="AL1904" t="str">
        <f>IF(tblSales[[#This Row],[Discount %]]&lt;=5,"0-5%",
IF(tblSales[[#This Row],[Discount %]]&lt;=10,"5-10%",
IF(tblSales[[#This Row],[Discount %]]&lt;=15,"10-15%",
IF(tblSales[[#This Row],[Discount %]]&lt;=20,"15-20%","20%+"))))</f>
        <v>5-10%</v>
      </c>
    </row>
    <row r="1905" spans="1:38">
      <c r="A1905" s="2" t="s">
        <v>3836</v>
      </c>
      <c r="B1905" s="11">
        <v>45481</v>
      </c>
      <c r="C1905" s="2" t="s">
        <v>491</v>
      </c>
      <c r="D1905" s="2" t="s">
        <v>687</v>
      </c>
      <c r="E1905" s="2" t="s">
        <v>385</v>
      </c>
      <c r="F1905" s="2" t="s">
        <v>518</v>
      </c>
      <c r="G1905" s="2">
        <v>2</v>
      </c>
      <c r="H1905" s="2">
        <v>2275.5100000000002</v>
      </c>
      <c r="I1905" s="2">
        <v>0</v>
      </c>
      <c r="J1905" s="2">
        <v>0</v>
      </c>
      <c r="K1905" s="2">
        <v>12</v>
      </c>
      <c r="L1905" s="2">
        <v>546.12</v>
      </c>
      <c r="M1905" s="2">
        <v>5097.1400000000003</v>
      </c>
      <c r="N1905" s="2">
        <v>3102.84</v>
      </c>
      <c r="O1905" s="2">
        <f t="shared" si="74"/>
        <v>1448.1800000000003</v>
      </c>
      <c r="P1905" s="2" t="s">
        <v>32</v>
      </c>
      <c r="Q1905" s="2" t="str">
        <f t="shared" si="73"/>
        <v>UPI</v>
      </c>
      <c r="R1905" s="2" t="s">
        <v>21</v>
      </c>
      <c r="S1905" s="2" t="s">
        <v>56</v>
      </c>
      <c r="T1905" s="2" t="s">
        <v>750</v>
      </c>
      <c r="U1905" s="2" t="s">
        <v>59</v>
      </c>
      <c r="V1905" t="str">
        <f>TEXT(tblSales[[#This Row],[Invoice Date]],"mmm")</f>
        <v>Jul</v>
      </c>
      <c r="W1905">
        <f>MONTH(tblSales[[#This Row],[Invoice Date]])</f>
        <v>7</v>
      </c>
      <c r="X1905">
        <f>YEAR(tblSales[[#This Row],[Invoice Date]])</f>
        <v>2024</v>
      </c>
      <c r="Y1905" t="str">
        <f>TEXT(tblSales[[#This Row],[Invoice Date]],"mmm-yyyy")</f>
        <v>Jul-2024</v>
      </c>
      <c r="Z1905" t="str">
        <f>_xlfn.XLOOKUP(tblSales[[#This Row],[Product_ID]],Products!$A:$A,Products!$C:$C,"Women Dresses")</f>
        <v>Men Ethnic</v>
      </c>
      <c r="AA1905" t="str">
        <f>_xlfn.XLOOKUP(tblSales[[#This Row],[Product_ID]],Products!$A:$A,Products!$D:$D,"Unknown")</f>
        <v>Sherwani</v>
      </c>
      <c r="AB1905" t="str">
        <f>_xlfn.XLOOKUP(tblSales[[#This Row],[Product_ID]],Products!$A:$A,Products!$E:$E,"Unknown")</f>
        <v>Max Fashion</v>
      </c>
      <c r="AC1905" t="str">
        <f>_xlfn.XLOOKUP(tblSales[[#This Row],[Store_ID]],Stores!$A:$A,Stores!$B:$B,"Unknown")</f>
        <v>TrendMart Bengaluru Standard</v>
      </c>
      <c r="AD1905" t="str">
        <f>_xlfn.XLOOKUP(tblSales[[#This Row],[Store_ID]],Stores!$A:$A,Stores!$E:$E,"Unknown")</f>
        <v>South Zone 2</v>
      </c>
      <c r="AE1905" t="str">
        <f>_xlfn.XLOOKUP(tblSales[[#This Row],[Customer_ID]],Customers!$A:$A,Customers!$B:$B,"Unknown")</f>
        <v>Sunita Subramaniam</v>
      </c>
      <c r="AF1905" t="str">
        <f>_xlfn.XLOOKUP(tblSales[[#This Row],[Customer_ID]],Customers!$A:$A,Customers!$J:$J,"Unknown")</f>
        <v>Regular</v>
      </c>
      <c r="AG1905" t="str">
        <f>_xlfn.XLOOKUP(tblSales[[#This Row],[Employee_ID]],Employees!$A:$A,Employees!$B:$B,"Unknown")</f>
        <v>Pranav Reddy</v>
      </c>
      <c r="AH1905">
        <f>IF(MONTH(tblSales[[#This Row],[Invoice Date]])&gt;=4,MONTH(tblSales[[#This Row],[Invoice Date]]),MONTH(tblSales[[#This Row],[Invoice Date]])+12)</f>
        <v>7</v>
      </c>
      <c r="AI1905" s="8">
        <f>DATE(YEAR(tblSales[[#This Row],[Invoice Date]]),MONTH(tblSales[[#This Row],[Invoice Date]]),1)</f>
        <v>45474</v>
      </c>
      <c r="AJ1905" t="str">
        <f>_xlfn.XLOOKUP(tblSales[[#This Row],[Product_ID]],Products!$A:$A,Products!$B:$B,"Unknown")</f>
        <v>Max Fashion Sherwani White</v>
      </c>
      <c r="AK1905" s="9">
        <f>IFERROR(tblSales[[#This Row],[Profit]]/tblSales[[#This Row],[Sales Amount]],0)</f>
        <v>0.28411619064808896</v>
      </c>
      <c r="AL1905" t="str">
        <f>IF(tblSales[[#This Row],[Discount %]]&lt;=5,"0-5%",
IF(tblSales[[#This Row],[Discount %]]&lt;=10,"5-10%",
IF(tblSales[[#This Row],[Discount %]]&lt;=15,"10-15%",
IF(tblSales[[#This Row],[Discount %]]&lt;=20,"15-20%","20%+"))))</f>
        <v>0-5%</v>
      </c>
    </row>
    <row r="1906" spans="1:38">
      <c r="A1906" s="2" t="s">
        <v>3837</v>
      </c>
      <c r="B1906" s="11">
        <v>45426</v>
      </c>
      <c r="C1906" s="2" t="s">
        <v>3838</v>
      </c>
      <c r="D1906" s="2" t="s">
        <v>1545</v>
      </c>
      <c r="E1906" s="2" t="s">
        <v>432</v>
      </c>
      <c r="F1906" s="2" t="s">
        <v>199</v>
      </c>
      <c r="G1906" s="2">
        <v>1</v>
      </c>
      <c r="H1906" s="2">
        <v>487.19</v>
      </c>
      <c r="I1906" s="2">
        <v>0</v>
      </c>
      <c r="J1906" s="2">
        <v>0</v>
      </c>
      <c r="K1906" s="2">
        <v>5</v>
      </c>
      <c r="L1906" s="2">
        <v>24.36</v>
      </c>
      <c r="M1906" s="2">
        <v>511.55</v>
      </c>
      <c r="N1906" s="2">
        <v>337.09</v>
      </c>
      <c r="O1906" s="2">
        <f t="shared" si="74"/>
        <v>150.10000000000002</v>
      </c>
      <c r="P1906" s="2" t="s">
        <v>27</v>
      </c>
      <c r="Q1906" s="2" t="str">
        <f t="shared" si="73"/>
        <v>Cash</v>
      </c>
      <c r="R1906" s="2" t="s">
        <v>20</v>
      </c>
      <c r="S1906" s="2" t="s">
        <v>56</v>
      </c>
      <c r="T1906" s="2" t="s">
        <v>935</v>
      </c>
      <c r="U1906" s="2" t="s">
        <v>59</v>
      </c>
      <c r="V1906" t="str">
        <f>TEXT(tblSales[[#This Row],[Invoice Date]],"mmm")</f>
        <v>May</v>
      </c>
      <c r="W1906">
        <f>MONTH(tblSales[[#This Row],[Invoice Date]])</f>
        <v>5</v>
      </c>
      <c r="X1906">
        <f>YEAR(tblSales[[#This Row],[Invoice Date]])</f>
        <v>2024</v>
      </c>
      <c r="Y1906" t="str">
        <f>TEXT(tblSales[[#This Row],[Invoice Date]],"mmm-yyyy")</f>
        <v>May-2024</v>
      </c>
      <c r="Z1906" t="str">
        <f>_xlfn.XLOOKUP(tblSales[[#This Row],[Product_ID]],Products!$A:$A,Products!$C:$C,"Women Dresses")</f>
        <v>Kids Wear</v>
      </c>
      <c r="AA1906" t="str">
        <f>_xlfn.XLOOKUP(tblSales[[#This Row],[Product_ID]],Products!$A:$A,Products!$D:$D,"Unknown")</f>
        <v>Girls Frock</v>
      </c>
      <c r="AB1906" t="str">
        <f>_xlfn.XLOOKUP(tblSales[[#This Row],[Product_ID]],Products!$A:$A,Products!$E:$E,"Unknown")</f>
        <v>Peter England</v>
      </c>
      <c r="AC1906" t="str">
        <f>_xlfn.XLOOKUP(tblSales[[#This Row],[Store_ID]],Stores!$A:$A,Stores!$B:$B,"Unknown")</f>
        <v>TrendMart Mangaluru Mall Kiosk</v>
      </c>
      <c r="AD1906" t="str">
        <f>_xlfn.XLOOKUP(tblSales[[#This Row],[Store_ID]],Stores!$A:$A,Stores!$E:$E,"Unknown")</f>
        <v>South Zone 2</v>
      </c>
      <c r="AE1906" t="str">
        <f>_xlfn.XLOOKUP(tblSales[[#This Row],[Customer_ID]],Customers!$A:$A,Customers!$B:$B,"Unknown")</f>
        <v>Rohit Rao</v>
      </c>
      <c r="AF1906" t="str">
        <f>_xlfn.XLOOKUP(tblSales[[#This Row],[Customer_ID]],Customers!$A:$A,Customers!$J:$J,"Unknown")</f>
        <v>Regular</v>
      </c>
      <c r="AG1906" t="str">
        <f>_xlfn.XLOOKUP(tblSales[[#This Row],[Employee_ID]],Employees!$A:$A,Employees!$B:$B,"Unknown")</f>
        <v>Anusuya Subramaniam</v>
      </c>
      <c r="AH1906">
        <f>IF(MONTH(tblSales[[#This Row],[Invoice Date]])&gt;=4,MONTH(tblSales[[#This Row],[Invoice Date]]),MONTH(tblSales[[#This Row],[Invoice Date]])+12)</f>
        <v>5</v>
      </c>
      <c r="AI1906" s="8">
        <f>DATE(YEAR(tblSales[[#This Row],[Invoice Date]]),MONTH(tblSales[[#This Row],[Invoice Date]]),1)</f>
        <v>45413</v>
      </c>
      <c r="AJ1906" t="str">
        <f>_xlfn.XLOOKUP(tblSales[[#This Row],[Product_ID]],Products!$A:$A,Products!$B:$B,"Unknown")</f>
        <v>Peter England Girls Frock Black</v>
      </c>
      <c r="AK1906" s="9">
        <f>IFERROR(tblSales[[#This Row],[Profit]]/tblSales[[#This Row],[Sales Amount]],0)</f>
        <v>0.29342195288828077</v>
      </c>
      <c r="AL1906" t="str">
        <f>IF(tblSales[[#This Row],[Discount %]]&lt;=5,"0-5%",
IF(tblSales[[#This Row],[Discount %]]&lt;=10,"5-10%",
IF(tblSales[[#This Row],[Discount %]]&lt;=15,"10-15%",
IF(tblSales[[#This Row],[Discount %]]&lt;=20,"15-20%","20%+"))))</f>
        <v>0-5%</v>
      </c>
    </row>
    <row r="1907" spans="1:38">
      <c r="A1907" s="2" t="s">
        <v>3839</v>
      </c>
      <c r="B1907" s="11">
        <v>45572</v>
      </c>
      <c r="C1907" s="2" t="s">
        <v>2656</v>
      </c>
      <c r="D1907" s="2" t="s">
        <v>749</v>
      </c>
      <c r="E1907" s="2" t="s">
        <v>1467</v>
      </c>
      <c r="F1907" s="2" t="s">
        <v>98</v>
      </c>
      <c r="G1907" s="2">
        <v>2</v>
      </c>
      <c r="H1907" s="2">
        <v>634.09</v>
      </c>
      <c r="I1907" s="2">
        <v>10</v>
      </c>
      <c r="J1907" s="2">
        <v>126.82</v>
      </c>
      <c r="K1907" s="2">
        <v>5</v>
      </c>
      <c r="L1907" s="2">
        <v>57.07</v>
      </c>
      <c r="M1907" s="2">
        <v>1198.43</v>
      </c>
      <c r="N1907" s="2">
        <v>849.52</v>
      </c>
      <c r="O1907" s="2">
        <f t="shared" si="74"/>
        <v>291.84000000000009</v>
      </c>
      <c r="P1907" s="2" t="s">
        <v>32</v>
      </c>
      <c r="Q1907" s="2" t="str">
        <f t="shared" si="73"/>
        <v>UPI</v>
      </c>
      <c r="R1907" s="2" t="s">
        <v>20</v>
      </c>
      <c r="S1907" s="2" t="s">
        <v>56</v>
      </c>
      <c r="T1907" s="2" t="s">
        <v>2302</v>
      </c>
      <c r="U1907" s="2" t="s">
        <v>59</v>
      </c>
      <c r="V1907" t="str">
        <f>TEXT(tblSales[[#This Row],[Invoice Date]],"mmm")</f>
        <v>Oct</v>
      </c>
      <c r="W1907">
        <f>MONTH(tblSales[[#This Row],[Invoice Date]])</f>
        <v>10</v>
      </c>
      <c r="X1907">
        <f>YEAR(tblSales[[#This Row],[Invoice Date]])</f>
        <v>2024</v>
      </c>
      <c r="Y1907" t="str">
        <f>TEXT(tblSales[[#This Row],[Invoice Date]],"mmm-yyyy")</f>
        <v>Oct-2024</v>
      </c>
      <c r="Z1907" t="str">
        <f>_xlfn.XLOOKUP(tblSales[[#This Row],[Product_ID]],Products!$A:$A,Products!$C:$C,"Women Dresses")</f>
        <v>Kids Wear</v>
      </c>
      <c r="AA1907" t="str">
        <f>_xlfn.XLOOKUP(tblSales[[#This Row],[Product_ID]],Products!$A:$A,Products!$D:$D,"Unknown")</f>
        <v>Girls Frock</v>
      </c>
      <c r="AB1907" t="str">
        <f>_xlfn.XLOOKUP(tblSales[[#This Row],[Product_ID]],Products!$A:$A,Products!$E:$E,"Unknown")</f>
        <v>Being Human</v>
      </c>
      <c r="AC1907" t="str">
        <f>_xlfn.XLOOKUP(tblSales[[#This Row],[Store_ID]],Stores!$A:$A,Stores!$B:$B,"Unknown")</f>
        <v>TrendMart Erode Mall Kiosk</v>
      </c>
      <c r="AD1907" t="str">
        <f>_xlfn.XLOOKUP(tblSales[[#This Row],[Store_ID]],Stores!$A:$A,Stores!$E:$E,"Unknown")</f>
        <v>South Zone 1</v>
      </c>
      <c r="AE1907" t="str">
        <f>_xlfn.XLOOKUP(tblSales[[#This Row],[Customer_ID]],Customers!$A:$A,Customers!$B:$B,"Unknown")</f>
        <v>Usha Yadav</v>
      </c>
      <c r="AF1907" t="str">
        <f>_xlfn.XLOOKUP(tblSales[[#This Row],[Customer_ID]],Customers!$A:$A,Customers!$J:$J,"Unknown")</f>
        <v>Platinum</v>
      </c>
      <c r="AG1907" t="str">
        <f>_xlfn.XLOOKUP(tblSales[[#This Row],[Employee_ID]],Employees!$A:$A,Employees!$B:$B,"Unknown")</f>
        <v>Deepthi Iyengar</v>
      </c>
      <c r="AH1907">
        <f>IF(MONTH(tblSales[[#This Row],[Invoice Date]])&gt;=4,MONTH(tblSales[[#This Row],[Invoice Date]]),MONTH(tblSales[[#This Row],[Invoice Date]])+12)</f>
        <v>10</v>
      </c>
      <c r="AI1907" s="8">
        <f>DATE(YEAR(tblSales[[#This Row],[Invoice Date]]),MONTH(tblSales[[#This Row],[Invoice Date]]),1)</f>
        <v>45566</v>
      </c>
      <c r="AJ1907" t="str">
        <f>_xlfn.XLOOKUP(tblSales[[#This Row],[Product_ID]],Products!$A:$A,Products!$B:$B,"Unknown")</f>
        <v>Being Human Girls Frock Teal</v>
      </c>
      <c r="AK1907" s="9">
        <f>IFERROR(tblSales[[#This Row],[Profit]]/tblSales[[#This Row],[Sales Amount]],0)</f>
        <v>0.24351860350625407</v>
      </c>
      <c r="AL1907" t="str">
        <f>IF(tblSales[[#This Row],[Discount %]]&lt;=5,"0-5%",
IF(tblSales[[#This Row],[Discount %]]&lt;=10,"5-10%",
IF(tblSales[[#This Row],[Discount %]]&lt;=15,"10-15%",
IF(tblSales[[#This Row],[Discount %]]&lt;=20,"15-20%","20%+"))))</f>
        <v>5-10%</v>
      </c>
    </row>
    <row r="1908" spans="1:38">
      <c r="A1908" s="2" t="s">
        <v>3840</v>
      </c>
      <c r="B1908" s="11">
        <v>45549</v>
      </c>
      <c r="C1908" s="2" t="s">
        <v>2459</v>
      </c>
      <c r="D1908" s="2" t="s">
        <v>862</v>
      </c>
      <c r="E1908" s="2" t="s">
        <v>329</v>
      </c>
      <c r="F1908" s="2" t="s">
        <v>345</v>
      </c>
      <c r="G1908" s="2">
        <v>2</v>
      </c>
      <c r="H1908" s="2">
        <v>1429.49</v>
      </c>
      <c r="I1908" s="2">
        <v>5</v>
      </c>
      <c r="J1908" s="2">
        <v>142.94999999999999</v>
      </c>
      <c r="K1908" s="2">
        <v>12</v>
      </c>
      <c r="L1908" s="2">
        <v>325.92</v>
      </c>
      <c r="M1908" s="2">
        <v>3041.95</v>
      </c>
      <c r="N1908" s="2">
        <v>2158.94</v>
      </c>
      <c r="O1908" s="2">
        <f t="shared" si="74"/>
        <v>557.08999999999969</v>
      </c>
      <c r="P1908" s="2" t="s">
        <v>29</v>
      </c>
      <c r="Q1908" s="2" t="str">
        <f t="shared" si="73"/>
        <v>Debit Card</v>
      </c>
      <c r="R1908" s="2" t="s">
        <v>20</v>
      </c>
      <c r="S1908" s="2" t="s">
        <v>56</v>
      </c>
      <c r="T1908" s="2" t="s">
        <v>786</v>
      </c>
      <c r="U1908" s="2" t="s">
        <v>60</v>
      </c>
      <c r="V1908" t="str">
        <f>TEXT(tblSales[[#This Row],[Invoice Date]],"mmm")</f>
        <v>Sep</v>
      </c>
      <c r="W1908">
        <f>MONTH(tblSales[[#This Row],[Invoice Date]])</f>
        <v>9</v>
      </c>
      <c r="X1908">
        <f>YEAR(tblSales[[#This Row],[Invoice Date]])</f>
        <v>2024</v>
      </c>
      <c r="Y1908" t="str">
        <f>TEXT(tblSales[[#This Row],[Invoice Date]],"mmm-yyyy")</f>
        <v>Sep-2024</v>
      </c>
      <c r="Z1908" t="str">
        <f>_xlfn.XLOOKUP(tblSales[[#This Row],[Product_ID]],Products!$A:$A,Products!$C:$C,"Women Dresses")</f>
        <v>Sportswear</v>
      </c>
      <c r="AA1908" t="str">
        <f>_xlfn.XLOOKUP(tblSales[[#This Row],[Product_ID]],Products!$A:$A,Products!$D:$D,"Unknown")</f>
        <v>Sports T-Shirt</v>
      </c>
      <c r="AB1908" t="str">
        <f>_xlfn.XLOOKUP(tblSales[[#This Row],[Product_ID]],Products!$A:$A,Products!$E:$E,"Unknown")</f>
        <v>GRT Jewellers</v>
      </c>
      <c r="AC1908" t="str">
        <f>_xlfn.XLOOKUP(tblSales[[#This Row],[Store_ID]],Stores!$A:$A,Stores!$B:$B,"Unknown")</f>
        <v>TrendMart Kannur Outlet</v>
      </c>
      <c r="AD1908" t="str">
        <f>_xlfn.XLOOKUP(tblSales[[#This Row],[Store_ID]],Stores!$A:$A,Stores!$E:$E,"Unknown")</f>
        <v>South Zone 1</v>
      </c>
      <c r="AE1908" t="str">
        <f>_xlfn.XLOOKUP(tblSales[[#This Row],[Customer_ID]],Customers!$A:$A,Customers!$B:$B,"Unknown")</f>
        <v>Manikandan Shetty</v>
      </c>
      <c r="AF1908" t="str">
        <f>_xlfn.XLOOKUP(tblSales[[#This Row],[Customer_ID]],Customers!$A:$A,Customers!$J:$J,"Unknown")</f>
        <v>Silver</v>
      </c>
      <c r="AG1908" t="str">
        <f>_xlfn.XLOOKUP(tblSales[[#This Row],[Employee_ID]],Employees!$A:$A,Employees!$B:$B,"Unknown")</f>
        <v>Anitha Ramachandran</v>
      </c>
      <c r="AH1908">
        <f>IF(MONTH(tblSales[[#This Row],[Invoice Date]])&gt;=4,MONTH(tblSales[[#This Row],[Invoice Date]]),MONTH(tblSales[[#This Row],[Invoice Date]])+12)</f>
        <v>9</v>
      </c>
      <c r="AI1908" s="8">
        <f>DATE(YEAR(tblSales[[#This Row],[Invoice Date]]),MONTH(tblSales[[#This Row],[Invoice Date]]),1)</f>
        <v>45536</v>
      </c>
      <c r="AJ1908" t="str">
        <f>_xlfn.XLOOKUP(tblSales[[#This Row],[Product_ID]],Products!$A:$A,Products!$B:$B,"Unknown")</f>
        <v>GRT Jewellers Sports T-Shirt Cream</v>
      </c>
      <c r="AK1908" s="9">
        <f>IFERROR(tblSales[[#This Row],[Profit]]/tblSales[[#This Row],[Sales Amount]],0)</f>
        <v>0.1831358174854944</v>
      </c>
      <c r="AL1908" t="str">
        <f>IF(tblSales[[#This Row],[Discount %]]&lt;=5,"0-5%",
IF(tblSales[[#This Row],[Discount %]]&lt;=10,"5-10%",
IF(tblSales[[#This Row],[Discount %]]&lt;=15,"10-15%",
IF(tblSales[[#This Row],[Discount %]]&lt;=20,"15-20%","20%+"))))</f>
        <v>0-5%</v>
      </c>
    </row>
    <row r="1909" spans="1:38">
      <c r="A1909" s="2" t="s">
        <v>3841</v>
      </c>
      <c r="B1909" s="11">
        <v>45623</v>
      </c>
      <c r="C1909" s="2" t="s">
        <v>1844</v>
      </c>
      <c r="D1909" s="2" t="s">
        <v>703</v>
      </c>
      <c r="E1909" s="2" t="s">
        <v>471</v>
      </c>
      <c r="F1909" s="2" t="s">
        <v>98</v>
      </c>
      <c r="G1909" s="2">
        <v>1</v>
      </c>
      <c r="H1909" s="2">
        <v>774.19</v>
      </c>
      <c r="I1909" s="2">
        <v>30</v>
      </c>
      <c r="J1909" s="2">
        <v>232.26</v>
      </c>
      <c r="K1909" s="2">
        <v>5</v>
      </c>
      <c r="L1909" s="2">
        <v>27.1</v>
      </c>
      <c r="M1909" s="2">
        <v>569.03</v>
      </c>
      <c r="N1909" s="2">
        <v>522.38</v>
      </c>
      <c r="O1909" s="2">
        <f t="shared" si="74"/>
        <v>19.549999999999976</v>
      </c>
      <c r="P1909" s="2" t="s">
        <v>32</v>
      </c>
      <c r="Q1909" s="2" t="str">
        <f t="shared" si="73"/>
        <v>UPI</v>
      </c>
      <c r="R1909" s="2" t="s">
        <v>21</v>
      </c>
      <c r="S1909" s="2" t="s">
        <v>56</v>
      </c>
      <c r="T1909" s="2" t="s">
        <v>1062</v>
      </c>
      <c r="U1909" s="2" t="s">
        <v>59</v>
      </c>
      <c r="V1909" t="str">
        <f>TEXT(tblSales[[#This Row],[Invoice Date]],"mmm")</f>
        <v>Nov</v>
      </c>
      <c r="W1909">
        <f>MONTH(tblSales[[#This Row],[Invoice Date]])</f>
        <v>11</v>
      </c>
      <c r="X1909">
        <f>YEAR(tblSales[[#This Row],[Invoice Date]])</f>
        <v>2024</v>
      </c>
      <c r="Y1909" t="str">
        <f>TEXT(tblSales[[#This Row],[Invoice Date]],"mmm-yyyy")</f>
        <v>Nov-2024</v>
      </c>
      <c r="Z1909" t="str">
        <f>_xlfn.XLOOKUP(tblSales[[#This Row],[Product_ID]],Products!$A:$A,Products!$C:$C,"Women Dresses")</f>
        <v>Women Tops</v>
      </c>
      <c r="AA1909" t="str">
        <f>_xlfn.XLOOKUP(tblSales[[#This Row],[Product_ID]],Products!$A:$A,Products!$D:$D,"Unknown")</f>
        <v>Crop Top</v>
      </c>
      <c r="AB1909" t="str">
        <f>_xlfn.XLOOKUP(tblSales[[#This Row],[Product_ID]],Products!$A:$A,Products!$E:$E,"Unknown")</f>
        <v>Peter England</v>
      </c>
      <c r="AC1909" t="str">
        <f>_xlfn.XLOOKUP(tblSales[[#This Row],[Store_ID]],Stores!$A:$A,Stores!$B:$B,"Unknown")</f>
        <v>TrendMart Kochi Standard</v>
      </c>
      <c r="AD1909" t="str">
        <f>_xlfn.XLOOKUP(tblSales[[#This Row],[Store_ID]],Stores!$A:$A,Stores!$E:$E,"Unknown")</f>
        <v>South Zone 1</v>
      </c>
      <c r="AE1909" t="str">
        <f>_xlfn.XLOOKUP(tblSales[[#This Row],[Customer_ID]],Customers!$A:$A,Customers!$B:$B,"Unknown")</f>
        <v>Vidya Murthy</v>
      </c>
      <c r="AF1909" t="str">
        <f>_xlfn.XLOOKUP(tblSales[[#This Row],[Customer_ID]],Customers!$A:$A,Customers!$J:$J,"Unknown")</f>
        <v>Regular</v>
      </c>
      <c r="AG1909" t="str">
        <f>_xlfn.XLOOKUP(tblSales[[#This Row],[Employee_ID]],Employees!$A:$A,Employees!$B:$B,"Unknown")</f>
        <v>Deepthi Iyengar</v>
      </c>
      <c r="AH1909">
        <f>IF(MONTH(tblSales[[#This Row],[Invoice Date]])&gt;=4,MONTH(tblSales[[#This Row],[Invoice Date]]),MONTH(tblSales[[#This Row],[Invoice Date]])+12)</f>
        <v>11</v>
      </c>
      <c r="AI1909" s="8">
        <f>DATE(YEAR(tblSales[[#This Row],[Invoice Date]]),MONTH(tblSales[[#This Row],[Invoice Date]]),1)</f>
        <v>45597</v>
      </c>
      <c r="AJ1909" t="str">
        <f>_xlfn.XLOOKUP(tblSales[[#This Row],[Product_ID]],Products!$A:$A,Products!$B:$B,"Unknown")</f>
        <v>Peter England Crop Top Green</v>
      </c>
      <c r="AK1909" s="9">
        <f>IFERROR(tblSales[[#This Row],[Profit]]/tblSales[[#This Row],[Sales Amount]],0)</f>
        <v>3.4356712299878703E-2</v>
      </c>
      <c r="AL1909" t="str">
        <f>IF(tblSales[[#This Row],[Discount %]]&lt;=5,"0-5%",
IF(tblSales[[#This Row],[Discount %]]&lt;=10,"5-10%",
IF(tblSales[[#This Row],[Discount %]]&lt;=15,"10-15%",
IF(tblSales[[#This Row],[Discount %]]&lt;=20,"15-20%","20%+"))))</f>
        <v>20%+</v>
      </c>
    </row>
    <row r="1910" spans="1:38">
      <c r="A1910" s="2" t="s">
        <v>3842</v>
      </c>
      <c r="B1910" s="11">
        <v>45566</v>
      </c>
      <c r="C1910" s="2" t="s">
        <v>2688</v>
      </c>
      <c r="D1910" s="2" t="s">
        <v>1459</v>
      </c>
      <c r="E1910" s="2" t="s">
        <v>1138</v>
      </c>
      <c r="F1910" s="2" t="s">
        <v>134</v>
      </c>
      <c r="G1910" s="2">
        <v>1</v>
      </c>
      <c r="H1910" s="2">
        <v>1593.41</v>
      </c>
      <c r="I1910" s="2">
        <v>5</v>
      </c>
      <c r="J1910" s="2">
        <v>79.67</v>
      </c>
      <c r="K1910" s="2">
        <v>12</v>
      </c>
      <c r="L1910" s="2">
        <v>181.65</v>
      </c>
      <c r="M1910" s="2">
        <v>1695.39</v>
      </c>
      <c r="N1910" s="2">
        <v>1144.5899999999999</v>
      </c>
      <c r="O1910" s="2">
        <f t="shared" si="74"/>
        <v>369.1500000000002</v>
      </c>
      <c r="P1910" s="2" t="s">
        <v>32</v>
      </c>
      <c r="Q1910" s="2" t="str">
        <f t="shared" si="73"/>
        <v>UPI</v>
      </c>
      <c r="R1910" s="2" t="s">
        <v>21</v>
      </c>
      <c r="S1910" s="2" t="s">
        <v>56</v>
      </c>
      <c r="T1910" s="2" t="s">
        <v>867</v>
      </c>
      <c r="U1910" s="2" t="s">
        <v>59</v>
      </c>
      <c r="V1910" t="str">
        <f>TEXT(tblSales[[#This Row],[Invoice Date]],"mmm")</f>
        <v>Oct</v>
      </c>
      <c r="W1910">
        <f>MONTH(tblSales[[#This Row],[Invoice Date]])</f>
        <v>10</v>
      </c>
      <c r="X1910">
        <f>YEAR(tblSales[[#This Row],[Invoice Date]])</f>
        <v>2024</v>
      </c>
      <c r="Y1910" t="str">
        <f>TEXT(tblSales[[#This Row],[Invoice Date]],"mmm-yyyy")</f>
        <v>Oct-2024</v>
      </c>
      <c r="Z1910" t="str">
        <f>_xlfn.XLOOKUP(tblSales[[#This Row],[Product_ID]],Products!$A:$A,Products!$C:$C,"Women Dresses")</f>
        <v>Women Dresses</v>
      </c>
      <c r="AA1910" t="str">
        <f>_xlfn.XLOOKUP(tblSales[[#This Row],[Product_ID]],Products!$A:$A,Products!$D:$D,"Unknown")</f>
        <v>Bodycon Dress</v>
      </c>
      <c r="AB1910" t="str">
        <f>_xlfn.XLOOKUP(tblSales[[#This Row],[Product_ID]],Products!$A:$A,Products!$E:$E,"Unknown")</f>
        <v>Westside</v>
      </c>
      <c r="AC1910" t="str">
        <f>_xlfn.XLOOKUP(tblSales[[#This Row],[Store_ID]],Stores!$A:$A,Stores!$B:$B,"Unknown")</f>
        <v>TrendMart Vijayawada Mall Kiosk</v>
      </c>
      <c r="AD1910" t="str">
        <f>_xlfn.XLOOKUP(tblSales[[#This Row],[Store_ID]],Stores!$A:$A,Stores!$E:$E,"Unknown")</f>
        <v>South Zone 3</v>
      </c>
      <c r="AE1910" t="str">
        <f>_xlfn.XLOOKUP(tblSales[[#This Row],[Customer_ID]],Customers!$A:$A,Customers!$B:$B,"Unknown")</f>
        <v>Vinod Shetty</v>
      </c>
      <c r="AF1910" t="str">
        <f>_xlfn.XLOOKUP(tblSales[[#This Row],[Customer_ID]],Customers!$A:$A,Customers!$J:$J,"Unknown")</f>
        <v>Regular</v>
      </c>
      <c r="AG1910" t="str">
        <f>_xlfn.XLOOKUP(tblSales[[#This Row],[Employee_ID]],Employees!$A:$A,Employees!$B:$B,"Unknown")</f>
        <v>Chandran Krishnan</v>
      </c>
      <c r="AH1910">
        <f>IF(MONTH(tblSales[[#This Row],[Invoice Date]])&gt;=4,MONTH(tblSales[[#This Row],[Invoice Date]]),MONTH(tblSales[[#This Row],[Invoice Date]])+12)</f>
        <v>10</v>
      </c>
      <c r="AI1910" s="8">
        <f>DATE(YEAR(tblSales[[#This Row],[Invoice Date]]),MONTH(tblSales[[#This Row],[Invoice Date]]),1)</f>
        <v>45566</v>
      </c>
      <c r="AJ1910" t="str">
        <f>_xlfn.XLOOKUP(tblSales[[#This Row],[Product_ID]],Products!$A:$A,Products!$B:$B,"Unknown")</f>
        <v>Westside Bodycon Dress Green</v>
      </c>
      <c r="AK1910" s="9">
        <f>IFERROR(tblSales[[#This Row],[Profit]]/tblSales[[#This Row],[Sales Amount]],0)</f>
        <v>0.21773751172296651</v>
      </c>
      <c r="AL1910" t="str">
        <f>IF(tblSales[[#This Row],[Discount %]]&lt;=5,"0-5%",
IF(tblSales[[#This Row],[Discount %]]&lt;=10,"5-10%",
IF(tblSales[[#This Row],[Discount %]]&lt;=15,"10-15%",
IF(tblSales[[#This Row],[Discount %]]&lt;=20,"15-20%","20%+"))))</f>
        <v>0-5%</v>
      </c>
    </row>
    <row r="1911" spans="1:38">
      <c r="A1911" s="2" t="s">
        <v>3843</v>
      </c>
      <c r="B1911" s="11">
        <v>45745</v>
      </c>
      <c r="C1911" s="2" t="s">
        <v>169</v>
      </c>
      <c r="D1911" s="2" t="s">
        <v>1176</v>
      </c>
      <c r="E1911" s="2" t="s">
        <v>372</v>
      </c>
      <c r="F1911" s="2" t="s">
        <v>475</v>
      </c>
      <c r="G1911" s="2">
        <v>1</v>
      </c>
      <c r="H1911" s="2">
        <v>1551.05</v>
      </c>
      <c r="I1911" s="2">
        <v>0</v>
      </c>
      <c r="J1911" s="2">
        <v>0</v>
      </c>
      <c r="K1911" s="2">
        <v>12</v>
      </c>
      <c r="L1911" s="2">
        <v>186.13</v>
      </c>
      <c r="M1911" s="2">
        <v>1737.18</v>
      </c>
      <c r="N1911" s="2">
        <v>1194.1400000000001</v>
      </c>
      <c r="O1911" s="2">
        <f t="shared" si="74"/>
        <v>356.90999999999997</v>
      </c>
      <c r="P1911" s="2" t="s">
        <v>31</v>
      </c>
      <c r="Q1911" s="2" t="str">
        <f t="shared" si="73"/>
        <v>Net Banking</v>
      </c>
      <c r="R1911" s="2" t="s">
        <v>20</v>
      </c>
      <c r="S1911" s="2" t="s">
        <v>56</v>
      </c>
      <c r="T1911" s="2" t="s">
        <v>1522</v>
      </c>
      <c r="U1911" s="2" t="s">
        <v>60</v>
      </c>
      <c r="V1911" t="str">
        <f>TEXT(tblSales[[#This Row],[Invoice Date]],"mmm")</f>
        <v>Mar</v>
      </c>
      <c r="W1911">
        <f>MONTH(tblSales[[#This Row],[Invoice Date]])</f>
        <v>3</v>
      </c>
      <c r="X1911">
        <f>YEAR(tblSales[[#This Row],[Invoice Date]])</f>
        <v>2025</v>
      </c>
      <c r="Y1911" t="str">
        <f>TEXT(tblSales[[#This Row],[Invoice Date]],"mmm-yyyy")</f>
        <v>Mar-2025</v>
      </c>
      <c r="Z1911" t="str">
        <f>_xlfn.XLOOKUP(tblSales[[#This Row],[Product_ID]],Products!$A:$A,Products!$C:$C,"Women Dresses")</f>
        <v>Men Jeans</v>
      </c>
      <c r="AA1911" t="str">
        <f>_xlfn.XLOOKUP(tblSales[[#This Row],[Product_ID]],Products!$A:$A,Products!$D:$D,"Unknown")</f>
        <v>Skinny Fit</v>
      </c>
      <c r="AB1911" t="str">
        <f>_xlfn.XLOOKUP(tblSales[[#This Row],[Product_ID]],Products!$A:$A,Products!$E:$E,"Unknown")</f>
        <v>Killer Jeans</v>
      </c>
      <c r="AC1911" t="str">
        <f>_xlfn.XLOOKUP(tblSales[[#This Row],[Store_ID]],Stores!$A:$A,Stores!$B:$B,"Unknown")</f>
        <v>TrendMart Tirunelveli Flagship</v>
      </c>
      <c r="AD1911" t="str">
        <f>_xlfn.XLOOKUP(tblSales[[#This Row],[Store_ID]],Stores!$A:$A,Stores!$E:$E,"Unknown")</f>
        <v>South Zone 1</v>
      </c>
      <c r="AE1911" t="str">
        <f>_xlfn.XLOOKUP(tblSales[[#This Row],[Customer_ID]],Customers!$A:$A,Customers!$B:$B,"Unknown")</f>
        <v>Janani Sharma</v>
      </c>
      <c r="AF1911" t="str">
        <f>_xlfn.XLOOKUP(tblSales[[#This Row],[Customer_ID]],Customers!$A:$A,Customers!$J:$J,"Unknown")</f>
        <v>Silver</v>
      </c>
      <c r="AG1911" t="str">
        <f>_xlfn.XLOOKUP(tblSales[[#This Row],[Employee_ID]],Employees!$A:$A,Employees!$B:$B,"Unknown")</f>
        <v>Arjun Krishnan</v>
      </c>
      <c r="AH1911">
        <f>IF(MONTH(tblSales[[#This Row],[Invoice Date]])&gt;=4,MONTH(tblSales[[#This Row],[Invoice Date]]),MONTH(tblSales[[#This Row],[Invoice Date]])+12)</f>
        <v>15</v>
      </c>
      <c r="AI1911" s="8">
        <f>DATE(YEAR(tblSales[[#This Row],[Invoice Date]]),MONTH(tblSales[[#This Row],[Invoice Date]]),1)</f>
        <v>45717</v>
      </c>
      <c r="AJ1911" t="str">
        <f>_xlfn.XLOOKUP(tblSales[[#This Row],[Product_ID]],Products!$A:$A,Products!$B:$B,"Unknown")</f>
        <v>Killer Jeans Skinny Fit Orange</v>
      </c>
      <c r="AK1911" s="9">
        <f>IFERROR(tblSales[[#This Row],[Profit]]/tblSales[[#This Row],[Sales Amount]],0)</f>
        <v>0.20545366628674055</v>
      </c>
      <c r="AL1911" t="str">
        <f>IF(tblSales[[#This Row],[Discount %]]&lt;=5,"0-5%",
IF(tblSales[[#This Row],[Discount %]]&lt;=10,"5-10%",
IF(tblSales[[#This Row],[Discount %]]&lt;=15,"10-15%",
IF(tblSales[[#This Row],[Discount %]]&lt;=20,"15-20%","20%+"))))</f>
        <v>0-5%</v>
      </c>
    </row>
    <row r="1912" spans="1:38">
      <c r="A1912" s="2" t="s">
        <v>3844</v>
      </c>
      <c r="B1912" s="11">
        <v>45603</v>
      </c>
      <c r="C1912" s="2" t="s">
        <v>3635</v>
      </c>
      <c r="D1912" s="2" t="s">
        <v>149</v>
      </c>
      <c r="E1912" s="2" t="s">
        <v>532</v>
      </c>
      <c r="F1912" s="2" t="s">
        <v>562</v>
      </c>
      <c r="G1912" s="2">
        <v>3</v>
      </c>
      <c r="H1912" s="2">
        <v>1700.04</v>
      </c>
      <c r="I1912" s="2">
        <v>10</v>
      </c>
      <c r="J1912" s="2">
        <v>510.01</v>
      </c>
      <c r="K1912" s="2">
        <v>12</v>
      </c>
      <c r="L1912" s="2">
        <v>550.80999999999995</v>
      </c>
      <c r="M1912" s="2">
        <v>5140.92</v>
      </c>
      <c r="N1912" s="2">
        <v>4199.55</v>
      </c>
      <c r="O1912" s="2">
        <f t="shared" si="74"/>
        <v>390.55999999999995</v>
      </c>
      <c r="P1912" s="2" t="s">
        <v>28</v>
      </c>
      <c r="Q1912" s="2" t="str">
        <f t="shared" si="73"/>
        <v>Credit Card</v>
      </c>
      <c r="R1912" s="2" t="s">
        <v>20</v>
      </c>
      <c r="S1912" s="2" t="s">
        <v>56</v>
      </c>
      <c r="T1912" s="2" t="s">
        <v>3845</v>
      </c>
      <c r="U1912" s="2" t="s">
        <v>59</v>
      </c>
      <c r="V1912" t="str">
        <f>TEXT(tblSales[[#This Row],[Invoice Date]],"mmm")</f>
        <v>Nov</v>
      </c>
      <c r="W1912">
        <f>MONTH(tblSales[[#This Row],[Invoice Date]])</f>
        <v>11</v>
      </c>
      <c r="X1912">
        <f>YEAR(tblSales[[#This Row],[Invoice Date]])</f>
        <v>2024</v>
      </c>
      <c r="Y1912" t="str">
        <f>TEXT(tblSales[[#This Row],[Invoice Date]],"mmm-yyyy")</f>
        <v>Nov-2024</v>
      </c>
      <c r="Z1912" t="str">
        <f>_xlfn.XLOOKUP(tblSales[[#This Row],[Product_ID]],Products!$A:$A,Products!$C:$C,"Women Dresses")</f>
        <v>Women Dresses</v>
      </c>
      <c r="AA1912" t="str">
        <f>_xlfn.XLOOKUP(tblSales[[#This Row],[Product_ID]],Products!$A:$A,Products!$D:$D,"Unknown")</f>
        <v>Shirt Dress</v>
      </c>
      <c r="AB1912" t="str">
        <f>_xlfn.XLOOKUP(tblSales[[#This Row],[Product_ID]],Products!$A:$A,Products!$E:$E,"Unknown")</f>
        <v>Nike</v>
      </c>
      <c r="AC1912" t="str">
        <f>_xlfn.XLOOKUP(tblSales[[#This Row],[Store_ID]],Stores!$A:$A,Stores!$B:$B,"Unknown")</f>
        <v>TrendMart Nizamabad Standard</v>
      </c>
      <c r="AD1912" t="str">
        <f>_xlfn.XLOOKUP(tblSales[[#This Row],[Store_ID]],Stores!$A:$A,Stores!$E:$E,"Unknown")</f>
        <v>South Zone 2</v>
      </c>
      <c r="AE1912" t="str">
        <f>_xlfn.XLOOKUP(tblSales[[#This Row],[Customer_ID]],Customers!$A:$A,Customers!$B:$B,"Unknown")</f>
        <v>Deepak Nair</v>
      </c>
      <c r="AF1912" t="str">
        <f>_xlfn.XLOOKUP(tblSales[[#This Row],[Customer_ID]],Customers!$A:$A,Customers!$J:$J,"Unknown")</f>
        <v>Regular</v>
      </c>
      <c r="AG1912" t="str">
        <f>_xlfn.XLOOKUP(tblSales[[#This Row],[Employee_ID]],Employees!$A:$A,Employees!$B:$B,"Unknown")</f>
        <v>Vikram Bhat</v>
      </c>
      <c r="AH1912">
        <f>IF(MONTH(tblSales[[#This Row],[Invoice Date]])&gt;=4,MONTH(tblSales[[#This Row],[Invoice Date]]),MONTH(tblSales[[#This Row],[Invoice Date]])+12)</f>
        <v>11</v>
      </c>
      <c r="AI1912" s="8">
        <f>DATE(YEAR(tblSales[[#This Row],[Invoice Date]]),MONTH(tblSales[[#This Row],[Invoice Date]]),1)</f>
        <v>45597</v>
      </c>
      <c r="AJ1912" t="str">
        <f>_xlfn.XLOOKUP(tblSales[[#This Row],[Product_ID]],Products!$A:$A,Products!$B:$B,"Unknown")</f>
        <v>Nike Shirt Dress Peach</v>
      </c>
      <c r="AK1912" s="9">
        <f>IFERROR(tblSales[[#This Row],[Profit]]/tblSales[[#This Row],[Sales Amount]],0)</f>
        <v>7.5970837904499572E-2</v>
      </c>
      <c r="AL1912" t="str">
        <f>IF(tblSales[[#This Row],[Discount %]]&lt;=5,"0-5%",
IF(tblSales[[#This Row],[Discount %]]&lt;=10,"5-10%",
IF(tblSales[[#This Row],[Discount %]]&lt;=15,"10-15%",
IF(tblSales[[#This Row],[Discount %]]&lt;=20,"15-20%","20%+"))))</f>
        <v>5-10%</v>
      </c>
    </row>
    <row r="1913" spans="1:38">
      <c r="A1913" s="2" t="s">
        <v>3846</v>
      </c>
      <c r="B1913" s="11">
        <v>45596</v>
      </c>
      <c r="C1913" s="2" t="s">
        <v>1205</v>
      </c>
      <c r="D1913" s="2" t="s">
        <v>226</v>
      </c>
      <c r="E1913" s="2" t="s">
        <v>699</v>
      </c>
      <c r="F1913" s="2" t="s">
        <v>92</v>
      </c>
      <c r="G1913" s="2">
        <v>2</v>
      </c>
      <c r="H1913" s="2">
        <v>735.78</v>
      </c>
      <c r="I1913" s="2">
        <v>30</v>
      </c>
      <c r="J1913" s="2">
        <v>441.47</v>
      </c>
      <c r="K1913" s="2">
        <v>5</v>
      </c>
      <c r="L1913" s="2">
        <v>51.5</v>
      </c>
      <c r="M1913" s="2">
        <v>1081.5899999999999</v>
      </c>
      <c r="N1913" s="2">
        <v>998.62</v>
      </c>
      <c r="O1913" s="2">
        <f t="shared" si="74"/>
        <v>31.469999999999914</v>
      </c>
      <c r="P1913" s="2" t="s">
        <v>32</v>
      </c>
      <c r="Q1913" s="2" t="str">
        <f t="shared" si="73"/>
        <v>UPI</v>
      </c>
      <c r="R1913" s="2" t="s">
        <v>20</v>
      </c>
      <c r="S1913" s="2" t="s">
        <v>56</v>
      </c>
      <c r="T1913" s="2" t="s">
        <v>1052</v>
      </c>
      <c r="U1913" s="2" t="s">
        <v>59</v>
      </c>
      <c r="V1913" t="str">
        <f>TEXT(tblSales[[#This Row],[Invoice Date]],"mmm")</f>
        <v>Oct</v>
      </c>
      <c r="W1913">
        <f>MONTH(tblSales[[#This Row],[Invoice Date]])</f>
        <v>10</v>
      </c>
      <c r="X1913">
        <f>YEAR(tblSales[[#This Row],[Invoice Date]])</f>
        <v>2024</v>
      </c>
      <c r="Y1913" t="str">
        <f>TEXT(tblSales[[#This Row],[Invoice Date]],"mmm-yyyy")</f>
        <v>Oct-2024</v>
      </c>
      <c r="Z1913" t="str">
        <f>_xlfn.XLOOKUP(tblSales[[#This Row],[Product_ID]],Products!$A:$A,Products!$C:$C,"Women Dresses")</f>
        <v>Kids Wear</v>
      </c>
      <c r="AA1913" t="str">
        <f>_xlfn.XLOOKUP(tblSales[[#This Row],[Product_ID]],Products!$A:$A,Products!$D:$D,"Unknown")</f>
        <v>Kids Shorts</v>
      </c>
      <c r="AB1913" t="str">
        <f>_xlfn.XLOOKUP(tblSales[[#This Row],[Product_ID]],Products!$A:$A,Products!$E:$E,"Unknown")</f>
        <v>Global Desi</v>
      </c>
      <c r="AC1913" t="str">
        <f>_xlfn.XLOOKUP(tblSales[[#This Row],[Store_ID]],Stores!$A:$A,Stores!$B:$B,"Unknown")</f>
        <v>TrendMart Dindigul High Street</v>
      </c>
      <c r="AD1913" t="str">
        <f>_xlfn.XLOOKUP(tblSales[[#This Row],[Store_ID]],Stores!$A:$A,Stores!$E:$E,"Unknown")</f>
        <v>South Zone 1</v>
      </c>
      <c r="AE1913" t="str">
        <f>_xlfn.XLOOKUP(tblSales[[#This Row],[Customer_ID]],Customers!$A:$A,Customers!$B:$B,"Unknown")</f>
        <v>Jyothi Sundaram</v>
      </c>
      <c r="AF1913" t="str">
        <f>_xlfn.XLOOKUP(tblSales[[#This Row],[Customer_ID]],Customers!$A:$A,Customers!$J:$J,"Unknown")</f>
        <v>Gold</v>
      </c>
      <c r="AG1913" t="str">
        <f>_xlfn.XLOOKUP(tblSales[[#This Row],[Employee_ID]],Employees!$A:$A,Employees!$B:$B,"Unknown")</f>
        <v>Manoj Ramachandran</v>
      </c>
      <c r="AH1913">
        <f>IF(MONTH(tblSales[[#This Row],[Invoice Date]])&gt;=4,MONTH(tblSales[[#This Row],[Invoice Date]]),MONTH(tblSales[[#This Row],[Invoice Date]])+12)</f>
        <v>10</v>
      </c>
      <c r="AI1913" s="8">
        <f>DATE(YEAR(tblSales[[#This Row],[Invoice Date]]),MONTH(tblSales[[#This Row],[Invoice Date]]),1)</f>
        <v>45566</v>
      </c>
      <c r="AJ1913" t="str">
        <f>_xlfn.XLOOKUP(tblSales[[#This Row],[Product_ID]],Products!$A:$A,Products!$B:$B,"Unknown")</f>
        <v>Global Desi Kids Shorts Charcoal</v>
      </c>
      <c r="AK1913" s="9">
        <f>IFERROR(tblSales[[#This Row],[Profit]]/tblSales[[#This Row],[Sales Amount]],0)</f>
        <v>2.909605303303462E-2</v>
      </c>
      <c r="AL1913" t="str">
        <f>IF(tblSales[[#This Row],[Discount %]]&lt;=5,"0-5%",
IF(tblSales[[#This Row],[Discount %]]&lt;=10,"5-10%",
IF(tblSales[[#This Row],[Discount %]]&lt;=15,"10-15%",
IF(tblSales[[#This Row],[Discount %]]&lt;=20,"15-20%","20%+"))))</f>
        <v>20%+</v>
      </c>
    </row>
    <row r="1914" spans="1:38">
      <c r="A1914" s="2" t="s">
        <v>3847</v>
      </c>
      <c r="B1914" s="11">
        <v>45459</v>
      </c>
      <c r="C1914" s="2" t="s">
        <v>593</v>
      </c>
      <c r="D1914" s="2" t="s">
        <v>144</v>
      </c>
      <c r="E1914" s="2" t="s">
        <v>646</v>
      </c>
      <c r="F1914" s="2" t="s">
        <v>345</v>
      </c>
      <c r="G1914" s="2">
        <v>1</v>
      </c>
      <c r="H1914" s="2">
        <v>1160.55</v>
      </c>
      <c r="I1914" s="2">
        <v>0</v>
      </c>
      <c r="J1914" s="2">
        <v>0</v>
      </c>
      <c r="K1914" s="2">
        <v>12</v>
      </c>
      <c r="L1914" s="2">
        <v>139.27000000000001</v>
      </c>
      <c r="M1914" s="2">
        <v>1299.82</v>
      </c>
      <c r="N1914" s="2">
        <v>692.53</v>
      </c>
      <c r="O1914" s="2">
        <f t="shared" si="74"/>
        <v>468.02</v>
      </c>
      <c r="P1914" s="2" t="s">
        <v>29</v>
      </c>
      <c r="Q1914" s="2" t="str">
        <f t="shared" si="73"/>
        <v>Debit Card</v>
      </c>
      <c r="R1914" s="2" t="s">
        <v>20</v>
      </c>
      <c r="S1914" s="2" t="s">
        <v>56</v>
      </c>
      <c r="T1914" s="2" t="s">
        <v>828</v>
      </c>
      <c r="U1914" s="2" t="s">
        <v>60</v>
      </c>
      <c r="V1914" t="str">
        <f>TEXT(tblSales[[#This Row],[Invoice Date]],"mmm")</f>
        <v>Jun</v>
      </c>
      <c r="W1914">
        <f>MONTH(tblSales[[#This Row],[Invoice Date]])</f>
        <v>6</v>
      </c>
      <c r="X1914">
        <f>YEAR(tblSales[[#This Row],[Invoice Date]])</f>
        <v>2024</v>
      </c>
      <c r="Y1914" t="str">
        <f>TEXT(tblSales[[#This Row],[Invoice Date]],"mmm-yyyy")</f>
        <v>Jun-2024</v>
      </c>
      <c r="Z1914" t="str">
        <f>_xlfn.XLOOKUP(tblSales[[#This Row],[Product_ID]],Products!$A:$A,Products!$C:$C,"Women Dresses")</f>
        <v>Women Jeans</v>
      </c>
      <c r="AA1914" t="str">
        <f>_xlfn.XLOOKUP(tblSales[[#This Row],[Product_ID]],Products!$A:$A,Products!$D:$D,"Unknown")</f>
        <v>Bootcut</v>
      </c>
      <c r="AB1914" t="str">
        <f>_xlfn.XLOOKUP(tblSales[[#This Row],[Product_ID]],Products!$A:$A,Products!$E:$E,"Unknown")</f>
        <v>Sonata</v>
      </c>
      <c r="AC1914" t="str">
        <f>_xlfn.XLOOKUP(tblSales[[#This Row],[Store_ID]],Stores!$A:$A,Stores!$B:$B,"Unknown")</f>
        <v>TrendMart Vijayawada Mall Kiosk</v>
      </c>
      <c r="AD1914" t="str">
        <f>_xlfn.XLOOKUP(tblSales[[#This Row],[Store_ID]],Stores!$A:$A,Stores!$E:$E,"Unknown")</f>
        <v>South Zone 3</v>
      </c>
      <c r="AE1914" t="str">
        <f>_xlfn.XLOOKUP(tblSales[[#This Row],[Customer_ID]],Customers!$A:$A,Customers!$B:$B,"Unknown")</f>
        <v>Deepak Iyengar</v>
      </c>
      <c r="AF1914" t="str">
        <f>_xlfn.XLOOKUP(tblSales[[#This Row],[Customer_ID]],Customers!$A:$A,Customers!$J:$J,"Unknown")</f>
        <v>Silver</v>
      </c>
      <c r="AG1914" t="str">
        <f>_xlfn.XLOOKUP(tblSales[[#This Row],[Employee_ID]],Employees!$A:$A,Employees!$B:$B,"Unknown")</f>
        <v>Anitha Ramachandran</v>
      </c>
      <c r="AH1914">
        <f>IF(MONTH(tblSales[[#This Row],[Invoice Date]])&gt;=4,MONTH(tblSales[[#This Row],[Invoice Date]]),MONTH(tblSales[[#This Row],[Invoice Date]])+12)</f>
        <v>6</v>
      </c>
      <c r="AI1914" s="8">
        <f>DATE(YEAR(tblSales[[#This Row],[Invoice Date]]),MONTH(tblSales[[#This Row],[Invoice Date]]),1)</f>
        <v>45444</v>
      </c>
      <c r="AJ1914" t="str">
        <f>_xlfn.XLOOKUP(tblSales[[#This Row],[Product_ID]],Products!$A:$A,Products!$B:$B,"Unknown")</f>
        <v>Sonata Bootcut Navy Blue</v>
      </c>
      <c r="AK1914" s="9">
        <f>IFERROR(tblSales[[#This Row],[Profit]]/tblSales[[#This Row],[Sales Amount]],0)</f>
        <v>0.36006523980243421</v>
      </c>
      <c r="AL1914" t="str">
        <f>IF(tblSales[[#This Row],[Discount %]]&lt;=5,"0-5%",
IF(tblSales[[#This Row],[Discount %]]&lt;=10,"5-10%",
IF(tblSales[[#This Row],[Discount %]]&lt;=15,"10-15%",
IF(tblSales[[#This Row],[Discount %]]&lt;=20,"15-20%","20%+"))))</f>
        <v>0-5%</v>
      </c>
    </row>
    <row r="1915" spans="1:38">
      <c r="A1915" s="2" t="s">
        <v>3848</v>
      </c>
      <c r="B1915" s="11">
        <v>45624</v>
      </c>
      <c r="C1915" s="2" t="s">
        <v>3288</v>
      </c>
      <c r="D1915" s="2" t="s">
        <v>1884</v>
      </c>
      <c r="E1915" s="2" t="s">
        <v>967</v>
      </c>
      <c r="F1915" s="2" t="s">
        <v>518</v>
      </c>
      <c r="G1915" s="2">
        <v>3</v>
      </c>
      <c r="H1915" s="2">
        <v>884.24</v>
      </c>
      <c r="I1915" s="2">
        <v>30</v>
      </c>
      <c r="J1915" s="2">
        <v>795.82</v>
      </c>
      <c r="K1915" s="2">
        <v>5</v>
      </c>
      <c r="L1915" s="2">
        <v>92.84</v>
      </c>
      <c r="M1915" s="2">
        <v>1949.74</v>
      </c>
      <c r="N1915" s="2">
        <v>1974.57</v>
      </c>
      <c r="O1915" s="2">
        <f t="shared" si="74"/>
        <v>-117.66999999999993</v>
      </c>
      <c r="P1915" s="2" t="s">
        <v>28</v>
      </c>
      <c r="Q1915" s="2" t="str">
        <f t="shared" si="73"/>
        <v>Credit Card</v>
      </c>
      <c r="R1915" s="2" t="s">
        <v>21</v>
      </c>
      <c r="S1915" s="2" t="s">
        <v>56</v>
      </c>
      <c r="T1915" s="2" t="s">
        <v>1605</v>
      </c>
      <c r="U1915" s="2" t="s">
        <v>59</v>
      </c>
      <c r="V1915" t="str">
        <f>TEXT(tblSales[[#This Row],[Invoice Date]],"mmm")</f>
        <v>Nov</v>
      </c>
      <c r="W1915">
        <f>MONTH(tblSales[[#This Row],[Invoice Date]])</f>
        <v>11</v>
      </c>
      <c r="X1915">
        <f>YEAR(tblSales[[#This Row],[Invoice Date]])</f>
        <v>2024</v>
      </c>
      <c r="Y1915" t="str">
        <f>TEXT(tblSales[[#This Row],[Invoice Date]],"mmm-yyyy")</f>
        <v>Nov-2024</v>
      </c>
      <c r="Z1915" t="str">
        <f>_xlfn.XLOOKUP(tblSales[[#This Row],[Product_ID]],Products!$A:$A,Products!$C:$C,"Women Dresses")</f>
        <v>Men Jeans</v>
      </c>
      <c r="AA1915" t="str">
        <f>_xlfn.XLOOKUP(tblSales[[#This Row],[Product_ID]],Products!$A:$A,Products!$D:$D,"Unknown")</f>
        <v>Skinny Fit</v>
      </c>
      <c r="AB1915" t="str">
        <f>_xlfn.XLOOKUP(tblSales[[#This Row],[Product_ID]],Products!$A:$A,Products!$E:$E,"Unknown")</f>
        <v>Skechers</v>
      </c>
      <c r="AC1915" t="str">
        <f>_xlfn.XLOOKUP(tblSales[[#This Row],[Store_ID]],Stores!$A:$A,Stores!$B:$B,"Unknown")</f>
        <v>TrendMart Mangaluru Standard</v>
      </c>
      <c r="AD1915" t="str">
        <f>_xlfn.XLOOKUP(tblSales[[#This Row],[Store_ID]],Stores!$A:$A,Stores!$E:$E,"Unknown")</f>
        <v>South Zone 2</v>
      </c>
      <c r="AE1915" t="str">
        <f>_xlfn.XLOOKUP(tblSales[[#This Row],[Customer_ID]],Customers!$A:$A,Customers!$B:$B,"Unknown")</f>
        <v>Mahesh Menon</v>
      </c>
      <c r="AF1915" t="str">
        <f>_xlfn.XLOOKUP(tblSales[[#This Row],[Customer_ID]],Customers!$A:$A,Customers!$J:$J,"Unknown")</f>
        <v>Regular</v>
      </c>
      <c r="AG1915" t="str">
        <f>_xlfn.XLOOKUP(tblSales[[#This Row],[Employee_ID]],Employees!$A:$A,Employees!$B:$B,"Unknown")</f>
        <v>Pranav Reddy</v>
      </c>
      <c r="AH1915">
        <f>IF(MONTH(tblSales[[#This Row],[Invoice Date]])&gt;=4,MONTH(tblSales[[#This Row],[Invoice Date]]),MONTH(tblSales[[#This Row],[Invoice Date]])+12)</f>
        <v>11</v>
      </c>
      <c r="AI1915" s="8">
        <f>DATE(YEAR(tblSales[[#This Row],[Invoice Date]]),MONTH(tblSales[[#This Row],[Invoice Date]]),1)</f>
        <v>45597</v>
      </c>
      <c r="AJ1915" t="str">
        <f>_xlfn.XLOOKUP(tblSales[[#This Row],[Product_ID]],Products!$A:$A,Products!$B:$B,"Unknown")</f>
        <v>Skechers Skinny Fit Peach</v>
      </c>
      <c r="AK1915" s="9">
        <f>IFERROR(tblSales[[#This Row],[Profit]]/tblSales[[#This Row],[Sales Amount]],0)</f>
        <v>-6.0351636628473503E-2</v>
      </c>
      <c r="AL1915" t="str">
        <f>IF(tblSales[[#This Row],[Discount %]]&lt;=5,"0-5%",
IF(tblSales[[#This Row],[Discount %]]&lt;=10,"5-10%",
IF(tblSales[[#This Row],[Discount %]]&lt;=15,"10-15%",
IF(tblSales[[#This Row],[Discount %]]&lt;=20,"15-20%","20%+"))))</f>
        <v>20%+</v>
      </c>
    </row>
    <row r="1916" spans="1:38">
      <c r="A1916" s="2" t="s">
        <v>3849</v>
      </c>
      <c r="B1916" s="11">
        <v>45643</v>
      </c>
      <c r="C1916" s="2" t="s">
        <v>883</v>
      </c>
      <c r="D1916" s="2" t="s">
        <v>1361</v>
      </c>
      <c r="E1916" s="2" t="s">
        <v>156</v>
      </c>
      <c r="F1916" s="2" t="s">
        <v>562</v>
      </c>
      <c r="G1916" s="2">
        <v>1</v>
      </c>
      <c r="H1916" s="2">
        <v>1137.79</v>
      </c>
      <c r="I1916" s="2">
        <v>0</v>
      </c>
      <c r="J1916" s="2">
        <v>0</v>
      </c>
      <c r="K1916" s="2">
        <v>12</v>
      </c>
      <c r="L1916" s="2">
        <v>136.53</v>
      </c>
      <c r="M1916" s="2">
        <v>1274.32</v>
      </c>
      <c r="N1916" s="2">
        <v>765.23</v>
      </c>
      <c r="O1916" s="2">
        <f t="shared" si="74"/>
        <v>372.55999999999995</v>
      </c>
      <c r="P1916" s="2" t="s">
        <v>31</v>
      </c>
      <c r="Q1916" s="2" t="str">
        <f t="shared" si="73"/>
        <v>Net Banking</v>
      </c>
      <c r="R1916" s="2" t="s">
        <v>20</v>
      </c>
      <c r="S1916" s="2" t="s">
        <v>56</v>
      </c>
      <c r="T1916" s="2" t="s">
        <v>2858</v>
      </c>
      <c r="U1916" s="2" t="s">
        <v>59</v>
      </c>
      <c r="V1916" t="str">
        <f>TEXT(tblSales[[#This Row],[Invoice Date]],"mmm")</f>
        <v>Dec</v>
      </c>
      <c r="W1916">
        <f>MONTH(tblSales[[#This Row],[Invoice Date]])</f>
        <v>12</v>
      </c>
      <c r="X1916">
        <f>YEAR(tblSales[[#This Row],[Invoice Date]])</f>
        <v>2024</v>
      </c>
      <c r="Y1916" t="str">
        <f>TEXT(tblSales[[#This Row],[Invoice Date]],"mmm-yyyy")</f>
        <v>Dec-2024</v>
      </c>
      <c r="Z1916" t="str">
        <f>_xlfn.XLOOKUP(tblSales[[#This Row],[Product_ID]],Products!$A:$A,Products!$C:$C,"Women Dresses")</f>
        <v>Belts</v>
      </c>
      <c r="AA1916" t="str">
        <f>_xlfn.XLOOKUP(tblSales[[#This Row],[Product_ID]],Products!$A:$A,Products!$D:$D,"Unknown")</f>
        <v>Braided Belt</v>
      </c>
      <c r="AB1916" t="str">
        <f>_xlfn.XLOOKUP(tblSales[[#This Row],[Product_ID]],Products!$A:$A,Products!$E:$E,"Unknown")</f>
        <v>Pantaloons</v>
      </c>
      <c r="AC1916" t="str">
        <f>_xlfn.XLOOKUP(tblSales[[#This Row],[Store_ID]],Stores!$A:$A,Stores!$B:$B,"Unknown")</f>
        <v>TrendMart Madurai Mall Kiosk</v>
      </c>
      <c r="AD1916" t="str">
        <f>_xlfn.XLOOKUP(tblSales[[#This Row],[Store_ID]],Stores!$A:$A,Stores!$E:$E,"Unknown")</f>
        <v>South Zone 1</v>
      </c>
      <c r="AE1916" t="str">
        <f>_xlfn.XLOOKUP(tblSales[[#This Row],[Customer_ID]],Customers!$A:$A,Customers!$B:$B,"Unknown")</f>
        <v>Anusuya Nair</v>
      </c>
      <c r="AF1916" t="str">
        <f>_xlfn.XLOOKUP(tblSales[[#This Row],[Customer_ID]],Customers!$A:$A,Customers!$J:$J,"Unknown")</f>
        <v>Silver</v>
      </c>
      <c r="AG1916" t="str">
        <f>_xlfn.XLOOKUP(tblSales[[#This Row],[Employee_ID]],Employees!$A:$A,Employees!$B:$B,"Unknown")</f>
        <v>Vikram Bhat</v>
      </c>
      <c r="AH1916">
        <f>IF(MONTH(tblSales[[#This Row],[Invoice Date]])&gt;=4,MONTH(tblSales[[#This Row],[Invoice Date]]),MONTH(tblSales[[#This Row],[Invoice Date]])+12)</f>
        <v>12</v>
      </c>
      <c r="AI1916" s="8">
        <f>DATE(YEAR(tblSales[[#This Row],[Invoice Date]]),MONTH(tblSales[[#This Row],[Invoice Date]]),1)</f>
        <v>45627</v>
      </c>
      <c r="AJ1916" t="str">
        <f>_xlfn.XLOOKUP(tblSales[[#This Row],[Product_ID]],Products!$A:$A,Products!$B:$B,"Unknown")</f>
        <v>Pantaloons Braided Belt Brown</v>
      </c>
      <c r="AK1916" s="9">
        <f>IFERROR(tblSales[[#This Row],[Profit]]/tblSales[[#This Row],[Sales Amount]],0)</f>
        <v>0.29235984682026489</v>
      </c>
      <c r="AL1916" t="str">
        <f>IF(tblSales[[#This Row],[Discount %]]&lt;=5,"0-5%",
IF(tblSales[[#This Row],[Discount %]]&lt;=10,"5-10%",
IF(tblSales[[#This Row],[Discount %]]&lt;=15,"10-15%",
IF(tblSales[[#This Row],[Discount %]]&lt;=20,"15-20%","20%+"))))</f>
        <v>0-5%</v>
      </c>
    </row>
    <row r="1917" spans="1:38">
      <c r="A1917" s="2" t="s">
        <v>3850</v>
      </c>
      <c r="B1917" s="11">
        <v>45585</v>
      </c>
      <c r="C1917" s="2" t="s">
        <v>95</v>
      </c>
      <c r="D1917" s="2" t="s">
        <v>303</v>
      </c>
      <c r="E1917" s="2" t="s">
        <v>859</v>
      </c>
      <c r="F1917" s="2" t="s">
        <v>475</v>
      </c>
      <c r="G1917" s="2">
        <v>1</v>
      </c>
      <c r="H1917" s="2">
        <v>1359.06</v>
      </c>
      <c r="I1917" s="2">
        <v>20</v>
      </c>
      <c r="J1917" s="2">
        <v>271.81</v>
      </c>
      <c r="K1917" s="2">
        <v>12</v>
      </c>
      <c r="L1917" s="2">
        <v>130.47</v>
      </c>
      <c r="M1917" s="2">
        <v>1217.72</v>
      </c>
      <c r="N1917" s="2">
        <v>887.02</v>
      </c>
      <c r="O1917" s="2">
        <f t="shared" si="74"/>
        <v>200.23000000000005</v>
      </c>
      <c r="P1917" s="2" t="s">
        <v>27</v>
      </c>
      <c r="Q1917" s="2" t="str">
        <f t="shared" si="73"/>
        <v>Cash</v>
      </c>
      <c r="R1917" s="2" t="s">
        <v>20</v>
      </c>
      <c r="S1917" s="2" t="s">
        <v>56</v>
      </c>
      <c r="T1917" s="2" t="s">
        <v>1690</v>
      </c>
      <c r="U1917" s="2" t="s">
        <v>60</v>
      </c>
      <c r="V1917" t="str">
        <f>TEXT(tblSales[[#This Row],[Invoice Date]],"mmm")</f>
        <v>Oct</v>
      </c>
      <c r="W1917">
        <f>MONTH(tblSales[[#This Row],[Invoice Date]])</f>
        <v>10</v>
      </c>
      <c r="X1917">
        <f>YEAR(tblSales[[#This Row],[Invoice Date]])</f>
        <v>2024</v>
      </c>
      <c r="Y1917" t="str">
        <f>TEXT(tblSales[[#This Row],[Invoice Date]],"mmm-yyyy")</f>
        <v>Oct-2024</v>
      </c>
      <c r="Z1917" t="str">
        <f>_xlfn.XLOOKUP(tblSales[[#This Row],[Product_ID]],Products!$A:$A,Products!$C:$C,"Women Dresses")</f>
        <v>Men Trousers</v>
      </c>
      <c r="AA1917" t="str">
        <f>_xlfn.XLOOKUP(tblSales[[#This Row],[Product_ID]],Products!$A:$A,Products!$D:$D,"Unknown")</f>
        <v>Chinos</v>
      </c>
      <c r="AB1917" t="str">
        <f>_xlfn.XLOOKUP(tblSales[[#This Row],[Product_ID]],Products!$A:$A,Products!$E:$E,"Unknown")</f>
        <v>Pepe Jeans</v>
      </c>
      <c r="AC1917" t="str">
        <f>_xlfn.XLOOKUP(tblSales[[#This Row],[Store_ID]],Stores!$A:$A,Stores!$B:$B,"Unknown")</f>
        <v>TrendMart Karimnagar Standard</v>
      </c>
      <c r="AD1917" t="str">
        <f>_xlfn.XLOOKUP(tblSales[[#This Row],[Store_ID]],Stores!$A:$A,Stores!$E:$E,"Unknown")</f>
        <v>South Zone 2</v>
      </c>
      <c r="AE1917" t="str">
        <f>_xlfn.XLOOKUP(tblSales[[#This Row],[Customer_ID]],Customers!$A:$A,Customers!$B:$B,"Unknown")</f>
        <v>Ashok Menon</v>
      </c>
      <c r="AF1917" t="str">
        <f>_xlfn.XLOOKUP(tblSales[[#This Row],[Customer_ID]],Customers!$A:$A,Customers!$J:$J,"Unknown")</f>
        <v>Regular</v>
      </c>
      <c r="AG1917" t="str">
        <f>_xlfn.XLOOKUP(tblSales[[#This Row],[Employee_ID]],Employees!$A:$A,Employees!$B:$B,"Unknown")</f>
        <v>Arjun Krishnan</v>
      </c>
      <c r="AH1917">
        <f>IF(MONTH(tblSales[[#This Row],[Invoice Date]])&gt;=4,MONTH(tblSales[[#This Row],[Invoice Date]]),MONTH(tblSales[[#This Row],[Invoice Date]])+12)</f>
        <v>10</v>
      </c>
      <c r="AI1917" s="8">
        <f>DATE(YEAR(tblSales[[#This Row],[Invoice Date]]),MONTH(tblSales[[#This Row],[Invoice Date]]),1)</f>
        <v>45566</v>
      </c>
      <c r="AJ1917" t="str">
        <f>_xlfn.XLOOKUP(tblSales[[#This Row],[Product_ID]],Products!$A:$A,Products!$B:$B,"Unknown")</f>
        <v>Pepe Jeans Chinos Pink</v>
      </c>
      <c r="AK1917" s="9">
        <f>IFERROR(tblSales[[#This Row],[Profit]]/tblSales[[#This Row],[Sales Amount]],0)</f>
        <v>0.16443024669053644</v>
      </c>
      <c r="AL1917" t="str">
        <f>IF(tblSales[[#This Row],[Discount %]]&lt;=5,"0-5%",
IF(tblSales[[#This Row],[Discount %]]&lt;=10,"5-10%",
IF(tblSales[[#This Row],[Discount %]]&lt;=15,"10-15%",
IF(tblSales[[#This Row],[Discount %]]&lt;=20,"15-20%","20%+"))))</f>
        <v>15-20%</v>
      </c>
    </row>
    <row r="1918" spans="1:38">
      <c r="A1918" s="2" t="s">
        <v>3851</v>
      </c>
      <c r="B1918" s="11">
        <v>45497</v>
      </c>
      <c r="C1918" s="2" t="s">
        <v>3764</v>
      </c>
      <c r="D1918" s="2" t="s">
        <v>1030</v>
      </c>
      <c r="E1918" s="2" t="s">
        <v>198</v>
      </c>
      <c r="F1918" s="2" t="s">
        <v>523</v>
      </c>
      <c r="G1918" s="2">
        <v>1</v>
      </c>
      <c r="H1918" s="2">
        <v>1341.23</v>
      </c>
      <c r="I1918" s="2">
        <v>5</v>
      </c>
      <c r="J1918" s="2">
        <v>67.06</v>
      </c>
      <c r="K1918" s="2">
        <v>12</v>
      </c>
      <c r="L1918" s="2">
        <v>152.9</v>
      </c>
      <c r="M1918" s="2">
        <v>1427.07</v>
      </c>
      <c r="N1918" s="2">
        <v>914.35</v>
      </c>
      <c r="O1918" s="2">
        <f t="shared" si="74"/>
        <v>359.81999999999994</v>
      </c>
      <c r="P1918" s="2" t="s">
        <v>31</v>
      </c>
      <c r="Q1918" s="2" t="str">
        <f t="shared" si="73"/>
        <v>Net Banking</v>
      </c>
      <c r="R1918" s="2" t="s">
        <v>20</v>
      </c>
      <c r="S1918" s="2" t="s">
        <v>56</v>
      </c>
      <c r="T1918" s="2" t="s">
        <v>1471</v>
      </c>
      <c r="U1918" s="2" t="s">
        <v>59</v>
      </c>
      <c r="V1918" t="str">
        <f>TEXT(tblSales[[#This Row],[Invoice Date]],"mmm")</f>
        <v>Jul</v>
      </c>
      <c r="W1918">
        <f>MONTH(tblSales[[#This Row],[Invoice Date]])</f>
        <v>7</v>
      </c>
      <c r="X1918">
        <f>YEAR(tblSales[[#This Row],[Invoice Date]])</f>
        <v>2024</v>
      </c>
      <c r="Y1918" t="str">
        <f>TEXT(tblSales[[#This Row],[Invoice Date]],"mmm-yyyy")</f>
        <v>Jul-2024</v>
      </c>
      <c r="Z1918" t="str">
        <f>_xlfn.XLOOKUP(tblSales[[#This Row],[Product_ID]],Products!$A:$A,Products!$C:$C,"Women Dresses")</f>
        <v>Winter Wear</v>
      </c>
      <c r="AA1918" t="str">
        <f>_xlfn.XLOOKUP(tblSales[[#This Row],[Product_ID]],Products!$A:$A,Products!$D:$D,"Unknown")</f>
        <v>Jacket</v>
      </c>
      <c r="AB1918" t="str">
        <f>_xlfn.XLOOKUP(tblSales[[#This Row],[Product_ID]],Products!$A:$A,Products!$E:$E,"Unknown")</f>
        <v>Max Fashion</v>
      </c>
      <c r="AC1918" t="str">
        <f>_xlfn.XLOOKUP(tblSales[[#This Row],[Store_ID]],Stores!$A:$A,Stores!$B:$B,"Unknown")</f>
        <v>TrendMart Warangal High Street</v>
      </c>
      <c r="AD1918" t="str">
        <f>_xlfn.XLOOKUP(tblSales[[#This Row],[Store_ID]],Stores!$A:$A,Stores!$E:$E,"Unknown")</f>
        <v>South Zone 2</v>
      </c>
      <c r="AE1918" t="str">
        <f>_xlfn.XLOOKUP(tblSales[[#This Row],[Customer_ID]],Customers!$A:$A,Customers!$B:$B,"Unknown")</f>
        <v>Deepthi Reddy</v>
      </c>
      <c r="AF1918" t="str">
        <f>_xlfn.XLOOKUP(tblSales[[#This Row],[Customer_ID]],Customers!$A:$A,Customers!$J:$J,"Unknown")</f>
        <v>Regular</v>
      </c>
      <c r="AG1918" t="str">
        <f>_xlfn.XLOOKUP(tblSales[[#This Row],[Employee_ID]],Employees!$A:$A,Employees!$B:$B,"Unknown")</f>
        <v>Vinod Hegde</v>
      </c>
      <c r="AH1918">
        <f>IF(MONTH(tblSales[[#This Row],[Invoice Date]])&gt;=4,MONTH(tblSales[[#This Row],[Invoice Date]]),MONTH(tblSales[[#This Row],[Invoice Date]])+12)</f>
        <v>7</v>
      </c>
      <c r="AI1918" s="8">
        <f>DATE(YEAR(tblSales[[#This Row],[Invoice Date]]),MONTH(tblSales[[#This Row],[Invoice Date]]),1)</f>
        <v>45474</v>
      </c>
      <c r="AJ1918" t="str">
        <f>_xlfn.XLOOKUP(tblSales[[#This Row],[Product_ID]],Products!$A:$A,Products!$B:$B,"Unknown")</f>
        <v>Max Fashion Jacket Wine</v>
      </c>
      <c r="AK1918" s="9">
        <f>IFERROR(tblSales[[#This Row],[Profit]]/tblSales[[#This Row],[Sales Amount]],0)</f>
        <v>0.25213899808698942</v>
      </c>
      <c r="AL1918" t="str">
        <f>IF(tblSales[[#This Row],[Discount %]]&lt;=5,"0-5%",
IF(tblSales[[#This Row],[Discount %]]&lt;=10,"5-10%",
IF(tblSales[[#This Row],[Discount %]]&lt;=15,"10-15%",
IF(tblSales[[#This Row],[Discount %]]&lt;=20,"15-20%","20%+"))))</f>
        <v>0-5%</v>
      </c>
    </row>
    <row r="1919" spans="1:38">
      <c r="A1919" s="2" t="s">
        <v>3852</v>
      </c>
      <c r="B1919" s="11">
        <v>45623</v>
      </c>
      <c r="C1919" s="2" t="s">
        <v>101</v>
      </c>
      <c r="D1919" s="2" t="s">
        <v>440</v>
      </c>
      <c r="E1919" s="2" t="s">
        <v>284</v>
      </c>
      <c r="F1919" s="2" t="s">
        <v>199</v>
      </c>
      <c r="G1919" s="2">
        <v>1</v>
      </c>
      <c r="H1919" s="2">
        <v>445.61</v>
      </c>
      <c r="I1919" s="2">
        <v>5</v>
      </c>
      <c r="J1919" s="2">
        <v>22.28</v>
      </c>
      <c r="K1919" s="2">
        <v>5</v>
      </c>
      <c r="L1919" s="2">
        <v>21.17</v>
      </c>
      <c r="M1919" s="2">
        <v>444.5</v>
      </c>
      <c r="N1919" s="2">
        <v>315.13</v>
      </c>
      <c r="O1919" s="2">
        <f t="shared" si="74"/>
        <v>108.2</v>
      </c>
      <c r="P1919" s="2" t="s">
        <v>28</v>
      </c>
      <c r="Q1919" s="2" t="str">
        <f t="shared" si="73"/>
        <v>Credit Card</v>
      </c>
      <c r="R1919" s="2" t="s">
        <v>21</v>
      </c>
      <c r="S1919" s="2" t="s">
        <v>56</v>
      </c>
      <c r="T1919" s="2" t="s">
        <v>2854</v>
      </c>
      <c r="U1919" s="2" t="s">
        <v>59</v>
      </c>
      <c r="V1919" t="str">
        <f>TEXT(tblSales[[#This Row],[Invoice Date]],"mmm")</f>
        <v>Nov</v>
      </c>
      <c r="W1919">
        <f>MONTH(tblSales[[#This Row],[Invoice Date]])</f>
        <v>11</v>
      </c>
      <c r="X1919">
        <f>YEAR(tblSales[[#This Row],[Invoice Date]])</f>
        <v>2024</v>
      </c>
      <c r="Y1919" t="str">
        <f>TEXT(tblSales[[#This Row],[Invoice Date]],"mmm-yyyy")</f>
        <v>Nov-2024</v>
      </c>
      <c r="Z1919" t="str">
        <f>_xlfn.XLOOKUP(tblSales[[#This Row],[Product_ID]],Products!$A:$A,Products!$C:$C,"Women Dresses")</f>
        <v>Belts</v>
      </c>
      <c r="AA1919" t="str">
        <f>_xlfn.XLOOKUP(tblSales[[#This Row],[Product_ID]],Products!$A:$A,Products!$D:$D,"Unknown")</f>
        <v>Casual Belt</v>
      </c>
      <c r="AB1919" t="str">
        <f>_xlfn.XLOOKUP(tblSales[[#This Row],[Product_ID]],Products!$A:$A,Products!$E:$E,"Unknown")</f>
        <v>Nike</v>
      </c>
      <c r="AC1919" t="str">
        <f>_xlfn.XLOOKUP(tblSales[[#This Row],[Store_ID]],Stores!$A:$A,Stores!$B:$B,"Unknown")</f>
        <v>TrendMart Tumakuru Outlet</v>
      </c>
      <c r="AD1919" t="str">
        <f>_xlfn.XLOOKUP(tblSales[[#This Row],[Store_ID]],Stores!$A:$A,Stores!$E:$E,"Unknown")</f>
        <v>South Zone 2</v>
      </c>
      <c r="AE1919" t="str">
        <f>_xlfn.XLOOKUP(tblSales[[#This Row],[Customer_ID]],Customers!$A:$A,Customers!$B:$B,"Unknown")</f>
        <v>Deepthi Sundaram</v>
      </c>
      <c r="AF1919" t="str">
        <f>_xlfn.XLOOKUP(tblSales[[#This Row],[Customer_ID]],Customers!$A:$A,Customers!$J:$J,"Unknown")</f>
        <v>Silver</v>
      </c>
      <c r="AG1919" t="str">
        <f>_xlfn.XLOOKUP(tblSales[[#This Row],[Employee_ID]],Employees!$A:$A,Employees!$B:$B,"Unknown")</f>
        <v>Anusuya Subramaniam</v>
      </c>
      <c r="AH1919">
        <f>IF(MONTH(tblSales[[#This Row],[Invoice Date]])&gt;=4,MONTH(tblSales[[#This Row],[Invoice Date]]),MONTH(tblSales[[#This Row],[Invoice Date]])+12)</f>
        <v>11</v>
      </c>
      <c r="AI1919" s="8">
        <f>DATE(YEAR(tblSales[[#This Row],[Invoice Date]]),MONTH(tblSales[[#This Row],[Invoice Date]]),1)</f>
        <v>45597</v>
      </c>
      <c r="AJ1919" t="str">
        <f>_xlfn.XLOOKUP(tblSales[[#This Row],[Product_ID]],Products!$A:$A,Products!$B:$B,"Unknown")</f>
        <v>Nike Casual Belt Olive</v>
      </c>
      <c r="AK1919" s="9">
        <f>IFERROR(tblSales[[#This Row],[Profit]]/tblSales[[#This Row],[Sales Amount]],0)</f>
        <v>0.24341957255343083</v>
      </c>
      <c r="AL1919" t="str">
        <f>IF(tblSales[[#This Row],[Discount %]]&lt;=5,"0-5%",
IF(tblSales[[#This Row],[Discount %]]&lt;=10,"5-10%",
IF(tblSales[[#This Row],[Discount %]]&lt;=15,"10-15%",
IF(tblSales[[#This Row],[Discount %]]&lt;=20,"15-20%","20%+"))))</f>
        <v>0-5%</v>
      </c>
    </row>
    <row r="1920" spans="1:38">
      <c r="A1920" s="2" t="s">
        <v>3853</v>
      </c>
      <c r="B1920" s="11">
        <v>45573</v>
      </c>
      <c r="C1920" s="2" t="s">
        <v>880</v>
      </c>
      <c r="D1920" s="2" t="s">
        <v>810</v>
      </c>
      <c r="E1920" s="2" t="s">
        <v>674</v>
      </c>
      <c r="F1920" s="2" t="s">
        <v>339</v>
      </c>
      <c r="G1920" s="2">
        <v>4</v>
      </c>
      <c r="H1920" s="2">
        <v>1721.67</v>
      </c>
      <c r="I1920" s="2">
        <v>25</v>
      </c>
      <c r="J1920" s="2">
        <v>1721.67</v>
      </c>
      <c r="K1920" s="2">
        <v>12</v>
      </c>
      <c r="L1920" s="2">
        <v>619.79999999999995</v>
      </c>
      <c r="M1920" s="2">
        <v>5784.81</v>
      </c>
      <c r="N1920" s="2">
        <v>4559.24</v>
      </c>
      <c r="O1920" s="2">
        <f t="shared" si="74"/>
        <v>605.77000000000066</v>
      </c>
      <c r="P1920" s="2" t="s">
        <v>27</v>
      </c>
      <c r="Q1920" s="2" t="str">
        <f t="shared" si="73"/>
        <v>Cash</v>
      </c>
      <c r="R1920" s="2" t="s">
        <v>20</v>
      </c>
      <c r="S1920" s="2" t="s">
        <v>56</v>
      </c>
      <c r="T1920" s="2" t="s">
        <v>3122</v>
      </c>
      <c r="U1920" s="2" t="s">
        <v>59</v>
      </c>
      <c r="V1920" t="str">
        <f>TEXT(tblSales[[#This Row],[Invoice Date]],"mmm")</f>
        <v>Oct</v>
      </c>
      <c r="W1920">
        <f>MONTH(tblSales[[#This Row],[Invoice Date]])</f>
        <v>10</v>
      </c>
      <c r="X1920">
        <f>YEAR(tblSales[[#This Row],[Invoice Date]])</f>
        <v>2024</v>
      </c>
      <c r="Y1920" t="str">
        <f>TEXT(tblSales[[#This Row],[Invoice Date]],"mmm-yyyy")</f>
        <v>Oct-2024</v>
      </c>
      <c r="Z1920" t="str">
        <f>_xlfn.XLOOKUP(tblSales[[#This Row],[Product_ID]],Products!$A:$A,Products!$C:$C,"Women Dresses")</f>
        <v>Women Jeans</v>
      </c>
      <c r="AA1920" t="str">
        <f>_xlfn.XLOOKUP(tblSales[[#This Row],[Product_ID]],Products!$A:$A,Products!$D:$D,"Unknown")</f>
        <v>Bootcut</v>
      </c>
      <c r="AB1920" t="str">
        <f>_xlfn.XLOOKUP(tblSales[[#This Row],[Product_ID]],Products!$A:$A,Products!$E:$E,"Unknown")</f>
        <v>Spykar</v>
      </c>
      <c r="AC1920" t="str">
        <f>_xlfn.XLOOKUP(tblSales[[#This Row],[Store_ID]],Stores!$A:$A,Stores!$B:$B,"Unknown")</f>
        <v>TrendMart Nizamabad Standard</v>
      </c>
      <c r="AD1920" t="str">
        <f>_xlfn.XLOOKUP(tblSales[[#This Row],[Store_ID]],Stores!$A:$A,Stores!$E:$E,"Unknown")</f>
        <v>South Zone 2</v>
      </c>
      <c r="AE1920" t="str">
        <f>_xlfn.XLOOKUP(tblSales[[#This Row],[Customer_ID]],Customers!$A:$A,Customers!$B:$B,"Unknown")</f>
        <v>Dhanya Gupta</v>
      </c>
      <c r="AF1920" t="str">
        <f>_xlfn.XLOOKUP(tblSales[[#This Row],[Customer_ID]],Customers!$A:$A,Customers!$J:$J,"Unknown")</f>
        <v>Silver</v>
      </c>
      <c r="AG1920" t="str">
        <f>_xlfn.XLOOKUP(tblSales[[#This Row],[Employee_ID]],Employees!$A:$A,Employees!$B:$B,"Unknown")</f>
        <v>Priya Balasubramaniam</v>
      </c>
      <c r="AH1920">
        <f>IF(MONTH(tblSales[[#This Row],[Invoice Date]])&gt;=4,MONTH(tblSales[[#This Row],[Invoice Date]]),MONTH(tblSales[[#This Row],[Invoice Date]])+12)</f>
        <v>10</v>
      </c>
      <c r="AI1920" s="8">
        <f>DATE(YEAR(tblSales[[#This Row],[Invoice Date]]),MONTH(tblSales[[#This Row],[Invoice Date]]),1)</f>
        <v>45566</v>
      </c>
      <c r="AJ1920" t="str">
        <f>_xlfn.XLOOKUP(tblSales[[#This Row],[Product_ID]],Products!$A:$A,Products!$B:$B,"Unknown")</f>
        <v>Spykar Bootcut Charcoal</v>
      </c>
      <c r="AK1920" s="9">
        <f>IFERROR(tblSales[[#This Row],[Profit]]/tblSales[[#This Row],[Sales Amount]],0)</f>
        <v>0.1047173545890013</v>
      </c>
      <c r="AL1920" t="str">
        <f>IF(tblSales[[#This Row],[Discount %]]&lt;=5,"0-5%",
IF(tblSales[[#This Row],[Discount %]]&lt;=10,"5-10%",
IF(tblSales[[#This Row],[Discount %]]&lt;=15,"10-15%",
IF(tblSales[[#This Row],[Discount %]]&lt;=20,"15-20%","20%+"))))</f>
        <v>20%+</v>
      </c>
    </row>
    <row r="1921" spans="1:38">
      <c r="A1921" s="2" t="s">
        <v>3854</v>
      </c>
      <c r="B1921" s="11">
        <v>45571</v>
      </c>
      <c r="C1921" s="2" t="s">
        <v>2646</v>
      </c>
      <c r="D1921" s="2" t="s">
        <v>1735</v>
      </c>
      <c r="E1921" s="2" t="s">
        <v>866</v>
      </c>
      <c r="F1921" s="2" t="s">
        <v>339</v>
      </c>
      <c r="G1921" s="2">
        <v>2</v>
      </c>
      <c r="H1921" s="2">
        <v>1320.59</v>
      </c>
      <c r="I1921" s="2">
        <v>5</v>
      </c>
      <c r="J1921" s="2">
        <v>132.06</v>
      </c>
      <c r="K1921" s="2">
        <v>3</v>
      </c>
      <c r="L1921" s="2">
        <v>75.27</v>
      </c>
      <c r="M1921" s="2">
        <v>2584.39</v>
      </c>
      <c r="N1921" s="2">
        <v>1820.92</v>
      </c>
      <c r="O1921" s="2">
        <f t="shared" si="74"/>
        <v>688.19999999999982</v>
      </c>
      <c r="P1921" s="2" t="s">
        <v>32</v>
      </c>
      <c r="Q1921" s="2" t="str">
        <f t="shared" si="73"/>
        <v>UPI</v>
      </c>
      <c r="R1921" s="2" t="s">
        <v>21</v>
      </c>
      <c r="S1921" s="2" t="s">
        <v>56</v>
      </c>
      <c r="T1921" s="2" t="s">
        <v>2528</v>
      </c>
      <c r="U1921" s="2" t="s">
        <v>60</v>
      </c>
      <c r="V1921" t="str">
        <f>TEXT(tblSales[[#This Row],[Invoice Date]],"mmm")</f>
        <v>Oct</v>
      </c>
      <c r="W1921">
        <f>MONTH(tblSales[[#This Row],[Invoice Date]])</f>
        <v>10</v>
      </c>
      <c r="X1921">
        <f>YEAR(tblSales[[#This Row],[Invoice Date]])</f>
        <v>2024</v>
      </c>
      <c r="Y1921" t="str">
        <f>TEXT(tblSales[[#This Row],[Invoice Date]],"mmm-yyyy")</f>
        <v>Oct-2024</v>
      </c>
      <c r="Z1921" t="str">
        <f>_xlfn.XLOOKUP(tblSales[[#This Row],[Product_ID]],Products!$A:$A,Products!$C:$C,"Women Dresses")</f>
        <v>Jewellery</v>
      </c>
      <c r="AA1921" t="str">
        <f>_xlfn.XLOOKUP(tblSales[[#This Row],[Product_ID]],Products!$A:$A,Products!$D:$D,"Unknown")</f>
        <v>Necklace</v>
      </c>
      <c r="AB1921" t="str">
        <f>_xlfn.XLOOKUP(tblSales[[#This Row],[Product_ID]],Products!$A:$A,Products!$E:$E,"Unknown")</f>
        <v>Flying Machine</v>
      </c>
      <c r="AC1921" t="str">
        <f>_xlfn.XLOOKUP(tblSales[[#This Row],[Store_ID]],Stores!$A:$A,Stores!$B:$B,"Unknown")</f>
        <v>TrendMart Thiruvananthapuram High Street</v>
      </c>
      <c r="AD1921" t="str">
        <f>_xlfn.XLOOKUP(tblSales[[#This Row],[Store_ID]],Stores!$A:$A,Stores!$E:$E,"Unknown")</f>
        <v>South Zone 1</v>
      </c>
      <c r="AE1921" t="str">
        <f>_xlfn.XLOOKUP(tblSales[[#This Row],[Customer_ID]],Customers!$A:$A,Customers!$B:$B,"Unknown")</f>
        <v>Logesh Srinivasan</v>
      </c>
      <c r="AF1921" t="str">
        <f>_xlfn.XLOOKUP(tblSales[[#This Row],[Customer_ID]],Customers!$A:$A,Customers!$J:$J,"Unknown")</f>
        <v>Regular</v>
      </c>
      <c r="AG1921" t="str">
        <f>_xlfn.XLOOKUP(tblSales[[#This Row],[Employee_ID]],Employees!$A:$A,Employees!$B:$B,"Unknown")</f>
        <v>Priya Balasubramaniam</v>
      </c>
      <c r="AH1921">
        <f>IF(MONTH(tblSales[[#This Row],[Invoice Date]])&gt;=4,MONTH(tblSales[[#This Row],[Invoice Date]]),MONTH(tblSales[[#This Row],[Invoice Date]])+12)</f>
        <v>10</v>
      </c>
      <c r="AI1921" s="8">
        <f>DATE(YEAR(tblSales[[#This Row],[Invoice Date]]),MONTH(tblSales[[#This Row],[Invoice Date]]),1)</f>
        <v>45566</v>
      </c>
      <c r="AJ1921" t="str">
        <f>_xlfn.XLOOKUP(tblSales[[#This Row],[Product_ID]],Products!$A:$A,Products!$B:$B,"Unknown")</f>
        <v>Flying Machine Necklace Sky Blue</v>
      </c>
      <c r="AK1921" s="9">
        <f>IFERROR(tblSales[[#This Row],[Profit]]/tblSales[[#This Row],[Sales Amount]],0)</f>
        <v>0.26629107835891636</v>
      </c>
      <c r="AL1921" t="str">
        <f>IF(tblSales[[#This Row],[Discount %]]&lt;=5,"0-5%",
IF(tblSales[[#This Row],[Discount %]]&lt;=10,"5-10%",
IF(tblSales[[#This Row],[Discount %]]&lt;=15,"10-15%",
IF(tblSales[[#This Row],[Discount %]]&lt;=20,"15-20%","20%+"))))</f>
        <v>0-5%</v>
      </c>
    </row>
    <row r="1922" spans="1:38">
      <c r="A1922" s="2" t="s">
        <v>3855</v>
      </c>
      <c r="B1922" s="11">
        <v>45482</v>
      </c>
      <c r="C1922" s="2" t="s">
        <v>2481</v>
      </c>
      <c r="D1922" s="2" t="s">
        <v>598</v>
      </c>
      <c r="E1922" s="2" t="s">
        <v>1396</v>
      </c>
      <c r="F1922" s="2" t="s">
        <v>199</v>
      </c>
      <c r="G1922" s="2">
        <v>1</v>
      </c>
      <c r="H1922" s="2">
        <v>1201.79</v>
      </c>
      <c r="I1922" s="2">
        <v>0</v>
      </c>
      <c r="J1922" s="2">
        <v>0</v>
      </c>
      <c r="K1922" s="2">
        <v>12</v>
      </c>
      <c r="L1922" s="2">
        <v>144.21</v>
      </c>
      <c r="M1922" s="2">
        <v>1346</v>
      </c>
      <c r="N1922" s="2">
        <v>865.42</v>
      </c>
      <c r="O1922" s="2">
        <f t="shared" si="74"/>
        <v>336.37</v>
      </c>
      <c r="P1922" s="2" t="s">
        <v>32</v>
      </c>
      <c r="Q1922" s="2" t="str">
        <f t="shared" ref="Q1922:Q1985" si="75">TRIM(CLEAN(P1922))</f>
        <v>UPI</v>
      </c>
      <c r="R1922" s="2" t="s">
        <v>21</v>
      </c>
      <c r="S1922" s="2" t="s">
        <v>56</v>
      </c>
      <c r="T1922" s="2" t="s">
        <v>3856</v>
      </c>
      <c r="U1922" s="2" t="s">
        <v>59</v>
      </c>
      <c r="V1922" t="str">
        <f>TEXT(tblSales[[#This Row],[Invoice Date]],"mmm")</f>
        <v>Jul</v>
      </c>
      <c r="W1922">
        <f>MONTH(tblSales[[#This Row],[Invoice Date]])</f>
        <v>7</v>
      </c>
      <c r="X1922">
        <f>YEAR(tblSales[[#This Row],[Invoice Date]])</f>
        <v>2024</v>
      </c>
      <c r="Y1922" t="str">
        <f>TEXT(tblSales[[#This Row],[Invoice Date]],"mmm-yyyy")</f>
        <v>Jul-2024</v>
      </c>
      <c r="Z1922" t="str">
        <f>_xlfn.XLOOKUP(tblSales[[#This Row],[Product_ID]],Products!$A:$A,Products!$C:$C,"Women Dresses")</f>
        <v>Women Dresses</v>
      </c>
      <c r="AA1922" t="str">
        <f>_xlfn.XLOOKUP(tblSales[[#This Row],[Product_ID]],Products!$A:$A,Products!$D:$D,"Unknown")</f>
        <v>A-Line Dress</v>
      </c>
      <c r="AB1922" t="str">
        <f>_xlfn.XLOOKUP(tblSales[[#This Row],[Product_ID]],Products!$A:$A,Products!$E:$E,"Unknown")</f>
        <v>Indian Terrain</v>
      </c>
      <c r="AC1922" t="str">
        <f>_xlfn.XLOOKUP(tblSales[[#This Row],[Store_ID]],Stores!$A:$A,Stores!$B:$B,"Unknown")</f>
        <v>TrendMart Vellore High Street</v>
      </c>
      <c r="AD1922" t="str">
        <f>_xlfn.XLOOKUP(tblSales[[#This Row],[Store_ID]],Stores!$A:$A,Stores!$E:$E,"Unknown")</f>
        <v>South Zone 1</v>
      </c>
      <c r="AE1922" t="str">
        <f>_xlfn.XLOOKUP(tblSales[[#This Row],[Customer_ID]],Customers!$A:$A,Customers!$B:$B,"Unknown")</f>
        <v>Janani Achari</v>
      </c>
      <c r="AF1922" t="str">
        <f>_xlfn.XLOOKUP(tblSales[[#This Row],[Customer_ID]],Customers!$A:$A,Customers!$J:$J,"Unknown")</f>
        <v>Regular</v>
      </c>
      <c r="AG1922" t="str">
        <f>_xlfn.XLOOKUP(tblSales[[#This Row],[Employee_ID]],Employees!$A:$A,Employees!$B:$B,"Unknown")</f>
        <v>Anusuya Subramaniam</v>
      </c>
      <c r="AH1922">
        <f>IF(MONTH(tblSales[[#This Row],[Invoice Date]])&gt;=4,MONTH(tblSales[[#This Row],[Invoice Date]]),MONTH(tblSales[[#This Row],[Invoice Date]])+12)</f>
        <v>7</v>
      </c>
      <c r="AI1922" s="8">
        <f>DATE(YEAR(tblSales[[#This Row],[Invoice Date]]),MONTH(tblSales[[#This Row],[Invoice Date]]),1)</f>
        <v>45474</v>
      </c>
      <c r="AJ1922" t="str">
        <f>_xlfn.XLOOKUP(tblSales[[#This Row],[Product_ID]],Products!$A:$A,Products!$B:$B,"Unknown")</f>
        <v>Indian Terrain A-Line Dress Navy Blue</v>
      </c>
      <c r="AK1922" s="9">
        <f>IFERROR(tblSales[[#This Row],[Profit]]/tblSales[[#This Row],[Sales Amount]],0)</f>
        <v>0.2499034175334324</v>
      </c>
      <c r="AL1922" t="str">
        <f>IF(tblSales[[#This Row],[Discount %]]&lt;=5,"0-5%",
IF(tblSales[[#This Row],[Discount %]]&lt;=10,"5-10%",
IF(tblSales[[#This Row],[Discount %]]&lt;=15,"10-15%",
IF(tblSales[[#This Row],[Discount %]]&lt;=20,"15-20%","20%+"))))</f>
        <v>0-5%</v>
      </c>
    </row>
    <row r="1923" spans="1:38">
      <c r="A1923" s="2" t="s">
        <v>3857</v>
      </c>
      <c r="B1923" s="11">
        <v>45586</v>
      </c>
      <c r="C1923" s="2" t="s">
        <v>1298</v>
      </c>
      <c r="D1923" s="2" t="s">
        <v>1149</v>
      </c>
      <c r="E1923" s="2" t="s">
        <v>779</v>
      </c>
      <c r="F1923" s="2" t="s">
        <v>128</v>
      </c>
      <c r="G1923" s="2">
        <v>1</v>
      </c>
      <c r="H1923" s="2">
        <v>1004.7</v>
      </c>
      <c r="I1923" s="2">
        <v>0</v>
      </c>
      <c r="J1923" s="2">
        <v>0</v>
      </c>
      <c r="K1923" s="2">
        <v>12</v>
      </c>
      <c r="L1923" s="2">
        <v>120.56</v>
      </c>
      <c r="M1923" s="2">
        <v>1125.26</v>
      </c>
      <c r="N1923" s="2">
        <v>828.52</v>
      </c>
      <c r="O1923" s="2">
        <f t="shared" si="74"/>
        <v>176.18</v>
      </c>
      <c r="P1923" s="2" t="s">
        <v>29</v>
      </c>
      <c r="Q1923" s="2" t="str">
        <f t="shared" si="75"/>
        <v>Debit Card</v>
      </c>
      <c r="R1923" s="2" t="s">
        <v>20</v>
      </c>
      <c r="S1923" s="2" t="s">
        <v>56</v>
      </c>
      <c r="T1923" s="2" t="s">
        <v>2082</v>
      </c>
      <c r="U1923" s="2" t="s">
        <v>59</v>
      </c>
      <c r="V1923" t="str">
        <f>TEXT(tblSales[[#This Row],[Invoice Date]],"mmm")</f>
        <v>Oct</v>
      </c>
      <c r="W1923">
        <f>MONTH(tblSales[[#This Row],[Invoice Date]])</f>
        <v>10</v>
      </c>
      <c r="X1923">
        <f>YEAR(tblSales[[#This Row],[Invoice Date]])</f>
        <v>2024</v>
      </c>
      <c r="Y1923" t="str">
        <f>TEXT(tblSales[[#This Row],[Invoice Date]],"mmm-yyyy")</f>
        <v>Oct-2024</v>
      </c>
      <c r="Z1923" t="str">
        <f>_xlfn.XLOOKUP(tblSales[[#This Row],[Product_ID]],Products!$A:$A,Products!$C:$C,"Women Dresses")</f>
        <v>Women Jeans</v>
      </c>
      <c r="AA1923" t="str">
        <f>_xlfn.XLOOKUP(tblSales[[#This Row],[Product_ID]],Products!$A:$A,Products!$D:$D,"Unknown")</f>
        <v>Jeggings</v>
      </c>
      <c r="AB1923" t="str">
        <f>_xlfn.XLOOKUP(tblSales[[#This Row],[Product_ID]],Products!$A:$A,Products!$E:$E,"Unknown")</f>
        <v>Van Heusen</v>
      </c>
      <c r="AC1923" t="str">
        <f>_xlfn.XLOOKUP(tblSales[[#This Row],[Store_ID]],Stores!$A:$A,Stores!$B:$B,"Unknown")</f>
        <v>TrendMart Vellore Standard</v>
      </c>
      <c r="AD1923" t="str">
        <f>_xlfn.XLOOKUP(tblSales[[#This Row],[Store_ID]],Stores!$A:$A,Stores!$E:$E,"Unknown")</f>
        <v>South Zone 1</v>
      </c>
      <c r="AE1923" t="str">
        <f>_xlfn.XLOOKUP(tblSales[[#This Row],[Customer_ID]],Customers!$A:$A,Customers!$B:$B,"Unknown")</f>
        <v>Bhavani Gopalakrishnan</v>
      </c>
      <c r="AF1923" t="str">
        <f>_xlfn.XLOOKUP(tblSales[[#This Row],[Customer_ID]],Customers!$A:$A,Customers!$J:$J,"Unknown")</f>
        <v>Regular</v>
      </c>
      <c r="AG1923" t="str">
        <f>_xlfn.XLOOKUP(tblSales[[#This Row],[Employee_ID]],Employees!$A:$A,Employees!$B:$B,"Unknown")</f>
        <v>Praveen Gupta</v>
      </c>
      <c r="AH1923">
        <f>IF(MONTH(tblSales[[#This Row],[Invoice Date]])&gt;=4,MONTH(tblSales[[#This Row],[Invoice Date]]),MONTH(tblSales[[#This Row],[Invoice Date]])+12)</f>
        <v>10</v>
      </c>
      <c r="AI1923" s="8">
        <f>DATE(YEAR(tblSales[[#This Row],[Invoice Date]]),MONTH(tblSales[[#This Row],[Invoice Date]]),1)</f>
        <v>45566</v>
      </c>
      <c r="AJ1923" t="str">
        <f>_xlfn.XLOOKUP(tblSales[[#This Row],[Product_ID]],Products!$A:$A,Products!$B:$B,"Unknown")</f>
        <v>Van Heusen Jeggings Charcoal</v>
      </c>
      <c r="AK1923" s="9">
        <f>IFERROR(tblSales[[#This Row],[Profit]]/tblSales[[#This Row],[Sales Amount]],0)</f>
        <v>0.15656825977996197</v>
      </c>
      <c r="AL1923" t="str">
        <f>IF(tblSales[[#This Row],[Discount %]]&lt;=5,"0-5%",
IF(tblSales[[#This Row],[Discount %]]&lt;=10,"5-10%",
IF(tblSales[[#This Row],[Discount %]]&lt;=15,"10-15%",
IF(tblSales[[#This Row],[Discount %]]&lt;=20,"15-20%","20%+"))))</f>
        <v>0-5%</v>
      </c>
    </row>
    <row r="1924" spans="1:38">
      <c r="A1924" s="2" t="s">
        <v>3858</v>
      </c>
      <c r="B1924" s="11">
        <v>45745</v>
      </c>
      <c r="C1924" s="2" t="s">
        <v>3859</v>
      </c>
      <c r="D1924" s="2" t="s">
        <v>1861</v>
      </c>
      <c r="E1924" s="2" t="s">
        <v>855</v>
      </c>
      <c r="F1924" s="2" t="s">
        <v>92</v>
      </c>
      <c r="G1924" s="2">
        <v>1</v>
      </c>
      <c r="H1924" s="2">
        <v>1039.69</v>
      </c>
      <c r="I1924" s="2">
        <v>0</v>
      </c>
      <c r="J1924" s="2">
        <v>0</v>
      </c>
      <c r="K1924" s="2">
        <v>12</v>
      </c>
      <c r="L1924" s="2">
        <v>124.76</v>
      </c>
      <c r="M1924" s="2">
        <v>1164.45</v>
      </c>
      <c r="N1924" s="2">
        <v>630.1</v>
      </c>
      <c r="O1924" s="2">
        <f t="shared" si="74"/>
        <v>409.59000000000003</v>
      </c>
      <c r="P1924" s="2" t="s">
        <v>31</v>
      </c>
      <c r="Q1924" s="2" t="str">
        <f t="shared" si="75"/>
        <v>Net Banking</v>
      </c>
      <c r="R1924" s="2" t="s">
        <v>20</v>
      </c>
      <c r="S1924" s="2" t="s">
        <v>56</v>
      </c>
      <c r="T1924" s="2" t="s">
        <v>2669</v>
      </c>
      <c r="U1924" s="2" t="s">
        <v>60</v>
      </c>
      <c r="V1924" t="str">
        <f>TEXT(tblSales[[#This Row],[Invoice Date]],"mmm")</f>
        <v>Mar</v>
      </c>
      <c r="W1924">
        <f>MONTH(tblSales[[#This Row],[Invoice Date]])</f>
        <v>3</v>
      </c>
      <c r="X1924">
        <f>YEAR(tblSales[[#This Row],[Invoice Date]])</f>
        <v>2025</v>
      </c>
      <c r="Y1924" t="str">
        <f>TEXT(tblSales[[#This Row],[Invoice Date]],"mmm-yyyy")</f>
        <v>Mar-2025</v>
      </c>
      <c r="Z1924" t="str">
        <f>_xlfn.XLOOKUP(tblSales[[#This Row],[Product_ID]],Products!$A:$A,Products!$C:$C,"Women Dresses")</f>
        <v>Sportswear</v>
      </c>
      <c r="AA1924" t="str">
        <f>_xlfn.XLOOKUP(tblSales[[#This Row],[Product_ID]],Products!$A:$A,Products!$D:$D,"Unknown")</f>
        <v>Shorts</v>
      </c>
      <c r="AB1924" t="str">
        <f>_xlfn.XLOOKUP(tblSales[[#This Row],[Product_ID]],Products!$A:$A,Products!$E:$E,"Unknown")</f>
        <v>Pantaloons</v>
      </c>
      <c r="AC1924" t="str">
        <f>_xlfn.XLOOKUP(tblSales[[#This Row],[Store_ID]],Stores!$A:$A,Stores!$B:$B,"Unknown")</f>
        <v>TrendMart Vijayawada Standard</v>
      </c>
      <c r="AD1924" t="str">
        <f>_xlfn.XLOOKUP(tblSales[[#This Row],[Store_ID]],Stores!$A:$A,Stores!$E:$E,"Unknown")</f>
        <v>South Zone 3</v>
      </c>
      <c r="AE1924" t="str">
        <f>_xlfn.XLOOKUP(tblSales[[#This Row],[Customer_ID]],Customers!$A:$A,Customers!$B:$B,"Unknown")</f>
        <v>Jagan Gopalakrishnan</v>
      </c>
      <c r="AF1924" t="str">
        <f>_xlfn.XLOOKUP(tblSales[[#This Row],[Customer_ID]],Customers!$A:$A,Customers!$J:$J,"Unknown")</f>
        <v>Silver</v>
      </c>
      <c r="AG1924" t="str">
        <f>_xlfn.XLOOKUP(tblSales[[#This Row],[Employee_ID]],Employees!$A:$A,Employees!$B:$B,"Unknown")</f>
        <v>Manoj Ramachandran</v>
      </c>
      <c r="AH1924">
        <f>IF(MONTH(tblSales[[#This Row],[Invoice Date]])&gt;=4,MONTH(tblSales[[#This Row],[Invoice Date]]),MONTH(tblSales[[#This Row],[Invoice Date]])+12)</f>
        <v>15</v>
      </c>
      <c r="AI1924" s="8">
        <f>DATE(YEAR(tblSales[[#This Row],[Invoice Date]]),MONTH(tblSales[[#This Row],[Invoice Date]]),1)</f>
        <v>45717</v>
      </c>
      <c r="AJ1924" t="str">
        <f>_xlfn.XLOOKUP(tblSales[[#This Row],[Product_ID]],Products!$A:$A,Products!$B:$B,"Unknown")</f>
        <v>Pantaloons Shorts Maroon</v>
      </c>
      <c r="AK1924" s="9">
        <f>IFERROR(tblSales[[#This Row],[Profit]]/tblSales[[#This Row],[Sales Amount]],0)</f>
        <v>0.35174545922967926</v>
      </c>
      <c r="AL1924" t="str">
        <f>IF(tblSales[[#This Row],[Discount %]]&lt;=5,"0-5%",
IF(tblSales[[#This Row],[Discount %]]&lt;=10,"5-10%",
IF(tblSales[[#This Row],[Discount %]]&lt;=15,"10-15%",
IF(tblSales[[#This Row],[Discount %]]&lt;=20,"15-20%","20%+"))))</f>
        <v>0-5%</v>
      </c>
    </row>
    <row r="1925" spans="1:38">
      <c r="A1925" s="2" t="s">
        <v>3860</v>
      </c>
      <c r="B1925" s="11">
        <v>45576</v>
      </c>
      <c r="C1925" s="2" t="s">
        <v>1283</v>
      </c>
      <c r="D1925" s="2" t="s">
        <v>897</v>
      </c>
      <c r="E1925" s="2" t="s">
        <v>771</v>
      </c>
      <c r="F1925" s="2" t="s">
        <v>151</v>
      </c>
      <c r="G1925" s="2">
        <v>2</v>
      </c>
      <c r="H1925" s="2">
        <v>729.12</v>
      </c>
      <c r="I1925" s="2">
        <v>0</v>
      </c>
      <c r="J1925" s="2">
        <v>0</v>
      </c>
      <c r="K1925" s="2">
        <v>5</v>
      </c>
      <c r="L1925" s="2">
        <v>72.91</v>
      </c>
      <c r="M1925" s="2">
        <v>1531.15</v>
      </c>
      <c r="N1925" s="2">
        <v>1138.7</v>
      </c>
      <c r="O1925" s="2">
        <f t="shared" si="74"/>
        <v>319.54000000000008</v>
      </c>
      <c r="P1925" s="2" t="s">
        <v>27</v>
      </c>
      <c r="Q1925" s="2" t="str">
        <f t="shared" si="75"/>
        <v>Cash</v>
      </c>
      <c r="R1925" s="2" t="s">
        <v>21</v>
      </c>
      <c r="S1925" s="2" t="s">
        <v>56</v>
      </c>
      <c r="T1925" s="2" t="s">
        <v>1653</v>
      </c>
      <c r="U1925" s="2" t="s">
        <v>59</v>
      </c>
      <c r="V1925" t="str">
        <f>TEXT(tblSales[[#This Row],[Invoice Date]],"mmm")</f>
        <v>Oct</v>
      </c>
      <c r="W1925">
        <f>MONTH(tblSales[[#This Row],[Invoice Date]])</f>
        <v>10</v>
      </c>
      <c r="X1925">
        <f>YEAR(tblSales[[#This Row],[Invoice Date]])</f>
        <v>2024</v>
      </c>
      <c r="Y1925" t="str">
        <f>TEXT(tblSales[[#This Row],[Invoice Date]],"mmm-yyyy")</f>
        <v>Oct-2024</v>
      </c>
      <c r="Z1925" t="str">
        <f>_xlfn.XLOOKUP(tblSales[[#This Row],[Product_ID]],Products!$A:$A,Products!$C:$C,"Women Dresses")</f>
        <v>Women Kurtis</v>
      </c>
      <c r="AA1925" t="str">
        <f>_xlfn.XLOOKUP(tblSales[[#This Row],[Product_ID]],Products!$A:$A,Products!$D:$D,"Unknown")</f>
        <v>A-Line Kurti</v>
      </c>
      <c r="AB1925" t="str">
        <f>_xlfn.XLOOKUP(tblSales[[#This Row],[Product_ID]],Products!$A:$A,Products!$E:$E,"Unknown")</f>
        <v>Sonata</v>
      </c>
      <c r="AC1925" t="str">
        <f>_xlfn.XLOOKUP(tblSales[[#This Row],[Store_ID]],Stores!$A:$A,Stores!$B:$B,"Unknown")</f>
        <v>TrendMart Thoothukudi Mall Kiosk</v>
      </c>
      <c r="AD1925" t="str">
        <f>_xlfn.XLOOKUP(tblSales[[#This Row],[Store_ID]],Stores!$A:$A,Stores!$E:$E,"Unknown")</f>
        <v>South Zone 1</v>
      </c>
      <c r="AE1925" t="str">
        <f>_xlfn.XLOOKUP(tblSales[[#This Row],[Customer_ID]],Customers!$A:$A,Customers!$B:$B,"Unknown")</f>
        <v>Akhila Naicker</v>
      </c>
      <c r="AF1925" t="str">
        <f>_xlfn.XLOOKUP(tblSales[[#This Row],[Customer_ID]],Customers!$A:$A,Customers!$J:$J,"Unknown")</f>
        <v>Regular</v>
      </c>
      <c r="AG1925" t="str">
        <f>_xlfn.XLOOKUP(tblSales[[#This Row],[Employee_ID]],Employees!$A:$A,Employees!$B:$B,"Unknown")</f>
        <v>Preethi Singh</v>
      </c>
      <c r="AH1925">
        <f>IF(MONTH(tblSales[[#This Row],[Invoice Date]])&gt;=4,MONTH(tblSales[[#This Row],[Invoice Date]]),MONTH(tblSales[[#This Row],[Invoice Date]])+12)</f>
        <v>10</v>
      </c>
      <c r="AI1925" s="8">
        <f>DATE(YEAR(tblSales[[#This Row],[Invoice Date]]),MONTH(tblSales[[#This Row],[Invoice Date]]),1)</f>
        <v>45566</v>
      </c>
      <c r="AJ1925" t="str">
        <f>_xlfn.XLOOKUP(tblSales[[#This Row],[Product_ID]],Products!$A:$A,Products!$B:$B,"Unknown")</f>
        <v>Sonata A-Line Kurti Sky Blue</v>
      </c>
      <c r="AK1925" s="9">
        <f>IFERROR(tblSales[[#This Row],[Profit]]/tblSales[[#This Row],[Sales Amount]],0)</f>
        <v>0.20869281259184277</v>
      </c>
      <c r="AL1925" t="str">
        <f>IF(tblSales[[#This Row],[Discount %]]&lt;=5,"0-5%",
IF(tblSales[[#This Row],[Discount %]]&lt;=10,"5-10%",
IF(tblSales[[#This Row],[Discount %]]&lt;=15,"10-15%",
IF(tblSales[[#This Row],[Discount %]]&lt;=20,"15-20%","20%+"))))</f>
        <v>0-5%</v>
      </c>
    </row>
    <row r="1926" spans="1:38">
      <c r="A1926" s="2" t="s">
        <v>3861</v>
      </c>
      <c r="B1926" s="11">
        <v>45438</v>
      </c>
      <c r="C1926" s="2" t="s">
        <v>3132</v>
      </c>
      <c r="D1926" s="2" t="s">
        <v>1505</v>
      </c>
      <c r="E1926" s="2" t="s">
        <v>688</v>
      </c>
      <c r="F1926" s="2" t="s">
        <v>319</v>
      </c>
      <c r="G1926" s="2">
        <v>1</v>
      </c>
      <c r="H1926" s="2">
        <v>2674.75</v>
      </c>
      <c r="I1926" s="2">
        <v>15</v>
      </c>
      <c r="J1926" s="2">
        <v>401.21</v>
      </c>
      <c r="K1926" s="2">
        <v>12</v>
      </c>
      <c r="L1926" s="2">
        <v>272.82</v>
      </c>
      <c r="M1926" s="2">
        <v>2546.36</v>
      </c>
      <c r="N1926" s="2">
        <v>1862.35</v>
      </c>
      <c r="O1926" s="2">
        <f t="shared" si="74"/>
        <v>411.19000000000023</v>
      </c>
      <c r="P1926" s="2" t="s">
        <v>28</v>
      </c>
      <c r="Q1926" s="2" t="str">
        <f t="shared" si="75"/>
        <v>Credit Card</v>
      </c>
      <c r="R1926" s="2" t="s">
        <v>20</v>
      </c>
      <c r="S1926" s="2" t="s">
        <v>56</v>
      </c>
      <c r="T1926" s="2" t="s">
        <v>1340</v>
      </c>
      <c r="U1926" s="2" t="s">
        <v>60</v>
      </c>
      <c r="V1926" t="str">
        <f>TEXT(tblSales[[#This Row],[Invoice Date]],"mmm")</f>
        <v>May</v>
      </c>
      <c r="W1926">
        <f>MONTH(tblSales[[#This Row],[Invoice Date]])</f>
        <v>5</v>
      </c>
      <c r="X1926">
        <f>YEAR(tblSales[[#This Row],[Invoice Date]])</f>
        <v>2024</v>
      </c>
      <c r="Y1926" t="str">
        <f>TEXT(tblSales[[#This Row],[Invoice Date]],"mmm-yyyy")</f>
        <v>May-2024</v>
      </c>
      <c r="Z1926" t="str">
        <f>_xlfn.XLOOKUP(tblSales[[#This Row],[Product_ID]],Products!$A:$A,Products!$C:$C,"Women Dresses")</f>
        <v>Footwear</v>
      </c>
      <c r="AA1926" t="str">
        <f>_xlfn.XLOOKUP(tblSales[[#This Row],[Product_ID]],Products!$A:$A,Products!$D:$D,"Unknown")</f>
        <v>Slippers</v>
      </c>
      <c r="AB1926" t="str">
        <f>_xlfn.XLOOKUP(tblSales[[#This Row],[Product_ID]],Products!$A:$A,Products!$E:$E,"Unknown")</f>
        <v>Pothys</v>
      </c>
      <c r="AC1926" t="str">
        <f>_xlfn.XLOOKUP(tblSales[[#This Row],[Store_ID]],Stores!$A:$A,Stores!$B:$B,"Unknown")</f>
        <v>TrendMart Nellore Mall Kiosk</v>
      </c>
      <c r="AD1926" t="str">
        <f>_xlfn.XLOOKUP(tblSales[[#This Row],[Store_ID]],Stores!$A:$A,Stores!$E:$E,"Unknown")</f>
        <v>South Zone 3</v>
      </c>
      <c r="AE1926" t="str">
        <f>_xlfn.XLOOKUP(tblSales[[#This Row],[Customer_ID]],Customers!$A:$A,Customers!$B:$B,"Unknown")</f>
        <v>Lavanya Shetty</v>
      </c>
      <c r="AF1926" t="str">
        <f>_xlfn.XLOOKUP(tblSales[[#This Row],[Customer_ID]],Customers!$A:$A,Customers!$J:$J,"Unknown")</f>
        <v>Regular</v>
      </c>
      <c r="AG1926" t="str">
        <f>_xlfn.XLOOKUP(tblSales[[#This Row],[Employee_ID]],Employees!$A:$A,Employees!$B:$B,"Unknown")</f>
        <v>Sathish Sundaram</v>
      </c>
      <c r="AH1926">
        <f>IF(MONTH(tblSales[[#This Row],[Invoice Date]])&gt;=4,MONTH(tblSales[[#This Row],[Invoice Date]]),MONTH(tblSales[[#This Row],[Invoice Date]])+12)</f>
        <v>5</v>
      </c>
      <c r="AI1926" s="8">
        <f>DATE(YEAR(tblSales[[#This Row],[Invoice Date]]),MONTH(tblSales[[#This Row],[Invoice Date]]),1)</f>
        <v>45413</v>
      </c>
      <c r="AJ1926" t="str">
        <f>_xlfn.XLOOKUP(tblSales[[#This Row],[Product_ID]],Products!$A:$A,Products!$B:$B,"Unknown")</f>
        <v>Pothys Slippers Green</v>
      </c>
      <c r="AK1926" s="9">
        <f>IFERROR(tblSales[[#This Row],[Profit]]/tblSales[[#This Row],[Sales Amount]],0)</f>
        <v>0.16148148729951783</v>
      </c>
      <c r="AL1926" t="str">
        <f>IF(tblSales[[#This Row],[Discount %]]&lt;=5,"0-5%",
IF(tblSales[[#This Row],[Discount %]]&lt;=10,"5-10%",
IF(tblSales[[#This Row],[Discount %]]&lt;=15,"10-15%",
IF(tblSales[[#This Row],[Discount %]]&lt;=20,"15-20%","20%+"))))</f>
        <v>10-15%</v>
      </c>
    </row>
    <row r="1927" spans="1:38">
      <c r="A1927" s="2" t="s">
        <v>3862</v>
      </c>
      <c r="B1927" s="11">
        <v>45429</v>
      </c>
      <c r="C1927" s="2" t="s">
        <v>2314</v>
      </c>
      <c r="D1927" s="2" t="s">
        <v>642</v>
      </c>
      <c r="E1927" s="2" t="s">
        <v>863</v>
      </c>
      <c r="F1927" s="2" t="s">
        <v>177</v>
      </c>
      <c r="G1927" s="2">
        <v>1</v>
      </c>
      <c r="H1927" s="2">
        <v>1051.54</v>
      </c>
      <c r="I1927" s="2">
        <v>5</v>
      </c>
      <c r="J1927" s="2">
        <v>52.58</v>
      </c>
      <c r="K1927" s="2">
        <v>12</v>
      </c>
      <c r="L1927" s="2">
        <v>119.88</v>
      </c>
      <c r="M1927" s="2">
        <v>1118.8399999999999</v>
      </c>
      <c r="N1927" s="2">
        <v>699.84</v>
      </c>
      <c r="O1927" s="2">
        <f t="shared" si="74"/>
        <v>299.11999999999989</v>
      </c>
      <c r="P1927" s="2" t="s">
        <v>32</v>
      </c>
      <c r="Q1927" s="2" t="str">
        <f t="shared" si="75"/>
        <v>UPI</v>
      </c>
      <c r="R1927" s="2" t="s">
        <v>21</v>
      </c>
      <c r="S1927" s="2" t="s">
        <v>56</v>
      </c>
      <c r="T1927" s="2" t="s">
        <v>3863</v>
      </c>
      <c r="U1927" s="2" t="s">
        <v>59</v>
      </c>
      <c r="V1927" t="str">
        <f>TEXT(tblSales[[#This Row],[Invoice Date]],"mmm")</f>
        <v>May</v>
      </c>
      <c r="W1927">
        <f>MONTH(tblSales[[#This Row],[Invoice Date]])</f>
        <v>5</v>
      </c>
      <c r="X1927">
        <f>YEAR(tblSales[[#This Row],[Invoice Date]])</f>
        <v>2024</v>
      </c>
      <c r="Y1927" t="str">
        <f>TEXT(tblSales[[#This Row],[Invoice Date]],"mmm-yyyy")</f>
        <v>May-2024</v>
      </c>
      <c r="Z1927" t="str">
        <f>_xlfn.XLOOKUP(tblSales[[#This Row],[Product_ID]],Products!$A:$A,Products!$C:$C,"Women Dresses")</f>
        <v>Women Tops</v>
      </c>
      <c r="AA1927" t="str">
        <f>_xlfn.XLOOKUP(tblSales[[#This Row],[Product_ID]],Products!$A:$A,Products!$D:$D,"Unknown")</f>
        <v>Casual Top</v>
      </c>
      <c r="AB1927" t="str">
        <f>_xlfn.XLOOKUP(tblSales[[#This Row],[Product_ID]],Products!$A:$A,Products!$E:$E,"Unknown")</f>
        <v>Nalli Silks</v>
      </c>
      <c r="AC1927" t="str">
        <f>_xlfn.XLOOKUP(tblSales[[#This Row],[Store_ID]],Stores!$A:$A,Stores!$B:$B,"Unknown")</f>
        <v>TrendMart Thiruvananthapuram Outlet</v>
      </c>
      <c r="AD1927" t="str">
        <f>_xlfn.XLOOKUP(tblSales[[#This Row],[Store_ID]],Stores!$A:$A,Stores!$E:$E,"Unknown")</f>
        <v>South Zone 1</v>
      </c>
      <c r="AE1927" t="str">
        <f>_xlfn.XLOOKUP(tblSales[[#This Row],[Customer_ID]],Customers!$A:$A,Customers!$B:$B,"Unknown")</f>
        <v>Gopal Mudaliar</v>
      </c>
      <c r="AF1927" t="str">
        <f>_xlfn.XLOOKUP(tblSales[[#This Row],[Customer_ID]],Customers!$A:$A,Customers!$J:$J,"Unknown")</f>
        <v>Silver</v>
      </c>
      <c r="AG1927" t="str">
        <f>_xlfn.XLOOKUP(tblSales[[#This Row],[Employee_ID]],Employees!$A:$A,Employees!$B:$B,"Unknown")</f>
        <v>Deepak Kamath</v>
      </c>
      <c r="AH1927">
        <f>IF(MONTH(tblSales[[#This Row],[Invoice Date]])&gt;=4,MONTH(tblSales[[#This Row],[Invoice Date]]),MONTH(tblSales[[#This Row],[Invoice Date]])+12)</f>
        <v>5</v>
      </c>
      <c r="AI1927" s="8">
        <f>DATE(YEAR(tblSales[[#This Row],[Invoice Date]]),MONTH(tblSales[[#This Row],[Invoice Date]]),1)</f>
        <v>45413</v>
      </c>
      <c r="AJ1927" t="str">
        <f>_xlfn.XLOOKUP(tblSales[[#This Row],[Product_ID]],Products!$A:$A,Products!$B:$B,"Unknown")</f>
        <v>Nalli Silks Casual Top Charcoal</v>
      </c>
      <c r="AK1927" s="9">
        <f>IFERROR(tblSales[[#This Row],[Profit]]/tblSales[[#This Row],[Sales Amount]],0)</f>
        <v>0.26734832505094552</v>
      </c>
      <c r="AL1927" t="str">
        <f>IF(tblSales[[#This Row],[Discount %]]&lt;=5,"0-5%",
IF(tblSales[[#This Row],[Discount %]]&lt;=10,"5-10%",
IF(tblSales[[#This Row],[Discount %]]&lt;=15,"10-15%",
IF(tblSales[[#This Row],[Discount %]]&lt;=20,"15-20%","20%+"))))</f>
        <v>0-5%</v>
      </c>
    </row>
    <row r="1928" spans="1:38">
      <c r="A1928" s="2" t="s">
        <v>3864</v>
      </c>
      <c r="B1928" s="11">
        <v>45601</v>
      </c>
      <c r="C1928" s="2" t="s">
        <v>530</v>
      </c>
      <c r="D1928" s="2" t="s">
        <v>1361</v>
      </c>
      <c r="E1928" s="2" t="s">
        <v>859</v>
      </c>
      <c r="F1928" s="2" t="s">
        <v>210</v>
      </c>
      <c r="G1928" s="2">
        <v>2</v>
      </c>
      <c r="H1928" s="2">
        <v>1129.3699999999999</v>
      </c>
      <c r="I1928" s="2">
        <v>0</v>
      </c>
      <c r="J1928" s="2">
        <v>0</v>
      </c>
      <c r="K1928" s="2">
        <v>12</v>
      </c>
      <c r="L1928" s="2">
        <v>271.05</v>
      </c>
      <c r="M1928" s="2">
        <v>2529.79</v>
      </c>
      <c r="N1928" s="2">
        <v>1530.46</v>
      </c>
      <c r="O1928" s="2">
        <f t="shared" si="74"/>
        <v>728.28</v>
      </c>
      <c r="P1928" s="2" t="s">
        <v>28</v>
      </c>
      <c r="Q1928" s="2" t="str">
        <f t="shared" si="75"/>
        <v>Credit Card</v>
      </c>
      <c r="R1928" s="2" t="s">
        <v>20</v>
      </c>
      <c r="S1928" s="2" t="s">
        <v>56</v>
      </c>
      <c r="T1928" s="2" t="s">
        <v>2210</v>
      </c>
      <c r="U1928" s="2" t="s">
        <v>59</v>
      </c>
      <c r="V1928" t="str">
        <f>TEXT(tblSales[[#This Row],[Invoice Date]],"mmm")</f>
        <v>Nov</v>
      </c>
      <c r="W1928">
        <f>MONTH(tblSales[[#This Row],[Invoice Date]])</f>
        <v>11</v>
      </c>
      <c r="X1928">
        <f>YEAR(tblSales[[#This Row],[Invoice Date]])</f>
        <v>2024</v>
      </c>
      <c r="Y1928" t="str">
        <f>TEXT(tblSales[[#This Row],[Invoice Date]],"mmm-yyyy")</f>
        <v>Nov-2024</v>
      </c>
      <c r="Z1928" t="str">
        <f>_xlfn.XLOOKUP(tblSales[[#This Row],[Product_ID]],Products!$A:$A,Products!$C:$C,"Women Dresses")</f>
        <v>Belts</v>
      </c>
      <c r="AA1928" t="str">
        <f>_xlfn.XLOOKUP(tblSales[[#This Row],[Product_ID]],Products!$A:$A,Products!$D:$D,"Unknown")</f>
        <v>Braided Belt</v>
      </c>
      <c r="AB1928" t="str">
        <f>_xlfn.XLOOKUP(tblSales[[#This Row],[Product_ID]],Products!$A:$A,Products!$E:$E,"Unknown")</f>
        <v>Pantaloons</v>
      </c>
      <c r="AC1928" t="str">
        <f>_xlfn.XLOOKUP(tblSales[[#This Row],[Store_ID]],Stores!$A:$A,Stores!$B:$B,"Unknown")</f>
        <v>TrendMart Karimnagar Standard</v>
      </c>
      <c r="AD1928" t="str">
        <f>_xlfn.XLOOKUP(tblSales[[#This Row],[Store_ID]],Stores!$A:$A,Stores!$E:$E,"Unknown")</f>
        <v>South Zone 2</v>
      </c>
      <c r="AE1928" t="str">
        <f>_xlfn.XLOOKUP(tblSales[[#This Row],[Customer_ID]],Customers!$A:$A,Customers!$B:$B,"Unknown")</f>
        <v>Srinivas Iyer</v>
      </c>
      <c r="AF1928" t="str">
        <f>_xlfn.XLOOKUP(tblSales[[#This Row],[Customer_ID]],Customers!$A:$A,Customers!$J:$J,"Unknown")</f>
        <v>Gold</v>
      </c>
      <c r="AG1928" t="str">
        <f>_xlfn.XLOOKUP(tblSales[[#This Row],[Employee_ID]],Employees!$A:$A,Employees!$B:$B,"Unknown")</f>
        <v>Rani Mishra</v>
      </c>
      <c r="AH1928">
        <f>IF(MONTH(tblSales[[#This Row],[Invoice Date]])&gt;=4,MONTH(tblSales[[#This Row],[Invoice Date]]),MONTH(tblSales[[#This Row],[Invoice Date]])+12)</f>
        <v>11</v>
      </c>
      <c r="AI1928" s="8">
        <f>DATE(YEAR(tblSales[[#This Row],[Invoice Date]]),MONTH(tblSales[[#This Row],[Invoice Date]]),1)</f>
        <v>45597</v>
      </c>
      <c r="AJ1928" t="str">
        <f>_xlfn.XLOOKUP(tblSales[[#This Row],[Product_ID]],Products!$A:$A,Products!$B:$B,"Unknown")</f>
        <v>Pantaloons Braided Belt Brown</v>
      </c>
      <c r="AK1928" s="9">
        <f>IFERROR(tblSales[[#This Row],[Profit]]/tblSales[[#This Row],[Sales Amount]],0)</f>
        <v>0.28788160282078751</v>
      </c>
      <c r="AL1928" t="str">
        <f>IF(tblSales[[#This Row],[Discount %]]&lt;=5,"0-5%",
IF(tblSales[[#This Row],[Discount %]]&lt;=10,"5-10%",
IF(tblSales[[#This Row],[Discount %]]&lt;=15,"10-15%",
IF(tblSales[[#This Row],[Discount %]]&lt;=20,"15-20%","20%+"))))</f>
        <v>0-5%</v>
      </c>
    </row>
    <row r="1929" spans="1:38">
      <c r="A1929" s="2" t="s">
        <v>3865</v>
      </c>
      <c r="B1929" s="11">
        <v>45635</v>
      </c>
      <c r="C1929" s="2" t="s">
        <v>1283</v>
      </c>
      <c r="D1929" s="2" t="s">
        <v>1176</v>
      </c>
      <c r="E1929" s="2" t="s">
        <v>463</v>
      </c>
      <c r="F1929" s="2" t="s">
        <v>377</v>
      </c>
      <c r="G1929" s="2">
        <v>3</v>
      </c>
      <c r="H1929" s="2">
        <v>1617.03</v>
      </c>
      <c r="I1929" s="2">
        <v>0</v>
      </c>
      <c r="J1929" s="2">
        <v>0</v>
      </c>
      <c r="K1929" s="2">
        <v>12</v>
      </c>
      <c r="L1929" s="2">
        <v>582.13</v>
      </c>
      <c r="M1929" s="2">
        <v>5433.22</v>
      </c>
      <c r="N1929" s="2">
        <v>3582.42</v>
      </c>
      <c r="O1929" s="2">
        <f t="shared" si="74"/>
        <v>1268.67</v>
      </c>
      <c r="P1929" s="2" t="s">
        <v>28</v>
      </c>
      <c r="Q1929" s="2" t="str">
        <f t="shared" si="75"/>
        <v>Credit Card</v>
      </c>
      <c r="R1929" s="2" t="s">
        <v>20</v>
      </c>
      <c r="S1929" s="2" t="s">
        <v>56</v>
      </c>
      <c r="T1929" s="2" t="s">
        <v>3151</v>
      </c>
      <c r="U1929" s="2" t="s">
        <v>59</v>
      </c>
      <c r="V1929" t="str">
        <f>TEXT(tblSales[[#This Row],[Invoice Date]],"mmm")</f>
        <v>Dec</v>
      </c>
      <c r="W1929">
        <f>MONTH(tblSales[[#This Row],[Invoice Date]])</f>
        <v>12</v>
      </c>
      <c r="X1929">
        <f>YEAR(tblSales[[#This Row],[Invoice Date]])</f>
        <v>2024</v>
      </c>
      <c r="Y1929" t="str">
        <f>TEXT(tblSales[[#This Row],[Invoice Date]],"mmm-yyyy")</f>
        <v>Dec-2024</v>
      </c>
      <c r="Z1929" t="str">
        <f>_xlfn.XLOOKUP(tblSales[[#This Row],[Product_ID]],Products!$A:$A,Products!$C:$C,"Women Dresses")</f>
        <v>Men Jeans</v>
      </c>
      <c r="AA1929" t="str">
        <f>_xlfn.XLOOKUP(tblSales[[#This Row],[Product_ID]],Products!$A:$A,Products!$D:$D,"Unknown")</f>
        <v>Skinny Fit</v>
      </c>
      <c r="AB1929" t="str">
        <f>_xlfn.XLOOKUP(tblSales[[#This Row],[Product_ID]],Products!$A:$A,Products!$E:$E,"Unknown")</f>
        <v>Killer Jeans</v>
      </c>
      <c r="AC1929" t="str">
        <f>_xlfn.XLOOKUP(tblSales[[#This Row],[Store_ID]],Stores!$A:$A,Stores!$B:$B,"Unknown")</f>
        <v>TrendMart Tirupati Standard</v>
      </c>
      <c r="AD1929" t="str">
        <f>_xlfn.XLOOKUP(tblSales[[#This Row],[Store_ID]],Stores!$A:$A,Stores!$E:$E,"Unknown")</f>
        <v>South Zone 3</v>
      </c>
      <c r="AE1929" t="str">
        <f>_xlfn.XLOOKUP(tblSales[[#This Row],[Customer_ID]],Customers!$A:$A,Customers!$B:$B,"Unknown")</f>
        <v>Akhila Naicker</v>
      </c>
      <c r="AF1929" t="str">
        <f>_xlfn.XLOOKUP(tblSales[[#This Row],[Customer_ID]],Customers!$A:$A,Customers!$J:$J,"Unknown")</f>
        <v>Regular</v>
      </c>
      <c r="AG1929" t="str">
        <f>_xlfn.XLOOKUP(tblSales[[#This Row],[Employee_ID]],Employees!$A:$A,Employees!$B:$B,"Unknown")</f>
        <v>Sunita Ramachandran</v>
      </c>
      <c r="AH1929">
        <f>IF(MONTH(tblSales[[#This Row],[Invoice Date]])&gt;=4,MONTH(tblSales[[#This Row],[Invoice Date]]),MONTH(tblSales[[#This Row],[Invoice Date]])+12)</f>
        <v>12</v>
      </c>
      <c r="AI1929" s="8">
        <f>DATE(YEAR(tblSales[[#This Row],[Invoice Date]]),MONTH(tblSales[[#This Row],[Invoice Date]]),1)</f>
        <v>45627</v>
      </c>
      <c r="AJ1929" t="str">
        <f>_xlfn.XLOOKUP(tblSales[[#This Row],[Product_ID]],Products!$A:$A,Products!$B:$B,"Unknown")</f>
        <v>Killer Jeans Skinny Fit Orange</v>
      </c>
      <c r="AK1929" s="9">
        <f>IFERROR(tblSales[[#This Row],[Profit]]/tblSales[[#This Row],[Sales Amount]],0)</f>
        <v>0.2335024166148251</v>
      </c>
      <c r="AL1929" t="str">
        <f>IF(tblSales[[#This Row],[Discount %]]&lt;=5,"0-5%",
IF(tblSales[[#This Row],[Discount %]]&lt;=10,"5-10%",
IF(tblSales[[#This Row],[Discount %]]&lt;=15,"10-15%",
IF(tblSales[[#This Row],[Discount %]]&lt;=20,"15-20%","20%+"))))</f>
        <v>0-5%</v>
      </c>
    </row>
    <row r="1930" spans="1:38">
      <c r="A1930" s="2" t="s">
        <v>3866</v>
      </c>
      <c r="B1930" s="11">
        <v>45416</v>
      </c>
      <c r="C1930" s="2" t="s">
        <v>1639</v>
      </c>
      <c r="D1930" s="2" t="s">
        <v>357</v>
      </c>
      <c r="E1930" s="2" t="s">
        <v>866</v>
      </c>
      <c r="F1930" s="2" t="s">
        <v>110</v>
      </c>
      <c r="G1930" s="2">
        <v>1</v>
      </c>
      <c r="H1930" s="2">
        <v>1582.5</v>
      </c>
      <c r="I1930" s="2">
        <v>10</v>
      </c>
      <c r="J1930" s="2">
        <v>158.25</v>
      </c>
      <c r="K1930" s="2">
        <v>12</v>
      </c>
      <c r="L1930" s="2">
        <v>170.91</v>
      </c>
      <c r="M1930" s="2">
        <v>1595.16</v>
      </c>
      <c r="N1930" s="2">
        <v>1047.48</v>
      </c>
      <c r="O1930" s="2">
        <f t="shared" si="74"/>
        <v>376.7700000000001</v>
      </c>
      <c r="P1930" s="2" t="s">
        <v>29</v>
      </c>
      <c r="Q1930" s="2" t="str">
        <f t="shared" si="75"/>
        <v>Debit Card</v>
      </c>
      <c r="R1930" s="2" t="s">
        <v>20</v>
      </c>
      <c r="S1930" s="2" t="s">
        <v>56</v>
      </c>
      <c r="T1930" s="2" t="s">
        <v>2634</v>
      </c>
      <c r="U1930" s="2" t="s">
        <v>60</v>
      </c>
      <c r="V1930" t="str">
        <f>TEXT(tblSales[[#This Row],[Invoice Date]],"mmm")</f>
        <v>May</v>
      </c>
      <c r="W1930">
        <f>MONTH(tblSales[[#This Row],[Invoice Date]])</f>
        <v>5</v>
      </c>
      <c r="X1930">
        <f>YEAR(tblSales[[#This Row],[Invoice Date]])</f>
        <v>2024</v>
      </c>
      <c r="Y1930" t="str">
        <f>TEXT(tblSales[[#This Row],[Invoice Date]],"mmm-yyyy")</f>
        <v>May-2024</v>
      </c>
      <c r="Z1930" t="str">
        <f>_xlfn.XLOOKUP(tblSales[[#This Row],[Product_ID]],Products!$A:$A,Products!$C:$C,"Women Dresses")</f>
        <v>Women Jeans</v>
      </c>
      <c r="AA1930" t="str">
        <f>_xlfn.XLOOKUP(tblSales[[#This Row],[Product_ID]],Products!$A:$A,Products!$D:$D,"Unknown")</f>
        <v>Skinny Fit</v>
      </c>
      <c r="AB1930" t="str">
        <f>_xlfn.XLOOKUP(tblSales[[#This Row],[Product_ID]],Products!$A:$A,Products!$E:$E,"Unknown")</f>
        <v>Killer Jeans</v>
      </c>
      <c r="AC1930" t="str">
        <f>_xlfn.XLOOKUP(tblSales[[#This Row],[Store_ID]],Stores!$A:$A,Stores!$B:$B,"Unknown")</f>
        <v>TrendMart Thiruvananthapuram High Street</v>
      </c>
      <c r="AD1930" t="str">
        <f>_xlfn.XLOOKUP(tblSales[[#This Row],[Store_ID]],Stores!$A:$A,Stores!$E:$E,"Unknown")</f>
        <v>South Zone 1</v>
      </c>
      <c r="AE1930" t="str">
        <f>_xlfn.XLOOKUP(tblSales[[#This Row],[Customer_ID]],Customers!$A:$A,Customers!$B:$B,"Unknown")</f>
        <v>Kiran Sharma</v>
      </c>
      <c r="AF1930" t="str">
        <f>_xlfn.XLOOKUP(tblSales[[#This Row],[Customer_ID]],Customers!$A:$A,Customers!$J:$J,"Unknown")</f>
        <v>Silver</v>
      </c>
      <c r="AG1930" t="str">
        <f>_xlfn.XLOOKUP(tblSales[[#This Row],[Employee_ID]],Employees!$A:$A,Employees!$B:$B,"Unknown")</f>
        <v>Jyothi Prasad</v>
      </c>
      <c r="AH1930">
        <f>IF(MONTH(tblSales[[#This Row],[Invoice Date]])&gt;=4,MONTH(tblSales[[#This Row],[Invoice Date]]),MONTH(tblSales[[#This Row],[Invoice Date]])+12)</f>
        <v>5</v>
      </c>
      <c r="AI1930" s="8">
        <f>DATE(YEAR(tblSales[[#This Row],[Invoice Date]]),MONTH(tblSales[[#This Row],[Invoice Date]]),1)</f>
        <v>45413</v>
      </c>
      <c r="AJ1930" t="str">
        <f>_xlfn.XLOOKUP(tblSales[[#This Row],[Product_ID]],Products!$A:$A,Products!$B:$B,"Unknown")</f>
        <v>Killer Jeans Skinny Fit Mustard</v>
      </c>
      <c r="AK1930" s="9">
        <f>IFERROR(tblSales[[#This Row],[Profit]]/tblSales[[#This Row],[Sales Amount]],0)</f>
        <v>0.23619574211991279</v>
      </c>
      <c r="AL1930" t="str">
        <f>IF(tblSales[[#This Row],[Discount %]]&lt;=5,"0-5%",
IF(tblSales[[#This Row],[Discount %]]&lt;=10,"5-10%",
IF(tblSales[[#This Row],[Discount %]]&lt;=15,"10-15%",
IF(tblSales[[#This Row],[Discount %]]&lt;=20,"15-20%","20%+"))))</f>
        <v>5-10%</v>
      </c>
    </row>
    <row r="1931" spans="1:38">
      <c r="A1931" s="2" t="s">
        <v>3867</v>
      </c>
      <c r="B1931" s="11">
        <v>45566</v>
      </c>
      <c r="C1931" s="2" t="s">
        <v>3294</v>
      </c>
      <c r="D1931" s="2" t="s">
        <v>1038</v>
      </c>
      <c r="E1931" s="2" t="s">
        <v>187</v>
      </c>
      <c r="F1931" s="2" t="s">
        <v>339</v>
      </c>
      <c r="G1931" s="2">
        <v>1</v>
      </c>
      <c r="H1931" s="2">
        <v>870.49</v>
      </c>
      <c r="I1931" s="2">
        <v>20</v>
      </c>
      <c r="J1931" s="2">
        <v>174.1</v>
      </c>
      <c r="K1931" s="2">
        <v>5</v>
      </c>
      <c r="L1931" s="2">
        <v>34.82</v>
      </c>
      <c r="M1931" s="2">
        <v>731.21</v>
      </c>
      <c r="N1931" s="2">
        <v>599.28</v>
      </c>
      <c r="O1931" s="2">
        <f t="shared" si="74"/>
        <v>97.11000000000007</v>
      </c>
      <c r="P1931" s="2" t="s">
        <v>28</v>
      </c>
      <c r="Q1931" s="2" t="str">
        <f t="shared" si="75"/>
        <v>Credit Card</v>
      </c>
      <c r="R1931" s="2" t="s">
        <v>20</v>
      </c>
      <c r="S1931" s="2" t="s">
        <v>56</v>
      </c>
      <c r="T1931" s="2" t="s">
        <v>1866</v>
      </c>
      <c r="U1931" s="2" t="s">
        <v>59</v>
      </c>
      <c r="V1931" t="str">
        <f>TEXT(tblSales[[#This Row],[Invoice Date]],"mmm")</f>
        <v>Oct</v>
      </c>
      <c r="W1931">
        <f>MONTH(tblSales[[#This Row],[Invoice Date]])</f>
        <v>10</v>
      </c>
      <c r="X1931">
        <f>YEAR(tblSales[[#This Row],[Invoice Date]])</f>
        <v>2024</v>
      </c>
      <c r="Y1931" t="str">
        <f>TEXT(tblSales[[#This Row],[Invoice Date]],"mmm-yyyy")</f>
        <v>Oct-2024</v>
      </c>
      <c r="Z1931" t="str">
        <f>_xlfn.XLOOKUP(tblSales[[#This Row],[Product_ID]],Products!$A:$A,Products!$C:$C,"Women Dresses")</f>
        <v>Women Kurtis</v>
      </c>
      <c r="AA1931" t="str">
        <f>_xlfn.XLOOKUP(tblSales[[#This Row],[Product_ID]],Products!$A:$A,Products!$D:$D,"Unknown")</f>
        <v>Straight Kurti</v>
      </c>
      <c r="AB1931" t="str">
        <f>_xlfn.XLOOKUP(tblSales[[#This Row],[Product_ID]],Products!$A:$A,Products!$E:$E,"Unknown")</f>
        <v>Metro Shoes</v>
      </c>
      <c r="AC1931" t="str">
        <f>_xlfn.XLOOKUP(tblSales[[#This Row],[Store_ID]],Stores!$A:$A,Stores!$B:$B,"Unknown")</f>
        <v>TrendMart Tirupati Outlet</v>
      </c>
      <c r="AD1931" t="str">
        <f>_xlfn.XLOOKUP(tblSales[[#This Row],[Store_ID]],Stores!$A:$A,Stores!$E:$E,"Unknown")</f>
        <v>South Zone 3</v>
      </c>
      <c r="AE1931" t="str">
        <f>_xlfn.XLOOKUP(tblSales[[#This Row],[Customer_ID]],Customers!$A:$A,Customers!$B:$B,"Unknown")</f>
        <v>Harini Raman</v>
      </c>
      <c r="AF1931" t="str">
        <f>_xlfn.XLOOKUP(tblSales[[#This Row],[Customer_ID]],Customers!$A:$A,Customers!$J:$J,"Unknown")</f>
        <v>Gold</v>
      </c>
      <c r="AG1931" t="str">
        <f>_xlfn.XLOOKUP(tblSales[[#This Row],[Employee_ID]],Employees!$A:$A,Employees!$B:$B,"Unknown")</f>
        <v>Priya Balasubramaniam</v>
      </c>
      <c r="AH1931">
        <f>IF(MONTH(tblSales[[#This Row],[Invoice Date]])&gt;=4,MONTH(tblSales[[#This Row],[Invoice Date]]),MONTH(tblSales[[#This Row],[Invoice Date]])+12)</f>
        <v>10</v>
      </c>
      <c r="AI1931" s="8">
        <f>DATE(YEAR(tblSales[[#This Row],[Invoice Date]]),MONTH(tblSales[[#This Row],[Invoice Date]]),1)</f>
        <v>45566</v>
      </c>
      <c r="AJ1931" t="str">
        <f>_xlfn.XLOOKUP(tblSales[[#This Row],[Product_ID]],Products!$A:$A,Products!$B:$B,"Unknown")</f>
        <v>Metro Shoes Straight Kurti Green</v>
      </c>
      <c r="AK1931" s="9">
        <f>IFERROR(tblSales[[#This Row],[Profit]]/tblSales[[#This Row],[Sales Amount]],0)</f>
        <v>0.13280726467088808</v>
      </c>
      <c r="AL1931" t="str">
        <f>IF(tblSales[[#This Row],[Discount %]]&lt;=5,"0-5%",
IF(tblSales[[#This Row],[Discount %]]&lt;=10,"5-10%",
IF(tblSales[[#This Row],[Discount %]]&lt;=15,"10-15%",
IF(tblSales[[#This Row],[Discount %]]&lt;=20,"15-20%","20%+"))))</f>
        <v>15-20%</v>
      </c>
    </row>
    <row r="1932" spans="1:38">
      <c r="A1932" s="2" t="s">
        <v>3868</v>
      </c>
      <c r="B1932" s="11">
        <v>45554</v>
      </c>
      <c r="C1932" s="2" t="s">
        <v>2389</v>
      </c>
      <c r="D1932" s="2" t="s">
        <v>431</v>
      </c>
      <c r="E1932" s="2" t="s">
        <v>127</v>
      </c>
      <c r="F1932" s="2" t="s">
        <v>386</v>
      </c>
      <c r="G1932" s="2">
        <v>3</v>
      </c>
      <c r="H1932" s="2">
        <v>1468.21</v>
      </c>
      <c r="I1932" s="2">
        <v>10</v>
      </c>
      <c r="J1932" s="2">
        <v>440.46</v>
      </c>
      <c r="K1932" s="2">
        <v>12</v>
      </c>
      <c r="L1932" s="2">
        <v>475.7</v>
      </c>
      <c r="M1932" s="2">
        <v>4439.87</v>
      </c>
      <c r="N1932" s="2">
        <v>3146.13</v>
      </c>
      <c r="O1932" s="2">
        <f t="shared" si="74"/>
        <v>818.03999999999974</v>
      </c>
      <c r="P1932" s="2" t="s">
        <v>29</v>
      </c>
      <c r="Q1932" s="2" t="str">
        <f t="shared" si="75"/>
        <v>Debit Card</v>
      </c>
      <c r="R1932" s="2" t="s">
        <v>20</v>
      </c>
      <c r="S1932" s="2" t="s">
        <v>56</v>
      </c>
      <c r="T1932" s="2" t="s">
        <v>266</v>
      </c>
      <c r="U1932" s="2" t="s">
        <v>59</v>
      </c>
      <c r="V1932" t="str">
        <f>TEXT(tblSales[[#This Row],[Invoice Date]],"mmm")</f>
        <v>Sep</v>
      </c>
      <c r="W1932">
        <f>MONTH(tblSales[[#This Row],[Invoice Date]])</f>
        <v>9</v>
      </c>
      <c r="X1932">
        <f>YEAR(tblSales[[#This Row],[Invoice Date]])</f>
        <v>2024</v>
      </c>
      <c r="Y1932" t="str">
        <f>TEXT(tblSales[[#This Row],[Invoice Date]],"mmm-yyyy")</f>
        <v>Sep-2024</v>
      </c>
      <c r="Z1932" t="str">
        <f>_xlfn.XLOOKUP(tblSales[[#This Row],[Product_ID]],Products!$A:$A,Products!$C:$C,"Women Dresses")</f>
        <v>Women Jeans</v>
      </c>
      <c r="AA1932" t="str">
        <f>_xlfn.XLOOKUP(tblSales[[#This Row],[Product_ID]],Products!$A:$A,Products!$D:$D,"Unknown")</f>
        <v>Bootcut</v>
      </c>
      <c r="AB1932" t="str">
        <f>_xlfn.XLOOKUP(tblSales[[#This Row],[Product_ID]],Products!$A:$A,Products!$E:$E,"Unknown")</f>
        <v>Woodland</v>
      </c>
      <c r="AC1932" t="str">
        <f>_xlfn.XLOOKUP(tblSales[[#This Row],[Store_ID]],Stores!$A:$A,Stores!$B:$B,"Unknown")</f>
        <v>TrendMart Vijayawada Standard</v>
      </c>
      <c r="AD1932" t="str">
        <f>_xlfn.XLOOKUP(tblSales[[#This Row],[Store_ID]],Stores!$A:$A,Stores!$E:$E,"Unknown")</f>
        <v>South Zone 3</v>
      </c>
      <c r="AE1932" t="str">
        <f>_xlfn.XLOOKUP(tblSales[[#This Row],[Customer_ID]],Customers!$A:$A,Customers!$B:$B,"Unknown")</f>
        <v>Feroz Iyer</v>
      </c>
      <c r="AF1932" t="str">
        <f>_xlfn.XLOOKUP(tblSales[[#This Row],[Customer_ID]],Customers!$A:$A,Customers!$J:$J,"Unknown")</f>
        <v>Gold</v>
      </c>
      <c r="AG1932" t="str">
        <f>_xlfn.XLOOKUP(tblSales[[#This Row],[Employee_ID]],Employees!$A:$A,Employees!$B:$B,"Unknown")</f>
        <v>Malini Gowda</v>
      </c>
      <c r="AH1932">
        <f>IF(MONTH(tblSales[[#This Row],[Invoice Date]])&gt;=4,MONTH(tblSales[[#This Row],[Invoice Date]]),MONTH(tblSales[[#This Row],[Invoice Date]])+12)</f>
        <v>9</v>
      </c>
      <c r="AI1932" s="8">
        <f>DATE(YEAR(tblSales[[#This Row],[Invoice Date]]),MONTH(tblSales[[#This Row],[Invoice Date]]),1)</f>
        <v>45536</v>
      </c>
      <c r="AJ1932" t="str">
        <f>_xlfn.XLOOKUP(tblSales[[#This Row],[Product_ID]],Products!$A:$A,Products!$B:$B,"Unknown")</f>
        <v>Woodland Bootcut Peach</v>
      </c>
      <c r="AK1932" s="9">
        <f>IFERROR(tblSales[[#This Row],[Profit]]/tblSales[[#This Row],[Sales Amount]],0)</f>
        <v>0.18424863791056939</v>
      </c>
      <c r="AL1932" t="str">
        <f>IF(tblSales[[#This Row],[Discount %]]&lt;=5,"0-5%",
IF(tblSales[[#This Row],[Discount %]]&lt;=10,"5-10%",
IF(tblSales[[#This Row],[Discount %]]&lt;=15,"10-15%",
IF(tblSales[[#This Row],[Discount %]]&lt;=20,"15-20%","20%+"))))</f>
        <v>5-10%</v>
      </c>
    </row>
    <row r="1933" spans="1:38">
      <c r="A1933" s="2" t="s">
        <v>3869</v>
      </c>
      <c r="B1933" s="11">
        <v>45537</v>
      </c>
      <c r="C1933" s="2" t="s">
        <v>1384</v>
      </c>
      <c r="D1933" s="2" t="s">
        <v>2714</v>
      </c>
      <c r="E1933" s="2" t="s">
        <v>301</v>
      </c>
      <c r="F1933" s="2" t="s">
        <v>475</v>
      </c>
      <c r="G1933" s="2">
        <v>1</v>
      </c>
      <c r="H1933" s="2">
        <v>661.34</v>
      </c>
      <c r="I1933" s="2">
        <v>30</v>
      </c>
      <c r="J1933" s="2">
        <v>198.4</v>
      </c>
      <c r="K1933" s="2">
        <v>5</v>
      </c>
      <c r="L1933" s="2">
        <v>23.15</v>
      </c>
      <c r="M1933" s="2">
        <v>486.09</v>
      </c>
      <c r="N1933" s="2">
        <v>403.9</v>
      </c>
      <c r="O1933" s="2">
        <f t="shared" si="74"/>
        <v>59.04</v>
      </c>
      <c r="P1933" s="2" t="s">
        <v>32</v>
      </c>
      <c r="Q1933" s="2" t="str">
        <f t="shared" si="75"/>
        <v>UPI</v>
      </c>
      <c r="R1933" s="2" t="s">
        <v>21</v>
      </c>
      <c r="S1933" s="2" t="s">
        <v>56</v>
      </c>
      <c r="T1933" s="2" t="s">
        <v>3092</v>
      </c>
      <c r="U1933" s="2" t="s">
        <v>59</v>
      </c>
      <c r="V1933" t="str">
        <f>TEXT(tblSales[[#This Row],[Invoice Date]],"mmm")</f>
        <v>Sep</v>
      </c>
      <c r="W1933">
        <f>MONTH(tblSales[[#This Row],[Invoice Date]])</f>
        <v>9</v>
      </c>
      <c r="X1933">
        <f>YEAR(tblSales[[#This Row],[Invoice Date]])</f>
        <v>2024</v>
      </c>
      <c r="Y1933" t="str">
        <f>TEXT(tblSales[[#This Row],[Invoice Date]],"mmm-yyyy")</f>
        <v>Sep-2024</v>
      </c>
      <c r="Z1933" t="str">
        <f>_xlfn.XLOOKUP(tblSales[[#This Row],[Product_ID]],Products!$A:$A,Products!$C:$C,"Women Dresses")</f>
        <v>Men T-Shirts</v>
      </c>
      <c r="AA1933" t="str">
        <f>_xlfn.XLOOKUP(tblSales[[#This Row],[Product_ID]],Products!$A:$A,Products!$D:$D,"Unknown")</f>
        <v>Polo</v>
      </c>
      <c r="AB1933" t="str">
        <f>_xlfn.XLOOKUP(tblSales[[#This Row],[Product_ID]],Products!$A:$A,Products!$E:$E,"Unknown")</f>
        <v>Libas</v>
      </c>
      <c r="AC1933" t="str">
        <f>_xlfn.XLOOKUP(tblSales[[#This Row],[Store_ID]],Stores!$A:$A,Stores!$B:$B,"Unknown")</f>
        <v>TrendMart Kochi Standard</v>
      </c>
      <c r="AD1933" t="str">
        <f>_xlfn.XLOOKUP(tblSales[[#This Row],[Store_ID]],Stores!$A:$A,Stores!$E:$E,"Unknown")</f>
        <v>South Zone 1</v>
      </c>
      <c r="AE1933" t="str">
        <f>_xlfn.XLOOKUP(tblSales[[#This Row],[Customer_ID]],Customers!$A:$A,Customers!$B:$B,"Unknown")</f>
        <v>Siddharth Subramaniam</v>
      </c>
      <c r="AF1933" t="str">
        <f>_xlfn.XLOOKUP(tblSales[[#This Row],[Customer_ID]],Customers!$A:$A,Customers!$J:$J,"Unknown")</f>
        <v>Regular</v>
      </c>
      <c r="AG1933" t="str">
        <f>_xlfn.XLOOKUP(tblSales[[#This Row],[Employee_ID]],Employees!$A:$A,Employees!$B:$B,"Unknown")</f>
        <v>Arjun Krishnan</v>
      </c>
      <c r="AH1933">
        <f>IF(MONTH(tblSales[[#This Row],[Invoice Date]])&gt;=4,MONTH(tblSales[[#This Row],[Invoice Date]]),MONTH(tblSales[[#This Row],[Invoice Date]])+12)</f>
        <v>9</v>
      </c>
      <c r="AI1933" s="8">
        <f>DATE(YEAR(tblSales[[#This Row],[Invoice Date]]),MONTH(tblSales[[#This Row],[Invoice Date]]),1)</f>
        <v>45536</v>
      </c>
      <c r="AJ1933" t="str">
        <f>_xlfn.XLOOKUP(tblSales[[#This Row],[Product_ID]],Products!$A:$A,Products!$B:$B,"Unknown")</f>
        <v>Libas Polo Peach</v>
      </c>
      <c r="AK1933" s="9">
        <f>IFERROR(tblSales[[#This Row],[Profit]]/tblSales[[#This Row],[Sales Amount]],0)</f>
        <v>0.12145898907609702</v>
      </c>
      <c r="AL1933" t="str">
        <f>IF(tblSales[[#This Row],[Discount %]]&lt;=5,"0-5%",
IF(tblSales[[#This Row],[Discount %]]&lt;=10,"5-10%",
IF(tblSales[[#This Row],[Discount %]]&lt;=15,"10-15%",
IF(tblSales[[#This Row],[Discount %]]&lt;=20,"15-20%","20%+"))))</f>
        <v>20%+</v>
      </c>
    </row>
    <row r="1934" spans="1:38">
      <c r="A1934" s="2" t="s">
        <v>3870</v>
      </c>
      <c r="B1934" s="11">
        <v>45619</v>
      </c>
      <c r="C1934" s="2" t="s">
        <v>1336</v>
      </c>
      <c r="D1934" s="2" t="s">
        <v>488</v>
      </c>
      <c r="E1934" s="2" t="s">
        <v>973</v>
      </c>
      <c r="F1934" s="2" t="s">
        <v>238</v>
      </c>
      <c r="G1934" s="2">
        <v>1</v>
      </c>
      <c r="H1934" s="2">
        <v>1474.45</v>
      </c>
      <c r="I1934" s="2">
        <v>10</v>
      </c>
      <c r="J1934" s="2">
        <v>147.44</v>
      </c>
      <c r="K1934" s="2">
        <v>12</v>
      </c>
      <c r="L1934" s="2">
        <v>159.24</v>
      </c>
      <c r="M1934" s="2">
        <v>1486.25</v>
      </c>
      <c r="N1934" s="2">
        <v>834.96</v>
      </c>
      <c r="O1934" s="2">
        <f t="shared" si="74"/>
        <v>492.04999999999995</v>
      </c>
      <c r="P1934" s="2" t="s">
        <v>32</v>
      </c>
      <c r="Q1934" s="2" t="str">
        <f t="shared" si="75"/>
        <v>UPI</v>
      </c>
      <c r="R1934" s="2" t="s">
        <v>20</v>
      </c>
      <c r="S1934" s="2" t="s">
        <v>56</v>
      </c>
      <c r="T1934" s="2" t="s">
        <v>2310</v>
      </c>
      <c r="U1934" s="2" t="s">
        <v>60</v>
      </c>
      <c r="V1934" t="str">
        <f>TEXT(tblSales[[#This Row],[Invoice Date]],"mmm")</f>
        <v>Nov</v>
      </c>
      <c r="W1934">
        <f>MONTH(tblSales[[#This Row],[Invoice Date]])</f>
        <v>11</v>
      </c>
      <c r="X1934">
        <f>YEAR(tblSales[[#This Row],[Invoice Date]])</f>
        <v>2024</v>
      </c>
      <c r="Y1934" t="str">
        <f>TEXT(tblSales[[#This Row],[Invoice Date]],"mmm-yyyy")</f>
        <v>Nov-2024</v>
      </c>
      <c r="Z1934" t="str">
        <f>_xlfn.XLOOKUP(tblSales[[#This Row],[Product_ID]],Products!$A:$A,Products!$C:$C,"Women Dresses")</f>
        <v>Women Jeans</v>
      </c>
      <c r="AA1934" t="str">
        <f>_xlfn.XLOOKUP(tblSales[[#This Row],[Product_ID]],Products!$A:$A,Products!$D:$D,"Unknown")</f>
        <v>Bootcut</v>
      </c>
      <c r="AB1934" t="str">
        <f>_xlfn.XLOOKUP(tblSales[[#This Row],[Product_ID]],Products!$A:$A,Products!$E:$E,"Unknown")</f>
        <v>US Polo Assn</v>
      </c>
      <c r="AC1934" t="str">
        <f>_xlfn.XLOOKUP(tblSales[[#This Row],[Store_ID]],Stores!$A:$A,Stores!$B:$B,"Unknown")</f>
        <v>TrendMart Kochi High Street</v>
      </c>
      <c r="AD1934" t="str">
        <f>_xlfn.XLOOKUP(tblSales[[#This Row],[Store_ID]],Stores!$A:$A,Stores!$E:$E,"Unknown")</f>
        <v>South Zone 1</v>
      </c>
      <c r="AE1934" t="str">
        <f>_xlfn.XLOOKUP(tblSales[[#This Row],[Customer_ID]],Customers!$A:$A,Customers!$B:$B,"Unknown")</f>
        <v>Ganapathy Hegde</v>
      </c>
      <c r="AF1934" t="str">
        <f>_xlfn.XLOOKUP(tblSales[[#This Row],[Customer_ID]],Customers!$A:$A,Customers!$J:$J,"Unknown")</f>
        <v>Silver</v>
      </c>
      <c r="AG1934" t="str">
        <f>_xlfn.XLOOKUP(tblSales[[#This Row],[Employee_ID]],Employees!$A:$A,Employees!$B:$B,"Unknown")</f>
        <v>Dhruv Mishra</v>
      </c>
      <c r="AH1934">
        <f>IF(MONTH(tblSales[[#This Row],[Invoice Date]])&gt;=4,MONTH(tblSales[[#This Row],[Invoice Date]]),MONTH(tblSales[[#This Row],[Invoice Date]])+12)</f>
        <v>11</v>
      </c>
      <c r="AI1934" s="8">
        <f>DATE(YEAR(tblSales[[#This Row],[Invoice Date]]),MONTH(tblSales[[#This Row],[Invoice Date]]),1)</f>
        <v>45597</v>
      </c>
      <c r="AJ1934" t="str">
        <f>_xlfn.XLOOKUP(tblSales[[#This Row],[Product_ID]],Products!$A:$A,Products!$B:$B,"Unknown")</f>
        <v>US Polo Assn Bootcut Black</v>
      </c>
      <c r="AK1934" s="9">
        <f>IFERROR(tblSales[[#This Row],[Profit]]/tblSales[[#This Row],[Sales Amount]],0)</f>
        <v>0.33106812447434814</v>
      </c>
      <c r="AL1934" t="str">
        <f>IF(tblSales[[#This Row],[Discount %]]&lt;=5,"0-5%",
IF(tblSales[[#This Row],[Discount %]]&lt;=10,"5-10%",
IF(tblSales[[#This Row],[Discount %]]&lt;=15,"10-15%",
IF(tblSales[[#This Row],[Discount %]]&lt;=20,"15-20%","20%+"))))</f>
        <v>5-10%</v>
      </c>
    </row>
    <row r="1935" spans="1:38">
      <c r="A1935" s="2" t="s">
        <v>3871</v>
      </c>
      <c r="B1935" s="11">
        <v>45645</v>
      </c>
      <c r="C1935" s="2" t="s">
        <v>1276</v>
      </c>
      <c r="D1935" s="2" t="s">
        <v>614</v>
      </c>
      <c r="E1935" s="2" t="s">
        <v>758</v>
      </c>
      <c r="F1935" s="2" t="s">
        <v>151</v>
      </c>
      <c r="G1935" s="2">
        <v>2</v>
      </c>
      <c r="H1935" s="2">
        <v>1968.49</v>
      </c>
      <c r="I1935" s="2">
        <v>10</v>
      </c>
      <c r="J1935" s="2">
        <v>393.7</v>
      </c>
      <c r="K1935" s="2">
        <v>12</v>
      </c>
      <c r="L1935" s="2">
        <v>425.19</v>
      </c>
      <c r="M1935" s="2">
        <v>3968.47</v>
      </c>
      <c r="N1935" s="2">
        <v>2756.76</v>
      </c>
      <c r="O1935" s="2">
        <f t="shared" si="74"/>
        <v>786.51999999999953</v>
      </c>
      <c r="P1935" s="2" t="s">
        <v>32</v>
      </c>
      <c r="Q1935" s="2" t="str">
        <f t="shared" si="75"/>
        <v>UPI</v>
      </c>
      <c r="R1935" s="2" t="s">
        <v>21</v>
      </c>
      <c r="S1935" s="2" t="s">
        <v>56</v>
      </c>
      <c r="T1935" s="2" t="s">
        <v>2250</v>
      </c>
      <c r="U1935" s="2" t="s">
        <v>59</v>
      </c>
      <c r="V1935" t="str">
        <f>TEXT(tblSales[[#This Row],[Invoice Date]],"mmm")</f>
        <v>Dec</v>
      </c>
      <c r="W1935">
        <f>MONTH(tblSales[[#This Row],[Invoice Date]])</f>
        <v>12</v>
      </c>
      <c r="X1935">
        <f>YEAR(tblSales[[#This Row],[Invoice Date]])</f>
        <v>2024</v>
      </c>
      <c r="Y1935" t="str">
        <f>TEXT(tblSales[[#This Row],[Invoice Date]],"mmm-yyyy")</f>
        <v>Dec-2024</v>
      </c>
      <c r="Z1935" t="str">
        <f>_xlfn.XLOOKUP(tblSales[[#This Row],[Product_ID]],Products!$A:$A,Products!$C:$C,"Women Dresses")</f>
        <v>Women Sarees</v>
      </c>
      <c r="AA1935" t="str">
        <f>_xlfn.XLOOKUP(tblSales[[#This Row],[Product_ID]],Products!$A:$A,Products!$D:$D,"Unknown")</f>
        <v>Georgette Saree</v>
      </c>
      <c r="AB1935" t="str">
        <f>_xlfn.XLOOKUP(tblSales[[#This Row],[Product_ID]],Products!$A:$A,Products!$E:$E,"Unknown")</f>
        <v>Reebok</v>
      </c>
      <c r="AC1935" t="str">
        <f>_xlfn.XLOOKUP(tblSales[[#This Row],[Store_ID]],Stores!$A:$A,Stores!$B:$B,"Unknown")</f>
        <v>TrendMart Nizamabad Standard</v>
      </c>
      <c r="AD1935" t="str">
        <f>_xlfn.XLOOKUP(tblSales[[#This Row],[Store_ID]],Stores!$A:$A,Stores!$E:$E,"Unknown")</f>
        <v>South Zone 2</v>
      </c>
      <c r="AE1935" t="str">
        <f>_xlfn.XLOOKUP(tblSales[[#This Row],[Customer_ID]],Customers!$A:$A,Customers!$B:$B,"Unknown")</f>
        <v>Varsha Subramaniam</v>
      </c>
      <c r="AF1935" t="str">
        <f>_xlfn.XLOOKUP(tblSales[[#This Row],[Customer_ID]],Customers!$A:$A,Customers!$J:$J,"Unknown")</f>
        <v>Silver</v>
      </c>
      <c r="AG1935" t="str">
        <f>_xlfn.XLOOKUP(tblSales[[#This Row],[Employee_ID]],Employees!$A:$A,Employees!$B:$B,"Unknown")</f>
        <v>Preethi Singh</v>
      </c>
      <c r="AH1935">
        <f>IF(MONTH(tblSales[[#This Row],[Invoice Date]])&gt;=4,MONTH(tblSales[[#This Row],[Invoice Date]]),MONTH(tblSales[[#This Row],[Invoice Date]])+12)</f>
        <v>12</v>
      </c>
      <c r="AI1935" s="8">
        <f>DATE(YEAR(tblSales[[#This Row],[Invoice Date]]),MONTH(tblSales[[#This Row],[Invoice Date]]),1)</f>
        <v>45627</v>
      </c>
      <c r="AJ1935" t="str">
        <f>_xlfn.XLOOKUP(tblSales[[#This Row],[Product_ID]],Products!$A:$A,Products!$B:$B,"Unknown")</f>
        <v>Reebok Georgette Saree Charcoal</v>
      </c>
      <c r="AK1935" s="9">
        <f>IFERROR(tblSales[[#This Row],[Profit]]/tblSales[[#This Row],[Sales Amount]],0)</f>
        <v>0.19819225041388736</v>
      </c>
      <c r="AL1935" t="str">
        <f>IF(tblSales[[#This Row],[Discount %]]&lt;=5,"0-5%",
IF(tblSales[[#This Row],[Discount %]]&lt;=10,"5-10%",
IF(tblSales[[#This Row],[Discount %]]&lt;=15,"10-15%",
IF(tblSales[[#This Row],[Discount %]]&lt;=20,"15-20%","20%+"))))</f>
        <v>5-10%</v>
      </c>
    </row>
    <row r="1936" spans="1:38">
      <c r="A1936" s="12" t="s">
        <v>3872</v>
      </c>
      <c r="B1936" s="13">
        <v>45526</v>
      </c>
      <c r="C1936" s="12" t="s">
        <v>389</v>
      </c>
      <c r="D1936" s="12" t="s">
        <v>1107</v>
      </c>
      <c r="E1936" s="12" t="s">
        <v>771</v>
      </c>
      <c r="F1936" s="12" t="s">
        <v>110</v>
      </c>
      <c r="G1936" s="12">
        <v>0</v>
      </c>
      <c r="H1936" s="12">
        <v>611.83000000000004</v>
      </c>
      <c r="I1936" s="12">
        <v>0</v>
      </c>
      <c r="J1936" s="12">
        <v>0</v>
      </c>
      <c r="K1936" s="12">
        <v>5</v>
      </c>
      <c r="L1936" s="12">
        <v>0</v>
      </c>
      <c r="M1936" s="12">
        <v>0</v>
      </c>
      <c r="N1936" s="12">
        <v>0</v>
      </c>
      <c r="O1936" s="12">
        <v>0</v>
      </c>
      <c r="P1936" s="12" t="s">
        <v>32</v>
      </c>
      <c r="Q1936" s="12" t="str">
        <f t="shared" si="75"/>
        <v>UPI</v>
      </c>
      <c r="R1936" s="12" t="s">
        <v>20</v>
      </c>
      <c r="S1936" s="12" t="s">
        <v>56</v>
      </c>
      <c r="T1936" s="12" t="s">
        <v>878</v>
      </c>
      <c r="U1936" s="12" t="s">
        <v>59</v>
      </c>
      <c r="V1936" t="str">
        <f>TEXT(tblSales[[#This Row],[Invoice Date]],"mmm")</f>
        <v>Aug</v>
      </c>
      <c r="W1936">
        <f>MONTH(tblSales[[#This Row],[Invoice Date]])</f>
        <v>8</v>
      </c>
      <c r="X1936">
        <f>YEAR(tblSales[[#This Row],[Invoice Date]])</f>
        <v>2024</v>
      </c>
      <c r="Y1936" t="str">
        <f>TEXT(tblSales[[#This Row],[Invoice Date]],"mmm-yyyy")</f>
        <v>Aug-2024</v>
      </c>
      <c r="Z1936" t="str">
        <f>_xlfn.XLOOKUP(tblSales[[#This Row],[Product_ID]],Products!$A:$A,Products!$C:$C,"Women Dresses")</f>
        <v>Kids Wear</v>
      </c>
      <c r="AA1936" t="str">
        <f>_xlfn.XLOOKUP(tblSales[[#This Row],[Product_ID]],Products!$A:$A,Products!$D:$D,"Unknown")</f>
        <v>Kids Shorts</v>
      </c>
      <c r="AB1936" t="str">
        <f>_xlfn.XLOOKUP(tblSales[[#This Row],[Product_ID]],Products!$A:$A,Products!$E:$E,"Unknown")</f>
        <v>Allen Solly</v>
      </c>
      <c r="AC1936" t="str">
        <f>_xlfn.XLOOKUP(tblSales[[#This Row],[Store_ID]],Stores!$A:$A,Stores!$B:$B,"Unknown")</f>
        <v>TrendMart Thoothukudi Mall Kiosk</v>
      </c>
      <c r="AD1936" t="str">
        <f>_xlfn.XLOOKUP(tblSales[[#This Row],[Store_ID]],Stores!$A:$A,Stores!$E:$E,"Unknown")</f>
        <v>South Zone 1</v>
      </c>
      <c r="AE1936" t="str">
        <f>_xlfn.XLOOKUP(tblSales[[#This Row],[Customer_ID]],Customers!$A:$A,Customers!$B:$B,"Unknown")</f>
        <v>Hariharan Menon</v>
      </c>
      <c r="AF1936" t="str">
        <f>_xlfn.XLOOKUP(tblSales[[#This Row],[Customer_ID]],Customers!$A:$A,Customers!$J:$J,"Unknown")</f>
        <v>Platinum</v>
      </c>
      <c r="AG1936" t="str">
        <f>_xlfn.XLOOKUP(tblSales[[#This Row],[Employee_ID]],Employees!$A:$A,Employees!$B:$B,"Unknown")</f>
        <v>Jyothi Prasad</v>
      </c>
      <c r="AH1936">
        <f>IF(MONTH(tblSales[[#This Row],[Invoice Date]])&gt;=4,MONTH(tblSales[[#This Row],[Invoice Date]]),MONTH(tblSales[[#This Row],[Invoice Date]])+12)</f>
        <v>8</v>
      </c>
      <c r="AI1936" s="8">
        <f>DATE(YEAR(tblSales[[#This Row],[Invoice Date]]),MONTH(tblSales[[#This Row],[Invoice Date]]),1)</f>
        <v>45505</v>
      </c>
      <c r="AJ1936" t="str">
        <f>_xlfn.XLOOKUP(tblSales[[#This Row],[Product_ID]],Products!$A:$A,Products!$B:$B,"Unknown")</f>
        <v>Allen Solly Kids Shorts Teal</v>
      </c>
      <c r="AK1936" s="9">
        <f>IFERROR(tblSales[[#This Row],[Profit]]/tblSales[[#This Row],[Sales Amount]],0)</f>
        <v>0</v>
      </c>
      <c r="AL1936" t="str">
        <f>IF(tblSales[[#This Row],[Discount %]]&lt;=5,"0-5%",
IF(tblSales[[#This Row],[Discount %]]&lt;=10,"5-10%",
IF(tblSales[[#This Row],[Discount %]]&lt;=15,"10-15%",
IF(tblSales[[#This Row],[Discount %]]&lt;=20,"15-20%","20%+"))))</f>
        <v>0-5%</v>
      </c>
    </row>
    <row r="1937" spans="1:38">
      <c r="A1937" s="2" t="s">
        <v>3873</v>
      </c>
      <c r="B1937" s="11">
        <v>45561</v>
      </c>
      <c r="C1937" s="2" t="s">
        <v>3077</v>
      </c>
      <c r="D1937" s="2" t="s">
        <v>1021</v>
      </c>
      <c r="E1937" s="2" t="s">
        <v>615</v>
      </c>
      <c r="F1937" s="2" t="s">
        <v>475</v>
      </c>
      <c r="G1937" s="2">
        <v>2</v>
      </c>
      <c r="H1937" s="2">
        <v>2109.69</v>
      </c>
      <c r="I1937" s="2">
        <v>30</v>
      </c>
      <c r="J1937" s="2">
        <v>1265.81</v>
      </c>
      <c r="K1937" s="2">
        <v>12</v>
      </c>
      <c r="L1937" s="2">
        <v>354.43</v>
      </c>
      <c r="M1937" s="2">
        <v>3308</v>
      </c>
      <c r="N1937" s="2">
        <v>3084.46</v>
      </c>
      <c r="O1937" s="2">
        <f t="shared" ref="O1937:O2000" si="76">(M1937-N1937-L1937)</f>
        <v>-130.89000000000004</v>
      </c>
      <c r="P1937" s="2" t="s">
        <v>32</v>
      </c>
      <c r="Q1937" s="2" t="str">
        <f t="shared" si="75"/>
        <v>UPI</v>
      </c>
      <c r="R1937" s="2" t="s">
        <v>21</v>
      </c>
      <c r="S1937" s="2" t="s">
        <v>56</v>
      </c>
      <c r="T1937" s="2" t="s">
        <v>2976</v>
      </c>
      <c r="U1937" s="2" t="s">
        <v>59</v>
      </c>
      <c r="V1937" t="str">
        <f>TEXT(tblSales[[#This Row],[Invoice Date]],"mmm")</f>
        <v>Sep</v>
      </c>
      <c r="W1937">
        <f>MONTH(tblSales[[#This Row],[Invoice Date]])</f>
        <v>9</v>
      </c>
      <c r="X1937">
        <f>YEAR(tblSales[[#This Row],[Invoice Date]])</f>
        <v>2024</v>
      </c>
      <c r="Y1937" t="str">
        <f>TEXT(tblSales[[#This Row],[Invoice Date]],"mmm-yyyy")</f>
        <v>Sep-2024</v>
      </c>
      <c r="Z1937" t="str">
        <f>_xlfn.XLOOKUP(tblSales[[#This Row],[Product_ID]],Products!$A:$A,Products!$C:$C,"Women Dresses")</f>
        <v>Footwear</v>
      </c>
      <c r="AA1937" t="str">
        <f>_xlfn.XLOOKUP(tblSales[[#This Row],[Product_ID]],Products!$A:$A,Products!$D:$D,"Unknown")</f>
        <v>Formal Shoes</v>
      </c>
      <c r="AB1937" t="str">
        <f>_xlfn.XLOOKUP(tblSales[[#This Row],[Product_ID]],Products!$A:$A,Products!$E:$E,"Unknown")</f>
        <v>Max Fashion</v>
      </c>
      <c r="AC1937" t="str">
        <f>_xlfn.XLOOKUP(tblSales[[#This Row],[Store_ID]],Stores!$A:$A,Stores!$B:$B,"Unknown")</f>
        <v>TrendMart Hyderabad Mall Kiosk</v>
      </c>
      <c r="AD1937" t="str">
        <f>_xlfn.XLOOKUP(tblSales[[#This Row],[Store_ID]],Stores!$A:$A,Stores!$E:$E,"Unknown")</f>
        <v>South Zone 2</v>
      </c>
      <c r="AE1937" t="str">
        <f>_xlfn.XLOOKUP(tblSales[[#This Row],[Customer_ID]],Customers!$A:$A,Customers!$B:$B,"Unknown")</f>
        <v>Gokul Chetty</v>
      </c>
      <c r="AF1937" t="str">
        <f>_xlfn.XLOOKUP(tblSales[[#This Row],[Customer_ID]],Customers!$A:$A,Customers!$J:$J,"Unknown")</f>
        <v>Silver</v>
      </c>
      <c r="AG1937" t="str">
        <f>_xlfn.XLOOKUP(tblSales[[#This Row],[Employee_ID]],Employees!$A:$A,Employees!$B:$B,"Unknown")</f>
        <v>Arjun Krishnan</v>
      </c>
      <c r="AH1937">
        <f>IF(MONTH(tblSales[[#This Row],[Invoice Date]])&gt;=4,MONTH(tblSales[[#This Row],[Invoice Date]]),MONTH(tblSales[[#This Row],[Invoice Date]])+12)</f>
        <v>9</v>
      </c>
      <c r="AI1937" s="8">
        <f>DATE(YEAR(tblSales[[#This Row],[Invoice Date]]),MONTH(tblSales[[#This Row],[Invoice Date]]),1)</f>
        <v>45536</v>
      </c>
      <c r="AJ1937" t="str">
        <f>_xlfn.XLOOKUP(tblSales[[#This Row],[Product_ID]],Products!$A:$A,Products!$B:$B,"Unknown")</f>
        <v>Max Fashion Formal Shoes Orange</v>
      </c>
      <c r="AK1937" s="9">
        <f>IFERROR(tblSales[[#This Row],[Profit]]/tblSales[[#This Row],[Sales Amount]],0)</f>
        <v>-3.9567714631197112E-2</v>
      </c>
      <c r="AL1937" t="str">
        <f>IF(tblSales[[#This Row],[Discount %]]&lt;=5,"0-5%",
IF(tblSales[[#This Row],[Discount %]]&lt;=10,"5-10%",
IF(tblSales[[#This Row],[Discount %]]&lt;=15,"10-15%",
IF(tblSales[[#This Row],[Discount %]]&lt;=20,"15-20%","20%+"))))</f>
        <v>20%+</v>
      </c>
    </row>
    <row r="1938" spans="1:38">
      <c r="A1938" s="2" t="s">
        <v>3874</v>
      </c>
      <c r="B1938" s="11">
        <v>45548</v>
      </c>
      <c r="C1938" s="2" t="s">
        <v>1132</v>
      </c>
      <c r="D1938" s="2" t="s">
        <v>1623</v>
      </c>
      <c r="E1938" s="2" t="s">
        <v>292</v>
      </c>
      <c r="F1938" s="2" t="s">
        <v>324</v>
      </c>
      <c r="G1938" s="2">
        <v>4</v>
      </c>
      <c r="H1938" s="2">
        <v>1347.96</v>
      </c>
      <c r="I1938" s="2">
        <v>25</v>
      </c>
      <c r="J1938" s="2">
        <v>1347.96</v>
      </c>
      <c r="K1938" s="2">
        <v>12</v>
      </c>
      <c r="L1938" s="2">
        <v>485.27</v>
      </c>
      <c r="M1938" s="2">
        <v>4529.1499999999996</v>
      </c>
      <c r="N1938" s="2">
        <v>3573.48</v>
      </c>
      <c r="O1938" s="2">
        <f t="shared" si="76"/>
        <v>470.39999999999964</v>
      </c>
      <c r="P1938" s="2" t="s">
        <v>29</v>
      </c>
      <c r="Q1938" s="2" t="str">
        <f t="shared" si="75"/>
        <v>Debit Card</v>
      </c>
      <c r="R1938" s="2" t="s">
        <v>20</v>
      </c>
      <c r="S1938" s="2" t="s">
        <v>56</v>
      </c>
      <c r="T1938" s="2" t="s">
        <v>2572</v>
      </c>
      <c r="U1938" s="2" t="s">
        <v>59</v>
      </c>
      <c r="V1938" t="str">
        <f>TEXT(tblSales[[#This Row],[Invoice Date]],"mmm")</f>
        <v>Sep</v>
      </c>
      <c r="W1938">
        <f>MONTH(tblSales[[#This Row],[Invoice Date]])</f>
        <v>9</v>
      </c>
      <c r="X1938">
        <f>YEAR(tblSales[[#This Row],[Invoice Date]])</f>
        <v>2024</v>
      </c>
      <c r="Y1938" t="str">
        <f>TEXT(tblSales[[#This Row],[Invoice Date]],"mmm-yyyy")</f>
        <v>Sep-2024</v>
      </c>
      <c r="Z1938" t="str">
        <f>_xlfn.XLOOKUP(tblSales[[#This Row],[Product_ID]],Products!$A:$A,Products!$C:$C,"Women Dresses")</f>
        <v>Women Kurtis</v>
      </c>
      <c r="AA1938" t="str">
        <f>_xlfn.XLOOKUP(tblSales[[#This Row],[Product_ID]],Products!$A:$A,Products!$D:$D,"Unknown")</f>
        <v>A-Line Kurti</v>
      </c>
      <c r="AB1938" t="str">
        <f>_xlfn.XLOOKUP(tblSales[[#This Row],[Product_ID]],Products!$A:$A,Products!$E:$E,"Unknown")</f>
        <v>Liberty</v>
      </c>
      <c r="AC1938" t="str">
        <f>_xlfn.XLOOKUP(tblSales[[#This Row],[Store_ID]],Stores!$A:$A,Stores!$B:$B,"Unknown")</f>
        <v>TrendMart Kozhikode High Street</v>
      </c>
      <c r="AD1938" t="str">
        <f>_xlfn.XLOOKUP(tblSales[[#This Row],[Store_ID]],Stores!$A:$A,Stores!$E:$E,"Unknown")</f>
        <v>South Zone 1</v>
      </c>
      <c r="AE1938" t="str">
        <f>_xlfn.XLOOKUP(tblSales[[#This Row],[Customer_ID]],Customers!$A:$A,Customers!$B:$B,"Unknown")</f>
        <v>Tejaswini Kamath</v>
      </c>
      <c r="AF1938" t="str">
        <f>_xlfn.XLOOKUP(tblSales[[#This Row],[Customer_ID]],Customers!$A:$A,Customers!$J:$J,"Unknown")</f>
        <v>Gold</v>
      </c>
      <c r="AG1938" t="str">
        <f>_xlfn.XLOOKUP(tblSales[[#This Row],[Employee_ID]],Employees!$A:$A,Employees!$B:$B,"Unknown")</f>
        <v>Ganesh Iyengar</v>
      </c>
      <c r="AH1938">
        <f>IF(MONTH(tblSales[[#This Row],[Invoice Date]])&gt;=4,MONTH(tblSales[[#This Row],[Invoice Date]]),MONTH(tblSales[[#This Row],[Invoice Date]])+12)</f>
        <v>9</v>
      </c>
      <c r="AI1938" s="8">
        <f>DATE(YEAR(tblSales[[#This Row],[Invoice Date]]),MONTH(tblSales[[#This Row],[Invoice Date]]),1)</f>
        <v>45536</v>
      </c>
      <c r="AJ1938" t="str">
        <f>_xlfn.XLOOKUP(tblSales[[#This Row],[Product_ID]],Products!$A:$A,Products!$B:$B,"Unknown")</f>
        <v>Liberty A-Line Kurti Navy Blue</v>
      </c>
      <c r="AK1938" s="9">
        <f>IFERROR(tblSales[[#This Row],[Profit]]/tblSales[[#This Row],[Sales Amount]],0)</f>
        <v>0.10386054778490438</v>
      </c>
      <c r="AL1938" t="str">
        <f>IF(tblSales[[#This Row],[Discount %]]&lt;=5,"0-5%",
IF(tblSales[[#This Row],[Discount %]]&lt;=10,"5-10%",
IF(tblSales[[#This Row],[Discount %]]&lt;=15,"10-15%",
IF(tblSales[[#This Row],[Discount %]]&lt;=20,"15-20%","20%+"))))</f>
        <v>20%+</v>
      </c>
    </row>
    <row r="1939" spans="1:38">
      <c r="A1939" s="2" t="s">
        <v>3875</v>
      </c>
      <c r="B1939" s="11">
        <v>45678</v>
      </c>
      <c r="C1939" s="2" t="s">
        <v>3876</v>
      </c>
      <c r="D1939" s="2" t="s">
        <v>2550</v>
      </c>
      <c r="E1939" s="2" t="s">
        <v>467</v>
      </c>
      <c r="F1939" s="2" t="s">
        <v>161</v>
      </c>
      <c r="G1939" s="2">
        <v>4</v>
      </c>
      <c r="H1939" s="2">
        <v>845.97</v>
      </c>
      <c r="I1939" s="2">
        <v>25</v>
      </c>
      <c r="J1939" s="2">
        <v>845.97</v>
      </c>
      <c r="K1939" s="2">
        <v>5</v>
      </c>
      <c r="L1939" s="2">
        <v>126.9</v>
      </c>
      <c r="M1939" s="2">
        <v>2664.81</v>
      </c>
      <c r="N1939" s="2">
        <v>2302.88</v>
      </c>
      <c r="O1939" s="2">
        <f t="shared" si="76"/>
        <v>235.02999999999983</v>
      </c>
      <c r="P1939" s="2" t="s">
        <v>27</v>
      </c>
      <c r="Q1939" s="2" t="str">
        <f t="shared" si="75"/>
        <v>Cash</v>
      </c>
      <c r="R1939" s="2" t="s">
        <v>20</v>
      </c>
      <c r="S1939" s="2" t="s">
        <v>56</v>
      </c>
      <c r="T1939" s="2" t="s">
        <v>711</v>
      </c>
      <c r="U1939" s="2" t="s">
        <v>59</v>
      </c>
      <c r="V1939" t="str">
        <f>TEXT(tblSales[[#This Row],[Invoice Date]],"mmm")</f>
        <v>Jan</v>
      </c>
      <c r="W1939">
        <f>MONTH(tblSales[[#This Row],[Invoice Date]])</f>
        <v>1</v>
      </c>
      <c r="X1939">
        <f>YEAR(tblSales[[#This Row],[Invoice Date]])</f>
        <v>2025</v>
      </c>
      <c r="Y1939" t="str">
        <f>TEXT(tblSales[[#This Row],[Invoice Date]],"mmm-yyyy")</f>
        <v>Jan-2025</v>
      </c>
      <c r="Z1939" t="str">
        <f>_xlfn.XLOOKUP(tblSales[[#This Row],[Product_ID]],Products!$A:$A,Products!$C:$C,"Women Dresses")</f>
        <v>Men Trousers</v>
      </c>
      <c r="AA1939" t="str">
        <f>_xlfn.XLOOKUP(tblSales[[#This Row],[Product_ID]],Products!$A:$A,Products!$D:$D,"Unknown")</f>
        <v>Chinos</v>
      </c>
      <c r="AB1939" t="str">
        <f>_xlfn.XLOOKUP(tblSales[[#This Row],[Product_ID]],Products!$A:$A,Products!$E:$E,"Unknown")</f>
        <v>Peter England</v>
      </c>
      <c r="AC1939" t="str">
        <f>_xlfn.XLOOKUP(tblSales[[#This Row],[Store_ID]],Stores!$A:$A,Stores!$B:$B,"Unknown")</f>
        <v>TrendMart Kollam Standard</v>
      </c>
      <c r="AD1939" t="str">
        <f>_xlfn.XLOOKUP(tblSales[[#This Row],[Store_ID]],Stores!$A:$A,Stores!$E:$E,"Unknown")</f>
        <v>South Zone 1</v>
      </c>
      <c r="AE1939" t="str">
        <f>_xlfn.XLOOKUP(tblSales[[#This Row],[Customer_ID]],Customers!$A:$A,Customers!$B:$B,"Unknown")</f>
        <v>Deepthi Gupta</v>
      </c>
      <c r="AF1939" t="str">
        <f>_xlfn.XLOOKUP(tblSales[[#This Row],[Customer_ID]],Customers!$A:$A,Customers!$J:$J,"Unknown")</f>
        <v>Gold</v>
      </c>
      <c r="AG1939" t="str">
        <f>_xlfn.XLOOKUP(tblSales[[#This Row],[Employee_ID]],Employees!$A:$A,Employees!$B:$B,"Unknown")</f>
        <v>Chandra Reddy</v>
      </c>
      <c r="AH1939">
        <f>IF(MONTH(tblSales[[#This Row],[Invoice Date]])&gt;=4,MONTH(tblSales[[#This Row],[Invoice Date]]),MONTH(tblSales[[#This Row],[Invoice Date]])+12)</f>
        <v>13</v>
      </c>
      <c r="AI1939" s="8">
        <f>DATE(YEAR(tblSales[[#This Row],[Invoice Date]]),MONTH(tblSales[[#This Row],[Invoice Date]]),1)</f>
        <v>45658</v>
      </c>
      <c r="AJ1939" t="str">
        <f>_xlfn.XLOOKUP(tblSales[[#This Row],[Product_ID]],Products!$A:$A,Products!$B:$B,"Unknown")</f>
        <v>Peter England Chinos Orange</v>
      </c>
      <c r="AK1939" s="9">
        <f>IFERROR(tblSales[[#This Row],[Profit]]/tblSales[[#This Row],[Sales Amount]],0)</f>
        <v>8.8197657619117242E-2</v>
      </c>
      <c r="AL1939" t="str">
        <f>IF(tblSales[[#This Row],[Discount %]]&lt;=5,"0-5%",
IF(tblSales[[#This Row],[Discount %]]&lt;=10,"5-10%",
IF(tblSales[[#This Row],[Discount %]]&lt;=15,"10-15%",
IF(tblSales[[#This Row],[Discount %]]&lt;=20,"15-20%","20%+"))))</f>
        <v>20%+</v>
      </c>
    </row>
    <row r="1940" spans="1:38">
      <c r="A1940" s="2" t="s">
        <v>3877</v>
      </c>
      <c r="B1940" s="11">
        <v>45397</v>
      </c>
      <c r="C1940" s="2" t="s">
        <v>3803</v>
      </c>
      <c r="D1940" s="2" t="s">
        <v>899</v>
      </c>
      <c r="E1940" s="2" t="s">
        <v>859</v>
      </c>
      <c r="F1940" s="2" t="s">
        <v>122</v>
      </c>
      <c r="G1940" s="2">
        <v>3</v>
      </c>
      <c r="H1940" s="2">
        <v>1451.98</v>
      </c>
      <c r="I1940" s="2">
        <v>30</v>
      </c>
      <c r="J1940" s="2">
        <v>1306.78</v>
      </c>
      <c r="K1940" s="2">
        <v>12</v>
      </c>
      <c r="L1940" s="2">
        <v>365.9</v>
      </c>
      <c r="M1940" s="2">
        <v>3415.06</v>
      </c>
      <c r="N1940" s="2">
        <v>2965.71</v>
      </c>
      <c r="O1940" s="2">
        <f t="shared" si="76"/>
        <v>83.449999999999932</v>
      </c>
      <c r="P1940" s="2" t="s">
        <v>27</v>
      </c>
      <c r="Q1940" s="2" t="str">
        <f t="shared" si="75"/>
        <v>Cash</v>
      </c>
      <c r="R1940" s="2" t="s">
        <v>20</v>
      </c>
      <c r="S1940" s="2" t="s">
        <v>56</v>
      </c>
      <c r="T1940" s="2" t="s">
        <v>93</v>
      </c>
      <c r="U1940" s="2" t="s">
        <v>59</v>
      </c>
      <c r="V1940" t="str">
        <f>TEXT(tblSales[[#This Row],[Invoice Date]],"mmm")</f>
        <v>Apr</v>
      </c>
      <c r="W1940">
        <f>MONTH(tblSales[[#This Row],[Invoice Date]])</f>
        <v>4</v>
      </c>
      <c r="X1940">
        <f>YEAR(tblSales[[#This Row],[Invoice Date]])</f>
        <v>2024</v>
      </c>
      <c r="Y1940" t="str">
        <f>TEXT(tblSales[[#This Row],[Invoice Date]],"mmm-yyyy")</f>
        <v>Apr-2024</v>
      </c>
      <c r="Z1940" t="str">
        <f>_xlfn.XLOOKUP(tblSales[[#This Row],[Product_ID]],Products!$A:$A,Products!$C:$C,"Women Dresses")</f>
        <v>Handbags</v>
      </c>
      <c r="AA1940" t="str">
        <f>_xlfn.XLOOKUP(tblSales[[#This Row],[Product_ID]],Products!$A:$A,Products!$D:$D,"Unknown")</f>
        <v>Sling Bag</v>
      </c>
      <c r="AB1940" t="str">
        <f>_xlfn.XLOOKUP(tblSales[[#This Row],[Product_ID]],Products!$A:$A,Products!$E:$E,"Unknown")</f>
        <v>Fastrack</v>
      </c>
      <c r="AC1940" t="str">
        <f>_xlfn.XLOOKUP(tblSales[[#This Row],[Store_ID]],Stores!$A:$A,Stores!$B:$B,"Unknown")</f>
        <v>TrendMart Karimnagar Standard</v>
      </c>
      <c r="AD1940" t="str">
        <f>_xlfn.XLOOKUP(tblSales[[#This Row],[Store_ID]],Stores!$A:$A,Stores!$E:$E,"Unknown")</f>
        <v>South Zone 2</v>
      </c>
      <c r="AE1940" t="str">
        <f>_xlfn.XLOOKUP(tblSales[[#This Row],[Customer_ID]],Customers!$A:$A,Customers!$B:$B,"Unknown")</f>
        <v>Tara Srinivasan</v>
      </c>
      <c r="AF1940" t="str">
        <f>_xlfn.XLOOKUP(tblSales[[#This Row],[Customer_ID]],Customers!$A:$A,Customers!$J:$J,"Unknown")</f>
        <v>Gold</v>
      </c>
      <c r="AG1940" t="str">
        <f>_xlfn.XLOOKUP(tblSales[[#This Row],[Employee_ID]],Employees!$A:$A,Employees!$B:$B,"Unknown")</f>
        <v>Rahul Krishnan</v>
      </c>
      <c r="AH1940">
        <f>IF(MONTH(tblSales[[#This Row],[Invoice Date]])&gt;=4,MONTH(tblSales[[#This Row],[Invoice Date]]),MONTH(tblSales[[#This Row],[Invoice Date]])+12)</f>
        <v>4</v>
      </c>
      <c r="AI1940" s="8">
        <f>DATE(YEAR(tblSales[[#This Row],[Invoice Date]]),MONTH(tblSales[[#This Row],[Invoice Date]]),1)</f>
        <v>45383</v>
      </c>
      <c r="AJ1940" t="str">
        <f>_xlfn.XLOOKUP(tblSales[[#This Row],[Product_ID]],Products!$A:$A,Products!$B:$B,"Unknown")</f>
        <v>Fastrack Sling Bag Peach</v>
      </c>
      <c r="AK1940" s="9">
        <f>IFERROR(tblSales[[#This Row],[Profit]]/tblSales[[#This Row],[Sales Amount]],0)</f>
        <v>2.4435881067975361E-2</v>
      </c>
      <c r="AL1940" t="str">
        <f>IF(tblSales[[#This Row],[Discount %]]&lt;=5,"0-5%",
IF(tblSales[[#This Row],[Discount %]]&lt;=10,"5-10%",
IF(tblSales[[#This Row],[Discount %]]&lt;=15,"10-15%",
IF(tblSales[[#This Row],[Discount %]]&lt;=20,"15-20%","20%+"))))</f>
        <v>20%+</v>
      </c>
    </row>
    <row r="1941" spans="1:38">
      <c r="A1941" s="2" t="s">
        <v>3878</v>
      </c>
      <c r="B1941" s="11">
        <v>45737</v>
      </c>
      <c r="C1941" s="2" t="s">
        <v>393</v>
      </c>
      <c r="D1941" s="2" t="s">
        <v>253</v>
      </c>
      <c r="E1941" s="2" t="s">
        <v>668</v>
      </c>
      <c r="F1941" s="2" t="s">
        <v>386</v>
      </c>
      <c r="G1941" s="2">
        <v>3</v>
      </c>
      <c r="H1941" s="2">
        <v>1173.98</v>
      </c>
      <c r="I1941" s="2">
        <v>5</v>
      </c>
      <c r="J1941" s="2">
        <v>176.1</v>
      </c>
      <c r="K1941" s="2">
        <v>12</v>
      </c>
      <c r="L1941" s="2">
        <v>401.5</v>
      </c>
      <c r="M1941" s="2">
        <v>3747.34</v>
      </c>
      <c r="N1941" s="2">
        <v>2597.7600000000002</v>
      </c>
      <c r="O1941" s="2">
        <f t="shared" si="76"/>
        <v>748.07999999999993</v>
      </c>
      <c r="P1941" s="2" t="s">
        <v>27</v>
      </c>
      <c r="Q1941" s="2" t="str">
        <f t="shared" si="75"/>
        <v>Cash</v>
      </c>
      <c r="R1941" s="2" t="s">
        <v>20</v>
      </c>
      <c r="S1941" s="2" t="s">
        <v>56</v>
      </c>
      <c r="T1941" s="2" t="s">
        <v>1931</v>
      </c>
      <c r="U1941" s="2" t="s">
        <v>59</v>
      </c>
      <c r="V1941" t="str">
        <f>TEXT(tblSales[[#This Row],[Invoice Date]],"mmm")</f>
        <v>Mar</v>
      </c>
      <c r="W1941">
        <f>MONTH(tblSales[[#This Row],[Invoice Date]])</f>
        <v>3</v>
      </c>
      <c r="X1941">
        <f>YEAR(tblSales[[#This Row],[Invoice Date]])</f>
        <v>2025</v>
      </c>
      <c r="Y1941" t="str">
        <f>TEXT(tblSales[[#This Row],[Invoice Date]],"mmm-yyyy")</f>
        <v>Mar-2025</v>
      </c>
      <c r="Z1941" t="str">
        <f>_xlfn.XLOOKUP(tblSales[[#This Row],[Product_ID]],Products!$A:$A,Products!$C:$C,"Women Dresses")</f>
        <v>Handbags</v>
      </c>
      <c r="AA1941" t="str">
        <f>_xlfn.XLOOKUP(tblSales[[#This Row],[Product_ID]],Products!$A:$A,Products!$D:$D,"Unknown")</f>
        <v>Backpack</v>
      </c>
      <c r="AB1941" t="str">
        <f>_xlfn.XLOOKUP(tblSales[[#This Row],[Product_ID]],Products!$A:$A,Products!$E:$E,"Unknown")</f>
        <v>Wrangler</v>
      </c>
      <c r="AC1941" t="str">
        <f>_xlfn.XLOOKUP(tblSales[[#This Row],[Store_ID]],Stores!$A:$A,Stores!$B:$B,"Unknown")</f>
        <v>TrendMart Kollam Flagship</v>
      </c>
      <c r="AD1941" t="str">
        <f>_xlfn.XLOOKUP(tblSales[[#This Row],[Store_ID]],Stores!$A:$A,Stores!$E:$E,"Unknown")</f>
        <v>South Zone 1</v>
      </c>
      <c r="AE1941" t="str">
        <f>_xlfn.XLOOKUP(tblSales[[#This Row],[Customer_ID]],Customers!$A:$A,Customers!$B:$B,"Unknown")</f>
        <v>Lakshmi Subramaniam</v>
      </c>
      <c r="AF1941" t="str">
        <f>_xlfn.XLOOKUP(tblSales[[#This Row],[Customer_ID]],Customers!$A:$A,Customers!$J:$J,"Unknown")</f>
        <v>Platinum</v>
      </c>
      <c r="AG1941" t="str">
        <f>_xlfn.XLOOKUP(tblSales[[#This Row],[Employee_ID]],Employees!$A:$A,Employees!$B:$B,"Unknown")</f>
        <v>Malini Gowda</v>
      </c>
      <c r="AH1941">
        <f>IF(MONTH(tblSales[[#This Row],[Invoice Date]])&gt;=4,MONTH(tblSales[[#This Row],[Invoice Date]]),MONTH(tblSales[[#This Row],[Invoice Date]])+12)</f>
        <v>15</v>
      </c>
      <c r="AI1941" s="8">
        <f>DATE(YEAR(tblSales[[#This Row],[Invoice Date]]),MONTH(tblSales[[#This Row],[Invoice Date]]),1)</f>
        <v>45717</v>
      </c>
      <c r="AJ1941" t="str">
        <f>_xlfn.XLOOKUP(tblSales[[#This Row],[Product_ID]],Products!$A:$A,Products!$B:$B,"Unknown")</f>
        <v>Wrangler Backpack Brown</v>
      </c>
      <c r="AK1941" s="9">
        <f>IFERROR(tblSales[[#This Row],[Profit]]/tblSales[[#This Row],[Sales Amount]],0)</f>
        <v>0.19962960393238935</v>
      </c>
      <c r="AL1941" t="str">
        <f>IF(tblSales[[#This Row],[Discount %]]&lt;=5,"0-5%",
IF(tblSales[[#This Row],[Discount %]]&lt;=10,"5-10%",
IF(tblSales[[#This Row],[Discount %]]&lt;=15,"10-15%",
IF(tblSales[[#This Row],[Discount %]]&lt;=20,"15-20%","20%+"))))</f>
        <v>0-5%</v>
      </c>
    </row>
    <row r="1942" spans="1:38">
      <c r="A1942" s="2" t="s">
        <v>3879</v>
      </c>
      <c r="B1942" s="11">
        <v>45600</v>
      </c>
      <c r="C1942" s="2" t="s">
        <v>3085</v>
      </c>
      <c r="D1942" s="2" t="s">
        <v>1833</v>
      </c>
      <c r="E1942" s="2" t="s">
        <v>448</v>
      </c>
      <c r="F1942" s="2" t="s">
        <v>350</v>
      </c>
      <c r="G1942" s="2">
        <v>3</v>
      </c>
      <c r="H1942" s="2">
        <v>1801.1</v>
      </c>
      <c r="I1942" s="2">
        <v>5</v>
      </c>
      <c r="J1942" s="2">
        <v>270.17</v>
      </c>
      <c r="K1942" s="2">
        <v>12</v>
      </c>
      <c r="L1942" s="2">
        <v>615.98</v>
      </c>
      <c r="M1942" s="2">
        <v>5749.11</v>
      </c>
      <c r="N1942" s="2">
        <v>3994.65</v>
      </c>
      <c r="O1942" s="2">
        <f t="shared" si="76"/>
        <v>1138.4799999999996</v>
      </c>
      <c r="P1942" s="2" t="s">
        <v>29</v>
      </c>
      <c r="Q1942" s="2" t="str">
        <f t="shared" si="75"/>
        <v>Debit Card</v>
      </c>
      <c r="R1942" s="2" t="s">
        <v>21</v>
      </c>
      <c r="S1942" s="2" t="s">
        <v>56</v>
      </c>
      <c r="T1942" s="2" t="s">
        <v>1337</v>
      </c>
      <c r="U1942" s="2" t="s">
        <v>59</v>
      </c>
      <c r="V1942" t="str">
        <f>TEXT(tblSales[[#This Row],[Invoice Date]],"mmm")</f>
        <v>Nov</v>
      </c>
      <c r="W1942">
        <f>MONTH(tblSales[[#This Row],[Invoice Date]])</f>
        <v>11</v>
      </c>
      <c r="X1942">
        <f>YEAR(tblSales[[#This Row],[Invoice Date]])</f>
        <v>2024</v>
      </c>
      <c r="Y1942" t="str">
        <f>TEXT(tblSales[[#This Row],[Invoice Date]],"mmm-yyyy")</f>
        <v>Nov-2024</v>
      </c>
      <c r="Z1942" t="str">
        <f>_xlfn.XLOOKUP(tblSales[[#This Row],[Product_ID]],Products!$A:$A,Products!$C:$C,"Women Dresses")</f>
        <v>Women Sarees</v>
      </c>
      <c r="AA1942" t="str">
        <f>_xlfn.XLOOKUP(tblSales[[#This Row],[Product_ID]],Products!$A:$A,Products!$D:$D,"Unknown")</f>
        <v>Printed Saree</v>
      </c>
      <c r="AB1942" t="str">
        <f>_xlfn.XLOOKUP(tblSales[[#This Row],[Product_ID]],Products!$A:$A,Products!$E:$E,"Unknown")</f>
        <v>Sonata</v>
      </c>
      <c r="AC1942" t="str">
        <f>_xlfn.XLOOKUP(tblSales[[#This Row],[Store_ID]],Stores!$A:$A,Stores!$B:$B,"Unknown")</f>
        <v>TrendMart Nellore High Street</v>
      </c>
      <c r="AD1942" t="str">
        <f>_xlfn.XLOOKUP(tblSales[[#This Row],[Store_ID]],Stores!$A:$A,Stores!$E:$E,"Unknown")</f>
        <v>South Zone 3</v>
      </c>
      <c r="AE1942" t="str">
        <f>_xlfn.XLOOKUP(tblSales[[#This Row],[Customer_ID]],Customers!$A:$A,Customers!$B:$B,"Unknown")</f>
        <v>Jayaram Srinivasan</v>
      </c>
      <c r="AF1942" t="str">
        <f>_xlfn.XLOOKUP(tblSales[[#This Row],[Customer_ID]],Customers!$A:$A,Customers!$J:$J,"Unknown")</f>
        <v>Silver</v>
      </c>
      <c r="AG1942" t="str">
        <f>_xlfn.XLOOKUP(tblSales[[#This Row],[Employee_ID]],Employees!$A:$A,Employees!$B:$B,"Unknown")</f>
        <v>Chitra Chettiar</v>
      </c>
      <c r="AH1942">
        <f>IF(MONTH(tblSales[[#This Row],[Invoice Date]])&gt;=4,MONTH(tblSales[[#This Row],[Invoice Date]]),MONTH(tblSales[[#This Row],[Invoice Date]])+12)</f>
        <v>11</v>
      </c>
      <c r="AI1942" s="8">
        <f>DATE(YEAR(tblSales[[#This Row],[Invoice Date]]),MONTH(tblSales[[#This Row],[Invoice Date]]),1)</f>
        <v>45597</v>
      </c>
      <c r="AJ1942" t="str">
        <f>_xlfn.XLOOKUP(tblSales[[#This Row],[Product_ID]],Products!$A:$A,Products!$B:$B,"Unknown")</f>
        <v>Sonata Printed Saree Peach</v>
      </c>
      <c r="AK1942" s="9">
        <f>IFERROR(tblSales[[#This Row],[Profit]]/tblSales[[#This Row],[Sales Amount]],0)</f>
        <v>0.1980271729015447</v>
      </c>
      <c r="AL1942" t="str">
        <f>IF(tblSales[[#This Row],[Discount %]]&lt;=5,"0-5%",
IF(tblSales[[#This Row],[Discount %]]&lt;=10,"5-10%",
IF(tblSales[[#This Row],[Discount %]]&lt;=15,"10-15%",
IF(tblSales[[#This Row],[Discount %]]&lt;=20,"15-20%","20%+"))))</f>
        <v>0-5%</v>
      </c>
    </row>
    <row r="1943" spans="1:38">
      <c r="A1943" s="2" t="s">
        <v>3880</v>
      </c>
      <c r="B1943" s="11">
        <v>45393</v>
      </c>
      <c r="C1943" s="2" t="s">
        <v>1191</v>
      </c>
      <c r="D1943" s="2" t="s">
        <v>753</v>
      </c>
      <c r="E1943" s="2" t="s">
        <v>453</v>
      </c>
      <c r="F1943" s="2" t="s">
        <v>92</v>
      </c>
      <c r="G1943" s="2">
        <v>1</v>
      </c>
      <c r="H1943" s="2">
        <v>1071.3499999999999</v>
      </c>
      <c r="I1943" s="2">
        <v>20</v>
      </c>
      <c r="J1943" s="2">
        <v>214.27</v>
      </c>
      <c r="K1943" s="2">
        <v>12</v>
      </c>
      <c r="L1943" s="2">
        <v>102.85</v>
      </c>
      <c r="M1943" s="2">
        <v>959.93</v>
      </c>
      <c r="N1943" s="2">
        <v>583.86</v>
      </c>
      <c r="O1943" s="2">
        <f t="shared" si="76"/>
        <v>273.21999999999991</v>
      </c>
      <c r="P1943" s="2" t="s">
        <v>28</v>
      </c>
      <c r="Q1943" s="2" t="str">
        <f t="shared" si="75"/>
        <v>Credit Card</v>
      </c>
      <c r="R1943" s="2" t="s">
        <v>21</v>
      </c>
      <c r="S1943" s="2" t="s">
        <v>56</v>
      </c>
      <c r="T1943" s="2" t="s">
        <v>3881</v>
      </c>
      <c r="U1943" s="2" t="s">
        <v>59</v>
      </c>
      <c r="V1943" t="str">
        <f>TEXT(tblSales[[#This Row],[Invoice Date]],"mmm")</f>
        <v>Apr</v>
      </c>
      <c r="W1943">
        <f>MONTH(tblSales[[#This Row],[Invoice Date]])</f>
        <v>4</v>
      </c>
      <c r="X1943">
        <f>YEAR(tblSales[[#This Row],[Invoice Date]])</f>
        <v>2024</v>
      </c>
      <c r="Y1943" t="str">
        <f>TEXT(tblSales[[#This Row],[Invoice Date]],"mmm-yyyy")</f>
        <v>Apr-2024</v>
      </c>
      <c r="Z1943" t="str">
        <f>_xlfn.XLOOKUP(tblSales[[#This Row],[Product_ID]],Products!$A:$A,Products!$C:$C,"Women Dresses")</f>
        <v>Accessories</v>
      </c>
      <c r="AA1943" t="str">
        <f>_xlfn.XLOOKUP(tblSales[[#This Row],[Product_ID]],Products!$A:$A,Products!$D:$D,"Unknown")</f>
        <v>Tie</v>
      </c>
      <c r="AB1943" t="str">
        <f>_xlfn.XLOOKUP(tblSales[[#This Row],[Product_ID]],Products!$A:$A,Products!$E:$E,"Unknown")</f>
        <v>Being Human</v>
      </c>
      <c r="AC1943" t="str">
        <f>_xlfn.XLOOKUP(tblSales[[#This Row],[Store_ID]],Stores!$A:$A,Stores!$B:$B,"Unknown")</f>
        <v>TrendMart Khammam Standard</v>
      </c>
      <c r="AD1943" t="str">
        <f>_xlfn.XLOOKUP(tblSales[[#This Row],[Store_ID]],Stores!$A:$A,Stores!$E:$E,"Unknown")</f>
        <v>South Zone 2</v>
      </c>
      <c r="AE1943" t="str">
        <f>_xlfn.XLOOKUP(tblSales[[#This Row],[Customer_ID]],Customers!$A:$A,Customers!$B:$B,"Unknown")</f>
        <v>Srinivas Hegde</v>
      </c>
      <c r="AF1943" t="str">
        <f>_xlfn.XLOOKUP(tblSales[[#This Row],[Customer_ID]],Customers!$A:$A,Customers!$J:$J,"Unknown")</f>
        <v>Silver</v>
      </c>
      <c r="AG1943" t="str">
        <f>_xlfn.XLOOKUP(tblSales[[#This Row],[Employee_ID]],Employees!$A:$A,Employees!$B:$B,"Unknown")</f>
        <v>Manoj Ramachandran</v>
      </c>
      <c r="AH1943">
        <f>IF(MONTH(tblSales[[#This Row],[Invoice Date]])&gt;=4,MONTH(tblSales[[#This Row],[Invoice Date]]),MONTH(tblSales[[#This Row],[Invoice Date]])+12)</f>
        <v>4</v>
      </c>
      <c r="AI1943" s="8">
        <f>DATE(YEAR(tblSales[[#This Row],[Invoice Date]]),MONTH(tblSales[[#This Row],[Invoice Date]]),1)</f>
        <v>45383</v>
      </c>
      <c r="AJ1943" t="str">
        <f>_xlfn.XLOOKUP(tblSales[[#This Row],[Product_ID]],Products!$A:$A,Products!$B:$B,"Unknown")</f>
        <v>Indian Terrain Denim Shirt Wine</v>
      </c>
      <c r="AK1943" s="9">
        <f>IFERROR(tblSales[[#This Row],[Profit]]/tblSales[[#This Row],[Sales Amount]],0)</f>
        <v>0.28462492056712463</v>
      </c>
      <c r="AL1943" t="str">
        <f>IF(tblSales[[#This Row],[Discount %]]&lt;=5,"0-5%",
IF(tblSales[[#This Row],[Discount %]]&lt;=10,"5-10%",
IF(tblSales[[#This Row],[Discount %]]&lt;=15,"10-15%",
IF(tblSales[[#This Row],[Discount %]]&lt;=20,"15-20%","20%+"))))</f>
        <v>15-20%</v>
      </c>
    </row>
    <row r="1944" spans="1:38">
      <c r="A1944" s="2" t="s">
        <v>3882</v>
      </c>
      <c r="B1944" s="11">
        <v>45547</v>
      </c>
      <c r="C1944" s="2" t="s">
        <v>3883</v>
      </c>
      <c r="D1944" s="2" t="s">
        <v>1091</v>
      </c>
      <c r="E1944" s="2" t="s">
        <v>394</v>
      </c>
      <c r="F1944" s="2" t="s">
        <v>233</v>
      </c>
      <c r="G1944" s="2">
        <v>2</v>
      </c>
      <c r="H1944" s="2">
        <v>1360.64</v>
      </c>
      <c r="I1944" s="2">
        <v>10</v>
      </c>
      <c r="J1944" s="2">
        <v>272.13</v>
      </c>
      <c r="K1944" s="2">
        <v>12</v>
      </c>
      <c r="L1944" s="2">
        <v>293.89999999999998</v>
      </c>
      <c r="M1944" s="2">
        <v>2743.05</v>
      </c>
      <c r="N1944" s="2">
        <v>1789.36</v>
      </c>
      <c r="O1944" s="2">
        <f t="shared" si="76"/>
        <v>659.7900000000003</v>
      </c>
      <c r="P1944" s="2" t="s">
        <v>29</v>
      </c>
      <c r="Q1944" s="2" t="str">
        <f t="shared" si="75"/>
        <v>Debit Card</v>
      </c>
      <c r="R1944" s="2" t="s">
        <v>20</v>
      </c>
      <c r="S1944" s="2" t="s">
        <v>56</v>
      </c>
      <c r="T1944" s="2" t="s">
        <v>2226</v>
      </c>
      <c r="U1944" s="2" t="s">
        <v>59</v>
      </c>
      <c r="V1944" t="str">
        <f>TEXT(tblSales[[#This Row],[Invoice Date]],"mmm")</f>
        <v>Sep</v>
      </c>
      <c r="W1944">
        <f>MONTH(tblSales[[#This Row],[Invoice Date]])</f>
        <v>9</v>
      </c>
      <c r="X1944">
        <f>YEAR(tblSales[[#This Row],[Invoice Date]])</f>
        <v>2024</v>
      </c>
      <c r="Y1944" t="str">
        <f>TEXT(tblSales[[#This Row],[Invoice Date]],"mmm-yyyy")</f>
        <v>Sep-2024</v>
      </c>
      <c r="Z1944" t="str">
        <f>_xlfn.XLOOKUP(tblSales[[#This Row],[Product_ID]],Products!$A:$A,Products!$C:$C,"Women Dresses")</f>
        <v>Sportswear</v>
      </c>
      <c r="AA1944" t="str">
        <f>_xlfn.XLOOKUP(tblSales[[#This Row],[Product_ID]],Products!$A:$A,Products!$D:$D,"Unknown")</f>
        <v>Track Suit</v>
      </c>
      <c r="AB1944" t="str">
        <f>_xlfn.XLOOKUP(tblSales[[#This Row],[Product_ID]],Products!$A:$A,Products!$E:$E,"Unknown")</f>
        <v>Bata</v>
      </c>
      <c r="AC1944" t="str">
        <f>_xlfn.XLOOKUP(tblSales[[#This Row],[Store_ID]],Stores!$A:$A,Stores!$B:$B,"Unknown")</f>
        <v>TrendMart Thoothukudi High Street</v>
      </c>
      <c r="AD1944" t="str">
        <f>_xlfn.XLOOKUP(tblSales[[#This Row],[Store_ID]],Stores!$A:$A,Stores!$E:$E,"Unknown")</f>
        <v>South Zone 1</v>
      </c>
      <c r="AE1944" t="str">
        <f>_xlfn.XLOOKUP(tblSales[[#This Row],[Customer_ID]],Customers!$A:$A,Customers!$B:$B,"Unknown")</f>
        <v>Jyothi Balasubramaniam</v>
      </c>
      <c r="AF1944" t="str">
        <f>_xlfn.XLOOKUP(tblSales[[#This Row],[Customer_ID]],Customers!$A:$A,Customers!$J:$J,"Unknown")</f>
        <v>Platinum</v>
      </c>
      <c r="AG1944" t="str">
        <f>_xlfn.XLOOKUP(tblSales[[#This Row],[Employee_ID]],Employees!$A:$A,Employees!$B:$B,"Unknown")</f>
        <v>Malathi Varma</v>
      </c>
      <c r="AH1944">
        <f>IF(MONTH(tblSales[[#This Row],[Invoice Date]])&gt;=4,MONTH(tblSales[[#This Row],[Invoice Date]]),MONTH(tblSales[[#This Row],[Invoice Date]])+12)</f>
        <v>9</v>
      </c>
      <c r="AI1944" s="8">
        <f>DATE(YEAR(tblSales[[#This Row],[Invoice Date]]),MONTH(tblSales[[#This Row],[Invoice Date]]),1)</f>
        <v>45536</v>
      </c>
      <c r="AJ1944" t="str">
        <f>_xlfn.XLOOKUP(tblSales[[#This Row],[Product_ID]],Products!$A:$A,Products!$B:$B,"Unknown")</f>
        <v>Bata Track Suit Black</v>
      </c>
      <c r="AK1944" s="9">
        <f>IFERROR(tblSales[[#This Row],[Profit]]/tblSales[[#This Row],[Sales Amount]],0)</f>
        <v>0.2405315251271396</v>
      </c>
      <c r="AL1944" t="str">
        <f>IF(tblSales[[#This Row],[Discount %]]&lt;=5,"0-5%",
IF(tblSales[[#This Row],[Discount %]]&lt;=10,"5-10%",
IF(tblSales[[#This Row],[Discount %]]&lt;=15,"10-15%",
IF(tblSales[[#This Row],[Discount %]]&lt;=20,"15-20%","20%+"))))</f>
        <v>5-10%</v>
      </c>
    </row>
    <row r="1945" spans="1:38">
      <c r="A1945" s="2" t="s">
        <v>3884</v>
      </c>
      <c r="B1945" s="11">
        <v>45618</v>
      </c>
      <c r="C1945" s="2" t="s">
        <v>2410</v>
      </c>
      <c r="D1945" s="2" t="s">
        <v>242</v>
      </c>
      <c r="E1945" s="2" t="s">
        <v>717</v>
      </c>
      <c r="F1945" s="2" t="s">
        <v>161</v>
      </c>
      <c r="G1945" s="2">
        <v>1</v>
      </c>
      <c r="H1945" s="2">
        <v>1533.42</v>
      </c>
      <c r="I1945" s="2">
        <v>25</v>
      </c>
      <c r="J1945" s="2">
        <v>383.36</v>
      </c>
      <c r="K1945" s="2">
        <v>12</v>
      </c>
      <c r="L1945" s="2">
        <v>138.01</v>
      </c>
      <c r="M1945" s="2">
        <v>1288.07</v>
      </c>
      <c r="N1945" s="2">
        <v>971.65</v>
      </c>
      <c r="O1945" s="2">
        <f t="shared" si="76"/>
        <v>178.40999999999997</v>
      </c>
      <c r="P1945" s="2" t="s">
        <v>29</v>
      </c>
      <c r="Q1945" s="2" t="str">
        <f t="shared" si="75"/>
        <v>Debit Card</v>
      </c>
      <c r="R1945" s="2" t="s">
        <v>20</v>
      </c>
      <c r="S1945" s="2" t="s">
        <v>56</v>
      </c>
      <c r="T1945" s="2" t="s">
        <v>1052</v>
      </c>
      <c r="U1945" s="2" t="s">
        <v>59</v>
      </c>
      <c r="V1945" t="str">
        <f>TEXT(tblSales[[#This Row],[Invoice Date]],"mmm")</f>
        <v>Nov</v>
      </c>
      <c r="W1945">
        <f>MONTH(tblSales[[#This Row],[Invoice Date]])</f>
        <v>11</v>
      </c>
      <c r="X1945">
        <f>YEAR(tblSales[[#This Row],[Invoice Date]])</f>
        <v>2024</v>
      </c>
      <c r="Y1945" t="str">
        <f>TEXT(tblSales[[#This Row],[Invoice Date]],"mmm-yyyy")</f>
        <v>Nov-2024</v>
      </c>
      <c r="Z1945" t="str">
        <f>_xlfn.XLOOKUP(tblSales[[#This Row],[Product_ID]],Products!$A:$A,Products!$C:$C,"Women Dresses")</f>
        <v>Women Jeans</v>
      </c>
      <c r="AA1945" t="str">
        <f>_xlfn.XLOOKUP(tblSales[[#This Row],[Product_ID]],Products!$A:$A,Products!$D:$D,"Unknown")</f>
        <v>Bootcut</v>
      </c>
      <c r="AB1945" t="str">
        <f>_xlfn.XLOOKUP(tblSales[[#This Row],[Product_ID]],Products!$A:$A,Products!$E:$E,"Unknown")</f>
        <v>Missing Brand Name</v>
      </c>
      <c r="AC1945" t="str">
        <f>_xlfn.XLOOKUP(tblSales[[#This Row],[Store_ID]],Stores!$A:$A,Stores!$B:$B,"Unknown")</f>
        <v>TrendMart Thrissur Standard</v>
      </c>
      <c r="AD1945" t="str">
        <f>_xlfn.XLOOKUP(tblSales[[#This Row],[Store_ID]],Stores!$A:$A,Stores!$E:$E,"Unknown")</f>
        <v>South Zone 1</v>
      </c>
      <c r="AE1945" t="str">
        <f>_xlfn.XLOOKUP(tblSales[[#This Row],[Customer_ID]],Customers!$A:$A,Customers!$B:$B,"Unknown")</f>
        <v>Kannan Gupta</v>
      </c>
      <c r="AF1945" t="str">
        <f>_xlfn.XLOOKUP(tblSales[[#This Row],[Customer_ID]],Customers!$A:$A,Customers!$J:$J,"Unknown")</f>
        <v>Silver</v>
      </c>
      <c r="AG1945" t="str">
        <f>_xlfn.XLOOKUP(tblSales[[#This Row],[Employee_ID]],Employees!$A:$A,Employees!$B:$B,"Unknown")</f>
        <v>Chandra Reddy</v>
      </c>
      <c r="AH1945">
        <f>IF(MONTH(tblSales[[#This Row],[Invoice Date]])&gt;=4,MONTH(tblSales[[#This Row],[Invoice Date]]),MONTH(tblSales[[#This Row],[Invoice Date]])+12)</f>
        <v>11</v>
      </c>
      <c r="AI1945" s="8">
        <f>DATE(YEAR(tblSales[[#This Row],[Invoice Date]]),MONTH(tblSales[[#This Row],[Invoice Date]]),1)</f>
        <v>45597</v>
      </c>
      <c r="AJ1945" t="str">
        <f>_xlfn.XLOOKUP(tblSales[[#This Row],[Product_ID]],Products!$A:$A,Products!$B:$B,"Unknown")</f>
        <v>US Polo Assn Bootcut Sky Blue</v>
      </c>
      <c r="AK1945" s="9">
        <f>IFERROR(tblSales[[#This Row],[Profit]]/tblSales[[#This Row],[Sales Amount]],0)</f>
        <v>0.13850955305224094</v>
      </c>
      <c r="AL1945" t="str">
        <f>IF(tblSales[[#This Row],[Discount %]]&lt;=5,"0-5%",
IF(tblSales[[#This Row],[Discount %]]&lt;=10,"5-10%",
IF(tblSales[[#This Row],[Discount %]]&lt;=15,"10-15%",
IF(tblSales[[#This Row],[Discount %]]&lt;=20,"15-20%","20%+"))))</f>
        <v>20%+</v>
      </c>
    </row>
    <row r="1946" spans="1:38">
      <c r="A1946" s="2" t="s">
        <v>3885</v>
      </c>
      <c r="B1946" s="11">
        <v>45390</v>
      </c>
      <c r="C1946" s="2" t="s">
        <v>3886</v>
      </c>
      <c r="D1946" s="2" t="s">
        <v>242</v>
      </c>
      <c r="E1946" s="2" t="s">
        <v>156</v>
      </c>
      <c r="F1946" s="2" t="s">
        <v>523</v>
      </c>
      <c r="G1946" s="2">
        <v>4</v>
      </c>
      <c r="H1946" s="2">
        <v>1429.79</v>
      </c>
      <c r="I1946" s="2">
        <v>20</v>
      </c>
      <c r="J1946" s="2">
        <v>1143.83</v>
      </c>
      <c r="K1946" s="2">
        <v>12</v>
      </c>
      <c r="L1946" s="2">
        <v>549.04</v>
      </c>
      <c r="M1946" s="2">
        <v>5124.37</v>
      </c>
      <c r="N1946" s="2">
        <v>3886.6</v>
      </c>
      <c r="O1946" s="2">
        <f t="shared" si="76"/>
        <v>688.73</v>
      </c>
      <c r="P1946" s="2" t="s">
        <v>27</v>
      </c>
      <c r="Q1946" s="2" t="str">
        <f t="shared" si="75"/>
        <v>Cash</v>
      </c>
      <c r="R1946" s="2" t="s">
        <v>21</v>
      </c>
      <c r="S1946" s="2" t="s">
        <v>56</v>
      </c>
      <c r="T1946" s="2" t="s">
        <v>1651</v>
      </c>
      <c r="U1946" s="2" t="s">
        <v>59</v>
      </c>
      <c r="V1946" t="str">
        <f>TEXT(tblSales[[#This Row],[Invoice Date]],"mmm")</f>
        <v>Apr</v>
      </c>
      <c r="W1946">
        <f>MONTH(tblSales[[#This Row],[Invoice Date]])</f>
        <v>4</v>
      </c>
      <c r="X1946">
        <f>YEAR(tblSales[[#This Row],[Invoice Date]])</f>
        <v>2024</v>
      </c>
      <c r="Y1946" t="str">
        <f>TEXT(tblSales[[#This Row],[Invoice Date]],"mmm-yyyy")</f>
        <v>Apr-2024</v>
      </c>
      <c r="Z1946" t="str">
        <f>_xlfn.XLOOKUP(tblSales[[#This Row],[Product_ID]],Products!$A:$A,Products!$C:$C,"Women Dresses")</f>
        <v>Women Jeans</v>
      </c>
      <c r="AA1946" t="str">
        <f>_xlfn.XLOOKUP(tblSales[[#This Row],[Product_ID]],Products!$A:$A,Products!$D:$D,"Unknown")</f>
        <v>Bootcut</v>
      </c>
      <c r="AB1946" t="str">
        <f>_xlfn.XLOOKUP(tblSales[[#This Row],[Product_ID]],Products!$A:$A,Products!$E:$E,"Unknown")</f>
        <v>Missing Brand Name</v>
      </c>
      <c r="AC1946" t="str">
        <f>_xlfn.XLOOKUP(tblSales[[#This Row],[Store_ID]],Stores!$A:$A,Stores!$B:$B,"Unknown")</f>
        <v>TrendMart Madurai Mall Kiosk</v>
      </c>
      <c r="AD1946" t="str">
        <f>_xlfn.XLOOKUP(tblSales[[#This Row],[Store_ID]],Stores!$A:$A,Stores!$E:$E,"Unknown")</f>
        <v>South Zone 1</v>
      </c>
      <c r="AE1946" t="str">
        <f>_xlfn.XLOOKUP(tblSales[[#This Row],[Customer_ID]],Customers!$A:$A,Customers!$B:$B,"Unknown")</f>
        <v>Divya Sharma</v>
      </c>
      <c r="AF1946" t="str">
        <f>_xlfn.XLOOKUP(tblSales[[#This Row],[Customer_ID]],Customers!$A:$A,Customers!$J:$J,"Unknown")</f>
        <v>Silver</v>
      </c>
      <c r="AG1946" t="str">
        <f>_xlfn.XLOOKUP(tblSales[[#This Row],[Employee_ID]],Employees!$A:$A,Employees!$B:$B,"Unknown")</f>
        <v>Vinod Hegde</v>
      </c>
      <c r="AH1946">
        <f>IF(MONTH(tblSales[[#This Row],[Invoice Date]])&gt;=4,MONTH(tblSales[[#This Row],[Invoice Date]]),MONTH(tblSales[[#This Row],[Invoice Date]])+12)</f>
        <v>4</v>
      </c>
      <c r="AI1946" s="8">
        <f>DATE(YEAR(tblSales[[#This Row],[Invoice Date]]),MONTH(tblSales[[#This Row],[Invoice Date]]),1)</f>
        <v>45383</v>
      </c>
      <c r="AJ1946" t="str">
        <f>_xlfn.XLOOKUP(tblSales[[#This Row],[Product_ID]],Products!$A:$A,Products!$B:$B,"Unknown")</f>
        <v>US Polo Assn Bootcut Sky Blue</v>
      </c>
      <c r="AK1946" s="9">
        <f>IFERROR(tblSales[[#This Row],[Profit]]/tblSales[[#This Row],[Sales Amount]],0)</f>
        <v>0.1344028631812301</v>
      </c>
      <c r="AL1946" t="str">
        <f>IF(tblSales[[#This Row],[Discount %]]&lt;=5,"0-5%",
IF(tblSales[[#This Row],[Discount %]]&lt;=10,"5-10%",
IF(tblSales[[#This Row],[Discount %]]&lt;=15,"10-15%",
IF(tblSales[[#This Row],[Discount %]]&lt;=20,"15-20%","20%+"))))</f>
        <v>15-20%</v>
      </c>
    </row>
    <row r="1947" spans="1:38">
      <c r="A1947" s="2" t="s">
        <v>3887</v>
      </c>
      <c r="B1947" s="11">
        <v>45592</v>
      </c>
      <c r="C1947" s="2" t="s">
        <v>3888</v>
      </c>
      <c r="D1947" s="2" t="s">
        <v>474</v>
      </c>
      <c r="E1947" s="2" t="s">
        <v>779</v>
      </c>
      <c r="F1947" s="2" t="s">
        <v>276</v>
      </c>
      <c r="G1947" s="2">
        <v>1</v>
      </c>
      <c r="H1947" s="2">
        <v>3313.99</v>
      </c>
      <c r="I1947" s="2">
        <v>30</v>
      </c>
      <c r="J1947" s="2">
        <v>994.2</v>
      </c>
      <c r="K1947" s="2">
        <v>12</v>
      </c>
      <c r="L1947" s="2">
        <v>278.37</v>
      </c>
      <c r="M1947" s="2">
        <v>2598.16</v>
      </c>
      <c r="N1947" s="2">
        <v>2034.01</v>
      </c>
      <c r="O1947" s="2">
        <f t="shared" si="76"/>
        <v>285.77999999999986</v>
      </c>
      <c r="P1947" s="2" t="s">
        <v>29</v>
      </c>
      <c r="Q1947" s="2" t="str">
        <f t="shared" si="75"/>
        <v>Debit Card</v>
      </c>
      <c r="R1947" s="2" t="s">
        <v>20</v>
      </c>
      <c r="S1947" s="2" t="s">
        <v>56</v>
      </c>
      <c r="T1947" s="2" t="s">
        <v>1679</v>
      </c>
      <c r="U1947" s="2" t="s">
        <v>60</v>
      </c>
      <c r="V1947" t="str">
        <f>TEXT(tblSales[[#This Row],[Invoice Date]],"mmm")</f>
        <v>Oct</v>
      </c>
      <c r="W1947">
        <f>MONTH(tblSales[[#This Row],[Invoice Date]])</f>
        <v>10</v>
      </c>
      <c r="X1947">
        <f>YEAR(tblSales[[#This Row],[Invoice Date]])</f>
        <v>2024</v>
      </c>
      <c r="Y1947" t="str">
        <f>TEXT(tblSales[[#This Row],[Invoice Date]],"mmm-yyyy")</f>
        <v>Oct-2024</v>
      </c>
      <c r="Z1947" t="str">
        <f>_xlfn.XLOOKUP(tblSales[[#This Row],[Product_ID]],Products!$A:$A,Products!$C:$C,"Women Dresses")</f>
        <v>Handbags</v>
      </c>
      <c r="AA1947" t="str">
        <f>_xlfn.XLOOKUP(tblSales[[#This Row],[Product_ID]],Products!$A:$A,Products!$D:$D,"Unknown")</f>
        <v>Sling Bag</v>
      </c>
      <c r="AB1947" t="str">
        <f>_xlfn.XLOOKUP(tblSales[[#This Row],[Product_ID]],Products!$A:$A,Products!$E:$E,"Unknown")</f>
        <v>GRT Jewellers</v>
      </c>
      <c r="AC1947" t="str">
        <f>_xlfn.XLOOKUP(tblSales[[#This Row],[Store_ID]],Stores!$A:$A,Stores!$B:$B,"Unknown")</f>
        <v>TrendMart Vellore Standard</v>
      </c>
      <c r="AD1947" t="str">
        <f>_xlfn.XLOOKUP(tblSales[[#This Row],[Store_ID]],Stores!$A:$A,Stores!$E:$E,"Unknown")</f>
        <v>South Zone 1</v>
      </c>
      <c r="AE1947" t="str">
        <f>_xlfn.XLOOKUP(tblSales[[#This Row],[Customer_ID]],Customers!$A:$A,Customers!$B:$B,"Unknown")</f>
        <v>Girish Naidu</v>
      </c>
      <c r="AF1947" t="str">
        <f>_xlfn.XLOOKUP(tblSales[[#This Row],[Customer_ID]],Customers!$A:$A,Customers!$J:$J,"Unknown")</f>
        <v>Silver</v>
      </c>
      <c r="AG1947" t="str">
        <f>_xlfn.XLOOKUP(tblSales[[#This Row],[Employee_ID]],Employees!$A:$A,Employees!$B:$B,"Unknown")</f>
        <v>Vasanthi Kamath</v>
      </c>
      <c r="AH1947">
        <f>IF(MONTH(tblSales[[#This Row],[Invoice Date]])&gt;=4,MONTH(tblSales[[#This Row],[Invoice Date]]),MONTH(tblSales[[#This Row],[Invoice Date]])+12)</f>
        <v>10</v>
      </c>
      <c r="AI1947" s="8">
        <f>DATE(YEAR(tblSales[[#This Row],[Invoice Date]]),MONTH(tblSales[[#This Row],[Invoice Date]]),1)</f>
        <v>45566</v>
      </c>
      <c r="AJ1947" t="str">
        <f>_xlfn.XLOOKUP(tblSales[[#This Row],[Product_ID]],Products!$A:$A,Products!$B:$B,"Unknown")</f>
        <v>GRT Jewellers Sling Bag Olive</v>
      </c>
      <c r="AK1947" s="9">
        <f>IFERROR(tblSales[[#This Row],[Profit]]/tblSales[[#This Row],[Sales Amount]],0)</f>
        <v>0.10999322597530556</v>
      </c>
      <c r="AL1947" t="str">
        <f>IF(tblSales[[#This Row],[Discount %]]&lt;=5,"0-5%",
IF(tblSales[[#This Row],[Discount %]]&lt;=10,"5-10%",
IF(tblSales[[#This Row],[Discount %]]&lt;=15,"10-15%",
IF(tblSales[[#This Row],[Discount %]]&lt;=20,"15-20%","20%+"))))</f>
        <v>20%+</v>
      </c>
    </row>
    <row r="1948" spans="1:38">
      <c r="A1948" s="2" t="s">
        <v>3889</v>
      </c>
      <c r="B1948" s="11">
        <v>45570</v>
      </c>
      <c r="C1948" s="2" t="s">
        <v>2481</v>
      </c>
      <c r="D1948" s="2" t="s">
        <v>176</v>
      </c>
      <c r="E1948" s="2" t="s">
        <v>1918</v>
      </c>
      <c r="F1948" s="2" t="s">
        <v>562</v>
      </c>
      <c r="G1948" s="2">
        <v>2</v>
      </c>
      <c r="H1948" s="2">
        <v>921.53</v>
      </c>
      <c r="I1948" s="2">
        <v>30</v>
      </c>
      <c r="J1948" s="2">
        <v>552.91999999999996</v>
      </c>
      <c r="K1948" s="2">
        <v>5</v>
      </c>
      <c r="L1948" s="2">
        <v>64.510000000000005</v>
      </c>
      <c r="M1948" s="2">
        <v>1354.65</v>
      </c>
      <c r="N1948" s="2">
        <v>1100.02</v>
      </c>
      <c r="O1948" s="2">
        <f t="shared" si="76"/>
        <v>190.12000000000012</v>
      </c>
      <c r="P1948" s="2" t="s">
        <v>32</v>
      </c>
      <c r="Q1948" s="2" t="str">
        <f t="shared" si="75"/>
        <v>UPI</v>
      </c>
      <c r="R1948" s="2" t="s">
        <v>20</v>
      </c>
      <c r="S1948" s="2" t="s">
        <v>56</v>
      </c>
      <c r="T1948" s="2" t="s">
        <v>1951</v>
      </c>
      <c r="U1948" s="2" t="s">
        <v>60</v>
      </c>
      <c r="V1948" t="str">
        <f>TEXT(tblSales[[#This Row],[Invoice Date]],"mmm")</f>
        <v>Oct</v>
      </c>
      <c r="W1948">
        <f>MONTH(tblSales[[#This Row],[Invoice Date]])</f>
        <v>10</v>
      </c>
      <c r="X1948">
        <f>YEAR(tblSales[[#This Row],[Invoice Date]])</f>
        <v>2024</v>
      </c>
      <c r="Y1948" t="str">
        <f>TEXT(tblSales[[#This Row],[Invoice Date]],"mmm-yyyy")</f>
        <v>Oct-2024</v>
      </c>
      <c r="Z1948" t="str">
        <f>_xlfn.XLOOKUP(tblSales[[#This Row],[Product_ID]],Products!$A:$A,Products!$C:$C,"Women Dresses")</f>
        <v>Women Tops</v>
      </c>
      <c r="AA1948" t="str">
        <f>_xlfn.XLOOKUP(tblSales[[#This Row],[Product_ID]],Products!$A:$A,Products!$D:$D,"Unknown")</f>
        <v>Crop Top</v>
      </c>
      <c r="AB1948" t="str">
        <f>_xlfn.XLOOKUP(tblSales[[#This Row],[Product_ID]],Products!$A:$A,Products!$E:$E,"Unknown")</f>
        <v>Nike</v>
      </c>
      <c r="AC1948" t="str">
        <f>_xlfn.XLOOKUP(tblSales[[#This Row],[Store_ID]],Stores!$A:$A,Stores!$B:$B,"Unknown")</f>
        <v>TrendMart Guntur High Street</v>
      </c>
      <c r="AD1948" t="str">
        <f>_xlfn.XLOOKUP(tblSales[[#This Row],[Store_ID]],Stores!$A:$A,Stores!$E:$E,"Unknown")</f>
        <v>South Zone 3</v>
      </c>
      <c r="AE1948" t="str">
        <f>_xlfn.XLOOKUP(tblSales[[#This Row],[Customer_ID]],Customers!$A:$A,Customers!$B:$B,"Unknown")</f>
        <v>Janani Achari</v>
      </c>
      <c r="AF1948" t="str">
        <f>_xlfn.XLOOKUP(tblSales[[#This Row],[Customer_ID]],Customers!$A:$A,Customers!$J:$J,"Unknown")</f>
        <v>Regular</v>
      </c>
      <c r="AG1948" t="str">
        <f>_xlfn.XLOOKUP(tblSales[[#This Row],[Employee_ID]],Employees!$A:$A,Employees!$B:$B,"Unknown")</f>
        <v>Vikram Bhat</v>
      </c>
      <c r="AH1948">
        <f>IF(MONTH(tblSales[[#This Row],[Invoice Date]])&gt;=4,MONTH(tblSales[[#This Row],[Invoice Date]]),MONTH(tblSales[[#This Row],[Invoice Date]])+12)</f>
        <v>10</v>
      </c>
      <c r="AI1948" s="8">
        <f>DATE(YEAR(tblSales[[#This Row],[Invoice Date]]),MONTH(tblSales[[#This Row],[Invoice Date]]),1)</f>
        <v>45566</v>
      </c>
      <c r="AJ1948" t="str">
        <f>_xlfn.XLOOKUP(tblSales[[#This Row],[Product_ID]],Products!$A:$A,Products!$B:$B,"Unknown")</f>
        <v>Nike Crop Top Cream</v>
      </c>
      <c r="AK1948" s="9">
        <f>IFERROR(tblSales[[#This Row],[Profit]]/tblSales[[#This Row],[Sales Amount]],0)</f>
        <v>0.14034621488945492</v>
      </c>
      <c r="AL1948" t="str">
        <f>IF(tblSales[[#This Row],[Discount %]]&lt;=5,"0-5%",
IF(tblSales[[#This Row],[Discount %]]&lt;=10,"5-10%",
IF(tblSales[[#This Row],[Discount %]]&lt;=15,"10-15%",
IF(tblSales[[#This Row],[Discount %]]&lt;=20,"15-20%","20%+"))))</f>
        <v>20%+</v>
      </c>
    </row>
    <row r="1949" spans="1:38">
      <c r="A1949" s="2" t="s">
        <v>3890</v>
      </c>
      <c r="B1949" s="11">
        <v>45633</v>
      </c>
      <c r="C1949" s="2" t="s">
        <v>2558</v>
      </c>
      <c r="D1949" s="2" t="s">
        <v>663</v>
      </c>
      <c r="E1949" s="2" t="s">
        <v>480</v>
      </c>
      <c r="F1949" s="2" t="s">
        <v>122</v>
      </c>
      <c r="G1949" s="2">
        <v>2</v>
      </c>
      <c r="H1949" s="2">
        <v>1837.2</v>
      </c>
      <c r="I1949" s="2">
        <v>25</v>
      </c>
      <c r="J1949" s="2">
        <v>918.6</v>
      </c>
      <c r="K1949" s="2">
        <v>12</v>
      </c>
      <c r="L1949" s="2">
        <v>330.7</v>
      </c>
      <c r="M1949" s="2">
        <v>3086.5</v>
      </c>
      <c r="N1949" s="2">
        <v>2266.54</v>
      </c>
      <c r="O1949" s="2">
        <f t="shared" si="76"/>
        <v>489.26000000000005</v>
      </c>
      <c r="P1949" s="2" t="s">
        <v>29</v>
      </c>
      <c r="Q1949" s="2" t="str">
        <f t="shared" si="75"/>
        <v>Debit Card</v>
      </c>
      <c r="R1949" s="2" t="s">
        <v>21</v>
      </c>
      <c r="S1949" s="2" t="s">
        <v>56</v>
      </c>
      <c r="T1949" s="2" t="s">
        <v>1981</v>
      </c>
      <c r="U1949" s="2" t="s">
        <v>60</v>
      </c>
      <c r="V1949" t="str">
        <f>TEXT(tblSales[[#This Row],[Invoice Date]],"mmm")</f>
        <v>Dec</v>
      </c>
      <c r="W1949">
        <f>MONTH(tblSales[[#This Row],[Invoice Date]])</f>
        <v>12</v>
      </c>
      <c r="X1949">
        <f>YEAR(tblSales[[#This Row],[Invoice Date]])</f>
        <v>2024</v>
      </c>
      <c r="Y1949" t="str">
        <f>TEXT(tblSales[[#This Row],[Invoice Date]],"mmm-yyyy")</f>
        <v>Dec-2024</v>
      </c>
      <c r="Z1949" t="str">
        <f>_xlfn.XLOOKUP(tblSales[[#This Row],[Product_ID]],Products!$A:$A,Products!$C:$C,"Women Dresses")</f>
        <v>Women Dresses</v>
      </c>
      <c r="AA1949" t="str">
        <f>_xlfn.XLOOKUP(tblSales[[#This Row],[Product_ID]],Products!$A:$A,Products!$D:$D,"Unknown")</f>
        <v>Shirt Dress</v>
      </c>
      <c r="AB1949" t="str">
        <f>_xlfn.XLOOKUP(tblSales[[#This Row],[Product_ID]],Products!$A:$A,Products!$E:$E,"Unknown")</f>
        <v>Pantaloons</v>
      </c>
      <c r="AC1949" t="str">
        <f>_xlfn.XLOOKUP(tblSales[[#This Row],[Store_ID]],Stores!$A:$A,Stores!$B:$B,"Unknown")</f>
        <v>TrendMart Thrissur High Street</v>
      </c>
      <c r="AD1949" t="str">
        <f>_xlfn.XLOOKUP(tblSales[[#This Row],[Store_ID]],Stores!$A:$A,Stores!$E:$E,"Unknown")</f>
        <v>South Zone 1</v>
      </c>
      <c r="AE1949" t="str">
        <f>_xlfn.XLOOKUP(tblSales[[#This Row],[Customer_ID]],Customers!$A:$A,Customers!$B:$B,"Unknown")</f>
        <v>Saranya Gounder</v>
      </c>
      <c r="AF1949" t="str">
        <f>_xlfn.XLOOKUP(tblSales[[#This Row],[Customer_ID]],Customers!$A:$A,Customers!$J:$J,"Unknown")</f>
        <v>Gold</v>
      </c>
      <c r="AG1949" t="str">
        <f>_xlfn.XLOOKUP(tblSales[[#This Row],[Employee_ID]],Employees!$A:$A,Employees!$B:$B,"Unknown")</f>
        <v>Rahul Krishnan</v>
      </c>
      <c r="AH1949">
        <f>IF(MONTH(tblSales[[#This Row],[Invoice Date]])&gt;=4,MONTH(tblSales[[#This Row],[Invoice Date]]),MONTH(tblSales[[#This Row],[Invoice Date]])+12)</f>
        <v>12</v>
      </c>
      <c r="AI1949" s="8">
        <f>DATE(YEAR(tblSales[[#This Row],[Invoice Date]]),MONTH(tblSales[[#This Row],[Invoice Date]]),1)</f>
        <v>45627</v>
      </c>
      <c r="AJ1949" t="str">
        <f>_xlfn.XLOOKUP(tblSales[[#This Row],[Product_ID]],Products!$A:$A,Products!$B:$B,"Unknown")</f>
        <v>Pantaloons Shirt Dress Grey</v>
      </c>
      <c r="AK1949" s="9">
        <f>IFERROR(tblSales[[#This Row],[Profit]]/tblSales[[#This Row],[Sales Amount]],0)</f>
        <v>0.15851611858091691</v>
      </c>
      <c r="AL1949" t="str">
        <f>IF(tblSales[[#This Row],[Discount %]]&lt;=5,"0-5%",
IF(tblSales[[#This Row],[Discount %]]&lt;=10,"5-10%",
IF(tblSales[[#This Row],[Discount %]]&lt;=15,"10-15%",
IF(tblSales[[#This Row],[Discount %]]&lt;=20,"15-20%","20%+"))))</f>
        <v>20%+</v>
      </c>
    </row>
    <row r="1950" spans="1:38">
      <c r="A1950" s="2" t="s">
        <v>3891</v>
      </c>
      <c r="B1950" s="11">
        <v>45626</v>
      </c>
      <c r="C1950" s="2" t="s">
        <v>516</v>
      </c>
      <c r="D1950" s="2" t="s">
        <v>300</v>
      </c>
      <c r="E1950" s="2" t="s">
        <v>646</v>
      </c>
      <c r="F1950" s="2" t="s">
        <v>540</v>
      </c>
      <c r="G1950" s="2">
        <v>1</v>
      </c>
      <c r="H1950" s="2">
        <v>2618.34</v>
      </c>
      <c r="I1950" s="2">
        <v>0</v>
      </c>
      <c r="J1950" s="2">
        <v>0</v>
      </c>
      <c r="K1950" s="2">
        <v>12</v>
      </c>
      <c r="L1950" s="2">
        <v>314.2</v>
      </c>
      <c r="M1950" s="2">
        <v>2932.54</v>
      </c>
      <c r="N1950" s="2">
        <v>1804.37</v>
      </c>
      <c r="O1950" s="2">
        <f t="shared" si="76"/>
        <v>813.97</v>
      </c>
      <c r="P1950" s="2" t="s">
        <v>32</v>
      </c>
      <c r="Q1950" s="2" t="str">
        <f t="shared" si="75"/>
        <v>UPI</v>
      </c>
      <c r="R1950" s="2" t="s">
        <v>20</v>
      </c>
      <c r="S1950" s="2" t="s">
        <v>56</v>
      </c>
      <c r="T1950" s="2" t="s">
        <v>1934</v>
      </c>
      <c r="U1950" s="2" t="s">
        <v>60</v>
      </c>
      <c r="V1950" t="str">
        <f>TEXT(tblSales[[#This Row],[Invoice Date]],"mmm")</f>
        <v>Nov</v>
      </c>
      <c r="W1950">
        <f>MONTH(tblSales[[#This Row],[Invoice Date]])</f>
        <v>11</v>
      </c>
      <c r="X1950">
        <f>YEAR(tblSales[[#This Row],[Invoice Date]])</f>
        <v>2024</v>
      </c>
      <c r="Y1950" t="str">
        <f>TEXT(tblSales[[#This Row],[Invoice Date]],"mmm-yyyy")</f>
        <v>Nov-2024</v>
      </c>
      <c r="Z1950" t="str">
        <f>_xlfn.XLOOKUP(tblSales[[#This Row],[Product_ID]],Products!$A:$A,Products!$C:$C,"Women Dresses")</f>
        <v>Men Ethnic</v>
      </c>
      <c r="AA1950" t="str">
        <f>_xlfn.XLOOKUP(tblSales[[#This Row],[Product_ID]],Products!$A:$A,Products!$D:$D,"Unknown")</f>
        <v>Kurta</v>
      </c>
      <c r="AB1950" t="str">
        <f>_xlfn.XLOOKUP(tblSales[[#This Row],[Product_ID]],Products!$A:$A,Products!$E:$E,"Unknown")</f>
        <v>US Polo Assn</v>
      </c>
      <c r="AC1950" t="str">
        <f>_xlfn.XLOOKUP(tblSales[[#This Row],[Store_ID]],Stores!$A:$A,Stores!$B:$B,"Unknown")</f>
        <v>TrendMart Vijayawada Mall Kiosk</v>
      </c>
      <c r="AD1950" t="str">
        <f>_xlfn.XLOOKUP(tblSales[[#This Row],[Store_ID]],Stores!$A:$A,Stores!$E:$E,"Unknown")</f>
        <v>South Zone 3</v>
      </c>
      <c r="AE1950" t="str">
        <f>_xlfn.XLOOKUP(tblSales[[#This Row],[Customer_ID]],Customers!$A:$A,Customers!$B:$B,"Unknown")</f>
        <v>Chitra Pillai</v>
      </c>
      <c r="AF1950" t="str">
        <f>_xlfn.XLOOKUP(tblSales[[#This Row],[Customer_ID]],Customers!$A:$A,Customers!$J:$J,"Unknown")</f>
        <v>Regular</v>
      </c>
      <c r="AG1950" t="str">
        <f>_xlfn.XLOOKUP(tblSales[[#This Row],[Employee_ID]],Employees!$A:$A,Employees!$B:$B,"Unknown")</f>
        <v>Swathi Achari</v>
      </c>
      <c r="AH1950">
        <f>IF(MONTH(tblSales[[#This Row],[Invoice Date]])&gt;=4,MONTH(tblSales[[#This Row],[Invoice Date]]),MONTH(tblSales[[#This Row],[Invoice Date]])+12)</f>
        <v>11</v>
      </c>
      <c r="AI1950" s="8">
        <f>DATE(YEAR(tblSales[[#This Row],[Invoice Date]]),MONTH(tblSales[[#This Row],[Invoice Date]]),1)</f>
        <v>45597</v>
      </c>
      <c r="AJ1950" t="str">
        <f>_xlfn.XLOOKUP(tblSales[[#This Row],[Product_ID]],Products!$A:$A,Products!$B:$B,"Unknown")</f>
        <v>US Polo Assn Kurta Beige</v>
      </c>
      <c r="AK1950" s="9">
        <f>IFERROR(tblSales[[#This Row],[Profit]]/tblSales[[#This Row],[Sales Amount]],0)</f>
        <v>0.27756484140028781</v>
      </c>
      <c r="AL1950" t="str">
        <f>IF(tblSales[[#This Row],[Discount %]]&lt;=5,"0-5%",
IF(tblSales[[#This Row],[Discount %]]&lt;=10,"5-10%",
IF(tblSales[[#This Row],[Discount %]]&lt;=15,"10-15%",
IF(tblSales[[#This Row],[Discount %]]&lt;=20,"15-20%","20%+"))))</f>
        <v>0-5%</v>
      </c>
    </row>
    <row r="1951" spans="1:38">
      <c r="A1951" s="2" t="s">
        <v>3892</v>
      </c>
      <c r="B1951" s="11">
        <v>45683</v>
      </c>
      <c r="C1951" s="2" t="s">
        <v>3529</v>
      </c>
      <c r="D1951" s="2" t="s">
        <v>257</v>
      </c>
      <c r="E1951" s="2" t="s">
        <v>209</v>
      </c>
      <c r="F1951" s="2" t="s">
        <v>475</v>
      </c>
      <c r="G1951" s="2">
        <v>2</v>
      </c>
      <c r="H1951" s="2">
        <v>2229.6999999999998</v>
      </c>
      <c r="I1951" s="2">
        <v>10</v>
      </c>
      <c r="J1951" s="2">
        <v>445.94</v>
      </c>
      <c r="K1951" s="2">
        <v>12</v>
      </c>
      <c r="L1951" s="2">
        <v>481.62</v>
      </c>
      <c r="M1951" s="2">
        <v>4495.08</v>
      </c>
      <c r="N1951" s="2">
        <v>2923.46</v>
      </c>
      <c r="O1951" s="2">
        <f t="shared" si="76"/>
        <v>1090</v>
      </c>
      <c r="P1951" s="2" t="s">
        <v>27</v>
      </c>
      <c r="Q1951" s="2" t="str">
        <f t="shared" si="75"/>
        <v>Cash</v>
      </c>
      <c r="R1951" s="2" t="s">
        <v>21</v>
      </c>
      <c r="S1951" s="2" t="s">
        <v>56</v>
      </c>
      <c r="T1951" s="2" t="s">
        <v>387</v>
      </c>
      <c r="U1951" s="2" t="s">
        <v>60</v>
      </c>
      <c r="V1951" t="str">
        <f>TEXT(tblSales[[#This Row],[Invoice Date]],"mmm")</f>
        <v>Jan</v>
      </c>
      <c r="W1951">
        <f>MONTH(tblSales[[#This Row],[Invoice Date]])</f>
        <v>1</v>
      </c>
      <c r="X1951">
        <f>YEAR(tblSales[[#This Row],[Invoice Date]])</f>
        <v>2025</v>
      </c>
      <c r="Y1951" t="str">
        <f>TEXT(tblSales[[#This Row],[Invoice Date]],"mmm-yyyy")</f>
        <v>Jan-2025</v>
      </c>
      <c r="Z1951" t="str">
        <f>_xlfn.XLOOKUP(tblSales[[#This Row],[Product_ID]],Products!$A:$A,Products!$C:$C,"Women Dresses")</f>
        <v>Handbags</v>
      </c>
      <c r="AA1951" t="str">
        <f>_xlfn.XLOOKUP(tblSales[[#This Row],[Product_ID]],Products!$A:$A,Products!$D:$D,"Unknown")</f>
        <v>Sling Bag</v>
      </c>
      <c r="AB1951" t="str">
        <f>_xlfn.XLOOKUP(tblSales[[#This Row],[Product_ID]],Products!$A:$A,Products!$E:$E,"Unknown")</f>
        <v>Titan</v>
      </c>
      <c r="AC1951" t="str">
        <f>_xlfn.XLOOKUP(tblSales[[#This Row],[Store_ID]],Stores!$A:$A,Stores!$B:$B,"Unknown")</f>
        <v>TrendMart Kochi High Street</v>
      </c>
      <c r="AD1951" t="str">
        <f>_xlfn.XLOOKUP(tblSales[[#This Row],[Store_ID]],Stores!$A:$A,Stores!$E:$E,"Unknown")</f>
        <v>South Zone 1</v>
      </c>
      <c r="AE1951" t="str">
        <f>_xlfn.XLOOKUP(tblSales[[#This Row],[Customer_ID]],Customers!$A:$A,Customers!$B:$B,"Unknown")</f>
        <v>Logesh Reddy</v>
      </c>
      <c r="AF1951" t="str">
        <f>_xlfn.XLOOKUP(tblSales[[#This Row],[Customer_ID]],Customers!$A:$A,Customers!$J:$J,"Unknown")</f>
        <v>Gold</v>
      </c>
      <c r="AG1951" t="str">
        <f>_xlfn.XLOOKUP(tblSales[[#This Row],[Employee_ID]],Employees!$A:$A,Employees!$B:$B,"Unknown")</f>
        <v>Arjun Krishnan</v>
      </c>
      <c r="AH1951">
        <f>IF(MONTH(tblSales[[#This Row],[Invoice Date]])&gt;=4,MONTH(tblSales[[#This Row],[Invoice Date]]),MONTH(tblSales[[#This Row],[Invoice Date]])+12)</f>
        <v>13</v>
      </c>
      <c r="AI1951" s="8">
        <f>DATE(YEAR(tblSales[[#This Row],[Invoice Date]]),MONTH(tblSales[[#This Row],[Invoice Date]]),1)</f>
        <v>45658</v>
      </c>
      <c r="AJ1951" t="str">
        <f>_xlfn.XLOOKUP(tblSales[[#This Row],[Product_ID]],Products!$A:$A,Products!$B:$B,"Unknown")</f>
        <v>Titan Sling Bag Green</v>
      </c>
      <c r="AK1951" s="9">
        <f>IFERROR(tblSales[[#This Row],[Profit]]/tblSales[[#This Row],[Sales Amount]],0)</f>
        <v>0.24248734171583153</v>
      </c>
      <c r="AL1951" t="str">
        <f>IF(tblSales[[#This Row],[Discount %]]&lt;=5,"0-5%",
IF(tblSales[[#This Row],[Discount %]]&lt;=10,"5-10%",
IF(tblSales[[#This Row],[Discount %]]&lt;=15,"10-15%",
IF(tblSales[[#This Row],[Discount %]]&lt;=20,"15-20%","20%+"))))</f>
        <v>5-10%</v>
      </c>
    </row>
    <row r="1952" spans="1:38">
      <c r="A1952" s="2" t="s">
        <v>3893</v>
      </c>
      <c r="B1952" s="11">
        <v>45650</v>
      </c>
      <c r="C1952" s="2" t="s">
        <v>745</v>
      </c>
      <c r="D1952" s="2" t="s">
        <v>231</v>
      </c>
      <c r="E1952" s="2" t="s">
        <v>232</v>
      </c>
      <c r="F1952" s="2" t="s">
        <v>104</v>
      </c>
      <c r="G1952" s="2">
        <v>2</v>
      </c>
      <c r="H1952" s="2">
        <v>6373.66</v>
      </c>
      <c r="I1952" s="2">
        <v>0</v>
      </c>
      <c r="J1952" s="2">
        <v>0</v>
      </c>
      <c r="K1952" s="2">
        <v>3</v>
      </c>
      <c r="L1952" s="2">
        <v>382.42</v>
      </c>
      <c r="M1952" s="2">
        <v>13129.74</v>
      </c>
      <c r="N1952" s="2">
        <v>9430.2000000000007</v>
      </c>
      <c r="O1952" s="2">
        <f t="shared" si="76"/>
        <v>3317.119999999999</v>
      </c>
      <c r="P1952" s="2" t="s">
        <v>29</v>
      </c>
      <c r="Q1952" s="2" t="str">
        <f t="shared" si="75"/>
        <v>Debit Card</v>
      </c>
      <c r="R1952" s="2" t="s">
        <v>21</v>
      </c>
      <c r="S1952" s="2" t="s">
        <v>56</v>
      </c>
      <c r="T1952" s="2" t="s">
        <v>2641</v>
      </c>
      <c r="U1952" s="2" t="s">
        <v>59</v>
      </c>
      <c r="V1952" t="str">
        <f>TEXT(tblSales[[#This Row],[Invoice Date]],"mmm")</f>
        <v>Dec</v>
      </c>
      <c r="W1952">
        <f>MONTH(tblSales[[#This Row],[Invoice Date]])</f>
        <v>12</v>
      </c>
      <c r="X1952">
        <f>YEAR(tblSales[[#This Row],[Invoice Date]])</f>
        <v>2024</v>
      </c>
      <c r="Y1952" t="str">
        <f>TEXT(tblSales[[#This Row],[Invoice Date]],"mmm-yyyy")</f>
        <v>Dec-2024</v>
      </c>
      <c r="Z1952" t="str">
        <f>_xlfn.XLOOKUP(tblSales[[#This Row],[Product_ID]],Products!$A:$A,Products!$C:$C,"Women Dresses")</f>
        <v>Jewellery</v>
      </c>
      <c r="AA1952" t="str">
        <f>_xlfn.XLOOKUP(tblSales[[#This Row],[Product_ID]],Products!$A:$A,Products!$D:$D,"Unknown")</f>
        <v>Earrings</v>
      </c>
      <c r="AB1952" t="str">
        <f>_xlfn.XLOOKUP(tblSales[[#This Row],[Product_ID]],Products!$A:$A,Products!$E:$E,"Unknown")</f>
        <v>Nike</v>
      </c>
      <c r="AC1952" t="str">
        <f>_xlfn.XLOOKUP(tblSales[[#This Row],[Store_ID]],Stores!$A:$A,Stores!$B:$B,"Unknown")</f>
        <v>TrendMart Khammam Standard</v>
      </c>
      <c r="AD1952" t="str">
        <f>_xlfn.XLOOKUP(tblSales[[#This Row],[Store_ID]],Stores!$A:$A,Stores!$E:$E,"Unknown")</f>
        <v>South Zone 2</v>
      </c>
      <c r="AE1952" t="str">
        <f>_xlfn.XLOOKUP(tblSales[[#This Row],[Customer_ID]],Customers!$A:$A,Customers!$B:$B,"Unknown")</f>
        <v>Dinesh Chandran</v>
      </c>
      <c r="AF1952" t="str">
        <f>_xlfn.XLOOKUP(tblSales[[#This Row],[Customer_ID]],Customers!$A:$A,Customers!$J:$J,"Unknown")</f>
        <v>Platinum</v>
      </c>
      <c r="AG1952" t="str">
        <f>_xlfn.XLOOKUP(tblSales[[#This Row],[Employee_ID]],Employees!$A:$A,Employees!$B:$B,"Unknown")</f>
        <v>Meena Krishnan</v>
      </c>
      <c r="AH1952">
        <f>IF(MONTH(tblSales[[#This Row],[Invoice Date]])&gt;=4,MONTH(tblSales[[#This Row],[Invoice Date]]),MONTH(tblSales[[#This Row],[Invoice Date]])+12)</f>
        <v>12</v>
      </c>
      <c r="AI1952" s="8">
        <f>DATE(YEAR(tblSales[[#This Row],[Invoice Date]]),MONTH(tblSales[[#This Row],[Invoice Date]]),1)</f>
        <v>45627</v>
      </c>
      <c r="AJ1952" t="str">
        <f>_xlfn.XLOOKUP(tblSales[[#This Row],[Product_ID]],Products!$A:$A,Products!$B:$B,"Unknown")</f>
        <v>Nike Earrings Teal</v>
      </c>
      <c r="AK1952" s="9">
        <f>IFERROR(tblSales[[#This Row],[Profit]]/tblSales[[#This Row],[Sales Amount]],0)</f>
        <v>0.25264171263101926</v>
      </c>
      <c r="AL1952" t="str">
        <f>IF(tblSales[[#This Row],[Discount %]]&lt;=5,"0-5%",
IF(tblSales[[#This Row],[Discount %]]&lt;=10,"5-10%",
IF(tblSales[[#This Row],[Discount %]]&lt;=15,"10-15%",
IF(tblSales[[#This Row],[Discount %]]&lt;=20,"15-20%","20%+"))))</f>
        <v>0-5%</v>
      </c>
    </row>
    <row r="1953" spans="1:38">
      <c r="A1953" s="2" t="s">
        <v>3894</v>
      </c>
      <c r="B1953" s="11">
        <v>45567</v>
      </c>
      <c r="C1953" s="2" t="s">
        <v>656</v>
      </c>
      <c r="D1953" s="2" t="s">
        <v>497</v>
      </c>
      <c r="E1953" s="2" t="s">
        <v>1780</v>
      </c>
      <c r="F1953" s="2" t="s">
        <v>475</v>
      </c>
      <c r="G1953" s="2">
        <v>4</v>
      </c>
      <c r="H1953" s="2">
        <v>843.26</v>
      </c>
      <c r="I1953" s="2">
        <v>30</v>
      </c>
      <c r="J1953" s="2">
        <v>1011.91</v>
      </c>
      <c r="K1953" s="2">
        <v>5</v>
      </c>
      <c r="L1953" s="2">
        <v>118.06</v>
      </c>
      <c r="M1953" s="2">
        <v>2479.19</v>
      </c>
      <c r="N1953" s="2">
        <v>2589.1999999999998</v>
      </c>
      <c r="O1953" s="2">
        <f t="shared" si="76"/>
        <v>-228.06999999999977</v>
      </c>
      <c r="P1953" s="2" t="s">
        <v>29</v>
      </c>
      <c r="Q1953" s="2" t="str">
        <f t="shared" si="75"/>
        <v>Debit Card</v>
      </c>
      <c r="R1953" s="2" t="s">
        <v>20</v>
      </c>
      <c r="S1953" s="2" t="s">
        <v>56</v>
      </c>
      <c r="T1953" s="2" t="s">
        <v>117</v>
      </c>
      <c r="U1953" s="2" t="s">
        <v>59</v>
      </c>
      <c r="V1953" t="str">
        <f>TEXT(tblSales[[#This Row],[Invoice Date]],"mmm")</f>
        <v>Oct</v>
      </c>
      <c r="W1953">
        <f>MONTH(tblSales[[#This Row],[Invoice Date]])</f>
        <v>10</v>
      </c>
      <c r="X1953">
        <f>YEAR(tblSales[[#This Row],[Invoice Date]])</f>
        <v>2024</v>
      </c>
      <c r="Y1953" t="str">
        <f>TEXT(tblSales[[#This Row],[Invoice Date]],"mmm-yyyy")</f>
        <v>Oct-2024</v>
      </c>
      <c r="Z1953" t="str">
        <f>_xlfn.XLOOKUP(tblSales[[#This Row],[Product_ID]],Products!$A:$A,Products!$C:$C,"Women Dresses")</f>
        <v>Women Kurtis</v>
      </c>
      <c r="AA1953" t="str">
        <f>_xlfn.XLOOKUP(tblSales[[#This Row],[Product_ID]],Products!$A:$A,Products!$D:$D,"Unknown")</f>
        <v>A-Line Kurti</v>
      </c>
      <c r="AB1953" t="str">
        <f>_xlfn.XLOOKUP(tblSales[[#This Row],[Product_ID]],Products!$A:$A,Products!$E:$E,"Unknown")</f>
        <v>Fossil</v>
      </c>
      <c r="AC1953" t="str">
        <f>_xlfn.XLOOKUP(tblSales[[#This Row],[Store_ID]],Stores!$A:$A,Stores!$B:$B,"Unknown")</f>
        <v>TrendMart Vijayawada Outlet</v>
      </c>
      <c r="AD1953" t="str">
        <f>_xlfn.XLOOKUP(tblSales[[#This Row],[Store_ID]],Stores!$A:$A,Stores!$E:$E,"Unknown")</f>
        <v>South Zone 3</v>
      </c>
      <c r="AE1953" t="str">
        <f>_xlfn.XLOOKUP(tblSales[[#This Row],[Customer_ID]],Customers!$A:$A,Customers!$B:$B,"Unknown")</f>
        <v>Jagan Prasad</v>
      </c>
      <c r="AF1953" t="str">
        <f>_xlfn.XLOOKUP(tblSales[[#This Row],[Customer_ID]],Customers!$A:$A,Customers!$J:$J,"Unknown")</f>
        <v>Gold</v>
      </c>
      <c r="AG1953" t="str">
        <f>_xlfn.XLOOKUP(tblSales[[#This Row],[Employee_ID]],Employees!$A:$A,Employees!$B:$B,"Unknown")</f>
        <v>Arjun Krishnan</v>
      </c>
      <c r="AH1953">
        <f>IF(MONTH(tblSales[[#This Row],[Invoice Date]])&gt;=4,MONTH(tblSales[[#This Row],[Invoice Date]]),MONTH(tblSales[[#This Row],[Invoice Date]])+12)</f>
        <v>10</v>
      </c>
      <c r="AI1953" s="8">
        <f>DATE(YEAR(tblSales[[#This Row],[Invoice Date]]),MONTH(tblSales[[#This Row],[Invoice Date]]),1)</f>
        <v>45566</v>
      </c>
      <c r="AJ1953" t="str">
        <f>_xlfn.XLOOKUP(tblSales[[#This Row],[Product_ID]],Products!$A:$A,Products!$B:$B,"Unknown")</f>
        <v>Fossil A-Line Kurti Orange</v>
      </c>
      <c r="AK1953" s="9">
        <f>IFERROR(tblSales[[#This Row],[Profit]]/tblSales[[#This Row],[Sales Amount]],0)</f>
        <v>-9.1993756025153278E-2</v>
      </c>
      <c r="AL1953" t="str">
        <f>IF(tblSales[[#This Row],[Discount %]]&lt;=5,"0-5%",
IF(tblSales[[#This Row],[Discount %]]&lt;=10,"5-10%",
IF(tblSales[[#This Row],[Discount %]]&lt;=15,"10-15%",
IF(tblSales[[#This Row],[Discount %]]&lt;=20,"15-20%","20%+"))))</f>
        <v>20%+</v>
      </c>
    </row>
    <row r="1954" spans="1:38">
      <c r="A1954" s="2" t="s">
        <v>3895</v>
      </c>
      <c r="B1954" s="11">
        <v>45629</v>
      </c>
      <c r="C1954" s="2" t="s">
        <v>327</v>
      </c>
      <c r="D1954" s="2" t="s">
        <v>102</v>
      </c>
      <c r="E1954" s="2" t="s">
        <v>650</v>
      </c>
      <c r="F1954" s="2" t="s">
        <v>210</v>
      </c>
      <c r="G1954" s="2">
        <v>1</v>
      </c>
      <c r="H1954" s="2">
        <v>3849.83</v>
      </c>
      <c r="I1954" s="2">
        <v>15</v>
      </c>
      <c r="J1954" s="2">
        <v>577.47</v>
      </c>
      <c r="K1954" s="2">
        <v>12</v>
      </c>
      <c r="L1954" s="2">
        <v>392.68</v>
      </c>
      <c r="M1954" s="2">
        <v>3665.04</v>
      </c>
      <c r="N1954" s="2">
        <v>2633.56</v>
      </c>
      <c r="O1954" s="2">
        <f t="shared" si="76"/>
        <v>638.79999999999995</v>
      </c>
      <c r="P1954" s="2" t="s">
        <v>28</v>
      </c>
      <c r="Q1954" s="2" t="str">
        <f t="shared" si="75"/>
        <v>Credit Card</v>
      </c>
      <c r="R1954" s="2" t="s">
        <v>20</v>
      </c>
      <c r="S1954" s="2" t="s">
        <v>56</v>
      </c>
      <c r="T1954" s="2" t="s">
        <v>2192</v>
      </c>
      <c r="U1954" s="2" t="s">
        <v>59</v>
      </c>
      <c r="V1954" t="str">
        <f>TEXT(tblSales[[#This Row],[Invoice Date]],"mmm")</f>
        <v>Dec</v>
      </c>
      <c r="W1954">
        <f>MONTH(tblSales[[#This Row],[Invoice Date]])</f>
        <v>12</v>
      </c>
      <c r="X1954">
        <f>YEAR(tblSales[[#This Row],[Invoice Date]])</f>
        <v>2024</v>
      </c>
      <c r="Y1954" t="str">
        <f>TEXT(tblSales[[#This Row],[Invoice Date]],"mmm-yyyy")</f>
        <v>Dec-2024</v>
      </c>
      <c r="Z1954" t="str">
        <f>_xlfn.XLOOKUP(tblSales[[#This Row],[Product_ID]],Products!$A:$A,Products!$C:$C,"Women Dresses")</f>
        <v>Women Sarees</v>
      </c>
      <c r="AA1954" t="str">
        <f>_xlfn.XLOOKUP(tblSales[[#This Row],[Product_ID]],Products!$A:$A,Products!$D:$D,"Unknown")</f>
        <v>Georgette Saree</v>
      </c>
      <c r="AB1954" t="str">
        <f>_xlfn.XLOOKUP(tblSales[[#This Row],[Product_ID]],Products!$A:$A,Products!$E:$E,"Unknown")</f>
        <v>Westside</v>
      </c>
      <c r="AC1954" t="str">
        <f>_xlfn.XLOOKUP(tblSales[[#This Row],[Store_ID]],Stores!$A:$A,Stores!$B:$B,"Unknown")</f>
        <v>TrendMart Shivamogga Outlet</v>
      </c>
      <c r="AD1954" t="str">
        <f>_xlfn.XLOOKUP(tblSales[[#This Row],[Store_ID]],Stores!$A:$A,Stores!$E:$E,"Unknown")</f>
        <v>South Zone 2</v>
      </c>
      <c r="AE1954" t="str">
        <f>_xlfn.XLOOKUP(tblSales[[#This Row],[Customer_ID]],Customers!$A:$A,Customers!$B:$B,"Unknown")</f>
        <v>Selvam Iyengar</v>
      </c>
      <c r="AF1954" t="str">
        <f>_xlfn.XLOOKUP(tblSales[[#This Row],[Customer_ID]],Customers!$A:$A,Customers!$J:$J,"Unknown")</f>
        <v>Platinum</v>
      </c>
      <c r="AG1954" t="str">
        <f>_xlfn.XLOOKUP(tblSales[[#This Row],[Employee_ID]],Employees!$A:$A,Employees!$B:$B,"Unknown")</f>
        <v>Rani Mishra</v>
      </c>
      <c r="AH1954">
        <f>IF(MONTH(tblSales[[#This Row],[Invoice Date]])&gt;=4,MONTH(tblSales[[#This Row],[Invoice Date]]),MONTH(tblSales[[#This Row],[Invoice Date]])+12)</f>
        <v>12</v>
      </c>
      <c r="AI1954" s="8">
        <f>DATE(YEAR(tblSales[[#This Row],[Invoice Date]]),MONTH(tblSales[[#This Row],[Invoice Date]]),1)</f>
        <v>45627</v>
      </c>
      <c r="AJ1954" t="str">
        <f>_xlfn.XLOOKUP(tblSales[[#This Row],[Product_ID]],Products!$A:$A,Products!$B:$B,"Unknown")</f>
        <v>Westside Georgette Saree White</v>
      </c>
      <c r="AK1954" s="9">
        <f>IFERROR(tblSales[[#This Row],[Profit]]/tblSales[[#This Row],[Sales Amount]],0)</f>
        <v>0.17429550564250321</v>
      </c>
      <c r="AL1954" t="str">
        <f>IF(tblSales[[#This Row],[Discount %]]&lt;=5,"0-5%",
IF(tblSales[[#This Row],[Discount %]]&lt;=10,"5-10%",
IF(tblSales[[#This Row],[Discount %]]&lt;=15,"10-15%",
IF(tblSales[[#This Row],[Discount %]]&lt;=20,"15-20%","20%+"))))</f>
        <v>10-15%</v>
      </c>
    </row>
    <row r="1955" spans="1:38">
      <c r="A1955" s="2" t="s">
        <v>3896</v>
      </c>
      <c r="B1955" s="11">
        <v>45473</v>
      </c>
      <c r="C1955" s="2" t="s">
        <v>2511</v>
      </c>
      <c r="D1955" s="2" t="s">
        <v>2714</v>
      </c>
      <c r="E1955" s="2" t="s">
        <v>717</v>
      </c>
      <c r="F1955" s="2" t="s">
        <v>222</v>
      </c>
      <c r="G1955" s="2">
        <v>4</v>
      </c>
      <c r="H1955" s="2">
        <v>694.92</v>
      </c>
      <c r="I1955" s="2">
        <v>10</v>
      </c>
      <c r="J1955" s="2">
        <v>277.97000000000003</v>
      </c>
      <c r="K1955" s="2">
        <v>5</v>
      </c>
      <c r="L1955" s="2">
        <v>125.09</v>
      </c>
      <c r="M1955" s="2">
        <v>2626.8</v>
      </c>
      <c r="N1955" s="2">
        <v>1615.6</v>
      </c>
      <c r="O1955" s="2">
        <f t="shared" si="76"/>
        <v>886.11000000000024</v>
      </c>
      <c r="P1955" s="2" t="s">
        <v>31</v>
      </c>
      <c r="Q1955" s="2" t="str">
        <f t="shared" si="75"/>
        <v>Net Banking</v>
      </c>
      <c r="R1955" s="2" t="s">
        <v>20</v>
      </c>
      <c r="S1955" s="2" t="s">
        <v>56</v>
      </c>
      <c r="T1955" s="2" t="s">
        <v>1558</v>
      </c>
      <c r="U1955" s="2" t="s">
        <v>60</v>
      </c>
      <c r="V1955" t="str">
        <f>TEXT(tblSales[[#This Row],[Invoice Date]],"mmm")</f>
        <v>Jun</v>
      </c>
      <c r="W1955">
        <f>MONTH(tblSales[[#This Row],[Invoice Date]])</f>
        <v>6</v>
      </c>
      <c r="X1955">
        <f>YEAR(tblSales[[#This Row],[Invoice Date]])</f>
        <v>2024</v>
      </c>
      <c r="Y1955" t="str">
        <f>TEXT(tblSales[[#This Row],[Invoice Date]],"mmm-yyyy")</f>
        <v>Jun-2024</v>
      </c>
      <c r="Z1955" t="str">
        <f>_xlfn.XLOOKUP(tblSales[[#This Row],[Product_ID]],Products!$A:$A,Products!$C:$C,"Women Dresses")</f>
        <v>Men T-Shirts</v>
      </c>
      <c r="AA1955" t="str">
        <f>_xlfn.XLOOKUP(tblSales[[#This Row],[Product_ID]],Products!$A:$A,Products!$D:$D,"Unknown")</f>
        <v>Polo</v>
      </c>
      <c r="AB1955" t="str">
        <f>_xlfn.XLOOKUP(tblSales[[#This Row],[Product_ID]],Products!$A:$A,Products!$E:$E,"Unknown")</f>
        <v>Libas</v>
      </c>
      <c r="AC1955" t="str">
        <f>_xlfn.XLOOKUP(tblSales[[#This Row],[Store_ID]],Stores!$A:$A,Stores!$B:$B,"Unknown")</f>
        <v>TrendMart Thrissur Standard</v>
      </c>
      <c r="AD1955" t="str">
        <f>_xlfn.XLOOKUP(tblSales[[#This Row],[Store_ID]],Stores!$A:$A,Stores!$E:$E,"Unknown")</f>
        <v>South Zone 1</v>
      </c>
      <c r="AE1955" t="str">
        <f>_xlfn.XLOOKUP(tblSales[[#This Row],[Customer_ID]],Customers!$A:$A,Customers!$B:$B,"Unknown")</f>
        <v>Preethi Gowda</v>
      </c>
      <c r="AF1955" t="str">
        <f>_xlfn.XLOOKUP(tblSales[[#This Row],[Customer_ID]],Customers!$A:$A,Customers!$J:$J,"Unknown")</f>
        <v>Silver</v>
      </c>
      <c r="AG1955" t="str">
        <f>_xlfn.XLOOKUP(tblSales[[#This Row],[Employee_ID]],Employees!$A:$A,Employees!$B:$B,"Unknown")</f>
        <v>Vasanthi Gupta</v>
      </c>
      <c r="AH1955">
        <f>IF(MONTH(tblSales[[#This Row],[Invoice Date]])&gt;=4,MONTH(tblSales[[#This Row],[Invoice Date]]),MONTH(tblSales[[#This Row],[Invoice Date]])+12)</f>
        <v>6</v>
      </c>
      <c r="AI1955" s="8">
        <f>DATE(YEAR(tblSales[[#This Row],[Invoice Date]]),MONTH(tblSales[[#This Row],[Invoice Date]]),1)</f>
        <v>45444</v>
      </c>
      <c r="AJ1955" t="str">
        <f>_xlfn.XLOOKUP(tblSales[[#This Row],[Product_ID]],Products!$A:$A,Products!$B:$B,"Unknown")</f>
        <v>Libas Polo Peach</v>
      </c>
      <c r="AK1955" s="9">
        <f>IFERROR(tblSales[[#This Row],[Profit]]/tblSales[[#This Row],[Sales Amount]],0)</f>
        <v>0.33733439926907272</v>
      </c>
      <c r="AL1955" t="str">
        <f>IF(tblSales[[#This Row],[Discount %]]&lt;=5,"0-5%",
IF(tblSales[[#This Row],[Discount %]]&lt;=10,"5-10%",
IF(tblSales[[#This Row],[Discount %]]&lt;=15,"10-15%",
IF(tblSales[[#This Row],[Discount %]]&lt;=20,"15-20%","20%+"))))</f>
        <v>5-10%</v>
      </c>
    </row>
    <row r="1956" spans="1:38">
      <c r="A1956" s="2" t="s">
        <v>3897</v>
      </c>
      <c r="B1956" s="11">
        <v>45412</v>
      </c>
      <c r="C1956" s="2" t="s">
        <v>3388</v>
      </c>
      <c r="D1956" s="2" t="s">
        <v>376</v>
      </c>
      <c r="E1956" s="2" t="s">
        <v>368</v>
      </c>
      <c r="F1956" s="2" t="s">
        <v>458</v>
      </c>
      <c r="G1956" s="2">
        <v>3</v>
      </c>
      <c r="H1956" s="2">
        <v>809.72</v>
      </c>
      <c r="I1956" s="2">
        <v>0</v>
      </c>
      <c r="J1956" s="2">
        <v>0</v>
      </c>
      <c r="K1956" s="2">
        <v>5</v>
      </c>
      <c r="L1956" s="2">
        <v>121.46</v>
      </c>
      <c r="M1956" s="2">
        <v>2550.62</v>
      </c>
      <c r="N1956" s="2">
        <v>1719.27</v>
      </c>
      <c r="O1956" s="2">
        <f t="shared" si="76"/>
        <v>709.88999999999987</v>
      </c>
      <c r="P1956" s="2" t="s">
        <v>29</v>
      </c>
      <c r="Q1956" s="2" t="str">
        <f t="shared" si="75"/>
        <v>Debit Card</v>
      </c>
      <c r="R1956" s="2" t="s">
        <v>20</v>
      </c>
      <c r="S1956" s="2" t="s">
        <v>56</v>
      </c>
      <c r="T1956" s="2" t="s">
        <v>3437</v>
      </c>
      <c r="U1956" s="2" t="s">
        <v>59</v>
      </c>
      <c r="V1956" t="str">
        <f>TEXT(tblSales[[#This Row],[Invoice Date]],"mmm")</f>
        <v>Apr</v>
      </c>
      <c r="W1956">
        <f>MONTH(tblSales[[#This Row],[Invoice Date]])</f>
        <v>4</v>
      </c>
      <c r="X1956">
        <f>YEAR(tblSales[[#This Row],[Invoice Date]])</f>
        <v>2024</v>
      </c>
      <c r="Y1956" t="str">
        <f>TEXT(tblSales[[#This Row],[Invoice Date]],"mmm-yyyy")</f>
        <v>Apr-2024</v>
      </c>
      <c r="Z1956" t="str">
        <f>_xlfn.XLOOKUP(tblSales[[#This Row],[Product_ID]],Products!$A:$A,Products!$C:$C,"Women Dresses")</f>
        <v>Women Kurtis</v>
      </c>
      <c r="AA1956" t="str">
        <f>_xlfn.XLOOKUP(tblSales[[#This Row],[Product_ID]],Products!$A:$A,Products!$D:$D,"Unknown")</f>
        <v>Anarkali Kurti</v>
      </c>
      <c r="AB1956" t="str">
        <f>_xlfn.XLOOKUP(tblSales[[#This Row],[Product_ID]],Products!$A:$A,Products!$E:$E,"Unknown")</f>
        <v>Nike</v>
      </c>
      <c r="AC1956" t="str">
        <f>_xlfn.XLOOKUP(tblSales[[#This Row],[Store_ID]],Stores!$A:$A,Stores!$B:$B,"Unknown")</f>
        <v>TrendMart Kozhikode Outlet</v>
      </c>
      <c r="AD1956" t="str">
        <f>_xlfn.XLOOKUP(tblSales[[#This Row],[Store_ID]],Stores!$A:$A,Stores!$E:$E,"Unknown")</f>
        <v>South Zone 1</v>
      </c>
      <c r="AE1956" t="str">
        <f>_xlfn.XLOOKUP(tblSales[[#This Row],[Customer_ID]],Customers!$A:$A,Customers!$B:$B,"Unknown")</f>
        <v>Anand Iyengar</v>
      </c>
      <c r="AF1956" t="str">
        <f>_xlfn.XLOOKUP(tblSales[[#This Row],[Customer_ID]],Customers!$A:$A,Customers!$J:$J,"Unknown")</f>
        <v>Regular</v>
      </c>
      <c r="AG1956" t="str">
        <f>_xlfn.XLOOKUP(tblSales[[#This Row],[Employee_ID]],Employees!$A:$A,Employees!$B:$B,"Unknown")</f>
        <v>Anil Reddy</v>
      </c>
      <c r="AH1956">
        <f>IF(MONTH(tblSales[[#This Row],[Invoice Date]])&gt;=4,MONTH(tblSales[[#This Row],[Invoice Date]]),MONTH(tblSales[[#This Row],[Invoice Date]])+12)</f>
        <v>4</v>
      </c>
      <c r="AI1956" s="8">
        <f>DATE(YEAR(tblSales[[#This Row],[Invoice Date]]),MONTH(tblSales[[#This Row],[Invoice Date]]),1)</f>
        <v>45383</v>
      </c>
      <c r="AJ1956" t="str">
        <f>_xlfn.XLOOKUP(tblSales[[#This Row],[Product_ID]],Products!$A:$A,Products!$B:$B,"Unknown")</f>
        <v>Nike Anarkali Kurti White</v>
      </c>
      <c r="AK1956" s="9">
        <f>IFERROR(tblSales[[#This Row],[Profit]]/tblSales[[#This Row],[Sales Amount]],0)</f>
        <v>0.27832056519591314</v>
      </c>
      <c r="AL1956" t="str">
        <f>IF(tblSales[[#This Row],[Discount %]]&lt;=5,"0-5%",
IF(tblSales[[#This Row],[Discount %]]&lt;=10,"5-10%",
IF(tblSales[[#This Row],[Discount %]]&lt;=15,"10-15%",
IF(tblSales[[#This Row],[Discount %]]&lt;=20,"15-20%","20%+"))))</f>
        <v>0-5%</v>
      </c>
    </row>
    <row r="1957" spans="1:38">
      <c r="A1957" s="2" t="s">
        <v>3898</v>
      </c>
      <c r="B1957" s="11">
        <v>45737</v>
      </c>
      <c r="C1957" s="2" t="s">
        <v>2202</v>
      </c>
      <c r="D1957" s="2" t="s">
        <v>1361</v>
      </c>
      <c r="E1957" s="2" t="s">
        <v>420</v>
      </c>
      <c r="F1957" s="2" t="s">
        <v>204</v>
      </c>
      <c r="G1957" s="2">
        <v>1</v>
      </c>
      <c r="H1957" s="2">
        <v>1153.93</v>
      </c>
      <c r="I1957" s="2">
        <v>0</v>
      </c>
      <c r="J1957" s="2">
        <v>0</v>
      </c>
      <c r="K1957" s="2">
        <v>12</v>
      </c>
      <c r="L1957" s="2">
        <v>138.47</v>
      </c>
      <c r="M1957" s="2">
        <v>1292.4000000000001</v>
      </c>
      <c r="N1957" s="2">
        <v>765.23</v>
      </c>
      <c r="O1957" s="2">
        <f t="shared" si="76"/>
        <v>388.70000000000005</v>
      </c>
      <c r="P1957" s="2" t="s">
        <v>32</v>
      </c>
      <c r="Q1957" s="2" t="str">
        <f t="shared" si="75"/>
        <v>UPI</v>
      </c>
      <c r="R1957" s="2" t="s">
        <v>20</v>
      </c>
      <c r="S1957" s="2" t="s">
        <v>56</v>
      </c>
      <c r="T1957" s="2" t="s">
        <v>1249</v>
      </c>
      <c r="U1957" s="2" t="s">
        <v>59</v>
      </c>
      <c r="V1957" t="str">
        <f>TEXT(tblSales[[#This Row],[Invoice Date]],"mmm")</f>
        <v>Mar</v>
      </c>
      <c r="W1957">
        <f>MONTH(tblSales[[#This Row],[Invoice Date]])</f>
        <v>3</v>
      </c>
      <c r="X1957">
        <f>YEAR(tblSales[[#This Row],[Invoice Date]])</f>
        <v>2025</v>
      </c>
      <c r="Y1957" t="str">
        <f>TEXT(tblSales[[#This Row],[Invoice Date]],"mmm-yyyy")</f>
        <v>Mar-2025</v>
      </c>
      <c r="Z1957" t="str">
        <f>_xlfn.XLOOKUP(tblSales[[#This Row],[Product_ID]],Products!$A:$A,Products!$C:$C,"Women Dresses")</f>
        <v>Belts</v>
      </c>
      <c r="AA1957" t="str">
        <f>_xlfn.XLOOKUP(tblSales[[#This Row],[Product_ID]],Products!$A:$A,Products!$D:$D,"Unknown")</f>
        <v>Braided Belt</v>
      </c>
      <c r="AB1957" t="str">
        <f>_xlfn.XLOOKUP(tblSales[[#This Row],[Product_ID]],Products!$A:$A,Products!$E:$E,"Unknown")</f>
        <v>Pantaloons</v>
      </c>
      <c r="AC1957" t="str">
        <f>_xlfn.XLOOKUP(tblSales[[#This Row],[Store_ID]],Stores!$A:$A,Stores!$B:$B,"Unknown")</f>
        <v>TrendMart Hubballi Standard</v>
      </c>
      <c r="AD1957" t="str">
        <f>_xlfn.XLOOKUP(tblSales[[#This Row],[Store_ID]],Stores!$A:$A,Stores!$E:$E,"Unknown")</f>
        <v>South Zone 2</v>
      </c>
      <c r="AE1957" t="str">
        <f>_xlfn.XLOOKUP(tblSales[[#This Row],[Customer_ID]],Customers!$A:$A,Customers!$B:$B,"Unknown")</f>
        <v>Srinivas Rao</v>
      </c>
      <c r="AF1957" t="str">
        <f>_xlfn.XLOOKUP(tblSales[[#This Row],[Customer_ID]],Customers!$A:$A,Customers!$J:$J,"Unknown")</f>
        <v>Silver</v>
      </c>
      <c r="AG1957" t="str">
        <f>_xlfn.XLOOKUP(tblSales[[#This Row],[Employee_ID]],Employees!$A:$A,Employees!$B:$B,"Unknown")</f>
        <v>Logesh Gopalakrishnan</v>
      </c>
      <c r="AH1957">
        <f>IF(MONTH(tblSales[[#This Row],[Invoice Date]])&gt;=4,MONTH(tblSales[[#This Row],[Invoice Date]]),MONTH(tblSales[[#This Row],[Invoice Date]])+12)</f>
        <v>15</v>
      </c>
      <c r="AI1957" s="8">
        <f>DATE(YEAR(tblSales[[#This Row],[Invoice Date]]),MONTH(tblSales[[#This Row],[Invoice Date]]),1)</f>
        <v>45717</v>
      </c>
      <c r="AJ1957" t="str">
        <f>_xlfn.XLOOKUP(tblSales[[#This Row],[Product_ID]],Products!$A:$A,Products!$B:$B,"Unknown")</f>
        <v>Pantaloons Braided Belt Brown</v>
      </c>
      <c r="AK1957" s="9">
        <f>IFERROR(tblSales[[#This Row],[Profit]]/tblSales[[#This Row],[Sales Amount]],0)</f>
        <v>0.30075827917053544</v>
      </c>
      <c r="AL1957" t="str">
        <f>IF(tblSales[[#This Row],[Discount %]]&lt;=5,"0-5%",
IF(tblSales[[#This Row],[Discount %]]&lt;=10,"5-10%",
IF(tblSales[[#This Row],[Discount %]]&lt;=15,"10-15%",
IF(tblSales[[#This Row],[Discount %]]&lt;=20,"15-20%","20%+"))))</f>
        <v>0-5%</v>
      </c>
    </row>
    <row r="1958" spans="1:38">
      <c r="A1958" s="2" t="s">
        <v>3899</v>
      </c>
      <c r="B1958" s="11">
        <v>45608</v>
      </c>
      <c r="C1958" s="2" t="s">
        <v>2314</v>
      </c>
      <c r="D1958" s="2" t="s">
        <v>308</v>
      </c>
      <c r="E1958" s="2" t="s">
        <v>284</v>
      </c>
      <c r="F1958" s="2" t="s">
        <v>523</v>
      </c>
      <c r="G1958" s="2">
        <v>2</v>
      </c>
      <c r="H1958" s="2">
        <v>753.64</v>
      </c>
      <c r="I1958" s="2">
        <v>0</v>
      </c>
      <c r="J1958" s="2">
        <v>0</v>
      </c>
      <c r="K1958" s="2">
        <v>3</v>
      </c>
      <c r="L1958" s="2">
        <v>45.22</v>
      </c>
      <c r="M1958" s="2">
        <v>1552.5</v>
      </c>
      <c r="N1958" s="2">
        <v>1113.98</v>
      </c>
      <c r="O1958" s="2">
        <f t="shared" si="76"/>
        <v>393.29999999999995</v>
      </c>
      <c r="P1958" s="2" t="s">
        <v>31</v>
      </c>
      <c r="Q1958" s="2" t="str">
        <f t="shared" si="75"/>
        <v>Net Banking</v>
      </c>
      <c r="R1958" s="2" t="s">
        <v>21</v>
      </c>
      <c r="S1958" s="2" t="s">
        <v>57</v>
      </c>
      <c r="T1958" s="2" t="s">
        <v>2669</v>
      </c>
      <c r="U1958" s="2" t="s">
        <v>59</v>
      </c>
      <c r="V1958" t="str">
        <f>TEXT(tblSales[[#This Row],[Invoice Date]],"mmm")</f>
        <v>Nov</v>
      </c>
      <c r="W1958">
        <f>MONTH(tblSales[[#This Row],[Invoice Date]])</f>
        <v>11</v>
      </c>
      <c r="X1958">
        <f>YEAR(tblSales[[#This Row],[Invoice Date]])</f>
        <v>2024</v>
      </c>
      <c r="Y1958" t="str">
        <f>TEXT(tblSales[[#This Row],[Invoice Date]],"mmm-yyyy")</f>
        <v>Nov-2024</v>
      </c>
      <c r="Z1958" t="str">
        <f>_xlfn.XLOOKUP(tblSales[[#This Row],[Product_ID]],Products!$A:$A,Products!$C:$C,"Women Dresses")</f>
        <v>Jewellery</v>
      </c>
      <c r="AA1958" t="str">
        <f>_xlfn.XLOOKUP(tblSales[[#This Row],[Product_ID]],Products!$A:$A,Products!$D:$D,"Unknown")</f>
        <v>Necklace</v>
      </c>
      <c r="AB1958" t="str">
        <f>_xlfn.XLOOKUP(tblSales[[#This Row],[Product_ID]],Products!$A:$A,Products!$E:$E,"Unknown")</f>
        <v>Aurelia</v>
      </c>
      <c r="AC1958" t="str">
        <f>_xlfn.XLOOKUP(tblSales[[#This Row],[Store_ID]],Stores!$A:$A,Stores!$B:$B,"Unknown")</f>
        <v>TrendMart Tumakuru Outlet</v>
      </c>
      <c r="AD1958" t="str">
        <f>_xlfn.XLOOKUP(tblSales[[#This Row],[Store_ID]],Stores!$A:$A,Stores!$E:$E,"Unknown")</f>
        <v>South Zone 2</v>
      </c>
      <c r="AE1958" t="str">
        <f>_xlfn.XLOOKUP(tblSales[[#This Row],[Customer_ID]],Customers!$A:$A,Customers!$B:$B,"Unknown")</f>
        <v>Gopal Mudaliar</v>
      </c>
      <c r="AF1958" t="str">
        <f>_xlfn.XLOOKUP(tblSales[[#This Row],[Customer_ID]],Customers!$A:$A,Customers!$J:$J,"Unknown")</f>
        <v>Silver</v>
      </c>
      <c r="AG1958" t="str">
        <f>_xlfn.XLOOKUP(tblSales[[#This Row],[Employee_ID]],Employees!$A:$A,Employees!$B:$B,"Unknown")</f>
        <v>Vinod Hegde</v>
      </c>
      <c r="AH1958">
        <f>IF(MONTH(tblSales[[#This Row],[Invoice Date]])&gt;=4,MONTH(tblSales[[#This Row],[Invoice Date]]),MONTH(tblSales[[#This Row],[Invoice Date]])+12)</f>
        <v>11</v>
      </c>
      <c r="AI1958" s="8">
        <f>DATE(YEAR(tblSales[[#This Row],[Invoice Date]]),MONTH(tblSales[[#This Row],[Invoice Date]]),1)</f>
        <v>45597</v>
      </c>
      <c r="AJ1958" t="str">
        <f>_xlfn.XLOOKUP(tblSales[[#This Row],[Product_ID]],Products!$A:$A,Products!$B:$B,"Unknown")</f>
        <v>Aurelia Necklace Grey</v>
      </c>
      <c r="AK1958" s="9">
        <f>IFERROR(tblSales[[#This Row],[Profit]]/tblSales[[#This Row],[Sales Amount]],0)</f>
        <v>0.2533333333333333</v>
      </c>
      <c r="AL1958" t="str">
        <f>IF(tblSales[[#This Row],[Discount %]]&lt;=5,"0-5%",
IF(tblSales[[#This Row],[Discount %]]&lt;=10,"5-10%",
IF(tblSales[[#This Row],[Discount %]]&lt;=15,"10-15%",
IF(tblSales[[#This Row],[Discount %]]&lt;=20,"15-20%","20%+"))))</f>
        <v>0-5%</v>
      </c>
    </row>
    <row r="1959" spans="1:38">
      <c r="A1959" s="2" t="s">
        <v>3900</v>
      </c>
      <c r="B1959" s="11">
        <v>45588</v>
      </c>
      <c r="C1959" s="2" t="s">
        <v>1191</v>
      </c>
      <c r="D1959" s="2" t="s">
        <v>778</v>
      </c>
      <c r="E1959" s="2" t="s">
        <v>471</v>
      </c>
      <c r="F1959" s="2" t="s">
        <v>98</v>
      </c>
      <c r="G1959" s="2">
        <v>3</v>
      </c>
      <c r="H1959" s="2">
        <v>852.88</v>
      </c>
      <c r="I1959" s="2">
        <v>20</v>
      </c>
      <c r="J1959" s="2">
        <v>511.73</v>
      </c>
      <c r="K1959" s="2">
        <v>5</v>
      </c>
      <c r="L1959" s="2">
        <v>102.35</v>
      </c>
      <c r="M1959" s="2">
        <v>2149.2600000000002</v>
      </c>
      <c r="N1959" s="2">
        <v>1710.6</v>
      </c>
      <c r="O1959" s="2">
        <f t="shared" si="76"/>
        <v>336.31000000000029</v>
      </c>
      <c r="P1959" s="2" t="s">
        <v>28</v>
      </c>
      <c r="Q1959" s="2" t="str">
        <f t="shared" si="75"/>
        <v>Credit Card</v>
      </c>
      <c r="R1959" s="2" t="s">
        <v>20</v>
      </c>
      <c r="S1959" s="2" t="s">
        <v>56</v>
      </c>
      <c r="T1959" s="2" t="s">
        <v>305</v>
      </c>
      <c r="U1959" s="2" t="s">
        <v>59</v>
      </c>
      <c r="V1959" t="str">
        <f>TEXT(tblSales[[#This Row],[Invoice Date]],"mmm")</f>
        <v>Oct</v>
      </c>
      <c r="W1959">
        <f>MONTH(tblSales[[#This Row],[Invoice Date]])</f>
        <v>10</v>
      </c>
      <c r="X1959">
        <f>YEAR(tblSales[[#This Row],[Invoice Date]])</f>
        <v>2024</v>
      </c>
      <c r="Y1959" t="str">
        <f>TEXT(tblSales[[#This Row],[Invoice Date]],"mmm-yyyy")</f>
        <v>Oct-2024</v>
      </c>
      <c r="Z1959" t="str">
        <f>_xlfn.XLOOKUP(tblSales[[#This Row],[Product_ID]],Products!$A:$A,Products!$C:$C,"Women Dresses")</f>
        <v>Men Shirts</v>
      </c>
      <c r="AA1959" t="str">
        <f>_xlfn.XLOOKUP(tblSales[[#This Row],[Product_ID]],Products!$A:$A,Products!$D:$D,"Unknown")</f>
        <v>Denim Shirt</v>
      </c>
      <c r="AB1959" t="str">
        <f>_xlfn.XLOOKUP(tblSales[[#This Row],[Product_ID]],Products!$A:$A,Products!$E:$E,"Unknown")</f>
        <v>AND</v>
      </c>
      <c r="AC1959" t="str">
        <f>_xlfn.XLOOKUP(tblSales[[#This Row],[Store_ID]],Stores!$A:$A,Stores!$B:$B,"Unknown")</f>
        <v>TrendMart Kochi Standard</v>
      </c>
      <c r="AD1959" t="str">
        <f>_xlfn.XLOOKUP(tblSales[[#This Row],[Store_ID]],Stores!$A:$A,Stores!$E:$E,"Unknown")</f>
        <v>South Zone 1</v>
      </c>
      <c r="AE1959" t="str">
        <f>_xlfn.XLOOKUP(tblSales[[#This Row],[Customer_ID]],Customers!$A:$A,Customers!$B:$B,"Unknown")</f>
        <v>Srinivas Hegde</v>
      </c>
      <c r="AF1959" t="str">
        <f>_xlfn.XLOOKUP(tblSales[[#This Row],[Customer_ID]],Customers!$A:$A,Customers!$J:$J,"Unknown")</f>
        <v>Silver</v>
      </c>
      <c r="AG1959" t="str">
        <f>_xlfn.XLOOKUP(tblSales[[#This Row],[Employee_ID]],Employees!$A:$A,Employees!$B:$B,"Unknown")</f>
        <v>Deepthi Iyengar</v>
      </c>
      <c r="AH1959">
        <f>IF(MONTH(tblSales[[#This Row],[Invoice Date]])&gt;=4,MONTH(tblSales[[#This Row],[Invoice Date]]),MONTH(tblSales[[#This Row],[Invoice Date]])+12)</f>
        <v>10</v>
      </c>
      <c r="AI1959" s="8">
        <f>DATE(YEAR(tblSales[[#This Row],[Invoice Date]]),MONTH(tblSales[[#This Row],[Invoice Date]]),1)</f>
        <v>45566</v>
      </c>
      <c r="AJ1959" t="str">
        <f>_xlfn.XLOOKUP(tblSales[[#This Row],[Product_ID]],Products!$A:$A,Products!$B:$B,"Unknown")</f>
        <v>AND Denim Shirt Teal</v>
      </c>
      <c r="AK1959" s="9">
        <f>IFERROR(tblSales[[#This Row],[Profit]]/tblSales[[#This Row],[Sales Amount]],0)</f>
        <v>0.15647711305286482</v>
      </c>
      <c r="AL1959" t="str">
        <f>IF(tblSales[[#This Row],[Discount %]]&lt;=5,"0-5%",
IF(tblSales[[#This Row],[Discount %]]&lt;=10,"5-10%",
IF(tblSales[[#This Row],[Discount %]]&lt;=15,"10-15%",
IF(tblSales[[#This Row],[Discount %]]&lt;=20,"15-20%","20%+"))))</f>
        <v>15-20%</v>
      </c>
    </row>
    <row r="1960" spans="1:38">
      <c r="A1960" s="2" t="s">
        <v>3901</v>
      </c>
      <c r="B1960" s="11">
        <v>45455</v>
      </c>
      <c r="C1960" s="2" t="s">
        <v>2805</v>
      </c>
      <c r="D1960" s="2" t="s">
        <v>638</v>
      </c>
      <c r="E1960" s="2" t="s">
        <v>139</v>
      </c>
      <c r="F1960" s="2" t="s">
        <v>540</v>
      </c>
      <c r="G1960" s="2">
        <v>3</v>
      </c>
      <c r="H1960" s="2">
        <v>2864.65</v>
      </c>
      <c r="I1960" s="2">
        <v>30</v>
      </c>
      <c r="J1960" s="2">
        <v>2578.19</v>
      </c>
      <c r="K1960" s="2">
        <v>12</v>
      </c>
      <c r="L1960" s="2">
        <v>721.89</v>
      </c>
      <c r="M1960" s="2">
        <v>6737.65</v>
      </c>
      <c r="N1960" s="2">
        <v>6594.66</v>
      </c>
      <c r="O1960" s="2">
        <f t="shared" si="76"/>
        <v>-578.9000000000002</v>
      </c>
      <c r="P1960" s="2" t="s">
        <v>28</v>
      </c>
      <c r="Q1960" s="2" t="str">
        <f t="shared" si="75"/>
        <v>Credit Card</v>
      </c>
      <c r="R1960" s="2" t="s">
        <v>21</v>
      </c>
      <c r="S1960" s="2" t="s">
        <v>56</v>
      </c>
      <c r="T1960" s="2" t="s">
        <v>369</v>
      </c>
      <c r="U1960" s="2" t="s">
        <v>59</v>
      </c>
      <c r="V1960" t="str">
        <f>TEXT(tblSales[[#This Row],[Invoice Date]],"mmm")</f>
        <v>Jun</v>
      </c>
      <c r="W1960">
        <f>MONTH(tblSales[[#This Row],[Invoice Date]])</f>
        <v>6</v>
      </c>
      <c r="X1960">
        <f>YEAR(tblSales[[#This Row],[Invoice Date]])</f>
        <v>2024</v>
      </c>
      <c r="Y1960" t="str">
        <f>TEXT(tblSales[[#This Row],[Invoice Date]],"mmm-yyyy")</f>
        <v>Jun-2024</v>
      </c>
      <c r="Z1960" t="str">
        <f>_xlfn.XLOOKUP(tblSales[[#This Row],[Product_ID]],Products!$A:$A,Products!$C:$C,"Women Dresses")</f>
        <v>Handbags</v>
      </c>
      <c r="AA1960" t="str">
        <f>_xlfn.XLOOKUP(tblSales[[#This Row],[Product_ID]],Products!$A:$A,Products!$D:$D,"Unknown")</f>
        <v>Sling Bag</v>
      </c>
      <c r="AB1960" t="str">
        <f>_xlfn.XLOOKUP(tblSales[[#This Row],[Product_ID]],Products!$A:$A,Products!$E:$E,"Unknown")</f>
        <v>Woodland</v>
      </c>
      <c r="AC1960" t="str">
        <f>_xlfn.XLOOKUP(tblSales[[#This Row],[Store_ID]],Stores!$A:$A,Stores!$B:$B,"Unknown")</f>
        <v>TrendMart Kozhikode Standard</v>
      </c>
      <c r="AD1960" t="str">
        <f>_xlfn.XLOOKUP(tblSales[[#This Row],[Store_ID]],Stores!$A:$A,Stores!$E:$E,"Unknown")</f>
        <v>South Zone 1</v>
      </c>
      <c r="AE1960" t="str">
        <f>_xlfn.XLOOKUP(tblSales[[#This Row],[Customer_ID]],Customers!$A:$A,Customers!$B:$B,"Unknown")</f>
        <v>Gayathri Murthy</v>
      </c>
      <c r="AF1960" t="str">
        <f>_xlfn.XLOOKUP(tblSales[[#This Row],[Customer_ID]],Customers!$A:$A,Customers!$J:$J,"Unknown")</f>
        <v>Regular</v>
      </c>
      <c r="AG1960" t="str">
        <f>_xlfn.XLOOKUP(tblSales[[#This Row],[Employee_ID]],Employees!$A:$A,Employees!$B:$B,"Unknown")</f>
        <v>Swathi Achari</v>
      </c>
      <c r="AH1960">
        <f>IF(MONTH(tblSales[[#This Row],[Invoice Date]])&gt;=4,MONTH(tblSales[[#This Row],[Invoice Date]]),MONTH(tblSales[[#This Row],[Invoice Date]])+12)</f>
        <v>6</v>
      </c>
      <c r="AI1960" s="8">
        <f>DATE(YEAR(tblSales[[#This Row],[Invoice Date]]),MONTH(tblSales[[#This Row],[Invoice Date]]),1)</f>
        <v>45444</v>
      </c>
      <c r="AJ1960" t="str">
        <f>_xlfn.XLOOKUP(tblSales[[#This Row],[Product_ID]],Products!$A:$A,Products!$B:$B,"Unknown")</f>
        <v>Woodland Sling Bag Peach</v>
      </c>
      <c r="AK1960" s="9">
        <f>IFERROR(tblSales[[#This Row],[Profit]]/tblSales[[#This Row],[Sales Amount]],0)</f>
        <v>-8.5920165042707802E-2</v>
      </c>
      <c r="AL1960" t="str">
        <f>IF(tblSales[[#This Row],[Discount %]]&lt;=5,"0-5%",
IF(tblSales[[#This Row],[Discount %]]&lt;=10,"5-10%",
IF(tblSales[[#This Row],[Discount %]]&lt;=15,"10-15%",
IF(tblSales[[#This Row],[Discount %]]&lt;=20,"15-20%","20%+"))))</f>
        <v>20%+</v>
      </c>
    </row>
    <row r="1961" spans="1:38">
      <c r="A1961" s="2" t="s">
        <v>3902</v>
      </c>
      <c r="B1961" s="11">
        <v>45420</v>
      </c>
      <c r="C1961" s="2" t="s">
        <v>2252</v>
      </c>
      <c r="D1961" s="2" t="s">
        <v>2307</v>
      </c>
      <c r="E1961" s="2" t="s">
        <v>150</v>
      </c>
      <c r="F1961" s="2" t="s">
        <v>386</v>
      </c>
      <c r="G1961" s="2">
        <v>2</v>
      </c>
      <c r="H1961" s="2">
        <v>695.72</v>
      </c>
      <c r="I1961" s="2">
        <v>10</v>
      </c>
      <c r="J1961" s="2">
        <v>139.13999999999999</v>
      </c>
      <c r="K1961" s="2">
        <v>5</v>
      </c>
      <c r="L1961" s="2">
        <v>62.62</v>
      </c>
      <c r="M1961" s="2">
        <v>1314.92</v>
      </c>
      <c r="N1961" s="2">
        <v>1008.1</v>
      </c>
      <c r="O1961" s="2">
        <f t="shared" si="76"/>
        <v>244.20000000000005</v>
      </c>
      <c r="P1961" s="2" t="s">
        <v>32</v>
      </c>
      <c r="Q1961" s="2" t="str">
        <f t="shared" si="75"/>
        <v>UPI</v>
      </c>
      <c r="R1961" s="2" t="s">
        <v>21</v>
      </c>
      <c r="S1961" s="2" t="s">
        <v>56</v>
      </c>
      <c r="T1961" s="2" t="s">
        <v>1393</v>
      </c>
      <c r="U1961" s="2" t="s">
        <v>59</v>
      </c>
      <c r="V1961" t="str">
        <f>TEXT(tblSales[[#This Row],[Invoice Date]],"mmm")</f>
        <v>May</v>
      </c>
      <c r="W1961">
        <f>MONTH(tblSales[[#This Row],[Invoice Date]])</f>
        <v>5</v>
      </c>
      <c r="X1961">
        <f>YEAR(tblSales[[#This Row],[Invoice Date]])</f>
        <v>2024</v>
      </c>
      <c r="Y1961" t="str">
        <f>TEXT(tblSales[[#This Row],[Invoice Date]],"mmm-yyyy")</f>
        <v>May-2024</v>
      </c>
      <c r="Z1961" t="str">
        <f>_xlfn.XLOOKUP(tblSales[[#This Row],[Product_ID]],Products!$A:$A,Products!$C:$C,"Women Dresses")</f>
        <v>Sportswear</v>
      </c>
      <c r="AA1961" t="str">
        <f>_xlfn.XLOOKUP(tblSales[[#This Row],[Product_ID]],Products!$A:$A,Products!$D:$D,"Unknown")</f>
        <v>Track Suit</v>
      </c>
      <c r="AB1961" t="str">
        <f>_xlfn.XLOOKUP(tblSales[[#This Row],[Product_ID]],Products!$A:$A,Products!$E:$E,"Unknown")</f>
        <v>Mufti</v>
      </c>
      <c r="AC1961" t="str">
        <f>_xlfn.XLOOKUP(tblSales[[#This Row],[Store_ID]],Stores!$A:$A,Stores!$B:$B,"Unknown")</f>
        <v>TrendMart Kalaburagi Mall Kiosk</v>
      </c>
      <c r="AD1961" t="str">
        <f>_xlfn.XLOOKUP(tblSales[[#This Row],[Store_ID]],Stores!$A:$A,Stores!$E:$E,"Unknown")</f>
        <v>South Zone 2</v>
      </c>
      <c r="AE1961" t="str">
        <f>_xlfn.XLOOKUP(tblSales[[#This Row],[Customer_ID]],Customers!$A:$A,Customers!$B:$B,"Unknown")</f>
        <v>Chandran Yadav</v>
      </c>
      <c r="AF1961" t="str">
        <f>_xlfn.XLOOKUP(tblSales[[#This Row],[Customer_ID]],Customers!$A:$A,Customers!$J:$J,"Unknown")</f>
        <v>Platinum</v>
      </c>
      <c r="AG1961" t="str">
        <f>_xlfn.XLOOKUP(tblSales[[#This Row],[Employee_ID]],Employees!$A:$A,Employees!$B:$B,"Unknown")</f>
        <v>Malini Gowda</v>
      </c>
      <c r="AH1961">
        <f>IF(MONTH(tblSales[[#This Row],[Invoice Date]])&gt;=4,MONTH(tblSales[[#This Row],[Invoice Date]]),MONTH(tblSales[[#This Row],[Invoice Date]])+12)</f>
        <v>5</v>
      </c>
      <c r="AI1961" s="8">
        <f>DATE(YEAR(tblSales[[#This Row],[Invoice Date]]),MONTH(tblSales[[#This Row],[Invoice Date]]),1)</f>
        <v>45413</v>
      </c>
      <c r="AJ1961" t="str">
        <f>_xlfn.XLOOKUP(tblSales[[#This Row],[Product_ID]],Products!$A:$A,Products!$B:$B,"Unknown")</f>
        <v>Mufti Track Suit Mustard</v>
      </c>
      <c r="AK1961" s="9">
        <f>IFERROR(tblSales[[#This Row],[Profit]]/tblSales[[#This Row],[Sales Amount]],0)</f>
        <v>0.18571472028716579</v>
      </c>
      <c r="AL1961" t="str">
        <f>IF(tblSales[[#This Row],[Discount %]]&lt;=5,"0-5%",
IF(tblSales[[#This Row],[Discount %]]&lt;=10,"5-10%",
IF(tblSales[[#This Row],[Discount %]]&lt;=15,"10-15%",
IF(tblSales[[#This Row],[Discount %]]&lt;=20,"15-20%","20%+"))))</f>
        <v>5-10%</v>
      </c>
    </row>
    <row r="1962" spans="1:38">
      <c r="A1962" s="2" t="s">
        <v>3903</v>
      </c>
      <c r="B1962" s="11">
        <v>45634</v>
      </c>
      <c r="C1962" s="2" t="s">
        <v>1470</v>
      </c>
      <c r="D1962" s="2" t="s">
        <v>854</v>
      </c>
      <c r="E1962" s="2" t="s">
        <v>368</v>
      </c>
      <c r="F1962" s="2" t="s">
        <v>161</v>
      </c>
      <c r="G1962" s="2">
        <v>1</v>
      </c>
      <c r="H1962" s="2">
        <v>639.45000000000005</v>
      </c>
      <c r="I1962" s="2">
        <v>10</v>
      </c>
      <c r="J1962" s="2">
        <v>63.95</v>
      </c>
      <c r="K1962" s="2">
        <v>5</v>
      </c>
      <c r="L1962" s="2">
        <v>28.77</v>
      </c>
      <c r="M1962" s="2">
        <v>604.27</v>
      </c>
      <c r="N1962" s="2">
        <v>371.12</v>
      </c>
      <c r="O1962" s="2">
        <f t="shared" si="76"/>
        <v>204.37999999999997</v>
      </c>
      <c r="P1962" s="2" t="s">
        <v>32</v>
      </c>
      <c r="Q1962" s="2" t="str">
        <f t="shared" si="75"/>
        <v>UPI</v>
      </c>
      <c r="R1962" s="2" t="s">
        <v>20</v>
      </c>
      <c r="S1962" s="2" t="s">
        <v>56</v>
      </c>
      <c r="T1962" s="2" t="s">
        <v>786</v>
      </c>
      <c r="U1962" s="2" t="s">
        <v>60</v>
      </c>
      <c r="V1962" t="str">
        <f>TEXT(tblSales[[#This Row],[Invoice Date]],"mmm")</f>
        <v>Dec</v>
      </c>
      <c r="W1962">
        <f>MONTH(tblSales[[#This Row],[Invoice Date]])</f>
        <v>12</v>
      </c>
      <c r="X1962">
        <f>YEAR(tblSales[[#This Row],[Invoice Date]])</f>
        <v>2024</v>
      </c>
      <c r="Y1962" t="str">
        <f>TEXT(tblSales[[#This Row],[Invoice Date]],"mmm-yyyy")</f>
        <v>Dec-2024</v>
      </c>
      <c r="Z1962" t="str">
        <f>_xlfn.XLOOKUP(tblSales[[#This Row],[Product_ID]],Products!$A:$A,Products!$C:$C,"Women Dresses")</f>
        <v>Wallets</v>
      </c>
      <c r="AA1962" t="str">
        <f>_xlfn.XLOOKUP(tblSales[[#This Row],[Product_ID]],Products!$A:$A,Products!$D:$D,"Unknown")</f>
        <v>Card Holder</v>
      </c>
      <c r="AB1962" t="str">
        <f>_xlfn.XLOOKUP(tblSales[[#This Row],[Product_ID]],Products!$A:$A,Products!$E:$E,"Unknown")</f>
        <v>Global Desi</v>
      </c>
      <c r="AC1962" t="str">
        <f>_xlfn.XLOOKUP(tblSales[[#This Row],[Store_ID]],Stores!$A:$A,Stores!$B:$B,"Unknown")</f>
        <v>TrendMart Kozhikode Outlet</v>
      </c>
      <c r="AD1962" t="str">
        <f>_xlfn.XLOOKUP(tblSales[[#This Row],[Store_ID]],Stores!$A:$A,Stores!$E:$E,"Unknown")</f>
        <v>South Zone 1</v>
      </c>
      <c r="AE1962" t="str">
        <f>_xlfn.XLOOKUP(tblSales[[#This Row],[Customer_ID]],Customers!$A:$A,Customers!$B:$B,"Unknown")</f>
        <v>Venkat Pillai</v>
      </c>
      <c r="AF1962" t="str">
        <f>_xlfn.XLOOKUP(tblSales[[#This Row],[Customer_ID]],Customers!$A:$A,Customers!$J:$J,"Unknown")</f>
        <v>Regular</v>
      </c>
      <c r="AG1962" t="str">
        <f>_xlfn.XLOOKUP(tblSales[[#This Row],[Employee_ID]],Employees!$A:$A,Employees!$B:$B,"Unknown")</f>
        <v>Chandra Reddy</v>
      </c>
      <c r="AH1962">
        <f>IF(MONTH(tblSales[[#This Row],[Invoice Date]])&gt;=4,MONTH(tblSales[[#This Row],[Invoice Date]]),MONTH(tblSales[[#This Row],[Invoice Date]])+12)</f>
        <v>12</v>
      </c>
      <c r="AI1962" s="8">
        <f>DATE(YEAR(tblSales[[#This Row],[Invoice Date]]),MONTH(tblSales[[#This Row],[Invoice Date]]),1)</f>
        <v>45627</v>
      </c>
      <c r="AJ1962" t="str">
        <f>_xlfn.XLOOKUP(tblSales[[#This Row],[Product_ID]],Products!$A:$A,Products!$B:$B,"Unknown")</f>
        <v>Global Desi Card Holder Navy Blue</v>
      </c>
      <c r="AK1962" s="9">
        <f>IFERROR(tblSales[[#This Row],[Profit]]/tblSales[[#This Row],[Sales Amount]],0)</f>
        <v>0.33822628957254203</v>
      </c>
      <c r="AL1962" t="str">
        <f>IF(tblSales[[#This Row],[Discount %]]&lt;=5,"0-5%",
IF(tblSales[[#This Row],[Discount %]]&lt;=10,"5-10%",
IF(tblSales[[#This Row],[Discount %]]&lt;=15,"10-15%",
IF(tblSales[[#This Row],[Discount %]]&lt;=20,"15-20%","20%+"))))</f>
        <v>5-10%</v>
      </c>
    </row>
    <row r="1963" spans="1:38">
      <c r="A1963" s="2" t="s">
        <v>3904</v>
      </c>
      <c r="B1963" s="11">
        <v>45553</v>
      </c>
      <c r="C1963" s="2" t="s">
        <v>3399</v>
      </c>
      <c r="D1963" s="2" t="s">
        <v>813</v>
      </c>
      <c r="E1963" s="2" t="s">
        <v>973</v>
      </c>
      <c r="F1963" s="2" t="s">
        <v>475</v>
      </c>
      <c r="G1963" s="2">
        <v>4</v>
      </c>
      <c r="H1963" s="2">
        <v>3182.12</v>
      </c>
      <c r="I1963" s="2">
        <v>20</v>
      </c>
      <c r="J1963" s="2">
        <v>2545.6999999999998</v>
      </c>
      <c r="K1963" s="2">
        <v>3</v>
      </c>
      <c r="L1963" s="2">
        <v>305.48</v>
      </c>
      <c r="M1963" s="2">
        <v>10488.26</v>
      </c>
      <c r="N1963" s="2">
        <v>7959.72</v>
      </c>
      <c r="O1963" s="2">
        <f t="shared" si="76"/>
        <v>2223.06</v>
      </c>
      <c r="P1963" s="2" t="s">
        <v>28</v>
      </c>
      <c r="Q1963" s="2" t="str">
        <f t="shared" si="75"/>
        <v>Credit Card</v>
      </c>
      <c r="R1963" s="2" t="s">
        <v>20</v>
      </c>
      <c r="S1963" s="2" t="s">
        <v>56</v>
      </c>
      <c r="T1963" s="2" t="s">
        <v>1574</v>
      </c>
      <c r="U1963" s="2" t="s">
        <v>59</v>
      </c>
      <c r="V1963" t="str">
        <f>TEXT(tblSales[[#This Row],[Invoice Date]],"mmm")</f>
        <v>Sep</v>
      </c>
      <c r="W1963">
        <f>MONTH(tblSales[[#This Row],[Invoice Date]])</f>
        <v>9</v>
      </c>
      <c r="X1963">
        <f>YEAR(tblSales[[#This Row],[Invoice Date]])</f>
        <v>2024</v>
      </c>
      <c r="Y1963" t="str">
        <f>TEXT(tblSales[[#This Row],[Invoice Date]],"mmm-yyyy")</f>
        <v>Sep-2024</v>
      </c>
      <c r="Z1963" t="str">
        <f>_xlfn.XLOOKUP(tblSales[[#This Row],[Product_ID]],Products!$A:$A,Products!$C:$C,"Women Dresses")</f>
        <v>Jewellery</v>
      </c>
      <c r="AA1963" t="str">
        <f>_xlfn.XLOOKUP(tblSales[[#This Row],[Product_ID]],Products!$A:$A,Products!$D:$D,"Unknown")</f>
        <v>Ring</v>
      </c>
      <c r="AB1963" t="str">
        <f>_xlfn.XLOOKUP(tblSales[[#This Row],[Product_ID]],Products!$A:$A,Products!$E:$E,"Unknown")</f>
        <v>Wrangler</v>
      </c>
      <c r="AC1963" t="str">
        <f>_xlfn.XLOOKUP(tblSales[[#This Row],[Store_ID]],Stores!$A:$A,Stores!$B:$B,"Unknown")</f>
        <v>TrendMart Kochi High Street</v>
      </c>
      <c r="AD1963" t="str">
        <f>_xlfn.XLOOKUP(tblSales[[#This Row],[Store_ID]],Stores!$A:$A,Stores!$E:$E,"Unknown")</f>
        <v>South Zone 1</v>
      </c>
      <c r="AE1963" t="str">
        <f>_xlfn.XLOOKUP(tblSales[[#This Row],[Customer_ID]],Customers!$A:$A,Customers!$B:$B,"Unknown")</f>
        <v>Malathi Naicker</v>
      </c>
      <c r="AF1963" t="str">
        <f>_xlfn.XLOOKUP(tblSales[[#This Row],[Customer_ID]],Customers!$A:$A,Customers!$J:$J,"Unknown")</f>
        <v>Platinum</v>
      </c>
      <c r="AG1963" t="str">
        <f>_xlfn.XLOOKUP(tblSales[[#This Row],[Employee_ID]],Employees!$A:$A,Employees!$B:$B,"Unknown")</f>
        <v>Arjun Krishnan</v>
      </c>
      <c r="AH1963">
        <f>IF(MONTH(tblSales[[#This Row],[Invoice Date]])&gt;=4,MONTH(tblSales[[#This Row],[Invoice Date]]),MONTH(tblSales[[#This Row],[Invoice Date]])+12)</f>
        <v>9</v>
      </c>
      <c r="AI1963" s="8">
        <f>DATE(YEAR(tblSales[[#This Row],[Invoice Date]]),MONTH(tblSales[[#This Row],[Invoice Date]]),1)</f>
        <v>45536</v>
      </c>
      <c r="AJ1963" t="str">
        <f>_xlfn.XLOOKUP(tblSales[[#This Row],[Product_ID]],Products!$A:$A,Products!$B:$B,"Unknown")</f>
        <v>Wrangler Ring White</v>
      </c>
      <c r="AK1963" s="9">
        <f>IFERROR(tblSales[[#This Row],[Profit]]/tblSales[[#This Row],[Sales Amount]],0)</f>
        <v>0.21195698809907457</v>
      </c>
      <c r="AL1963" t="str">
        <f>IF(tblSales[[#This Row],[Discount %]]&lt;=5,"0-5%",
IF(tblSales[[#This Row],[Discount %]]&lt;=10,"5-10%",
IF(tblSales[[#This Row],[Discount %]]&lt;=15,"10-15%",
IF(tblSales[[#This Row],[Discount %]]&lt;=20,"15-20%","20%+"))))</f>
        <v>15-20%</v>
      </c>
    </row>
    <row r="1964" spans="1:38">
      <c r="A1964" s="2" t="s">
        <v>3905</v>
      </c>
      <c r="B1964" s="11">
        <v>45562</v>
      </c>
      <c r="C1964" s="2" t="s">
        <v>1655</v>
      </c>
      <c r="D1964" s="2" t="s">
        <v>577</v>
      </c>
      <c r="E1964" s="2" t="s">
        <v>650</v>
      </c>
      <c r="F1964" s="2" t="s">
        <v>216</v>
      </c>
      <c r="G1964" s="2">
        <v>3</v>
      </c>
      <c r="H1964" s="2">
        <v>651.48</v>
      </c>
      <c r="I1964" s="2">
        <v>5</v>
      </c>
      <c r="J1964" s="2">
        <v>97.72</v>
      </c>
      <c r="K1964" s="2">
        <v>5</v>
      </c>
      <c r="L1964" s="2">
        <v>92.84</v>
      </c>
      <c r="M1964" s="2">
        <v>1949.56</v>
      </c>
      <c r="N1964" s="2">
        <v>1253.76</v>
      </c>
      <c r="O1964" s="2">
        <f t="shared" si="76"/>
        <v>602.95999999999992</v>
      </c>
      <c r="P1964" s="2" t="s">
        <v>32</v>
      </c>
      <c r="Q1964" s="2" t="str">
        <f t="shared" si="75"/>
        <v>UPI</v>
      </c>
      <c r="R1964" s="2" t="s">
        <v>20</v>
      </c>
      <c r="S1964" s="2" t="s">
        <v>56</v>
      </c>
      <c r="T1964" s="2" t="s">
        <v>903</v>
      </c>
      <c r="U1964" s="2" t="s">
        <v>59</v>
      </c>
      <c r="V1964" t="str">
        <f>TEXT(tblSales[[#This Row],[Invoice Date]],"mmm")</f>
        <v>Sep</v>
      </c>
      <c r="W1964">
        <f>MONTH(tblSales[[#This Row],[Invoice Date]])</f>
        <v>9</v>
      </c>
      <c r="X1964">
        <f>YEAR(tblSales[[#This Row],[Invoice Date]])</f>
        <v>2024</v>
      </c>
      <c r="Y1964" t="str">
        <f>TEXT(tblSales[[#This Row],[Invoice Date]],"mmm-yyyy")</f>
        <v>Sep-2024</v>
      </c>
      <c r="Z1964" t="str">
        <f>_xlfn.XLOOKUP(tblSales[[#This Row],[Product_ID]],Products!$A:$A,Products!$C:$C,"Women Dresses")</f>
        <v>Men T-Shirts</v>
      </c>
      <c r="AA1964" t="str">
        <f>_xlfn.XLOOKUP(tblSales[[#This Row],[Product_ID]],Products!$A:$A,Products!$D:$D,"Unknown")</f>
        <v>Graphic Tee</v>
      </c>
      <c r="AB1964" t="str">
        <f>_xlfn.XLOOKUP(tblSales[[#This Row],[Product_ID]],Products!$A:$A,Products!$E:$E,"Unknown")</f>
        <v>Reebok</v>
      </c>
      <c r="AC1964" t="str">
        <f>_xlfn.XLOOKUP(tblSales[[#This Row],[Store_ID]],Stores!$A:$A,Stores!$B:$B,"Unknown")</f>
        <v>TrendMart Shivamogga Outlet</v>
      </c>
      <c r="AD1964" t="str">
        <f>_xlfn.XLOOKUP(tblSales[[#This Row],[Store_ID]],Stores!$A:$A,Stores!$E:$E,"Unknown")</f>
        <v>South Zone 2</v>
      </c>
      <c r="AE1964" t="str">
        <f>_xlfn.XLOOKUP(tblSales[[#This Row],[Customer_ID]],Customers!$A:$A,Customers!$B:$B,"Unknown")</f>
        <v>Sangeeta Mishra</v>
      </c>
      <c r="AF1964" t="str">
        <f>_xlfn.XLOOKUP(tblSales[[#This Row],[Customer_ID]],Customers!$A:$A,Customers!$J:$J,"Unknown")</f>
        <v>Silver</v>
      </c>
      <c r="AG1964" t="str">
        <f>_xlfn.XLOOKUP(tblSales[[#This Row],[Employee_ID]],Employees!$A:$A,Employees!$B:$B,"Unknown")</f>
        <v>Venkat Sharma</v>
      </c>
      <c r="AH1964">
        <f>IF(MONTH(tblSales[[#This Row],[Invoice Date]])&gt;=4,MONTH(tblSales[[#This Row],[Invoice Date]]),MONTH(tblSales[[#This Row],[Invoice Date]])+12)</f>
        <v>9</v>
      </c>
      <c r="AI1964" s="8">
        <f>DATE(YEAR(tblSales[[#This Row],[Invoice Date]]),MONTH(tblSales[[#This Row],[Invoice Date]]),1)</f>
        <v>45536</v>
      </c>
      <c r="AJ1964" t="str">
        <f>_xlfn.XLOOKUP(tblSales[[#This Row],[Product_ID]],Products!$A:$A,Products!$B:$B,"Unknown")</f>
        <v>Reebok Graphic Tee Cream</v>
      </c>
      <c r="AK1964" s="9">
        <f>IFERROR(tblSales[[#This Row],[Profit]]/tblSales[[#This Row],[Sales Amount]],0)</f>
        <v>0.30928004267629616</v>
      </c>
      <c r="AL1964" t="str">
        <f>IF(tblSales[[#This Row],[Discount %]]&lt;=5,"0-5%",
IF(tblSales[[#This Row],[Discount %]]&lt;=10,"5-10%",
IF(tblSales[[#This Row],[Discount %]]&lt;=15,"10-15%",
IF(tblSales[[#This Row],[Discount %]]&lt;=20,"15-20%","20%+"))))</f>
        <v>0-5%</v>
      </c>
    </row>
    <row r="1965" spans="1:38">
      <c r="A1965" s="2" t="s">
        <v>3906</v>
      </c>
      <c r="B1965" s="11">
        <v>45510</v>
      </c>
      <c r="C1965" s="2" t="s">
        <v>847</v>
      </c>
      <c r="D1965" s="2" t="s">
        <v>703</v>
      </c>
      <c r="E1965" s="2" t="s">
        <v>674</v>
      </c>
      <c r="F1965" s="2" t="s">
        <v>475</v>
      </c>
      <c r="G1965" s="2">
        <v>2</v>
      </c>
      <c r="H1965" s="2">
        <v>741.43</v>
      </c>
      <c r="I1965" s="2">
        <v>0</v>
      </c>
      <c r="J1965" s="2">
        <v>0</v>
      </c>
      <c r="K1965" s="2">
        <v>5</v>
      </c>
      <c r="L1965" s="2">
        <v>74.14</v>
      </c>
      <c r="M1965" s="2">
        <v>1557</v>
      </c>
      <c r="N1965" s="2">
        <v>1044.76</v>
      </c>
      <c r="O1965" s="2">
        <f t="shared" si="76"/>
        <v>438.1</v>
      </c>
      <c r="P1965" s="2" t="s">
        <v>28</v>
      </c>
      <c r="Q1965" s="2" t="str">
        <f t="shared" si="75"/>
        <v>Credit Card</v>
      </c>
      <c r="R1965" s="2" t="s">
        <v>21</v>
      </c>
      <c r="S1965" s="2" t="s">
        <v>56</v>
      </c>
      <c r="T1965" s="2" t="s">
        <v>1726</v>
      </c>
      <c r="U1965" s="2" t="s">
        <v>59</v>
      </c>
      <c r="V1965" t="str">
        <f>TEXT(tblSales[[#This Row],[Invoice Date]],"mmm")</f>
        <v>Aug</v>
      </c>
      <c r="W1965">
        <f>MONTH(tblSales[[#This Row],[Invoice Date]])</f>
        <v>8</v>
      </c>
      <c r="X1965">
        <f>YEAR(tblSales[[#This Row],[Invoice Date]])</f>
        <v>2024</v>
      </c>
      <c r="Y1965" t="str">
        <f>TEXT(tblSales[[#This Row],[Invoice Date]],"mmm-yyyy")</f>
        <v>Aug-2024</v>
      </c>
      <c r="Z1965" t="str">
        <f>_xlfn.XLOOKUP(tblSales[[#This Row],[Product_ID]],Products!$A:$A,Products!$C:$C,"Women Dresses")</f>
        <v>Women Tops</v>
      </c>
      <c r="AA1965" t="str">
        <f>_xlfn.XLOOKUP(tblSales[[#This Row],[Product_ID]],Products!$A:$A,Products!$D:$D,"Unknown")</f>
        <v>Crop Top</v>
      </c>
      <c r="AB1965" t="str">
        <f>_xlfn.XLOOKUP(tblSales[[#This Row],[Product_ID]],Products!$A:$A,Products!$E:$E,"Unknown")</f>
        <v>Peter England</v>
      </c>
      <c r="AC1965" t="str">
        <f>_xlfn.XLOOKUP(tblSales[[#This Row],[Store_ID]],Stores!$A:$A,Stores!$B:$B,"Unknown")</f>
        <v>TrendMart Nizamabad Standard</v>
      </c>
      <c r="AD1965" t="str">
        <f>_xlfn.XLOOKUP(tblSales[[#This Row],[Store_ID]],Stores!$A:$A,Stores!$E:$E,"Unknown")</f>
        <v>South Zone 2</v>
      </c>
      <c r="AE1965" t="str">
        <f>_xlfn.XLOOKUP(tblSales[[#This Row],[Customer_ID]],Customers!$A:$A,Customers!$B:$B,"Unknown")</f>
        <v>Tanvi Ramachandran</v>
      </c>
      <c r="AF1965" t="str">
        <f>_xlfn.XLOOKUP(tblSales[[#This Row],[Customer_ID]],Customers!$A:$A,Customers!$J:$J,"Unknown")</f>
        <v>Gold</v>
      </c>
      <c r="AG1965" t="str">
        <f>_xlfn.XLOOKUP(tblSales[[#This Row],[Employee_ID]],Employees!$A:$A,Employees!$B:$B,"Unknown")</f>
        <v>Arjun Krishnan</v>
      </c>
      <c r="AH1965">
        <f>IF(MONTH(tblSales[[#This Row],[Invoice Date]])&gt;=4,MONTH(tblSales[[#This Row],[Invoice Date]]),MONTH(tblSales[[#This Row],[Invoice Date]])+12)</f>
        <v>8</v>
      </c>
      <c r="AI1965" s="8">
        <f>DATE(YEAR(tblSales[[#This Row],[Invoice Date]]),MONTH(tblSales[[#This Row],[Invoice Date]]),1)</f>
        <v>45505</v>
      </c>
      <c r="AJ1965" t="str">
        <f>_xlfn.XLOOKUP(tblSales[[#This Row],[Product_ID]],Products!$A:$A,Products!$B:$B,"Unknown")</f>
        <v>Peter England Crop Top Green</v>
      </c>
      <c r="AK1965" s="9">
        <f>IFERROR(tblSales[[#This Row],[Profit]]/tblSales[[#This Row],[Sales Amount]],0)</f>
        <v>0.28137443802183687</v>
      </c>
      <c r="AL1965" t="str">
        <f>IF(tblSales[[#This Row],[Discount %]]&lt;=5,"0-5%",
IF(tblSales[[#This Row],[Discount %]]&lt;=10,"5-10%",
IF(tblSales[[#This Row],[Discount %]]&lt;=15,"10-15%",
IF(tblSales[[#This Row],[Discount %]]&lt;=20,"15-20%","20%+"))))</f>
        <v>0-5%</v>
      </c>
    </row>
    <row r="1966" spans="1:38">
      <c r="A1966" s="2" t="s">
        <v>3907</v>
      </c>
      <c r="B1966" s="11">
        <v>45535</v>
      </c>
      <c r="C1966" s="2" t="s">
        <v>1243</v>
      </c>
      <c r="D1966" s="2" t="s">
        <v>2085</v>
      </c>
      <c r="E1966" s="2" t="s">
        <v>399</v>
      </c>
      <c r="F1966" s="2" t="s">
        <v>182</v>
      </c>
      <c r="G1966" s="2">
        <v>3</v>
      </c>
      <c r="H1966" s="2">
        <v>2831.14</v>
      </c>
      <c r="I1966" s="2">
        <v>5</v>
      </c>
      <c r="J1966" s="2">
        <v>424.67</v>
      </c>
      <c r="K1966" s="2">
        <v>12</v>
      </c>
      <c r="L1966" s="2">
        <v>968.25</v>
      </c>
      <c r="M1966" s="2">
        <v>9037</v>
      </c>
      <c r="N1966" s="2">
        <v>5664.87</v>
      </c>
      <c r="O1966" s="2">
        <f t="shared" si="76"/>
        <v>2403.88</v>
      </c>
      <c r="P1966" s="2" t="s">
        <v>27</v>
      </c>
      <c r="Q1966" s="2" t="str">
        <f t="shared" si="75"/>
        <v>Cash</v>
      </c>
      <c r="R1966" s="2" t="s">
        <v>20</v>
      </c>
      <c r="S1966" s="2" t="s">
        <v>56</v>
      </c>
      <c r="T1966" s="2" t="s">
        <v>293</v>
      </c>
      <c r="U1966" s="2" t="s">
        <v>60</v>
      </c>
      <c r="V1966" t="str">
        <f>TEXT(tblSales[[#This Row],[Invoice Date]],"mmm")</f>
        <v>Aug</v>
      </c>
      <c r="W1966">
        <f>MONTH(tblSales[[#This Row],[Invoice Date]])</f>
        <v>8</v>
      </c>
      <c r="X1966">
        <f>YEAR(tblSales[[#This Row],[Invoice Date]])</f>
        <v>2024</v>
      </c>
      <c r="Y1966" t="str">
        <f>TEXT(tblSales[[#This Row],[Invoice Date]],"mmm-yyyy")</f>
        <v>Aug-2024</v>
      </c>
      <c r="Z1966" t="str">
        <f>_xlfn.XLOOKUP(tblSales[[#This Row],[Product_ID]],Products!$A:$A,Products!$C:$C,"Women Dresses")</f>
        <v>Men Ethnic</v>
      </c>
      <c r="AA1966" t="str">
        <f>_xlfn.XLOOKUP(tblSales[[#This Row],[Product_ID]],Products!$A:$A,Products!$D:$D,"Unknown")</f>
        <v>Kurta</v>
      </c>
      <c r="AB1966" t="str">
        <f>_xlfn.XLOOKUP(tblSales[[#This Row],[Product_ID]],Products!$A:$A,Products!$E:$E,"Unknown")</f>
        <v>Reebok</v>
      </c>
      <c r="AC1966" t="str">
        <f>_xlfn.XLOOKUP(tblSales[[#This Row],[Store_ID]],Stores!$A:$A,Stores!$B:$B,"Unknown")</f>
        <v>TrendMart Salem Outlet</v>
      </c>
      <c r="AD1966" t="str">
        <f>_xlfn.XLOOKUP(tblSales[[#This Row],[Store_ID]],Stores!$A:$A,Stores!$E:$E,"Unknown")</f>
        <v>South Zone 1</v>
      </c>
      <c r="AE1966" t="str">
        <f>_xlfn.XLOOKUP(tblSales[[#This Row],[Customer_ID]],Customers!$A:$A,Customers!$B:$B,"Unknown")</f>
        <v>Nisha Murthy</v>
      </c>
      <c r="AF1966" t="str">
        <f>_xlfn.XLOOKUP(tblSales[[#This Row],[Customer_ID]],Customers!$A:$A,Customers!$J:$J,"Unknown")</f>
        <v>Gold</v>
      </c>
      <c r="AG1966" t="str">
        <f>_xlfn.XLOOKUP(tblSales[[#This Row],[Employee_ID]],Employees!$A:$A,Employees!$B:$B,"Unknown")</f>
        <v>Girish Sundaram</v>
      </c>
      <c r="AH1966">
        <f>IF(MONTH(tblSales[[#This Row],[Invoice Date]])&gt;=4,MONTH(tblSales[[#This Row],[Invoice Date]]),MONTH(tblSales[[#This Row],[Invoice Date]])+12)</f>
        <v>8</v>
      </c>
      <c r="AI1966" s="8">
        <f>DATE(YEAR(tblSales[[#This Row],[Invoice Date]]),MONTH(tblSales[[#This Row],[Invoice Date]]),1)</f>
        <v>45505</v>
      </c>
      <c r="AJ1966" t="str">
        <f>_xlfn.XLOOKUP(tblSales[[#This Row],[Product_ID]],Products!$A:$A,Products!$B:$B,"Unknown")</f>
        <v>Reebok Kurta Wine</v>
      </c>
      <c r="AK1966" s="9">
        <f>IFERROR(tblSales[[#This Row],[Profit]]/tblSales[[#This Row],[Sales Amount]],0)</f>
        <v>0.26600420493526616</v>
      </c>
      <c r="AL1966" t="str">
        <f>IF(tblSales[[#This Row],[Discount %]]&lt;=5,"0-5%",
IF(tblSales[[#This Row],[Discount %]]&lt;=10,"5-10%",
IF(tblSales[[#This Row],[Discount %]]&lt;=15,"10-15%",
IF(tblSales[[#This Row],[Discount %]]&lt;=20,"15-20%","20%+"))))</f>
        <v>0-5%</v>
      </c>
    </row>
    <row r="1967" spans="1:38">
      <c r="A1967" s="2" t="s">
        <v>3908</v>
      </c>
      <c r="B1967" s="11">
        <v>45613</v>
      </c>
      <c r="C1967" s="2" t="s">
        <v>1482</v>
      </c>
      <c r="D1967" s="2" t="s">
        <v>1975</v>
      </c>
      <c r="E1967" s="2" t="s">
        <v>863</v>
      </c>
      <c r="F1967" s="2" t="s">
        <v>319</v>
      </c>
      <c r="G1967" s="2">
        <v>2</v>
      </c>
      <c r="H1967" s="2">
        <v>2158.9899999999998</v>
      </c>
      <c r="I1967" s="2">
        <v>15</v>
      </c>
      <c r="J1967" s="2">
        <v>647.70000000000005</v>
      </c>
      <c r="K1967" s="2">
        <v>12</v>
      </c>
      <c r="L1967" s="2">
        <v>440.43</v>
      </c>
      <c r="M1967" s="2">
        <v>4110.71</v>
      </c>
      <c r="N1967" s="2">
        <v>3009.58</v>
      </c>
      <c r="O1967" s="2">
        <f t="shared" si="76"/>
        <v>660.7</v>
      </c>
      <c r="P1967" s="2" t="s">
        <v>32</v>
      </c>
      <c r="Q1967" s="2" t="str">
        <f t="shared" si="75"/>
        <v>UPI</v>
      </c>
      <c r="R1967" s="2" t="s">
        <v>20</v>
      </c>
      <c r="S1967" s="2" t="s">
        <v>56</v>
      </c>
      <c r="T1967" s="2" t="s">
        <v>1761</v>
      </c>
      <c r="U1967" s="2" t="s">
        <v>60</v>
      </c>
      <c r="V1967" t="str">
        <f>TEXT(tblSales[[#This Row],[Invoice Date]],"mmm")</f>
        <v>Nov</v>
      </c>
      <c r="W1967">
        <f>MONTH(tblSales[[#This Row],[Invoice Date]])</f>
        <v>11</v>
      </c>
      <c r="X1967">
        <f>YEAR(tblSales[[#This Row],[Invoice Date]])</f>
        <v>2024</v>
      </c>
      <c r="Y1967" t="str">
        <f>TEXT(tblSales[[#This Row],[Invoice Date]],"mmm-yyyy")</f>
        <v>Nov-2024</v>
      </c>
      <c r="Z1967" t="str">
        <f>_xlfn.XLOOKUP(tblSales[[#This Row],[Product_ID]],Products!$A:$A,Products!$C:$C,"Women Dresses")</f>
        <v>Footwear</v>
      </c>
      <c r="AA1967" t="str">
        <f>_xlfn.XLOOKUP(tblSales[[#This Row],[Product_ID]],Products!$A:$A,Products!$D:$D,"Unknown")</f>
        <v>Slippers</v>
      </c>
      <c r="AB1967" t="str">
        <f>_xlfn.XLOOKUP(tblSales[[#This Row],[Product_ID]],Products!$A:$A,Products!$E:$E,"Unknown")</f>
        <v>Bata</v>
      </c>
      <c r="AC1967" t="str">
        <f>_xlfn.XLOOKUP(tblSales[[#This Row],[Store_ID]],Stores!$A:$A,Stores!$B:$B,"Unknown")</f>
        <v>TrendMart Thiruvananthapuram Outlet</v>
      </c>
      <c r="AD1967" t="str">
        <f>_xlfn.XLOOKUP(tblSales[[#This Row],[Store_ID]],Stores!$A:$A,Stores!$E:$E,"Unknown")</f>
        <v>South Zone 1</v>
      </c>
      <c r="AE1967" t="str">
        <f>_xlfn.XLOOKUP(tblSales[[#This Row],[Customer_ID]],Customers!$A:$A,Customers!$B:$B,"Unknown")</f>
        <v>Meena Gowda</v>
      </c>
      <c r="AF1967" t="str">
        <f>_xlfn.XLOOKUP(tblSales[[#This Row],[Customer_ID]],Customers!$A:$A,Customers!$J:$J,"Unknown")</f>
        <v>Gold</v>
      </c>
      <c r="AG1967" t="str">
        <f>_xlfn.XLOOKUP(tblSales[[#This Row],[Employee_ID]],Employees!$A:$A,Employees!$B:$B,"Unknown")</f>
        <v>Sathish Sundaram</v>
      </c>
      <c r="AH1967">
        <f>IF(MONTH(tblSales[[#This Row],[Invoice Date]])&gt;=4,MONTH(tblSales[[#This Row],[Invoice Date]]),MONTH(tblSales[[#This Row],[Invoice Date]])+12)</f>
        <v>11</v>
      </c>
      <c r="AI1967" s="8">
        <f>DATE(YEAR(tblSales[[#This Row],[Invoice Date]]),MONTH(tblSales[[#This Row],[Invoice Date]]),1)</f>
        <v>45597</v>
      </c>
      <c r="AJ1967" t="str">
        <f>_xlfn.XLOOKUP(tblSales[[#This Row],[Product_ID]],Products!$A:$A,Products!$B:$B,"Unknown")</f>
        <v>Bata Slippers Wine</v>
      </c>
      <c r="AK1967" s="9">
        <f>IFERROR(tblSales[[#This Row],[Profit]]/tblSales[[#This Row],[Sales Amount]],0)</f>
        <v>0.16072649250372809</v>
      </c>
      <c r="AL1967" t="str">
        <f>IF(tblSales[[#This Row],[Discount %]]&lt;=5,"0-5%",
IF(tblSales[[#This Row],[Discount %]]&lt;=10,"5-10%",
IF(tblSales[[#This Row],[Discount %]]&lt;=15,"10-15%",
IF(tblSales[[#This Row],[Discount %]]&lt;=20,"15-20%","20%+"))))</f>
        <v>10-15%</v>
      </c>
    </row>
    <row r="1968" spans="1:38">
      <c r="A1968" s="2" t="s">
        <v>3909</v>
      </c>
      <c r="B1968" s="11">
        <v>45389</v>
      </c>
      <c r="C1968" s="2" t="s">
        <v>2716</v>
      </c>
      <c r="D1968" s="2" t="s">
        <v>1045</v>
      </c>
      <c r="E1968" s="2" t="s">
        <v>399</v>
      </c>
      <c r="F1968" s="2" t="s">
        <v>350</v>
      </c>
      <c r="G1968" s="2">
        <v>1</v>
      </c>
      <c r="H1968" s="2">
        <v>1196.5899999999999</v>
      </c>
      <c r="I1968" s="2">
        <v>0</v>
      </c>
      <c r="J1968" s="2">
        <v>0</v>
      </c>
      <c r="K1968" s="2">
        <v>12</v>
      </c>
      <c r="L1968" s="2">
        <v>143.59</v>
      </c>
      <c r="M1968" s="2">
        <v>1340.18</v>
      </c>
      <c r="N1968" s="2">
        <v>769.63</v>
      </c>
      <c r="O1968" s="2">
        <f t="shared" si="76"/>
        <v>426.96000000000004</v>
      </c>
      <c r="P1968" s="2" t="s">
        <v>29</v>
      </c>
      <c r="Q1968" s="2" t="str">
        <f t="shared" si="75"/>
        <v>Debit Card</v>
      </c>
      <c r="R1968" s="2" t="s">
        <v>20</v>
      </c>
      <c r="S1968" s="2" t="s">
        <v>56</v>
      </c>
      <c r="T1968" s="2" t="s">
        <v>2265</v>
      </c>
      <c r="U1968" s="2" t="s">
        <v>60</v>
      </c>
      <c r="V1968" t="str">
        <f>TEXT(tblSales[[#This Row],[Invoice Date]],"mmm")</f>
        <v>Apr</v>
      </c>
      <c r="W1968">
        <f>MONTH(tblSales[[#This Row],[Invoice Date]])</f>
        <v>4</v>
      </c>
      <c r="X1968">
        <f>YEAR(tblSales[[#This Row],[Invoice Date]])</f>
        <v>2024</v>
      </c>
      <c r="Y1968" t="str">
        <f>TEXT(tblSales[[#This Row],[Invoice Date]],"mmm-yyyy")</f>
        <v>Apr-2024</v>
      </c>
      <c r="Z1968" t="str">
        <f>_xlfn.XLOOKUP(tblSales[[#This Row],[Product_ID]],Products!$A:$A,Products!$C:$C,"Women Dresses")</f>
        <v>Women Dresses</v>
      </c>
      <c r="AA1968" t="str">
        <f>_xlfn.XLOOKUP(tblSales[[#This Row],[Product_ID]],Products!$A:$A,Products!$D:$D,"Unknown")</f>
        <v>A-Line Dress</v>
      </c>
      <c r="AB1968" t="str">
        <f>_xlfn.XLOOKUP(tblSales[[#This Row],[Product_ID]],Products!$A:$A,Products!$E:$E,"Unknown")</f>
        <v>Ramraj Cotton</v>
      </c>
      <c r="AC1968" t="str">
        <f>_xlfn.XLOOKUP(tblSales[[#This Row],[Store_ID]],Stores!$A:$A,Stores!$B:$B,"Unknown")</f>
        <v>TrendMart Salem Outlet</v>
      </c>
      <c r="AD1968" t="str">
        <f>_xlfn.XLOOKUP(tblSales[[#This Row],[Store_ID]],Stores!$A:$A,Stores!$E:$E,"Unknown")</f>
        <v>South Zone 1</v>
      </c>
      <c r="AE1968" t="str">
        <f>_xlfn.XLOOKUP(tblSales[[#This Row],[Customer_ID]],Customers!$A:$A,Customers!$B:$B,"Unknown")</f>
        <v>Haritha Naidu</v>
      </c>
      <c r="AF1968" t="str">
        <f>_xlfn.XLOOKUP(tblSales[[#This Row],[Customer_ID]],Customers!$A:$A,Customers!$J:$J,"Unknown")</f>
        <v>Gold</v>
      </c>
      <c r="AG1968" t="str">
        <f>_xlfn.XLOOKUP(tblSales[[#This Row],[Employee_ID]],Employees!$A:$A,Employees!$B:$B,"Unknown")</f>
        <v>Chitra Chettiar</v>
      </c>
      <c r="AH1968">
        <f>IF(MONTH(tblSales[[#This Row],[Invoice Date]])&gt;=4,MONTH(tblSales[[#This Row],[Invoice Date]]),MONTH(tblSales[[#This Row],[Invoice Date]])+12)</f>
        <v>4</v>
      </c>
      <c r="AI1968" s="8">
        <f>DATE(YEAR(tblSales[[#This Row],[Invoice Date]]),MONTH(tblSales[[#This Row],[Invoice Date]]),1)</f>
        <v>45383</v>
      </c>
      <c r="AJ1968" t="str">
        <f>_xlfn.XLOOKUP(tblSales[[#This Row],[Product_ID]],Products!$A:$A,Products!$B:$B,"Unknown")</f>
        <v>Ramraj Cotton A-Line Dress Brown</v>
      </c>
      <c r="AK1968" s="9">
        <f>IFERROR(tblSales[[#This Row],[Profit]]/tblSales[[#This Row],[Sales Amount]],0)</f>
        <v>0.31858407079646017</v>
      </c>
      <c r="AL1968" t="str">
        <f>IF(tblSales[[#This Row],[Discount %]]&lt;=5,"0-5%",
IF(tblSales[[#This Row],[Discount %]]&lt;=10,"5-10%",
IF(tblSales[[#This Row],[Discount %]]&lt;=15,"10-15%",
IF(tblSales[[#This Row],[Discount %]]&lt;=20,"15-20%","20%+"))))</f>
        <v>0-5%</v>
      </c>
    </row>
    <row r="1969" spans="1:38">
      <c r="A1969" s="2" t="s">
        <v>3910</v>
      </c>
      <c r="B1969" s="11">
        <v>45592</v>
      </c>
      <c r="C1969" s="2" t="s">
        <v>3409</v>
      </c>
      <c r="D1969" s="2" t="s">
        <v>577</v>
      </c>
      <c r="E1969" s="2" t="s">
        <v>1477</v>
      </c>
      <c r="F1969" s="2" t="s">
        <v>285</v>
      </c>
      <c r="G1969" s="2">
        <v>5</v>
      </c>
      <c r="H1969" s="2">
        <v>714.14</v>
      </c>
      <c r="I1969" s="2">
        <v>20</v>
      </c>
      <c r="J1969" s="2">
        <v>714.14</v>
      </c>
      <c r="K1969" s="2">
        <v>5</v>
      </c>
      <c r="L1969" s="2">
        <v>142.83000000000001</v>
      </c>
      <c r="M1969" s="2">
        <v>2999.39</v>
      </c>
      <c r="N1969" s="2">
        <v>2089.6</v>
      </c>
      <c r="O1969" s="2">
        <f t="shared" si="76"/>
        <v>766.95999999999992</v>
      </c>
      <c r="P1969" s="2" t="s">
        <v>32</v>
      </c>
      <c r="Q1969" s="2" t="str">
        <f t="shared" si="75"/>
        <v>UPI</v>
      </c>
      <c r="R1969" s="2" t="s">
        <v>20</v>
      </c>
      <c r="S1969" s="2" t="s">
        <v>56</v>
      </c>
      <c r="T1969" s="2" t="s">
        <v>271</v>
      </c>
      <c r="U1969" s="2" t="s">
        <v>60</v>
      </c>
      <c r="V1969" t="str">
        <f>TEXT(tblSales[[#This Row],[Invoice Date]],"mmm")</f>
        <v>Oct</v>
      </c>
      <c r="W1969">
        <f>MONTH(tblSales[[#This Row],[Invoice Date]])</f>
        <v>10</v>
      </c>
      <c r="X1969">
        <f>YEAR(tblSales[[#This Row],[Invoice Date]])</f>
        <v>2024</v>
      </c>
      <c r="Y1969" t="str">
        <f>TEXT(tblSales[[#This Row],[Invoice Date]],"mmm-yyyy")</f>
        <v>Oct-2024</v>
      </c>
      <c r="Z1969" t="str">
        <f>_xlfn.XLOOKUP(tblSales[[#This Row],[Product_ID]],Products!$A:$A,Products!$C:$C,"Women Dresses")</f>
        <v>Men T-Shirts</v>
      </c>
      <c r="AA1969" t="str">
        <f>_xlfn.XLOOKUP(tblSales[[#This Row],[Product_ID]],Products!$A:$A,Products!$D:$D,"Unknown")</f>
        <v>Graphic Tee</v>
      </c>
      <c r="AB1969" t="str">
        <f>_xlfn.XLOOKUP(tblSales[[#This Row],[Product_ID]],Products!$A:$A,Products!$E:$E,"Unknown")</f>
        <v>Reebok</v>
      </c>
      <c r="AC1969" t="str">
        <f>_xlfn.XLOOKUP(tblSales[[#This Row],[Store_ID]],Stores!$A:$A,Stores!$B:$B,"Unknown")</f>
        <v>TrendMart Guntur High Street</v>
      </c>
      <c r="AD1969" t="str">
        <f>_xlfn.XLOOKUP(tblSales[[#This Row],[Store_ID]],Stores!$A:$A,Stores!$E:$E,"Unknown")</f>
        <v>South Zone 3</v>
      </c>
      <c r="AE1969" t="str">
        <f>_xlfn.XLOOKUP(tblSales[[#This Row],[Customer_ID]],Customers!$A:$A,Customers!$B:$B,"Unknown")</f>
        <v>Venkat Srinivasan</v>
      </c>
      <c r="AF1969" t="str">
        <f>_xlfn.XLOOKUP(tblSales[[#This Row],[Customer_ID]],Customers!$A:$A,Customers!$J:$J,"Unknown")</f>
        <v>Platinum</v>
      </c>
      <c r="AG1969" t="str">
        <f>_xlfn.XLOOKUP(tblSales[[#This Row],[Employee_ID]],Employees!$A:$A,Employees!$B:$B,"Unknown")</f>
        <v>Yogesh Chettiar</v>
      </c>
      <c r="AH1969">
        <f>IF(MONTH(tblSales[[#This Row],[Invoice Date]])&gt;=4,MONTH(tblSales[[#This Row],[Invoice Date]]),MONTH(tblSales[[#This Row],[Invoice Date]])+12)</f>
        <v>10</v>
      </c>
      <c r="AI1969" s="8">
        <f>DATE(YEAR(tblSales[[#This Row],[Invoice Date]]),MONTH(tblSales[[#This Row],[Invoice Date]]),1)</f>
        <v>45566</v>
      </c>
      <c r="AJ1969" t="str">
        <f>_xlfn.XLOOKUP(tblSales[[#This Row],[Product_ID]],Products!$A:$A,Products!$B:$B,"Unknown")</f>
        <v>Reebok Graphic Tee Cream</v>
      </c>
      <c r="AK1969" s="9">
        <f>IFERROR(tblSales[[#This Row],[Profit]]/tblSales[[#This Row],[Sales Amount]],0)</f>
        <v>0.25570532674977242</v>
      </c>
      <c r="AL1969" t="str">
        <f>IF(tblSales[[#This Row],[Discount %]]&lt;=5,"0-5%",
IF(tblSales[[#This Row],[Discount %]]&lt;=10,"5-10%",
IF(tblSales[[#This Row],[Discount %]]&lt;=15,"10-15%",
IF(tblSales[[#This Row],[Discount %]]&lt;=20,"15-20%","20%+"))))</f>
        <v>15-20%</v>
      </c>
    </row>
    <row r="1970" spans="1:38">
      <c r="A1970" s="2" t="s">
        <v>3911</v>
      </c>
      <c r="B1970" s="11">
        <v>45638</v>
      </c>
      <c r="C1970" s="2" t="s">
        <v>945</v>
      </c>
      <c r="D1970" s="2" t="s">
        <v>806</v>
      </c>
      <c r="E1970" s="2" t="s">
        <v>674</v>
      </c>
      <c r="F1970" s="2" t="s">
        <v>276</v>
      </c>
      <c r="G1970" s="2">
        <v>3</v>
      </c>
      <c r="H1970" s="2">
        <v>682.98</v>
      </c>
      <c r="I1970" s="2">
        <v>5</v>
      </c>
      <c r="J1970" s="2">
        <v>102.45</v>
      </c>
      <c r="K1970" s="2">
        <v>5</v>
      </c>
      <c r="L1970" s="2">
        <v>97.32</v>
      </c>
      <c r="M1970" s="2">
        <v>2043.81</v>
      </c>
      <c r="N1970" s="2">
        <v>1576.35</v>
      </c>
      <c r="O1970" s="2">
        <f t="shared" si="76"/>
        <v>370.14000000000004</v>
      </c>
      <c r="P1970" s="2" t="s">
        <v>30</v>
      </c>
      <c r="Q1970" s="2" t="str">
        <f t="shared" si="75"/>
        <v>EMI</v>
      </c>
      <c r="R1970" s="2" t="s">
        <v>20</v>
      </c>
      <c r="S1970" s="2" t="s">
        <v>56</v>
      </c>
      <c r="T1970" s="2" t="s">
        <v>3912</v>
      </c>
      <c r="U1970" s="2" t="s">
        <v>59</v>
      </c>
      <c r="V1970" t="str">
        <f>TEXT(tblSales[[#This Row],[Invoice Date]],"mmm")</f>
        <v>Dec</v>
      </c>
      <c r="W1970">
        <f>MONTH(tblSales[[#This Row],[Invoice Date]])</f>
        <v>12</v>
      </c>
      <c r="X1970">
        <f>YEAR(tblSales[[#This Row],[Invoice Date]])</f>
        <v>2024</v>
      </c>
      <c r="Y1970" t="str">
        <f>TEXT(tblSales[[#This Row],[Invoice Date]],"mmm-yyyy")</f>
        <v>Dec-2024</v>
      </c>
      <c r="Z1970" t="str">
        <f>_xlfn.XLOOKUP(tblSales[[#This Row],[Product_ID]],Products!$A:$A,Products!$C:$C,"Women Dresses")</f>
        <v>Kids Wear</v>
      </c>
      <c r="AA1970" t="str">
        <f>_xlfn.XLOOKUP(tblSales[[#This Row],[Product_ID]],Products!$A:$A,Products!$D:$D,"Unknown")</f>
        <v>Girls Frock</v>
      </c>
      <c r="AB1970" t="str">
        <f>_xlfn.XLOOKUP(tblSales[[#This Row],[Product_ID]],Products!$A:$A,Products!$E:$E,"Unknown")</f>
        <v>Sonata</v>
      </c>
      <c r="AC1970" t="str">
        <f>_xlfn.XLOOKUP(tblSales[[#This Row],[Store_ID]],Stores!$A:$A,Stores!$B:$B,"Unknown")</f>
        <v>TrendMart Nizamabad Standard</v>
      </c>
      <c r="AD1970" t="str">
        <f>_xlfn.XLOOKUP(tblSales[[#This Row],[Store_ID]],Stores!$A:$A,Stores!$E:$E,"Unknown")</f>
        <v>South Zone 2</v>
      </c>
      <c r="AE1970" t="str">
        <f>_xlfn.XLOOKUP(tblSales[[#This Row],[Customer_ID]],Customers!$A:$A,Customers!$B:$B,"Unknown")</f>
        <v>Revathi Sharma</v>
      </c>
      <c r="AF1970" t="str">
        <f>_xlfn.XLOOKUP(tblSales[[#This Row],[Customer_ID]],Customers!$A:$A,Customers!$J:$J,"Unknown")</f>
        <v>Silver</v>
      </c>
      <c r="AG1970" t="str">
        <f>_xlfn.XLOOKUP(tblSales[[#This Row],[Employee_ID]],Employees!$A:$A,Employees!$B:$B,"Unknown")</f>
        <v>Vasanthi Kamath</v>
      </c>
      <c r="AH1970">
        <f>IF(MONTH(tblSales[[#This Row],[Invoice Date]])&gt;=4,MONTH(tblSales[[#This Row],[Invoice Date]]),MONTH(tblSales[[#This Row],[Invoice Date]])+12)</f>
        <v>12</v>
      </c>
      <c r="AI1970" s="8">
        <f>DATE(YEAR(tblSales[[#This Row],[Invoice Date]]),MONTH(tblSales[[#This Row],[Invoice Date]]),1)</f>
        <v>45627</v>
      </c>
      <c r="AJ1970" t="str">
        <f>_xlfn.XLOOKUP(tblSales[[#This Row],[Product_ID]],Products!$A:$A,Products!$B:$B,"Unknown")</f>
        <v>Sonata Girls Frock Cream</v>
      </c>
      <c r="AK1970" s="9">
        <f>IFERROR(tblSales[[#This Row],[Profit]]/tblSales[[#This Row],[Sales Amount]],0)</f>
        <v>0.18110294009717148</v>
      </c>
      <c r="AL1970" t="str">
        <f>IF(tblSales[[#This Row],[Discount %]]&lt;=5,"0-5%",
IF(tblSales[[#This Row],[Discount %]]&lt;=10,"5-10%",
IF(tblSales[[#This Row],[Discount %]]&lt;=15,"10-15%",
IF(tblSales[[#This Row],[Discount %]]&lt;=20,"15-20%","20%+"))))</f>
        <v>0-5%</v>
      </c>
    </row>
    <row r="1971" spans="1:38">
      <c r="A1971" s="2" t="s">
        <v>3913</v>
      </c>
      <c r="B1971" s="11">
        <v>45728</v>
      </c>
      <c r="C1971" s="2" t="s">
        <v>2694</v>
      </c>
      <c r="D1971" s="2" t="s">
        <v>716</v>
      </c>
      <c r="E1971" s="2" t="s">
        <v>243</v>
      </c>
      <c r="F1971" s="2" t="s">
        <v>493</v>
      </c>
      <c r="G1971" s="2">
        <v>3</v>
      </c>
      <c r="H1971" s="2">
        <v>1567.04</v>
      </c>
      <c r="I1971" s="2">
        <v>10</v>
      </c>
      <c r="J1971" s="2">
        <v>470.11</v>
      </c>
      <c r="K1971" s="2">
        <v>12</v>
      </c>
      <c r="L1971" s="2">
        <v>507.72</v>
      </c>
      <c r="M1971" s="2">
        <v>4738.7299999999996</v>
      </c>
      <c r="N1971" s="2">
        <v>3345.57</v>
      </c>
      <c r="O1971" s="2">
        <f t="shared" si="76"/>
        <v>885.43999999999937</v>
      </c>
      <c r="P1971" s="2" t="s">
        <v>32</v>
      </c>
      <c r="Q1971" s="2" t="str">
        <f t="shared" si="75"/>
        <v>UPI</v>
      </c>
      <c r="R1971" s="2" t="s">
        <v>20</v>
      </c>
      <c r="S1971" s="2" t="s">
        <v>56</v>
      </c>
      <c r="T1971" s="2" t="s">
        <v>1437</v>
      </c>
      <c r="U1971" s="2" t="s">
        <v>59</v>
      </c>
      <c r="V1971" t="str">
        <f>TEXT(tblSales[[#This Row],[Invoice Date]],"mmm")</f>
        <v>Mar</v>
      </c>
      <c r="W1971">
        <f>MONTH(tblSales[[#This Row],[Invoice Date]])</f>
        <v>3</v>
      </c>
      <c r="X1971">
        <f>YEAR(tblSales[[#This Row],[Invoice Date]])</f>
        <v>2025</v>
      </c>
      <c r="Y1971" t="str">
        <f>TEXT(tblSales[[#This Row],[Invoice Date]],"mmm-yyyy")</f>
        <v>Mar-2025</v>
      </c>
      <c r="Z1971" t="str">
        <f>_xlfn.XLOOKUP(tblSales[[#This Row],[Product_ID]],Products!$A:$A,Products!$C:$C,"Women Dresses")</f>
        <v>Sportswear</v>
      </c>
      <c r="AA1971" t="str">
        <f>_xlfn.XLOOKUP(tblSales[[#This Row],[Product_ID]],Products!$A:$A,Products!$D:$D,"Unknown")</f>
        <v>Sports T-Shirt</v>
      </c>
      <c r="AB1971" t="str">
        <f>_xlfn.XLOOKUP(tblSales[[#This Row],[Product_ID]],Products!$A:$A,Products!$E:$E,"Unknown")</f>
        <v>Allen Solly</v>
      </c>
      <c r="AC1971" t="str">
        <f>_xlfn.XLOOKUP(tblSales[[#This Row],[Store_ID]],Stores!$A:$A,Stores!$B:$B,"Unknown")</f>
        <v>TrendMart Visakhapatnam Standard</v>
      </c>
      <c r="AD1971" t="str">
        <f>_xlfn.XLOOKUP(tblSales[[#This Row],[Store_ID]],Stores!$A:$A,Stores!$E:$E,"Unknown")</f>
        <v>South Zone 3</v>
      </c>
      <c r="AE1971" t="str">
        <f>_xlfn.XLOOKUP(tblSales[[#This Row],[Customer_ID]],Customers!$A:$A,Customers!$B:$B,"Unknown")</f>
        <v>Gayathri Murthy</v>
      </c>
      <c r="AF1971" t="str">
        <f>_xlfn.XLOOKUP(tblSales[[#This Row],[Customer_ID]],Customers!$A:$A,Customers!$J:$J,"Unknown")</f>
        <v>Regular</v>
      </c>
      <c r="AG1971" t="str">
        <f>_xlfn.XLOOKUP(tblSales[[#This Row],[Employee_ID]],Employees!$A:$A,Employees!$B:$B,"Unknown")</f>
        <v>Gopal Prasad</v>
      </c>
      <c r="AH1971">
        <f>IF(MONTH(tblSales[[#This Row],[Invoice Date]])&gt;=4,MONTH(tblSales[[#This Row],[Invoice Date]]),MONTH(tblSales[[#This Row],[Invoice Date]])+12)</f>
        <v>15</v>
      </c>
      <c r="AI1971" s="8">
        <f>DATE(YEAR(tblSales[[#This Row],[Invoice Date]]),MONTH(tblSales[[#This Row],[Invoice Date]]),1)</f>
        <v>45717</v>
      </c>
      <c r="AJ1971" t="str">
        <f>_xlfn.XLOOKUP(tblSales[[#This Row],[Product_ID]],Products!$A:$A,Products!$B:$B,"Unknown")</f>
        <v>Allen Solly Sports T-Shirt Cream</v>
      </c>
      <c r="AK1971" s="9">
        <f>IFERROR(tblSales[[#This Row],[Profit]]/tblSales[[#This Row],[Sales Amount]],0)</f>
        <v>0.18685175141862892</v>
      </c>
      <c r="AL1971" t="str">
        <f>IF(tblSales[[#This Row],[Discount %]]&lt;=5,"0-5%",
IF(tblSales[[#This Row],[Discount %]]&lt;=10,"5-10%",
IF(tblSales[[#This Row],[Discount %]]&lt;=15,"10-15%",
IF(tblSales[[#This Row],[Discount %]]&lt;=20,"15-20%","20%+"))))</f>
        <v>5-10%</v>
      </c>
    </row>
    <row r="1972" spans="1:38">
      <c r="A1972" s="2" t="s">
        <v>3914</v>
      </c>
      <c r="B1972" s="11">
        <v>45722</v>
      </c>
      <c r="C1972" s="2" t="s">
        <v>960</v>
      </c>
      <c r="D1972" s="2" t="s">
        <v>462</v>
      </c>
      <c r="E1972" s="2" t="s">
        <v>877</v>
      </c>
      <c r="F1972" s="2" t="s">
        <v>128</v>
      </c>
      <c r="G1972" s="2">
        <v>1</v>
      </c>
      <c r="H1972" s="2">
        <v>1278.54</v>
      </c>
      <c r="I1972" s="2">
        <v>10</v>
      </c>
      <c r="J1972" s="2">
        <v>127.85</v>
      </c>
      <c r="K1972" s="2">
        <v>12</v>
      </c>
      <c r="L1972" s="2">
        <v>138.08000000000001</v>
      </c>
      <c r="M1972" s="2">
        <v>1288.77</v>
      </c>
      <c r="N1972" s="2">
        <v>903.3</v>
      </c>
      <c r="O1972" s="2">
        <f t="shared" si="76"/>
        <v>247.39000000000001</v>
      </c>
      <c r="P1972" s="2" t="s">
        <v>30</v>
      </c>
      <c r="Q1972" s="2" t="str">
        <f t="shared" si="75"/>
        <v>EMI</v>
      </c>
      <c r="R1972" s="2" t="s">
        <v>20</v>
      </c>
      <c r="S1972" s="2" t="s">
        <v>56</v>
      </c>
      <c r="T1972" s="2" t="s">
        <v>3234</v>
      </c>
      <c r="U1972" s="2" t="s">
        <v>59</v>
      </c>
      <c r="V1972" t="str">
        <f>TEXT(tblSales[[#This Row],[Invoice Date]],"mmm")</f>
        <v>Mar</v>
      </c>
      <c r="W1972">
        <f>MONTH(tblSales[[#This Row],[Invoice Date]])</f>
        <v>3</v>
      </c>
      <c r="X1972">
        <f>YEAR(tblSales[[#This Row],[Invoice Date]])</f>
        <v>2025</v>
      </c>
      <c r="Y1972" t="str">
        <f>TEXT(tblSales[[#This Row],[Invoice Date]],"mmm-yyyy")</f>
        <v>Mar-2025</v>
      </c>
      <c r="Z1972" t="str">
        <f>_xlfn.XLOOKUP(tblSales[[#This Row],[Product_ID]],Products!$A:$A,Products!$C:$C,"Women Dresses")</f>
        <v>Wallets</v>
      </c>
      <c r="AA1972" t="str">
        <f>_xlfn.XLOOKUP(tblSales[[#This Row],[Product_ID]],Products!$A:$A,Products!$D:$D,"Unknown")</f>
        <v>Bifold Wallet</v>
      </c>
      <c r="AB1972" t="str">
        <f>_xlfn.XLOOKUP(tblSales[[#This Row],[Product_ID]],Products!$A:$A,Products!$E:$E,"Unknown")</f>
        <v>Nike</v>
      </c>
      <c r="AC1972" t="str">
        <f>_xlfn.XLOOKUP(tblSales[[#This Row],[Store_ID]],Stores!$A:$A,Stores!$B:$B,"Unknown")</f>
        <v>TrendMart Kochi Mall Kiosk</v>
      </c>
      <c r="AD1972" t="str">
        <f>_xlfn.XLOOKUP(tblSales[[#This Row],[Store_ID]],Stores!$A:$A,Stores!$E:$E,"Unknown")</f>
        <v>South Zone 1</v>
      </c>
      <c r="AE1972" t="str">
        <f>_xlfn.XLOOKUP(tblSales[[#This Row],[Customer_ID]],Customers!$A:$A,Customers!$B:$B,"Unknown")</f>
        <v>Jagan Balasubramaniam</v>
      </c>
      <c r="AF1972" t="str">
        <f>_xlfn.XLOOKUP(tblSales[[#This Row],[Customer_ID]],Customers!$A:$A,Customers!$J:$J,"Unknown")</f>
        <v>Silver</v>
      </c>
      <c r="AG1972" t="str">
        <f>_xlfn.XLOOKUP(tblSales[[#This Row],[Employee_ID]],Employees!$A:$A,Employees!$B:$B,"Unknown")</f>
        <v>Praveen Gupta</v>
      </c>
      <c r="AH1972">
        <f>IF(MONTH(tblSales[[#This Row],[Invoice Date]])&gt;=4,MONTH(tblSales[[#This Row],[Invoice Date]]),MONTH(tblSales[[#This Row],[Invoice Date]])+12)</f>
        <v>15</v>
      </c>
      <c r="AI1972" s="8">
        <f>DATE(YEAR(tblSales[[#This Row],[Invoice Date]]),MONTH(tblSales[[#This Row],[Invoice Date]]),1)</f>
        <v>45717</v>
      </c>
      <c r="AJ1972" t="str">
        <f>_xlfn.XLOOKUP(tblSales[[#This Row],[Product_ID]],Products!$A:$A,Products!$B:$B,"Unknown")</f>
        <v>Nike Bifold Wallet Navy Blue</v>
      </c>
      <c r="AK1972" s="9">
        <f>IFERROR(tblSales[[#This Row],[Profit]]/tblSales[[#This Row],[Sales Amount]],0)</f>
        <v>0.19195822373270641</v>
      </c>
      <c r="AL1972" t="str">
        <f>IF(tblSales[[#This Row],[Discount %]]&lt;=5,"0-5%",
IF(tblSales[[#This Row],[Discount %]]&lt;=10,"5-10%",
IF(tblSales[[#This Row],[Discount %]]&lt;=15,"10-15%",
IF(tblSales[[#This Row],[Discount %]]&lt;=20,"15-20%","20%+"))))</f>
        <v>5-10%</v>
      </c>
    </row>
    <row r="1973" spans="1:38">
      <c r="A1973" s="2" t="s">
        <v>3915</v>
      </c>
      <c r="B1973" s="11">
        <v>45495</v>
      </c>
      <c r="C1973" s="2" t="s">
        <v>2423</v>
      </c>
      <c r="D1973" s="2" t="s">
        <v>2706</v>
      </c>
      <c r="E1973" s="2" t="s">
        <v>463</v>
      </c>
      <c r="F1973" s="2" t="s">
        <v>134</v>
      </c>
      <c r="G1973" s="2">
        <v>2</v>
      </c>
      <c r="H1973" s="2">
        <v>406.01</v>
      </c>
      <c r="I1973" s="2">
        <v>10</v>
      </c>
      <c r="J1973" s="2">
        <v>81.2</v>
      </c>
      <c r="K1973" s="2">
        <v>5</v>
      </c>
      <c r="L1973" s="2">
        <v>36.54</v>
      </c>
      <c r="M1973" s="2">
        <v>767.36</v>
      </c>
      <c r="N1973" s="2">
        <v>638.14</v>
      </c>
      <c r="O1973" s="2">
        <f t="shared" si="76"/>
        <v>92.680000000000035</v>
      </c>
      <c r="P1973" s="2" t="s">
        <v>27</v>
      </c>
      <c r="Q1973" s="2" t="str">
        <f t="shared" si="75"/>
        <v>Cash</v>
      </c>
      <c r="R1973" s="2" t="s">
        <v>20</v>
      </c>
      <c r="S1973" s="2" t="s">
        <v>56</v>
      </c>
      <c r="T1973" s="2" t="s">
        <v>1629</v>
      </c>
      <c r="U1973" s="2" t="s">
        <v>59</v>
      </c>
      <c r="V1973" t="str">
        <f>TEXT(tblSales[[#This Row],[Invoice Date]],"mmm")</f>
        <v>Jul</v>
      </c>
      <c r="W1973">
        <f>MONTH(tblSales[[#This Row],[Invoice Date]])</f>
        <v>7</v>
      </c>
      <c r="X1973">
        <f>YEAR(tblSales[[#This Row],[Invoice Date]])</f>
        <v>2024</v>
      </c>
      <c r="Y1973" t="str">
        <f>TEXT(tblSales[[#This Row],[Invoice Date]],"mmm-yyyy")</f>
        <v>Jul-2024</v>
      </c>
      <c r="Z1973" t="str">
        <f>_xlfn.XLOOKUP(tblSales[[#This Row],[Product_ID]],Products!$A:$A,Products!$C:$C,"Women Dresses")</f>
        <v>Belts</v>
      </c>
      <c r="AA1973" t="str">
        <f>_xlfn.XLOOKUP(tblSales[[#This Row],[Product_ID]],Products!$A:$A,Products!$D:$D,"Unknown")</f>
        <v>Leather Belt</v>
      </c>
      <c r="AB1973" t="str">
        <f>_xlfn.XLOOKUP(tblSales[[#This Row],[Product_ID]],Products!$A:$A,Products!$E:$E,"Unknown")</f>
        <v>AND</v>
      </c>
      <c r="AC1973" t="str">
        <f>_xlfn.XLOOKUP(tblSales[[#This Row],[Store_ID]],Stores!$A:$A,Stores!$B:$B,"Unknown")</f>
        <v>TrendMart Tirupati Standard</v>
      </c>
      <c r="AD1973" t="str">
        <f>_xlfn.XLOOKUP(tblSales[[#This Row],[Store_ID]],Stores!$A:$A,Stores!$E:$E,"Unknown")</f>
        <v>South Zone 3</v>
      </c>
      <c r="AE1973" t="str">
        <f>_xlfn.XLOOKUP(tblSales[[#This Row],[Customer_ID]],Customers!$A:$A,Customers!$B:$B,"Unknown")</f>
        <v>Sowmya Ramachandran</v>
      </c>
      <c r="AF1973" t="str">
        <f>_xlfn.XLOOKUP(tblSales[[#This Row],[Customer_ID]],Customers!$A:$A,Customers!$J:$J,"Unknown")</f>
        <v>Regular</v>
      </c>
      <c r="AG1973" t="str">
        <f>_xlfn.XLOOKUP(tblSales[[#This Row],[Employee_ID]],Employees!$A:$A,Employees!$B:$B,"Unknown")</f>
        <v>Chandran Krishnan</v>
      </c>
      <c r="AH1973">
        <f>IF(MONTH(tblSales[[#This Row],[Invoice Date]])&gt;=4,MONTH(tblSales[[#This Row],[Invoice Date]]),MONTH(tblSales[[#This Row],[Invoice Date]])+12)</f>
        <v>7</v>
      </c>
      <c r="AI1973" s="8">
        <f>DATE(YEAR(tblSales[[#This Row],[Invoice Date]]),MONTH(tblSales[[#This Row],[Invoice Date]]),1)</f>
        <v>45474</v>
      </c>
      <c r="AJ1973" t="str">
        <f>_xlfn.XLOOKUP(tblSales[[#This Row],[Product_ID]],Products!$A:$A,Products!$B:$B,"Unknown")</f>
        <v>AND Leather Belt Red</v>
      </c>
      <c r="AK1973" s="9">
        <f>IFERROR(tblSales[[#This Row],[Profit]]/tblSales[[#This Row],[Sales Amount]],0)</f>
        <v>0.1207777314428691</v>
      </c>
      <c r="AL1973" t="str">
        <f>IF(tblSales[[#This Row],[Discount %]]&lt;=5,"0-5%",
IF(tblSales[[#This Row],[Discount %]]&lt;=10,"5-10%",
IF(tblSales[[#This Row],[Discount %]]&lt;=15,"10-15%",
IF(tblSales[[#This Row],[Discount %]]&lt;=20,"15-20%","20%+"))))</f>
        <v>5-10%</v>
      </c>
    </row>
    <row r="1974" spans="1:38">
      <c r="A1974" s="2" t="s">
        <v>3916</v>
      </c>
      <c r="B1974" s="11">
        <v>45408</v>
      </c>
      <c r="C1974" s="2" t="s">
        <v>526</v>
      </c>
      <c r="D1974" s="2" t="s">
        <v>376</v>
      </c>
      <c r="E1974" s="2" t="s">
        <v>664</v>
      </c>
      <c r="F1974" s="2" t="s">
        <v>227</v>
      </c>
      <c r="G1974" s="2">
        <v>1</v>
      </c>
      <c r="H1974" s="2">
        <v>848.72</v>
      </c>
      <c r="I1974" s="2">
        <v>30</v>
      </c>
      <c r="J1974" s="2">
        <v>254.62</v>
      </c>
      <c r="K1974" s="2">
        <v>5</v>
      </c>
      <c r="L1974" s="2">
        <v>29.7</v>
      </c>
      <c r="M1974" s="2">
        <v>623.79999999999995</v>
      </c>
      <c r="N1974" s="2">
        <v>573.09</v>
      </c>
      <c r="O1974" s="2">
        <f t="shared" si="76"/>
        <v>21.009999999999923</v>
      </c>
      <c r="P1974" s="2" t="s">
        <v>29</v>
      </c>
      <c r="Q1974" s="2" t="str">
        <f t="shared" si="75"/>
        <v>Debit Card</v>
      </c>
      <c r="R1974" s="2" t="s">
        <v>20</v>
      </c>
      <c r="S1974" s="2" t="s">
        <v>56</v>
      </c>
      <c r="T1974" s="2" t="s">
        <v>2028</v>
      </c>
      <c r="U1974" s="2" t="s">
        <v>59</v>
      </c>
      <c r="V1974" t="str">
        <f>TEXT(tblSales[[#This Row],[Invoice Date]],"mmm")</f>
        <v>Apr</v>
      </c>
      <c r="W1974">
        <f>MONTH(tblSales[[#This Row],[Invoice Date]])</f>
        <v>4</v>
      </c>
      <c r="X1974">
        <f>YEAR(tblSales[[#This Row],[Invoice Date]])</f>
        <v>2024</v>
      </c>
      <c r="Y1974" t="str">
        <f>TEXT(tblSales[[#This Row],[Invoice Date]],"mmm-yyyy")</f>
        <v>Apr-2024</v>
      </c>
      <c r="Z1974" t="str">
        <f>_xlfn.XLOOKUP(tblSales[[#This Row],[Product_ID]],Products!$A:$A,Products!$C:$C,"Women Dresses")</f>
        <v>Women Kurtis</v>
      </c>
      <c r="AA1974" t="str">
        <f>_xlfn.XLOOKUP(tblSales[[#This Row],[Product_ID]],Products!$A:$A,Products!$D:$D,"Unknown")</f>
        <v>Anarkali Kurti</v>
      </c>
      <c r="AB1974" t="str">
        <f>_xlfn.XLOOKUP(tblSales[[#This Row],[Product_ID]],Products!$A:$A,Products!$E:$E,"Unknown")</f>
        <v>Nike</v>
      </c>
      <c r="AC1974" t="str">
        <f>_xlfn.XLOOKUP(tblSales[[#This Row],[Store_ID]],Stores!$A:$A,Stores!$B:$B,"Unknown")</f>
        <v>TrendMart Guntur High Street</v>
      </c>
      <c r="AD1974" t="str">
        <f>_xlfn.XLOOKUP(tblSales[[#This Row],[Store_ID]],Stores!$A:$A,Stores!$E:$E,"Unknown")</f>
        <v>South Zone 3</v>
      </c>
      <c r="AE1974" t="str">
        <f>_xlfn.XLOOKUP(tblSales[[#This Row],[Customer_ID]],Customers!$A:$A,Customers!$B:$B,"Unknown")</f>
        <v>Revathi Natarajan</v>
      </c>
      <c r="AF1974" t="str">
        <f>_xlfn.XLOOKUP(tblSales[[#This Row],[Customer_ID]],Customers!$A:$A,Customers!$J:$J,"Unknown")</f>
        <v>Silver</v>
      </c>
      <c r="AG1974" t="str">
        <f>_xlfn.XLOOKUP(tblSales[[#This Row],[Employee_ID]],Employees!$A:$A,Employees!$B:$B,"Unknown")</f>
        <v>Ishwarya Shetty</v>
      </c>
      <c r="AH1974">
        <f>IF(MONTH(tblSales[[#This Row],[Invoice Date]])&gt;=4,MONTH(tblSales[[#This Row],[Invoice Date]]),MONTH(tblSales[[#This Row],[Invoice Date]])+12)</f>
        <v>4</v>
      </c>
      <c r="AI1974" s="8">
        <f>DATE(YEAR(tblSales[[#This Row],[Invoice Date]]),MONTH(tblSales[[#This Row],[Invoice Date]]),1)</f>
        <v>45383</v>
      </c>
      <c r="AJ1974" t="str">
        <f>_xlfn.XLOOKUP(tblSales[[#This Row],[Product_ID]],Products!$A:$A,Products!$B:$B,"Unknown")</f>
        <v>Nike Anarkali Kurti White</v>
      </c>
      <c r="AK1974" s="9">
        <f>IFERROR(tblSales[[#This Row],[Profit]]/tblSales[[#This Row],[Sales Amount]],0)</f>
        <v>3.368066688041027E-2</v>
      </c>
      <c r="AL1974" t="str">
        <f>IF(tblSales[[#This Row],[Discount %]]&lt;=5,"0-5%",
IF(tblSales[[#This Row],[Discount %]]&lt;=10,"5-10%",
IF(tblSales[[#This Row],[Discount %]]&lt;=15,"10-15%",
IF(tblSales[[#This Row],[Discount %]]&lt;=20,"15-20%","20%+"))))</f>
        <v>20%+</v>
      </c>
    </row>
    <row r="1975" spans="1:38">
      <c r="A1975" s="2" t="s">
        <v>3917</v>
      </c>
      <c r="B1975" s="11">
        <v>45633</v>
      </c>
      <c r="C1975" s="2" t="s">
        <v>2890</v>
      </c>
      <c r="D1975" s="2" t="s">
        <v>1735</v>
      </c>
      <c r="E1975" s="2" t="s">
        <v>127</v>
      </c>
      <c r="F1975" s="2" t="s">
        <v>210</v>
      </c>
      <c r="G1975" s="2">
        <v>1</v>
      </c>
      <c r="H1975" s="2">
        <v>1275.6400000000001</v>
      </c>
      <c r="I1975" s="2">
        <v>25</v>
      </c>
      <c r="J1975" s="2">
        <v>318.91000000000003</v>
      </c>
      <c r="K1975" s="2">
        <v>3</v>
      </c>
      <c r="L1975" s="2">
        <v>28.7</v>
      </c>
      <c r="M1975" s="2">
        <v>985.43</v>
      </c>
      <c r="N1975" s="2">
        <v>910.46</v>
      </c>
      <c r="O1975" s="2">
        <f t="shared" si="76"/>
        <v>46.269999999999911</v>
      </c>
      <c r="P1975" s="2" t="s">
        <v>27</v>
      </c>
      <c r="Q1975" s="2" t="str">
        <f t="shared" si="75"/>
        <v>Cash</v>
      </c>
      <c r="R1975" s="2" t="s">
        <v>21</v>
      </c>
      <c r="S1975" s="2" t="s">
        <v>56</v>
      </c>
      <c r="T1975" s="2" t="s">
        <v>977</v>
      </c>
      <c r="U1975" s="2" t="s">
        <v>60</v>
      </c>
      <c r="V1975" t="str">
        <f>TEXT(tblSales[[#This Row],[Invoice Date]],"mmm")</f>
        <v>Dec</v>
      </c>
      <c r="W1975">
        <f>MONTH(tblSales[[#This Row],[Invoice Date]])</f>
        <v>12</v>
      </c>
      <c r="X1975">
        <f>YEAR(tblSales[[#This Row],[Invoice Date]])</f>
        <v>2024</v>
      </c>
      <c r="Y1975" t="str">
        <f>TEXT(tblSales[[#This Row],[Invoice Date]],"mmm-yyyy")</f>
        <v>Dec-2024</v>
      </c>
      <c r="Z1975" t="str">
        <f>_xlfn.XLOOKUP(tblSales[[#This Row],[Product_ID]],Products!$A:$A,Products!$C:$C,"Women Dresses")</f>
        <v>Jewellery</v>
      </c>
      <c r="AA1975" t="str">
        <f>_xlfn.XLOOKUP(tblSales[[#This Row],[Product_ID]],Products!$A:$A,Products!$D:$D,"Unknown")</f>
        <v>Necklace</v>
      </c>
      <c r="AB1975" t="str">
        <f>_xlfn.XLOOKUP(tblSales[[#This Row],[Product_ID]],Products!$A:$A,Products!$E:$E,"Unknown")</f>
        <v>Flying Machine</v>
      </c>
      <c r="AC1975" t="str">
        <f>_xlfn.XLOOKUP(tblSales[[#This Row],[Store_ID]],Stores!$A:$A,Stores!$B:$B,"Unknown")</f>
        <v>TrendMart Vijayawada Standard</v>
      </c>
      <c r="AD1975" t="str">
        <f>_xlfn.XLOOKUP(tblSales[[#This Row],[Store_ID]],Stores!$A:$A,Stores!$E:$E,"Unknown")</f>
        <v>South Zone 3</v>
      </c>
      <c r="AE1975" t="str">
        <f>_xlfn.XLOOKUP(tblSales[[#This Row],[Customer_ID]],Customers!$A:$A,Customers!$B:$B,"Unknown")</f>
        <v>Kavitha Iyengar</v>
      </c>
      <c r="AF1975" t="str">
        <f>_xlfn.XLOOKUP(tblSales[[#This Row],[Customer_ID]],Customers!$A:$A,Customers!$J:$J,"Unknown")</f>
        <v>Regular</v>
      </c>
      <c r="AG1975" t="str">
        <f>_xlfn.XLOOKUP(tblSales[[#This Row],[Employee_ID]],Employees!$A:$A,Employees!$B:$B,"Unknown")</f>
        <v>Rani Mishra</v>
      </c>
      <c r="AH1975">
        <f>IF(MONTH(tblSales[[#This Row],[Invoice Date]])&gt;=4,MONTH(tblSales[[#This Row],[Invoice Date]]),MONTH(tblSales[[#This Row],[Invoice Date]])+12)</f>
        <v>12</v>
      </c>
      <c r="AI1975" s="8">
        <f>DATE(YEAR(tblSales[[#This Row],[Invoice Date]]),MONTH(tblSales[[#This Row],[Invoice Date]]),1)</f>
        <v>45627</v>
      </c>
      <c r="AJ1975" t="str">
        <f>_xlfn.XLOOKUP(tblSales[[#This Row],[Product_ID]],Products!$A:$A,Products!$B:$B,"Unknown")</f>
        <v>Flying Machine Necklace Sky Blue</v>
      </c>
      <c r="AK1975" s="9">
        <f>IFERROR(tblSales[[#This Row],[Profit]]/tblSales[[#This Row],[Sales Amount]],0)</f>
        <v>4.695412155099795E-2</v>
      </c>
      <c r="AL1975" t="str">
        <f>IF(tblSales[[#This Row],[Discount %]]&lt;=5,"0-5%",
IF(tblSales[[#This Row],[Discount %]]&lt;=10,"5-10%",
IF(tblSales[[#This Row],[Discount %]]&lt;=15,"10-15%",
IF(tblSales[[#This Row],[Discount %]]&lt;=20,"15-20%","20%+"))))</f>
        <v>20%+</v>
      </c>
    </row>
    <row r="1976" spans="1:38">
      <c r="A1976" s="2" t="s">
        <v>3918</v>
      </c>
      <c r="B1976" s="11">
        <v>45577</v>
      </c>
      <c r="C1976" s="2" t="s">
        <v>3777</v>
      </c>
      <c r="D1976" s="2" t="s">
        <v>813</v>
      </c>
      <c r="E1976" s="2" t="s">
        <v>304</v>
      </c>
      <c r="F1976" s="2" t="s">
        <v>182</v>
      </c>
      <c r="G1976" s="2">
        <v>1</v>
      </c>
      <c r="H1976" s="2">
        <v>3183.75</v>
      </c>
      <c r="I1976" s="2">
        <v>0</v>
      </c>
      <c r="J1976" s="2">
        <v>0</v>
      </c>
      <c r="K1976" s="2">
        <v>3</v>
      </c>
      <c r="L1976" s="2">
        <v>95.51</v>
      </c>
      <c r="M1976" s="2">
        <v>3279.26</v>
      </c>
      <c r="N1976" s="2">
        <v>1989.93</v>
      </c>
      <c r="O1976" s="2">
        <f t="shared" si="76"/>
        <v>1193.8200000000002</v>
      </c>
      <c r="P1976" s="2" t="s">
        <v>28</v>
      </c>
      <c r="Q1976" s="2" t="str">
        <f t="shared" si="75"/>
        <v>Credit Card</v>
      </c>
      <c r="R1976" s="2" t="s">
        <v>20</v>
      </c>
      <c r="S1976" s="2" t="s">
        <v>56</v>
      </c>
      <c r="T1976" s="2" t="s">
        <v>755</v>
      </c>
      <c r="U1976" s="2" t="s">
        <v>60</v>
      </c>
      <c r="V1976" t="str">
        <f>TEXT(tblSales[[#This Row],[Invoice Date]],"mmm")</f>
        <v>Oct</v>
      </c>
      <c r="W1976">
        <f>MONTH(tblSales[[#This Row],[Invoice Date]])</f>
        <v>10</v>
      </c>
      <c r="X1976">
        <f>YEAR(tblSales[[#This Row],[Invoice Date]])</f>
        <v>2024</v>
      </c>
      <c r="Y1976" t="str">
        <f>TEXT(tblSales[[#This Row],[Invoice Date]],"mmm-yyyy")</f>
        <v>Oct-2024</v>
      </c>
      <c r="Z1976" t="str">
        <f>_xlfn.XLOOKUP(tblSales[[#This Row],[Product_ID]],Products!$A:$A,Products!$C:$C,"Women Dresses")</f>
        <v>Jewellery</v>
      </c>
      <c r="AA1976" t="str">
        <f>_xlfn.XLOOKUP(tblSales[[#This Row],[Product_ID]],Products!$A:$A,Products!$D:$D,"Unknown")</f>
        <v>Ring</v>
      </c>
      <c r="AB1976" t="str">
        <f>_xlfn.XLOOKUP(tblSales[[#This Row],[Product_ID]],Products!$A:$A,Products!$E:$E,"Unknown")</f>
        <v>Wrangler</v>
      </c>
      <c r="AC1976" t="str">
        <f>_xlfn.XLOOKUP(tblSales[[#This Row],[Store_ID]],Stores!$A:$A,Stores!$B:$B,"Unknown")</f>
        <v>TrendMart Thiruvananthapuram High Street</v>
      </c>
      <c r="AD1976" t="str">
        <f>_xlfn.XLOOKUP(tblSales[[#This Row],[Store_ID]],Stores!$A:$A,Stores!$E:$E,"Unknown")</f>
        <v>South Zone 1</v>
      </c>
      <c r="AE1976" t="str">
        <f>_xlfn.XLOOKUP(tblSales[[#This Row],[Customer_ID]],Customers!$A:$A,Customers!$B:$B,"Unknown")</f>
        <v>Revathi Iyengar</v>
      </c>
      <c r="AF1976" t="str">
        <f>_xlfn.XLOOKUP(tblSales[[#This Row],[Customer_ID]],Customers!$A:$A,Customers!$J:$J,"Unknown")</f>
        <v>Regular</v>
      </c>
      <c r="AG1976" t="str">
        <f>_xlfn.XLOOKUP(tblSales[[#This Row],[Employee_ID]],Employees!$A:$A,Employees!$B:$B,"Unknown")</f>
        <v>Girish Sundaram</v>
      </c>
      <c r="AH1976">
        <f>IF(MONTH(tblSales[[#This Row],[Invoice Date]])&gt;=4,MONTH(tblSales[[#This Row],[Invoice Date]]),MONTH(tblSales[[#This Row],[Invoice Date]])+12)</f>
        <v>10</v>
      </c>
      <c r="AI1976" s="8">
        <f>DATE(YEAR(tblSales[[#This Row],[Invoice Date]]),MONTH(tblSales[[#This Row],[Invoice Date]]),1)</f>
        <v>45566</v>
      </c>
      <c r="AJ1976" t="str">
        <f>_xlfn.XLOOKUP(tblSales[[#This Row],[Product_ID]],Products!$A:$A,Products!$B:$B,"Unknown")</f>
        <v>Wrangler Ring White</v>
      </c>
      <c r="AK1976" s="9">
        <f>IFERROR(tblSales[[#This Row],[Profit]]/tblSales[[#This Row],[Sales Amount]],0)</f>
        <v>0.36405164579813742</v>
      </c>
      <c r="AL1976" t="str">
        <f>IF(tblSales[[#This Row],[Discount %]]&lt;=5,"0-5%",
IF(tblSales[[#This Row],[Discount %]]&lt;=10,"5-10%",
IF(tblSales[[#This Row],[Discount %]]&lt;=15,"10-15%",
IF(tblSales[[#This Row],[Discount %]]&lt;=20,"15-20%","20%+"))))</f>
        <v>0-5%</v>
      </c>
    </row>
    <row r="1977" spans="1:38">
      <c r="A1977" s="2" t="s">
        <v>3919</v>
      </c>
      <c r="B1977" s="11">
        <v>45733</v>
      </c>
      <c r="C1977" s="2" t="s">
        <v>3920</v>
      </c>
      <c r="D1977" s="2" t="s">
        <v>2020</v>
      </c>
      <c r="E1977" s="2" t="s">
        <v>372</v>
      </c>
      <c r="F1977" s="2" t="s">
        <v>161</v>
      </c>
      <c r="G1977" s="2">
        <v>1</v>
      </c>
      <c r="H1977" s="2">
        <v>1765.53</v>
      </c>
      <c r="I1977" s="2">
        <v>10</v>
      </c>
      <c r="J1977" s="2">
        <v>176.55</v>
      </c>
      <c r="K1977" s="2">
        <v>12</v>
      </c>
      <c r="L1977" s="2">
        <v>190.68</v>
      </c>
      <c r="M1977" s="2">
        <v>1779.66</v>
      </c>
      <c r="N1977" s="2">
        <v>1183.4100000000001</v>
      </c>
      <c r="O1977" s="2">
        <f t="shared" si="76"/>
        <v>405.57</v>
      </c>
      <c r="P1977" s="2" t="s">
        <v>27</v>
      </c>
      <c r="Q1977" s="2" t="str">
        <f t="shared" si="75"/>
        <v>Cash</v>
      </c>
      <c r="R1977" s="2" t="s">
        <v>21</v>
      </c>
      <c r="S1977" s="2" t="s">
        <v>56</v>
      </c>
      <c r="T1977" s="2" t="s">
        <v>2872</v>
      </c>
      <c r="U1977" s="2" t="s">
        <v>59</v>
      </c>
      <c r="V1977" t="str">
        <f>TEXT(tblSales[[#This Row],[Invoice Date]],"mmm")</f>
        <v>Mar</v>
      </c>
      <c r="W1977">
        <f>MONTH(tblSales[[#This Row],[Invoice Date]])</f>
        <v>3</v>
      </c>
      <c r="X1977">
        <f>YEAR(tblSales[[#This Row],[Invoice Date]])</f>
        <v>2025</v>
      </c>
      <c r="Y1977" t="str">
        <f>TEXT(tblSales[[#This Row],[Invoice Date]],"mmm-yyyy")</f>
        <v>Mar-2025</v>
      </c>
      <c r="Z1977" t="str">
        <f>_xlfn.XLOOKUP(tblSales[[#This Row],[Product_ID]],Products!$A:$A,Products!$C:$C,"Women Dresses")</f>
        <v>Watches</v>
      </c>
      <c r="AA1977" t="str">
        <f>_xlfn.XLOOKUP(tblSales[[#This Row],[Product_ID]],Products!$A:$A,Products!$D:$D,"Unknown")</f>
        <v>Analog Watch</v>
      </c>
      <c r="AB1977" t="str">
        <f>_xlfn.XLOOKUP(tblSales[[#This Row],[Product_ID]],Products!$A:$A,Products!$E:$E,"Unknown")</f>
        <v>Nalli Silks</v>
      </c>
      <c r="AC1977" t="str">
        <f>_xlfn.XLOOKUP(tblSales[[#This Row],[Store_ID]],Stores!$A:$A,Stores!$B:$B,"Unknown")</f>
        <v>TrendMart Tirunelveli Flagship</v>
      </c>
      <c r="AD1977" t="str">
        <f>_xlfn.XLOOKUP(tblSales[[#This Row],[Store_ID]],Stores!$A:$A,Stores!$E:$E,"Unknown")</f>
        <v>South Zone 1</v>
      </c>
      <c r="AE1977" t="str">
        <f>_xlfn.XLOOKUP(tblSales[[#This Row],[Customer_ID]],Customers!$A:$A,Customers!$B:$B,"Unknown")</f>
        <v>Chitra Iyer</v>
      </c>
      <c r="AF1977" t="str">
        <f>_xlfn.XLOOKUP(tblSales[[#This Row],[Customer_ID]],Customers!$A:$A,Customers!$J:$J,"Unknown")</f>
        <v>Regular</v>
      </c>
      <c r="AG1977" t="str">
        <f>_xlfn.XLOOKUP(tblSales[[#This Row],[Employee_ID]],Employees!$A:$A,Employees!$B:$B,"Unknown")</f>
        <v>Chandra Reddy</v>
      </c>
      <c r="AH1977">
        <f>IF(MONTH(tblSales[[#This Row],[Invoice Date]])&gt;=4,MONTH(tblSales[[#This Row],[Invoice Date]]),MONTH(tblSales[[#This Row],[Invoice Date]])+12)</f>
        <v>15</v>
      </c>
      <c r="AI1977" s="8">
        <f>DATE(YEAR(tblSales[[#This Row],[Invoice Date]]),MONTH(tblSales[[#This Row],[Invoice Date]]),1)</f>
        <v>45717</v>
      </c>
      <c r="AJ1977" t="str">
        <f>_xlfn.XLOOKUP(tblSales[[#This Row],[Product_ID]],Products!$A:$A,Products!$B:$B,"Unknown")</f>
        <v>Nalli Silks Analog Watch Beige</v>
      </c>
      <c r="AK1977" s="9">
        <f>IFERROR(tblSales[[#This Row],[Profit]]/tblSales[[#This Row],[Sales Amount]],0)</f>
        <v>0.22789184450962541</v>
      </c>
      <c r="AL1977" t="str">
        <f>IF(tblSales[[#This Row],[Discount %]]&lt;=5,"0-5%",
IF(tblSales[[#This Row],[Discount %]]&lt;=10,"5-10%",
IF(tblSales[[#This Row],[Discount %]]&lt;=15,"10-15%",
IF(tblSales[[#This Row],[Discount %]]&lt;=20,"15-20%","20%+"))))</f>
        <v>5-10%</v>
      </c>
    </row>
    <row r="1978" spans="1:38">
      <c r="A1978" s="2" t="s">
        <v>3921</v>
      </c>
      <c r="B1978" s="11">
        <v>45598</v>
      </c>
      <c r="C1978" s="2" t="s">
        <v>3015</v>
      </c>
      <c r="D1978" s="2" t="s">
        <v>3041</v>
      </c>
      <c r="E1978" s="2" t="s">
        <v>1092</v>
      </c>
      <c r="F1978" s="2" t="s">
        <v>177</v>
      </c>
      <c r="G1978" s="2">
        <v>1</v>
      </c>
      <c r="H1978" s="2">
        <v>1066.0999999999999</v>
      </c>
      <c r="I1978" s="2">
        <v>5</v>
      </c>
      <c r="J1978" s="2">
        <v>53.3</v>
      </c>
      <c r="K1978" s="2">
        <v>12</v>
      </c>
      <c r="L1978" s="2">
        <v>121.54</v>
      </c>
      <c r="M1978" s="2">
        <v>1134.3399999999999</v>
      </c>
      <c r="N1978" s="2">
        <v>706.99</v>
      </c>
      <c r="O1978" s="2">
        <f t="shared" si="76"/>
        <v>305.80999999999989</v>
      </c>
      <c r="P1978" s="2" t="s">
        <v>29</v>
      </c>
      <c r="Q1978" s="2" t="str">
        <f t="shared" si="75"/>
        <v>Debit Card</v>
      </c>
      <c r="R1978" s="2" t="s">
        <v>21</v>
      </c>
      <c r="S1978" s="2" t="s">
        <v>56</v>
      </c>
      <c r="T1978" s="2" t="s">
        <v>938</v>
      </c>
      <c r="U1978" s="2" t="s">
        <v>60</v>
      </c>
      <c r="V1978" t="str">
        <f>TEXT(tblSales[[#This Row],[Invoice Date]],"mmm")</f>
        <v>Nov</v>
      </c>
      <c r="W1978">
        <f>MONTH(tblSales[[#This Row],[Invoice Date]])</f>
        <v>11</v>
      </c>
      <c r="X1978">
        <f>YEAR(tblSales[[#This Row],[Invoice Date]])</f>
        <v>2024</v>
      </c>
      <c r="Y1978" t="str">
        <f>TEXT(tblSales[[#This Row],[Invoice Date]],"mmm-yyyy")</f>
        <v>Nov-2024</v>
      </c>
      <c r="Z1978" t="str">
        <f>_xlfn.XLOOKUP(tblSales[[#This Row],[Product_ID]],Products!$A:$A,Products!$C:$C,"Women Dresses")</f>
        <v>Men Trousers</v>
      </c>
      <c r="AA1978" t="str">
        <f>_xlfn.XLOOKUP(tblSales[[#This Row],[Product_ID]],Products!$A:$A,Products!$D:$D,"Unknown")</f>
        <v>Formal Trouser</v>
      </c>
      <c r="AB1978" t="str">
        <f>_xlfn.XLOOKUP(tblSales[[#This Row],[Product_ID]],Products!$A:$A,Products!$E:$E,"Unknown")</f>
        <v>Skechers</v>
      </c>
      <c r="AC1978" t="str">
        <f>_xlfn.XLOOKUP(tblSales[[#This Row],[Store_ID]],Stores!$A:$A,Stores!$B:$B,"Unknown")</f>
        <v>TrendMart Kochi Standard</v>
      </c>
      <c r="AD1978" t="str">
        <f>_xlfn.XLOOKUP(tblSales[[#This Row],[Store_ID]],Stores!$A:$A,Stores!$E:$E,"Unknown")</f>
        <v>South Zone 1</v>
      </c>
      <c r="AE1978" t="str">
        <f>_xlfn.XLOOKUP(tblSales[[#This Row],[Customer_ID]],Customers!$A:$A,Customers!$B:$B,"Unknown")</f>
        <v>Dhanya Shetty</v>
      </c>
      <c r="AF1978" t="str">
        <f>_xlfn.XLOOKUP(tblSales[[#This Row],[Customer_ID]],Customers!$A:$A,Customers!$J:$J,"Unknown")</f>
        <v>Regular</v>
      </c>
      <c r="AG1978" t="str">
        <f>_xlfn.XLOOKUP(tblSales[[#This Row],[Employee_ID]],Employees!$A:$A,Employees!$B:$B,"Unknown")</f>
        <v>Deepak Kamath</v>
      </c>
      <c r="AH1978">
        <f>IF(MONTH(tblSales[[#This Row],[Invoice Date]])&gt;=4,MONTH(tblSales[[#This Row],[Invoice Date]]),MONTH(tblSales[[#This Row],[Invoice Date]])+12)</f>
        <v>11</v>
      </c>
      <c r="AI1978" s="8">
        <f>DATE(YEAR(tblSales[[#This Row],[Invoice Date]]),MONTH(tblSales[[#This Row],[Invoice Date]]),1)</f>
        <v>45597</v>
      </c>
      <c r="AJ1978" t="str">
        <f>_xlfn.XLOOKUP(tblSales[[#This Row],[Product_ID]],Products!$A:$A,Products!$B:$B,"Unknown")</f>
        <v>Skechers Formal Trouser Brown</v>
      </c>
      <c r="AK1978" s="9">
        <f>IFERROR(tblSales[[#This Row],[Profit]]/tblSales[[#This Row],[Sales Amount]],0)</f>
        <v>0.26959289102032891</v>
      </c>
      <c r="AL1978" t="str">
        <f>IF(tblSales[[#This Row],[Discount %]]&lt;=5,"0-5%",
IF(tblSales[[#This Row],[Discount %]]&lt;=10,"5-10%",
IF(tblSales[[#This Row],[Discount %]]&lt;=15,"10-15%",
IF(tblSales[[#This Row],[Discount %]]&lt;=20,"15-20%","20%+"))))</f>
        <v>0-5%</v>
      </c>
    </row>
    <row r="1979" spans="1:38">
      <c r="A1979" s="2" t="s">
        <v>3922</v>
      </c>
      <c r="B1979" s="11">
        <v>45737</v>
      </c>
      <c r="C1979" s="2" t="s">
        <v>2662</v>
      </c>
      <c r="D1979" s="2" t="s">
        <v>1995</v>
      </c>
      <c r="E1979" s="2" t="s">
        <v>127</v>
      </c>
      <c r="F1979" s="2" t="s">
        <v>475</v>
      </c>
      <c r="G1979" s="2">
        <v>1</v>
      </c>
      <c r="H1979" s="2">
        <v>2857.65</v>
      </c>
      <c r="I1979" s="2">
        <v>20</v>
      </c>
      <c r="J1979" s="2">
        <v>571.53</v>
      </c>
      <c r="K1979" s="2">
        <v>12</v>
      </c>
      <c r="L1979" s="2">
        <v>274.33</v>
      </c>
      <c r="M1979" s="2">
        <v>2560.4499999999998</v>
      </c>
      <c r="N1979" s="2">
        <v>2078.92</v>
      </c>
      <c r="O1979" s="2">
        <f t="shared" si="76"/>
        <v>207.19999999999976</v>
      </c>
      <c r="P1979" s="2" t="s">
        <v>32</v>
      </c>
      <c r="Q1979" s="2" t="str">
        <f t="shared" si="75"/>
        <v>UPI</v>
      </c>
      <c r="R1979" s="2" t="s">
        <v>20</v>
      </c>
      <c r="S1979" s="2" t="s">
        <v>56</v>
      </c>
      <c r="T1979" s="2" t="s">
        <v>2272</v>
      </c>
      <c r="U1979" s="2" t="s">
        <v>59</v>
      </c>
      <c r="V1979" t="str">
        <f>TEXT(tblSales[[#This Row],[Invoice Date]],"mmm")</f>
        <v>Mar</v>
      </c>
      <c r="W1979">
        <f>MONTH(tblSales[[#This Row],[Invoice Date]])</f>
        <v>3</v>
      </c>
      <c r="X1979">
        <f>YEAR(tblSales[[#This Row],[Invoice Date]])</f>
        <v>2025</v>
      </c>
      <c r="Y1979" t="str">
        <f>TEXT(tblSales[[#This Row],[Invoice Date]],"mmm-yyyy")</f>
        <v>Mar-2025</v>
      </c>
      <c r="Z1979" t="str">
        <f>_xlfn.XLOOKUP(tblSales[[#This Row],[Product_ID]],Products!$A:$A,Products!$C:$C,"Women Dresses")</f>
        <v>Women Sarees</v>
      </c>
      <c r="AA1979" t="str">
        <f>_xlfn.XLOOKUP(tblSales[[#This Row],[Product_ID]],Products!$A:$A,Products!$D:$D,"Unknown")</f>
        <v>Georgette Saree</v>
      </c>
      <c r="AB1979" t="str">
        <f>_xlfn.XLOOKUP(tblSales[[#This Row],[Product_ID]],Products!$A:$A,Products!$E:$E,"Unknown")</f>
        <v>Arrow</v>
      </c>
      <c r="AC1979" t="str">
        <f>_xlfn.XLOOKUP(tblSales[[#This Row],[Store_ID]],Stores!$A:$A,Stores!$B:$B,"Unknown")</f>
        <v>TrendMart Vijayawada Standard</v>
      </c>
      <c r="AD1979" t="str">
        <f>_xlfn.XLOOKUP(tblSales[[#This Row],[Store_ID]],Stores!$A:$A,Stores!$E:$E,"Unknown")</f>
        <v>South Zone 3</v>
      </c>
      <c r="AE1979" t="str">
        <f>_xlfn.XLOOKUP(tblSales[[#This Row],[Customer_ID]],Customers!$A:$A,Customers!$B:$B,"Unknown")</f>
        <v>Gayathri Gupta</v>
      </c>
      <c r="AF1979" t="str">
        <f>_xlfn.XLOOKUP(tblSales[[#This Row],[Customer_ID]],Customers!$A:$A,Customers!$J:$J,"Unknown")</f>
        <v>Silver</v>
      </c>
      <c r="AG1979" t="str">
        <f>_xlfn.XLOOKUP(tblSales[[#This Row],[Employee_ID]],Employees!$A:$A,Employees!$B:$B,"Unknown")</f>
        <v>Arjun Krishnan</v>
      </c>
      <c r="AH1979">
        <f>IF(MONTH(tblSales[[#This Row],[Invoice Date]])&gt;=4,MONTH(tblSales[[#This Row],[Invoice Date]]),MONTH(tblSales[[#This Row],[Invoice Date]])+12)</f>
        <v>15</v>
      </c>
      <c r="AI1979" s="8">
        <f>DATE(YEAR(tblSales[[#This Row],[Invoice Date]]),MONTH(tblSales[[#This Row],[Invoice Date]]),1)</f>
        <v>45717</v>
      </c>
      <c r="AJ1979" t="str">
        <f>_xlfn.XLOOKUP(tblSales[[#This Row],[Product_ID]],Products!$A:$A,Products!$B:$B,"Unknown")</f>
        <v>Arrow Georgette Saree Charcoal</v>
      </c>
      <c r="AK1979" s="9">
        <f>IFERROR(tblSales[[#This Row],[Profit]]/tblSales[[#This Row],[Sales Amount]],0)</f>
        <v>8.0923275205530193E-2</v>
      </c>
      <c r="AL1979" t="str">
        <f>IF(tblSales[[#This Row],[Discount %]]&lt;=5,"0-5%",
IF(tblSales[[#This Row],[Discount %]]&lt;=10,"5-10%",
IF(tblSales[[#This Row],[Discount %]]&lt;=15,"10-15%",
IF(tblSales[[#This Row],[Discount %]]&lt;=20,"15-20%","20%+"))))</f>
        <v>15-20%</v>
      </c>
    </row>
    <row r="1980" spans="1:38">
      <c r="A1980" s="2" t="s">
        <v>3923</v>
      </c>
      <c r="B1980" s="11">
        <v>45654</v>
      </c>
      <c r="C1980" s="2" t="s">
        <v>3924</v>
      </c>
      <c r="D1980" s="2" t="s">
        <v>642</v>
      </c>
      <c r="E1980" s="2" t="s">
        <v>121</v>
      </c>
      <c r="F1980" s="2" t="s">
        <v>116</v>
      </c>
      <c r="G1980" s="2">
        <v>4</v>
      </c>
      <c r="H1980" s="2">
        <v>1111.81</v>
      </c>
      <c r="I1980" s="2">
        <v>25</v>
      </c>
      <c r="J1980" s="2">
        <v>1111.81</v>
      </c>
      <c r="K1980" s="2">
        <v>12</v>
      </c>
      <c r="L1980" s="2">
        <v>400.25</v>
      </c>
      <c r="M1980" s="2">
        <v>3735.68</v>
      </c>
      <c r="N1980" s="2">
        <v>2799.36</v>
      </c>
      <c r="O1980" s="2">
        <f t="shared" si="76"/>
        <v>536.06999999999971</v>
      </c>
      <c r="P1980" s="2" t="s">
        <v>27</v>
      </c>
      <c r="Q1980" s="2" t="str">
        <f t="shared" si="75"/>
        <v>Cash</v>
      </c>
      <c r="R1980" s="2" t="s">
        <v>21</v>
      </c>
      <c r="S1980" s="2" t="s">
        <v>56</v>
      </c>
      <c r="T1980" s="2" t="s">
        <v>2686</v>
      </c>
      <c r="U1980" s="2" t="s">
        <v>60</v>
      </c>
      <c r="V1980" t="str">
        <f>TEXT(tblSales[[#This Row],[Invoice Date]],"mmm")</f>
        <v>Dec</v>
      </c>
      <c r="W1980">
        <f>MONTH(tblSales[[#This Row],[Invoice Date]])</f>
        <v>12</v>
      </c>
      <c r="X1980">
        <f>YEAR(tblSales[[#This Row],[Invoice Date]])</f>
        <v>2024</v>
      </c>
      <c r="Y1980" t="str">
        <f>TEXT(tblSales[[#This Row],[Invoice Date]],"mmm-yyyy")</f>
        <v>Dec-2024</v>
      </c>
      <c r="Z1980" t="str">
        <f>_xlfn.XLOOKUP(tblSales[[#This Row],[Product_ID]],Products!$A:$A,Products!$C:$C,"Women Dresses")</f>
        <v>Women Tops</v>
      </c>
      <c r="AA1980" t="str">
        <f>_xlfn.XLOOKUP(tblSales[[#This Row],[Product_ID]],Products!$A:$A,Products!$D:$D,"Unknown")</f>
        <v>Casual Top</v>
      </c>
      <c r="AB1980" t="str">
        <f>_xlfn.XLOOKUP(tblSales[[#This Row],[Product_ID]],Products!$A:$A,Products!$E:$E,"Unknown")</f>
        <v>Nalli Silks</v>
      </c>
      <c r="AC1980" t="str">
        <f>_xlfn.XLOOKUP(tblSales[[#This Row],[Store_ID]],Stores!$A:$A,Stores!$B:$B,"Unknown")</f>
        <v>TrendMart Kurnool High Street</v>
      </c>
      <c r="AD1980" t="str">
        <f>_xlfn.XLOOKUP(tblSales[[#This Row],[Store_ID]],Stores!$A:$A,Stores!$E:$E,"Unknown")</f>
        <v>South Zone 3</v>
      </c>
      <c r="AE1980" t="str">
        <f>_xlfn.XLOOKUP(tblSales[[#This Row],[Customer_ID]],Customers!$A:$A,Customers!$B:$B,"Unknown")</f>
        <v>Arun Chettiar</v>
      </c>
      <c r="AF1980" t="str">
        <f>_xlfn.XLOOKUP(tblSales[[#This Row],[Customer_ID]],Customers!$A:$A,Customers!$J:$J,"Unknown")</f>
        <v>Silver</v>
      </c>
      <c r="AG1980" t="str">
        <f>_xlfn.XLOOKUP(tblSales[[#This Row],[Employee_ID]],Employees!$A:$A,Employees!$B:$B,"Unknown")</f>
        <v>Padma Gounder</v>
      </c>
      <c r="AH1980">
        <f>IF(MONTH(tblSales[[#This Row],[Invoice Date]])&gt;=4,MONTH(tblSales[[#This Row],[Invoice Date]]),MONTH(tblSales[[#This Row],[Invoice Date]])+12)</f>
        <v>12</v>
      </c>
      <c r="AI1980" s="8">
        <f>DATE(YEAR(tblSales[[#This Row],[Invoice Date]]),MONTH(tblSales[[#This Row],[Invoice Date]]),1)</f>
        <v>45627</v>
      </c>
      <c r="AJ1980" t="str">
        <f>_xlfn.XLOOKUP(tblSales[[#This Row],[Product_ID]],Products!$A:$A,Products!$B:$B,"Unknown")</f>
        <v>Nalli Silks Casual Top Charcoal</v>
      </c>
      <c r="AK1980" s="9">
        <f>IFERROR(tblSales[[#This Row],[Profit]]/tblSales[[#This Row],[Sales Amount]],0)</f>
        <v>0.14349997858488941</v>
      </c>
      <c r="AL1980" t="str">
        <f>IF(tblSales[[#This Row],[Discount %]]&lt;=5,"0-5%",
IF(tblSales[[#This Row],[Discount %]]&lt;=10,"5-10%",
IF(tblSales[[#This Row],[Discount %]]&lt;=15,"10-15%",
IF(tblSales[[#This Row],[Discount %]]&lt;=20,"15-20%","20%+"))))</f>
        <v>20%+</v>
      </c>
    </row>
    <row r="1981" spans="1:38">
      <c r="A1981" s="2" t="s">
        <v>3925</v>
      </c>
      <c r="B1981" s="11">
        <v>45487</v>
      </c>
      <c r="C1981" s="2" t="s">
        <v>1032</v>
      </c>
      <c r="D1981" s="2" t="s">
        <v>2344</v>
      </c>
      <c r="E1981" s="2" t="s">
        <v>368</v>
      </c>
      <c r="F1981" s="2" t="s">
        <v>249</v>
      </c>
      <c r="G1981" s="2">
        <v>1</v>
      </c>
      <c r="H1981" s="2">
        <v>1198.52</v>
      </c>
      <c r="I1981" s="2">
        <v>10</v>
      </c>
      <c r="J1981" s="2">
        <v>119.85</v>
      </c>
      <c r="K1981" s="2">
        <v>12</v>
      </c>
      <c r="L1981" s="2">
        <v>129.44</v>
      </c>
      <c r="M1981" s="2">
        <v>1208.1099999999999</v>
      </c>
      <c r="N1981" s="2">
        <v>744</v>
      </c>
      <c r="O1981" s="2">
        <f t="shared" si="76"/>
        <v>334.6699999999999</v>
      </c>
      <c r="P1981" s="2" t="s">
        <v>29</v>
      </c>
      <c r="Q1981" s="2" t="str">
        <f t="shared" si="75"/>
        <v>Debit Card</v>
      </c>
      <c r="R1981" s="2" t="s">
        <v>21</v>
      </c>
      <c r="S1981" s="2" t="s">
        <v>56</v>
      </c>
      <c r="T1981" s="2" t="s">
        <v>675</v>
      </c>
      <c r="U1981" s="2" t="s">
        <v>60</v>
      </c>
      <c r="V1981" t="str">
        <f>TEXT(tblSales[[#This Row],[Invoice Date]],"mmm")</f>
        <v>Jul</v>
      </c>
      <c r="W1981">
        <f>MONTH(tblSales[[#This Row],[Invoice Date]])</f>
        <v>7</v>
      </c>
      <c r="X1981">
        <f>YEAR(tblSales[[#This Row],[Invoice Date]])</f>
        <v>2024</v>
      </c>
      <c r="Y1981" t="str">
        <f>TEXT(tblSales[[#This Row],[Invoice Date]],"mmm-yyyy")</f>
        <v>Jul-2024</v>
      </c>
      <c r="Z1981" t="str">
        <f>_xlfn.XLOOKUP(tblSales[[#This Row],[Product_ID]],Products!$A:$A,Products!$C:$C,"Women Dresses")</f>
        <v>Women Kurtis</v>
      </c>
      <c r="AA1981" t="str">
        <f>_xlfn.XLOOKUP(tblSales[[#This Row],[Product_ID]],Products!$A:$A,Products!$D:$D,"Unknown")</f>
        <v>Printed Kurti</v>
      </c>
      <c r="AB1981" t="str">
        <f>_xlfn.XLOOKUP(tblSales[[#This Row],[Product_ID]],Products!$A:$A,Products!$E:$E,"Unknown")</f>
        <v>Reebok</v>
      </c>
      <c r="AC1981" t="str">
        <f>_xlfn.XLOOKUP(tblSales[[#This Row],[Store_ID]],Stores!$A:$A,Stores!$B:$B,"Unknown")</f>
        <v>TrendMart Kozhikode Outlet</v>
      </c>
      <c r="AD1981" t="str">
        <f>_xlfn.XLOOKUP(tblSales[[#This Row],[Store_ID]],Stores!$A:$A,Stores!$E:$E,"Unknown")</f>
        <v>South Zone 1</v>
      </c>
      <c r="AE1981" t="str">
        <f>_xlfn.XLOOKUP(tblSales[[#This Row],[Customer_ID]],Customers!$A:$A,Customers!$B:$B,"Unknown")</f>
        <v>Priya Mudaliar</v>
      </c>
      <c r="AF1981" t="str">
        <f>_xlfn.XLOOKUP(tblSales[[#This Row],[Customer_ID]],Customers!$A:$A,Customers!$J:$J,"Unknown")</f>
        <v>Regular</v>
      </c>
      <c r="AG1981" t="str">
        <f>_xlfn.XLOOKUP(tblSales[[#This Row],[Employee_ID]],Employees!$A:$A,Employees!$B:$B,"Unknown")</f>
        <v>Hari Nair</v>
      </c>
      <c r="AH1981">
        <f>IF(MONTH(tblSales[[#This Row],[Invoice Date]])&gt;=4,MONTH(tblSales[[#This Row],[Invoice Date]]),MONTH(tblSales[[#This Row],[Invoice Date]])+12)</f>
        <v>7</v>
      </c>
      <c r="AI1981" s="8">
        <f>DATE(YEAR(tblSales[[#This Row],[Invoice Date]]),MONTH(tblSales[[#This Row],[Invoice Date]]),1)</f>
        <v>45474</v>
      </c>
      <c r="AJ1981" t="str">
        <f>_xlfn.XLOOKUP(tblSales[[#This Row],[Product_ID]],Products!$A:$A,Products!$B:$B,"Unknown")</f>
        <v>Reebok Printed Kurti Green</v>
      </c>
      <c r="AK1981" s="9">
        <f>IFERROR(tblSales[[#This Row],[Profit]]/tblSales[[#This Row],[Sales Amount]],0)</f>
        <v>0.27701947670328025</v>
      </c>
      <c r="AL1981" t="str">
        <f>IF(tblSales[[#This Row],[Discount %]]&lt;=5,"0-5%",
IF(tblSales[[#This Row],[Discount %]]&lt;=10,"5-10%",
IF(tblSales[[#This Row],[Discount %]]&lt;=15,"10-15%",
IF(tblSales[[#This Row],[Discount %]]&lt;=20,"15-20%","20%+"))))</f>
        <v>5-10%</v>
      </c>
    </row>
    <row r="1982" spans="1:38">
      <c r="A1982" s="2" t="s">
        <v>3926</v>
      </c>
      <c r="B1982" s="11">
        <v>45513</v>
      </c>
      <c r="C1982" s="2" t="s">
        <v>3927</v>
      </c>
      <c r="D1982" s="2" t="s">
        <v>716</v>
      </c>
      <c r="E1982" s="2" t="s">
        <v>338</v>
      </c>
      <c r="F1982" s="2" t="s">
        <v>493</v>
      </c>
      <c r="G1982" s="2">
        <v>1</v>
      </c>
      <c r="H1982" s="2">
        <v>1549.8</v>
      </c>
      <c r="I1982" s="2">
        <v>20</v>
      </c>
      <c r="J1982" s="2">
        <v>309.95999999999998</v>
      </c>
      <c r="K1982" s="2">
        <v>12</v>
      </c>
      <c r="L1982" s="2">
        <v>148.78</v>
      </c>
      <c r="M1982" s="2">
        <v>1388.62</v>
      </c>
      <c r="N1982" s="2">
        <v>1115.19</v>
      </c>
      <c r="O1982" s="2">
        <f t="shared" si="76"/>
        <v>124.64999999999984</v>
      </c>
      <c r="P1982" s="2" t="s">
        <v>31</v>
      </c>
      <c r="Q1982" s="2" t="str">
        <f t="shared" si="75"/>
        <v>Net Banking</v>
      </c>
      <c r="R1982" s="2" t="s">
        <v>20</v>
      </c>
      <c r="S1982" s="2" t="s">
        <v>56</v>
      </c>
      <c r="T1982" s="2" t="s">
        <v>3863</v>
      </c>
      <c r="U1982" s="2" t="s">
        <v>59</v>
      </c>
      <c r="V1982" t="str">
        <f>TEXT(tblSales[[#This Row],[Invoice Date]],"mmm")</f>
        <v>Aug</v>
      </c>
      <c r="W1982">
        <f>MONTH(tblSales[[#This Row],[Invoice Date]])</f>
        <v>8</v>
      </c>
      <c r="X1982">
        <f>YEAR(tblSales[[#This Row],[Invoice Date]])</f>
        <v>2024</v>
      </c>
      <c r="Y1982" t="str">
        <f>TEXT(tblSales[[#This Row],[Invoice Date]],"mmm-yyyy")</f>
        <v>Aug-2024</v>
      </c>
      <c r="Z1982" t="str">
        <f>_xlfn.XLOOKUP(tblSales[[#This Row],[Product_ID]],Products!$A:$A,Products!$C:$C,"Women Dresses")</f>
        <v>Sportswear</v>
      </c>
      <c r="AA1982" t="str">
        <f>_xlfn.XLOOKUP(tblSales[[#This Row],[Product_ID]],Products!$A:$A,Products!$D:$D,"Unknown")</f>
        <v>Sports T-Shirt</v>
      </c>
      <c r="AB1982" t="str">
        <f>_xlfn.XLOOKUP(tblSales[[#This Row],[Product_ID]],Products!$A:$A,Products!$E:$E,"Unknown")</f>
        <v>Allen Solly</v>
      </c>
      <c r="AC1982" t="str">
        <f>_xlfn.XLOOKUP(tblSales[[#This Row],[Store_ID]],Stores!$A:$A,Stores!$B:$B,"Unknown")</f>
        <v>TrendMart Davanagere High Street</v>
      </c>
      <c r="AD1982" t="str">
        <f>_xlfn.XLOOKUP(tblSales[[#This Row],[Store_ID]],Stores!$A:$A,Stores!$E:$E,"Unknown")</f>
        <v>South Zone 2</v>
      </c>
      <c r="AE1982" t="str">
        <f>_xlfn.XLOOKUP(tblSales[[#This Row],[Customer_ID]],Customers!$A:$A,Customers!$B:$B,"Unknown")</f>
        <v>Jyothi Krishnan</v>
      </c>
      <c r="AF1982" t="str">
        <f>_xlfn.XLOOKUP(tblSales[[#This Row],[Customer_ID]],Customers!$A:$A,Customers!$J:$J,"Unknown")</f>
        <v>Regular</v>
      </c>
      <c r="AG1982" t="str">
        <f>_xlfn.XLOOKUP(tblSales[[#This Row],[Employee_ID]],Employees!$A:$A,Employees!$B:$B,"Unknown")</f>
        <v>Gopal Prasad</v>
      </c>
      <c r="AH1982">
        <f>IF(MONTH(tblSales[[#This Row],[Invoice Date]])&gt;=4,MONTH(tblSales[[#This Row],[Invoice Date]]),MONTH(tblSales[[#This Row],[Invoice Date]])+12)</f>
        <v>8</v>
      </c>
      <c r="AI1982" s="8">
        <f>DATE(YEAR(tblSales[[#This Row],[Invoice Date]]),MONTH(tblSales[[#This Row],[Invoice Date]]),1)</f>
        <v>45505</v>
      </c>
      <c r="AJ1982" t="str">
        <f>_xlfn.XLOOKUP(tblSales[[#This Row],[Product_ID]],Products!$A:$A,Products!$B:$B,"Unknown")</f>
        <v>Allen Solly Sports T-Shirt Cream</v>
      </c>
      <c r="AK1982" s="9">
        <f>IFERROR(tblSales[[#This Row],[Profit]]/tblSales[[#This Row],[Sales Amount]],0)</f>
        <v>8.9765378577292457E-2</v>
      </c>
      <c r="AL1982" t="str">
        <f>IF(tblSales[[#This Row],[Discount %]]&lt;=5,"0-5%",
IF(tblSales[[#This Row],[Discount %]]&lt;=10,"5-10%",
IF(tblSales[[#This Row],[Discount %]]&lt;=15,"10-15%",
IF(tblSales[[#This Row],[Discount %]]&lt;=20,"15-20%","20%+"))))</f>
        <v>15-20%</v>
      </c>
    </row>
    <row r="1983" spans="1:38">
      <c r="A1983" s="2" t="s">
        <v>3928</v>
      </c>
      <c r="B1983" s="11">
        <v>45540</v>
      </c>
      <c r="C1983" s="2" t="s">
        <v>2042</v>
      </c>
      <c r="D1983" s="2" t="s">
        <v>687</v>
      </c>
      <c r="E1983" s="2" t="s">
        <v>270</v>
      </c>
      <c r="F1983" s="2" t="s">
        <v>98</v>
      </c>
      <c r="G1983" s="2">
        <v>1</v>
      </c>
      <c r="H1983" s="2">
        <v>2434.11</v>
      </c>
      <c r="I1983" s="2">
        <v>30</v>
      </c>
      <c r="J1983" s="2">
        <v>730.23</v>
      </c>
      <c r="K1983" s="2">
        <v>12</v>
      </c>
      <c r="L1983" s="2">
        <v>204.47</v>
      </c>
      <c r="M1983" s="2">
        <v>1908.35</v>
      </c>
      <c r="N1983" s="2">
        <v>1551.42</v>
      </c>
      <c r="O1983" s="2">
        <f t="shared" si="76"/>
        <v>152.45999999999984</v>
      </c>
      <c r="P1983" s="2" t="s">
        <v>32</v>
      </c>
      <c r="Q1983" s="2" t="str">
        <f t="shared" si="75"/>
        <v>UPI</v>
      </c>
      <c r="R1983" s="2" t="s">
        <v>20</v>
      </c>
      <c r="S1983" s="2" t="s">
        <v>56</v>
      </c>
      <c r="T1983" s="2" t="s">
        <v>1104</v>
      </c>
      <c r="U1983" s="2" t="s">
        <v>59</v>
      </c>
      <c r="V1983" t="str">
        <f>TEXT(tblSales[[#This Row],[Invoice Date]],"mmm")</f>
        <v>Sep</v>
      </c>
      <c r="W1983">
        <f>MONTH(tblSales[[#This Row],[Invoice Date]])</f>
        <v>9</v>
      </c>
      <c r="X1983">
        <f>YEAR(tblSales[[#This Row],[Invoice Date]])</f>
        <v>2024</v>
      </c>
      <c r="Y1983" t="str">
        <f>TEXT(tblSales[[#This Row],[Invoice Date]],"mmm-yyyy")</f>
        <v>Sep-2024</v>
      </c>
      <c r="Z1983" t="str">
        <f>_xlfn.XLOOKUP(tblSales[[#This Row],[Product_ID]],Products!$A:$A,Products!$C:$C,"Women Dresses")</f>
        <v>Men Ethnic</v>
      </c>
      <c r="AA1983" t="str">
        <f>_xlfn.XLOOKUP(tblSales[[#This Row],[Product_ID]],Products!$A:$A,Products!$D:$D,"Unknown")</f>
        <v>Sherwani</v>
      </c>
      <c r="AB1983" t="str">
        <f>_xlfn.XLOOKUP(tblSales[[#This Row],[Product_ID]],Products!$A:$A,Products!$E:$E,"Unknown")</f>
        <v>Max Fashion</v>
      </c>
      <c r="AC1983" t="str">
        <f>_xlfn.XLOOKUP(tblSales[[#This Row],[Store_ID]],Stores!$A:$A,Stores!$B:$B,"Unknown")</f>
        <v>TrendMart Kochi High Street</v>
      </c>
      <c r="AD1983" t="str">
        <f>_xlfn.XLOOKUP(tblSales[[#This Row],[Store_ID]],Stores!$A:$A,Stores!$E:$E,"Unknown")</f>
        <v>South Zone 1</v>
      </c>
      <c r="AE1983" t="str">
        <f>_xlfn.XLOOKUP(tblSales[[#This Row],[Customer_ID]],Customers!$A:$A,Customers!$B:$B,"Unknown")</f>
        <v>Nisha Iyer</v>
      </c>
      <c r="AF1983" t="str">
        <f>_xlfn.XLOOKUP(tblSales[[#This Row],[Customer_ID]],Customers!$A:$A,Customers!$J:$J,"Unknown")</f>
        <v>Regular</v>
      </c>
      <c r="AG1983" t="str">
        <f>_xlfn.XLOOKUP(tblSales[[#This Row],[Employee_ID]],Employees!$A:$A,Employees!$B:$B,"Unknown")</f>
        <v>Deepthi Iyengar</v>
      </c>
      <c r="AH1983">
        <f>IF(MONTH(tblSales[[#This Row],[Invoice Date]])&gt;=4,MONTH(tblSales[[#This Row],[Invoice Date]]),MONTH(tblSales[[#This Row],[Invoice Date]])+12)</f>
        <v>9</v>
      </c>
      <c r="AI1983" s="8">
        <f>DATE(YEAR(tblSales[[#This Row],[Invoice Date]]),MONTH(tblSales[[#This Row],[Invoice Date]]),1)</f>
        <v>45536</v>
      </c>
      <c r="AJ1983" t="str">
        <f>_xlfn.XLOOKUP(tblSales[[#This Row],[Product_ID]],Products!$A:$A,Products!$B:$B,"Unknown")</f>
        <v>Max Fashion Sherwani White</v>
      </c>
      <c r="AK1983" s="9">
        <f>IFERROR(tblSales[[#This Row],[Profit]]/tblSales[[#This Row],[Sales Amount]],0)</f>
        <v>7.9891005318730765E-2</v>
      </c>
      <c r="AL1983" t="str">
        <f>IF(tblSales[[#This Row],[Discount %]]&lt;=5,"0-5%",
IF(tblSales[[#This Row],[Discount %]]&lt;=10,"5-10%",
IF(tblSales[[#This Row],[Discount %]]&lt;=15,"10-15%",
IF(tblSales[[#This Row],[Discount %]]&lt;=20,"15-20%","20%+"))))</f>
        <v>20%+</v>
      </c>
    </row>
    <row r="1984" spans="1:38">
      <c r="A1984" s="2" t="s">
        <v>3929</v>
      </c>
      <c r="B1984" s="11">
        <v>45459</v>
      </c>
      <c r="C1984" s="2" t="s">
        <v>219</v>
      </c>
      <c r="D1984" s="2" t="s">
        <v>412</v>
      </c>
      <c r="E1984" s="2" t="s">
        <v>301</v>
      </c>
      <c r="F1984" s="2" t="s">
        <v>518</v>
      </c>
      <c r="G1984" s="2">
        <v>1</v>
      </c>
      <c r="H1984" s="2">
        <v>916.58</v>
      </c>
      <c r="I1984" s="2">
        <v>5</v>
      </c>
      <c r="J1984" s="2">
        <v>45.83</v>
      </c>
      <c r="K1984" s="2">
        <v>5</v>
      </c>
      <c r="L1984" s="2">
        <v>43.54</v>
      </c>
      <c r="M1984" s="2">
        <v>914.29</v>
      </c>
      <c r="N1984" s="2">
        <v>568.05999999999995</v>
      </c>
      <c r="O1984" s="2">
        <f t="shared" si="76"/>
        <v>302.69</v>
      </c>
      <c r="P1984" s="2" t="s">
        <v>28</v>
      </c>
      <c r="Q1984" s="2" t="str">
        <f t="shared" si="75"/>
        <v>Credit Card</v>
      </c>
      <c r="R1984" s="2" t="s">
        <v>20</v>
      </c>
      <c r="S1984" s="2" t="s">
        <v>56</v>
      </c>
      <c r="T1984" s="2" t="s">
        <v>3703</v>
      </c>
      <c r="U1984" s="2" t="s">
        <v>60</v>
      </c>
      <c r="V1984" t="str">
        <f>TEXT(tblSales[[#This Row],[Invoice Date]],"mmm")</f>
        <v>Jun</v>
      </c>
      <c r="W1984">
        <f>MONTH(tblSales[[#This Row],[Invoice Date]])</f>
        <v>6</v>
      </c>
      <c r="X1984">
        <f>YEAR(tblSales[[#This Row],[Invoice Date]])</f>
        <v>2024</v>
      </c>
      <c r="Y1984" t="str">
        <f>TEXT(tblSales[[#This Row],[Invoice Date]],"mmm-yyyy")</f>
        <v>Jun-2024</v>
      </c>
      <c r="Z1984" t="str">
        <f>_xlfn.XLOOKUP(tblSales[[#This Row],[Product_ID]],Products!$A:$A,Products!$C:$C,"Women Dresses")</f>
        <v>Women Kurtis</v>
      </c>
      <c r="AA1984" t="str">
        <f>_xlfn.XLOOKUP(tblSales[[#This Row],[Product_ID]],Products!$A:$A,Products!$D:$D,"Unknown")</f>
        <v>Anarkali Kurti</v>
      </c>
      <c r="AB1984" t="str">
        <f>_xlfn.XLOOKUP(tblSales[[#This Row],[Product_ID]],Products!$A:$A,Products!$E:$E,"Unknown")</f>
        <v>Libas</v>
      </c>
      <c r="AC1984" t="str">
        <f>_xlfn.XLOOKUP(tblSales[[#This Row],[Store_ID]],Stores!$A:$A,Stores!$B:$B,"Unknown")</f>
        <v>TrendMart Kochi Standard</v>
      </c>
      <c r="AD1984" t="str">
        <f>_xlfn.XLOOKUP(tblSales[[#This Row],[Store_ID]],Stores!$A:$A,Stores!$E:$E,"Unknown")</f>
        <v>South Zone 1</v>
      </c>
      <c r="AE1984" t="str">
        <f>_xlfn.XLOOKUP(tblSales[[#This Row],[Customer_ID]],Customers!$A:$A,Customers!$B:$B,"Unknown")</f>
        <v>Deepa Iyer</v>
      </c>
      <c r="AF1984" t="str">
        <f>_xlfn.XLOOKUP(tblSales[[#This Row],[Customer_ID]],Customers!$A:$A,Customers!$J:$J,"Unknown")</f>
        <v>Regular</v>
      </c>
      <c r="AG1984" t="str">
        <f>_xlfn.XLOOKUP(tblSales[[#This Row],[Employee_ID]],Employees!$A:$A,Employees!$B:$B,"Unknown")</f>
        <v>Pranav Reddy</v>
      </c>
      <c r="AH1984">
        <f>IF(MONTH(tblSales[[#This Row],[Invoice Date]])&gt;=4,MONTH(tblSales[[#This Row],[Invoice Date]]),MONTH(tblSales[[#This Row],[Invoice Date]])+12)</f>
        <v>6</v>
      </c>
      <c r="AI1984" s="8">
        <f>DATE(YEAR(tblSales[[#This Row],[Invoice Date]]),MONTH(tblSales[[#This Row],[Invoice Date]]),1)</f>
        <v>45444</v>
      </c>
      <c r="AJ1984" t="str">
        <f>_xlfn.XLOOKUP(tblSales[[#This Row],[Product_ID]],Products!$A:$A,Products!$B:$B,"Unknown")</f>
        <v>Westside Cap Beige</v>
      </c>
      <c r="AK1984" s="9">
        <f>IFERROR(tblSales[[#This Row],[Profit]]/tblSales[[#This Row],[Sales Amount]],0)</f>
        <v>0.33106563562983299</v>
      </c>
      <c r="AL1984" t="str">
        <f>IF(tblSales[[#This Row],[Discount %]]&lt;=5,"0-5%",
IF(tblSales[[#This Row],[Discount %]]&lt;=10,"5-10%",
IF(tblSales[[#This Row],[Discount %]]&lt;=15,"10-15%",
IF(tblSales[[#This Row],[Discount %]]&lt;=20,"15-20%","20%+"))))</f>
        <v>0-5%</v>
      </c>
    </row>
    <row r="1985" spans="1:38">
      <c r="A1985" s="2" t="s">
        <v>3930</v>
      </c>
      <c r="B1985" s="11">
        <v>45657</v>
      </c>
      <c r="C1985" s="2" t="s">
        <v>2620</v>
      </c>
      <c r="D1985" s="2" t="s">
        <v>1975</v>
      </c>
      <c r="E1985" s="2" t="s">
        <v>674</v>
      </c>
      <c r="F1985" s="2" t="s">
        <v>324</v>
      </c>
      <c r="G1985" s="2">
        <v>2</v>
      </c>
      <c r="H1985" s="2">
        <v>2119.71</v>
      </c>
      <c r="I1985" s="2">
        <v>20</v>
      </c>
      <c r="J1985" s="2">
        <v>847.88</v>
      </c>
      <c r="K1985" s="2">
        <v>12</v>
      </c>
      <c r="L1985" s="2">
        <v>406.98</v>
      </c>
      <c r="M1985" s="2">
        <v>3798.52</v>
      </c>
      <c r="N1985" s="2">
        <v>3009.58</v>
      </c>
      <c r="O1985" s="2">
        <f t="shared" si="76"/>
        <v>381.96000000000004</v>
      </c>
      <c r="P1985" s="2" t="s">
        <v>29</v>
      </c>
      <c r="Q1985" s="2" t="str">
        <f t="shared" si="75"/>
        <v>Debit Card</v>
      </c>
      <c r="R1985" s="2" t="s">
        <v>20</v>
      </c>
      <c r="S1985" s="2" t="s">
        <v>56</v>
      </c>
      <c r="T1985" s="2" t="s">
        <v>2821</v>
      </c>
      <c r="U1985" s="2" t="s">
        <v>59</v>
      </c>
      <c r="V1985" t="str">
        <f>TEXT(tblSales[[#This Row],[Invoice Date]],"mmm")</f>
        <v>Dec</v>
      </c>
      <c r="W1985">
        <f>MONTH(tblSales[[#This Row],[Invoice Date]])</f>
        <v>12</v>
      </c>
      <c r="X1985">
        <f>YEAR(tblSales[[#This Row],[Invoice Date]])</f>
        <v>2024</v>
      </c>
      <c r="Y1985" t="str">
        <f>TEXT(tblSales[[#This Row],[Invoice Date]],"mmm-yyyy")</f>
        <v>Dec-2024</v>
      </c>
      <c r="Z1985" t="str">
        <f>_xlfn.XLOOKUP(tblSales[[#This Row],[Product_ID]],Products!$A:$A,Products!$C:$C,"Women Dresses")</f>
        <v>Footwear</v>
      </c>
      <c r="AA1985" t="str">
        <f>_xlfn.XLOOKUP(tblSales[[#This Row],[Product_ID]],Products!$A:$A,Products!$D:$D,"Unknown")</f>
        <v>Slippers</v>
      </c>
      <c r="AB1985" t="str">
        <f>_xlfn.XLOOKUP(tblSales[[#This Row],[Product_ID]],Products!$A:$A,Products!$E:$E,"Unknown")</f>
        <v>Bata</v>
      </c>
      <c r="AC1985" t="str">
        <f>_xlfn.XLOOKUP(tblSales[[#This Row],[Store_ID]],Stores!$A:$A,Stores!$B:$B,"Unknown")</f>
        <v>TrendMart Nizamabad Standard</v>
      </c>
      <c r="AD1985" t="str">
        <f>_xlfn.XLOOKUP(tblSales[[#This Row],[Store_ID]],Stores!$A:$A,Stores!$E:$E,"Unknown")</f>
        <v>South Zone 2</v>
      </c>
      <c r="AE1985" t="str">
        <f>_xlfn.XLOOKUP(tblSales[[#This Row],[Customer_ID]],Customers!$A:$A,Customers!$B:$B,"Unknown")</f>
        <v>Rohit Gupta</v>
      </c>
      <c r="AF1985" t="str">
        <f>_xlfn.XLOOKUP(tblSales[[#This Row],[Customer_ID]],Customers!$A:$A,Customers!$J:$J,"Unknown")</f>
        <v>Regular</v>
      </c>
      <c r="AG1985" t="str">
        <f>_xlfn.XLOOKUP(tblSales[[#This Row],[Employee_ID]],Employees!$A:$A,Employees!$B:$B,"Unknown")</f>
        <v>Ganesh Iyengar</v>
      </c>
      <c r="AH1985">
        <f>IF(MONTH(tblSales[[#This Row],[Invoice Date]])&gt;=4,MONTH(tblSales[[#This Row],[Invoice Date]]),MONTH(tblSales[[#This Row],[Invoice Date]])+12)</f>
        <v>12</v>
      </c>
      <c r="AI1985" s="8">
        <f>DATE(YEAR(tblSales[[#This Row],[Invoice Date]]),MONTH(tblSales[[#This Row],[Invoice Date]]),1)</f>
        <v>45627</v>
      </c>
      <c r="AJ1985" t="str">
        <f>_xlfn.XLOOKUP(tblSales[[#This Row],[Product_ID]],Products!$A:$A,Products!$B:$B,"Unknown")</f>
        <v>Bata Slippers Wine</v>
      </c>
      <c r="AK1985" s="9">
        <f>IFERROR(tblSales[[#This Row],[Profit]]/tblSales[[#This Row],[Sales Amount]],0)</f>
        <v>0.10055495298168761</v>
      </c>
      <c r="AL1985" t="str">
        <f>IF(tblSales[[#This Row],[Discount %]]&lt;=5,"0-5%",
IF(tblSales[[#This Row],[Discount %]]&lt;=10,"5-10%",
IF(tblSales[[#This Row],[Discount %]]&lt;=15,"10-15%",
IF(tblSales[[#This Row],[Discount %]]&lt;=20,"15-20%","20%+"))))</f>
        <v>15-20%</v>
      </c>
    </row>
    <row r="1986" spans="1:38">
      <c r="A1986" s="2" t="s">
        <v>3931</v>
      </c>
      <c r="B1986" s="11">
        <v>45418</v>
      </c>
      <c r="C1986" s="2" t="s">
        <v>801</v>
      </c>
      <c r="D1986" s="2" t="s">
        <v>90</v>
      </c>
      <c r="E1986" s="2" t="s">
        <v>1467</v>
      </c>
      <c r="F1986" s="2" t="s">
        <v>210</v>
      </c>
      <c r="G1986" s="2">
        <v>1</v>
      </c>
      <c r="H1986" s="2">
        <v>758.75</v>
      </c>
      <c r="I1986" s="2">
        <v>0</v>
      </c>
      <c r="J1986" s="2">
        <v>0</v>
      </c>
      <c r="K1986" s="2">
        <v>5</v>
      </c>
      <c r="L1986" s="2">
        <v>37.94</v>
      </c>
      <c r="M1986" s="2">
        <v>796.69</v>
      </c>
      <c r="N1986" s="2">
        <v>496.67</v>
      </c>
      <c r="O1986" s="2">
        <f t="shared" si="76"/>
        <v>262.08000000000004</v>
      </c>
      <c r="P1986" s="2" t="s">
        <v>27</v>
      </c>
      <c r="Q1986" s="2" t="str">
        <f t="shared" ref="Q1986:Q2049" si="77">TRIM(CLEAN(P1986))</f>
        <v>Cash</v>
      </c>
      <c r="R1986" s="2" t="s">
        <v>20</v>
      </c>
      <c r="S1986" s="2" t="s">
        <v>56</v>
      </c>
      <c r="T1986" s="2" t="s">
        <v>2672</v>
      </c>
      <c r="U1986" s="2" t="s">
        <v>59</v>
      </c>
      <c r="V1986" t="str">
        <f>TEXT(tblSales[[#This Row],[Invoice Date]],"mmm")</f>
        <v>May</v>
      </c>
      <c r="W1986">
        <f>MONTH(tblSales[[#This Row],[Invoice Date]])</f>
        <v>5</v>
      </c>
      <c r="X1986">
        <f>YEAR(tblSales[[#This Row],[Invoice Date]])</f>
        <v>2024</v>
      </c>
      <c r="Y1986" t="str">
        <f>TEXT(tblSales[[#This Row],[Invoice Date]],"mmm-yyyy")</f>
        <v>May-2024</v>
      </c>
      <c r="Z1986" t="str">
        <f>_xlfn.XLOOKUP(tblSales[[#This Row],[Product_ID]],Products!$A:$A,Products!$C:$C,"Women Dresses")</f>
        <v>Women Kurtis</v>
      </c>
      <c r="AA1986" t="str">
        <f>_xlfn.XLOOKUP(tblSales[[#This Row],[Product_ID]],Products!$A:$A,Products!$D:$D,"Unknown")</f>
        <v>A-Line Kurti</v>
      </c>
      <c r="AB1986" t="str">
        <f>_xlfn.XLOOKUP(tblSales[[#This Row],[Product_ID]],Products!$A:$A,Products!$E:$E,"Unknown")</f>
        <v>Pepe Jeans</v>
      </c>
      <c r="AC1986" t="str">
        <f>_xlfn.XLOOKUP(tblSales[[#This Row],[Store_ID]],Stores!$A:$A,Stores!$B:$B,"Unknown")</f>
        <v>TrendMart Erode Mall Kiosk</v>
      </c>
      <c r="AD1986" t="str">
        <f>_xlfn.XLOOKUP(tblSales[[#This Row],[Store_ID]],Stores!$A:$A,Stores!$E:$E,"Unknown")</f>
        <v>South Zone 1</v>
      </c>
      <c r="AE1986" t="str">
        <f>_xlfn.XLOOKUP(tblSales[[#This Row],[Customer_ID]],Customers!$A:$A,Customers!$B:$B,"Unknown")</f>
        <v>Ramesh Chandran</v>
      </c>
      <c r="AF1986" t="str">
        <f>_xlfn.XLOOKUP(tblSales[[#This Row],[Customer_ID]],Customers!$A:$A,Customers!$J:$J,"Unknown")</f>
        <v>Gold</v>
      </c>
      <c r="AG1986" t="str">
        <f>_xlfn.XLOOKUP(tblSales[[#This Row],[Employee_ID]],Employees!$A:$A,Employees!$B:$B,"Unknown")</f>
        <v>Rani Mishra</v>
      </c>
      <c r="AH1986">
        <f>IF(MONTH(tblSales[[#This Row],[Invoice Date]])&gt;=4,MONTH(tblSales[[#This Row],[Invoice Date]]),MONTH(tblSales[[#This Row],[Invoice Date]])+12)</f>
        <v>5</v>
      </c>
      <c r="AI1986" s="8">
        <f>DATE(YEAR(tblSales[[#This Row],[Invoice Date]]),MONTH(tblSales[[#This Row],[Invoice Date]]),1)</f>
        <v>45413</v>
      </c>
      <c r="AJ1986" t="str">
        <f>_xlfn.XLOOKUP(tblSales[[#This Row],[Product_ID]],Products!$A:$A,Products!$B:$B,"Unknown")</f>
        <v>Pepe Jeans A-Line Kurti White</v>
      </c>
      <c r="AK1986" s="9">
        <f>IFERROR(tblSales[[#This Row],[Profit]]/tblSales[[#This Row],[Sales Amount]],0)</f>
        <v>0.32896107645382772</v>
      </c>
      <c r="AL1986" t="str">
        <f>IF(tblSales[[#This Row],[Discount %]]&lt;=5,"0-5%",
IF(tblSales[[#This Row],[Discount %]]&lt;=10,"5-10%",
IF(tblSales[[#This Row],[Discount %]]&lt;=15,"10-15%",
IF(tblSales[[#This Row],[Discount %]]&lt;=20,"15-20%","20%+"))))</f>
        <v>0-5%</v>
      </c>
    </row>
    <row r="1987" spans="1:38">
      <c r="A1987" s="2" t="s">
        <v>3932</v>
      </c>
      <c r="B1987" s="11">
        <v>45577</v>
      </c>
      <c r="C1987" s="2" t="s">
        <v>3933</v>
      </c>
      <c r="D1987" s="2" t="s">
        <v>501</v>
      </c>
      <c r="E1987" s="2" t="s">
        <v>463</v>
      </c>
      <c r="F1987" s="2" t="s">
        <v>475</v>
      </c>
      <c r="G1987" s="2">
        <v>3</v>
      </c>
      <c r="H1987" s="2">
        <v>684.05</v>
      </c>
      <c r="I1987" s="2">
        <v>0</v>
      </c>
      <c r="J1987" s="2">
        <v>0</v>
      </c>
      <c r="K1987" s="2">
        <v>5</v>
      </c>
      <c r="L1987" s="2">
        <v>102.61</v>
      </c>
      <c r="M1987" s="2">
        <v>2154.7600000000002</v>
      </c>
      <c r="N1987" s="2">
        <v>1371.48</v>
      </c>
      <c r="O1987" s="2">
        <f t="shared" si="76"/>
        <v>680.67000000000019</v>
      </c>
      <c r="P1987" s="2" t="s">
        <v>27</v>
      </c>
      <c r="Q1987" s="2" t="str">
        <f t="shared" si="77"/>
        <v>Cash</v>
      </c>
      <c r="R1987" s="2" t="s">
        <v>20</v>
      </c>
      <c r="S1987" s="2" t="s">
        <v>56</v>
      </c>
      <c r="T1987" s="2" t="s">
        <v>3934</v>
      </c>
      <c r="U1987" s="2" t="s">
        <v>60</v>
      </c>
      <c r="V1987" t="str">
        <f>TEXT(tblSales[[#This Row],[Invoice Date]],"mmm")</f>
        <v>Oct</v>
      </c>
      <c r="W1987">
        <f>MONTH(tblSales[[#This Row],[Invoice Date]])</f>
        <v>10</v>
      </c>
      <c r="X1987">
        <f>YEAR(tblSales[[#This Row],[Invoice Date]])</f>
        <v>2024</v>
      </c>
      <c r="Y1987" t="str">
        <f>TEXT(tblSales[[#This Row],[Invoice Date]],"mmm-yyyy")</f>
        <v>Oct-2024</v>
      </c>
      <c r="Z1987" t="str">
        <f>_xlfn.XLOOKUP(tblSales[[#This Row],[Product_ID]],Products!$A:$A,Products!$C:$C,"Women Dresses")</f>
        <v>Women Tops</v>
      </c>
      <c r="AA1987" t="str">
        <f>_xlfn.XLOOKUP(tblSales[[#This Row],[Product_ID]],Products!$A:$A,Products!$D:$D,"Unknown")</f>
        <v>Formal Top</v>
      </c>
      <c r="AB1987" t="str">
        <f>_xlfn.XLOOKUP(tblSales[[#This Row],[Product_ID]],Products!$A:$A,Products!$E:$E,"Unknown")</f>
        <v>Aurelia</v>
      </c>
      <c r="AC1987" t="str">
        <f>_xlfn.XLOOKUP(tblSales[[#This Row],[Store_ID]],Stores!$A:$A,Stores!$B:$B,"Unknown")</f>
        <v>TrendMart Tirupati Standard</v>
      </c>
      <c r="AD1987" t="str">
        <f>_xlfn.XLOOKUP(tblSales[[#This Row],[Store_ID]],Stores!$A:$A,Stores!$E:$E,"Unknown")</f>
        <v>South Zone 3</v>
      </c>
      <c r="AE1987" t="str">
        <f>_xlfn.XLOOKUP(tblSales[[#This Row],[Customer_ID]],Customers!$A:$A,Customers!$B:$B,"Unknown")</f>
        <v>Ganapathy Murthy</v>
      </c>
      <c r="AF1987" t="str">
        <f>_xlfn.XLOOKUP(tblSales[[#This Row],[Customer_ID]],Customers!$A:$A,Customers!$J:$J,"Unknown")</f>
        <v>Platinum</v>
      </c>
      <c r="AG1987" t="str">
        <f>_xlfn.XLOOKUP(tblSales[[#This Row],[Employee_ID]],Employees!$A:$A,Employees!$B:$B,"Unknown")</f>
        <v>Arjun Krishnan</v>
      </c>
      <c r="AH1987">
        <f>IF(MONTH(tblSales[[#This Row],[Invoice Date]])&gt;=4,MONTH(tblSales[[#This Row],[Invoice Date]]),MONTH(tblSales[[#This Row],[Invoice Date]])+12)</f>
        <v>10</v>
      </c>
      <c r="AI1987" s="8">
        <f>DATE(YEAR(tblSales[[#This Row],[Invoice Date]]),MONTH(tblSales[[#This Row],[Invoice Date]]),1)</f>
        <v>45566</v>
      </c>
      <c r="AJ1987" t="str">
        <f>_xlfn.XLOOKUP(tblSales[[#This Row],[Product_ID]],Products!$A:$A,Products!$B:$B,"Unknown")</f>
        <v>Aurelia Formal Top Olive</v>
      </c>
      <c r="AK1987" s="9">
        <f>IFERROR(tblSales[[#This Row],[Profit]]/tblSales[[#This Row],[Sales Amount]],0)</f>
        <v>0.31589132896471073</v>
      </c>
      <c r="AL1987" t="str">
        <f>IF(tblSales[[#This Row],[Discount %]]&lt;=5,"0-5%",
IF(tblSales[[#This Row],[Discount %]]&lt;=10,"5-10%",
IF(tblSales[[#This Row],[Discount %]]&lt;=15,"10-15%",
IF(tblSales[[#This Row],[Discount %]]&lt;=20,"15-20%","20%+"))))</f>
        <v>0-5%</v>
      </c>
    </row>
    <row r="1988" spans="1:38">
      <c r="A1988" s="2" t="s">
        <v>3935</v>
      </c>
      <c r="B1988" s="11">
        <v>45461</v>
      </c>
      <c r="C1988" s="2" t="s">
        <v>384</v>
      </c>
      <c r="D1988" s="2" t="s">
        <v>444</v>
      </c>
      <c r="E1988" s="2" t="s">
        <v>150</v>
      </c>
      <c r="F1988" s="2" t="s">
        <v>518</v>
      </c>
      <c r="G1988" s="2">
        <v>4</v>
      </c>
      <c r="H1988" s="2">
        <v>3070.43</v>
      </c>
      <c r="I1988" s="2">
        <v>10</v>
      </c>
      <c r="J1988" s="2">
        <v>1228.17</v>
      </c>
      <c r="K1988" s="2">
        <v>12</v>
      </c>
      <c r="L1988" s="2">
        <v>1326.43</v>
      </c>
      <c r="M1988" s="2">
        <v>12379.98</v>
      </c>
      <c r="N1988" s="2">
        <v>8605.36</v>
      </c>
      <c r="O1988" s="2">
        <f t="shared" si="76"/>
        <v>2448.1899999999987</v>
      </c>
      <c r="P1988" s="2" t="s">
        <v>29</v>
      </c>
      <c r="Q1988" s="2" t="str">
        <f t="shared" si="77"/>
        <v>Debit Card</v>
      </c>
      <c r="R1988" s="2" t="s">
        <v>20</v>
      </c>
      <c r="S1988" s="2" t="s">
        <v>56</v>
      </c>
      <c r="T1988" s="2" t="s">
        <v>1072</v>
      </c>
      <c r="U1988" s="2" t="s">
        <v>59</v>
      </c>
      <c r="V1988" t="str">
        <f>TEXT(tblSales[[#This Row],[Invoice Date]],"mmm")</f>
        <v>Jun</v>
      </c>
      <c r="W1988">
        <f>MONTH(tblSales[[#This Row],[Invoice Date]])</f>
        <v>6</v>
      </c>
      <c r="X1988">
        <f>YEAR(tblSales[[#This Row],[Invoice Date]])</f>
        <v>2024</v>
      </c>
      <c r="Y1988" t="str">
        <f>TEXT(tblSales[[#This Row],[Invoice Date]],"mmm-yyyy")</f>
        <v>Jun-2024</v>
      </c>
      <c r="Z1988" t="str">
        <f>_xlfn.XLOOKUP(tblSales[[#This Row],[Product_ID]],Products!$A:$A,Products!$C:$C,"Women Dresses")</f>
        <v>Handbags</v>
      </c>
      <c r="AA1988" t="str">
        <f>_xlfn.XLOOKUP(tblSales[[#This Row],[Product_ID]],Products!$A:$A,Products!$D:$D,"Unknown")</f>
        <v>Sling Bag</v>
      </c>
      <c r="AB1988" t="str">
        <f>_xlfn.XLOOKUP(tblSales[[#This Row],[Product_ID]],Products!$A:$A,Products!$E:$E,"Unknown")</f>
        <v>Libas</v>
      </c>
      <c r="AC1988" t="str">
        <f>_xlfn.XLOOKUP(tblSales[[#This Row],[Store_ID]],Stores!$A:$A,Stores!$B:$B,"Unknown")</f>
        <v>TrendMart Kalaburagi Mall Kiosk</v>
      </c>
      <c r="AD1988" t="str">
        <f>_xlfn.XLOOKUP(tblSales[[#This Row],[Store_ID]],Stores!$A:$A,Stores!$E:$E,"Unknown")</f>
        <v>South Zone 2</v>
      </c>
      <c r="AE1988" t="str">
        <f>_xlfn.XLOOKUP(tblSales[[#This Row],[Customer_ID]],Customers!$A:$A,Customers!$B:$B,"Unknown")</f>
        <v>Indira Naidu</v>
      </c>
      <c r="AF1988" t="str">
        <f>_xlfn.XLOOKUP(tblSales[[#This Row],[Customer_ID]],Customers!$A:$A,Customers!$J:$J,"Unknown")</f>
        <v>Gold</v>
      </c>
      <c r="AG1988" t="str">
        <f>_xlfn.XLOOKUP(tblSales[[#This Row],[Employee_ID]],Employees!$A:$A,Employees!$B:$B,"Unknown")</f>
        <v>Pranav Reddy</v>
      </c>
      <c r="AH1988">
        <f>IF(MONTH(tblSales[[#This Row],[Invoice Date]])&gt;=4,MONTH(tblSales[[#This Row],[Invoice Date]]),MONTH(tblSales[[#This Row],[Invoice Date]])+12)</f>
        <v>6</v>
      </c>
      <c r="AI1988" s="8">
        <f>DATE(YEAR(tblSales[[#This Row],[Invoice Date]]),MONTH(tblSales[[#This Row],[Invoice Date]]),1)</f>
        <v>45444</v>
      </c>
      <c r="AJ1988" t="str">
        <f>_xlfn.XLOOKUP(tblSales[[#This Row],[Product_ID]],Products!$A:$A,Products!$B:$B,"Unknown")</f>
        <v>Libas Sling Bag Green</v>
      </c>
      <c r="AK1988" s="9">
        <f>IFERROR(tblSales[[#This Row],[Profit]]/tblSales[[#This Row],[Sales Amount]],0)</f>
        <v>0.19775395436826221</v>
      </c>
      <c r="AL1988" t="str">
        <f>IF(tblSales[[#This Row],[Discount %]]&lt;=5,"0-5%",
IF(tblSales[[#This Row],[Discount %]]&lt;=10,"5-10%",
IF(tblSales[[#This Row],[Discount %]]&lt;=15,"10-15%",
IF(tblSales[[#This Row],[Discount %]]&lt;=20,"15-20%","20%+"))))</f>
        <v>5-10%</v>
      </c>
    </row>
    <row r="1989" spans="1:38">
      <c r="A1989" s="2" t="s">
        <v>3936</v>
      </c>
      <c r="B1989" s="11">
        <v>45527</v>
      </c>
      <c r="C1989" s="2" t="s">
        <v>3144</v>
      </c>
      <c r="D1989" s="2" t="s">
        <v>274</v>
      </c>
      <c r="E1989" s="2" t="s">
        <v>187</v>
      </c>
      <c r="F1989" s="2" t="s">
        <v>92</v>
      </c>
      <c r="G1989" s="2">
        <v>1</v>
      </c>
      <c r="H1989" s="2">
        <v>2561.12</v>
      </c>
      <c r="I1989" s="2">
        <v>10</v>
      </c>
      <c r="J1989" s="2">
        <v>256.11</v>
      </c>
      <c r="K1989" s="2">
        <v>12</v>
      </c>
      <c r="L1989" s="2">
        <v>276.60000000000002</v>
      </c>
      <c r="M1989" s="2">
        <v>2581.61</v>
      </c>
      <c r="N1989" s="2">
        <v>1767.32</v>
      </c>
      <c r="O1989" s="2">
        <f t="shared" si="76"/>
        <v>537.69000000000017</v>
      </c>
      <c r="P1989" s="2" t="s">
        <v>27</v>
      </c>
      <c r="Q1989" s="2" t="str">
        <f t="shared" si="77"/>
        <v>Cash</v>
      </c>
      <c r="R1989" s="2" t="s">
        <v>21</v>
      </c>
      <c r="S1989" s="2" t="s">
        <v>56</v>
      </c>
      <c r="T1989" s="2" t="s">
        <v>1667</v>
      </c>
      <c r="U1989" s="2" t="s">
        <v>59</v>
      </c>
      <c r="V1989" t="str">
        <f>TEXT(tblSales[[#This Row],[Invoice Date]],"mmm")</f>
        <v>Aug</v>
      </c>
      <c r="W1989">
        <f>MONTH(tblSales[[#This Row],[Invoice Date]])</f>
        <v>8</v>
      </c>
      <c r="X1989">
        <f>YEAR(tblSales[[#This Row],[Invoice Date]])</f>
        <v>2024</v>
      </c>
      <c r="Y1989" t="str">
        <f>TEXT(tblSales[[#This Row],[Invoice Date]],"mmm-yyyy")</f>
        <v>Aug-2024</v>
      </c>
      <c r="Z1989" t="str">
        <f>_xlfn.XLOOKUP(tblSales[[#This Row],[Product_ID]],Products!$A:$A,Products!$C:$C,"Women Dresses")</f>
        <v>Winter Wear</v>
      </c>
      <c r="AA1989" t="str">
        <f>_xlfn.XLOOKUP(tblSales[[#This Row],[Product_ID]],Products!$A:$A,Products!$D:$D,"Unknown")</f>
        <v>Muffler</v>
      </c>
      <c r="AB1989" t="str">
        <f>_xlfn.XLOOKUP(tblSales[[#This Row],[Product_ID]],Products!$A:$A,Products!$E:$E,"Unknown")</f>
        <v>GRT Jewellers</v>
      </c>
      <c r="AC1989" t="str">
        <f>_xlfn.XLOOKUP(tblSales[[#This Row],[Store_ID]],Stores!$A:$A,Stores!$B:$B,"Unknown")</f>
        <v>TrendMart Tirupati Outlet</v>
      </c>
      <c r="AD1989" t="str">
        <f>_xlfn.XLOOKUP(tblSales[[#This Row],[Store_ID]],Stores!$A:$A,Stores!$E:$E,"Unknown")</f>
        <v>South Zone 3</v>
      </c>
      <c r="AE1989" t="str">
        <f>_xlfn.XLOOKUP(tblSales[[#This Row],[Customer_ID]],Customers!$A:$A,Customers!$B:$B,"Unknown")</f>
        <v>Pranav Sundaram</v>
      </c>
      <c r="AF1989" t="str">
        <f>_xlfn.XLOOKUP(tblSales[[#This Row],[Customer_ID]],Customers!$A:$A,Customers!$J:$J,"Unknown")</f>
        <v>Regular</v>
      </c>
      <c r="AG1989" t="str">
        <f>_xlfn.XLOOKUP(tblSales[[#This Row],[Employee_ID]],Employees!$A:$A,Employees!$B:$B,"Unknown")</f>
        <v>Manoj Ramachandran</v>
      </c>
      <c r="AH1989">
        <f>IF(MONTH(tblSales[[#This Row],[Invoice Date]])&gt;=4,MONTH(tblSales[[#This Row],[Invoice Date]]),MONTH(tblSales[[#This Row],[Invoice Date]])+12)</f>
        <v>8</v>
      </c>
      <c r="AI1989" s="8">
        <f>DATE(YEAR(tblSales[[#This Row],[Invoice Date]]),MONTH(tblSales[[#This Row],[Invoice Date]]),1)</f>
        <v>45505</v>
      </c>
      <c r="AJ1989" t="str">
        <f>_xlfn.XLOOKUP(tblSales[[#This Row],[Product_ID]],Products!$A:$A,Products!$B:$B,"Unknown")</f>
        <v>GRT Jewellers Muffler Charcoal</v>
      </c>
      <c r="AK1989" s="9">
        <f>IFERROR(tblSales[[#This Row],[Profit]]/tblSales[[#This Row],[Sales Amount]],0)</f>
        <v>0.20827700543459321</v>
      </c>
      <c r="AL1989" t="str">
        <f>IF(tblSales[[#This Row],[Discount %]]&lt;=5,"0-5%",
IF(tblSales[[#This Row],[Discount %]]&lt;=10,"5-10%",
IF(tblSales[[#This Row],[Discount %]]&lt;=15,"10-15%",
IF(tblSales[[#This Row],[Discount %]]&lt;=20,"15-20%","20%+"))))</f>
        <v>5-10%</v>
      </c>
    </row>
    <row r="1990" spans="1:38">
      <c r="A1990" s="2" t="s">
        <v>3937</v>
      </c>
      <c r="B1990" s="11">
        <v>45472</v>
      </c>
      <c r="C1990" s="2" t="s">
        <v>3533</v>
      </c>
      <c r="D1990" s="2" t="s">
        <v>1375</v>
      </c>
      <c r="E1990" s="2" t="s">
        <v>522</v>
      </c>
      <c r="F1990" s="2" t="s">
        <v>140</v>
      </c>
      <c r="G1990" s="2">
        <v>3</v>
      </c>
      <c r="H1990" s="2">
        <v>1173.0999999999999</v>
      </c>
      <c r="I1990" s="2">
        <v>0</v>
      </c>
      <c r="J1990" s="2">
        <v>0</v>
      </c>
      <c r="K1990" s="2">
        <v>12</v>
      </c>
      <c r="L1990" s="2">
        <v>422.32</v>
      </c>
      <c r="M1990" s="2">
        <v>3941.62</v>
      </c>
      <c r="N1990" s="2">
        <v>2451.9899999999998</v>
      </c>
      <c r="O1990" s="2">
        <f t="shared" si="76"/>
        <v>1067.3100000000002</v>
      </c>
      <c r="P1990" s="2" t="s">
        <v>29</v>
      </c>
      <c r="Q1990" s="2" t="str">
        <f t="shared" si="77"/>
        <v>Debit Card</v>
      </c>
      <c r="R1990" s="2" t="s">
        <v>20</v>
      </c>
      <c r="S1990" s="2" t="s">
        <v>56</v>
      </c>
      <c r="T1990" s="2" t="s">
        <v>498</v>
      </c>
      <c r="U1990" s="2" t="s">
        <v>60</v>
      </c>
      <c r="V1990" t="str">
        <f>TEXT(tblSales[[#This Row],[Invoice Date]],"mmm")</f>
        <v>Jun</v>
      </c>
      <c r="W1990">
        <f>MONTH(tblSales[[#This Row],[Invoice Date]])</f>
        <v>6</v>
      </c>
      <c r="X1990">
        <f>YEAR(tblSales[[#This Row],[Invoice Date]])</f>
        <v>2024</v>
      </c>
      <c r="Y1990" t="str">
        <f>TEXT(tblSales[[#This Row],[Invoice Date]],"mmm-yyyy")</f>
        <v>Jun-2024</v>
      </c>
      <c r="Z1990" t="str">
        <f>_xlfn.XLOOKUP(tblSales[[#This Row],[Product_ID]],Products!$A:$A,Products!$C:$C,"Women Dresses")</f>
        <v>Men Jeans</v>
      </c>
      <c r="AA1990" t="str">
        <f>_xlfn.XLOOKUP(tblSales[[#This Row],[Product_ID]],Products!$A:$A,Products!$D:$D,"Unknown")</f>
        <v>Skinny Fit</v>
      </c>
      <c r="AB1990" t="str">
        <f>_xlfn.XLOOKUP(tblSales[[#This Row],[Product_ID]],Products!$A:$A,Products!$E:$E,"Unknown")</f>
        <v>Flying Machine</v>
      </c>
      <c r="AC1990" t="str">
        <f>_xlfn.XLOOKUP(tblSales[[#This Row],[Store_ID]],Stores!$A:$A,Stores!$B:$B,"Unknown")</f>
        <v>TrendMart Vellore Standard</v>
      </c>
      <c r="AD1990" t="str">
        <f>_xlfn.XLOOKUP(tblSales[[#This Row],[Store_ID]],Stores!$A:$A,Stores!$E:$E,"Unknown")</f>
        <v>South Zone 1</v>
      </c>
      <c r="AE1990" t="str">
        <f>_xlfn.XLOOKUP(tblSales[[#This Row],[Customer_ID]],Customers!$A:$A,Customers!$B:$B,"Unknown")</f>
        <v>Chitra Varma</v>
      </c>
      <c r="AF1990" t="str">
        <f>_xlfn.XLOOKUP(tblSales[[#This Row],[Customer_ID]],Customers!$A:$A,Customers!$J:$J,"Unknown")</f>
        <v>Silver</v>
      </c>
      <c r="AG1990" t="str">
        <f>_xlfn.XLOOKUP(tblSales[[#This Row],[Employee_ID]],Employees!$A:$A,Employees!$B:$B,"Unknown")</f>
        <v>Charulatha Kumar</v>
      </c>
      <c r="AH1990">
        <f>IF(MONTH(tblSales[[#This Row],[Invoice Date]])&gt;=4,MONTH(tblSales[[#This Row],[Invoice Date]]),MONTH(tblSales[[#This Row],[Invoice Date]])+12)</f>
        <v>6</v>
      </c>
      <c r="AI1990" s="8">
        <f>DATE(YEAR(tblSales[[#This Row],[Invoice Date]]),MONTH(tblSales[[#This Row],[Invoice Date]]),1)</f>
        <v>45444</v>
      </c>
      <c r="AJ1990" t="str">
        <f>_xlfn.XLOOKUP(tblSales[[#This Row],[Product_ID]],Products!$A:$A,Products!$B:$B,"Unknown")</f>
        <v>Flying Machine Skinny Fit Maroon</v>
      </c>
      <c r="AK1990" s="9">
        <f>IFERROR(tblSales[[#This Row],[Profit]]/tblSales[[#This Row],[Sales Amount]],0)</f>
        <v>0.2707795271994764</v>
      </c>
      <c r="AL1990" t="str">
        <f>IF(tblSales[[#This Row],[Discount %]]&lt;=5,"0-5%",
IF(tblSales[[#This Row],[Discount %]]&lt;=10,"5-10%",
IF(tblSales[[#This Row],[Discount %]]&lt;=15,"10-15%",
IF(tblSales[[#This Row],[Discount %]]&lt;=20,"15-20%","20%+"))))</f>
        <v>0-5%</v>
      </c>
    </row>
    <row r="1991" spans="1:38">
      <c r="A1991" s="2" t="s">
        <v>3938</v>
      </c>
      <c r="B1991" s="11">
        <v>45496</v>
      </c>
      <c r="C1991" s="2" t="s">
        <v>1388</v>
      </c>
      <c r="D1991" s="2" t="s">
        <v>802</v>
      </c>
      <c r="E1991" s="2" t="s">
        <v>1467</v>
      </c>
      <c r="F1991" s="2" t="s">
        <v>475</v>
      </c>
      <c r="G1991" s="2">
        <v>2</v>
      </c>
      <c r="H1991" s="2">
        <v>1193.0999999999999</v>
      </c>
      <c r="I1991" s="2">
        <v>0</v>
      </c>
      <c r="J1991" s="2">
        <v>0</v>
      </c>
      <c r="K1991" s="2">
        <v>3</v>
      </c>
      <c r="L1991" s="2">
        <v>71.59</v>
      </c>
      <c r="M1991" s="2">
        <v>2457.79</v>
      </c>
      <c r="N1991" s="2">
        <v>1908.08</v>
      </c>
      <c r="O1991" s="2">
        <f t="shared" si="76"/>
        <v>478.12</v>
      </c>
      <c r="P1991" s="2" t="s">
        <v>28</v>
      </c>
      <c r="Q1991" s="2" t="str">
        <f t="shared" si="77"/>
        <v>Credit Card</v>
      </c>
      <c r="R1991" s="2" t="s">
        <v>20</v>
      </c>
      <c r="S1991" s="2" t="s">
        <v>57</v>
      </c>
      <c r="T1991" s="2" t="s">
        <v>2370</v>
      </c>
      <c r="U1991" s="2" t="s">
        <v>59</v>
      </c>
      <c r="V1991" t="str">
        <f>TEXT(tblSales[[#This Row],[Invoice Date]],"mmm")</f>
        <v>Jul</v>
      </c>
      <c r="W1991">
        <f>MONTH(tblSales[[#This Row],[Invoice Date]])</f>
        <v>7</v>
      </c>
      <c r="X1991">
        <f>YEAR(tblSales[[#This Row],[Invoice Date]])</f>
        <v>2024</v>
      </c>
      <c r="Y1991" t="str">
        <f>TEXT(tblSales[[#This Row],[Invoice Date]],"mmm-yyyy")</f>
        <v>Jul-2024</v>
      </c>
      <c r="Z1991" t="str">
        <f>_xlfn.XLOOKUP(tblSales[[#This Row],[Product_ID]],Products!$A:$A,Products!$C:$C,"Women Dresses")</f>
        <v>Jewellery</v>
      </c>
      <c r="AA1991" t="str">
        <f>_xlfn.XLOOKUP(tblSales[[#This Row],[Product_ID]],Products!$A:$A,Products!$D:$D,"Unknown")</f>
        <v>Necklace</v>
      </c>
      <c r="AB1991" t="str">
        <f>_xlfn.XLOOKUP(tblSales[[#This Row],[Product_ID]],Products!$A:$A,Products!$E:$E,"Unknown")</f>
        <v>W for Woman</v>
      </c>
      <c r="AC1991" t="str">
        <f>_xlfn.XLOOKUP(tblSales[[#This Row],[Store_ID]],Stores!$A:$A,Stores!$B:$B,"Unknown")</f>
        <v>TrendMart Erode Mall Kiosk</v>
      </c>
      <c r="AD1991" t="str">
        <f>_xlfn.XLOOKUP(tblSales[[#This Row],[Store_ID]],Stores!$A:$A,Stores!$E:$E,"Unknown")</f>
        <v>South Zone 1</v>
      </c>
      <c r="AE1991" t="str">
        <f>_xlfn.XLOOKUP(tblSales[[#This Row],[Customer_ID]],Customers!$A:$A,Customers!$B:$B,"Unknown")</f>
        <v>Karunakaran Iyengar</v>
      </c>
      <c r="AF1991" t="str">
        <f>_xlfn.XLOOKUP(tblSales[[#This Row],[Customer_ID]],Customers!$A:$A,Customers!$J:$J,"Unknown")</f>
        <v>Gold</v>
      </c>
      <c r="AG1991" t="str">
        <f>_xlfn.XLOOKUP(tblSales[[#This Row],[Employee_ID]],Employees!$A:$A,Employees!$B:$B,"Unknown")</f>
        <v>Arjun Krishnan</v>
      </c>
      <c r="AH1991">
        <f>IF(MONTH(tblSales[[#This Row],[Invoice Date]])&gt;=4,MONTH(tblSales[[#This Row],[Invoice Date]]),MONTH(tblSales[[#This Row],[Invoice Date]])+12)</f>
        <v>7</v>
      </c>
      <c r="AI1991" s="8">
        <f>DATE(YEAR(tblSales[[#This Row],[Invoice Date]]),MONTH(tblSales[[#This Row],[Invoice Date]]),1)</f>
        <v>45474</v>
      </c>
      <c r="AJ1991" t="str">
        <f>_xlfn.XLOOKUP(tblSales[[#This Row],[Product_ID]],Products!$A:$A,Products!$B:$B,"Unknown")</f>
        <v>W for Woman Necklace Beige</v>
      </c>
      <c r="AK1991" s="9">
        <f>IFERROR(tblSales[[#This Row],[Profit]]/tblSales[[#This Row],[Sales Amount]],0)</f>
        <v>0.19453248650210148</v>
      </c>
      <c r="AL1991" t="str">
        <f>IF(tblSales[[#This Row],[Discount %]]&lt;=5,"0-5%",
IF(tblSales[[#This Row],[Discount %]]&lt;=10,"5-10%",
IF(tblSales[[#This Row],[Discount %]]&lt;=15,"10-15%",
IF(tblSales[[#This Row],[Discount %]]&lt;=20,"15-20%","20%+"))))</f>
        <v>0-5%</v>
      </c>
    </row>
    <row r="1992" spans="1:38">
      <c r="A1992" s="2" t="s">
        <v>3939</v>
      </c>
      <c r="B1992" s="11">
        <v>45574</v>
      </c>
      <c r="C1992" s="2" t="s">
        <v>2153</v>
      </c>
      <c r="D1992" s="2" t="s">
        <v>220</v>
      </c>
      <c r="E1992" s="2" t="s">
        <v>399</v>
      </c>
      <c r="F1992" s="2" t="s">
        <v>405</v>
      </c>
      <c r="G1992" s="2">
        <v>1</v>
      </c>
      <c r="H1992" s="2">
        <v>3044.88</v>
      </c>
      <c r="I1992" s="2">
        <v>20</v>
      </c>
      <c r="J1992" s="2">
        <v>608.98</v>
      </c>
      <c r="K1992" s="2">
        <v>12</v>
      </c>
      <c r="L1992" s="2">
        <v>292.31</v>
      </c>
      <c r="M1992" s="2">
        <v>2728.21</v>
      </c>
      <c r="N1992" s="2">
        <v>2069.33</v>
      </c>
      <c r="O1992" s="2">
        <f t="shared" si="76"/>
        <v>366.57000000000011</v>
      </c>
      <c r="P1992" s="2" t="s">
        <v>29</v>
      </c>
      <c r="Q1992" s="2" t="str">
        <f t="shared" si="77"/>
        <v>Debit Card</v>
      </c>
      <c r="R1992" s="2" t="s">
        <v>20</v>
      </c>
      <c r="S1992" s="2" t="s">
        <v>56</v>
      </c>
      <c r="T1992" s="2" t="s">
        <v>2961</v>
      </c>
      <c r="U1992" s="2" t="s">
        <v>59</v>
      </c>
      <c r="V1992" t="str">
        <f>TEXT(tblSales[[#This Row],[Invoice Date]],"mmm")</f>
        <v>Oct</v>
      </c>
      <c r="W1992">
        <f>MONTH(tblSales[[#This Row],[Invoice Date]])</f>
        <v>10</v>
      </c>
      <c r="X1992">
        <f>YEAR(tblSales[[#This Row],[Invoice Date]])</f>
        <v>2024</v>
      </c>
      <c r="Y1992" t="str">
        <f>TEXT(tblSales[[#This Row],[Invoice Date]],"mmm-yyyy")</f>
        <v>Oct-2024</v>
      </c>
      <c r="Z1992" t="str">
        <f>_xlfn.XLOOKUP(tblSales[[#This Row],[Product_ID]],Products!$A:$A,Products!$C:$C,"Women Dresses")</f>
        <v>Handbags</v>
      </c>
      <c r="AA1992" t="str">
        <f>_xlfn.XLOOKUP(tblSales[[#This Row],[Product_ID]],Products!$A:$A,Products!$D:$D,"Unknown")</f>
        <v>Sling Bag</v>
      </c>
      <c r="AB1992" t="str">
        <f>_xlfn.XLOOKUP(tblSales[[#This Row],[Product_ID]],Products!$A:$A,Products!$E:$E,"Unknown")</f>
        <v>Westside</v>
      </c>
      <c r="AC1992" t="str">
        <f>_xlfn.XLOOKUP(tblSales[[#This Row],[Store_ID]],Stores!$A:$A,Stores!$B:$B,"Unknown")</f>
        <v>TrendMart Salem Outlet</v>
      </c>
      <c r="AD1992" t="str">
        <f>_xlfn.XLOOKUP(tblSales[[#This Row],[Store_ID]],Stores!$A:$A,Stores!$E:$E,"Unknown")</f>
        <v>South Zone 1</v>
      </c>
      <c r="AE1992" t="str">
        <f>_xlfn.XLOOKUP(tblSales[[#This Row],[Customer_ID]],Customers!$A:$A,Customers!$B:$B,"Unknown")</f>
        <v>Balaji Mudaliar</v>
      </c>
      <c r="AF1992" t="str">
        <f>_xlfn.XLOOKUP(tblSales[[#This Row],[Customer_ID]],Customers!$A:$A,Customers!$J:$J,"Unknown")</f>
        <v>Regular</v>
      </c>
      <c r="AG1992" t="str">
        <f>_xlfn.XLOOKUP(tblSales[[#This Row],[Employee_ID]],Employees!$A:$A,Employees!$B:$B,"Unknown")</f>
        <v>Chitra Bhat</v>
      </c>
      <c r="AH1992">
        <f>IF(MONTH(tblSales[[#This Row],[Invoice Date]])&gt;=4,MONTH(tblSales[[#This Row],[Invoice Date]]),MONTH(tblSales[[#This Row],[Invoice Date]])+12)</f>
        <v>10</v>
      </c>
      <c r="AI1992" s="8">
        <f>DATE(YEAR(tblSales[[#This Row],[Invoice Date]]),MONTH(tblSales[[#This Row],[Invoice Date]]),1)</f>
        <v>45566</v>
      </c>
      <c r="AJ1992" t="str">
        <f>_xlfn.XLOOKUP(tblSales[[#This Row],[Product_ID]],Products!$A:$A,Products!$B:$B,"Unknown")</f>
        <v>Westside Sling Bag Grey</v>
      </c>
      <c r="AK1992" s="9">
        <f>IFERROR(tblSales[[#This Row],[Profit]]/tblSales[[#This Row],[Sales Amount]],0)</f>
        <v>0.13436282397616023</v>
      </c>
      <c r="AL1992" t="str">
        <f>IF(tblSales[[#This Row],[Discount %]]&lt;=5,"0-5%",
IF(tblSales[[#This Row],[Discount %]]&lt;=10,"5-10%",
IF(tblSales[[#This Row],[Discount %]]&lt;=15,"10-15%",
IF(tblSales[[#This Row],[Discount %]]&lt;=20,"15-20%","20%+"))))</f>
        <v>15-20%</v>
      </c>
    </row>
    <row r="1993" spans="1:38">
      <c r="A1993" s="2" t="s">
        <v>3940</v>
      </c>
      <c r="B1993" s="11">
        <v>45608</v>
      </c>
      <c r="C1993" s="2" t="s">
        <v>1436</v>
      </c>
      <c r="D1993" s="2" t="s">
        <v>176</v>
      </c>
      <c r="E1993" s="2" t="s">
        <v>532</v>
      </c>
      <c r="F1993" s="2" t="s">
        <v>350</v>
      </c>
      <c r="G1993" s="2">
        <v>1</v>
      </c>
      <c r="H1993" s="2">
        <v>782.96</v>
      </c>
      <c r="I1993" s="2">
        <v>15</v>
      </c>
      <c r="J1993" s="2">
        <v>117.44</v>
      </c>
      <c r="K1993" s="2">
        <v>5</v>
      </c>
      <c r="L1993" s="2">
        <v>33.28</v>
      </c>
      <c r="M1993" s="2">
        <v>698.8</v>
      </c>
      <c r="N1993" s="2">
        <v>550.01</v>
      </c>
      <c r="O1993" s="2">
        <f t="shared" si="76"/>
        <v>115.50999999999996</v>
      </c>
      <c r="P1993" s="2" t="s">
        <v>28</v>
      </c>
      <c r="Q1993" s="2" t="str">
        <f t="shared" si="77"/>
        <v>Credit Card</v>
      </c>
      <c r="R1993" s="2" t="s">
        <v>21</v>
      </c>
      <c r="S1993" s="2" t="s">
        <v>56</v>
      </c>
      <c r="T1993" s="2" t="s">
        <v>2059</v>
      </c>
      <c r="U1993" s="2" t="s">
        <v>59</v>
      </c>
      <c r="V1993" t="str">
        <f>TEXT(tblSales[[#This Row],[Invoice Date]],"mmm")</f>
        <v>Nov</v>
      </c>
      <c r="W1993">
        <f>MONTH(tblSales[[#This Row],[Invoice Date]])</f>
        <v>11</v>
      </c>
      <c r="X1993">
        <f>YEAR(tblSales[[#This Row],[Invoice Date]])</f>
        <v>2024</v>
      </c>
      <c r="Y1993" t="str">
        <f>TEXT(tblSales[[#This Row],[Invoice Date]],"mmm-yyyy")</f>
        <v>Nov-2024</v>
      </c>
      <c r="Z1993" t="str">
        <f>_xlfn.XLOOKUP(tblSales[[#This Row],[Product_ID]],Products!$A:$A,Products!$C:$C,"Women Dresses")</f>
        <v>Women Tops</v>
      </c>
      <c r="AA1993" t="str">
        <f>_xlfn.XLOOKUP(tblSales[[#This Row],[Product_ID]],Products!$A:$A,Products!$D:$D,"Unknown")</f>
        <v>Crop Top</v>
      </c>
      <c r="AB1993" t="str">
        <f>_xlfn.XLOOKUP(tblSales[[#This Row],[Product_ID]],Products!$A:$A,Products!$E:$E,"Unknown")</f>
        <v>Nike</v>
      </c>
      <c r="AC1993" t="str">
        <f>_xlfn.XLOOKUP(tblSales[[#This Row],[Store_ID]],Stores!$A:$A,Stores!$B:$B,"Unknown")</f>
        <v>TrendMart Nizamabad Standard</v>
      </c>
      <c r="AD1993" t="str">
        <f>_xlfn.XLOOKUP(tblSales[[#This Row],[Store_ID]],Stores!$A:$A,Stores!$E:$E,"Unknown")</f>
        <v>South Zone 2</v>
      </c>
      <c r="AE1993" t="str">
        <f>_xlfn.XLOOKUP(tblSales[[#This Row],[Customer_ID]],Customers!$A:$A,Customers!$B:$B,"Unknown")</f>
        <v>Vasanthi Srinivasan</v>
      </c>
      <c r="AF1993" t="str">
        <f>_xlfn.XLOOKUP(tblSales[[#This Row],[Customer_ID]],Customers!$A:$A,Customers!$J:$J,"Unknown")</f>
        <v>Silver</v>
      </c>
      <c r="AG1993" t="str">
        <f>_xlfn.XLOOKUP(tblSales[[#This Row],[Employee_ID]],Employees!$A:$A,Employees!$B:$B,"Unknown")</f>
        <v>Chitra Chettiar</v>
      </c>
      <c r="AH1993">
        <f>IF(MONTH(tblSales[[#This Row],[Invoice Date]])&gt;=4,MONTH(tblSales[[#This Row],[Invoice Date]]),MONTH(tblSales[[#This Row],[Invoice Date]])+12)</f>
        <v>11</v>
      </c>
      <c r="AI1993" s="8">
        <f>DATE(YEAR(tblSales[[#This Row],[Invoice Date]]),MONTH(tblSales[[#This Row],[Invoice Date]]),1)</f>
        <v>45597</v>
      </c>
      <c r="AJ1993" t="str">
        <f>_xlfn.XLOOKUP(tblSales[[#This Row],[Product_ID]],Products!$A:$A,Products!$B:$B,"Unknown")</f>
        <v>Nike Crop Top Cream</v>
      </c>
      <c r="AK1993" s="9">
        <f>IFERROR(tblSales[[#This Row],[Profit]]/tblSales[[#This Row],[Sales Amount]],0)</f>
        <v>0.16529765311963363</v>
      </c>
      <c r="AL1993" t="str">
        <f>IF(tblSales[[#This Row],[Discount %]]&lt;=5,"0-5%",
IF(tblSales[[#This Row],[Discount %]]&lt;=10,"5-10%",
IF(tblSales[[#This Row],[Discount %]]&lt;=15,"10-15%",
IF(tblSales[[#This Row],[Discount %]]&lt;=20,"15-20%","20%+"))))</f>
        <v>10-15%</v>
      </c>
    </row>
    <row r="1994" spans="1:38">
      <c r="A1994" s="2" t="s">
        <v>3941</v>
      </c>
      <c r="B1994" s="11">
        <v>45723</v>
      </c>
      <c r="C1994" s="2" t="s">
        <v>3197</v>
      </c>
      <c r="D1994" s="2" t="s">
        <v>176</v>
      </c>
      <c r="E1994" s="2" t="s">
        <v>133</v>
      </c>
      <c r="F1994" s="2" t="s">
        <v>161</v>
      </c>
      <c r="G1994" s="2">
        <v>3</v>
      </c>
      <c r="H1994" s="2">
        <v>821.63</v>
      </c>
      <c r="I1994" s="2">
        <v>10</v>
      </c>
      <c r="J1994" s="2">
        <v>246.49</v>
      </c>
      <c r="K1994" s="2">
        <v>5</v>
      </c>
      <c r="L1994" s="2">
        <v>110.92</v>
      </c>
      <c r="M1994" s="2">
        <v>2329.3200000000002</v>
      </c>
      <c r="N1994" s="2">
        <v>1650.03</v>
      </c>
      <c r="O1994" s="2">
        <f t="shared" si="76"/>
        <v>568.37000000000023</v>
      </c>
      <c r="P1994" s="2" t="s">
        <v>27</v>
      </c>
      <c r="Q1994" s="2" t="str">
        <f t="shared" si="77"/>
        <v>Cash</v>
      </c>
      <c r="R1994" s="2" t="s">
        <v>20</v>
      </c>
      <c r="S1994" s="2" t="s">
        <v>56</v>
      </c>
      <c r="T1994" s="2" t="s">
        <v>1259</v>
      </c>
      <c r="U1994" s="2" t="s">
        <v>59</v>
      </c>
      <c r="V1994" t="str">
        <f>TEXT(tblSales[[#This Row],[Invoice Date]],"mmm")</f>
        <v>Mar</v>
      </c>
      <c r="W1994">
        <f>MONTH(tblSales[[#This Row],[Invoice Date]])</f>
        <v>3</v>
      </c>
      <c r="X1994">
        <f>YEAR(tblSales[[#This Row],[Invoice Date]])</f>
        <v>2025</v>
      </c>
      <c r="Y1994" t="str">
        <f>TEXT(tblSales[[#This Row],[Invoice Date]],"mmm-yyyy")</f>
        <v>Mar-2025</v>
      </c>
      <c r="Z1994" t="str">
        <f>_xlfn.XLOOKUP(tblSales[[#This Row],[Product_ID]],Products!$A:$A,Products!$C:$C,"Women Dresses")</f>
        <v>Women Tops</v>
      </c>
      <c r="AA1994" t="str">
        <f>_xlfn.XLOOKUP(tblSales[[#This Row],[Product_ID]],Products!$A:$A,Products!$D:$D,"Unknown")</f>
        <v>Crop Top</v>
      </c>
      <c r="AB1994" t="str">
        <f>_xlfn.XLOOKUP(tblSales[[#This Row],[Product_ID]],Products!$A:$A,Products!$E:$E,"Unknown")</f>
        <v>Nike</v>
      </c>
      <c r="AC1994" t="str">
        <f>_xlfn.XLOOKUP(tblSales[[#This Row],[Store_ID]],Stores!$A:$A,Stores!$B:$B,"Unknown")</f>
        <v>TrendMart Tirupati High Street</v>
      </c>
      <c r="AD1994" t="str">
        <f>_xlfn.XLOOKUP(tblSales[[#This Row],[Store_ID]],Stores!$A:$A,Stores!$E:$E,"Unknown")</f>
        <v>South Zone 3</v>
      </c>
      <c r="AE1994" t="str">
        <f>_xlfn.XLOOKUP(tblSales[[#This Row],[Customer_ID]],Customers!$A:$A,Customers!$B:$B,"Unknown")</f>
        <v>Nithya Iyer</v>
      </c>
      <c r="AF1994" t="str">
        <f>_xlfn.XLOOKUP(tblSales[[#This Row],[Customer_ID]],Customers!$A:$A,Customers!$J:$J,"Unknown")</f>
        <v>Gold</v>
      </c>
      <c r="AG1994" t="str">
        <f>_xlfn.XLOOKUP(tblSales[[#This Row],[Employee_ID]],Employees!$A:$A,Employees!$B:$B,"Unknown")</f>
        <v>Chandra Reddy</v>
      </c>
      <c r="AH1994">
        <f>IF(MONTH(tblSales[[#This Row],[Invoice Date]])&gt;=4,MONTH(tblSales[[#This Row],[Invoice Date]]),MONTH(tblSales[[#This Row],[Invoice Date]])+12)</f>
        <v>15</v>
      </c>
      <c r="AI1994" s="8">
        <f>DATE(YEAR(tblSales[[#This Row],[Invoice Date]]),MONTH(tblSales[[#This Row],[Invoice Date]]),1)</f>
        <v>45717</v>
      </c>
      <c r="AJ1994" t="str">
        <f>_xlfn.XLOOKUP(tblSales[[#This Row],[Product_ID]],Products!$A:$A,Products!$B:$B,"Unknown")</f>
        <v>Nike Crop Top Cream</v>
      </c>
      <c r="AK1994" s="9">
        <f>IFERROR(tblSales[[#This Row],[Profit]]/tblSales[[#This Row],[Sales Amount]],0)</f>
        <v>0.24400683461267675</v>
      </c>
      <c r="AL1994" t="str">
        <f>IF(tblSales[[#This Row],[Discount %]]&lt;=5,"0-5%",
IF(tblSales[[#This Row],[Discount %]]&lt;=10,"5-10%",
IF(tblSales[[#This Row],[Discount %]]&lt;=15,"10-15%",
IF(tblSales[[#This Row],[Discount %]]&lt;=20,"15-20%","20%+"))))</f>
        <v>5-10%</v>
      </c>
    </row>
    <row r="1995" spans="1:38">
      <c r="A1995" s="2" t="s">
        <v>3942</v>
      </c>
      <c r="B1995" s="11">
        <v>45549</v>
      </c>
      <c r="C1995" s="2" t="s">
        <v>745</v>
      </c>
      <c r="D1995" s="2" t="s">
        <v>876</v>
      </c>
      <c r="E1995" s="2" t="s">
        <v>198</v>
      </c>
      <c r="F1995" s="2" t="s">
        <v>227</v>
      </c>
      <c r="G1995" s="2">
        <v>1</v>
      </c>
      <c r="H1995" s="2">
        <v>1248.1300000000001</v>
      </c>
      <c r="I1995" s="2">
        <v>30</v>
      </c>
      <c r="J1995" s="2">
        <v>374.44</v>
      </c>
      <c r="K1995" s="2">
        <v>12</v>
      </c>
      <c r="L1995" s="2">
        <v>104.84</v>
      </c>
      <c r="M1995" s="2">
        <v>978.53</v>
      </c>
      <c r="N1995" s="2">
        <v>810.62</v>
      </c>
      <c r="O1995" s="2">
        <f t="shared" si="76"/>
        <v>63.069999999999965</v>
      </c>
      <c r="P1995" s="2" t="s">
        <v>29</v>
      </c>
      <c r="Q1995" s="2" t="str">
        <f t="shared" si="77"/>
        <v>Debit Card</v>
      </c>
      <c r="R1995" s="2" t="s">
        <v>21</v>
      </c>
      <c r="S1995" s="2" t="s">
        <v>57</v>
      </c>
      <c r="T1995" s="2" t="s">
        <v>1671</v>
      </c>
      <c r="U1995" s="2" t="s">
        <v>60</v>
      </c>
      <c r="V1995" t="str">
        <f>TEXT(tblSales[[#This Row],[Invoice Date]],"mmm")</f>
        <v>Sep</v>
      </c>
      <c r="W1995">
        <f>MONTH(tblSales[[#This Row],[Invoice Date]])</f>
        <v>9</v>
      </c>
      <c r="X1995">
        <f>YEAR(tblSales[[#This Row],[Invoice Date]])</f>
        <v>2024</v>
      </c>
      <c r="Y1995" t="str">
        <f>TEXT(tblSales[[#This Row],[Invoice Date]],"mmm-yyyy")</f>
        <v>Sep-2024</v>
      </c>
      <c r="Z1995" t="str">
        <f>_xlfn.XLOOKUP(tblSales[[#This Row],[Product_ID]],Products!$A:$A,Products!$C:$C,"Women Dresses")</f>
        <v>Women Dresses</v>
      </c>
      <c r="AA1995" t="str">
        <f>_xlfn.XLOOKUP(tblSales[[#This Row],[Product_ID]],Products!$A:$A,Products!$D:$D,"Unknown")</f>
        <v>Shirt Dress</v>
      </c>
      <c r="AB1995" t="str">
        <f>_xlfn.XLOOKUP(tblSales[[#This Row],[Product_ID]],Products!$A:$A,Products!$E:$E,"Unknown")</f>
        <v>Fabindia</v>
      </c>
      <c r="AC1995" t="str">
        <f>_xlfn.XLOOKUP(tblSales[[#This Row],[Store_ID]],Stores!$A:$A,Stores!$B:$B,"Unknown")</f>
        <v>TrendMart Warangal High Street</v>
      </c>
      <c r="AD1995" t="str">
        <f>_xlfn.XLOOKUP(tblSales[[#This Row],[Store_ID]],Stores!$A:$A,Stores!$E:$E,"Unknown")</f>
        <v>South Zone 2</v>
      </c>
      <c r="AE1995" t="str">
        <f>_xlfn.XLOOKUP(tblSales[[#This Row],[Customer_ID]],Customers!$A:$A,Customers!$B:$B,"Unknown")</f>
        <v>Dinesh Chandran</v>
      </c>
      <c r="AF1995" t="str">
        <f>_xlfn.XLOOKUP(tblSales[[#This Row],[Customer_ID]],Customers!$A:$A,Customers!$J:$J,"Unknown")</f>
        <v>Platinum</v>
      </c>
      <c r="AG1995" t="str">
        <f>_xlfn.XLOOKUP(tblSales[[#This Row],[Employee_ID]],Employees!$A:$A,Employees!$B:$B,"Unknown")</f>
        <v>Ishwarya Shetty</v>
      </c>
      <c r="AH1995">
        <f>IF(MONTH(tblSales[[#This Row],[Invoice Date]])&gt;=4,MONTH(tblSales[[#This Row],[Invoice Date]]),MONTH(tblSales[[#This Row],[Invoice Date]])+12)</f>
        <v>9</v>
      </c>
      <c r="AI1995" s="8">
        <f>DATE(YEAR(tblSales[[#This Row],[Invoice Date]]),MONTH(tblSales[[#This Row],[Invoice Date]]),1)</f>
        <v>45536</v>
      </c>
      <c r="AJ1995" t="str">
        <f>_xlfn.XLOOKUP(tblSales[[#This Row],[Product_ID]],Products!$A:$A,Products!$B:$B,"Unknown")</f>
        <v>Fabindia Shirt Dress Navy Blue</v>
      </c>
      <c r="AK1995" s="9">
        <f>IFERROR(tblSales[[#This Row],[Profit]]/tblSales[[#This Row],[Sales Amount]],0)</f>
        <v>6.4453823592531614E-2</v>
      </c>
      <c r="AL1995" t="str">
        <f>IF(tblSales[[#This Row],[Discount %]]&lt;=5,"0-5%",
IF(tblSales[[#This Row],[Discount %]]&lt;=10,"5-10%",
IF(tblSales[[#This Row],[Discount %]]&lt;=15,"10-15%",
IF(tblSales[[#This Row],[Discount %]]&lt;=20,"15-20%","20%+"))))</f>
        <v>20%+</v>
      </c>
    </row>
    <row r="1996" spans="1:38">
      <c r="A1996" s="2" t="s">
        <v>3943</v>
      </c>
      <c r="B1996" s="11">
        <v>45458</v>
      </c>
      <c r="C1996" s="2" t="s">
        <v>1659</v>
      </c>
      <c r="D1996" s="2" t="s">
        <v>466</v>
      </c>
      <c r="E1996" s="2" t="s">
        <v>198</v>
      </c>
      <c r="F1996" s="2" t="s">
        <v>475</v>
      </c>
      <c r="G1996" s="2">
        <v>2</v>
      </c>
      <c r="H1996" s="2">
        <v>742.48</v>
      </c>
      <c r="I1996" s="2">
        <v>5</v>
      </c>
      <c r="J1996" s="2">
        <v>74.25</v>
      </c>
      <c r="K1996" s="2">
        <v>5</v>
      </c>
      <c r="L1996" s="2">
        <v>70.540000000000006</v>
      </c>
      <c r="M1996" s="2">
        <v>1481.25</v>
      </c>
      <c r="N1996" s="2">
        <v>1095.3399999999999</v>
      </c>
      <c r="O1996" s="2">
        <f t="shared" si="76"/>
        <v>315.37000000000006</v>
      </c>
      <c r="P1996" s="2" t="s">
        <v>29</v>
      </c>
      <c r="Q1996" s="2" t="str">
        <f t="shared" si="77"/>
        <v>Debit Card</v>
      </c>
      <c r="R1996" s="2" t="s">
        <v>21</v>
      </c>
      <c r="S1996" s="2" t="s">
        <v>56</v>
      </c>
      <c r="T1996" s="2" t="s">
        <v>320</v>
      </c>
      <c r="U1996" s="2" t="s">
        <v>60</v>
      </c>
      <c r="V1996" t="str">
        <f>TEXT(tblSales[[#This Row],[Invoice Date]],"mmm")</f>
        <v>Jun</v>
      </c>
      <c r="W1996">
        <f>MONTH(tblSales[[#This Row],[Invoice Date]])</f>
        <v>6</v>
      </c>
      <c r="X1996">
        <f>YEAR(tblSales[[#This Row],[Invoice Date]])</f>
        <v>2024</v>
      </c>
      <c r="Y1996" t="str">
        <f>TEXT(tblSales[[#This Row],[Invoice Date]],"mmm-yyyy")</f>
        <v>Jun-2024</v>
      </c>
      <c r="Z1996" t="str">
        <f>_xlfn.XLOOKUP(tblSales[[#This Row],[Product_ID]],Products!$A:$A,Products!$C:$C,"Women Dresses")</f>
        <v>Women Tops</v>
      </c>
      <c r="AA1996" t="str">
        <f>_xlfn.XLOOKUP(tblSales[[#This Row],[Product_ID]],Products!$A:$A,Products!$D:$D,"Unknown")</f>
        <v>Formal Top</v>
      </c>
      <c r="AB1996" t="str">
        <f>_xlfn.XLOOKUP(tblSales[[#This Row],[Product_ID]],Products!$A:$A,Products!$E:$E,"Unknown")</f>
        <v>Indian Terrain</v>
      </c>
      <c r="AC1996" t="str">
        <f>_xlfn.XLOOKUP(tblSales[[#This Row],[Store_ID]],Stores!$A:$A,Stores!$B:$B,"Unknown")</f>
        <v>TrendMart Warangal High Street</v>
      </c>
      <c r="AD1996" t="str">
        <f>_xlfn.XLOOKUP(tblSales[[#This Row],[Store_ID]],Stores!$A:$A,Stores!$E:$E,"Unknown")</f>
        <v>South Zone 2</v>
      </c>
      <c r="AE1996" t="str">
        <f>_xlfn.XLOOKUP(tblSales[[#This Row],[Customer_ID]],Customers!$A:$A,Customers!$B:$B,"Unknown")</f>
        <v>Sangeeta Chandran</v>
      </c>
      <c r="AF1996" t="str">
        <f>_xlfn.XLOOKUP(tblSales[[#This Row],[Customer_ID]],Customers!$A:$A,Customers!$J:$J,"Unknown")</f>
        <v>Silver</v>
      </c>
      <c r="AG1996" t="str">
        <f>_xlfn.XLOOKUP(tblSales[[#This Row],[Employee_ID]],Employees!$A:$A,Employees!$B:$B,"Unknown")</f>
        <v>Arjun Krishnan</v>
      </c>
      <c r="AH1996">
        <f>IF(MONTH(tblSales[[#This Row],[Invoice Date]])&gt;=4,MONTH(tblSales[[#This Row],[Invoice Date]]),MONTH(tblSales[[#This Row],[Invoice Date]])+12)</f>
        <v>6</v>
      </c>
      <c r="AI1996" s="8">
        <f>DATE(YEAR(tblSales[[#This Row],[Invoice Date]]),MONTH(tblSales[[#This Row],[Invoice Date]]),1)</f>
        <v>45444</v>
      </c>
      <c r="AJ1996" t="str">
        <f>_xlfn.XLOOKUP(tblSales[[#This Row],[Product_ID]],Products!$A:$A,Products!$B:$B,"Unknown")</f>
        <v>Indian Terrain Formal Top Maroon</v>
      </c>
      <c r="AK1996" s="9">
        <f>IFERROR(tblSales[[#This Row],[Profit]]/tblSales[[#This Row],[Sales Amount]],0)</f>
        <v>0.21290801687763716</v>
      </c>
      <c r="AL1996" t="str">
        <f>IF(tblSales[[#This Row],[Discount %]]&lt;=5,"0-5%",
IF(tblSales[[#This Row],[Discount %]]&lt;=10,"5-10%",
IF(tblSales[[#This Row],[Discount %]]&lt;=15,"10-15%",
IF(tblSales[[#This Row],[Discount %]]&lt;=20,"15-20%","20%+"))))</f>
        <v>0-5%</v>
      </c>
    </row>
    <row r="1997" spans="1:38">
      <c r="A1997" s="2" t="s">
        <v>3944</v>
      </c>
      <c r="B1997" s="11">
        <v>45459</v>
      </c>
      <c r="C1997" s="2" t="s">
        <v>451</v>
      </c>
      <c r="D1997" s="2" t="s">
        <v>602</v>
      </c>
      <c r="E1997" s="2" t="s">
        <v>198</v>
      </c>
      <c r="F1997" s="2" t="s">
        <v>116</v>
      </c>
      <c r="G1997" s="2">
        <v>1</v>
      </c>
      <c r="H1997" s="2">
        <v>298.56</v>
      </c>
      <c r="I1997" s="2">
        <v>10</v>
      </c>
      <c r="J1997" s="2">
        <v>29.86</v>
      </c>
      <c r="K1997" s="2">
        <v>5</v>
      </c>
      <c r="L1997" s="2">
        <v>13.44</v>
      </c>
      <c r="M1997" s="2">
        <v>282.14</v>
      </c>
      <c r="N1997" s="2">
        <v>171.9</v>
      </c>
      <c r="O1997" s="2">
        <f t="shared" si="76"/>
        <v>96.799999999999983</v>
      </c>
      <c r="P1997" s="2" t="s">
        <v>29</v>
      </c>
      <c r="Q1997" s="2" t="str">
        <f t="shared" si="77"/>
        <v>Debit Card</v>
      </c>
      <c r="R1997" s="2" t="s">
        <v>21</v>
      </c>
      <c r="S1997" s="2" t="s">
        <v>56</v>
      </c>
      <c r="T1997" s="2" t="s">
        <v>1174</v>
      </c>
      <c r="U1997" s="2" t="s">
        <v>60</v>
      </c>
      <c r="V1997" t="str">
        <f>TEXT(tblSales[[#This Row],[Invoice Date]],"mmm")</f>
        <v>Jun</v>
      </c>
      <c r="W1997">
        <f>MONTH(tblSales[[#This Row],[Invoice Date]])</f>
        <v>6</v>
      </c>
      <c r="X1997">
        <f>YEAR(tblSales[[#This Row],[Invoice Date]])</f>
        <v>2024</v>
      </c>
      <c r="Y1997" t="str">
        <f>TEXT(tblSales[[#This Row],[Invoice Date]],"mmm-yyyy")</f>
        <v>Jun-2024</v>
      </c>
      <c r="Z1997" t="str">
        <f>_xlfn.XLOOKUP(tblSales[[#This Row],[Product_ID]],Products!$A:$A,Products!$C:$C,"Women Dresses")</f>
        <v>Accessories</v>
      </c>
      <c r="AA1997" t="str">
        <f>_xlfn.XLOOKUP(tblSales[[#This Row],[Product_ID]],Products!$A:$A,Products!$D:$D,"Unknown")</f>
        <v>Sunglasses</v>
      </c>
      <c r="AB1997" t="str">
        <f>_xlfn.XLOOKUP(tblSales[[#This Row],[Product_ID]],Products!$A:$A,Products!$E:$E,"Unknown")</f>
        <v>Flying Machine</v>
      </c>
      <c r="AC1997" t="str">
        <f>_xlfn.XLOOKUP(tblSales[[#This Row],[Store_ID]],Stores!$A:$A,Stores!$B:$B,"Unknown")</f>
        <v>TrendMart Warangal High Street</v>
      </c>
      <c r="AD1997" t="str">
        <f>_xlfn.XLOOKUP(tblSales[[#This Row],[Store_ID]],Stores!$A:$A,Stores!$E:$E,"Unknown")</f>
        <v>South Zone 2</v>
      </c>
      <c r="AE1997" t="str">
        <f>_xlfn.XLOOKUP(tblSales[[#This Row],[Customer_ID]],Customers!$A:$A,Customers!$B:$B,"Unknown")</f>
        <v>Kiran Gupta</v>
      </c>
      <c r="AF1997" t="str">
        <f>_xlfn.XLOOKUP(tblSales[[#This Row],[Customer_ID]],Customers!$A:$A,Customers!$J:$J,"Unknown")</f>
        <v>Gold</v>
      </c>
      <c r="AG1997" t="str">
        <f>_xlfn.XLOOKUP(tblSales[[#This Row],[Employee_ID]],Employees!$A:$A,Employees!$B:$B,"Unknown")</f>
        <v>Padma Gounder</v>
      </c>
      <c r="AH1997">
        <f>IF(MONTH(tblSales[[#This Row],[Invoice Date]])&gt;=4,MONTH(tblSales[[#This Row],[Invoice Date]]),MONTH(tblSales[[#This Row],[Invoice Date]])+12)</f>
        <v>6</v>
      </c>
      <c r="AI1997" s="8">
        <f>DATE(YEAR(tblSales[[#This Row],[Invoice Date]]),MONTH(tblSales[[#This Row],[Invoice Date]]),1)</f>
        <v>45444</v>
      </c>
      <c r="AJ1997" t="str">
        <f>_xlfn.XLOOKUP(tblSales[[#This Row],[Product_ID]],Products!$A:$A,Products!$B:$B,"Unknown")</f>
        <v>Flying Machine Sunglasses Teal</v>
      </c>
      <c r="AK1997" s="9">
        <f>IFERROR(tblSales[[#This Row],[Profit]]/tblSales[[#This Row],[Sales Amount]],0)</f>
        <v>0.34309208194513358</v>
      </c>
      <c r="AL1997" t="str">
        <f>IF(tblSales[[#This Row],[Discount %]]&lt;=5,"0-5%",
IF(tblSales[[#This Row],[Discount %]]&lt;=10,"5-10%",
IF(tblSales[[#This Row],[Discount %]]&lt;=15,"10-15%",
IF(tblSales[[#This Row],[Discount %]]&lt;=20,"15-20%","20%+"))))</f>
        <v>5-10%</v>
      </c>
    </row>
    <row r="1998" spans="1:38">
      <c r="A1998" s="2" t="s">
        <v>3945</v>
      </c>
      <c r="B1998" s="11">
        <v>45562</v>
      </c>
      <c r="C1998" s="2" t="s">
        <v>89</v>
      </c>
      <c r="D1998" s="2" t="s">
        <v>2714</v>
      </c>
      <c r="E1998" s="2" t="s">
        <v>209</v>
      </c>
      <c r="F1998" s="2" t="s">
        <v>233</v>
      </c>
      <c r="G1998" s="2">
        <v>5</v>
      </c>
      <c r="H1998" s="2">
        <v>651.4</v>
      </c>
      <c r="I1998" s="2">
        <v>30</v>
      </c>
      <c r="J1998" s="2">
        <v>977.1</v>
      </c>
      <c r="K1998" s="2">
        <v>5</v>
      </c>
      <c r="L1998" s="2">
        <v>114</v>
      </c>
      <c r="M1998" s="2">
        <v>2393.9</v>
      </c>
      <c r="N1998" s="2">
        <v>2019.5</v>
      </c>
      <c r="O1998" s="2">
        <f t="shared" si="76"/>
        <v>260.40000000000009</v>
      </c>
      <c r="P1998" s="2" t="s">
        <v>28</v>
      </c>
      <c r="Q1998" s="2" t="str">
        <f t="shared" si="77"/>
        <v>Credit Card</v>
      </c>
      <c r="R1998" s="2" t="s">
        <v>20</v>
      </c>
      <c r="S1998" s="2" t="s">
        <v>56</v>
      </c>
      <c r="T1998" s="2" t="s">
        <v>2332</v>
      </c>
      <c r="U1998" s="2" t="s">
        <v>59</v>
      </c>
      <c r="V1998" t="str">
        <f>TEXT(tblSales[[#This Row],[Invoice Date]],"mmm")</f>
        <v>Sep</v>
      </c>
      <c r="W1998">
        <f>MONTH(tblSales[[#This Row],[Invoice Date]])</f>
        <v>9</v>
      </c>
      <c r="X1998">
        <f>YEAR(tblSales[[#This Row],[Invoice Date]])</f>
        <v>2024</v>
      </c>
      <c r="Y1998" t="str">
        <f>TEXT(tblSales[[#This Row],[Invoice Date]],"mmm-yyyy")</f>
        <v>Sep-2024</v>
      </c>
      <c r="Z1998" t="str">
        <f>_xlfn.XLOOKUP(tblSales[[#This Row],[Product_ID]],Products!$A:$A,Products!$C:$C,"Women Dresses")</f>
        <v>Men T-Shirts</v>
      </c>
      <c r="AA1998" t="str">
        <f>_xlfn.XLOOKUP(tblSales[[#This Row],[Product_ID]],Products!$A:$A,Products!$D:$D,"Unknown")</f>
        <v>Polo</v>
      </c>
      <c r="AB1998" t="str">
        <f>_xlfn.XLOOKUP(tblSales[[#This Row],[Product_ID]],Products!$A:$A,Products!$E:$E,"Unknown")</f>
        <v>Libas</v>
      </c>
      <c r="AC1998" t="str">
        <f>_xlfn.XLOOKUP(tblSales[[#This Row],[Store_ID]],Stores!$A:$A,Stores!$B:$B,"Unknown")</f>
        <v>TrendMart Kochi High Street</v>
      </c>
      <c r="AD1998" t="str">
        <f>_xlfn.XLOOKUP(tblSales[[#This Row],[Store_ID]],Stores!$A:$A,Stores!$E:$E,"Unknown")</f>
        <v>South Zone 1</v>
      </c>
      <c r="AE1998" t="str">
        <f>_xlfn.XLOOKUP(tblSales[[#This Row],[Customer_ID]],Customers!$A:$A,Customers!$B:$B,"Unknown")</f>
        <v>Dhruv Achari</v>
      </c>
      <c r="AF1998" t="str">
        <f>_xlfn.XLOOKUP(tblSales[[#This Row],[Customer_ID]],Customers!$A:$A,Customers!$J:$J,"Unknown")</f>
        <v>Regular</v>
      </c>
      <c r="AG1998" t="str">
        <f>_xlfn.XLOOKUP(tblSales[[#This Row],[Employee_ID]],Employees!$A:$A,Employees!$B:$B,"Unknown")</f>
        <v>Malathi Varma</v>
      </c>
      <c r="AH1998">
        <f>IF(MONTH(tblSales[[#This Row],[Invoice Date]])&gt;=4,MONTH(tblSales[[#This Row],[Invoice Date]]),MONTH(tblSales[[#This Row],[Invoice Date]])+12)</f>
        <v>9</v>
      </c>
      <c r="AI1998" s="8">
        <f>DATE(YEAR(tblSales[[#This Row],[Invoice Date]]),MONTH(tblSales[[#This Row],[Invoice Date]]),1)</f>
        <v>45536</v>
      </c>
      <c r="AJ1998" t="str">
        <f>_xlfn.XLOOKUP(tblSales[[#This Row],[Product_ID]],Products!$A:$A,Products!$B:$B,"Unknown")</f>
        <v>Libas Polo Peach</v>
      </c>
      <c r="AK1998" s="9">
        <f>IFERROR(tblSales[[#This Row],[Profit]]/tblSales[[#This Row],[Sales Amount]],0)</f>
        <v>0.10877647353690634</v>
      </c>
      <c r="AL1998" t="str">
        <f>IF(tblSales[[#This Row],[Discount %]]&lt;=5,"0-5%",
IF(tblSales[[#This Row],[Discount %]]&lt;=10,"5-10%",
IF(tblSales[[#This Row],[Discount %]]&lt;=15,"10-15%",
IF(tblSales[[#This Row],[Discount %]]&lt;=20,"15-20%","20%+"))))</f>
        <v>20%+</v>
      </c>
    </row>
    <row r="1999" spans="1:38">
      <c r="A1999" s="2" t="s">
        <v>3946</v>
      </c>
      <c r="B1999" s="11">
        <v>45646</v>
      </c>
      <c r="C1999" s="2" t="s">
        <v>3533</v>
      </c>
      <c r="D1999" s="2" t="s">
        <v>160</v>
      </c>
      <c r="E1999" s="2" t="s">
        <v>270</v>
      </c>
      <c r="F1999" s="2" t="s">
        <v>523</v>
      </c>
      <c r="G1999" s="2">
        <v>4</v>
      </c>
      <c r="H1999" s="2">
        <v>5400.85</v>
      </c>
      <c r="I1999" s="2">
        <v>20</v>
      </c>
      <c r="J1999" s="2">
        <v>4320.68</v>
      </c>
      <c r="K1999" s="2">
        <v>12</v>
      </c>
      <c r="L1999" s="2">
        <v>2073.9299999999998</v>
      </c>
      <c r="M1999" s="2">
        <v>19356.650000000001</v>
      </c>
      <c r="N1999" s="2">
        <v>15883.44</v>
      </c>
      <c r="O1999" s="2">
        <f t="shared" si="76"/>
        <v>1399.2800000000011</v>
      </c>
      <c r="P1999" s="2" t="s">
        <v>30</v>
      </c>
      <c r="Q1999" s="2" t="str">
        <f t="shared" si="77"/>
        <v>EMI</v>
      </c>
      <c r="R1999" s="2" t="s">
        <v>20</v>
      </c>
      <c r="S1999" s="2" t="s">
        <v>56</v>
      </c>
      <c r="T1999" s="2" t="s">
        <v>1182</v>
      </c>
      <c r="U1999" s="2" t="s">
        <v>59</v>
      </c>
      <c r="V1999" t="str">
        <f>TEXT(tblSales[[#This Row],[Invoice Date]],"mmm")</f>
        <v>Dec</v>
      </c>
      <c r="W1999">
        <f>MONTH(tblSales[[#This Row],[Invoice Date]])</f>
        <v>12</v>
      </c>
      <c r="X1999">
        <f>YEAR(tblSales[[#This Row],[Invoice Date]])</f>
        <v>2024</v>
      </c>
      <c r="Y1999" t="str">
        <f>TEXT(tblSales[[#This Row],[Invoice Date]],"mmm-yyyy")</f>
        <v>Dec-2024</v>
      </c>
      <c r="Z1999" t="str">
        <f>_xlfn.XLOOKUP(tblSales[[#This Row],[Product_ID]],Products!$A:$A,Products!$C:$C,"Women Dresses")</f>
        <v>Watches</v>
      </c>
      <c r="AA1999" t="str">
        <f>_xlfn.XLOOKUP(tblSales[[#This Row],[Product_ID]],Products!$A:$A,Products!$D:$D,"Unknown")</f>
        <v>Analog Watch</v>
      </c>
      <c r="AB1999" t="str">
        <f>_xlfn.XLOOKUP(tblSales[[#This Row],[Product_ID]],Products!$A:$A,Products!$E:$E,"Unknown")</f>
        <v>Global Desi</v>
      </c>
      <c r="AC1999" t="str">
        <f>_xlfn.XLOOKUP(tblSales[[#This Row],[Store_ID]],Stores!$A:$A,Stores!$B:$B,"Unknown")</f>
        <v>TrendMart Kochi High Street</v>
      </c>
      <c r="AD1999" t="str">
        <f>_xlfn.XLOOKUP(tblSales[[#This Row],[Store_ID]],Stores!$A:$A,Stores!$E:$E,"Unknown")</f>
        <v>South Zone 1</v>
      </c>
      <c r="AE1999" t="str">
        <f>_xlfn.XLOOKUP(tblSales[[#This Row],[Customer_ID]],Customers!$A:$A,Customers!$B:$B,"Unknown")</f>
        <v>Chitra Varma</v>
      </c>
      <c r="AF1999" t="str">
        <f>_xlfn.XLOOKUP(tblSales[[#This Row],[Customer_ID]],Customers!$A:$A,Customers!$J:$J,"Unknown")</f>
        <v>Silver</v>
      </c>
      <c r="AG1999" t="str">
        <f>_xlfn.XLOOKUP(tblSales[[#This Row],[Employee_ID]],Employees!$A:$A,Employees!$B:$B,"Unknown")</f>
        <v>Vinod Hegde</v>
      </c>
      <c r="AH1999">
        <f>IF(MONTH(tblSales[[#This Row],[Invoice Date]])&gt;=4,MONTH(tblSales[[#This Row],[Invoice Date]]),MONTH(tblSales[[#This Row],[Invoice Date]])+12)</f>
        <v>12</v>
      </c>
      <c r="AI1999" s="8">
        <f>DATE(YEAR(tblSales[[#This Row],[Invoice Date]]),MONTH(tblSales[[#This Row],[Invoice Date]]),1)</f>
        <v>45627</v>
      </c>
      <c r="AJ1999" t="str">
        <f>_xlfn.XLOOKUP(tblSales[[#This Row],[Product_ID]],Products!$A:$A,Products!$B:$B,"Unknown")</f>
        <v>Global Desi Analog Watch Cream</v>
      </c>
      <c r="AK1999" s="9">
        <f>IFERROR(tblSales[[#This Row],[Profit]]/tblSales[[#This Row],[Sales Amount]],0)</f>
        <v>7.2289368253287675E-2</v>
      </c>
      <c r="AL1999" t="str">
        <f>IF(tblSales[[#This Row],[Discount %]]&lt;=5,"0-5%",
IF(tblSales[[#This Row],[Discount %]]&lt;=10,"5-10%",
IF(tblSales[[#This Row],[Discount %]]&lt;=15,"10-15%",
IF(tblSales[[#This Row],[Discount %]]&lt;=20,"15-20%","20%+"))))</f>
        <v>15-20%</v>
      </c>
    </row>
    <row r="2000" spans="1:38">
      <c r="A2000" s="2" t="s">
        <v>3947</v>
      </c>
      <c r="B2000" s="11">
        <v>45516</v>
      </c>
      <c r="C2000" s="2" t="s">
        <v>3385</v>
      </c>
      <c r="D2000" s="2" t="s">
        <v>337</v>
      </c>
      <c r="E2000" s="2" t="s">
        <v>115</v>
      </c>
      <c r="F2000" s="2" t="s">
        <v>276</v>
      </c>
      <c r="G2000" s="2">
        <v>2</v>
      </c>
      <c r="H2000" s="2">
        <v>463.42</v>
      </c>
      <c r="I2000" s="2">
        <v>10</v>
      </c>
      <c r="J2000" s="2">
        <v>92.68</v>
      </c>
      <c r="K2000" s="2">
        <v>5</v>
      </c>
      <c r="L2000" s="2">
        <v>41.71</v>
      </c>
      <c r="M2000" s="2">
        <v>875.87</v>
      </c>
      <c r="N2000" s="2">
        <v>590</v>
      </c>
      <c r="O2000" s="2">
        <f t="shared" si="76"/>
        <v>244.16</v>
      </c>
      <c r="P2000" s="2" t="s">
        <v>27</v>
      </c>
      <c r="Q2000" s="2" t="str">
        <f t="shared" si="77"/>
        <v>Cash</v>
      </c>
      <c r="R2000" s="2" t="s">
        <v>21</v>
      </c>
      <c r="S2000" s="2" t="s">
        <v>56</v>
      </c>
      <c r="T2000" s="2" t="s">
        <v>2454</v>
      </c>
      <c r="U2000" s="2" t="s">
        <v>59</v>
      </c>
      <c r="V2000" t="str">
        <f>TEXT(tblSales[[#This Row],[Invoice Date]],"mmm")</f>
        <v>Aug</v>
      </c>
      <c r="W2000">
        <f>MONTH(tblSales[[#This Row],[Invoice Date]])</f>
        <v>8</v>
      </c>
      <c r="X2000">
        <f>YEAR(tblSales[[#This Row],[Invoice Date]])</f>
        <v>2024</v>
      </c>
      <c r="Y2000" t="str">
        <f>TEXT(tblSales[[#This Row],[Invoice Date]],"mmm-yyyy")</f>
        <v>Aug-2024</v>
      </c>
      <c r="Z2000" t="str">
        <f>_xlfn.XLOOKUP(tblSales[[#This Row],[Product_ID]],Products!$A:$A,Products!$C:$C,"Women Dresses")</f>
        <v>Men T-Shirts</v>
      </c>
      <c r="AA2000" t="str">
        <f>_xlfn.XLOOKUP(tblSales[[#This Row],[Product_ID]],Products!$A:$A,Products!$D:$D,"Unknown")</f>
        <v>Round Neck</v>
      </c>
      <c r="AB2000" t="str">
        <f>_xlfn.XLOOKUP(tblSales[[#This Row],[Product_ID]],Products!$A:$A,Products!$E:$E,"Unknown")</f>
        <v>Nalli Silks</v>
      </c>
      <c r="AC2000" t="str">
        <f>_xlfn.XLOOKUP(tblSales[[#This Row],[Store_ID]],Stores!$A:$A,Stores!$B:$B,"Unknown")</f>
        <v>TrendMart Thoothukudi Flagship</v>
      </c>
      <c r="AD2000" t="str">
        <f>_xlfn.XLOOKUP(tblSales[[#This Row],[Store_ID]],Stores!$A:$A,Stores!$E:$E,"Unknown")</f>
        <v>South Zone 1</v>
      </c>
      <c r="AE2000" t="str">
        <f>_xlfn.XLOOKUP(tblSales[[#This Row],[Customer_ID]],Customers!$A:$A,Customers!$B:$B,"Unknown")</f>
        <v>Jaya Sundaram</v>
      </c>
      <c r="AF2000" t="str">
        <f>_xlfn.XLOOKUP(tblSales[[#This Row],[Customer_ID]],Customers!$A:$A,Customers!$J:$J,"Unknown")</f>
        <v>Gold</v>
      </c>
      <c r="AG2000" t="str">
        <f>_xlfn.XLOOKUP(tblSales[[#This Row],[Employee_ID]],Employees!$A:$A,Employees!$B:$B,"Unknown")</f>
        <v>Vasanthi Kamath</v>
      </c>
      <c r="AH2000">
        <f>IF(MONTH(tblSales[[#This Row],[Invoice Date]])&gt;=4,MONTH(tblSales[[#This Row],[Invoice Date]]),MONTH(tblSales[[#This Row],[Invoice Date]])+12)</f>
        <v>8</v>
      </c>
      <c r="AI2000" s="8">
        <f>DATE(YEAR(tblSales[[#This Row],[Invoice Date]]),MONTH(tblSales[[#This Row],[Invoice Date]]),1)</f>
        <v>45505</v>
      </c>
      <c r="AJ2000" t="str">
        <f>_xlfn.XLOOKUP(tblSales[[#This Row],[Product_ID]],Products!$A:$A,Products!$B:$B,"Unknown")</f>
        <v>Nalli Silks Round Neck White</v>
      </c>
      <c r="AK2000" s="9">
        <f>IFERROR(tblSales[[#This Row],[Profit]]/tblSales[[#This Row],[Sales Amount]],0)</f>
        <v>0.27876283010035735</v>
      </c>
      <c r="AL2000" t="str">
        <f>IF(tblSales[[#This Row],[Discount %]]&lt;=5,"0-5%",
IF(tblSales[[#This Row],[Discount %]]&lt;=10,"5-10%",
IF(tblSales[[#This Row],[Discount %]]&lt;=15,"10-15%",
IF(tblSales[[#This Row],[Discount %]]&lt;=20,"15-20%","20%+"))))</f>
        <v>5-10%</v>
      </c>
    </row>
    <row r="2001" spans="1:38">
      <c r="A2001" s="2" t="s">
        <v>3948</v>
      </c>
      <c r="B2001" s="11">
        <v>45419</v>
      </c>
      <c r="C2001" s="2" t="s">
        <v>1917</v>
      </c>
      <c r="D2001" s="2" t="s">
        <v>1129</v>
      </c>
      <c r="E2001" s="2" t="s">
        <v>1636</v>
      </c>
      <c r="F2001" s="2" t="s">
        <v>92</v>
      </c>
      <c r="G2001" s="2">
        <v>1</v>
      </c>
      <c r="H2001" s="2">
        <v>1734.92</v>
      </c>
      <c r="I2001" s="2">
        <v>10</v>
      </c>
      <c r="J2001" s="2">
        <v>173.49</v>
      </c>
      <c r="K2001" s="2">
        <v>12</v>
      </c>
      <c r="L2001" s="2">
        <v>187.37</v>
      </c>
      <c r="M2001" s="2">
        <v>1748.8</v>
      </c>
      <c r="N2001" s="2">
        <v>1145.21</v>
      </c>
      <c r="O2001" s="2">
        <f t="shared" ref="O2001:O2020" si="78">(M2001-N2001-L2001)</f>
        <v>416.21999999999991</v>
      </c>
      <c r="P2001" s="2" t="s">
        <v>27</v>
      </c>
      <c r="Q2001" s="2" t="str">
        <f t="shared" si="77"/>
        <v>Cash</v>
      </c>
      <c r="R2001" s="2" t="s">
        <v>20</v>
      </c>
      <c r="S2001" s="2" t="s">
        <v>56</v>
      </c>
      <c r="T2001" s="2" t="s">
        <v>903</v>
      </c>
      <c r="U2001" s="2" t="s">
        <v>59</v>
      </c>
      <c r="V2001" t="str">
        <f>TEXT(tblSales[[#This Row],[Invoice Date]],"mmm")</f>
        <v>May</v>
      </c>
      <c r="W2001">
        <f>MONTH(tblSales[[#This Row],[Invoice Date]])</f>
        <v>5</v>
      </c>
      <c r="X2001">
        <f>YEAR(tblSales[[#This Row],[Invoice Date]])</f>
        <v>2024</v>
      </c>
      <c r="Y2001" t="str">
        <f>TEXT(tblSales[[#This Row],[Invoice Date]],"mmm-yyyy")</f>
        <v>May-2024</v>
      </c>
      <c r="Z2001" t="str">
        <f>_xlfn.XLOOKUP(tblSales[[#This Row],[Product_ID]],Products!$A:$A,Products!$C:$C,"Women Dresses")</f>
        <v>Footwear</v>
      </c>
      <c r="AA2001" t="str">
        <f>_xlfn.XLOOKUP(tblSales[[#This Row],[Product_ID]],Products!$A:$A,Products!$D:$D,"Unknown")</f>
        <v>Slippers</v>
      </c>
      <c r="AB2001" t="str">
        <f>_xlfn.XLOOKUP(tblSales[[#This Row],[Product_ID]],Products!$A:$A,Products!$E:$E,"Unknown")</f>
        <v>Sparx</v>
      </c>
      <c r="AC2001" t="str">
        <f>_xlfn.XLOOKUP(tblSales[[#This Row],[Store_ID]],Stores!$A:$A,Stores!$B:$B,"Unknown")</f>
        <v>TrendMart Warangal Standard</v>
      </c>
      <c r="AD2001" t="str">
        <f>_xlfn.XLOOKUP(tblSales[[#This Row],[Store_ID]],Stores!$A:$A,Stores!$E:$E,"Unknown")</f>
        <v>South Zone 2</v>
      </c>
      <c r="AE2001" t="str">
        <f>_xlfn.XLOOKUP(tblSales[[#This Row],[Customer_ID]],Customers!$A:$A,Customers!$B:$B,"Unknown")</f>
        <v>Varsha Kamath</v>
      </c>
      <c r="AF2001" t="str">
        <f>_xlfn.XLOOKUP(tblSales[[#This Row],[Customer_ID]],Customers!$A:$A,Customers!$J:$J,"Unknown")</f>
        <v>Silver</v>
      </c>
      <c r="AG2001" t="str">
        <f>_xlfn.XLOOKUP(tblSales[[#This Row],[Employee_ID]],Employees!$A:$A,Employees!$B:$B,"Unknown")</f>
        <v>Manoj Ramachandran</v>
      </c>
      <c r="AH2001">
        <f>IF(MONTH(tblSales[[#This Row],[Invoice Date]])&gt;=4,MONTH(tblSales[[#This Row],[Invoice Date]]),MONTH(tblSales[[#This Row],[Invoice Date]])+12)</f>
        <v>5</v>
      </c>
      <c r="AI2001" s="8">
        <f>DATE(YEAR(tblSales[[#This Row],[Invoice Date]]),MONTH(tblSales[[#This Row],[Invoice Date]]),1)</f>
        <v>45413</v>
      </c>
      <c r="AJ2001" t="str">
        <f>_xlfn.XLOOKUP(tblSales[[#This Row],[Product_ID]],Products!$A:$A,Products!$B:$B,"Unknown")</f>
        <v>Sparx Slippers Red</v>
      </c>
      <c r="AK2001" s="9">
        <f>IFERROR(tblSales[[#This Row],[Profit]]/tblSales[[#This Row],[Sales Amount]],0)</f>
        <v>0.23800320219579135</v>
      </c>
      <c r="AL2001" t="str">
        <f>IF(tblSales[[#This Row],[Discount %]]&lt;=5,"0-5%",
IF(tblSales[[#This Row],[Discount %]]&lt;=10,"5-10%",
IF(tblSales[[#This Row],[Discount %]]&lt;=15,"10-15%",
IF(tblSales[[#This Row],[Discount %]]&lt;=20,"15-20%","20%+"))))</f>
        <v>5-10%</v>
      </c>
    </row>
    <row r="2002" spans="1:38">
      <c r="A2002" s="2" t="s">
        <v>3949</v>
      </c>
      <c r="B2002" s="11">
        <v>45698</v>
      </c>
      <c r="C2002" s="2" t="s">
        <v>2372</v>
      </c>
      <c r="D2002" s="2" t="s">
        <v>488</v>
      </c>
      <c r="E2002" s="2" t="s">
        <v>121</v>
      </c>
      <c r="F2002" s="2" t="s">
        <v>204</v>
      </c>
      <c r="G2002" s="2">
        <v>5</v>
      </c>
      <c r="H2002" s="2">
        <v>1323.77</v>
      </c>
      <c r="I2002" s="2">
        <v>0</v>
      </c>
      <c r="J2002" s="2">
        <v>0</v>
      </c>
      <c r="K2002" s="2">
        <v>12</v>
      </c>
      <c r="L2002" s="2">
        <v>794.26</v>
      </c>
      <c r="M2002" s="2">
        <v>7413.11</v>
      </c>
      <c r="N2002" s="2">
        <v>4174.8</v>
      </c>
      <c r="O2002" s="2">
        <f t="shared" si="78"/>
        <v>2444.0499999999993</v>
      </c>
      <c r="P2002" s="2" t="s">
        <v>32</v>
      </c>
      <c r="Q2002" s="2" t="str">
        <f t="shared" si="77"/>
        <v>UPI</v>
      </c>
      <c r="R2002" s="2" t="s">
        <v>21</v>
      </c>
      <c r="S2002" s="2" t="s">
        <v>56</v>
      </c>
      <c r="T2002" s="2" t="s">
        <v>2426</v>
      </c>
      <c r="U2002" s="2" t="s">
        <v>59</v>
      </c>
      <c r="V2002" t="str">
        <f>TEXT(tblSales[[#This Row],[Invoice Date]],"mmm")</f>
        <v>Feb</v>
      </c>
      <c r="W2002">
        <f>MONTH(tblSales[[#This Row],[Invoice Date]])</f>
        <v>2</v>
      </c>
      <c r="X2002">
        <f>YEAR(tblSales[[#This Row],[Invoice Date]])</f>
        <v>2025</v>
      </c>
      <c r="Y2002" t="str">
        <f>TEXT(tblSales[[#This Row],[Invoice Date]],"mmm-yyyy")</f>
        <v>Feb-2025</v>
      </c>
      <c r="Z2002" t="str">
        <f>_xlfn.XLOOKUP(tblSales[[#This Row],[Product_ID]],Products!$A:$A,Products!$C:$C,"Women Dresses")</f>
        <v>Women Jeans</v>
      </c>
      <c r="AA2002" t="str">
        <f>_xlfn.XLOOKUP(tblSales[[#This Row],[Product_ID]],Products!$A:$A,Products!$D:$D,"Unknown")</f>
        <v>Bootcut</v>
      </c>
      <c r="AB2002" t="str">
        <f>_xlfn.XLOOKUP(tblSales[[#This Row],[Product_ID]],Products!$A:$A,Products!$E:$E,"Unknown")</f>
        <v>US Polo Assn</v>
      </c>
      <c r="AC2002" t="str">
        <f>_xlfn.XLOOKUP(tblSales[[#This Row],[Store_ID]],Stores!$A:$A,Stores!$B:$B,"Unknown")</f>
        <v>TrendMart Kurnool High Street</v>
      </c>
      <c r="AD2002" t="str">
        <f>_xlfn.XLOOKUP(tblSales[[#This Row],[Store_ID]],Stores!$A:$A,Stores!$E:$E,"Unknown")</f>
        <v>South Zone 3</v>
      </c>
      <c r="AE2002" t="str">
        <f>_xlfn.XLOOKUP(tblSales[[#This Row],[Customer_ID]],Customers!$A:$A,Customers!$B:$B,"Unknown")</f>
        <v>Saranya Prasad</v>
      </c>
      <c r="AF2002" t="str">
        <f>_xlfn.XLOOKUP(tblSales[[#This Row],[Customer_ID]],Customers!$A:$A,Customers!$J:$J,"Unknown")</f>
        <v>GOLD</v>
      </c>
      <c r="AG2002" t="str">
        <f>_xlfn.XLOOKUP(tblSales[[#This Row],[Employee_ID]],Employees!$A:$A,Employees!$B:$B,"Unknown")</f>
        <v>Logesh Gopalakrishnan</v>
      </c>
      <c r="AH2002">
        <f>IF(MONTH(tblSales[[#This Row],[Invoice Date]])&gt;=4,MONTH(tblSales[[#This Row],[Invoice Date]]),MONTH(tblSales[[#This Row],[Invoice Date]])+12)</f>
        <v>14</v>
      </c>
      <c r="AI2002" s="8">
        <f>DATE(YEAR(tblSales[[#This Row],[Invoice Date]]),MONTH(tblSales[[#This Row],[Invoice Date]]),1)</f>
        <v>45689</v>
      </c>
      <c r="AJ2002" t="str">
        <f>_xlfn.XLOOKUP(tblSales[[#This Row],[Product_ID]],Products!$A:$A,Products!$B:$B,"Unknown")</f>
        <v>US Polo Assn Bootcut Black</v>
      </c>
      <c r="AK2002" s="9">
        <f>IFERROR(tblSales[[#This Row],[Profit]]/tblSales[[#This Row],[Sales Amount]],0)</f>
        <v>0.32969293589330245</v>
      </c>
      <c r="AL2002" t="str">
        <f>IF(tblSales[[#This Row],[Discount %]]&lt;=5,"0-5%",
IF(tblSales[[#This Row],[Discount %]]&lt;=10,"5-10%",
IF(tblSales[[#This Row],[Discount %]]&lt;=15,"10-15%",
IF(tblSales[[#This Row],[Discount %]]&lt;=20,"15-20%","20%+"))))</f>
        <v>0-5%</v>
      </c>
    </row>
    <row r="2003" spans="1:38">
      <c r="A2003" s="2" t="s">
        <v>3950</v>
      </c>
      <c r="B2003" s="11">
        <v>45710</v>
      </c>
      <c r="C2003" s="2" t="s">
        <v>3277</v>
      </c>
      <c r="D2003" s="2" t="s">
        <v>762</v>
      </c>
      <c r="E2003" s="2" t="s">
        <v>1354</v>
      </c>
      <c r="F2003" s="2" t="s">
        <v>216</v>
      </c>
      <c r="G2003" s="2">
        <v>2</v>
      </c>
      <c r="H2003" s="2">
        <v>672.46</v>
      </c>
      <c r="I2003" s="2">
        <v>0</v>
      </c>
      <c r="J2003" s="2">
        <v>0</v>
      </c>
      <c r="K2003" s="2">
        <v>5</v>
      </c>
      <c r="L2003" s="2">
        <v>67.25</v>
      </c>
      <c r="M2003" s="2">
        <v>1412.17</v>
      </c>
      <c r="N2003" s="2">
        <v>729.22</v>
      </c>
      <c r="O2003" s="2">
        <f t="shared" si="78"/>
        <v>615.70000000000005</v>
      </c>
      <c r="P2003" s="2" t="s">
        <v>29</v>
      </c>
      <c r="Q2003" s="2" t="str">
        <f t="shared" si="77"/>
        <v>Debit Card</v>
      </c>
      <c r="R2003" s="2" t="s">
        <v>20</v>
      </c>
      <c r="S2003" s="2" t="s">
        <v>56</v>
      </c>
      <c r="T2003" s="2" t="s">
        <v>359</v>
      </c>
      <c r="U2003" s="2" t="s">
        <v>60</v>
      </c>
      <c r="V2003" t="str">
        <f>TEXT(tblSales[[#This Row],[Invoice Date]],"mmm")</f>
        <v>Feb</v>
      </c>
      <c r="W2003">
        <f>MONTH(tblSales[[#This Row],[Invoice Date]])</f>
        <v>2</v>
      </c>
      <c r="X2003">
        <f>YEAR(tblSales[[#This Row],[Invoice Date]])</f>
        <v>2025</v>
      </c>
      <c r="Y2003" t="str">
        <f>TEXT(tblSales[[#This Row],[Invoice Date]],"mmm-yyyy")</f>
        <v>Feb-2025</v>
      </c>
      <c r="Z2003" t="str">
        <f>_xlfn.XLOOKUP(tblSales[[#This Row],[Product_ID]],Products!$A:$A,Products!$C:$C,"Women Dresses")</f>
        <v>Men T-Shirts</v>
      </c>
      <c r="AA2003" t="str">
        <f>_xlfn.XLOOKUP(tblSales[[#This Row],[Product_ID]],Products!$A:$A,Products!$D:$D,"Unknown")</f>
        <v>Polo</v>
      </c>
      <c r="AB2003" t="str">
        <f>_xlfn.XLOOKUP(tblSales[[#This Row],[Product_ID]],Products!$A:$A,Products!$E:$E,"Unknown")</f>
        <v>Woodland</v>
      </c>
      <c r="AC2003" t="str">
        <f>_xlfn.XLOOKUP(tblSales[[#This Row],[Store_ID]],Stores!$A:$A,Stores!$B:$B,"Unknown")</f>
        <v>TrendMart Bengaluru Flagship</v>
      </c>
      <c r="AD2003" t="str">
        <f>_xlfn.XLOOKUP(tblSales[[#This Row],[Store_ID]],Stores!$A:$A,Stores!$E:$E,"Unknown")</f>
        <v>South Zone 2</v>
      </c>
      <c r="AE2003" t="str">
        <f>_xlfn.XLOOKUP(tblSales[[#This Row],[Customer_ID]],Customers!$A:$A,Customers!$B:$B,"Unknown")</f>
        <v>Anand Gounder</v>
      </c>
      <c r="AF2003" t="str">
        <f>_xlfn.XLOOKUP(tblSales[[#This Row],[Customer_ID]],Customers!$A:$A,Customers!$J:$J,"Unknown")</f>
        <v>Platinum</v>
      </c>
      <c r="AG2003" t="str">
        <f>_xlfn.XLOOKUP(tblSales[[#This Row],[Employee_ID]],Employees!$A:$A,Employees!$B:$B,"Unknown")</f>
        <v>Venkat Sharma</v>
      </c>
      <c r="AH2003">
        <f>IF(MONTH(tblSales[[#This Row],[Invoice Date]])&gt;=4,MONTH(tblSales[[#This Row],[Invoice Date]]),MONTH(tblSales[[#This Row],[Invoice Date]])+12)</f>
        <v>14</v>
      </c>
      <c r="AI2003" s="8">
        <f>DATE(YEAR(tblSales[[#This Row],[Invoice Date]]),MONTH(tblSales[[#This Row],[Invoice Date]]),1)</f>
        <v>45689</v>
      </c>
      <c r="AJ2003" t="str">
        <f>_xlfn.XLOOKUP(tblSales[[#This Row],[Product_ID]],Products!$A:$A,Products!$B:$B,"Unknown")</f>
        <v>Woodland Polo Purple</v>
      </c>
      <c r="AK2003" s="9">
        <f>IFERROR(tblSales[[#This Row],[Profit]]/tblSales[[#This Row],[Sales Amount]],0)</f>
        <v>0.43599566624414909</v>
      </c>
      <c r="AL2003" t="str">
        <f>IF(tblSales[[#This Row],[Discount %]]&lt;=5,"0-5%",
IF(tblSales[[#This Row],[Discount %]]&lt;=10,"5-10%",
IF(tblSales[[#This Row],[Discount %]]&lt;=15,"10-15%",
IF(tblSales[[#This Row],[Discount %]]&lt;=20,"15-20%","20%+"))))</f>
        <v>0-5%</v>
      </c>
    </row>
    <row r="2004" spans="1:38">
      <c r="A2004" s="2" t="s">
        <v>3951</v>
      </c>
      <c r="B2004" s="11">
        <v>45576</v>
      </c>
      <c r="C2004" s="2" t="s">
        <v>430</v>
      </c>
      <c r="D2004" s="2" t="s">
        <v>208</v>
      </c>
      <c r="E2004" s="2" t="s">
        <v>304</v>
      </c>
      <c r="F2004" s="2" t="s">
        <v>140</v>
      </c>
      <c r="G2004" s="2">
        <v>1</v>
      </c>
      <c r="H2004" s="2">
        <v>739.7</v>
      </c>
      <c r="I2004" s="2">
        <v>30</v>
      </c>
      <c r="J2004" s="2">
        <v>221.91</v>
      </c>
      <c r="K2004" s="2">
        <v>5</v>
      </c>
      <c r="L2004" s="2">
        <v>25.89</v>
      </c>
      <c r="M2004" s="2">
        <v>543.67999999999995</v>
      </c>
      <c r="N2004" s="2">
        <v>443.19</v>
      </c>
      <c r="O2004" s="2">
        <f t="shared" si="78"/>
        <v>74.599999999999952</v>
      </c>
      <c r="P2004" s="2" t="s">
        <v>31</v>
      </c>
      <c r="Q2004" s="2" t="str">
        <f t="shared" si="77"/>
        <v>Net Banking</v>
      </c>
      <c r="R2004" s="2" t="s">
        <v>20</v>
      </c>
      <c r="S2004" s="2" t="s">
        <v>56</v>
      </c>
      <c r="T2004" s="2" t="s">
        <v>2167</v>
      </c>
      <c r="U2004" s="2" t="s">
        <v>59</v>
      </c>
      <c r="V2004" t="str">
        <f>TEXT(tblSales[[#This Row],[Invoice Date]],"mmm")</f>
        <v>Oct</v>
      </c>
      <c r="W2004">
        <f>MONTH(tblSales[[#This Row],[Invoice Date]])</f>
        <v>10</v>
      </c>
      <c r="X2004">
        <f>YEAR(tblSales[[#This Row],[Invoice Date]])</f>
        <v>2024</v>
      </c>
      <c r="Y2004" t="str">
        <f>TEXT(tblSales[[#This Row],[Invoice Date]],"mmm-yyyy")</f>
        <v>Oct-2024</v>
      </c>
      <c r="Z2004" t="str">
        <f>_xlfn.XLOOKUP(tblSales[[#This Row],[Product_ID]],Products!$A:$A,Products!$C:$C,"Women Dresses")</f>
        <v>Accessories</v>
      </c>
      <c r="AA2004" t="str">
        <f>_xlfn.XLOOKUP(tblSales[[#This Row],[Product_ID]],Products!$A:$A,Products!$D:$D,"Unknown")</f>
        <v>Tie</v>
      </c>
      <c r="AB2004" t="str">
        <f>_xlfn.XLOOKUP(tblSales[[#This Row],[Product_ID]],Products!$A:$A,Products!$E:$E,"Unknown")</f>
        <v>Allen Solly</v>
      </c>
      <c r="AC2004" t="str">
        <f>_xlfn.XLOOKUP(tblSales[[#This Row],[Store_ID]],Stores!$A:$A,Stores!$B:$B,"Unknown")</f>
        <v>TrendMart Thiruvananthapuram High Street</v>
      </c>
      <c r="AD2004" t="str">
        <f>_xlfn.XLOOKUP(tblSales[[#This Row],[Store_ID]],Stores!$A:$A,Stores!$E:$E,"Unknown")</f>
        <v>South Zone 1</v>
      </c>
      <c r="AE2004" t="str">
        <f>_xlfn.XLOOKUP(tblSales[[#This Row],[Customer_ID]],Customers!$A:$A,Customers!$B:$B,"Unknown")</f>
        <v>Usha Krishnan</v>
      </c>
      <c r="AF2004" t="str">
        <f>_xlfn.XLOOKUP(tblSales[[#This Row],[Customer_ID]],Customers!$A:$A,Customers!$J:$J,"Unknown")</f>
        <v>Gold</v>
      </c>
      <c r="AG2004" t="str">
        <f>_xlfn.XLOOKUP(tblSales[[#This Row],[Employee_ID]],Employees!$A:$A,Employees!$B:$B,"Unknown")</f>
        <v>Charulatha Kumar</v>
      </c>
      <c r="AH2004">
        <f>IF(MONTH(tblSales[[#This Row],[Invoice Date]])&gt;=4,MONTH(tblSales[[#This Row],[Invoice Date]]),MONTH(tblSales[[#This Row],[Invoice Date]])+12)</f>
        <v>10</v>
      </c>
      <c r="AI2004" s="8">
        <f>DATE(YEAR(tblSales[[#This Row],[Invoice Date]]),MONTH(tblSales[[#This Row],[Invoice Date]]),1)</f>
        <v>45566</v>
      </c>
      <c r="AJ2004" t="str">
        <f>_xlfn.XLOOKUP(tblSales[[#This Row],[Product_ID]],Products!$A:$A,Products!$B:$B,"Unknown")</f>
        <v>Allen Solly Tie Pink</v>
      </c>
      <c r="AK2004" s="9">
        <f>IFERROR(tblSales[[#This Row],[Profit]]/tblSales[[#This Row],[Sales Amount]],0)</f>
        <v>0.13721306650971152</v>
      </c>
      <c r="AL2004" t="str">
        <f>IF(tblSales[[#This Row],[Discount %]]&lt;=5,"0-5%",
IF(tblSales[[#This Row],[Discount %]]&lt;=10,"5-10%",
IF(tblSales[[#This Row],[Discount %]]&lt;=15,"10-15%",
IF(tblSales[[#This Row],[Discount %]]&lt;=20,"15-20%","20%+"))))</f>
        <v>20%+</v>
      </c>
    </row>
    <row r="2005" spans="1:38">
      <c r="A2005" s="2" t="s">
        <v>3952</v>
      </c>
      <c r="B2005" s="11">
        <v>45563</v>
      </c>
      <c r="C2005" s="2" t="s">
        <v>3953</v>
      </c>
      <c r="D2005" s="2" t="s">
        <v>577</v>
      </c>
      <c r="E2005" s="2" t="s">
        <v>394</v>
      </c>
      <c r="F2005" s="2" t="s">
        <v>172</v>
      </c>
      <c r="G2005" s="2">
        <v>6</v>
      </c>
      <c r="H2005" s="2">
        <v>733.98</v>
      </c>
      <c r="I2005" s="2">
        <v>10</v>
      </c>
      <c r="J2005" s="2">
        <v>440.39</v>
      </c>
      <c r="K2005" s="2">
        <v>5</v>
      </c>
      <c r="L2005" s="2">
        <v>198.17</v>
      </c>
      <c r="M2005" s="2">
        <v>4161.66</v>
      </c>
      <c r="N2005" s="2">
        <v>2507.52</v>
      </c>
      <c r="O2005" s="2">
        <f t="shared" si="78"/>
        <v>1455.9699999999998</v>
      </c>
      <c r="P2005" s="2" t="s">
        <v>29</v>
      </c>
      <c r="Q2005" s="2" t="str">
        <f t="shared" si="77"/>
        <v>Debit Card</v>
      </c>
      <c r="R2005" s="2" t="s">
        <v>21</v>
      </c>
      <c r="S2005" s="2" t="s">
        <v>56</v>
      </c>
      <c r="T2005" s="2" t="s">
        <v>682</v>
      </c>
      <c r="U2005" s="2" t="s">
        <v>60</v>
      </c>
      <c r="V2005" t="str">
        <f>TEXT(tblSales[[#This Row],[Invoice Date]],"mmm")</f>
        <v>Sep</v>
      </c>
      <c r="W2005">
        <f>MONTH(tblSales[[#This Row],[Invoice Date]])</f>
        <v>9</v>
      </c>
      <c r="X2005">
        <f>YEAR(tblSales[[#This Row],[Invoice Date]])</f>
        <v>2024</v>
      </c>
      <c r="Y2005" t="str">
        <f>TEXT(tblSales[[#This Row],[Invoice Date]],"mmm-yyyy")</f>
        <v>Sep-2024</v>
      </c>
      <c r="Z2005" t="str">
        <f>_xlfn.XLOOKUP(tblSales[[#This Row],[Product_ID]],Products!$A:$A,Products!$C:$C,"Women Dresses")</f>
        <v>Men T-Shirts</v>
      </c>
      <c r="AA2005" t="str">
        <f>_xlfn.XLOOKUP(tblSales[[#This Row],[Product_ID]],Products!$A:$A,Products!$D:$D,"Unknown")</f>
        <v>Graphic Tee</v>
      </c>
      <c r="AB2005" t="str">
        <f>_xlfn.XLOOKUP(tblSales[[#This Row],[Product_ID]],Products!$A:$A,Products!$E:$E,"Unknown")</f>
        <v>Reebok</v>
      </c>
      <c r="AC2005" t="str">
        <f>_xlfn.XLOOKUP(tblSales[[#This Row],[Store_ID]],Stores!$A:$A,Stores!$B:$B,"Unknown")</f>
        <v>TrendMart Thoothukudi High Street</v>
      </c>
      <c r="AD2005" t="str">
        <f>_xlfn.XLOOKUP(tblSales[[#This Row],[Store_ID]],Stores!$A:$A,Stores!$E:$E,"Unknown")</f>
        <v>South Zone 1</v>
      </c>
      <c r="AE2005" t="str">
        <f>_xlfn.XLOOKUP(tblSales[[#This Row],[Customer_ID]],Customers!$A:$A,Customers!$B:$B,"Unknown")</f>
        <v>Karthik Shetty</v>
      </c>
      <c r="AF2005" t="str">
        <f>_xlfn.XLOOKUP(tblSales[[#This Row],[Customer_ID]],Customers!$A:$A,Customers!$J:$J,"Unknown")</f>
        <v>Gold</v>
      </c>
      <c r="AG2005" t="str">
        <f>_xlfn.XLOOKUP(tblSales[[#This Row],[Employee_ID]],Employees!$A:$A,Employees!$B:$B,"Unknown")</f>
        <v>Eswar Prasad</v>
      </c>
      <c r="AH2005">
        <f>IF(MONTH(tblSales[[#This Row],[Invoice Date]])&gt;=4,MONTH(tblSales[[#This Row],[Invoice Date]]),MONTH(tblSales[[#This Row],[Invoice Date]])+12)</f>
        <v>9</v>
      </c>
      <c r="AI2005" s="8">
        <f>DATE(YEAR(tblSales[[#This Row],[Invoice Date]]),MONTH(tblSales[[#This Row],[Invoice Date]]),1)</f>
        <v>45536</v>
      </c>
      <c r="AJ2005" t="str">
        <f>_xlfn.XLOOKUP(tblSales[[#This Row],[Product_ID]],Products!$A:$A,Products!$B:$B,"Unknown")</f>
        <v>Reebok Graphic Tee Cream</v>
      </c>
      <c r="AK2005" s="9">
        <f>IFERROR(tblSales[[#This Row],[Profit]]/tblSales[[#This Row],[Sales Amount]],0)</f>
        <v>0.34985318358539619</v>
      </c>
      <c r="AL2005" t="str">
        <f>IF(tblSales[[#This Row],[Discount %]]&lt;=5,"0-5%",
IF(tblSales[[#This Row],[Discount %]]&lt;=10,"5-10%",
IF(tblSales[[#This Row],[Discount %]]&lt;=15,"10-15%",
IF(tblSales[[#This Row],[Discount %]]&lt;=20,"15-20%","20%+"))))</f>
        <v>5-10%</v>
      </c>
    </row>
    <row r="2006" spans="1:38">
      <c r="A2006" s="2" t="s">
        <v>3954</v>
      </c>
      <c r="B2006" s="11">
        <v>45511</v>
      </c>
      <c r="C2006" s="2" t="s">
        <v>896</v>
      </c>
      <c r="D2006" s="2" t="s">
        <v>1498</v>
      </c>
      <c r="E2006" s="2" t="s">
        <v>457</v>
      </c>
      <c r="F2006" s="2" t="s">
        <v>128</v>
      </c>
      <c r="G2006" s="2">
        <v>1</v>
      </c>
      <c r="H2006" s="2">
        <v>2211.9</v>
      </c>
      <c r="I2006" s="2">
        <v>0</v>
      </c>
      <c r="J2006" s="2">
        <v>0</v>
      </c>
      <c r="K2006" s="2">
        <v>12</v>
      </c>
      <c r="L2006" s="2">
        <v>265.43</v>
      </c>
      <c r="M2006" s="2">
        <v>2477.33</v>
      </c>
      <c r="N2006" s="2">
        <v>1580.02</v>
      </c>
      <c r="O2006" s="2">
        <f t="shared" si="78"/>
        <v>631.87999999999988</v>
      </c>
      <c r="P2006" s="2" t="s">
        <v>28</v>
      </c>
      <c r="Q2006" s="2" t="str">
        <f t="shared" si="77"/>
        <v>Credit Card</v>
      </c>
      <c r="R2006" s="2" t="s">
        <v>20</v>
      </c>
      <c r="S2006" s="2" t="s">
        <v>56</v>
      </c>
      <c r="T2006" s="2" t="s">
        <v>406</v>
      </c>
      <c r="U2006" s="2" t="s">
        <v>59</v>
      </c>
      <c r="V2006" t="str">
        <f>TEXT(tblSales[[#This Row],[Invoice Date]],"mmm")</f>
        <v>Aug</v>
      </c>
      <c r="W2006">
        <f>MONTH(tblSales[[#This Row],[Invoice Date]])</f>
        <v>8</v>
      </c>
      <c r="X2006">
        <f>YEAR(tblSales[[#This Row],[Invoice Date]])</f>
        <v>2024</v>
      </c>
      <c r="Y2006" t="str">
        <f>TEXT(tblSales[[#This Row],[Invoice Date]],"mmm-yyyy")</f>
        <v>Aug-2024</v>
      </c>
      <c r="Z2006" t="str">
        <f>_xlfn.XLOOKUP(tblSales[[#This Row],[Product_ID]],Products!$A:$A,Products!$C:$C,"Women Dresses")</f>
        <v>Men Ethnic</v>
      </c>
      <c r="AA2006" t="str">
        <f>_xlfn.XLOOKUP(tblSales[[#This Row],[Product_ID]],Products!$A:$A,Products!$D:$D,"Unknown")</f>
        <v>Kurta</v>
      </c>
      <c r="AB2006" t="str">
        <f>_xlfn.XLOOKUP(tblSales[[#This Row],[Product_ID]],Products!$A:$A,Products!$E:$E,"Unknown")</f>
        <v>Woodland</v>
      </c>
      <c r="AC2006" t="str">
        <f>_xlfn.XLOOKUP(tblSales[[#This Row],[Store_ID]],Stores!$A:$A,Stores!$B:$B,"Unknown")</f>
        <v>TrendMart Kochi High Street</v>
      </c>
      <c r="AD2006" t="str">
        <f>_xlfn.XLOOKUP(tblSales[[#This Row],[Store_ID]],Stores!$A:$A,Stores!$E:$E,"Unknown")</f>
        <v>South Zone 1</v>
      </c>
      <c r="AE2006" t="str">
        <f>_xlfn.XLOOKUP(tblSales[[#This Row],[Customer_ID]],Customers!$A:$A,Customers!$B:$B,"Unknown")</f>
        <v>Hema Naidu</v>
      </c>
      <c r="AF2006" t="str">
        <f>_xlfn.XLOOKUP(tblSales[[#This Row],[Customer_ID]],Customers!$A:$A,Customers!$J:$J,"Unknown")</f>
        <v>Silver</v>
      </c>
      <c r="AG2006" t="str">
        <f>_xlfn.XLOOKUP(tblSales[[#This Row],[Employee_ID]],Employees!$A:$A,Employees!$B:$B,"Unknown")</f>
        <v>Praveen Gupta</v>
      </c>
      <c r="AH2006">
        <f>IF(MONTH(tblSales[[#This Row],[Invoice Date]])&gt;=4,MONTH(tblSales[[#This Row],[Invoice Date]]),MONTH(tblSales[[#This Row],[Invoice Date]])+12)</f>
        <v>8</v>
      </c>
      <c r="AI2006" s="8">
        <f>DATE(YEAR(tblSales[[#This Row],[Invoice Date]]),MONTH(tblSales[[#This Row],[Invoice Date]]),1)</f>
        <v>45505</v>
      </c>
      <c r="AJ2006" t="str">
        <f>_xlfn.XLOOKUP(tblSales[[#This Row],[Product_ID]],Products!$A:$A,Products!$B:$B,"Unknown")</f>
        <v>Woodland Kurta Teal</v>
      </c>
      <c r="AK2006" s="9">
        <f>IFERROR(tblSales[[#This Row],[Profit]]/tblSales[[#This Row],[Sales Amount]],0)</f>
        <v>0.25506492877412373</v>
      </c>
      <c r="AL2006" t="str">
        <f>IF(tblSales[[#This Row],[Discount %]]&lt;=5,"0-5%",
IF(tblSales[[#This Row],[Discount %]]&lt;=10,"5-10%",
IF(tblSales[[#This Row],[Discount %]]&lt;=15,"10-15%",
IF(tblSales[[#This Row],[Discount %]]&lt;=20,"15-20%","20%+"))))</f>
        <v>0-5%</v>
      </c>
    </row>
    <row r="2007" spans="1:38">
      <c r="A2007" s="2" t="s">
        <v>3955</v>
      </c>
      <c r="B2007" s="11">
        <v>45549</v>
      </c>
      <c r="C2007" s="2" t="s">
        <v>279</v>
      </c>
      <c r="D2007" s="2" t="s">
        <v>1369</v>
      </c>
      <c r="E2007" s="2" t="s">
        <v>296</v>
      </c>
      <c r="F2007" s="2" t="s">
        <v>161</v>
      </c>
      <c r="G2007" s="2">
        <v>1</v>
      </c>
      <c r="H2007" s="2">
        <v>779.31</v>
      </c>
      <c r="I2007" s="2">
        <v>5</v>
      </c>
      <c r="J2007" s="2">
        <v>38.97</v>
      </c>
      <c r="K2007" s="2">
        <v>5</v>
      </c>
      <c r="L2007" s="2">
        <v>37.020000000000003</v>
      </c>
      <c r="M2007" s="2">
        <v>777.36</v>
      </c>
      <c r="N2007" s="2">
        <v>513.84</v>
      </c>
      <c r="O2007" s="2">
        <f t="shared" si="78"/>
        <v>226.49999999999997</v>
      </c>
      <c r="P2007" s="2" t="s">
        <v>32</v>
      </c>
      <c r="Q2007" s="2" t="str">
        <f t="shared" si="77"/>
        <v>UPI</v>
      </c>
      <c r="R2007" s="2" t="s">
        <v>21</v>
      </c>
      <c r="S2007" s="2" t="s">
        <v>56</v>
      </c>
      <c r="T2007" s="2" t="s">
        <v>2103</v>
      </c>
      <c r="U2007" s="2" t="s">
        <v>60</v>
      </c>
      <c r="V2007" t="str">
        <f>TEXT(tblSales[[#This Row],[Invoice Date]],"mmm")</f>
        <v>Sep</v>
      </c>
      <c r="W2007">
        <f>MONTH(tblSales[[#This Row],[Invoice Date]])</f>
        <v>9</v>
      </c>
      <c r="X2007">
        <f>YEAR(tblSales[[#This Row],[Invoice Date]])</f>
        <v>2024</v>
      </c>
      <c r="Y2007" t="str">
        <f>TEXT(tblSales[[#This Row],[Invoice Date]],"mmm-yyyy")</f>
        <v>Sep-2024</v>
      </c>
      <c r="Z2007" t="str">
        <f>_xlfn.XLOOKUP(tblSales[[#This Row],[Product_ID]],Products!$A:$A,Products!$C:$C,"Women Dresses")</f>
        <v>Women Dresses</v>
      </c>
      <c r="AA2007" t="str">
        <f>_xlfn.XLOOKUP(tblSales[[#This Row],[Product_ID]],Products!$A:$A,Products!$D:$D,"Unknown")</f>
        <v>Unknown</v>
      </c>
      <c r="AB2007" t="str">
        <f>_xlfn.XLOOKUP(tblSales[[#This Row],[Product_ID]],Products!$A:$A,Products!$E:$E,"Unknown")</f>
        <v>Unknown</v>
      </c>
      <c r="AC2007" t="str">
        <f>_xlfn.XLOOKUP(tblSales[[#This Row],[Store_ID]],Stores!$A:$A,Stores!$B:$B,"Unknown")</f>
        <v>TrendMart Thiruvananthapuram High Street</v>
      </c>
      <c r="AD2007" t="str">
        <f>_xlfn.XLOOKUP(tblSales[[#This Row],[Store_ID]],Stores!$A:$A,Stores!$E:$E,"Unknown")</f>
        <v>South Zone 1</v>
      </c>
      <c r="AE2007" t="str">
        <f>_xlfn.XLOOKUP(tblSales[[#This Row],[Customer_ID]],Customers!$A:$A,Customers!$B:$B,"Unknown")</f>
        <v>Charulatha Ramachandran</v>
      </c>
      <c r="AF2007" t="str">
        <f>_xlfn.XLOOKUP(tblSales[[#This Row],[Customer_ID]],Customers!$A:$A,Customers!$J:$J,"Unknown")</f>
        <v>Platinum</v>
      </c>
      <c r="AG2007" t="str">
        <f>_xlfn.XLOOKUP(tblSales[[#This Row],[Employee_ID]],Employees!$A:$A,Employees!$B:$B,"Unknown")</f>
        <v>Chandra Reddy</v>
      </c>
      <c r="AH2007">
        <f>IF(MONTH(tblSales[[#This Row],[Invoice Date]])&gt;=4,MONTH(tblSales[[#This Row],[Invoice Date]]),MONTH(tblSales[[#This Row],[Invoice Date]])+12)</f>
        <v>9</v>
      </c>
      <c r="AI2007" s="8">
        <f>DATE(YEAR(tblSales[[#This Row],[Invoice Date]]),MONTH(tblSales[[#This Row],[Invoice Date]]),1)</f>
        <v>45536</v>
      </c>
      <c r="AJ2007" t="str">
        <f>_xlfn.XLOOKUP(tblSales[[#This Row],[Product_ID]],Products!$A:$A,Products!$B:$B,"Unknown")</f>
        <v>Unknown</v>
      </c>
      <c r="AK2007" s="9">
        <f>IFERROR(tblSales[[#This Row],[Profit]]/tblSales[[#This Row],[Sales Amount]],0)</f>
        <v>0.29137079345476996</v>
      </c>
      <c r="AL2007" t="str">
        <f>IF(tblSales[[#This Row],[Discount %]]&lt;=5,"0-5%",
IF(tblSales[[#This Row],[Discount %]]&lt;=10,"5-10%",
IF(tblSales[[#This Row],[Discount %]]&lt;=15,"10-15%",
IF(tblSales[[#This Row],[Discount %]]&lt;=20,"15-20%","20%+"))))</f>
        <v>0-5%</v>
      </c>
    </row>
    <row r="2008" spans="1:38">
      <c r="A2008" s="2" t="s">
        <v>3956</v>
      </c>
      <c r="B2008" s="11">
        <v>45638</v>
      </c>
      <c r="C2008" s="2" t="s">
        <v>2018</v>
      </c>
      <c r="D2008" s="2" t="s">
        <v>770</v>
      </c>
      <c r="E2008" s="2" t="s">
        <v>413</v>
      </c>
      <c r="F2008" s="2" t="s">
        <v>92</v>
      </c>
      <c r="G2008" s="2">
        <v>2</v>
      </c>
      <c r="H2008" s="2">
        <v>2054.0700000000002</v>
      </c>
      <c r="I2008" s="2">
        <v>10</v>
      </c>
      <c r="J2008" s="2">
        <v>410.81</v>
      </c>
      <c r="K2008" s="2">
        <v>12</v>
      </c>
      <c r="L2008" s="2">
        <v>443.68</v>
      </c>
      <c r="M2008" s="2">
        <v>4141.01</v>
      </c>
      <c r="N2008" s="2">
        <v>2985.42</v>
      </c>
      <c r="O2008" s="2">
        <f t="shared" si="78"/>
        <v>711.91000000000008</v>
      </c>
      <c r="P2008" s="2" t="s">
        <v>29</v>
      </c>
      <c r="Q2008" s="2" t="str">
        <f t="shared" si="77"/>
        <v>Debit Card</v>
      </c>
      <c r="R2008" s="2" t="s">
        <v>20</v>
      </c>
      <c r="S2008" s="2" t="s">
        <v>56</v>
      </c>
      <c r="T2008" s="2" t="s">
        <v>3957</v>
      </c>
      <c r="U2008" s="2" t="s">
        <v>59</v>
      </c>
      <c r="V2008" t="str">
        <f>TEXT(tblSales[[#This Row],[Invoice Date]],"mmm")</f>
        <v>Dec</v>
      </c>
      <c r="W2008">
        <f>MONTH(tblSales[[#This Row],[Invoice Date]])</f>
        <v>12</v>
      </c>
      <c r="X2008">
        <f>YEAR(tblSales[[#This Row],[Invoice Date]])</f>
        <v>2024</v>
      </c>
      <c r="Y2008" t="str">
        <f>TEXT(tblSales[[#This Row],[Invoice Date]],"mmm-yyyy")</f>
        <v>Dec-2024</v>
      </c>
      <c r="Z2008" t="str">
        <f>_xlfn.XLOOKUP(tblSales[[#This Row],[Product_ID]],Products!$A:$A,Products!$C:$C,"Women Dresses")</f>
        <v>Footwear</v>
      </c>
      <c r="AA2008" t="str">
        <f>_xlfn.XLOOKUP(tblSales[[#This Row],[Product_ID]],Products!$A:$A,Products!$D:$D,"Unknown")</f>
        <v>Slippers</v>
      </c>
      <c r="AB2008" t="str">
        <f>_xlfn.XLOOKUP(tblSales[[#This Row],[Product_ID]],Products!$A:$A,Products!$E:$E,"Unknown")</f>
        <v>AND</v>
      </c>
      <c r="AC2008" t="str">
        <f>_xlfn.XLOOKUP(tblSales[[#This Row],[Store_ID]],Stores!$A:$A,Stores!$B:$B,"Unknown")</f>
        <v>TrendMart Thiruvananthapuram High Street</v>
      </c>
      <c r="AD2008" t="str">
        <f>_xlfn.XLOOKUP(tblSales[[#This Row],[Store_ID]],Stores!$A:$A,Stores!$E:$E,"Unknown")</f>
        <v>South Zone 1</v>
      </c>
      <c r="AE2008" t="str">
        <f>_xlfn.XLOOKUP(tblSales[[#This Row],[Customer_ID]],Customers!$A:$A,Customers!$B:$B,"Unknown")</f>
        <v>Naresh Gupta</v>
      </c>
      <c r="AF2008" t="str">
        <f>_xlfn.XLOOKUP(tblSales[[#This Row],[Customer_ID]],Customers!$A:$A,Customers!$J:$J,"Unknown")</f>
        <v>Gold</v>
      </c>
      <c r="AG2008" t="str">
        <f>_xlfn.XLOOKUP(tblSales[[#This Row],[Employee_ID]],Employees!$A:$A,Employees!$B:$B,"Unknown")</f>
        <v>Manoj Ramachandran</v>
      </c>
      <c r="AH2008">
        <f>IF(MONTH(tblSales[[#This Row],[Invoice Date]])&gt;=4,MONTH(tblSales[[#This Row],[Invoice Date]]),MONTH(tblSales[[#This Row],[Invoice Date]])+12)</f>
        <v>12</v>
      </c>
      <c r="AI2008" s="8">
        <f>DATE(YEAR(tblSales[[#This Row],[Invoice Date]]),MONTH(tblSales[[#This Row],[Invoice Date]]),1)</f>
        <v>45627</v>
      </c>
      <c r="AJ2008" t="str">
        <f>_xlfn.XLOOKUP(tblSales[[#This Row],[Product_ID]],Products!$A:$A,Products!$B:$B,"Unknown")</f>
        <v>AND Slippers Grey</v>
      </c>
      <c r="AK2008" s="9">
        <f>IFERROR(tblSales[[#This Row],[Profit]]/tblSales[[#This Row],[Sales Amount]],0)</f>
        <v>0.17191699609515554</v>
      </c>
      <c r="AL2008" t="str">
        <f>IF(tblSales[[#This Row],[Discount %]]&lt;=5,"0-5%",
IF(tblSales[[#This Row],[Discount %]]&lt;=10,"5-10%",
IF(tblSales[[#This Row],[Discount %]]&lt;=15,"10-15%",
IF(tblSales[[#This Row],[Discount %]]&lt;=20,"15-20%","20%+"))))</f>
        <v>5-10%</v>
      </c>
    </row>
    <row r="2009" spans="1:38">
      <c r="A2009" s="2" t="s">
        <v>3958</v>
      </c>
      <c r="B2009" s="11">
        <v>45667</v>
      </c>
      <c r="C2009" s="2" t="s">
        <v>2911</v>
      </c>
      <c r="D2009" s="2" t="s">
        <v>1771</v>
      </c>
      <c r="E2009" s="2" t="s">
        <v>292</v>
      </c>
      <c r="F2009" s="2" t="s">
        <v>319</v>
      </c>
      <c r="G2009" s="2">
        <v>4</v>
      </c>
      <c r="H2009" s="2">
        <v>1289.0999999999999</v>
      </c>
      <c r="I2009" s="2">
        <v>25</v>
      </c>
      <c r="J2009" s="2">
        <v>1289.0999999999999</v>
      </c>
      <c r="K2009" s="2">
        <v>12</v>
      </c>
      <c r="L2009" s="2">
        <v>464.08</v>
      </c>
      <c r="M2009" s="2">
        <v>4331.38</v>
      </c>
      <c r="N2009" s="2">
        <v>3625.2</v>
      </c>
      <c r="O2009" s="2">
        <f t="shared" si="78"/>
        <v>242.10000000000031</v>
      </c>
      <c r="P2009" s="2" t="s">
        <v>27</v>
      </c>
      <c r="Q2009" s="2" t="str">
        <f t="shared" si="77"/>
        <v>Cash</v>
      </c>
      <c r="R2009" s="2" t="s">
        <v>20</v>
      </c>
      <c r="S2009" s="2" t="s">
        <v>56</v>
      </c>
      <c r="T2009" s="2" t="s">
        <v>2686</v>
      </c>
      <c r="U2009" s="2" t="s">
        <v>59</v>
      </c>
      <c r="V2009" t="str">
        <f>TEXT(tblSales[[#This Row],[Invoice Date]],"mmm")</f>
        <v>Jan</v>
      </c>
      <c r="W2009">
        <f>MONTH(tblSales[[#This Row],[Invoice Date]])</f>
        <v>1</v>
      </c>
      <c r="X2009">
        <f>YEAR(tblSales[[#This Row],[Invoice Date]])</f>
        <v>2025</v>
      </c>
      <c r="Y2009" t="str">
        <f>TEXT(tblSales[[#This Row],[Invoice Date]],"mmm-yyyy")</f>
        <v>Jan-2025</v>
      </c>
      <c r="Z2009" t="str">
        <f>_xlfn.XLOOKUP(tblSales[[#This Row],[Product_ID]],Products!$A:$A,Products!$C:$C,"Women Dresses")</f>
        <v>Wallets</v>
      </c>
      <c r="AA2009" t="str">
        <f>_xlfn.XLOOKUP(tblSales[[#This Row],[Product_ID]],Products!$A:$A,Products!$D:$D,"Unknown")</f>
        <v>Card Holder</v>
      </c>
      <c r="AB2009" t="str">
        <f>_xlfn.XLOOKUP(tblSales[[#This Row],[Product_ID]],Products!$A:$A,Products!$E:$E,"Unknown")</f>
        <v>Louis Philippe</v>
      </c>
      <c r="AC2009" t="str">
        <f>_xlfn.XLOOKUP(tblSales[[#This Row],[Store_ID]],Stores!$A:$A,Stores!$B:$B,"Unknown")</f>
        <v>TrendMart Kozhikode High Street</v>
      </c>
      <c r="AD2009" t="str">
        <f>_xlfn.XLOOKUP(tblSales[[#This Row],[Store_ID]],Stores!$A:$A,Stores!$E:$E,"Unknown")</f>
        <v>South Zone 1</v>
      </c>
      <c r="AE2009" t="str">
        <f>_xlfn.XLOOKUP(tblSales[[#This Row],[Customer_ID]],Customers!$A:$A,Customers!$B:$B,"Unknown")</f>
        <v>Harini Venkatesan</v>
      </c>
      <c r="AF2009" t="str">
        <f>_xlfn.XLOOKUP(tblSales[[#This Row],[Customer_ID]],Customers!$A:$A,Customers!$J:$J,"Unknown")</f>
        <v>Silver</v>
      </c>
      <c r="AG2009" t="str">
        <f>_xlfn.XLOOKUP(tblSales[[#This Row],[Employee_ID]],Employees!$A:$A,Employees!$B:$B,"Unknown")</f>
        <v>Sathish Sundaram</v>
      </c>
      <c r="AH2009">
        <f>IF(MONTH(tblSales[[#This Row],[Invoice Date]])&gt;=4,MONTH(tblSales[[#This Row],[Invoice Date]]),MONTH(tblSales[[#This Row],[Invoice Date]])+12)</f>
        <v>13</v>
      </c>
      <c r="AI2009" s="8">
        <f>DATE(YEAR(tblSales[[#This Row],[Invoice Date]]),MONTH(tblSales[[#This Row],[Invoice Date]]),1)</f>
        <v>45658</v>
      </c>
      <c r="AJ2009" t="str">
        <f>_xlfn.XLOOKUP(tblSales[[#This Row],[Product_ID]],Products!$A:$A,Products!$B:$B,"Unknown")</f>
        <v>Louis Philippe Card Holder Mustard</v>
      </c>
      <c r="AK2009" s="9">
        <f>IFERROR(tblSales[[#This Row],[Profit]]/tblSales[[#This Row],[Sales Amount]],0)</f>
        <v>5.5894426256758882E-2</v>
      </c>
      <c r="AL2009" t="str">
        <f>IF(tblSales[[#This Row],[Discount %]]&lt;=5,"0-5%",
IF(tblSales[[#This Row],[Discount %]]&lt;=10,"5-10%",
IF(tblSales[[#This Row],[Discount %]]&lt;=15,"10-15%",
IF(tblSales[[#This Row],[Discount %]]&lt;=20,"15-20%","20%+"))))</f>
        <v>20%+</v>
      </c>
    </row>
    <row r="2010" spans="1:38">
      <c r="A2010" s="2" t="s">
        <v>3959</v>
      </c>
      <c r="B2010" s="11">
        <v>45489</v>
      </c>
      <c r="C2010" s="2" t="s">
        <v>2129</v>
      </c>
      <c r="D2010" s="2" t="s">
        <v>629</v>
      </c>
      <c r="E2010" s="2" t="s">
        <v>404</v>
      </c>
      <c r="F2010" s="2" t="s">
        <v>172</v>
      </c>
      <c r="G2010" s="2">
        <v>2</v>
      </c>
      <c r="H2010" s="2">
        <v>995.91</v>
      </c>
      <c r="I2010" s="2">
        <v>25</v>
      </c>
      <c r="J2010" s="2">
        <v>497.95</v>
      </c>
      <c r="K2010" s="2">
        <v>5</v>
      </c>
      <c r="L2010" s="2">
        <v>74.69</v>
      </c>
      <c r="M2010" s="2">
        <v>1568.56</v>
      </c>
      <c r="N2010" s="2">
        <v>1252.52</v>
      </c>
      <c r="O2010" s="2">
        <f t="shared" si="78"/>
        <v>241.34999999999997</v>
      </c>
      <c r="P2010" s="2" t="s">
        <v>32</v>
      </c>
      <c r="Q2010" s="2" t="str">
        <f t="shared" si="77"/>
        <v>UPI</v>
      </c>
      <c r="R2010" s="2" t="s">
        <v>21</v>
      </c>
      <c r="S2010" s="2" t="s">
        <v>56</v>
      </c>
      <c r="T2010" s="2" t="s">
        <v>1726</v>
      </c>
      <c r="U2010" s="2" t="s">
        <v>59</v>
      </c>
      <c r="V2010" t="str">
        <f>TEXT(tblSales[[#This Row],[Invoice Date]],"mmm")</f>
        <v>Jul</v>
      </c>
      <c r="W2010">
        <f>MONTH(tblSales[[#This Row],[Invoice Date]])</f>
        <v>7</v>
      </c>
      <c r="X2010">
        <f>YEAR(tblSales[[#This Row],[Invoice Date]])</f>
        <v>2024</v>
      </c>
      <c r="Y2010" t="str">
        <f>TEXT(tblSales[[#This Row],[Invoice Date]],"mmm-yyyy")</f>
        <v>Jul-2024</v>
      </c>
      <c r="Z2010" t="str">
        <f>_xlfn.XLOOKUP(tblSales[[#This Row],[Product_ID]],Products!$A:$A,Products!$C:$C,"Women Dresses")</f>
        <v>Sportswear</v>
      </c>
      <c r="AA2010" t="str">
        <f>_xlfn.XLOOKUP(tblSales[[#This Row],[Product_ID]],Products!$A:$A,Products!$D:$D,"Unknown")</f>
        <v>Track Suit</v>
      </c>
      <c r="AB2010" t="str">
        <f>_xlfn.XLOOKUP(tblSales[[#This Row],[Product_ID]],Products!$A:$A,Products!$E:$E,"Unknown")</f>
        <v>Being Human</v>
      </c>
      <c r="AC2010" t="str">
        <f>_xlfn.XLOOKUP(tblSales[[#This Row],[Store_ID]],Stores!$A:$A,Stores!$B:$B,"Unknown")</f>
        <v>TrendMart Visakhapatnam High Street</v>
      </c>
      <c r="AD2010" t="str">
        <f>_xlfn.XLOOKUP(tblSales[[#This Row],[Store_ID]],Stores!$A:$A,Stores!$E:$E,"Unknown")</f>
        <v>South Zone 3</v>
      </c>
      <c r="AE2010" t="str">
        <f>_xlfn.XLOOKUP(tblSales[[#This Row],[Customer_ID]],Customers!$A:$A,Customers!$B:$B,"Unknown")</f>
        <v>Dhruv Pillai</v>
      </c>
      <c r="AF2010" t="str">
        <f>_xlfn.XLOOKUP(tblSales[[#This Row],[Customer_ID]],Customers!$A:$A,Customers!$J:$J,"Unknown")</f>
        <v>Gold</v>
      </c>
      <c r="AG2010" t="str">
        <f>_xlfn.XLOOKUP(tblSales[[#This Row],[Employee_ID]],Employees!$A:$A,Employees!$B:$B,"Unknown")</f>
        <v>Eswar Prasad</v>
      </c>
      <c r="AH2010">
        <f>IF(MONTH(tblSales[[#This Row],[Invoice Date]])&gt;=4,MONTH(tblSales[[#This Row],[Invoice Date]]),MONTH(tblSales[[#This Row],[Invoice Date]])+12)</f>
        <v>7</v>
      </c>
      <c r="AI2010" s="8">
        <f>DATE(YEAR(tblSales[[#This Row],[Invoice Date]]),MONTH(tblSales[[#This Row],[Invoice Date]]),1)</f>
        <v>45474</v>
      </c>
      <c r="AJ2010" t="str">
        <f>_xlfn.XLOOKUP(tblSales[[#This Row],[Product_ID]],Products!$A:$A,Products!$B:$B,"Unknown")</f>
        <v>Being Human Track Suit Mustard</v>
      </c>
      <c r="AK2010" s="9">
        <f>IFERROR(tblSales[[#This Row],[Profit]]/tblSales[[#This Row],[Sales Amount]],0)</f>
        <v>0.15386724129137552</v>
      </c>
      <c r="AL2010" t="str">
        <f>IF(tblSales[[#This Row],[Discount %]]&lt;=5,"0-5%",
IF(tblSales[[#This Row],[Discount %]]&lt;=10,"5-10%",
IF(tblSales[[#This Row],[Discount %]]&lt;=15,"10-15%",
IF(tblSales[[#This Row],[Discount %]]&lt;=20,"15-20%","20%+"))))</f>
        <v>20%+</v>
      </c>
    </row>
    <row r="2011" spans="1:38">
      <c r="A2011" s="2" t="s">
        <v>3960</v>
      </c>
      <c r="B2011" s="11">
        <v>45392</v>
      </c>
      <c r="C2011" s="2" t="s">
        <v>2055</v>
      </c>
      <c r="D2011" s="2" t="s">
        <v>606</v>
      </c>
      <c r="E2011" s="2" t="s">
        <v>484</v>
      </c>
      <c r="F2011" s="2" t="s">
        <v>285</v>
      </c>
      <c r="G2011" s="2">
        <v>5</v>
      </c>
      <c r="H2011" s="2">
        <v>515.51</v>
      </c>
      <c r="I2011" s="2">
        <v>25</v>
      </c>
      <c r="J2011" s="2">
        <v>644.39</v>
      </c>
      <c r="K2011" s="2">
        <v>5</v>
      </c>
      <c r="L2011" s="2">
        <v>96.66</v>
      </c>
      <c r="M2011" s="2">
        <v>2029.82</v>
      </c>
      <c r="N2011" s="2">
        <v>1499.3</v>
      </c>
      <c r="O2011" s="2">
        <f t="shared" si="78"/>
        <v>433.86</v>
      </c>
      <c r="P2011" s="2" t="s">
        <v>29</v>
      </c>
      <c r="Q2011" s="2" t="str">
        <f t="shared" si="77"/>
        <v>Debit Card</v>
      </c>
      <c r="R2011" s="2" t="s">
        <v>20</v>
      </c>
      <c r="S2011" s="2" t="s">
        <v>56</v>
      </c>
      <c r="T2011" s="2" t="s">
        <v>1831</v>
      </c>
      <c r="U2011" s="2" t="s">
        <v>59</v>
      </c>
      <c r="V2011" t="str">
        <f>TEXT(tblSales[[#This Row],[Invoice Date]],"mmm")</f>
        <v>Apr</v>
      </c>
      <c r="W2011">
        <f>MONTH(tblSales[[#This Row],[Invoice Date]])</f>
        <v>4</v>
      </c>
      <c r="X2011">
        <f>YEAR(tblSales[[#This Row],[Invoice Date]])</f>
        <v>2024</v>
      </c>
      <c r="Y2011" t="str">
        <f>TEXT(tblSales[[#This Row],[Invoice Date]],"mmm-yyyy")</f>
        <v>Apr-2024</v>
      </c>
      <c r="Z2011" t="str">
        <f>_xlfn.XLOOKUP(tblSales[[#This Row],[Product_ID]],Products!$A:$A,Products!$C:$C,"Women Dresses")</f>
        <v>Men T-Shirts</v>
      </c>
      <c r="AA2011" t="str">
        <f>_xlfn.XLOOKUP(tblSales[[#This Row],[Product_ID]],Products!$A:$A,Products!$D:$D,"Unknown")</f>
        <v>Round Neck</v>
      </c>
      <c r="AB2011" t="str">
        <f>_xlfn.XLOOKUP(tblSales[[#This Row],[Product_ID]],Products!$A:$A,Products!$E:$E,"Unknown")</f>
        <v>Global Desi</v>
      </c>
      <c r="AC2011" t="str">
        <f>_xlfn.XLOOKUP(tblSales[[#This Row],[Store_ID]],Stores!$A:$A,Stores!$B:$B,"Unknown")</f>
        <v>TrendMart Kochi Standard</v>
      </c>
      <c r="AD2011" t="str">
        <f>_xlfn.XLOOKUP(tblSales[[#This Row],[Store_ID]],Stores!$A:$A,Stores!$E:$E,"Unknown")</f>
        <v>South Zone 1</v>
      </c>
      <c r="AE2011" t="str">
        <f>_xlfn.XLOOKUP(tblSales[[#This Row],[Customer_ID]],Customers!$A:$A,Customers!$B:$B,"Unknown")</f>
        <v>Vasanthi Prasad</v>
      </c>
      <c r="AF2011" t="str">
        <f>_xlfn.XLOOKUP(tblSales[[#This Row],[Customer_ID]],Customers!$A:$A,Customers!$J:$J,"Unknown")</f>
        <v>Gold</v>
      </c>
      <c r="AG2011" t="str">
        <f>_xlfn.XLOOKUP(tblSales[[#This Row],[Employee_ID]],Employees!$A:$A,Employees!$B:$B,"Unknown")</f>
        <v>Yogesh Chettiar</v>
      </c>
      <c r="AH2011">
        <f>IF(MONTH(tblSales[[#This Row],[Invoice Date]])&gt;=4,MONTH(tblSales[[#This Row],[Invoice Date]]),MONTH(tblSales[[#This Row],[Invoice Date]])+12)</f>
        <v>4</v>
      </c>
      <c r="AI2011" s="8">
        <f>DATE(YEAR(tblSales[[#This Row],[Invoice Date]]),MONTH(tblSales[[#This Row],[Invoice Date]]),1)</f>
        <v>45383</v>
      </c>
      <c r="AJ2011" t="str">
        <f>_xlfn.XLOOKUP(tblSales[[#This Row],[Product_ID]],Products!$A:$A,Products!$B:$B,"Unknown")</f>
        <v>Global Desi Round Neck Green</v>
      </c>
      <c r="AK2011" s="9">
        <f>IFERROR(tblSales[[#This Row],[Profit]]/tblSales[[#This Row],[Sales Amount]],0)</f>
        <v>0.21374309052034171</v>
      </c>
      <c r="AL2011" t="str">
        <f>IF(tblSales[[#This Row],[Discount %]]&lt;=5,"0-5%",
IF(tblSales[[#This Row],[Discount %]]&lt;=10,"5-10%",
IF(tblSales[[#This Row],[Discount %]]&lt;=15,"10-15%",
IF(tblSales[[#This Row],[Discount %]]&lt;=20,"15-20%","20%+"))))</f>
        <v>20%+</v>
      </c>
    </row>
    <row r="2012" spans="1:38">
      <c r="A2012" s="2" t="s">
        <v>3961</v>
      </c>
      <c r="B2012" s="11">
        <v>45384</v>
      </c>
      <c r="C2012" s="2" t="s">
        <v>520</v>
      </c>
      <c r="D2012" s="2" t="s">
        <v>778</v>
      </c>
      <c r="E2012" s="2" t="s">
        <v>1092</v>
      </c>
      <c r="F2012" s="2" t="s">
        <v>92</v>
      </c>
      <c r="G2012" s="2">
        <v>2</v>
      </c>
      <c r="H2012" s="2">
        <v>830.72</v>
      </c>
      <c r="I2012" s="2">
        <v>0</v>
      </c>
      <c r="J2012" s="2">
        <v>0</v>
      </c>
      <c r="K2012" s="2">
        <v>5</v>
      </c>
      <c r="L2012" s="2">
        <v>83.07</v>
      </c>
      <c r="M2012" s="2">
        <v>1744.51</v>
      </c>
      <c r="N2012" s="2">
        <v>1140.4000000000001</v>
      </c>
      <c r="O2012" s="2">
        <f t="shared" si="78"/>
        <v>521.04</v>
      </c>
      <c r="P2012" s="2" t="s">
        <v>27</v>
      </c>
      <c r="Q2012" s="2" t="str">
        <f t="shared" si="77"/>
        <v>Cash</v>
      </c>
      <c r="R2012" s="2" t="s">
        <v>21</v>
      </c>
      <c r="S2012" s="2" t="s">
        <v>57</v>
      </c>
      <c r="T2012" s="2" t="s">
        <v>2429</v>
      </c>
      <c r="U2012" s="2" t="s">
        <v>59</v>
      </c>
      <c r="V2012" t="str">
        <f>TEXT(tblSales[[#This Row],[Invoice Date]],"mmm")</f>
        <v>Apr</v>
      </c>
      <c r="W2012">
        <f>MONTH(tblSales[[#This Row],[Invoice Date]])</f>
        <v>4</v>
      </c>
      <c r="X2012">
        <f>YEAR(tblSales[[#This Row],[Invoice Date]])</f>
        <v>2024</v>
      </c>
      <c r="Y2012" t="str">
        <f>TEXT(tblSales[[#This Row],[Invoice Date]],"mmm-yyyy")</f>
        <v>Apr-2024</v>
      </c>
      <c r="Z2012" t="str">
        <f>_xlfn.XLOOKUP(tblSales[[#This Row],[Product_ID]],Products!$A:$A,Products!$C:$C,"Women Dresses")</f>
        <v>Men Shirts</v>
      </c>
      <c r="AA2012" t="str">
        <f>_xlfn.XLOOKUP(tblSales[[#This Row],[Product_ID]],Products!$A:$A,Products!$D:$D,"Unknown")</f>
        <v>Denim Shirt</v>
      </c>
      <c r="AB2012" t="str">
        <f>_xlfn.XLOOKUP(tblSales[[#This Row],[Product_ID]],Products!$A:$A,Products!$E:$E,"Unknown")</f>
        <v>AND</v>
      </c>
      <c r="AC2012" t="str">
        <f>_xlfn.XLOOKUP(tblSales[[#This Row],[Store_ID]],Stores!$A:$A,Stores!$B:$B,"Unknown")</f>
        <v>TrendMart Kochi Standard</v>
      </c>
      <c r="AD2012" t="str">
        <f>_xlfn.XLOOKUP(tblSales[[#This Row],[Store_ID]],Stores!$A:$A,Stores!$E:$E,"Unknown")</f>
        <v>South Zone 1</v>
      </c>
      <c r="AE2012" t="str">
        <f>_xlfn.XLOOKUP(tblSales[[#This Row],[Customer_ID]],Customers!$A:$A,Customers!$B:$B,"Unknown")</f>
        <v>Dhanya Gopalakrishnan</v>
      </c>
      <c r="AF2012" t="str">
        <f>_xlfn.XLOOKUP(tblSales[[#This Row],[Customer_ID]],Customers!$A:$A,Customers!$J:$J,"Unknown")</f>
        <v>Gold</v>
      </c>
      <c r="AG2012" t="str">
        <f>_xlfn.XLOOKUP(tblSales[[#This Row],[Employee_ID]],Employees!$A:$A,Employees!$B:$B,"Unknown")</f>
        <v>Manoj Ramachandran</v>
      </c>
      <c r="AH2012">
        <f>IF(MONTH(tblSales[[#This Row],[Invoice Date]])&gt;=4,MONTH(tblSales[[#This Row],[Invoice Date]]),MONTH(tblSales[[#This Row],[Invoice Date]])+12)</f>
        <v>4</v>
      </c>
      <c r="AI2012" s="8">
        <f>DATE(YEAR(tblSales[[#This Row],[Invoice Date]]),MONTH(tblSales[[#This Row],[Invoice Date]]),1)</f>
        <v>45383</v>
      </c>
      <c r="AJ2012" t="str">
        <f>_xlfn.XLOOKUP(tblSales[[#This Row],[Product_ID]],Products!$A:$A,Products!$B:$B,"Unknown")</f>
        <v>AND Denim Shirt Teal</v>
      </c>
      <c r="AK2012" s="9">
        <f>IFERROR(tblSales[[#This Row],[Profit]]/tblSales[[#This Row],[Sales Amount]],0)</f>
        <v>0.29867412625894951</v>
      </c>
      <c r="AL2012" t="str">
        <f>IF(tblSales[[#This Row],[Discount %]]&lt;=5,"0-5%",
IF(tblSales[[#This Row],[Discount %]]&lt;=10,"5-10%",
IF(tblSales[[#This Row],[Discount %]]&lt;=15,"10-15%",
IF(tblSales[[#This Row],[Discount %]]&lt;=20,"15-20%","20%+"))))</f>
        <v>0-5%</v>
      </c>
    </row>
    <row r="2013" spans="1:38">
      <c r="A2013" s="2" t="s">
        <v>3962</v>
      </c>
      <c r="B2013" s="11">
        <v>45499</v>
      </c>
      <c r="C2013" s="2" t="s">
        <v>1915</v>
      </c>
      <c r="D2013" s="2" t="s">
        <v>357</v>
      </c>
      <c r="E2013" s="2" t="s">
        <v>270</v>
      </c>
      <c r="F2013" s="2" t="s">
        <v>562</v>
      </c>
      <c r="G2013" s="2">
        <v>1</v>
      </c>
      <c r="H2013" s="2">
        <v>1503.04</v>
      </c>
      <c r="I2013" s="2">
        <v>25</v>
      </c>
      <c r="J2013" s="2">
        <v>375.76</v>
      </c>
      <c r="K2013" s="2">
        <v>12</v>
      </c>
      <c r="L2013" s="2">
        <v>135.27000000000001</v>
      </c>
      <c r="M2013" s="2">
        <v>1262.55</v>
      </c>
      <c r="N2013" s="2">
        <v>1047.48</v>
      </c>
      <c r="O2013" s="2">
        <f t="shared" si="78"/>
        <v>79.799999999999926</v>
      </c>
      <c r="P2013" s="2" t="s">
        <v>28</v>
      </c>
      <c r="Q2013" s="2" t="str">
        <f t="shared" si="77"/>
        <v>Credit Card</v>
      </c>
      <c r="R2013" s="2" t="s">
        <v>20</v>
      </c>
      <c r="S2013" s="2" t="s">
        <v>56</v>
      </c>
      <c r="T2013" s="2" t="s">
        <v>506</v>
      </c>
      <c r="U2013" s="2" t="s">
        <v>59</v>
      </c>
      <c r="V2013" t="str">
        <f>TEXT(tblSales[[#This Row],[Invoice Date]],"mmm")</f>
        <v>Jul</v>
      </c>
      <c r="W2013">
        <f>MONTH(tblSales[[#This Row],[Invoice Date]])</f>
        <v>7</v>
      </c>
      <c r="X2013">
        <f>YEAR(tblSales[[#This Row],[Invoice Date]])</f>
        <v>2024</v>
      </c>
      <c r="Y2013" t="str">
        <f>TEXT(tblSales[[#This Row],[Invoice Date]],"mmm-yyyy")</f>
        <v>Jul-2024</v>
      </c>
      <c r="Z2013" t="str">
        <f>_xlfn.XLOOKUP(tblSales[[#This Row],[Product_ID]],Products!$A:$A,Products!$C:$C,"Women Dresses")</f>
        <v>Women Jeans</v>
      </c>
      <c r="AA2013" t="str">
        <f>_xlfn.XLOOKUP(tblSales[[#This Row],[Product_ID]],Products!$A:$A,Products!$D:$D,"Unknown")</f>
        <v>Skinny Fit</v>
      </c>
      <c r="AB2013" t="str">
        <f>_xlfn.XLOOKUP(tblSales[[#This Row],[Product_ID]],Products!$A:$A,Products!$E:$E,"Unknown")</f>
        <v>Killer Jeans</v>
      </c>
      <c r="AC2013" t="str">
        <f>_xlfn.XLOOKUP(tblSales[[#This Row],[Store_ID]],Stores!$A:$A,Stores!$B:$B,"Unknown")</f>
        <v>TrendMart Kochi High Street</v>
      </c>
      <c r="AD2013" t="str">
        <f>_xlfn.XLOOKUP(tblSales[[#This Row],[Store_ID]],Stores!$A:$A,Stores!$E:$E,"Unknown")</f>
        <v>South Zone 1</v>
      </c>
      <c r="AE2013" t="str">
        <f>_xlfn.XLOOKUP(tblSales[[#This Row],[Customer_ID]],Customers!$A:$A,Customers!$B:$B,"Unknown")</f>
        <v>Anitha Bhat</v>
      </c>
      <c r="AF2013" t="str">
        <f>_xlfn.XLOOKUP(tblSales[[#This Row],[Customer_ID]],Customers!$A:$A,Customers!$J:$J,"Unknown")</f>
        <v>Silver</v>
      </c>
      <c r="AG2013" t="str">
        <f>_xlfn.XLOOKUP(tblSales[[#This Row],[Employee_ID]],Employees!$A:$A,Employees!$B:$B,"Unknown")</f>
        <v>Vikram Bhat</v>
      </c>
      <c r="AH2013">
        <f>IF(MONTH(tblSales[[#This Row],[Invoice Date]])&gt;=4,MONTH(tblSales[[#This Row],[Invoice Date]]),MONTH(tblSales[[#This Row],[Invoice Date]])+12)</f>
        <v>7</v>
      </c>
      <c r="AI2013" s="8">
        <f>DATE(YEAR(tblSales[[#This Row],[Invoice Date]]),MONTH(tblSales[[#This Row],[Invoice Date]]),1)</f>
        <v>45474</v>
      </c>
      <c r="AJ2013" t="str">
        <f>_xlfn.XLOOKUP(tblSales[[#This Row],[Product_ID]],Products!$A:$A,Products!$B:$B,"Unknown")</f>
        <v>Killer Jeans Skinny Fit Mustard</v>
      </c>
      <c r="AK2013" s="9">
        <f>IFERROR(tblSales[[#This Row],[Profit]]/tblSales[[#This Row],[Sales Amount]],0)</f>
        <v>6.3205417607223424E-2</v>
      </c>
      <c r="AL2013" t="str">
        <f>IF(tblSales[[#This Row],[Discount %]]&lt;=5,"0-5%",
IF(tblSales[[#This Row],[Discount %]]&lt;=10,"5-10%",
IF(tblSales[[#This Row],[Discount %]]&lt;=15,"10-15%",
IF(tblSales[[#This Row],[Discount %]]&lt;=20,"15-20%","20%+"))))</f>
        <v>20%+</v>
      </c>
    </row>
    <row r="2014" spans="1:38">
      <c r="A2014" s="2" t="s">
        <v>3963</v>
      </c>
      <c r="B2014" s="11">
        <v>45545</v>
      </c>
      <c r="C2014" s="2" t="s">
        <v>3088</v>
      </c>
      <c r="D2014" s="2" t="s">
        <v>577</v>
      </c>
      <c r="E2014" s="2" t="s">
        <v>1780</v>
      </c>
      <c r="F2014" s="2" t="s">
        <v>493</v>
      </c>
      <c r="G2014" s="2">
        <v>1</v>
      </c>
      <c r="H2014" s="2">
        <v>673.64</v>
      </c>
      <c r="I2014" s="2">
        <v>30</v>
      </c>
      <c r="J2014" s="2">
        <v>202.09</v>
      </c>
      <c r="K2014" s="2">
        <v>5</v>
      </c>
      <c r="L2014" s="2">
        <v>23.58</v>
      </c>
      <c r="M2014" s="2">
        <v>495.13</v>
      </c>
      <c r="N2014" s="2">
        <v>417.92</v>
      </c>
      <c r="O2014" s="2">
        <f t="shared" si="78"/>
        <v>53.629999999999981</v>
      </c>
      <c r="P2014" s="2" t="s">
        <v>29</v>
      </c>
      <c r="Q2014" s="2" t="str">
        <f t="shared" si="77"/>
        <v>Debit Card</v>
      </c>
      <c r="R2014" s="2" t="s">
        <v>20</v>
      </c>
      <c r="S2014" s="2" t="s">
        <v>56</v>
      </c>
      <c r="T2014" s="2" t="s">
        <v>2528</v>
      </c>
      <c r="U2014" s="2" t="s">
        <v>59</v>
      </c>
      <c r="V2014" t="str">
        <f>TEXT(tblSales[[#This Row],[Invoice Date]],"mmm")</f>
        <v>Sep</v>
      </c>
      <c r="W2014">
        <f>MONTH(tblSales[[#This Row],[Invoice Date]])</f>
        <v>9</v>
      </c>
      <c r="X2014">
        <f>YEAR(tblSales[[#This Row],[Invoice Date]])</f>
        <v>2024</v>
      </c>
      <c r="Y2014" t="str">
        <f>TEXT(tblSales[[#This Row],[Invoice Date]],"mmm-yyyy")</f>
        <v>Sep-2024</v>
      </c>
      <c r="Z2014" t="str">
        <f>_xlfn.XLOOKUP(tblSales[[#This Row],[Product_ID]],Products!$A:$A,Products!$C:$C,"Women Dresses")</f>
        <v>Men T-Shirts</v>
      </c>
      <c r="AA2014" t="str">
        <f>_xlfn.XLOOKUP(tblSales[[#This Row],[Product_ID]],Products!$A:$A,Products!$D:$D,"Unknown")</f>
        <v>Graphic Tee</v>
      </c>
      <c r="AB2014" t="str">
        <f>_xlfn.XLOOKUP(tblSales[[#This Row],[Product_ID]],Products!$A:$A,Products!$E:$E,"Unknown")</f>
        <v>Reebok</v>
      </c>
      <c r="AC2014" t="str">
        <f>_xlfn.XLOOKUP(tblSales[[#This Row],[Store_ID]],Stores!$A:$A,Stores!$B:$B,"Unknown")</f>
        <v>TrendMart Vijayawada Outlet</v>
      </c>
      <c r="AD2014" t="str">
        <f>_xlfn.XLOOKUP(tblSales[[#This Row],[Store_ID]],Stores!$A:$A,Stores!$E:$E,"Unknown")</f>
        <v>South Zone 3</v>
      </c>
      <c r="AE2014" t="str">
        <f>_xlfn.XLOOKUP(tblSales[[#This Row],[Customer_ID]],Customers!$A:$A,Customers!$B:$B,"Unknown")</f>
        <v>Devraj Naicker</v>
      </c>
      <c r="AF2014" t="str">
        <f>_xlfn.XLOOKUP(tblSales[[#This Row],[Customer_ID]],Customers!$A:$A,Customers!$J:$J,"Unknown")</f>
        <v>Silver</v>
      </c>
      <c r="AG2014" t="str">
        <f>_xlfn.XLOOKUP(tblSales[[#This Row],[Employee_ID]],Employees!$A:$A,Employees!$B:$B,"Unknown")</f>
        <v>Gopal Prasad</v>
      </c>
      <c r="AH2014">
        <f>IF(MONTH(tblSales[[#This Row],[Invoice Date]])&gt;=4,MONTH(tblSales[[#This Row],[Invoice Date]]),MONTH(tblSales[[#This Row],[Invoice Date]])+12)</f>
        <v>9</v>
      </c>
      <c r="AI2014" s="8">
        <f>DATE(YEAR(tblSales[[#This Row],[Invoice Date]]),MONTH(tblSales[[#This Row],[Invoice Date]]),1)</f>
        <v>45536</v>
      </c>
      <c r="AJ2014" t="str">
        <f>_xlfn.XLOOKUP(tblSales[[#This Row],[Product_ID]],Products!$A:$A,Products!$B:$B,"Unknown")</f>
        <v>Reebok Graphic Tee Cream</v>
      </c>
      <c r="AK2014" s="9">
        <f>IFERROR(tblSales[[#This Row],[Profit]]/tblSales[[#This Row],[Sales Amount]],0)</f>
        <v>0.10831498798295393</v>
      </c>
      <c r="AL2014" t="str">
        <f>IF(tblSales[[#This Row],[Discount %]]&lt;=5,"0-5%",
IF(tblSales[[#This Row],[Discount %]]&lt;=10,"5-10%",
IF(tblSales[[#This Row],[Discount %]]&lt;=15,"10-15%",
IF(tblSales[[#This Row],[Discount %]]&lt;=20,"15-20%","20%+"))))</f>
        <v>20%+</v>
      </c>
    </row>
    <row r="2015" spans="1:38">
      <c r="A2015" s="2" t="s">
        <v>3964</v>
      </c>
      <c r="B2015" s="11">
        <v>45551</v>
      </c>
      <c r="C2015" s="2" t="s">
        <v>1017</v>
      </c>
      <c r="D2015" s="2" t="s">
        <v>170</v>
      </c>
      <c r="E2015" s="2" t="s">
        <v>674</v>
      </c>
      <c r="F2015" s="2" t="s">
        <v>350</v>
      </c>
      <c r="G2015" s="2">
        <v>3</v>
      </c>
      <c r="H2015" s="2">
        <v>1467.12</v>
      </c>
      <c r="I2015" s="2">
        <v>0</v>
      </c>
      <c r="J2015" s="2">
        <v>0</v>
      </c>
      <c r="K2015" s="2">
        <v>12</v>
      </c>
      <c r="L2015" s="2">
        <v>528.16</v>
      </c>
      <c r="M2015" s="2">
        <v>4929.5200000000004</v>
      </c>
      <c r="N2015" s="2">
        <v>2838.9</v>
      </c>
      <c r="O2015" s="2">
        <f t="shared" si="78"/>
        <v>1562.4600000000005</v>
      </c>
      <c r="P2015" s="2" t="s">
        <v>27</v>
      </c>
      <c r="Q2015" s="2" t="str">
        <f t="shared" si="77"/>
        <v>Cash</v>
      </c>
      <c r="R2015" s="2" t="s">
        <v>20</v>
      </c>
      <c r="S2015" s="2" t="s">
        <v>56</v>
      </c>
      <c r="T2015" s="2" t="s">
        <v>250</v>
      </c>
      <c r="U2015" s="2" t="s">
        <v>59</v>
      </c>
      <c r="V2015" t="str">
        <f>TEXT(tblSales[[#This Row],[Invoice Date]],"mmm")</f>
        <v>Sep</v>
      </c>
      <c r="W2015">
        <f>MONTH(tblSales[[#This Row],[Invoice Date]])</f>
        <v>9</v>
      </c>
      <c r="X2015">
        <f>YEAR(tblSales[[#This Row],[Invoice Date]])</f>
        <v>2024</v>
      </c>
      <c r="Y2015" t="str">
        <f>TEXT(tblSales[[#This Row],[Invoice Date]],"mmm-yyyy")</f>
        <v>Sep-2024</v>
      </c>
      <c r="Z2015" t="str">
        <f>_xlfn.XLOOKUP(tblSales[[#This Row],[Product_ID]],Products!$A:$A,Products!$C:$C,"Women Dresses")</f>
        <v>Watches</v>
      </c>
      <c r="AA2015" t="str">
        <f>_xlfn.XLOOKUP(tblSales[[#This Row],[Product_ID]],Products!$A:$A,Products!$D:$D,"Unknown")</f>
        <v>Smart Watch</v>
      </c>
      <c r="AB2015" t="str">
        <f>_xlfn.XLOOKUP(tblSales[[#This Row],[Product_ID]],Products!$A:$A,Products!$E:$E,"Unknown")</f>
        <v>Wrangler</v>
      </c>
      <c r="AC2015" t="str">
        <f>_xlfn.XLOOKUP(tblSales[[#This Row],[Store_ID]],Stores!$A:$A,Stores!$B:$B,"Unknown")</f>
        <v>TrendMart Nizamabad Standard</v>
      </c>
      <c r="AD2015" t="str">
        <f>_xlfn.XLOOKUP(tblSales[[#This Row],[Store_ID]],Stores!$A:$A,Stores!$E:$E,"Unknown")</f>
        <v>South Zone 2</v>
      </c>
      <c r="AE2015" t="str">
        <f>_xlfn.XLOOKUP(tblSales[[#This Row],[Customer_ID]],Customers!$A:$A,Customers!$B:$B,"Unknown")</f>
        <v>Uday Chettiar</v>
      </c>
      <c r="AF2015" t="str">
        <f>_xlfn.XLOOKUP(tblSales[[#This Row],[Customer_ID]],Customers!$A:$A,Customers!$J:$J,"Unknown")</f>
        <v>Gold</v>
      </c>
      <c r="AG2015" t="str">
        <f>_xlfn.XLOOKUP(tblSales[[#This Row],[Employee_ID]],Employees!$A:$A,Employees!$B:$B,"Unknown")</f>
        <v>Chitra Chettiar</v>
      </c>
      <c r="AH2015">
        <f>IF(MONTH(tblSales[[#This Row],[Invoice Date]])&gt;=4,MONTH(tblSales[[#This Row],[Invoice Date]]),MONTH(tblSales[[#This Row],[Invoice Date]])+12)</f>
        <v>9</v>
      </c>
      <c r="AI2015" s="8">
        <f>DATE(YEAR(tblSales[[#This Row],[Invoice Date]]),MONTH(tblSales[[#This Row],[Invoice Date]]),1)</f>
        <v>45536</v>
      </c>
      <c r="AJ2015" t="str">
        <f>_xlfn.XLOOKUP(tblSales[[#This Row],[Product_ID]],Products!$A:$A,Products!$B:$B,"Unknown")</f>
        <v>Wrangler Smart Watch Navy Blue</v>
      </c>
      <c r="AK2015" s="9">
        <f>IFERROR(tblSales[[#This Row],[Profit]]/tblSales[[#This Row],[Sales Amount]],0)</f>
        <v>0.31695986627501266</v>
      </c>
      <c r="AL2015" t="str">
        <f>IF(tblSales[[#This Row],[Discount %]]&lt;=5,"0-5%",
IF(tblSales[[#This Row],[Discount %]]&lt;=10,"5-10%",
IF(tblSales[[#This Row],[Discount %]]&lt;=15,"10-15%",
IF(tblSales[[#This Row],[Discount %]]&lt;=20,"15-20%","20%+"))))</f>
        <v>0-5%</v>
      </c>
    </row>
    <row r="2016" spans="1:38">
      <c r="A2016" s="2" t="s">
        <v>3965</v>
      </c>
      <c r="B2016" s="11">
        <v>45670</v>
      </c>
      <c r="C2016" s="2" t="s">
        <v>3966</v>
      </c>
      <c r="D2016" s="2" t="s">
        <v>1111</v>
      </c>
      <c r="E2016" s="2" t="s">
        <v>615</v>
      </c>
      <c r="F2016" s="2" t="s">
        <v>110</v>
      </c>
      <c r="G2016" s="2">
        <v>1</v>
      </c>
      <c r="H2016" s="2">
        <v>1437.85</v>
      </c>
      <c r="I2016" s="2">
        <v>20</v>
      </c>
      <c r="J2016" s="2">
        <v>287.57</v>
      </c>
      <c r="K2016" s="2">
        <v>12</v>
      </c>
      <c r="L2016" s="2">
        <v>138.03</v>
      </c>
      <c r="M2016" s="2">
        <v>1288.31</v>
      </c>
      <c r="N2016" s="2">
        <v>975.36</v>
      </c>
      <c r="O2016" s="2">
        <f t="shared" si="78"/>
        <v>174.91999999999993</v>
      </c>
      <c r="P2016" s="2" t="s">
        <v>28</v>
      </c>
      <c r="Q2016" s="2" t="str">
        <f t="shared" si="77"/>
        <v>Credit Card</v>
      </c>
      <c r="R2016" s="2" t="s">
        <v>20</v>
      </c>
      <c r="S2016" s="2" t="s">
        <v>56</v>
      </c>
      <c r="T2016" s="2" t="s">
        <v>584</v>
      </c>
      <c r="U2016" s="2" t="s">
        <v>59</v>
      </c>
      <c r="V2016" t="str">
        <f>TEXT(tblSales[[#This Row],[Invoice Date]],"mmm")</f>
        <v>Jan</v>
      </c>
      <c r="W2016">
        <f>MONTH(tblSales[[#This Row],[Invoice Date]])</f>
        <v>1</v>
      </c>
      <c r="X2016">
        <f>YEAR(tblSales[[#This Row],[Invoice Date]])</f>
        <v>2025</v>
      </c>
      <c r="Y2016" t="str">
        <f>TEXT(tblSales[[#This Row],[Invoice Date]],"mmm-yyyy")</f>
        <v>Jan-2025</v>
      </c>
      <c r="Z2016" t="str">
        <f>_xlfn.XLOOKUP(tblSales[[#This Row],[Product_ID]],Products!$A:$A,Products!$C:$C,"Women Dresses")</f>
        <v>Men Jeans</v>
      </c>
      <c r="AA2016" t="str">
        <f>_xlfn.XLOOKUP(tblSales[[#This Row],[Product_ID]],Products!$A:$A,Products!$D:$D,"Unknown")</f>
        <v>Skinny Fit</v>
      </c>
      <c r="AB2016" t="str">
        <f>_xlfn.XLOOKUP(tblSales[[#This Row],[Product_ID]],Products!$A:$A,Products!$E:$E,"Unknown")</f>
        <v>Skechers</v>
      </c>
      <c r="AC2016" t="str">
        <f>_xlfn.XLOOKUP(tblSales[[#This Row],[Store_ID]],Stores!$A:$A,Stores!$B:$B,"Unknown")</f>
        <v>TrendMart Hyderabad Mall Kiosk</v>
      </c>
      <c r="AD2016" t="str">
        <f>_xlfn.XLOOKUP(tblSales[[#This Row],[Store_ID]],Stores!$A:$A,Stores!$E:$E,"Unknown")</f>
        <v>South Zone 2</v>
      </c>
      <c r="AE2016" t="str">
        <f>_xlfn.XLOOKUP(tblSales[[#This Row],[Customer_ID]],Customers!$A:$A,Customers!$B:$B,"Unknown")</f>
        <v>Vidya Naicker</v>
      </c>
      <c r="AF2016" t="str">
        <f>_xlfn.XLOOKUP(tblSales[[#This Row],[Customer_ID]],Customers!$A:$A,Customers!$J:$J,"Unknown")</f>
        <v>Regular</v>
      </c>
      <c r="AG2016" t="str">
        <f>_xlfn.XLOOKUP(tblSales[[#This Row],[Employee_ID]],Employees!$A:$A,Employees!$B:$B,"Unknown")</f>
        <v>Jyothi Prasad</v>
      </c>
      <c r="AH2016">
        <f>IF(MONTH(tblSales[[#This Row],[Invoice Date]])&gt;=4,MONTH(tblSales[[#This Row],[Invoice Date]]),MONTH(tblSales[[#This Row],[Invoice Date]])+12)</f>
        <v>13</v>
      </c>
      <c r="AI2016" s="8">
        <f>DATE(YEAR(tblSales[[#This Row],[Invoice Date]]),MONTH(tblSales[[#This Row],[Invoice Date]]),1)</f>
        <v>45658</v>
      </c>
      <c r="AJ2016" t="str">
        <f>_xlfn.XLOOKUP(tblSales[[#This Row],[Product_ID]],Products!$A:$A,Products!$B:$B,"Unknown")</f>
        <v>Skechers Skinny Fit Grey</v>
      </c>
      <c r="AK2016" s="9">
        <f>IFERROR(tblSales[[#This Row],[Profit]]/tblSales[[#This Row],[Sales Amount]],0)</f>
        <v>0.13577477470484584</v>
      </c>
      <c r="AL2016" t="str">
        <f>IF(tblSales[[#This Row],[Discount %]]&lt;=5,"0-5%",
IF(tblSales[[#This Row],[Discount %]]&lt;=10,"5-10%",
IF(tblSales[[#This Row],[Discount %]]&lt;=15,"10-15%",
IF(tblSales[[#This Row],[Discount %]]&lt;=20,"15-20%","20%+"))))</f>
        <v>15-20%</v>
      </c>
    </row>
    <row r="2017" spans="1:38">
      <c r="A2017" s="2" t="s">
        <v>3967</v>
      </c>
      <c r="B2017" s="11">
        <v>45685</v>
      </c>
      <c r="C2017" s="2" t="s">
        <v>1707</v>
      </c>
      <c r="D2017" s="2" t="s">
        <v>2124</v>
      </c>
      <c r="E2017" s="2" t="s">
        <v>1114</v>
      </c>
      <c r="F2017" s="2" t="s">
        <v>128</v>
      </c>
      <c r="G2017" s="2">
        <v>1</v>
      </c>
      <c r="H2017" s="2">
        <v>1009.62</v>
      </c>
      <c r="I2017" s="2">
        <v>20</v>
      </c>
      <c r="J2017" s="2">
        <v>201.92</v>
      </c>
      <c r="K2017" s="2">
        <v>12</v>
      </c>
      <c r="L2017" s="2">
        <v>96.92</v>
      </c>
      <c r="M2017" s="2">
        <v>904.62</v>
      </c>
      <c r="N2017" s="2">
        <v>640.76</v>
      </c>
      <c r="O2017" s="2">
        <f t="shared" si="78"/>
        <v>166.94</v>
      </c>
      <c r="P2017" s="2" t="s">
        <v>29</v>
      </c>
      <c r="Q2017" s="2" t="str">
        <f t="shared" si="77"/>
        <v>Debit Card</v>
      </c>
      <c r="R2017" s="2" t="s">
        <v>20</v>
      </c>
      <c r="S2017" s="2" t="s">
        <v>56</v>
      </c>
      <c r="T2017" s="2" t="s">
        <v>669</v>
      </c>
      <c r="U2017" s="2" t="s">
        <v>59</v>
      </c>
      <c r="V2017" t="str">
        <f>TEXT(tblSales[[#This Row],[Invoice Date]],"mmm")</f>
        <v>Jan</v>
      </c>
      <c r="W2017">
        <f>MONTH(tblSales[[#This Row],[Invoice Date]])</f>
        <v>1</v>
      </c>
      <c r="X2017">
        <f>YEAR(tblSales[[#This Row],[Invoice Date]])</f>
        <v>2025</v>
      </c>
      <c r="Y2017" t="str">
        <f>TEXT(tblSales[[#This Row],[Invoice Date]],"mmm-yyyy")</f>
        <v>Jan-2025</v>
      </c>
      <c r="Z2017" t="str">
        <f>_xlfn.XLOOKUP(tblSales[[#This Row],[Product_ID]],Products!$A:$A,Products!$C:$C,"Women Dresses")</f>
        <v>Men Trousers</v>
      </c>
      <c r="AA2017" t="str">
        <f>_xlfn.XLOOKUP(tblSales[[#This Row],[Product_ID]],Products!$A:$A,Products!$D:$D,"Unknown")</f>
        <v>Cargo</v>
      </c>
      <c r="AB2017" t="str">
        <f>_xlfn.XLOOKUP(tblSales[[#This Row],[Product_ID]],Products!$A:$A,Products!$E:$E,"Unknown")</f>
        <v>Titan</v>
      </c>
      <c r="AC2017" t="str">
        <f>_xlfn.XLOOKUP(tblSales[[#This Row],[Store_ID]],Stores!$A:$A,Stores!$B:$B,"Unknown")</f>
        <v>TrendMart Alappuzha Outlet</v>
      </c>
      <c r="AD2017" t="str">
        <f>_xlfn.XLOOKUP(tblSales[[#This Row],[Store_ID]],Stores!$A:$A,Stores!$E:$E,"Unknown")</f>
        <v>South Zone 1</v>
      </c>
      <c r="AE2017" t="str">
        <f>_xlfn.XLOOKUP(tblSales[[#This Row],[Customer_ID]],Customers!$A:$A,Customers!$B:$B,"Unknown")</f>
        <v>Sunita Naicker</v>
      </c>
      <c r="AF2017" t="str">
        <f>_xlfn.XLOOKUP(tblSales[[#This Row],[Customer_ID]],Customers!$A:$A,Customers!$J:$J,"Unknown")</f>
        <v>Silver</v>
      </c>
      <c r="AG2017" t="str">
        <f>_xlfn.XLOOKUP(tblSales[[#This Row],[Employee_ID]],Employees!$A:$A,Employees!$B:$B,"Unknown")</f>
        <v>Praveen Gupta</v>
      </c>
      <c r="AH2017">
        <f>IF(MONTH(tblSales[[#This Row],[Invoice Date]])&gt;=4,MONTH(tblSales[[#This Row],[Invoice Date]]),MONTH(tblSales[[#This Row],[Invoice Date]])+12)</f>
        <v>13</v>
      </c>
      <c r="AI2017" s="8">
        <f>DATE(YEAR(tblSales[[#This Row],[Invoice Date]]),MONTH(tblSales[[#This Row],[Invoice Date]]),1)</f>
        <v>45658</v>
      </c>
      <c r="AJ2017" t="str">
        <f>_xlfn.XLOOKUP(tblSales[[#This Row],[Product_ID]],Products!$A:$A,Products!$B:$B,"Unknown")</f>
        <v>Titan Cargo Pink</v>
      </c>
      <c r="AK2017" s="9">
        <f>IFERROR(tblSales[[#This Row],[Profit]]/tblSales[[#This Row],[Sales Amount]],0)</f>
        <v>0.18454157546815236</v>
      </c>
      <c r="AL2017" t="str">
        <f>IF(tblSales[[#This Row],[Discount %]]&lt;=5,"0-5%",
IF(tblSales[[#This Row],[Discount %]]&lt;=10,"5-10%",
IF(tblSales[[#This Row],[Discount %]]&lt;=15,"10-15%",
IF(tblSales[[#This Row],[Discount %]]&lt;=20,"15-20%","20%+"))))</f>
        <v>15-20%</v>
      </c>
    </row>
    <row r="2018" spans="1:38">
      <c r="A2018" s="2" t="s">
        <v>3968</v>
      </c>
      <c r="B2018" s="11">
        <v>45562</v>
      </c>
      <c r="C2018" s="2" t="s">
        <v>1817</v>
      </c>
      <c r="D2018" s="2" t="s">
        <v>424</v>
      </c>
      <c r="E2018" s="2" t="s">
        <v>203</v>
      </c>
      <c r="F2018" s="2" t="s">
        <v>210</v>
      </c>
      <c r="G2018" s="2">
        <v>2</v>
      </c>
      <c r="H2018" s="2">
        <v>893.16</v>
      </c>
      <c r="I2018" s="2">
        <v>30</v>
      </c>
      <c r="J2018" s="2">
        <v>535.9</v>
      </c>
      <c r="K2018" s="2">
        <v>5</v>
      </c>
      <c r="L2018" s="2">
        <v>62.52</v>
      </c>
      <c r="M2018" s="2">
        <v>1312.94</v>
      </c>
      <c r="N2018" s="2">
        <v>1396.16</v>
      </c>
      <c r="O2018" s="2">
        <f t="shared" si="78"/>
        <v>-145.74000000000004</v>
      </c>
      <c r="P2018" s="2" t="s">
        <v>27</v>
      </c>
      <c r="Q2018" s="2" t="str">
        <f t="shared" si="77"/>
        <v>Cash</v>
      </c>
      <c r="R2018" s="2" t="s">
        <v>21</v>
      </c>
      <c r="S2018" s="2" t="s">
        <v>56</v>
      </c>
      <c r="T2018" s="2" t="s">
        <v>1480</v>
      </c>
      <c r="U2018" s="2" t="s">
        <v>59</v>
      </c>
      <c r="V2018" t="str">
        <f>TEXT(tblSales[[#This Row],[Invoice Date]],"mmm")</f>
        <v>Sep</v>
      </c>
      <c r="W2018">
        <f>MONTH(tblSales[[#This Row],[Invoice Date]])</f>
        <v>9</v>
      </c>
      <c r="X2018">
        <f>YEAR(tblSales[[#This Row],[Invoice Date]])</f>
        <v>2024</v>
      </c>
      <c r="Y2018" t="str">
        <f>TEXT(tblSales[[#This Row],[Invoice Date]],"mmm-yyyy")</f>
        <v>Sep-2024</v>
      </c>
      <c r="Z2018" t="str">
        <f>_xlfn.XLOOKUP(tblSales[[#This Row],[Product_ID]],Products!$A:$A,Products!$C:$C,"Women Dresses")</f>
        <v>Women Dresses</v>
      </c>
      <c r="AA2018" t="str">
        <f>_xlfn.XLOOKUP(tblSales[[#This Row],[Product_ID]],Products!$A:$A,Products!$D:$D,"Unknown")</f>
        <v>Maxi Dress</v>
      </c>
      <c r="AB2018" t="str">
        <f>_xlfn.XLOOKUP(tblSales[[#This Row],[Product_ID]],Products!$A:$A,Products!$E:$E,"Unknown")</f>
        <v>Jack &amp; Jones</v>
      </c>
      <c r="AC2018" t="str">
        <f>_xlfn.XLOOKUP(tblSales[[#This Row],[Store_ID]],Stores!$A:$A,Stores!$B:$B,"Unknown")</f>
        <v>TrendMart Thoothukudi Outlet</v>
      </c>
      <c r="AD2018" t="str">
        <f>_xlfn.XLOOKUP(tblSales[[#This Row],[Store_ID]],Stores!$A:$A,Stores!$E:$E,"Unknown")</f>
        <v>South Zone 1</v>
      </c>
      <c r="AE2018" t="str">
        <f>_xlfn.XLOOKUP(tblSales[[#This Row],[Customer_ID]],Customers!$A:$A,Customers!$B:$B,"Unknown")</f>
        <v>Gayathri Menon</v>
      </c>
      <c r="AF2018" t="str">
        <f>_xlfn.XLOOKUP(tblSales[[#This Row],[Customer_ID]],Customers!$A:$A,Customers!$J:$J,"Unknown")</f>
        <v>Platinum</v>
      </c>
      <c r="AG2018" t="str">
        <f>_xlfn.XLOOKUP(tblSales[[#This Row],[Employee_ID]],Employees!$A:$A,Employees!$B:$B,"Unknown")</f>
        <v>Rani Mishra</v>
      </c>
      <c r="AH2018">
        <f>IF(MONTH(tblSales[[#This Row],[Invoice Date]])&gt;=4,MONTH(tblSales[[#This Row],[Invoice Date]]),MONTH(tblSales[[#This Row],[Invoice Date]])+12)</f>
        <v>9</v>
      </c>
      <c r="AI2018" s="8">
        <f>DATE(YEAR(tblSales[[#This Row],[Invoice Date]]),MONTH(tblSales[[#This Row],[Invoice Date]]),1)</f>
        <v>45536</v>
      </c>
      <c r="AJ2018" t="str">
        <f>_xlfn.XLOOKUP(tblSales[[#This Row],[Product_ID]],Products!$A:$A,Products!$B:$B,"Unknown")</f>
        <v>Jack &amp; Jones Maxi Dress Maroon</v>
      </c>
      <c r="AK2018" s="9">
        <f>IFERROR(tblSales[[#This Row],[Profit]]/tblSales[[#This Row],[Sales Amount]],0)</f>
        <v>-0.11100278763690651</v>
      </c>
      <c r="AL2018" t="str">
        <f>IF(tblSales[[#This Row],[Discount %]]&lt;=5,"0-5%",
IF(tblSales[[#This Row],[Discount %]]&lt;=10,"5-10%",
IF(tblSales[[#This Row],[Discount %]]&lt;=15,"10-15%",
IF(tblSales[[#This Row],[Discount %]]&lt;=20,"15-20%","20%+"))))</f>
        <v>20%+</v>
      </c>
    </row>
    <row r="2019" spans="1:38">
      <c r="A2019" s="2" t="s">
        <v>3969</v>
      </c>
      <c r="B2019" s="11">
        <v>45540</v>
      </c>
      <c r="C2019" s="2" t="s">
        <v>3788</v>
      </c>
      <c r="D2019" s="2" t="s">
        <v>1714</v>
      </c>
      <c r="E2019" s="2" t="s">
        <v>314</v>
      </c>
      <c r="F2019" s="2" t="s">
        <v>339</v>
      </c>
      <c r="G2019" s="2">
        <v>3</v>
      </c>
      <c r="H2019" s="2">
        <v>2811.01</v>
      </c>
      <c r="I2019" s="2">
        <v>0</v>
      </c>
      <c r="J2019" s="2">
        <v>0</v>
      </c>
      <c r="K2019" s="2">
        <v>12</v>
      </c>
      <c r="L2019" s="2">
        <v>1011.96</v>
      </c>
      <c r="M2019" s="2">
        <v>9444.99</v>
      </c>
      <c r="N2019" s="2">
        <v>5822.37</v>
      </c>
      <c r="O2019" s="2">
        <f t="shared" si="78"/>
        <v>2610.66</v>
      </c>
      <c r="P2019" s="2" t="s">
        <v>29</v>
      </c>
      <c r="Q2019" s="2" t="str">
        <f t="shared" si="77"/>
        <v>Debit Card</v>
      </c>
      <c r="R2019" s="2" t="s">
        <v>20</v>
      </c>
      <c r="S2019" s="2" t="s">
        <v>56</v>
      </c>
      <c r="T2019" s="2" t="s">
        <v>2302</v>
      </c>
      <c r="U2019" s="2" t="s">
        <v>59</v>
      </c>
      <c r="V2019" t="str">
        <f>TEXT(tblSales[[#This Row],[Invoice Date]],"mmm")</f>
        <v>Sep</v>
      </c>
      <c r="W2019">
        <f>MONTH(tblSales[[#This Row],[Invoice Date]])</f>
        <v>9</v>
      </c>
      <c r="X2019">
        <f>YEAR(tblSales[[#This Row],[Invoice Date]])</f>
        <v>2024</v>
      </c>
      <c r="Y2019" t="str">
        <f>TEXT(tblSales[[#This Row],[Invoice Date]],"mmm-yyyy")</f>
        <v>Sep-2024</v>
      </c>
      <c r="Z2019" t="str">
        <f>_xlfn.XLOOKUP(tblSales[[#This Row],[Product_ID]],Products!$A:$A,Products!$C:$C,"Women Dresses")</f>
        <v>Winter Wear</v>
      </c>
      <c r="AA2019" t="str">
        <f>_xlfn.XLOOKUP(tblSales[[#This Row],[Product_ID]],Products!$A:$A,Products!$D:$D,"Unknown")</f>
        <v>Hoodie</v>
      </c>
      <c r="AB2019" t="str">
        <f>_xlfn.XLOOKUP(tblSales[[#This Row],[Product_ID]],Products!$A:$A,Products!$E:$E,"Unknown")</f>
        <v>Bata</v>
      </c>
      <c r="AC2019" t="str">
        <f>_xlfn.XLOOKUP(tblSales[[#This Row],[Store_ID]],Stores!$A:$A,Stores!$B:$B,"Unknown")</f>
        <v>TrendMart Thiruvananthapuram Standard</v>
      </c>
      <c r="AD2019" t="str">
        <f>_xlfn.XLOOKUP(tblSales[[#This Row],[Store_ID]],Stores!$A:$A,Stores!$E:$E,"Unknown")</f>
        <v>South Zone 1</v>
      </c>
      <c r="AE2019" t="str">
        <f>_xlfn.XLOOKUP(tblSales[[#This Row],[Customer_ID]],Customers!$A:$A,Customers!$B:$B,"Unknown")</f>
        <v>Rajesh Chandran</v>
      </c>
      <c r="AF2019" t="str">
        <f>_xlfn.XLOOKUP(tblSales[[#This Row],[Customer_ID]],Customers!$A:$A,Customers!$J:$J,"Unknown")</f>
        <v>Silver</v>
      </c>
      <c r="AG2019" t="str">
        <f>_xlfn.XLOOKUP(tblSales[[#This Row],[Employee_ID]],Employees!$A:$A,Employees!$B:$B,"Unknown")</f>
        <v>Priya Balasubramaniam</v>
      </c>
      <c r="AH2019">
        <f>IF(MONTH(tblSales[[#This Row],[Invoice Date]])&gt;=4,MONTH(tblSales[[#This Row],[Invoice Date]]),MONTH(tblSales[[#This Row],[Invoice Date]])+12)</f>
        <v>9</v>
      </c>
      <c r="AI2019" s="8">
        <f>DATE(YEAR(tblSales[[#This Row],[Invoice Date]]),MONTH(tblSales[[#This Row],[Invoice Date]]),1)</f>
        <v>45536</v>
      </c>
      <c r="AJ2019" t="str">
        <f>_xlfn.XLOOKUP(tblSales[[#This Row],[Product_ID]],Products!$A:$A,Products!$B:$B,"Unknown")</f>
        <v>Bata Hoodie Grey</v>
      </c>
      <c r="AK2019" s="9">
        <f>IFERROR(tblSales[[#This Row],[Profit]]/tblSales[[#This Row],[Sales Amount]],0)</f>
        <v>0.27640685696861511</v>
      </c>
      <c r="AL2019" t="str">
        <f>IF(tblSales[[#This Row],[Discount %]]&lt;=5,"0-5%",
IF(tblSales[[#This Row],[Discount %]]&lt;=10,"5-10%",
IF(tblSales[[#This Row],[Discount %]]&lt;=15,"10-15%",
IF(tblSales[[#This Row],[Discount %]]&lt;=20,"15-20%","20%+"))))</f>
        <v>0-5%</v>
      </c>
    </row>
    <row r="2020" spans="1:38">
      <c r="A2020" s="2" t="s">
        <v>3970</v>
      </c>
      <c r="B2020" s="11">
        <v>45546</v>
      </c>
      <c r="C2020" s="2" t="s">
        <v>1997</v>
      </c>
      <c r="D2020" s="2" t="s">
        <v>642</v>
      </c>
      <c r="E2020" s="2" t="s">
        <v>97</v>
      </c>
      <c r="F2020" s="2" t="s">
        <v>475</v>
      </c>
      <c r="G2020" s="2">
        <v>1</v>
      </c>
      <c r="H2020" s="2">
        <v>1105.56</v>
      </c>
      <c r="I2020" s="2">
        <v>0</v>
      </c>
      <c r="J2020" s="2">
        <v>0</v>
      </c>
      <c r="K2020" s="2">
        <v>12</v>
      </c>
      <c r="L2020" s="2">
        <v>132.66999999999999</v>
      </c>
      <c r="M2020" s="2">
        <v>1238.23</v>
      </c>
      <c r="N2020" s="2">
        <v>699.84</v>
      </c>
      <c r="O2020" s="2">
        <f t="shared" si="78"/>
        <v>405.72</v>
      </c>
      <c r="P2020" s="2" t="s">
        <v>32</v>
      </c>
      <c r="Q2020" s="2" t="str">
        <f t="shared" si="77"/>
        <v>UPI</v>
      </c>
      <c r="R2020" s="2" t="s">
        <v>20</v>
      </c>
      <c r="S2020" s="2" t="s">
        <v>56</v>
      </c>
      <c r="T2020" s="2" t="s">
        <v>825</v>
      </c>
      <c r="U2020" s="2" t="s">
        <v>59</v>
      </c>
      <c r="V2020" t="str">
        <f>TEXT(tblSales[[#This Row],[Invoice Date]],"mmm")</f>
        <v>Sep</v>
      </c>
      <c r="W2020">
        <f>MONTH(tblSales[[#This Row],[Invoice Date]])</f>
        <v>9</v>
      </c>
      <c r="X2020">
        <f>YEAR(tblSales[[#This Row],[Invoice Date]])</f>
        <v>2024</v>
      </c>
      <c r="Y2020" t="str">
        <f>TEXT(tblSales[[#This Row],[Invoice Date]],"mmm-yyyy")</f>
        <v>Sep-2024</v>
      </c>
      <c r="Z2020" t="str">
        <f>_xlfn.XLOOKUP(tblSales[[#This Row],[Product_ID]],Products!$A:$A,Products!$C:$C,"Women Dresses")</f>
        <v>Women Tops</v>
      </c>
      <c r="AA2020" t="str">
        <f>_xlfn.XLOOKUP(tblSales[[#This Row],[Product_ID]],Products!$A:$A,Products!$D:$D,"Unknown")</f>
        <v>Casual Top</v>
      </c>
      <c r="AB2020" t="str">
        <f>_xlfn.XLOOKUP(tblSales[[#This Row],[Product_ID]],Products!$A:$A,Products!$E:$E,"Unknown")</f>
        <v>Nalli Silks</v>
      </c>
      <c r="AC2020" t="str">
        <f>_xlfn.XLOOKUP(tblSales[[#This Row],[Store_ID]],Stores!$A:$A,Stores!$B:$B,"Unknown")</f>
        <v>TrendMart Tirunelveli High Street</v>
      </c>
      <c r="AD2020" t="str">
        <f>_xlfn.XLOOKUP(tblSales[[#This Row],[Store_ID]],Stores!$A:$A,Stores!$E:$E,"Unknown")</f>
        <v>South Zone 1</v>
      </c>
      <c r="AE2020" t="str">
        <f>_xlfn.XLOOKUP(tblSales[[#This Row],[Customer_ID]],Customers!$A:$A,Customers!$B:$B,"Unknown")</f>
        <v>Ashok Pillai</v>
      </c>
      <c r="AF2020" t="str">
        <f>_xlfn.XLOOKUP(tblSales[[#This Row],[Customer_ID]],Customers!$A:$A,Customers!$J:$J,"Unknown")</f>
        <v>Regular</v>
      </c>
      <c r="AG2020" t="str">
        <f>_xlfn.XLOOKUP(tblSales[[#This Row],[Employee_ID]],Employees!$A:$A,Employees!$B:$B,"Unknown")</f>
        <v>Arjun Krishnan</v>
      </c>
      <c r="AH2020">
        <f>IF(MONTH(tblSales[[#This Row],[Invoice Date]])&gt;=4,MONTH(tblSales[[#This Row],[Invoice Date]]),MONTH(tblSales[[#This Row],[Invoice Date]])+12)</f>
        <v>9</v>
      </c>
      <c r="AI2020" s="8">
        <f>DATE(YEAR(tblSales[[#This Row],[Invoice Date]]),MONTH(tblSales[[#This Row],[Invoice Date]]),1)</f>
        <v>45536</v>
      </c>
      <c r="AJ2020" t="str">
        <f>_xlfn.XLOOKUP(tblSales[[#This Row],[Product_ID]],Products!$A:$A,Products!$B:$B,"Unknown")</f>
        <v>Nalli Silks Casual Top Charcoal</v>
      </c>
      <c r="AK2020" s="9">
        <f>IFERROR(tblSales[[#This Row],[Profit]]/tblSales[[#This Row],[Sales Amount]],0)</f>
        <v>0.32766125840918087</v>
      </c>
      <c r="AL2020" t="str">
        <f>IF(tblSales[[#This Row],[Discount %]]&lt;=5,"0-5%",
IF(tblSales[[#This Row],[Discount %]]&lt;=10,"5-10%",
IF(tblSales[[#This Row],[Discount %]]&lt;=15,"10-15%",
IF(tblSales[[#This Row],[Discount %]]&lt;=20,"15-20%","20%+"))))</f>
        <v>0-5%</v>
      </c>
    </row>
    <row r="2021" spans="1:38">
      <c r="A2021" s="12" t="s">
        <v>3971</v>
      </c>
      <c r="B2021" s="13">
        <v>45464</v>
      </c>
      <c r="C2021" s="12" t="s">
        <v>902</v>
      </c>
      <c r="D2021" s="12" t="s">
        <v>1642</v>
      </c>
      <c r="E2021" s="12" t="s">
        <v>1380</v>
      </c>
      <c r="F2021" s="12" t="s">
        <v>128</v>
      </c>
      <c r="G2021" s="12">
        <v>0</v>
      </c>
      <c r="H2021" s="12">
        <v>838.77</v>
      </c>
      <c r="I2021" s="12">
        <v>5</v>
      </c>
      <c r="J2021" s="12">
        <v>0</v>
      </c>
      <c r="K2021" s="12">
        <v>5</v>
      </c>
      <c r="L2021" s="12">
        <v>0</v>
      </c>
      <c r="M2021" s="12">
        <v>0</v>
      </c>
      <c r="N2021" s="12">
        <v>0</v>
      </c>
      <c r="O2021" s="12">
        <v>0</v>
      </c>
      <c r="P2021" s="12" t="s">
        <v>29</v>
      </c>
      <c r="Q2021" s="12" t="str">
        <f t="shared" si="77"/>
        <v>Debit Card</v>
      </c>
      <c r="R2021" s="12" t="s">
        <v>20</v>
      </c>
      <c r="S2021" s="12" t="s">
        <v>56</v>
      </c>
      <c r="T2021" s="12" t="s">
        <v>961</v>
      </c>
      <c r="U2021" s="12" t="s">
        <v>59</v>
      </c>
      <c r="V2021" t="str">
        <f>TEXT(tblSales[[#This Row],[Invoice Date]],"mmm")</f>
        <v>Jun</v>
      </c>
      <c r="W2021">
        <f>MONTH(tblSales[[#This Row],[Invoice Date]])</f>
        <v>6</v>
      </c>
      <c r="X2021">
        <f>YEAR(tblSales[[#This Row],[Invoice Date]])</f>
        <v>2024</v>
      </c>
      <c r="Y2021" t="str">
        <f>TEXT(tblSales[[#This Row],[Invoice Date]],"mmm-yyyy")</f>
        <v>Jun-2024</v>
      </c>
      <c r="Z2021" t="str">
        <f>_xlfn.XLOOKUP(tblSales[[#This Row],[Product_ID]],Products!$A:$A,Products!$C:$C,"Women Dresses")</f>
        <v>Accessories</v>
      </c>
      <c r="AA2021" t="str">
        <f>_xlfn.XLOOKUP(tblSales[[#This Row],[Product_ID]],Products!$A:$A,Products!$D:$D,"Unknown")</f>
        <v>Sunglasses</v>
      </c>
      <c r="AB2021" t="str">
        <f>_xlfn.XLOOKUP(tblSales[[#This Row],[Product_ID]],Products!$A:$A,Products!$E:$E,"Unknown")</f>
        <v>Missing Brand Name</v>
      </c>
      <c r="AC2021" t="str">
        <f>_xlfn.XLOOKUP(tblSales[[#This Row],[Store_ID]],Stores!$A:$A,Stores!$B:$B,"Unknown")</f>
        <v>TrendMart Alappuzha Mall Kiosk</v>
      </c>
      <c r="AD2021" t="str">
        <f>_xlfn.XLOOKUP(tblSales[[#This Row],[Store_ID]],Stores!$A:$A,Stores!$E:$E,"Unknown")</f>
        <v>South Zone 1</v>
      </c>
      <c r="AE2021" t="str">
        <f>_xlfn.XLOOKUP(tblSales[[#This Row],[Customer_ID]],Customers!$A:$A,Customers!$B:$B,"Unknown")</f>
        <v>Ashok Chandran</v>
      </c>
      <c r="AF2021" t="str">
        <f>_xlfn.XLOOKUP(tblSales[[#This Row],[Customer_ID]],Customers!$A:$A,Customers!$J:$J,"Unknown")</f>
        <v>Regular</v>
      </c>
      <c r="AG2021" t="str">
        <f>_xlfn.XLOOKUP(tblSales[[#This Row],[Employee_ID]],Employees!$A:$A,Employees!$B:$B,"Unknown")</f>
        <v>Praveen Gupta</v>
      </c>
      <c r="AH2021">
        <f>IF(MONTH(tblSales[[#This Row],[Invoice Date]])&gt;=4,MONTH(tblSales[[#This Row],[Invoice Date]]),MONTH(tblSales[[#This Row],[Invoice Date]])+12)</f>
        <v>6</v>
      </c>
      <c r="AI2021" s="8">
        <f>DATE(YEAR(tblSales[[#This Row],[Invoice Date]]),MONTH(tblSales[[#This Row],[Invoice Date]]),1)</f>
        <v>45444</v>
      </c>
      <c r="AJ2021" t="str">
        <f>_xlfn.XLOOKUP(tblSales[[#This Row],[Product_ID]],Products!$A:$A,Products!$B:$B,"Unknown")</f>
        <v>Kalyan Silks Sunglasses Black</v>
      </c>
      <c r="AK2021" s="9">
        <f>IFERROR(tblSales[[#This Row],[Profit]]/tblSales[[#This Row],[Sales Amount]],0)</f>
        <v>0</v>
      </c>
      <c r="AL2021" t="str">
        <f>IF(tblSales[[#This Row],[Discount %]]&lt;=5,"0-5%",
IF(tblSales[[#This Row],[Discount %]]&lt;=10,"5-10%",
IF(tblSales[[#This Row],[Discount %]]&lt;=15,"10-15%",
IF(tblSales[[#This Row],[Discount %]]&lt;=20,"15-20%","20%+"))))</f>
        <v>0-5%</v>
      </c>
    </row>
    <row r="2022" spans="1:38">
      <c r="A2022" s="2" t="s">
        <v>3972</v>
      </c>
      <c r="B2022" s="11">
        <v>45529</v>
      </c>
      <c r="C2022" s="2" t="s">
        <v>2705</v>
      </c>
      <c r="D2022" s="2" t="s">
        <v>899</v>
      </c>
      <c r="E2022" s="2" t="s">
        <v>758</v>
      </c>
      <c r="F2022" s="2" t="s">
        <v>104</v>
      </c>
      <c r="G2022" s="2">
        <v>2</v>
      </c>
      <c r="H2022" s="2">
        <v>1667.9</v>
      </c>
      <c r="I2022" s="2">
        <v>25</v>
      </c>
      <c r="J2022" s="2">
        <v>833.95</v>
      </c>
      <c r="K2022" s="2">
        <v>12</v>
      </c>
      <c r="L2022" s="2">
        <v>300.22000000000003</v>
      </c>
      <c r="M2022" s="2">
        <v>2802.07</v>
      </c>
      <c r="N2022" s="2">
        <v>1977.14</v>
      </c>
      <c r="O2022" s="2">
        <f t="shared" ref="O2022:O2085" si="79">(M2022-N2022-L2022)</f>
        <v>524.71</v>
      </c>
      <c r="P2022" s="2" t="s">
        <v>29</v>
      </c>
      <c r="Q2022" s="2" t="str">
        <f t="shared" si="77"/>
        <v>Debit Card</v>
      </c>
      <c r="R2022" s="2" t="s">
        <v>20</v>
      </c>
      <c r="S2022" s="2" t="s">
        <v>56</v>
      </c>
      <c r="T2022" s="2" t="s">
        <v>1096</v>
      </c>
      <c r="U2022" s="2" t="s">
        <v>60</v>
      </c>
      <c r="V2022" t="str">
        <f>TEXT(tblSales[[#This Row],[Invoice Date]],"mmm")</f>
        <v>Aug</v>
      </c>
      <c r="W2022">
        <f>MONTH(tblSales[[#This Row],[Invoice Date]])</f>
        <v>8</v>
      </c>
      <c r="X2022">
        <f>YEAR(tblSales[[#This Row],[Invoice Date]])</f>
        <v>2024</v>
      </c>
      <c r="Y2022" t="str">
        <f>TEXT(tblSales[[#This Row],[Invoice Date]],"mmm-yyyy")</f>
        <v>Aug-2024</v>
      </c>
      <c r="Z2022" t="str">
        <f>_xlfn.XLOOKUP(tblSales[[#This Row],[Product_ID]],Products!$A:$A,Products!$C:$C,"Women Dresses")</f>
        <v>Handbags</v>
      </c>
      <c r="AA2022" t="str">
        <f>_xlfn.XLOOKUP(tblSales[[#This Row],[Product_ID]],Products!$A:$A,Products!$D:$D,"Unknown")</f>
        <v>Sling Bag</v>
      </c>
      <c r="AB2022" t="str">
        <f>_xlfn.XLOOKUP(tblSales[[#This Row],[Product_ID]],Products!$A:$A,Products!$E:$E,"Unknown")</f>
        <v>Fastrack</v>
      </c>
      <c r="AC2022" t="str">
        <f>_xlfn.XLOOKUP(tblSales[[#This Row],[Store_ID]],Stores!$A:$A,Stores!$B:$B,"Unknown")</f>
        <v>TrendMart Nizamabad Standard</v>
      </c>
      <c r="AD2022" t="str">
        <f>_xlfn.XLOOKUP(tblSales[[#This Row],[Store_ID]],Stores!$A:$A,Stores!$E:$E,"Unknown")</f>
        <v>South Zone 2</v>
      </c>
      <c r="AE2022" t="str">
        <f>_xlfn.XLOOKUP(tblSales[[#This Row],[Customer_ID]],Customers!$A:$A,Customers!$B:$B,"Unknown")</f>
        <v>Tarun Shetty</v>
      </c>
      <c r="AF2022" t="str">
        <f>_xlfn.XLOOKUP(tblSales[[#This Row],[Customer_ID]],Customers!$A:$A,Customers!$J:$J,"Unknown")</f>
        <v>Platinum</v>
      </c>
      <c r="AG2022" t="str">
        <f>_xlfn.XLOOKUP(tblSales[[#This Row],[Employee_ID]],Employees!$A:$A,Employees!$B:$B,"Unknown")</f>
        <v>Meena Krishnan</v>
      </c>
      <c r="AH2022">
        <f>IF(MONTH(tblSales[[#This Row],[Invoice Date]])&gt;=4,MONTH(tblSales[[#This Row],[Invoice Date]]),MONTH(tblSales[[#This Row],[Invoice Date]])+12)</f>
        <v>8</v>
      </c>
      <c r="AI2022" s="8">
        <f>DATE(YEAR(tblSales[[#This Row],[Invoice Date]]),MONTH(tblSales[[#This Row],[Invoice Date]]),1)</f>
        <v>45505</v>
      </c>
      <c r="AJ2022" t="str">
        <f>_xlfn.XLOOKUP(tblSales[[#This Row],[Product_ID]],Products!$A:$A,Products!$B:$B,"Unknown")</f>
        <v>Fastrack Sling Bag Peach</v>
      </c>
      <c r="AK2022" s="9">
        <f>IFERROR(tblSales[[#This Row],[Profit]]/tblSales[[#This Row],[Sales Amount]],0)</f>
        <v>0.18725799141349075</v>
      </c>
      <c r="AL2022" t="str">
        <f>IF(tblSales[[#This Row],[Discount %]]&lt;=5,"0-5%",
IF(tblSales[[#This Row],[Discount %]]&lt;=10,"5-10%",
IF(tblSales[[#This Row],[Discount %]]&lt;=15,"10-15%",
IF(tblSales[[#This Row],[Discount %]]&lt;=20,"15-20%","20%+"))))</f>
        <v>20%+</v>
      </c>
    </row>
    <row r="2023" spans="1:38">
      <c r="A2023" s="2" t="s">
        <v>3973</v>
      </c>
      <c r="B2023" s="11">
        <v>45589</v>
      </c>
      <c r="C2023" s="2" t="s">
        <v>435</v>
      </c>
      <c r="D2023" s="2" t="s">
        <v>474</v>
      </c>
      <c r="E2023" s="2" t="s">
        <v>192</v>
      </c>
      <c r="F2023" s="2" t="s">
        <v>172</v>
      </c>
      <c r="G2023" s="2">
        <v>1</v>
      </c>
      <c r="H2023" s="2">
        <v>3027.88</v>
      </c>
      <c r="I2023" s="2">
        <v>10</v>
      </c>
      <c r="J2023" s="2">
        <v>302.79000000000002</v>
      </c>
      <c r="K2023" s="2">
        <v>12</v>
      </c>
      <c r="L2023" s="2">
        <v>327.01</v>
      </c>
      <c r="M2023" s="2">
        <v>3052.1</v>
      </c>
      <c r="N2023" s="2">
        <v>2034.01</v>
      </c>
      <c r="O2023" s="2">
        <f t="shared" si="79"/>
        <v>691.07999999999993</v>
      </c>
      <c r="P2023" s="2" t="s">
        <v>27</v>
      </c>
      <c r="Q2023" s="2" t="str">
        <f t="shared" si="77"/>
        <v>Cash</v>
      </c>
      <c r="R2023" s="2" t="s">
        <v>21</v>
      </c>
      <c r="S2023" s="2" t="s">
        <v>57</v>
      </c>
      <c r="T2023" s="2" t="s">
        <v>1305</v>
      </c>
      <c r="U2023" s="2" t="s">
        <v>59</v>
      </c>
      <c r="V2023" t="str">
        <f>TEXT(tblSales[[#This Row],[Invoice Date]],"mmm")</f>
        <v>Oct</v>
      </c>
      <c r="W2023">
        <f>MONTH(tblSales[[#This Row],[Invoice Date]])</f>
        <v>10</v>
      </c>
      <c r="X2023">
        <f>YEAR(tblSales[[#This Row],[Invoice Date]])</f>
        <v>2024</v>
      </c>
      <c r="Y2023" t="str">
        <f>TEXT(tblSales[[#This Row],[Invoice Date]],"mmm-yyyy")</f>
        <v>Oct-2024</v>
      </c>
      <c r="Z2023" t="str">
        <f>_xlfn.XLOOKUP(tblSales[[#This Row],[Product_ID]],Products!$A:$A,Products!$C:$C,"Women Dresses")</f>
        <v>Handbags</v>
      </c>
      <c r="AA2023" t="str">
        <f>_xlfn.XLOOKUP(tblSales[[#This Row],[Product_ID]],Products!$A:$A,Products!$D:$D,"Unknown")</f>
        <v>Sling Bag</v>
      </c>
      <c r="AB2023" t="str">
        <f>_xlfn.XLOOKUP(tblSales[[#This Row],[Product_ID]],Products!$A:$A,Products!$E:$E,"Unknown")</f>
        <v>GRT Jewellers</v>
      </c>
      <c r="AC2023" t="str">
        <f>_xlfn.XLOOKUP(tblSales[[#This Row],[Store_ID]],Stores!$A:$A,Stores!$B:$B,"Unknown")</f>
        <v>TrendMart Nellore Standard</v>
      </c>
      <c r="AD2023" t="str">
        <f>_xlfn.XLOOKUP(tblSales[[#This Row],[Store_ID]],Stores!$A:$A,Stores!$E:$E,"Unknown")</f>
        <v>South Zone 3</v>
      </c>
      <c r="AE2023" t="str">
        <f>_xlfn.XLOOKUP(tblSales[[#This Row],[Customer_ID]],Customers!$A:$A,Customers!$B:$B,"Unknown")</f>
        <v>Jyothi Achari</v>
      </c>
      <c r="AF2023" t="str">
        <f>_xlfn.XLOOKUP(tblSales[[#This Row],[Customer_ID]],Customers!$A:$A,Customers!$J:$J,"Unknown")</f>
        <v>Regular</v>
      </c>
      <c r="AG2023" t="str">
        <f>_xlfn.XLOOKUP(tblSales[[#This Row],[Employee_ID]],Employees!$A:$A,Employees!$B:$B,"Unknown")</f>
        <v>Eswar Prasad</v>
      </c>
      <c r="AH2023">
        <f>IF(MONTH(tblSales[[#This Row],[Invoice Date]])&gt;=4,MONTH(tblSales[[#This Row],[Invoice Date]]),MONTH(tblSales[[#This Row],[Invoice Date]])+12)</f>
        <v>10</v>
      </c>
      <c r="AI2023" s="8">
        <f>DATE(YEAR(tblSales[[#This Row],[Invoice Date]]),MONTH(tblSales[[#This Row],[Invoice Date]]),1)</f>
        <v>45566</v>
      </c>
      <c r="AJ2023" t="str">
        <f>_xlfn.XLOOKUP(tblSales[[#This Row],[Product_ID]],Products!$A:$A,Products!$B:$B,"Unknown")</f>
        <v>GRT Jewellers Sling Bag Olive</v>
      </c>
      <c r="AK2023" s="9">
        <f>IFERROR(tblSales[[#This Row],[Profit]]/tblSales[[#This Row],[Sales Amount]],0)</f>
        <v>0.22642770551423608</v>
      </c>
      <c r="AL2023" t="str">
        <f>IF(tblSales[[#This Row],[Discount %]]&lt;=5,"0-5%",
IF(tblSales[[#This Row],[Discount %]]&lt;=10,"5-10%",
IF(tblSales[[#This Row],[Discount %]]&lt;=15,"10-15%",
IF(tblSales[[#This Row],[Discount %]]&lt;=20,"15-20%","20%+"))))</f>
        <v>5-10%</v>
      </c>
    </row>
    <row r="2024" spans="1:38">
      <c r="A2024" s="2" t="s">
        <v>3974</v>
      </c>
      <c r="B2024" s="11">
        <v>45586</v>
      </c>
      <c r="C2024" s="2" t="s">
        <v>572</v>
      </c>
      <c r="D2024" s="2" t="s">
        <v>479</v>
      </c>
      <c r="E2024" s="2" t="s">
        <v>1918</v>
      </c>
      <c r="F2024" s="2" t="s">
        <v>122</v>
      </c>
      <c r="G2024" s="2">
        <v>1</v>
      </c>
      <c r="H2024" s="2">
        <v>566.87</v>
      </c>
      <c r="I2024" s="2">
        <v>30</v>
      </c>
      <c r="J2024" s="2">
        <v>170.06</v>
      </c>
      <c r="K2024" s="2">
        <v>5</v>
      </c>
      <c r="L2024" s="2">
        <v>19.84</v>
      </c>
      <c r="M2024" s="2">
        <v>416.65</v>
      </c>
      <c r="N2024" s="2">
        <v>357.45</v>
      </c>
      <c r="O2024" s="2">
        <f t="shared" si="79"/>
        <v>39.359999999999985</v>
      </c>
      <c r="P2024" s="2" t="s">
        <v>32</v>
      </c>
      <c r="Q2024" s="2" t="str">
        <f t="shared" si="77"/>
        <v>UPI</v>
      </c>
      <c r="R2024" s="2" t="s">
        <v>20</v>
      </c>
      <c r="S2024" s="2" t="s">
        <v>56</v>
      </c>
      <c r="T2024" s="2" t="s">
        <v>2556</v>
      </c>
      <c r="U2024" s="2" t="s">
        <v>59</v>
      </c>
      <c r="V2024" t="str">
        <f>TEXT(tblSales[[#This Row],[Invoice Date]],"mmm")</f>
        <v>Oct</v>
      </c>
      <c r="W2024">
        <f>MONTH(tblSales[[#This Row],[Invoice Date]])</f>
        <v>10</v>
      </c>
      <c r="X2024">
        <f>YEAR(tblSales[[#This Row],[Invoice Date]])</f>
        <v>2024</v>
      </c>
      <c r="Y2024" t="str">
        <f>TEXT(tblSales[[#This Row],[Invoice Date]],"mmm-yyyy")</f>
        <v>Oct-2024</v>
      </c>
      <c r="Z2024" t="str">
        <f>_xlfn.XLOOKUP(tblSales[[#This Row],[Product_ID]],Products!$A:$A,Products!$C:$C,"Women Dresses")</f>
        <v>Wallets</v>
      </c>
      <c r="AA2024" t="str">
        <f>_xlfn.XLOOKUP(tblSales[[#This Row],[Product_ID]],Products!$A:$A,Products!$D:$D,"Unknown")</f>
        <v>Zip Wallet</v>
      </c>
      <c r="AB2024" t="str">
        <f>_xlfn.XLOOKUP(tblSales[[#This Row],[Product_ID]],Products!$A:$A,Products!$E:$E,"Unknown")</f>
        <v>Aurelia</v>
      </c>
      <c r="AC2024" t="str">
        <f>_xlfn.XLOOKUP(tblSales[[#This Row],[Store_ID]],Stores!$A:$A,Stores!$B:$B,"Unknown")</f>
        <v>TrendMart Guntur High Street</v>
      </c>
      <c r="AD2024" t="str">
        <f>_xlfn.XLOOKUP(tblSales[[#This Row],[Store_ID]],Stores!$A:$A,Stores!$E:$E,"Unknown")</f>
        <v>South Zone 3</v>
      </c>
      <c r="AE2024" t="str">
        <f>_xlfn.XLOOKUP(tblSales[[#This Row],[Customer_ID]],Customers!$A:$A,Customers!$B:$B,"Unknown")</f>
        <v>Rohit Singh</v>
      </c>
      <c r="AF2024" t="str">
        <f>_xlfn.XLOOKUP(tblSales[[#This Row],[Customer_ID]],Customers!$A:$A,Customers!$J:$J,"Unknown")</f>
        <v>Silver</v>
      </c>
      <c r="AG2024" t="str">
        <f>_xlfn.XLOOKUP(tblSales[[#This Row],[Employee_ID]],Employees!$A:$A,Employees!$B:$B,"Unknown")</f>
        <v>Rahul Krishnan</v>
      </c>
      <c r="AH2024">
        <f>IF(MONTH(tblSales[[#This Row],[Invoice Date]])&gt;=4,MONTH(tblSales[[#This Row],[Invoice Date]]),MONTH(tblSales[[#This Row],[Invoice Date]])+12)</f>
        <v>10</v>
      </c>
      <c r="AI2024" s="8">
        <f>DATE(YEAR(tblSales[[#This Row],[Invoice Date]]),MONTH(tblSales[[#This Row],[Invoice Date]]),1)</f>
        <v>45566</v>
      </c>
      <c r="AJ2024" t="str">
        <f>_xlfn.XLOOKUP(tblSales[[#This Row],[Product_ID]],Products!$A:$A,Products!$B:$B,"Unknown")</f>
        <v>Aurelia Zip Wallet Red</v>
      </c>
      <c r="AK2024" s="9">
        <f>IFERROR(tblSales[[#This Row],[Profit]]/tblSales[[#This Row],[Sales Amount]],0)</f>
        <v>9.446777871114842E-2</v>
      </c>
      <c r="AL2024" t="str">
        <f>IF(tblSales[[#This Row],[Discount %]]&lt;=5,"0-5%",
IF(tblSales[[#This Row],[Discount %]]&lt;=10,"5-10%",
IF(tblSales[[#This Row],[Discount %]]&lt;=15,"10-15%",
IF(tblSales[[#This Row],[Discount %]]&lt;=20,"15-20%","20%+"))))</f>
        <v>20%+</v>
      </c>
    </row>
    <row r="2025" spans="1:38">
      <c r="A2025" s="2" t="s">
        <v>3975</v>
      </c>
      <c r="B2025" s="11">
        <v>45562</v>
      </c>
      <c r="C2025" s="2" t="s">
        <v>3373</v>
      </c>
      <c r="D2025" s="2" t="s">
        <v>594</v>
      </c>
      <c r="E2025" s="2" t="s">
        <v>1412</v>
      </c>
      <c r="F2025" s="2" t="s">
        <v>199</v>
      </c>
      <c r="G2025" s="2">
        <v>3</v>
      </c>
      <c r="H2025" s="2">
        <v>1922.07</v>
      </c>
      <c r="I2025" s="2">
        <v>20</v>
      </c>
      <c r="J2025" s="2">
        <v>1153.24</v>
      </c>
      <c r="K2025" s="2">
        <v>12</v>
      </c>
      <c r="L2025" s="2">
        <v>553.55999999999995</v>
      </c>
      <c r="M2025" s="2">
        <v>5166.53</v>
      </c>
      <c r="N2025" s="2">
        <v>4227.3599999999997</v>
      </c>
      <c r="O2025" s="2">
        <f t="shared" si="79"/>
        <v>385.61000000000013</v>
      </c>
      <c r="P2025" s="2" t="s">
        <v>29</v>
      </c>
      <c r="Q2025" s="2" t="str">
        <f t="shared" si="77"/>
        <v>Debit Card</v>
      </c>
      <c r="R2025" s="2" t="s">
        <v>20</v>
      </c>
      <c r="S2025" s="2" t="s">
        <v>56</v>
      </c>
      <c r="T2025" s="2" t="s">
        <v>3957</v>
      </c>
      <c r="U2025" s="2" t="s">
        <v>59</v>
      </c>
      <c r="V2025" t="str">
        <f>TEXT(tblSales[[#This Row],[Invoice Date]],"mmm")</f>
        <v>Sep</v>
      </c>
      <c r="W2025">
        <f>MONTH(tblSales[[#This Row],[Invoice Date]])</f>
        <v>9</v>
      </c>
      <c r="X2025">
        <f>YEAR(tblSales[[#This Row],[Invoice Date]])</f>
        <v>2024</v>
      </c>
      <c r="Y2025" t="str">
        <f>TEXT(tblSales[[#This Row],[Invoice Date]],"mmm-yyyy")</f>
        <v>Sep-2024</v>
      </c>
      <c r="Z2025" t="str">
        <f>_xlfn.XLOOKUP(tblSales[[#This Row],[Product_ID]],Products!$A:$A,Products!$C:$C,"Women Dresses")</f>
        <v>Winter Wear</v>
      </c>
      <c r="AA2025" t="str">
        <f>_xlfn.XLOOKUP(tblSales[[#This Row],[Product_ID]],Products!$A:$A,Products!$D:$D,"Unknown")</f>
        <v>Sweater</v>
      </c>
      <c r="AB2025" t="str">
        <f>_xlfn.XLOOKUP(tblSales[[#This Row],[Product_ID]],Products!$A:$A,Products!$E:$E,"Unknown")</f>
        <v>Mufti</v>
      </c>
      <c r="AC2025" t="str">
        <f>_xlfn.XLOOKUP(tblSales[[#This Row],[Store_ID]],Stores!$A:$A,Stores!$B:$B,"Unknown")</f>
        <v>TrendMart Kozhikode Mall Kiosk</v>
      </c>
      <c r="AD2025" t="str">
        <f>_xlfn.XLOOKUP(tblSales[[#This Row],[Store_ID]],Stores!$A:$A,Stores!$E:$E,"Unknown")</f>
        <v>South Zone 1</v>
      </c>
      <c r="AE2025" t="str">
        <f>_xlfn.XLOOKUP(tblSales[[#This Row],[Customer_ID]],Customers!$A:$A,Customers!$B:$B,"Unknown")</f>
        <v>Sangeeta Mishra</v>
      </c>
      <c r="AF2025" t="str">
        <f>_xlfn.XLOOKUP(tblSales[[#This Row],[Customer_ID]],Customers!$A:$A,Customers!$J:$J,"Unknown")</f>
        <v>Regular</v>
      </c>
      <c r="AG2025" t="str">
        <f>_xlfn.XLOOKUP(tblSales[[#This Row],[Employee_ID]],Employees!$A:$A,Employees!$B:$B,"Unknown")</f>
        <v>Anusuya Subramaniam</v>
      </c>
      <c r="AH2025">
        <f>IF(MONTH(tblSales[[#This Row],[Invoice Date]])&gt;=4,MONTH(tblSales[[#This Row],[Invoice Date]]),MONTH(tblSales[[#This Row],[Invoice Date]])+12)</f>
        <v>9</v>
      </c>
      <c r="AI2025" s="8">
        <f>DATE(YEAR(tblSales[[#This Row],[Invoice Date]]),MONTH(tblSales[[#This Row],[Invoice Date]]),1)</f>
        <v>45536</v>
      </c>
      <c r="AJ2025" t="str">
        <f>_xlfn.XLOOKUP(tblSales[[#This Row],[Product_ID]],Products!$A:$A,Products!$B:$B,"Unknown")</f>
        <v>Mufti Sweater Peach</v>
      </c>
      <c r="AK2025" s="9">
        <f>IFERROR(tblSales[[#This Row],[Profit]]/tblSales[[#This Row],[Sales Amount]],0)</f>
        <v>7.463616779540623E-2</v>
      </c>
      <c r="AL2025" t="str">
        <f>IF(tblSales[[#This Row],[Discount %]]&lt;=5,"0-5%",
IF(tblSales[[#This Row],[Discount %]]&lt;=10,"5-10%",
IF(tblSales[[#This Row],[Discount %]]&lt;=15,"10-15%",
IF(tblSales[[#This Row],[Discount %]]&lt;=20,"15-20%","20%+"))))</f>
        <v>15-20%</v>
      </c>
    </row>
    <row r="2026" spans="1:38">
      <c r="A2026" s="2" t="s">
        <v>3976</v>
      </c>
      <c r="B2026" s="11">
        <v>45465</v>
      </c>
      <c r="C2026" s="2" t="s">
        <v>1462</v>
      </c>
      <c r="D2026" s="2" t="s">
        <v>577</v>
      </c>
      <c r="E2026" s="2" t="s">
        <v>404</v>
      </c>
      <c r="F2026" s="2" t="s">
        <v>204</v>
      </c>
      <c r="G2026" s="2">
        <v>2</v>
      </c>
      <c r="H2026" s="2">
        <v>749.82</v>
      </c>
      <c r="I2026" s="2">
        <v>0</v>
      </c>
      <c r="J2026" s="2">
        <v>0</v>
      </c>
      <c r="K2026" s="2">
        <v>5</v>
      </c>
      <c r="L2026" s="2">
        <v>74.98</v>
      </c>
      <c r="M2026" s="2">
        <v>1574.62</v>
      </c>
      <c r="N2026" s="2">
        <v>835.84</v>
      </c>
      <c r="O2026" s="2">
        <f t="shared" si="79"/>
        <v>663.79999999999984</v>
      </c>
      <c r="P2026" s="2" t="s">
        <v>32</v>
      </c>
      <c r="Q2026" s="2" t="str">
        <f t="shared" si="77"/>
        <v>UPI</v>
      </c>
      <c r="R2026" s="2" t="s">
        <v>20</v>
      </c>
      <c r="S2026" s="2" t="s">
        <v>56</v>
      </c>
      <c r="T2026" s="2" t="s">
        <v>2117</v>
      </c>
      <c r="U2026" s="2" t="s">
        <v>60</v>
      </c>
      <c r="V2026" t="str">
        <f>TEXT(tblSales[[#This Row],[Invoice Date]],"mmm")</f>
        <v>Jun</v>
      </c>
      <c r="W2026">
        <f>MONTH(tblSales[[#This Row],[Invoice Date]])</f>
        <v>6</v>
      </c>
      <c r="X2026">
        <f>YEAR(tblSales[[#This Row],[Invoice Date]])</f>
        <v>2024</v>
      </c>
      <c r="Y2026" t="str">
        <f>TEXT(tblSales[[#This Row],[Invoice Date]],"mmm-yyyy")</f>
        <v>Jun-2024</v>
      </c>
      <c r="Z2026" t="str">
        <f>_xlfn.XLOOKUP(tblSales[[#This Row],[Product_ID]],Products!$A:$A,Products!$C:$C,"Women Dresses")</f>
        <v>Men T-Shirts</v>
      </c>
      <c r="AA2026" t="str">
        <f>_xlfn.XLOOKUP(tblSales[[#This Row],[Product_ID]],Products!$A:$A,Products!$D:$D,"Unknown")</f>
        <v>Graphic Tee</v>
      </c>
      <c r="AB2026" t="str">
        <f>_xlfn.XLOOKUP(tblSales[[#This Row],[Product_ID]],Products!$A:$A,Products!$E:$E,"Unknown")</f>
        <v>Reebok</v>
      </c>
      <c r="AC2026" t="str">
        <f>_xlfn.XLOOKUP(tblSales[[#This Row],[Store_ID]],Stores!$A:$A,Stores!$B:$B,"Unknown")</f>
        <v>TrendMart Visakhapatnam High Street</v>
      </c>
      <c r="AD2026" t="str">
        <f>_xlfn.XLOOKUP(tblSales[[#This Row],[Store_ID]],Stores!$A:$A,Stores!$E:$E,"Unknown")</f>
        <v>South Zone 3</v>
      </c>
      <c r="AE2026" t="str">
        <f>_xlfn.XLOOKUP(tblSales[[#This Row],[Customer_ID]],Customers!$A:$A,Customers!$B:$B,"Unknown")</f>
        <v>Gayathri Chandran</v>
      </c>
      <c r="AF2026" t="str">
        <f>_xlfn.XLOOKUP(tblSales[[#This Row],[Customer_ID]],Customers!$A:$A,Customers!$J:$J,"Unknown")</f>
        <v>Gold</v>
      </c>
      <c r="AG2026" t="str">
        <f>_xlfn.XLOOKUP(tblSales[[#This Row],[Employee_ID]],Employees!$A:$A,Employees!$B:$B,"Unknown")</f>
        <v>Logesh Gopalakrishnan</v>
      </c>
      <c r="AH2026">
        <f>IF(MONTH(tblSales[[#This Row],[Invoice Date]])&gt;=4,MONTH(tblSales[[#This Row],[Invoice Date]]),MONTH(tblSales[[#This Row],[Invoice Date]])+12)</f>
        <v>6</v>
      </c>
      <c r="AI2026" s="8">
        <f>DATE(YEAR(tblSales[[#This Row],[Invoice Date]]),MONTH(tblSales[[#This Row],[Invoice Date]]),1)</f>
        <v>45444</v>
      </c>
      <c r="AJ2026" t="str">
        <f>_xlfn.XLOOKUP(tblSales[[#This Row],[Product_ID]],Products!$A:$A,Products!$B:$B,"Unknown")</f>
        <v>Reebok Graphic Tee Cream</v>
      </c>
      <c r="AK2026" s="9">
        <f>IFERROR(tblSales[[#This Row],[Profit]]/tblSales[[#This Row],[Sales Amount]],0)</f>
        <v>0.42156202766381723</v>
      </c>
      <c r="AL2026" t="str">
        <f>IF(tblSales[[#This Row],[Discount %]]&lt;=5,"0-5%",
IF(tblSales[[#This Row],[Discount %]]&lt;=10,"5-10%",
IF(tblSales[[#This Row],[Discount %]]&lt;=15,"10-15%",
IF(tblSales[[#This Row],[Discount %]]&lt;=20,"15-20%","20%+"))))</f>
        <v>0-5%</v>
      </c>
    </row>
    <row r="2027" spans="1:38">
      <c r="A2027" s="2" t="s">
        <v>3977</v>
      </c>
      <c r="B2027" s="11">
        <v>45524</v>
      </c>
      <c r="C2027" s="2" t="s">
        <v>2364</v>
      </c>
      <c r="D2027" s="2" t="s">
        <v>634</v>
      </c>
      <c r="E2027" s="2" t="s">
        <v>664</v>
      </c>
      <c r="F2027" s="2" t="s">
        <v>233</v>
      </c>
      <c r="G2027" s="2">
        <v>2</v>
      </c>
      <c r="H2027" s="2">
        <v>766.26</v>
      </c>
      <c r="I2027" s="2">
        <v>5</v>
      </c>
      <c r="J2027" s="2">
        <v>76.63</v>
      </c>
      <c r="K2027" s="2">
        <v>5</v>
      </c>
      <c r="L2027" s="2">
        <v>72.790000000000006</v>
      </c>
      <c r="M2027" s="2">
        <v>1528.68</v>
      </c>
      <c r="N2027" s="2">
        <v>1182.76</v>
      </c>
      <c r="O2027" s="2">
        <f t="shared" si="79"/>
        <v>273.13000000000005</v>
      </c>
      <c r="P2027" s="2" t="s">
        <v>29</v>
      </c>
      <c r="Q2027" s="2" t="str">
        <f t="shared" si="77"/>
        <v>Debit Card</v>
      </c>
      <c r="R2027" s="2" t="s">
        <v>21</v>
      </c>
      <c r="S2027" s="2" t="s">
        <v>56</v>
      </c>
      <c r="T2027" s="2" t="s">
        <v>768</v>
      </c>
      <c r="U2027" s="2" t="s">
        <v>59</v>
      </c>
      <c r="V2027" t="str">
        <f>TEXT(tblSales[[#This Row],[Invoice Date]],"mmm")</f>
        <v>Aug</v>
      </c>
      <c r="W2027">
        <f>MONTH(tblSales[[#This Row],[Invoice Date]])</f>
        <v>8</v>
      </c>
      <c r="X2027">
        <f>YEAR(tblSales[[#This Row],[Invoice Date]])</f>
        <v>2024</v>
      </c>
      <c r="Y2027" t="str">
        <f>TEXT(tblSales[[#This Row],[Invoice Date]],"mmm-yyyy")</f>
        <v>Aug-2024</v>
      </c>
      <c r="Z2027" t="str">
        <f>_xlfn.XLOOKUP(tblSales[[#This Row],[Product_ID]],Products!$A:$A,Products!$C:$C,"Women Dresses")</f>
        <v>Kids Wear</v>
      </c>
      <c r="AA2027" t="str">
        <f>_xlfn.XLOOKUP(tblSales[[#This Row],[Product_ID]],Products!$A:$A,Products!$D:$D,"Unknown")</f>
        <v>Girls Frock</v>
      </c>
      <c r="AB2027" t="str">
        <f>_xlfn.XLOOKUP(tblSales[[#This Row],[Product_ID]],Products!$A:$A,Products!$E:$E,"Unknown")</f>
        <v>Libas</v>
      </c>
      <c r="AC2027" t="str">
        <f>_xlfn.XLOOKUP(tblSales[[#This Row],[Store_ID]],Stores!$A:$A,Stores!$B:$B,"Unknown")</f>
        <v>TrendMart Guntur High Street</v>
      </c>
      <c r="AD2027" t="str">
        <f>_xlfn.XLOOKUP(tblSales[[#This Row],[Store_ID]],Stores!$A:$A,Stores!$E:$E,"Unknown")</f>
        <v>South Zone 3</v>
      </c>
      <c r="AE2027" t="str">
        <f>_xlfn.XLOOKUP(tblSales[[#This Row],[Customer_ID]],Customers!$A:$A,Customers!$B:$B,"Unknown")</f>
        <v>Leela Iyengar</v>
      </c>
      <c r="AF2027" t="str">
        <f>_xlfn.XLOOKUP(tblSales[[#This Row],[Customer_ID]],Customers!$A:$A,Customers!$J:$J,"Unknown")</f>
        <v>Gold</v>
      </c>
      <c r="AG2027" t="str">
        <f>_xlfn.XLOOKUP(tblSales[[#This Row],[Employee_ID]],Employees!$A:$A,Employees!$B:$B,"Unknown")</f>
        <v>Malathi Varma</v>
      </c>
      <c r="AH2027">
        <f>IF(MONTH(tblSales[[#This Row],[Invoice Date]])&gt;=4,MONTH(tblSales[[#This Row],[Invoice Date]]),MONTH(tblSales[[#This Row],[Invoice Date]])+12)</f>
        <v>8</v>
      </c>
      <c r="AI2027" s="8">
        <f>DATE(YEAR(tblSales[[#This Row],[Invoice Date]]),MONTH(tblSales[[#This Row],[Invoice Date]]),1)</f>
        <v>45505</v>
      </c>
      <c r="AJ2027" t="str">
        <f>_xlfn.XLOOKUP(tblSales[[#This Row],[Product_ID]],Products!$A:$A,Products!$B:$B,"Unknown")</f>
        <v>Libas Girls Frock Sky Blue</v>
      </c>
      <c r="AK2027" s="9">
        <f>IFERROR(tblSales[[#This Row],[Profit]]/tblSales[[#This Row],[Sales Amount]],0)</f>
        <v>0.17867048695606669</v>
      </c>
      <c r="AL2027" t="str">
        <f>IF(tblSales[[#This Row],[Discount %]]&lt;=5,"0-5%",
IF(tblSales[[#This Row],[Discount %]]&lt;=10,"5-10%",
IF(tblSales[[#This Row],[Discount %]]&lt;=15,"10-15%",
IF(tblSales[[#This Row],[Discount %]]&lt;=20,"15-20%","20%+"))))</f>
        <v>0-5%</v>
      </c>
    </row>
    <row r="2028" spans="1:38">
      <c r="A2028" s="2" t="s">
        <v>3978</v>
      </c>
      <c r="B2028" s="11">
        <v>45384</v>
      </c>
      <c r="C2028" s="2" t="s">
        <v>3979</v>
      </c>
      <c r="D2028" s="2" t="s">
        <v>1023</v>
      </c>
      <c r="E2028" s="2" t="s">
        <v>103</v>
      </c>
      <c r="F2028" s="2" t="s">
        <v>172</v>
      </c>
      <c r="G2028" s="2">
        <v>2</v>
      </c>
      <c r="H2028" s="2">
        <v>3324.17</v>
      </c>
      <c r="I2028" s="2">
        <v>10</v>
      </c>
      <c r="J2028" s="2">
        <v>664.83</v>
      </c>
      <c r="K2028" s="2">
        <v>12</v>
      </c>
      <c r="L2028" s="2">
        <v>718.02</v>
      </c>
      <c r="M2028" s="2">
        <v>6701.53</v>
      </c>
      <c r="N2028" s="2">
        <v>4680.92</v>
      </c>
      <c r="O2028" s="2">
        <f t="shared" si="79"/>
        <v>1302.5899999999997</v>
      </c>
      <c r="P2028" s="2" t="s">
        <v>28</v>
      </c>
      <c r="Q2028" s="2" t="str">
        <f t="shared" si="77"/>
        <v>Credit Card</v>
      </c>
      <c r="R2028" s="2" t="s">
        <v>20</v>
      </c>
      <c r="S2028" s="2" t="s">
        <v>56</v>
      </c>
      <c r="T2028" s="2" t="s">
        <v>1970</v>
      </c>
      <c r="U2028" s="2" t="s">
        <v>59</v>
      </c>
      <c r="V2028" t="str">
        <f>TEXT(tblSales[[#This Row],[Invoice Date]],"mmm")</f>
        <v>Apr</v>
      </c>
      <c r="W2028">
        <f>MONTH(tblSales[[#This Row],[Invoice Date]])</f>
        <v>4</v>
      </c>
      <c r="X2028">
        <f>YEAR(tblSales[[#This Row],[Invoice Date]])</f>
        <v>2024</v>
      </c>
      <c r="Y2028" t="str">
        <f>TEXT(tblSales[[#This Row],[Invoice Date]],"mmm-yyyy")</f>
        <v>Apr-2024</v>
      </c>
      <c r="Z2028" t="str">
        <f>_xlfn.XLOOKUP(tblSales[[#This Row],[Product_ID]],Products!$A:$A,Products!$C:$C,"Women Dresses")</f>
        <v>Women Sarees</v>
      </c>
      <c r="AA2028" t="str">
        <f>_xlfn.XLOOKUP(tblSales[[#This Row],[Product_ID]],Products!$A:$A,Products!$D:$D,"Unknown")</f>
        <v>Cotton Saree</v>
      </c>
      <c r="AB2028" t="str">
        <f>_xlfn.XLOOKUP(tblSales[[#This Row],[Product_ID]],Products!$A:$A,Products!$E:$E,"Unknown")</f>
        <v>W for Woman</v>
      </c>
      <c r="AC2028" t="str">
        <f>_xlfn.XLOOKUP(tblSales[[#This Row],[Store_ID]],Stores!$A:$A,Stores!$B:$B,"Unknown")</f>
        <v>TrendMart Tirupati Standard</v>
      </c>
      <c r="AD2028" t="str">
        <f>_xlfn.XLOOKUP(tblSales[[#This Row],[Store_ID]],Stores!$A:$A,Stores!$E:$E,"Unknown")</f>
        <v>South Zone 3</v>
      </c>
      <c r="AE2028" t="str">
        <f>_xlfn.XLOOKUP(tblSales[[#This Row],[Customer_ID]],Customers!$A:$A,Customers!$B:$B,"Unknown")</f>
        <v>Rani Menon</v>
      </c>
      <c r="AF2028" t="str">
        <f>_xlfn.XLOOKUP(tblSales[[#This Row],[Customer_ID]],Customers!$A:$A,Customers!$J:$J,"Unknown")</f>
        <v>Silver</v>
      </c>
      <c r="AG2028" t="str">
        <f>_xlfn.XLOOKUP(tblSales[[#This Row],[Employee_ID]],Employees!$A:$A,Employees!$B:$B,"Unknown")</f>
        <v>Eswar Prasad</v>
      </c>
      <c r="AH2028">
        <f>IF(MONTH(tblSales[[#This Row],[Invoice Date]])&gt;=4,MONTH(tblSales[[#This Row],[Invoice Date]]),MONTH(tblSales[[#This Row],[Invoice Date]])+12)</f>
        <v>4</v>
      </c>
      <c r="AI2028" s="8">
        <f>DATE(YEAR(tblSales[[#This Row],[Invoice Date]]),MONTH(tblSales[[#This Row],[Invoice Date]]),1)</f>
        <v>45383</v>
      </c>
      <c r="AJ2028" t="str">
        <f>_xlfn.XLOOKUP(tblSales[[#This Row],[Product_ID]],Products!$A:$A,Products!$B:$B,"Unknown")</f>
        <v>W for Woman Cotton Saree Wine</v>
      </c>
      <c r="AK2028" s="9">
        <f>IFERROR(tblSales[[#This Row],[Profit]]/tblSales[[#This Row],[Sales Amount]],0)</f>
        <v>0.19437203146147219</v>
      </c>
      <c r="AL2028" t="str">
        <f>IF(tblSales[[#This Row],[Discount %]]&lt;=5,"0-5%",
IF(tblSales[[#This Row],[Discount %]]&lt;=10,"5-10%",
IF(tblSales[[#This Row],[Discount %]]&lt;=15,"10-15%",
IF(tblSales[[#This Row],[Discount %]]&lt;=20,"15-20%","20%+"))))</f>
        <v>5-10%</v>
      </c>
    </row>
    <row r="2029" spans="1:38">
      <c r="A2029" s="2" t="s">
        <v>3980</v>
      </c>
      <c r="B2029" s="11">
        <v>45418</v>
      </c>
      <c r="C2029" s="2" t="s">
        <v>653</v>
      </c>
      <c r="D2029" s="2" t="s">
        <v>2706</v>
      </c>
      <c r="E2029" s="2" t="s">
        <v>344</v>
      </c>
      <c r="F2029" s="2" t="s">
        <v>238</v>
      </c>
      <c r="G2029" s="2">
        <v>2</v>
      </c>
      <c r="H2029" s="2">
        <v>428.13</v>
      </c>
      <c r="I2029" s="2">
        <v>20</v>
      </c>
      <c r="J2029" s="2">
        <v>171.25</v>
      </c>
      <c r="K2029" s="2">
        <v>5</v>
      </c>
      <c r="L2029" s="2">
        <v>34.25</v>
      </c>
      <c r="M2029" s="2">
        <v>719.26</v>
      </c>
      <c r="N2029" s="2">
        <v>638.14</v>
      </c>
      <c r="O2029" s="2">
        <f t="shared" si="79"/>
        <v>46.870000000000005</v>
      </c>
      <c r="P2029" s="2" t="s">
        <v>32</v>
      </c>
      <c r="Q2029" s="2" t="str">
        <f t="shared" si="77"/>
        <v>UPI</v>
      </c>
      <c r="R2029" s="2" t="s">
        <v>20</v>
      </c>
      <c r="S2029" s="2" t="s">
        <v>57</v>
      </c>
      <c r="T2029" s="2" t="s">
        <v>3845</v>
      </c>
      <c r="U2029" s="2" t="s">
        <v>59</v>
      </c>
      <c r="V2029" t="str">
        <f>TEXT(tblSales[[#This Row],[Invoice Date]],"mmm")</f>
        <v>May</v>
      </c>
      <c r="W2029">
        <f>MONTH(tblSales[[#This Row],[Invoice Date]])</f>
        <v>5</v>
      </c>
      <c r="X2029">
        <f>YEAR(tblSales[[#This Row],[Invoice Date]])</f>
        <v>2024</v>
      </c>
      <c r="Y2029" t="str">
        <f>TEXT(tblSales[[#This Row],[Invoice Date]],"mmm-yyyy")</f>
        <v>May-2024</v>
      </c>
      <c r="Z2029" t="str">
        <f>_xlfn.XLOOKUP(tblSales[[#This Row],[Product_ID]],Products!$A:$A,Products!$C:$C,"Women Dresses")</f>
        <v>Belts</v>
      </c>
      <c r="AA2029" t="str">
        <f>_xlfn.XLOOKUP(tblSales[[#This Row],[Product_ID]],Products!$A:$A,Products!$D:$D,"Unknown")</f>
        <v>Leather Belt</v>
      </c>
      <c r="AB2029" t="str">
        <f>_xlfn.XLOOKUP(tblSales[[#This Row],[Product_ID]],Products!$A:$A,Products!$E:$E,"Unknown")</f>
        <v>AND</v>
      </c>
      <c r="AC2029" t="str">
        <f>_xlfn.XLOOKUP(tblSales[[#This Row],[Store_ID]],Stores!$A:$A,Stores!$B:$B,"Unknown")</f>
        <v>TrendMart Kannur Standard</v>
      </c>
      <c r="AD2029" t="str">
        <f>_xlfn.XLOOKUP(tblSales[[#This Row],[Store_ID]],Stores!$A:$A,Stores!$E:$E,"Unknown")</f>
        <v>South Zone 1</v>
      </c>
      <c r="AE2029" t="str">
        <f>_xlfn.XLOOKUP(tblSales[[#This Row],[Customer_ID]],Customers!$A:$A,Customers!$B:$B,"Unknown")</f>
        <v>Nisha Sharma</v>
      </c>
      <c r="AF2029" t="str">
        <f>_xlfn.XLOOKUP(tblSales[[#This Row],[Customer_ID]],Customers!$A:$A,Customers!$J:$J,"Unknown")</f>
        <v>Gold</v>
      </c>
      <c r="AG2029" t="str">
        <f>_xlfn.XLOOKUP(tblSales[[#This Row],[Employee_ID]],Employees!$A:$A,Employees!$B:$B,"Unknown")</f>
        <v>Dhruv Mishra</v>
      </c>
      <c r="AH2029">
        <f>IF(MONTH(tblSales[[#This Row],[Invoice Date]])&gt;=4,MONTH(tblSales[[#This Row],[Invoice Date]]),MONTH(tblSales[[#This Row],[Invoice Date]])+12)</f>
        <v>5</v>
      </c>
      <c r="AI2029" s="8">
        <f>DATE(YEAR(tblSales[[#This Row],[Invoice Date]]),MONTH(tblSales[[#This Row],[Invoice Date]]),1)</f>
        <v>45413</v>
      </c>
      <c r="AJ2029" t="str">
        <f>_xlfn.XLOOKUP(tblSales[[#This Row],[Product_ID]],Products!$A:$A,Products!$B:$B,"Unknown")</f>
        <v>AND Leather Belt Red</v>
      </c>
      <c r="AK2029" s="9">
        <f>IFERROR(tblSales[[#This Row],[Profit]]/tblSales[[#This Row],[Sales Amount]],0)</f>
        <v>6.5164196535327984E-2</v>
      </c>
      <c r="AL2029" t="str">
        <f>IF(tblSales[[#This Row],[Discount %]]&lt;=5,"0-5%",
IF(tblSales[[#This Row],[Discount %]]&lt;=10,"5-10%",
IF(tblSales[[#This Row],[Discount %]]&lt;=15,"10-15%",
IF(tblSales[[#This Row],[Discount %]]&lt;=20,"15-20%","20%+"))))</f>
        <v>15-20%</v>
      </c>
    </row>
    <row r="2030" spans="1:38">
      <c r="A2030" s="2" t="s">
        <v>3981</v>
      </c>
      <c r="B2030" s="11">
        <v>45588</v>
      </c>
      <c r="C2030" s="2" t="s">
        <v>2309</v>
      </c>
      <c r="D2030" s="2" t="s">
        <v>1459</v>
      </c>
      <c r="E2030" s="2" t="s">
        <v>771</v>
      </c>
      <c r="F2030" s="2" t="s">
        <v>116</v>
      </c>
      <c r="G2030" s="2">
        <v>3</v>
      </c>
      <c r="H2030" s="2">
        <v>1634.89</v>
      </c>
      <c r="I2030" s="2">
        <v>15</v>
      </c>
      <c r="J2030" s="2">
        <v>735.7</v>
      </c>
      <c r="K2030" s="2">
        <v>12</v>
      </c>
      <c r="L2030" s="2">
        <v>500.28</v>
      </c>
      <c r="M2030" s="2">
        <v>4669.25</v>
      </c>
      <c r="N2030" s="2">
        <v>3433.77</v>
      </c>
      <c r="O2030" s="2">
        <f t="shared" si="79"/>
        <v>735.2</v>
      </c>
      <c r="P2030" s="2" t="s">
        <v>28</v>
      </c>
      <c r="Q2030" s="2" t="str">
        <f t="shared" si="77"/>
        <v>Credit Card</v>
      </c>
      <c r="R2030" s="2" t="s">
        <v>20</v>
      </c>
      <c r="S2030" s="2" t="s">
        <v>57</v>
      </c>
      <c r="T2030" s="2" t="s">
        <v>141</v>
      </c>
      <c r="U2030" s="2" t="s">
        <v>59</v>
      </c>
      <c r="V2030" t="str">
        <f>TEXT(tblSales[[#This Row],[Invoice Date]],"mmm")</f>
        <v>Oct</v>
      </c>
      <c r="W2030">
        <f>MONTH(tblSales[[#This Row],[Invoice Date]])</f>
        <v>10</v>
      </c>
      <c r="X2030">
        <f>YEAR(tblSales[[#This Row],[Invoice Date]])</f>
        <v>2024</v>
      </c>
      <c r="Y2030" t="str">
        <f>TEXT(tblSales[[#This Row],[Invoice Date]],"mmm-yyyy")</f>
        <v>Oct-2024</v>
      </c>
      <c r="Z2030" t="str">
        <f>_xlfn.XLOOKUP(tblSales[[#This Row],[Product_ID]],Products!$A:$A,Products!$C:$C,"Women Dresses")</f>
        <v>Women Dresses</v>
      </c>
      <c r="AA2030" t="str">
        <f>_xlfn.XLOOKUP(tblSales[[#This Row],[Product_ID]],Products!$A:$A,Products!$D:$D,"Unknown")</f>
        <v>Bodycon Dress</v>
      </c>
      <c r="AB2030" t="str">
        <f>_xlfn.XLOOKUP(tblSales[[#This Row],[Product_ID]],Products!$A:$A,Products!$E:$E,"Unknown")</f>
        <v>Westside</v>
      </c>
      <c r="AC2030" t="str">
        <f>_xlfn.XLOOKUP(tblSales[[#This Row],[Store_ID]],Stores!$A:$A,Stores!$B:$B,"Unknown")</f>
        <v>TrendMart Thoothukudi Mall Kiosk</v>
      </c>
      <c r="AD2030" t="str">
        <f>_xlfn.XLOOKUP(tblSales[[#This Row],[Store_ID]],Stores!$A:$A,Stores!$E:$E,"Unknown")</f>
        <v>South Zone 1</v>
      </c>
      <c r="AE2030" t="str">
        <f>_xlfn.XLOOKUP(tblSales[[#This Row],[Customer_ID]],Customers!$A:$A,Customers!$B:$B,"Unknown")</f>
        <v>Uma Nair</v>
      </c>
      <c r="AF2030" t="str">
        <f>_xlfn.XLOOKUP(tblSales[[#This Row],[Customer_ID]],Customers!$A:$A,Customers!$J:$J,"Unknown")</f>
        <v>Silver</v>
      </c>
      <c r="AG2030" t="str">
        <f>_xlfn.XLOOKUP(tblSales[[#This Row],[Employee_ID]],Employees!$A:$A,Employees!$B:$B,"Unknown")</f>
        <v>Padma Gounder</v>
      </c>
      <c r="AH2030">
        <f>IF(MONTH(tblSales[[#This Row],[Invoice Date]])&gt;=4,MONTH(tblSales[[#This Row],[Invoice Date]]),MONTH(tblSales[[#This Row],[Invoice Date]])+12)</f>
        <v>10</v>
      </c>
      <c r="AI2030" s="8">
        <f>DATE(YEAR(tblSales[[#This Row],[Invoice Date]]),MONTH(tblSales[[#This Row],[Invoice Date]]),1)</f>
        <v>45566</v>
      </c>
      <c r="AJ2030" t="str">
        <f>_xlfn.XLOOKUP(tblSales[[#This Row],[Product_ID]],Products!$A:$A,Products!$B:$B,"Unknown")</f>
        <v>Westside Bodycon Dress Green</v>
      </c>
      <c r="AK2030" s="9">
        <f>IFERROR(tblSales[[#This Row],[Profit]]/tblSales[[#This Row],[Sales Amount]],0)</f>
        <v>0.15745569416929914</v>
      </c>
      <c r="AL2030" t="str">
        <f>IF(tblSales[[#This Row],[Discount %]]&lt;=5,"0-5%",
IF(tblSales[[#This Row],[Discount %]]&lt;=10,"5-10%",
IF(tblSales[[#This Row],[Discount %]]&lt;=15,"10-15%",
IF(tblSales[[#This Row],[Discount %]]&lt;=20,"15-20%","20%+"))))</f>
        <v>10-15%</v>
      </c>
    </row>
    <row r="2031" spans="1:38">
      <c r="A2031" s="2" t="s">
        <v>3982</v>
      </c>
      <c r="B2031" s="11">
        <v>45482</v>
      </c>
      <c r="C2031" s="2" t="s">
        <v>380</v>
      </c>
      <c r="D2031" s="2" t="s">
        <v>2354</v>
      </c>
      <c r="E2031" s="2" t="s">
        <v>121</v>
      </c>
      <c r="F2031" s="2" t="s">
        <v>92</v>
      </c>
      <c r="G2031" s="2">
        <v>2</v>
      </c>
      <c r="H2031" s="2">
        <v>2015.19</v>
      </c>
      <c r="I2031" s="2">
        <v>30</v>
      </c>
      <c r="J2031" s="2">
        <v>1209.1099999999999</v>
      </c>
      <c r="K2031" s="2">
        <v>12</v>
      </c>
      <c r="L2031" s="2">
        <v>338.55</v>
      </c>
      <c r="M2031" s="2">
        <v>3159.82</v>
      </c>
      <c r="N2031" s="2">
        <v>2731.3</v>
      </c>
      <c r="O2031" s="2">
        <f t="shared" si="79"/>
        <v>89.96999999999997</v>
      </c>
      <c r="P2031" s="2" t="s">
        <v>32</v>
      </c>
      <c r="Q2031" s="2" t="str">
        <f t="shared" si="77"/>
        <v>UPI</v>
      </c>
      <c r="R2031" s="2" t="s">
        <v>20</v>
      </c>
      <c r="S2031" s="2" t="s">
        <v>56</v>
      </c>
      <c r="T2031" s="2" t="s">
        <v>651</v>
      </c>
      <c r="U2031" s="2" t="s">
        <v>59</v>
      </c>
      <c r="V2031" t="str">
        <f>TEXT(tblSales[[#This Row],[Invoice Date]],"mmm")</f>
        <v>Jul</v>
      </c>
      <c r="W2031">
        <f>MONTH(tblSales[[#This Row],[Invoice Date]])</f>
        <v>7</v>
      </c>
      <c r="X2031">
        <f>YEAR(tblSales[[#This Row],[Invoice Date]])</f>
        <v>2024</v>
      </c>
      <c r="Y2031" t="str">
        <f>TEXT(tblSales[[#This Row],[Invoice Date]],"mmm-yyyy")</f>
        <v>Jul-2024</v>
      </c>
      <c r="Z2031" t="str">
        <f>_xlfn.XLOOKUP(tblSales[[#This Row],[Product_ID]],Products!$A:$A,Products!$C:$C,"Women Dresses")</f>
        <v>Handbags</v>
      </c>
      <c r="AA2031" t="str">
        <f>_xlfn.XLOOKUP(tblSales[[#This Row],[Product_ID]],Products!$A:$A,Products!$D:$D,"Unknown")</f>
        <v>Backpack</v>
      </c>
      <c r="AB2031" t="str">
        <f>_xlfn.XLOOKUP(tblSales[[#This Row],[Product_ID]],Products!$A:$A,Products!$E:$E,"Unknown")</f>
        <v>Allen Solly</v>
      </c>
      <c r="AC2031" t="str">
        <f>_xlfn.XLOOKUP(tblSales[[#This Row],[Store_ID]],Stores!$A:$A,Stores!$B:$B,"Unknown")</f>
        <v>TrendMart Kurnool High Street</v>
      </c>
      <c r="AD2031" t="str">
        <f>_xlfn.XLOOKUP(tblSales[[#This Row],[Store_ID]],Stores!$A:$A,Stores!$E:$E,"Unknown")</f>
        <v>South Zone 3</v>
      </c>
      <c r="AE2031" t="str">
        <f>_xlfn.XLOOKUP(tblSales[[#This Row],[Customer_ID]],Customers!$A:$A,Customers!$B:$B,"Unknown")</f>
        <v>Sandeep Sundaram</v>
      </c>
      <c r="AF2031" t="str">
        <f>_xlfn.XLOOKUP(tblSales[[#This Row],[Customer_ID]],Customers!$A:$A,Customers!$J:$J,"Unknown")</f>
        <v>Regular</v>
      </c>
      <c r="AG2031" t="str">
        <f>_xlfn.XLOOKUP(tblSales[[#This Row],[Employee_ID]],Employees!$A:$A,Employees!$B:$B,"Unknown")</f>
        <v>Manoj Ramachandran</v>
      </c>
      <c r="AH2031">
        <f>IF(MONTH(tblSales[[#This Row],[Invoice Date]])&gt;=4,MONTH(tblSales[[#This Row],[Invoice Date]]),MONTH(tblSales[[#This Row],[Invoice Date]])+12)</f>
        <v>7</v>
      </c>
      <c r="AI2031" s="8">
        <f>DATE(YEAR(tblSales[[#This Row],[Invoice Date]]),MONTH(tblSales[[#This Row],[Invoice Date]]),1)</f>
        <v>45474</v>
      </c>
      <c r="AJ2031" t="str">
        <f>_xlfn.XLOOKUP(tblSales[[#This Row],[Product_ID]],Products!$A:$A,Products!$B:$B,"Unknown")</f>
        <v>Allen Solly Backpack Grey</v>
      </c>
      <c r="AK2031" s="9">
        <f>IFERROR(tblSales[[#This Row],[Profit]]/tblSales[[#This Row],[Sales Amount]],0)</f>
        <v>2.8473140875113129E-2</v>
      </c>
      <c r="AL2031" t="str">
        <f>IF(tblSales[[#This Row],[Discount %]]&lt;=5,"0-5%",
IF(tblSales[[#This Row],[Discount %]]&lt;=10,"5-10%",
IF(tblSales[[#This Row],[Discount %]]&lt;=15,"10-15%",
IF(tblSales[[#This Row],[Discount %]]&lt;=20,"15-20%","20%+"))))</f>
        <v>20%+</v>
      </c>
    </row>
    <row r="2032" spans="1:38">
      <c r="A2032" s="2" t="s">
        <v>3983</v>
      </c>
      <c r="B2032" s="11">
        <v>45631</v>
      </c>
      <c r="C2032" s="2" t="s">
        <v>2688</v>
      </c>
      <c r="D2032" s="2" t="s">
        <v>1361</v>
      </c>
      <c r="E2032" s="2" t="s">
        <v>1636</v>
      </c>
      <c r="F2032" s="2" t="s">
        <v>285</v>
      </c>
      <c r="G2032" s="2">
        <v>3</v>
      </c>
      <c r="H2032" s="2">
        <v>1127.26</v>
      </c>
      <c r="I2032" s="2">
        <v>0</v>
      </c>
      <c r="J2032" s="2">
        <v>0</v>
      </c>
      <c r="K2032" s="2">
        <v>12</v>
      </c>
      <c r="L2032" s="2">
        <v>405.81</v>
      </c>
      <c r="M2032" s="2">
        <v>3787.59</v>
      </c>
      <c r="N2032" s="2">
        <v>2295.69</v>
      </c>
      <c r="O2032" s="2">
        <f t="shared" si="79"/>
        <v>1086.0900000000001</v>
      </c>
      <c r="P2032" s="2" t="s">
        <v>27</v>
      </c>
      <c r="Q2032" s="2" t="str">
        <f t="shared" si="77"/>
        <v>Cash</v>
      </c>
      <c r="R2032" s="2" t="s">
        <v>20</v>
      </c>
      <c r="S2032" s="2" t="s">
        <v>56</v>
      </c>
      <c r="T2032" s="2" t="s">
        <v>612</v>
      </c>
      <c r="U2032" s="2" t="s">
        <v>59</v>
      </c>
      <c r="V2032" t="str">
        <f>TEXT(tblSales[[#This Row],[Invoice Date]],"mmm")</f>
        <v>Dec</v>
      </c>
      <c r="W2032">
        <f>MONTH(tblSales[[#This Row],[Invoice Date]])</f>
        <v>12</v>
      </c>
      <c r="X2032">
        <f>YEAR(tblSales[[#This Row],[Invoice Date]])</f>
        <v>2024</v>
      </c>
      <c r="Y2032" t="str">
        <f>TEXT(tblSales[[#This Row],[Invoice Date]],"mmm-yyyy")</f>
        <v>Dec-2024</v>
      </c>
      <c r="Z2032" t="str">
        <f>_xlfn.XLOOKUP(tblSales[[#This Row],[Product_ID]],Products!$A:$A,Products!$C:$C,"Women Dresses")</f>
        <v>Belts</v>
      </c>
      <c r="AA2032" t="str">
        <f>_xlfn.XLOOKUP(tblSales[[#This Row],[Product_ID]],Products!$A:$A,Products!$D:$D,"Unknown")</f>
        <v>Braided Belt</v>
      </c>
      <c r="AB2032" t="str">
        <f>_xlfn.XLOOKUP(tblSales[[#This Row],[Product_ID]],Products!$A:$A,Products!$E:$E,"Unknown")</f>
        <v>Pantaloons</v>
      </c>
      <c r="AC2032" t="str">
        <f>_xlfn.XLOOKUP(tblSales[[#This Row],[Store_ID]],Stores!$A:$A,Stores!$B:$B,"Unknown")</f>
        <v>TrendMart Warangal Standard</v>
      </c>
      <c r="AD2032" t="str">
        <f>_xlfn.XLOOKUP(tblSales[[#This Row],[Store_ID]],Stores!$A:$A,Stores!$E:$E,"Unknown")</f>
        <v>South Zone 2</v>
      </c>
      <c r="AE2032" t="str">
        <f>_xlfn.XLOOKUP(tblSales[[#This Row],[Customer_ID]],Customers!$A:$A,Customers!$B:$B,"Unknown")</f>
        <v>Vinod Shetty</v>
      </c>
      <c r="AF2032" t="str">
        <f>_xlfn.XLOOKUP(tblSales[[#This Row],[Customer_ID]],Customers!$A:$A,Customers!$J:$J,"Unknown")</f>
        <v>Regular</v>
      </c>
      <c r="AG2032" t="str">
        <f>_xlfn.XLOOKUP(tblSales[[#This Row],[Employee_ID]],Employees!$A:$A,Employees!$B:$B,"Unknown")</f>
        <v>Yogesh Chettiar</v>
      </c>
      <c r="AH2032">
        <f>IF(MONTH(tblSales[[#This Row],[Invoice Date]])&gt;=4,MONTH(tblSales[[#This Row],[Invoice Date]]),MONTH(tblSales[[#This Row],[Invoice Date]])+12)</f>
        <v>12</v>
      </c>
      <c r="AI2032" s="8">
        <f>DATE(YEAR(tblSales[[#This Row],[Invoice Date]]),MONTH(tblSales[[#This Row],[Invoice Date]]),1)</f>
        <v>45627</v>
      </c>
      <c r="AJ2032" t="str">
        <f>_xlfn.XLOOKUP(tblSales[[#This Row],[Product_ID]],Products!$A:$A,Products!$B:$B,"Unknown")</f>
        <v>Pantaloons Braided Belt Brown</v>
      </c>
      <c r="AK2032" s="9">
        <f>IFERROR(tblSales[[#This Row],[Profit]]/tblSales[[#This Row],[Sales Amount]],0)</f>
        <v>0.28674962179116537</v>
      </c>
      <c r="AL2032" t="str">
        <f>IF(tblSales[[#This Row],[Discount %]]&lt;=5,"0-5%",
IF(tblSales[[#This Row],[Discount %]]&lt;=10,"5-10%",
IF(tblSales[[#This Row],[Discount %]]&lt;=15,"10-15%",
IF(tblSales[[#This Row],[Discount %]]&lt;=20,"15-20%","20%+"))))</f>
        <v>0-5%</v>
      </c>
    </row>
    <row r="2033" spans="1:38">
      <c r="A2033" s="2" t="s">
        <v>3984</v>
      </c>
      <c r="B2033" s="11">
        <v>45666</v>
      </c>
      <c r="C2033" s="2" t="s">
        <v>430</v>
      </c>
      <c r="D2033" s="2" t="s">
        <v>1771</v>
      </c>
      <c r="E2033" s="2" t="s">
        <v>215</v>
      </c>
      <c r="F2033" s="2" t="s">
        <v>92</v>
      </c>
      <c r="G2033" s="2">
        <v>1</v>
      </c>
      <c r="H2033" s="2">
        <v>1326.86</v>
      </c>
      <c r="I2033" s="2">
        <v>5</v>
      </c>
      <c r="J2033" s="2">
        <v>66.34</v>
      </c>
      <c r="K2033" s="2">
        <v>12</v>
      </c>
      <c r="L2033" s="2">
        <v>151.26</v>
      </c>
      <c r="M2033" s="2">
        <v>1411.78</v>
      </c>
      <c r="N2033" s="2">
        <v>906.3</v>
      </c>
      <c r="O2033" s="2">
        <f t="shared" si="79"/>
        <v>354.22</v>
      </c>
      <c r="P2033" s="2" t="s">
        <v>29</v>
      </c>
      <c r="Q2033" s="2" t="str">
        <f t="shared" si="77"/>
        <v>Debit Card</v>
      </c>
      <c r="R2033" s="2" t="s">
        <v>20</v>
      </c>
      <c r="S2033" s="2" t="s">
        <v>56</v>
      </c>
      <c r="T2033" s="2" t="s">
        <v>845</v>
      </c>
      <c r="U2033" s="2" t="s">
        <v>59</v>
      </c>
      <c r="V2033" t="str">
        <f>TEXT(tblSales[[#This Row],[Invoice Date]],"mmm")</f>
        <v>Jan</v>
      </c>
      <c r="W2033">
        <f>MONTH(tblSales[[#This Row],[Invoice Date]])</f>
        <v>1</v>
      </c>
      <c r="X2033">
        <f>YEAR(tblSales[[#This Row],[Invoice Date]])</f>
        <v>2025</v>
      </c>
      <c r="Y2033" t="str">
        <f>TEXT(tblSales[[#This Row],[Invoice Date]],"mmm-yyyy")</f>
        <v>Jan-2025</v>
      </c>
      <c r="Z2033" t="str">
        <f>_xlfn.XLOOKUP(tblSales[[#This Row],[Product_ID]],Products!$A:$A,Products!$C:$C,"Women Dresses")</f>
        <v>Wallets</v>
      </c>
      <c r="AA2033" t="str">
        <f>_xlfn.XLOOKUP(tblSales[[#This Row],[Product_ID]],Products!$A:$A,Products!$D:$D,"Unknown")</f>
        <v>Card Holder</v>
      </c>
      <c r="AB2033" t="str">
        <f>_xlfn.XLOOKUP(tblSales[[#This Row],[Product_ID]],Products!$A:$A,Products!$E:$E,"Unknown")</f>
        <v>Louis Philippe</v>
      </c>
      <c r="AC2033" t="str">
        <f>_xlfn.XLOOKUP(tblSales[[#This Row],[Store_ID]],Stores!$A:$A,Stores!$B:$B,"Unknown")</f>
        <v>TrendMart Mangaluru Standard</v>
      </c>
      <c r="AD2033" t="str">
        <f>_xlfn.XLOOKUP(tblSales[[#This Row],[Store_ID]],Stores!$A:$A,Stores!$E:$E,"Unknown")</f>
        <v>South Zone 2</v>
      </c>
      <c r="AE2033" t="str">
        <f>_xlfn.XLOOKUP(tblSales[[#This Row],[Customer_ID]],Customers!$A:$A,Customers!$B:$B,"Unknown")</f>
        <v>Usha Krishnan</v>
      </c>
      <c r="AF2033" t="str">
        <f>_xlfn.XLOOKUP(tblSales[[#This Row],[Customer_ID]],Customers!$A:$A,Customers!$J:$J,"Unknown")</f>
        <v>Gold</v>
      </c>
      <c r="AG2033" t="str">
        <f>_xlfn.XLOOKUP(tblSales[[#This Row],[Employee_ID]],Employees!$A:$A,Employees!$B:$B,"Unknown")</f>
        <v>Manoj Ramachandran</v>
      </c>
      <c r="AH2033">
        <f>IF(MONTH(tblSales[[#This Row],[Invoice Date]])&gt;=4,MONTH(tblSales[[#This Row],[Invoice Date]]),MONTH(tblSales[[#This Row],[Invoice Date]])+12)</f>
        <v>13</v>
      </c>
      <c r="AI2033" s="8">
        <f>DATE(YEAR(tblSales[[#This Row],[Invoice Date]]),MONTH(tblSales[[#This Row],[Invoice Date]]),1)</f>
        <v>45658</v>
      </c>
      <c r="AJ2033" t="str">
        <f>_xlfn.XLOOKUP(tblSales[[#This Row],[Product_ID]],Products!$A:$A,Products!$B:$B,"Unknown")</f>
        <v>Louis Philippe Card Holder Mustard</v>
      </c>
      <c r="AK2033" s="9">
        <f>IFERROR(tblSales[[#This Row],[Profit]]/tblSales[[#This Row],[Sales Amount]],0)</f>
        <v>0.25090311521625186</v>
      </c>
      <c r="AL2033" t="str">
        <f>IF(tblSales[[#This Row],[Discount %]]&lt;=5,"0-5%",
IF(tblSales[[#This Row],[Discount %]]&lt;=10,"5-10%",
IF(tblSales[[#This Row],[Discount %]]&lt;=15,"10-15%",
IF(tblSales[[#This Row],[Discount %]]&lt;=20,"15-20%","20%+"))))</f>
        <v>0-5%</v>
      </c>
    </row>
    <row r="2034" spans="1:38">
      <c r="A2034" s="2" t="s">
        <v>3985</v>
      </c>
      <c r="B2034" s="11">
        <v>45593</v>
      </c>
      <c r="C2034" s="2" t="s">
        <v>1786</v>
      </c>
      <c r="D2034" s="2" t="s">
        <v>328</v>
      </c>
      <c r="E2034" s="2" t="s">
        <v>338</v>
      </c>
      <c r="F2034" s="2" t="s">
        <v>475</v>
      </c>
      <c r="G2034" s="2">
        <v>3</v>
      </c>
      <c r="H2034" s="2">
        <v>1485.72</v>
      </c>
      <c r="I2034" s="2">
        <v>0</v>
      </c>
      <c r="J2034" s="2">
        <v>0</v>
      </c>
      <c r="K2034" s="2">
        <v>12</v>
      </c>
      <c r="L2034" s="2">
        <v>534.86</v>
      </c>
      <c r="M2034" s="2">
        <v>4992.0200000000004</v>
      </c>
      <c r="N2034" s="2">
        <v>3039.78</v>
      </c>
      <c r="O2034" s="2">
        <f t="shared" si="79"/>
        <v>1417.38</v>
      </c>
      <c r="P2034" s="2" t="s">
        <v>32</v>
      </c>
      <c r="Q2034" s="2" t="str">
        <f t="shared" si="77"/>
        <v>UPI</v>
      </c>
      <c r="R2034" s="2" t="s">
        <v>20</v>
      </c>
      <c r="S2034" s="2" t="s">
        <v>56</v>
      </c>
      <c r="T2034" s="2" t="s">
        <v>3986</v>
      </c>
      <c r="U2034" s="2" t="s">
        <v>59</v>
      </c>
      <c r="V2034" t="str">
        <f>TEXT(tblSales[[#This Row],[Invoice Date]],"mmm")</f>
        <v>Oct</v>
      </c>
      <c r="W2034">
        <f>MONTH(tblSales[[#This Row],[Invoice Date]])</f>
        <v>10</v>
      </c>
      <c r="X2034">
        <f>YEAR(tblSales[[#This Row],[Invoice Date]])</f>
        <v>2024</v>
      </c>
      <c r="Y2034" t="str">
        <f>TEXT(tblSales[[#This Row],[Invoice Date]],"mmm-yyyy")</f>
        <v>Oct-2024</v>
      </c>
      <c r="Z2034" t="str">
        <f>_xlfn.XLOOKUP(tblSales[[#This Row],[Product_ID]],Products!$A:$A,Products!$C:$C,"Women Dresses")</f>
        <v>Winter Wear</v>
      </c>
      <c r="AA2034" t="str">
        <f>_xlfn.XLOOKUP(tblSales[[#This Row],[Product_ID]],Products!$A:$A,Products!$D:$D,"Unknown")</f>
        <v>Jacket</v>
      </c>
      <c r="AB2034" t="str">
        <f>_xlfn.XLOOKUP(tblSales[[#This Row],[Product_ID]],Products!$A:$A,Products!$E:$E,"Unknown")</f>
        <v>Blackberrys</v>
      </c>
      <c r="AC2034" t="str">
        <f>_xlfn.XLOOKUP(tblSales[[#This Row],[Store_ID]],Stores!$A:$A,Stores!$B:$B,"Unknown")</f>
        <v>TrendMart Davanagere High Street</v>
      </c>
      <c r="AD2034" t="str">
        <f>_xlfn.XLOOKUP(tblSales[[#This Row],[Store_ID]],Stores!$A:$A,Stores!$E:$E,"Unknown")</f>
        <v>South Zone 2</v>
      </c>
      <c r="AE2034" t="str">
        <f>_xlfn.XLOOKUP(tblSales[[#This Row],[Customer_ID]],Customers!$A:$A,Customers!$B:$B,"Unknown")</f>
        <v>Kiran Prasad</v>
      </c>
      <c r="AF2034" t="str">
        <f>_xlfn.XLOOKUP(tblSales[[#This Row],[Customer_ID]],Customers!$A:$A,Customers!$J:$J,"Unknown")</f>
        <v>Gold</v>
      </c>
      <c r="AG2034" t="str">
        <f>_xlfn.XLOOKUP(tblSales[[#This Row],[Employee_ID]],Employees!$A:$A,Employees!$B:$B,"Unknown")</f>
        <v>Arjun Krishnan</v>
      </c>
      <c r="AH2034">
        <f>IF(MONTH(tblSales[[#This Row],[Invoice Date]])&gt;=4,MONTH(tblSales[[#This Row],[Invoice Date]]),MONTH(tblSales[[#This Row],[Invoice Date]])+12)</f>
        <v>10</v>
      </c>
      <c r="AI2034" s="8">
        <f>DATE(YEAR(tblSales[[#This Row],[Invoice Date]]),MONTH(tblSales[[#This Row],[Invoice Date]]),1)</f>
        <v>45566</v>
      </c>
      <c r="AJ2034" t="str">
        <f>_xlfn.XLOOKUP(tblSales[[#This Row],[Product_ID]],Products!$A:$A,Products!$B:$B,"Unknown")</f>
        <v>Blackberrys Jacket Red</v>
      </c>
      <c r="AK2034" s="9">
        <f>IFERROR(tblSales[[#This Row],[Profit]]/tblSales[[#This Row],[Sales Amount]],0)</f>
        <v>0.28392915092487608</v>
      </c>
      <c r="AL2034" t="str">
        <f>IF(tblSales[[#This Row],[Discount %]]&lt;=5,"0-5%",
IF(tblSales[[#This Row],[Discount %]]&lt;=10,"5-10%",
IF(tblSales[[#This Row],[Discount %]]&lt;=15,"10-15%",
IF(tblSales[[#This Row],[Discount %]]&lt;=20,"15-20%","20%+"))))</f>
        <v>0-5%</v>
      </c>
    </row>
    <row r="2035" spans="1:38">
      <c r="A2035" s="2" t="s">
        <v>3987</v>
      </c>
      <c r="B2035" s="11">
        <v>45578</v>
      </c>
      <c r="C2035" s="2" t="s">
        <v>1243</v>
      </c>
      <c r="D2035" s="2" t="s">
        <v>412</v>
      </c>
      <c r="E2035" s="2" t="s">
        <v>1092</v>
      </c>
      <c r="F2035" s="2" t="s">
        <v>204</v>
      </c>
      <c r="G2035" s="2">
        <v>2</v>
      </c>
      <c r="H2035" s="2">
        <v>841.72</v>
      </c>
      <c r="I2035" s="2">
        <v>30</v>
      </c>
      <c r="J2035" s="2">
        <v>505.03</v>
      </c>
      <c r="K2035" s="2">
        <v>5</v>
      </c>
      <c r="L2035" s="2">
        <v>58.92</v>
      </c>
      <c r="M2035" s="2">
        <v>1237.33</v>
      </c>
      <c r="N2035" s="2">
        <v>1136.1199999999999</v>
      </c>
      <c r="O2035" s="2">
        <f t="shared" si="79"/>
        <v>42.290000000000035</v>
      </c>
      <c r="P2035" s="2" t="s">
        <v>30</v>
      </c>
      <c r="Q2035" s="2" t="str">
        <f t="shared" si="77"/>
        <v>EMI</v>
      </c>
      <c r="R2035" s="2" t="s">
        <v>20</v>
      </c>
      <c r="S2035" s="2" t="s">
        <v>56</v>
      </c>
      <c r="T2035" s="2" t="s">
        <v>1116</v>
      </c>
      <c r="U2035" s="2" t="s">
        <v>60</v>
      </c>
      <c r="V2035" t="str">
        <f>TEXT(tblSales[[#This Row],[Invoice Date]],"mmm")</f>
        <v>Oct</v>
      </c>
      <c r="W2035">
        <f>MONTH(tblSales[[#This Row],[Invoice Date]])</f>
        <v>10</v>
      </c>
      <c r="X2035">
        <f>YEAR(tblSales[[#This Row],[Invoice Date]])</f>
        <v>2024</v>
      </c>
      <c r="Y2035" t="str">
        <f>TEXT(tblSales[[#This Row],[Invoice Date]],"mmm-yyyy")</f>
        <v>Oct-2024</v>
      </c>
      <c r="Z2035" t="str">
        <f>_xlfn.XLOOKUP(tblSales[[#This Row],[Product_ID]],Products!$A:$A,Products!$C:$C,"Women Dresses")</f>
        <v>Women Kurtis</v>
      </c>
      <c r="AA2035" t="str">
        <f>_xlfn.XLOOKUP(tblSales[[#This Row],[Product_ID]],Products!$A:$A,Products!$D:$D,"Unknown")</f>
        <v>Anarkali Kurti</v>
      </c>
      <c r="AB2035" t="str">
        <f>_xlfn.XLOOKUP(tblSales[[#This Row],[Product_ID]],Products!$A:$A,Products!$E:$E,"Unknown")</f>
        <v>Libas</v>
      </c>
      <c r="AC2035" t="str">
        <f>_xlfn.XLOOKUP(tblSales[[#This Row],[Store_ID]],Stores!$A:$A,Stores!$B:$B,"Unknown")</f>
        <v>TrendMart Kochi Standard</v>
      </c>
      <c r="AD2035" t="str">
        <f>_xlfn.XLOOKUP(tblSales[[#This Row],[Store_ID]],Stores!$A:$A,Stores!$E:$E,"Unknown")</f>
        <v>South Zone 1</v>
      </c>
      <c r="AE2035" t="str">
        <f>_xlfn.XLOOKUP(tblSales[[#This Row],[Customer_ID]],Customers!$A:$A,Customers!$B:$B,"Unknown")</f>
        <v>Nisha Murthy</v>
      </c>
      <c r="AF2035" t="str">
        <f>_xlfn.XLOOKUP(tblSales[[#This Row],[Customer_ID]],Customers!$A:$A,Customers!$J:$J,"Unknown")</f>
        <v>Gold</v>
      </c>
      <c r="AG2035" t="str">
        <f>_xlfn.XLOOKUP(tblSales[[#This Row],[Employee_ID]],Employees!$A:$A,Employees!$B:$B,"Unknown")</f>
        <v>Logesh Gopalakrishnan</v>
      </c>
      <c r="AH2035">
        <f>IF(MONTH(tblSales[[#This Row],[Invoice Date]])&gt;=4,MONTH(tblSales[[#This Row],[Invoice Date]]),MONTH(tblSales[[#This Row],[Invoice Date]])+12)</f>
        <v>10</v>
      </c>
      <c r="AI2035" s="8">
        <f>DATE(YEAR(tblSales[[#This Row],[Invoice Date]]),MONTH(tblSales[[#This Row],[Invoice Date]]),1)</f>
        <v>45566</v>
      </c>
      <c r="AJ2035" t="str">
        <f>_xlfn.XLOOKUP(tblSales[[#This Row],[Product_ID]],Products!$A:$A,Products!$B:$B,"Unknown")</f>
        <v>Westside Cap Beige</v>
      </c>
      <c r="AK2035" s="9">
        <f>IFERROR(tblSales[[#This Row],[Profit]]/tblSales[[#This Row],[Sales Amount]],0)</f>
        <v>3.4178432592760245E-2</v>
      </c>
      <c r="AL2035" t="str">
        <f>IF(tblSales[[#This Row],[Discount %]]&lt;=5,"0-5%",
IF(tblSales[[#This Row],[Discount %]]&lt;=10,"5-10%",
IF(tblSales[[#This Row],[Discount %]]&lt;=15,"10-15%",
IF(tblSales[[#This Row],[Discount %]]&lt;=20,"15-20%","20%+"))))</f>
        <v>20%+</v>
      </c>
    </row>
    <row r="2036" spans="1:38">
      <c r="A2036" s="2" t="s">
        <v>3988</v>
      </c>
      <c r="B2036" s="11">
        <v>45708</v>
      </c>
      <c r="C2036" s="2" t="s">
        <v>3361</v>
      </c>
      <c r="D2036" s="2" t="s">
        <v>1524</v>
      </c>
      <c r="E2036" s="2" t="s">
        <v>127</v>
      </c>
      <c r="F2036" s="2" t="s">
        <v>116</v>
      </c>
      <c r="G2036" s="2">
        <v>1</v>
      </c>
      <c r="H2036" s="2">
        <v>1106.18</v>
      </c>
      <c r="I2036" s="2">
        <v>5</v>
      </c>
      <c r="J2036" s="2">
        <v>55.31</v>
      </c>
      <c r="K2036" s="2">
        <v>12</v>
      </c>
      <c r="L2036" s="2">
        <v>126.1</v>
      </c>
      <c r="M2036" s="2">
        <v>1176.97</v>
      </c>
      <c r="N2036" s="2">
        <v>808.99</v>
      </c>
      <c r="O2036" s="2">
        <f t="shared" si="79"/>
        <v>241.88000000000002</v>
      </c>
      <c r="P2036" s="2" t="s">
        <v>32</v>
      </c>
      <c r="Q2036" s="2" t="str">
        <f t="shared" si="77"/>
        <v>UPI</v>
      </c>
      <c r="R2036" s="2" t="s">
        <v>20</v>
      </c>
      <c r="S2036" s="2" t="s">
        <v>56</v>
      </c>
      <c r="T2036" s="2" t="s">
        <v>2976</v>
      </c>
      <c r="U2036" s="2" t="s">
        <v>59</v>
      </c>
      <c r="V2036" t="str">
        <f>TEXT(tblSales[[#This Row],[Invoice Date]],"mmm")</f>
        <v>Feb</v>
      </c>
      <c r="W2036">
        <f>MONTH(tblSales[[#This Row],[Invoice Date]])</f>
        <v>2</v>
      </c>
      <c r="X2036">
        <f>YEAR(tblSales[[#This Row],[Invoice Date]])</f>
        <v>2025</v>
      </c>
      <c r="Y2036" t="str">
        <f>TEXT(tblSales[[#This Row],[Invoice Date]],"mmm-yyyy")</f>
        <v>Feb-2025</v>
      </c>
      <c r="Z2036" t="str">
        <f>_xlfn.XLOOKUP(tblSales[[#This Row],[Product_ID]],Products!$A:$A,Products!$C:$C,"Women Dresses")</f>
        <v>Women Kurtis</v>
      </c>
      <c r="AA2036" t="str">
        <f>_xlfn.XLOOKUP(tblSales[[#This Row],[Product_ID]],Products!$A:$A,Products!$D:$D,"Unknown")</f>
        <v>Anarkali Kurti</v>
      </c>
      <c r="AB2036" t="str">
        <f>_xlfn.XLOOKUP(tblSales[[#This Row],[Product_ID]],Products!$A:$A,Products!$E:$E,"Unknown")</f>
        <v>Liberty</v>
      </c>
      <c r="AC2036" t="str">
        <f>_xlfn.XLOOKUP(tblSales[[#This Row],[Store_ID]],Stores!$A:$A,Stores!$B:$B,"Unknown")</f>
        <v>TrendMart Vijayawada Standard</v>
      </c>
      <c r="AD2036" t="str">
        <f>_xlfn.XLOOKUP(tblSales[[#This Row],[Store_ID]],Stores!$A:$A,Stores!$E:$E,"Unknown")</f>
        <v>South Zone 3</v>
      </c>
      <c r="AE2036" t="str">
        <f>_xlfn.XLOOKUP(tblSales[[#This Row],[Customer_ID]],Customers!$A:$A,Customers!$B:$B,"Unknown")</f>
        <v>Gayathri Singh</v>
      </c>
      <c r="AF2036" t="str">
        <f>_xlfn.XLOOKUP(tblSales[[#This Row],[Customer_ID]],Customers!$A:$A,Customers!$J:$J,"Unknown")</f>
        <v>Silver</v>
      </c>
      <c r="AG2036" t="str">
        <f>_xlfn.XLOOKUP(tblSales[[#This Row],[Employee_ID]],Employees!$A:$A,Employees!$B:$B,"Unknown")</f>
        <v>Padma Gounder</v>
      </c>
      <c r="AH2036">
        <f>IF(MONTH(tblSales[[#This Row],[Invoice Date]])&gt;=4,MONTH(tblSales[[#This Row],[Invoice Date]]),MONTH(tblSales[[#This Row],[Invoice Date]])+12)</f>
        <v>14</v>
      </c>
      <c r="AI2036" s="8">
        <f>DATE(YEAR(tblSales[[#This Row],[Invoice Date]]),MONTH(tblSales[[#This Row],[Invoice Date]]),1)</f>
        <v>45689</v>
      </c>
      <c r="AJ2036" t="str">
        <f>_xlfn.XLOOKUP(tblSales[[#This Row],[Product_ID]],Products!$A:$A,Products!$B:$B,"Unknown")</f>
        <v>Liberty Anarkali Kurti Purple</v>
      </c>
      <c r="AK2036" s="9">
        <f>IFERROR(tblSales[[#This Row],[Profit]]/tblSales[[#This Row],[Sales Amount]],0)</f>
        <v>0.20551076068209048</v>
      </c>
      <c r="AL2036" t="str">
        <f>IF(tblSales[[#This Row],[Discount %]]&lt;=5,"0-5%",
IF(tblSales[[#This Row],[Discount %]]&lt;=10,"5-10%",
IF(tblSales[[#This Row],[Discount %]]&lt;=15,"10-15%",
IF(tblSales[[#This Row],[Discount %]]&lt;=20,"15-20%","20%+"))))</f>
        <v>0-5%</v>
      </c>
    </row>
    <row r="2037" spans="1:38">
      <c r="A2037" s="2" t="s">
        <v>3989</v>
      </c>
      <c r="B2037" s="11">
        <v>45737</v>
      </c>
      <c r="C2037" s="2" t="s">
        <v>3675</v>
      </c>
      <c r="D2037" s="2" t="s">
        <v>1524</v>
      </c>
      <c r="E2037" s="2" t="s">
        <v>372</v>
      </c>
      <c r="F2037" s="2" t="s">
        <v>122</v>
      </c>
      <c r="G2037" s="2">
        <v>2</v>
      </c>
      <c r="H2037" s="2">
        <v>1152.44</v>
      </c>
      <c r="I2037" s="2">
        <v>20</v>
      </c>
      <c r="J2037" s="2">
        <v>460.98</v>
      </c>
      <c r="K2037" s="2">
        <v>12</v>
      </c>
      <c r="L2037" s="2">
        <v>221.27</v>
      </c>
      <c r="M2037" s="2">
        <v>2065.17</v>
      </c>
      <c r="N2037" s="2">
        <v>1617.98</v>
      </c>
      <c r="O2037" s="2">
        <f t="shared" si="79"/>
        <v>225.92000000000004</v>
      </c>
      <c r="P2037" s="2" t="s">
        <v>28</v>
      </c>
      <c r="Q2037" s="2" t="str">
        <f t="shared" si="77"/>
        <v>Credit Card</v>
      </c>
      <c r="R2037" s="2" t="s">
        <v>21</v>
      </c>
      <c r="S2037" s="2" t="s">
        <v>56</v>
      </c>
      <c r="T2037" s="2" t="s">
        <v>3990</v>
      </c>
      <c r="U2037" s="2" t="s">
        <v>59</v>
      </c>
      <c r="V2037" t="str">
        <f>TEXT(tblSales[[#This Row],[Invoice Date]],"mmm")</f>
        <v>Mar</v>
      </c>
      <c r="W2037">
        <f>MONTH(tblSales[[#This Row],[Invoice Date]])</f>
        <v>3</v>
      </c>
      <c r="X2037">
        <f>YEAR(tblSales[[#This Row],[Invoice Date]])</f>
        <v>2025</v>
      </c>
      <c r="Y2037" t="str">
        <f>TEXT(tblSales[[#This Row],[Invoice Date]],"mmm-yyyy")</f>
        <v>Mar-2025</v>
      </c>
      <c r="Z2037" t="str">
        <f>_xlfn.XLOOKUP(tblSales[[#This Row],[Product_ID]],Products!$A:$A,Products!$C:$C,"Women Dresses")</f>
        <v>Women Kurtis</v>
      </c>
      <c r="AA2037" t="str">
        <f>_xlfn.XLOOKUP(tblSales[[#This Row],[Product_ID]],Products!$A:$A,Products!$D:$D,"Unknown")</f>
        <v>Anarkali Kurti</v>
      </c>
      <c r="AB2037" t="str">
        <f>_xlfn.XLOOKUP(tblSales[[#This Row],[Product_ID]],Products!$A:$A,Products!$E:$E,"Unknown")</f>
        <v>Liberty</v>
      </c>
      <c r="AC2037" t="str">
        <f>_xlfn.XLOOKUP(tblSales[[#This Row],[Store_ID]],Stores!$A:$A,Stores!$B:$B,"Unknown")</f>
        <v>TrendMart Tirunelveli Flagship</v>
      </c>
      <c r="AD2037" t="str">
        <f>_xlfn.XLOOKUP(tblSales[[#This Row],[Store_ID]],Stores!$A:$A,Stores!$E:$E,"Unknown")</f>
        <v>South Zone 1</v>
      </c>
      <c r="AE2037" t="str">
        <f>_xlfn.XLOOKUP(tblSales[[#This Row],[Customer_ID]],Customers!$A:$A,Customers!$B:$B,"Unknown")</f>
        <v>Harini Krishnan</v>
      </c>
      <c r="AF2037" t="str">
        <f>_xlfn.XLOOKUP(tblSales[[#This Row],[Customer_ID]],Customers!$A:$A,Customers!$J:$J,"Unknown")</f>
        <v>Silver</v>
      </c>
      <c r="AG2037" t="str">
        <f>_xlfn.XLOOKUP(tblSales[[#This Row],[Employee_ID]],Employees!$A:$A,Employees!$B:$B,"Unknown")</f>
        <v>Rahul Krishnan</v>
      </c>
      <c r="AH2037">
        <f>IF(MONTH(tblSales[[#This Row],[Invoice Date]])&gt;=4,MONTH(tblSales[[#This Row],[Invoice Date]]),MONTH(tblSales[[#This Row],[Invoice Date]])+12)</f>
        <v>15</v>
      </c>
      <c r="AI2037" s="8">
        <f>DATE(YEAR(tblSales[[#This Row],[Invoice Date]]),MONTH(tblSales[[#This Row],[Invoice Date]]),1)</f>
        <v>45717</v>
      </c>
      <c r="AJ2037" t="str">
        <f>_xlfn.XLOOKUP(tblSales[[#This Row],[Product_ID]],Products!$A:$A,Products!$B:$B,"Unknown")</f>
        <v>Liberty Anarkali Kurti Purple</v>
      </c>
      <c r="AK2037" s="9">
        <f>IFERROR(tblSales[[#This Row],[Profit]]/tblSales[[#This Row],[Sales Amount]],0)</f>
        <v>0.10939535244071918</v>
      </c>
      <c r="AL2037" t="str">
        <f>IF(tblSales[[#This Row],[Discount %]]&lt;=5,"0-5%",
IF(tblSales[[#This Row],[Discount %]]&lt;=10,"5-10%",
IF(tblSales[[#This Row],[Discount %]]&lt;=15,"10-15%",
IF(tblSales[[#This Row],[Discount %]]&lt;=20,"15-20%","20%+"))))</f>
        <v>15-20%</v>
      </c>
    </row>
    <row r="2038" spans="1:38">
      <c r="A2038" s="2" t="s">
        <v>3991</v>
      </c>
      <c r="B2038" s="11">
        <v>45595</v>
      </c>
      <c r="C2038" s="2" t="s">
        <v>1357</v>
      </c>
      <c r="D2038" s="2" t="s">
        <v>409</v>
      </c>
      <c r="E2038" s="2" t="s">
        <v>763</v>
      </c>
      <c r="F2038" s="2" t="s">
        <v>324</v>
      </c>
      <c r="G2038" s="2">
        <v>3</v>
      </c>
      <c r="H2038" s="2">
        <v>760.99</v>
      </c>
      <c r="I2038" s="2">
        <v>10</v>
      </c>
      <c r="J2038" s="2">
        <v>228.3</v>
      </c>
      <c r="K2038" s="2">
        <v>5</v>
      </c>
      <c r="L2038" s="2">
        <v>102.73</v>
      </c>
      <c r="M2038" s="2">
        <v>2157.4</v>
      </c>
      <c r="N2038" s="2">
        <v>1713.27</v>
      </c>
      <c r="O2038" s="2">
        <f t="shared" si="79"/>
        <v>341.40000000000009</v>
      </c>
      <c r="P2038" s="2" t="s">
        <v>28</v>
      </c>
      <c r="Q2038" s="2" t="str">
        <f t="shared" si="77"/>
        <v>Credit Card</v>
      </c>
      <c r="R2038" s="2" t="s">
        <v>20</v>
      </c>
      <c r="S2038" s="2" t="s">
        <v>56</v>
      </c>
      <c r="T2038" s="2" t="s">
        <v>1988</v>
      </c>
      <c r="U2038" s="2" t="s">
        <v>59</v>
      </c>
      <c r="V2038" t="str">
        <f>TEXT(tblSales[[#This Row],[Invoice Date]],"mmm")</f>
        <v>Oct</v>
      </c>
      <c r="W2038">
        <f>MONTH(tblSales[[#This Row],[Invoice Date]])</f>
        <v>10</v>
      </c>
      <c r="X2038">
        <f>YEAR(tblSales[[#This Row],[Invoice Date]])</f>
        <v>2024</v>
      </c>
      <c r="Y2038" t="str">
        <f>TEXT(tblSales[[#This Row],[Invoice Date]],"mmm-yyyy")</f>
        <v>Oct-2024</v>
      </c>
      <c r="Z2038" t="str">
        <f>_xlfn.XLOOKUP(tblSales[[#This Row],[Product_ID]],Products!$A:$A,Products!$C:$C,"Women Dresses")</f>
        <v>Women Kurtis</v>
      </c>
      <c r="AA2038" t="str">
        <f>_xlfn.XLOOKUP(tblSales[[#This Row],[Product_ID]],Products!$A:$A,Products!$D:$D,"Unknown")</f>
        <v>Straight Kurti</v>
      </c>
      <c r="AB2038" t="str">
        <f>_xlfn.XLOOKUP(tblSales[[#This Row],[Product_ID]],Products!$A:$A,Products!$E:$E,"Unknown")</f>
        <v>Fabindia</v>
      </c>
      <c r="AC2038" t="str">
        <f>_xlfn.XLOOKUP(tblSales[[#This Row],[Store_ID]],Stores!$A:$A,Stores!$B:$B,"Unknown")</f>
        <v>TrendMart Madurai Mall Kiosk</v>
      </c>
      <c r="AD2038" t="str">
        <f>_xlfn.XLOOKUP(tblSales[[#This Row],[Store_ID]],Stores!$A:$A,Stores!$E:$E,"Unknown")</f>
        <v>South Zone 1</v>
      </c>
      <c r="AE2038" t="str">
        <f>_xlfn.XLOOKUP(tblSales[[#This Row],[Customer_ID]],Customers!$A:$A,Customers!$B:$B,"Unknown")</f>
        <v>Meena Rao</v>
      </c>
      <c r="AF2038" t="str">
        <f>_xlfn.XLOOKUP(tblSales[[#This Row],[Customer_ID]],Customers!$A:$A,Customers!$J:$J,"Unknown")</f>
        <v>Platinum</v>
      </c>
      <c r="AG2038" t="str">
        <f>_xlfn.XLOOKUP(tblSales[[#This Row],[Employee_ID]],Employees!$A:$A,Employees!$B:$B,"Unknown")</f>
        <v>Ganesh Iyengar</v>
      </c>
      <c r="AH2038">
        <f>IF(MONTH(tblSales[[#This Row],[Invoice Date]])&gt;=4,MONTH(tblSales[[#This Row],[Invoice Date]]),MONTH(tblSales[[#This Row],[Invoice Date]])+12)</f>
        <v>10</v>
      </c>
      <c r="AI2038" s="8">
        <f>DATE(YEAR(tblSales[[#This Row],[Invoice Date]]),MONTH(tblSales[[#This Row],[Invoice Date]]),1)</f>
        <v>45566</v>
      </c>
      <c r="AJ2038" t="str">
        <f>_xlfn.XLOOKUP(tblSales[[#This Row],[Product_ID]],Products!$A:$A,Products!$B:$B,"Unknown")</f>
        <v>Fabindia Straight Kurti Olive</v>
      </c>
      <c r="AK2038" s="9">
        <f>IFERROR(tblSales[[#This Row],[Profit]]/tblSales[[#This Row],[Sales Amount]],0)</f>
        <v>0.15824603689626407</v>
      </c>
      <c r="AL2038" t="str">
        <f>IF(tblSales[[#This Row],[Discount %]]&lt;=5,"0-5%",
IF(tblSales[[#This Row],[Discount %]]&lt;=10,"5-10%",
IF(tblSales[[#This Row],[Discount %]]&lt;=15,"10-15%",
IF(tblSales[[#This Row],[Discount %]]&lt;=20,"15-20%","20%+"))))</f>
        <v>5-10%</v>
      </c>
    </row>
    <row r="2039" spans="1:38">
      <c r="A2039" s="2" t="s">
        <v>3992</v>
      </c>
      <c r="B2039" s="11">
        <v>45422</v>
      </c>
      <c r="C2039" s="2" t="s">
        <v>2805</v>
      </c>
      <c r="D2039" s="2" t="s">
        <v>1084</v>
      </c>
      <c r="E2039" s="2" t="s">
        <v>413</v>
      </c>
      <c r="F2039" s="2" t="s">
        <v>182</v>
      </c>
      <c r="G2039" s="2">
        <v>1</v>
      </c>
      <c r="H2039" s="2">
        <v>547.96</v>
      </c>
      <c r="I2039" s="2">
        <v>25</v>
      </c>
      <c r="J2039" s="2">
        <v>136.99</v>
      </c>
      <c r="K2039" s="2">
        <v>5</v>
      </c>
      <c r="L2039" s="2">
        <v>20.55</v>
      </c>
      <c r="M2039" s="2">
        <v>431.52</v>
      </c>
      <c r="N2039" s="2">
        <v>410.37</v>
      </c>
      <c r="O2039" s="2">
        <f t="shared" si="79"/>
        <v>0.59999999999997655</v>
      </c>
      <c r="P2039" s="2" t="s">
        <v>32</v>
      </c>
      <c r="Q2039" s="2" t="str">
        <f t="shared" si="77"/>
        <v>UPI</v>
      </c>
      <c r="R2039" s="2" t="s">
        <v>20</v>
      </c>
      <c r="S2039" s="2" t="s">
        <v>56</v>
      </c>
      <c r="T2039" s="2" t="s">
        <v>2105</v>
      </c>
      <c r="U2039" s="2" t="s">
        <v>59</v>
      </c>
      <c r="V2039" t="str">
        <f>TEXT(tblSales[[#This Row],[Invoice Date]],"mmm")</f>
        <v>May</v>
      </c>
      <c r="W2039">
        <f>MONTH(tblSales[[#This Row],[Invoice Date]])</f>
        <v>5</v>
      </c>
      <c r="X2039">
        <f>YEAR(tblSales[[#This Row],[Invoice Date]])</f>
        <v>2024</v>
      </c>
      <c r="Y2039" t="str">
        <f>TEXT(tblSales[[#This Row],[Invoice Date]],"mmm-yyyy")</f>
        <v>May-2024</v>
      </c>
      <c r="Z2039" t="str">
        <f>_xlfn.XLOOKUP(tblSales[[#This Row],[Product_ID]],Products!$A:$A,Products!$C:$C,"Women Dresses")</f>
        <v>Sportswear</v>
      </c>
      <c r="AA2039" t="str">
        <f>_xlfn.XLOOKUP(tblSales[[#This Row],[Product_ID]],Products!$A:$A,Products!$D:$D,"Unknown")</f>
        <v>Shorts</v>
      </c>
      <c r="AB2039" t="str">
        <f>_xlfn.XLOOKUP(tblSales[[#This Row],[Product_ID]],Products!$A:$A,Products!$E:$E,"Unknown")</f>
        <v>Numero Uno</v>
      </c>
      <c r="AC2039" t="str">
        <f>_xlfn.XLOOKUP(tblSales[[#This Row],[Store_ID]],Stores!$A:$A,Stores!$B:$B,"Unknown")</f>
        <v>TrendMart Thiruvananthapuram High Street</v>
      </c>
      <c r="AD2039" t="str">
        <f>_xlfn.XLOOKUP(tblSales[[#This Row],[Store_ID]],Stores!$A:$A,Stores!$E:$E,"Unknown")</f>
        <v>South Zone 1</v>
      </c>
      <c r="AE2039" t="str">
        <f>_xlfn.XLOOKUP(tblSales[[#This Row],[Customer_ID]],Customers!$A:$A,Customers!$B:$B,"Unknown")</f>
        <v>Gayathri Murthy</v>
      </c>
      <c r="AF2039" t="str">
        <f>_xlfn.XLOOKUP(tblSales[[#This Row],[Customer_ID]],Customers!$A:$A,Customers!$J:$J,"Unknown")</f>
        <v>Regular</v>
      </c>
      <c r="AG2039" t="str">
        <f>_xlfn.XLOOKUP(tblSales[[#This Row],[Employee_ID]],Employees!$A:$A,Employees!$B:$B,"Unknown")</f>
        <v>Girish Sundaram</v>
      </c>
      <c r="AH2039">
        <f>IF(MONTH(tblSales[[#This Row],[Invoice Date]])&gt;=4,MONTH(tblSales[[#This Row],[Invoice Date]]),MONTH(tblSales[[#This Row],[Invoice Date]])+12)</f>
        <v>5</v>
      </c>
      <c r="AI2039" s="8">
        <f>DATE(YEAR(tblSales[[#This Row],[Invoice Date]]),MONTH(tblSales[[#This Row],[Invoice Date]]),1)</f>
        <v>45413</v>
      </c>
      <c r="AJ2039" t="str">
        <f>_xlfn.XLOOKUP(tblSales[[#This Row],[Product_ID]],Products!$A:$A,Products!$B:$B,"Unknown")</f>
        <v>Numero Uno Shorts Sky Blue</v>
      </c>
      <c r="AK2039" s="9">
        <f>IFERROR(tblSales[[#This Row],[Profit]]/tblSales[[#This Row],[Sales Amount]],0)</f>
        <v>1.3904338153503349E-3</v>
      </c>
      <c r="AL2039" t="str">
        <f>IF(tblSales[[#This Row],[Discount %]]&lt;=5,"0-5%",
IF(tblSales[[#This Row],[Discount %]]&lt;=10,"5-10%",
IF(tblSales[[#This Row],[Discount %]]&lt;=15,"10-15%",
IF(tblSales[[#This Row],[Discount %]]&lt;=20,"15-20%","20%+"))))</f>
        <v>20%+</v>
      </c>
    </row>
    <row r="2040" spans="1:38">
      <c r="A2040" s="2" t="s">
        <v>3993</v>
      </c>
      <c r="B2040" s="11">
        <v>45614</v>
      </c>
      <c r="C2040" s="2" t="s">
        <v>1491</v>
      </c>
      <c r="D2040" s="2" t="s">
        <v>144</v>
      </c>
      <c r="E2040" s="2" t="s">
        <v>1138</v>
      </c>
      <c r="F2040" s="2" t="s">
        <v>377</v>
      </c>
      <c r="G2040" s="2">
        <v>1</v>
      </c>
      <c r="H2040" s="2">
        <v>1003.4</v>
      </c>
      <c r="I2040" s="2">
        <v>25</v>
      </c>
      <c r="J2040" s="2">
        <v>250.85</v>
      </c>
      <c r="K2040" s="2">
        <v>12</v>
      </c>
      <c r="L2040" s="2">
        <v>90.31</v>
      </c>
      <c r="M2040" s="2">
        <v>842.86</v>
      </c>
      <c r="N2040" s="2">
        <v>692.53</v>
      </c>
      <c r="O2040" s="2">
        <f t="shared" si="79"/>
        <v>60.020000000000039</v>
      </c>
      <c r="P2040" s="2" t="s">
        <v>29</v>
      </c>
      <c r="Q2040" s="2" t="str">
        <f t="shared" si="77"/>
        <v>Debit Card</v>
      </c>
      <c r="R2040" s="2" t="s">
        <v>21</v>
      </c>
      <c r="S2040" s="2" t="s">
        <v>56</v>
      </c>
      <c r="T2040" s="2" t="s">
        <v>654</v>
      </c>
      <c r="U2040" s="2" t="s">
        <v>59</v>
      </c>
      <c r="V2040" t="str">
        <f>TEXT(tblSales[[#This Row],[Invoice Date]],"mmm")</f>
        <v>Nov</v>
      </c>
      <c r="W2040">
        <f>MONTH(tblSales[[#This Row],[Invoice Date]])</f>
        <v>11</v>
      </c>
      <c r="X2040">
        <f>YEAR(tblSales[[#This Row],[Invoice Date]])</f>
        <v>2024</v>
      </c>
      <c r="Y2040" t="str">
        <f>TEXT(tblSales[[#This Row],[Invoice Date]],"mmm-yyyy")</f>
        <v>Nov-2024</v>
      </c>
      <c r="Z2040" t="str">
        <f>_xlfn.XLOOKUP(tblSales[[#This Row],[Product_ID]],Products!$A:$A,Products!$C:$C,"Women Dresses")</f>
        <v>Women Jeans</v>
      </c>
      <c r="AA2040" t="str">
        <f>_xlfn.XLOOKUP(tblSales[[#This Row],[Product_ID]],Products!$A:$A,Products!$D:$D,"Unknown")</f>
        <v>Bootcut</v>
      </c>
      <c r="AB2040" t="str">
        <f>_xlfn.XLOOKUP(tblSales[[#This Row],[Product_ID]],Products!$A:$A,Products!$E:$E,"Unknown")</f>
        <v>Sonata</v>
      </c>
      <c r="AC2040" t="str">
        <f>_xlfn.XLOOKUP(tblSales[[#This Row],[Store_ID]],Stores!$A:$A,Stores!$B:$B,"Unknown")</f>
        <v>TrendMart Vijayawada Mall Kiosk</v>
      </c>
      <c r="AD2040" t="str">
        <f>_xlfn.XLOOKUP(tblSales[[#This Row],[Store_ID]],Stores!$A:$A,Stores!$E:$E,"Unknown")</f>
        <v>South Zone 3</v>
      </c>
      <c r="AE2040" t="str">
        <f>_xlfn.XLOOKUP(tblSales[[#This Row],[Customer_ID]],Customers!$A:$A,Customers!$B:$B,"Unknown")</f>
        <v>Anand Subramaniam</v>
      </c>
      <c r="AF2040" t="str">
        <f>_xlfn.XLOOKUP(tblSales[[#This Row],[Customer_ID]],Customers!$A:$A,Customers!$J:$J,"Unknown")</f>
        <v>Silver</v>
      </c>
      <c r="AG2040" t="str">
        <f>_xlfn.XLOOKUP(tblSales[[#This Row],[Employee_ID]],Employees!$A:$A,Employees!$B:$B,"Unknown")</f>
        <v>Sunita Ramachandran</v>
      </c>
      <c r="AH2040">
        <f>IF(MONTH(tblSales[[#This Row],[Invoice Date]])&gt;=4,MONTH(tblSales[[#This Row],[Invoice Date]]),MONTH(tblSales[[#This Row],[Invoice Date]])+12)</f>
        <v>11</v>
      </c>
      <c r="AI2040" s="8">
        <f>DATE(YEAR(tblSales[[#This Row],[Invoice Date]]),MONTH(tblSales[[#This Row],[Invoice Date]]),1)</f>
        <v>45597</v>
      </c>
      <c r="AJ2040" t="str">
        <f>_xlfn.XLOOKUP(tblSales[[#This Row],[Product_ID]],Products!$A:$A,Products!$B:$B,"Unknown")</f>
        <v>Sonata Bootcut Navy Blue</v>
      </c>
      <c r="AK2040" s="9">
        <f>IFERROR(tblSales[[#This Row],[Profit]]/tblSales[[#This Row],[Sales Amount]],0)</f>
        <v>7.1209928101938685E-2</v>
      </c>
      <c r="AL2040" t="str">
        <f>IF(tblSales[[#This Row],[Discount %]]&lt;=5,"0-5%",
IF(tblSales[[#This Row],[Discount %]]&lt;=10,"5-10%",
IF(tblSales[[#This Row],[Discount %]]&lt;=15,"10-15%",
IF(tblSales[[#This Row],[Discount %]]&lt;=20,"15-20%","20%+"))))</f>
        <v>20%+</v>
      </c>
    </row>
    <row r="2041" spans="1:38">
      <c r="A2041" s="2" t="s">
        <v>3994</v>
      </c>
      <c r="B2041" s="11">
        <v>45625</v>
      </c>
      <c r="C2041" s="2" t="s">
        <v>1298</v>
      </c>
      <c r="D2041" s="2" t="s">
        <v>1107</v>
      </c>
      <c r="E2041" s="2" t="s">
        <v>754</v>
      </c>
      <c r="F2041" s="2" t="s">
        <v>244</v>
      </c>
      <c r="G2041" s="2">
        <v>1</v>
      </c>
      <c r="H2041" s="2">
        <v>668.56</v>
      </c>
      <c r="I2041" s="2">
        <v>20</v>
      </c>
      <c r="J2041" s="2">
        <v>133.71</v>
      </c>
      <c r="K2041" s="2">
        <v>5</v>
      </c>
      <c r="L2041" s="2">
        <v>26.74</v>
      </c>
      <c r="M2041" s="2">
        <v>561.59</v>
      </c>
      <c r="N2041" s="2">
        <v>509.44</v>
      </c>
      <c r="O2041" s="2">
        <f t="shared" si="79"/>
        <v>25.410000000000036</v>
      </c>
      <c r="P2041" s="2" t="s">
        <v>32</v>
      </c>
      <c r="Q2041" s="2" t="str">
        <f t="shared" si="77"/>
        <v>UPI</v>
      </c>
      <c r="R2041" s="2" t="s">
        <v>21</v>
      </c>
      <c r="S2041" s="2" t="s">
        <v>56</v>
      </c>
      <c r="T2041" s="2" t="s">
        <v>878</v>
      </c>
      <c r="U2041" s="2" t="s">
        <v>59</v>
      </c>
      <c r="V2041" t="str">
        <f>TEXT(tblSales[[#This Row],[Invoice Date]],"mmm")</f>
        <v>Nov</v>
      </c>
      <c r="W2041">
        <f>MONTH(tblSales[[#This Row],[Invoice Date]])</f>
        <v>11</v>
      </c>
      <c r="X2041">
        <f>YEAR(tblSales[[#This Row],[Invoice Date]])</f>
        <v>2024</v>
      </c>
      <c r="Y2041" t="str">
        <f>TEXT(tblSales[[#This Row],[Invoice Date]],"mmm-yyyy")</f>
        <v>Nov-2024</v>
      </c>
      <c r="Z2041" t="str">
        <f>_xlfn.XLOOKUP(tblSales[[#This Row],[Product_ID]],Products!$A:$A,Products!$C:$C,"Women Dresses")</f>
        <v>Kids Wear</v>
      </c>
      <c r="AA2041" t="str">
        <f>_xlfn.XLOOKUP(tblSales[[#This Row],[Product_ID]],Products!$A:$A,Products!$D:$D,"Unknown")</f>
        <v>Kids Shorts</v>
      </c>
      <c r="AB2041" t="str">
        <f>_xlfn.XLOOKUP(tblSales[[#This Row],[Product_ID]],Products!$A:$A,Products!$E:$E,"Unknown")</f>
        <v>Allen Solly</v>
      </c>
      <c r="AC2041" t="str">
        <f>_xlfn.XLOOKUP(tblSales[[#This Row],[Store_ID]],Stores!$A:$A,Stores!$B:$B,"Unknown")</f>
        <v>TrendMart Tirunelveli Flagship</v>
      </c>
      <c r="AD2041" t="str">
        <f>_xlfn.XLOOKUP(tblSales[[#This Row],[Store_ID]],Stores!$A:$A,Stores!$E:$E,"Unknown")</f>
        <v>South Zone 1</v>
      </c>
      <c r="AE2041" t="str">
        <f>_xlfn.XLOOKUP(tblSales[[#This Row],[Customer_ID]],Customers!$A:$A,Customers!$B:$B,"Unknown")</f>
        <v>Bhavani Gopalakrishnan</v>
      </c>
      <c r="AF2041" t="str">
        <f>_xlfn.XLOOKUP(tblSales[[#This Row],[Customer_ID]],Customers!$A:$A,Customers!$J:$J,"Unknown")</f>
        <v>Regular</v>
      </c>
      <c r="AG2041" t="str">
        <f>_xlfn.XLOOKUP(tblSales[[#This Row],[Employee_ID]],Employees!$A:$A,Employees!$B:$B,"Unknown")</f>
        <v>Ganapathy Naidu</v>
      </c>
      <c r="AH2041">
        <f>IF(MONTH(tblSales[[#This Row],[Invoice Date]])&gt;=4,MONTH(tblSales[[#This Row],[Invoice Date]]),MONTH(tblSales[[#This Row],[Invoice Date]])+12)</f>
        <v>11</v>
      </c>
      <c r="AI2041" s="8">
        <f>DATE(YEAR(tblSales[[#This Row],[Invoice Date]]),MONTH(tblSales[[#This Row],[Invoice Date]]),1)</f>
        <v>45597</v>
      </c>
      <c r="AJ2041" t="str">
        <f>_xlfn.XLOOKUP(tblSales[[#This Row],[Product_ID]],Products!$A:$A,Products!$B:$B,"Unknown")</f>
        <v>Allen Solly Kids Shorts Teal</v>
      </c>
      <c r="AK2041" s="9">
        <f>IFERROR(tblSales[[#This Row],[Profit]]/tblSales[[#This Row],[Sales Amount]],0)</f>
        <v>4.5246532167595638E-2</v>
      </c>
      <c r="AL2041" t="str">
        <f>IF(tblSales[[#This Row],[Discount %]]&lt;=5,"0-5%",
IF(tblSales[[#This Row],[Discount %]]&lt;=10,"5-10%",
IF(tblSales[[#This Row],[Discount %]]&lt;=15,"10-15%",
IF(tblSales[[#This Row],[Discount %]]&lt;=20,"15-20%","20%+"))))</f>
        <v>15-20%</v>
      </c>
    </row>
    <row r="2042" spans="1:38">
      <c r="A2042" s="2" t="s">
        <v>3995</v>
      </c>
      <c r="B2042" s="11">
        <v>45568</v>
      </c>
      <c r="C2042" s="2" t="s">
        <v>1339</v>
      </c>
      <c r="D2042" s="2" t="s">
        <v>280</v>
      </c>
      <c r="E2042" s="2" t="s">
        <v>1058</v>
      </c>
      <c r="F2042" s="2" t="s">
        <v>405</v>
      </c>
      <c r="G2042" s="2">
        <v>2</v>
      </c>
      <c r="H2042" s="2">
        <v>891.1</v>
      </c>
      <c r="I2042" s="2">
        <v>25</v>
      </c>
      <c r="J2042" s="2">
        <v>445.55</v>
      </c>
      <c r="K2042" s="2">
        <v>5</v>
      </c>
      <c r="L2042" s="2">
        <v>66.83</v>
      </c>
      <c r="M2042" s="2">
        <v>1403.48</v>
      </c>
      <c r="N2042" s="2">
        <v>1137.06</v>
      </c>
      <c r="O2042" s="2">
        <f t="shared" si="79"/>
        <v>199.59000000000009</v>
      </c>
      <c r="P2042" s="2" t="s">
        <v>32</v>
      </c>
      <c r="Q2042" s="2" t="str">
        <f t="shared" si="77"/>
        <v>UPI</v>
      </c>
      <c r="R2042" s="2" t="s">
        <v>21</v>
      </c>
      <c r="S2042" s="2" t="s">
        <v>57</v>
      </c>
      <c r="T2042" s="2" t="s">
        <v>1788</v>
      </c>
      <c r="U2042" s="2" t="s">
        <v>59</v>
      </c>
      <c r="V2042" t="str">
        <f>TEXT(tblSales[[#This Row],[Invoice Date]],"mmm")</f>
        <v>Oct</v>
      </c>
      <c r="W2042">
        <f>MONTH(tblSales[[#This Row],[Invoice Date]])</f>
        <v>10</v>
      </c>
      <c r="X2042">
        <f>YEAR(tblSales[[#This Row],[Invoice Date]])</f>
        <v>2024</v>
      </c>
      <c r="Y2042" t="str">
        <f>TEXT(tblSales[[#This Row],[Invoice Date]],"mmm-yyyy")</f>
        <v>Oct-2024</v>
      </c>
      <c r="Z2042" t="str">
        <f>_xlfn.XLOOKUP(tblSales[[#This Row],[Product_ID]],Products!$A:$A,Products!$C:$C,"Women Dresses")</f>
        <v>Women Kurtis</v>
      </c>
      <c r="AA2042" t="str">
        <f>_xlfn.XLOOKUP(tblSales[[#This Row],[Product_ID]],Products!$A:$A,Products!$D:$D,"Unknown")</f>
        <v>Printed Kurti</v>
      </c>
      <c r="AB2042" t="str">
        <f>_xlfn.XLOOKUP(tblSales[[#This Row],[Product_ID]],Products!$A:$A,Products!$E:$E,"Unknown")</f>
        <v>Allen Solly</v>
      </c>
      <c r="AC2042" t="str">
        <f>_xlfn.XLOOKUP(tblSales[[#This Row],[Store_ID]],Stores!$A:$A,Stores!$B:$B,"Unknown")</f>
        <v>TrendMart Karimnagar Standard</v>
      </c>
      <c r="AD2042" t="str">
        <f>_xlfn.XLOOKUP(tblSales[[#This Row],[Store_ID]],Stores!$A:$A,Stores!$E:$E,"Unknown")</f>
        <v>South Zone 2</v>
      </c>
      <c r="AE2042" t="str">
        <f>_xlfn.XLOOKUP(tblSales[[#This Row],[Customer_ID]],Customers!$A:$A,Customers!$B:$B,"Unknown")</f>
        <v>Tara Subramaniam</v>
      </c>
      <c r="AF2042" t="str">
        <f>_xlfn.XLOOKUP(tblSales[[#This Row],[Customer_ID]],Customers!$A:$A,Customers!$J:$J,"Unknown")</f>
        <v>Platinum</v>
      </c>
      <c r="AG2042" t="str">
        <f>_xlfn.XLOOKUP(tblSales[[#This Row],[Employee_ID]],Employees!$A:$A,Employees!$B:$B,"Unknown")</f>
        <v>Chitra Bhat</v>
      </c>
      <c r="AH2042">
        <f>IF(MONTH(tblSales[[#This Row],[Invoice Date]])&gt;=4,MONTH(tblSales[[#This Row],[Invoice Date]]),MONTH(tblSales[[#This Row],[Invoice Date]])+12)</f>
        <v>10</v>
      </c>
      <c r="AI2042" s="8">
        <f>DATE(YEAR(tblSales[[#This Row],[Invoice Date]]),MONTH(tblSales[[#This Row],[Invoice Date]]),1)</f>
        <v>45566</v>
      </c>
      <c r="AJ2042" t="str">
        <f>_xlfn.XLOOKUP(tblSales[[#This Row],[Product_ID]],Products!$A:$A,Products!$B:$B,"Unknown")</f>
        <v>Allen Solly Printed Kurti Mustard</v>
      </c>
      <c r="AK2042" s="9">
        <f>IFERROR(tblSales[[#This Row],[Profit]]/tblSales[[#This Row],[Sales Amount]],0)</f>
        <v>0.14221079032120165</v>
      </c>
      <c r="AL2042" t="str">
        <f>IF(tblSales[[#This Row],[Discount %]]&lt;=5,"0-5%",
IF(tblSales[[#This Row],[Discount %]]&lt;=10,"5-10%",
IF(tblSales[[#This Row],[Discount %]]&lt;=15,"10-15%",
IF(tblSales[[#This Row],[Discount %]]&lt;=20,"15-20%","20%+"))))</f>
        <v>20%+</v>
      </c>
    </row>
    <row r="2043" spans="1:38">
      <c r="A2043" s="2" t="s">
        <v>3996</v>
      </c>
      <c r="B2043" s="11">
        <v>45426</v>
      </c>
      <c r="C2043" s="2" t="s">
        <v>1066</v>
      </c>
      <c r="D2043" s="2" t="s">
        <v>497</v>
      </c>
      <c r="E2043" s="2" t="s">
        <v>1277</v>
      </c>
      <c r="F2043" s="2" t="s">
        <v>177</v>
      </c>
      <c r="G2043" s="2">
        <v>1</v>
      </c>
      <c r="H2043" s="2">
        <v>855.89</v>
      </c>
      <c r="I2043" s="2">
        <v>15</v>
      </c>
      <c r="J2043" s="2">
        <v>128.38</v>
      </c>
      <c r="K2043" s="2">
        <v>5</v>
      </c>
      <c r="L2043" s="2">
        <v>36.380000000000003</v>
      </c>
      <c r="M2043" s="2">
        <v>763.89</v>
      </c>
      <c r="N2043" s="2">
        <v>647.29999999999995</v>
      </c>
      <c r="O2043" s="2">
        <f t="shared" si="79"/>
        <v>80.210000000000036</v>
      </c>
      <c r="P2043" s="2" t="s">
        <v>32</v>
      </c>
      <c r="Q2043" s="2" t="str">
        <f t="shared" si="77"/>
        <v>UPI</v>
      </c>
      <c r="R2043" s="2" t="s">
        <v>21</v>
      </c>
      <c r="S2043" s="2" t="s">
        <v>56</v>
      </c>
      <c r="T2043" s="2" t="s">
        <v>2574</v>
      </c>
      <c r="U2043" s="2" t="s">
        <v>59</v>
      </c>
      <c r="V2043" t="str">
        <f>TEXT(tblSales[[#This Row],[Invoice Date]],"mmm")</f>
        <v>May</v>
      </c>
      <c r="W2043">
        <f>MONTH(tblSales[[#This Row],[Invoice Date]])</f>
        <v>5</v>
      </c>
      <c r="X2043">
        <f>YEAR(tblSales[[#This Row],[Invoice Date]])</f>
        <v>2024</v>
      </c>
      <c r="Y2043" t="str">
        <f>TEXT(tblSales[[#This Row],[Invoice Date]],"mmm-yyyy")</f>
        <v>May-2024</v>
      </c>
      <c r="Z2043" t="str">
        <f>_xlfn.XLOOKUP(tblSales[[#This Row],[Product_ID]],Products!$A:$A,Products!$C:$C,"Women Dresses")</f>
        <v>Women Kurtis</v>
      </c>
      <c r="AA2043" t="str">
        <f>_xlfn.XLOOKUP(tblSales[[#This Row],[Product_ID]],Products!$A:$A,Products!$D:$D,"Unknown")</f>
        <v>A-Line Kurti</v>
      </c>
      <c r="AB2043" t="str">
        <f>_xlfn.XLOOKUP(tblSales[[#This Row],[Product_ID]],Products!$A:$A,Products!$E:$E,"Unknown")</f>
        <v>Fossil</v>
      </c>
      <c r="AC2043" t="str">
        <f>_xlfn.XLOOKUP(tblSales[[#This Row],[Store_ID]],Stores!$A:$A,Stores!$B:$B,"Unknown")</f>
        <v>TrendMart Thrissur Standard</v>
      </c>
      <c r="AD2043" t="str">
        <f>_xlfn.XLOOKUP(tblSales[[#This Row],[Store_ID]],Stores!$A:$A,Stores!$E:$E,"Unknown")</f>
        <v>South Zone 1</v>
      </c>
      <c r="AE2043" t="str">
        <f>_xlfn.XLOOKUP(tblSales[[#This Row],[Customer_ID]],Customers!$A:$A,Customers!$B:$B,"Unknown")</f>
        <v>Bindu Varma</v>
      </c>
      <c r="AF2043" t="str">
        <f>_xlfn.XLOOKUP(tblSales[[#This Row],[Customer_ID]],Customers!$A:$A,Customers!$J:$J,"Unknown")</f>
        <v>Silver</v>
      </c>
      <c r="AG2043" t="str">
        <f>_xlfn.XLOOKUP(tblSales[[#This Row],[Employee_ID]],Employees!$A:$A,Employees!$B:$B,"Unknown")</f>
        <v>Deepak Kamath</v>
      </c>
      <c r="AH2043">
        <f>IF(MONTH(tblSales[[#This Row],[Invoice Date]])&gt;=4,MONTH(tblSales[[#This Row],[Invoice Date]]),MONTH(tblSales[[#This Row],[Invoice Date]])+12)</f>
        <v>5</v>
      </c>
      <c r="AI2043" s="8">
        <f>DATE(YEAR(tblSales[[#This Row],[Invoice Date]]),MONTH(tblSales[[#This Row],[Invoice Date]]),1)</f>
        <v>45413</v>
      </c>
      <c r="AJ2043" t="str">
        <f>_xlfn.XLOOKUP(tblSales[[#This Row],[Product_ID]],Products!$A:$A,Products!$B:$B,"Unknown")</f>
        <v>Fossil A-Line Kurti Orange</v>
      </c>
      <c r="AK2043" s="9">
        <f>IFERROR(tblSales[[#This Row],[Profit]]/tblSales[[#This Row],[Sales Amount]],0)</f>
        <v>0.10500202908795774</v>
      </c>
      <c r="AL2043" t="str">
        <f>IF(tblSales[[#This Row],[Discount %]]&lt;=5,"0-5%",
IF(tblSales[[#This Row],[Discount %]]&lt;=10,"5-10%",
IF(tblSales[[#This Row],[Discount %]]&lt;=15,"10-15%",
IF(tblSales[[#This Row],[Discount %]]&lt;=20,"15-20%","20%+"))))</f>
        <v>10-15%</v>
      </c>
    </row>
    <row r="2044" spans="1:38">
      <c r="A2044" s="2" t="s">
        <v>3997</v>
      </c>
      <c r="B2044" s="11">
        <v>45679</v>
      </c>
      <c r="C2044" s="2" t="s">
        <v>3998</v>
      </c>
      <c r="D2044" s="2" t="s">
        <v>1254</v>
      </c>
      <c r="E2044" s="2" t="s">
        <v>1380</v>
      </c>
      <c r="F2044" s="2" t="s">
        <v>285</v>
      </c>
      <c r="G2044" s="2">
        <v>2</v>
      </c>
      <c r="H2044" s="2">
        <v>1174.68</v>
      </c>
      <c r="I2044" s="2">
        <v>25</v>
      </c>
      <c r="J2044" s="2">
        <v>587.34</v>
      </c>
      <c r="K2044" s="2">
        <v>12</v>
      </c>
      <c r="L2044" s="2">
        <v>211.44</v>
      </c>
      <c r="M2044" s="2">
        <v>1973.46</v>
      </c>
      <c r="N2044" s="2">
        <v>1541.46</v>
      </c>
      <c r="O2044" s="2">
        <f t="shared" si="79"/>
        <v>220.56</v>
      </c>
      <c r="P2044" s="2" t="s">
        <v>32</v>
      </c>
      <c r="Q2044" s="2" t="str">
        <f t="shared" si="77"/>
        <v>UPI</v>
      </c>
      <c r="R2044" s="2" t="s">
        <v>20</v>
      </c>
      <c r="S2044" s="2" t="s">
        <v>56</v>
      </c>
      <c r="T2044" s="2" t="s">
        <v>266</v>
      </c>
      <c r="U2044" s="2" t="s">
        <v>59</v>
      </c>
      <c r="V2044" t="str">
        <f>TEXT(tblSales[[#This Row],[Invoice Date]],"mmm")</f>
        <v>Jan</v>
      </c>
      <c r="W2044">
        <f>MONTH(tblSales[[#This Row],[Invoice Date]])</f>
        <v>1</v>
      </c>
      <c r="X2044">
        <f>YEAR(tblSales[[#This Row],[Invoice Date]])</f>
        <v>2025</v>
      </c>
      <c r="Y2044" t="str">
        <f>TEXT(tblSales[[#This Row],[Invoice Date]],"mmm-yyyy")</f>
        <v>Jan-2025</v>
      </c>
      <c r="Z2044" t="str">
        <f>_xlfn.XLOOKUP(tblSales[[#This Row],[Product_ID]],Products!$A:$A,Products!$C:$C,"Women Dresses")</f>
        <v>Women Kurtis</v>
      </c>
      <c r="AA2044" t="str">
        <f>_xlfn.XLOOKUP(tblSales[[#This Row],[Product_ID]],Products!$A:$A,Products!$D:$D,"Unknown")</f>
        <v>A-Line Kurti</v>
      </c>
      <c r="AB2044" t="str">
        <f>_xlfn.XLOOKUP(tblSales[[#This Row],[Product_ID]],Products!$A:$A,Products!$E:$E,"Unknown")</f>
        <v>Fabindia</v>
      </c>
      <c r="AC2044" t="str">
        <f>_xlfn.XLOOKUP(tblSales[[#This Row],[Store_ID]],Stores!$A:$A,Stores!$B:$B,"Unknown")</f>
        <v>TrendMart Alappuzha Mall Kiosk</v>
      </c>
      <c r="AD2044" t="str">
        <f>_xlfn.XLOOKUP(tblSales[[#This Row],[Store_ID]],Stores!$A:$A,Stores!$E:$E,"Unknown")</f>
        <v>South Zone 1</v>
      </c>
      <c r="AE2044" t="str">
        <f>_xlfn.XLOOKUP(tblSales[[#This Row],[Customer_ID]],Customers!$A:$A,Customers!$B:$B,"Unknown")</f>
        <v>Charulatha Iyengar</v>
      </c>
      <c r="AF2044" t="str">
        <f>_xlfn.XLOOKUP(tblSales[[#This Row],[Customer_ID]],Customers!$A:$A,Customers!$J:$J,"Unknown")</f>
        <v>SILVER</v>
      </c>
      <c r="AG2044" t="str">
        <f>_xlfn.XLOOKUP(tblSales[[#This Row],[Employee_ID]],Employees!$A:$A,Employees!$B:$B,"Unknown")</f>
        <v>Yogesh Chettiar</v>
      </c>
      <c r="AH2044">
        <f>IF(MONTH(tblSales[[#This Row],[Invoice Date]])&gt;=4,MONTH(tblSales[[#This Row],[Invoice Date]]),MONTH(tblSales[[#This Row],[Invoice Date]])+12)</f>
        <v>13</v>
      </c>
      <c r="AI2044" s="8">
        <f>DATE(YEAR(tblSales[[#This Row],[Invoice Date]]),MONTH(tblSales[[#This Row],[Invoice Date]]),1)</f>
        <v>45658</v>
      </c>
      <c r="AJ2044" t="str">
        <f>_xlfn.XLOOKUP(tblSales[[#This Row],[Product_ID]],Products!$A:$A,Products!$B:$B,"Unknown")</f>
        <v>Fabindia A-Line Kurti Mustard</v>
      </c>
      <c r="AK2044" s="9">
        <f>IFERROR(tblSales[[#This Row],[Profit]]/tblSales[[#This Row],[Sales Amount]],0)</f>
        <v>0.11176309628773828</v>
      </c>
      <c r="AL2044" t="str">
        <f>IF(tblSales[[#This Row],[Discount %]]&lt;=5,"0-5%",
IF(tblSales[[#This Row],[Discount %]]&lt;=10,"5-10%",
IF(tblSales[[#This Row],[Discount %]]&lt;=15,"10-15%",
IF(tblSales[[#This Row],[Discount %]]&lt;=20,"15-20%","20%+"))))</f>
        <v>20%+</v>
      </c>
    </row>
    <row r="2045" spans="1:38">
      <c r="A2045" s="2" t="s">
        <v>3999</v>
      </c>
      <c r="B2045" s="11">
        <v>45569</v>
      </c>
      <c r="C2045" s="2" t="s">
        <v>637</v>
      </c>
      <c r="D2045" s="2" t="s">
        <v>1168</v>
      </c>
      <c r="E2045" s="2" t="s">
        <v>368</v>
      </c>
      <c r="F2045" s="2" t="s">
        <v>140</v>
      </c>
      <c r="G2045" s="2">
        <v>1</v>
      </c>
      <c r="H2045" s="2">
        <v>2050.2600000000002</v>
      </c>
      <c r="I2045" s="2">
        <v>5</v>
      </c>
      <c r="J2045" s="2">
        <v>102.51</v>
      </c>
      <c r="K2045" s="2">
        <v>12</v>
      </c>
      <c r="L2045" s="2">
        <v>233.73</v>
      </c>
      <c r="M2045" s="2">
        <v>2181.48</v>
      </c>
      <c r="N2045" s="2">
        <v>1432.01</v>
      </c>
      <c r="O2045" s="2">
        <f t="shared" si="79"/>
        <v>515.74</v>
      </c>
      <c r="P2045" s="2" t="s">
        <v>28</v>
      </c>
      <c r="Q2045" s="2" t="str">
        <f t="shared" si="77"/>
        <v>Credit Card</v>
      </c>
      <c r="R2045" s="2" t="s">
        <v>21</v>
      </c>
      <c r="S2045" s="2" t="s">
        <v>56</v>
      </c>
      <c r="T2045" s="2" t="s">
        <v>2995</v>
      </c>
      <c r="U2045" s="2" t="s">
        <v>59</v>
      </c>
      <c r="V2045" t="str">
        <f>TEXT(tblSales[[#This Row],[Invoice Date]],"mmm")</f>
        <v>Oct</v>
      </c>
      <c r="W2045">
        <f>MONTH(tblSales[[#This Row],[Invoice Date]])</f>
        <v>10</v>
      </c>
      <c r="X2045">
        <f>YEAR(tblSales[[#This Row],[Invoice Date]])</f>
        <v>2024</v>
      </c>
      <c r="Y2045" t="str">
        <f>TEXT(tblSales[[#This Row],[Invoice Date]],"mmm-yyyy")</f>
        <v>Oct-2024</v>
      </c>
      <c r="Z2045" t="str">
        <f>_xlfn.XLOOKUP(tblSales[[#This Row],[Product_ID]],Products!$A:$A,Products!$C:$C,"Women Dresses")</f>
        <v>Footwear</v>
      </c>
      <c r="AA2045" t="str">
        <f>_xlfn.XLOOKUP(tblSales[[#This Row],[Product_ID]],Products!$A:$A,Products!$D:$D,"Unknown")</f>
        <v>Formal Shoes</v>
      </c>
      <c r="AB2045" t="str">
        <f>_xlfn.XLOOKUP(tblSales[[#This Row],[Product_ID]],Products!$A:$A,Products!$E:$E,"Unknown")</f>
        <v>Biba</v>
      </c>
      <c r="AC2045" t="str">
        <f>_xlfn.XLOOKUP(tblSales[[#This Row],[Store_ID]],Stores!$A:$A,Stores!$B:$B,"Unknown")</f>
        <v>TrendMart Kozhikode Outlet</v>
      </c>
      <c r="AD2045" t="str">
        <f>_xlfn.XLOOKUP(tblSales[[#This Row],[Store_ID]],Stores!$A:$A,Stores!$E:$E,"Unknown")</f>
        <v>South Zone 1</v>
      </c>
      <c r="AE2045" t="str">
        <f>_xlfn.XLOOKUP(tblSales[[#This Row],[Customer_ID]],Customers!$A:$A,Customers!$B:$B,"Unknown")</f>
        <v>Ramesh Subramaniam</v>
      </c>
      <c r="AF2045" t="str">
        <f>_xlfn.XLOOKUP(tblSales[[#This Row],[Customer_ID]],Customers!$A:$A,Customers!$J:$J,"Unknown")</f>
        <v>Regular</v>
      </c>
      <c r="AG2045" t="str">
        <f>_xlfn.XLOOKUP(tblSales[[#This Row],[Employee_ID]],Employees!$A:$A,Employees!$B:$B,"Unknown")</f>
        <v>Charulatha Kumar</v>
      </c>
      <c r="AH2045">
        <f>IF(MONTH(tblSales[[#This Row],[Invoice Date]])&gt;=4,MONTH(tblSales[[#This Row],[Invoice Date]]),MONTH(tblSales[[#This Row],[Invoice Date]])+12)</f>
        <v>10</v>
      </c>
      <c r="AI2045" s="8">
        <f>DATE(YEAR(tblSales[[#This Row],[Invoice Date]]),MONTH(tblSales[[#This Row],[Invoice Date]]),1)</f>
        <v>45566</v>
      </c>
      <c r="AJ2045" t="str">
        <f>_xlfn.XLOOKUP(tblSales[[#This Row],[Product_ID]],Products!$A:$A,Products!$B:$B,"Unknown")</f>
        <v>Biba Formal Shoes Brown</v>
      </c>
      <c r="AK2045" s="9">
        <f>IFERROR(tblSales[[#This Row],[Profit]]/tblSales[[#This Row],[Sales Amount]],0)</f>
        <v>0.23641747804242991</v>
      </c>
      <c r="AL2045" t="str">
        <f>IF(tblSales[[#This Row],[Discount %]]&lt;=5,"0-5%",
IF(tblSales[[#This Row],[Discount %]]&lt;=10,"5-10%",
IF(tblSales[[#This Row],[Discount %]]&lt;=15,"10-15%",
IF(tblSales[[#This Row],[Discount %]]&lt;=20,"15-20%","20%+"))))</f>
        <v>0-5%</v>
      </c>
    </row>
    <row r="2046" spans="1:38">
      <c r="A2046" s="2" t="s">
        <v>4000</v>
      </c>
      <c r="B2046" s="11">
        <v>45725</v>
      </c>
      <c r="C2046" s="2" t="s">
        <v>4001</v>
      </c>
      <c r="D2046" s="2" t="s">
        <v>2653</v>
      </c>
      <c r="E2046" s="2" t="s">
        <v>1138</v>
      </c>
      <c r="F2046" s="2" t="s">
        <v>244</v>
      </c>
      <c r="G2046" s="2">
        <v>1</v>
      </c>
      <c r="H2046" s="2">
        <v>1334.49</v>
      </c>
      <c r="I2046" s="2">
        <v>10</v>
      </c>
      <c r="J2046" s="2">
        <v>133.44999999999999</v>
      </c>
      <c r="K2046" s="2">
        <v>12</v>
      </c>
      <c r="L2046" s="2">
        <v>144.12</v>
      </c>
      <c r="M2046" s="2">
        <v>1345.16</v>
      </c>
      <c r="N2046" s="2">
        <v>859.94</v>
      </c>
      <c r="O2046" s="2">
        <f t="shared" si="79"/>
        <v>341.1</v>
      </c>
      <c r="P2046" s="2" t="s">
        <v>27</v>
      </c>
      <c r="Q2046" s="2" t="str">
        <f t="shared" si="77"/>
        <v>Cash</v>
      </c>
      <c r="R2046" s="2" t="s">
        <v>21</v>
      </c>
      <c r="S2046" s="2" t="s">
        <v>56</v>
      </c>
      <c r="T2046" s="2" t="s">
        <v>2265</v>
      </c>
      <c r="U2046" s="2" t="s">
        <v>60</v>
      </c>
      <c r="V2046" t="str">
        <f>TEXT(tblSales[[#This Row],[Invoice Date]],"mmm")</f>
        <v>Mar</v>
      </c>
      <c r="W2046">
        <f>MONTH(tblSales[[#This Row],[Invoice Date]])</f>
        <v>3</v>
      </c>
      <c r="X2046">
        <f>YEAR(tblSales[[#This Row],[Invoice Date]])</f>
        <v>2025</v>
      </c>
      <c r="Y2046" t="str">
        <f>TEXT(tblSales[[#This Row],[Invoice Date]],"mmm-yyyy")</f>
        <v>Mar-2025</v>
      </c>
      <c r="Z2046" t="str">
        <f>_xlfn.XLOOKUP(tblSales[[#This Row],[Product_ID]],Products!$A:$A,Products!$C:$C,"Women Dresses")</f>
        <v>Women Kurtis</v>
      </c>
      <c r="AA2046" t="str">
        <f>_xlfn.XLOOKUP(tblSales[[#This Row],[Product_ID]],Products!$A:$A,Products!$D:$D,"Unknown")</f>
        <v>Anarkali Kurti</v>
      </c>
      <c r="AB2046" t="str">
        <f>_xlfn.XLOOKUP(tblSales[[#This Row],[Product_ID]],Products!$A:$A,Products!$E:$E,"Unknown")</f>
        <v>Liberty</v>
      </c>
      <c r="AC2046" t="str">
        <f>_xlfn.XLOOKUP(tblSales[[#This Row],[Store_ID]],Stores!$A:$A,Stores!$B:$B,"Unknown")</f>
        <v>TrendMart Vijayawada Mall Kiosk</v>
      </c>
      <c r="AD2046" t="str">
        <f>_xlfn.XLOOKUP(tblSales[[#This Row],[Store_ID]],Stores!$A:$A,Stores!$E:$E,"Unknown")</f>
        <v>South Zone 3</v>
      </c>
      <c r="AE2046" t="str">
        <f>_xlfn.XLOOKUP(tblSales[[#This Row],[Customer_ID]],Customers!$A:$A,Customers!$B:$B,"Unknown")</f>
        <v>Girish Prasad</v>
      </c>
      <c r="AF2046" t="str">
        <f>_xlfn.XLOOKUP(tblSales[[#This Row],[Customer_ID]],Customers!$A:$A,Customers!$J:$J,"Unknown")</f>
        <v>Regular</v>
      </c>
      <c r="AG2046" t="str">
        <f>_xlfn.XLOOKUP(tblSales[[#This Row],[Employee_ID]],Employees!$A:$A,Employees!$B:$B,"Unknown")</f>
        <v>Ganapathy Naidu</v>
      </c>
      <c r="AH2046">
        <f>IF(MONTH(tblSales[[#This Row],[Invoice Date]])&gt;=4,MONTH(tblSales[[#This Row],[Invoice Date]]),MONTH(tblSales[[#This Row],[Invoice Date]])+12)</f>
        <v>15</v>
      </c>
      <c r="AI2046" s="8">
        <f>DATE(YEAR(tblSales[[#This Row],[Invoice Date]]),MONTH(tblSales[[#This Row],[Invoice Date]]),1)</f>
        <v>45717</v>
      </c>
      <c r="AJ2046" t="str">
        <f>_xlfn.XLOOKUP(tblSales[[#This Row],[Product_ID]],Products!$A:$A,Products!$B:$B,"Unknown")</f>
        <v>Liberty Anarkali Kurti Navy Blue</v>
      </c>
      <c r="AK2046" s="9">
        <f>IFERROR(tblSales[[#This Row],[Profit]]/tblSales[[#This Row],[Sales Amount]],0)</f>
        <v>0.25357578280650628</v>
      </c>
      <c r="AL2046" t="str">
        <f>IF(tblSales[[#This Row],[Discount %]]&lt;=5,"0-5%",
IF(tblSales[[#This Row],[Discount %]]&lt;=10,"5-10%",
IF(tblSales[[#This Row],[Discount %]]&lt;=15,"10-15%",
IF(tblSales[[#This Row],[Discount %]]&lt;=20,"15-20%","20%+"))))</f>
        <v>5-10%</v>
      </c>
    </row>
    <row r="2047" spans="1:38">
      <c r="A2047" s="2" t="s">
        <v>4002</v>
      </c>
      <c r="B2047" s="11">
        <v>45706</v>
      </c>
      <c r="C2047" s="2" t="s">
        <v>3785</v>
      </c>
      <c r="D2047" s="2" t="s">
        <v>176</v>
      </c>
      <c r="E2047" s="2" t="s">
        <v>522</v>
      </c>
      <c r="F2047" s="2" t="s">
        <v>140</v>
      </c>
      <c r="G2047" s="2">
        <v>2</v>
      </c>
      <c r="H2047" s="2">
        <v>796.31</v>
      </c>
      <c r="I2047" s="2">
        <v>5</v>
      </c>
      <c r="J2047" s="2">
        <v>79.63</v>
      </c>
      <c r="K2047" s="2">
        <v>5</v>
      </c>
      <c r="L2047" s="2">
        <v>75.650000000000006</v>
      </c>
      <c r="M2047" s="2">
        <v>1588.64</v>
      </c>
      <c r="N2047" s="2">
        <v>1100.02</v>
      </c>
      <c r="O2047" s="2">
        <f t="shared" si="79"/>
        <v>412.97000000000014</v>
      </c>
      <c r="P2047" s="2" t="s">
        <v>32</v>
      </c>
      <c r="Q2047" s="2" t="str">
        <f t="shared" si="77"/>
        <v>UPI</v>
      </c>
      <c r="R2047" s="2" t="s">
        <v>21</v>
      </c>
      <c r="S2047" s="2" t="s">
        <v>56</v>
      </c>
      <c r="T2047" s="2" t="s">
        <v>1429</v>
      </c>
      <c r="U2047" s="2" t="s">
        <v>59</v>
      </c>
      <c r="V2047" t="str">
        <f>TEXT(tblSales[[#This Row],[Invoice Date]],"mmm")</f>
        <v>Feb</v>
      </c>
      <c r="W2047">
        <f>MONTH(tblSales[[#This Row],[Invoice Date]])</f>
        <v>2</v>
      </c>
      <c r="X2047">
        <f>YEAR(tblSales[[#This Row],[Invoice Date]])</f>
        <v>2025</v>
      </c>
      <c r="Y2047" t="str">
        <f>TEXT(tblSales[[#This Row],[Invoice Date]],"mmm-yyyy")</f>
        <v>Feb-2025</v>
      </c>
      <c r="Z2047" t="str">
        <f>_xlfn.XLOOKUP(tblSales[[#This Row],[Product_ID]],Products!$A:$A,Products!$C:$C,"Women Dresses")</f>
        <v>Women Tops</v>
      </c>
      <c r="AA2047" t="str">
        <f>_xlfn.XLOOKUP(tblSales[[#This Row],[Product_ID]],Products!$A:$A,Products!$D:$D,"Unknown")</f>
        <v>Crop Top</v>
      </c>
      <c r="AB2047" t="str">
        <f>_xlfn.XLOOKUP(tblSales[[#This Row],[Product_ID]],Products!$A:$A,Products!$E:$E,"Unknown")</f>
        <v>Nike</v>
      </c>
      <c r="AC2047" t="str">
        <f>_xlfn.XLOOKUP(tblSales[[#This Row],[Store_ID]],Stores!$A:$A,Stores!$B:$B,"Unknown")</f>
        <v>TrendMart Vellore Standard</v>
      </c>
      <c r="AD2047" t="str">
        <f>_xlfn.XLOOKUP(tblSales[[#This Row],[Store_ID]],Stores!$A:$A,Stores!$E:$E,"Unknown")</f>
        <v>South Zone 1</v>
      </c>
      <c r="AE2047" t="str">
        <f>_xlfn.XLOOKUP(tblSales[[#This Row],[Customer_ID]],Customers!$A:$A,Customers!$B:$B,"Unknown")</f>
        <v>Padma Gopalakrishnan</v>
      </c>
      <c r="AF2047" t="str">
        <f>_xlfn.XLOOKUP(tblSales[[#This Row],[Customer_ID]],Customers!$A:$A,Customers!$J:$J,"Unknown")</f>
        <v>Regular</v>
      </c>
      <c r="AG2047" t="str">
        <f>_xlfn.XLOOKUP(tblSales[[#This Row],[Employee_ID]],Employees!$A:$A,Employees!$B:$B,"Unknown")</f>
        <v>Charulatha Kumar</v>
      </c>
      <c r="AH2047">
        <f>IF(MONTH(tblSales[[#This Row],[Invoice Date]])&gt;=4,MONTH(tblSales[[#This Row],[Invoice Date]]),MONTH(tblSales[[#This Row],[Invoice Date]])+12)</f>
        <v>14</v>
      </c>
      <c r="AI2047" s="8">
        <f>DATE(YEAR(tblSales[[#This Row],[Invoice Date]]),MONTH(tblSales[[#This Row],[Invoice Date]]),1)</f>
        <v>45689</v>
      </c>
      <c r="AJ2047" t="str">
        <f>_xlfn.XLOOKUP(tblSales[[#This Row],[Product_ID]],Products!$A:$A,Products!$B:$B,"Unknown")</f>
        <v>Nike Crop Top Cream</v>
      </c>
      <c r="AK2047" s="9">
        <f>IFERROR(tblSales[[#This Row],[Profit]]/tblSales[[#This Row],[Sales Amount]],0)</f>
        <v>0.2599519085507101</v>
      </c>
      <c r="AL2047" t="str">
        <f>IF(tblSales[[#This Row],[Discount %]]&lt;=5,"0-5%",
IF(tblSales[[#This Row],[Discount %]]&lt;=10,"5-10%",
IF(tblSales[[#This Row],[Discount %]]&lt;=15,"10-15%",
IF(tblSales[[#This Row],[Discount %]]&lt;=20,"15-20%","20%+"))))</f>
        <v>0-5%</v>
      </c>
    </row>
    <row r="2048" spans="1:38">
      <c r="A2048" s="2" t="s">
        <v>4003</v>
      </c>
      <c r="B2048" s="11">
        <v>45433</v>
      </c>
      <c r="C2048" s="2" t="s">
        <v>3135</v>
      </c>
      <c r="D2048" s="2" t="s">
        <v>1664</v>
      </c>
      <c r="E2048" s="2" t="s">
        <v>615</v>
      </c>
      <c r="F2048" s="2" t="s">
        <v>405</v>
      </c>
      <c r="G2048" s="2">
        <v>1</v>
      </c>
      <c r="H2048" s="2">
        <v>441.56</v>
      </c>
      <c r="I2048" s="2">
        <v>5</v>
      </c>
      <c r="J2048" s="2">
        <v>22.08</v>
      </c>
      <c r="K2048" s="2">
        <v>5</v>
      </c>
      <c r="L2048" s="2">
        <v>20.97</v>
      </c>
      <c r="M2048" s="2">
        <v>440.45</v>
      </c>
      <c r="N2048" s="2">
        <v>327.36</v>
      </c>
      <c r="O2048" s="2">
        <f t="shared" si="79"/>
        <v>92.119999999999976</v>
      </c>
      <c r="P2048" s="2" t="s">
        <v>27</v>
      </c>
      <c r="Q2048" s="2" t="str">
        <f t="shared" si="77"/>
        <v>Cash</v>
      </c>
      <c r="R2048" s="2" t="s">
        <v>20</v>
      </c>
      <c r="S2048" s="2" t="s">
        <v>56</v>
      </c>
      <c r="T2048" s="2" t="s">
        <v>961</v>
      </c>
      <c r="U2048" s="2" t="s">
        <v>59</v>
      </c>
      <c r="V2048" t="str">
        <f>TEXT(tblSales[[#This Row],[Invoice Date]],"mmm")</f>
        <v>May</v>
      </c>
      <c r="W2048">
        <f>MONTH(tblSales[[#This Row],[Invoice Date]])</f>
        <v>5</v>
      </c>
      <c r="X2048">
        <f>YEAR(tblSales[[#This Row],[Invoice Date]])</f>
        <v>2024</v>
      </c>
      <c r="Y2048" t="str">
        <f>TEXT(tblSales[[#This Row],[Invoice Date]],"mmm-yyyy")</f>
        <v>May-2024</v>
      </c>
      <c r="Z2048" t="str">
        <f>_xlfn.XLOOKUP(tblSales[[#This Row],[Product_ID]],Products!$A:$A,Products!$C:$C,"Women Dresses")</f>
        <v>Kids Wear</v>
      </c>
      <c r="AA2048" t="str">
        <f>_xlfn.XLOOKUP(tblSales[[#This Row],[Product_ID]],Products!$A:$A,Products!$D:$D,"Unknown")</f>
        <v>Girls Frock</v>
      </c>
      <c r="AB2048" t="str">
        <f>_xlfn.XLOOKUP(tblSales[[#This Row],[Product_ID]],Products!$A:$A,Products!$E:$E,"Unknown")</f>
        <v>Aurelia</v>
      </c>
      <c r="AC2048" t="str">
        <f>_xlfn.XLOOKUP(tblSales[[#This Row],[Store_ID]],Stores!$A:$A,Stores!$B:$B,"Unknown")</f>
        <v>TrendMart Hyderabad Mall Kiosk</v>
      </c>
      <c r="AD2048" t="str">
        <f>_xlfn.XLOOKUP(tblSales[[#This Row],[Store_ID]],Stores!$A:$A,Stores!$E:$E,"Unknown")</f>
        <v>South Zone 2</v>
      </c>
      <c r="AE2048" t="str">
        <f>_xlfn.XLOOKUP(tblSales[[#This Row],[Customer_ID]],Customers!$A:$A,Customers!$B:$B,"Unknown")</f>
        <v>Muthu Iyengar</v>
      </c>
      <c r="AF2048" t="str">
        <f>_xlfn.XLOOKUP(tblSales[[#This Row],[Customer_ID]],Customers!$A:$A,Customers!$J:$J,"Unknown")</f>
        <v>Silver</v>
      </c>
      <c r="AG2048" t="str">
        <f>_xlfn.XLOOKUP(tblSales[[#This Row],[Employee_ID]],Employees!$A:$A,Employees!$B:$B,"Unknown")</f>
        <v>Chitra Bhat</v>
      </c>
      <c r="AH2048">
        <f>IF(MONTH(tblSales[[#This Row],[Invoice Date]])&gt;=4,MONTH(tblSales[[#This Row],[Invoice Date]]),MONTH(tblSales[[#This Row],[Invoice Date]])+12)</f>
        <v>5</v>
      </c>
      <c r="AI2048" s="8">
        <f>DATE(YEAR(tblSales[[#This Row],[Invoice Date]]),MONTH(tblSales[[#This Row],[Invoice Date]]),1)</f>
        <v>45413</v>
      </c>
      <c r="AJ2048" t="str">
        <f>_xlfn.XLOOKUP(tblSales[[#This Row],[Product_ID]],Products!$A:$A,Products!$B:$B,"Unknown")</f>
        <v>Aurelia Girls Frock Maroon</v>
      </c>
      <c r="AK2048" s="9">
        <f>IFERROR(tblSales[[#This Row],[Profit]]/tblSales[[#This Row],[Sales Amount]],0)</f>
        <v>0.20914973322738104</v>
      </c>
      <c r="AL2048" t="str">
        <f>IF(tblSales[[#This Row],[Discount %]]&lt;=5,"0-5%",
IF(tblSales[[#This Row],[Discount %]]&lt;=10,"5-10%",
IF(tblSales[[#This Row],[Discount %]]&lt;=15,"10-15%",
IF(tblSales[[#This Row],[Discount %]]&lt;=20,"15-20%","20%+"))))</f>
        <v>0-5%</v>
      </c>
    </row>
    <row r="2049" spans="1:38">
      <c r="A2049" s="2" t="s">
        <v>4004</v>
      </c>
      <c r="B2049" s="11">
        <v>45571</v>
      </c>
      <c r="C2049" s="2" t="s">
        <v>956</v>
      </c>
      <c r="D2049" s="2" t="s">
        <v>197</v>
      </c>
      <c r="E2049" s="2" t="s">
        <v>115</v>
      </c>
      <c r="F2049" s="2" t="s">
        <v>244</v>
      </c>
      <c r="G2049" s="2">
        <v>3</v>
      </c>
      <c r="H2049" s="2">
        <v>1103.8</v>
      </c>
      <c r="I2049" s="2">
        <v>30</v>
      </c>
      <c r="J2049" s="2">
        <v>993.42</v>
      </c>
      <c r="K2049" s="2">
        <v>12</v>
      </c>
      <c r="L2049" s="2">
        <v>278.16000000000003</v>
      </c>
      <c r="M2049" s="2">
        <v>2596.14</v>
      </c>
      <c r="N2049" s="2">
        <v>2163.66</v>
      </c>
      <c r="O2049" s="2">
        <f t="shared" si="79"/>
        <v>154.32</v>
      </c>
      <c r="P2049" s="2" t="s">
        <v>27</v>
      </c>
      <c r="Q2049" s="2" t="str">
        <f t="shared" si="77"/>
        <v>Cash</v>
      </c>
      <c r="R2049" s="2" t="s">
        <v>20</v>
      </c>
      <c r="S2049" s="2" t="s">
        <v>56</v>
      </c>
      <c r="T2049" s="2" t="s">
        <v>428</v>
      </c>
      <c r="U2049" s="2" t="s">
        <v>60</v>
      </c>
      <c r="V2049" t="str">
        <f>TEXT(tblSales[[#This Row],[Invoice Date]],"mmm")</f>
        <v>Oct</v>
      </c>
      <c r="W2049">
        <f>MONTH(tblSales[[#This Row],[Invoice Date]])</f>
        <v>10</v>
      </c>
      <c r="X2049">
        <f>YEAR(tblSales[[#This Row],[Invoice Date]])</f>
        <v>2024</v>
      </c>
      <c r="Y2049" t="str">
        <f>TEXT(tblSales[[#This Row],[Invoice Date]],"mmm-yyyy")</f>
        <v>Oct-2024</v>
      </c>
      <c r="Z2049" t="str">
        <f>_xlfn.XLOOKUP(tblSales[[#This Row],[Product_ID]],Products!$A:$A,Products!$C:$C,"Women Dresses")</f>
        <v>Men Shirts</v>
      </c>
      <c r="AA2049" t="str">
        <f>_xlfn.XLOOKUP(tblSales[[#This Row],[Product_ID]],Products!$A:$A,Products!$D:$D,"Unknown")</f>
        <v>Denim Shirt</v>
      </c>
      <c r="AB2049" t="str">
        <f>_xlfn.XLOOKUP(tblSales[[#This Row],[Product_ID]],Products!$A:$A,Products!$E:$E,"Unknown")</f>
        <v>Indian Terrain</v>
      </c>
      <c r="AC2049" t="str">
        <f>_xlfn.XLOOKUP(tblSales[[#This Row],[Store_ID]],Stores!$A:$A,Stores!$B:$B,"Unknown")</f>
        <v>TrendMart Thoothukudi Flagship</v>
      </c>
      <c r="AD2049" t="str">
        <f>_xlfn.XLOOKUP(tblSales[[#This Row],[Store_ID]],Stores!$A:$A,Stores!$E:$E,"Unknown")</f>
        <v>South Zone 1</v>
      </c>
      <c r="AE2049" t="str">
        <f>_xlfn.XLOOKUP(tblSales[[#This Row],[Customer_ID]],Customers!$A:$A,Customers!$B:$B,"Unknown")</f>
        <v>Preethi Naicker</v>
      </c>
      <c r="AF2049" t="str">
        <f>_xlfn.XLOOKUP(tblSales[[#This Row],[Customer_ID]],Customers!$A:$A,Customers!$J:$J,"Unknown")</f>
        <v>Regular</v>
      </c>
      <c r="AG2049" t="str">
        <f>_xlfn.XLOOKUP(tblSales[[#This Row],[Employee_ID]],Employees!$A:$A,Employees!$B:$B,"Unknown")</f>
        <v>Ganapathy Naidu</v>
      </c>
      <c r="AH2049">
        <f>IF(MONTH(tblSales[[#This Row],[Invoice Date]])&gt;=4,MONTH(tblSales[[#This Row],[Invoice Date]]),MONTH(tblSales[[#This Row],[Invoice Date]])+12)</f>
        <v>10</v>
      </c>
      <c r="AI2049" s="8">
        <f>DATE(YEAR(tblSales[[#This Row],[Invoice Date]]),MONTH(tblSales[[#This Row],[Invoice Date]]),1)</f>
        <v>45566</v>
      </c>
      <c r="AJ2049" t="str">
        <f>_xlfn.XLOOKUP(tblSales[[#This Row],[Product_ID]],Products!$A:$A,Products!$B:$B,"Unknown")</f>
        <v>Indian Terrain Denim Shirt Wine</v>
      </c>
      <c r="AK2049" s="9">
        <f>IFERROR(tblSales[[#This Row],[Profit]]/tblSales[[#This Row],[Sales Amount]],0)</f>
        <v>5.9442094802283393E-2</v>
      </c>
      <c r="AL2049" t="str">
        <f>IF(tblSales[[#This Row],[Discount %]]&lt;=5,"0-5%",
IF(tblSales[[#This Row],[Discount %]]&lt;=10,"5-10%",
IF(tblSales[[#This Row],[Discount %]]&lt;=15,"10-15%",
IF(tblSales[[#This Row],[Discount %]]&lt;=20,"15-20%","20%+"))))</f>
        <v>20%+</v>
      </c>
    </row>
    <row r="2050" spans="1:38">
      <c r="A2050" s="2" t="s">
        <v>4005</v>
      </c>
      <c r="B2050" s="11">
        <v>45626</v>
      </c>
      <c r="C2050" s="2" t="s">
        <v>159</v>
      </c>
      <c r="D2050" s="2" t="s">
        <v>176</v>
      </c>
      <c r="E2050" s="2" t="s">
        <v>650</v>
      </c>
      <c r="F2050" s="2" t="s">
        <v>523</v>
      </c>
      <c r="G2050" s="2">
        <v>3</v>
      </c>
      <c r="H2050" s="2">
        <v>848.56</v>
      </c>
      <c r="I2050" s="2">
        <v>0</v>
      </c>
      <c r="J2050" s="2">
        <v>0</v>
      </c>
      <c r="K2050" s="2">
        <v>5</v>
      </c>
      <c r="L2050" s="2">
        <v>127.28</v>
      </c>
      <c r="M2050" s="2">
        <v>2672.96</v>
      </c>
      <c r="N2050" s="2">
        <v>1650.03</v>
      </c>
      <c r="O2050" s="2">
        <f t="shared" si="79"/>
        <v>895.65000000000009</v>
      </c>
      <c r="P2050" s="2" t="s">
        <v>28</v>
      </c>
      <c r="Q2050" s="2" t="str">
        <f t="shared" ref="Q2050:Q2113" si="80">TRIM(CLEAN(P2050))</f>
        <v>Credit Card</v>
      </c>
      <c r="R2050" s="2" t="s">
        <v>21</v>
      </c>
      <c r="S2050" s="2" t="s">
        <v>56</v>
      </c>
      <c r="T2050" s="2" t="s">
        <v>1034</v>
      </c>
      <c r="U2050" s="2" t="s">
        <v>60</v>
      </c>
      <c r="V2050" t="str">
        <f>TEXT(tblSales[[#This Row],[Invoice Date]],"mmm")</f>
        <v>Nov</v>
      </c>
      <c r="W2050">
        <f>MONTH(tblSales[[#This Row],[Invoice Date]])</f>
        <v>11</v>
      </c>
      <c r="X2050">
        <f>YEAR(tblSales[[#This Row],[Invoice Date]])</f>
        <v>2024</v>
      </c>
      <c r="Y2050" t="str">
        <f>TEXT(tblSales[[#This Row],[Invoice Date]],"mmm-yyyy")</f>
        <v>Nov-2024</v>
      </c>
      <c r="Z2050" t="str">
        <f>_xlfn.XLOOKUP(tblSales[[#This Row],[Product_ID]],Products!$A:$A,Products!$C:$C,"Women Dresses")</f>
        <v>Women Tops</v>
      </c>
      <c r="AA2050" t="str">
        <f>_xlfn.XLOOKUP(tblSales[[#This Row],[Product_ID]],Products!$A:$A,Products!$D:$D,"Unknown")</f>
        <v>Crop Top</v>
      </c>
      <c r="AB2050" t="str">
        <f>_xlfn.XLOOKUP(tblSales[[#This Row],[Product_ID]],Products!$A:$A,Products!$E:$E,"Unknown")</f>
        <v>Nike</v>
      </c>
      <c r="AC2050" t="str">
        <f>_xlfn.XLOOKUP(tblSales[[#This Row],[Store_ID]],Stores!$A:$A,Stores!$B:$B,"Unknown")</f>
        <v>TrendMart Shivamogga Outlet</v>
      </c>
      <c r="AD2050" t="str">
        <f>_xlfn.XLOOKUP(tblSales[[#This Row],[Store_ID]],Stores!$A:$A,Stores!$E:$E,"Unknown")</f>
        <v>South Zone 2</v>
      </c>
      <c r="AE2050" t="str">
        <f>_xlfn.XLOOKUP(tblSales[[#This Row],[Customer_ID]],Customers!$A:$A,Customers!$B:$B,"Unknown")</f>
        <v>Vidya Kumar</v>
      </c>
      <c r="AF2050" t="str">
        <f>_xlfn.XLOOKUP(tblSales[[#This Row],[Customer_ID]],Customers!$A:$A,Customers!$J:$J,"Unknown")</f>
        <v>Silver</v>
      </c>
      <c r="AG2050" t="str">
        <f>_xlfn.XLOOKUP(tblSales[[#This Row],[Employee_ID]],Employees!$A:$A,Employees!$B:$B,"Unknown")</f>
        <v>Vinod Hegde</v>
      </c>
      <c r="AH2050">
        <f>IF(MONTH(tblSales[[#This Row],[Invoice Date]])&gt;=4,MONTH(tblSales[[#This Row],[Invoice Date]]),MONTH(tblSales[[#This Row],[Invoice Date]])+12)</f>
        <v>11</v>
      </c>
      <c r="AI2050" s="8">
        <f>DATE(YEAR(tblSales[[#This Row],[Invoice Date]]),MONTH(tblSales[[#This Row],[Invoice Date]]),1)</f>
        <v>45597</v>
      </c>
      <c r="AJ2050" t="str">
        <f>_xlfn.XLOOKUP(tblSales[[#This Row],[Product_ID]],Products!$A:$A,Products!$B:$B,"Unknown")</f>
        <v>Nike Crop Top Cream</v>
      </c>
      <c r="AK2050" s="9">
        <f>IFERROR(tblSales[[#This Row],[Profit]]/tblSales[[#This Row],[Sales Amount]],0)</f>
        <v>0.33507796600023948</v>
      </c>
      <c r="AL2050" t="str">
        <f>IF(tblSales[[#This Row],[Discount %]]&lt;=5,"0-5%",
IF(tblSales[[#This Row],[Discount %]]&lt;=10,"5-10%",
IF(tblSales[[#This Row],[Discount %]]&lt;=15,"10-15%",
IF(tblSales[[#This Row],[Discount %]]&lt;=20,"15-20%","20%+"))))</f>
        <v>0-5%</v>
      </c>
    </row>
    <row r="2051" spans="1:38">
      <c r="A2051" s="2" t="s">
        <v>4006</v>
      </c>
      <c r="B2051" s="11">
        <v>45628</v>
      </c>
      <c r="C2051" s="2" t="s">
        <v>402</v>
      </c>
      <c r="D2051" s="2" t="s">
        <v>144</v>
      </c>
      <c r="E2051" s="2" t="s">
        <v>611</v>
      </c>
      <c r="F2051" s="2" t="s">
        <v>493</v>
      </c>
      <c r="G2051" s="2">
        <v>2</v>
      </c>
      <c r="H2051" s="2">
        <v>1043.54</v>
      </c>
      <c r="I2051" s="2">
        <v>5</v>
      </c>
      <c r="J2051" s="2">
        <v>104.35</v>
      </c>
      <c r="K2051" s="2">
        <v>12</v>
      </c>
      <c r="L2051" s="2">
        <v>237.93</v>
      </c>
      <c r="M2051" s="2">
        <v>2220.66</v>
      </c>
      <c r="N2051" s="2">
        <v>1385.06</v>
      </c>
      <c r="O2051" s="2">
        <f t="shared" si="79"/>
        <v>597.66999999999985</v>
      </c>
      <c r="P2051" s="2" t="s">
        <v>31</v>
      </c>
      <c r="Q2051" s="2" t="str">
        <f t="shared" si="80"/>
        <v>Net Banking</v>
      </c>
      <c r="R2051" s="2" t="s">
        <v>20</v>
      </c>
      <c r="S2051" s="2" t="s">
        <v>56</v>
      </c>
      <c r="T2051" s="2" t="s">
        <v>1000</v>
      </c>
      <c r="U2051" s="2" t="s">
        <v>59</v>
      </c>
      <c r="V2051" t="str">
        <f>TEXT(tblSales[[#This Row],[Invoice Date]],"mmm")</f>
        <v>Dec</v>
      </c>
      <c r="W2051">
        <f>MONTH(tblSales[[#This Row],[Invoice Date]])</f>
        <v>12</v>
      </c>
      <c r="X2051">
        <f>YEAR(tblSales[[#This Row],[Invoice Date]])</f>
        <v>2024</v>
      </c>
      <c r="Y2051" t="str">
        <f>TEXT(tblSales[[#This Row],[Invoice Date]],"mmm-yyyy")</f>
        <v>Dec-2024</v>
      </c>
      <c r="Z2051" t="str">
        <f>_xlfn.XLOOKUP(tblSales[[#This Row],[Product_ID]],Products!$A:$A,Products!$C:$C,"Women Dresses")</f>
        <v>Women Jeans</v>
      </c>
      <c r="AA2051" t="str">
        <f>_xlfn.XLOOKUP(tblSales[[#This Row],[Product_ID]],Products!$A:$A,Products!$D:$D,"Unknown")</f>
        <v>Bootcut</v>
      </c>
      <c r="AB2051" t="str">
        <f>_xlfn.XLOOKUP(tblSales[[#This Row],[Product_ID]],Products!$A:$A,Products!$E:$E,"Unknown")</f>
        <v>Sonata</v>
      </c>
      <c r="AC2051" t="str">
        <f>_xlfn.XLOOKUP(tblSales[[#This Row],[Store_ID]],Stores!$A:$A,Stores!$B:$B,"Unknown")</f>
        <v>TrendMart Hyderabad High Street</v>
      </c>
      <c r="AD2051" t="str">
        <f>_xlfn.XLOOKUP(tblSales[[#This Row],[Store_ID]],Stores!$A:$A,Stores!$E:$E,"Unknown")</f>
        <v>South Zone 2</v>
      </c>
      <c r="AE2051" t="str">
        <f>_xlfn.XLOOKUP(tblSales[[#This Row],[Customer_ID]],Customers!$A:$A,Customers!$B:$B,"Unknown")</f>
        <v>Dhanya Naicker</v>
      </c>
      <c r="AF2051" t="str">
        <f>_xlfn.XLOOKUP(tblSales[[#This Row],[Customer_ID]],Customers!$A:$A,Customers!$J:$J,"Unknown")</f>
        <v>Gold</v>
      </c>
      <c r="AG2051" t="str">
        <f>_xlfn.XLOOKUP(tblSales[[#This Row],[Employee_ID]],Employees!$A:$A,Employees!$B:$B,"Unknown")</f>
        <v>Gopal Prasad</v>
      </c>
      <c r="AH2051">
        <f>IF(MONTH(tblSales[[#This Row],[Invoice Date]])&gt;=4,MONTH(tblSales[[#This Row],[Invoice Date]]),MONTH(tblSales[[#This Row],[Invoice Date]])+12)</f>
        <v>12</v>
      </c>
      <c r="AI2051" s="8">
        <f>DATE(YEAR(tblSales[[#This Row],[Invoice Date]]),MONTH(tblSales[[#This Row],[Invoice Date]]),1)</f>
        <v>45627</v>
      </c>
      <c r="AJ2051" t="str">
        <f>_xlfn.XLOOKUP(tblSales[[#This Row],[Product_ID]],Products!$A:$A,Products!$B:$B,"Unknown")</f>
        <v>Sonata Bootcut Navy Blue</v>
      </c>
      <c r="AK2051" s="9">
        <f>IFERROR(tblSales[[#This Row],[Profit]]/tblSales[[#This Row],[Sales Amount]],0)</f>
        <v>0.2691407059162591</v>
      </c>
      <c r="AL2051" t="str">
        <f>IF(tblSales[[#This Row],[Discount %]]&lt;=5,"0-5%",
IF(tblSales[[#This Row],[Discount %]]&lt;=10,"5-10%",
IF(tblSales[[#This Row],[Discount %]]&lt;=15,"10-15%",
IF(tblSales[[#This Row],[Discount %]]&lt;=20,"15-20%","20%+"))))</f>
        <v>0-5%</v>
      </c>
    </row>
    <row r="2052" spans="1:38">
      <c r="A2052" s="2" t="s">
        <v>4007</v>
      </c>
      <c r="B2052" s="11">
        <v>45418</v>
      </c>
      <c r="C2052" s="2" t="s">
        <v>2662</v>
      </c>
      <c r="D2052" s="2" t="s">
        <v>986</v>
      </c>
      <c r="E2052" s="2" t="s">
        <v>275</v>
      </c>
      <c r="F2052" s="2" t="s">
        <v>475</v>
      </c>
      <c r="G2052" s="2">
        <v>2</v>
      </c>
      <c r="H2052" s="2">
        <v>867.78</v>
      </c>
      <c r="I2052" s="2">
        <v>25</v>
      </c>
      <c r="J2052" s="2">
        <v>433.89</v>
      </c>
      <c r="K2052" s="2">
        <v>5</v>
      </c>
      <c r="L2052" s="2">
        <v>65.08</v>
      </c>
      <c r="M2052" s="2">
        <v>1366.75</v>
      </c>
      <c r="N2052" s="2">
        <v>1180.04</v>
      </c>
      <c r="O2052" s="2">
        <f t="shared" si="79"/>
        <v>121.63000000000004</v>
      </c>
      <c r="P2052" s="2" t="s">
        <v>32</v>
      </c>
      <c r="Q2052" s="2" t="str">
        <f t="shared" si="80"/>
        <v>UPI</v>
      </c>
      <c r="R2052" s="2" t="s">
        <v>20</v>
      </c>
      <c r="S2052" s="2" t="s">
        <v>56</v>
      </c>
      <c r="T2052" s="2" t="s">
        <v>2902</v>
      </c>
      <c r="U2052" s="2" t="s">
        <v>59</v>
      </c>
      <c r="V2052" t="str">
        <f>TEXT(tblSales[[#This Row],[Invoice Date]],"mmm")</f>
        <v>May</v>
      </c>
      <c r="W2052">
        <f>MONTH(tblSales[[#This Row],[Invoice Date]])</f>
        <v>5</v>
      </c>
      <c r="X2052">
        <f>YEAR(tblSales[[#This Row],[Invoice Date]])</f>
        <v>2024</v>
      </c>
      <c r="Y2052" t="str">
        <f>TEXT(tblSales[[#This Row],[Invoice Date]],"mmm-yyyy")</f>
        <v>May-2024</v>
      </c>
      <c r="Z2052" t="str">
        <f>_xlfn.XLOOKUP(tblSales[[#This Row],[Product_ID]],Products!$A:$A,Products!$C:$C,"Women Dresses")</f>
        <v>Belts</v>
      </c>
      <c r="AA2052" t="str">
        <f>_xlfn.XLOOKUP(tblSales[[#This Row],[Product_ID]],Products!$A:$A,Products!$D:$D,"Unknown")</f>
        <v>Casual Belt</v>
      </c>
      <c r="AB2052" t="str">
        <f>_xlfn.XLOOKUP(tblSales[[#This Row],[Product_ID]],Products!$A:$A,Products!$E:$E,"Unknown")</f>
        <v>Skechers</v>
      </c>
      <c r="AC2052" t="str">
        <f>_xlfn.XLOOKUP(tblSales[[#This Row],[Store_ID]],Stores!$A:$A,Stores!$B:$B,"Unknown")</f>
        <v>TrendMart Madurai High Street</v>
      </c>
      <c r="AD2052" t="str">
        <f>_xlfn.XLOOKUP(tblSales[[#This Row],[Store_ID]],Stores!$A:$A,Stores!$E:$E,"Unknown")</f>
        <v>South Zone 1</v>
      </c>
      <c r="AE2052" t="str">
        <f>_xlfn.XLOOKUP(tblSales[[#This Row],[Customer_ID]],Customers!$A:$A,Customers!$B:$B,"Unknown")</f>
        <v>Gayathri Gupta</v>
      </c>
      <c r="AF2052" t="str">
        <f>_xlfn.XLOOKUP(tblSales[[#This Row],[Customer_ID]],Customers!$A:$A,Customers!$J:$J,"Unknown")</f>
        <v>Silver</v>
      </c>
      <c r="AG2052" t="str">
        <f>_xlfn.XLOOKUP(tblSales[[#This Row],[Employee_ID]],Employees!$A:$A,Employees!$B:$B,"Unknown")</f>
        <v>Arjun Krishnan</v>
      </c>
      <c r="AH2052">
        <f>IF(MONTH(tblSales[[#This Row],[Invoice Date]])&gt;=4,MONTH(tblSales[[#This Row],[Invoice Date]]),MONTH(tblSales[[#This Row],[Invoice Date]])+12)</f>
        <v>5</v>
      </c>
      <c r="AI2052" s="8">
        <f>DATE(YEAR(tblSales[[#This Row],[Invoice Date]]),MONTH(tblSales[[#This Row],[Invoice Date]]),1)</f>
        <v>45413</v>
      </c>
      <c r="AJ2052" t="str">
        <f>_xlfn.XLOOKUP(tblSales[[#This Row],[Product_ID]],Products!$A:$A,Products!$B:$B,"Unknown")</f>
        <v>Skechers Casual Belt Sky Blue</v>
      </c>
      <c r="AK2052" s="9">
        <f>IFERROR(tblSales[[#This Row],[Profit]]/tblSales[[#This Row],[Sales Amount]],0)</f>
        <v>8.8992134625937469E-2</v>
      </c>
      <c r="AL2052" t="str">
        <f>IF(tblSales[[#This Row],[Discount %]]&lt;=5,"0-5%",
IF(tblSales[[#This Row],[Discount %]]&lt;=10,"5-10%",
IF(tblSales[[#This Row],[Discount %]]&lt;=15,"10-15%",
IF(tblSales[[#This Row],[Discount %]]&lt;=20,"15-20%","20%+"))))</f>
        <v>20%+</v>
      </c>
    </row>
    <row r="2053" spans="1:38">
      <c r="A2053" s="2" t="s">
        <v>4008</v>
      </c>
      <c r="B2053" s="11">
        <v>45630</v>
      </c>
      <c r="C2053" s="2" t="s">
        <v>3788</v>
      </c>
      <c r="D2053" s="2" t="s">
        <v>318</v>
      </c>
      <c r="E2053" s="2" t="s">
        <v>1354</v>
      </c>
      <c r="F2053" s="2" t="s">
        <v>128</v>
      </c>
      <c r="G2053" s="2">
        <v>1</v>
      </c>
      <c r="H2053" s="2">
        <v>1404.07</v>
      </c>
      <c r="I2053" s="2">
        <v>5</v>
      </c>
      <c r="J2053" s="2">
        <v>70.2</v>
      </c>
      <c r="K2053" s="2">
        <v>12</v>
      </c>
      <c r="L2053" s="2">
        <v>160.06</v>
      </c>
      <c r="M2053" s="2">
        <v>1493.93</v>
      </c>
      <c r="N2053" s="2">
        <v>1025.24</v>
      </c>
      <c r="O2053" s="2">
        <f t="shared" si="79"/>
        <v>308.63000000000005</v>
      </c>
      <c r="P2053" s="2" t="s">
        <v>32</v>
      </c>
      <c r="Q2053" s="2" t="str">
        <f t="shared" si="80"/>
        <v>UPI</v>
      </c>
      <c r="R2053" s="2" t="s">
        <v>20</v>
      </c>
      <c r="S2053" s="2" t="s">
        <v>56</v>
      </c>
      <c r="T2053" s="2" t="s">
        <v>325</v>
      </c>
      <c r="U2053" s="2" t="s">
        <v>59</v>
      </c>
      <c r="V2053" t="str">
        <f>TEXT(tblSales[[#This Row],[Invoice Date]],"mmm")</f>
        <v>Dec</v>
      </c>
      <c r="W2053">
        <f>MONTH(tblSales[[#This Row],[Invoice Date]])</f>
        <v>12</v>
      </c>
      <c r="X2053">
        <f>YEAR(tblSales[[#This Row],[Invoice Date]])</f>
        <v>2024</v>
      </c>
      <c r="Y2053" t="str">
        <f>TEXT(tblSales[[#This Row],[Invoice Date]],"mmm-yyyy")</f>
        <v>Dec-2024</v>
      </c>
      <c r="Z2053" t="str">
        <f>_xlfn.XLOOKUP(tblSales[[#This Row],[Product_ID]],Products!$A:$A,Products!$C:$C,"Women Dresses")</f>
        <v>Women Jeans</v>
      </c>
      <c r="AA2053" t="str">
        <f>_xlfn.XLOOKUP(tblSales[[#This Row],[Product_ID]],Products!$A:$A,Products!$D:$D,"Unknown")</f>
        <v>Straight Fit</v>
      </c>
      <c r="AB2053" t="str">
        <f>_xlfn.XLOOKUP(tblSales[[#This Row],[Product_ID]],Products!$A:$A,Products!$E:$E,"Unknown")</f>
        <v>Pothys</v>
      </c>
      <c r="AC2053" t="str">
        <f>_xlfn.XLOOKUP(tblSales[[#This Row],[Store_ID]],Stores!$A:$A,Stores!$B:$B,"Unknown")</f>
        <v>TrendMart Bengaluru Flagship</v>
      </c>
      <c r="AD2053" t="str">
        <f>_xlfn.XLOOKUP(tblSales[[#This Row],[Store_ID]],Stores!$A:$A,Stores!$E:$E,"Unknown")</f>
        <v>South Zone 2</v>
      </c>
      <c r="AE2053" t="str">
        <f>_xlfn.XLOOKUP(tblSales[[#This Row],[Customer_ID]],Customers!$A:$A,Customers!$B:$B,"Unknown")</f>
        <v>Rajesh Chandran</v>
      </c>
      <c r="AF2053" t="str">
        <f>_xlfn.XLOOKUP(tblSales[[#This Row],[Customer_ID]],Customers!$A:$A,Customers!$J:$J,"Unknown")</f>
        <v>Silver</v>
      </c>
      <c r="AG2053" t="str">
        <f>_xlfn.XLOOKUP(tblSales[[#This Row],[Employee_ID]],Employees!$A:$A,Employees!$B:$B,"Unknown")</f>
        <v>Praveen Gupta</v>
      </c>
      <c r="AH2053">
        <f>IF(MONTH(tblSales[[#This Row],[Invoice Date]])&gt;=4,MONTH(tblSales[[#This Row],[Invoice Date]]),MONTH(tblSales[[#This Row],[Invoice Date]])+12)</f>
        <v>12</v>
      </c>
      <c r="AI2053" s="8">
        <f>DATE(YEAR(tblSales[[#This Row],[Invoice Date]]),MONTH(tblSales[[#This Row],[Invoice Date]]),1)</f>
        <v>45627</v>
      </c>
      <c r="AJ2053" t="str">
        <f>_xlfn.XLOOKUP(tblSales[[#This Row],[Product_ID]],Products!$A:$A,Products!$B:$B,"Unknown")</f>
        <v>Pothys Straight Fit Charcoal</v>
      </c>
      <c r="AK2053" s="9">
        <f>IFERROR(tblSales[[#This Row],[Profit]]/tblSales[[#This Row],[Sales Amount]],0)</f>
        <v>0.20658933149478226</v>
      </c>
      <c r="AL2053" t="str">
        <f>IF(tblSales[[#This Row],[Discount %]]&lt;=5,"0-5%",
IF(tblSales[[#This Row],[Discount %]]&lt;=10,"5-10%",
IF(tblSales[[#This Row],[Discount %]]&lt;=15,"10-15%",
IF(tblSales[[#This Row],[Discount %]]&lt;=20,"15-20%","20%+"))))</f>
        <v>0-5%</v>
      </c>
    </row>
    <row r="2054" spans="1:38">
      <c r="A2054" s="2" t="s">
        <v>4009</v>
      </c>
      <c r="B2054" s="11">
        <v>45423</v>
      </c>
      <c r="C2054" s="2" t="s">
        <v>4010</v>
      </c>
      <c r="D2054" s="2" t="s">
        <v>149</v>
      </c>
      <c r="E2054" s="2" t="s">
        <v>284</v>
      </c>
      <c r="F2054" s="2" t="s">
        <v>249</v>
      </c>
      <c r="G2054" s="2">
        <v>4</v>
      </c>
      <c r="H2054" s="2">
        <v>2039.75</v>
      </c>
      <c r="I2054" s="2">
        <v>25</v>
      </c>
      <c r="J2054" s="2">
        <v>2039.75</v>
      </c>
      <c r="K2054" s="2">
        <v>12</v>
      </c>
      <c r="L2054" s="2">
        <v>734.31</v>
      </c>
      <c r="M2054" s="2">
        <v>6853.56</v>
      </c>
      <c r="N2054" s="2">
        <v>5599.4</v>
      </c>
      <c r="O2054" s="2">
        <f t="shared" si="79"/>
        <v>519.85000000000082</v>
      </c>
      <c r="P2054" s="2" t="s">
        <v>32</v>
      </c>
      <c r="Q2054" s="2" t="str">
        <f t="shared" si="80"/>
        <v>UPI</v>
      </c>
      <c r="R2054" s="2" t="s">
        <v>20</v>
      </c>
      <c r="S2054" s="2" t="s">
        <v>56</v>
      </c>
      <c r="T2054" s="2" t="s">
        <v>1284</v>
      </c>
      <c r="U2054" s="2" t="s">
        <v>60</v>
      </c>
      <c r="V2054" t="str">
        <f>TEXT(tblSales[[#This Row],[Invoice Date]],"mmm")</f>
        <v>May</v>
      </c>
      <c r="W2054">
        <f>MONTH(tblSales[[#This Row],[Invoice Date]])</f>
        <v>5</v>
      </c>
      <c r="X2054">
        <f>YEAR(tblSales[[#This Row],[Invoice Date]])</f>
        <v>2024</v>
      </c>
      <c r="Y2054" t="str">
        <f>TEXT(tblSales[[#This Row],[Invoice Date]],"mmm-yyyy")</f>
        <v>May-2024</v>
      </c>
      <c r="Z2054" t="str">
        <f>_xlfn.XLOOKUP(tblSales[[#This Row],[Product_ID]],Products!$A:$A,Products!$C:$C,"Women Dresses")</f>
        <v>Women Dresses</v>
      </c>
      <c r="AA2054" t="str">
        <f>_xlfn.XLOOKUP(tblSales[[#This Row],[Product_ID]],Products!$A:$A,Products!$D:$D,"Unknown")</f>
        <v>Shirt Dress</v>
      </c>
      <c r="AB2054" t="str">
        <f>_xlfn.XLOOKUP(tblSales[[#This Row],[Product_ID]],Products!$A:$A,Products!$E:$E,"Unknown")</f>
        <v>Nike</v>
      </c>
      <c r="AC2054" t="str">
        <f>_xlfn.XLOOKUP(tblSales[[#This Row],[Store_ID]],Stores!$A:$A,Stores!$B:$B,"Unknown")</f>
        <v>TrendMart Tumakuru Outlet</v>
      </c>
      <c r="AD2054" t="str">
        <f>_xlfn.XLOOKUP(tblSales[[#This Row],[Store_ID]],Stores!$A:$A,Stores!$E:$E,"Unknown")</f>
        <v>South Zone 2</v>
      </c>
      <c r="AE2054" t="str">
        <f>_xlfn.XLOOKUP(tblSales[[#This Row],[Customer_ID]],Customers!$A:$A,Customers!$B:$B,"Unknown")</f>
        <v>Kavitha Pillai</v>
      </c>
      <c r="AF2054" t="str">
        <f>_xlfn.XLOOKUP(tblSales[[#This Row],[Customer_ID]],Customers!$A:$A,Customers!$J:$J,"Unknown")</f>
        <v>Silver</v>
      </c>
      <c r="AG2054" t="str">
        <f>_xlfn.XLOOKUP(tblSales[[#This Row],[Employee_ID]],Employees!$A:$A,Employees!$B:$B,"Unknown")</f>
        <v>Hari Nair</v>
      </c>
      <c r="AH2054">
        <f>IF(MONTH(tblSales[[#This Row],[Invoice Date]])&gt;=4,MONTH(tblSales[[#This Row],[Invoice Date]]),MONTH(tblSales[[#This Row],[Invoice Date]])+12)</f>
        <v>5</v>
      </c>
      <c r="AI2054" s="8">
        <f>DATE(YEAR(tblSales[[#This Row],[Invoice Date]]),MONTH(tblSales[[#This Row],[Invoice Date]]),1)</f>
        <v>45413</v>
      </c>
      <c r="AJ2054" t="str">
        <f>_xlfn.XLOOKUP(tblSales[[#This Row],[Product_ID]],Products!$A:$A,Products!$B:$B,"Unknown")</f>
        <v>Nike Shirt Dress Peach</v>
      </c>
      <c r="AK2054" s="9">
        <f>IFERROR(tblSales[[#This Row],[Profit]]/tblSales[[#This Row],[Sales Amount]],0)</f>
        <v>7.5851090528134393E-2</v>
      </c>
      <c r="AL2054" t="str">
        <f>IF(tblSales[[#This Row],[Discount %]]&lt;=5,"0-5%",
IF(tblSales[[#This Row],[Discount %]]&lt;=10,"5-10%",
IF(tblSales[[#This Row],[Discount %]]&lt;=15,"10-15%",
IF(tblSales[[#This Row],[Discount %]]&lt;=20,"15-20%","20%+"))))</f>
        <v>20%+</v>
      </c>
    </row>
    <row r="2055" spans="1:38">
      <c r="A2055" s="2" t="s">
        <v>4011</v>
      </c>
      <c r="B2055" s="11">
        <v>45535</v>
      </c>
      <c r="C2055" s="2" t="s">
        <v>2224</v>
      </c>
      <c r="D2055" s="2" t="s">
        <v>2706</v>
      </c>
      <c r="E2055" s="2" t="s">
        <v>221</v>
      </c>
      <c r="F2055" s="2" t="s">
        <v>285</v>
      </c>
      <c r="G2055" s="2">
        <v>1</v>
      </c>
      <c r="H2055" s="2">
        <v>468.07</v>
      </c>
      <c r="I2055" s="2">
        <v>25</v>
      </c>
      <c r="J2055" s="2">
        <v>117.02</v>
      </c>
      <c r="K2055" s="2">
        <v>5</v>
      </c>
      <c r="L2055" s="2">
        <v>17.55</v>
      </c>
      <c r="M2055" s="2">
        <v>368.6</v>
      </c>
      <c r="N2055" s="2">
        <v>319.07</v>
      </c>
      <c r="O2055" s="2">
        <f t="shared" si="79"/>
        <v>31.980000000000029</v>
      </c>
      <c r="P2055" s="2" t="s">
        <v>28</v>
      </c>
      <c r="Q2055" s="2" t="str">
        <f t="shared" si="80"/>
        <v>Credit Card</v>
      </c>
      <c r="R2055" s="2" t="s">
        <v>20</v>
      </c>
      <c r="S2055" s="2" t="s">
        <v>56</v>
      </c>
      <c r="T2055" s="2" t="s">
        <v>4012</v>
      </c>
      <c r="U2055" s="2" t="s">
        <v>60</v>
      </c>
      <c r="V2055" t="str">
        <f>TEXT(tblSales[[#This Row],[Invoice Date]],"mmm")</f>
        <v>Aug</v>
      </c>
      <c r="W2055">
        <f>MONTH(tblSales[[#This Row],[Invoice Date]])</f>
        <v>8</v>
      </c>
      <c r="X2055">
        <f>YEAR(tblSales[[#This Row],[Invoice Date]])</f>
        <v>2024</v>
      </c>
      <c r="Y2055" t="str">
        <f>TEXT(tblSales[[#This Row],[Invoice Date]],"mmm-yyyy")</f>
        <v>Aug-2024</v>
      </c>
      <c r="Z2055" t="str">
        <f>_xlfn.XLOOKUP(tblSales[[#This Row],[Product_ID]],Products!$A:$A,Products!$C:$C,"Women Dresses")</f>
        <v>Belts</v>
      </c>
      <c r="AA2055" t="str">
        <f>_xlfn.XLOOKUP(tblSales[[#This Row],[Product_ID]],Products!$A:$A,Products!$D:$D,"Unknown")</f>
        <v>Leather Belt</v>
      </c>
      <c r="AB2055" t="str">
        <f>_xlfn.XLOOKUP(tblSales[[#This Row],[Product_ID]],Products!$A:$A,Products!$E:$E,"Unknown")</f>
        <v>AND</v>
      </c>
      <c r="AC2055" t="str">
        <f>_xlfn.XLOOKUP(tblSales[[#This Row],[Store_ID]],Stores!$A:$A,Stores!$B:$B,"Unknown")</f>
        <v>TrendMart Chennai Standard</v>
      </c>
      <c r="AD2055" t="str">
        <f>_xlfn.XLOOKUP(tblSales[[#This Row],[Store_ID]],Stores!$A:$A,Stores!$E:$E,"Unknown")</f>
        <v>South Zone 1</v>
      </c>
      <c r="AE2055" t="str">
        <f>_xlfn.XLOOKUP(tblSales[[#This Row],[Customer_ID]],Customers!$A:$A,Customers!$B:$B,"Unknown")</f>
        <v>Bharathi Singh</v>
      </c>
      <c r="AF2055" t="str">
        <f>_xlfn.XLOOKUP(tblSales[[#This Row],[Customer_ID]],Customers!$A:$A,Customers!$J:$J,"Unknown")</f>
        <v>Platinum</v>
      </c>
      <c r="AG2055" t="str">
        <f>_xlfn.XLOOKUP(tblSales[[#This Row],[Employee_ID]],Employees!$A:$A,Employees!$B:$B,"Unknown")</f>
        <v>Yogesh Chettiar</v>
      </c>
      <c r="AH2055">
        <f>IF(MONTH(tblSales[[#This Row],[Invoice Date]])&gt;=4,MONTH(tblSales[[#This Row],[Invoice Date]]),MONTH(tblSales[[#This Row],[Invoice Date]])+12)</f>
        <v>8</v>
      </c>
      <c r="AI2055" s="8">
        <f>DATE(YEAR(tblSales[[#This Row],[Invoice Date]]),MONTH(tblSales[[#This Row],[Invoice Date]]),1)</f>
        <v>45505</v>
      </c>
      <c r="AJ2055" t="str">
        <f>_xlfn.XLOOKUP(tblSales[[#This Row],[Product_ID]],Products!$A:$A,Products!$B:$B,"Unknown")</f>
        <v>AND Leather Belt Red</v>
      </c>
      <c r="AK2055" s="9">
        <f>IFERROR(tblSales[[#This Row],[Profit]]/tblSales[[#This Row],[Sales Amount]],0)</f>
        <v>8.676071622354864E-2</v>
      </c>
      <c r="AL2055" t="str">
        <f>IF(tblSales[[#This Row],[Discount %]]&lt;=5,"0-5%",
IF(tblSales[[#This Row],[Discount %]]&lt;=10,"5-10%",
IF(tblSales[[#This Row],[Discount %]]&lt;=15,"10-15%",
IF(tblSales[[#This Row],[Discount %]]&lt;=20,"15-20%","20%+"))))</f>
        <v>20%+</v>
      </c>
    </row>
    <row r="2056" spans="1:38">
      <c r="A2056" s="2" t="s">
        <v>4013</v>
      </c>
      <c r="B2056" s="11">
        <v>45438</v>
      </c>
      <c r="C2056" s="2" t="s">
        <v>4014</v>
      </c>
      <c r="D2056" s="2" t="s">
        <v>770</v>
      </c>
      <c r="E2056" s="2" t="s">
        <v>338</v>
      </c>
      <c r="F2056" s="2" t="s">
        <v>204</v>
      </c>
      <c r="G2056" s="2">
        <v>4</v>
      </c>
      <c r="H2056" s="2">
        <v>2065.58</v>
      </c>
      <c r="I2056" s="2">
        <v>25</v>
      </c>
      <c r="J2056" s="2">
        <v>2065.58</v>
      </c>
      <c r="K2056" s="2">
        <v>12</v>
      </c>
      <c r="L2056" s="2">
        <v>743.61</v>
      </c>
      <c r="M2056" s="2">
        <v>6940.35</v>
      </c>
      <c r="N2056" s="2">
        <v>5970.84</v>
      </c>
      <c r="O2056" s="2">
        <f t="shared" si="79"/>
        <v>225.9000000000002</v>
      </c>
      <c r="P2056" s="2" t="s">
        <v>29</v>
      </c>
      <c r="Q2056" s="2" t="str">
        <f t="shared" si="80"/>
        <v>Debit Card</v>
      </c>
      <c r="R2056" s="2" t="s">
        <v>21</v>
      </c>
      <c r="S2056" s="2" t="s">
        <v>56</v>
      </c>
      <c r="T2056" s="2" t="s">
        <v>635</v>
      </c>
      <c r="U2056" s="2" t="s">
        <v>60</v>
      </c>
      <c r="V2056" t="str">
        <f>TEXT(tblSales[[#This Row],[Invoice Date]],"mmm")</f>
        <v>May</v>
      </c>
      <c r="W2056">
        <f>MONTH(tblSales[[#This Row],[Invoice Date]])</f>
        <v>5</v>
      </c>
      <c r="X2056">
        <f>YEAR(tblSales[[#This Row],[Invoice Date]])</f>
        <v>2024</v>
      </c>
      <c r="Y2056" t="str">
        <f>TEXT(tblSales[[#This Row],[Invoice Date]],"mmm-yyyy")</f>
        <v>May-2024</v>
      </c>
      <c r="Z2056" t="str">
        <f>_xlfn.XLOOKUP(tblSales[[#This Row],[Product_ID]],Products!$A:$A,Products!$C:$C,"Women Dresses")</f>
        <v>Footwear</v>
      </c>
      <c r="AA2056" t="str">
        <f>_xlfn.XLOOKUP(tblSales[[#This Row],[Product_ID]],Products!$A:$A,Products!$D:$D,"Unknown")</f>
        <v>Slippers</v>
      </c>
      <c r="AB2056" t="str">
        <f>_xlfn.XLOOKUP(tblSales[[#This Row],[Product_ID]],Products!$A:$A,Products!$E:$E,"Unknown")</f>
        <v>AND</v>
      </c>
      <c r="AC2056" t="str">
        <f>_xlfn.XLOOKUP(tblSales[[#This Row],[Store_ID]],Stores!$A:$A,Stores!$B:$B,"Unknown")</f>
        <v>TrendMart Davanagere High Street</v>
      </c>
      <c r="AD2056" t="str">
        <f>_xlfn.XLOOKUP(tblSales[[#This Row],[Store_ID]],Stores!$A:$A,Stores!$E:$E,"Unknown")</f>
        <v>South Zone 2</v>
      </c>
      <c r="AE2056" t="str">
        <f>_xlfn.XLOOKUP(tblSales[[#This Row],[Customer_ID]],Customers!$A:$A,Customers!$B:$B,"Unknown")</f>
        <v>Anand Pandian</v>
      </c>
      <c r="AF2056" t="str">
        <f>_xlfn.XLOOKUP(tblSales[[#This Row],[Customer_ID]],Customers!$A:$A,Customers!$J:$J,"Unknown")</f>
        <v>Gold</v>
      </c>
      <c r="AG2056" t="str">
        <f>_xlfn.XLOOKUP(tblSales[[#This Row],[Employee_ID]],Employees!$A:$A,Employees!$B:$B,"Unknown")</f>
        <v>Logesh Gopalakrishnan</v>
      </c>
      <c r="AH2056">
        <f>IF(MONTH(tblSales[[#This Row],[Invoice Date]])&gt;=4,MONTH(tblSales[[#This Row],[Invoice Date]]),MONTH(tblSales[[#This Row],[Invoice Date]])+12)</f>
        <v>5</v>
      </c>
      <c r="AI2056" s="8">
        <f>DATE(YEAR(tblSales[[#This Row],[Invoice Date]]),MONTH(tblSales[[#This Row],[Invoice Date]]),1)</f>
        <v>45413</v>
      </c>
      <c r="AJ2056" t="str">
        <f>_xlfn.XLOOKUP(tblSales[[#This Row],[Product_ID]],Products!$A:$A,Products!$B:$B,"Unknown")</f>
        <v>AND Slippers Grey</v>
      </c>
      <c r="AK2056" s="9">
        <f>IFERROR(tblSales[[#This Row],[Profit]]/tblSales[[#This Row],[Sales Amount]],0)</f>
        <v>3.2548790767036269E-2</v>
      </c>
      <c r="AL2056" t="str">
        <f>IF(tblSales[[#This Row],[Discount %]]&lt;=5,"0-5%",
IF(tblSales[[#This Row],[Discount %]]&lt;=10,"5-10%",
IF(tblSales[[#This Row],[Discount %]]&lt;=15,"10-15%",
IF(tblSales[[#This Row],[Discount %]]&lt;=20,"15-20%","20%+"))))</f>
        <v>20%+</v>
      </c>
    </row>
    <row r="2057" spans="1:38">
      <c r="A2057" s="2" t="s">
        <v>4015</v>
      </c>
      <c r="B2057" s="11">
        <v>45553</v>
      </c>
      <c r="C2057" s="2" t="s">
        <v>2276</v>
      </c>
      <c r="D2057" s="2" t="s">
        <v>170</v>
      </c>
      <c r="E2057" s="2" t="s">
        <v>368</v>
      </c>
      <c r="F2057" s="2" t="s">
        <v>350</v>
      </c>
      <c r="G2057" s="2">
        <v>3</v>
      </c>
      <c r="H2057" s="2">
        <v>1522.33</v>
      </c>
      <c r="I2057" s="2">
        <v>10</v>
      </c>
      <c r="J2057" s="2">
        <v>456.7</v>
      </c>
      <c r="K2057" s="2">
        <v>12</v>
      </c>
      <c r="L2057" s="2">
        <v>493.23</v>
      </c>
      <c r="M2057" s="2">
        <v>4603.5200000000004</v>
      </c>
      <c r="N2057" s="2">
        <v>2838.9</v>
      </c>
      <c r="O2057" s="2">
        <f t="shared" si="79"/>
        <v>1271.3900000000003</v>
      </c>
      <c r="P2057" s="2" t="s">
        <v>28</v>
      </c>
      <c r="Q2057" s="2" t="str">
        <f t="shared" si="80"/>
        <v>Credit Card</v>
      </c>
      <c r="R2057" s="2" t="s">
        <v>20</v>
      </c>
      <c r="S2057" s="2" t="s">
        <v>56</v>
      </c>
      <c r="T2057" s="2" t="s">
        <v>631</v>
      </c>
      <c r="U2057" s="2" t="s">
        <v>59</v>
      </c>
      <c r="V2057" t="str">
        <f>TEXT(tblSales[[#This Row],[Invoice Date]],"mmm")</f>
        <v>Sep</v>
      </c>
      <c r="W2057">
        <f>MONTH(tblSales[[#This Row],[Invoice Date]])</f>
        <v>9</v>
      </c>
      <c r="X2057">
        <f>YEAR(tblSales[[#This Row],[Invoice Date]])</f>
        <v>2024</v>
      </c>
      <c r="Y2057" t="str">
        <f>TEXT(tblSales[[#This Row],[Invoice Date]],"mmm-yyyy")</f>
        <v>Sep-2024</v>
      </c>
      <c r="Z2057" t="str">
        <f>_xlfn.XLOOKUP(tblSales[[#This Row],[Product_ID]],Products!$A:$A,Products!$C:$C,"Women Dresses")</f>
        <v>Watches</v>
      </c>
      <c r="AA2057" t="str">
        <f>_xlfn.XLOOKUP(tblSales[[#This Row],[Product_ID]],Products!$A:$A,Products!$D:$D,"Unknown")</f>
        <v>Smart Watch</v>
      </c>
      <c r="AB2057" t="str">
        <f>_xlfn.XLOOKUP(tblSales[[#This Row],[Product_ID]],Products!$A:$A,Products!$E:$E,"Unknown")</f>
        <v>Wrangler</v>
      </c>
      <c r="AC2057" t="str">
        <f>_xlfn.XLOOKUP(tblSales[[#This Row],[Store_ID]],Stores!$A:$A,Stores!$B:$B,"Unknown")</f>
        <v>TrendMart Kozhikode Outlet</v>
      </c>
      <c r="AD2057" t="str">
        <f>_xlfn.XLOOKUP(tblSales[[#This Row],[Store_ID]],Stores!$A:$A,Stores!$E:$E,"Unknown")</f>
        <v>South Zone 1</v>
      </c>
      <c r="AE2057" t="str">
        <f>_xlfn.XLOOKUP(tblSales[[#This Row],[Customer_ID]],Customers!$A:$A,Customers!$B:$B,"Unknown")</f>
        <v>Malathi Kumar</v>
      </c>
      <c r="AF2057" t="str">
        <f>_xlfn.XLOOKUP(tblSales[[#This Row],[Customer_ID]],Customers!$A:$A,Customers!$J:$J,"Unknown")</f>
        <v>Gold</v>
      </c>
      <c r="AG2057" t="str">
        <f>_xlfn.XLOOKUP(tblSales[[#This Row],[Employee_ID]],Employees!$A:$A,Employees!$B:$B,"Unknown")</f>
        <v>Chitra Chettiar</v>
      </c>
      <c r="AH2057">
        <f>IF(MONTH(tblSales[[#This Row],[Invoice Date]])&gt;=4,MONTH(tblSales[[#This Row],[Invoice Date]]),MONTH(tblSales[[#This Row],[Invoice Date]])+12)</f>
        <v>9</v>
      </c>
      <c r="AI2057" s="8">
        <f>DATE(YEAR(tblSales[[#This Row],[Invoice Date]]),MONTH(tblSales[[#This Row],[Invoice Date]]),1)</f>
        <v>45536</v>
      </c>
      <c r="AJ2057" t="str">
        <f>_xlfn.XLOOKUP(tblSales[[#This Row],[Product_ID]],Products!$A:$A,Products!$B:$B,"Unknown")</f>
        <v>Wrangler Smart Watch Navy Blue</v>
      </c>
      <c r="AK2057" s="9">
        <f>IFERROR(tblSales[[#This Row],[Profit]]/tblSales[[#This Row],[Sales Amount]],0)</f>
        <v>0.27617779438342838</v>
      </c>
      <c r="AL2057" t="str">
        <f>IF(tblSales[[#This Row],[Discount %]]&lt;=5,"0-5%",
IF(tblSales[[#This Row],[Discount %]]&lt;=10,"5-10%",
IF(tblSales[[#This Row],[Discount %]]&lt;=15,"10-15%",
IF(tblSales[[#This Row],[Discount %]]&lt;=20,"15-20%","20%+"))))</f>
        <v>5-10%</v>
      </c>
    </row>
    <row r="2058" spans="1:38">
      <c r="A2058" s="2" t="s">
        <v>4016</v>
      </c>
      <c r="B2058" s="11">
        <v>45441</v>
      </c>
      <c r="C2058" s="2" t="s">
        <v>125</v>
      </c>
      <c r="D2058" s="2" t="s">
        <v>1375</v>
      </c>
      <c r="E2058" s="2" t="s">
        <v>625</v>
      </c>
      <c r="F2058" s="2" t="s">
        <v>276</v>
      </c>
      <c r="G2058" s="2">
        <v>2</v>
      </c>
      <c r="H2058" s="2">
        <v>1210.93</v>
      </c>
      <c r="I2058" s="2">
        <v>0</v>
      </c>
      <c r="J2058" s="2">
        <v>0</v>
      </c>
      <c r="K2058" s="2">
        <v>12</v>
      </c>
      <c r="L2058" s="2">
        <v>290.62</v>
      </c>
      <c r="M2058" s="2">
        <v>2712.48</v>
      </c>
      <c r="N2058" s="2">
        <v>1634.66</v>
      </c>
      <c r="O2058" s="2">
        <f t="shared" si="79"/>
        <v>787.19999999999993</v>
      </c>
      <c r="P2058" s="2" t="s">
        <v>29</v>
      </c>
      <c r="Q2058" s="2" t="str">
        <f t="shared" si="80"/>
        <v>Debit Card</v>
      </c>
      <c r="R2058" s="2" t="s">
        <v>20</v>
      </c>
      <c r="S2058" s="2" t="s">
        <v>56</v>
      </c>
      <c r="T2058" s="2" t="s">
        <v>2476</v>
      </c>
      <c r="U2058" s="2" t="s">
        <v>59</v>
      </c>
      <c r="V2058" t="str">
        <f>TEXT(tblSales[[#This Row],[Invoice Date]],"mmm")</f>
        <v>May</v>
      </c>
      <c r="W2058">
        <f>MONTH(tblSales[[#This Row],[Invoice Date]])</f>
        <v>5</v>
      </c>
      <c r="X2058">
        <f>YEAR(tblSales[[#This Row],[Invoice Date]])</f>
        <v>2024</v>
      </c>
      <c r="Y2058" t="str">
        <f>TEXT(tblSales[[#This Row],[Invoice Date]],"mmm-yyyy")</f>
        <v>May-2024</v>
      </c>
      <c r="Z2058" t="str">
        <f>_xlfn.XLOOKUP(tblSales[[#This Row],[Product_ID]],Products!$A:$A,Products!$C:$C,"Women Dresses")</f>
        <v>Men Jeans</v>
      </c>
      <c r="AA2058" t="str">
        <f>_xlfn.XLOOKUP(tblSales[[#This Row],[Product_ID]],Products!$A:$A,Products!$D:$D,"Unknown")</f>
        <v>Skinny Fit</v>
      </c>
      <c r="AB2058" t="str">
        <f>_xlfn.XLOOKUP(tblSales[[#This Row],[Product_ID]],Products!$A:$A,Products!$E:$E,"Unknown")</f>
        <v>Flying Machine</v>
      </c>
      <c r="AC2058" t="str">
        <f>_xlfn.XLOOKUP(tblSales[[#This Row],[Store_ID]],Stores!$A:$A,Stores!$B:$B,"Unknown")</f>
        <v>TrendMart Shivamogga Mall Kiosk</v>
      </c>
      <c r="AD2058" t="str">
        <f>_xlfn.XLOOKUP(tblSales[[#This Row],[Store_ID]],Stores!$A:$A,Stores!$E:$E,"Unknown")</f>
        <v>South Zone 2</v>
      </c>
      <c r="AE2058" t="str">
        <f>_xlfn.XLOOKUP(tblSales[[#This Row],[Customer_ID]],Customers!$A:$A,Customers!$B:$B,"Unknown")</f>
        <v>Yamini Srinivasan</v>
      </c>
      <c r="AF2058" t="str">
        <f>_xlfn.XLOOKUP(tblSales[[#This Row],[Customer_ID]],Customers!$A:$A,Customers!$J:$J,"Unknown")</f>
        <v>Silver</v>
      </c>
      <c r="AG2058" t="str">
        <f>_xlfn.XLOOKUP(tblSales[[#This Row],[Employee_ID]],Employees!$A:$A,Employees!$B:$B,"Unknown")</f>
        <v>Vasanthi Kamath</v>
      </c>
      <c r="AH2058">
        <f>IF(MONTH(tblSales[[#This Row],[Invoice Date]])&gt;=4,MONTH(tblSales[[#This Row],[Invoice Date]]),MONTH(tblSales[[#This Row],[Invoice Date]])+12)</f>
        <v>5</v>
      </c>
      <c r="AI2058" s="8">
        <f>DATE(YEAR(tblSales[[#This Row],[Invoice Date]]),MONTH(tblSales[[#This Row],[Invoice Date]]),1)</f>
        <v>45413</v>
      </c>
      <c r="AJ2058" t="str">
        <f>_xlfn.XLOOKUP(tblSales[[#This Row],[Product_ID]],Products!$A:$A,Products!$B:$B,"Unknown")</f>
        <v>Flying Machine Skinny Fit Maroon</v>
      </c>
      <c r="AK2058" s="9">
        <f>IFERROR(tblSales[[#This Row],[Profit]]/tblSales[[#This Row],[Sales Amount]],0)</f>
        <v>0.29021412139444341</v>
      </c>
      <c r="AL2058" t="str">
        <f>IF(tblSales[[#This Row],[Discount %]]&lt;=5,"0-5%",
IF(tblSales[[#This Row],[Discount %]]&lt;=10,"5-10%",
IF(tblSales[[#This Row],[Discount %]]&lt;=15,"10-15%",
IF(tblSales[[#This Row],[Discount %]]&lt;=20,"15-20%","20%+"))))</f>
        <v>0-5%</v>
      </c>
    </row>
    <row r="2059" spans="1:38">
      <c r="A2059" s="2" t="s">
        <v>4017</v>
      </c>
      <c r="B2059" s="11">
        <v>45520</v>
      </c>
      <c r="C2059" s="2" t="s">
        <v>371</v>
      </c>
      <c r="D2059" s="2" t="s">
        <v>663</v>
      </c>
      <c r="E2059" s="2" t="s">
        <v>91</v>
      </c>
      <c r="F2059" s="2" t="s">
        <v>249</v>
      </c>
      <c r="G2059" s="2">
        <v>3</v>
      </c>
      <c r="H2059" s="2">
        <v>1621.06</v>
      </c>
      <c r="I2059" s="2">
        <v>10</v>
      </c>
      <c r="J2059" s="2">
        <v>486.32</v>
      </c>
      <c r="K2059" s="2">
        <v>12</v>
      </c>
      <c r="L2059" s="2">
        <v>525.22</v>
      </c>
      <c r="M2059" s="2">
        <v>4902.08</v>
      </c>
      <c r="N2059" s="2">
        <v>3399.81</v>
      </c>
      <c r="O2059" s="2">
        <f t="shared" si="79"/>
        <v>977.05</v>
      </c>
      <c r="P2059" s="2" t="s">
        <v>32</v>
      </c>
      <c r="Q2059" s="2" t="str">
        <f t="shared" si="80"/>
        <v>UPI</v>
      </c>
      <c r="R2059" s="2" t="s">
        <v>21</v>
      </c>
      <c r="S2059" s="2" t="s">
        <v>56</v>
      </c>
      <c r="T2059" s="2" t="s">
        <v>2794</v>
      </c>
      <c r="U2059" s="2" t="s">
        <v>59</v>
      </c>
      <c r="V2059" t="str">
        <f>TEXT(tblSales[[#This Row],[Invoice Date]],"mmm")</f>
        <v>Aug</v>
      </c>
      <c r="W2059">
        <f>MONTH(tblSales[[#This Row],[Invoice Date]])</f>
        <v>8</v>
      </c>
      <c r="X2059">
        <f>YEAR(tblSales[[#This Row],[Invoice Date]])</f>
        <v>2024</v>
      </c>
      <c r="Y2059" t="str">
        <f>TEXT(tblSales[[#This Row],[Invoice Date]],"mmm-yyyy")</f>
        <v>Aug-2024</v>
      </c>
      <c r="Z2059" t="str">
        <f>_xlfn.XLOOKUP(tblSales[[#This Row],[Product_ID]],Products!$A:$A,Products!$C:$C,"Women Dresses")</f>
        <v>Women Dresses</v>
      </c>
      <c r="AA2059" t="str">
        <f>_xlfn.XLOOKUP(tblSales[[#This Row],[Product_ID]],Products!$A:$A,Products!$D:$D,"Unknown")</f>
        <v>Shirt Dress</v>
      </c>
      <c r="AB2059" t="str">
        <f>_xlfn.XLOOKUP(tblSales[[#This Row],[Product_ID]],Products!$A:$A,Products!$E:$E,"Unknown")</f>
        <v>Pantaloons</v>
      </c>
      <c r="AC2059" t="str">
        <f>_xlfn.XLOOKUP(tblSales[[#This Row],[Store_ID]],Stores!$A:$A,Stores!$B:$B,"Unknown")</f>
        <v>TrendMart Vijayawada High Street</v>
      </c>
      <c r="AD2059" t="str">
        <f>_xlfn.XLOOKUP(tblSales[[#This Row],[Store_ID]],Stores!$A:$A,Stores!$E:$E,"Unknown")</f>
        <v>South Zone 3</v>
      </c>
      <c r="AE2059" t="str">
        <f>_xlfn.XLOOKUP(tblSales[[#This Row],[Customer_ID]],Customers!$A:$A,Customers!$B:$B,"Unknown")</f>
        <v>Radha Gowda</v>
      </c>
      <c r="AF2059" t="str">
        <f>_xlfn.XLOOKUP(tblSales[[#This Row],[Customer_ID]],Customers!$A:$A,Customers!$J:$J,"Unknown")</f>
        <v>Regular</v>
      </c>
      <c r="AG2059" t="str">
        <f>_xlfn.XLOOKUP(tblSales[[#This Row],[Employee_ID]],Employees!$A:$A,Employees!$B:$B,"Unknown")</f>
        <v>Hari Nair</v>
      </c>
      <c r="AH2059">
        <f>IF(MONTH(tblSales[[#This Row],[Invoice Date]])&gt;=4,MONTH(tblSales[[#This Row],[Invoice Date]]),MONTH(tblSales[[#This Row],[Invoice Date]])+12)</f>
        <v>8</v>
      </c>
      <c r="AI2059" s="8">
        <f>DATE(YEAR(tblSales[[#This Row],[Invoice Date]]),MONTH(tblSales[[#This Row],[Invoice Date]]),1)</f>
        <v>45505</v>
      </c>
      <c r="AJ2059" t="str">
        <f>_xlfn.XLOOKUP(tblSales[[#This Row],[Product_ID]],Products!$A:$A,Products!$B:$B,"Unknown")</f>
        <v>Pantaloons Shirt Dress Grey</v>
      </c>
      <c r="AK2059" s="9">
        <f>IFERROR(tblSales[[#This Row],[Profit]]/tblSales[[#This Row],[Sales Amount]],0)</f>
        <v>0.19931335269926234</v>
      </c>
      <c r="AL2059" t="str">
        <f>IF(tblSales[[#This Row],[Discount %]]&lt;=5,"0-5%",
IF(tblSales[[#This Row],[Discount %]]&lt;=10,"5-10%",
IF(tblSales[[#This Row],[Discount %]]&lt;=15,"10-15%",
IF(tblSales[[#This Row],[Discount %]]&lt;=20,"15-20%","20%+"))))</f>
        <v>5-10%</v>
      </c>
    </row>
    <row r="2060" spans="1:38">
      <c r="A2060" s="2" t="s">
        <v>4018</v>
      </c>
      <c r="B2060" s="11">
        <v>45594</v>
      </c>
      <c r="C2060" s="2" t="s">
        <v>3553</v>
      </c>
      <c r="D2060" s="2" t="s">
        <v>1375</v>
      </c>
      <c r="E2060" s="2" t="s">
        <v>1412</v>
      </c>
      <c r="F2060" s="2" t="s">
        <v>161</v>
      </c>
      <c r="G2060" s="2">
        <v>1</v>
      </c>
      <c r="H2060" s="2">
        <v>1237.99</v>
      </c>
      <c r="I2060" s="2">
        <v>20</v>
      </c>
      <c r="J2060" s="2">
        <v>247.6</v>
      </c>
      <c r="K2060" s="2">
        <v>12</v>
      </c>
      <c r="L2060" s="2">
        <v>118.85</v>
      </c>
      <c r="M2060" s="2">
        <v>1109.24</v>
      </c>
      <c r="N2060" s="2">
        <v>817.33</v>
      </c>
      <c r="O2060" s="2">
        <f t="shared" si="79"/>
        <v>173.05999999999997</v>
      </c>
      <c r="P2060" s="2" t="s">
        <v>27</v>
      </c>
      <c r="Q2060" s="2" t="str">
        <f t="shared" si="80"/>
        <v>Cash</v>
      </c>
      <c r="R2060" s="2" t="s">
        <v>21</v>
      </c>
      <c r="S2060" s="2" t="s">
        <v>56</v>
      </c>
      <c r="T2060" s="2" t="s">
        <v>4019</v>
      </c>
      <c r="U2060" s="2" t="s">
        <v>59</v>
      </c>
      <c r="V2060" t="str">
        <f>TEXT(tblSales[[#This Row],[Invoice Date]],"mmm")</f>
        <v>Oct</v>
      </c>
      <c r="W2060">
        <f>MONTH(tblSales[[#This Row],[Invoice Date]])</f>
        <v>10</v>
      </c>
      <c r="X2060">
        <f>YEAR(tblSales[[#This Row],[Invoice Date]])</f>
        <v>2024</v>
      </c>
      <c r="Y2060" t="str">
        <f>TEXT(tblSales[[#This Row],[Invoice Date]],"mmm-yyyy")</f>
        <v>Oct-2024</v>
      </c>
      <c r="Z2060" t="str">
        <f>_xlfn.XLOOKUP(tblSales[[#This Row],[Product_ID]],Products!$A:$A,Products!$C:$C,"Women Dresses")</f>
        <v>Men Jeans</v>
      </c>
      <c r="AA2060" t="str">
        <f>_xlfn.XLOOKUP(tblSales[[#This Row],[Product_ID]],Products!$A:$A,Products!$D:$D,"Unknown")</f>
        <v>Skinny Fit</v>
      </c>
      <c r="AB2060" t="str">
        <f>_xlfn.XLOOKUP(tblSales[[#This Row],[Product_ID]],Products!$A:$A,Products!$E:$E,"Unknown")</f>
        <v>Flying Machine</v>
      </c>
      <c r="AC2060" t="str">
        <f>_xlfn.XLOOKUP(tblSales[[#This Row],[Store_ID]],Stores!$A:$A,Stores!$B:$B,"Unknown")</f>
        <v>TrendMart Kozhikode Mall Kiosk</v>
      </c>
      <c r="AD2060" t="str">
        <f>_xlfn.XLOOKUP(tblSales[[#This Row],[Store_ID]],Stores!$A:$A,Stores!$E:$E,"Unknown")</f>
        <v>South Zone 1</v>
      </c>
      <c r="AE2060" t="str">
        <f>_xlfn.XLOOKUP(tblSales[[#This Row],[Customer_ID]],Customers!$A:$A,Customers!$B:$B,"Unknown")</f>
        <v>Ravi Krishnan</v>
      </c>
      <c r="AF2060" t="str">
        <f>_xlfn.XLOOKUP(tblSales[[#This Row],[Customer_ID]],Customers!$A:$A,Customers!$J:$J,"Unknown")</f>
        <v>Platinum</v>
      </c>
      <c r="AG2060" t="str">
        <f>_xlfn.XLOOKUP(tblSales[[#This Row],[Employee_ID]],Employees!$A:$A,Employees!$B:$B,"Unknown")</f>
        <v>Chandra Reddy</v>
      </c>
      <c r="AH2060">
        <f>IF(MONTH(tblSales[[#This Row],[Invoice Date]])&gt;=4,MONTH(tblSales[[#This Row],[Invoice Date]]),MONTH(tblSales[[#This Row],[Invoice Date]])+12)</f>
        <v>10</v>
      </c>
      <c r="AI2060" s="8">
        <f>DATE(YEAR(tblSales[[#This Row],[Invoice Date]]),MONTH(tblSales[[#This Row],[Invoice Date]]),1)</f>
        <v>45566</v>
      </c>
      <c r="AJ2060" t="str">
        <f>_xlfn.XLOOKUP(tblSales[[#This Row],[Product_ID]],Products!$A:$A,Products!$B:$B,"Unknown")</f>
        <v>Flying Machine Skinny Fit Maroon</v>
      </c>
      <c r="AK2060" s="9">
        <f>IFERROR(tblSales[[#This Row],[Profit]]/tblSales[[#This Row],[Sales Amount]],0)</f>
        <v>0.15601673217698603</v>
      </c>
      <c r="AL2060" t="str">
        <f>IF(tblSales[[#This Row],[Discount %]]&lt;=5,"0-5%",
IF(tblSales[[#This Row],[Discount %]]&lt;=10,"5-10%",
IF(tblSales[[#This Row],[Discount %]]&lt;=15,"10-15%",
IF(tblSales[[#This Row],[Discount %]]&lt;=20,"15-20%","20%+"))))</f>
        <v>15-20%</v>
      </c>
    </row>
    <row r="2061" spans="1:38">
      <c r="A2061" s="2" t="s">
        <v>4020</v>
      </c>
      <c r="B2061" s="11">
        <v>45429</v>
      </c>
      <c r="C2061" s="2" t="s">
        <v>451</v>
      </c>
      <c r="D2061" s="2" t="s">
        <v>1042</v>
      </c>
      <c r="E2061" s="2" t="s">
        <v>1380</v>
      </c>
      <c r="F2061" s="2" t="s">
        <v>276</v>
      </c>
      <c r="G2061" s="2">
        <v>2</v>
      </c>
      <c r="H2061" s="2">
        <v>3714.09</v>
      </c>
      <c r="I2061" s="2">
        <v>0</v>
      </c>
      <c r="J2061" s="2">
        <v>0</v>
      </c>
      <c r="K2061" s="2">
        <v>12</v>
      </c>
      <c r="L2061" s="2">
        <v>891.38</v>
      </c>
      <c r="M2061" s="2">
        <v>8319.56</v>
      </c>
      <c r="N2061" s="2">
        <v>4934.4399999999996</v>
      </c>
      <c r="O2061" s="2">
        <f t="shared" si="79"/>
        <v>2493.7399999999998</v>
      </c>
      <c r="P2061" s="2" t="s">
        <v>29</v>
      </c>
      <c r="Q2061" s="2" t="str">
        <f t="shared" si="80"/>
        <v>Debit Card</v>
      </c>
      <c r="R2061" s="2" t="s">
        <v>21</v>
      </c>
      <c r="S2061" s="2" t="s">
        <v>56</v>
      </c>
      <c r="T2061" s="2" t="s">
        <v>2156</v>
      </c>
      <c r="U2061" s="2" t="s">
        <v>59</v>
      </c>
      <c r="V2061" t="str">
        <f>TEXT(tblSales[[#This Row],[Invoice Date]],"mmm")</f>
        <v>May</v>
      </c>
      <c r="W2061">
        <f>MONTH(tblSales[[#This Row],[Invoice Date]])</f>
        <v>5</v>
      </c>
      <c r="X2061">
        <f>YEAR(tblSales[[#This Row],[Invoice Date]])</f>
        <v>2024</v>
      </c>
      <c r="Y2061" t="str">
        <f>TEXT(tblSales[[#This Row],[Invoice Date]],"mmm-yyyy")</f>
        <v>May-2024</v>
      </c>
      <c r="Z2061" t="str">
        <f>_xlfn.XLOOKUP(tblSales[[#This Row],[Product_ID]],Products!$A:$A,Products!$C:$C,"Women Dresses")</f>
        <v>Footwear</v>
      </c>
      <c r="AA2061" t="str">
        <f>_xlfn.XLOOKUP(tblSales[[#This Row],[Product_ID]],Products!$A:$A,Products!$D:$D,"Unknown")</f>
        <v>Sandals</v>
      </c>
      <c r="AB2061" t="str">
        <f>_xlfn.XLOOKUP(tblSales[[#This Row],[Product_ID]],Products!$A:$A,Products!$E:$E,"Unknown")</f>
        <v>Reebok</v>
      </c>
      <c r="AC2061" t="str">
        <f>_xlfn.XLOOKUP(tblSales[[#This Row],[Store_ID]],Stores!$A:$A,Stores!$B:$B,"Unknown")</f>
        <v>TrendMart Alappuzha Mall Kiosk</v>
      </c>
      <c r="AD2061" t="str">
        <f>_xlfn.XLOOKUP(tblSales[[#This Row],[Store_ID]],Stores!$A:$A,Stores!$E:$E,"Unknown")</f>
        <v>South Zone 1</v>
      </c>
      <c r="AE2061" t="str">
        <f>_xlfn.XLOOKUP(tblSales[[#This Row],[Customer_ID]],Customers!$A:$A,Customers!$B:$B,"Unknown")</f>
        <v>Kiran Gupta</v>
      </c>
      <c r="AF2061" t="str">
        <f>_xlfn.XLOOKUP(tblSales[[#This Row],[Customer_ID]],Customers!$A:$A,Customers!$J:$J,"Unknown")</f>
        <v>Gold</v>
      </c>
      <c r="AG2061" t="str">
        <f>_xlfn.XLOOKUP(tblSales[[#This Row],[Employee_ID]],Employees!$A:$A,Employees!$B:$B,"Unknown")</f>
        <v>Vasanthi Kamath</v>
      </c>
      <c r="AH2061">
        <f>IF(MONTH(tblSales[[#This Row],[Invoice Date]])&gt;=4,MONTH(tblSales[[#This Row],[Invoice Date]]),MONTH(tblSales[[#This Row],[Invoice Date]])+12)</f>
        <v>5</v>
      </c>
      <c r="AI2061" s="8">
        <f>DATE(YEAR(tblSales[[#This Row],[Invoice Date]]),MONTH(tblSales[[#This Row],[Invoice Date]]),1)</f>
        <v>45413</v>
      </c>
      <c r="AJ2061" t="str">
        <f>_xlfn.XLOOKUP(tblSales[[#This Row],[Product_ID]],Products!$A:$A,Products!$B:$B,"Unknown")</f>
        <v>Reebok Sandals Peach</v>
      </c>
      <c r="AK2061" s="9">
        <f>IFERROR(tblSales[[#This Row],[Profit]]/tblSales[[#This Row],[Sales Amount]],0)</f>
        <v>0.29974421724225797</v>
      </c>
      <c r="AL2061" t="str">
        <f>IF(tblSales[[#This Row],[Discount %]]&lt;=5,"0-5%",
IF(tblSales[[#This Row],[Discount %]]&lt;=10,"5-10%",
IF(tblSales[[#This Row],[Discount %]]&lt;=15,"10-15%",
IF(tblSales[[#This Row],[Discount %]]&lt;=20,"15-20%","20%+"))))</f>
        <v>0-5%</v>
      </c>
    </row>
    <row r="2062" spans="1:38">
      <c r="A2062" s="2" t="s">
        <v>4021</v>
      </c>
      <c r="B2062" s="11">
        <v>45655</v>
      </c>
      <c r="C2062" s="2" t="s">
        <v>3178</v>
      </c>
      <c r="D2062" s="2" t="s">
        <v>841</v>
      </c>
      <c r="E2062" s="2" t="s">
        <v>863</v>
      </c>
      <c r="F2062" s="2" t="s">
        <v>233</v>
      </c>
      <c r="G2062" s="2">
        <v>4</v>
      </c>
      <c r="H2062" s="2">
        <v>2663.2</v>
      </c>
      <c r="I2062" s="2">
        <v>10</v>
      </c>
      <c r="J2062" s="2">
        <v>1065.28</v>
      </c>
      <c r="K2062" s="2">
        <v>12</v>
      </c>
      <c r="L2062" s="2">
        <v>1150.5</v>
      </c>
      <c r="M2062" s="2">
        <v>10738.02</v>
      </c>
      <c r="N2062" s="2">
        <v>6971.56</v>
      </c>
      <c r="O2062" s="2">
        <f t="shared" si="79"/>
        <v>2615.96</v>
      </c>
      <c r="P2062" s="2" t="s">
        <v>31</v>
      </c>
      <c r="Q2062" s="2" t="str">
        <f t="shared" si="80"/>
        <v>Net Banking</v>
      </c>
      <c r="R2062" s="2" t="s">
        <v>21</v>
      </c>
      <c r="S2062" s="2" t="s">
        <v>56</v>
      </c>
      <c r="T2062" s="2" t="s">
        <v>3382</v>
      </c>
      <c r="U2062" s="2" t="s">
        <v>60</v>
      </c>
      <c r="V2062" t="str">
        <f>TEXT(tblSales[[#This Row],[Invoice Date]],"mmm")</f>
        <v>Dec</v>
      </c>
      <c r="W2062">
        <f>MONTH(tblSales[[#This Row],[Invoice Date]])</f>
        <v>12</v>
      </c>
      <c r="X2062">
        <f>YEAR(tblSales[[#This Row],[Invoice Date]])</f>
        <v>2024</v>
      </c>
      <c r="Y2062" t="str">
        <f>TEXT(tblSales[[#This Row],[Invoice Date]],"mmm-yyyy")</f>
        <v>Dec-2024</v>
      </c>
      <c r="Z2062" t="str">
        <f>_xlfn.XLOOKUP(tblSales[[#This Row],[Product_ID]],Products!$A:$A,Products!$C:$C,"Women Dresses")</f>
        <v>Men Ethnic</v>
      </c>
      <c r="AA2062" t="str">
        <f>_xlfn.XLOOKUP(tblSales[[#This Row],[Product_ID]],Products!$A:$A,Products!$D:$D,"Unknown")</f>
        <v>Kurta</v>
      </c>
      <c r="AB2062" t="str">
        <f>_xlfn.XLOOKUP(tblSales[[#This Row],[Product_ID]],Products!$A:$A,Products!$E:$E,"Unknown")</f>
        <v>Blackberrys</v>
      </c>
      <c r="AC2062" t="str">
        <f>_xlfn.XLOOKUP(tblSales[[#This Row],[Store_ID]],Stores!$A:$A,Stores!$B:$B,"Unknown")</f>
        <v>TrendMart Thiruvananthapuram Outlet</v>
      </c>
      <c r="AD2062" t="str">
        <f>_xlfn.XLOOKUP(tblSales[[#This Row],[Store_ID]],Stores!$A:$A,Stores!$E:$E,"Unknown")</f>
        <v>South Zone 1</v>
      </c>
      <c r="AE2062" t="str">
        <f>_xlfn.XLOOKUP(tblSales[[#This Row],[Customer_ID]],Customers!$A:$A,Customers!$B:$B,"Unknown")</f>
        <v>Kavya Gowda</v>
      </c>
      <c r="AF2062" t="str">
        <f>_xlfn.XLOOKUP(tblSales[[#This Row],[Customer_ID]],Customers!$A:$A,Customers!$J:$J,"Unknown")</f>
        <v>Regular</v>
      </c>
      <c r="AG2062" t="str">
        <f>_xlfn.XLOOKUP(tblSales[[#This Row],[Employee_ID]],Employees!$A:$A,Employees!$B:$B,"Unknown")</f>
        <v>Malathi Varma</v>
      </c>
      <c r="AH2062">
        <f>IF(MONTH(tblSales[[#This Row],[Invoice Date]])&gt;=4,MONTH(tblSales[[#This Row],[Invoice Date]]),MONTH(tblSales[[#This Row],[Invoice Date]])+12)</f>
        <v>12</v>
      </c>
      <c r="AI2062" s="8">
        <f>DATE(YEAR(tblSales[[#This Row],[Invoice Date]]),MONTH(tblSales[[#This Row],[Invoice Date]]),1)</f>
        <v>45627</v>
      </c>
      <c r="AJ2062" t="str">
        <f>_xlfn.XLOOKUP(tblSales[[#This Row],[Product_ID]],Products!$A:$A,Products!$B:$B,"Unknown")</f>
        <v>Blackberrys Kurta Teal</v>
      </c>
      <c r="AK2062" s="9">
        <f>IFERROR(tblSales[[#This Row],[Profit]]/tblSales[[#This Row],[Sales Amount]],0)</f>
        <v>0.24361660715848918</v>
      </c>
      <c r="AL2062" t="str">
        <f>IF(tblSales[[#This Row],[Discount %]]&lt;=5,"0-5%",
IF(tblSales[[#This Row],[Discount %]]&lt;=10,"5-10%",
IF(tblSales[[#This Row],[Discount %]]&lt;=15,"10-15%",
IF(tblSales[[#This Row],[Discount %]]&lt;=20,"15-20%","20%+"))))</f>
        <v>5-10%</v>
      </c>
    </row>
    <row r="2063" spans="1:38">
      <c r="A2063" s="2" t="s">
        <v>4022</v>
      </c>
      <c r="B2063" s="11">
        <v>45546</v>
      </c>
      <c r="C2063" s="2" t="s">
        <v>2129</v>
      </c>
      <c r="D2063" s="2" t="s">
        <v>242</v>
      </c>
      <c r="E2063" s="2" t="s">
        <v>561</v>
      </c>
      <c r="F2063" s="2" t="s">
        <v>458</v>
      </c>
      <c r="G2063" s="2">
        <v>2</v>
      </c>
      <c r="H2063" s="2">
        <v>1406.1</v>
      </c>
      <c r="I2063" s="2">
        <v>20</v>
      </c>
      <c r="J2063" s="2">
        <v>562.44000000000005</v>
      </c>
      <c r="K2063" s="2">
        <v>12</v>
      </c>
      <c r="L2063" s="2">
        <v>269.97000000000003</v>
      </c>
      <c r="M2063" s="2">
        <v>2519.73</v>
      </c>
      <c r="N2063" s="2">
        <v>1943.3</v>
      </c>
      <c r="O2063" s="2">
        <f t="shared" si="79"/>
        <v>306.46000000000004</v>
      </c>
      <c r="P2063" s="2" t="s">
        <v>27</v>
      </c>
      <c r="Q2063" s="2" t="str">
        <f t="shared" si="80"/>
        <v>Cash</v>
      </c>
      <c r="R2063" s="2" t="s">
        <v>20</v>
      </c>
      <c r="S2063" s="2" t="s">
        <v>56</v>
      </c>
      <c r="T2063" s="2" t="s">
        <v>1299</v>
      </c>
      <c r="U2063" s="2" t="s">
        <v>59</v>
      </c>
      <c r="V2063" t="str">
        <f>TEXT(tblSales[[#This Row],[Invoice Date]],"mmm")</f>
        <v>Sep</v>
      </c>
      <c r="W2063">
        <f>MONTH(tblSales[[#This Row],[Invoice Date]])</f>
        <v>9</v>
      </c>
      <c r="X2063">
        <f>YEAR(tblSales[[#This Row],[Invoice Date]])</f>
        <v>2024</v>
      </c>
      <c r="Y2063" t="str">
        <f>TEXT(tblSales[[#This Row],[Invoice Date]],"mmm-yyyy")</f>
        <v>Sep-2024</v>
      </c>
      <c r="Z2063" t="str">
        <f>_xlfn.XLOOKUP(tblSales[[#This Row],[Product_ID]],Products!$A:$A,Products!$C:$C,"Women Dresses")</f>
        <v>Women Jeans</v>
      </c>
      <c r="AA2063" t="str">
        <f>_xlfn.XLOOKUP(tblSales[[#This Row],[Product_ID]],Products!$A:$A,Products!$D:$D,"Unknown")</f>
        <v>Bootcut</v>
      </c>
      <c r="AB2063" t="str">
        <f>_xlfn.XLOOKUP(tblSales[[#This Row],[Product_ID]],Products!$A:$A,Products!$E:$E,"Unknown")</f>
        <v>Missing Brand Name</v>
      </c>
      <c r="AC2063" t="str">
        <f>_xlfn.XLOOKUP(tblSales[[#This Row],[Store_ID]],Stores!$A:$A,Stores!$B:$B,"Unknown")</f>
        <v>TrendMart Mangaluru High Street</v>
      </c>
      <c r="AD2063" t="str">
        <f>_xlfn.XLOOKUP(tblSales[[#This Row],[Store_ID]],Stores!$A:$A,Stores!$E:$E,"Unknown")</f>
        <v>South Zone 2</v>
      </c>
      <c r="AE2063" t="str">
        <f>_xlfn.XLOOKUP(tblSales[[#This Row],[Customer_ID]],Customers!$A:$A,Customers!$B:$B,"Unknown")</f>
        <v>Dhruv Pillai</v>
      </c>
      <c r="AF2063" t="str">
        <f>_xlfn.XLOOKUP(tblSales[[#This Row],[Customer_ID]],Customers!$A:$A,Customers!$J:$J,"Unknown")</f>
        <v>Gold</v>
      </c>
      <c r="AG2063" t="str">
        <f>_xlfn.XLOOKUP(tblSales[[#This Row],[Employee_ID]],Employees!$A:$A,Employees!$B:$B,"Unknown")</f>
        <v>Anil Reddy</v>
      </c>
      <c r="AH2063">
        <f>IF(MONTH(tblSales[[#This Row],[Invoice Date]])&gt;=4,MONTH(tblSales[[#This Row],[Invoice Date]]),MONTH(tblSales[[#This Row],[Invoice Date]])+12)</f>
        <v>9</v>
      </c>
      <c r="AI2063" s="8">
        <f>DATE(YEAR(tblSales[[#This Row],[Invoice Date]]),MONTH(tblSales[[#This Row],[Invoice Date]]),1)</f>
        <v>45536</v>
      </c>
      <c r="AJ2063" t="str">
        <f>_xlfn.XLOOKUP(tblSales[[#This Row],[Product_ID]],Products!$A:$A,Products!$B:$B,"Unknown")</f>
        <v>US Polo Assn Bootcut Sky Blue</v>
      </c>
      <c r="AK2063" s="9">
        <f>IFERROR(tblSales[[#This Row],[Profit]]/tblSales[[#This Row],[Sales Amount]],0)</f>
        <v>0.12162414226921139</v>
      </c>
      <c r="AL2063" t="str">
        <f>IF(tblSales[[#This Row],[Discount %]]&lt;=5,"0-5%",
IF(tblSales[[#This Row],[Discount %]]&lt;=10,"5-10%",
IF(tblSales[[#This Row],[Discount %]]&lt;=15,"10-15%",
IF(tblSales[[#This Row],[Discount %]]&lt;=20,"15-20%","20%+"))))</f>
        <v>15-20%</v>
      </c>
    </row>
    <row r="2064" spans="1:38">
      <c r="A2064" s="2" t="s">
        <v>4023</v>
      </c>
      <c r="B2064" s="11">
        <v>45536</v>
      </c>
      <c r="C2064" s="2" t="s">
        <v>820</v>
      </c>
      <c r="D2064" s="2" t="s">
        <v>220</v>
      </c>
      <c r="E2064" s="2" t="s">
        <v>699</v>
      </c>
      <c r="F2064" s="2" t="s">
        <v>182</v>
      </c>
      <c r="G2064" s="2">
        <v>1</v>
      </c>
      <c r="H2064" s="2">
        <v>3358</v>
      </c>
      <c r="I2064" s="2">
        <v>0</v>
      </c>
      <c r="J2064" s="2">
        <v>0</v>
      </c>
      <c r="K2064" s="2">
        <v>12</v>
      </c>
      <c r="L2064" s="2">
        <v>402.96</v>
      </c>
      <c r="M2064" s="2">
        <v>3760.96</v>
      </c>
      <c r="N2064" s="2">
        <v>2069.33</v>
      </c>
      <c r="O2064" s="2">
        <f t="shared" si="79"/>
        <v>1288.67</v>
      </c>
      <c r="P2064" s="2" t="s">
        <v>4024</v>
      </c>
      <c r="Q2064" s="2" t="str">
        <f t="shared" si="80"/>
        <v>upi</v>
      </c>
      <c r="R2064" s="2" t="s">
        <v>20</v>
      </c>
      <c r="S2064" s="2" t="s">
        <v>56</v>
      </c>
      <c r="T2064" s="2" t="s">
        <v>2180</v>
      </c>
      <c r="U2064" s="2" t="s">
        <v>60</v>
      </c>
      <c r="V2064" t="str">
        <f>TEXT(tblSales[[#This Row],[Invoice Date]],"mmm")</f>
        <v>Sep</v>
      </c>
      <c r="W2064">
        <f>MONTH(tblSales[[#This Row],[Invoice Date]])</f>
        <v>9</v>
      </c>
      <c r="X2064">
        <f>YEAR(tblSales[[#This Row],[Invoice Date]])</f>
        <v>2024</v>
      </c>
      <c r="Y2064" t="str">
        <f>TEXT(tblSales[[#This Row],[Invoice Date]],"mmm-yyyy")</f>
        <v>Sep-2024</v>
      </c>
      <c r="Z2064" t="str">
        <f>_xlfn.XLOOKUP(tblSales[[#This Row],[Product_ID]],Products!$A:$A,Products!$C:$C,"Women Dresses")</f>
        <v>Handbags</v>
      </c>
      <c r="AA2064" t="str">
        <f>_xlfn.XLOOKUP(tblSales[[#This Row],[Product_ID]],Products!$A:$A,Products!$D:$D,"Unknown")</f>
        <v>Sling Bag</v>
      </c>
      <c r="AB2064" t="str">
        <f>_xlfn.XLOOKUP(tblSales[[#This Row],[Product_ID]],Products!$A:$A,Products!$E:$E,"Unknown")</f>
        <v>Westside</v>
      </c>
      <c r="AC2064" t="str">
        <f>_xlfn.XLOOKUP(tblSales[[#This Row],[Store_ID]],Stores!$A:$A,Stores!$B:$B,"Unknown")</f>
        <v>TrendMart Dindigul High Street</v>
      </c>
      <c r="AD2064" t="str">
        <f>_xlfn.XLOOKUP(tblSales[[#This Row],[Store_ID]],Stores!$A:$A,Stores!$E:$E,"Unknown")</f>
        <v>South Zone 1</v>
      </c>
      <c r="AE2064" t="str">
        <f>_xlfn.XLOOKUP(tblSales[[#This Row],[Customer_ID]],Customers!$A:$A,Customers!$B:$B,"Unknown")</f>
        <v>Chitra Reddy</v>
      </c>
      <c r="AF2064" t="str">
        <f>_xlfn.XLOOKUP(tblSales[[#This Row],[Customer_ID]],Customers!$A:$A,Customers!$J:$J,"Unknown")</f>
        <v>Regular</v>
      </c>
      <c r="AG2064" t="str">
        <f>_xlfn.XLOOKUP(tblSales[[#This Row],[Employee_ID]],Employees!$A:$A,Employees!$B:$B,"Unknown")</f>
        <v>Girish Sundaram</v>
      </c>
      <c r="AH2064">
        <f>IF(MONTH(tblSales[[#This Row],[Invoice Date]])&gt;=4,MONTH(tblSales[[#This Row],[Invoice Date]]),MONTH(tblSales[[#This Row],[Invoice Date]])+12)</f>
        <v>9</v>
      </c>
      <c r="AI2064" s="8">
        <f>DATE(YEAR(tblSales[[#This Row],[Invoice Date]]),MONTH(tblSales[[#This Row],[Invoice Date]]),1)</f>
        <v>45536</v>
      </c>
      <c r="AJ2064" t="str">
        <f>_xlfn.XLOOKUP(tblSales[[#This Row],[Product_ID]],Products!$A:$A,Products!$B:$B,"Unknown")</f>
        <v>Westside Sling Bag Grey</v>
      </c>
      <c r="AK2064" s="9">
        <f>IFERROR(tblSales[[#This Row],[Profit]]/tblSales[[#This Row],[Sales Amount]],0)</f>
        <v>0.34264389942993279</v>
      </c>
      <c r="AL2064" t="str">
        <f>IF(tblSales[[#This Row],[Discount %]]&lt;=5,"0-5%",
IF(tblSales[[#This Row],[Discount %]]&lt;=10,"5-10%",
IF(tblSales[[#This Row],[Discount %]]&lt;=15,"10-15%",
IF(tblSales[[#This Row],[Discount %]]&lt;=20,"15-20%","20%+"))))</f>
        <v>0-5%</v>
      </c>
    </row>
    <row r="2065" spans="1:38">
      <c r="A2065" s="2" t="s">
        <v>4025</v>
      </c>
      <c r="B2065" s="11">
        <v>45637</v>
      </c>
      <c r="C2065" s="2" t="s">
        <v>312</v>
      </c>
      <c r="D2065" s="2" t="s">
        <v>257</v>
      </c>
      <c r="E2065" s="2" t="s">
        <v>166</v>
      </c>
      <c r="F2065" s="2" t="s">
        <v>405</v>
      </c>
      <c r="G2065" s="2">
        <v>1</v>
      </c>
      <c r="H2065" s="2">
        <v>2084.27</v>
      </c>
      <c r="I2065" s="2">
        <v>15</v>
      </c>
      <c r="J2065" s="2">
        <v>312.64</v>
      </c>
      <c r="K2065" s="2">
        <v>12</v>
      </c>
      <c r="L2065" s="2">
        <v>212.6</v>
      </c>
      <c r="M2065" s="2">
        <v>1984.23</v>
      </c>
      <c r="N2065" s="2">
        <v>1461.73</v>
      </c>
      <c r="O2065" s="2">
        <f t="shared" si="79"/>
        <v>309.89999999999998</v>
      </c>
      <c r="P2065" s="2" t="s">
        <v>29</v>
      </c>
      <c r="Q2065" s="2" t="str">
        <f t="shared" si="80"/>
        <v>Debit Card</v>
      </c>
      <c r="R2065" s="2" t="s">
        <v>20</v>
      </c>
      <c r="S2065" s="2" t="s">
        <v>56</v>
      </c>
      <c r="T2065" s="2" t="s">
        <v>1370</v>
      </c>
      <c r="U2065" s="2" t="s">
        <v>59</v>
      </c>
      <c r="V2065" t="str">
        <f>TEXT(tblSales[[#This Row],[Invoice Date]],"mmm")</f>
        <v>Dec</v>
      </c>
      <c r="W2065">
        <f>MONTH(tblSales[[#This Row],[Invoice Date]])</f>
        <v>12</v>
      </c>
      <c r="X2065">
        <f>YEAR(tblSales[[#This Row],[Invoice Date]])</f>
        <v>2024</v>
      </c>
      <c r="Y2065" t="str">
        <f>TEXT(tblSales[[#This Row],[Invoice Date]],"mmm-yyyy")</f>
        <v>Dec-2024</v>
      </c>
      <c r="Z2065" t="str">
        <f>_xlfn.XLOOKUP(tblSales[[#This Row],[Product_ID]],Products!$A:$A,Products!$C:$C,"Women Dresses")</f>
        <v>Handbags</v>
      </c>
      <c r="AA2065" t="str">
        <f>_xlfn.XLOOKUP(tblSales[[#This Row],[Product_ID]],Products!$A:$A,Products!$D:$D,"Unknown")</f>
        <v>Sling Bag</v>
      </c>
      <c r="AB2065" t="str">
        <f>_xlfn.XLOOKUP(tblSales[[#This Row],[Product_ID]],Products!$A:$A,Products!$E:$E,"Unknown")</f>
        <v>Titan</v>
      </c>
      <c r="AC2065" t="str">
        <f>_xlfn.XLOOKUP(tblSales[[#This Row],[Store_ID]],Stores!$A:$A,Stores!$B:$B,"Unknown")</f>
        <v>TrendMart Kurnool Standard</v>
      </c>
      <c r="AD2065" t="str">
        <f>_xlfn.XLOOKUP(tblSales[[#This Row],[Store_ID]],Stores!$A:$A,Stores!$E:$E,"Unknown")</f>
        <v>South Zone 3</v>
      </c>
      <c r="AE2065" t="str">
        <f>_xlfn.XLOOKUP(tblSales[[#This Row],[Customer_ID]],Customers!$A:$A,Customers!$B:$B,"Unknown")</f>
        <v>Sathish Mishra</v>
      </c>
      <c r="AF2065" t="str">
        <f>_xlfn.XLOOKUP(tblSales[[#This Row],[Customer_ID]],Customers!$A:$A,Customers!$J:$J,"Unknown")</f>
        <v>Silver</v>
      </c>
      <c r="AG2065" t="str">
        <f>_xlfn.XLOOKUP(tblSales[[#This Row],[Employee_ID]],Employees!$A:$A,Employees!$B:$B,"Unknown")</f>
        <v>Chitra Bhat</v>
      </c>
      <c r="AH2065">
        <f>IF(MONTH(tblSales[[#This Row],[Invoice Date]])&gt;=4,MONTH(tblSales[[#This Row],[Invoice Date]]),MONTH(tblSales[[#This Row],[Invoice Date]])+12)</f>
        <v>12</v>
      </c>
      <c r="AI2065" s="8">
        <f>DATE(YEAR(tblSales[[#This Row],[Invoice Date]]),MONTH(tblSales[[#This Row],[Invoice Date]]),1)</f>
        <v>45627</v>
      </c>
      <c r="AJ2065" t="str">
        <f>_xlfn.XLOOKUP(tblSales[[#This Row],[Product_ID]],Products!$A:$A,Products!$B:$B,"Unknown")</f>
        <v>Titan Sling Bag Green</v>
      </c>
      <c r="AK2065" s="9">
        <f>IFERROR(tblSales[[#This Row],[Profit]]/tblSales[[#This Row],[Sales Amount]],0)</f>
        <v>0.15618149105698431</v>
      </c>
      <c r="AL2065" t="str">
        <f>IF(tblSales[[#This Row],[Discount %]]&lt;=5,"0-5%",
IF(tblSales[[#This Row],[Discount %]]&lt;=10,"5-10%",
IF(tblSales[[#This Row],[Discount %]]&lt;=15,"10-15%",
IF(tblSales[[#This Row],[Discount %]]&lt;=20,"15-20%","20%+"))))</f>
        <v>10-15%</v>
      </c>
    </row>
    <row r="2066" spans="1:38">
      <c r="A2066" s="2" t="s">
        <v>4026</v>
      </c>
      <c r="B2066" s="11">
        <v>45712</v>
      </c>
      <c r="C2066" s="2" t="s">
        <v>1401</v>
      </c>
      <c r="D2066" s="2" t="s">
        <v>509</v>
      </c>
      <c r="E2066" s="2" t="s">
        <v>973</v>
      </c>
      <c r="F2066" s="2" t="s">
        <v>193</v>
      </c>
      <c r="G2066" s="2">
        <v>4</v>
      </c>
      <c r="H2066" s="2">
        <v>1868.16</v>
      </c>
      <c r="I2066" s="2">
        <v>0</v>
      </c>
      <c r="J2066" s="2">
        <v>0</v>
      </c>
      <c r="K2066" s="2">
        <v>12</v>
      </c>
      <c r="L2066" s="2">
        <v>896.72</v>
      </c>
      <c r="M2066" s="2">
        <v>8369.36</v>
      </c>
      <c r="N2066" s="2">
        <v>4677.84</v>
      </c>
      <c r="O2066" s="2">
        <f t="shared" si="79"/>
        <v>2794.8</v>
      </c>
      <c r="P2066" s="2" t="s">
        <v>29</v>
      </c>
      <c r="Q2066" s="2" t="str">
        <f t="shared" si="80"/>
        <v>Debit Card</v>
      </c>
      <c r="R2066" s="2" t="s">
        <v>20</v>
      </c>
      <c r="S2066" s="2" t="s">
        <v>56</v>
      </c>
      <c r="T2066" s="2" t="s">
        <v>449</v>
      </c>
      <c r="U2066" s="2" t="s">
        <v>59</v>
      </c>
      <c r="V2066" t="str">
        <f>TEXT(tblSales[[#This Row],[Invoice Date]],"mmm")</f>
        <v>Feb</v>
      </c>
      <c r="W2066">
        <f>MONTH(tblSales[[#This Row],[Invoice Date]])</f>
        <v>2</v>
      </c>
      <c r="X2066">
        <f>YEAR(tblSales[[#This Row],[Invoice Date]])</f>
        <v>2025</v>
      </c>
      <c r="Y2066" t="str">
        <f>TEXT(tblSales[[#This Row],[Invoice Date]],"mmm-yyyy")</f>
        <v>Feb-2025</v>
      </c>
      <c r="Z2066" t="str">
        <f>_xlfn.XLOOKUP(tblSales[[#This Row],[Product_ID]],Products!$A:$A,Products!$C:$C,"Women Dresses")</f>
        <v>Winter Wear</v>
      </c>
      <c r="AA2066" t="str">
        <f>_xlfn.XLOOKUP(tblSales[[#This Row],[Product_ID]],Products!$A:$A,Products!$D:$D,"Unknown")</f>
        <v>Hoodie</v>
      </c>
      <c r="AB2066" t="str">
        <f>_xlfn.XLOOKUP(tblSales[[#This Row],[Product_ID]],Products!$A:$A,Products!$E:$E,"Unknown")</f>
        <v>Numero Uno</v>
      </c>
      <c r="AC2066" t="str">
        <f>_xlfn.XLOOKUP(tblSales[[#This Row],[Store_ID]],Stores!$A:$A,Stores!$B:$B,"Unknown")</f>
        <v>TrendMart Kochi High Street</v>
      </c>
      <c r="AD2066" t="str">
        <f>_xlfn.XLOOKUP(tblSales[[#This Row],[Store_ID]],Stores!$A:$A,Stores!$E:$E,"Unknown")</f>
        <v>South Zone 1</v>
      </c>
      <c r="AE2066" t="str">
        <f>_xlfn.XLOOKUP(tblSales[[#This Row],[Customer_ID]],Customers!$A:$A,Customers!$B:$B,"Unknown")</f>
        <v>Lavanya Kumar</v>
      </c>
      <c r="AF2066" t="str">
        <f>_xlfn.XLOOKUP(tblSales[[#This Row],[Customer_ID]],Customers!$A:$A,Customers!$J:$J,"Unknown")</f>
        <v>Regular</v>
      </c>
      <c r="AG2066" t="str">
        <f>_xlfn.XLOOKUP(tblSales[[#This Row],[Employee_ID]],Employees!$A:$A,Employees!$B:$B,"Unknown")</f>
        <v>Yamini Pandian</v>
      </c>
      <c r="AH2066">
        <f>IF(MONTH(tblSales[[#This Row],[Invoice Date]])&gt;=4,MONTH(tblSales[[#This Row],[Invoice Date]]),MONTH(tblSales[[#This Row],[Invoice Date]])+12)</f>
        <v>14</v>
      </c>
      <c r="AI2066" s="8">
        <f>DATE(YEAR(tblSales[[#This Row],[Invoice Date]]),MONTH(tblSales[[#This Row],[Invoice Date]]),1)</f>
        <v>45689</v>
      </c>
      <c r="AJ2066" t="str">
        <f>_xlfn.XLOOKUP(tblSales[[#This Row],[Product_ID]],Products!$A:$A,Products!$B:$B,"Unknown")</f>
        <v>Numero Uno Hoodie Pink</v>
      </c>
      <c r="AK2066" s="9">
        <f>IFERROR(tblSales[[#This Row],[Profit]]/tblSales[[#This Row],[Sales Amount]],0)</f>
        <v>0.33393234369175184</v>
      </c>
      <c r="AL2066" t="str">
        <f>IF(tblSales[[#This Row],[Discount %]]&lt;=5,"0-5%",
IF(tblSales[[#This Row],[Discount %]]&lt;=10,"5-10%",
IF(tblSales[[#This Row],[Discount %]]&lt;=15,"10-15%",
IF(tblSales[[#This Row],[Discount %]]&lt;=20,"15-20%","20%+"))))</f>
        <v>0-5%</v>
      </c>
    </row>
    <row r="2067" spans="1:38">
      <c r="A2067" s="2" t="s">
        <v>4027</v>
      </c>
      <c r="B2067" s="11">
        <v>45597</v>
      </c>
      <c r="C2067" s="2" t="s">
        <v>3088</v>
      </c>
      <c r="D2067" s="2" t="s">
        <v>323</v>
      </c>
      <c r="E2067" s="2" t="s">
        <v>1233</v>
      </c>
      <c r="F2067" s="2" t="s">
        <v>92</v>
      </c>
      <c r="G2067" s="2">
        <v>1</v>
      </c>
      <c r="H2067" s="2">
        <v>776.3</v>
      </c>
      <c r="I2067" s="2">
        <v>0</v>
      </c>
      <c r="J2067" s="2">
        <v>0</v>
      </c>
      <c r="K2067" s="2">
        <v>5</v>
      </c>
      <c r="L2067" s="2">
        <v>38.81</v>
      </c>
      <c r="M2067" s="2">
        <v>815.11</v>
      </c>
      <c r="N2067" s="2">
        <v>513.84</v>
      </c>
      <c r="O2067" s="2">
        <f t="shared" si="79"/>
        <v>262.45999999999998</v>
      </c>
      <c r="P2067" s="2" t="s">
        <v>28</v>
      </c>
      <c r="Q2067" s="2" t="str">
        <f t="shared" si="80"/>
        <v>Credit Card</v>
      </c>
      <c r="R2067" s="2" t="s">
        <v>20</v>
      </c>
      <c r="S2067" s="2" t="s">
        <v>56</v>
      </c>
      <c r="T2067" s="2" t="s">
        <v>682</v>
      </c>
      <c r="U2067" s="2" t="s">
        <v>59</v>
      </c>
      <c r="V2067" t="str">
        <f>TEXT(tblSales[[#This Row],[Invoice Date]],"mmm")</f>
        <v>Nov</v>
      </c>
      <c r="W2067">
        <f>MONTH(tblSales[[#This Row],[Invoice Date]])</f>
        <v>11</v>
      </c>
      <c r="X2067">
        <f>YEAR(tblSales[[#This Row],[Invoice Date]])</f>
        <v>2024</v>
      </c>
      <c r="Y2067" t="str">
        <f>TEXT(tblSales[[#This Row],[Invoice Date]],"mmm-yyyy")</f>
        <v>Nov-2024</v>
      </c>
      <c r="Z2067" t="str">
        <f>_xlfn.XLOOKUP(tblSales[[#This Row],[Product_ID]],Products!$A:$A,Products!$C:$C,"Women Dresses")</f>
        <v>Wallets</v>
      </c>
      <c r="AA2067" t="str">
        <f>_xlfn.XLOOKUP(tblSales[[#This Row],[Product_ID]],Products!$A:$A,Products!$D:$D,"Unknown")</f>
        <v>Card Holder</v>
      </c>
      <c r="AB2067" t="str">
        <f>_xlfn.XLOOKUP(tblSales[[#This Row],[Product_ID]],Products!$A:$A,Products!$E:$E,"Unknown")</f>
        <v>Tanishq</v>
      </c>
      <c r="AC2067" t="str">
        <f>_xlfn.XLOOKUP(tblSales[[#This Row],[Store_ID]],Stores!$A:$A,Stores!$B:$B,"Unknown")</f>
        <v>TrendMart Visakhapatnam Standard</v>
      </c>
      <c r="AD2067" t="str">
        <f>_xlfn.XLOOKUP(tblSales[[#This Row],[Store_ID]],Stores!$A:$A,Stores!$E:$E,"Unknown")</f>
        <v>South Zone 3</v>
      </c>
      <c r="AE2067" t="str">
        <f>_xlfn.XLOOKUP(tblSales[[#This Row],[Customer_ID]],Customers!$A:$A,Customers!$B:$B,"Unknown")</f>
        <v>Devraj Naicker</v>
      </c>
      <c r="AF2067" t="str">
        <f>_xlfn.XLOOKUP(tblSales[[#This Row],[Customer_ID]],Customers!$A:$A,Customers!$J:$J,"Unknown")</f>
        <v>Silver</v>
      </c>
      <c r="AG2067" t="str">
        <f>_xlfn.XLOOKUP(tblSales[[#This Row],[Employee_ID]],Employees!$A:$A,Employees!$B:$B,"Unknown")</f>
        <v>Manoj Ramachandran</v>
      </c>
      <c r="AH2067">
        <f>IF(MONTH(tblSales[[#This Row],[Invoice Date]])&gt;=4,MONTH(tblSales[[#This Row],[Invoice Date]]),MONTH(tblSales[[#This Row],[Invoice Date]])+12)</f>
        <v>11</v>
      </c>
      <c r="AI2067" s="8">
        <f>DATE(YEAR(tblSales[[#This Row],[Invoice Date]]),MONTH(tblSales[[#This Row],[Invoice Date]]),1)</f>
        <v>45597</v>
      </c>
      <c r="AJ2067" t="str">
        <f>_xlfn.XLOOKUP(tblSales[[#This Row],[Product_ID]],Products!$A:$A,Products!$B:$B,"Unknown")</f>
        <v>Tanishq Card Holder Cream</v>
      </c>
      <c r="AK2067" s="9">
        <f>IFERROR(tblSales[[#This Row],[Profit]]/tblSales[[#This Row],[Sales Amount]],0)</f>
        <v>0.32199335059071776</v>
      </c>
      <c r="AL2067" t="str">
        <f>IF(tblSales[[#This Row],[Discount %]]&lt;=5,"0-5%",
IF(tblSales[[#This Row],[Discount %]]&lt;=10,"5-10%",
IF(tblSales[[#This Row],[Discount %]]&lt;=15,"10-15%",
IF(tblSales[[#This Row],[Discount %]]&lt;=20,"15-20%","20%+"))))</f>
        <v>0-5%</v>
      </c>
    </row>
    <row r="2068" spans="1:38">
      <c r="A2068" s="2" t="s">
        <v>4028</v>
      </c>
      <c r="B2068" s="11">
        <v>45630</v>
      </c>
      <c r="C2068" s="2" t="s">
        <v>356</v>
      </c>
      <c r="D2068" s="2" t="s">
        <v>436</v>
      </c>
      <c r="E2068" s="2" t="s">
        <v>650</v>
      </c>
      <c r="F2068" s="2" t="s">
        <v>104</v>
      </c>
      <c r="G2068" s="2">
        <v>1</v>
      </c>
      <c r="H2068" s="2">
        <v>1680.37</v>
      </c>
      <c r="I2068" s="2">
        <v>0</v>
      </c>
      <c r="J2068" s="2">
        <v>0</v>
      </c>
      <c r="K2068" s="2">
        <v>12</v>
      </c>
      <c r="L2068" s="2">
        <v>201.64</v>
      </c>
      <c r="M2068" s="2">
        <v>1882.01</v>
      </c>
      <c r="N2068" s="2">
        <v>1140.9000000000001</v>
      </c>
      <c r="O2068" s="2">
        <f t="shared" si="79"/>
        <v>539.46999999999991</v>
      </c>
      <c r="P2068" s="2" t="s">
        <v>27</v>
      </c>
      <c r="Q2068" s="2" t="str">
        <f t="shared" si="80"/>
        <v>Cash</v>
      </c>
      <c r="R2068" s="2" t="s">
        <v>21</v>
      </c>
      <c r="S2068" s="2" t="s">
        <v>56</v>
      </c>
      <c r="T2068" s="2" t="s">
        <v>1602</v>
      </c>
      <c r="U2068" s="2" t="s">
        <v>59</v>
      </c>
      <c r="V2068" t="str">
        <f>TEXT(tblSales[[#This Row],[Invoice Date]],"mmm")</f>
        <v>Dec</v>
      </c>
      <c r="W2068">
        <f>MONTH(tblSales[[#This Row],[Invoice Date]])</f>
        <v>12</v>
      </c>
      <c r="X2068">
        <f>YEAR(tblSales[[#This Row],[Invoice Date]])</f>
        <v>2024</v>
      </c>
      <c r="Y2068" t="str">
        <f>TEXT(tblSales[[#This Row],[Invoice Date]],"mmm-yyyy")</f>
        <v>Dec-2024</v>
      </c>
      <c r="Z2068" t="str">
        <f>_xlfn.XLOOKUP(tblSales[[#This Row],[Product_ID]],Products!$A:$A,Products!$C:$C,"Women Dresses")</f>
        <v>Women Dresses</v>
      </c>
      <c r="AA2068" t="str">
        <f>_xlfn.XLOOKUP(tblSales[[#This Row],[Product_ID]],Products!$A:$A,Products!$D:$D,"Unknown")</f>
        <v>Bodycon Dress</v>
      </c>
      <c r="AB2068" t="str">
        <f>_xlfn.XLOOKUP(tblSales[[#This Row],[Product_ID]],Products!$A:$A,Products!$E:$E,"Unknown")</f>
        <v>Reebok</v>
      </c>
      <c r="AC2068" t="str">
        <f>_xlfn.XLOOKUP(tblSales[[#This Row],[Store_ID]],Stores!$A:$A,Stores!$B:$B,"Unknown")</f>
        <v>TrendMart Shivamogga Outlet</v>
      </c>
      <c r="AD2068" t="str">
        <f>_xlfn.XLOOKUP(tblSales[[#This Row],[Store_ID]],Stores!$A:$A,Stores!$E:$E,"Unknown")</f>
        <v>South Zone 2</v>
      </c>
      <c r="AE2068" t="str">
        <f>_xlfn.XLOOKUP(tblSales[[#This Row],[Customer_ID]],Customers!$A:$A,Customers!$B:$B,"Unknown")</f>
        <v>Yashoda Menon</v>
      </c>
      <c r="AF2068" t="str">
        <f>_xlfn.XLOOKUP(tblSales[[#This Row],[Customer_ID]],Customers!$A:$A,Customers!$J:$J,"Unknown")</f>
        <v>Regular</v>
      </c>
      <c r="AG2068" t="str">
        <f>_xlfn.XLOOKUP(tblSales[[#This Row],[Employee_ID]],Employees!$A:$A,Employees!$B:$B,"Unknown")</f>
        <v>Meena Krishnan</v>
      </c>
      <c r="AH2068">
        <f>IF(MONTH(tblSales[[#This Row],[Invoice Date]])&gt;=4,MONTH(tblSales[[#This Row],[Invoice Date]]),MONTH(tblSales[[#This Row],[Invoice Date]])+12)</f>
        <v>12</v>
      </c>
      <c r="AI2068" s="8">
        <f>DATE(YEAR(tblSales[[#This Row],[Invoice Date]]),MONTH(tblSales[[#This Row],[Invoice Date]]),1)</f>
        <v>45627</v>
      </c>
      <c r="AJ2068" t="str">
        <f>_xlfn.XLOOKUP(tblSales[[#This Row],[Product_ID]],Products!$A:$A,Products!$B:$B,"Unknown")</f>
        <v>Reebok Bodycon Dress Navy Blue</v>
      </c>
      <c r="AK2068" s="9">
        <f>IFERROR(tblSales[[#This Row],[Profit]]/tblSales[[#This Row],[Sales Amount]],0)</f>
        <v>0.28664566075631898</v>
      </c>
      <c r="AL2068" t="str">
        <f>IF(tblSales[[#This Row],[Discount %]]&lt;=5,"0-5%",
IF(tblSales[[#This Row],[Discount %]]&lt;=10,"5-10%",
IF(tblSales[[#This Row],[Discount %]]&lt;=15,"10-15%",
IF(tblSales[[#This Row],[Discount %]]&lt;=20,"15-20%","20%+"))))</f>
        <v>0-5%</v>
      </c>
    </row>
    <row r="2069" spans="1:38">
      <c r="A2069" s="2" t="s">
        <v>4029</v>
      </c>
      <c r="B2069" s="11">
        <v>45675</v>
      </c>
      <c r="C2069" s="2" t="s">
        <v>1823</v>
      </c>
      <c r="D2069" s="2" t="s">
        <v>573</v>
      </c>
      <c r="E2069" s="2" t="s">
        <v>949</v>
      </c>
      <c r="F2069" s="2" t="s">
        <v>386</v>
      </c>
      <c r="G2069" s="2">
        <v>2</v>
      </c>
      <c r="H2069" s="2">
        <v>6762.64</v>
      </c>
      <c r="I2069" s="2">
        <v>5</v>
      </c>
      <c r="J2069" s="2">
        <v>676.26</v>
      </c>
      <c r="K2069" s="2">
        <v>3</v>
      </c>
      <c r="L2069" s="2">
        <v>385.47</v>
      </c>
      <c r="M2069" s="2">
        <v>13234.49</v>
      </c>
      <c r="N2069" s="2">
        <v>9734.42</v>
      </c>
      <c r="O2069" s="2">
        <f t="shared" si="79"/>
        <v>3114.5999999999995</v>
      </c>
      <c r="P2069" s="2" t="s">
        <v>28</v>
      </c>
      <c r="Q2069" s="2" t="str">
        <f t="shared" si="80"/>
        <v>Credit Card</v>
      </c>
      <c r="R2069" s="2" t="s">
        <v>20</v>
      </c>
      <c r="S2069" s="2" t="s">
        <v>56</v>
      </c>
      <c r="T2069" s="2" t="s">
        <v>4030</v>
      </c>
      <c r="U2069" s="2" t="s">
        <v>60</v>
      </c>
      <c r="V2069" t="str">
        <f>TEXT(tblSales[[#This Row],[Invoice Date]],"mmm")</f>
        <v>Jan</v>
      </c>
      <c r="W2069">
        <f>MONTH(tblSales[[#This Row],[Invoice Date]])</f>
        <v>1</v>
      </c>
      <c r="X2069">
        <f>YEAR(tblSales[[#This Row],[Invoice Date]])</f>
        <v>2025</v>
      </c>
      <c r="Y2069" t="str">
        <f>TEXT(tblSales[[#This Row],[Invoice Date]],"mmm-yyyy")</f>
        <v>Jan-2025</v>
      </c>
      <c r="Z2069" t="str">
        <f>_xlfn.XLOOKUP(tblSales[[#This Row],[Product_ID]],Products!$A:$A,Products!$C:$C,"Women Dresses")</f>
        <v>Jewellery</v>
      </c>
      <c r="AA2069" t="str">
        <f>_xlfn.XLOOKUP(tblSales[[#This Row],[Product_ID]],Products!$A:$A,Products!$D:$D,"Unknown")</f>
        <v>Earrings</v>
      </c>
      <c r="AB2069" t="str">
        <f>_xlfn.XLOOKUP(tblSales[[#This Row],[Product_ID]],Products!$A:$A,Products!$E:$E,"Unknown")</f>
        <v>Global Desi</v>
      </c>
      <c r="AC2069" t="str">
        <f>_xlfn.XLOOKUP(tblSales[[#This Row],[Store_ID]],Stores!$A:$A,Stores!$B:$B,"Unknown")</f>
        <v>TrendMart Tumakuru Standard</v>
      </c>
      <c r="AD2069" t="str">
        <f>_xlfn.XLOOKUP(tblSales[[#This Row],[Store_ID]],Stores!$A:$A,Stores!$E:$E,"Unknown")</f>
        <v>South Zone 2</v>
      </c>
      <c r="AE2069" t="str">
        <f>_xlfn.XLOOKUP(tblSales[[#This Row],[Customer_ID]],Customers!$A:$A,Customers!$B:$B,"Unknown")</f>
        <v>Devraj Iyengar</v>
      </c>
      <c r="AF2069" t="str">
        <f>_xlfn.XLOOKUP(tblSales[[#This Row],[Customer_ID]],Customers!$A:$A,Customers!$J:$J,"Unknown")</f>
        <v>Gold</v>
      </c>
      <c r="AG2069" t="str">
        <f>_xlfn.XLOOKUP(tblSales[[#This Row],[Employee_ID]],Employees!$A:$A,Employees!$B:$B,"Unknown")</f>
        <v>Malini Gowda</v>
      </c>
      <c r="AH2069">
        <f>IF(MONTH(tblSales[[#This Row],[Invoice Date]])&gt;=4,MONTH(tblSales[[#This Row],[Invoice Date]]),MONTH(tblSales[[#This Row],[Invoice Date]])+12)</f>
        <v>13</v>
      </c>
      <c r="AI2069" s="8">
        <f>DATE(YEAR(tblSales[[#This Row],[Invoice Date]]),MONTH(tblSales[[#This Row],[Invoice Date]]),1)</f>
        <v>45658</v>
      </c>
      <c r="AJ2069" t="str">
        <f>_xlfn.XLOOKUP(tblSales[[#This Row],[Product_ID]],Products!$A:$A,Products!$B:$B,"Unknown")</f>
        <v>Global Desi Earrings Green</v>
      </c>
      <c r="AK2069" s="9">
        <f>IFERROR(tblSales[[#This Row],[Profit]]/tblSales[[#This Row],[Sales Amount]],0)</f>
        <v>0.23533963152339074</v>
      </c>
      <c r="AL2069" t="str">
        <f>IF(tblSales[[#This Row],[Discount %]]&lt;=5,"0-5%",
IF(tblSales[[#This Row],[Discount %]]&lt;=10,"5-10%",
IF(tblSales[[#This Row],[Discount %]]&lt;=15,"10-15%",
IF(tblSales[[#This Row],[Discount %]]&lt;=20,"15-20%","20%+"))))</f>
        <v>0-5%</v>
      </c>
    </row>
    <row r="2070" spans="1:38">
      <c r="A2070" s="2" t="s">
        <v>4031</v>
      </c>
      <c r="B2070" s="11">
        <v>45571</v>
      </c>
      <c r="C2070" s="2" t="s">
        <v>1697</v>
      </c>
      <c r="D2070" s="2" t="s">
        <v>1081</v>
      </c>
      <c r="E2070" s="2" t="s">
        <v>91</v>
      </c>
      <c r="F2070" s="2" t="s">
        <v>216</v>
      </c>
      <c r="G2070" s="2">
        <v>3</v>
      </c>
      <c r="H2070" s="2">
        <v>3691</v>
      </c>
      <c r="I2070" s="2">
        <v>20</v>
      </c>
      <c r="J2070" s="2">
        <v>2214.6</v>
      </c>
      <c r="K2070" s="2">
        <v>12</v>
      </c>
      <c r="L2070" s="2">
        <v>1063.01</v>
      </c>
      <c r="M2070" s="2">
        <v>9921.41</v>
      </c>
      <c r="N2070" s="2">
        <v>8196.93</v>
      </c>
      <c r="O2070" s="2">
        <f t="shared" si="79"/>
        <v>661.46999999999957</v>
      </c>
      <c r="P2070" s="2" t="s">
        <v>30</v>
      </c>
      <c r="Q2070" s="2" t="str">
        <f t="shared" si="80"/>
        <v>EMI</v>
      </c>
      <c r="R2070" s="2" t="s">
        <v>21</v>
      </c>
      <c r="S2070" s="2" t="s">
        <v>56</v>
      </c>
      <c r="T2070" s="2" t="s">
        <v>3303</v>
      </c>
      <c r="U2070" s="2" t="s">
        <v>60</v>
      </c>
      <c r="V2070" t="str">
        <f>TEXT(tblSales[[#This Row],[Invoice Date]],"mmm")</f>
        <v>Oct</v>
      </c>
      <c r="W2070">
        <f>MONTH(tblSales[[#This Row],[Invoice Date]])</f>
        <v>10</v>
      </c>
      <c r="X2070">
        <f>YEAR(tblSales[[#This Row],[Invoice Date]])</f>
        <v>2024</v>
      </c>
      <c r="Y2070" t="str">
        <f>TEXT(tblSales[[#This Row],[Invoice Date]],"mmm-yyyy")</f>
        <v>Oct-2024</v>
      </c>
      <c r="Z2070" t="str">
        <f>_xlfn.XLOOKUP(tblSales[[#This Row],[Product_ID]],Products!$A:$A,Products!$C:$C,"Women Dresses")</f>
        <v>Women Sarees</v>
      </c>
      <c r="AA2070" t="str">
        <f>_xlfn.XLOOKUP(tblSales[[#This Row],[Product_ID]],Products!$A:$A,Products!$D:$D,"Unknown")</f>
        <v>Georgette Saree</v>
      </c>
      <c r="AB2070" t="str">
        <f>_xlfn.XLOOKUP(tblSales[[#This Row],[Product_ID]],Products!$A:$A,Products!$E:$E,"Unknown")</f>
        <v>Sparx</v>
      </c>
      <c r="AC2070" t="str">
        <f>_xlfn.XLOOKUP(tblSales[[#This Row],[Store_ID]],Stores!$A:$A,Stores!$B:$B,"Unknown")</f>
        <v>TrendMart Vijayawada High Street</v>
      </c>
      <c r="AD2070" t="str">
        <f>_xlfn.XLOOKUP(tblSales[[#This Row],[Store_ID]],Stores!$A:$A,Stores!$E:$E,"Unknown")</f>
        <v>South Zone 3</v>
      </c>
      <c r="AE2070" t="str">
        <f>_xlfn.XLOOKUP(tblSales[[#This Row],[Customer_ID]],Customers!$A:$A,Customers!$B:$B,"Unknown")</f>
        <v>Pranav Singh</v>
      </c>
      <c r="AF2070" t="str">
        <f>_xlfn.XLOOKUP(tblSales[[#This Row],[Customer_ID]],Customers!$A:$A,Customers!$J:$J,"Unknown")</f>
        <v>Silver</v>
      </c>
      <c r="AG2070" t="str">
        <f>_xlfn.XLOOKUP(tblSales[[#This Row],[Employee_ID]],Employees!$A:$A,Employees!$B:$B,"Unknown")</f>
        <v>Venkat Sharma</v>
      </c>
      <c r="AH2070">
        <f>IF(MONTH(tblSales[[#This Row],[Invoice Date]])&gt;=4,MONTH(tblSales[[#This Row],[Invoice Date]]),MONTH(tblSales[[#This Row],[Invoice Date]])+12)</f>
        <v>10</v>
      </c>
      <c r="AI2070" s="8">
        <f>DATE(YEAR(tblSales[[#This Row],[Invoice Date]]),MONTH(tblSales[[#This Row],[Invoice Date]]),1)</f>
        <v>45566</v>
      </c>
      <c r="AJ2070" t="str">
        <f>_xlfn.XLOOKUP(tblSales[[#This Row],[Product_ID]],Products!$A:$A,Products!$B:$B,"Unknown")</f>
        <v>Sparx Georgette Saree Purple</v>
      </c>
      <c r="AK2070" s="9">
        <f>IFERROR(tblSales[[#This Row],[Profit]]/tblSales[[#This Row],[Sales Amount]],0)</f>
        <v>6.6670967130679978E-2</v>
      </c>
      <c r="AL2070" t="str">
        <f>IF(tblSales[[#This Row],[Discount %]]&lt;=5,"0-5%",
IF(tblSales[[#This Row],[Discount %]]&lt;=10,"5-10%",
IF(tblSales[[#This Row],[Discount %]]&lt;=15,"10-15%",
IF(tblSales[[#This Row],[Discount %]]&lt;=20,"15-20%","20%+"))))</f>
        <v>15-20%</v>
      </c>
    </row>
    <row r="2071" spans="1:38">
      <c r="A2071" s="2" t="s">
        <v>4032</v>
      </c>
      <c r="B2071" s="11">
        <v>45409</v>
      </c>
      <c r="C2071" s="2" t="s">
        <v>921</v>
      </c>
      <c r="D2071" s="2" t="s">
        <v>114</v>
      </c>
      <c r="E2071" s="2" t="s">
        <v>91</v>
      </c>
      <c r="F2071" s="2" t="s">
        <v>238</v>
      </c>
      <c r="G2071" s="2">
        <v>1</v>
      </c>
      <c r="H2071" s="2">
        <v>944.14</v>
      </c>
      <c r="I2071" s="2">
        <v>15</v>
      </c>
      <c r="J2071" s="2">
        <v>141.62</v>
      </c>
      <c r="K2071" s="2">
        <v>5</v>
      </c>
      <c r="L2071" s="2">
        <v>40.130000000000003</v>
      </c>
      <c r="M2071" s="2">
        <v>842.65</v>
      </c>
      <c r="N2071" s="2">
        <v>539.76</v>
      </c>
      <c r="O2071" s="2">
        <f t="shared" si="79"/>
        <v>262.76</v>
      </c>
      <c r="P2071" s="2" t="s">
        <v>29</v>
      </c>
      <c r="Q2071" s="2" t="str">
        <f t="shared" si="80"/>
        <v>Debit Card</v>
      </c>
      <c r="R2071" s="2" t="s">
        <v>21</v>
      </c>
      <c r="S2071" s="2" t="s">
        <v>56</v>
      </c>
      <c r="T2071" s="2" t="s">
        <v>3363</v>
      </c>
      <c r="U2071" s="2" t="s">
        <v>60</v>
      </c>
      <c r="V2071" t="str">
        <f>TEXT(tblSales[[#This Row],[Invoice Date]],"mmm")</f>
        <v>Apr</v>
      </c>
      <c r="W2071">
        <f>MONTH(tblSales[[#This Row],[Invoice Date]])</f>
        <v>4</v>
      </c>
      <c r="X2071">
        <f>YEAR(tblSales[[#This Row],[Invoice Date]])</f>
        <v>2024</v>
      </c>
      <c r="Y2071" t="str">
        <f>TEXT(tblSales[[#This Row],[Invoice Date]],"mmm-yyyy")</f>
        <v>Apr-2024</v>
      </c>
      <c r="Z2071" t="str">
        <f>_xlfn.XLOOKUP(tblSales[[#This Row],[Product_ID]],Products!$A:$A,Products!$C:$C,"Women Dresses")</f>
        <v>Women Kurtis</v>
      </c>
      <c r="AA2071" t="str">
        <f>_xlfn.XLOOKUP(tblSales[[#This Row],[Product_ID]],Products!$A:$A,Products!$D:$D,"Unknown")</f>
        <v>Printed Kurti</v>
      </c>
      <c r="AB2071" t="str">
        <f>_xlfn.XLOOKUP(tblSales[[#This Row],[Product_ID]],Products!$A:$A,Products!$E:$E,"Unknown")</f>
        <v>Reebok</v>
      </c>
      <c r="AC2071" t="str">
        <f>_xlfn.XLOOKUP(tblSales[[#This Row],[Store_ID]],Stores!$A:$A,Stores!$B:$B,"Unknown")</f>
        <v>TrendMart Vijayawada High Street</v>
      </c>
      <c r="AD2071" t="str">
        <f>_xlfn.XLOOKUP(tblSales[[#This Row],[Store_ID]],Stores!$A:$A,Stores!$E:$E,"Unknown")</f>
        <v>South Zone 3</v>
      </c>
      <c r="AE2071" t="str">
        <f>_xlfn.XLOOKUP(tblSales[[#This Row],[Customer_ID]],Customers!$A:$A,Customers!$B:$B,"Unknown")</f>
        <v>Malathi Naidu</v>
      </c>
      <c r="AF2071" t="str">
        <f>_xlfn.XLOOKUP(tblSales[[#This Row],[Customer_ID]],Customers!$A:$A,Customers!$J:$J,"Unknown")</f>
        <v>Silver</v>
      </c>
      <c r="AG2071" t="str">
        <f>_xlfn.XLOOKUP(tblSales[[#This Row],[Employee_ID]],Employees!$A:$A,Employees!$B:$B,"Unknown")</f>
        <v>Dhruv Mishra</v>
      </c>
      <c r="AH2071">
        <f>IF(MONTH(tblSales[[#This Row],[Invoice Date]])&gt;=4,MONTH(tblSales[[#This Row],[Invoice Date]]),MONTH(tblSales[[#This Row],[Invoice Date]])+12)</f>
        <v>4</v>
      </c>
      <c r="AI2071" s="8">
        <f>DATE(YEAR(tblSales[[#This Row],[Invoice Date]]),MONTH(tblSales[[#This Row],[Invoice Date]]),1)</f>
        <v>45383</v>
      </c>
      <c r="AJ2071" t="str">
        <f>_xlfn.XLOOKUP(tblSales[[#This Row],[Product_ID]],Products!$A:$A,Products!$B:$B,"Unknown")</f>
        <v>Reebok Printed Kurti Wine</v>
      </c>
      <c r="AK2071" s="9">
        <f>IFERROR(tblSales[[#This Row],[Profit]]/tblSales[[#This Row],[Sales Amount]],0)</f>
        <v>0.31182578769358571</v>
      </c>
      <c r="AL2071" t="str">
        <f>IF(tblSales[[#This Row],[Discount %]]&lt;=5,"0-5%",
IF(tblSales[[#This Row],[Discount %]]&lt;=10,"5-10%",
IF(tblSales[[#This Row],[Discount %]]&lt;=15,"10-15%",
IF(tblSales[[#This Row],[Discount %]]&lt;=20,"15-20%","20%+"))))</f>
        <v>10-15%</v>
      </c>
    </row>
    <row r="2072" spans="1:38">
      <c r="A2072" s="2" t="s">
        <v>4033</v>
      </c>
      <c r="B2072" s="11">
        <v>45672</v>
      </c>
      <c r="C2072" s="2" t="s">
        <v>1517</v>
      </c>
      <c r="D2072" s="2" t="s">
        <v>1171</v>
      </c>
      <c r="E2072" s="2" t="s">
        <v>432</v>
      </c>
      <c r="F2072" s="2" t="s">
        <v>523</v>
      </c>
      <c r="G2072" s="2">
        <v>1</v>
      </c>
      <c r="H2072" s="2">
        <v>2904.71</v>
      </c>
      <c r="I2072" s="2">
        <v>20</v>
      </c>
      <c r="J2072" s="2">
        <v>580.94000000000005</v>
      </c>
      <c r="K2072" s="2">
        <v>12</v>
      </c>
      <c r="L2072" s="2">
        <v>278.85000000000002</v>
      </c>
      <c r="M2072" s="2">
        <v>2602.62</v>
      </c>
      <c r="N2072" s="2">
        <v>2039.7</v>
      </c>
      <c r="O2072" s="2">
        <f t="shared" si="79"/>
        <v>284.06999999999982</v>
      </c>
      <c r="P2072" s="2" t="s">
        <v>32</v>
      </c>
      <c r="Q2072" s="2" t="str">
        <f t="shared" si="80"/>
        <v>UPI</v>
      </c>
      <c r="R2072" s="2" t="s">
        <v>20</v>
      </c>
      <c r="S2072" s="2" t="s">
        <v>56</v>
      </c>
      <c r="T2072" s="2" t="s">
        <v>575</v>
      </c>
      <c r="U2072" s="2" t="s">
        <v>59</v>
      </c>
      <c r="V2072" t="str">
        <f>TEXT(tblSales[[#This Row],[Invoice Date]],"mmm")</f>
        <v>Jan</v>
      </c>
      <c r="W2072">
        <f>MONTH(tblSales[[#This Row],[Invoice Date]])</f>
        <v>1</v>
      </c>
      <c r="X2072">
        <f>YEAR(tblSales[[#This Row],[Invoice Date]])</f>
        <v>2025</v>
      </c>
      <c r="Y2072" t="str">
        <f>TEXT(tblSales[[#This Row],[Invoice Date]],"mmm-yyyy")</f>
        <v>Jan-2025</v>
      </c>
      <c r="Z2072" t="str">
        <f>_xlfn.XLOOKUP(tblSales[[#This Row],[Product_ID]],Products!$A:$A,Products!$C:$C,"Women Dresses")</f>
        <v>Watches</v>
      </c>
      <c r="AA2072" t="str">
        <f>_xlfn.XLOOKUP(tblSales[[#This Row],[Product_ID]],Products!$A:$A,Products!$D:$D,"Unknown")</f>
        <v>Digital Watch</v>
      </c>
      <c r="AB2072" t="str">
        <f>_xlfn.XLOOKUP(tblSales[[#This Row],[Product_ID]],Products!$A:$A,Products!$E:$E,"Unknown")</f>
        <v>Fossil</v>
      </c>
      <c r="AC2072" t="str">
        <f>_xlfn.XLOOKUP(tblSales[[#This Row],[Store_ID]],Stores!$A:$A,Stores!$B:$B,"Unknown")</f>
        <v>TrendMart Mangaluru Mall Kiosk</v>
      </c>
      <c r="AD2072" t="str">
        <f>_xlfn.XLOOKUP(tblSales[[#This Row],[Store_ID]],Stores!$A:$A,Stores!$E:$E,"Unknown")</f>
        <v>South Zone 2</v>
      </c>
      <c r="AE2072" t="str">
        <f>_xlfn.XLOOKUP(tblSales[[#This Row],[Customer_ID]],Customers!$A:$A,Customers!$B:$B,"Unknown")</f>
        <v>Yogesh Venkatesan</v>
      </c>
      <c r="AF2072" t="str">
        <f>_xlfn.XLOOKUP(tblSales[[#This Row],[Customer_ID]],Customers!$A:$A,Customers!$J:$J,"Unknown")</f>
        <v>Regular</v>
      </c>
      <c r="AG2072" t="str">
        <f>_xlfn.XLOOKUP(tblSales[[#This Row],[Employee_ID]],Employees!$A:$A,Employees!$B:$B,"Unknown")</f>
        <v>Vinod Hegde</v>
      </c>
      <c r="AH2072">
        <f>IF(MONTH(tblSales[[#This Row],[Invoice Date]])&gt;=4,MONTH(tblSales[[#This Row],[Invoice Date]]),MONTH(tblSales[[#This Row],[Invoice Date]])+12)</f>
        <v>13</v>
      </c>
      <c r="AI2072" s="8">
        <f>DATE(YEAR(tblSales[[#This Row],[Invoice Date]]),MONTH(tblSales[[#This Row],[Invoice Date]]),1)</f>
        <v>45658</v>
      </c>
      <c r="AJ2072" t="str">
        <f>_xlfn.XLOOKUP(tblSales[[#This Row],[Product_ID]],Products!$A:$A,Products!$B:$B,"Unknown")</f>
        <v>Fossil Digital Watch Maroon</v>
      </c>
      <c r="AK2072" s="9">
        <f>IFERROR(tblSales[[#This Row],[Profit]]/tblSales[[#This Row],[Sales Amount]],0)</f>
        <v>0.10914770500495648</v>
      </c>
      <c r="AL2072" t="str">
        <f>IF(tblSales[[#This Row],[Discount %]]&lt;=5,"0-5%",
IF(tblSales[[#This Row],[Discount %]]&lt;=10,"5-10%",
IF(tblSales[[#This Row],[Discount %]]&lt;=15,"10-15%",
IF(tblSales[[#This Row],[Discount %]]&lt;=20,"15-20%","20%+"))))</f>
        <v>15-20%</v>
      </c>
    </row>
    <row r="2073" spans="1:38">
      <c r="A2073" s="2" t="s">
        <v>4034</v>
      </c>
      <c r="B2073" s="11">
        <v>45409</v>
      </c>
      <c r="C2073" s="2" t="s">
        <v>291</v>
      </c>
      <c r="D2073" s="2" t="s">
        <v>1519</v>
      </c>
      <c r="E2073" s="2" t="s">
        <v>115</v>
      </c>
      <c r="F2073" s="2" t="s">
        <v>140</v>
      </c>
      <c r="G2073" s="2">
        <v>3</v>
      </c>
      <c r="H2073" s="2">
        <v>1013.95</v>
      </c>
      <c r="I2073" s="2">
        <v>0</v>
      </c>
      <c r="J2073" s="2">
        <v>0</v>
      </c>
      <c r="K2073" s="2">
        <v>12</v>
      </c>
      <c r="L2073" s="2">
        <v>365.02</v>
      </c>
      <c r="M2073" s="2">
        <v>3406.87</v>
      </c>
      <c r="N2073" s="2">
        <v>2087.0100000000002</v>
      </c>
      <c r="O2073" s="2">
        <f t="shared" si="79"/>
        <v>954.83999999999969</v>
      </c>
      <c r="P2073" s="2" t="s">
        <v>32</v>
      </c>
      <c r="Q2073" s="2" t="str">
        <f t="shared" si="80"/>
        <v>UPI</v>
      </c>
      <c r="R2073" s="2" t="s">
        <v>21</v>
      </c>
      <c r="S2073" s="2" t="s">
        <v>56</v>
      </c>
      <c r="T2073" s="2" t="s">
        <v>635</v>
      </c>
      <c r="U2073" s="2" t="s">
        <v>60</v>
      </c>
      <c r="V2073" t="str">
        <f>TEXT(tblSales[[#This Row],[Invoice Date]],"mmm")</f>
        <v>Apr</v>
      </c>
      <c r="W2073">
        <f>MONTH(tblSales[[#This Row],[Invoice Date]])</f>
        <v>4</v>
      </c>
      <c r="X2073">
        <f>YEAR(tblSales[[#This Row],[Invoice Date]])</f>
        <v>2024</v>
      </c>
      <c r="Y2073" t="str">
        <f>TEXT(tblSales[[#This Row],[Invoice Date]],"mmm-yyyy")</f>
        <v>Apr-2024</v>
      </c>
      <c r="Z2073" t="str">
        <f>_xlfn.XLOOKUP(tblSales[[#This Row],[Product_ID]],Products!$A:$A,Products!$C:$C,"Women Dresses")</f>
        <v>Handbags</v>
      </c>
      <c r="AA2073" t="str">
        <f>_xlfn.XLOOKUP(tblSales[[#This Row],[Product_ID]],Products!$A:$A,Products!$D:$D,"Unknown")</f>
        <v>Clutch</v>
      </c>
      <c r="AB2073" t="str">
        <f>_xlfn.XLOOKUP(tblSales[[#This Row],[Product_ID]],Products!$A:$A,Products!$E:$E,"Unknown")</f>
        <v>W for Woman</v>
      </c>
      <c r="AC2073" t="str">
        <f>_xlfn.XLOOKUP(tblSales[[#This Row],[Store_ID]],Stores!$A:$A,Stores!$B:$B,"Unknown")</f>
        <v>TrendMart Thoothukudi Flagship</v>
      </c>
      <c r="AD2073" t="str">
        <f>_xlfn.XLOOKUP(tblSales[[#This Row],[Store_ID]],Stores!$A:$A,Stores!$E:$E,"Unknown")</f>
        <v>South Zone 1</v>
      </c>
      <c r="AE2073" t="str">
        <f>_xlfn.XLOOKUP(tblSales[[#This Row],[Customer_ID]],Customers!$A:$A,Customers!$B:$B,"Unknown")</f>
        <v>Raghu Sundaram</v>
      </c>
      <c r="AF2073" t="str">
        <f>_xlfn.XLOOKUP(tblSales[[#This Row],[Customer_ID]],Customers!$A:$A,Customers!$J:$J,"Unknown")</f>
        <v>Silver</v>
      </c>
      <c r="AG2073" t="str">
        <f>_xlfn.XLOOKUP(tblSales[[#This Row],[Employee_ID]],Employees!$A:$A,Employees!$B:$B,"Unknown")</f>
        <v>Charulatha Kumar</v>
      </c>
      <c r="AH2073">
        <f>IF(MONTH(tblSales[[#This Row],[Invoice Date]])&gt;=4,MONTH(tblSales[[#This Row],[Invoice Date]]),MONTH(tblSales[[#This Row],[Invoice Date]])+12)</f>
        <v>4</v>
      </c>
      <c r="AI2073" s="8">
        <f>DATE(YEAR(tblSales[[#This Row],[Invoice Date]]),MONTH(tblSales[[#This Row],[Invoice Date]]),1)</f>
        <v>45383</v>
      </c>
      <c r="AJ2073" t="str">
        <f>_xlfn.XLOOKUP(tblSales[[#This Row],[Product_ID]],Products!$A:$A,Products!$B:$B,"Unknown")</f>
        <v>W for Woman Clutch Sky Blue</v>
      </c>
      <c r="AK2073" s="9">
        <f>IFERROR(tblSales[[#This Row],[Profit]]/tblSales[[#This Row],[Sales Amount]],0)</f>
        <v>0.28026898590201554</v>
      </c>
      <c r="AL2073" t="str">
        <f>IF(tblSales[[#This Row],[Discount %]]&lt;=5,"0-5%",
IF(tblSales[[#This Row],[Discount %]]&lt;=10,"5-10%",
IF(tblSales[[#This Row],[Discount %]]&lt;=15,"10-15%",
IF(tblSales[[#This Row],[Discount %]]&lt;=20,"15-20%","20%+"))))</f>
        <v>0-5%</v>
      </c>
    </row>
    <row r="2074" spans="1:38">
      <c r="A2074" s="2" t="s">
        <v>4035</v>
      </c>
      <c r="B2074" s="11">
        <v>45583</v>
      </c>
      <c r="C2074" s="2" t="s">
        <v>1601</v>
      </c>
      <c r="D2074" s="2" t="s">
        <v>1038</v>
      </c>
      <c r="E2074" s="2" t="s">
        <v>432</v>
      </c>
      <c r="F2074" s="2" t="s">
        <v>128</v>
      </c>
      <c r="G2074" s="2">
        <v>1</v>
      </c>
      <c r="H2074" s="2">
        <v>845.02</v>
      </c>
      <c r="I2074" s="2">
        <v>5</v>
      </c>
      <c r="J2074" s="2">
        <v>42.25</v>
      </c>
      <c r="K2074" s="2">
        <v>5</v>
      </c>
      <c r="L2074" s="2">
        <v>40.14</v>
      </c>
      <c r="M2074" s="2">
        <v>842.91</v>
      </c>
      <c r="N2074" s="2">
        <v>599.28</v>
      </c>
      <c r="O2074" s="2">
        <f t="shared" si="79"/>
        <v>203.49</v>
      </c>
      <c r="P2074" s="2" t="s">
        <v>32</v>
      </c>
      <c r="Q2074" s="2" t="str">
        <f t="shared" si="80"/>
        <v>UPI</v>
      </c>
      <c r="R2074" s="2" t="s">
        <v>20</v>
      </c>
      <c r="S2074" s="2" t="s">
        <v>56</v>
      </c>
      <c r="T2074" s="2" t="s">
        <v>330</v>
      </c>
      <c r="U2074" s="2" t="s">
        <v>59</v>
      </c>
      <c r="V2074" t="str">
        <f>TEXT(tblSales[[#This Row],[Invoice Date]],"mmm")</f>
        <v>Oct</v>
      </c>
      <c r="W2074">
        <f>MONTH(tblSales[[#This Row],[Invoice Date]])</f>
        <v>10</v>
      </c>
      <c r="X2074">
        <f>YEAR(tblSales[[#This Row],[Invoice Date]])</f>
        <v>2024</v>
      </c>
      <c r="Y2074" t="str">
        <f>TEXT(tblSales[[#This Row],[Invoice Date]],"mmm-yyyy")</f>
        <v>Oct-2024</v>
      </c>
      <c r="Z2074" t="str">
        <f>_xlfn.XLOOKUP(tblSales[[#This Row],[Product_ID]],Products!$A:$A,Products!$C:$C,"Women Dresses")</f>
        <v>Women Kurtis</v>
      </c>
      <c r="AA2074" t="str">
        <f>_xlfn.XLOOKUP(tblSales[[#This Row],[Product_ID]],Products!$A:$A,Products!$D:$D,"Unknown")</f>
        <v>Straight Kurti</v>
      </c>
      <c r="AB2074" t="str">
        <f>_xlfn.XLOOKUP(tblSales[[#This Row],[Product_ID]],Products!$A:$A,Products!$E:$E,"Unknown")</f>
        <v>Metro Shoes</v>
      </c>
      <c r="AC2074" t="str">
        <f>_xlfn.XLOOKUP(tblSales[[#This Row],[Store_ID]],Stores!$A:$A,Stores!$B:$B,"Unknown")</f>
        <v>TrendMart Mangaluru Mall Kiosk</v>
      </c>
      <c r="AD2074" t="str">
        <f>_xlfn.XLOOKUP(tblSales[[#This Row],[Store_ID]],Stores!$A:$A,Stores!$E:$E,"Unknown")</f>
        <v>South Zone 2</v>
      </c>
      <c r="AE2074" t="str">
        <f>_xlfn.XLOOKUP(tblSales[[#This Row],[Customer_ID]],Customers!$A:$A,Customers!$B:$B,"Unknown")</f>
        <v>Girish Chettiar</v>
      </c>
      <c r="AF2074" t="str">
        <f>_xlfn.XLOOKUP(tblSales[[#This Row],[Customer_ID]],Customers!$A:$A,Customers!$J:$J,"Unknown")</f>
        <v>Regular</v>
      </c>
      <c r="AG2074" t="str">
        <f>_xlfn.XLOOKUP(tblSales[[#This Row],[Employee_ID]],Employees!$A:$A,Employees!$B:$B,"Unknown")</f>
        <v>Praveen Gupta</v>
      </c>
      <c r="AH2074">
        <f>IF(MONTH(tblSales[[#This Row],[Invoice Date]])&gt;=4,MONTH(tblSales[[#This Row],[Invoice Date]]),MONTH(tblSales[[#This Row],[Invoice Date]])+12)</f>
        <v>10</v>
      </c>
      <c r="AI2074" s="8">
        <f>DATE(YEAR(tblSales[[#This Row],[Invoice Date]]),MONTH(tblSales[[#This Row],[Invoice Date]]),1)</f>
        <v>45566</v>
      </c>
      <c r="AJ2074" t="str">
        <f>_xlfn.XLOOKUP(tblSales[[#This Row],[Product_ID]],Products!$A:$A,Products!$B:$B,"Unknown")</f>
        <v>Metro Shoes Straight Kurti Green</v>
      </c>
      <c r="AK2074" s="9">
        <f>IFERROR(tblSales[[#This Row],[Profit]]/tblSales[[#This Row],[Sales Amount]],0)</f>
        <v>0.24141367405772859</v>
      </c>
      <c r="AL2074" t="str">
        <f>IF(tblSales[[#This Row],[Discount %]]&lt;=5,"0-5%",
IF(tblSales[[#This Row],[Discount %]]&lt;=10,"5-10%",
IF(tblSales[[#This Row],[Discount %]]&lt;=15,"10-15%",
IF(tblSales[[#This Row],[Discount %]]&lt;=20,"15-20%","20%+"))))</f>
        <v>0-5%</v>
      </c>
    </row>
    <row r="2075" spans="1:38">
      <c r="A2075" s="2" t="s">
        <v>4036</v>
      </c>
      <c r="B2075" s="11">
        <v>45708</v>
      </c>
      <c r="C2075" s="2" t="s">
        <v>3035</v>
      </c>
      <c r="D2075" s="2" t="s">
        <v>1833</v>
      </c>
      <c r="E2075" s="2" t="s">
        <v>103</v>
      </c>
      <c r="F2075" s="2" t="s">
        <v>122</v>
      </c>
      <c r="G2075" s="2">
        <v>1</v>
      </c>
      <c r="H2075" s="2">
        <v>1663.88</v>
      </c>
      <c r="I2075" s="2">
        <v>15</v>
      </c>
      <c r="J2075" s="2">
        <v>249.58</v>
      </c>
      <c r="K2075" s="2">
        <v>12</v>
      </c>
      <c r="L2075" s="2">
        <v>169.72</v>
      </c>
      <c r="M2075" s="2">
        <v>1584.02</v>
      </c>
      <c r="N2075" s="2">
        <v>1331.55</v>
      </c>
      <c r="O2075" s="2">
        <f t="shared" si="79"/>
        <v>82.750000000000028</v>
      </c>
      <c r="P2075" s="2" t="s">
        <v>27</v>
      </c>
      <c r="Q2075" s="2" t="str">
        <f t="shared" si="80"/>
        <v>Cash</v>
      </c>
      <c r="R2075" s="2" t="s">
        <v>20</v>
      </c>
      <c r="S2075" s="2" t="s">
        <v>56</v>
      </c>
      <c r="T2075" s="2" t="s">
        <v>825</v>
      </c>
      <c r="U2075" s="2" t="s">
        <v>59</v>
      </c>
      <c r="V2075" t="str">
        <f>TEXT(tblSales[[#This Row],[Invoice Date]],"mmm")</f>
        <v>Feb</v>
      </c>
      <c r="W2075">
        <f>MONTH(tblSales[[#This Row],[Invoice Date]])</f>
        <v>2</v>
      </c>
      <c r="X2075">
        <f>YEAR(tblSales[[#This Row],[Invoice Date]])</f>
        <v>2025</v>
      </c>
      <c r="Y2075" t="str">
        <f>TEXT(tblSales[[#This Row],[Invoice Date]],"mmm-yyyy")</f>
        <v>Feb-2025</v>
      </c>
      <c r="Z2075" t="str">
        <f>_xlfn.XLOOKUP(tblSales[[#This Row],[Product_ID]],Products!$A:$A,Products!$C:$C,"Women Dresses")</f>
        <v>Women Sarees</v>
      </c>
      <c r="AA2075" t="str">
        <f>_xlfn.XLOOKUP(tblSales[[#This Row],[Product_ID]],Products!$A:$A,Products!$D:$D,"Unknown")</f>
        <v>Printed Saree</v>
      </c>
      <c r="AB2075" t="str">
        <f>_xlfn.XLOOKUP(tblSales[[#This Row],[Product_ID]],Products!$A:$A,Products!$E:$E,"Unknown")</f>
        <v>Sonata</v>
      </c>
      <c r="AC2075" t="str">
        <f>_xlfn.XLOOKUP(tblSales[[#This Row],[Store_ID]],Stores!$A:$A,Stores!$B:$B,"Unknown")</f>
        <v>TrendMart Tirupati Standard</v>
      </c>
      <c r="AD2075" t="str">
        <f>_xlfn.XLOOKUP(tblSales[[#This Row],[Store_ID]],Stores!$A:$A,Stores!$E:$E,"Unknown")</f>
        <v>South Zone 3</v>
      </c>
      <c r="AE2075" t="str">
        <f>_xlfn.XLOOKUP(tblSales[[#This Row],[Customer_ID]],Customers!$A:$A,Customers!$B:$B,"Unknown")</f>
        <v>Vasanthi Subramaniam</v>
      </c>
      <c r="AF2075" t="str">
        <f>_xlfn.XLOOKUP(tblSales[[#This Row],[Customer_ID]],Customers!$A:$A,Customers!$J:$J,"Unknown")</f>
        <v>Silver</v>
      </c>
      <c r="AG2075" t="str">
        <f>_xlfn.XLOOKUP(tblSales[[#This Row],[Employee_ID]],Employees!$A:$A,Employees!$B:$B,"Unknown")</f>
        <v>Rahul Krishnan</v>
      </c>
      <c r="AH2075">
        <f>IF(MONTH(tblSales[[#This Row],[Invoice Date]])&gt;=4,MONTH(tblSales[[#This Row],[Invoice Date]]),MONTH(tblSales[[#This Row],[Invoice Date]])+12)</f>
        <v>14</v>
      </c>
      <c r="AI2075" s="8">
        <f>DATE(YEAR(tblSales[[#This Row],[Invoice Date]]),MONTH(tblSales[[#This Row],[Invoice Date]]),1)</f>
        <v>45689</v>
      </c>
      <c r="AJ2075" t="str">
        <f>_xlfn.XLOOKUP(tblSales[[#This Row],[Product_ID]],Products!$A:$A,Products!$B:$B,"Unknown")</f>
        <v>Sonata Printed Saree Peach</v>
      </c>
      <c r="AK2075" s="9">
        <f>IFERROR(tblSales[[#This Row],[Profit]]/tblSales[[#This Row],[Sales Amount]],0)</f>
        <v>5.2240502013863481E-2</v>
      </c>
      <c r="AL2075" t="str">
        <f>IF(tblSales[[#This Row],[Discount %]]&lt;=5,"0-5%",
IF(tblSales[[#This Row],[Discount %]]&lt;=10,"5-10%",
IF(tblSales[[#This Row],[Discount %]]&lt;=15,"10-15%",
IF(tblSales[[#This Row],[Discount %]]&lt;=20,"15-20%","20%+"))))</f>
        <v>10-15%</v>
      </c>
    </row>
    <row r="2076" spans="1:38">
      <c r="A2076" s="2" t="s">
        <v>4037</v>
      </c>
      <c r="B2076" s="11">
        <v>45542</v>
      </c>
      <c r="C2076" s="2" t="s">
        <v>2856</v>
      </c>
      <c r="D2076" s="2" t="s">
        <v>602</v>
      </c>
      <c r="E2076" s="2" t="s">
        <v>448</v>
      </c>
      <c r="F2076" s="2" t="s">
        <v>140</v>
      </c>
      <c r="G2076" s="2">
        <v>4</v>
      </c>
      <c r="H2076" s="2">
        <v>315.19</v>
      </c>
      <c r="I2076" s="2">
        <v>30</v>
      </c>
      <c r="J2076" s="2">
        <v>378.23</v>
      </c>
      <c r="K2076" s="2">
        <v>5</v>
      </c>
      <c r="L2076" s="2">
        <v>44.13</v>
      </c>
      <c r="M2076" s="2">
        <v>926.66</v>
      </c>
      <c r="N2076" s="2">
        <v>687.6</v>
      </c>
      <c r="O2076" s="2">
        <f t="shared" si="79"/>
        <v>194.92999999999995</v>
      </c>
      <c r="P2076" s="2" t="s">
        <v>29</v>
      </c>
      <c r="Q2076" s="2" t="str">
        <f t="shared" si="80"/>
        <v>Debit Card</v>
      </c>
      <c r="R2076" s="2" t="s">
        <v>21</v>
      </c>
      <c r="S2076" s="2" t="s">
        <v>56</v>
      </c>
      <c r="T2076" s="2" t="s">
        <v>2904</v>
      </c>
      <c r="U2076" s="2" t="s">
        <v>60</v>
      </c>
      <c r="V2076" t="str">
        <f>TEXT(tblSales[[#This Row],[Invoice Date]],"mmm")</f>
        <v>Sep</v>
      </c>
      <c r="W2076">
        <f>MONTH(tblSales[[#This Row],[Invoice Date]])</f>
        <v>9</v>
      </c>
      <c r="X2076">
        <f>YEAR(tblSales[[#This Row],[Invoice Date]])</f>
        <v>2024</v>
      </c>
      <c r="Y2076" t="str">
        <f>TEXT(tblSales[[#This Row],[Invoice Date]],"mmm-yyyy")</f>
        <v>Sep-2024</v>
      </c>
      <c r="Z2076" t="str">
        <f>_xlfn.XLOOKUP(tblSales[[#This Row],[Product_ID]],Products!$A:$A,Products!$C:$C,"Women Dresses")</f>
        <v>Accessories</v>
      </c>
      <c r="AA2076" t="str">
        <f>_xlfn.XLOOKUP(tblSales[[#This Row],[Product_ID]],Products!$A:$A,Products!$D:$D,"Unknown")</f>
        <v>Sunglasses</v>
      </c>
      <c r="AB2076" t="str">
        <f>_xlfn.XLOOKUP(tblSales[[#This Row],[Product_ID]],Products!$A:$A,Products!$E:$E,"Unknown")</f>
        <v>Flying Machine</v>
      </c>
      <c r="AC2076" t="str">
        <f>_xlfn.XLOOKUP(tblSales[[#This Row],[Store_ID]],Stores!$A:$A,Stores!$B:$B,"Unknown")</f>
        <v>TrendMart Nellore High Street</v>
      </c>
      <c r="AD2076" t="str">
        <f>_xlfn.XLOOKUP(tblSales[[#This Row],[Store_ID]],Stores!$A:$A,Stores!$E:$E,"Unknown")</f>
        <v>South Zone 3</v>
      </c>
      <c r="AE2076" t="str">
        <f>_xlfn.XLOOKUP(tblSales[[#This Row],[Customer_ID]],Customers!$A:$A,Customers!$B:$B,"Unknown")</f>
        <v>Kiran Gopalakrishnan</v>
      </c>
      <c r="AF2076" t="str">
        <f>_xlfn.XLOOKUP(tblSales[[#This Row],[Customer_ID]],Customers!$A:$A,Customers!$J:$J,"Unknown")</f>
        <v>Regular</v>
      </c>
      <c r="AG2076" t="str">
        <f>_xlfn.XLOOKUP(tblSales[[#This Row],[Employee_ID]],Employees!$A:$A,Employees!$B:$B,"Unknown")</f>
        <v>Charulatha Kumar</v>
      </c>
      <c r="AH2076">
        <f>IF(MONTH(tblSales[[#This Row],[Invoice Date]])&gt;=4,MONTH(tblSales[[#This Row],[Invoice Date]]),MONTH(tblSales[[#This Row],[Invoice Date]])+12)</f>
        <v>9</v>
      </c>
      <c r="AI2076" s="8">
        <f>DATE(YEAR(tblSales[[#This Row],[Invoice Date]]),MONTH(tblSales[[#This Row],[Invoice Date]]),1)</f>
        <v>45536</v>
      </c>
      <c r="AJ2076" t="str">
        <f>_xlfn.XLOOKUP(tblSales[[#This Row],[Product_ID]],Products!$A:$A,Products!$B:$B,"Unknown")</f>
        <v>Flying Machine Sunglasses Teal</v>
      </c>
      <c r="AK2076" s="9">
        <f>IFERROR(tblSales[[#This Row],[Profit]]/tblSales[[#This Row],[Sales Amount]],0)</f>
        <v>0.21035762847214723</v>
      </c>
      <c r="AL2076" t="str">
        <f>IF(tblSales[[#This Row],[Discount %]]&lt;=5,"0-5%",
IF(tblSales[[#This Row],[Discount %]]&lt;=10,"5-10%",
IF(tblSales[[#This Row],[Discount %]]&lt;=15,"10-15%",
IF(tblSales[[#This Row],[Discount %]]&lt;=20,"15-20%","20%+"))))</f>
        <v>20%+</v>
      </c>
    </row>
    <row r="2077" spans="1:38">
      <c r="A2077" s="2" t="s">
        <v>4038</v>
      </c>
      <c r="B2077" s="11">
        <v>45388</v>
      </c>
      <c r="C2077" s="2" t="s">
        <v>1236</v>
      </c>
      <c r="D2077" s="2" t="s">
        <v>1771</v>
      </c>
      <c r="E2077" s="2" t="s">
        <v>1636</v>
      </c>
      <c r="F2077" s="2" t="s">
        <v>204</v>
      </c>
      <c r="G2077" s="2">
        <v>1</v>
      </c>
      <c r="H2077" s="2">
        <v>1444.5</v>
      </c>
      <c r="I2077" s="2">
        <v>0</v>
      </c>
      <c r="J2077" s="2">
        <v>0</v>
      </c>
      <c r="K2077" s="2">
        <v>12</v>
      </c>
      <c r="L2077" s="2">
        <v>173.34</v>
      </c>
      <c r="M2077" s="2">
        <v>1617.84</v>
      </c>
      <c r="N2077" s="2">
        <v>906.3</v>
      </c>
      <c r="O2077" s="2">
        <f t="shared" si="79"/>
        <v>538.19999999999993</v>
      </c>
      <c r="P2077" s="2" t="s">
        <v>28</v>
      </c>
      <c r="Q2077" s="2" t="str">
        <f t="shared" si="80"/>
        <v>Credit Card</v>
      </c>
      <c r="R2077" s="2" t="s">
        <v>20</v>
      </c>
      <c r="S2077" s="2" t="s">
        <v>56</v>
      </c>
      <c r="T2077" s="2" t="s">
        <v>2537</v>
      </c>
      <c r="U2077" s="2" t="s">
        <v>60</v>
      </c>
      <c r="V2077" t="str">
        <f>TEXT(tblSales[[#This Row],[Invoice Date]],"mmm")</f>
        <v>Apr</v>
      </c>
      <c r="W2077">
        <f>MONTH(tblSales[[#This Row],[Invoice Date]])</f>
        <v>4</v>
      </c>
      <c r="X2077">
        <f>YEAR(tblSales[[#This Row],[Invoice Date]])</f>
        <v>2024</v>
      </c>
      <c r="Y2077" t="str">
        <f>TEXT(tblSales[[#This Row],[Invoice Date]],"mmm-yyyy")</f>
        <v>Apr-2024</v>
      </c>
      <c r="Z2077" t="str">
        <f>_xlfn.XLOOKUP(tblSales[[#This Row],[Product_ID]],Products!$A:$A,Products!$C:$C,"Women Dresses")</f>
        <v>Wallets</v>
      </c>
      <c r="AA2077" t="str">
        <f>_xlfn.XLOOKUP(tblSales[[#This Row],[Product_ID]],Products!$A:$A,Products!$D:$D,"Unknown")</f>
        <v>Card Holder</v>
      </c>
      <c r="AB2077" t="str">
        <f>_xlfn.XLOOKUP(tblSales[[#This Row],[Product_ID]],Products!$A:$A,Products!$E:$E,"Unknown")</f>
        <v>Louis Philippe</v>
      </c>
      <c r="AC2077" t="str">
        <f>_xlfn.XLOOKUP(tblSales[[#This Row],[Store_ID]],Stores!$A:$A,Stores!$B:$B,"Unknown")</f>
        <v>TrendMart Warangal Standard</v>
      </c>
      <c r="AD2077" t="str">
        <f>_xlfn.XLOOKUP(tblSales[[#This Row],[Store_ID]],Stores!$A:$A,Stores!$E:$E,"Unknown")</f>
        <v>South Zone 2</v>
      </c>
      <c r="AE2077" t="str">
        <f>_xlfn.XLOOKUP(tblSales[[#This Row],[Customer_ID]],Customers!$A:$A,Customers!$B:$B,"Unknown")</f>
        <v>Yamini Prasad</v>
      </c>
      <c r="AF2077" t="str">
        <f>_xlfn.XLOOKUP(tblSales[[#This Row],[Customer_ID]],Customers!$A:$A,Customers!$J:$J,"Unknown")</f>
        <v>Regular</v>
      </c>
      <c r="AG2077" t="str">
        <f>_xlfn.XLOOKUP(tblSales[[#This Row],[Employee_ID]],Employees!$A:$A,Employees!$B:$B,"Unknown")</f>
        <v>Logesh Gopalakrishnan</v>
      </c>
      <c r="AH2077">
        <f>IF(MONTH(tblSales[[#This Row],[Invoice Date]])&gt;=4,MONTH(tblSales[[#This Row],[Invoice Date]]),MONTH(tblSales[[#This Row],[Invoice Date]])+12)</f>
        <v>4</v>
      </c>
      <c r="AI2077" s="8">
        <f>DATE(YEAR(tblSales[[#This Row],[Invoice Date]]),MONTH(tblSales[[#This Row],[Invoice Date]]),1)</f>
        <v>45383</v>
      </c>
      <c r="AJ2077" t="str">
        <f>_xlfn.XLOOKUP(tblSales[[#This Row],[Product_ID]],Products!$A:$A,Products!$B:$B,"Unknown")</f>
        <v>Louis Philippe Card Holder Mustard</v>
      </c>
      <c r="AK2077" s="9">
        <f>IFERROR(tblSales[[#This Row],[Profit]]/tblSales[[#This Row],[Sales Amount]],0)</f>
        <v>0.33266577659101021</v>
      </c>
      <c r="AL2077" t="str">
        <f>IF(tblSales[[#This Row],[Discount %]]&lt;=5,"0-5%",
IF(tblSales[[#This Row],[Discount %]]&lt;=10,"5-10%",
IF(tblSales[[#This Row],[Discount %]]&lt;=15,"10-15%",
IF(tblSales[[#This Row],[Discount %]]&lt;=20,"15-20%","20%+"))))</f>
        <v>0-5%</v>
      </c>
    </row>
    <row r="2078" spans="1:38">
      <c r="A2078" s="2" t="s">
        <v>4039</v>
      </c>
      <c r="B2078" s="11">
        <v>45498</v>
      </c>
      <c r="C2078" s="2" t="s">
        <v>1372</v>
      </c>
      <c r="D2078" s="2" t="s">
        <v>165</v>
      </c>
      <c r="E2078" s="2" t="s">
        <v>181</v>
      </c>
      <c r="F2078" s="2" t="s">
        <v>493</v>
      </c>
      <c r="G2078" s="2">
        <v>1</v>
      </c>
      <c r="H2078" s="2">
        <v>1835.19</v>
      </c>
      <c r="I2078" s="2">
        <v>0</v>
      </c>
      <c r="J2078" s="2">
        <v>0</v>
      </c>
      <c r="K2078" s="2">
        <v>12</v>
      </c>
      <c r="L2078" s="2">
        <v>220.22</v>
      </c>
      <c r="M2078" s="2">
        <v>2055.41</v>
      </c>
      <c r="N2078" s="2">
        <v>1407.33</v>
      </c>
      <c r="O2078" s="2">
        <f t="shared" si="79"/>
        <v>427.8599999999999</v>
      </c>
      <c r="P2078" s="2" t="s">
        <v>28</v>
      </c>
      <c r="Q2078" s="2" t="str">
        <f t="shared" si="80"/>
        <v>Credit Card</v>
      </c>
      <c r="R2078" s="2" t="s">
        <v>20</v>
      </c>
      <c r="S2078" s="2" t="s">
        <v>56</v>
      </c>
      <c r="T2078" s="2" t="s">
        <v>2854</v>
      </c>
      <c r="U2078" s="2" t="s">
        <v>59</v>
      </c>
      <c r="V2078" t="str">
        <f>TEXT(tblSales[[#This Row],[Invoice Date]],"mmm")</f>
        <v>Jul</v>
      </c>
      <c r="W2078">
        <f>MONTH(tblSales[[#This Row],[Invoice Date]])</f>
        <v>7</v>
      </c>
      <c r="X2078">
        <f>YEAR(tblSales[[#This Row],[Invoice Date]])</f>
        <v>2024</v>
      </c>
      <c r="Y2078" t="str">
        <f>TEXT(tblSales[[#This Row],[Invoice Date]],"mmm-yyyy")</f>
        <v>Jul-2024</v>
      </c>
      <c r="Z2078" t="str">
        <f>_xlfn.XLOOKUP(tblSales[[#This Row],[Product_ID]],Products!$A:$A,Products!$C:$C,"Women Dresses")</f>
        <v>Women Dresses</v>
      </c>
      <c r="AA2078" t="str">
        <f>_xlfn.XLOOKUP(tblSales[[#This Row],[Product_ID]],Products!$A:$A,Products!$D:$D,"Unknown")</f>
        <v>Maxi Dress</v>
      </c>
      <c r="AB2078" t="str">
        <f>_xlfn.XLOOKUP(tblSales[[#This Row],[Product_ID]],Products!$A:$A,Products!$E:$E,"Unknown")</f>
        <v>Tanishq</v>
      </c>
      <c r="AC2078" t="str">
        <f>_xlfn.XLOOKUP(tblSales[[#This Row],[Store_ID]],Stores!$A:$A,Stores!$B:$B,"Unknown")</f>
        <v>TrendMart Nizamabad Mall Kiosk</v>
      </c>
      <c r="AD2078" t="str">
        <f>_xlfn.XLOOKUP(tblSales[[#This Row],[Store_ID]],Stores!$A:$A,Stores!$E:$E,"Unknown")</f>
        <v>South Zone 2</v>
      </c>
      <c r="AE2078" t="str">
        <f>_xlfn.XLOOKUP(tblSales[[#This Row],[Customer_ID]],Customers!$A:$A,Customers!$B:$B,"Unknown")</f>
        <v>Hariharan Kamath</v>
      </c>
      <c r="AF2078" t="str">
        <f>_xlfn.XLOOKUP(tblSales[[#This Row],[Customer_ID]],Customers!$A:$A,Customers!$J:$J,"Unknown")</f>
        <v>Regular</v>
      </c>
      <c r="AG2078" t="str">
        <f>_xlfn.XLOOKUP(tblSales[[#This Row],[Employee_ID]],Employees!$A:$A,Employees!$B:$B,"Unknown")</f>
        <v>Gopal Prasad</v>
      </c>
      <c r="AH2078">
        <f>IF(MONTH(tblSales[[#This Row],[Invoice Date]])&gt;=4,MONTH(tblSales[[#This Row],[Invoice Date]]),MONTH(tblSales[[#This Row],[Invoice Date]])+12)</f>
        <v>7</v>
      </c>
      <c r="AI2078" s="8">
        <f>DATE(YEAR(tblSales[[#This Row],[Invoice Date]]),MONTH(tblSales[[#This Row],[Invoice Date]]),1)</f>
        <v>45474</v>
      </c>
      <c r="AJ2078" t="str">
        <f>_xlfn.XLOOKUP(tblSales[[#This Row],[Product_ID]],Products!$A:$A,Products!$B:$B,"Unknown")</f>
        <v>Tanishq Maxi Dress Wine</v>
      </c>
      <c r="AK2078" s="9">
        <f>IFERROR(tblSales[[#This Row],[Profit]]/tblSales[[#This Row],[Sales Amount]],0)</f>
        <v>0.20816284828817605</v>
      </c>
      <c r="AL2078" t="str">
        <f>IF(tblSales[[#This Row],[Discount %]]&lt;=5,"0-5%",
IF(tblSales[[#This Row],[Discount %]]&lt;=10,"5-10%",
IF(tblSales[[#This Row],[Discount %]]&lt;=15,"10-15%",
IF(tblSales[[#This Row],[Discount %]]&lt;=20,"15-20%","20%+"))))</f>
        <v>0-5%</v>
      </c>
    </row>
    <row r="2079" spans="1:38">
      <c r="A2079" s="2" t="s">
        <v>4040</v>
      </c>
      <c r="B2079" s="11">
        <v>45569</v>
      </c>
      <c r="C2079" s="2" t="s">
        <v>3675</v>
      </c>
      <c r="D2079" s="2" t="s">
        <v>220</v>
      </c>
      <c r="E2079" s="2" t="s">
        <v>1412</v>
      </c>
      <c r="F2079" s="2" t="s">
        <v>386</v>
      </c>
      <c r="G2079" s="2">
        <v>1</v>
      </c>
      <c r="H2079" s="2">
        <v>3220.89</v>
      </c>
      <c r="I2079" s="2">
        <v>10</v>
      </c>
      <c r="J2079" s="2">
        <v>322.08999999999997</v>
      </c>
      <c r="K2079" s="2">
        <v>12</v>
      </c>
      <c r="L2079" s="2">
        <v>347.86</v>
      </c>
      <c r="M2079" s="2">
        <v>3246.66</v>
      </c>
      <c r="N2079" s="2">
        <v>2069.33</v>
      </c>
      <c r="O2079" s="2">
        <f t="shared" si="79"/>
        <v>829.46999999999991</v>
      </c>
      <c r="P2079" s="2" t="s">
        <v>30</v>
      </c>
      <c r="Q2079" s="2" t="str">
        <f t="shared" si="80"/>
        <v>EMI</v>
      </c>
      <c r="R2079" s="2" t="s">
        <v>20</v>
      </c>
      <c r="S2079" s="2" t="s">
        <v>56</v>
      </c>
      <c r="T2079" s="2" t="s">
        <v>3724</v>
      </c>
      <c r="U2079" s="2" t="s">
        <v>59</v>
      </c>
      <c r="V2079" t="str">
        <f>TEXT(tblSales[[#This Row],[Invoice Date]],"mmm")</f>
        <v>Oct</v>
      </c>
      <c r="W2079">
        <f>MONTH(tblSales[[#This Row],[Invoice Date]])</f>
        <v>10</v>
      </c>
      <c r="X2079">
        <f>YEAR(tblSales[[#This Row],[Invoice Date]])</f>
        <v>2024</v>
      </c>
      <c r="Y2079" t="str">
        <f>TEXT(tblSales[[#This Row],[Invoice Date]],"mmm-yyyy")</f>
        <v>Oct-2024</v>
      </c>
      <c r="Z2079" t="str">
        <f>_xlfn.XLOOKUP(tblSales[[#This Row],[Product_ID]],Products!$A:$A,Products!$C:$C,"Women Dresses")</f>
        <v>Handbags</v>
      </c>
      <c r="AA2079" t="str">
        <f>_xlfn.XLOOKUP(tblSales[[#This Row],[Product_ID]],Products!$A:$A,Products!$D:$D,"Unknown")</f>
        <v>Sling Bag</v>
      </c>
      <c r="AB2079" t="str">
        <f>_xlfn.XLOOKUP(tblSales[[#This Row],[Product_ID]],Products!$A:$A,Products!$E:$E,"Unknown")</f>
        <v>Westside</v>
      </c>
      <c r="AC2079" t="str">
        <f>_xlfn.XLOOKUP(tblSales[[#This Row],[Store_ID]],Stores!$A:$A,Stores!$B:$B,"Unknown")</f>
        <v>TrendMart Kozhikode Mall Kiosk</v>
      </c>
      <c r="AD2079" t="str">
        <f>_xlfn.XLOOKUP(tblSales[[#This Row],[Store_ID]],Stores!$A:$A,Stores!$E:$E,"Unknown")</f>
        <v>South Zone 1</v>
      </c>
      <c r="AE2079" t="str">
        <f>_xlfn.XLOOKUP(tblSales[[#This Row],[Customer_ID]],Customers!$A:$A,Customers!$B:$B,"Unknown")</f>
        <v>Harini Krishnan</v>
      </c>
      <c r="AF2079" t="str">
        <f>_xlfn.XLOOKUP(tblSales[[#This Row],[Customer_ID]],Customers!$A:$A,Customers!$J:$J,"Unknown")</f>
        <v>Silver</v>
      </c>
      <c r="AG2079" t="str">
        <f>_xlfn.XLOOKUP(tblSales[[#This Row],[Employee_ID]],Employees!$A:$A,Employees!$B:$B,"Unknown")</f>
        <v>Malini Gowda</v>
      </c>
      <c r="AH2079">
        <f>IF(MONTH(tblSales[[#This Row],[Invoice Date]])&gt;=4,MONTH(tblSales[[#This Row],[Invoice Date]]),MONTH(tblSales[[#This Row],[Invoice Date]])+12)</f>
        <v>10</v>
      </c>
      <c r="AI2079" s="8">
        <f>DATE(YEAR(tblSales[[#This Row],[Invoice Date]]),MONTH(tblSales[[#This Row],[Invoice Date]]),1)</f>
        <v>45566</v>
      </c>
      <c r="AJ2079" t="str">
        <f>_xlfn.XLOOKUP(tblSales[[#This Row],[Product_ID]],Products!$A:$A,Products!$B:$B,"Unknown")</f>
        <v>Westside Sling Bag Grey</v>
      </c>
      <c r="AK2079" s="9">
        <f>IFERROR(tblSales[[#This Row],[Profit]]/tblSales[[#This Row],[Sales Amount]],0)</f>
        <v>0.25548409750328027</v>
      </c>
      <c r="AL2079" t="str">
        <f>IF(tblSales[[#This Row],[Discount %]]&lt;=5,"0-5%",
IF(tblSales[[#This Row],[Discount %]]&lt;=10,"5-10%",
IF(tblSales[[#This Row],[Discount %]]&lt;=15,"10-15%",
IF(tblSales[[#This Row],[Discount %]]&lt;=20,"15-20%","20%+"))))</f>
        <v>5-10%</v>
      </c>
    </row>
    <row r="2080" spans="1:38">
      <c r="A2080" s="2" t="s">
        <v>4041</v>
      </c>
      <c r="B2080" s="11">
        <v>45457</v>
      </c>
      <c r="C2080" s="2" t="s">
        <v>2994</v>
      </c>
      <c r="D2080" s="2" t="s">
        <v>318</v>
      </c>
      <c r="E2080" s="2" t="s">
        <v>467</v>
      </c>
      <c r="F2080" s="2" t="s">
        <v>172</v>
      </c>
      <c r="G2080" s="2">
        <v>3</v>
      </c>
      <c r="H2080" s="2">
        <v>1419.34</v>
      </c>
      <c r="I2080" s="2">
        <v>15</v>
      </c>
      <c r="J2080" s="2">
        <v>638.70000000000005</v>
      </c>
      <c r="K2080" s="2">
        <v>12</v>
      </c>
      <c r="L2080" s="2">
        <v>434.32</v>
      </c>
      <c r="M2080" s="2">
        <v>4053.64</v>
      </c>
      <c r="N2080" s="2">
        <v>3075.72</v>
      </c>
      <c r="O2080" s="2">
        <f t="shared" si="79"/>
        <v>543.60000000000014</v>
      </c>
      <c r="P2080" s="2" t="s">
        <v>27</v>
      </c>
      <c r="Q2080" s="2" t="str">
        <f t="shared" si="80"/>
        <v>Cash</v>
      </c>
      <c r="R2080" s="2" t="s">
        <v>21</v>
      </c>
      <c r="S2080" s="2" t="s">
        <v>56</v>
      </c>
      <c r="T2080" s="2" t="s">
        <v>1003</v>
      </c>
      <c r="U2080" s="2" t="s">
        <v>59</v>
      </c>
      <c r="V2080" t="str">
        <f>TEXT(tblSales[[#This Row],[Invoice Date]],"mmm")</f>
        <v>Jun</v>
      </c>
      <c r="W2080">
        <f>MONTH(tblSales[[#This Row],[Invoice Date]])</f>
        <v>6</v>
      </c>
      <c r="X2080">
        <f>YEAR(tblSales[[#This Row],[Invoice Date]])</f>
        <v>2024</v>
      </c>
      <c r="Y2080" t="str">
        <f>TEXT(tblSales[[#This Row],[Invoice Date]],"mmm-yyyy")</f>
        <v>Jun-2024</v>
      </c>
      <c r="Z2080" t="str">
        <f>_xlfn.XLOOKUP(tblSales[[#This Row],[Product_ID]],Products!$A:$A,Products!$C:$C,"Women Dresses")</f>
        <v>Women Jeans</v>
      </c>
      <c r="AA2080" t="str">
        <f>_xlfn.XLOOKUP(tblSales[[#This Row],[Product_ID]],Products!$A:$A,Products!$D:$D,"Unknown")</f>
        <v>Straight Fit</v>
      </c>
      <c r="AB2080" t="str">
        <f>_xlfn.XLOOKUP(tblSales[[#This Row],[Product_ID]],Products!$A:$A,Products!$E:$E,"Unknown")</f>
        <v>Pothys</v>
      </c>
      <c r="AC2080" t="str">
        <f>_xlfn.XLOOKUP(tblSales[[#This Row],[Store_ID]],Stores!$A:$A,Stores!$B:$B,"Unknown")</f>
        <v>TrendMart Kollam Standard</v>
      </c>
      <c r="AD2080" t="str">
        <f>_xlfn.XLOOKUP(tblSales[[#This Row],[Store_ID]],Stores!$A:$A,Stores!$E:$E,"Unknown")</f>
        <v>South Zone 1</v>
      </c>
      <c r="AE2080" t="str">
        <f>_xlfn.XLOOKUP(tblSales[[#This Row],[Customer_ID]],Customers!$A:$A,Customers!$B:$B,"Unknown")</f>
        <v>Nandini Sharma</v>
      </c>
      <c r="AF2080" t="str">
        <f>_xlfn.XLOOKUP(tblSales[[#This Row],[Customer_ID]],Customers!$A:$A,Customers!$J:$J,"Unknown")</f>
        <v>Platinum</v>
      </c>
      <c r="AG2080" t="str">
        <f>_xlfn.XLOOKUP(tblSales[[#This Row],[Employee_ID]],Employees!$A:$A,Employees!$B:$B,"Unknown")</f>
        <v>Eswar Prasad</v>
      </c>
      <c r="AH2080">
        <f>IF(MONTH(tblSales[[#This Row],[Invoice Date]])&gt;=4,MONTH(tblSales[[#This Row],[Invoice Date]]),MONTH(tblSales[[#This Row],[Invoice Date]])+12)</f>
        <v>6</v>
      </c>
      <c r="AI2080" s="8">
        <f>DATE(YEAR(tblSales[[#This Row],[Invoice Date]]),MONTH(tblSales[[#This Row],[Invoice Date]]),1)</f>
        <v>45444</v>
      </c>
      <c r="AJ2080" t="str">
        <f>_xlfn.XLOOKUP(tblSales[[#This Row],[Product_ID]],Products!$A:$A,Products!$B:$B,"Unknown")</f>
        <v>Pothys Straight Fit Charcoal</v>
      </c>
      <c r="AK2080" s="9">
        <f>IFERROR(tblSales[[#This Row],[Profit]]/tblSales[[#This Row],[Sales Amount]],0)</f>
        <v>0.13410169625324403</v>
      </c>
      <c r="AL2080" t="str">
        <f>IF(tblSales[[#This Row],[Discount %]]&lt;=5,"0-5%",
IF(tblSales[[#This Row],[Discount %]]&lt;=10,"5-10%",
IF(tblSales[[#This Row],[Discount %]]&lt;=15,"10-15%",
IF(tblSales[[#This Row],[Discount %]]&lt;=20,"15-20%","20%+"))))</f>
        <v>10-15%</v>
      </c>
    </row>
    <row r="2081" spans="1:38">
      <c r="A2081" s="2" t="s">
        <v>4042</v>
      </c>
      <c r="B2081" s="11">
        <v>45741</v>
      </c>
      <c r="C2081" s="2" t="s">
        <v>1725</v>
      </c>
      <c r="D2081" s="2" t="s">
        <v>2586</v>
      </c>
      <c r="E2081" s="2" t="s">
        <v>192</v>
      </c>
      <c r="F2081" s="2" t="s">
        <v>475</v>
      </c>
      <c r="G2081" s="2">
        <v>1</v>
      </c>
      <c r="H2081" s="2">
        <v>1023.34</v>
      </c>
      <c r="I2081" s="2">
        <v>0</v>
      </c>
      <c r="J2081" s="2">
        <v>0</v>
      </c>
      <c r="K2081" s="2">
        <v>12</v>
      </c>
      <c r="L2081" s="2">
        <v>122.8</v>
      </c>
      <c r="M2081" s="2">
        <v>1146.1400000000001</v>
      </c>
      <c r="N2081" s="2">
        <v>674.29</v>
      </c>
      <c r="O2081" s="2">
        <f t="shared" si="79"/>
        <v>349.05000000000013</v>
      </c>
      <c r="P2081" s="2" t="s">
        <v>28</v>
      </c>
      <c r="Q2081" s="2" t="str">
        <f t="shared" si="80"/>
        <v>Credit Card</v>
      </c>
      <c r="R2081" s="2" t="s">
        <v>20</v>
      </c>
      <c r="S2081" s="2" t="s">
        <v>56</v>
      </c>
      <c r="T2081" s="2" t="s">
        <v>1801</v>
      </c>
      <c r="U2081" s="2" t="s">
        <v>59</v>
      </c>
      <c r="V2081" t="str">
        <f>TEXT(tblSales[[#This Row],[Invoice Date]],"mmm")</f>
        <v>Mar</v>
      </c>
      <c r="W2081">
        <f>MONTH(tblSales[[#This Row],[Invoice Date]])</f>
        <v>3</v>
      </c>
      <c r="X2081">
        <f>YEAR(tblSales[[#This Row],[Invoice Date]])</f>
        <v>2025</v>
      </c>
      <c r="Y2081" t="str">
        <f>TEXT(tblSales[[#This Row],[Invoice Date]],"mmm-yyyy")</f>
        <v>Mar-2025</v>
      </c>
      <c r="Z2081" t="str">
        <f>_xlfn.XLOOKUP(tblSales[[#This Row],[Product_ID]],Products!$A:$A,Products!$C:$C,"Women Dresses")</f>
        <v>Men Trousers</v>
      </c>
      <c r="AA2081" t="str">
        <f>_xlfn.XLOOKUP(tblSales[[#This Row],[Product_ID]],Products!$A:$A,Products!$D:$D,"Unknown")</f>
        <v>Chinos</v>
      </c>
      <c r="AB2081" t="str">
        <f>_xlfn.XLOOKUP(tblSales[[#This Row],[Product_ID]],Products!$A:$A,Products!$E:$E,"Unknown")</f>
        <v>Aurelia</v>
      </c>
      <c r="AC2081" t="str">
        <f>_xlfn.XLOOKUP(tblSales[[#This Row],[Store_ID]],Stores!$A:$A,Stores!$B:$B,"Unknown")</f>
        <v>TrendMart Nellore Standard</v>
      </c>
      <c r="AD2081" t="str">
        <f>_xlfn.XLOOKUP(tblSales[[#This Row],[Store_ID]],Stores!$A:$A,Stores!$E:$E,"Unknown")</f>
        <v>South Zone 3</v>
      </c>
      <c r="AE2081" t="str">
        <f>_xlfn.XLOOKUP(tblSales[[#This Row],[Customer_ID]],Customers!$A:$A,Customers!$B:$B,"Unknown")</f>
        <v>Pranav Gopalakrishnan</v>
      </c>
      <c r="AF2081" t="str">
        <f>_xlfn.XLOOKUP(tblSales[[#This Row],[Customer_ID]],Customers!$A:$A,Customers!$J:$J,"Unknown")</f>
        <v>Silver</v>
      </c>
      <c r="AG2081" t="str">
        <f>_xlfn.XLOOKUP(tblSales[[#This Row],[Employee_ID]],Employees!$A:$A,Employees!$B:$B,"Unknown")</f>
        <v>Arjun Krishnan</v>
      </c>
      <c r="AH2081">
        <f>IF(MONTH(tblSales[[#This Row],[Invoice Date]])&gt;=4,MONTH(tblSales[[#This Row],[Invoice Date]]),MONTH(tblSales[[#This Row],[Invoice Date]])+12)</f>
        <v>15</v>
      </c>
      <c r="AI2081" s="8">
        <f>DATE(YEAR(tblSales[[#This Row],[Invoice Date]]),MONTH(tblSales[[#This Row],[Invoice Date]]),1)</f>
        <v>45717</v>
      </c>
      <c r="AJ2081" t="str">
        <f>_xlfn.XLOOKUP(tblSales[[#This Row],[Product_ID]],Products!$A:$A,Products!$B:$B,"Unknown")</f>
        <v>Aurelia Chinos White</v>
      </c>
      <c r="AK2081" s="9">
        <f>IFERROR(tblSales[[#This Row],[Profit]]/tblSales[[#This Row],[Sales Amount]],0)</f>
        <v>0.3045439475107754</v>
      </c>
      <c r="AL2081" t="str">
        <f>IF(tblSales[[#This Row],[Discount %]]&lt;=5,"0-5%",
IF(tblSales[[#This Row],[Discount %]]&lt;=10,"5-10%",
IF(tblSales[[#This Row],[Discount %]]&lt;=15,"10-15%",
IF(tblSales[[#This Row],[Discount %]]&lt;=20,"15-20%","20%+"))))</f>
        <v>0-5%</v>
      </c>
    </row>
    <row r="2082" spans="1:38">
      <c r="A2082" s="2" t="s">
        <v>4043</v>
      </c>
      <c r="B2082" s="11">
        <v>45551</v>
      </c>
      <c r="C2082" s="2" t="s">
        <v>1162</v>
      </c>
      <c r="D2082" s="2" t="s">
        <v>349</v>
      </c>
      <c r="E2082" s="2" t="s">
        <v>863</v>
      </c>
      <c r="F2082" s="2" t="s">
        <v>458</v>
      </c>
      <c r="G2082" s="2">
        <v>3</v>
      </c>
      <c r="H2082" s="2">
        <v>1209.81</v>
      </c>
      <c r="I2082" s="2">
        <v>25</v>
      </c>
      <c r="J2082" s="2">
        <v>907.36</v>
      </c>
      <c r="K2082" s="2">
        <v>12</v>
      </c>
      <c r="L2082" s="2">
        <v>326.64999999999998</v>
      </c>
      <c r="M2082" s="2">
        <v>3048.72</v>
      </c>
      <c r="N2082" s="2">
        <v>2407.92</v>
      </c>
      <c r="O2082" s="2">
        <f t="shared" si="79"/>
        <v>314.14999999999975</v>
      </c>
      <c r="P2082" s="2" t="s">
        <v>30</v>
      </c>
      <c r="Q2082" s="2" t="str">
        <f t="shared" si="80"/>
        <v>EMI</v>
      </c>
      <c r="R2082" s="2" t="s">
        <v>21</v>
      </c>
      <c r="S2082" s="2" t="s">
        <v>56</v>
      </c>
      <c r="T2082" s="2" t="s">
        <v>4044</v>
      </c>
      <c r="U2082" s="2" t="s">
        <v>59</v>
      </c>
      <c r="V2082" t="str">
        <f>TEXT(tblSales[[#This Row],[Invoice Date]],"mmm")</f>
        <v>Sep</v>
      </c>
      <c r="W2082">
        <f>MONTH(tblSales[[#This Row],[Invoice Date]])</f>
        <v>9</v>
      </c>
      <c r="X2082">
        <f>YEAR(tblSales[[#This Row],[Invoice Date]])</f>
        <v>2024</v>
      </c>
      <c r="Y2082" t="str">
        <f>TEXT(tblSales[[#This Row],[Invoice Date]],"mmm-yyyy")</f>
        <v>Sep-2024</v>
      </c>
      <c r="Z2082" t="str">
        <f>_xlfn.XLOOKUP(tblSales[[#This Row],[Product_ID]],Products!$A:$A,Products!$C:$C,"Women Dresses")</f>
        <v>Winter Wear</v>
      </c>
      <c r="AA2082" t="str">
        <f>_xlfn.XLOOKUP(tblSales[[#This Row],[Product_ID]],Products!$A:$A,Products!$D:$D,"Unknown")</f>
        <v>Muffler</v>
      </c>
      <c r="AB2082" t="str">
        <f>_xlfn.XLOOKUP(tblSales[[#This Row],[Product_ID]],Products!$A:$A,Products!$E:$E,"Unknown")</f>
        <v>Metro Shoes</v>
      </c>
      <c r="AC2082" t="str">
        <f>_xlfn.XLOOKUP(tblSales[[#This Row],[Store_ID]],Stores!$A:$A,Stores!$B:$B,"Unknown")</f>
        <v>TrendMart Thiruvananthapuram Outlet</v>
      </c>
      <c r="AD2082" t="str">
        <f>_xlfn.XLOOKUP(tblSales[[#This Row],[Store_ID]],Stores!$A:$A,Stores!$E:$E,"Unknown")</f>
        <v>South Zone 1</v>
      </c>
      <c r="AE2082" t="str">
        <f>_xlfn.XLOOKUP(tblSales[[#This Row],[Customer_ID]],Customers!$A:$A,Customers!$B:$B,"Unknown")</f>
        <v>Easwaran Natarajan</v>
      </c>
      <c r="AF2082" t="str">
        <f>_xlfn.XLOOKUP(tblSales[[#This Row],[Customer_ID]],Customers!$A:$A,Customers!$J:$J,"Unknown")</f>
        <v>Gold</v>
      </c>
      <c r="AG2082" t="str">
        <f>_xlfn.XLOOKUP(tblSales[[#This Row],[Employee_ID]],Employees!$A:$A,Employees!$B:$B,"Unknown")</f>
        <v>Anil Reddy</v>
      </c>
      <c r="AH2082">
        <f>IF(MONTH(tblSales[[#This Row],[Invoice Date]])&gt;=4,MONTH(tblSales[[#This Row],[Invoice Date]]),MONTH(tblSales[[#This Row],[Invoice Date]])+12)</f>
        <v>9</v>
      </c>
      <c r="AI2082" s="8">
        <f>DATE(YEAR(tblSales[[#This Row],[Invoice Date]]),MONTH(tblSales[[#This Row],[Invoice Date]]),1)</f>
        <v>45536</v>
      </c>
      <c r="AJ2082" t="str">
        <f>_xlfn.XLOOKUP(tblSales[[#This Row],[Product_ID]],Products!$A:$A,Products!$B:$B,"Unknown")</f>
        <v>Metro Shoes Muffler Olive</v>
      </c>
      <c r="AK2082" s="9">
        <f>IFERROR(tblSales[[#This Row],[Profit]]/tblSales[[#This Row],[Sales Amount]],0)</f>
        <v>0.10304324437796838</v>
      </c>
      <c r="AL2082" t="str">
        <f>IF(tblSales[[#This Row],[Discount %]]&lt;=5,"0-5%",
IF(tblSales[[#This Row],[Discount %]]&lt;=10,"5-10%",
IF(tblSales[[#This Row],[Discount %]]&lt;=15,"10-15%",
IF(tblSales[[#This Row],[Discount %]]&lt;=20,"15-20%","20%+"))))</f>
        <v>20%+</v>
      </c>
    </row>
    <row r="2083" spans="1:38">
      <c r="A2083" s="2" t="s">
        <v>4045</v>
      </c>
      <c r="B2083" s="11">
        <v>45612</v>
      </c>
      <c r="C2083" s="2" t="s">
        <v>2690</v>
      </c>
      <c r="D2083" s="2" t="s">
        <v>1111</v>
      </c>
      <c r="E2083" s="2" t="s">
        <v>611</v>
      </c>
      <c r="F2083" s="2" t="s">
        <v>227</v>
      </c>
      <c r="G2083" s="2">
        <v>1</v>
      </c>
      <c r="H2083" s="2">
        <v>1681.56</v>
      </c>
      <c r="I2083" s="2">
        <v>0</v>
      </c>
      <c r="J2083" s="2">
        <v>0</v>
      </c>
      <c r="K2083" s="2">
        <v>12</v>
      </c>
      <c r="L2083" s="2">
        <v>201.79</v>
      </c>
      <c r="M2083" s="2">
        <v>1883.35</v>
      </c>
      <c r="N2083" s="2">
        <v>975.36</v>
      </c>
      <c r="O2083" s="2">
        <f t="shared" si="79"/>
        <v>706.19999999999993</v>
      </c>
      <c r="P2083" s="2" t="s">
        <v>32</v>
      </c>
      <c r="Q2083" s="2" t="str">
        <f t="shared" si="80"/>
        <v>UPI</v>
      </c>
      <c r="R2083" s="2" t="s">
        <v>20</v>
      </c>
      <c r="S2083" s="2" t="s">
        <v>56</v>
      </c>
      <c r="T2083" s="2" t="s">
        <v>4046</v>
      </c>
      <c r="U2083" s="2" t="s">
        <v>60</v>
      </c>
      <c r="V2083" t="str">
        <f>TEXT(tblSales[[#This Row],[Invoice Date]],"mmm")</f>
        <v>Nov</v>
      </c>
      <c r="W2083">
        <f>MONTH(tblSales[[#This Row],[Invoice Date]])</f>
        <v>11</v>
      </c>
      <c r="X2083">
        <f>YEAR(tblSales[[#This Row],[Invoice Date]])</f>
        <v>2024</v>
      </c>
      <c r="Y2083" t="str">
        <f>TEXT(tblSales[[#This Row],[Invoice Date]],"mmm-yyyy")</f>
        <v>Nov-2024</v>
      </c>
      <c r="Z2083" t="str">
        <f>_xlfn.XLOOKUP(tblSales[[#This Row],[Product_ID]],Products!$A:$A,Products!$C:$C,"Women Dresses")</f>
        <v>Men Jeans</v>
      </c>
      <c r="AA2083" t="str">
        <f>_xlfn.XLOOKUP(tblSales[[#This Row],[Product_ID]],Products!$A:$A,Products!$D:$D,"Unknown")</f>
        <v>Skinny Fit</v>
      </c>
      <c r="AB2083" t="str">
        <f>_xlfn.XLOOKUP(tblSales[[#This Row],[Product_ID]],Products!$A:$A,Products!$E:$E,"Unknown")</f>
        <v>Skechers</v>
      </c>
      <c r="AC2083" t="str">
        <f>_xlfn.XLOOKUP(tblSales[[#This Row],[Store_ID]],Stores!$A:$A,Stores!$B:$B,"Unknown")</f>
        <v>TrendMart Hyderabad High Street</v>
      </c>
      <c r="AD2083" t="str">
        <f>_xlfn.XLOOKUP(tblSales[[#This Row],[Store_ID]],Stores!$A:$A,Stores!$E:$E,"Unknown")</f>
        <v>South Zone 2</v>
      </c>
      <c r="AE2083" t="str">
        <f>_xlfn.XLOOKUP(tblSales[[#This Row],[Customer_ID]],Customers!$A:$A,Customers!$B:$B,"Unknown")</f>
        <v>Rohit Pillai</v>
      </c>
      <c r="AF2083" t="str">
        <f>_xlfn.XLOOKUP(tblSales[[#This Row],[Customer_ID]],Customers!$A:$A,Customers!$J:$J,"Unknown")</f>
        <v>Silver</v>
      </c>
      <c r="AG2083" t="str">
        <f>_xlfn.XLOOKUP(tblSales[[#This Row],[Employee_ID]],Employees!$A:$A,Employees!$B:$B,"Unknown")</f>
        <v>Ishwarya Shetty</v>
      </c>
      <c r="AH2083">
        <f>IF(MONTH(tblSales[[#This Row],[Invoice Date]])&gt;=4,MONTH(tblSales[[#This Row],[Invoice Date]]),MONTH(tblSales[[#This Row],[Invoice Date]])+12)</f>
        <v>11</v>
      </c>
      <c r="AI2083" s="8">
        <f>DATE(YEAR(tblSales[[#This Row],[Invoice Date]]),MONTH(tblSales[[#This Row],[Invoice Date]]),1)</f>
        <v>45597</v>
      </c>
      <c r="AJ2083" t="str">
        <f>_xlfn.XLOOKUP(tblSales[[#This Row],[Product_ID]],Products!$A:$A,Products!$B:$B,"Unknown")</f>
        <v>Skechers Skinny Fit Grey</v>
      </c>
      <c r="AK2083" s="9">
        <f>IFERROR(tblSales[[#This Row],[Profit]]/tblSales[[#This Row],[Sales Amount]],0)</f>
        <v>0.37497013300767246</v>
      </c>
      <c r="AL2083" t="str">
        <f>IF(tblSales[[#This Row],[Discount %]]&lt;=5,"0-5%",
IF(tblSales[[#This Row],[Discount %]]&lt;=10,"5-10%",
IF(tblSales[[#This Row],[Discount %]]&lt;=15,"10-15%",
IF(tblSales[[#This Row],[Discount %]]&lt;=20,"15-20%","20%+"))))</f>
        <v>0-5%</v>
      </c>
    </row>
    <row r="2084" spans="1:38">
      <c r="A2084" s="2" t="s">
        <v>4047</v>
      </c>
      <c r="B2084" s="11">
        <v>45719</v>
      </c>
      <c r="C2084" s="2" t="s">
        <v>1517</v>
      </c>
      <c r="D2084" s="2" t="s">
        <v>436</v>
      </c>
      <c r="E2084" s="2" t="s">
        <v>270</v>
      </c>
      <c r="F2084" s="2" t="s">
        <v>98</v>
      </c>
      <c r="G2084" s="2">
        <v>3</v>
      </c>
      <c r="H2084" s="2">
        <v>1742.57</v>
      </c>
      <c r="I2084" s="2">
        <v>25</v>
      </c>
      <c r="J2084" s="2">
        <v>1306.93</v>
      </c>
      <c r="K2084" s="2">
        <v>12</v>
      </c>
      <c r="L2084" s="2">
        <v>470.49</v>
      </c>
      <c r="M2084" s="2">
        <v>4391.2700000000004</v>
      </c>
      <c r="N2084" s="2">
        <v>3422.7</v>
      </c>
      <c r="O2084" s="2">
        <f t="shared" si="79"/>
        <v>498.08000000000061</v>
      </c>
      <c r="P2084" s="2" t="s">
        <v>32</v>
      </c>
      <c r="Q2084" s="2" t="str">
        <f t="shared" si="80"/>
        <v>UPI</v>
      </c>
      <c r="R2084" s="2" t="s">
        <v>20</v>
      </c>
      <c r="S2084" s="2" t="s">
        <v>56</v>
      </c>
      <c r="T2084" s="2" t="s">
        <v>631</v>
      </c>
      <c r="U2084" s="2" t="s">
        <v>59</v>
      </c>
      <c r="V2084" t="str">
        <f>TEXT(tblSales[[#This Row],[Invoice Date]],"mmm")</f>
        <v>Mar</v>
      </c>
      <c r="W2084">
        <f>MONTH(tblSales[[#This Row],[Invoice Date]])</f>
        <v>3</v>
      </c>
      <c r="X2084">
        <f>YEAR(tblSales[[#This Row],[Invoice Date]])</f>
        <v>2025</v>
      </c>
      <c r="Y2084" t="str">
        <f>TEXT(tblSales[[#This Row],[Invoice Date]],"mmm-yyyy")</f>
        <v>Mar-2025</v>
      </c>
      <c r="Z2084" t="str">
        <f>_xlfn.XLOOKUP(tblSales[[#This Row],[Product_ID]],Products!$A:$A,Products!$C:$C,"Women Dresses")</f>
        <v>Women Dresses</v>
      </c>
      <c r="AA2084" t="str">
        <f>_xlfn.XLOOKUP(tblSales[[#This Row],[Product_ID]],Products!$A:$A,Products!$D:$D,"Unknown")</f>
        <v>Bodycon Dress</v>
      </c>
      <c r="AB2084" t="str">
        <f>_xlfn.XLOOKUP(tblSales[[#This Row],[Product_ID]],Products!$A:$A,Products!$E:$E,"Unknown")</f>
        <v>Reebok</v>
      </c>
      <c r="AC2084" t="str">
        <f>_xlfn.XLOOKUP(tblSales[[#This Row],[Store_ID]],Stores!$A:$A,Stores!$B:$B,"Unknown")</f>
        <v>TrendMart Kochi High Street</v>
      </c>
      <c r="AD2084" t="str">
        <f>_xlfn.XLOOKUP(tblSales[[#This Row],[Store_ID]],Stores!$A:$A,Stores!$E:$E,"Unknown")</f>
        <v>South Zone 1</v>
      </c>
      <c r="AE2084" t="str">
        <f>_xlfn.XLOOKUP(tblSales[[#This Row],[Customer_ID]],Customers!$A:$A,Customers!$B:$B,"Unknown")</f>
        <v>Yogesh Venkatesan</v>
      </c>
      <c r="AF2084" t="str">
        <f>_xlfn.XLOOKUP(tblSales[[#This Row],[Customer_ID]],Customers!$A:$A,Customers!$J:$J,"Unknown")</f>
        <v>Regular</v>
      </c>
      <c r="AG2084" t="str">
        <f>_xlfn.XLOOKUP(tblSales[[#This Row],[Employee_ID]],Employees!$A:$A,Employees!$B:$B,"Unknown")</f>
        <v>Deepthi Iyengar</v>
      </c>
      <c r="AH2084">
        <f>IF(MONTH(tblSales[[#This Row],[Invoice Date]])&gt;=4,MONTH(tblSales[[#This Row],[Invoice Date]]),MONTH(tblSales[[#This Row],[Invoice Date]])+12)</f>
        <v>15</v>
      </c>
      <c r="AI2084" s="8">
        <f>DATE(YEAR(tblSales[[#This Row],[Invoice Date]]),MONTH(tblSales[[#This Row],[Invoice Date]]),1)</f>
        <v>45717</v>
      </c>
      <c r="AJ2084" t="str">
        <f>_xlfn.XLOOKUP(tblSales[[#This Row],[Product_ID]],Products!$A:$A,Products!$B:$B,"Unknown")</f>
        <v>Reebok Bodycon Dress Navy Blue</v>
      </c>
      <c r="AK2084" s="9">
        <f>IFERROR(tblSales[[#This Row],[Profit]]/tblSales[[#This Row],[Sales Amount]],0)</f>
        <v>0.11342504560184197</v>
      </c>
      <c r="AL2084" t="str">
        <f>IF(tblSales[[#This Row],[Discount %]]&lt;=5,"0-5%",
IF(tblSales[[#This Row],[Discount %]]&lt;=10,"5-10%",
IF(tblSales[[#This Row],[Discount %]]&lt;=15,"10-15%",
IF(tblSales[[#This Row],[Discount %]]&lt;=20,"15-20%","20%+"))))</f>
        <v>20%+</v>
      </c>
    </row>
    <row r="2085" spans="1:38">
      <c r="A2085" s="2" t="s">
        <v>4048</v>
      </c>
      <c r="B2085" s="11">
        <v>45432</v>
      </c>
      <c r="C2085" s="2" t="s">
        <v>1716</v>
      </c>
      <c r="D2085" s="2" t="s">
        <v>594</v>
      </c>
      <c r="E2085" s="2" t="s">
        <v>754</v>
      </c>
      <c r="F2085" s="2" t="s">
        <v>151</v>
      </c>
      <c r="G2085" s="2">
        <v>1</v>
      </c>
      <c r="H2085" s="2">
        <v>1842.61</v>
      </c>
      <c r="I2085" s="2">
        <v>25</v>
      </c>
      <c r="J2085" s="2">
        <v>460.65</v>
      </c>
      <c r="K2085" s="2">
        <v>12</v>
      </c>
      <c r="L2085" s="2">
        <v>165.84</v>
      </c>
      <c r="M2085" s="2">
        <v>1547.8</v>
      </c>
      <c r="N2085" s="2">
        <v>1409.12</v>
      </c>
      <c r="O2085" s="2">
        <f t="shared" si="79"/>
        <v>-27.15999999999994</v>
      </c>
      <c r="P2085" s="2" t="s">
        <v>31</v>
      </c>
      <c r="Q2085" s="2" t="str">
        <f t="shared" si="80"/>
        <v>Net Banking</v>
      </c>
      <c r="R2085" s="2" t="s">
        <v>20</v>
      </c>
      <c r="S2085" s="2" t="s">
        <v>56</v>
      </c>
      <c r="T2085" s="2" t="s">
        <v>1187</v>
      </c>
      <c r="U2085" s="2" t="s">
        <v>59</v>
      </c>
      <c r="V2085" t="str">
        <f>TEXT(tblSales[[#This Row],[Invoice Date]],"mmm")</f>
        <v>May</v>
      </c>
      <c r="W2085">
        <f>MONTH(tblSales[[#This Row],[Invoice Date]])</f>
        <v>5</v>
      </c>
      <c r="X2085">
        <f>YEAR(tblSales[[#This Row],[Invoice Date]])</f>
        <v>2024</v>
      </c>
      <c r="Y2085" t="str">
        <f>TEXT(tblSales[[#This Row],[Invoice Date]],"mmm-yyyy")</f>
        <v>May-2024</v>
      </c>
      <c r="Z2085" t="str">
        <f>_xlfn.XLOOKUP(tblSales[[#This Row],[Product_ID]],Products!$A:$A,Products!$C:$C,"Women Dresses")</f>
        <v>Winter Wear</v>
      </c>
      <c r="AA2085" t="str">
        <f>_xlfn.XLOOKUP(tblSales[[#This Row],[Product_ID]],Products!$A:$A,Products!$D:$D,"Unknown")</f>
        <v>Sweater</v>
      </c>
      <c r="AB2085" t="str">
        <f>_xlfn.XLOOKUP(tblSales[[#This Row],[Product_ID]],Products!$A:$A,Products!$E:$E,"Unknown")</f>
        <v>Mufti</v>
      </c>
      <c r="AC2085" t="str">
        <f>_xlfn.XLOOKUP(tblSales[[#This Row],[Store_ID]],Stores!$A:$A,Stores!$B:$B,"Unknown")</f>
        <v>TrendMart Tirunelveli Flagship</v>
      </c>
      <c r="AD2085" t="str">
        <f>_xlfn.XLOOKUP(tblSales[[#This Row],[Store_ID]],Stores!$A:$A,Stores!$E:$E,"Unknown")</f>
        <v>South Zone 1</v>
      </c>
      <c r="AE2085" t="str">
        <f>_xlfn.XLOOKUP(tblSales[[#This Row],[Customer_ID]],Customers!$A:$A,Customers!$B:$B,"Unknown")</f>
        <v>Anjali Naicker</v>
      </c>
      <c r="AF2085" t="str">
        <f>_xlfn.XLOOKUP(tblSales[[#This Row],[Customer_ID]],Customers!$A:$A,Customers!$J:$J,"Unknown")</f>
        <v>Platinum</v>
      </c>
      <c r="AG2085" t="str">
        <f>_xlfn.XLOOKUP(tblSales[[#This Row],[Employee_ID]],Employees!$A:$A,Employees!$B:$B,"Unknown")</f>
        <v>Preethi Singh</v>
      </c>
      <c r="AH2085">
        <f>IF(MONTH(tblSales[[#This Row],[Invoice Date]])&gt;=4,MONTH(tblSales[[#This Row],[Invoice Date]]),MONTH(tblSales[[#This Row],[Invoice Date]])+12)</f>
        <v>5</v>
      </c>
      <c r="AI2085" s="8">
        <f>DATE(YEAR(tblSales[[#This Row],[Invoice Date]]),MONTH(tblSales[[#This Row],[Invoice Date]]),1)</f>
        <v>45413</v>
      </c>
      <c r="AJ2085" t="str">
        <f>_xlfn.XLOOKUP(tblSales[[#This Row],[Product_ID]],Products!$A:$A,Products!$B:$B,"Unknown")</f>
        <v>Mufti Sweater Peach</v>
      </c>
      <c r="AK2085" s="9">
        <f>IFERROR(tblSales[[#This Row],[Profit]]/tblSales[[#This Row],[Sales Amount]],0)</f>
        <v>-1.7547486755394717E-2</v>
      </c>
      <c r="AL2085" t="str">
        <f>IF(tblSales[[#This Row],[Discount %]]&lt;=5,"0-5%",
IF(tblSales[[#This Row],[Discount %]]&lt;=10,"5-10%",
IF(tblSales[[#This Row],[Discount %]]&lt;=15,"10-15%",
IF(tblSales[[#This Row],[Discount %]]&lt;=20,"15-20%","20%+"))))</f>
        <v>20%+</v>
      </c>
    </row>
    <row r="2086" spans="1:38">
      <c r="A2086" s="2" t="s">
        <v>4049</v>
      </c>
      <c r="B2086" s="11">
        <v>45600</v>
      </c>
      <c r="C2086" s="2" t="s">
        <v>101</v>
      </c>
      <c r="D2086" s="2" t="s">
        <v>96</v>
      </c>
      <c r="E2086" s="2" t="s">
        <v>457</v>
      </c>
      <c r="F2086" s="2" t="s">
        <v>177</v>
      </c>
      <c r="G2086" s="2">
        <v>4</v>
      </c>
      <c r="H2086" s="2">
        <v>790.29</v>
      </c>
      <c r="I2086" s="2">
        <v>0</v>
      </c>
      <c r="J2086" s="2">
        <v>0</v>
      </c>
      <c r="K2086" s="2">
        <v>5</v>
      </c>
      <c r="L2086" s="2">
        <v>158.06</v>
      </c>
      <c r="M2086" s="2">
        <v>3319.22</v>
      </c>
      <c r="N2086" s="2">
        <v>1968.44</v>
      </c>
      <c r="O2086" s="2">
        <f t="shared" ref="O2086:O2093" si="81">(M2086-N2086-L2086)</f>
        <v>1192.7199999999998</v>
      </c>
      <c r="P2086" s="2" t="s">
        <v>32</v>
      </c>
      <c r="Q2086" s="2" t="str">
        <f t="shared" si="80"/>
        <v>UPI</v>
      </c>
      <c r="R2086" s="2" t="s">
        <v>21</v>
      </c>
      <c r="S2086" s="2" t="s">
        <v>56</v>
      </c>
      <c r="T2086" s="2" t="s">
        <v>977</v>
      </c>
      <c r="U2086" s="2" t="s">
        <v>59</v>
      </c>
      <c r="V2086" t="str">
        <f>TEXT(tblSales[[#This Row],[Invoice Date]],"mmm")</f>
        <v>Nov</v>
      </c>
      <c r="W2086">
        <f>MONTH(tblSales[[#This Row],[Invoice Date]])</f>
        <v>11</v>
      </c>
      <c r="X2086">
        <f>YEAR(tblSales[[#This Row],[Invoice Date]])</f>
        <v>2024</v>
      </c>
      <c r="Y2086" t="str">
        <f>TEXT(tblSales[[#This Row],[Invoice Date]],"mmm-yyyy")</f>
        <v>Nov-2024</v>
      </c>
      <c r="Z2086" t="str">
        <f>_xlfn.XLOOKUP(tblSales[[#This Row],[Product_ID]],Products!$A:$A,Products!$C:$C,"Women Dresses")</f>
        <v>Men T-Shirts</v>
      </c>
      <c r="AA2086" t="str">
        <f>_xlfn.XLOOKUP(tblSales[[#This Row],[Product_ID]],Products!$A:$A,Products!$D:$D,"Unknown")</f>
        <v>Round Neck</v>
      </c>
      <c r="AB2086" t="str">
        <f>_xlfn.XLOOKUP(tblSales[[#This Row],[Product_ID]],Products!$A:$A,Products!$E:$E,"Unknown")</f>
        <v>Reebok</v>
      </c>
      <c r="AC2086" t="str">
        <f>_xlfn.XLOOKUP(tblSales[[#This Row],[Store_ID]],Stores!$A:$A,Stores!$B:$B,"Unknown")</f>
        <v>TrendMart Kochi High Street</v>
      </c>
      <c r="AD2086" t="str">
        <f>_xlfn.XLOOKUP(tblSales[[#This Row],[Store_ID]],Stores!$A:$A,Stores!$E:$E,"Unknown")</f>
        <v>South Zone 1</v>
      </c>
      <c r="AE2086" t="str">
        <f>_xlfn.XLOOKUP(tblSales[[#This Row],[Customer_ID]],Customers!$A:$A,Customers!$B:$B,"Unknown")</f>
        <v>Deepthi Sundaram</v>
      </c>
      <c r="AF2086" t="str">
        <f>_xlfn.XLOOKUP(tblSales[[#This Row],[Customer_ID]],Customers!$A:$A,Customers!$J:$J,"Unknown")</f>
        <v>Silver</v>
      </c>
      <c r="AG2086" t="str">
        <f>_xlfn.XLOOKUP(tblSales[[#This Row],[Employee_ID]],Employees!$A:$A,Employees!$B:$B,"Unknown")</f>
        <v>Deepak Kamath</v>
      </c>
      <c r="AH2086">
        <f>IF(MONTH(tblSales[[#This Row],[Invoice Date]])&gt;=4,MONTH(tblSales[[#This Row],[Invoice Date]]),MONTH(tblSales[[#This Row],[Invoice Date]])+12)</f>
        <v>11</v>
      </c>
      <c r="AI2086" s="8">
        <f>DATE(YEAR(tblSales[[#This Row],[Invoice Date]]),MONTH(tblSales[[#This Row],[Invoice Date]]),1)</f>
        <v>45597</v>
      </c>
      <c r="AJ2086" t="str">
        <f>_xlfn.XLOOKUP(tblSales[[#This Row],[Product_ID]],Products!$A:$A,Products!$B:$B,"Unknown")</f>
        <v>Reebok Round Neck Sky Blue</v>
      </c>
      <c r="AK2086" s="9">
        <f>IFERROR(tblSales[[#This Row],[Profit]]/tblSales[[#This Row],[Sales Amount]],0)</f>
        <v>0.35933743469851348</v>
      </c>
      <c r="AL2086" t="str">
        <f>IF(tblSales[[#This Row],[Discount %]]&lt;=5,"0-5%",
IF(tblSales[[#This Row],[Discount %]]&lt;=10,"5-10%",
IF(tblSales[[#This Row],[Discount %]]&lt;=15,"10-15%",
IF(tblSales[[#This Row],[Discount %]]&lt;=20,"15-20%","20%+"))))</f>
        <v>0-5%</v>
      </c>
    </row>
    <row r="2087" spans="1:38">
      <c r="A2087" s="2" t="s">
        <v>4050</v>
      </c>
      <c r="B2087" s="11">
        <v>45632</v>
      </c>
      <c r="C2087" s="2" t="s">
        <v>2690</v>
      </c>
      <c r="D2087" s="2" t="s">
        <v>714</v>
      </c>
      <c r="E2087" s="2" t="s">
        <v>420</v>
      </c>
      <c r="F2087" s="2" t="s">
        <v>540</v>
      </c>
      <c r="G2087" s="2">
        <v>4</v>
      </c>
      <c r="H2087" s="2">
        <v>425.07</v>
      </c>
      <c r="I2087" s="2">
        <v>0</v>
      </c>
      <c r="J2087" s="2">
        <v>0</v>
      </c>
      <c r="K2087" s="2">
        <v>5</v>
      </c>
      <c r="L2087" s="2">
        <v>85.01</v>
      </c>
      <c r="M2087" s="2">
        <v>1785.29</v>
      </c>
      <c r="N2087" s="2">
        <v>1048.24</v>
      </c>
      <c r="O2087" s="2">
        <f t="shared" si="81"/>
        <v>652.04</v>
      </c>
      <c r="P2087" s="2" t="s">
        <v>32</v>
      </c>
      <c r="Q2087" s="2" t="str">
        <f t="shared" si="80"/>
        <v>UPI</v>
      </c>
      <c r="R2087" s="2" t="s">
        <v>21</v>
      </c>
      <c r="S2087" s="2" t="s">
        <v>56</v>
      </c>
      <c r="T2087" s="2" t="s">
        <v>1125</v>
      </c>
      <c r="U2087" s="2" t="s">
        <v>59</v>
      </c>
      <c r="V2087" t="str">
        <f>TEXT(tblSales[[#This Row],[Invoice Date]],"mmm")</f>
        <v>Dec</v>
      </c>
      <c r="W2087">
        <f>MONTH(tblSales[[#This Row],[Invoice Date]])</f>
        <v>12</v>
      </c>
      <c r="X2087">
        <f>YEAR(tblSales[[#This Row],[Invoice Date]])</f>
        <v>2024</v>
      </c>
      <c r="Y2087" t="str">
        <f>TEXT(tblSales[[#This Row],[Invoice Date]],"mmm-yyyy")</f>
        <v>Dec-2024</v>
      </c>
      <c r="Z2087" t="str">
        <f>_xlfn.XLOOKUP(tblSales[[#This Row],[Product_ID]],Products!$A:$A,Products!$C:$C,"Women Dresses")</f>
        <v>Men T-Shirts</v>
      </c>
      <c r="AA2087" t="str">
        <f>_xlfn.XLOOKUP(tblSales[[#This Row],[Product_ID]],Products!$A:$A,Products!$D:$D,"Unknown")</f>
        <v>Round Neck</v>
      </c>
      <c r="AB2087" t="str">
        <f>_xlfn.XLOOKUP(tblSales[[#This Row],[Product_ID]],Products!$A:$A,Products!$E:$E,"Unknown")</f>
        <v>Skechers</v>
      </c>
      <c r="AC2087" t="str">
        <f>_xlfn.XLOOKUP(tblSales[[#This Row],[Store_ID]],Stores!$A:$A,Stores!$B:$B,"Unknown")</f>
        <v>TrendMart Hubballi Standard</v>
      </c>
      <c r="AD2087" t="str">
        <f>_xlfn.XLOOKUP(tblSales[[#This Row],[Store_ID]],Stores!$A:$A,Stores!$E:$E,"Unknown")</f>
        <v>South Zone 2</v>
      </c>
      <c r="AE2087" t="str">
        <f>_xlfn.XLOOKUP(tblSales[[#This Row],[Customer_ID]],Customers!$A:$A,Customers!$B:$B,"Unknown")</f>
        <v>Rohit Pillai</v>
      </c>
      <c r="AF2087" t="str">
        <f>_xlfn.XLOOKUP(tblSales[[#This Row],[Customer_ID]],Customers!$A:$A,Customers!$J:$J,"Unknown")</f>
        <v>Silver</v>
      </c>
      <c r="AG2087" t="str">
        <f>_xlfn.XLOOKUP(tblSales[[#This Row],[Employee_ID]],Employees!$A:$A,Employees!$B:$B,"Unknown")</f>
        <v>Swathi Achari</v>
      </c>
      <c r="AH2087">
        <f>IF(MONTH(tblSales[[#This Row],[Invoice Date]])&gt;=4,MONTH(tblSales[[#This Row],[Invoice Date]]),MONTH(tblSales[[#This Row],[Invoice Date]])+12)</f>
        <v>12</v>
      </c>
      <c r="AI2087" s="8">
        <f>DATE(YEAR(tblSales[[#This Row],[Invoice Date]]),MONTH(tblSales[[#This Row],[Invoice Date]]),1)</f>
        <v>45627</v>
      </c>
      <c r="AJ2087" t="str">
        <f>_xlfn.XLOOKUP(tblSales[[#This Row],[Product_ID]],Products!$A:$A,Products!$B:$B,"Unknown")</f>
        <v>Skechers Round Neck Red</v>
      </c>
      <c r="AK2087" s="9">
        <f>IFERROR(tblSales[[#This Row],[Profit]]/tblSales[[#This Row],[Sales Amount]],0)</f>
        <v>0.3652291784528004</v>
      </c>
      <c r="AL2087" t="str">
        <f>IF(tblSales[[#This Row],[Discount %]]&lt;=5,"0-5%",
IF(tblSales[[#This Row],[Discount %]]&lt;=10,"5-10%",
IF(tblSales[[#This Row],[Discount %]]&lt;=15,"10-15%",
IF(tblSales[[#This Row],[Discount %]]&lt;=20,"15-20%","20%+"))))</f>
        <v>0-5%</v>
      </c>
    </row>
    <row r="2088" spans="1:38">
      <c r="A2088" s="2" t="s">
        <v>4051</v>
      </c>
      <c r="B2088" s="11">
        <v>45602</v>
      </c>
      <c r="C2088" s="2" t="s">
        <v>1958</v>
      </c>
      <c r="D2088" s="2" t="s">
        <v>1876</v>
      </c>
      <c r="E2088" s="2" t="s">
        <v>420</v>
      </c>
      <c r="F2088" s="2" t="s">
        <v>233</v>
      </c>
      <c r="G2088" s="2">
        <v>1</v>
      </c>
      <c r="H2088" s="2">
        <v>871.52</v>
      </c>
      <c r="I2088" s="2">
        <v>5</v>
      </c>
      <c r="J2088" s="2">
        <v>43.58</v>
      </c>
      <c r="K2088" s="2">
        <v>5</v>
      </c>
      <c r="L2088" s="2">
        <v>41.4</v>
      </c>
      <c r="M2088" s="2">
        <v>869.34</v>
      </c>
      <c r="N2088" s="2">
        <v>535.47</v>
      </c>
      <c r="O2088" s="2">
        <f t="shared" si="81"/>
        <v>292.47000000000003</v>
      </c>
      <c r="P2088" s="2" t="s">
        <v>31</v>
      </c>
      <c r="Q2088" s="2" t="str">
        <f t="shared" si="80"/>
        <v>Net Banking</v>
      </c>
      <c r="R2088" s="2" t="s">
        <v>21</v>
      </c>
      <c r="S2088" s="2" t="s">
        <v>56</v>
      </c>
      <c r="T2088" s="2" t="s">
        <v>4052</v>
      </c>
      <c r="U2088" s="2" t="s">
        <v>59</v>
      </c>
      <c r="V2088" t="str">
        <f>TEXT(tblSales[[#This Row],[Invoice Date]],"mmm")</f>
        <v>Nov</v>
      </c>
      <c r="W2088">
        <f>MONTH(tblSales[[#This Row],[Invoice Date]])</f>
        <v>11</v>
      </c>
      <c r="X2088">
        <f>YEAR(tblSales[[#This Row],[Invoice Date]])</f>
        <v>2024</v>
      </c>
      <c r="Y2088" t="str">
        <f>TEXT(tblSales[[#This Row],[Invoice Date]],"mmm-yyyy")</f>
        <v>Nov-2024</v>
      </c>
      <c r="Z2088" t="str">
        <f>_xlfn.XLOOKUP(tblSales[[#This Row],[Product_ID]],Products!$A:$A,Products!$C:$C,"Women Dresses")</f>
        <v>Accessories</v>
      </c>
      <c r="AA2088" t="str">
        <f>_xlfn.XLOOKUP(tblSales[[#This Row],[Product_ID]],Products!$A:$A,Products!$D:$D,"Unknown")</f>
        <v>Tie</v>
      </c>
      <c r="AB2088" t="str">
        <f>_xlfn.XLOOKUP(tblSales[[#This Row],[Product_ID]],Products!$A:$A,Products!$E:$E,"Unknown")</f>
        <v>Metro Shoes</v>
      </c>
      <c r="AC2088" t="str">
        <f>_xlfn.XLOOKUP(tblSales[[#This Row],[Store_ID]],Stores!$A:$A,Stores!$B:$B,"Unknown")</f>
        <v>TrendMart Hubballi Standard</v>
      </c>
      <c r="AD2088" t="str">
        <f>_xlfn.XLOOKUP(tblSales[[#This Row],[Store_ID]],Stores!$A:$A,Stores!$E:$E,"Unknown")</f>
        <v>South Zone 2</v>
      </c>
      <c r="AE2088" t="str">
        <f>_xlfn.XLOOKUP(tblSales[[#This Row],[Customer_ID]],Customers!$A:$A,Customers!$B:$B,"Unknown")</f>
        <v>Manju Raman</v>
      </c>
      <c r="AF2088" t="str">
        <f>_xlfn.XLOOKUP(tblSales[[#This Row],[Customer_ID]],Customers!$A:$A,Customers!$J:$J,"Unknown")</f>
        <v>Gold</v>
      </c>
      <c r="AG2088" t="str">
        <f>_xlfn.XLOOKUP(tblSales[[#This Row],[Employee_ID]],Employees!$A:$A,Employees!$B:$B,"Unknown")</f>
        <v>Malathi Varma</v>
      </c>
      <c r="AH2088">
        <f>IF(MONTH(tblSales[[#This Row],[Invoice Date]])&gt;=4,MONTH(tblSales[[#This Row],[Invoice Date]]),MONTH(tblSales[[#This Row],[Invoice Date]])+12)</f>
        <v>11</v>
      </c>
      <c r="AI2088" s="8">
        <f>DATE(YEAR(tblSales[[#This Row],[Invoice Date]]),MONTH(tblSales[[#This Row],[Invoice Date]]),1)</f>
        <v>45597</v>
      </c>
      <c r="AJ2088" t="str">
        <f>_xlfn.XLOOKUP(tblSales[[#This Row],[Product_ID]],Products!$A:$A,Products!$B:$B,"Unknown")</f>
        <v>Metro Shoes Tie Orange</v>
      </c>
      <c r="AK2088" s="9">
        <f>IFERROR(tblSales[[#This Row],[Profit]]/tblSales[[#This Row],[Sales Amount]],0)</f>
        <v>0.33642763475740217</v>
      </c>
      <c r="AL2088" t="str">
        <f>IF(tblSales[[#This Row],[Discount %]]&lt;=5,"0-5%",
IF(tblSales[[#This Row],[Discount %]]&lt;=10,"5-10%",
IF(tblSales[[#This Row],[Discount %]]&lt;=15,"10-15%",
IF(tblSales[[#This Row],[Discount %]]&lt;=20,"15-20%","20%+"))))</f>
        <v>0-5%</v>
      </c>
    </row>
    <row r="2089" spans="1:38">
      <c r="A2089" s="2" t="s">
        <v>4053</v>
      </c>
      <c r="B2089" s="11">
        <v>45579</v>
      </c>
      <c r="C2089" s="2" t="s">
        <v>4054</v>
      </c>
      <c r="D2089" s="2" t="s">
        <v>1704</v>
      </c>
      <c r="E2089" s="2" t="s">
        <v>532</v>
      </c>
      <c r="F2089" s="2" t="s">
        <v>285</v>
      </c>
      <c r="G2089" s="2">
        <v>2</v>
      </c>
      <c r="H2089" s="2">
        <v>1310.45</v>
      </c>
      <c r="I2089" s="2">
        <v>5</v>
      </c>
      <c r="J2089" s="2">
        <v>131.04</v>
      </c>
      <c r="K2089" s="2">
        <v>12</v>
      </c>
      <c r="L2089" s="2">
        <v>298.77999999999997</v>
      </c>
      <c r="M2089" s="2">
        <v>2788.64</v>
      </c>
      <c r="N2089" s="2">
        <v>1787.78</v>
      </c>
      <c r="O2089" s="2">
        <f t="shared" si="81"/>
        <v>702.07999999999993</v>
      </c>
      <c r="P2089" s="2" t="s">
        <v>27</v>
      </c>
      <c r="Q2089" s="2" t="str">
        <f t="shared" si="80"/>
        <v>Cash</v>
      </c>
      <c r="R2089" s="2" t="s">
        <v>20</v>
      </c>
      <c r="S2089" s="2" t="s">
        <v>56</v>
      </c>
      <c r="T2089" s="2" t="s">
        <v>2556</v>
      </c>
      <c r="U2089" s="2" t="s">
        <v>59</v>
      </c>
      <c r="V2089" t="str">
        <f>TEXT(tblSales[[#This Row],[Invoice Date]],"mmm")</f>
        <v>Oct</v>
      </c>
      <c r="W2089">
        <f>MONTH(tblSales[[#This Row],[Invoice Date]])</f>
        <v>10</v>
      </c>
      <c r="X2089">
        <f>YEAR(tblSales[[#This Row],[Invoice Date]])</f>
        <v>2024</v>
      </c>
      <c r="Y2089" t="str">
        <f>TEXT(tblSales[[#This Row],[Invoice Date]],"mmm-yyyy")</f>
        <v>Oct-2024</v>
      </c>
      <c r="Z2089" t="str">
        <f>_xlfn.XLOOKUP(tblSales[[#This Row],[Product_ID]],Products!$A:$A,Products!$C:$C,"Women Dresses")</f>
        <v>Sportswear</v>
      </c>
      <c r="AA2089" t="str">
        <f>_xlfn.XLOOKUP(tblSales[[#This Row],[Product_ID]],Products!$A:$A,Products!$D:$D,"Unknown")</f>
        <v>Track Suit</v>
      </c>
      <c r="AB2089" t="str">
        <f>_xlfn.XLOOKUP(tblSales[[#This Row],[Product_ID]],Products!$A:$A,Products!$E:$E,"Unknown")</f>
        <v>Pantaloons</v>
      </c>
      <c r="AC2089" t="str">
        <f>_xlfn.XLOOKUP(tblSales[[#This Row],[Store_ID]],Stores!$A:$A,Stores!$B:$B,"Unknown")</f>
        <v>TrendMart Nizamabad Standard</v>
      </c>
      <c r="AD2089" t="str">
        <f>_xlfn.XLOOKUP(tblSales[[#This Row],[Store_ID]],Stores!$A:$A,Stores!$E:$E,"Unknown")</f>
        <v>South Zone 2</v>
      </c>
      <c r="AE2089" t="str">
        <f>_xlfn.XLOOKUP(tblSales[[#This Row],[Customer_ID]],Customers!$A:$A,Customers!$B:$B,"Unknown")</f>
        <v>Siddharth Hegde</v>
      </c>
      <c r="AF2089" t="str">
        <f>_xlfn.XLOOKUP(tblSales[[#This Row],[Customer_ID]],Customers!$A:$A,Customers!$J:$J,"Unknown")</f>
        <v>Silver</v>
      </c>
      <c r="AG2089" t="str">
        <f>_xlfn.XLOOKUP(tblSales[[#This Row],[Employee_ID]],Employees!$A:$A,Employees!$B:$B,"Unknown")</f>
        <v>Yogesh Chettiar</v>
      </c>
      <c r="AH2089">
        <f>IF(MONTH(tblSales[[#This Row],[Invoice Date]])&gt;=4,MONTH(tblSales[[#This Row],[Invoice Date]]),MONTH(tblSales[[#This Row],[Invoice Date]])+12)</f>
        <v>10</v>
      </c>
      <c r="AI2089" s="8">
        <f>DATE(YEAR(tblSales[[#This Row],[Invoice Date]]),MONTH(tblSales[[#This Row],[Invoice Date]]),1)</f>
        <v>45566</v>
      </c>
      <c r="AJ2089" t="str">
        <f>_xlfn.XLOOKUP(tblSales[[#This Row],[Product_ID]],Products!$A:$A,Products!$B:$B,"Unknown")</f>
        <v>Pantaloons Track Suit Brown</v>
      </c>
      <c r="AK2089" s="9">
        <f>IFERROR(tblSales[[#This Row],[Profit]]/tblSales[[#This Row],[Sales Amount]],0)</f>
        <v>0.25176430087784724</v>
      </c>
      <c r="AL2089" t="str">
        <f>IF(tblSales[[#This Row],[Discount %]]&lt;=5,"0-5%",
IF(tblSales[[#This Row],[Discount %]]&lt;=10,"5-10%",
IF(tblSales[[#This Row],[Discount %]]&lt;=15,"10-15%",
IF(tblSales[[#This Row],[Discount %]]&lt;=20,"15-20%","20%+"))))</f>
        <v>0-5%</v>
      </c>
    </row>
    <row r="2090" spans="1:38">
      <c r="A2090" s="2" t="s">
        <v>4055</v>
      </c>
      <c r="B2090" s="11">
        <v>45464</v>
      </c>
      <c r="C2090" s="2" t="s">
        <v>1426</v>
      </c>
      <c r="D2090" s="2" t="s">
        <v>1995</v>
      </c>
      <c r="E2090" s="2" t="s">
        <v>448</v>
      </c>
      <c r="F2090" s="2" t="s">
        <v>562</v>
      </c>
      <c r="G2090" s="2">
        <v>1</v>
      </c>
      <c r="H2090" s="2">
        <v>3049.84</v>
      </c>
      <c r="I2090" s="2">
        <v>30</v>
      </c>
      <c r="J2090" s="2">
        <v>914.95</v>
      </c>
      <c r="K2090" s="2">
        <v>12</v>
      </c>
      <c r="L2090" s="2">
        <v>256.19</v>
      </c>
      <c r="M2090" s="2">
        <v>2391.08</v>
      </c>
      <c r="N2090" s="2">
        <v>2078.92</v>
      </c>
      <c r="O2090" s="2">
        <f t="shared" si="81"/>
        <v>55.969999999999857</v>
      </c>
      <c r="P2090" s="2" t="s">
        <v>31</v>
      </c>
      <c r="Q2090" s="2" t="str">
        <f t="shared" si="80"/>
        <v>Net Banking</v>
      </c>
      <c r="R2090" s="2" t="s">
        <v>21</v>
      </c>
      <c r="S2090" s="2" t="s">
        <v>56</v>
      </c>
      <c r="T2090" s="2" t="s">
        <v>3695</v>
      </c>
      <c r="U2090" s="2" t="s">
        <v>59</v>
      </c>
      <c r="V2090" t="str">
        <f>TEXT(tblSales[[#This Row],[Invoice Date]],"mmm")</f>
        <v>Jun</v>
      </c>
      <c r="W2090">
        <f>MONTH(tblSales[[#This Row],[Invoice Date]])</f>
        <v>6</v>
      </c>
      <c r="X2090">
        <f>YEAR(tblSales[[#This Row],[Invoice Date]])</f>
        <v>2024</v>
      </c>
      <c r="Y2090" t="str">
        <f>TEXT(tblSales[[#This Row],[Invoice Date]],"mmm-yyyy")</f>
        <v>Jun-2024</v>
      </c>
      <c r="Z2090" t="str">
        <f>_xlfn.XLOOKUP(tblSales[[#This Row],[Product_ID]],Products!$A:$A,Products!$C:$C,"Women Dresses")</f>
        <v>Women Sarees</v>
      </c>
      <c r="AA2090" t="str">
        <f>_xlfn.XLOOKUP(tblSales[[#This Row],[Product_ID]],Products!$A:$A,Products!$D:$D,"Unknown")</f>
        <v>Georgette Saree</v>
      </c>
      <c r="AB2090" t="str">
        <f>_xlfn.XLOOKUP(tblSales[[#This Row],[Product_ID]],Products!$A:$A,Products!$E:$E,"Unknown")</f>
        <v>Arrow</v>
      </c>
      <c r="AC2090" t="str">
        <f>_xlfn.XLOOKUP(tblSales[[#This Row],[Store_ID]],Stores!$A:$A,Stores!$B:$B,"Unknown")</f>
        <v>TrendMart Nellore High Street</v>
      </c>
      <c r="AD2090" t="str">
        <f>_xlfn.XLOOKUP(tblSales[[#This Row],[Store_ID]],Stores!$A:$A,Stores!$E:$E,"Unknown")</f>
        <v>South Zone 3</v>
      </c>
      <c r="AE2090" t="str">
        <f>_xlfn.XLOOKUP(tblSales[[#This Row],[Customer_ID]],Customers!$A:$A,Customers!$B:$B,"Unknown")</f>
        <v>Chandra Subramaniam</v>
      </c>
      <c r="AF2090" t="str">
        <f>_xlfn.XLOOKUP(tblSales[[#This Row],[Customer_ID]],Customers!$A:$A,Customers!$J:$J,"Unknown")</f>
        <v>Silver</v>
      </c>
      <c r="AG2090" t="str">
        <f>_xlfn.XLOOKUP(tblSales[[#This Row],[Employee_ID]],Employees!$A:$A,Employees!$B:$B,"Unknown")</f>
        <v>Vikram Bhat</v>
      </c>
      <c r="AH2090">
        <f>IF(MONTH(tblSales[[#This Row],[Invoice Date]])&gt;=4,MONTH(tblSales[[#This Row],[Invoice Date]]),MONTH(tblSales[[#This Row],[Invoice Date]])+12)</f>
        <v>6</v>
      </c>
      <c r="AI2090" s="8">
        <f>DATE(YEAR(tblSales[[#This Row],[Invoice Date]]),MONTH(tblSales[[#This Row],[Invoice Date]]),1)</f>
        <v>45444</v>
      </c>
      <c r="AJ2090" t="str">
        <f>_xlfn.XLOOKUP(tblSales[[#This Row],[Product_ID]],Products!$A:$A,Products!$B:$B,"Unknown")</f>
        <v>Arrow Georgette Saree Charcoal</v>
      </c>
      <c r="AK2090" s="9">
        <f>IFERROR(tblSales[[#This Row],[Profit]]/tblSales[[#This Row],[Sales Amount]],0)</f>
        <v>2.3407832443916497E-2</v>
      </c>
      <c r="AL2090" t="str">
        <f>IF(tblSales[[#This Row],[Discount %]]&lt;=5,"0-5%",
IF(tblSales[[#This Row],[Discount %]]&lt;=10,"5-10%",
IF(tblSales[[#This Row],[Discount %]]&lt;=15,"10-15%",
IF(tblSales[[#This Row],[Discount %]]&lt;=20,"15-20%","20%+"))))</f>
        <v>20%+</v>
      </c>
    </row>
    <row r="2091" spans="1:38">
      <c r="A2091" s="2" t="s">
        <v>4056</v>
      </c>
      <c r="B2091" s="11">
        <v>45570</v>
      </c>
      <c r="C2091" s="2" t="s">
        <v>2563</v>
      </c>
      <c r="D2091" s="2" t="s">
        <v>749</v>
      </c>
      <c r="E2091" s="2" t="s">
        <v>1546</v>
      </c>
      <c r="F2091" s="2" t="s">
        <v>222</v>
      </c>
      <c r="G2091" s="2">
        <v>3</v>
      </c>
      <c r="H2091" s="2">
        <v>660.92</v>
      </c>
      <c r="I2091" s="2">
        <v>10</v>
      </c>
      <c r="J2091" s="2">
        <v>198.28</v>
      </c>
      <c r="K2091" s="2">
        <v>5</v>
      </c>
      <c r="L2091" s="2">
        <v>89.22</v>
      </c>
      <c r="M2091" s="2">
        <v>1873.7</v>
      </c>
      <c r="N2091" s="2">
        <v>1274.28</v>
      </c>
      <c r="O2091" s="2">
        <f t="shared" si="81"/>
        <v>510.20000000000005</v>
      </c>
      <c r="P2091" s="2" t="s">
        <v>27</v>
      </c>
      <c r="Q2091" s="2" t="str">
        <f t="shared" si="80"/>
        <v>Cash</v>
      </c>
      <c r="R2091" s="2" t="s">
        <v>20</v>
      </c>
      <c r="S2091" s="2" t="s">
        <v>56</v>
      </c>
      <c r="T2091" s="2" t="s">
        <v>842</v>
      </c>
      <c r="U2091" s="2" t="s">
        <v>60</v>
      </c>
      <c r="V2091" t="str">
        <f>TEXT(tblSales[[#This Row],[Invoice Date]],"mmm")</f>
        <v>Oct</v>
      </c>
      <c r="W2091">
        <f>MONTH(tblSales[[#This Row],[Invoice Date]])</f>
        <v>10</v>
      </c>
      <c r="X2091">
        <f>YEAR(tblSales[[#This Row],[Invoice Date]])</f>
        <v>2024</v>
      </c>
      <c r="Y2091" t="str">
        <f>TEXT(tblSales[[#This Row],[Invoice Date]],"mmm-yyyy")</f>
        <v>Oct-2024</v>
      </c>
      <c r="Z2091" t="str">
        <f>_xlfn.XLOOKUP(tblSales[[#This Row],[Product_ID]],Products!$A:$A,Products!$C:$C,"Women Dresses")</f>
        <v>Kids Wear</v>
      </c>
      <c r="AA2091" t="str">
        <f>_xlfn.XLOOKUP(tblSales[[#This Row],[Product_ID]],Products!$A:$A,Products!$D:$D,"Unknown")</f>
        <v>Girls Frock</v>
      </c>
      <c r="AB2091" t="str">
        <f>_xlfn.XLOOKUP(tblSales[[#This Row],[Product_ID]],Products!$A:$A,Products!$E:$E,"Unknown")</f>
        <v>Being Human</v>
      </c>
      <c r="AC2091" t="str">
        <f>_xlfn.XLOOKUP(tblSales[[#This Row],[Store_ID]],Stores!$A:$A,Stores!$B:$B,"Unknown")</f>
        <v>TrendMart Guntur Standard</v>
      </c>
      <c r="AD2091" t="str">
        <f>_xlfn.XLOOKUP(tblSales[[#This Row],[Store_ID]],Stores!$A:$A,Stores!$E:$E,"Unknown")</f>
        <v>South Zone 3</v>
      </c>
      <c r="AE2091" t="str">
        <f>_xlfn.XLOOKUP(tblSales[[#This Row],[Customer_ID]],Customers!$A:$A,Customers!$B:$B,"Unknown")</f>
        <v>Malathi Hegde</v>
      </c>
      <c r="AF2091" t="str">
        <f>_xlfn.XLOOKUP(tblSales[[#This Row],[Customer_ID]],Customers!$A:$A,Customers!$J:$J,"Unknown")</f>
        <v>Regular</v>
      </c>
      <c r="AG2091" t="str">
        <f>_xlfn.XLOOKUP(tblSales[[#This Row],[Employee_ID]],Employees!$A:$A,Employees!$B:$B,"Unknown")</f>
        <v>Vasanthi Gupta</v>
      </c>
      <c r="AH2091">
        <f>IF(MONTH(tblSales[[#This Row],[Invoice Date]])&gt;=4,MONTH(tblSales[[#This Row],[Invoice Date]]),MONTH(tblSales[[#This Row],[Invoice Date]])+12)</f>
        <v>10</v>
      </c>
      <c r="AI2091" s="8">
        <f>DATE(YEAR(tblSales[[#This Row],[Invoice Date]]),MONTH(tblSales[[#This Row],[Invoice Date]]),1)</f>
        <v>45566</v>
      </c>
      <c r="AJ2091" t="str">
        <f>_xlfn.XLOOKUP(tblSales[[#This Row],[Product_ID]],Products!$A:$A,Products!$B:$B,"Unknown")</f>
        <v>Being Human Girls Frock Teal</v>
      </c>
      <c r="AK2091" s="9">
        <f>IFERROR(tblSales[[#This Row],[Profit]]/tblSales[[#This Row],[Sales Amount]],0)</f>
        <v>0.27229545818434114</v>
      </c>
      <c r="AL2091" t="str">
        <f>IF(tblSales[[#This Row],[Discount %]]&lt;=5,"0-5%",
IF(tblSales[[#This Row],[Discount %]]&lt;=10,"5-10%",
IF(tblSales[[#This Row],[Discount %]]&lt;=15,"10-15%",
IF(tblSales[[#This Row],[Discount %]]&lt;=20,"15-20%","20%+"))))</f>
        <v>5-10%</v>
      </c>
    </row>
    <row r="2092" spans="1:38">
      <c r="A2092" s="2" t="s">
        <v>4057</v>
      </c>
      <c r="B2092" s="11">
        <v>45650</v>
      </c>
      <c r="C2092" s="2" t="s">
        <v>4058</v>
      </c>
      <c r="D2092" s="2" t="s">
        <v>802</v>
      </c>
      <c r="E2092" s="2" t="s">
        <v>471</v>
      </c>
      <c r="F2092" s="2" t="s">
        <v>324</v>
      </c>
      <c r="G2092" s="2">
        <v>2</v>
      </c>
      <c r="H2092" s="2">
        <v>1197.77</v>
      </c>
      <c r="I2092" s="2">
        <v>0</v>
      </c>
      <c r="J2092" s="2">
        <v>0</v>
      </c>
      <c r="K2092" s="2">
        <v>3</v>
      </c>
      <c r="L2092" s="2">
        <v>71.87</v>
      </c>
      <c r="M2092" s="2">
        <v>2467.41</v>
      </c>
      <c r="N2092" s="2">
        <v>1908.08</v>
      </c>
      <c r="O2092" s="2">
        <f t="shared" si="81"/>
        <v>487.45999999999992</v>
      </c>
      <c r="P2092" s="2" t="s">
        <v>32</v>
      </c>
      <c r="Q2092" s="2" t="str">
        <f t="shared" si="80"/>
        <v>UPI</v>
      </c>
      <c r="R2092" s="2" t="s">
        <v>21</v>
      </c>
      <c r="S2092" s="2" t="s">
        <v>56</v>
      </c>
      <c r="T2092" s="2" t="s">
        <v>743</v>
      </c>
      <c r="U2092" s="2" t="s">
        <v>59</v>
      </c>
      <c r="V2092" t="str">
        <f>TEXT(tblSales[[#This Row],[Invoice Date]],"mmm")</f>
        <v>Dec</v>
      </c>
      <c r="W2092">
        <f>MONTH(tblSales[[#This Row],[Invoice Date]])</f>
        <v>12</v>
      </c>
      <c r="X2092">
        <f>YEAR(tblSales[[#This Row],[Invoice Date]])</f>
        <v>2024</v>
      </c>
      <c r="Y2092" t="str">
        <f>TEXT(tblSales[[#This Row],[Invoice Date]],"mmm-yyyy")</f>
        <v>Dec-2024</v>
      </c>
      <c r="Z2092" t="str">
        <f>_xlfn.XLOOKUP(tblSales[[#This Row],[Product_ID]],Products!$A:$A,Products!$C:$C,"Women Dresses")</f>
        <v>Jewellery</v>
      </c>
      <c r="AA2092" t="str">
        <f>_xlfn.XLOOKUP(tblSales[[#This Row],[Product_ID]],Products!$A:$A,Products!$D:$D,"Unknown")</f>
        <v>Necklace</v>
      </c>
      <c r="AB2092" t="str">
        <f>_xlfn.XLOOKUP(tblSales[[#This Row],[Product_ID]],Products!$A:$A,Products!$E:$E,"Unknown")</f>
        <v>W for Woman</v>
      </c>
      <c r="AC2092" t="str">
        <f>_xlfn.XLOOKUP(tblSales[[#This Row],[Store_ID]],Stores!$A:$A,Stores!$B:$B,"Unknown")</f>
        <v>TrendMart Kochi Standard</v>
      </c>
      <c r="AD2092" t="str">
        <f>_xlfn.XLOOKUP(tblSales[[#This Row],[Store_ID]],Stores!$A:$A,Stores!$E:$E,"Unknown")</f>
        <v>South Zone 1</v>
      </c>
      <c r="AE2092" t="str">
        <f>_xlfn.XLOOKUP(tblSales[[#This Row],[Customer_ID]],Customers!$A:$A,Customers!$B:$B,"Unknown")</f>
        <v>Eshwari Gopalakrishnan</v>
      </c>
      <c r="AF2092" t="str">
        <f>_xlfn.XLOOKUP(tblSales[[#This Row],[Customer_ID]],Customers!$A:$A,Customers!$J:$J,"Unknown")</f>
        <v>Regular</v>
      </c>
      <c r="AG2092" t="str">
        <f>_xlfn.XLOOKUP(tblSales[[#This Row],[Employee_ID]],Employees!$A:$A,Employees!$B:$B,"Unknown")</f>
        <v>Ganesh Iyengar</v>
      </c>
      <c r="AH2092">
        <f>IF(MONTH(tblSales[[#This Row],[Invoice Date]])&gt;=4,MONTH(tblSales[[#This Row],[Invoice Date]]),MONTH(tblSales[[#This Row],[Invoice Date]])+12)</f>
        <v>12</v>
      </c>
      <c r="AI2092" s="8">
        <f>DATE(YEAR(tblSales[[#This Row],[Invoice Date]]),MONTH(tblSales[[#This Row],[Invoice Date]]),1)</f>
        <v>45627</v>
      </c>
      <c r="AJ2092" t="str">
        <f>_xlfn.XLOOKUP(tblSales[[#This Row],[Product_ID]],Products!$A:$A,Products!$B:$B,"Unknown")</f>
        <v>W for Woman Necklace Beige</v>
      </c>
      <c r="AK2092" s="9">
        <f>IFERROR(tblSales[[#This Row],[Profit]]/tblSales[[#This Row],[Sales Amount]],0)</f>
        <v>0.19755938413153873</v>
      </c>
      <c r="AL2092" t="str">
        <f>IF(tblSales[[#This Row],[Discount %]]&lt;=5,"0-5%",
IF(tblSales[[#This Row],[Discount %]]&lt;=10,"5-10%",
IF(tblSales[[#This Row],[Discount %]]&lt;=15,"10-15%",
IF(tblSales[[#This Row],[Discount %]]&lt;=20,"15-20%","20%+"))))</f>
        <v>0-5%</v>
      </c>
    </row>
    <row r="2093" spans="1:38">
      <c r="A2093" s="2" t="s">
        <v>4059</v>
      </c>
      <c r="B2093" s="11">
        <v>45462</v>
      </c>
      <c r="C2093" s="2" t="s">
        <v>2435</v>
      </c>
      <c r="D2093" s="2" t="s">
        <v>2344</v>
      </c>
      <c r="E2093" s="2" t="s">
        <v>484</v>
      </c>
      <c r="F2093" s="2" t="s">
        <v>204</v>
      </c>
      <c r="G2093" s="2">
        <v>2</v>
      </c>
      <c r="H2093" s="2">
        <v>1073.52</v>
      </c>
      <c r="I2093" s="2">
        <v>10</v>
      </c>
      <c r="J2093" s="2">
        <v>214.7</v>
      </c>
      <c r="K2093" s="2">
        <v>12</v>
      </c>
      <c r="L2093" s="2">
        <v>231.88</v>
      </c>
      <c r="M2093" s="2">
        <v>2164.2199999999998</v>
      </c>
      <c r="N2093" s="2">
        <v>1488</v>
      </c>
      <c r="O2093" s="2">
        <f t="shared" si="81"/>
        <v>444.3399999999998</v>
      </c>
      <c r="P2093" s="2" t="s">
        <v>27</v>
      </c>
      <c r="Q2093" s="2" t="str">
        <f t="shared" si="80"/>
        <v>Cash</v>
      </c>
      <c r="R2093" s="2" t="s">
        <v>20</v>
      </c>
      <c r="S2093" s="2" t="s">
        <v>56</v>
      </c>
      <c r="T2093" s="2" t="s">
        <v>1048</v>
      </c>
      <c r="U2093" s="2" t="s">
        <v>59</v>
      </c>
      <c r="V2093" t="str">
        <f>TEXT(tblSales[[#This Row],[Invoice Date]],"mmm")</f>
        <v>Jun</v>
      </c>
      <c r="W2093">
        <f>MONTH(tblSales[[#This Row],[Invoice Date]])</f>
        <v>6</v>
      </c>
      <c r="X2093">
        <f>YEAR(tblSales[[#This Row],[Invoice Date]])</f>
        <v>2024</v>
      </c>
      <c r="Y2093" t="str">
        <f>TEXT(tblSales[[#This Row],[Invoice Date]],"mmm-yyyy")</f>
        <v>Jun-2024</v>
      </c>
      <c r="Z2093" t="str">
        <f>_xlfn.XLOOKUP(tblSales[[#This Row],[Product_ID]],Products!$A:$A,Products!$C:$C,"Women Dresses")</f>
        <v>Women Kurtis</v>
      </c>
      <c r="AA2093" t="str">
        <f>_xlfn.XLOOKUP(tblSales[[#This Row],[Product_ID]],Products!$A:$A,Products!$D:$D,"Unknown")</f>
        <v>Printed Kurti</v>
      </c>
      <c r="AB2093" t="str">
        <f>_xlfn.XLOOKUP(tblSales[[#This Row],[Product_ID]],Products!$A:$A,Products!$E:$E,"Unknown")</f>
        <v>Reebok</v>
      </c>
      <c r="AC2093" t="str">
        <f>_xlfn.XLOOKUP(tblSales[[#This Row],[Store_ID]],Stores!$A:$A,Stores!$B:$B,"Unknown")</f>
        <v>TrendMart Kochi Standard</v>
      </c>
      <c r="AD2093" t="str">
        <f>_xlfn.XLOOKUP(tblSales[[#This Row],[Store_ID]],Stores!$A:$A,Stores!$E:$E,"Unknown")</f>
        <v>South Zone 1</v>
      </c>
      <c r="AE2093" t="str">
        <f>_xlfn.XLOOKUP(tblSales[[#This Row],[Customer_ID]],Customers!$A:$A,Customers!$B:$B,"Unknown")</f>
        <v>Anil Gounder</v>
      </c>
      <c r="AF2093" t="str">
        <f>_xlfn.XLOOKUP(tblSales[[#This Row],[Customer_ID]],Customers!$A:$A,Customers!$J:$J,"Unknown")</f>
        <v>Silver</v>
      </c>
      <c r="AG2093" t="str">
        <f>_xlfn.XLOOKUP(tblSales[[#This Row],[Employee_ID]],Employees!$A:$A,Employees!$B:$B,"Unknown")</f>
        <v>Logesh Gopalakrishnan</v>
      </c>
      <c r="AH2093">
        <f>IF(MONTH(tblSales[[#This Row],[Invoice Date]])&gt;=4,MONTH(tblSales[[#This Row],[Invoice Date]]),MONTH(tblSales[[#This Row],[Invoice Date]])+12)</f>
        <v>6</v>
      </c>
      <c r="AI2093" s="8">
        <f>DATE(YEAR(tblSales[[#This Row],[Invoice Date]]),MONTH(tblSales[[#This Row],[Invoice Date]]),1)</f>
        <v>45444</v>
      </c>
      <c r="AJ2093" t="str">
        <f>_xlfn.XLOOKUP(tblSales[[#This Row],[Product_ID]],Products!$A:$A,Products!$B:$B,"Unknown")</f>
        <v>Reebok Printed Kurti Green</v>
      </c>
      <c r="AK2093" s="9">
        <f>IFERROR(tblSales[[#This Row],[Profit]]/tblSales[[#This Row],[Sales Amount]],0)</f>
        <v>0.2053118444520427</v>
      </c>
      <c r="AL2093" t="str">
        <f>IF(tblSales[[#This Row],[Discount %]]&lt;=5,"0-5%",
IF(tblSales[[#This Row],[Discount %]]&lt;=10,"5-10%",
IF(tblSales[[#This Row],[Discount %]]&lt;=15,"10-15%",
IF(tblSales[[#This Row],[Discount %]]&lt;=20,"15-20%","20%+"))))</f>
        <v>5-10%</v>
      </c>
    </row>
    <row r="2094" spans="1:38">
      <c r="A2094" s="12" t="s">
        <v>4060</v>
      </c>
      <c r="B2094" s="13">
        <v>45746</v>
      </c>
      <c r="C2094" s="12" t="s">
        <v>2759</v>
      </c>
      <c r="D2094" s="12" t="s">
        <v>1571</v>
      </c>
      <c r="E2094" s="12" t="s">
        <v>187</v>
      </c>
      <c r="F2094" s="12" t="s">
        <v>319</v>
      </c>
      <c r="G2094" s="12">
        <v>0</v>
      </c>
      <c r="H2094" s="12">
        <v>4989.92</v>
      </c>
      <c r="I2094" s="12">
        <v>25</v>
      </c>
      <c r="J2094" s="12">
        <v>0</v>
      </c>
      <c r="K2094" s="12">
        <v>12</v>
      </c>
      <c r="L2094" s="12">
        <v>0</v>
      </c>
      <c r="M2094" s="12">
        <v>0</v>
      </c>
      <c r="N2094" s="12">
        <v>0</v>
      </c>
      <c r="O2094" s="12">
        <v>0</v>
      </c>
      <c r="P2094" s="12" t="s">
        <v>31</v>
      </c>
      <c r="Q2094" s="12" t="str">
        <f t="shared" si="80"/>
        <v>Net Banking</v>
      </c>
      <c r="R2094" s="12" t="s">
        <v>20</v>
      </c>
      <c r="S2094" s="12" t="s">
        <v>56</v>
      </c>
      <c r="T2094" s="12" t="s">
        <v>2103</v>
      </c>
      <c r="U2094" s="12" t="s">
        <v>60</v>
      </c>
      <c r="V2094" t="str">
        <f>TEXT(tblSales[[#This Row],[Invoice Date]],"mmm")</f>
        <v>Mar</v>
      </c>
      <c r="W2094">
        <f>MONTH(tblSales[[#This Row],[Invoice Date]])</f>
        <v>3</v>
      </c>
      <c r="X2094">
        <f>YEAR(tblSales[[#This Row],[Invoice Date]])</f>
        <v>2025</v>
      </c>
      <c r="Y2094" t="str">
        <f>TEXT(tblSales[[#This Row],[Invoice Date]],"mmm-yyyy")</f>
        <v>Mar-2025</v>
      </c>
      <c r="Z2094" t="str">
        <f>_xlfn.XLOOKUP(tblSales[[#This Row],[Product_ID]],Products!$A:$A,Products!$C:$C,"Women Dresses")</f>
        <v>Women Sarees</v>
      </c>
      <c r="AA2094" t="str">
        <f>_xlfn.XLOOKUP(tblSales[[#This Row],[Product_ID]],Products!$A:$A,Products!$D:$D,"Unknown")</f>
        <v>Georgette Saree</v>
      </c>
      <c r="AB2094" t="str">
        <f>_xlfn.XLOOKUP(tblSales[[#This Row],[Product_ID]],Products!$A:$A,Products!$E:$E,"Unknown")</f>
        <v>Max Fashion</v>
      </c>
      <c r="AC2094" t="str">
        <f>_xlfn.XLOOKUP(tblSales[[#This Row],[Store_ID]],Stores!$A:$A,Stores!$B:$B,"Unknown")</f>
        <v>TrendMart Tirupati Outlet</v>
      </c>
      <c r="AD2094" t="str">
        <f>_xlfn.XLOOKUP(tblSales[[#This Row],[Store_ID]],Stores!$A:$A,Stores!$E:$E,"Unknown")</f>
        <v>South Zone 3</v>
      </c>
      <c r="AE2094" t="str">
        <f>_xlfn.XLOOKUP(tblSales[[#This Row],[Customer_ID]],Customers!$A:$A,Customers!$B:$B,"Unknown")</f>
        <v>Feroz Shetty</v>
      </c>
      <c r="AF2094" t="str">
        <f>_xlfn.XLOOKUP(tblSales[[#This Row],[Customer_ID]],Customers!$A:$A,Customers!$J:$J,"Unknown")</f>
        <v>Gold</v>
      </c>
      <c r="AG2094" t="str">
        <f>_xlfn.XLOOKUP(tblSales[[#This Row],[Employee_ID]],Employees!$A:$A,Employees!$B:$B,"Unknown")</f>
        <v>Sathish Sundaram</v>
      </c>
      <c r="AH2094">
        <f>IF(MONTH(tblSales[[#This Row],[Invoice Date]])&gt;=4,MONTH(tblSales[[#This Row],[Invoice Date]]),MONTH(tblSales[[#This Row],[Invoice Date]])+12)</f>
        <v>15</v>
      </c>
      <c r="AI2094" s="8">
        <f>DATE(YEAR(tblSales[[#This Row],[Invoice Date]]),MONTH(tblSales[[#This Row],[Invoice Date]]),1)</f>
        <v>45717</v>
      </c>
      <c r="AJ2094" t="str">
        <f>_xlfn.XLOOKUP(tblSales[[#This Row],[Product_ID]],Products!$A:$A,Products!$B:$B,"Unknown")</f>
        <v>Max Fashion Georgette Saree Brown</v>
      </c>
      <c r="AK2094" s="9">
        <f>IFERROR(tblSales[[#This Row],[Profit]]/tblSales[[#This Row],[Sales Amount]],0)</f>
        <v>0</v>
      </c>
      <c r="AL2094" t="str">
        <f>IF(tblSales[[#This Row],[Discount %]]&lt;=5,"0-5%",
IF(tblSales[[#This Row],[Discount %]]&lt;=10,"5-10%",
IF(tblSales[[#This Row],[Discount %]]&lt;=15,"10-15%",
IF(tblSales[[#This Row],[Discount %]]&lt;=20,"15-20%","20%+"))))</f>
        <v>20%+</v>
      </c>
    </row>
    <row r="2095" spans="1:38">
      <c r="A2095" s="2" t="s">
        <v>4061</v>
      </c>
      <c r="B2095" s="11">
        <v>45731</v>
      </c>
      <c r="C2095" s="2" t="s">
        <v>2636</v>
      </c>
      <c r="D2095" s="2" t="s">
        <v>1264</v>
      </c>
      <c r="E2095" s="2" t="s">
        <v>1354</v>
      </c>
      <c r="F2095" s="2" t="s">
        <v>523</v>
      </c>
      <c r="G2095" s="2">
        <v>1</v>
      </c>
      <c r="H2095" s="2">
        <v>1156.6400000000001</v>
      </c>
      <c r="I2095" s="2">
        <v>10</v>
      </c>
      <c r="J2095" s="2">
        <v>115.66</v>
      </c>
      <c r="K2095" s="2">
        <v>12</v>
      </c>
      <c r="L2095" s="2">
        <v>124.92</v>
      </c>
      <c r="M2095" s="2">
        <v>1165.9000000000001</v>
      </c>
      <c r="N2095" s="2">
        <v>767.11</v>
      </c>
      <c r="O2095" s="2">
        <f t="shared" ref="O2095:O2158" si="82">(M2095-N2095-L2095)</f>
        <v>273.87000000000006</v>
      </c>
      <c r="P2095" s="2" t="s">
        <v>29</v>
      </c>
      <c r="Q2095" s="2" t="str">
        <f t="shared" si="80"/>
        <v>Debit Card</v>
      </c>
      <c r="R2095" s="2" t="s">
        <v>20</v>
      </c>
      <c r="S2095" s="2" t="s">
        <v>56</v>
      </c>
      <c r="T2095" s="2" t="s">
        <v>1249</v>
      </c>
      <c r="U2095" s="2" t="s">
        <v>60</v>
      </c>
      <c r="V2095" t="str">
        <f>TEXT(tblSales[[#This Row],[Invoice Date]],"mmm")</f>
        <v>Mar</v>
      </c>
      <c r="W2095">
        <f>MONTH(tblSales[[#This Row],[Invoice Date]])</f>
        <v>3</v>
      </c>
      <c r="X2095">
        <f>YEAR(tblSales[[#This Row],[Invoice Date]])</f>
        <v>2025</v>
      </c>
      <c r="Y2095" t="str">
        <f>TEXT(tblSales[[#This Row],[Invoice Date]],"mmm-yyyy")</f>
        <v>Mar-2025</v>
      </c>
      <c r="Z2095" t="str">
        <f>_xlfn.XLOOKUP(tblSales[[#This Row],[Product_ID]],Products!$A:$A,Products!$C:$C,"Women Dresses")</f>
        <v>Women Kurtis</v>
      </c>
      <c r="AA2095" t="str">
        <f>_xlfn.XLOOKUP(tblSales[[#This Row],[Product_ID]],Products!$A:$A,Products!$D:$D,"Unknown")</f>
        <v>Anarkali Kurti</v>
      </c>
      <c r="AB2095" t="str">
        <f>_xlfn.XLOOKUP(tblSales[[#This Row],[Product_ID]],Products!$A:$A,Products!$E:$E,"Unknown")</f>
        <v>Louis Philippe</v>
      </c>
      <c r="AC2095" t="str">
        <f>_xlfn.XLOOKUP(tblSales[[#This Row],[Store_ID]],Stores!$A:$A,Stores!$B:$B,"Unknown")</f>
        <v>TrendMart Bengaluru Flagship</v>
      </c>
      <c r="AD2095" t="str">
        <f>_xlfn.XLOOKUP(tblSales[[#This Row],[Store_ID]],Stores!$A:$A,Stores!$E:$E,"Unknown")</f>
        <v>South Zone 2</v>
      </c>
      <c r="AE2095" t="str">
        <f>_xlfn.XLOOKUP(tblSales[[#This Row],[Customer_ID]],Customers!$A:$A,Customers!$B:$B,"Unknown")</f>
        <v>Pandian Gupta</v>
      </c>
      <c r="AF2095" t="str">
        <f>_xlfn.XLOOKUP(tblSales[[#This Row],[Customer_ID]],Customers!$A:$A,Customers!$J:$J,"Unknown")</f>
        <v>Silver</v>
      </c>
      <c r="AG2095" t="str">
        <f>_xlfn.XLOOKUP(tblSales[[#This Row],[Employee_ID]],Employees!$A:$A,Employees!$B:$B,"Unknown")</f>
        <v>Vinod Hegde</v>
      </c>
      <c r="AH2095">
        <f>IF(MONTH(tblSales[[#This Row],[Invoice Date]])&gt;=4,MONTH(tblSales[[#This Row],[Invoice Date]]),MONTH(tblSales[[#This Row],[Invoice Date]])+12)</f>
        <v>15</v>
      </c>
      <c r="AI2095" s="8">
        <f>DATE(YEAR(tblSales[[#This Row],[Invoice Date]]),MONTH(tblSales[[#This Row],[Invoice Date]]),1)</f>
        <v>45717</v>
      </c>
      <c r="AJ2095" t="str">
        <f>_xlfn.XLOOKUP(tblSales[[#This Row],[Product_ID]],Products!$A:$A,Products!$B:$B,"Unknown")</f>
        <v>Louis Philippe Anarkali Kurti Black</v>
      </c>
      <c r="AK2095" s="9">
        <f>IFERROR(tblSales[[#This Row],[Profit]]/tblSales[[#This Row],[Sales Amount]],0)</f>
        <v>0.23490007719358438</v>
      </c>
      <c r="AL2095" t="str">
        <f>IF(tblSales[[#This Row],[Discount %]]&lt;=5,"0-5%",
IF(tblSales[[#This Row],[Discount %]]&lt;=10,"5-10%",
IF(tblSales[[#This Row],[Discount %]]&lt;=15,"10-15%",
IF(tblSales[[#This Row],[Discount %]]&lt;=20,"15-20%","20%+"))))</f>
        <v>5-10%</v>
      </c>
    </row>
    <row r="2096" spans="1:38">
      <c r="A2096" s="2" t="s">
        <v>4062</v>
      </c>
      <c r="B2096" s="11">
        <v>45603</v>
      </c>
      <c r="C2096" s="2" t="s">
        <v>2580</v>
      </c>
      <c r="D2096" s="2" t="s">
        <v>2550</v>
      </c>
      <c r="E2096" s="2" t="s">
        <v>97</v>
      </c>
      <c r="F2096" s="2" t="s">
        <v>285</v>
      </c>
      <c r="G2096" s="2">
        <v>1</v>
      </c>
      <c r="H2096" s="2">
        <v>798.07</v>
      </c>
      <c r="I2096" s="2">
        <v>30</v>
      </c>
      <c r="J2096" s="2">
        <v>239.42</v>
      </c>
      <c r="K2096" s="2">
        <v>5</v>
      </c>
      <c r="L2096" s="2">
        <v>27.93</v>
      </c>
      <c r="M2096" s="2">
        <v>586.58000000000004</v>
      </c>
      <c r="N2096" s="2">
        <v>575.72</v>
      </c>
      <c r="O2096" s="2">
        <f t="shared" si="82"/>
        <v>-17.069999999999986</v>
      </c>
      <c r="P2096" s="2" t="s">
        <v>32</v>
      </c>
      <c r="Q2096" s="2" t="str">
        <f t="shared" si="80"/>
        <v>UPI</v>
      </c>
      <c r="R2096" s="2" t="s">
        <v>21</v>
      </c>
      <c r="S2096" s="2" t="s">
        <v>56</v>
      </c>
      <c r="T2096" s="2" t="s">
        <v>729</v>
      </c>
      <c r="U2096" s="2" t="s">
        <v>59</v>
      </c>
      <c r="V2096" t="str">
        <f>TEXT(tblSales[[#This Row],[Invoice Date]],"mmm")</f>
        <v>Nov</v>
      </c>
      <c r="W2096">
        <f>MONTH(tblSales[[#This Row],[Invoice Date]])</f>
        <v>11</v>
      </c>
      <c r="X2096">
        <f>YEAR(tblSales[[#This Row],[Invoice Date]])</f>
        <v>2024</v>
      </c>
      <c r="Y2096" t="str">
        <f>TEXT(tblSales[[#This Row],[Invoice Date]],"mmm-yyyy")</f>
        <v>Nov-2024</v>
      </c>
      <c r="Z2096" t="str">
        <f>_xlfn.XLOOKUP(tblSales[[#This Row],[Product_ID]],Products!$A:$A,Products!$C:$C,"Women Dresses")</f>
        <v>Men Trousers</v>
      </c>
      <c r="AA2096" t="str">
        <f>_xlfn.XLOOKUP(tblSales[[#This Row],[Product_ID]],Products!$A:$A,Products!$D:$D,"Unknown")</f>
        <v>Chinos</v>
      </c>
      <c r="AB2096" t="str">
        <f>_xlfn.XLOOKUP(tblSales[[#This Row],[Product_ID]],Products!$A:$A,Products!$E:$E,"Unknown")</f>
        <v>Peter England</v>
      </c>
      <c r="AC2096" t="str">
        <f>_xlfn.XLOOKUP(tblSales[[#This Row],[Store_ID]],Stores!$A:$A,Stores!$B:$B,"Unknown")</f>
        <v>TrendMart Tirunelveli High Street</v>
      </c>
      <c r="AD2096" t="str">
        <f>_xlfn.XLOOKUP(tblSales[[#This Row],[Store_ID]],Stores!$A:$A,Stores!$E:$E,"Unknown")</f>
        <v>South Zone 1</v>
      </c>
      <c r="AE2096" t="str">
        <f>_xlfn.XLOOKUP(tblSales[[#This Row],[Customer_ID]],Customers!$A:$A,Customers!$B:$B,"Unknown")</f>
        <v>Lavanya Murthy</v>
      </c>
      <c r="AF2096" t="str">
        <f>_xlfn.XLOOKUP(tblSales[[#This Row],[Customer_ID]],Customers!$A:$A,Customers!$J:$J,"Unknown")</f>
        <v>Silver</v>
      </c>
      <c r="AG2096" t="str">
        <f>_xlfn.XLOOKUP(tblSales[[#This Row],[Employee_ID]],Employees!$A:$A,Employees!$B:$B,"Unknown")</f>
        <v>Yogesh Chettiar</v>
      </c>
      <c r="AH2096">
        <f>IF(MONTH(tblSales[[#This Row],[Invoice Date]])&gt;=4,MONTH(tblSales[[#This Row],[Invoice Date]]),MONTH(tblSales[[#This Row],[Invoice Date]])+12)</f>
        <v>11</v>
      </c>
      <c r="AI2096" s="8">
        <f>DATE(YEAR(tblSales[[#This Row],[Invoice Date]]),MONTH(tblSales[[#This Row],[Invoice Date]]),1)</f>
        <v>45597</v>
      </c>
      <c r="AJ2096" t="str">
        <f>_xlfn.XLOOKUP(tblSales[[#This Row],[Product_ID]],Products!$A:$A,Products!$B:$B,"Unknown")</f>
        <v>Peter England Chinos Orange</v>
      </c>
      <c r="AK2096" s="9">
        <f>IFERROR(tblSales[[#This Row],[Profit]]/tblSales[[#This Row],[Sales Amount]],0)</f>
        <v>-2.9100889904190366E-2</v>
      </c>
      <c r="AL2096" t="str">
        <f>IF(tblSales[[#This Row],[Discount %]]&lt;=5,"0-5%",
IF(tblSales[[#This Row],[Discount %]]&lt;=10,"5-10%",
IF(tblSales[[#This Row],[Discount %]]&lt;=15,"10-15%",
IF(tblSales[[#This Row],[Discount %]]&lt;=20,"15-20%","20%+"))))</f>
        <v>20%+</v>
      </c>
    </row>
    <row r="2097" spans="1:38">
      <c r="A2097" s="2" t="s">
        <v>4063</v>
      </c>
      <c r="B2097" s="11">
        <v>45399</v>
      </c>
      <c r="C2097" s="2" t="s">
        <v>2447</v>
      </c>
      <c r="D2097" s="2" t="s">
        <v>556</v>
      </c>
      <c r="E2097" s="2" t="s">
        <v>480</v>
      </c>
      <c r="F2097" s="2" t="s">
        <v>128</v>
      </c>
      <c r="G2097" s="2">
        <v>4</v>
      </c>
      <c r="H2097" s="2">
        <v>608.65</v>
      </c>
      <c r="I2097" s="2">
        <v>20</v>
      </c>
      <c r="J2097" s="2">
        <v>486.92</v>
      </c>
      <c r="K2097" s="2">
        <v>5</v>
      </c>
      <c r="L2097" s="2">
        <v>97.38</v>
      </c>
      <c r="M2097" s="2">
        <v>2045.06</v>
      </c>
      <c r="N2097" s="2">
        <v>1476</v>
      </c>
      <c r="O2097" s="2">
        <f t="shared" si="82"/>
        <v>471.67999999999995</v>
      </c>
      <c r="P2097" s="2" t="s">
        <v>28</v>
      </c>
      <c r="Q2097" s="2" t="str">
        <f t="shared" si="80"/>
        <v>Credit Card</v>
      </c>
      <c r="R2097" s="2" t="s">
        <v>21</v>
      </c>
      <c r="S2097" s="2" t="s">
        <v>56</v>
      </c>
      <c r="T2097" s="2" t="s">
        <v>3234</v>
      </c>
      <c r="U2097" s="2" t="s">
        <v>59</v>
      </c>
      <c r="V2097" t="str">
        <f>TEXT(tblSales[[#This Row],[Invoice Date]],"mmm")</f>
        <v>Apr</v>
      </c>
      <c r="W2097">
        <f>MONTH(tblSales[[#This Row],[Invoice Date]])</f>
        <v>4</v>
      </c>
      <c r="X2097">
        <f>YEAR(tblSales[[#This Row],[Invoice Date]])</f>
        <v>2024</v>
      </c>
      <c r="Y2097" t="str">
        <f>TEXT(tblSales[[#This Row],[Invoice Date]],"mmm-yyyy")</f>
        <v>Apr-2024</v>
      </c>
      <c r="Z2097" t="str">
        <f>_xlfn.XLOOKUP(tblSales[[#This Row],[Product_ID]],Products!$A:$A,Products!$C:$C,"Women Dresses")</f>
        <v>Men T-Shirts</v>
      </c>
      <c r="AA2097" t="str">
        <f>_xlfn.XLOOKUP(tblSales[[#This Row],[Product_ID]],Products!$A:$A,Products!$D:$D,"Unknown")</f>
        <v>Round Neck</v>
      </c>
      <c r="AB2097" t="str">
        <f>_xlfn.XLOOKUP(tblSales[[#This Row],[Product_ID]],Products!$A:$A,Products!$E:$E,"Unknown")</f>
        <v>Killer Jeans</v>
      </c>
      <c r="AC2097" t="str">
        <f>_xlfn.XLOOKUP(tblSales[[#This Row],[Store_ID]],Stores!$A:$A,Stores!$B:$B,"Unknown")</f>
        <v>TrendMart Thrissur High Street</v>
      </c>
      <c r="AD2097" t="str">
        <f>_xlfn.XLOOKUP(tblSales[[#This Row],[Store_ID]],Stores!$A:$A,Stores!$E:$E,"Unknown")</f>
        <v>South Zone 1</v>
      </c>
      <c r="AE2097" t="str">
        <f>_xlfn.XLOOKUP(tblSales[[#This Row],[Customer_ID]],Customers!$A:$A,Customers!$B:$B,"Unknown")</f>
        <v>Jyothi Gounder</v>
      </c>
      <c r="AF2097" t="str">
        <f>_xlfn.XLOOKUP(tblSales[[#This Row],[Customer_ID]],Customers!$A:$A,Customers!$J:$J,"Unknown")</f>
        <v>Silver</v>
      </c>
      <c r="AG2097" t="str">
        <f>_xlfn.XLOOKUP(tblSales[[#This Row],[Employee_ID]],Employees!$A:$A,Employees!$B:$B,"Unknown")</f>
        <v>Praveen Gupta</v>
      </c>
      <c r="AH2097">
        <f>IF(MONTH(tblSales[[#This Row],[Invoice Date]])&gt;=4,MONTH(tblSales[[#This Row],[Invoice Date]]),MONTH(tblSales[[#This Row],[Invoice Date]])+12)</f>
        <v>4</v>
      </c>
      <c r="AI2097" s="8">
        <f>DATE(YEAR(tblSales[[#This Row],[Invoice Date]]),MONTH(tblSales[[#This Row],[Invoice Date]]),1)</f>
        <v>45383</v>
      </c>
      <c r="AJ2097" t="str">
        <f>_xlfn.XLOOKUP(tblSales[[#This Row],[Product_ID]],Products!$A:$A,Products!$B:$B,"Unknown")</f>
        <v>Killer Jeans Round Neck Green</v>
      </c>
      <c r="AK2097" s="9">
        <f>IFERROR(tblSales[[#This Row],[Profit]]/tblSales[[#This Row],[Sales Amount]],0)</f>
        <v>0.23064359969878634</v>
      </c>
      <c r="AL2097" t="str">
        <f>IF(tblSales[[#This Row],[Discount %]]&lt;=5,"0-5%",
IF(tblSales[[#This Row],[Discount %]]&lt;=10,"5-10%",
IF(tblSales[[#This Row],[Discount %]]&lt;=15,"10-15%",
IF(tblSales[[#This Row],[Discount %]]&lt;=20,"15-20%","20%+"))))</f>
        <v>15-20%</v>
      </c>
    </row>
    <row r="2098" spans="1:38">
      <c r="A2098" s="2" t="s">
        <v>4064</v>
      </c>
      <c r="B2098" s="11">
        <v>45458</v>
      </c>
      <c r="C2098" s="2" t="s">
        <v>1384</v>
      </c>
      <c r="D2098" s="2" t="s">
        <v>2195</v>
      </c>
      <c r="E2098" s="2" t="s">
        <v>630</v>
      </c>
      <c r="F2098" s="2" t="s">
        <v>238</v>
      </c>
      <c r="G2098" s="2">
        <v>1</v>
      </c>
      <c r="H2098" s="2">
        <v>1661.18</v>
      </c>
      <c r="I2098" s="2">
        <v>15</v>
      </c>
      <c r="J2098" s="2">
        <v>249.18</v>
      </c>
      <c r="K2098" s="2">
        <v>12</v>
      </c>
      <c r="L2098" s="2">
        <v>169.44</v>
      </c>
      <c r="M2098" s="2">
        <v>1581.44</v>
      </c>
      <c r="N2098" s="2">
        <v>996.24</v>
      </c>
      <c r="O2098" s="2">
        <f t="shared" si="82"/>
        <v>415.76000000000005</v>
      </c>
      <c r="P2098" s="2" t="s">
        <v>29</v>
      </c>
      <c r="Q2098" s="2" t="str">
        <f t="shared" si="80"/>
        <v>Debit Card</v>
      </c>
      <c r="R2098" s="2" t="s">
        <v>21</v>
      </c>
      <c r="S2098" s="2" t="s">
        <v>56</v>
      </c>
      <c r="T2098" s="2" t="s">
        <v>1189</v>
      </c>
      <c r="U2098" s="2" t="s">
        <v>60</v>
      </c>
      <c r="V2098" t="str">
        <f>TEXT(tblSales[[#This Row],[Invoice Date]],"mmm")</f>
        <v>Jun</v>
      </c>
      <c r="W2098">
        <f>MONTH(tblSales[[#This Row],[Invoice Date]])</f>
        <v>6</v>
      </c>
      <c r="X2098">
        <f>YEAR(tblSales[[#This Row],[Invoice Date]])</f>
        <v>2024</v>
      </c>
      <c r="Y2098" t="str">
        <f>TEXT(tblSales[[#This Row],[Invoice Date]],"mmm-yyyy")</f>
        <v>Jun-2024</v>
      </c>
      <c r="Z2098" t="str">
        <f>_xlfn.XLOOKUP(tblSales[[#This Row],[Product_ID]],Products!$A:$A,Products!$C:$C,"Women Dresses")</f>
        <v>Men Trousers</v>
      </c>
      <c r="AA2098" t="str">
        <f>_xlfn.XLOOKUP(tblSales[[#This Row],[Product_ID]],Products!$A:$A,Products!$D:$D,"Unknown")</f>
        <v>Chinos</v>
      </c>
      <c r="AB2098" t="str">
        <f>_xlfn.XLOOKUP(tblSales[[#This Row],[Product_ID]],Products!$A:$A,Products!$E:$E,"Unknown")</f>
        <v>GRT Jewellers</v>
      </c>
      <c r="AC2098" t="str">
        <f>_xlfn.XLOOKUP(tblSales[[#This Row],[Store_ID]],Stores!$A:$A,Stores!$B:$B,"Unknown")</f>
        <v>TrendMart Hubballi Standard</v>
      </c>
      <c r="AD2098" t="str">
        <f>_xlfn.XLOOKUP(tblSales[[#This Row],[Store_ID]],Stores!$A:$A,Stores!$E:$E,"Unknown")</f>
        <v>South Zone 2</v>
      </c>
      <c r="AE2098" t="str">
        <f>_xlfn.XLOOKUP(tblSales[[#This Row],[Customer_ID]],Customers!$A:$A,Customers!$B:$B,"Unknown")</f>
        <v>Siddharth Subramaniam</v>
      </c>
      <c r="AF2098" t="str">
        <f>_xlfn.XLOOKUP(tblSales[[#This Row],[Customer_ID]],Customers!$A:$A,Customers!$J:$J,"Unknown")</f>
        <v>Regular</v>
      </c>
      <c r="AG2098" t="str">
        <f>_xlfn.XLOOKUP(tblSales[[#This Row],[Employee_ID]],Employees!$A:$A,Employees!$B:$B,"Unknown")</f>
        <v>Dhruv Mishra</v>
      </c>
      <c r="AH2098">
        <f>IF(MONTH(tblSales[[#This Row],[Invoice Date]])&gt;=4,MONTH(tblSales[[#This Row],[Invoice Date]]),MONTH(tblSales[[#This Row],[Invoice Date]])+12)</f>
        <v>6</v>
      </c>
      <c r="AI2098" s="8">
        <f>DATE(YEAR(tblSales[[#This Row],[Invoice Date]]),MONTH(tblSales[[#This Row],[Invoice Date]]),1)</f>
        <v>45444</v>
      </c>
      <c r="AJ2098" t="str">
        <f>_xlfn.XLOOKUP(tblSales[[#This Row],[Product_ID]],Products!$A:$A,Products!$B:$B,"Unknown")</f>
        <v>GRT Jewellers Chinos Purple</v>
      </c>
      <c r="AK2098" s="9">
        <f>IFERROR(tblSales[[#This Row],[Profit]]/tblSales[[#This Row],[Sales Amount]],0)</f>
        <v>0.26289963577498993</v>
      </c>
      <c r="AL2098" t="str">
        <f>IF(tblSales[[#This Row],[Discount %]]&lt;=5,"0-5%",
IF(tblSales[[#This Row],[Discount %]]&lt;=10,"5-10%",
IF(tblSales[[#This Row],[Discount %]]&lt;=15,"10-15%",
IF(tblSales[[#This Row],[Discount %]]&lt;=20,"15-20%","20%+"))))</f>
        <v>10-15%</v>
      </c>
    </row>
    <row r="2099" spans="1:38">
      <c r="A2099" s="2" t="s">
        <v>4065</v>
      </c>
      <c r="B2099" s="11">
        <v>45525</v>
      </c>
      <c r="C2099" s="2" t="s">
        <v>1826</v>
      </c>
      <c r="D2099" s="2" t="s">
        <v>376</v>
      </c>
      <c r="E2099" s="2" t="s">
        <v>574</v>
      </c>
      <c r="F2099" s="2" t="s">
        <v>285</v>
      </c>
      <c r="G2099" s="2">
        <v>1</v>
      </c>
      <c r="H2099" s="2">
        <v>832.35</v>
      </c>
      <c r="I2099" s="2">
        <v>0</v>
      </c>
      <c r="J2099" s="2">
        <v>0</v>
      </c>
      <c r="K2099" s="2">
        <v>5</v>
      </c>
      <c r="L2099" s="2">
        <v>41.62</v>
      </c>
      <c r="M2099" s="2">
        <v>873.97</v>
      </c>
      <c r="N2099" s="2">
        <v>573.09</v>
      </c>
      <c r="O2099" s="2">
        <f t="shared" si="82"/>
        <v>259.26</v>
      </c>
      <c r="P2099" s="2" t="s">
        <v>31</v>
      </c>
      <c r="Q2099" s="2" t="str">
        <f t="shared" si="80"/>
        <v>Net Banking</v>
      </c>
      <c r="R2099" s="2" t="s">
        <v>21</v>
      </c>
      <c r="S2099" s="2" t="s">
        <v>56</v>
      </c>
      <c r="T2099" s="2" t="s">
        <v>1198</v>
      </c>
      <c r="U2099" s="2" t="s">
        <v>59</v>
      </c>
      <c r="V2099" t="str">
        <f>TEXT(tblSales[[#This Row],[Invoice Date]],"mmm")</f>
        <v>Aug</v>
      </c>
      <c r="W2099">
        <f>MONTH(tblSales[[#This Row],[Invoice Date]])</f>
        <v>8</v>
      </c>
      <c r="X2099">
        <f>YEAR(tblSales[[#This Row],[Invoice Date]])</f>
        <v>2024</v>
      </c>
      <c r="Y2099" t="str">
        <f>TEXT(tblSales[[#This Row],[Invoice Date]],"mmm-yyyy")</f>
        <v>Aug-2024</v>
      </c>
      <c r="Z2099" t="str">
        <f>_xlfn.XLOOKUP(tblSales[[#This Row],[Product_ID]],Products!$A:$A,Products!$C:$C,"Women Dresses")</f>
        <v>Women Kurtis</v>
      </c>
      <c r="AA2099" t="str">
        <f>_xlfn.XLOOKUP(tblSales[[#This Row],[Product_ID]],Products!$A:$A,Products!$D:$D,"Unknown")</f>
        <v>Anarkali Kurti</v>
      </c>
      <c r="AB2099" t="str">
        <f>_xlfn.XLOOKUP(tblSales[[#This Row],[Product_ID]],Products!$A:$A,Products!$E:$E,"Unknown")</f>
        <v>Nike</v>
      </c>
      <c r="AC2099" t="str">
        <f>_xlfn.XLOOKUP(tblSales[[#This Row],[Store_ID]],Stores!$A:$A,Stores!$B:$B,"Unknown")</f>
        <v>TrendMart Guntur Standard</v>
      </c>
      <c r="AD2099" t="str">
        <f>_xlfn.XLOOKUP(tblSales[[#This Row],[Store_ID]],Stores!$A:$A,Stores!$E:$E,"Unknown")</f>
        <v>South Zone 3</v>
      </c>
      <c r="AE2099" t="str">
        <f>_xlfn.XLOOKUP(tblSales[[#This Row],[Customer_ID]],Customers!$A:$A,Customers!$B:$B,"Unknown")</f>
        <v>Vinod Varma</v>
      </c>
      <c r="AF2099" t="str">
        <f>_xlfn.XLOOKUP(tblSales[[#This Row],[Customer_ID]],Customers!$A:$A,Customers!$J:$J,"Unknown")</f>
        <v>Platinum</v>
      </c>
      <c r="AG2099" t="str">
        <f>_xlfn.XLOOKUP(tblSales[[#This Row],[Employee_ID]],Employees!$A:$A,Employees!$B:$B,"Unknown")</f>
        <v>Yogesh Chettiar</v>
      </c>
      <c r="AH2099">
        <f>IF(MONTH(tblSales[[#This Row],[Invoice Date]])&gt;=4,MONTH(tblSales[[#This Row],[Invoice Date]]),MONTH(tblSales[[#This Row],[Invoice Date]])+12)</f>
        <v>8</v>
      </c>
      <c r="AI2099" s="8">
        <f>DATE(YEAR(tblSales[[#This Row],[Invoice Date]]),MONTH(tblSales[[#This Row],[Invoice Date]]),1)</f>
        <v>45505</v>
      </c>
      <c r="AJ2099" t="str">
        <f>_xlfn.XLOOKUP(tblSales[[#This Row],[Product_ID]],Products!$A:$A,Products!$B:$B,"Unknown")</f>
        <v>Nike Anarkali Kurti White</v>
      </c>
      <c r="AK2099" s="9">
        <f>IFERROR(tblSales[[#This Row],[Profit]]/tblSales[[#This Row],[Sales Amount]],0)</f>
        <v>0.29664633797498768</v>
      </c>
      <c r="AL2099" t="str">
        <f>IF(tblSales[[#This Row],[Discount %]]&lt;=5,"0-5%",
IF(tblSales[[#This Row],[Discount %]]&lt;=10,"5-10%",
IF(tblSales[[#This Row],[Discount %]]&lt;=15,"10-15%",
IF(tblSales[[#This Row],[Discount %]]&lt;=20,"15-20%","20%+"))))</f>
        <v>0-5%</v>
      </c>
    </row>
    <row r="2100" spans="1:38">
      <c r="A2100" s="2" t="s">
        <v>4066</v>
      </c>
      <c r="B2100" s="11">
        <v>45742</v>
      </c>
      <c r="C2100" s="2" t="s">
        <v>902</v>
      </c>
      <c r="D2100" s="2" t="s">
        <v>308</v>
      </c>
      <c r="E2100" s="2" t="s">
        <v>646</v>
      </c>
      <c r="F2100" s="2" t="s">
        <v>523</v>
      </c>
      <c r="G2100" s="2">
        <v>3</v>
      </c>
      <c r="H2100" s="2">
        <v>752.23</v>
      </c>
      <c r="I2100" s="2">
        <v>10</v>
      </c>
      <c r="J2100" s="2">
        <v>225.67</v>
      </c>
      <c r="K2100" s="2">
        <v>3</v>
      </c>
      <c r="L2100" s="2">
        <v>60.93</v>
      </c>
      <c r="M2100" s="2">
        <v>2091.9499999999998</v>
      </c>
      <c r="N2100" s="2">
        <v>1670.97</v>
      </c>
      <c r="O2100" s="2">
        <f t="shared" si="82"/>
        <v>360.04999999999978</v>
      </c>
      <c r="P2100" s="2" t="s">
        <v>32</v>
      </c>
      <c r="Q2100" s="2" t="str">
        <f t="shared" si="80"/>
        <v>UPI</v>
      </c>
      <c r="R2100" s="2" t="s">
        <v>21</v>
      </c>
      <c r="S2100" s="2" t="s">
        <v>56</v>
      </c>
      <c r="T2100" s="2" t="s">
        <v>254</v>
      </c>
      <c r="U2100" s="2" t="s">
        <v>59</v>
      </c>
      <c r="V2100" t="str">
        <f>TEXT(tblSales[[#This Row],[Invoice Date]],"mmm")</f>
        <v>Mar</v>
      </c>
      <c r="W2100">
        <f>MONTH(tblSales[[#This Row],[Invoice Date]])</f>
        <v>3</v>
      </c>
      <c r="X2100">
        <f>YEAR(tblSales[[#This Row],[Invoice Date]])</f>
        <v>2025</v>
      </c>
      <c r="Y2100" t="str">
        <f>TEXT(tblSales[[#This Row],[Invoice Date]],"mmm-yyyy")</f>
        <v>Mar-2025</v>
      </c>
      <c r="Z2100" t="str">
        <f>_xlfn.XLOOKUP(tblSales[[#This Row],[Product_ID]],Products!$A:$A,Products!$C:$C,"Women Dresses")</f>
        <v>Jewellery</v>
      </c>
      <c r="AA2100" t="str">
        <f>_xlfn.XLOOKUP(tblSales[[#This Row],[Product_ID]],Products!$A:$A,Products!$D:$D,"Unknown")</f>
        <v>Necklace</v>
      </c>
      <c r="AB2100" t="str">
        <f>_xlfn.XLOOKUP(tblSales[[#This Row],[Product_ID]],Products!$A:$A,Products!$E:$E,"Unknown")</f>
        <v>Aurelia</v>
      </c>
      <c r="AC2100" t="str">
        <f>_xlfn.XLOOKUP(tblSales[[#This Row],[Store_ID]],Stores!$A:$A,Stores!$B:$B,"Unknown")</f>
        <v>TrendMart Vijayawada Mall Kiosk</v>
      </c>
      <c r="AD2100" t="str">
        <f>_xlfn.XLOOKUP(tblSales[[#This Row],[Store_ID]],Stores!$A:$A,Stores!$E:$E,"Unknown")</f>
        <v>South Zone 3</v>
      </c>
      <c r="AE2100" t="str">
        <f>_xlfn.XLOOKUP(tblSales[[#This Row],[Customer_ID]],Customers!$A:$A,Customers!$B:$B,"Unknown")</f>
        <v>Ashok Chandran</v>
      </c>
      <c r="AF2100" t="str">
        <f>_xlfn.XLOOKUP(tblSales[[#This Row],[Customer_ID]],Customers!$A:$A,Customers!$J:$J,"Unknown")</f>
        <v>Regular</v>
      </c>
      <c r="AG2100" t="str">
        <f>_xlfn.XLOOKUP(tblSales[[#This Row],[Employee_ID]],Employees!$A:$A,Employees!$B:$B,"Unknown")</f>
        <v>Vinod Hegde</v>
      </c>
      <c r="AH2100">
        <f>IF(MONTH(tblSales[[#This Row],[Invoice Date]])&gt;=4,MONTH(tblSales[[#This Row],[Invoice Date]]),MONTH(tblSales[[#This Row],[Invoice Date]])+12)</f>
        <v>15</v>
      </c>
      <c r="AI2100" s="8">
        <f>DATE(YEAR(tblSales[[#This Row],[Invoice Date]]),MONTH(tblSales[[#This Row],[Invoice Date]]),1)</f>
        <v>45717</v>
      </c>
      <c r="AJ2100" t="str">
        <f>_xlfn.XLOOKUP(tblSales[[#This Row],[Product_ID]],Products!$A:$A,Products!$B:$B,"Unknown")</f>
        <v>Aurelia Necklace Grey</v>
      </c>
      <c r="AK2100" s="9">
        <f>IFERROR(tblSales[[#This Row],[Profit]]/tblSales[[#This Row],[Sales Amount]],0)</f>
        <v>0.17211214417170573</v>
      </c>
      <c r="AL2100" t="str">
        <f>IF(tblSales[[#This Row],[Discount %]]&lt;=5,"0-5%",
IF(tblSales[[#This Row],[Discount %]]&lt;=10,"5-10%",
IF(tblSales[[#This Row],[Discount %]]&lt;=15,"10-15%",
IF(tblSales[[#This Row],[Discount %]]&lt;=20,"15-20%","20%+"))))</f>
        <v>5-10%</v>
      </c>
    </row>
    <row r="2101" spans="1:38">
      <c r="A2101" s="2" t="s">
        <v>4067</v>
      </c>
      <c r="B2101" s="11">
        <v>45739</v>
      </c>
      <c r="C2101" s="2" t="s">
        <v>1844</v>
      </c>
      <c r="D2101" s="2" t="s">
        <v>398</v>
      </c>
      <c r="E2101" s="2" t="s">
        <v>209</v>
      </c>
      <c r="F2101" s="2" t="s">
        <v>238</v>
      </c>
      <c r="G2101" s="2">
        <v>3</v>
      </c>
      <c r="H2101" s="2">
        <v>5692.67</v>
      </c>
      <c r="I2101" s="2">
        <v>25</v>
      </c>
      <c r="J2101" s="2">
        <v>4269.5</v>
      </c>
      <c r="K2101" s="2">
        <v>12</v>
      </c>
      <c r="L2101" s="2">
        <v>1537.02</v>
      </c>
      <c r="M2101" s="2">
        <v>14345.53</v>
      </c>
      <c r="N2101" s="2">
        <v>11246.13</v>
      </c>
      <c r="O2101" s="2">
        <f t="shared" si="82"/>
        <v>1562.3800000000015</v>
      </c>
      <c r="P2101" s="2" t="s">
        <v>27</v>
      </c>
      <c r="Q2101" s="2" t="str">
        <f t="shared" si="80"/>
        <v>Cash</v>
      </c>
      <c r="R2101" s="2" t="s">
        <v>21</v>
      </c>
      <c r="S2101" s="2" t="s">
        <v>56</v>
      </c>
      <c r="T2101" s="2" t="s">
        <v>842</v>
      </c>
      <c r="U2101" s="2" t="s">
        <v>60</v>
      </c>
      <c r="V2101" t="str">
        <f>TEXT(tblSales[[#This Row],[Invoice Date]],"mmm")</f>
        <v>Mar</v>
      </c>
      <c r="W2101">
        <f>MONTH(tblSales[[#This Row],[Invoice Date]])</f>
        <v>3</v>
      </c>
      <c r="X2101">
        <f>YEAR(tblSales[[#This Row],[Invoice Date]])</f>
        <v>2025</v>
      </c>
      <c r="Y2101" t="str">
        <f>TEXT(tblSales[[#This Row],[Invoice Date]],"mmm-yyyy")</f>
        <v>Mar-2025</v>
      </c>
      <c r="Z2101" t="str">
        <f>_xlfn.XLOOKUP(tblSales[[#This Row],[Product_ID]],Products!$A:$A,Products!$C:$C,"Women Dresses")</f>
        <v>Watches</v>
      </c>
      <c r="AA2101" t="str">
        <f>_xlfn.XLOOKUP(tblSales[[#This Row],[Product_ID]],Products!$A:$A,Products!$D:$D,"Unknown")</f>
        <v>Digital Watch</v>
      </c>
      <c r="AB2101" t="str">
        <f>_xlfn.XLOOKUP(tblSales[[#This Row],[Product_ID]],Products!$A:$A,Products!$E:$E,"Unknown")</f>
        <v>Bata</v>
      </c>
      <c r="AC2101" t="str">
        <f>_xlfn.XLOOKUP(tblSales[[#This Row],[Store_ID]],Stores!$A:$A,Stores!$B:$B,"Unknown")</f>
        <v>TrendMart Kochi High Street</v>
      </c>
      <c r="AD2101" t="str">
        <f>_xlfn.XLOOKUP(tblSales[[#This Row],[Store_ID]],Stores!$A:$A,Stores!$E:$E,"Unknown")</f>
        <v>South Zone 1</v>
      </c>
      <c r="AE2101" t="str">
        <f>_xlfn.XLOOKUP(tblSales[[#This Row],[Customer_ID]],Customers!$A:$A,Customers!$B:$B,"Unknown")</f>
        <v>Vidya Murthy</v>
      </c>
      <c r="AF2101" t="str">
        <f>_xlfn.XLOOKUP(tblSales[[#This Row],[Customer_ID]],Customers!$A:$A,Customers!$J:$J,"Unknown")</f>
        <v>Regular</v>
      </c>
      <c r="AG2101" t="str">
        <f>_xlfn.XLOOKUP(tblSales[[#This Row],[Employee_ID]],Employees!$A:$A,Employees!$B:$B,"Unknown")</f>
        <v>Dhruv Mishra</v>
      </c>
      <c r="AH2101">
        <f>IF(MONTH(tblSales[[#This Row],[Invoice Date]])&gt;=4,MONTH(tblSales[[#This Row],[Invoice Date]]),MONTH(tblSales[[#This Row],[Invoice Date]])+12)</f>
        <v>15</v>
      </c>
      <c r="AI2101" s="8">
        <f>DATE(YEAR(tblSales[[#This Row],[Invoice Date]]),MONTH(tblSales[[#This Row],[Invoice Date]]),1)</f>
        <v>45717</v>
      </c>
      <c r="AJ2101" t="str">
        <f>_xlfn.XLOOKUP(tblSales[[#This Row],[Product_ID]],Products!$A:$A,Products!$B:$B,"Unknown")</f>
        <v>Bata Digital Watch White</v>
      </c>
      <c r="AK2101" s="9">
        <f>IFERROR(tblSales[[#This Row],[Profit]]/tblSales[[#This Row],[Sales Amount]],0)</f>
        <v>0.10891058050835357</v>
      </c>
      <c r="AL2101" t="str">
        <f>IF(tblSales[[#This Row],[Discount %]]&lt;=5,"0-5%",
IF(tblSales[[#This Row],[Discount %]]&lt;=10,"5-10%",
IF(tblSales[[#This Row],[Discount %]]&lt;=15,"10-15%",
IF(tblSales[[#This Row],[Discount %]]&lt;=20,"15-20%","20%+"))))</f>
        <v>20%+</v>
      </c>
    </row>
    <row r="2102" spans="1:38">
      <c r="A2102" s="2" t="s">
        <v>4068</v>
      </c>
      <c r="B2102" s="11">
        <v>45461</v>
      </c>
      <c r="C2102" s="2" t="s">
        <v>736</v>
      </c>
      <c r="D2102" s="2" t="s">
        <v>3119</v>
      </c>
      <c r="E2102" s="2" t="s">
        <v>692</v>
      </c>
      <c r="F2102" s="2" t="s">
        <v>182</v>
      </c>
      <c r="G2102" s="2">
        <v>2</v>
      </c>
      <c r="H2102" s="2">
        <v>1215.9100000000001</v>
      </c>
      <c r="I2102" s="2">
        <v>25</v>
      </c>
      <c r="J2102" s="2">
        <v>607.96</v>
      </c>
      <c r="K2102" s="2">
        <v>12</v>
      </c>
      <c r="L2102" s="2">
        <v>218.86</v>
      </c>
      <c r="M2102" s="2">
        <v>2042.72</v>
      </c>
      <c r="N2102" s="2">
        <v>1742.52</v>
      </c>
      <c r="O2102" s="2">
        <f t="shared" si="82"/>
        <v>81.340000000000032</v>
      </c>
      <c r="P2102" s="2" t="s">
        <v>29</v>
      </c>
      <c r="Q2102" s="2" t="str">
        <f t="shared" si="80"/>
        <v>Debit Card</v>
      </c>
      <c r="R2102" s="2" t="s">
        <v>20</v>
      </c>
      <c r="S2102" s="2" t="s">
        <v>56</v>
      </c>
      <c r="T2102" s="2" t="s">
        <v>1189</v>
      </c>
      <c r="U2102" s="2" t="s">
        <v>59</v>
      </c>
      <c r="V2102" t="str">
        <f>TEXT(tblSales[[#This Row],[Invoice Date]],"mmm")</f>
        <v>Jun</v>
      </c>
      <c r="W2102">
        <f>MONTH(tblSales[[#This Row],[Invoice Date]])</f>
        <v>6</v>
      </c>
      <c r="X2102">
        <f>YEAR(tblSales[[#This Row],[Invoice Date]])</f>
        <v>2024</v>
      </c>
      <c r="Y2102" t="str">
        <f>TEXT(tblSales[[#This Row],[Invoice Date]],"mmm-yyyy")</f>
        <v>Jun-2024</v>
      </c>
      <c r="Z2102" t="str">
        <f>_xlfn.XLOOKUP(tblSales[[#This Row],[Product_ID]],Products!$A:$A,Products!$C:$C,"Women Dresses")</f>
        <v>Men Trousers</v>
      </c>
      <c r="AA2102" t="str">
        <f>_xlfn.XLOOKUP(tblSales[[#This Row],[Product_ID]],Products!$A:$A,Products!$D:$D,"Unknown")</f>
        <v>Formal Trouser</v>
      </c>
      <c r="AB2102" t="str">
        <f>_xlfn.XLOOKUP(tblSales[[#This Row],[Product_ID]],Products!$A:$A,Products!$E:$E,"Unknown")</f>
        <v>Wrangler</v>
      </c>
      <c r="AC2102" t="str">
        <f>_xlfn.XLOOKUP(tblSales[[#This Row],[Store_ID]],Stores!$A:$A,Stores!$B:$B,"Unknown")</f>
        <v>TrendMart Thiruvananthapuram Outlet</v>
      </c>
      <c r="AD2102" t="str">
        <f>_xlfn.XLOOKUP(tblSales[[#This Row],[Store_ID]],Stores!$A:$A,Stores!$E:$E,"Unknown")</f>
        <v>South Zone 1</v>
      </c>
      <c r="AE2102" t="str">
        <f>_xlfn.XLOOKUP(tblSales[[#This Row],[Customer_ID]],Customers!$A:$A,Customers!$B:$B,"Unknown")</f>
        <v>Ramesh Singh</v>
      </c>
      <c r="AF2102" t="str">
        <f>_xlfn.XLOOKUP(tblSales[[#This Row],[Customer_ID]],Customers!$A:$A,Customers!$J:$J,"Unknown")</f>
        <v>Silver</v>
      </c>
      <c r="AG2102" t="str">
        <f>_xlfn.XLOOKUP(tblSales[[#This Row],[Employee_ID]],Employees!$A:$A,Employees!$B:$B,"Unknown")</f>
        <v>Girish Sundaram</v>
      </c>
      <c r="AH2102">
        <f>IF(MONTH(tblSales[[#This Row],[Invoice Date]])&gt;=4,MONTH(tblSales[[#This Row],[Invoice Date]]),MONTH(tblSales[[#This Row],[Invoice Date]])+12)</f>
        <v>6</v>
      </c>
      <c r="AI2102" s="8">
        <f>DATE(YEAR(tblSales[[#This Row],[Invoice Date]]),MONTH(tblSales[[#This Row],[Invoice Date]]),1)</f>
        <v>45444</v>
      </c>
      <c r="AJ2102" t="str">
        <f>_xlfn.XLOOKUP(tblSales[[#This Row],[Product_ID]],Products!$A:$A,Products!$B:$B,"Unknown")</f>
        <v>Wrangler Formal Trouser Wine</v>
      </c>
      <c r="AK2102" s="9">
        <f>IFERROR(tblSales[[#This Row],[Profit]]/tblSales[[#This Row],[Sales Amount]],0)</f>
        <v>3.981945641105978E-2</v>
      </c>
      <c r="AL2102" t="str">
        <f>IF(tblSales[[#This Row],[Discount %]]&lt;=5,"0-5%",
IF(tblSales[[#This Row],[Discount %]]&lt;=10,"5-10%",
IF(tblSales[[#This Row],[Discount %]]&lt;=15,"10-15%",
IF(tblSales[[#This Row],[Discount %]]&lt;=20,"15-20%","20%+"))))</f>
        <v>20%+</v>
      </c>
    </row>
    <row r="2103" spans="1:38">
      <c r="A2103" s="2" t="s">
        <v>4069</v>
      </c>
      <c r="B2103" s="11">
        <v>45465</v>
      </c>
      <c r="C2103" s="2" t="s">
        <v>1417</v>
      </c>
      <c r="D2103" s="2" t="s">
        <v>1475</v>
      </c>
      <c r="E2103" s="2" t="s">
        <v>187</v>
      </c>
      <c r="F2103" s="2" t="s">
        <v>324</v>
      </c>
      <c r="G2103" s="2">
        <v>1</v>
      </c>
      <c r="H2103" s="2">
        <v>4480.8999999999996</v>
      </c>
      <c r="I2103" s="2">
        <v>15</v>
      </c>
      <c r="J2103" s="2">
        <v>672.13</v>
      </c>
      <c r="K2103" s="2">
        <v>12</v>
      </c>
      <c r="L2103" s="2">
        <v>457.05</v>
      </c>
      <c r="M2103" s="2">
        <v>4265.82</v>
      </c>
      <c r="N2103" s="2">
        <v>3236.57</v>
      </c>
      <c r="O2103" s="2">
        <f t="shared" si="82"/>
        <v>572.19999999999959</v>
      </c>
      <c r="P2103" s="2" t="s">
        <v>27</v>
      </c>
      <c r="Q2103" s="2" t="str">
        <f t="shared" si="80"/>
        <v>Cash</v>
      </c>
      <c r="R2103" s="2" t="s">
        <v>21</v>
      </c>
      <c r="S2103" s="2" t="s">
        <v>56</v>
      </c>
      <c r="T2103" s="2" t="s">
        <v>1819</v>
      </c>
      <c r="U2103" s="2" t="s">
        <v>60</v>
      </c>
      <c r="V2103" t="str">
        <f>TEXT(tblSales[[#This Row],[Invoice Date]],"mmm")</f>
        <v>Jun</v>
      </c>
      <c r="W2103">
        <f>MONTH(tblSales[[#This Row],[Invoice Date]])</f>
        <v>6</v>
      </c>
      <c r="X2103">
        <f>YEAR(tblSales[[#This Row],[Invoice Date]])</f>
        <v>2024</v>
      </c>
      <c r="Y2103" t="str">
        <f>TEXT(tblSales[[#This Row],[Invoice Date]],"mmm-yyyy")</f>
        <v>Jun-2024</v>
      </c>
      <c r="Z2103" t="str">
        <f>_xlfn.XLOOKUP(tblSales[[#This Row],[Product_ID]],Products!$A:$A,Products!$C:$C,"Women Dresses")</f>
        <v>Women Sarees</v>
      </c>
      <c r="AA2103" t="str">
        <f>_xlfn.XLOOKUP(tblSales[[#This Row],[Product_ID]],Products!$A:$A,Products!$D:$D,"Unknown")</f>
        <v>Silk Saree</v>
      </c>
      <c r="AB2103" t="str">
        <f>_xlfn.XLOOKUP(tblSales[[#This Row],[Product_ID]],Products!$A:$A,Products!$E:$E,"Unknown")</f>
        <v>Pepe Jeans</v>
      </c>
      <c r="AC2103" t="str">
        <f>_xlfn.XLOOKUP(tblSales[[#This Row],[Store_ID]],Stores!$A:$A,Stores!$B:$B,"Unknown")</f>
        <v>TrendMart Tirupati Outlet</v>
      </c>
      <c r="AD2103" t="str">
        <f>_xlfn.XLOOKUP(tblSales[[#This Row],[Store_ID]],Stores!$A:$A,Stores!$E:$E,"Unknown")</f>
        <v>South Zone 3</v>
      </c>
      <c r="AE2103" t="str">
        <f>_xlfn.XLOOKUP(tblSales[[#This Row],[Customer_ID]],Customers!$A:$A,Customers!$B:$B,"Unknown")</f>
        <v>Anusuya Mudaliar</v>
      </c>
      <c r="AF2103" t="str">
        <f>_xlfn.XLOOKUP(tblSales[[#This Row],[Customer_ID]],Customers!$A:$A,Customers!$J:$J,"Unknown")</f>
        <v>Silver</v>
      </c>
      <c r="AG2103" t="str">
        <f>_xlfn.XLOOKUP(tblSales[[#This Row],[Employee_ID]],Employees!$A:$A,Employees!$B:$B,"Unknown")</f>
        <v>Ganesh Iyengar</v>
      </c>
      <c r="AH2103">
        <f>IF(MONTH(tblSales[[#This Row],[Invoice Date]])&gt;=4,MONTH(tblSales[[#This Row],[Invoice Date]]),MONTH(tblSales[[#This Row],[Invoice Date]])+12)</f>
        <v>6</v>
      </c>
      <c r="AI2103" s="8">
        <f>DATE(YEAR(tblSales[[#This Row],[Invoice Date]]),MONTH(tblSales[[#This Row],[Invoice Date]]),1)</f>
        <v>45444</v>
      </c>
      <c r="AJ2103" t="str">
        <f>_xlfn.XLOOKUP(tblSales[[#This Row],[Product_ID]],Products!$A:$A,Products!$B:$B,"Unknown")</f>
        <v>Pepe Jeans Silk Saree Navy Blue</v>
      </c>
      <c r="AK2103" s="9">
        <f>IFERROR(tblSales[[#This Row],[Profit]]/tblSales[[#This Row],[Sales Amount]],0)</f>
        <v>0.13413599261103368</v>
      </c>
      <c r="AL2103" t="str">
        <f>IF(tblSales[[#This Row],[Discount %]]&lt;=5,"0-5%",
IF(tblSales[[#This Row],[Discount %]]&lt;=10,"5-10%",
IF(tblSales[[#This Row],[Discount %]]&lt;=15,"10-15%",
IF(tblSales[[#This Row],[Discount %]]&lt;=20,"15-20%","20%+"))))</f>
        <v>10-15%</v>
      </c>
    </row>
    <row r="2104" spans="1:38">
      <c r="A2104" s="2" t="s">
        <v>4070</v>
      </c>
      <c r="B2104" s="11">
        <v>45554</v>
      </c>
      <c r="C2104" s="2" t="s">
        <v>3979</v>
      </c>
      <c r="D2104" s="2" t="s">
        <v>606</v>
      </c>
      <c r="E2104" s="2" t="s">
        <v>181</v>
      </c>
      <c r="F2104" s="2" t="s">
        <v>222</v>
      </c>
      <c r="G2104" s="2">
        <v>4</v>
      </c>
      <c r="H2104" s="2">
        <v>493.13</v>
      </c>
      <c r="I2104" s="2">
        <v>10</v>
      </c>
      <c r="J2104" s="2">
        <v>197.25</v>
      </c>
      <c r="K2104" s="2">
        <v>5</v>
      </c>
      <c r="L2104" s="2">
        <v>88.76</v>
      </c>
      <c r="M2104" s="2">
        <v>1864.03</v>
      </c>
      <c r="N2104" s="2">
        <v>1199.44</v>
      </c>
      <c r="O2104" s="2">
        <f t="shared" si="82"/>
        <v>575.82999999999993</v>
      </c>
      <c r="P2104" s="2" t="s">
        <v>27</v>
      </c>
      <c r="Q2104" s="2" t="str">
        <f t="shared" si="80"/>
        <v>Cash</v>
      </c>
      <c r="R2104" s="2" t="s">
        <v>20</v>
      </c>
      <c r="S2104" s="2" t="s">
        <v>56</v>
      </c>
      <c r="T2104" s="2" t="s">
        <v>1784</v>
      </c>
      <c r="U2104" s="2" t="s">
        <v>59</v>
      </c>
      <c r="V2104" t="str">
        <f>TEXT(tblSales[[#This Row],[Invoice Date]],"mmm")</f>
        <v>Sep</v>
      </c>
      <c r="W2104">
        <f>MONTH(tblSales[[#This Row],[Invoice Date]])</f>
        <v>9</v>
      </c>
      <c r="X2104">
        <f>YEAR(tblSales[[#This Row],[Invoice Date]])</f>
        <v>2024</v>
      </c>
      <c r="Y2104" t="str">
        <f>TEXT(tblSales[[#This Row],[Invoice Date]],"mmm-yyyy")</f>
        <v>Sep-2024</v>
      </c>
      <c r="Z2104" t="str">
        <f>_xlfn.XLOOKUP(tblSales[[#This Row],[Product_ID]],Products!$A:$A,Products!$C:$C,"Women Dresses")</f>
        <v>Men T-Shirts</v>
      </c>
      <c r="AA2104" t="str">
        <f>_xlfn.XLOOKUP(tblSales[[#This Row],[Product_ID]],Products!$A:$A,Products!$D:$D,"Unknown")</f>
        <v>Round Neck</v>
      </c>
      <c r="AB2104" t="str">
        <f>_xlfn.XLOOKUP(tblSales[[#This Row],[Product_ID]],Products!$A:$A,Products!$E:$E,"Unknown")</f>
        <v>Global Desi</v>
      </c>
      <c r="AC2104" t="str">
        <f>_xlfn.XLOOKUP(tblSales[[#This Row],[Store_ID]],Stores!$A:$A,Stores!$B:$B,"Unknown")</f>
        <v>TrendMart Nizamabad Mall Kiosk</v>
      </c>
      <c r="AD2104" t="str">
        <f>_xlfn.XLOOKUP(tblSales[[#This Row],[Store_ID]],Stores!$A:$A,Stores!$E:$E,"Unknown")</f>
        <v>South Zone 2</v>
      </c>
      <c r="AE2104" t="str">
        <f>_xlfn.XLOOKUP(tblSales[[#This Row],[Customer_ID]],Customers!$A:$A,Customers!$B:$B,"Unknown")</f>
        <v>Rani Menon</v>
      </c>
      <c r="AF2104" t="str">
        <f>_xlfn.XLOOKUP(tblSales[[#This Row],[Customer_ID]],Customers!$A:$A,Customers!$J:$J,"Unknown")</f>
        <v>Silver</v>
      </c>
      <c r="AG2104" t="str">
        <f>_xlfn.XLOOKUP(tblSales[[#This Row],[Employee_ID]],Employees!$A:$A,Employees!$B:$B,"Unknown")</f>
        <v>Vasanthi Gupta</v>
      </c>
      <c r="AH2104">
        <f>IF(MONTH(tblSales[[#This Row],[Invoice Date]])&gt;=4,MONTH(tblSales[[#This Row],[Invoice Date]]),MONTH(tblSales[[#This Row],[Invoice Date]])+12)</f>
        <v>9</v>
      </c>
      <c r="AI2104" s="8">
        <f>DATE(YEAR(tblSales[[#This Row],[Invoice Date]]),MONTH(tblSales[[#This Row],[Invoice Date]]),1)</f>
        <v>45536</v>
      </c>
      <c r="AJ2104" t="str">
        <f>_xlfn.XLOOKUP(tblSales[[#This Row],[Product_ID]],Products!$A:$A,Products!$B:$B,"Unknown")</f>
        <v>Global Desi Round Neck Green</v>
      </c>
      <c r="AK2104" s="9">
        <f>IFERROR(tblSales[[#This Row],[Profit]]/tblSales[[#This Row],[Sales Amount]],0)</f>
        <v>0.30891670198441007</v>
      </c>
      <c r="AL2104" t="str">
        <f>IF(tblSales[[#This Row],[Discount %]]&lt;=5,"0-5%",
IF(tblSales[[#This Row],[Discount %]]&lt;=10,"5-10%",
IF(tblSales[[#This Row],[Discount %]]&lt;=15,"10-15%",
IF(tblSales[[#This Row],[Discount %]]&lt;=20,"15-20%","20%+"))))</f>
        <v>5-10%</v>
      </c>
    </row>
    <row r="2105" spans="1:38">
      <c r="A2105" s="2" t="s">
        <v>4071</v>
      </c>
      <c r="B2105" s="11">
        <v>45699</v>
      </c>
      <c r="C2105" s="2" t="s">
        <v>2513</v>
      </c>
      <c r="D2105" s="2" t="s">
        <v>1714</v>
      </c>
      <c r="E2105" s="2" t="s">
        <v>1018</v>
      </c>
      <c r="F2105" s="2" t="s">
        <v>324</v>
      </c>
      <c r="G2105" s="2">
        <v>1</v>
      </c>
      <c r="H2105" s="2">
        <v>2822.86</v>
      </c>
      <c r="I2105" s="2">
        <v>0</v>
      </c>
      <c r="J2105" s="2">
        <v>0</v>
      </c>
      <c r="K2105" s="2">
        <v>12</v>
      </c>
      <c r="L2105" s="2">
        <v>338.74</v>
      </c>
      <c r="M2105" s="2">
        <v>3161.6</v>
      </c>
      <c r="N2105" s="2">
        <v>1940.79</v>
      </c>
      <c r="O2105" s="2">
        <f t="shared" si="82"/>
        <v>882.06999999999994</v>
      </c>
      <c r="P2105" s="2" t="s">
        <v>29</v>
      </c>
      <c r="Q2105" s="2" t="str">
        <f t="shared" si="80"/>
        <v>Debit Card</v>
      </c>
      <c r="R2105" s="2" t="s">
        <v>20</v>
      </c>
      <c r="S2105" s="2" t="s">
        <v>56</v>
      </c>
      <c r="T2105" s="2" t="s">
        <v>1157</v>
      </c>
      <c r="U2105" s="2" t="s">
        <v>59</v>
      </c>
      <c r="V2105" t="str">
        <f>TEXT(tblSales[[#This Row],[Invoice Date]],"mmm")</f>
        <v>Feb</v>
      </c>
      <c r="W2105">
        <f>MONTH(tblSales[[#This Row],[Invoice Date]])</f>
        <v>2</v>
      </c>
      <c r="X2105">
        <f>YEAR(tblSales[[#This Row],[Invoice Date]])</f>
        <v>2025</v>
      </c>
      <c r="Y2105" t="str">
        <f>TEXT(tblSales[[#This Row],[Invoice Date]],"mmm-yyyy")</f>
        <v>Feb-2025</v>
      </c>
      <c r="Z2105" t="str">
        <f>_xlfn.XLOOKUP(tblSales[[#This Row],[Product_ID]],Products!$A:$A,Products!$C:$C,"Women Dresses")</f>
        <v>Winter Wear</v>
      </c>
      <c r="AA2105" t="str">
        <f>_xlfn.XLOOKUP(tblSales[[#This Row],[Product_ID]],Products!$A:$A,Products!$D:$D,"Unknown")</f>
        <v>Hoodie</v>
      </c>
      <c r="AB2105" t="str">
        <f>_xlfn.XLOOKUP(tblSales[[#This Row],[Product_ID]],Products!$A:$A,Products!$E:$E,"Unknown")</f>
        <v>Bata</v>
      </c>
      <c r="AC2105" t="str">
        <f>_xlfn.XLOOKUP(tblSales[[#This Row],[Store_ID]],Stores!$A:$A,Stores!$B:$B,"Unknown")</f>
        <v>TrendMart Tumakuru High Street</v>
      </c>
      <c r="AD2105" t="str">
        <f>_xlfn.XLOOKUP(tblSales[[#This Row],[Store_ID]],Stores!$A:$A,Stores!$E:$E,"Unknown")</f>
        <v>South Zone 2</v>
      </c>
      <c r="AE2105" t="str">
        <f>_xlfn.XLOOKUP(tblSales[[#This Row],[Customer_ID]],Customers!$A:$A,Customers!$B:$B,"Unknown")</f>
        <v>Jayaram Gupta</v>
      </c>
      <c r="AF2105" t="str">
        <f>_xlfn.XLOOKUP(tblSales[[#This Row],[Customer_ID]],Customers!$A:$A,Customers!$J:$J,"Unknown")</f>
        <v>Platinum</v>
      </c>
      <c r="AG2105" t="str">
        <f>_xlfn.XLOOKUP(tblSales[[#This Row],[Employee_ID]],Employees!$A:$A,Employees!$B:$B,"Unknown")</f>
        <v>Ganesh Iyengar</v>
      </c>
      <c r="AH2105">
        <f>IF(MONTH(tblSales[[#This Row],[Invoice Date]])&gt;=4,MONTH(tblSales[[#This Row],[Invoice Date]]),MONTH(tblSales[[#This Row],[Invoice Date]])+12)</f>
        <v>14</v>
      </c>
      <c r="AI2105" s="8">
        <f>DATE(YEAR(tblSales[[#This Row],[Invoice Date]]),MONTH(tblSales[[#This Row],[Invoice Date]]),1)</f>
        <v>45689</v>
      </c>
      <c r="AJ2105" t="str">
        <f>_xlfn.XLOOKUP(tblSales[[#This Row],[Product_ID]],Products!$A:$A,Products!$B:$B,"Unknown")</f>
        <v>Bata Hoodie Grey</v>
      </c>
      <c r="AK2105" s="9">
        <f>IFERROR(tblSales[[#This Row],[Profit]]/tblSales[[#This Row],[Sales Amount]],0)</f>
        <v>0.27899481275303645</v>
      </c>
      <c r="AL2105" t="str">
        <f>IF(tblSales[[#This Row],[Discount %]]&lt;=5,"0-5%",
IF(tblSales[[#This Row],[Discount %]]&lt;=10,"5-10%",
IF(tblSales[[#This Row],[Discount %]]&lt;=15,"10-15%",
IF(tblSales[[#This Row],[Discount %]]&lt;=20,"15-20%","20%+"))))</f>
        <v>0-5%</v>
      </c>
    </row>
    <row r="2106" spans="1:38">
      <c r="A2106" s="2" t="s">
        <v>4072</v>
      </c>
      <c r="B2106" s="11">
        <v>45655</v>
      </c>
      <c r="C2106" s="2" t="s">
        <v>1584</v>
      </c>
      <c r="D2106" s="2" t="s">
        <v>1081</v>
      </c>
      <c r="E2106" s="2" t="s">
        <v>467</v>
      </c>
      <c r="F2106" s="2" t="s">
        <v>233</v>
      </c>
      <c r="G2106" s="2">
        <v>2</v>
      </c>
      <c r="H2106" s="2">
        <v>4015.76</v>
      </c>
      <c r="I2106" s="2">
        <v>10</v>
      </c>
      <c r="J2106" s="2">
        <v>803.15</v>
      </c>
      <c r="K2106" s="2">
        <v>12</v>
      </c>
      <c r="L2106" s="2">
        <v>867.4</v>
      </c>
      <c r="M2106" s="2">
        <v>8095.77</v>
      </c>
      <c r="N2106" s="2">
        <v>5464.62</v>
      </c>
      <c r="O2106" s="2">
        <f t="shared" si="82"/>
        <v>1763.7500000000005</v>
      </c>
      <c r="P2106" s="2" t="s">
        <v>30</v>
      </c>
      <c r="Q2106" s="2" t="str">
        <f t="shared" si="80"/>
        <v>EMI</v>
      </c>
      <c r="R2106" s="2" t="s">
        <v>20</v>
      </c>
      <c r="S2106" s="2" t="s">
        <v>56</v>
      </c>
      <c r="T2106" s="2" t="s">
        <v>1834</v>
      </c>
      <c r="U2106" s="2" t="s">
        <v>60</v>
      </c>
      <c r="V2106" t="str">
        <f>TEXT(tblSales[[#This Row],[Invoice Date]],"mmm")</f>
        <v>Dec</v>
      </c>
      <c r="W2106">
        <f>MONTH(tblSales[[#This Row],[Invoice Date]])</f>
        <v>12</v>
      </c>
      <c r="X2106">
        <f>YEAR(tblSales[[#This Row],[Invoice Date]])</f>
        <v>2024</v>
      </c>
      <c r="Y2106" t="str">
        <f>TEXT(tblSales[[#This Row],[Invoice Date]],"mmm-yyyy")</f>
        <v>Dec-2024</v>
      </c>
      <c r="Z2106" t="str">
        <f>_xlfn.XLOOKUP(tblSales[[#This Row],[Product_ID]],Products!$A:$A,Products!$C:$C,"Women Dresses")</f>
        <v>Women Sarees</v>
      </c>
      <c r="AA2106" t="str">
        <f>_xlfn.XLOOKUP(tblSales[[#This Row],[Product_ID]],Products!$A:$A,Products!$D:$D,"Unknown")</f>
        <v>Georgette Saree</v>
      </c>
      <c r="AB2106" t="str">
        <f>_xlfn.XLOOKUP(tblSales[[#This Row],[Product_ID]],Products!$A:$A,Products!$E:$E,"Unknown")</f>
        <v>Sparx</v>
      </c>
      <c r="AC2106" t="str">
        <f>_xlfn.XLOOKUP(tblSales[[#This Row],[Store_ID]],Stores!$A:$A,Stores!$B:$B,"Unknown")</f>
        <v>TrendMart Kollam Standard</v>
      </c>
      <c r="AD2106" t="str">
        <f>_xlfn.XLOOKUP(tblSales[[#This Row],[Store_ID]],Stores!$A:$A,Stores!$E:$E,"Unknown")</f>
        <v>South Zone 1</v>
      </c>
      <c r="AE2106" t="str">
        <f>_xlfn.XLOOKUP(tblSales[[#This Row],[Customer_ID]],Customers!$A:$A,Customers!$B:$B,"Unknown")</f>
        <v>Kavya Murthy</v>
      </c>
      <c r="AF2106" t="str">
        <f>_xlfn.XLOOKUP(tblSales[[#This Row],[Customer_ID]],Customers!$A:$A,Customers!$J:$J,"Unknown")</f>
        <v>Gold</v>
      </c>
      <c r="AG2106" t="str">
        <f>_xlfn.XLOOKUP(tblSales[[#This Row],[Employee_ID]],Employees!$A:$A,Employees!$B:$B,"Unknown")</f>
        <v>Malathi Varma</v>
      </c>
      <c r="AH2106">
        <f>IF(MONTH(tblSales[[#This Row],[Invoice Date]])&gt;=4,MONTH(tblSales[[#This Row],[Invoice Date]]),MONTH(tblSales[[#This Row],[Invoice Date]])+12)</f>
        <v>12</v>
      </c>
      <c r="AI2106" s="8">
        <f>DATE(YEAR(tblSales[[#This Row],[Invoice Date]]),MONTH(tblSales[[#This Row],[Invoice Date]]),1)</f>
        <v>45627</v>
      </c>
      <c r="AJ2106" t="str">
        <f>_xlfn.XLOOKUP(tblSales[[#This Row],[Product_ID]],Products!$A:$A,Products!$B:$B,"Unknown")</f>
        <v>Sparx Georgette Saree Purple</v>
      </c>
      <c r="AK2106" s="9">
        <f>IFERROR(tblSales[[#This Row],[Profit]]/tblSales[[#This Row],[Sales Amount]],0)</f>
        <v>0.21786068527144425</v>
      </c>
      <c r="AL2106" t="str">
        <f>IF(tblSales[[#This Row],[Discount %]]&lt;=5,"0-5%",
IF(tblSales[[#This Row],[Discount %]]&lt;=10,"5-10%",
IF(tblSales[[#This Row],[Discount %]]&lt;=15,"10-15%",
IF(tblSales[[#This Row],[Discount %]]&lt;=20,"15-20%","20%+"))))</f>
        <v>5-10%</v>
      </c>
    </row>
    <row r="2107" spans="1:38">
      <c r="A2107" s="2" t="s">
        <v>4073</v>
      </c>
      <c r="B2107" s="11">
        <v>45591</v>
      </c>
      <c r="C2107" s="2" t="s">
        <v>1673</v>
      </c>
      <c r="D2107" s="2" t="s">
        <v>2007</v>
      </c>
      <c r="E2107" s="2" t="s">
        <v>432</v>
      </c>
      <c r="F2107" s="2" t="s">
        <v>92</v>
      </c>
      <c r="G2107" s="2">
        <v>2</v>
      </c>
      <c r="H2107" s="2">
        <v>3097</v>
      </c>
      <c r="I2107" s="2">
        <v>20</v>
      </c>
      <c r="J2107" s="2">
        <v>1238.8</v>
      </c>
      <c r="K2107" s="2">
        <v>12</v>
      </c>
      <c r="L2107" s="2">
        <v>594.62</v>
      </c>
      <c r="M2107" s="2">
        <v>5549.82</v>
      </c>
      <c r="N2107" s="2">
        <v>3916.78</v>
      </c>
      <c r="O2107" s="2">
        <f t="shared" si="82"/>
        <v>1038.4199999999996</v>
      </c>
      <c r="P2107" s="2" t="s">
        <v>28</v>
      </c>
      <c r="Q2107" s="2" t="str">
        <f t="shared" si="80"/>
        <v>Credit Card</v>
      </c>
      <c r="R2107" s="2" t="s">
        <v>20</v>
      </c>
      <c r="S2107" s="2" t="s">
        <v>56</v>
      </c>
      <c r="T2107" s="2" t="s">
        <v>410</v>
      </c>
      <c r="U2107" s="2" t="s">
        <v>60</v>
      </c>
      <c r="V2107" t="str">
        <f>TEXT(tblSales[[#This Row],[Invoice Date]],"mmm")</f>
        <v>Oct</v>
      </c>
      <c r="W2107">
        <f>MONTH(tblSales[[#This Row],[Invoice Date]])</f>
        <v>10</v>
      </c>
      <c r="X2107">
        <f>YEAR(tblSales[[#This Row],[Invoice Date]])</f>
        <v>2024</v>
      </c>
      <c r="Y2107" t="str">
        <f>TEXT(tblSales[[#This Row],[Invoice Date]],"mmm-yyyy")</f>
        <v>Oct-2024</v>
      </c>
      <c r="Z2107" t="str">
        <f>_xlfn.XLOOKUP(tblSales[[#This Row],[Product_ID]],Products!$A:$A,Products!$C:$C,"Women Dresses")</f>
        <v>Men Ethnic</v>
      </c>
      <c r="AA2107" t="str">
        <f>_xlfn.XLOOKUP(tblSales[[#This Row],[Product_ID]],Products!$A:$A,Products!$D:$D,"Unknown")</f>
        <v>Sherwani</v>
      </c>
      <c r="AB2107" t="str">
        <f>_xlfn.XLOOKUP(tblSales[[#This Row],[Product_ID]],Products!$A:$A,Products!$E:$E,"Unknown")</f>
        <v>Nike</v>
      </c>
      <c r="AC2107" t="str">
        <f>_xlfn.XLOOKUP(tblSales[[#This Row],[Store_ID]],Stores!$A:$A,Stores!$B:$B,"Unknown")</f>
        <v>TrendMart Mangaluru Mall Kiosk</v>
      </c>
      <c r="AD2107" t="str">
        <f>_xlfn.XLOOKUP(tblSales[[#This Row],[Store_ID]],Stores!$A:$A,Stores!$E:$E,"Unknown")</f>
        <v>South Zone 2</v>
      </c>
      <c r="AE2107" t="str">
        <f>_xlfn.XLOOKUP(tblSales[[#This Row],[Customer_ID]],Customers!$A:$A,Customers!$B:$B,"Unknown")</f>
        <v>Suresh Gupta</v>
      </c>
      <c r="AF2107" t="str">
        <f>_xlfn.XLOOKUP(tblSales[[#This Row],[Customer_ID]],Customers!$A:$A,Customers!$J:$J,"Unknown")</f>
        <v>Regular</v>
      </c>
      <c r="AG2107" t="str">
        <f>_xlfn.XLOOKUP(tblSales[[#This Row],[Employee_ID]],Employees!$A:$A,Employees!$B:$B,"Unknown")</f>
        <v>Manoj Ramachandran</v>
      </c>
      <c r="AH2107">
        <f>IF(MONTH(tblSales[[#This Row],[Invoice Date]])&gt;=4,MONTH(tblSales[[#This Row],[Invoice Date]]),MONTH(tblSales[[#This Row],[Invoice Date]])+12)</f>
        <v>10</v>
      </c>
      <c r="AI2107" s="8">
        <f>DATE(YEAR(tblSales[[#This Row],[Invoice Date]]),MONTH(tblSales[[#This Row],[Invoice Date]]),1)</f>
        <v>45566</v>
      </c>
      <c r="AJ2107" t="str">
        <f>_xlfn.XLOOKUP(tblSales[[#This Row],[Product_ID]],Products!$A:$A,Products!$B:$B,"Unknown")</f>
        <v>Nike Sherwani Purple</v>
      </c>
      <c r="AK2107" s="9">
        <f>IFERROR(tblSales[[#This Row],[Profit]]/tblSales[[#This Row],[Sales Amount]],0)</f>
        <v>0.18710877109527871</v>
      </c>
      <c r="AL2107" t="str">
        <f>IF(tblSales[[#This Row],[Discount %]]&lt;=5,"0-5%",
IF(tblSales[[#This Row],[Discount %]]&lt;=10,"5-10%",
IF(tblSales[[#This Row],[Discount %]]&lt;=15,"10-15%",
IF(tblSales[[#This Row],[Discount %]]&lt;=20,"15-20%","20%+"))))</f>
        <v>15-20%</v>
      </c>
    </row>
    <row r="2108" spans="1:38">
      <c r="A2108" s="2" t="s">
        <v>4074</v>
      </c>
      <c r="B2108" s="11">
        <v>45621</v>
      </c>
      <c r="C2108" s="2" t="s">
        <v>690</v>
      </c>
      <c r="D2108" s="2" t="s">
        <v>2934</v>
      </c>
      <c r="E2108" s="2" t="s">
        <v>1138</v>
      </c>
      <c r="F2108" s="2" t="s">
        <v>458</v>
      </c>
      <c r="G2108" s="2">
        <v>1</v>
      </c>
      <c r="H2108" s="2">
        <v>1409.71</v>
      </c>
      <c r="I2108" s="2">
        <v>10</v>
      </c>
      <c r="J2108" s="2">
        <v>140.97</v>
      </c>
      <c r="K2108" s="2">
        <v>12</v>
      </c>
      <c r="L2108" s="2">
        <v>152.25</v>
      </c>
      <c r="M2108" s="2">
        <v>1420.99</v>
      </c>
      <c r="N2108" s="2">
        <v>1029.24</v>
      </c>
      <c r="O2108" s="2">
        <f t="shared" si="82"/>
        <v>239.5</v>
      </c>
      <c r="P2108" s="2" t="s">
        <v>31</v>
      </c>
      <c r="Q2108" s="2" t="str">
        <f t="shared" si="80"/>
        <v>Net Banking</v>
      </c>
      <c r="R2108" s="2" t="s">
        <v>20</v>
      </c>
      <c r="S2108" s="2" t="s">
        <v>56</v>
      </c>
      <c r="T2108" s="2" t="s">
        <v>2779</v>
      </c>
      <c r="U2108" s="2" t="s">
        <v>59</v>
      </c>
      <c r="V2108" t="str">
        <f>TEXT(tblSales[[#This Row],[Invoice Date]],"mmm")</f>
        <v>Nov</v>
      </c>
      <c r="W2108">
        <f>MONTH(tblSales[[#This Row],[Invoice Date]])</f>
        <v>11</v>
      </c>
      <c r="X2108">
        <f>YEAR(tblSales[[#This Row],[Invoice Date]])</f>
        <v>2024</v>
      </c>
      <c r="Y2108" t="str">
        <f>TEXT(tblSales[[#This Row],[Invoice Date]],"mmm-yyyy")</f>
        <v>Nov-2024</v>
      </c>
      <c r="Z2108" t="str">
        <f>_xlfn.XLOOKUP(tblSales[[#This Row],[Product_ID]],Products!$A:$A,Products!$C:$C,"Women Dresses")</f>
        <v>Sportswear</v>
      </c>
      <c r="AA2108" t="str">
        <f>_xlfn.XLOOKUP(tblSales[[#This Row],[Product_ID]],Products!$A:$A,Products!$D:$D,"Unknown")</f>
        <v>Joggers</v>
      </c>
      <c r="AB2108" t="str">
        <f>_xlfn.XLOOKUP(tblSales[[#This Row],[Product_ID]],Products!$A:$A,Products!$E:$E,"Unknown")</f>
        <v>Global Desi</v>
      </c>
      <c r="AC2108" t="str">
        <f>_xlfn.XLOOKUP(tblSales[[#This Row],[Store_ID]],Stores!$A:$A,Stores!$B:$B,"Unknown")</f>
        <v>TrendMart Vijayawada Mall Kiosk</v>
      </c>
      <c r="AD2108" t="str">
        <f>_xlfn.XLOOKUP(tblSales[[#This Row],[Store_ID]],Stores!$A:$A,Stores!$E:$E,"Unknown")</f>
        <v>South Zone 3</v>
      </c>
      <c r="AE2108" t="str">
        <f>_xlfn.XLOOKUP(tblSales[[#This Row],[Customer_ID]],Customers!$A:$A,Customers!$B:$B,"Unknown")</f>
        <v>Gayathri Gowda</v>
      </c>
      <c r="AF2108" t="str">
        <f>_xlfn.XLOOKUP(tblSales[[#This Row],[Customer_ID]],Customers!$A:$A,Customers!$J:$J,"Unknown")</f>
        <v>Silver</v>
      </c>
      <c r="AG2108" t="str">
        <f>_xlfn.XLOOKUP(tblSales[[#This Row],[Employee_ID]],Employees!$A:$A,Employees!$B:$B,"Unknown")</f>
        <v>Anil Reddy</v>
      </c>
      <c r="AH2108">
        <f>IF(MONTH(tblSales[[#This Row],[Invoice Date]])&gt;=4,MONTH(tblSales[[#This Row],[Invoice Date]]),MONTH(tblSales[[#This Row],[Invoice Date]])+12)</f>
        <v>11</v>
      </c>
      <c r="AI2108" s="8">
        <f>DATE(YEAR(tblSales[[#This Row],[Invoice Date]]),MONTH(tblSales[[#This Row],[Invoice Date]]),1)</f>
        <v>45597</v>
      </c>
      <c r="AJ2108" t="str">
        <f>_xlfn.XLOOKUP(tblSales[[#This Row],[Product_ID]],Products!$A:$A,Products!$B:$B,"Unknown")</f>
        <v>Global Desi Joggers Charcoal</v>
      </c>
      <c r="AK2108" s="9">
        <f>IFERROR(tblSales[[#This Row],[Profit]]/tblSales[[#This Row],[Sales Amount]],0)</f>
        <v>0.1685444654782933</v>
      </c>
      <c r="AL2108" t="str">
        <f>IF(tblSales[[#This Row],[Discount %]]&lt;=5,"0-5%",
IF(tblSales[[#This Row],[Discount %]]&lt;=10,"5-10%",
IF(tblSales[[#This Row],[Discount %]]&lt;=15,"10-15%",
IF(tblSales[[#This Row],[Discount %]]&lt;=20,"15-20%","20%+"))))</f>
        <v>5-10%</v>
      </c>
    </row>
    <row r="2109" spans="1:38">
      <c r="A2109" s="2" t="s">
        <v>4075</v>
      </c>
      <c r="B2109" s="11">
        <v>45439</v>
      </c>
      <c r="C2109" s="2" t="s">
        <v>1635</v>
      </c>
      <c r="D2109" s="2" t="s">
        <v>813</v>
      </c>
      <c r="E2109" s="2" t="s">
        <v>1018</v>
      </c>
      <c r="F2109" s="2" t="s">
        <v>405</v>
      </c>
      <c r="G2109" s="2">
        <v>2</v>
      </c>
      <c r="H2109" s="2">
        <v>3195.62</v>
      </c>
      <c r="I2109" s="2">
        <v>0</v>
      </c>
      <c r="J2109" s="2">
        <v>0</v>
      </c>
      <c r="K2109" s="2">
        <v>3</v>
      </c>
      <c r="L2109" s="2">
        <v>191.74</v>
      </c>
      <c r="M2109" s="2">
        <v>6582.98</v>
      </c>
      <c r="N2109" s="2">
        <v>3979.86</v>
      </c>
      <c r="O2109" s="2">
        <f t="shared" si="82"/>
        <v>2411.3799999999992</v>
      </c>
      <c r="P2109" s="2" t="s">
        <v>28</v>
      </c>
      <c r="Q2109" s="2" t="str">
        <f t="shared" si="80"/>
        <v>Credit Card</v>
      </c>
      <c r="R2109" s="2" t="s">
        <v>21</v>
      </c>
      <c r="S2109" s="2" t="s">
        <v>56</v>
      </c>
      <c r="T2109" s="2" t="s">
        <v>1160</v>
      </c>
      <c r="U2109" s="2" t="s">
        <v>59</v>
      </c>
      <c r="V2109" t="str">
        <f>TEXT(tblSales[[#This Row],[Invoice Date]],"mmm")</f>
        <v>May</v>
      </c>
      <c r="W2109">
        <f>MONTH(tblSales[[#This Row],[Invoice Date]])</f>
        <v>5</v>
      </c>
      <c r="X2109">
        <f>YEAR(tblSales[[#This Row],[Invoice Date]])</f>
        <v>2024</v>
      </c>
      <c r="Y2109" t="str">
        <f>TEXT(tblSales[[#This Row],[Invoice Date]],"mmm-yyyy")</f>
        <v>May-2024</v>
      </c>
      <c r="Z2109" t="str">
        <f>_xlfn.XLOOKUP(tblSales[[#This Row],[Product_ID]],Products!$A:$A,Products!$C:$C,"Women Dresses")</f>
        <v>Jewellery</v>
      </c>
      <c r="AA2109" t="str">
        <f>_xlfn.XLOOKUP(tblSales[[#This Row],[Product_ID]],Products!$A:$A,Products!$D:$D,"Unknown")</f>
        <v>Ring</v>
      </c>
      <c r="AB2109" t="str">
        <f>_xlfn.XLOOKUP(tblSales[[#This Row],[Product_ID]],Products!$A:$A,Products!$E:$E,"Unknown")</f>
        <v>Wrangler</v>
      </c>
      <c r="AC2109" t="str">
        <f>_xlfn.XLOOKUP(tblSales[[#This Row],[Store_ID]],Stores!$A:$A,Stores!$B:$B,"Unknown")</f>
        <v>TrendMart Tumakuru High Street</v>
      </c>
      <c r="AD2109" t="str">
        <f>_xlfn.XLOOKUP(tblSales[[#This Row],[Store_ID]],Stores!$A:$A,Stores!$E:$E,"Unknown")</f>
        <v>South Zone 2</v>
      </c>
      <c r="AE2109" t="str">
        <f>_xlfn.XLOOKUP(tblSales[[#This Row],[Customer_ID]],Customers!$A:$A,Customers!$B:$B,"Unknown")</f>
        <v>Hemanth Naidu</v>
      </c>
      <c r="AF2109" t="str">
        <f>_xlfn.XLOOKUP(tblSales[[#This Row],[Customer_ID]],Customers!$A:$A,Customers!$J:$J,"Unknown")</f>
        <v>Regular</v>
      </c>
      <c r="AG2109" t="str">
        <f>_xlfn.XLOOKUP(tblSales[[#This Row],[Employee_ID]],Employees!$A:$A,Employees!$B:$B,"Unknown")</f>
        <v>Chitra Bhat</v>
      </c>
      <c r="AH2109">
        <f>IF(MONTH(tblSales[[#This Row],[Invoice Date]])&gt;=4,MONTH(tblSales[[#This Row],[Invoice Date]]),MONTH(tblSales[[#This Row],[Invoice Date]])+12)</f>
        <v>5</v>
      </c>
      <c r="AI2109" s="8">
        <f>DATE(YEAR(tblSales[[#This Row],[Invoice Date]]),MONTH(tblSales[[#This Row],[Invoice Date]]),1)</f>
        <v>45413</v>
      </c>
      <c r="AJ2109" t="str">
        <f>_xlfn.XLOOKUP(tblSales[[#This Row],[Product_ID]],Products!$A:$A,Products!$B:$B,"Unknown")</f>
        <v>Wrangler Ring White</v>
      </c>
      <c r="AK2109" s="9">
        <f>IFERROR(tblSales[[#This Row],[Profit]]/tblSales[[#This Row],[Sales Amount]],0)</f>
        <v>0.36630522954649708</v>
      </c>
      <c r="AL2109" t="str">
        <f>IF(tblSales[[#This Row],[Discount %]]&lt;=5,"0-5%",
IF(tblSales[[#This Row],[Discount %]]&lt;=10,"5-10%",
IF(tblSales[[#This Row],[Discount %]]&lt;=15,"10-15%",
IF(tblSales[[#This Row],[Discount %]]&lt;=20,"15-20%","20%+"))))</f>
        <v>0-5%</v>
      </c>
    </row>
    <row r="2110" spans="1:38">
      <c r="A2110" s="2" t="s">
        <v>4076</v>
      </c>
      <c r="B2110" s="11">
        <v>45463</v>
      </c>
      <c r="C2110" s="2" t="s">
        <v>256</v>
      </c>
      <c r="D2110" s="2" t="s">
        <v>624</v>
      </c>
      <c r="E2110" s="2" t="s">
        <v>121</v>
      </c>
      <c r="F2110" s="2" t="s">
        <v>122</v>
      </c>
      <c r="G2110" s="2">
        <v>2</v>
      </c>
      <c r="H2110" s="2">
        <v>674.83</v>
      </c>
      <c r="I2110" s="2">
        <v>0</v>
      </c>
      <c r="J2110" s="2">
        <v>0</v>
      </c>
      <c r="K2110" s="2">
        <v>5</v>
      </c>
      <c r="L2110" s="2">
        <v>67.48</v>
      </c>
      <c r="M2110" s="2">
        <v>1417.14</v>
      </c>
      <c r="N2110" s="2">
        <v>807.42</v>
      </c>
      <c r="O2110" s="2">
        <f t="shared" si="82"/>
        <v>542.24000000000012</v>
      </c>
      <c r="P2110" s="2" t="s">
        <v>32</v>
      </c>
      <c r="Q2110" s="2" t="str">
        <f t="shared" si="80"/>
        <v>UPI</v>
      </c>
      <c r="R2110" s="2" t="s">
        <v>21</v>
      </c>
      <c r="S2110" s="2" t="s">
        <v>56</v>
      </c>
      <c r="T2110" s="2" t="s">
        <v>2464</v>
      </c>
      <c r="U2110" s="2" t="s">
        <v>59</v>
      </c>
      <c r="V2110" t="str">
        <f>TEXT(tblSales[[#This Row],[Invoice Date]],"mmm")</f>
        <v>Jun</v>
      </c>
      <c r="W2110">
        <f>MONTH(tblSales[[#This Row],[Invoice Date]])</f>
        <v>6</v>
      </c>
      <c r="X2110">
        <f>YEAR(tblSales[[#This Row],[Invoice Date]])</f>
        <v>2024</v>
      </c>
      <c r="Y2110" t="str">
        <f>TEXT(tblSales[[#This Row],[Invoice Date]],"mmm-yyyy")</f>
        <v>Jun-2024</v>
      </c>
      <c r="Z2110" t="str">
        <f>_xlfn.XLOOKUP(tblSales[[#This Row],[Product_ID]],Products!$A:$A,Products!$C:$C,"Women Dresses")</f>
        <v>Accessories</v>
      </c>
      <c r="AA2110" t="str">
        <f>_xlfn.XLOOKUP(tblSales[[#This Row],[Product_ID]],Products!$A:$A,Products!$D:$D,"Unknown")</f>
        <v>Cap</v>
      </c>
      <c r="AB2110" t="str">
        <f>_xlfn.XLOOKUP(tblSales[[#This Row],[Product_ID]],Products!$A:$A,Products!$E:$E,"Unknown")</f>
        <v>Westside</v>
      </c>
      <c r="AC2110" t="str">
        <f>_xlfn.XLOOKUP(tblSales[[#This Row],[Store_ID]],Stores!$A:$A,Stores!$B:$B,"Unknown")</f>
        <v>TrendMart Kurnool High Street</v>
      </c>
      <c r="AD2110" t="str">
        <f>_xlfn.XLOOKUP(tblSales[[#This Row],[Store_ID]],Stores!$A:$A,Stores!$E:$E,"Unknown")</f>
        <v>South Zone 3</v>
      </c>
      <c r="AE2110" t="str">
        <f>_xlfn.XLOOKUP(tblSales[[#This Row],[Customer_ID]],Customers!$A:$A,Customers!$B:$B,"Unknown")</f>
        <v>Vinod Naidu</v>
      </c>
      <c r="AF2110" t="str">
        <f>_xlfn.XLOOKUP(tblSales[[#This Row],[Customer_ID]],Customers!$A:$A,Customers!$J:$J,"Unknown")</f>
        <v>Regular</v>
      </c>
      <c r="AG2110" t="str">
        <f>_xlfn.XLOOKUP(tblSales[[#This Row],[Employee_ID]],Employees!$A:$A,Employees!$B:$B,"Unknown")</f>
        <v>Rahul Krishnan</v>
      </c>
      <c r="AH2110">
        <f>IF(MONTH(tblSales[[#This Row],[Invoice Date]])&gt;=4,MONTH(tblSales[[#This Row],[Invoice Date]]),MONTH(tblSales[[#This Row],[Invoice Date]])+12)</f>
        <v>6</v>
      </c>
      <c r="AI2110" s="8">
        <f>DATE(YEAR(tblSales[[#This Row],[Invoice Date]]),MONTH(tblSales[[#This Row],[Invoice Date]]),1)</f>
        <v>45444</v>
      </c>
      <c r="AJ2110" t="str">
        <f>_xlfn.XLOOKUP(tblSales[[#This Row],[Product_ID]],Products!$A:$A,Products!$B:$B,"Unknown")</f>
        <v>Westside Cap Beige</v>
      </c>
      <c r="AK2110" s="9">
        <f>IFERROR(tblSales[[#This Row],[Profit]]/tblSales[[#This Row],[Sales Amount]],0)</f>
        <v>0.38262980368912042</v>
      </c>
      <c r="AL2110" t="str">
        <f>IF(tblSales[[#This Row],[Discount %]]&lt;=5,"0-5%",
IF(tblSales[[#This Row],[Discount %]]&lt;=10,"5-10%",
IF(tblSales[[#This Row],[Discount %]]&lt;=15,"10-15%",
IF(tblSales[[#This Row],[Discount %]]&lt;=20,"15-20%","20%+"))))</f>
        <v>0-5%</v>
      </c>
    </row>
    <row r="2111" spans="1:38">
      <c r="A2111" s="2" t="s">
        <v>4077</v>
      </c>
      <c r="B2111" s="11">
        <v>45524</v>
      </c>
      <c r="C2111" s="2" t="s">
        <v>1283</v>
      </c>
      <c r="D2111" s="2" t="s">
        <v>102</v>
      </c>
      <c r="E2111" s="2" t="s">
        <v>973</v>
      </c>
      <c r="F2111" s="2" t="s">
        <v>122</v>
      </c>
      <c r="G2111" s="2">
        <v>2</v>
      </c>
      <c r="H2111" s="2">
        <v>3787.62</v>
      </c>
      <c r="I2111" s="2">
        <v>10</v>
      </c>
      <c r="J2111" s="2">
        <v>757.52</v>
      </c>
      <c r="K2111" s="2">
        <v>12</v>
      </c>
      <c r="L2111" s="2">
        <v>818.13</v>
      </c>
      <c r="M2111" s="2">
        <v>7635.85</v>
      </c>
      <c r="N2111" s="2">
        <v>5267.12</v>
      </c>
      <c r="O2111" s="2">
        <f t="shared" si="82"/>
        <v>1550.6000000000004</v>
      </c>
      <c r="P2111" s="2" t="s">
        <v>32</v>
      </c>
      <c r="Q2111" s="2" t="str">
        <f t="shared" si="80"/>
        <v>UPI</v>
      </c>
      <c r="R2111" s="2" t="s">
        <v>21</v>
      </c>
      <c r="S2111" s="2" t="s">
        <v>56</v>
      </c>
      <c r="T2111" s="2" t="s">
        <v>1495</v>
      </c>
      <c r="U2111" s="2" t="s">
        <v>59</v>
      </c>
      <c r="V2111" t="str">
        <f>TEXT(tblSales[[#This Row],[Invoice Date]],"mmm")</f>
        <v>Aug</v>
      </c>
      <c r="W2111">
        <f>MONTH(tblSales[[#This Row],[Invoice Date]])</f>
        <v>8</v>
      </c>
      <c r="X2111">
        <f>YEAR(tblSales[[#This Row],[Invoice Date]])</f>
        <v>2024</v>
      </c>
      <c r="Y2111" t="str">
        <f>TEXT(tblSales[[#This Row],[Invoice Date]],"mmm-yyyy")</f>
        <v>Aug-2024</v>
      </c>
      <c r="Z2111" t="str">
        <f>_xlfn.XLOOKUP(tblSales[[#This Row],[Product_ID]],Products!$A:$A,Products!$C:$C,"Women Dresses")</f>
        <v>Women Sarees</v>
      </c>
      <c r="AA2111" t="str">
        <f>_xlfn.XLOOKUP(tblSales[[#This Row],[Product_ID]],Products!$A:$A,Products!$D:$D,"Unknown")</f>
        <v>Georgette Saree</v>
      </c>
      <c r="AB2111" t="str">
        <f>_xlfn.XLOOKUP(tblSales[[#This Row],[Product_ID]],Products!$A:$A,Products!$E:$E,"Unknown")</f>
        <v>Westside</v>
      </c>
      <c r="AC2111" t="str">
        <f>_xlfn.XLOOKUP(tblSales[[#This Row],[Store_ID]],Stores!$A:$A,Stores!$B:$B,"Unknown")</f>
        <v>TrendMart Kochi High Street</v>
      </c>
      <c r="AD2111" t="str">
        <f>_xlfn.XLOOKUP(tblSales[[#This Row],[Store_ID]],Stores!$A:$A,Stores!$E:$E,"Unknown")</f>
        <v>South Zone 1</v>
      </c>
      <c r="AE2111" t="str">
        <f>_xlfn.XLOOKUP(tblSales[[#This Row],[Customer_ID]],Customers!$A:$A,Customers!$B:$B,"Unknown")</f>
        <v>Akhila Naicker</v>
      </c>
      <c r="AF2111" t="str">
        <f>_xlfn.XLOOKUP(tblSales[[#This Row],[Customer_ID]],Customers!$A:$A,Customers!$J:$J,"Unknown")</f>
        <v>Regular</v>
      </c>
      <c r="AG2111" t="str">
        <f>_xlfn.XLOOKUP(tblSales[[#This Row],[Employee_ID]],Employees!$A:$A,Employees!$B:$B,"Unknown")</f>
        <v>Rahul Krishnan</v>
      </c>
      <c r="AH2111">
        <f>IF(MONTH(tblSales[[#This Row],[Invoice Date]])&gt;=4,MONTH(tblSales[[#This Row],[Invoice Date]]),MONTH(tblSales[[#This Row],[Invoice Date]])+12)</f>
        <v>8</v>
      </c>
      <c r="AI2111" s="8">
        <f>DATE(YEAR(tblSales[[#This Row],[Invoice Date]]),MONTH(tblSales[[#This Row],[Invoice Date]]),1)</f>
        <v>45505</v>
      </c>
      <c r="AJ2111" t="str">
        <f>_xlfn.XLOOKUP(tblSales[[#This Row],[Product_ID]],Products!$A:$A,Products!$B:$B,"Unknown")</f>
        <v>Westside Georgette Saree White</v>
      </c>
      <c r="AK2111" s="9">
        <f>IFERROR(tblSales[[#This Row],[Profit]]/tblSales[[#This Row],[Sales Amount]],0)</f>
        <v>0.20306842067353342</v>
      </c>
      <c r="AL2111" t="str">
        <f>IF(tblSales[[#This Row],[Discount %]]&lt;=5,"0-5%",
IF(tblSales[[#This Row],[Discount %]]&lt;=10,"5-10%",
IF(tblSales[[#This Row],[Discount %]]&lt;=15,"10-15%",
IF(tblSales[[#This Row],[Discount %]]&lt;=20,"15-20%","20%+"))))</f>
        <v>5-10%</v>
      </c>
    </row>
    <row r="2112" spans="1:38">
      <c r="A2112" s="2" t="s">
        <v>4078</v>
      </c>
      <c r="B2112" s="11">
        <v>45590</v>
      </c>
      <c r="C2112" s="2" t="s">
        <v>1257</v>
      </c>
      <c r="D2112" s="2" t="s">
        <v>1928</v>
      </c>
      <c r="E2112" s="2" t="s">
        <v>1380</v>
      </c>
      <c r="F2112" s="2" t="s">
        <v>562</v>
      </c>
      <c r="G2112" s="2">
        <v>5</v>
      </c>
      <c r="H2112" s="2">
        <v>1002.25</v>
      </c>
      <c r="I2112" s="2">
        <v>5</v>
      </c>
      <c r="J2112" s="2">
        <v>250.56</v>
      </c>
      <c r="K2112" s="2">
        <v>12</v>
      </c>
      <c r="L2112" s="2">
        <v>571.28</v>
      </c>
      <c r="M2112" s="2">
        <v>5331.97</v>
      </c>
      <c r="N2112" s="2">
        <v>3612</v>
      </c>
      <c r="O2112" s="2">
        <f t="shared" si="82"/>
        <v>1148.6900000000003</v>
      </c>
      <c r="P2112" s="2" t="s">
        <v>28</v>
      </c>
      <c r="Q2112" s="2" t="str">
        <f t="shared" si="80"/>
        <v>Credit Card</v>
      </c>
      <c r="R2112" s="2" t="s">
        <v>21</v>
      </c>
      <c r="S2112" s="2" t="s">
        <v>56</v>
      </c>
      <c r="T2112" s="2" t="s">
        <v>932</v>
      </c>
      <c r="U2112" s="2" t="s">
        <v>59</v>
      </c>
      <c r="V2112" t="str">
        <f>TEXT(tblSales[[#This Row],[Invoice Date]],"mmm")</f>
        <v>Oct</v>
      </c>
      <c r="W2112">
        <f>MONTH(tblSales[[#This Row],[Invoice Date]])</f>
        <v>10</v>
      </c>
      <c r="X2112">
        <f>YEAR(tblSales[[#This Row],[Invoice Date]])</f>
        <v>2024</v>
      </c>
      <c r="Y2112" t="str">
        <f>TEXT(tblSales[[#This Row],[Invoice Date]],"mmm-yyyy")</f>
        <v>Oct-2024</v>
      </c>
      <c r="Z2112" t="str">
        <f>_xlfn.XLOOKUP(tblSales[[#This Row],[Product_ID]],Products!$A:$A,Products!$C:$C,"Women Dresses")</f>
        <v>Women Jeans</v>
      </c>
      <c r="AA2112" t="str">
        <f>_xlfn.XLOOKUP(tblSales[[#This Row],[Product_ID]],Products!$A:$A,Products!$D:$D,"Unknown")</f>
        <v>Straight Fit</v>
      </c>
      <c r="AB2112" t="str">
        <f>_xlfn.XLOOKUP(tblSales[[#This Row],[Product_ID]],Products!$A:$A,Products!$E:$E,"Unknown")</f>
        <v>Spykar</v>
      </c>
      <c r="AC2112" t="str">
        <f>_xlfn.XLOOKUP(tblSales[[#This Row],[Store_ID]],Stores!$A:$A,Stores!$B:$B,"Unknown")</f>
        <v>TrendMart Alappuzha Mall Kiosk</v>
      </c>
      <c r="AD2112" t="str">
        <f>_xlfn.XLOOKUP(tblSales[[#This Row],[Store_ID]],Stores!$A:$A,Stores!$E:$E,"Unknown")</f>
        <v>South Zone 1</v>
      </c>
      <c r="AE2112" t="str">
        <f>_xlfn.XLOOKUP(tblSales[[#This Row],[Customer_ID]],Customers!$A:$A,Customers!$B:$B,"Unknown")</f>
        <v>Latha Iyer</v>
      </c>
      <c r="AF2112" t="str">
        <f>_xlfn.XLOOKUP(tblSales[[#This Row],[Customer_ID]],Customers!$A:$A,Customers!$J:$J,"Unknown")</f>
        <v>Gold</v>
      </c>
      <c r="AG2112" t="str">
        <f>_xlfn.XLOOKUP(tblSales[[#This Row],[Employee_ID]],Employees!$A:$A,Employees!$B:$B,"Unknown")</f>
        <v>Vikram Bhat</v>
      </c>
      <c r="AH2112">
        <f>IF(MONTH(tblSales[[#This Row],[Invoice Date]])&gt;=4,MONTH(tblSales[[#This Row],[Invoice Date]]),MONTH(tblSales[[#This Row],[Invoice Date]])+12)</f>
        <v>10</v>
      </c>
      <c r="AI2112" s="8">
        <f>DATE(YEAR(tblSales[[#This Row],[Invoice Date]]),MONTH(tblSales[[#This Row],[Invoice Date]]),1)</f>
        <v>45566</v>
      </c>
      <c r="AJ2112" t="str">
        <f>_xlfn.XLOOKUP(tblSales[[#This Row],[Product_ID]],Products!$A:$A,Products!$B:$B,"Unknown")</f>
        <v>Spykar Straight Fit White</v>
      </c>
      <c r="AK2112" s="9">
        <f>IFERROR(tblSales[[#This Row],[Profit]]/tblSales[[#This Row],[Sales Amount]],0)</f>
        <v>0.21543444543011311</v>
      </c>
      <c r="AL2112" t="str">
        <f>IF(tblSales[[#This Row],[Discount %]]&lt;=5,"0-5%",
IF(tblSales[[#This Row],[Discount %]]&lt;=10,"5-10%",
IF(tblSales[[#This Row],[Discount %]]&lt;=15,"10-15%",
IF(tblSales[[#This Row],[Discount %]]&lt;=20,"15-20%","20%+"))))</f>
        <v>0-5%</v>
      </c>
    </row>
    <row r="2113" spans="1:38">
      <c r="A2113" s="2" t="s">
        <v>4079</v>
      </c>
      <c r="B2113" s="11">
        <v>45628</v>
      </c>
      <c r="C2113" s="2" t="s">
        <v>1351</v>
      </c>
      <c r="D2113" s="2" t="s">
        <v>165</v>
      </c>
      <c r="E2113" s="2" t="s">
        <v>1114</v>
      </c>
      <c r="F2113" s="2" t="s">
        <v>475</v>
      </c>
      <c r="G2113" s="2">
        <v>2</v>
      </c>
      <c r="H2113" s="2">
        <v>1829</v>
      </c>
      <c r="I2113" s="2">
        <v>10</v>
      </c>
      <c r="J2113" s="2">
        <v>365.8</v>
      </c>
      <c r="K2113" s="2">
        <v>12</v>
      </c>
      <c r="L2113" s="2">
        <v>395.06</v>
      </c>
      <c r="M2113" s="2">
        <v>3687.26</v>
      </c>
      <c r="N2113" s="2">
        <v>2814.66</v>
      </c>
      <c r="O2113" s="2">
        <f t="shared" si="82"/>
        <v>477.54000000000036</v>
      </c>
      <c r="P2113" s="2" t="s">
        <v>28</v>
      </c>
      <c r="Q2113" s="2" t="str">
        <f t="shared" si="80"/>
        <v>Credit Card</v>
      </c>
      <c r="R2113" s="2" t="s">
        <v>21</v>
      </c>
      <c r="S2113" s="2" t="s">
        <v>56</v>
      </c>
      <c r="T2113" s="2" t="s">
        <v>2280</v>
      </c>
      <c r="U2113" s="2" t="s">
        <v>59</v>
      </c>
      <c r="V2113" t="str">
        <f>TEXT(tblSales[[#This Row],[Invoice Date]],"mmm")</f>
        <v>Dec</v>
      </c>
      <c r="W2113">
        <f>MONTH(tblSales[[#This Row],[Invoice Date]])</f>
        <v>12</v>
      </c>
      <c r="X2113">
        <f>YEAR(tblSales[[#This Row],[Invoice Date]])</f>
        <v>2024</v>
      </c>
      <c r="Y2113" t="str">
        <f>TEXT(tblSales[[#This Row],[Invoice Date]],"mmm-yyyy")</f>
        <v>Dec-2024</v>
      </c>
      <c r="Z2113" t="str">
        <f>_xlfn.XLOOKUP(tblSales[[#This Row],[Product_ID]],Products!$A:$A,Products!$C:$C,"Women Dresses")</f>
        <v>Women Dresses</v>
      </c>
      <c r="AA2113" t="str">
        <f>_xlfn.XLOOKUP(tblSales[[#This Row],[Product_ID]],Products!$A:$A,Products!$D:$D,"Unknown")</f>
        <v>Maxi Dress</v>
      </c>
      <c r="AB2113" t="str">
        <f>_xlfn.XLOOKUP(tblSales[[#This Row],[Product_ID]],Products!$A:$A,Products!$E:$E,"Unknown")</f>
        <v>Tanishq</v>
      </c>
      <c r="AC2113" t="str">
        <f>_xlfn.XLOOKUP(tblSales[[#This Row],[Store_ID]],Stores!$A:$A,Stores!$B:$B,"Unknown")</f>
        <v>TrendMart Alappuzha Outlet</v>
      </c>
      <c r="AD2113" t="str">
        <f>_xlfn.XLOOKUP(tblSales[[#This Row],[Store_ID]],Stores!$A:$A,Stores!$E:$E,"Unknown")</f>
        <v>South Zone 1</v>
      </c>
      <c r="AE2113" t="str">
        <f>_xlfn.XLOOKUP(tblSales[[#This Row],[Customer_ID]],Customers!$A:$A,Customers!$B:$B,"Unknown")</f>
        <v>Balaji Kumar</v>
      </c>
      <c r="AF2113" t="str">
        <f>_xlfn.XLOOKUP(tblSales[[#This Row],[Customer_ID]],Customers!$A:$A,Customers!$J:$J,"Unknown")</f>
        <v>Silver</v>
      </c>
      <c r="AG2113" t="str">
        <f>_xlfn.XLOOKUP(tblSales[[#This Row],[Employee_ID]],Employees!$A:$A,Employees!$B:$B,"Unknown")</f>
        <v>Arjun Krishnan</v>
      </c>
      <c r="AH2113">
        <f>IF(MONTH(tblSales[[#This Row],[Invoice Date]])&gt;=4,MONTH(tblSales[[#This Row],[Invoice Date]]),MONTH(tblSales[[#This Row],[Invoice Date]])+12)</f>
        <v>12</v>
      </c>
      <c r="AI2113" s="8">
        <f>DATE(YEAR(tblSales[[#This Row],[Invoice Date]]),MONTH(tblSales[[#This Row],[Invoice Date]]),1)</f>
        <v>45627</v>
      </c>
      <c r="AJ2113" t="str">
        <f>_xlfn.XLOOKUP(tblSales[[#This Row],[Product_ID]],Products!$A:$A,Products!$B:$B,"Unknown")</f>
        <v>Tanishq Maxi Dress Wine</v>
      </c>
      <c r="AK2113" s="9">
        <f>IFERROR(tblSales[[#This Row],[Profit]]/tblSales[[#This Row],[Sales Amount]],0)</f>
        <v>0.12951080205898155</v>
      </c>
      <c r="AL2113" t="str">
        <f>IF(tblSales[[#This Row],[Discount %]]&lt;=5,"0-5%",
IF(tblSales[[#This Row],[Discount %]]&lt;=10,"5-10%",
IF(tblSales[[#This Row],[Discount %]]&lt;=15,"10-15%",
IF(tblSales[[#This Row],[Discount %]]&lt;=20,"15-20%","20%+"))))</f>
        <v>5-10%</v>
      </c>
    </row>
    <row r="2114" spans="1:38">
      <c r="A2114" s="2" t="s">
        <v>4080</v>
      </c>
      <c r="B2114" s="11">
        <v>45600</v>
      </c>
      <c r="C2114" s="2" t="s">
        <v>2664</v>
      </c>
      <c r="D2114" s="2" t="s">
        <v>323</v>
      </c>
      <c r="E2114" s="2" t="s">
        <v>1380</v>
      </c>
      <c r="F2114" s="2" t="s">
        <v>128</v>
      </c>
      <c r="G2114" s="2">
        <v>1</v>
      </c>
      <c r="H2114" s="2">
        <v>748.09</v>
      </c>
      <c r="I2114" s="2">
        <v>20</v>
      </c>
      <c r="J2114" s="2">
        <v>149.62</v>
      </c>
      <c r="K2114" s="2">
        <v>5</v>
      </c>
      <c r="L2114" s="2">
        <v>29.92</v>
      </c>
      <c r="M2114" s="2">
        <v>628.39</v>
      </c>
      <c r="N2114" s="2">
        <v>513.84</v>
      </c>
      <c r="O2114" s="2">
        <f t="shared" si="82"/>
        <v>84.629999999999953</v>
      </c>
      <c r="P2114" s="2" t="s">
        <v>28</v>
      </c>
      <c r="Q2114" s="2" t="str">
        <f t="shared" ref="Q2114:Q2177" si="83">TRIM(CLEAN(P2114))</f>
        <v>Credit Card</v>
      </c>
      <c r="R2114" s="2" t="s">
        <v>20</v>
      </c>
      <c r="S2114" s="2" t="s">
        <v>56</v>
      </c>
      <c r="T2114" s="2" t="s">
        <v>1112</v>
      </c>
      <c r="U2114" s="2" t="s">
        <v>59</v>
      </c>
      <c r="V2114" t="str">
        <f>TEXT(tblSales[[#This Row],[Invoice Date]],"mmm")</f>
        <v>Nov</v>
      </c>
      <c r="W2114">
        <f>MONTH(tblSales[[#This Row],[Invoice Date]])</f>
        <v>11</v>
      </c>
      <c r="X2114">
        <f>YEAR(tblSales[[#This Row],[Invoice Date]])</f>
        <v>2024</v>
      </c>
      <c r="Y2114" t="str">
        <f>TEXT(tblSales[[#This Row],[Invoice Date]],"mmm-yyyy")</f>
        <v>Nov-2024</v>
      </c>
      <c r="Z2114" t="str">
        <f>_xlfn.XLOOKUP(tblSales[[#This Row],[Product_ID]],Products!$A:$A,Products!$C:$C,"Women Dresses")</f>
        <v>Wallets</v>
      </c>
      <c r="AA2114" t="str">
        <f>_xlfn.XLOOKUP(tblSales[[#This Row],[Product_ID]],Products!$A:$A,Products!$D:$D,"Unknown")</f>
        <v>Card Holder</v>
      </c>
      <c r="AB2114" t="str">
        <f>_xlfn.XLOOKUP(tblSales[[#This Row],[Product_ID]],Products!$A:$A,Products!$E:$E,"Unknown")</f>
        <v>Tanishq</v>
      </c>
      <c r="AC2114" t="str">
        <f>_xlfn.XLOOKUP(tblSales[[#This Row],[Store_ID]],Stores!$A:$A,Stores!$B:$B,"Unknown")</f>
        <v>TrendMart Alappuzha Mall Kiosk</v>
      </c>
      <c r="AD2114" t="str">
        <f>_xlfn.XLOOKUP(tblSales[[#This Row],[Store_ID]],Stores!$A:$A,Stores!$E:$E,"Unknown")</f>
        <v>South Zone 1</v>
      </c>
      <c r="AE2114" t="str">
        <f>_xlfn.XLOOKUP(tblSales[[#This Row],[Customer_ID]],Customers!$A:$A,Customers!$B:$B,"Unknown")</f>
        <v>Nandakumar Mishra</v>
      </c>
      <c r="AF2114" t="str">
        <f>_xlfn.XLOOKUP(tblSales[[#This Row],[Customer_ID]],Customers!$A:$A,Customers!$J:$J,"Unknown")</f>
        <v>Silver</v>
      </c>
      <c r="AG2114" t="str">
        <f>_xlfn.XLOOKUP(tblSales[[#This Row],[Employee_ID]],Employees!$A:$A,Employees!$B:$B,"Unknown")</f>
        <v>Praveen Gupta</v>
      </c>
      <c r="AH2114">
        <f>IF(MONTH(tblSales[[#This Row],[Invoice Date]])&gt;=4,MONTH(tblSales[[#This Row],[Invoice Date]]),MONTH(tblSales[[#This Row],[Invoice Date]])+12)</f>
        <v>11</v>
      </c>
      <c r="AI2114" s="8">
        <f>DATE(YEAR(tblSales[[#This Row],[Invoice Date]]),MONTH(tblSales[[#This Row],[Invoice Date]]),1)</f>
        <v>45597</v>
      </c>
      <c r="AJ2114" t="str">
        <f>_xlfn.XLOOKUP(tblSales[[#This Row],[Product_ID]],Products!$A:$A,Products!$B:$B,"Unknown")</f>
        <v>Tanishq Card Holder Cream</v>
      </c>
      <c r="AK2114" s="9">
        <f>IFERROR(tblSales[[#This Row],[Profit]]/tblSales[[#This Row],[Sales Amount]],0)</f>
        <v>0.13467750919015253</v>
      </c>
      <c r="AL2114" t="str">
        <f>IF(tblSales[[#This Row],[Discount %]]&lt;=5,"0-5%",
IF(tblSales[[#This Row],[Discount %]]&lt;=10,"5-10%",
IF(tblSales[[#This Row],[Discount %]]&lt;=15,"10-15%",
IF(tblSales[[#This Row],[Discount %]]&lt;=20,"15-20%","20%+"))))</f>
        <v>15-20%</v>
      </c>
    </row>
    <row r="2115" spans="1:38">
      <c r="A2115" s="2" t="s">
        <v>4081</v>
      </c>
      <c r="B2115" s="11">
        <v>45488</v>
      </c>
      <c r="C2115" s="2" t="s">
        <v>137</v>
      </c>
      <c r="D2115" s="2" t="s">
        <v>663</v>
      </c>
      <c r="E2115" s="2" t="s">
        <v>275</v>
      </c>
      <c r="F2115" s="2" t="s">
        <v>518</v>
      </c>
      <c r="G2115" s="2">
        <v>2</v>
      </c>
      <c r="H2115" s="2">
        <v>1640.97</v>
      </c>
      <c r="I2115" s="2">
        <v>10</v>
      </c>
      <c r="J2115" s="2">
        <v>328.19</v>
      </c>
      <c r="K2115" s="2">
        <v>12</v>
      </c>
      <c r="L2115" s="2">
        <v>354.45</v>
      </c>
      <c r="M2115" s="2">
        <v>3308.2</v>
      </c>
      <c r="N2115" s="2">
        <v>2266.54</v>
      </c>
      <c r="O2115" s="2">
        <f t="shared" si="82"/>
        <v>687.20999999999981</v>
      </c>
      <c r="P2115" s="2" t="s">
        <v>32</v>
      </c>
      <c r="Q2115" s="2" t="str">
        <f t="shared" si="83"/>
        <v>UPI</v>
      </c>
      <c r="R2115" s="2" t="s">
        <v>21</v>
      </c>
      <c r="S2115" s="2" t="s">
        <v>56</v>
      </c>
      <c r="T2115" s="2" t="s">
        <v>1447</v>
      </c>
      <c r="U2115" s="2" t="s">
        <v>59</v>
      </c>
      <c r="V2115" t="str">
        <f>TEXT(tblSales[[#This Row],[Invoice Date]],"mmm")</f>
        <v>Jul</v>
      </c>
      <c r="W2115">
        <f>MONTH(tblSales[[#This Row],[Invoice Date]])</f>
        <v>7</v>
      </c>
      <c r="X2115">
        <f>YEAR(tblSales[[#This Row],[Invoice Date]])</f>
        <v>2024</v>
      </c>
      <c r="Y2115" t="str">
        <f>TEXT(tblSales[[#This Row],[Invoice Date]],"mmm-yyyy")</f>
        <v>Jul-2024</v>
      </c>
      <c r="Z2115" t="str">
        <f>_xlfn.XLOOKUP(tblSales[[#This Row],[Product_ID]],Products!$A:$A,Products!$C:$C,"Women Dresses")</f>
        <v>Women Dresses</v>
      </c>
      <c r="AA2115" t="str">
        <f>_xlfn.XLOOKUP(tblSales[[#This Row],[Product_ID]],Products!$A:$A,Products!$D:$D,"Unknown")</f>
        <v>Shirt Dress</v>
      </c>
      <c r="AB2115" t="str">
        <f>_xlfn.XLOOKUP(tblSales[[#This Row],[Product_ID]],Products!$A:$A,Products!$E:$E,"Unknown")</f>
        <v>Pantaloons</v>
      </c>
      <c r="AC2115" t="str">
        <f>_xlfn.XLOOKUP(tblSales[[#This Row],[Store_ID]],Stores!$A:$A,Stores!$B:$B,"Unknown")</f>
        <v>TrendMart Madurai High Street</v>
      </c>
      <c r="AD2115" t="str">
        <f>_xlfn.XLOOKUP(tblSales[[#This Row],[Store_ID]],Stores!$A:$A,Stores!$E:$E,"Unknown")</f>
        <v>South Zone 1</v>
      </c>
      <c r="AE2115" t="str">
        <f>_xlfn.XLOOKUP(tblSales[[#This Row],[Customer_ID]],Customers!$A:$A,Customers!$B:$B,"Unknown")</f>
        <v>Rahul Yadav</v>
      </c>
      <c r="AF2115" t="str">
        <f>_xlfn.XLOOKUP(tblSales[[#This Row],[Customer_ID]],Customers!$A:$A,Customers!$J:$J,"Unknown")</f>
        <v>Gold</v>
      </c>
      <c r="AG2115" t="str">
        <f>_xlfn.XLOOKUP(tblSales[[#This Row],[Employee_ID]],Employees!$A:$A,Employees!$B:$B,"Unknown")</f>
        <v>Pranav Reddy</v>
      </c>
      <c r="AH2115">
        <f>IF(MONTH(tblSales[[#This Row],[Invoice Date]])&gt;=4,MONTH(tblSales[[#This Row],[Invoice Date]]),MONTH(tblSales[[#This Row],[Invoice Date]])+12)</f>
        <v>7</v>
      </c>
      <c r="AI2115" s="8">
        <f>DATE(YEAR(tblSales[[#This Row],[Invoice Date]]),MONTH(tblSales[[#This Row],[Invoice Date]]),1)</f>
        <v>45474</v>
      </c>
      <c r="AJ2115" t="str">
        <f>_xlfn.XLOOKUP(tblSales[[#This Row],[Product_ID]],Products!$A:$A,Products!$B:$B,"Unknown")</f>
        <v>Pantaloons Shirt Dress Grey</v>
      </c>
      <c r="AK2115" s="9">
        <f>IFERROR(tblSales[[#This Row],[Profit]]/tblSales[[#This Row],[Sales Amount]],0)</f>
        <v>0.20772927876186442</v>
      </c>
      <c r="AL2115" t="str">
        <f>IF(tblSales[[#This Row],[Discount %]]&lt;=5,"0-5%",
IF(tblSales[[#This Row],[Discount %]]&lt;=10,"5-10%",
IF(tblSales[[#This Row],[Discount %]]&lt;=15,"10-15%",
IF(tblSales[[#This Row],[Discount %]]&lt;=20,"15-20%","20%+"))))</f>
        <v>5-10%</v>
      </c>
    </row>
    <row r="2116" spans="1:38">
      <c r="A2116" s="2" t="s">
        <v>4082</v>
      </c>
      <c r="B2116" s="11">
        <v>45552</v>
      </c>
      <c r="C2116" s="2" t="s">
        <v>555</v>
      </c>
      <c r="D2116" s="2" t="s">
        <v>638</v>
      </c>
      <c r="E2116" s="2" t="s">
        <v>578</v>
      </c>
      <c r="F2116" s="2" t="s">
        <v>210</v>
      </c>
      <c r="G2116" s="2">
        <v>1</v>
      </c>
      <c r="H2116" s="2">
        <v>2851.53</v>
      </c>
      <c r="I2116" s="2">
        <v>30</v>
      </c>
      <c r="J2116" s="2">
        <v>855.46</v>
      </c>
      <c r="K2116" s="2">
        <v>12</v>
      </c>
      <c r="L2116" s="2">
        <v>239.53</v>
      </c>
      <c r="M2116" s="2">
        <v>2235.6</v>
      </c>
      <c r="N2116" s="2">
        <v>2198.2199999999998</v>
      </c>
      <c r="O2116" s="2">
        <f t="shared" si="82"/>
        <v>-202.14999999999989</v>
      </c>
      <c r="P2116" s="2" t="s">
        <v>27</v>
      </c>
      <c r="Q2116" s="2" t="str">
        <f t="shared" si="83"/>
        <v>Cash</v>
      </c>
      <c r="R2116" s="2" t="s">
        <v>21</v>
      </c>
      <c r="S2116" s="2" t="s">
        <v>56</v>
      </c>
      <c r="T2116" s="2" t="s">
        <v>1563</v>
      </c>
      <c r="U2116" s="2" t="s">
        <v>59</v>
      </c>
      <c r="V2116" t="str">
        <f>TEXT(tblSales[[#This Row],[Invoice Date]],"mmm")</f>
        <v>Sep</v>
      </c>
      <c r="W2116">
        <f>MONTH(tblSales[[#This Row],[Invoice Date]])</f>
        <v>9</v>
      </c>
      <c r="X2116">
        <f>YEAR(tblSales[[#This Row],[Invoice Date]])</f>
        <v>2024</v>
      </c>
      <c r="Y2116" t="str">
        <f>TEXT(tblSales[[#This Row],[Invoice Date]],"mmm-yyyy")</f>
        <v>Sep-2024</v>
      </c>
      <c r="Z2116" t="str">
        <f>_xlfn.XLOOKUP(tblSales[[#This Row],[Product_ID]],Products!$A:$A,Products!$C:$C,"Women Dresses")</f>
        <v>Handbags</v>
      </c>
      <c r="AA2116" t="str">
        <f>_xlfn.XLOOKUP(tblSales[[#This Row],[Product_ID]],Products!$A:$A,Products!$D:$D,"Unknown")</f>
        <v>Sling Bag</v>
      </c>
      <c r="AB2116" t="str">
        <f>_xlfn.XLOOKUP(tblSales[[#This Row],[Product_ID]],Products!$A:$A,Products!$E:$E,"Unknown")</f>
        <v>Woodland</v>
      </c>
      <c r="AC2116" t="str">
        <f>_xlfn.XLOOKUP(tblSales[[#This Row],[Store_ID]],Stores!$A:$A,Stores!$B:$B,"Unknown")</f>
        <v>TrendMart Thrissur High Street</v>
      </c>
      <c r="AD2116" t="str">
        <f>_xlfn.XLOOKUP(tblSales[[#This Row],[Store_ID]],Stores!$A:$A,Stores!$E:$E,"Unknown")</f>
        <v>South Zone 1</v>
      </c>
      <c r="AE2116" t="str">
        <f>_xlfn.XLOOKUP(tblSales[[#This Row],[Customer_ID]],Customers!$A:$A,Customers!$B:$B,"Unknown")</f>
        <v>Kalyani Bhat</v>
      </c>
      <c r="AF2116" t="str">
        <f>_xlfn.XLOOKUP(tblSales[[#This Row],[Customer_ID]],Customers!$A:$A,Customers!$J:$J,"Unknown")</f>
        <v>Regular</v>
      </c>
      <c r="AG2116" t="str">
        <f>_xlfn.XLOOKUP(tblSales[[#This Row],[Employee_ID]],Employees!$A:$A,Employees!$B:$B,"Unknown")</f>
        <v>Rani Mishra</v>
      </c>
      <c r="AH2116">
        <f>IF(MONTH(tblSales[[#This Row],[Invoice Date]])&gt;=4,MONTH(tblSales[[#This Row],[Invoice Date]]),MONTH(tblSales[[#This Row],[Invoice Date]])+12)</f>
        <v>9</v>
      </c>
      <c r="AI2116" s="8">
        <f>DATE(YEAR(tblSales[[#This Row],[Invoice Date]]),MONTH(tblSales[[#This Row],[Invoice Date]]),1)</f>
        <v>45536</v>
      </c>
      <c r="AJ2116" t="str">
        <f>_xlfn.XLOOKUP(tblSales[[#This Row],[Product_ID]],Products!$A:$A,Products!$B:$B,"Unknown")</f>
        <v>Woodland Sling Bag Peach</v>
      </c>
      <c r="AK2116" s="9">
        <f>IFERROR(tblSales[[#This Row],[Profit]]/tblSales[[#This Row],[Sales Amount]],0)</f>
        <v>-9.0423152621220207E-2</v>
      </c>
      <c r="AL2116" t="str">
        <f>IF(tblSales[[#This Row],[Discount %]]&lt;=5,"0-5%",
IF(tblSales[[#This Row],[Discount %]]&lt;=10,"5-10%",
IF(tblSales[[#This Row],[Discount %]]&lt;=15,"10-15%",
IF(tblSales[[#This Row],[Discount %]]&lt;=20,"15-20%","20%+"))))</f>
        <v>20%+</v>
      </c>
    </row>
    <row r="2117" spans="1:38">
      <c r="A2117" s="2" t="s">
        <v>4083</v>
      </c>
      <c r="B2117" s="11">
        <v>45454</v>
      </c>
      <c r="C2117" s="2" t="s">
        <v>820</v>
      </c>
      <c r="D2117" s="2" t="s">
        <v>789</v>
      </c>
      <c r="E2117" s="2" t="s">
        <v>139</v>
      </c>
      <c r="F2117" s="2" t="s">
        <v>493</v>
      </c>
      <c r="G2117" s="2">
        <v>2</v>
      </c>
      <c r="H2117" s="2">
        <v>1592.79</v>
      </c>
      <c r="I2117" s="2">
        <v>10</v>
      </c>
      <c r="J2117" s="2">
        <v>318.56</v>
      </c>
      <c r="K2117" s="2">
        <v>12</v>
      </c>
      <c r="L2117" s="2">
        <v>344.04</v>
      </c>
      <c r="M2117" s="2">
        <v>3211.06</v>
      </c>
      <c r="N2117" s="2">
        <v>2123</v>
      </c>
      <c r="O2117" s="2">
        <f t="shared" si="82"/>
        <v>744.02</v>
      </c>
      <c r="P2117" s="2" t="s">
        <v>32</v>
      </c>
      <c r="Q2117" s="2" t="str">
        <f t="shared" si="83"/>
        <v>UPI</v>
      </c>
      <c r="R2117" s="2" t="s">
        <v>20</v>
      </c>
      <c r="S2117" s="2" t="s">
        <v>56</v>
      </c>
      <c r="T2117" s="2" t="s">
        <v>373</v>
      </c>
      <c r="U2117" s="2" t="s">
        <v>59</v>
      </c>
      <c r="V2117" t="str">
        <f>TEXT(tblSales[[#This Row],[Invoice Date]],"mmm")</f>
        <v>Jun</v>
      </c>
      <c r="W2117">
        <f>MONTH(tblSales[[#This Row],[Invoice Date]])</f>
        <v>6</v>
      </c>
      <c r="X2117">
        <f>YEAR(tblSales[[#This Row],[Invoice Date]])</f>
        <v>2024</v>
      </c>
      <c r="Y2117" t="str">
        <f>TEXT(tblSales[[#This Row],[Invoice Date]],"mmm-yyyy")</f>
        <v>Jun-2024</v>
      </c>
      <c r="Z2117" t="str">
        <f>_xlfn.XLOOKUP(tblSales[[#This Row],[Product_ID]],Products!$A:$A,Products!$C:$C,"Women Dresses")</f>
        <v>Men Jeans</v>
      </c>
      <c r="AA2117" t="str">
        <f>_xlfn.XLOOKUP(tblSales[[#This Row],[Product_ID]],Products!$A:$A,Products!$D:$D,"Unknown")</f>
        <v>Skinny Fit</v>
      </c>
      <c r="AB2117" t="str">
        <f>_xlfn.XLOOKUP(tblSales[[#This Row],[Product_ID]],Products!$A:$A,Products!$E:$E,"Unknown")</f>
        <v>Killer Jeans</v>
      </c>
      <c r="AC2117" t="str">
        <f>_xlfn.XLOOKUP(tblSales[[#This Row],[Store_ID]],Stores!$A:$A,Stores!$B:$B,"Unknown")</f>
        <v>TrendMart Kozhikode Standard</v>
      </c>
      <c r="AD2117" t="str">
        <f>_xlfn.XLOOKUP(tblSales[[#This Row],[Store_ID]],Stores!$A:$A,Stores!$E:$E,"Unknown")</f>
        <v>South Zone 1</v>
      </c>
      <c r="AE2117" t="str">
        <f>_xlfn.XLOOKUP(tblSales[[#This Row],[Customer_ID]],Customers!$A:$A,Customers!$B:$B,"Unknown")</f>
        <v>Chitra Reddy</v>
      </c>
      <c r="AF2117" t="str">
        <f>_xlfn.XLOOKUP(tblSales[[#This Row],[Customer_ID]],Customers!$A:$A,Customers!$J:$J,"Unknown")</f>
        <v>Regular</v>
      </c>
      <c r="AG2117" t="str">
        <f>_xlfn.XLOOKUP(tblSales[[#This Row],[Employee_ID]],Employees!$A:$A,Employees!$B:$B,"Unknown")</f>
        <v>Gopal Prasad</v>
      </c>
      <c r="AH2117">
        <f>IF(MONTH(tblSales[[#This Row],[Invoice Date]])&gt;=4,MONTH(tblSales[[#This Row],[Invoice Date]]),MONTH(tblSales[[#This Row],[Invoice Date]])+12)</f>
        <v>6</v>
      </c>
      <c r="AI2117" s="8">
        <f>DATE(YEAR(tblSales[[#This Row],[Invoice Date]]),MONTH(tblSales[[#This Row],[Invoice Date]]),1)</f>
        <v>45444</v>
      </c>
      <c r="AJ2117" t="str">
        <f>_xlfn.XLOOKUP(tblSales[[#This Row],[Product_ID]],Products!$A:$A,Products!$B:$B,"Unknown")</f>
        <v>Killer Jeans Skinny Fit Wine</v>
      </c>
      <c r="AK2117" s="9">
        <f>IFERROR(tblSales[[#This Row],[Profit]]/tblSales[[#This Row],[Sales Amount]],0)</f>
        <v>0.23170541814852416</v>
      </c>
      <c r="AL2117" t="str">
        <f>IF(tblSales[[#This Row],[Discount %]]&lt;=5,"0-5%",
IF(tblSales[[#This Row],[Discount %]]&lt;=10,"5-10%",
IF(tblSales[[#This Row],[Discount %]]&lt;=15,"10-15%",
IF(tblSales[[#This Row],[Discount %]]&lt;=20,"15-20%","20%+"))))</f>
        <v>5-10%</v>
      </c>
    </row>
    <row r="2118" spans="1:38">
      <c r="A2118" s="2" t="s">
        <v>4084</v>
      </c>
      <c r="B2118" s="11">
        <v>45417</v>
      </c>
      <c r="C2118" s="2" t="s">
        <v>593</v>
      </c>
      <c r="D2118" s="2" t="s">
        <v>606</v>
      </c>
      <c r="E2118" s="2" t="s">
        <v>91</v>
      </c>
      <c r="F2118" s="2" t="s">
        <v>493</v>
      </c>
      <c r="G2118" s="2">
        <v>3</v>
      </c>
      <c r="H2118" s="2">
        <v>532.17999999999995</v>
      </c>
      <c r="I2118" s="2">
        <v>20</v>
      </c>
      <c r="J2118" s="2">
        <v>319.31</v>
      </c>
      <c r="K2118" s="2">
        <v>5</v>
      </c>
      <c r="L2118" s="2">
        <v>63.86</v>
      </c>
      <c r="M2118" s="2">
        <v>1341.09</v>
      </c>
      <c r="N2118" s="2">
        <v>899.58</v>
      </c>
      <c r="O2118" s="2">
        <f t="shared" si="82"/>
        <v>377.64999999999986</v>
      </c>
      <c r="P2118" s="2" t="s">
        <v>32</v>
      </c>
      <c r="Q2118" s="2" t="str">
        <f t="shared" si="83"/>
        <v>UPI</v>
      </c>
      <c r="R2118" s="2" t="s">
        <v>21</v>
      </c>
      <c r="S2118" s="2" t="s">
        <v>56</v>
      </c>
      <c r="T2118" s="2" t="s">
        <v>618</v>
      </c>
      <c r="U2118" s="2" t="s">
        <v>60</v>
      </c>
      <c r="V2118" t="str">
        <f>TEXT(tblSales[[#This Row],[Invoice Date]],"mmm")</f>
        <v>May</v>
      </c>
      <c r="W2118">
        <f>MONTH(tblSales[[#This Row],[Invoice Date]])</f>
        <v>5</v>
      </c>
      <c r="X2118">
        <f>YEAR(tblSales[[#This Row],[Invoice Date]])</f>
        <v>2024</v>
      </c>
      <c r="Y2118" t="str">
        <f>TEXT(tblSales[[#This Row],[Invoice Date]],"mmm-yyyy")</f>
        <v>May-2024</v>
      </c>
      <c r="Z2118" t="str">
        <f>_xlfn.XLOOKUP(tblSales[[#This Row],[Product_ID]],Products!$A:$A,Products!$C:$C,"Women Dresses")</f>
        <v>Men T-Shirts</v>
      </c>
      <c r="AA2118" t="str">
        <f>_xlfn.XLOOKUP(tblSales[[#This Row],[Product_ID]],Products!$A:$A,Products!$D:$D,"Unknown")</f>
        <v>Round Neck</v>
      </c>
      <c r="AB2118" t="str">
        <f>_xlfn.XLOOKUP(tblSales[[#This Row],[Product_ID]],Products!$A:$A,Products!$E:$E,"Unknown")</f>
        <v>Global Desi</v>
      </c>
      <c r="AC2118" t="str">
        <f>_xlfn.XLOOKUP(tblSales[[#This Row],[Store_ID]],Stores!$A:$A,Stores!$B:$B,"Unknown")</f>
        <v>TrendMart Vijayawada High Street</v>
      </c>
      <c r="AD2118" t="str">
        <f>_xlfn.XLOOKUP(tblSales[[#This Row],[Store_ID]],Stores!$A:$A,Stores!$E:$E,"Unknown")</f>
        <v>South Zone 3</v>
      </c>
      <c r="AE2118" t="str">
        <f>_xlfn.XLOOKUP(tblSales[[#This Row],[Customer_ID]],Customers!$A:$A,Customers!$B:$B,"Unknown")</f>
        <v>Deepak Iyengar</v>
      </c>
      <c r="AF2118" t="str">
        <f>_xlfn.XLOOKUP(tblSales[[#This Row],[Customer_ID]],Customers!$A:$A,Customers!$J:$J,"Unknown")</f>
        <v>Silver</v>
      </c>
      <c r="AG2118" t="str">
        <f>_xlfn.XLOOKUP(tblSales[[#This Row],[Employee_ID]],Employees!$A:$A,Employees!$B:$B,"Unknown")</f>
        <v>Gopal Prasad</v>
      </c>
      <c r="AH2118">
        <f>IF(MONTH(tblSales[[#This Row],[Invoice Date]])&gt;=4,MONTH(tblSales[[#This Row],[Invoice Date]]),MONTH(tblSales[[#This Row],[Invoice Date]])+12)</f>
        <v>5</v>
      </c>
      <c r="AI2118" s="8">
        <f>DATE(YEAR(tblSales[[#This Row],[Invoice Date]]),MONTH(tblSales[[#This Row],[Invoice Date]]),1)</f>
        <v>45413</v>
      </c>
      <c r="AJ2118" t="str">
        <f>_xlfn.XLOOKUP(tblSales[[#This Row],[Product_ID]],Products!$A:$A,Products!$B:$B,"Unknown")</f>
        <v>Global Desi Round Neck Green</v>
      </c>
      <c r="AK2118" s="9">
        <f>IFERROR(tblSales[[#This Row],[Profit]]/tblSales[[#This Row],[Sales Amount]],0)</f>
        <v>0.28159929609496742</v>
      </c>
      <c r="AL2118" t="str">
        <f>IF(tblSales[[#This Row],[Discount %]]&lt;=5,"0-5%",
IF(tblSales[[#This Row],[Discount %]]&lt;=10,"5-10%",
IF(tblSales[[#This Row],[Discount %]]&lt;=15,"10-15%",
IF(tblSales[[#This Row],[Discount %]]&lt;=20,"15-20%","20%+"))))</f>
        <v>15-20%</v>
      </c>
    </row>
    <row r="2119" spans="1:38">
      <c r="A2119" s="2" t="s">
        <v>4085</v>
      </c>
      <c r="B2119" s="11">
        <v>45628</v>
      </c>
      <c r="C2119" s="2" t="s">
        <v>2752</v>
      </c>
      <c r="D2119" s="2" t="s">
        <v>1421</v>
      </c>
      <c r="E2119" s="2" t="s">
        <v>296</v>
      </c>
      <c r="F2119" s="2" t="s">
        <v>193</v>
      </c>
      <c r="G2119" s="2">
        <v>3</v>
      </c>
      <c r="H2119" s="2">
        <v>755.29</v>
      </c>
      <c r="I2119" s="2">
        <v>0</v>
      </c>
      <c r="J2119" s="2">
        <v>0</v>
      </c>
      <c r="K2119" s="2">
        <v>5</v>
      </c>
      <c r="L2119" s="2">
        <v>113.29</v>
      </c>
      <c r="M2119" s="2">
        <v>2379.16</v>
      </c>
      <c r="N2119" s="2">
        <v>1284.48</v>
      </c>
      <c r="O2119" s="2">
        <f t="shared" si="82"/>
        <v>981.38999999999987</v>
      </c>
      <c r="P2119" s="2" t="s">
        <v>29</v>
      </c>
      <c r="Q2119" s="2" t="str">
        <f t="shared" si="83"/>
        <v>Debit Card</v>
      </c>
      <c r="R2119" s="2" t="s">
        <v>20</v>
      </c>
      <c r="S2119" s="2" t="s">
        <v>57</v>
      </c>
      <c r="T2119" s="2" t="s">
        <v>310</v>
      </c>
      <c r="U2119" s="2" t="s">
        <v>59</v>
      </c>
      <c r="V2119" t="str">
        <f>TEXT(tblSales[[#This Row],[Invoice Date]],"mmm")</f>
        <v>Dec</v>
      </c>
      <c r="W2119">
        <f>MONTH(tblSales[[#This Row],[Invoice Date]])</f>
        <v>12</v>
      </c>
      <c r="X2119">
        <f>YEAR(tblSales[[#This Row],[Invoice Date]])</f>
        <v>2024</v>
      </c>
      <c r="Y2119" t="str">
        <f>TEXT(tblSales[[#This Row],[Invoice Date]],"mmm-yyyy")</f>
        <v>Dec-2024</v>
      </c>
      <c r="Z2119" t="str">
        <f>_xlfn.XLOOKUP(tblSales[[#This Row],[Product_ID]],Products!$A:$A,Products!$C:$C,"Women Dresses")</f>
        <v>Men T-Shirts</v>
      </c>
      <c r="AA2119" t="str">
        <f>_xlfn.XLOOKUP(tblSales[[#This Row],[Product_ID]],Products!$A:$A,Products!$D:$D,"Unknown")</f>
        <v>Round Neck</v>
      </c>
      <c r="AB2119" t="str">
        <f>_xlfn.XLOOKUP(tblSales[[#This Row],[Product_ID]],Products!$A:$A,Products!$E:$E,"Unknown")</f>
        <v>Killer Jeans</v>
      </c>
      <c r="AC2119" t="str">
        <f>_xlfn.XLOOKUP(tblSales[[#This Row],[Store_ID]],Stores!$A:$A,Stores!$B:$B,"Unknown")</f>
        <v>TrendMart Thiruvananthapuram High Street</v>
      </c>
      <c r="AD2119" t="str">
        <f>_xlfn.XLOOKUP(tblSales[[#This Row],[Store_ID]],Stores!$A:$A,Stores!$E:$E,"Unknown")</f>
        <v>South Zone 1</v>
      </c>
      <c r="AE2119" t="str">
        <f>_xlfn.XLOOKUP(tblSales[[#This Row],[Customer_ID]],Customers!$A:$A,Customers!$B:$B,"Unknown")</f>
        <v>Rohit Singh</v>
      </c>
      <c r="AF2119" t="str">
        <f>_xlfn.XLOOKUP(tblSales[[#This Row],[Customer_ID]],Customers!$A:$A,Customers!$J:$J,"Unknown")</f>
        <v>Regular</v>
      </c>
      <c r="AG2119" t="str">
        <f>_xlfn.XLOOKUP(tblSales[[#This Row],[Employee_ID]],Employees!$A:$A,Employees!$B:$B,"Unknown")</f>
        <v>Yamini Pandian</v>
      </c>
      <c r="AH2119">
        <f>IF(MONTH(tblSales[[#This Row],[Invoice Date]])&gt;=4,MONTH(tblSales[[#This Row],[Invoice Date]]),MONTH(tblSales[[#This Row],[Invoice Date]])+12)</f>
        <v>12</v>
      </c>
      <c r="AI2119" s="8">
        <f>DATE(YEAR(tblSales[[#This Row],[Invoice Date]]),MONTH(tblSales[[#This Row],[Invoice Date]]),1)</f>
        <v>45627</v>
      </c>
      <c r="AJ2119" t="str">
        <f>_xlfn.XLOOKUP(tblSales[[#This Row],[Product_ID]],Products!$A:$A,Products!$B:$B,"Unknown")</f>
        <v>Killer Jeans Round Neck Charcoal</v>
      </c>
      <c r="AK2119" s="9">
        <f>IFERROR(tblSales[[#This Row],[Profit]]/tblSales[[#This Row],[Sales Amount]],0)</f>
        <v>0.41249432572840833</v>
      </c>
      <c r="AL2119" t="str">
        <f>IF(tblSales[[#This Row],[Discount %]]&lt;=5,"0-5%",
IF(tblSales[[#This Row],[Discount %]]&lt;=10,"5-10%",
IF(tblSales[[#This Row],[Discount %]]&lt;=15,"10-15%",
IF(tblSales[[#This Row],[Discount %]]&lt;=20,"15-20%","20%+"))))</f>
        <v>0-5%</v>
      </c>
    </row>
    <row r="2120" spans="1:38">
      <c r="A2120" s="2" t="s">
        <v>4086</v>
      </c>
      <c r="B2120" s="11">
        <v>45586</v>
      </c>
      <c r="C2120" s="2" t="s">
        <v>3553</v>
      </c>
      <c r="D2120" s="2" t="s">
        <v>703</v>
      </c>
      <c r="E2120" s="2" t="s">
        <v>284</v>
      </c>
      <c r="F2120" s="2" t="s">
        <v>161</v>
      </c>
      <c r="G2120" s="2">
        <v>1</v>
      </c>
      <c r="H2120" s="2">
        <v>715.42</v>
      </c>
      <c r="I2120" s="2">
        <v>25</v>
      </c>
      <c r="J2120" s="2">
        <v>178.85</v>
      </c>
      <c r="K2120" s="2">
        <v>5</v>
      </c>
      <c r="L2120" s="2">
        <v>26.83</v>
      </c>
      <c r="M2120" s="2">
        <v>563.4</v>
      </c>
      <c r="N2120" s="2">
        <v>522.38</v>
      </c>
      <c r="O2120" s="2">
        <f t="shared" si="82"/>
        <v>14.189999999999984</v>
      </c>
      <c r="P2120" s="2" t="s">
        <v>32</v>
      </c>
      <c r="Q2120" s="2" t="str">
        <f t="shared" si="83"/>
        <v>UPI</v>
      </c>
      <c r="R2120" s="2" t="s">
        <v>21</v>
      </c>
      <c r="S2120" s="2" t="s">
        <v>56</v>
      </c>
      <c r="T2120" s="2" t="s">
        <v>2146</v>
      </c>
      <c r="U2120" s="2" t="s">
        <v>59</v>
      </c>
      <c r="V2120" t="str">
        <f>TEXT(tblSales[[#This Row],[Invoice Date]],"mmm")</f>
        <v>Oct</v>
      </c>
      <c r="W2120">
        <f>MONTH(tblSales[[#This Row],[Invoice Date]])</f>
        <v>10</v>
      </c>
      <c r="X2120">
        <f>YEAR(tblSales[[#This Row],[Invoice Date]])</f>
        <v>2024</v>
      </c>
      <c r="Y2120" t="str">
        <f>TEXT(tblSales[[#This Row],[Invoice Date]],"mmm-yyyy")</f>
        <v>Oct-2024</v>
      </c>
      <c r="Z2120" t="str">
        <f>_xlfn.XLOOKUP(tblSales[[#This Row],[Product_ID]],Products!$A:$A,Products!$C:$C,"Women Dresses")</f>
        <v>Women Tops</v>
      </c>
      <c r="AA2120" t="str">
        <f>_xlfn.XLOOKUP(tblSales[[#This Row],[Product_ID]],Products!$A:$A,Products!$D:$D,"Unknown")</f>
        <v>Crop Top</v>
      </c>
      <c r="AB2120" t="str">
        <f>_xlfn.XLOOKUP(tblSales[[#This Row],[Product_ID]],Products!$A:$A,Products!$E:$E,"Unknown")</f>
        <v>Peter England</v>
      </c>
      <c r="AC2120" t="str">
        <f>_xlfn.XLOOKUP(tblSales[[#This Row],[Store_ID]],Stores!$A:$A,Stores!$B:$B,"Unknown")</f>
        <v>TrendMart Tumakuru Outlet</v>
      </c>
      <c r="AD2120" t="str">
        <f>_xlfn.XLOOKUP(tblSales[[#This Row],[Store_ID]],Stores!$A:$A,Stores!$E:$E,"Unknown")</f>
        <v>South Zone 2</v>
      </c>
      <c r="AE2120" t="str">
        <f>_xlfn.XLOOKUP(tblSales[[#This Row],[Customer_ID]],Customers!$A:$A,Customers!$B:$B,"Unknown")</f>
        <v>Ravi Krishnan</v>
      </c>
      <c r="AF2120" t="str">
        <f>_xlfn.XLOOKUP(tblSales[[#This Row],[Customer_ID]],Customers!$A:$A,Customers!$J:$J,"Unknown")</f>
        <v>Platinum</v>
      </c>
      <c r="AG2120" t="str">
        <f>_xlfn.XLOOKUP(tblSales[[#This Row],[Employee_ID]],Employees!$A:$A,Employees!$B:$B,"Unknown")</f>
        <v>Chandra Reddy</v>
      </c>
      <c r="AH2120">
        <f>IF(MONTH(tblSales[[#This Row],[Invoice Date]])&gt;=4,MONTH(tblSales[[#This Row],[Invoice Date]]),MONTH(tblSales[[#This Row],[Invoice Date]])+12)</f>
        <v>10</v>
      </c>
      <c r="AI2120" s="8">
        <f>DATE(YEAR(tblSales[[#This Row],[Invoice Date]]),MONTH(tblSales[[#This Row],[Invoice Date]]),1)</f>
        <v>45566</v>
      </c>
      <c r="AJ2120" t="str">
        <f>_xlfn.XLOOKUP(tblSales[[#This Row],[Product_ID]],Products!$A:$A,Products!$B:$B,"Unknown")</f>
        <v>Peter England Crop Top Green</v>
      </c>
      <c r="AK2120" s="9">
        <f>IFERROR(tblSales[[#This Row],[Profit]]/tblSales[[#This Row],[Sales Amount]],0)</f>
        <v>2.5186368477103274E-2</v>
      </c>
      <c r="AL2120" t="str">
        <f>IF(tblSales[[#This Row],[Discount %]]&lt;=5,"0-5%",
IF(tblSales[[#This Row],[Discount %]]&lt;=10,"5-10%",
IF(tblSales[[#This Row],[Discount %]]&lt;=15,"10-15%",
IF(tblSales[[#This Row],[Discount %]]&lt;=20,"15-20%","20%+"))))</f>
        <v>20%+</v>
      </c>
    </row>
    <row r="2121" spans="1:38">
      <c r="A2121" s="2" t="s">
        <v>4087</v>
      </c>
      <c r="B2121" s="11">
        <v>45530</v>
      </c>
      <c r="C2121" s="2" t="s">
        <v>2006</v>
      </c>
      <c r="D2121" s="2" t="s">
        <v>663</v>
      </c>
      <c r="E2121" s="2" t="s">
        <v>221</v>
      </c>
      <c r="F2121" s="2" t="s">
        <v>140</v>
      </c>
      <c r="G2121" s="2">
        <v>3</v>
      </c>
      <c r="H2121" s="2">
        <v>1687.94</v>
      </c>
      <c r="I2121" s="2">
        <v>25</v>
      </c>
      <c r="J2121" s="2">
        <v>1265.95</v>
      </c>
      <c r="K2121" s="2">
        <v>12</v>
      </c>
      <c r="L2121" s="2">
        <v>455.74</v>
      </c>
      <c r="M2121" s="2">
        <v>4253.6099999999997</v>
      </c>
      <c r="N2121" s="2">
        <v>3399.81</v>
      </c>
      <c r="O2121" s="2">
        <f t="shared" si="82"/>
        <v>398.05999999999972</v>
      </c>
      <c r="P2121" s="2" t="s">
        <v>32</v>
      </c>
      <c r="Q2121" s="2" t="str">
        <f t="shared" si="83"/>
        <v>UPI</v>
      </c>
      <c r="R2121" s="2" t="s">
        <v>21</v>
      </c>
      <c r="S2121" s="2" t="s">
        <v>56</v>
      </c>
      <c r="T2121" s="2" t="s">
        <v>1424</v>
      </c>
      <c r="U2121" s="2" t="s">
        <v>59</v>
      </c>
      <c r="V2121" t="str">
        <f>TEXT(tblSales[[#This Row],[Invoice Date]],"mmm")</f>
        <v>Aug</v>
      </c>
      <c r="W2121">
        <f>MONTH(tblSales[[#This Row],[Invoice Date]])</f>
        <v>8</v>
      </c>
      <c r="X2121">
        <f>YEAR(tblSales[[#This Row],[Invoice Date]])</f>
        <v>2024</v>
      </c>
      <c r="Y2121" t="str">
        <f>TEXT(tblSales[[#This Row],[Invoice Date]],"mmm-yyyy")</f>
        <v>Aug-2024</v>
      </c>
      <c r="Z2121" t="str">
        <f>_xlfn.XLOOKUP(tblSales[[#This Row],[Product_ID]],Products!$A:$A,Products!$C:$C,"Women Dresses")</f>
        <v>Women Dresses</v>
      </c>
      <c r="AA2121" t="str">
        <f>_xlfn.XLOOKUP(tblSales[[#This Row],[Product_ID]],Products!$A:$A,Products!$D:$D,"Unknown")</f>
        <v>Shirt Dress</v>
      </c>
      <c r="AB2121" t="str">
        <f>_xlfn.XLOOKUP(tblSales[[#This Row],[Product_ID]],Products!$A:$A,Products!$E:$E,"Unknown")</f>
        <v>Pantaloons</v>
      </c>
      <c r="AC2121" t="str">
        <f>_xlfn.XLOOKUP(tblSales[[#This Row],[Store_ID]],Stores!$A:$A,Stores!$B:$B,"Unknown")</f>
        <v>TrendMart Chennai Standard</v>
      </c>
      <c r="AD2121" t="str">
        <f>_xlfn.XLOOKUP(tblSales[[#This Row],[Store_ID]],Stores!$A:$A,Stores!$E:$E,"Unknown")</f>
        <v>South Zone 1</v>
      </c>
      <c r="AE2121" t="str">
        <f>_xlfn.XLOOKUP(tblSales[[#This Row],[Customer_ID]],Customers!$A:$A,Customers!$B:$B,"Unknown")</f>
        <v>Preethi Murthy</v>
      </c>
      <c r="AF2121" t="str">
        <f>_xlfn.XLOOKUP(tblSales[[#This Row],[Customer_ID]],Customers!$A:$A,Customers!$J:$J,"Unknown")</f>
        <v>Gold</v>
      </c>
      <c r="AG2121" t="str">
        <f>_xlfn.XLOOKUP(tblSales[[#This Row],[Employee_ID]],Employees!$A:$A,Employees!$B:$B,"Unknown")</f>
        <v>Charulatha Kumar</v>
      </c>
      <c r="AH2121">
        <f>IF(MONTH(tblSales[[#This Row],[Invoice Date]])&gt;=4,MONTH(tblSales[[#This Row],[Invoice Date]]),MONTH(tblSales[[#This Row],[Invoice Date]])+12)</f>
        <v>8</v>
      </c>
      <c r="AI2121" s="8">
        <f>DATE(YEAR(tblSales[[#This Row],[Invoice Date]]),MONTH(tblSales[[#This Row],[Invoice Date]]),1)</f>
        <v>45505</v>
      </c>
      <c r="AJ2121" t="str">
        <f>_xlfn.XLOOKUP(tblSales[[#This Row],[Product_ID]],Products!$A:$A,Products!$B:$B,"Unknown")</f>
        <v>Pantaloons Shirt Dress Grey</v>
      </c>
      <c r="AK2121" s="9">
        <f>IFERROR(tblSales[[#This Row],[Profit]]/tblSales[[#This Row],[Sales Amount]],0)</f>
        <v>9.3581687084617476E-2</v>
      </c>
      <c r="AL2121" t="str">
        <f>IF(tblSales[[#This Row],[Discount %]]&lt;=5,"0-5%",
IF(tblSales[[#This Row],[Discount %]]&lt;=10,"5-10%",
IF(tblSales[[#This Row],[Discount %]]&lt;=15,"10-15%",
IF(tblSales[[#This Row],[Discount %]]&lt;=20,"15-20%","20%+"))))</f>
        <v>20%+</v>
      </c>
    </row>
    <row r="2122" spans="1:38">
      <c r="A2122" s="2" t="s">
        <v>4088</v>
      </c>
      <c r="B2122" s="11">
        <v>45737</v>
      </c>
      <c r="C2122" s="2" t="s">
        <v>2656</v>
      </c>
      <c r="D2122" s="2" t="s">
        <v>543</v>
      </c>
      <c r="E2122" s="2" t="s">
        <v>1092</v>
      </c>
      <c r="F2122" s="2" t="s">
        <v>238</v>
      </c>
      <c r="G2122" s="2">
        <v>1</v>
      </c>
      <c r="H2122" s="2">
        <v>1010.32</v>
      </c>
      <c r="I2122" s="2">
        <v>10</v>
      </c>
      <c r="J2122" s="2">
        <v>101.03</v>
      </c>
      <c r="K2122" s="2">
        <v>12</v>
      </c>
      <c r="L2122" s="2">
        <v>109.11</v>
      </c>
      <c r="M2122" s="2">
        <v>1018.4</v>
      </c>
      <c r="N2122" s="2">
        <v>645.59</v>
      </c>
      <c r="O2122" s="2">
        <f t="shared" si="82"/>
        <v>263.69999999999993</v>
      </c>
      <c r="P2122" s="2" t="s">
        <v>32</v>
      </c>
      <c r="Q2122" s="2" t="str">
        <f t="shared" si="83"/>
        <v>UPI</v>
      </c>
      <c r="R2122" s="2" t="s">
        <v>20</v>
      </c>
      <c r="S2122" s="2" t="s">
        <v>56</v>
      </c>
      <c r="T2122" s="2" t="s">
        <v>3147</v>
      </c>
      <c r="U2122" s="2" t="s">
        <v>59</v>
      </c>
      <c r="V2122" t="str">
        <f>TEXT(tblSales[[#This Row],[Invoice Date]],"mmm")</f>
        <v>Mar</v>
      </c>
      <c r="W2122">
        <f>MONTH(tblSales[[#This Row],[Invoice Date]])</f>
        <v>3</v>
      </c>
      <c r="X2122">
        <f>YEAR(tblSales[[#This Row],[Invoice Date]])</f>
        <v>2025</v>
      </c>
      <c r="Y2122" t="str">
        <f>TEXT(tblSales[[#This Row],[Invoice Date]],"mmm-yyyy")</f>
        <v>Mar-2025</v>
      </c>
      <c r="Z2122" t="str">
        <f>_xlfn.XLOOKUP(tblSales[[#This Row],[Product_ID]],Products!$A:$A,Products!$C:$C,"Women Dresses")</f>
        <v>Men Shirts</v>
      </c>
      <c r="AA2122" t="str">
        <f>_xlfn.XLOOKUP(tblSales[[#This Row],[Product_ID]],Products!$A:$A,Products!$D:$D,"Unknown")</f>
        <v>Formal Shirt</v>
      </c>
      <c r="AB2122" t="str">
        <f>_xlfn.XLOOKUP(tblSales[[#This Row],[Product_ID]],Products!$A:$A,Products!$E:$E,"Unknown")</f>
        <v>Van Heusen</v>
      </c>
      <c r="AC2122" t="str">
        <f>_xlfn.XLOOKUP(tblSales[[#This Row],[Store_ID]],Stores!$A:$A,Stores!$B:$B,"Unknown")</f>
        <v>TrendMart Kochi Standard</v>
      </c>
      <c r="AD2122" t="str">
        <f>_xlfn.XLOOKUP(tblSales[[#This Row],[Store_ID]],Stores!$A:$A,Stores!$E:$E,"Unknown")</f>
        <v>South Zone 1</v>
      </c>
      <c r="AE2122" t="str">
        <f>_xlfn.XLOOKUP(tblSales[[#This Row],[Customer_ID]],Customers!$A:$A,Customers!$B:$B,"Unknown")</f>
        <v>Usha Yadav</v>
      </c>
      <c r="AF2122" t="str">
        <f>_xlfn.XLOOKUP(tblSales[[#This Row],[Customer_ID]],Customers!$A:$A,Customers!$J:$J,"Unknown")</f>
        <v>Platinum</v>
      </c>
      <c r="AG2122" t="str">
        <f>_xlfn.XLOOKUP(tblSales[[#This Row],[Employee_ID]],Employees!$A:$A,Employees!$B:$B,"Unknown")</f>
        <v>Dhruv Mishra</v>
      </c>
      <c r="AH2122">
        <f>IF(MONTH(tblSales[[#This Row],[Invoice Date]])&gt;=4,MONTH(tblSales[[#This Row],[Invoice Date]]),MONTH(tblSales[[#This Row],[Invoice Date]])+12)</f>
        <v>15</v>
      </c>
      <c r="AI2122" s="8">
        <f>DATE(YEAR(tblSales[[#This Row],[Invoice Date]]),MONTH(tblSales[[#This Row],[Invoice Date]]),1)</f>
        <v>45717</v>
      </c>
      <c r="AJ2122" t="str">
        <f>_xlfn.XLOOKUP(tblSales[[#This Row],[Product_ID]],Products!$A:$A,Products!$B:$B,"Unknown")</f>
        <v>Van Heusen Formal Shirt Olive</v>
      </c>
      <c r="AK2122" s="9">
        <f>IFERROR(tblSales[[#This Row],[Profit]]/tblSales[[#This Row],[Sales Amount]],0)</f>
        <v>0.25893558523173599</v>
      </c>
      <c r="AL2122" t="str">
        <f>IF(tblSales[[#This Row],[Discount %]]&lt;=5,"0-5%",
IF(tblSales[[#This Row],[Discount %]]&lt;=10,"5-10%",
IF(tblSales[[#This Row],[Discount %]]&lt;=15,"10-15%",
IF(tblSales[[#This Row],[Discount %]]&lt;=20,"15-20%","20%+"))))</f>
        <v>5-10%</v>
      </c>
    </row>
    <row r="2123" spans="1:38">
      <c r="A2123" s="2" t="s">
        <v>4089</v>
      </c>
      <c r="B2123" s="11">
        <v>45689</v>
      </c>
      <c r="C2123" s="2" t="s">
        <v>2752</v>
      </c>
      <c r="D2123" s="2" t="s">
        <v>1171</v>
      </c>
      <c r="E2123" s="2" t="s">
        <v>166</v>
      </c>
      <c r="F2123" s="2" t="s">
        <v>128</v>
      </c>
      <c r="G2123" s="2">
        <v>1</v>
      </c>
      <c r="H2123" s="2">
        <v>2911.28</v>
      </c>
      <c r="I2123" s="2">
        <v>0</v>
      </c>
      <c r="J2123" s="2">
        <v>0</v>
      </c>
      <c r="K2123" s="2">
        <v>12</v>
      </c>
      <c r="L2123" s="2">
        <v>349.35</v>
      </c>
      <c r="M2123" s="2">
        <v>3260.63</v>
      </c>
      <c r="N2123" s="2">
        <v>2039.7</v>
      </c>
      <c r="O2123" s="2">
        <f t="shared" si="82"/>
        <v>871.58</v>
      </c>
      <c r="P2123" s="2" t="s">
        <v>28</v>
      </c>
      <c r="Q2123" s="2" t="str">
        <f t="shared" si="83"/>
        <v>Credit Card</v>
      </c>
      <c r="R2123" s="2" t="s">
        <v>20</v>
      </c>
      <c r="S2123" s="2" t="s">
        <v>56</v>
      </c>
      <c r="T2123" s="2" t="s">
        <v>4090</v>
      </c>
      <c r="U2123" s="2" t="s">
        <v>60</v>
      </c>
      <c r="V2123" t="str">
        <f>TEXT(tblSales[[#This Row],[Invoice Date]],"mmm")</f>
        <v>Feb</v>
      </c>
      <c r="W2123">
        <f>MONTH(tblSales[[#This Row],[Invoice Date]])</f>
        <v>2</v>
      </c>
      <c r="X2123">
        <f>YEAR(tblSales[[#This Row],[Invoice Date]])</f>
        <v>2025</v>
      </c>
      <c r="Y2123" t="str">
        <f>TEXT(tblSales[[#This Row],[Invoice Date]],"mmm-yyyy")</f>
        <v>Feb-2025</v>
      </c>
      <c r="Z2123" t="str">
        <f>_xlfn.XLOOKUP(tblSales[[#This Row],[Product_ID]],Products!$A:$A,Products!$C:$C,"Women Dresses")</f>
        <v>Watches</v>
      </c>
      <c r="AA2123" t="str">
        <f>_xlfn.XLOOKUP(tblSales[[#This Row],[Product_ID]],Products!$A:$A,Products!$D:$D,"Unknown")</f>
        <v>Digital Watch</v>
      </c>
      <c r="AB2123" t="str">
        <f>_xlfn.XLOOKUP(tblSales[[#This Row],[Product_ID]],Products!$A:$A,Products!$E:$E,"Unknown")</f>
        <v>Fossil</v>
      </c>
      <c r="AC2123" t="str">
        <f>_xlfn.XLOOKUP(tblSales[[#This Row],[Store_ID]],Stores!$A:$A,Stores!$B:$B,"Unknown")</f>
        <v>TrendMart Kurnool Standard</v>
      </c>
      <c r="AD2123" t="str">
        <f>_xlfn.XLOOKUP(tblSales[[#This Row],[Store_ID]],Stores!$A:$A,Stores!$E:$E,"Unknown")</f>
        <v>South Zone 3</v>
      </c>
      <c r="AE2123" t="str">
        <f>_xlfn.XLOOKUP(tblSales[[#This Row],[Customer_ID]],Customers!$A:$A,Customers!$B:$B,"Unknown")</f>
        <v>Rohit Singh</v>
      </c>
      <c r="AF2123" t="str">
        <f>_xlfn.XLOOKUP(tblSales[[#This Row],[Customer_ID]],Customers!$A:$A,Customers!$J:$J,"Unknown")</f>
        <v>Regular</v>
      </c>
      <c r="AG2123" t="str">
        <f>_xlfn.XLOOKUP(tblSales[[#This Row],[Employee_ID]],Employees!$A:$A,Employees!$B:$B,"Unknown")</f>
        <v>Praveen Gupta</v>
      </c>
      <c r="AH2123">
        <f>IF(MONTH(tblSales[[#This Row],[Invoice Date]])&gt;=4,MONTH(tblSales[[#This Row],[Invoice Date]]),MONTH(tblSales[[#This Row],[Invoice Date]])+12)</f>
        <v>14</v>
      </c>
      <c r="AI2123" s="8">
        <f>DATE(YEAR(tblSales[[#This Row],[Invoice Date]]),MONTH(tblSales[[#This Row],[Invoice Date]]),1)</f>
        <v>45689</v>
      </c>
      <c r="AJ2123" t="str">
        <f>_xlfn.XLOOKUP(tblSales[[#This Row],[Product_ID]],Products!$A:$A,Products!$B:$B,"Unknown")</f>
        <v>Fossil Digital Watch Maroon</v>
      </c>
      <c r="AK2123" s="9">
        <f>IFERROR(tblSales[[#This Row],[Profit]]/tblSales[[#This Row],[Sales Amount]],0)</f>
        <v>0.26730417127978334</v>
      </c>
      <c r="AL2123" t="str">
        <f>IF(tblSales[[#This Row],[Discount %]]&lt;=5,"0-5%",
IF(tblSales[[#This Row],[Discount %]]&lt;=10,"5-10%",
IF(tblSales[[#This Row],[Discount %]]&lt;=15,"10-15%",
IF(tblSales[[#This Row],[Discount %]]&lt;=20,"15-20%","20%+"))))</f>
        <v>0-5%</v>
      </c>
    </row>
    <row r="2124" spans="1:38">
      <c r="A2124" s="2" t="s">
        <v>4091</v>
      </c>
      <c r="B2124" s="11">
        <v>45425</v>
      </c>
      <c r="C2124" s="2" t="s">
        <v>2963</v>
      </c>
      <c r="D2124" s="2" t="s">
        <v>2913</v>
      </c>
      <c r="E2124" s="2" t="s">
        <v>121</v>
      </c>
      <c r="F2124" s="2" t="s">
        <v>222</v>
      </c>
      <c r="G2124" s="2">
        <v>1</v>
      </c>
      <c r="H2124" s="2">
        <v>476.09</v>
      </c>
      <c r="I2124" s="2">
        <v>0</v>
      </c>
      <c r="J2124" s="2">
        <v>0</v>
      </c>
      <c r="K2124" s="2">
        <v>5</v>
      </c>
      <c r="L2124" s="2">
        <v>23.8</v>
      </c>
      <c r="M2124" s="2">
        <v>499.89</v>
      </c>
      <c r="N2124" s="2">
        <v>367.86</v>
      </c>
      <c r="O2124" s="2">
        <f t="shared" si="82"/>
        <v>108.22999999999998</v>
      </c>
      <c r="P2124" s="2" t="s">
        <v>32</v>
      </c>
      <c r="Q2124" s="2" t="str">
        <f t="shared" si="83"/>
        <v>UPI</v>
      </c>
      <c r="R2124" s="2" t="s">
        <v>21</v>
      </c>
      <c r="S2124" s="2" t="s">
        <v>56</v>
      </c>
      <c r="T2124" s="2" t="s">
        <v>725</v>
      </c>
      <c r="U2124" s="2" t="s">
        <v>59</v>
      </c>
      <c r="V2124" t="str">
        <f>TEXT(tblSales[[#This Row],[Invoice Date]],"mmm")</f>
        <v>May</v>
      </c>
      <c r="W2124">
        <f>MONTH(tblSales[[#This Row],[Invoice Date]])</f>
        <v>5</v>
      </c>
      <c r="X2124">
        <f>YEAR(tblSales[[#This Row],[Invoice Date]])</f>
        <v>2024</v>
      </c>
      <c r="Y2124" t="str">
        <f>TEXT(tblSales[[#This Row],[Invoice Date]],"mmm-yyyy")</f>
        <v>May-2024</v>
      </c>
      <c r="Z2124" t="str">
        <f>_xlfn.XLOOKUP(tblSales[[#This Row],[Product_ID]],Products!$A:$A,Products!$C:$C,"Women Dresses")</f>
        <v>Wallets</v>
      </c>
      <c r="AA2124" t="str">
        <f>_xlfn.XLOOKUP(tblSales[[#This Row],[Product_ID]],Products!$A:$A,Products!$D:$D,"Unknown")</f>
        <v>Card Holder</v>
      </c>
      <c r="AB2124" t="str">
        <f>_xlfn.XLOOKUP(tblSales[[#This Row],[Product_ID]],Products!$A:$A,Products!$E:$E,"Unknown")</f>
        <v>Biba</v>
      </c>
      <c r="AC2124" t="str">
        <f>_xlfn.XLOOKUP(tblSales[[#This Row],[Store_ID]],Stores!$A:$A,Stores!$B:$B,"Unknown")</f>
        <v>TrendMart Kurnool High Street</v>
      </c>
      <c r="AD2124" t="str">
        <f>_xlfn.XLOOKUP(tblSales[[#This Row],[Store_ID]],Stores!$A:$A,Stores!$E:$E,"Unknown")</f>
        <v>South Zone 3</v>
      </c>
      <c r="AE2124" t="str">
        <f>_xlfn.XLOOKUP(tblSales[[#This Row],[Customer_ID]],Customers!$A:$A,Customers!$B:$B,"Unknown")</f>
        <v>Nandini Chetty</v>
      </c>
      <c r="AF2124" t="str">
        <f>_xlfn.XLOOKUP(tblSales[[#This Row],[Customer_ID]],Customers!$A:$A,Customers!$J:$J,"Unknown")</f>
        <v>Regular</v>
      </c>
      <c r="AG2124" t="str">
        <f>_xlfn.XLOOKUP(tblSales[[#This Row],[Employee_ID]],Employees!$A:$A,Employees!$B:$B,"Unknown")</f>
        <v>Vasanthi Gupta</v>
      </c>
      <c r="AH2124">
        <f>IF(MONTH(tblSales[[#This Row],[Invoice Date]])&gt;=4,MONTH(tblSales[[#This Row],[Invoice Date]]),MONTH(tblSales[[#This Row],[Invoice Date]])+12)</f>
        <v>5</v>
      </c>
      <c r="AI2124" s="8">
        <f>DATE(YEAR(tblSales[[#This Row],[Invoice Date]]),MONTH(tblSales[[#This Row],[Invoice Date]]),1)</f>
        <v>45413</v>
      </c>
      <c r="AJ2124" t="str">
        <f>_xlfn.XLOOKUP(tblSales[[#This Row],[Product_ID]],Products!$A:$A,Products!$B:$B,"Unknown")</f>
        <v>Biba Card Holder Navy Blue</v>
      </c>
      <c r="AK2124" s="9">
        <f>IFERROR(tblSales[[#This Row],[Profit]]/tblSales[[#This Row],[Sales Amount]],0)</f>
        <v>0.21650763167896933</v>
      </c>
      <c r="AL2124" t="str">
        <f>IF(tblSales[[#This Row],[Discount %]]&lt;=5,"0-5%",
IF(tblSales[[#This Row],[Discount %]]&lt;=10,"5-10%",
IF(tblSales[[#This Row],[Discount %]]&lt;=15,"10-15%",
IF(tblSales[[#This Row],[Discount %]]&lt;=20,"15-20%","20%+"))))</f>
        <v>0-5%</v>
      </c>
    </row>
    <row r="2125" spans="1:38">
      <c r="A2125" s="2" t="s">
        <v>4092</v>
      </c>
      <c r="B2125" s="11">
        <v>45585</v>
      </c>
      <c r="C2125" s="2" t="s">
        <v>761</v>
      </c>
      <c r="D2125" s="2" t="s">
        <v>4093</v>
      </c>
      <c r="E2125" s="2" t="s">
        <v>1477</v>
      </c>
      <c r="F2125" s="2" t="s">
        <v>244</v>
      </c>
      <c r="G2125" s="2">
        <v>2</v>
      </c>
      <c r="H2125" s="2">
        <v>1338.33</v>
      </c>
      <c r="I2125" s="2">
        <v>0</v>
      </c>
      <c r="J2125" s="2">
        <v>0</v>
      </c>
      <c r="K2125" s="2">
        <v>12</v>
      </c>
      <c r="L2125" s="2">
        <v>321.2</v>
      </c>
      <c r="M2125" s="2">
        <v>2997.86</v>
      </c>
      <c r="N2125" s="2">
        <v>1877.22</v>
      </c>
      <c r="O2125" s="2">
        <f t="shared" si="82"/>
        <v>799.44</v>
      </c>
      <c r="P2125" s="2" t="s">
        <v>29</v>
      </c>
      <c r="Q2125" s="2" t="str">
        <f t="shared" si="83"/>
        <v>Debit Card</v>
      </c>
      <c r="R2125" s="2" t="s">
        <v>21</v>
      </c>
      <c r="S2125" s="2" t="s">
        <v>56</v>
      </c>
      <c r="T2125" s="2" t="s">
        <v>1108</v>
      </c>
      <c r="U2125" s="2" t="s">
        <v>60</v>
      </c>
      <c r="V2125" t="str">
        <f>TEXT(tblSales[[#This Row],[Invoice Date]],"mmm")</f>
        <v>Oct</v>
      </c>
      <c r="W2125">
        <f>MONTH(tblSales[[#This Row],[Invoice Date]])</f>
        <v>10</v>
      </c>
      <c r="X2125">
        <f>YEAR(tblSales[[#This Row],[Invoice Date]])</f>
        <v>2024</v>
      </c>
      <c r="Y2125" t="str">
        <f>TEXT(tblSales[[#This Row],[Invoice Date]],"mmm-yyyy")</f>
        <v>Oct-2024</v>
      </c>
      <c r="Z2125" t="str">
        <f>_xlfn.XLOOKUP(tblSales[[#This Row],[Product_ID]],Products!$A:$A,Products!$C:$C,"Women Dresses")</f>
        <v>Wallets</v>
      </c>
      <c r="AA2125" t="str">
        <f>_xlfn.XLOOKUP(tblSales[[#This Row],[Product_ID]],Products!$A:$A,Products!$D:$D,"Unknown")</f>
        <v>Zip Wallet</v>
      </c>
      <c r="AB2125" t="str">
        <f>_xlfn.XLOOKUP(tblSales[[#This Row],[Product_ID]],Products!$A:$A,Products!$E:$E,"Unknown")</f>
        <v>Aurelia</v>
      </c>
      <c r="AC2125" t="str">
        <f>_xlfn.XLOOKUP(tblSales[[#This Row],[Store_ID]],Stores!$A:$A,Stores!$B:$B,"Unknown")</f>
        <v>TrendMart Guntur High Street</v>
      </c>
      <c r="AD2125" t="str">
        <f>_xlfn.XLOOKUP(tblSales[[#This Row],[Store_ID]],Stores!$A:$A,Stores!$E:$E,"Unknown")</f>
        <v>South Zone 3</v>
      </c>
      <c r="AE2125" t="str">
        <f>_xlfn.XLOOKUP(tblSales[[#This Row],[Customer_ID]],Customers!$A:$A,Customers!$B:$B,"Unknown")</f>
        <v>Deepak Prasad</v>
      </c>
      <c r="AF2125" t="str">
        <f>_xlfn.XLOOKUP(tblSales[[#This Row],[Customer_ID]],Customers!$A:$A,Customers!$J:$J,"Unknown")</f>
        <v>Regular</v>
      </c>
      <c r="AG2125" t="str">
        <f>_xlfn.XLOOKUP(tblSales[[#This Row],[Employee_ID]],Employees!$A:$A,Employees!$B:$B,"Unknown")</f>
        <v>Ganapathy Naidu</v>
      </c>
      <c r="AH2125">
        <f>IF(MONTH(tblSales[[#This Row],[Invoice Date]])&gt;=4,MONTH(tblSales[[#This Row],[Invoice Date]]),MONTH(tblSales[[#This Row],[Invoice Date]])+12)</f>
        <v>10</v>
      </c>
      <c r="AI2125" s="8">
        <f>DATE(YEAR(tblSales[[#This Row],[Invoice Date]]),MONTH(tblSales[[#This Row],[Invoice Date]]),1)</f>
        <v>45566</v>
      </c>
      <c r="AJ2125" t="str">
        <f>_xlfn.XLOOKUP(tblSales[[#This Row],[Product_ID]],Products!$A:$A,Products!$B:$B,"Unknown")</f>
        <v>Aurelia Zip Wallet Grey</v>
      </c>
      <c r="AK2125" s="9">
        <f>IFERROR(tblSales[[#This Row],[Profit]]/tblSales[[#This Row],[Sales Amount]],0)</f>
        <v>0.26667022476032903</v>
      </c>
      <c r="AL2125" t="str">
        <f>IF(tblSales[[#This Row],[Discount %]]&lt;=5,"0-5%",
IF(tblSales[[#This Row],[Discount %]]&lt;=10,"5-10%",
IF(tblSales[[#This Row],[Discount %]]&lt;=15,"10-15%",
IF(tblSales[[#This Row],[Discount %]]&lt;=20,"15-20%","20%+"))))</f>
        <v>0-5%</v>
      </c>
    </row>
    <row r="2126" spans="1:38">
      <c r="A2126" s="2" t="s">
        <v>4094</v>
      </c>
      <c r="B2126" s="11">
        <v>45551</v>
      </c>
      <c r="C2126" s="2" t="s">
        <v>890</v>
      </c>
      <c r="D2126" s="2" t="s">
        <v>431</v>
      </c>
      <c r="E2126" s="2" t="s">
        <v>949</v>
      </c>
      <c r="F2126" s="2" t="s">
        <v>140</v>
      </c>
      <c r="G2126" s="2">
        <v>1</v>
      </c>
      <c r="H2126" s="2">
        <v>1419.26</v>
      </c>
      <c r="I2126" s="2">
        <v>5</v>
      </c>
      <c r="J2126" s="2">
        <v>70.959999999999994</v>
      </c>
      <c r="K2126" s="2">
        <v>12</v>
      </c>
      <c r="L2126" s="2">
        <v>161.80000000000001</v>
      </c>
      <c r="M2126" s="2">
        <v>1510.1</v>
      </c>
      <c r="N2126" s="2">
        <v>1048.71</v>
      </c>
      <c r="O2126" s="2">
        <f t="shared" si="82"/>
        <v>299.58999999999986</v>
      </c>
      <c r="P2126" s="2" t="s">
        <v>29</v>
      </c>
      <c r="Q2126" s="2" t="str">
        <f t="shared" si="83"/>
        <v>Debit Card</v>
      </c>
      <c r="R2126" s="2" t="s">
        <v>21</v>
      </c>
      <c r="S2126" s="2" t="s">
        <v>56</v>
      </c>
      <c r="T2126" s="2" t="s">
        <v>922</v>
      </c>
      <c r="U2126" s="2" t="s">
        <v>59</v>
      </c>
      <c r="V2126" t="str">
        <f>TEXT(tblSales[[#This Row],[Invoice Date]],"mmm")</f>
        <v>Sep</v>
      </c>
      <c r="W2126">
        <f>MONTH(tblSales[[#This Row],[Invoice Date]])</f>
        <v>9</v>
      </c>
      <c r="X2126">
        <f>YEAR(tblSales[[#This Row],[Invoice Date]])</f>
        <v>2024</v>
      </c>
      <c r="Y2126" t="str">
        <f>TEXT(tblSales[[#This Row],[Invoice Date]],"mmm-yyyy")</f>
        <v>Sep-2024</v>
      </c>
      <c r="Z2126" t="str">
        <f>_xlfn.XLOOKUP(tblSales[[#This Row],[Product_ID]],Products!$A:$A,Products!$C:$C,"Women Dresses")</f>
        <v>Women Jeans</v>
      </c>
      <c r="AA2126" t="str">
        <f>_xlfn.XLOOKUP(tblSales[[#This Row],[Product_ID]],Products!$A:$A,Products!$D:$D,"Unknown")</f>
        <v>Bootcut</v>
      </c>
      <c r="AB2126" t="str">
        <f>_xlfn.XLOOKUP(tblSales[[#This Row],[Product_ID]],Products!$A:$A,Products!$E:$E,"Unknown")</f>
        <v>Woodland</v>
      </c>
      <c r="AC2126" t="str">
        <f>_xlfn.XLOOKUP(tblSales[[#This Row],[Store_ID]],Stores!$A:$A,Stores!$B:$B,"Unknown")</f>
        <v>TrendMart Tumakuru Standard</v>
      </c>
      <c r="AD2126" t="str">
        <f>_xlfn.XLOOKUP(tblSales[[#This Row],[Store_ID]],Stores!$A:$A,Stores!$E:$E,"Unknown")</f>
        <v>South Zone 2</v>
      </c>
      <c r="AE2126" t="str">
        <f>_xlfn.XLOOKUP(tblSales[[#This Row],[Customer_ID]],Customers!$A:$A,Customers!$B:$B,"Unknown")</f>
        <v>Kavya Rao</v>
      </c>
      <c r="AF2126" t="str">
        <f>_xlfn.XLOOKUP(tblSales[[#This Row],[Customer_ID]],Customers!$A:$A,Customers!$J:$J,"Unknown")</f>
        <v>Regular</v>
      </c>
      <c r="AG2126" t="str">
        <f>_xlfn.XLOOKUP(tblSales[[#This Row],[Employee_ID]],Employees!$A:$A,Employees!$B:$B,"Unknown")</f>
        <v>Charulatha Kumar</v>
      </c>
      <c r="AH2126">
        <f>IF(MONTH(tblSales[[#This Row],[Invoice Date]])&gt;=4,MONTH(tblSales[[#This Row],[Invoice Date]]),MONTH(tblSales[[#This Row],[Invoice Date]])+12)</f>
        <v>9</v>
      </c>
      <c r="AI2126" s="8">
        <f>DATE(YEAR(tblSales[[#This Row],[Invoice Date]]),MONTH(tblSales[[#This Row],[Invoice Date]]),1)</f>
        <v>45536</v>
      </c>
      <c r="AJ2126" t="str">
        <f>_xlfn.XLOOKUP(tblSales[[#This Row],[Product_ID]],Products!$A:$A,Products!$B:$B,"Unknown")</f>
        <v>Woodland Bootcut Peach</v>
      </c>
      <c r="AK2126" s="9">
        <f>IFERROR(tblSales[[#This Row],[Profit]]/tblSales[[#This Row],[Sales Amount]],0)</f>
        <v>0.19839083504403673</v>
      </c>
      <c r="AL2126" t="str">
        <f>IF(tblSales[[#This Row],[Discount %]]&lt;=5,"0-5%",
IF(tblSales[[#This Row],[Discount %]]&lt;=10,"5-10%",
IF(tblSales[[#This Row],[Discount %]]&lt;=15,"10-15%",
IF(tblSales[[#This Row],[Discount %]]&lt;=20,"15-20%","20%+"))))</f>
        <v>0-5%</v>
      </c>
    </row>
    <row r="2127" spans="1:38">
      <c r="A2127" s="2" t="s">
        <v>4095</v>
      </c>
      <c r="B2127" s="11">
        <v>45454</v>
      </c>
      <c r="C2127" s="2" t="s">
        <v>2997</v>
      </c>
      <c r="D2127" s="2" t="s">
        <v>1519</v>
      </c>
      <c r="E2127" s="2" t="s">
        <v>863</v>
      </c>
      <c r="F2127" s="2" t="s">
        <v>345</v>
      </c>
      <c r="G2127" s="2">
        <v>1</v>
      </c>
      <c r="H2127" s="2">
        <v>915.6</v>
      </c>
      <c r="I2127" s="2">
        <v>10</v>
      </c>
      <c r="J2127" s="2">
        <v>91.56</v>
      </c>
      <c r="K2127" s="2">
        <v>5</v>
      </c>
      <c r="L2127" s="2">
        <v>41.2</v>
      </c>
      <c r="M2127" s="2">
        <v>865.24</v>
      </c>
      <c r="N2127" s="2">
        <v>695.67</v>
      </c>
      <c r="O2127" s="2">
        <f t="shared" si="82"/>
        <v>128.37000000000006</v>
      </c>
      <c r="P2127" s="2" t="s">
        <v>32</v>
      </c>
      <c r="Q2127" s="2" t="str">
        <f t="shared" si="83"/>
        <v>UPI</v>
      </c>
      <c r="R2127" s="2" t="s">
        <v>21</v>
      </c>
      <c r="S2127" s="2" t="s">
        <v>56</v>
      </c>
      <c r="T2127" s="2" t="s">
        <v>2944</v>
      </c>
      <c r="U2127" s="2" t="s">
        <v>59</v>
      </c>
      <c r="V2127" t="str">
        <f>TEXT(tblSales[[#This Row],[Invoice Date]],"mmm")</f>
        <v>Jun</v>
      </c>
      <c r="W2127">
        <f>MONTH(tblSales[[#This Row],[Invoice Date]])</f>
        <v>6</v>
      </c>
      <c r="X2127">
        <f>YEAR(tblSales[[#This Row],[Invoice Date]])</f>
        <v>2024</v>
      </c>
      <c r="Y2127" t="str">
        <f>TEXT(tblSales[[#This Row],[Invoice Date]],"mmm-yyyy")</f>
        <v>Jun-2024</v>
      </c>
      <c r="Z2127" t="str">
        <f>_xlfn.XLOOKUP(tblSales[[#This Row],[Product_ID]],Products!$A:$A,Products!$C:$C,"Women Dresses")</f>
        <v>Handbags</v>
      </c>
      <c r="AA2127" t="str">
        <f>_xlfn.XLOOKUP(tblSales[[#This Row],[Product_ID]],Products!$A:$A,Products!$D:$D,"Unknown")</f>
        <v>Clutch</v>
      </c>
      <c r="AB2127" t="str">
        <f>_xlfn.XLOOKUP(tblSales[[#This Row],[Product_ID]],Products!$A:$A,Products!$E:$E,"Unknown")</f>
        <v>W for Woman</v>
      </c>
      <c r="AC2127" t="str">
        <f>_xlfn.XLOOKUP(tblSales[[#This Row],[Store_ID]],Stores!$A:$A,Stores!$B:$B,"Unknown")</f>
        <v>TrendMart Thiruvananthapuram Outlet</v>
      </c>
      <c r="AD2127" t="str">
        <f>_xlfn.XLOOKUP(tblSales[[#This Row],[Store_ID]],Stores!$A:$A,Stores!$E:$E,"Unknown")</f>
        <v>South Zone 1</v>
      </c>
      <c r="AE2127" t="str">
        <f>_xlfn.XLOOKUP(tblSales[[#This Row],[Customer_ID]],Customers!$A:$A,Customers!$B:$B,"Unknown")</f>
        <v>Kavya Venkatesan</v>
      </c>
      <c r="AF2127" t="str">
        <f>_xlfn.XLOOKUP(tblSales[[#This Row],[Customer_ID]],Customers!$A:$A,Customers!$J:$J,"Unknown")</f>
        <v>SILVER</v>
      </c>
      <c r="AG2127" t="str">
        <f>_xlfn.XLOOKUP(tblSales[[#This Row],[Employee_ID]],Employees!$A:$A,Employees!$B:$B,"Unknown")</f>
        <v>Anitha Ramachandran</v>
      </c>
      <c r="AH2127">
        <f>IF(MONTH(tblSales[[#This Row],[Invoice Date]])&gt;=4,MONTH(tblSales[[#This Row],[Invoice Date]]),MONTH(tblSales[[#This Row],[Invoice Date]])+12)</f>
        <v>6</v>
      </c>
      <c r="AI2127" s="8">
        <f>DATE(YEAR(tblSales[[#This Row],[Invoice Date]]),MONTH(tblSales[[#This Row],[Invoice Date]]),1)</f>
        <v>45444</v>
      </c>
      <c r="AJ2127" t="str">
        <f>_xlfn.XLOOKUP(tblSales[[#This Row],[Product_ID]],Products!$A:$A,Products!$B:$B,"Unknown")</f>
        <v>W for Woman Clutch Sky Blue</v>
      </c>
      <c r="AK2127" s="9">
        <f>IFERROR(tblSales[[#This Row],[Profit]]/tblSales[[#This Row],[Sales Amount]],0)</f>
        <v>0.14836345984929045</v>
      </c>
      <c r="AL2127" t="str">
        <f>IF(tblSales[[#This Row],[Discount %]]&lt;=5,"0-5%",
IF(tblSales[[#This Row],[Discount %]]&lt;=10,"5-10%",
IF(tblSales[[#This Row],[Discount %]]&lt;=15,"10-15%",
IF(tblSales[[#This Row],[Discount %]]&lt;=20,"15-20%","20%+"))))</f>
        <v>5-10%</v>
      </c>
    </row>
    <row r="2128" spans="1:38">
      <c r="A2128" s="2" t="s">
        <v>4096</v>
      </c>
      <c r="B2128" s="11">
        <v>45460</v>
      </c>
      <c r="C2128" s="2" t="s">
        <v>366</v>
      </c>
      <c r="D2128" s="2" t="s">
        <v>1152</v>
      </c>
      <c r="E2128" s="2" t="s">
        <v>358</v>
      </c>
      <c r="F2128" s="2" t="s">
        <v>161</v>
      </c>
      <c r="G2128" s="2">
        <v>3</v>
      </c>
      <c r="H2128" s="2">
        <v>3380.14</v>
      </c>
      <c r="I2128" s="2">
        <v>5</v>
      </c>
      <c r="J2128" s="2">
        <v>507.02</v>
      </c>
      <c r="K2128" s="2">
        <v>12</v>
      </c>
      <c r="L2128" s="2">
        <v>1156.01</v>
      </c>
      <c r="M2128" s="2">
        <v>10789.41</v>
      </c>
      <c r="N2128" s="2">
        <v>6713.46</v>
      </c>
      <c r="O2128" s="2">
        <f t="shared" si="82"/>
        <v>2919.9399999999996</v>
      </c>
      <c r="P2128" s="2" t="s">
        <v>29</v>
      </c>
      <c r="Q2128" s="2" t="str">
        <f t="shared" si="83"/>
        <v>Debit Card</v>
      </c>
      <c r="R2128" s="2" t="s">
        <v>21</v>
      </c>
      <c r="S2128" s="2" t="s">
        <v>56</v>
      </c>
      <c r="T2128" s="2" t="s">
        <v>3473</v>
      </c>
      <c r="U2128" s="2" t="s">
        <v>59</v>
      </c>
      <c r="V2128" t="str">
        <f>TEXT(tblSales[[#This Row],[Invoice Date]],"mmm")</f>
        <v>Jun</v>
      </c>
      <c r="W2128">
        <f>MONTH(tblSales[[#This Row],[Invoice Date]])</f>
        <v>6</v>
      </c>
      <c r="X2128">
        <f>YEAR(tblSales[[#This Row],[Invoice Date]])</f>
        <v>2024</v>
      </c>
      <c r="Y2128" t="str">
        <f>TEXT(tblSales[[#This Row],[Invoice Date]],"mmm-yyyy")</f>
        <v>Jun-2024</v>
      </c>
      <c r="Z2128" t="str">
        <f>_xlfn.XLOOKUP(tblSales[[#This Row],[Product_ID]],Products!$A:$A,Products!$C:$C,"Women Dresses")</f>
        <v>Footwear</v>
      </c>
      <c r="AA2128" t="str">
        <f>_xlfn.XLOOKUP(tblSales[[#This Row],[Product_ID]],Products!$A:$A,Products!$D:$D,"Unknown")</f>
        <v>Slippers</v>
      </c>
      <c r="AB2128" t="str">
        <f>_xlfn.XLOOKUP(tblSales[[#This Row],[Product_ID]],Products!$A:$A,Products!$E:$E,"Unknown")</f>
        <v>Kalyan Silks</v>
      </c>
      <c r="AC2128" t="str">
        <f>_xlfn.XLOOKUP(tblSales[[#This Row],[Store_ID]],Stores!$A:$A,Stores!$B:$B,"Unknown")</f>
        <v>TrendMart Dindigul Standard</v>
      </c>
      <c r="AD2128" t="str">
        <f>_xlfn.XLOOKUP(tblSales[[#This Row],[Store_ID]],Stores!$A:$A,Stores!$E:$E,"Unknown")</f>
        <v>South Zone 1</v>
      </c>
      <c r="AE2128" t="str">
        <f>_xlfn.XLOOKUP(tblSales[[#This Row],[Customer_ID]],Customers!$A:$A,Customers!$B:$B,"Unknown")</f>
        <v>Vijay Singh</v>
      </c>
      <c r="AF2128" t="str">
        <f>_xlfn.XLOOKUP(tblSales[[#This Row],[Customer_ID]],Customers!$A:$A,Customers!$J:$J,"Unknown")</f>
        <v>Gold</v>
      </c>
      <c r="AG2128" t="str">
        <f>_xlfn.XLOOKUP(tblSales[[#This Row],[Employee_ID]],Employees!$A:$A,Employees!$B:$B,"Unknown")</f>
        <v>Chandra Reddy</v>
      </c>
      <c r="AH2128">
        <f>IF(MONTH(tblSales[[#This Row],[Invoice Date]])&gt;=4,MONTH(tblSales[[#This Row],[Invoice Date]]),MONTH(tblSales[[#This Row],[Invoice Date]])+12)</f>
        <v>6</v>
      </c>
      <c r="AI2128" s="8">
        <f>DATE(YEAR(tblSales[[#This Row],[Invoice Date]]),MONTH(tblSales[[#This Row],[Invoice Date]]),1)</f>
        <v>45444</v>
      </c>
      <c r="AJ2128" t="str">
        <f>_xlfn.XLOOKUP(tblSales[[#This Row],[Product_ID]],Products!$A:$A,Products!$B:$B,"Unknown")</f>
        <v>Kalyan Silks Slippers Sky Blue</v>
      </c>
      <c r="AK2128" s="9">
        <f>IFERROR(tblSales[[#This Row],[Profit]]/tblSales[[#This Row],[Sales Amount]],0)</f>
        <v>0.27063018274400541</v>
      </c>
      <c r="AL2128" t="str">
        <f>IF(tblSales[[#This Row],[Discount %]]&lt;=5,"0-5%",
IF(tblSales[[#This Row],[Discount %]]&lt;=10,"5-10%",
IF(tblSales[[#This Row],[Discount %]]&lt;=15,"10-15%",
IF(tblSales[[#This Row],[Discount %]]&lt;=20,"15-20%","20%+"))))</f>
        <v>0-5%</v>
      </c>
    </row>
    <row r="2129" spans="1:38">
      <c r="A2129" s="2" t="s">
        <v>4097</v>
      </c>
      <c r="B2129" s="11">
        <v>45610</v>
      </c>
      <c r="C2129" s="2" t="s">
        <v>3178</v>
      </c>
      <c r="D2129" s="2" t="s">
        <v>802</v>
      </c>
      <c r="E2129" s="2" t="s">
        <v>1380</v>
      </c>
      <c r="F2129" s="2" t="s">
        <v>177</v>
      </c>
      <c r="G2129" s="2">
        <v>1</v>
      </c>
      <c r="H2129" s="2">
        <v>1203.1600000000001</v>
      </c>
      <c r="I2129" s="2">
        <v>30</v>
      </c>
      <c r="J2129" s="2">
        <v>360.95</v>
      </c>
      <c r="K2129" s="2">
        <v>3</v>
      </c>
      <c r="L2129" s="2">
        <v>25.27</v>
      </c>
      <c r="M2129" s="2">
        <v>867.48</v>
      </c>
      <c r="N2129" s="2">
        <v>954.04</v>
      </c>
      <c r="O2129" s="2">
        <f t="shared" si="82"/>
        <v>-111.82999999999994</v>
      </c>
      <c r="P2129" s="2" t="s">
        <v>29</v>
      </c>
      <c r="Q2129" s="2" t="str">
        <f t="shared" si="83"/>
        <v>Debit Card</v>
      </c>
      <c r="R2129" s="2" t="s">
        <v>20</v>
      </c>
      <c r="S2129" s="2" t="s">
        <v>56</v>
      </c>
      <c r="T2129" s="2" t="s">
        <v>4098</v>
      </c>
      <c r="U2129" s="2" t="s">
        <v>59</v>
      </c>
      <c r="V2129" t="str">
        <f>TEXT(tblSales[[#This Row],[Invoice Date]],"mmm")</f>
        <v>Nov</v>
      </c>
      <c r="W2129">
        <f>MONTH(tblSales[[#This Row],[Invoice Date]])</f>
        <v>11</v>
      </c>
      <c r="X2129">
        <f>YEAR(tblSales[[#This Row],[Invoice Date]])</f>
        <v>2024</v>
      </c>
      <c r="Y2129" t="str">
        <f>TEXT(tblSales[[#This Row],[Invoice Date]],"mmm-yyyy")</f>
        <v>Nov-2024</v>
      </c>
      <c r="Z2129" t="str">
        <f>_xlfn.XLOOKUP(tblSales[[#This Row],[Product_ID]],Products!$A:$A,Products!$C:$C,"Women Dresses")</f>
        <v>Jewellery</v>
      </c>
      <c r="AA2129" t="str">
        <f>_xlfn.XLOOKUP(tblSales[[#This Row],[Product_ID]],Products!$A:$A,Products!$D:$D,"Unknown")</f>
        <v>Necklace</v>
      </c>
      <c r="AB2129" t="str">
        <f>_xlfn.XLOOKUP(tblSales[[#This Row],[Product_ID]],Products!$A:$A,Products!$E:$E,"Unknown")</f>
        <v>W for Woman</v>
      </c>
      <c r="AC2129" t="str">
        <f>_xlfn.XLOOKUP(tblSales[[#This Row],[Store_ID]],Stores!$A:$A,Stores!$B:$B,"Unknown")</f>
        <v>TrendMart Alappuzha Mall Kiosk</v>
      </c>
      <c r="AD2129" t="str">
        <f>_xlfn.XLOOKUP(tblSales[[#This Row],[Store_ID]],Stores!$A:$A,Stores!$E:$E,"Unknown")</f>
        <v>South Zone 1</v>
      </c>
      <c r="AE2129" t="str">
        <f>_xlfn.XLOOKUP(tblSales[[#This Row],[Customer_ID]],Customers!$A:$A,Customers!$B:$B,"Unknown")</f>
        <v>Kavya Gowda</v>
      </c>
      <c r="AF2129" t="str">
        <f>_xlfn.XLOOKUP(tblSales[[#This Row],[Customer_ID]],Customers!$A:$A,Customers!$J:$J,"Unknown")</f>
        <v>Regular</v>
      </c>
      <c r="AG2129" t="str">
        <f>_xlfn.XLOOKUP(tblSales[[#This Row],[Employee_ID]],Employees!$A:$A,Employees!$B:$B,"Unknown")</f>
        <v>Deepak Kamath</v>
      </c>
      <c r="AH2129">
        <f>IF(MONTH(tblSales[[#This Row],[Invoice Date]])&gt;=4,MONTH(tblSales[[#This Row],[Invoice Date]]),MONTH(tblSales[[#This Row],[Invoice Date]])+12)</f>
        <v>11</v>
      </c>
      <c r="AI2129" s="8">
        <f>DATE(YEAR(tblSales[[#This Row],[Invoice Date]]),MONTH(tblSales[[#This Row],[Invoice Date]]),1)</f>
        <v>45597</v>
      </c>
      <c r="AJ2129" t="str">
        <f>_xlfn.XLOOKUP(tblSales[[#This Row],[Product_ID]],Products!$A:$A,Products!$B:$B,"Unknown")</f>
        <v>W for Woman Necklace Beige</v>
      </c>
      <c r="AK2129" s="9">
        <f>IFERROR(tblSales[[#This Row],[Profit]]/tblSales[[#This Row],[Sales Amount]],0)</f>
        <v>-0.12891363489648169</v>
      </c>
      <c r="AL2129" t="str">
        <f>IF(tblSales[[#This Row],[Discount %]]&lt;=5,"0-5%",
IF(tblSales[[#This Row],[Discount %]]&lt;=10,"5-10%",
IF(tblSales[[#This Row],[Discount %]]&lt;=15,"10-15%",
IF(tblSales[[#This Row],[Discount %]]&lt;=20,"15-20%","20%+"))))</f>
        <v>20%+</v>
      </c>
    </row>
    <row r="2130" spans="1:38">
      <c r="A2130" s="2" t="s">
        <v>4099</v>
      </c>
      <c r="B2130" s="11">
        <v>45560</v>
      </c>
      <c r="C2130" s="2" t="s">
        <v>3320</v>
      </c>
      <c r="D2130" s="2" t="s">
        <v>1084</v>
      </c>
      <c r="E2130" s="2" t="s">
        <v>877</v>
      </c>
      <c r="F2130" s="2" t="s">
        <v>98</v>
      </c>
      <c r="G2130" s="2">
        <v>1</v>
      </c>
      <c r="H2130" s="2">
        <v>561.61</v>
      </c>
      <c r="I2130" s="2">
        <v>5</v>
      </c>
      <c r="J2130" s="2">
        <v>28.08</v>
      </c>
      <c r="K2130" s="2">
        <v>5</v>
      </c>
      <c r="L2130" s="2">
        <v>26.68</v>
      </c>
      <c r="M2130" s="2">
        <v>560.21</v>
      </c>
      <c r="N2130" s="2">
        <v>410.37</v>
      </c>
      <c r="O2130" s="2">
        <f t="shared" si="82"/>
        <v>123.16000000000003</v>
      </c>
      <c r="P2130" s="2" t="s">
        <v>32</v>
      </c>
      <c r="Q2130" s="2" t="str">
        <f t="shared" si="83"/>
        <v>UPI</v>
      </c>
      <c r="R2130" s="2" t="s">
        <v>21</v>
      </c>
      <c r="S2130" s="2" t="s">
        <v>57</v>
      </c>
      <c r="T2130" s="2" t="s">
        <v>4100</v>
      </c>
      <c r="U2130" s="2" t="s">
        <v>59</v>
      </c>
      <c r="V2130" t="str">
        <f>TEXT(tblSales[[#This Row],[Invoice Date]],"mmm")</f>
        <v>Sep</v>
      </c>
      <c r="W2130">
        <f>MONTH(tblSales[[#This Row],[Invoice Date]])</f>
        <v>9</v>
      </c>
      <c r="X2130">
        <f>YEAR(tblSales[[#This Row],[Invoice Date]])</f>
        <v>2024</v>
      </c>
      <c r="Y2130" t="str">
        <f>TEXT(tblSales[[#This Row],[Invoice Date]],"mmm-yyyy")</f>
        <v>Sep-2024</v>
      </c>
      <c r="Z2130" t="str">
        <f>_xlfn.XLOOKUP(tblSales[[#This Row],[Product_ID]],Products!$A:$A,Products!$C:$C,"Women Dresses")</f>
        <v>Sportswear</v>
      </c>
      <c r="AA2130" t="str">
        <f>_xlfn.XLOOKUP(tblSales[[#This Row],[Product_ID]],Products!$A:$A,Products!$D:$D,"Unknown")</f>
        <v>Shorts</v>
      </c>
      <c r="AB2130" t="str">
        <f>_xlfn.XLOOKUP(tblSales[[#This Row],[Product_ID]],Products!$A:$A,Products!$E:$E,"Unknown")</f>
        <v>Numero Uno</v>
      </c>
      <c r="AC2130" t="str">
        <f>_xlfn.XLOOKUP(tblSales[[#This Row],[Store_ID]],Stores!$A:$A,Stores!$B:$B,"Unknown")</f>
        <v>TrendMart Kochi Mall Kiosk</v>
      </c>
      <c r="AD2130" t="str">
        <f>_xlfn.XLOOKUP(tblSales[[#This Row],[Store_ID]],Stores!$A:$A,Stores!$E:$E,"Unknown")</f>
        <v>South Zone 1</v>
      </c>
      <c r="AE2130" t="str">
        <f>_xlfn.XLOOKUP(tblSales[[#This Row],[Customer_ID]],Customers!$A:$A,Customers!$B:$B,"Unknown")</f>
        <v>Lokesh Mudaliar</v>
      </c>
      <c r="AF2130" t="str">
        <f>_xlfn.XLOOKUP(tblSales[[#This Row],[Customer_ID]],Customers!$A:$A,Customers!$J:$J,"Unknown")</f>
        <v>Silver</v>
      </c>
      <c r="AG2130" t="str">
        <f>_xlfn.XLOOKUP(tblSales[[#This Row],[Employee_ID]],Employees!$A:$A,Employees!$B:$B,"Unknown")</f>
        <v>Deepthi Iyengar</v>
      </c>
      <c r="AH2130">
        <f>IF(MONTH(tblSales[[#This Row],[Invoice Date]])&gt;=4,MONTH(tblSales[[#This Row],[Invoice Date]]),MONTH(tblSales[[#This Row],[Invoice Date]])+12)</f>
        <v>9</v>
      </c>
      <c r="AI2130" s="8">
        <f>DATE(YEAR(tblSales[[#This Row],[Invoice Date]]),MONTH(tblSales[[#This Row],[Invoice Date]]),1)</f>
        <v>45536</v>
      </c>
      <c r="AJ2130" t="str">
        <f>_xlfn.XLOOKUP(tblSales[[#This Row],[Product_ID]],Products!$A:$A,Products!$B:$B,"Unknown")</f>
        <v>Numero Uno Shorts Sky Blue</v>
      </c>
      <c r="AK2130" s="9">
        <f>IFERROR(tblSales[[#This Row],[Profit]]/tblSales[[#This Row],[Sales Amount]],0)</f>
        <v>0.21984612913014764</v>
      </c>
      <c r="AL2130" t="str">
        <f>IF(tblSales[[#This Row],[Discount %]]&lt;=5,"0-5%",
IF(tblSales[[#This Row],[Discount %]]&lt;=10,"5-10%",
IF(tblSales[[#This Row],[Discount %]]&lt;=15,"10-15%",
IF(tblSales[[#This Row],[Discount %]]&lt;=20,"15-20%","20%+"))))</f>
        <v>0-5%</v>
      </c>
    </row>
    <row r="2131" spans="1:38">
      <c r="A2131" s="2" t="s">
        <v>4101</v>
      </c>
      <c r="B2131" s="11">
        <v>45585</v>
      </c>
      <c r="C2131" s="2" t="s">
        <v>2032</v>
      </c>
      <c r="D2131" s="2" t="s">
        <v>806</v>
      </c>
      <c r="E2131" s="2" t="s">
        <v>471</v>
      </c>
      <c r="F2131" s="2" t="s">
        <v>319</v>
      </c>
      <c r="G2131" s="2">
        <v>2</v>
      </c>
      <c r="H2131" s="2">
        <v>793.62</v>
      </c>
      <c r="I2131" s="2">
        <v>10</v>
      </c>
      <c r="J2131" s="2">
        <v>158.72</v>
      </c>
      <c r="K2131" s="2">
        <v>5</v>
      </c>
      <c r="L2131" s="2">
        <v>71.430000000000007</v>
      </c>
      <c r="M2131" s="2">
        <v>1499.95</v>
      </c>
      <c r="N2131" s="2">
        <v>1050.9000000000001</v>
      </c>
      <c r="O2131" s="2">
        <f t="shared" si="82"/>
        <v>377.61999999999995</v>
      </c>
      <c r="P2131" s="2" t="s">
        <v>27</v>
      </c>
      <c r="Q2131" s="2" t="str">
        <f t="shared" si="83"/>
        <v>Cash</v>
      </c>
      <c r="R2131" s="2" t="s">
        <v>21</v>
      </c>
      <c r="S2131" s="2" t="s">
        <v>56</v>
      </c>
      <c r="T2131" s="2" t="s">
        <v>4052</v>
      </c>
      <c r="U2131" s="2" t="s">
        <v>60</v>
      </c>
      <c r="V2131" t="str">
        <f>TEXT(tblSales[[#This Row],[Invoice Date]],"mmm")</f>
        <v>Oct</v>
      </c>
      <c r="W2131">
        <f>MONTH(tblSales[[#This Row],[Invoice Date]])</f>
        <v>10</v>
      </c>
      <c r="X2131">
        <f>YEAR(tblSales[[#This Row],[Invoice Date]])</f>
        <v>2024</v>
      </c>
      <c r="Y2131" t="str">
        <f>TEXT(tblSales[[#This Row],[Invoice Date]],"mmm-yyyy")</f>
        <v>Oct-2024</v>
      </c>
      <c r="Z2131" t="str">
        <f>_xlfn.XLOOKUP(tblSales[[#This Row],[Product_ID]],Products!$A:$A,Products!$C:$C,"Women Dresses")</f>
        <v>Kids Wear</v>
      </c>
      <c r="AA2131" t="str">
        <f>_xlfn.XLOOKUP(tblSales[[#This Row],[Product_ID]],Products!$A:$A,Products!$D:$D,"Unknown")</f>
        <v>Girls Frock</v>
      </c>
      <c r="AB2131" t="str">
        <f>_xlfn.XLOOKUP(tblSales[[#This Row],[Product_ID]],Products!$A:$A,Products!$E:$E,"Unknown")</f>
        <v>Sonata</v>
      </c>
      <c r="AC2131" t="str">
        <f>_xlfn.XLOOKUP(tblSales[[#This Row],[Store_ID]],Stores!$A:$A,Stores!$B:$B,"Unknown")</f>
        <v>TrendMart Kochi Standard</v>
      </c>
      <c r="AD2131" t="str">
        <f>_xlfn.XLOOKUP(tblSales[[#This Row],[Store_ID]],Stores!$A:$A,Stores!$E:$E,"Unknown")</f>
        <v>South Zone 1</v>
      </c>
      <c r="AE2131" t="str">
        <f>_xlfn.XLOOKUP(tblSales[[#This Row],[Customer_ID]],Customers!$A:$A,Customers!$B:$B,"Unknown")</f>
        <v>Arun Chandran</v>
      </c>
      <c r="AF2131" t="str">
        <f>_xlfn.XLOOKUP(tblSales[[#This Row],[Customer_ID]],Customers!$A:$A,Customers!$J:$J,"Unknown")</f>
        <v>Regular</v>
      </c>
      <c r="AG2131" t="str">
        <f>_xlfn.XLOOKUP(tblSales[[#This Row],[Employee_ID]],Employees!$A:$A,Employees!$B:$B,"Unknown")</f>
        <v>Sathish Sundaram</v>
      </c>
      <c r="AH2131">
        <f>IF(MONTH(tblSales[[#This Row],[Invoice Date]])&gt;=4,MONTH(tblSales[[#This Row],[Invoice Date]]),MONTH(tblSales[[#This Row],[Invoice Date]])+12)</f>
        <v>10</v>
      </c>
      <c r="AI2131" s="8">
        <f>DATE(YEAR(tblSales[[#This Row],[Invoice Date]]),MONTH(tblSales[[#This Row],[Invoice Date]]),1)</f>
        <v>45566</v>
      </c>
      <c r="AJ2131" t="str">
        <f>_xlfn.XLOOKUP(tblSales[[#This Row],[Product_ID]],Products!$A:$A,Products!$B:$B,"Unknown")</f>
        <v>Sonata Girls Frock Cream</v>
      </c>
      <c r="AK2131" s="9">
        <f>IFERROR(tblSales[[#This Row],[Profit]]/tblSales[[#This Row],[Sales Amount]],0)</f>
        <v>0.25175505850195001</v>
      </c>
      <c r="AL2131" t="str">
        <f>IF(tblSales[[#This Row],[Discount %]]&lt;=5,"0-5%",
IF(tblSales[[#This Row],[Discount %]]&lt;=10,"5-10%",
IF(tblSales[[#This Row],[Discount %]]&lt;=15,"10-15%",
IF(tblSales[[#This Row],[Discount %]]&lt;=20,"15-20%","20%+"))))</f>
        <v>5-10%</v>
      </c>
    </row>
    <row r="2132" spans="1:38">
      <c r="A2132" s="2" t="s">
        <v>4102</v>
      </c>
      <c r="B2132" s="11">
        <v>45613</v>
      </c>
      <c r="C2132" s="2" t="s">
        <v>1535</v>
      </c>
      <c r="D2132" s="2" t="s">
        <v>573</v>
      </c>
      <c r="E2132" s="2" t="s">
        <v>97</v>
      </c>
      <c r="F2132" s="2" t="s">
        <v>523</v>
      </c>
      <c r="G2132" s="2">
        <v>3</v>
      </c>
      <c r="H2132" s="2">
        <v>7941.96</v>
      </c>
      <c r="I2132" s="2">
        <v>20</v>
      </c>
      <c r="J2132" s="2">
        <v>4765.18</v>
      </c>
      <c r="K2132" s="2">
        <v>3</v>
      </c>
      <c r="L2132" s="2">
        <v>571.82000000000005</v>
      </c>
      <c r="M2132" s="2">
        <v>19632.52</v>
      </c>
      <c r="N2132" s="2">
        <v>14601.63</v>
      </c>
      <c r="O2132" s="2">
        <f t="shared" si="82"/>
        <v>4459.0700000000015</v>
      </c>
      <c r="P2132" s="2" t="s">
        <v>32</v>
      </c>
      <c r="Q2132" s="2" t="str">
        <f t="shared" si="83"/>
        <v>UPI</v>
      </c>
      <c r="R2132" s="2" t="s">
        <v>20</v>
      </c>
      <c r="S2132" s="2" t="s">
        <v>56</v>
      </c>
      <c r="T2132" s="2" t="s">
        <v>1437</v>
      </c>
      <c r="U2132" s="2" t="s">
        <v>60</v>
      </c>
      <c r="V2132" t="str">
        <f>TEXT(tblSales[[#This Row],[Invoice Date]],"mmm")</f>
        <v>Nov</v>
      </c>
      <c r="W2132">
        <f>MONTH(tblSales[[#This Row],[Invoice Date]])</f>
        <v>11</v>
      </c>
      <c r="X2132">
        <f>YEAR(tblSales[[#This Row],[Invoice Date]])</f>
        <v>2024</v>
      </c>
      <c r="Y2132" t="str">
        <f>TEXT(tblSales[[#This Row],[Invoice Date]],"mmm-yyyy")</f>
        <v>Nov-2024</v>
      </c>
      <c r="Z2132" t="str">
        <f>_xlfn.XLOOKUP(tblSales[[#This Row],[Product_ID]],Products!$A:$A,Products!$C:$C,"Women Dresses")</f>
        <v>Jewellery</v>
      </c>
      <c r="AA2132" t="str">
        <f>_xlfn.XLOOKUP(tblSales[[#This Row],[Product_ID]],Products!$A:$A,Products!$D:$D,"Unknown")</f>
        <v>Earrings</v>
      </c>
      <c r="AB2132" t="str">
        <f>_xlfn.XLOOKUP(tblSales[[#This Row],[Product_ID]],Products!$A:$A,Products!$E:$E,"Unknown")</f>
        <v>Global Desi</v>
      </c>
      <c r="AC2132" t="str">
        <f>_xlfn.XLOOKUP(tblSales[[#This Row],[Store_ID]],Stores!$A:$A,Stores!$B:$B,"Unknown")</f>
        <v>TrendMart Tirunelveli High Street</v>
      </c>
      <c r="AD2132" t="str">
        <f>_xlfn.XLOOKUP(tblSales[[#This Row],[Store_ID]],Stores!$A:$A,Stores!$E:$E,"Unknown")</f>
        <v>South Zone 1</v>
      </c>
      <c r="AE2132" t="str">
        <f>_xlfn.XLOOKUP(tblSales[[#This Row],[Customer_ID]],Customers!$A:$A,Customers!$B:$B,"Unknown")</f>
        <v>Chandra Mishra</v>
      </c>
      <c r="AF2132" t="str">
        <f>_xlfn.XLOOKUP(tblSales[[#This Row],[Customer_ID]],Customers!$A:$A,Customers!$J:$J,"Unknown")</f>
        <v>Regular</v>
      </c>
      <c r="AG2132" t="str">
        <f>_xlfn.XLOOKUP(tblSales[[#This Row],[Employee_ID]],Employees!$A:$A,Employees!$B:$B,"Unknown")</f>
        <v>Vinod Hegde</v>
      </c>
      <c r="AH2132">
        <f>IF(MONTH(tblSales[[#This Row],[Invoice Date]])&gt;=4,MONTH(tblSales[[#This Row],[Invoice Date]]),MONTH(tblSales[[#This Row],[Invoice Date]])+12)</f>
        <v>11</v>
      </c>
      <c r="AI2132" s="8">
        <f>DATE(YEAR(tblSales[[#This Row],[Invoice Date]]),MONTH(tblSales[[#This Row],[Invoice Date]]),1)</f>
        <v>45597</v>
      </c>
      <c r="AJ2132" t="str">
        <f>_xlfn.XLOOKUP(tblSales[[#This Row],[Product_ID]],Products!$A:$A,Products!$B:$B,"Unknown")</f>
        <v>Global Desi Earrings Green</v>
      </c>
      <c r="AK2132" s="9">
        <f>IFERROR(tblSales[[#This Row],[Profit]]/tblSales[[#This Row],[Sales Amount]],0)</f>
        <v>0.22712672647220028</v>
      </c>
      <c r="AL2132" t="str">
        <f>IF(tblSales[[#This Row],[Discount %]]&lt;=5,"0-5%",
IF(tblSales[[#This Row],[Discount %]]&lt;=10,"5-10%",
IF(tblSales[[#This Row],[Discount %]]&lt;=15,"10-15%",
IF(tblSales[[#This Row],[Discount %]]&lt;=20,"15-20%","20%+"))))</f>
        <v>15-20%</v>
      </c>
    </row>
    <row r="2133" spans="1:38">
      <c r="A2133" s="2" t="s">
        <v>4103</v>
      </c>
      <c r="B2133" s="11">
        <v>45732</v>
      </c>
      <c r="C2133" s="2" t="s">
        <v>3213</v>
      </c>
      <c r="D2133" s="2" t="s">
        <v>876</v>
      </c>
      <c r="E2133" s="2" t="s">
        <v>115</v>
      </c>
      <c r="F2133" s="2" t="s">
        <v>128</v>
      </c>
      <c r="G2133" s="2">
        <v>2</v>
      </c>
      <c r="H2133" s="2">
        <v>1316.2</v>
      </c>
      <c r="I2133" s="2">
        <v>0</v>
      </c>
      <c r="J2133" s="2">
        <v>0</v>
      </c>
      <c r="K2133" s="2">
        <v>12</v>
      </c>
      <c r="L2133" s="2">
        <v>315.89</v>
      </c>
      <c r="M2133" s="2">
        <v>2948.29</v>
      </c>
      <c r="N2133" s="2">
        <v>1621.24</v>
      </c>
      <c r="O2133" s="2">
        <f t="shared" si="82"/>
        <v>1011.16</v>
      </c>
      <c r="P2133" s="2" t="s">
        <v>27</v>
      </c>
      <c r="Q2133" s="2" t="str">
        <f t="shared" si="83"/>
        <v>Cash</v>
      </c>
      <c r="R2133" s="2" t="s">
        <v>20</v>
      </c>
      <c r="S2133" s="2" t="s">
        <v>56</v>
      </c>
      <c r="T2133" s="2" t="s">
        <v>1174</v>
      </c>
      <c r="U2133" s="2" t="s">
        <v>60</v>
      </c>
      <c r="V2133" t="str">
        <f>TEXT(tblSales[[#This Row],[Invoice Date]],"mmm")</f>
        <v>Mar</v>
      </c>
      <c r="W2133">
        <f>MONTH(tblSales[[#This Row],[Invoice Date]])</f>
        <v>3</v>
      </c>
      <c r="X2133">
        <f>YEAR(tblSales[[#This Row],[Invoice Date]])</f>
        <v>2025</v>
      </c>
      <c r="Y2133" t="str">
        <f>TEXT(tblSales[[#This Row],[Invoice Date]],"mmm-yyyy")</f>
        <v>Mar-2025</v>
      </c>
      <c r="Z2133" t="str">
        <f>_xlfn.XLOOKUP(tblSales[[#This Row],[Product_ID]],Products!$A:$A,Products!$C:$C,"Women Dresses")</f>
        <v>Women Dresses</v>
      </c>
      <c r="AA2133" t="str">
        <f>_xlfn.XLOOKUP(tblSales[[#This Row],[Product_ID]],Products!$A:$A,Products!$D:$D,"Unknown")</f>
        <v>Shirt Dress</v>
      </c>
      <c r="AB2133" t="str">
        <f>_xlfn.XLOOKUP(tblSales[[#This Row],[Product_ID]],Products!$A:$A,Products!$E:$E,"Unknown")</f>
        <v>Fabindia</v>
      </c>
      <c r="AC2133" t="str">
        <f>_xlfn.XLOOKUP(tblSales[[#This Row],[Store_ID]],Stores!$A:$A,Stores!$B:$B,"Unknown")</f>
        <v>TrendMart Thoothukudi Flagship</v>
      </c>
      <c r="AD2133" t="str">
        <f>_xlfn.XLOOKUP(tblSales[[#This Row],[Store_ID]],Stores!$A:$A,Stores!$E:$E,"Unknown")</f>
        <v>South Zone 1</v>
      </c>
      <c r="AE2133" t="str">
        <f>_xlfn.XLOOKUP(tblSales[[#This Row],[Customer_ID]],Customers!$A:$A,Customers!$B:$B,"Unknown")</f>
        <v>Rajesh Mishra</v>
      </c>
      <c r="AF2133" t="str">
        <f>_xlfn.XLOOKUP(tblSales[[#This Row],[Customer_ID]],Customers!$A:$A,Customers!$J:$J,"Unknown")</f>
        <v>Regular</v>
      </c>
      <c r="AG2133" t="str">
        <f>_xlfn.XLOOKUP(tblSales[[#This Row],[Employee_ID]],Employees!$A:$A,Employees!$B:$B,"Unknown")</f>
        <v>Praveen Gupta</v>
      </c>
      <c r="AH2133">
        <f>IF(MONTH(tblSales[[#This Row],[Invoice Date]])&gt;=4,MONTH(tblSales[[#This Row],[Invoice Date]]),MONTH(tblSales[[#This Row],[Invoice Date]])+12)</f>
        <v>15</v>
      </c>
      <c r="AI2133" s="8">
        <f>DATE(YEAR(tblSales[[#This Row],[Invoice Date]]),MONTH(tblSales[[#This Row],[Invoice Date]]),1)</f>
        <v>45717</v>
      </c>
      <c r="AJ2133" t="str">
        <f>_xlfn.XLOOKUP(tblSales[[#This Row],[Product_ID]],Products!$A:$A,Products!$B:$B,"Unknown")</f>
        <v>Fabindia Shirt Dress Navy Blue</v>
      </c>
      <c r="AK2133" s="9">
        <f>IFERROR(tblSales[[#This Row],[Profit]]/tblSales[[#This Row],[Sales Amount]],0)</f>
        <v>0.34296490508057215</v>
      </c>
      <c r="AL2133" t="str">
        <f>IF(tblSales[[#This Row],[Discount %]]&lt;=5,"0-5%",
IF(tblSales[[#This Row],[Discount %]]&lt;=10,"5-10%",
IF(tblSales[[#This Row],[Discount %]]&lt;=15,"10-15%",
IF(tblSales[[#This Row],[Discount %]]&lt;=20,"15-20%","20%+"))))</f>
        <v>0-5%</v>
      </c>
    </row>
    <row r="2134" spans="1:38">
      <c r="A2134" s="2" t="s">
        <v>4104</v>
      </c>
      <c r="B2134" s="11">
        <v>45484</v>
      </c>
      <c r="C2134" s="2" t="s">
        <v>1670</v>
      </c>
      <c r="D2134" s="2" t="s">
        <v>527</v>
      </c>
      <c r="E2134" s="2" t="s">
        <v>754</v>
      </c>
      <c r="F2134" s="2" t="s">
        <v>319</v>
      </c>
      <c r="G2134" s="2">
        <v>2</v>
      </c>
      <c r="H2134" s="2">
        <v>840.34</v>
      </c>
      <c r="I2134" s="2">
        <v>10</v>
      </c>
      <c r="J2134" s="2">
        <v>168.07</v>
      </c>
      <c r="K2134" s="2">
        <v>5</v>
      </c>
      <c r="L2134" s="2">
        <v>75.63</v>
      </c>
      <c r="M2134" s="2">
        <v>1588.24</v>
      </c>
      <c r="N2134" s="2">
        <v>1259.44</v>
      </c>
      <c r="O2134" s="2">
        <f t="shared" si="82"/>
        <v>253.16999999999996</v>
      </c>
      <c r="P2134" s="2" t="s">
        <v>27</v>
      </c>
      <c r="Q2134" s="2" t="str">
        <f t="shared" si="83"/>
        <v>Cash</v>
      </c>
      <c r="R2134" s="2" t="s">
        <v>20</v>
      </c>
      <c r="S2134" s="2" t="s">
        <v>56</v>
      </c>
      <c r="T2134" s="2" t="s">
        <v>2028</v>
      </c>
      <c r="U2134" s="2" t="s">
        <v>59</v>
      </c>
      <c r="V2134" t="str">
        <f>TEXT(tblSales[[#This Row],[Invoice Date]],"mmm")</f>
        <v>Jul</v>
      </c>
      <c r="W2134">
        <f>MONTH(tblSales[[#This Row],[Invoice Date]])</f>
        <v>7</v>
      </c>
      <c r="X2134">
        <f>YEAR(tblSales[[#This Row],[Invoice Date]])</f>
        <v>2024</v>
      </c>
      <c r="Y2134" t="str">
        <f>TEXT(tblSales[[#This Row],[Invoice Date]],"mmm-yyyy")</f>
        <v>Jul-2024</v>
      </c>
      <c r="Z2134" t="str">
        <f>_xlfn.XLOOKUP(tblSales[[#This Row],[Product_ID]],Products!$A:$A,Products!$C:$C,"Women Dresses")</f>
        <v>Women Tops</v>
      </c>
      <c r="AA2134" t="str">
        <f>_xlfn.XLOOKUP(tblSales[[#This Row],[Product_ID]],Products!$A:$A,Products!$D:$D,"Unknown")</f>
        <v>Crop Top</v>
      </c>
      <c r="AB2134" t="str">
        <f>_xlfn.XLOOKUP(tblSales[[#This Row],[Product_ID]],Products!$A:$A,Products!$E:$E,"Unknown")</f>
        <v>Ramraj Cotton</v>
      </c>
      <c r="AC2134" t="str">
        <f>_xlfn.XLOOKUP(tblSales[[#This Row],[Store_ID]],Stores!$A:$A,Stores!$B:$B,"Unknown")</f>
        <v>TrendMart Tirunelveli Flagship</v>
      </c>
      <c r="AD2134" t="str">
        <f>_xlfn.XLOOKUP(tblSales[[#This Row],[Store_ID]],Stores!$A:$A,Stores!$E:$E,"Unknown")</f>
        <v>South Zone 1</v>
      </c>
      <c r="AE2134" t="str">
        <f>_xlfn.XLOOKUP(tblSales[[#This Row],[Customer_ID]],Customers!$A:$A,Customers!$B:$B,"Unknown")</f>
        <v>Bharathi Pandian</v>
      </c>
      <c r="AF2134" t="str">
        <f>_xlfn.XLOOKUP(tblSales[[#This Row],[Customer_ID]],Customers!$A:$A,Customers!$J:$J,"Unknown")</f>
        <v>Regular</v>
      </c>
      <c r="AG2134" t="str">
        <f>_xlfn.XLOOKUP(tblSales[[#This Row],[Employee_ID]],Employees!$A:$A,Employees!$B:$B,"Unknown")</f>
        <v>Sathish Sundaram</v>
      </c>
      <c r="AH2134">
        <f>IF(MONTH(tblSales[[#This Row],[Invoice Date]])&gt;=4,MONTH(tblSales[[#This Row],[Invoice Date]]),MONTH(tblSales[[#This Row],[Invoice Date]])+12)</f>
        <v>7</v>
      </c>
      <c r="AI2134" s="8">
        <f>DATE(YEAR(tblSales[[#This Row],[Invoice Date]]),MONTH(tblSales[[#This Row],[Invoice Date]]),1)</f>
        <v>45474</v>
      </c>
      <c r="AJ2134" t="str">
        <f>_xlfn.XLOOKUP(tblSales[[#This Row],[Product_ID]],Products!$A:$A,Products!$B:$B,"Unknown")</f>
        <v>Ramraj Cotton Crop Top Pink</v>
      </c>
      <c r="AK2134" s="9">
        <f>IFERROR(tblSales[[#This Row],[Profit]]/tblSales[[#This Row],[Sales Amount]],0)</f>
        <v>0.15940286102855988</v>
      </c>
      <c r="AL2134" t="str">
        <f>IF(tblSales[[#This Row],[Discount %]]&lt;=5,"0-5%",
IF(tblSales[[#This Row],[Discount %]]&lt;=10,"5-10%",
IF(tblSales[[#This Row],[Discount %]]&lt;=15,"10-15%",
IF(tblSales[[#This Row],[Discount %]]&lt;=20,"15-20%","20%+"))))</f>
        <v>5-10%</v>
      </c>
    </row>
    <row r="2135" spans="1:38">
      <c r="A2135" s="2" t="s">
        <v>4105</v>
      </c>
      <c r="B2135" s="11">
        <v>45611</v>
      </c>
      <c r="C2135" s="2" t="s">
        <v>972</v>
      </c>
      <c r="D2135" s="2" t="s">
        <v>362</v>
      </c>
      <c r="E2135" s="2" t="s">
        <v>532</v>
      </c>
      <c r="F2135" s="2" t="s">
        <v>104</v>
      </c>
      <c r="G2135" s="2">
        <v>2</v>
      </c>
      <c r="H2135" s="2">
        <v>1073.6099999999999</v>
      </c>
      <c r="I2135" s="2">
        <v>25</v>
      </c>
      <c r="J2135" s="2">
        <v>536.79999999999995</v>
      </c>
      <c r="K2135" s="2">
        <v>12</v>
      </c>
      <c r="L2135" s="2">
        <v>193.25</v>
      </c>
      <c r="M2135" s="2">
        <v>1803.67</v>
      </c>
      <c r="N2135" s="2">
        <v>1732.12</v>
      </c>
      <c r="O2135" s="2">
        <f t="shared" si="82"/>
        <v>-121.69999999999982</v>
      </c>
      <c r="P2135" s="2" t="s">
        <v>32</v>
      </c>
      <c r="Q2135" s="2" t="str">
        <f t="shared" si="83"/>
        <v>UPI</v>
      </c>
      <c r="R2135" s="2" t="s">
        <v>20</v>
      </c>
      <c r="S2135" s="2" t="s">
        <v>56</v>
      </c>
      <c r="T2135" s="2" t="s">
        <v>1075</v>
      </c>
      <c r="U2135" s="2" t="s">
        <v>59</v>
      </c>
      <c r="V2135" t="str">
        <f>TEXT(tblSales[[#This Row],[Invoice Date]],"mmm")</f>
        <v>Nov</v>
      </c>
      <c r="W2135">
        <f>MONTH(tblSales[[#This Row],[Invoice Date]])</f>
        <v>11</v>
      </c>
      <c r="X2135">
        <f>YEAR(tblSales[[#This Row],[Invoice Date]])</f>
        <v>2024</v>
      </c>
      <c r="Y2135" t="str">
        <f>TEXT(tblSales[[#This Row],[Invoice Date]],"mmm-yyyy")</f>
        <v>Nov-2024</v>
      </c>
      <c r="Z2135" t="str">
        <f>_xlfn.XLOOKUP(tblSales[[#This Row],[Product_ID]],Products!$A:$A,Products!$C:$C,"Women Dresses")</f>
        <v>Men Jeans</v>
      </c>
      <c r="AA2135" t="str">
        <f>_xlfn.XLOOKUP(tblSales[[#This Row],[Product_ID]],Products!$A:$A,Products!$D:$D,"Unknown")</f>
        <v>Slim Fit</v>
      </c>
      <c r="AB2135" t="str">
        <f>_xlfn.XLOOKUP(tblSales[[#This Row],[Product_ID]],Products!$A:$A,Products!$E:$E,"Unknown")</f>
        <v>Raymond</v>
      </c>
      <c r="AC2135" t="str">
        <f>_xlfn.XLOOKUP(tblSales[[#This Row],[Store_ID]],Stores!$A:$A,Stores!$B:$B,"Unknown")</f>
        <v>TrendMart Nizamabad Standard</v>
      </c>
      <c r="AD2135" t="str">
        <f>_xlfn.XLOOKUP(tblSales[[#This Row],[Store_ID]],Stores!$A:$A,Stores!$E:$E,"Unknown")</f>
        <v>South Zone 2</v>
      </c>
      <c r="AE2135" t="str">
        <f>_xlfn.XLOOKUP(tblSales[[#This Row],[Customer_ID]],Customers!$A:$A,Customers!$B:$B,"Unknown")</f>
        <v>Bhagya Sharma</v>
      </c>
      <c r="AF2135" t="str">
        <f>_xlfn.XLOOKUP(tblSales[[#This Row],[Customer_ID]],Customers!$A:$A,Customers!$J:$J,"Unknown")</f>
        <v>Gold</v>
      </c>
      <c r="AG2135" t="str">
        <f>_xlfn.XLOOKUP(tblSales[[#This Row],[Employee_ID]],Employees!$A:$A,Employees!$B:$B,"Unknown")</f>
        <v>Meena Krishnan</v>
      </c>
      <c r="AH2135">
        <f>IF(MONTH(tblSales[[#This Row],[Invoice Date]])&gt;=4,MONTH(tblSales[[#This Row],[Invoice Date]]),MONTH(tblSales[[#This Row],[Invoice Date]])+12)</f>
        <v>11</v>
      </c>
      <c r="AI2135" s="8">
        <f>DATE(YEAR(tblSales[[#This Row],[Invoice Date]]),MONTH(tblSales[[#This Row],[Invoice Date]]),1)</f>
        <v>45597</v>
      </c>
      <c r="AJ2135" t="str">
        <f>_xlfn.XLOOKUP(tblSales[[#This Row],[Product_ID]],Products!$A:$A,Products!$B:$B,"Unknown")</f>
        <v>Raymond Slim Fit Beige</v>
      </c>
      <c r="AK2135" s="9">
        <f>IFERROR(tblSales[[#This Row],[Profit]]/tblSales[[#This Row],[Sales Amount]],0)</f>
        <v>-6.7473540059988693E-2</v>
      </c>
      <c r="AL2135" t="str">
        <f>IF(tblSales[[#This Row],[Discount %]]&lt;=5,"0-5%",
IF(tblSales[[#This Row],[Discount %]]&lt;=10,"5-10%",
IF(tblSales[[#This Row],[Discount %]]&lt;=15,"10-15%",
IF(tblSales[[#This Row],[Discount %]]&lt;=20,"15-20%","20%+"))))</f>
        <v>20%+</v>
      </c>
    </row>
    <row r="2136" spans="1:38">
      <c r="A2136" s="2" t="s">
        <v>4106</v>
      </c>
      <c r="B2136" s="11">
        <v>45585</v>
      </c>
      <c r="C2136" s="2" t="s">
        <v>3859</v>
      </c>
      <c r="D2136" s="2" t="s">
        <v>2807</v>
      </c>
      <c r="E2136" s="2" t="s">
        <v>448</v>
      </c>
      <c r="F2136" s="2" t="s">
        <v>122</v>
      </c>
      <c r="G2136" s="2">
        <v>3</v>
      </c>
      <c r="H2136" s="2">
        <v>1292.8399999999999</v>
      </c>
      <c r="I2136" s="2">
        <v>0</v>
      </c>
      <c r="J2136" s="2">
        <v>0</v>
      </c>
      <c r="K2136" s="2">
        <v>12</v>
      </c>
      <c r="L2136" s="2">
        <v>465.42</v>
      </c>
      <c r="M2136" s="2">
        <v>4343.9399999999996</v>
      </c>
      <c r="N2136" s="2">
        <v>2395.38</v>
      </c>
      <c r="O2136" s="2">
        <f t="shared" si="82"/>
        <v>1483.1399999999994</v>
      </c>
      <c r="P2136" s="2" t="s">
        <v>31</v>
      </c>
      <c r="Q2136" s="2" t="str">
        <f t="shared" si="83"/>
        <v>Net Banking</v>
      </c>
      <c r="R2136" s="2" t="s">
        <v>21</v>
      </c>
      <c r="S2136" s="2" t="s">
        <v>56</v>
      </c>
      <c r="T2136" s="2" t="s">
        <v>2016</v>
      </c>
      <c r="U2136" s="2" t="s">
        <v>60</v>
      </c>
      <c r="V2136" t="str">
        <f>TEXT(tblSales[[#This Row],[Invoice Date]],"mmm")</f>
        <v>Oct</v>
      </c>
      <c r="W2136">
        <f>MONTH(tblSales[[#This Row],[Invoice Date]])</f>
        <v>10</v>
      </c>
      <c r="X2136">
        <f>YEAR(tblSales[[#This Row],[Invoice Date]])</f>
        <v>2024</v>
      </c>
      <c r="Y2136" t="str">
        <f>TEXT(tblSales[[#This Row],[Invoice Date]],"mmm-yyyy")</f>
        <v>Oct-2024</v>
      </c>
      <c r="Z2136" t="str">
        <f>_xlfn.XLOOKUP(tblSales[[#This Row],[Product_ID]],Products!$A:$A,Products!$C:$C,"Women Dresses")</f>
        <v>Men Trousers</v>
      </c>
      <c r="AA2136" t="str">
        <f>_xlfn.XLOOKUP(tblSales[[#This Row],[Product_ID]],Products!$A:$A,Products!$D:$D,"Unknown")</f>
        <v>Formal Trouser</v>
      </c>
      <c r="AB2136" t="str">
        <f>_xlfn.XLOOKUP(tblSales[[#This Row],[Product_ID]],Products!$A:$A,Products!$E:$E,"Unknown")</f>
        <v>Arrow</v>
      </c>
      <c r="AC2136" t="str">
        <f>_xlfn.XLOOKUP(tblSales[[#This Row],[Store_ID]],Stores!$A:$A,Stores!$B:$B,"Unknown")</f>
        <v>TrendMart Nellore High Street</v>
      </c>
      <c r="AD2136" t="str">
        <f>_xlfn.XLOOKUP(tblSales[[#This Row],[Store_ID]],Stores!$A:$A,Stores!$E:$E,"Unknown")</f>
        <v>South Zone 3</v>
      </c>
      <c r="AE2136" t="str">
        <f>_xlfn.XLOOKUP(tblSales[[#This Row],[Customer_ID]],Customers!$A:$A,Customers!$B:$B,"Unknown")</f>
        <v>Jagan Gopalakrishnan</v>
      </c>
      <c r="AF2136" t="str">
        <f>_xlfn.XLOOKUP(tblSales[[#This Row],[Customer_ID]],Customers!$A:$A,Customers!$J:$J,"Unknown")</f>
        <v>Silver</v>
      </c>
      <c r="AG2136" t="str">
        <f>_xlfn.XLOOKUP(tblSales[[#This Row],[Employee_ID]],Employees!$A:$A,Employees!$B:$B,"Unknown")</f>
        <v>Rahul Krishnan</v>
      </c>
      <c r="AH2136">
        <f>IF(MONTH(tblSales[[#This Row],[Invoice Date]])&gt;=4,MONTH(tblSales[[#This Row],[Invoice Date]]),MONTH(tblSales[[#This Row],[Invoice Date]])+12)</f>
        <v>10</v>
      </c>
      <c r="AI2136" s="8">
        <f>DATE(YEAR(tblSales[[#This Row],[Invoice Date]]),MONTH(tblSales[[#This Row],[Invoice Date]]),1)</f>
        <v>45566</v>
      </c>
      <c r="AJ2136" t="str">
        <f>_xlfn.XLOOKUP(tblSales[[#This Row],[Product_ID]],Products!$A:$A,Products!$B:$B,"Unknown")</f>
        <v>Arrow Formal Trouser Brown</v>
      </c>
      <c r="AK2136" s="9">
        <f>IFERROR(tblSales[[#This Row],[Profit]]/tblSales[[#This Row],[Sales Amount]],0)</f>
        <v>0.34142736778132282</v>
      </c>
      <c r="AL2136" t="str">
        <f>IF(tblSales[[#This Row],[Discount %]]&lt;=5,"0-5%",
IF(tblSales[[#This Row],[Discount %]]&lt;=10,"5-10%",
IF(tblSales[[#This Row],[Discount %]]&lt;=15,"10-15%",
IF(tblSales[[#This Row],[Discount %]]&lt;=20,"15-20%","20%+"))))</f>
        <v>0-5%</v>
      </c>
    </row>
    <row r="2137" spans="1:38">
      <c r="A2137" s="2" t="s">
        <v>4107</v>
      </c>
      <c r="B2137" s="11">
        <v>45397</v>
      </c>
      <c r="C2137" s="2" t="s">
        <v>3299</v>
      </c>
      <c r="D2137" s="2" t="s">
        <v>108</v>
      </c>
      <c r="E2137" s="2" t="s">
        <v>448</v>
      </c>
      <c r="F2137" s="2" t="s">
        <v>475</v>
      </c>
      <c r="G2137" s="2">
        <v>1</v>
      </c>
      <c r="H2137" s="2">
        <v>4716.7</v>
      </c>
      <c r="I2137" s="2">
        <v>20</v>
      </c>
      <c r="J2137" s="2">
        <v>943.34</v>
      </c>
      <c r="K2137" s="2">
        <v>12</v>
      </c>
      <c r="L2137" s="2">
        <v>452.8</v>
      </c>
      <c r="M2137" s="2">
        <v>4226.16</v>
      </c>
      <c r="N2137" s="2">
        <v>3370.8</v>
      </c>
      <c r="O2137" s="2">
        <f t="shared" si="82"/>
        <v>402.55999999999966</v>
      </c>
      <c r="P2137" s="2" t="s">
        <v>29</v>
      </c>
      <c r="Q2137" s="2" t="str">
        <f t="shared" si="83"/>
        <v>Debit Card</v>
      </c>
      <c r="R2137" s="2" t="s">
        <v>20</v>
      </c>
      <c r="S2137" s="2" t="s">
        <v>56</v>
      </c>
      <c r="T2137" s="2" t="s">
        <v>553</v>
      </c>
      <c r="U2137" s="2" t="s">
        <v>59</v>
      </c>
      <c r="V2137" t="str">
        <f>TEXT(tblSales[[#This Row],[Invoice Date]],"mmm")</f>
        <v>Apr</v>
      </c>
      <c r="W2137">
        <f>MONTH(tblSales[[#This Row],[Invoice Date]])</f>
        <v>4</v>
      </c>
      <c r="X2137">
        <f>YEAR(tblSales[[#This Row],[Invoice Date]])</f>
        <v>2024</v>
      </c>
      <c r="Y2137" t="str">
        <f>TEXT(tblSales[[#This Row],[Invoice Date]],"mmm-yyyy")</f>
        <v>Apr-2024</v>
      </c>
      <c r="Z2137" t="str">
        <f>_xlfn.XLOOKUP(tblSales[[#This Row],[Product_ID]],Products!$A:$A,Products!$C:$C,"Women Dresses")</f>
        <v>Women Sarees</v>
      </c>
      <c r="AA2137" t="str">
        <f>_xlfn.XLOOKUP(tblSales[[#This Row],[Product_ID]],Products!$A:$A,Products!$D:$D,"Unknown")</f>
        <v>Printed Saree</v>
      </c>
      <c r="AB2137" t="str">
        <f>_xlfn.XLOOKUP(tblSales[[#This Row],[Product_ID]],Products!$A:$A,Products!$E:$E,"Unknown")</f>
        <v>Max Fashion</v>
      </c>
      <c r="AC2137" t="str">
        <f>_xlfn.XLOOKUP(tblSales[[#This Row],[Store_ID]],Stores!$A:$A,Stores!$B:$B,"Unknown")</f>
        <v>TrendMart Nellore High Street</v>
      </c>
      <c r="AD2137" t="str">
        <f>_xlfn.XLOOKUP(tblSales[[#This Row],[Store_ID]],Stores!$A:$A,Stores!$E:$E,"Unknown")</f>
        <v>South Zone 3</v>
      </c>
      <c r="AE2137" t="str">
        <f>_xlfn.XLOOKUP(tblSales[[#This Row],[Customer_ID]],Customers!$A:$A,Customers!$B:$B,"Unknown")</f>
        <v>Sunita Gopalakrishnan</v>
      </c>
      <c r="AF2137" t="str">
        <f>_xlfn.XLOOKUP(tblSales[[#This Row],[Customer_ID]],Customers!$A:$A,Customers!$J:$J,"Unknown")</f>
        <v>Silver</v>
      </c>
      <c r="AG2137" t="str">
        <f>_xlfn.XLOOKUP(tblSales[[#This Row],[Employee_ID]],Employees!$A:$A,Employees!$B:$B,"Unknown")</f>
        <v>Arjun Krishnan</v>
      </c>
      <c r="AH2137">
        <f>IF(MONTH(tblSales[[#This Row],[Invoice Date]])&gt;=4,MONTH(tblSales[[#This Row],[Invoice Date]]),MONTH(tblSales[[#This Row],[Invoice Date]])+12)</f>
        <v>4</v>
      </c>
      <c r="AI2137" s="8">
        <f>DATE(YEAR(tblSales[[#This Row],[Invoice Date]]),MONTH(tblSales[[#This Row],[Invoice Date]]),1)</f>
        <v>45383</v>
      </c>
      <c r="AJ2137" t="str">
        <f>_xlfn.XLOOKUP(tblSales[[#This Row],[Product_ID]],Products!$A:$A,Products!$B:$B,"Unknown")</f>
        <v>Max Fashion Printed Saree Brown</v>
      </c>
      <c r="AK2137" s="9">
        <f>IFERROR(tblSales[[#This Row],[Profit]]/tblSales[[#This Row],[Sales Amount]],0)</f>
        <v>9.5254320707214041E-2</v>
      </c>
      <c r="AL2137" t="str">
        <f>IF(tblSales[[#This Row],[Discount %]]&lt;=5,"0-5%",
IF(tblSales[[#This Row],[Discount %]]&lt;=10,"5-10%",
IF(tblSales[[#This Row],[Discount %]]&lt;=15,"10-15%",
IF(tblSales[[#This Row],[Discount %]]&lt;=20,"15-20%","20%+"))))</f>
        <v>15-20%</v>
      </c>
    </row>
    <row r="2138" spans="1:38">
      <c r="A2138" s="2" t="s">
        <v>4108</v>
      </c>
      <c r="B2138" s="11">
        <v>45652</v>
      </c>
      <c r="C2138" s="2" t="s">
        <v>2217</v>
      </c>
      <c r="D2138" s="2" t="s">
        <v>573</v>
      </c>
      <c r="E2138" s="2" t="s">
        <v>807</v>
      </c>
      <c r="F2138" s="2" t="s">
        <v>204</v>
      </c>
      <c r="G2138" s="2">
        <v>2</v>
      </c>
      <c r="H2138" s="2">
        <v>6737.28</v>
      </c>
      <c r="I2138" s="2">
        <v>30</v>
      </c>
      <c r="J2138" s="2">
        <v>4042.37</v>
      </c>
      <c r="K2138" s="2">
        <v>3</v>
      </c>
      <c r="L2138" s="2">
        <v>282.97000000000003</v>
      </c>
      <c r="M2138" s="2">
        <v>9715.16</v>
      </c>
      <c r="N2138" s="2">
        <v>9734.42</v>
      </c>
      <c r="O2138" s="2">
        <f t="shared" si="82"/>
        <v>-302.23000000000025</v>
      </c>
      <c r="P2138" s="2" t="s">
        <v>30</v>
      </c>
      <c r="Q2138" s="2" t="str">
        <f t="shared" si="83"/>
        <v>EMI</v>
      </c>
      <c r="R2138" s="2" t="s">
        <v>21</v>
      </c>
      <c r="S2138" s="2" t="s">
        <v>57</v>
      </c>
      <c r="T2138" s="2" t="s">
        <v>671</v>
      </c>
      <c r="U2138" s="2" t="s">
        <v>59</v>
      </c>
      <c r="V2138" t="str">
        <f>TEXT(tblSales[[#This Row],[Invoice Date]],"mmm")</f>
        <v>Dec</v>
      </c>
      <c r="W2138">
        <f>MONTH(tblSales[[#This Row],[Invoice Date]])</f>
        <v>12</v>
      </c>
      <c r="X2138">
        <f>YEAR(tblSales[[#This Row],[Invoice Date]])</f>
        <v>2024</v>
      </c>
      <c r="Y2138" t="str">
        <f>TEXT(tblSales[[#This Row],[Invoice Date]],"mmm-yyyy")</f>
        <v>Dec-2024</v>
      </c>
      <c r="Z2138" t="str">
        <f>_xlfn.XLOOKUP(tblSales[[#This Row],[Product_ID]],Products!$A:$A,Products!$C:$C,"Women Dresses")</f>
        <v>Jewellery</v>
      </c>
      <c r="AA2138" t="str">
        <f>_xlfn.XLOOKUP(tblSales[[#This Row],[Product_ID]],Products!$A:$A,Products!$D:$D,"Unknown")</f>
        <v>Earrings</v>
      </c>
      <c r="AB2138" t="str">
        <f>_xlfn.XLOOKUP(tblSales[[#This Row],[Product_ID]],Products!$A:$A,Products!$E:$E,"Unknown")</f>
        <v>Global Desi</v>
      </c>
      <c r="AC2138" t="str">
        <f>_xlfn.XLOOKUP(tblSales[[#This Row],[Store_ID]],Stores!$A:$A,Stores!$B:$B,"Unknown")</f>
        <v>TrendMart Bengaluru Mall Kiosk</v>
      </c>
      <c r="AD2138" t="str">
        <f>_xlfn.XLOOKUP(tblSales[[#This Row],[Store_ID]],Stores!$A:$A,Stores!$E:$E,"Unknown")</f>
        <v>South Zone 2</v>
      </c>
      <c r="AE2138" t="str">
        <f>_xlfn.XLOOKUP(tblSales[[#This Row],[Customer_ID]],Customers!$A:$A,Customers!$B:$B,"Unknown")</f>
        <v>Venkat Naidu</v>
      </c>
      <c r="AF2138" t="str">
        <f>_xlfn.XLOOKUP(tblSales[[#This Row],[Customer_ID]],Customers!$A:$A,Customers!$J:$J,"Unknown")</f>
        <v>Silver</v>
      </c>
      <c r="AG2138" t="str">
        <f>_xlfn.XLOOKUP(tblSales[[#This Row],[Employee_ID]],Employees!$A:$A,Employees!$B:$B,"Unknown")</f>
        <v>Logesh Gopalakrishnan</v>
      </c>
      <c r="AH2138">
        <f>IF(MONTH(tblSales[[#This Row],[Invoice Date]])&gt;=4,MONTH(tblSales[[#This Row],[Invoice Date]]),MONTH(tblSales[[#This Row],[Invoice Date]])+12)</f>
        <v>12</v>
      </c>
      <c r="AI2138" s="8">
        <f>DATE(YEAR(tblSales[[#This Row],[Invoice Date]]),MONTH(tblSales[[#This Row],[Invoice Date]]),1)</f>
        <v>45627</v>
      </c>
      <c r="AJ2138" t="str">
        <f>_xlfn.XLOOKUP(tblSales[[#This Row],[Product_ID]],Products!$A:$A,Products!$B:$B,"Unknown")</f>
        <v>Global Desi Earrings Green</v>
      </c>
      <c r="AK2138" s="9">
        <f>IFERROR(tblSales[[#This Row],[Profit]]/tblSales[[#This Row],[Sales Amount]],0)</f>
        <v>-3.1109111944630893E-2</v>
      </c>
      <c r="AL2138" t="str">
        <f>IF(tblSales[[#This Row],[Discount %]]&lt;=5,"0-5%",
IF(tblSales[[#This Row],[Discount %]]&lt;=10,"5-10%",
IF(tblSales[[#This Row],[Discount %]]&lt;=15,"10-15%",
IF(tblSales[[#This Row],[Discount %]]&lt;=20,"15-20%","20%+"))))</f>
        <v>20%+</v>
      </c>
    </row>
    <row r="2139" spans="1:38">
      <c r="A2139" s="2" t="s">
        <v>4109</v>
      </c>
      <c r="B2139" s="11">
        <v>45570</v>
      </c>
      <c r="C2139" s="2" t="s">
        <v>3886</v>
      </c>
      <c r="D2139" s="2" t="s">
        <v>1168</v>
      </c>
      <c r="E2139" s="2" t="s">
        <v>156</v>
      </c>
      <c r="F2139" s="2" t="s">
        <v>350</v>
      </c>
      <c r="G2139" s="2">
        <v>2</v>
      </c>
      <c r="H2139" s="2">
        <v>2544.13</v>
      </c>
      <c r="I2139" s="2">
        <v>15</v>
      </c>
      <c r="J2139" s="2">
        <v>763.24</v>
      </c>
      <c r="K2139" s="2">
        <v>12</v>
      </c>
      <c r="L2139" s="2">
        <v>519</v>
      </c>
      <c r="M2139" s="2">
        <v>4844.0200000000004</v>
      </c>
      <c r="N2139" s="2">
        <v>2864.02</v>
      </c>
      <c r="O2139" s="2">
        <f t="shared" si="82"/>
        <v>1461.0000000000005</v>
      </c>
      <c r="P2139" s="2" t="s">
        <v>32</v>
      </c>
      <c r="Q2139" s="2" t="str">
        <f t="shared" si="83"/>
        <v>UPI</v>
      </c>
      <c r="R2139" s="2" t="s">
        <v>20</v>
      </c>
      <c r="S2139" s="2" t="s">
        <v>56</v>
      </c>
      <c r="T2139" s="2" t="s">
        <v>1531</v>
      </c>
      <c r="U2139" s="2" t="s">
        <v>60</v>
      </c>
      <c r="V2139" t="str">
        <f>TEXT(tblSales[[#This Row],[Invoice Date]],"mmm")</f>
        <v>Oct</v>
      </c>
      <c r="W2139">
        <f>MONTH(tblSales[[#This Row],[Invoice Date]])</f>
        <v>10</v>
      </c>
      <c r="X2139">
        <f>YEAR(tblSales[[#This Row],[Invoice Date]])</f>
        <v>2024</v>
      </c>
      <c r="Y2139" t="str">
        <f>TEXT(tblSales[[#This Row],[Invoice Date]],"mmm-yyyy")</f>
        <v>Oct-2024</v>
      </c>
      <c r="Z2139" t="str">
        <f>_xlfn.XLOOKUP(tblSales[[#This Row],[Product_ID]],Products!$A:$A,Products!$C:$C,"Women Dresses")</f>
        <v>Footwear</v>
      </c>
      <c r="AA2139" t="str">
        <f>_xlfn.XLOOKUP(tblSales[[#This Row],[Product_ID]],Products!$A:$A,Products!$D:$D,"Unknown")</f>
        <v>Formal Shoes</v>
      </c>
      <c r="AB2139" t="str">
        <f>_xlfn.XLOOKUP(tblSales[[#This Row],[Product_ID]],Products!$A:$A,Products!$E:$E,"Unknown")</f>
        <v>Biba</v>
      </c>
      <c r="AC2139" t="str">
        <f>_xlfn.XLOOKUP(tblSales[[#This Row],[Store_ID]],Stores!$A:$A,Stores!$B:$B,"Unknown")</f>
        <v>TrendMart Madurai Mall Kiosk</v>
      </c>
      <c r="AD2139" t="str">
        <f>_xlfn.XLOOKUP(tblSales[[#This Row],[Store_ID]],Stores!$A:$A,Stores!$E:$E,"Unknown")</f>
        <v>South Zone 1</v>
      </c>
      <c r="AE2139" t="str">
        <f>_xlfn.XLOOKUP(tblSales[[#This Row],[Customer_ID]],Customers!$A:$A,Customers!$B:$B,"Unknown")</f>
        <v>Divya Sharma</v>
      </c>
      <c r="AF2139" t="str">
        <f>_xlfn.XLOOKUP(tblSales[[#This Row],[Customer_ID]],Customers!$A:$A,Customers!$J:$J,"Unknown")</f>
        <v>Silver</v>
      </c>
      <c r="AG2139" t="str">
        <f>_xlfn.XLOOKUP(tblSales[[#This Row],[Employee_ID]],Employees!$A:$A,Employees!$B:$B,"Unknown")</f>
        <v>Chitra Chettiar</v>
      </c>
      <c r="AH2139">
        <f>IF(MONTH(tblSales[[#This Row],[Invoice Date]])&gt;=4,MONTH(tblSales[[#This Row],[Invoice Date]]),MONTH(tblSales[[#This Row],[Invoice Date]])+12)</f>
        <v>10</v>
      </c>
      <c r="AI2139" s="8">
        <f>DATE(YEAR(tblSales[[#This Row],[Invoice Date]]),MONTH(tblSales[[#This Row],[Invoice Date]]),1)</f>
        <v>45566</v>
      </c>
      <c r="AJ2139" t="str">
        <f>_xlfn.XLOOKUP(tblSales[[#This Row],[Product_ID]],Products!$A:$A,Products!$B:$B,"Unknown")</f>
        <v>Biba Formal Shoes Brown</v>
      </c>
      <c r="AK2139" s="9">
        <f>IFERROR(tblSales[[#This Row],[Profit]]/tblSales[[#This Row],[Sales Amount]],0)</f>
        <v>0.30160899418251791</v>
      </c>
      <c r="AL2139" t="str">
        <f>IF(tblSales[[#This Row],[Discount %]]&lt;=5,"0-5%",
IF(tblSales[[#This Row],[Discount %]]&lt;=10,"5-10%",
IF(tblSales[[#This Row],[Discount %]]&lt;=15,"10-15%",
IF(tblSales[[#This Row],[Discount %]]&lt;=20,"15-20%","20%+"))))</f>
        <v>10-15%</v>
      </c>
    </row>
    <row r="2140" spans="1:38">
      <c r="A2140" s="2" t="s">
        <v>4110</v>
      </c>
      <c r="B2140" s="11">
        <v>45598</v>
      </c>
      <c r="C2140" s="2" t="s">
        <v>3933</v>
      </c>
      <c r="D2140" s="2" t="s">
        <v>114</v>
      </c>
      <c r="E2140" s="2" t="s">
        <v>329</v>
      </c>
      <c r="F2140" s="2" t="s">
        <v>377</v>
      </c>
      <c r="G2140" s="2">
        <v>1</v>
      </c>
      <c r="H2140" s="2">
        <v>952.61</v>
      </c>
      <c r="I2140" s="2">
        <v>0</v>
      </c>
      <c r="J2140" s="2">
        <v>0</v>
      </c>
      <c r="K2140" s="2">
        <v>5</v>
      </c>
      <c r="L2140" s="2">
        <v>47.63</v>
      </c>
      <c r="M2140" s="2">
        <v>1000.24</v>
      </c>
      <c r="N2140" s="2">
        <v>539.76</v>
      </c>
      <c r="O2140" s="2">
        <f t="shared" si="82"/>
        <v>412.85</v>
      </c>
      <c r="P2140" s="2" t="s">
        <v>29</v>
      </c>
      <c r="Q2140" s="2" t="str">
        <f t="shared" si="83"/>
        <v>Debit Card</v>
      </c>
      <c r="R2140" s="2" t="s">
        <v>21</v>
      </c>
      <c r="S2140" s="2" t="s">
        <v>56</v>
      </c>
      <c r="T2140" s="2" t="s">
        <v>1365</v>
      </c>
      <c r="U2140" s="2" t="s">
        <v>60</v>
      </c>
      <c r="V2140" t="str">
        <f>TEXT(tblSales[[#This Row],[Invoice Date]],"mmm")</f>
        <v>Nov</v>
      </c>
      <c r="W2140">
        <f>MONTH(tblSales[[#This Row],[Invoice Date]])</f>
        <v>11</v>
      </c>
      <c r="X2140">
        <f>YEAR(tblSales[[#This Row],[Invoice Date]])</f>
        <v>2024</v>
      </c>
      <c r="Y2140" t="str">
        <f>TEXT(tblSales[[#This Row],[Invoice Date]],"mmm-yyyy")</f>
        <v>Nov-2024</v>
      </c>
      <c r="Z2140" t="str">
        <f>_xlfn.XLOOKUP(tblSales[[#This Row],[Product_ID]],Products!$A:$A,Products!$C:$C,"Women Dresses")</f>
        <v>Women Kurtis</v>
      </c>
      <c r="AA2140" t="str">
        <f>_xlfn.XLOOKUP(tblSales[[#This Row],[Product_ID]],Products!$A:$A,Products!$D:$D,"Unknown")</f>
        <v>Printed Kurti</v>
      </c>
      <c r="AB2140" t="str">
        <f>_xlfn.XLOOKUP(tblSales[[#This Row],[Product_ID]],Products!$A:$A,Products!$E:$E,"Unknown")</f>
        <v>Reebok</v>
      </c>
      <c r="AC2140" t="str">
        <f>_xlfn.XLOOKUP(tblSales[[#This Row],[Store_ID]],Stores!$A:$A,Stores!$B:$B,"Unknown")</f>
        <v>TrendMart Kannur Outlet</v>
      </c>
      <c r="AD2140" t="str">
        <f>_xlfn.XLOOKUP(tblSales[[#This Row],[Store_ID]],Stores!$A:$A,Stores!$E:$E,"Unknown")</f>
        <v>South Zone 1</v>
      </c>
      <c r="AE2140" t="str">
        <f>_xlfn.XLOOKUP(tblSales[[#This Row],[Customer_ID]],Customers!$A:$A,Customers!$B:$B,"Unknown")</f>
        <v>Ganapathy Murthy</v>
      </c>
      <c r="AF2140" t="str">
        <f>_xlfn.XLOOKUP(tblSales[[#This Row],[Customer_ID]],Customers!$A:$A,Customers!$J:$J,"Unknown")</f>
        <v>Platinum</v>
      </c>
      <c r="AG2140" t="str">
        <f>_xlfn.XLOOKUP(tblSales[[#This Row],[Employee_ID]],Employees!$A:$A,Employees!$B:$B,"Unknown")</f>
        <v>Sunita Ramachandran</v>
      </c>
      <c r="AH2140">
        <f>IF(MONTH(tblSales[[#This Row],[Invoice Date]])&gt;=4,MONTH(tblSales[[#This Row],[Invoice Date]]),MONTH(tblSales[[#This Row],[Invoice Date]])+12)</f>
        <v>11</v>
      </c>
      <c r="AI2140" s="8">
        <f>DATE(YEAR(tblSales[[#This Row],[Invoice Date]]),MONTH(tblSales[[#This Row],[Invoice Date]]),1)</f>
        <v>45597</v>
      </c>
      <c r="AJ2140" t="str">
        <f>_xlfn.XLOOKUP(tblSales[[#This Row],[Product_ID]],Products!$A:$A,Products!$B:$B,"Unknown")</f>
        <v>Reebok Printed Kurti Wine</v>
      </c>
      <c r="AK2140" s="9">
        <f>IFERROR(tblSales[[#This Row],[Profit]]/tblSales[[#This Row],[Sales Amount]],0)</f>
        <v>0.41275093977445415</v>
      </c>
      <c r="AL2140" t="str">
        <f>IF(tblSales[[#This Row],[Discount %]]&lt;=5,"0-5%",
IF(tblSales[[#This Row],[Discount %]]&lt;=10,"5-10%",
IF(tblSales[[#This Row],[Discount %]]&lt;=15,"10-15%",
IF(tblSales[[#This Row],[Discount %]]&lt;=20,"15-20%","20%+"))))</f>
        <v>0-5%</v>
      </c>
    </row>
    <row r="2141" spans="1:38">
      <c r="A2141" s="2" t="s">
        <v>4111</v>
      </c>
      <c r="B2141" s="11">
        <v>45635</v>
      </c>
      <c r="C2141" s="2" t="s">
        <v>985</v>
      </c>
      <c r="D2141" s="2" t="s">
        <v>1302</v>
      </c>
      <c r="E2141" s="2" t="s">
        <v>121</v>
      </c>
      <c r="F2141" s="2" t="s">
        <v>324</v>
      </c>
      <c r="G2141" s="2">
        <v>4</v>
      </c>
      <c r="H2141" s="2">
        <v>646.9</v>
      </c>
      <c r="I2141" s="2">
        <v>25</v>
      </c>
      <c r="J2141" s="2">
        <v>646.9</v>
      </c>
      <c r="K2141" s="2">
        <v>5</v>
      </c>
      <c r="L2141" s="2">
        <v>97.03</v>
      </c>
      <c r="M2141" s="2">
        <v>2037.73</v>
      </c>
      <c r="N2141" s="2">
        <v>1677.6</v>
      </c>
      <c r="O2141" s="2">
        <f t="shared" si="82"/>
        <v>263.10000000000014</v>
      </c>
      <c r="P2141" s="2" t="s">
        <v>32</v>
      </c>
      <c r="Q2141" s="2" t="str">
        <f t="shared" si="83"/>
        <v>UPI</v>
      </c>
      <c r="R2141" s="2" t="s">
        <v>21</v>
      </c>
      <c r="S2141" s="2" t="s">
        <v>56</v>
      </c>
      <c r="T2141" s="2" t="s">
        <v>2310</v>
      </c>
      <c r="U2141" s="2" t="s">
        <v>59</v>
      </c>
      <c r="V2141" t="str">
        <f>TEXT(tblSales[[#This Row],[Invoice Date]],"mmm")</f>
        <v>Dec</v>
      </c>
      <c r="W2141">
        <f>MONTH(tblSales[[#This Row],[Invoice Date]])</f>
        <v>12</v>
      </c>
      <c r="X2141">
        <f>YEAR(tblSales[[#This Row],[Invoice Date]])</f>
        <v>2024</v>
      </c>
      <c r="Y2141" t="str">
        <f>TEXT(tblSales[[#This Row],[Invoice Date]],"mmm-yyyy")</f>
        <v>Dec-2024</v>
      </c>
      <c r="Z2141" t="str">
        <f>_xlfn.XLOOKUP(tblSales[[#This Row],[Product_ID]],Products!$A:$A,Products!$C:$C,"Women Dresses")</f>
        <v>Women Tops</v>
      </c>
      <c r="AA2141" t="str">
        <f>_xlfn.XLOOKUP(tblSales[[#This Row],[Product_ID]],Products!$A:$A,Products!$D:$D,"Unknown")</f>
        <v>Tunic</v>
      </c>
      <c r="AB2141" t="str">
        <f>_xlfn.XLOOKUP(tblSales[[#This Row],[Product_ID]],Products!$A:$A,Products!$E:$E,"Unknown")</f>
        <v>Jack &amp; Jones</v>
      </c>
      <c r="AC2141" t="str">
        <f>_xlfn.XLOOKUP(tblSales[[#This Row],[Store_ID]],Stores!$A:$A,Stores!$B:$B,"Unknown")</f>
        <v>TrendMart Kurnool High Street</v>
      </c>
      <c r="AD2141" t="str">
        <f>_xlfn.XLOOKUP(tblSales[[#This Row],[Store_ID]],Stores!$A:$A,Stores!$E:$E,"Unknown")</f>
        <v>South Zone 3</v>
      </c>
      <c r="AE2141" t="str">
        <f>_xlfn.XLOOKUP(tblSales[[#This Row],[Customer_ID]],Customers!$A:$A,Customers!$B:$B,"Unknown")</f>
        <v>Yamini Gowda</v>
      </c>
      <c r="AF2141" t="str">
        <f>_xlfn.XLOOKUP(tblSales[[#This Row],[Customer_ID]],Customers!$A:$A,Customers!$J:$J,"Unknown")</f>
        <v>Regular</v>
      </c>
      <c r="AG2141" t="str">
        <f>_xlfn.XLOOKUP(tblSales[[#This Row],[Employee_ID]],Employees!$A:$A,Employees!$B:$B,"Unknown")</f>
        <v>Ganesh Iyengar</v>
      </c>
      <c r="AH2141">
        <f>IF(MONTH(tblSales[[#This Row],[Invoice Date]])&gt;=4,MONTH(tblSales[[#This Row],[Invoice Date]]),MONTH(tblSales[[#This Row],[Invoice Date]])+12)</f>
        <v>12</v>
      </c>
      <c r="AI2141" s="8">
        <f>DATE(YEAR(tblSales[[#This Row],[Invoice Date]]),MONTH(tblSales[[#This Row],[Invoice Date]]),1)</f>
        <v>45627</v>
      </c>
      <c r="AJ2141" t="str">
        <f>_xlfn.XLOOKUP(tblSales[[#This Row],[Product_ID]],Products!$A:$A,Products!$B:$B,"Unknown")</f>
        <v>Jack &amp; Jones Tunic Olive</v>
      </c>
      <c r="AK2141" s="9">
        <f>IFERROR(tblSales[[#This Row],[Profit]]/tblSales[[#This Row],[Sales Amount]],0)</f>
        <v>0.12911425949463379</v>
      </c>
      <c r="AL2141" t="str">
        <f>IF(tblSales[[#This Row],[Discount %]]&lt;=5,"0-5%",
IF(tblSales[[#This Row],[Discount %]]&lt;=10,"5-10%",
IF(tblSales[[#This Row],[Discount %]]&lt;=15,"10-15%",
IF(tblSales[[#This Row],[Discount %]]&lt;=20,"15-20%","20%+"))))</f>
        <v>20%+</v>
      </c>
    </row>
    <row r="2142" spans="1:38">
      <c r="A2142" s="2" t="s">
        <v>4112</v>
      </c>
      <c r="B2142" s="11">
        <v>45674</v>
      </c>
      <c r="C2142" s="2" t="s">
        <v>3788</v>
      </c>
      <c r="D2142" s="2" t="s">
        <v>1545</v>
      </c>
      <c r="E2142" s="2" t="s">
        <v>973</v>
      </c>
      <c r="F2142" s="2" t="s">
        <v>216</v>
      </c>
      <c r="G2142" s="2">
        <v>1</v>
      </c>
      <c r="H2142" s="2">
        <v>508.4</v>
      </c>
      <c r="I2142" s="2">
        <v>0</v>
      </c>
      <c r="J2142" s="2">
        <v>0</v>
      </c>
      <c r="K2142" s="2">
        <v>5</v>
      </c>
      <c r="L2142" s="2">
        <v>25.42</v>
      </c>
      <c r="M2142" s="2">
        <v>533.82000000000005</v>
      </c>
      <c r="N2142" s="2">
        <v>337.09</v>
      </c>
      <c r="O2142" s="2">
        <f t="shared" si="82"/>
        <v>171.31000000000006</v>
      </c>
      <c r="P2142" s="2" t="s">
        <v>31</v>
      </c>
      <c r="Q2142" s="2" t="str">
        <f t="shared" si="83"/>
        <v>Net Banking</v>
      </c>
      <c r="R2142" s="2" t="s">
        <v>20</v>
      </c>
      <c r="S2142" s="2" t="s">
        <v>56</v>
      </c>
      <c r="T2142" s="2" t="s">
        <v>2228</v>
      </c>
      <c r="U2142" s="2" t="s">
        <v>59</v>
      </c>
      <c r="V2142" t="str">
        <f>TEXT(tblSales[[#This Row],[Invoice Date]],"mmm")</f>
        <v>Jan</v>
      </c>
      <c r="W2142">
        <f>MONTH(tblSales[[#This Row],[Invoice Date]])</f>
        <v>1</v>
      </c>
      <c r="X2142">
        <f>YEAR(tblSales[[#This Row],[Invoice Date]])</f>
        <v>2025</v>
      </c>
      <c r="Y2142" t="str">
        <f>TEXT(tblSales[[#This Row],[Invoice Date]],"mmm-yyyy")</f>
        <v>Jan-2025</v>
      </c>
      <c r="Z2142" t="str">
        <f>_xlfn.XLOOKUP(tblSales[[#This Row],[Product_ID]],Products!$A:$A,Products!$C:$C,"Women Dresses")</f>
        <v>Kids Wear</v>
      </c>
      <c r="AA2142" t="str">
        <f>_xlfn.XLOOKUP(tblSales[[#This Row],[Product_ID]],Products!$A:$A,Products!$D:$D,"Unknown")</f>
        <v>Girls Frock</v>
      </c>
      <c r="AB2142" t="str">
        <f>_xlfn.XLOOKUP(tblSales[[#This Row],[Product_ID]],Products!$A:$A,Products!$E:$E,"Unknown")</f>
        <v>Peter England</v>
      </c>
      <c r="AC2142" t="str">
        <f>_xlfn.XLOOKUP(tblSales[[#This Row],[Store_ID]],Stores!$A:$A,Stores!$B:$B,"Unknown")</f>
        <v>TrendMart Kochi High Street</v>
      </c>
      <c r="AD2142" t="str">
        <f>_xlfn.XLOOKUP(tblSales[[#This Row],[Store_ID]],Stores!$A:$A,Stores!$E:$E,"Unknown")</f>
        <v>South Zone 1</v>
      </c>
      <c r="AE2142" t="str">
        <f>_xlfn.XLOOKUP(tblSales[[#This Row],[Customer_ID]],Customers!$A:$A,Customers!$B:$B,"Unknown")</f>
        <v>Rajesh Chandran</v>
      </c>
      <c r="AF2142" t="str">
        <f>_xlfn.XLOOKUP(tblSales[[#This Row],[Customer_ID]],Customers!$A:$A,Customers!$J:$J,"Unknown")</f>
        <v>Silver</v>
      </c>
      <c r="AG2142" t="str">
        <f>_xlfn.XLOOKUP(tblSales[[#This Row],[Employee_ID]],Employees!$A:$A,Employees!$B:$B,"Unknown")</f>
        <v>Venkat Sharma</v>
      </c>
      <c r="AH2142">
        <f>IF(MONTH(tblSales[[#This Row],[Invoice Date]])&gt;=4,MONTH(tblSales[[#This Row],[Invoice Date]]),MONTH(tblSales[[#This Row],[Invoice Date]])+12)</f>
        <v>13</v>
      </c>
      <c r="AI2142" s="8">
        <f>DATE(YEAR(tblSales[[#This Row],[Invoice Date]]),MONTH(tblSales[[#This Row],[Invoice Date]]),1)</f>
        <v>45658</v>
      </c>
      <c r="AJ2142" t="str">
        <f>_xlfn.XLOOKUP(tblSales[[#This Row],[Product_ID]],Products!$A:$A,Products!$B:$B,"Unknown")</f>
        <v>Peter England Girls Frock Black</v>
      </c>
      <c r="AK2142" s="9">
        <f>IFERROR(tblSales[[#This Row],[Profit]]/tblSales[[#This Row],[Sales Amount]],0)</f>
        <v>0.32091341650743704</v>
      </c>
      <c r="AL2142" t="str">
        <f>IF(tblSales[[#This Row],[Discount %]]&lt;=5,"0-5%",
IF(tblSales[[#This Row],[Discount %]]&lt;=10,"5-10%",
IF(tblSales[[#This Row],[Discount %]]&lt;=15,"10-15%",
IF(tblSales[[#This Row],[Discount %]]&lt;=20,"15-20%","20%+"))))</f>
        <v>0-5%</v>
      </c>
    </row>
    <row r="2143" spans="1:38">
      <c r="A2143" s="2" t="s">
        <v>4113</v>
      </c>
      <c r="B2143" s="11">
        <v>45675</v>
      </c>
      <c r="C2143" s="2" t="s">
        <v>3258</v>
      </c>
      <c r="D2143" s="2" t="s">
        <v>1993</v>
      </c>
      <c r="E2143" s="2" t="s">
        <v>796</v>
      </c>
      <c r="F2143" s="2" t="s">
        <v>110</v>
      </c>
      <c r="G2143" s="2">
        <v>4</v>
      </c>
      <c r="H2143" s="2">
        <v>2006.69</v>
      </c>
      <c r="I2143" s="2">
        <v>25</v>
      </c>
      <c r="J2143" s="2">
        <v>2006.69</v>
      </c>
      <c r="K2143" s="2">
        <v>12</v>
      </c>
      <c r="L2143" s="2">
        <v>722.41</v>
      </c>
      <c r="M2143" s="2">
        <v>6742.48</v>
      </c>
      <c r="N2143" s="2">
        <v>4820.5600000000004</v>
      </c>
      <c r="O2143" s="2">
        <f t="shared" si="82"/>
        <v>1199.5099999999993</v>
      </c>
      <c r="P2143" s="2" t="s">
        <v>31</v>
      </c>
      <c r="Q2143" s="2" t="str">
        <f t="shared" si="83"/>
        <v>Net Banking</v>
      </c>
      <c r="R2143" s="2" t="s">
        <v>21</v>
      </c>
      <c r="S2143" s="2" t="s">
        <v>56</v>
      </c>
      <c r="T2143" s="2" t="s">
        <v>1104</v>
      </c>
      <c r="U2143" s="2" t="s">
        <v>60</v>
      </c>
      <c r="V2143" t="str">
        <f>TEXT(tblSales[[#This Row],[Invoice Date]],"mmm")</f>
        <v>Jan</v>
      </c>
      <c r="W2143">
        <f>MONTH(tblSales[[#This Row],[Invoice Date]])</f>
        <v>1</v>
      </c>
      <c r="X2143">
        <f>YEAR(tblSales[[#This Row],[Invoice Date]])</f>
        <v>2025</v>
      </c>
      <c r="Y2143" t="str">
        <f>TEXT(tblSales[[#This Row],[Invoice Date]],"mmm-yyyy")</f>
        <v>Jan-2025</v>
      </c>
      <c r="Z2143" t="str">
        <f>_xlfn.XLOOKUP(tblSales[[#This Row],[Product_ID]],Products!$A:$A,Products!$C:$C,"Women Dresses")</f>
        <v>Men Ethnic</v>
      </c>
      <c r="AA2143" t="str">
        <f>_xlfn.XLOOKUP(tblSales[[#This Row],[Product_ID]],Products!$A:$A,Products!$D:$D,"Unknown")</f>
        <v>Nehru Jacket</v>
      </c>
      <c r="AB2143" t="str">
        <f>_xlfn.XLOOKUP(tblSales[[#This Row],[Product_ID]],Products!$A:$A,Products!$E:$E,"Unknown")</f>
        <v>Skechers</v>
      </c>
      <c r="AC2143" t="str">
        <f>_xlfn.XLOOKUP(tblSales[[#This Row],[Store_ID]],Stores!$A:$A,Stores!$B:$B,"Unknown")</f>
        <v>TrendMart Shivamogga Standard</v>
      </c>
      <c r="AD2143" t="str">
        <f>_xlfn.XLOOKUP(tblSales[[#This Row],[Store_ID]],Stores!$A:$A,Stores!$E:$E,"Unknown")</f>
        <v>South Zone 2</v>
      </c>
      <c r="AE2143" t="str">
        <f>_xlfn.XLOOKUP(tblSales[[#This Row],[Customer_ID]],Customers!$A:$A,Customers!$B:$B,"Unknown")</f>
        <v>Chitra Srinivasan</v>
      </c>
      <c r="AF2143" t="str">
        <f>_xlfn.XLOOKUP(tblSales[[#This Row],[Customer_ID]],Customers!$A:$A,Customers!$J:$J,"Unknown")</f>
        <v>Gold</v>
      </c>
      <c r="AG2143" t="str">
        <f>_xlfn.XLOOKUP(tblSales[[#This Row],[Employee_ID]],Employees!$A:$A,Employees!$B:$B,"Unknown")</f>
        <v>Jyothi Prasad</v>
      </c>
      <c r="AH2143">
        <f>IF(MONTH(tblSales[[#This Row],[Invoice Date]])&gt;=4,MONTH(tblSales[[#This Row],[Invoice Date]]),MONTH(tblSales[[#This Row],[Invoice Date]])+12)</f>
        <v>13</v>
      </c>
      <c r="AI2143" s="8">
        <f>DATE(YEAR(tblSales[[#This Row],[Invoice Date]]),MONTH(tblSales[[#This Row],[Invoice Date]]),1)</f>
        <v>45658</v>
      </c>
      <c r="AJ2143" t="str">
        <f>_xlfn.XLOOKUP(tblSales[[#This Row],[Product_ID]],Products!$A:$A,Products!$B:$B,"Unknown")</f>
        <v>Skechers Nehru Jacket Peach</v>
      </c>
      <c r="AK2143" s="9">
        <f>IFERROR(tblSales[[#This Row],[Profit]]/tblSales[[#This Row],[Sales Amount]],0)</f>
        <v>0.17790338273157641</v>
      </c>
      <c r="AL2143" t="str">
        <f>IF(tblSales[[#This Row],[Discount %]]&lt;=5,"0-5%",
IF(tblSales[[#This Row],[Discount %]]&lt;=10,"5-10%",
IF(tblSales[[#This Row],[Discount %]]&lt;=15,"10-15%",
IF(tblSales[[#This Row],[Discount %]]&lt;=20,"15-20%","20%+"))))</f>
        <v>20%+</v>
      </c>
    </row>
    <row r="2144" spans="1:38">
      <c r="A2144" s="2" t="s">
        <v>4114</v>
      </c>
      <c r="B2144" s="11">
        <v>45654</v>
      </c>
      <c r="C2144" s="2" t="s">
        <v>2078</v>
      </c>
      <c r="D2144" s="2" t="s">
        <v>1623</v>
      </c>
      <c r="E2144" s="2" t="s">
        <v>557</v>
      </c>
      <c r="F2144" s="2" t="s">
        <v>172</v>
      </c>
      <c r="G2144" s="2">
        <v>2</v>
      </c>
      <c r="H2144" s="2">
        <v>1326.35</v>
      </c>
      <c r="I2144" s="2">
        <v>5</v>
      </c>
      <c r="J2144" s="2">
        <v>132.63</v>
      </c>
      <c r="K2144" s="2">
        <v>12</v>
      </c>
      <c r="L2144" s="2">
        <v>302.41000000000003</v>
      </c>
      <c r="M2144" s="2">
        <v>2822.48</v>
      </c>
      <c r="N2144" s="2">
        <v>1786.74</v>
      </c>
      <c r="O2144" s="2">
        <f t="shared" si="82"/>
        <v>733.32999999999993</v>
      </c>
      <c r="P2144" s="2" t="s">
        <v>27</v>
      </c>
      <c r="Q2144" s="2" t="str">
        <f t="shared" si="83"/>
        <v>Cash</v>
      </c>
      <c r="R2144" s="2" t="s">
        <v>21</v>
      </c>
      <c r="S2144" s="2" t="s">
        <v>56</v>
      </c>
      <c r="T2144" s="2" t="s">
        <v>908</v>
      </c>
      <c r="U2144" s="2" t="s">
        <v>60</v>
      </c>
      <c r="V2144" t="str">
        <f>TEXT(tblSales[[#This Row],[Invoice Date]],"mmm")</f>
        <v>Dec</v>
      </c>
      <c r="W2144">
        <f>MONTH(tblSales[[#This Row],[Invoice Date]])</f>
        <v>12</v>
      </c>
      <c r="X2144">
        <f>YEAR(tblSales[[#This Row],[Invoice Date]])</f>
        <v>2024</v>
      </c>
      <c r="Y2144" t="str">
        <f>TEXT(tblSales[[#This Row],[Invoice Date]],"mmm-yyyy")</f>
        <v>Dec-2024</v>
      </c>
      <c r="Z2144" t="str">
        <f>_xlfn.XLOOKUP(tblSales[[#This Row],[Product_ID]],Products!$A:$A,Products!$C:$C,"Women Dresses")</f>
        <v>Women Kurtis</v>
      </c>
      <c r="AA2144" t="str">
        <f>_xlfn.XLOOKUP(tblSales[[#This Row],[Product_ID]],Products!$A:$A,Products!$D:$D,"Unknown")</f>
        <v>A-Line Kurti</v>
      </c>
      <c r="AB2144" t="str">
        <f>_xlfn.XLOOKUP(tblSales[[#This Row],[Product_ID]],Products!$A:$A,Products!$E:$E,"Unknown")</f>
        <v>Liberty</v>
      </c>
      <c r="AC2144" t="str">
        <f>_xlfn.XLOOKUP(tblSales[[#This Row],[Store_ID]],Stores!$A:$A,Stores!$B:$B,"Unknown")</f>
        <v>TrendMart Kochi Mall Kiosk</v>
      </c>
      <c r="AD2144" t="str">
        <f>_xlfn.XLOOKUP(tblSales[[#This Row],[Store_ID]],Stores!$A:$A,Stores!$E:$E,"Unknown")</f>
        <v>South Zone 1</v>
      </c>
      <c r="AE2144" t="str">
        <f>_xlfn.XLOOKUP(tblSales[[#This Row],[Customer_ID]],Customers!$A:$A,Customers!$B:$B,"Unknown")</f>
        <v>Radha Raman</v>
      </c>
      <c r="AF2144" t="str">
        <f>_xlfn.XLOOKUP(tblSales[[#This Row],[Customer_ID]],Customers!$A:$A,Customers!$J:$J,"Unknown")</f>
        <v>Gold</v>
      </c>
      <c r="AG2144" t="str">
        <f>_xlfn.XLOOKUP(tblSales[[#This Row],[Employee_ID]],Employees!$A:$A,Employees!$B:$B,"Unknown")</f>
        <v>Eswar Prasad</v>
      </c>
      <c r="AH2144">
        <f>IF(MONTH(tblSales[[#This Row],[Invoice Date]])&gt;=4,MONTH(tblSales[[#This Row],[Invoice Date]]),MONTH(tblSales[[#This Row],[Invoice Date]])+12)</f>
        <v>12</v>
      </c>
      <c r="AI2144" s="8">
        <f>DATE(YEAR(tblSales[[#This Row],[Invoice Date]]),MONTH(tblSales[[#This Row],[Invoice Date]]),1)</f>
        <v>45627</v>
      </c>
      <c r="AJ2144" t="str">
        <f>_xlfn.XLOOKUP(tblSales[[#This Row],[Product_ID]],Products!$A:$A,Products!$B:$B,"Unknown")</f>
        <v>Liberty A-Line Kurti Navy Blue</v>
      </c>
      <c r="AK2144" s="9">
        <f>IFERROR(tblSales[[#This Row],[Profit]]/tblSales[[#This Row],[Sales Amount]],0)</f>
        <v>0.25981760721067992</v>
      </c>
      <c r="AL2144" t="str">
        <f>IF(tblSales[[#This Row],[Discount %]]&lt;=5,"0-5%",
IF(tblSales[[#This Row],[Discount %]]&lt;=10,"5-10%",
IF(tblSales[[#This Row],[Discount %]]&lt;=15,"10-15%",
IF(tblSales[[#This Row],[Discount %]]&lt;=20,"15-20%","20%+"))))</f>
        <v>0-5%</v>
      </c>
    </row>
    <row r="2145" spans="1:38">
      <c r="A2145" s="2" t="s">
        <v>4115</v>
      </c>
      <c r="B2145" s="11">
        <v>45740</v>
      </c>
      <c r="C2145" s="2" t="s">
        <v>3385</v>
      </c>
      <c r="D2145" s="2" t="s">
        <v>642</v>
      </c>
      <c r="E2145" s="2" t="s">
        <v>91</v>
      </c>
      <c r="F2145" s="2" t="s">
        <v>182</v>
      </c>
      <c r="G2145" s="2">
        <v>3</v>
      </c>
      <c r="H2145" s="2">
        <v>1039.49</v>
      </c>
      <c r="I2145" s="2">
        <v>5</v>
      </c>
      <c r="J2145" s="2">
        <v>155.91999999999999</v>
      </c>
      <c r="K2145" s="2">
        <v>12</v>
      </c>
      <c r="L2145" s="2">
        <v>355.51</v>
      </c>
      <c r="M2145" s="2">
        <v>3318.06</v>
      </c>
      <c r="N2145" s="2">
        <v>2099.52</v>
      </c>
      <c r="O2145" s="2">
        <f t="shared" si="82"/>
        <v>863.03</v>
      </c>
      <c r="P2145" s="2" t="s">
        <v>32</v>
      </c>
      <c r="Q2145" s="2" t="str">
        <f t="shared" si="83"/>
        <v>UPI</v>
      </c>
      <c r="R2145" s="2" t="s">
        <v>20</v>
      </c>
      <c r="S2145" s="2" t="s">
        <v>56</v>
      </c>
      <c r="T2145" s="2" t="s">
        <v>1201</v>
      </c>
      <c r="U2145" s="2" t="s">
        <v>59</v>
      </c>
      <c r="V2145" t="str">
        <f>TEXT(tblSales[[#This Row],[Invoice Date]],"mmm")</f>
        <v>Mar</v>
      </c>
      <c r="W2145">
        <f>MONTH(tblSales[[#This Row],[Invoice Date]])</f>
        <v>3</v>
      </c>
      <c r="X2145">
        <f>YEAR(tblSales[[#This Row],[Invoice Date]])</f>
        <v>2025</v>
      </c>
      <c r="Y2145" t="str">
        <f>TEXT(tblSales[[#This Row],[Invoice Date]],"mmm-yyyy")</f>
        <v>Mar-2025</v>
      </c>
      <c r="Z2145" t="str">
        <f>_xlfn.XLOOKUP(tblSales[[#This Row],[Product_ID]],Products!$A:$A,Products!$C:$C,"Women Dresses")</f>
        <v>Women Tops</v>
      </c>
      <c r="AA2145" t="str">
        <f>_xlfn.XLOOKUP(tblSales[[#This Row],[Product_ID]],Products!$A:$A,Products!$D:$D,"Unknown")</f>
        <v>Casual Top</v>
      </c>
      <c r="AB2145" t="str">
        <f>_xlfn.XLOOKUP(tblSales[[#This Row],[Product_ID]],Products!$A:$A,Products!$E:$E,"Unknown")</f>
        <v>Nalli Silks</v>
      </c>
      <c r="AC2145" t="str">
        <f>_xlfn.XLOOKUP(tblSales[[#This Row],[Store_ID]],Stores!$A:$A,Stores!$B:$B,"Unknown")</f>
        <v>TrendMart Vijayawada High Street</v>
      </c>
      <c r="AD2145" t="str">
        <f>_xlfn.XLOOKUP(tblSales[[#This Row],[Store_ID]],Stores!$A:$A,Stores!$E:$E,"Unknown")</f>
        <v>South Zone 3</v>
      </c>
      <c r="AE2145" t="str">
        <f>_xlfn.XLOOKUP(tblSales[[#This Row],[Customer_ID]],Customers!$A:$A,Customers!$B:$B,"Unknown")</f>
        <v>Jaya Sundaram</v>
      </c>
      <c r="AF2145" t="str">
        <f>_xlfn.XLOOKUP(tblSales[[#This Row],[Customer_ID]],Customers!$A:$A,Customers!$J:$J,"Unknown")</f>
        <v>Gold</v>
      </c>
      <c r="AG2145" t="str">
        <f>_xlfn.XLOOKUP(tblSales[[#This Row],[Employee_ID]],Employees!$A:$A,Employees!$B:$B,"Unknown")</f>
        <v>Girish Sundaram</v>
      </c>
      <c r="AH2145">
        <f>IF(MONTH(tblSales[[#This Row],[Invoice Date]])&gt;=4,MONTH(tblSales[[#This Row],[Invoice Date]]),MONTH(tblSales[[#This Row],[Invoice Date]])+12)</f>
        <v>15</v>
      </c>
      <c r="AI2145" s="8">
        <f>DATE(YEAR(tblSales[[#This Row],[Invoice Date]]),MONTH(tblSales[[#This Row],[Invoice Date]]),1)</f>
        <v>45717</v>
      </c>
      <c r="AJ2145" t="str">
        <f>_xlfn.XLOOKUP(tblSales[[#This Row],[Product_ID]],Products!$A:$A,Products!$B:$B,"Unknown")</f>
        <v>Nalli Silks Casual Top Charcoal</v>
      </c>
      <c r="AK2145" s="9">
        <f>IFERROR(tblSales[[#This Row],[Profit]]/tblSales[[#This Row],[Sales Amount]],0)</f>
        <v>0.2601007817821257</v>
      </c>
      <c r="AL2145" t="str">
        <f>IF(tblSales[[#This Row],[Discount %]]&lt;=5,"0-5%",
IF(tblSales[[#This Row],[Discount %]]&lt;=10,"5-10%",
IF(tblSales[[#This Row],[Discount %]]&lt;=15,"10-15%",
IF(tblSales[[#This Row],[Discount %]]&lt;=20,"15-20%","20%+"))))</f>
        <v>0-5%</v>
      </c>
    </row>
    <row r="2146" spans="1:38">
      <c r="A2146" s="2" t="s">
        <v>4116</v>
      </c>
      <c r="B2146" s="11">
        <v>45535</v>
      </c>
      <c r="C2146" s="2" t="s">
        <v>1289</v>
      </c>
      <c r="D2146" s="2" t="s">
        <v>208</v>
      </c>
      <c r="E2146" s="2" t="s">
        <v>215</v>
      </c>
      <c r="F2146" s="2" t="s">
        <v>350</v>
      </c>
      <c r="G2146" s="2">
        <v>1</v>
      </c>
      <c r="H2146" s="2">
        <v>767.28</v>
      </c>
      <c r="I2146" s="2">
        <v>20</v>
      </c>
      <c r="J2146" s="2">
        <v>153.46</v>
      </c>
      <c r="K2146" s="2">
        <v>5</v>
      </c>
      <c r="L2146" s="2">
        <v>30.69</v>
      </c>
      <c r="M2146" s="2">
        <v>644.51</v>
      </c>
      <c r="N2146" s="2">
        <v>443.19</v>
      </c>
      <c r="O2146" s="2">
        <f t="shared" si="82"/>
        <v>170.63</v>
      </c>
      <c r="P2146" s="2" t="s">
        <v>28</v>
      </c>
      <c r="Q2146" s="2" t="str">
        <f t="shared" si="83"/>
        <v>Credit Card</v>
      </c>
      <c r="R2146" s="2" t="s">
        <v>20</v>
      </c>
      <c r="S2146" s="2" t="s">
        <v>56</v>
      </c>
      <c r="T2146" s="2" t="s">
        <v>1432</v>
      </c>
      <c r="U2146" s="2" t="s">
        <v>60</v>
      </c>
      <c r="V2146" t="str">
        <f>TEXT(tblSales[[#This Row],[Invoice Date]],"mmm")</f>
        <v>Aug</v>
      </c>
      <c r="W2146">
        <f>MONTH(tblSales[[#This Row],[Invoice Date]])</f>
        <v>8</v>
      </c>
      <c r="X2146">
        <f>YEAR(tblSales[[#This Row],[Invoice Date]])</f>
        <v>2024</v>
      </c>
      <c r="Y2146" t="str">
        <f>TEXT(tblSales[[#This Row],[Invoice Date]],"mmm-yyyy")</f>
        <v>Aug-2024</v>
      </c>
      <c r="Z2146" t="str">
        <f>_xlfn.XLOOKUP(tblSales[[#This Row],[Product_ID]],Products!$A:$A,Products!$C:$C,"Women Dresses")</f>
        <v>Accessories</v>
      </c>
      <c r="AA2146" t="str">
        <f>_xlfn.XLOOKUP(tblSales[[#This Row],[Product_ID]],Products!$A:$A,Products!$D:$D,"Unknown")</f>
        <v>Tie</v>
      </c>
      <c r="AB2146" t="str">
        <f>_xlfn.XLOOKUP(tblSales[[#This Row],[Product_ID]],Products!$A:$A,Products!$E:$E,"Unknown")</f>
        <v>Allen Solly</v>
      </c>
      <c r="AC2146" t="str">
        <f>_xlfn.XLOOKUP(tblSales[[#This Row],[Store_ID]],Stores!$A:$A,Stores!$B:$B,"Unknown")</f>
        <v>TrendMart Mangaluru Standard</v>
      </c>
      <c r="AD2146" t="str">
        <f>_xlfn.XLOOKUP(tblSales[[#This Row],[Store_ID]],Stores!$A:$A,Stores!$E:$E,"Unknown")</f>
        <v>South Zone 2</v>
      </c>
      <c r="AE2146" t="str">
        <f>_xlfn.XLOOKUP(tblSales[[#This Row],[Customer_ID]],Customers!$A:$A,Customers!$B:$B,"Unknown")</f>
        <v>Rohit Iyengar</v>
      </c>
      <c r="AF2146" t="str">
        <f>_xlfn.XLOOKUP(tblSales[[#This Row],[Customer_ID]],Customers!$A:$A,Customers!$J:$J,"Unknown")</f>
        <v>Regular</v>
      </c>
      <c r="AG2146" t="str">
        <f>_xlfn.XLOOKUP(tblSales[[#This Row],[Employee_ID]],Employees!$A:$A,Employees!$B:$B,"Unknown")</f>
        <v>Chitra Chettiar</v>
      </c>
      <c r="AH2146">
        <f>IF(MONTH(tblSales[[#This Row],[Invoice Date]])&gt;=4,MONTH(tblSales[[#This Row],[Invoice Date]]),MONTH(tblSales[[#This Row],[Invoice Date]])+12)</f>
        <v>8</v>
      </c>
      <c r="AI2146" s="8">
        <f>DATE(YEAR(tblSales[[#This Row],[Invoice Date]]),MONTH(tblSales[[#This Row],[Invoice Date]]),1)</f>
        <v>45505</v>
      </c>
      <c r="AJ2146" t="str">
        <f>_xlfn.XLOOKUP(tblSales[[#This Row],[Product_ID]],Products!$A:$A,Products!$B:$B,"Unknown")</f>
        <v>Allen Solly Tie Pink</v>
      </c>
      <c r="AK2146" s="9">
        <f>IFERROR(tblSales[[#This Row],[Profit]]/tblSales[[#This Row],[Sales Amount]],0)</f>
        <v>0.26474375882453338</v>
      </c>
      <c r="AL2146" t="str">
        <f>IF(tblSales[[#This Row],[Discount %]]&lt;=5,"0-5%",
IF(tblSales[[#This Row],[Discount %]]&lt;=10,"5-10%",
IF(tblSales[[#This Row],[Discount %]]&lt;=15,"10-15%",
IF(tblSales[[#This Row],[Discount %]]&lt;=20,"15-20%","20%+"))))</f>
        <v>15-20%</v>
      </c>
    </row>
    <row r="2147" spans="1:38">
      <c r="A2147" s="2" t="s">
        <v>4117</v>
      </c>
      <c r="B2147" s="11">
        <v>45547</v>
      </c>
      <c r="C2147" s="2" t="s">
        <v>844</v>
      </c>
      <c r="D2147" s="2" t="s">
        <v>598</v>
      </c>
      <c r="E2147" s="2" t="s">
        <v>532</v>
      </c>
      <c r="F2147" s="2" t="s">
        <v>128</v>
      </c>
      <c r="G2147" s="2">
        <v>1</v>
      </c>
      <c r="H2147" s="2">
        <v>1187.8599999999999</v>
      </c>
      <c r="I2147" s="2">
        <v>15</v>
      </c>
      <c r="J2147" s="2">
        <v>178.18</v>
      </c>
      <c r="K2147" s="2">
        <v>12</v>
      </c>
      <c r="L2147" s="2">
        <v>121.16</v>
      </c>
      <c r="M2147" s="2">
        <v>1130.8399999999999</v>
      </c>
      <c r="N2147" s="2">
        <v>865.42</v>
      </c>
      <c r="O2147" s="2">
        <f t="shared" si="82"/>
        <v>144.25999999999996</v>
      </c>
      <c r="P2147" s="2" t="s">
        <v>27</v>
      </c>
      <c r="Q2147" s="2" t="str">
        <f t="shared" si="83"/>
        <v>Cash</v>
      </c>
      <c r="R2147" s="2" t="s">
        <v>21</v>
      </c>
      <c r="S2147" s="2" t="s">
        <v>56</v>
      </c>
      <c r="T2147" s="2" t="s">
        <v>599</v>
      </c>
      <c r="U2147" s="2" t="s">
        <v>59</v>
      </c>
      <c r="V2147" t="str">
        <f>TEXT(tblSales[[#This Row],[Invoice Date]],"mmm")</f>
        <v>Sep</v>
      </c>
      <c r="W2147">
        <f>MONTH(tblSales[[#This Row],[Invoice Date]])</f>
        <v>9</v>
      </c>
      <c r="X2147">
        <f>YEAR(tblSales[[#This Row],[Invoice Date]])</f>
        <v>2024</v>
      </c>
      <c r="Y2147" t="str">
        <f>TEXT(tblSales[[#This Row],[Invoice Date]],"mmm-yyyy")</f>
        <v>Sep-2024</v>
      </c>
      <c r="Z2147" t="str">
        <f>_xlfn.XLOOKUP(tblSales[[#This Row],[Product_ID]],Products!$A:$A,Products!$C:$C,"Women Dresses")</f>
        <v>Women Dresses</v>
      </c>
      <c r="AA2147" t="str">
        <f>_xlfn.XLOOKUP(tblSales[[#This Row],[Product_ID]],Products!$A:$A,Products!$D:$D,"Unknown")</f>
        <v>A-Line Dress</v>
      </c>
      <c r="AB2147" t="str">
        <f>_xlfn.XLOOKUP(tblSales[[#This Row],[Product_ID]],Products!$A:$A,Products!$E:$E,"Unknown")</f>
        <v>Indian Terrain</v>
      </c>
      <c r="AC2147" t="str">
        <f>_xlfn.XLOOKUP(tblSales[[#This Row],[Store_ID]],Stores!$A:$A,Stores!$B:$B,"Unknown")</f>
        <v>TrendMart Nizamabad Standard</v>
      </c>
      <c r="AD2147" t="str">
        <f>_xlfn.XLOOKUP(tblSales[[#This Row],[Store_ID]],Stores!$A:$A,Stores!$E:$E,"Unknown")</f>
        <v>South Zone 2</v>
      </c>
      <c r="AE2147" t="str">
        <f>_xlfn.XLOOKUP(tblSales[[#This Row],[Customer_ID]],Customers!$A:$A,Customers!$B:$B,"Unknown")</f>
        <v>Rohit Mudaliar</v>
      </c>
      <c r="AF2147" t="str">
        <f>_xlfn.XLOOKUP(tblSales[[#This Row],[Customer_ID]],Customers!$A:$A,Customers!$J:$J,"Unknown")</f>
        <v>Regular</v>
      </c>
      <c r="AG2147" t="str">
        <f>_xlfn.XLOOKUP(tblSales[[#This Row],[Employee_ID]],Employees!$A:$A,Employees!$B:$B,"Unknown")</f>
        <v>Praveen Gupta</v>
      </c>
      <c r="AH2147">
        <f>IF(MONTH(tblSales[[#This Row],[Invoice Date]])&gt;=4,MONTH(tblSales[[#This Row],[Invoice Date]]),MONTH(tblSales[[#This Row],[Invoice Date]])+12)</f>
        <v>9</v>
      </c>
      <c r="AI2147" s="8">
        <f>DATE(YEAR(tblSales[[#This Row],[Invoice Date]]),MONTH(tblSales[[#This Row],[Invoice Date]]),1)</f>
        <v>45536</v>
      </c>
      <c r="AJ2147" t="str">
        <f>_xlfn.XLOOKUP(tblSales[[#This Row],[Product_ID]],Products!$A:$A,Products!$B:$B,"Unknown")</f>
        <v>Indian Terrain A-Line Dress Navy Blue</v>
      </c>
      <c r="AK2147" s="9">
        <f>IFERROR(tblSales[[#This Row],[Profit]]/tblSales[[#This Row],[Sales Amount]],0)</f>
        <v>0.127568886845177</v>
      </c>
      <c r="AL2147" t="str">
        <f>IF(tblSales[[#This Row],[Discount %]]&lt;=5,"0-5%",
IF(tblSales[[#This Row],[Discount %]]&lt;=10,"5-10%",
IF(tblSales[[#This Row],[Discount %]]&lt;=15,"10-15%",
IF(tblSales[[#This Row],[Discount %]]&lt;=20,"15-20%","20%+"))))</f>
        <v>10-15%</v>
      </c>
    </row>
    <row r="2148" spans="1:38">
      <c r="A2148" s="2" t="s">
        <v>4118</v>
      </c>
      <c r="B2148" s="11">
        <v>45611</v>
      </c>
      <c r="C2148" s="2" t="s">
        <v>2153</v>
      </c>
      <c r="D2148" s="2" t="s">
        <v>594</v>
      </c>
      <c r="E2148" s="2" t="s">
        <v>611</v>
      </c>
      <c r="F2148" s="2" t="s">
        <v>193</v>
      </c>
      <c r="G2148" s="2">
        <v>2</v>
      </c>
      <c r="H2148" s="2">
        <v>1933.36</v>
      </c>
      <c r="I2148" s="2">
        <v>20</v>
      </c>
      <c r="J2148" s="2">
        <v>773.34</v>
      </c>
      <c r="K2148" s="2">
        <v>12</v>
      </c>
      <c r="L2148" s="2">
        <v>371.21</v>
      </c>
      <c r="M2148" s="2">
        <v>3464.59</v>
      </c>
      <c r="N2148" s="2">
        <v>2818.24</v>
      </c>
      <c r="O2148" s="2">
        <f t="shared" si="82"/>
        <v>275.14000000000038</v>
      </c>
      <c r="P2148" s="2" t="s">
        <v>28</v>
      </c>
      <c r="Q2148" s="2" t="str">
        <f t="shared" si="83"/>
        <v>Credit Card</v>
      </c>
      <c r="R2148" s="2" t="s">
        <v>20</v>
      </c>
      <c r="S2148" s="2" t="s">
        <v>56</v>
      </c>
      <c r="T2148" s="2" t="s">
        <v>2375</v>
      </c>
      <c r="U2148" s="2" t="s">
        <v>59</v>
      </c>
      <c r="V2148" t="str">
        <f>TEXT(tblSales[[#This Row],[Invoice Date]],"mmm")</f>
        <v>Nov</v>
      </c>
      <c r="W2148">
        <f>MONTH(tblSales[[#This Row],[Invoice Date]])</f>
        <v>11</v>
      </c>
      <c r="X2148">
        <f>YEAR(tblSales[[#This Row],[Invoice Date]])</f>
        <v>2024</v>
      </c>
      <c r="Y2148" t="str">
        <f>TEXT(tblSales[[#This Row],[Invoice Date]],"mmm-yyyy")</f>
        <v>Nov-2024</v>
      </c>
      <c r="Z2148" t="str">
        <f>_xlfn.XLOOKUP(tblSales[[#This Row],[Product_ID]],Products!$A:$A,Products!$C:$C,"Women Dresses")</f>
        <v>Winter Wear</v>
      </c>
      <c r="AA2148" t="str">
        <f>_xlfn.XLOOKUP(tblSales[[#This Row],[Product_ID]],Products!$A:$A,Products!$D:$D,"Unknown")</f>
        <v>Sweater</v>
      </c>
      <c r="AB2148" t="str">
        <f>_xlfn.XLOOKUP(tblSales[[#This Row],[Product_ID]],Products!$A:$A,Products!$E:$E,"Unknown")</f>
        <v>Mufti</v>
      </c>
      <c r="AC2148" t="str">
        <f>_xlfn.XLOOKUP(tblSales[[#This Row],[Store_ID]],Stores!$A:$A,Stores!$B:$B,"Unknown")</f>
        <v>TrendMart Hyderabad High Street</v>
      </c>
      <c r="AD2148" t="str">
        <f>_xlfn.XLOOKUP(tblSales[[#This Row],[Store_ID]],Stores!$A:$A,Stores!$E:$E,"Unknown")</f>
        <v>South Zone 2</v>
      </c>
      <c r="AE2148" t="str">
        <f>_xlfn.XLOOKUP(tblSales[[#This Row],[Customer_ID]],Customers!$A:$A,Customers!$B:$B,"Unknown")</f>
        <v>Balaji Mudaliar</v>
      </c>
      <c r="AF2148" t="str">
        <f>_xlfn.XLOOKUP(tblSales[[#This Row],[Customer_ID]],Customers!$A:$A,Customers!$J:$J,"Unknown")</f>
        <v>Regular</v>
      </c>
      <c r="AG2148" t="str">
        <f>_xlfn.XLOOKUP(tblSales[[#This Row],[Employee_ID]],Employees!$A:$A,Employees!$B:$B,"Unknown")</f>
        <v>Yamini Pandian</v>
      </c>
      <c r="AH2148">
        <f>IF(MONTH(tblSales[[#This Row],[Invoice Date]])&gt;=4,MONTH(tblSales[[#This Row],[Invoice Date]]),MONTH(tblSales[[#This Row],[Invoice Date]])+12)</f>
        <v>11</v>
      </c>
      <c r="AI2148" s="8">
        <f>DATE(YEAR(tblSales[[#This Row],[Invoice Date]]),MONTH(tblSales[[#This Row],[Invoice Date]]),1)</f>
        <v>45597</v>
      </c>
      <c r="AJ2148" t="str">
        <f>_xlfn.XLOOKUP(tblSales[[#This Row],[Product_ID]],Products!$A:$A,Products!$B:$B,"Unknown")</f>
        <v>Mufti Sweater Peach</v>
      </c>
      <c r="AK2148" s="9">
        <f>IFERROR(tblSales[[#This Row],[Profit]]/tblSales[[#This Row],[Sales Amount]],0)</f>
        <v>7.9414880260002013E-2</v>
      </c>
      <c r="AL2148" t="str">
        <f>IF(tblSales[[#This Row],[Discount %]]&lt;=5,"0-5%",
IF(tblSales[[#This Row],[Discount %]]&lt;=10,"5-10%",
IF(tblSales[[#This Row],[Discount %]]&lt;=15,"10-15%",
IF(tblSales[[#This Row],[Discount %]]&lt;=20,"15-20%","20%+"))))</f>
        <v>15-20%</v>
      </c>
    </row>
    <row r="2149" spans="1:38">
      <c r="A2149" s="2" t="s">
        <v>4119</v>
      </c>
      <c r="B2149" s="11">
        <v>45486</v>
      </c>
      <c r="C2149" s="2" t="s">
        <v>137</v>
      </c>
      <c r="D2149" s="2" t="s">
        <v>313</v>
      </c>
      <c r="E2149" s="2" t="s">
        <v>372</v>
      </c>
      <c r="F2149" s="2" t="s">
        <v>110</v>
      </c>
      <c r="G2149" s="2">
        <v>2</v>
      </c>
      <c r="H2149" s="2">
        <v>642.75</v>
      </c>
      <c r="I2149" s="2">
        <v>30</v>
      </c>
      <c r="J2149" s="2">
        <v>385.65</v>
      </c>
      <c r="K2149" s="2">
        <v>5</v>
      </c>
      <c r="L2149" s="2">
        <v>44.99</v>
      </c>
      <c r="M2149" s="2">
        <v>944.84</v>
      </c>
      <c r="N2149" s="2">
        <v>826.78</v>
      </c>
      <c r="O2149" s="2">
        <f t="shared" si="82"/>
        <v>73.07000000000005</v>
      </c>
      <c r="P2149" s="2" t="s">
        <v>32</v>
      </c>
      <c r="Q2149" s="2" t="str">
        <f t="shared" si="83"/>
        <v>UPI</v>
      </c>
      <c r="R2149" s="2" t="s">
        <v>20</v>
      </c>
      <c r="S2149" s="2" t="s">
        <v>56</v>
      </c>
      <c r="T2149" s="2" t="s">
        <v>2075</v>
      </c>
      <c r="U2149" s="2" t="s">
        <v>60</v>
      </c>
      <c r="V2149" t="str">
        <f>TEXT(tblSales[[#This Row],[Invoice Date]],"mmm")</f>
        <v>Jul</v>
      </c>
      <c r="W2149">
        <f>MONTH(tblSales[[#This Row],[Invoice Date]])</f>
        <v>7</v>
      </c>
      <c r="X2149">
        <f>YEAR(tblSales[[#This Row],[Invoice Date]])</f>
        <v>2024</v>
      </c>
      <c r="Y2149" t="str">
        <f>TEXT(tblSales[[#This Row],[Invoice Date]],"mmm-yyyy")</f>
        <v>Jul-2024</v>
      </c>
      <c r="Z2149" t="str">
        <f>_xlfn.XLOOKUP(tblSales[[#This Row],[Product_ID]],Products!$A:$A,Products!$C:$C,"Women Dresses")</f>
        <v>Kids Wear</v>
      </c>
      <c r="AA2149" t="str">
        <f>_xlfn.XLOOKUP(tblSales[[#This Row],[Product_ID]],Products!$A:$A,Products!$D:$D,"Unknown")</f>
        <v>Kids T-Shirt</v>
      </c>
      <c r="AB2149" t="str">
        <f>_xlfn.XLOOKUP(tblSales[[#This Row],[Product_ID]],Products!$A:$A,Products!$E:$E,"Unknown")</f>
        <v>Jack &amp; Jones</v>
      </c>
      <c r="AC2149" t="str">
        <f>_xlfn.XLOOKUP(tblSales[[#This Row],[Store_ID]],Stores!$A:$A,Stores!$B:$B,"Unknown")</f>
        <v>TrendMart Tirunelveli Flagship</v>
      </c>
      <c r="AD2149" t="str">
        <f>_xlfn.XLOOKUP(tblSales[[#This Row],[Store_ID]],Stores!$A:$A,Stores!$E:$E,"Unknown")</f>
        <v>South Zone 1</v>
      </c>
      <c r="AE2149" t="str">
        <f>_xlfn.XLOOKUP(tblSales[[#This Row],[Customer_ID]],Customers!$A:$A,Customers!$B:$B,"Unknown")</f>
        <v>Rahul Yadav</v>
      </c>
      <c r="AF2149" t="str">
        <f>_xlfn.XLOOKUP(tblSales[[#This Row],[Customer_ID]],Customers!$A:$A,Customers!$J:$J,"Unknown")</f>
        <v>Gold</v>
      </c>
      <c r="AG2149" t="str">
        <f>_xlfn.XLOOKUP(tblSales[[#This Row],[Employee_ID]],Employees!$A:$A,Employees!$B:$B,"Unknown")</f>
        <v>Jyothi Prasad</v>
      </c>
      <c r="AH2149">
        <f>IF(MONTH(tblSales[[#This Row],[Invoice Date]])&gt;=4,MONTH(tblSales[[#This Row],[Invoice Date]]),MONTH(tblSales[[#This Row],[Invoice Date]])+12)</f>
        <v>7</v>
      </c>
      <c r="AI2149" s="8">
        <f>DATE(YEAR(tblSales[[#This Row],[Invoice Date]]),MONTH(tblSales[[#This Row],[Invoice Date]]),1)</f>
        <v>45474</v>
      </c>
      <c r="AJ2149" t="str">
        <f>_xlfn.XLOOKUP(tblSales[[#This Row],[Product_ID]],Products!$A:$A,Products!$B:$B,"Unknown")</f>
        <v>Sonata Girls Frock Cream</v>
      </c>
      <c r="AK2149" s="9">
        <f>IFERROR(tblSales[[#This Row],[Profit]]/tblSales[[#This Row],[Sales Amount]],0)</f>
        <v>7.7335845222471583E-2</v>
      </c>
      <c r="AL2149" t="str">
        <f>IF(tblSales[[#This Row],[Discount %]]&lt;=5,"0-5%",
IF(tblSales[[#This Row],[Discount %]]&lt;=10,"5-10%",
IF(tblSales[[#This Row],[Discount %]]&lt;=15,"10-15%",
IF(tblSales[[#This Row],[Discount %]]&lt;=20,"15-20%","20%+"))))</f>
        <v>20%+</v>
      </c>
    </row>
    <row r="2150" spans="1:38">
      <c r="A2150" s="2" t="s">
        <v>4120</v>
      </c>
      <c r="B2150" s="11">
        <v>45673</v>
      </c>
      <c r="C2150" s="2" t="s">
        <v>2096</v>
      </c>
      <c r="D2150" s="2" t="s">
        <v>802</v>
      </c>
      <c r="E2150" s="2" t="s">
        <v>314</v>
      </c>
      <c r="F2150" s="2" t="s">
        <v>518</v>
      </c>
      <c r="G2150" s="2">
        <v>2</v>
      </c>
      <c r="H2150" s="2">
        <v>1166.5</v>
      </c>
      <c r="I2150" s="2">
        <v>0</v>
      </c>
      <c r="J2150" s="2">
        <v>0</v>
      </c>
      <c r="K2150" s="2">
        <v>3</v>
      </c>
      <c r="L2150" s="2">
        <v>69.989999999999995</v>
      </c>
      <c r="M2150" s="2">
        <v>2402.9899999999998</v>
      </c>
      <c r="N2150" s="2">
        <v>1908.08</v>
      </c>
      <c r="O2150" s="2">
        <f t="shared" si="82"/>
        <v>424.91999999999985</v>
      </c>
      <c r="P2150" s="2" t="s">
        <v>32</v>
      </c>
      <c r="Q2150" s="2" t="str">
        <f t="shared" si="83"/>
        <v>UPI</v>
      </c>
      <c r="R2150" s="2" t="s">
        <v>20</v>
      </c>
      <c r="S2150" s="2" t="s">
        <v>56</v>
      </c>
      <c r="T2150" s="2" t="s">
        <v>1251</v>
      </c>
      <c r="U2150" s="2" t="s">
        <v>59</v>
      </c>
      <c r="V2150" t="str">
        <f>TEXT(tblSales[[#This Row],[Invoice Date]],"mmm")</f>
        <v>Jan</v>
      </c>
      <c r="W2150">
        <f>MONTH(tblSales[[#This Row],[Invoice Date]])</f>
        <v>1</v>
      </c>
      <c r="X2150">
        <f>YEAR(tblSales[[#This Row],[Invoice Date]])</f>
        <v>2025</v>
      </c>
      <c r="Y2150" t="str">
        <f>TEXT(tblSales[[#This Row],[Invoice Date]],"mmm-yyyy")</f>
        <v>Jan-2025</v>
      </c>
      <c r="Z2150" t="str">
        <f>_xlfn.XLOOKUP(tblSales[[#This Row],[Product_ID]],Products!$A:$A,Products!$C:$C,"Women Dresses")</f>
        <v>Jewellery</v>
      </c>
      <c r="AA2150" t="str">
        <f>_xlfn.XLOOKUP(tblSales[[#This Row],[Product_ID]],Products!$A:$A,Products!$D:$D,"Unknown")</f>
        <v>Necklace</v>
      </c>
      <c r="AB2150" t="str">
        <f>_xlfn.XLOOKUP(tblSales[[#This Row],[Product_ID]],Products!$A:$A,Products!$E:$E,"Unknown")</f>
        <v>W for Woman</v>
      </c>
      <c r="AC2150" t="str">
        <f>_xlfn.XLOOKUP(tblSales[[#This Row],[Store_ID]],Stores!$A:$A,Stores!$B:$B,"Unknown")</f>
        <v>TrendMart Thiruvananthapuram Standard</v>
      </c>
      <c r="AD2150" t="str">
        <f>_xlfn.XLOOKUP(tblSales[[#This Row],[Store_ID]],Stores!$A:$A,Stores!$E:$E,"Unknown")</f>
        <v>South Zone 1</v>
      </c>
      <c r="AE2150" t="str">
        <f>_xlfn.XLOOKUP(tblSales[[#This Row],[Customer_ID]],Customers!$A:$A,Customers!$B:$B,"Unknown")</f>
        <v>Srinivas Gowda</v>
      </c>
      <c r="AF2150" t="str">
        <f>_xlfn.XLOOKUP(tblSales[[#This Row],[Customer_ID]],Customers!$A:$A,Customers!$J:$J,"Unknown")</f>
        <v>Silver</v>
      </c>
      <c r="AG2150" t="str">
        <f>_xlfn.XLOOKUP(tblSales[[#This Row],[Employee_ID]],Employees!$A:$A,Employees!$B:$B,"Unknown")</f>
        <v>Pranav Reddy</v>
      </c>
      <c r="AH2150">
        <f>IF(MONTH(tblSales[[#This Row],[Invoice Date]])&gt;=4,MONTH(tblSales[[#This Row],[Invoice Date]]),MONTH(tblSales[[#This Row],[Invoice Date]])+12)</f>
        <v>13</v>
      </c>
      <c r="AI2150" s="8">
        <f>DATE(YEAR(tblSales[[#This Row],[Invoice Date]]),MONTH(tblSales[[#This Row],[Invoice Date]]),1)</f>
        <v>45658</v>
      </c>
      <c r="AJ2150" t="str">
        <f>_xlfn.XLOOKUP(tblSales[[#This Row],[Product_ID]],Products!$A:$A,Products!$B:$B,"Unknown")</f>
        <v>W for Woman Necklace Beige</v>
      </c>
      <c r="AK2150" s="9">
        <f>IFERROR(tblSales[[#This Row],[Profit]]/tblSales[[#This Row],[Sales Amount]],0)</f>
        <v>0.17682969966583292</v>
      </c>
      <c r="AL2150" t="str">
        <f>IF(tblSales[[#This Row],[Discount %]]&lt;=5,"0-5%",
IF(tblSales[[#This Row],[Discount %]]&lt;=10,"5-10%",
IF(tblSales[[#This Row],[Discount %]]&lt;=15,"10-15%",
IF(tblSales[[#This Row],[Discount %]]&lt;=20,"15-20%","20%+"))))</f>
        <v>0-5%</v>
      </c>
    </row>
    <row r="2151" spans="1:38">
      <c r="A2151" s="2" t="s">
        <v>4121</v>
      </c>
      <c r="B2151" s="11">
        <v>45454</v>
      </c>
      <c r="C2151" s="2" t="s">
        <v>801</v>
      </c>
      <c r="D2151" s="2" t="s">
        <v>703</v>
      </c>
      <c r="E2151" s="2" t="s">
        <v>221</v>
      </c>
      <c r="F2151" s="2" t="s">
        <v>475</v>
      </c>
      <c r="G2151" s="2">
        <v>2</v>
      </c>
      <c r="H2151" s="2">
        <v>774.14</v>
      </c>
      <c r="I2151" s="2">
        <v>15</v>
      </c>
      <c r="J2151" s="2">
        <v>232.24</v>
      </c>
      <c r="K2151" s="2">
        <v>5</v>
      </c>
      <c r="L2151" s="2">
        <v>65.8</v>
      </c>
      <c r="M2151" s="2">
        <v>1381.84</v>
      </c>
      <c r="N2151" s="2">
        <v>1044.76</v>
      </c>
      <c r="O2151" s="2">
        <f t="shared" si="82"/>
        <v>271.27999999999992</v>
      </c>
      <c r="P2151" s="2" t="s">
        <v>27</v>
      </c>
      <c r="Q2151" s="2" t="str">
        <f t="shared" si="83"/>
        <v>Cash</v>
      </c>
      <c r="R2151" s="2" t="s">
        <v>21</v>
      </c>
      <c r="S2151" s="2" t="s">
        <v>56</v>
      </c>
      <c r="T2151" s="2" t="s">
        <v>3393</v>
      </c>
      <c r="U2151" s="2" t="s">
        <v>59</v>
      </c>
      <c r="V2151" t="str">
        <f>TEXT(tblSales[[#This Row],[Invoice Date]],"mmm")</f>
        <v>Jun</v>
      </c>
      <c r="W2151">
        <f>MONTH(tblSales[[#This Row],[Invoice Date]])</f>
        <v>6</v>
      </c>
      <c r="X2151">
        <f>YEAR(tblSales[[#This Row],[Invoice Date]])</f>
        <v>2024</v>
      </c>
      <c r="Y2151" t="str">
        <f>TEXT(tblSales[[#This Row],[Invoice Date]],"mmm-yyyy")</f>
        <v>Jun-2024</v>
      </c>
      <c r="Z2151" t="str">
        <f>_xlfn.XLOOKUP(tblSales[[#This Row],[Product_ID]],Products!$A:$A,Products!$C:$C,"Women Dresses")</f>
        <v>Women Tops</v>
      </c>
      <c r="AA2151" t="str">
        <f>_xlfn.XLOOKUP(tblSales[[#This Row],[Product_ID]],Products!$A:$A,Products!$D:$D,"Unknown")</f>
        <v>Crop Top</v>
      </c>
      <c r="AB2151" t="str">
        <f>_xlfn.XLOOKUP(tblSales[[#This Row],[Product_ID]],Products!$A:$A,Products!$E:$E,"Unknown")</f>
        <v>Peter England</v>
      </c>
      <c r="AC2151" t="str">
        <f>_xlfn.XLOOKUP(tblSales[[#This Row],[Store_ID]],Stores!$A:$A,Stores!$B:$B,"Unknown")</f>
        <v>TrendMart Chennai Standard</v>
      </c>
      <c r="AD2151" t="str">
        <f>_xlfn.XLOOKUP(tblSales[[#This Row],[Store_ID]],Stores!$A:$A,Stores!$E:$E,"Unknown")</f>
        <v>South Zone 1</v>
      </c>
      <c r="AE2151" t="str">
        <f>_xlfn.XLOOKUP(tblSales[[#This Row],[Customer_ID]],Customers!$A:$A,Customers!$B:$B,"Unknown")</f>
        <v>Ramesh Chandran</v>
      </c>
      <c r="AF2151" t="str">
        <f>_xlfn.XLOOKUP(tblSales[[#This Row],[Customer_ID]],Customers!$A:$A,Customers!$J:$J,"Unknown")</f>
        <v>Gold</v>
      </c>
      <c r="AG2151" t="str">
        <f>_xlfn.XLOOKUP(tblSales[[#This Row],[Employee_ID]],Employees!$A:$A,Employees!$B:$B,"Unknown")</f>
        <v>Arjun Krishnan</v>
      </c>
      <c r="AH2151">
        <f>IF(MONTH(tblSales[[#This Row],[Invoice Date]])&gt;=4,MONTH(tblSales[[#This Row],[Invoice Date]]),MONTH(tblSales[[#This Row],[Invoice Date]])+12)</f>
        <v>6</v>
      </c>
      <c r="AI2151" s="8">
        <f>DATE(YEAR(tblSales[[#This Row],[Invoice Date]]),MONTH(tblSales[[#This Row],[Invoice Date]]),1)</f>
        <v>45444</v>
      </c>
      <c r="AJ2151" t="str">
        <f>_xlfn.XLOOKUP(tblSales[[#This Row],[Product_ID]],Products!$A:$A,Products!$B:$B,"Unknown")</f>
        <v>Peter England Crop Top Green</v>
      </c>
      <c r="AK2151" s="9">
        <f>IFERROR(tblSales[[#This Row],[Profit]]/tblSales[[#This Row],[Sales Amount]],0)</f>
        <v>0.19631795287442824</v>
      </c>
      <c r="AL2151" t="str">
        <f>IF(tblSales[[#This Row],[Discount %]]&lt;=5,"0-5%",
IF(tblSales[[#This Row],[Discount %]]&lt;=10,"5-10%",
IF(tblSales[[#This Row],[Discount %]]&lt;=15,"10-15%",
IF(tblSales[[#This Row],[Discount %]]&lt;=20,"15-20%","20%+"))))</f>
        <v>10-15%</v>
      </c>
    </row>
    <row r="2152" spans="1:38">
      <c r="A2152" s="2" t="s">
        <v>4122</v>
      </c>
      <c r="B2152" s="11">
        <v>45694</v>
      </c>
      <c r="C2152" s="2" t="s">
        <v>1817</v>
      </c>
      <c r="D2152" s="2" t="s">
        <v>462</v>
      </c>
      <c r="E2152" s="2" t="s">
        <v>314</v>
      </c>
      <c r="F2152" s="2" t="s">
        <v>122</v>
      </c>
      <c r="G2152" s="2">
        <v>2</v>
      </c>
      <c r="H2152" s="2">
        <v>1381.12</v>
      </c>
      <c r="I2152" s="2">
        <v>25</v>
      </c>
      <c r="J2152" s="2">
        <v>690.56</v>
      </c>
      <c r="K2152" s="2">
        <v>12</v>
      </c>
      <c r="L2152" s="2">
        <v>248.6</v>
      </c>
      <c r="M2152" s="2">
        <v>2320.2800000000002</v>
      </c>
      <c r="N2152" s="2">
        <v>1806.6</v>
      </c>
      <c r="O2152" s="2">
        <f t="shared" si="82"/>
        <v>265.08000000000027</v>
      </c>
      <c r="P2152" s="2" t="s">
        <v>28</v>
      </c>
      <c r="Q2152" s="2" t="str">
        <f t="shared" si="83"/>
        <v>Credit Card</v>
      </c>
      <c r="R2152" s="2" t="s">
        <v>20</v>
      </c>
      <c r="S2152" s="2" t="s">
        <v>56</v>
      </c>
      <c r="T2152" s="2" t="s">
        <v>2491</v>
      </c>
      <c r="U2152" s="2" t="s">
        <v>59</v>
      </c>
      <c r="V2152" t="str">
        <f>TEXT(tblSales[[#This Row],[Invoice Date]],"mmm")</f>
        <v>Feb</v>
      </c>
      <c r="W2152">
        <f>MONTH(tblSales[[#This Row],[Invoice Date]])</f>
        <v>2</v>
      </c>
      <c r="X2152">
        <f>YEAR(tblSales[[#This Row],[Invoice Date]])</f>
        <v>2025</v>
      </c>
      <c r="Y2152" t="str">
        <f>TEXT(tblSales[[#This Row],[Invoice Date]],"mmm-yyyy")</f>
        <v>Feb-2025</v>
      </c>
      <c r="Z2152" t="str">
        <f>_xlfn.XLOOKUP(tblSales[[#This Row],[Product_ID]],Products!$A:$A,Products!$C:$C,"Women Dresses")</f>
        <v>Wallets</v>
      </c>
      <c r="AA2152" t="str">
        <f>_xlfn.XLOOKUP(tblSales[[#This Row],[Product_ID]],Products!$A:$A,Products!$D:$D,"Unknown")</f>
        <v>Bifold Wallet</v>
      </c>
      <c r="AB2152" t="str">
        <f>_xlfn.XLOOKUP(tblSales[[#This Row],[Product_ID]],Products!$A:$A,Products!$E:$E,"Unknown")</f>
        <v>Nike</v>
      </c>
      <c r="AC2152" t="str">
        <f>_xlfn.XLOOKUP(tblSales[[#This Row],[Store_ID]],Stores!$A:$A,Stores!$B:$B,"Unknown")</f>
        <v>TrendMart Thiruvananthapuram Standard</v>
      </c>
      <c r="AD2152" t="str">
        <f>_xlfn.XLOOKUP(tblSales[[#This Row],[Store_ID]],Stores!$A:$A,Stores!$E:$E,"Unknown")</f>
        <v>South Zone 1</v>
      </c>
      <c r="AE2152" t="str">
        <f>_xlfn.XLOOKUP(tblSales[[#This Row],[Customer_ID]],Customers!$A:$A,Customers!$B:$B,"Unknown")</f>
        <v>Gayathri Menon</v>
      </c>
      <c r="AF2152" t="str">
        <f>_xlfn.XLOOKUP(tblSales[[#This Row],[Customer_ID]],Customers!$A:$A,Customers!$J:$J,"Unknown")</f>
        <v>Platinum</v>
      </c>
      <c r="AG2152" t="str">
        <f>_xlfn.XLOOKUP(tblSales[[#This Row],[Employee_ID]],Employees!$A:$A,Employees!$B:$B,"Unknown")</f>
        <v>Rahul Krishnan</v>
      </c>
      <c r="AH2152">
        <f>IF(MONTH(tblSales[[#This Row],[Invoice Date]])&gt;=4,MONTH(tblSales[[#This Row],[Invoice Date]]),MONTH(tblSales[[#This Row],[Invoice Date]])+12)</f>
        <v>14</v>
      </c>
      <c r="AI2152" s="8">
        <f>DATE(YEAR(tblSales[[#This Row],[Invoice Date]]),MONTH(tblSales[[#This Row],[Invoice Date]]),1)</f>
        <v>45689</v>
      </c>
      <c r="AJ2152" t="str">
        <f>_xlfn.XLOOKUP(tblSales[[#This Row],[Product_ID]],Products!$A:$A,Products!$B:$B,"Unknown")</f>
        <v>Nike Bifold Wallet Navy Blue</v>
      </c>
      <c r="AK2152" s="9">
        <f>IFERROR(tblSales[[#This Row],[Profit]]/tblSales[[#This Row],[Sales Amount]],0)</f>
        <v>0.11424483252021318</v>
      </c>
      <c r="AL2152" t="str">
        <f>IF(tblSales[[#This Row],[Discount %]]&lt;=5,"0-5%",
IF(tblSales[[#This Row],[Discount %]]&lt;=10,"5-10%",
IF(tblSales[[#This Row],[Discount %]]&lt;=15,"10-15%",
IF(tblSales[[#This Row],[Discount %]]&lt;=20,"15-20%","20%+"))))</f>
        <v>20%+</v>
      </c>
    </row>
    <row r="2153" spans="1:38">
      <c r="A2153" s="2" t="s">
        <v>4123</v>
      </c>
      <c r="B2153" s="11">
        <v>45548</v>
      </c>
      <c r="C2153" s="2" t="s">
        <v>1997</v>
      </c>
      <c r="D2153" s="2" t="s">
        <v>208</v>
      </c>
      <c r="E2153" s="2" t="s">
        <v>763</v>
      </c>
      <c r="F2153" s="2" t="s">
        <v>475</v>
      </c>
      <c r="G2153" s="2">
        <v>1</v>
      </c>
      <c r="H2153" s="2">
        <v>764.83</v>
      </c>
      <c r="I2153" s="2">
        <v>25</v>
      </c>
      <c r="J2153" s="2">
        <v>191.21</v>
      </c>
      <c r="K2153" s="2">
        <v>5</v>
      </c>
      <c r="L2153" s="2">
        <v>28.68</v>
      </c>
      <c r="M2153" s="2">
        <v>602.29999999999995</v>
      </c>
      <c r="N2153" s="2">
        <v>443.19</v>
      </c>
      <c r="O2153" s="2">
        <f t="shared" si="82"/>
        <v>130.42999999999995</v>
      </c>
      <c r="P2153" s="2" t="s">
        <v>28</v>
      </c>
      <c r="Q2153" s="2" t="str">
        <f t="shared" si="83"/>
        <v>Credit Card</v>
      </c>
      <c r="R2153" s="2" t="s">
        <v>20</v>
      </c>
      <c r="S2153" s="2" t="s">
        <v>56</v>
      </c>
      <c r="T2153" s="2" t="s">
        <v>217</v>
      </c>
      <c r="U2153" s="2" t="s">
        <v>59</v>
      </c>
      <c r="V2153" t="str">
        <f>TEXT(tblSales[[#This Row],[Invoice Date]],"mmm")</f>
        <v>Sep</v>
      </c>
      <c r="W2153">
        <f>MONTH(tblSales[[#This Row],[Invoice Date]])</f>
        <v>9</v>
      </c>
      <c r="X2153">
        <f>YEAR(tblSales[[#This Row],[Invoice Date]])</f>
        <v>2024</v>
      </c>
      <c r="Y2153" t="str">
        <f>TEXT(tblSales[[#This Row],[Invoice Date]],"mmm-yyyy")</f>
        <v>Sep-2024</v>
      </c>
      <c r="Z2153" t="str">
        <f>_xlfn.XLOOKUP(tblSales[[#This Row],[Product_ID]],Products!$A:$A,Products!$C:$C,"Women Dresses")</f>
        <v>Accessories</v>
      </c>
      <c r="AA2153" t="str">
        <f>_xlfn.XLOOKUP(tblSales[[#This Row],[Product_ID]],Products!$A:$A,Products!$D:$D,"Unknown")</f>
        <v>Tie</v>
      </c>
      <c r="AB2153" t="str">
        <f>_xlfn.XLOOKUP(tblSales[[#This Row],[Product_ID]],Products!$A:$A,Products!$E:$E,"Unknown")</f>
        <v>Allen Solly</v>
      </c>
      <c r="AC2153" t="str">
        <f>_xlfn.XLOOKUP(tblSales[[#This Row],[Store_ID]],Stores!$A:$A,Stores!$B:$B,"Unknown")</f>
        <v>TrendMart Madurai Mall Kiosk</v>
      </c>
      <c r="AD2153" t="str">
        <f>_xlfn.XLOOKUP(tblSales[[#This Row],[Store_ID]],Stores!$A:$A,Stores!$E:$E,"Unknown")</f>
        <v>South Zone 1</v>
      </c>
      <c r="AE2153" t="str">
        <f>_xlfn.XLOOKUP(tblSales[[#This Row],[Customer_ID]],Customers!$A:$A,Customers!$B:$B,"Unknown")</f>
        <v>Ashok Pillai</v>
      </c>
      <c r="AF2153" t="str">
        <f>_xlfn.XLOOKUP(tblSales[[#This Row],[Customer_ID]],Customers!$A:$A,Customers!$J:$J,"Unknown")</f>
        <v>Regular</v>
      </c>
      <c r="AG2153" t="str">
        <f>_xlfn.XLOOKUP(tblSales[[#This Row],[Employee_ID]],Employees!$A:$A,Employees!$B:$B,"Unknown")</f>
        <v>Arjun Krishnan</v>
      </c>
      <c r="AH2153">
        <f>IF(MONTH(tblSales[[#This Row],[Invoice Date]])&gt;=4,MONTH(tblSales[[#This Row],[Invoice Date]]),MONTH(tblSales[[#This Row],[Invoice Date]])+12)</f>
        <v>9</v>
      </c>
      <c r="AI2153" s="8">
        <f>DATE(YEAR(tblSales[[#This Row],[Invoice Date]]),MONTH(tblSales[[#This Row],[Invoice Date]]),1)</f>
        <v>45536</v>
      </c>
      <c r="AJ2153" t="str">
        <f>_xlfn.XLOOKUP(tblSales[[#This Row],[Product_ID]],Products!$A:$A,Products!$B:$B,"Unknown")</f>
        <v>Allen Solly Tie Pink</v>
      </c>
      <c r="AK2153" s="9">
        <f>IFERROR(tblSales[[#This Row],[Profit]]/tblSales[[#This Row],[Sales Amount]],0)</f>
        <v>0.21655321268470856</v>
      </c>
      <c r="AL2153" t="str">
        <f>IF(tblSales[[#This Row],[Discount %]]&lt;=5,"0-5%",
IF(tblSales[[#This Row],[Discount %]]&lt;=10,"5-10%",
IF(tblSales[[#This Row],[Discount %]]&lt;=15,"10-15%",
IF(tblSales[[#This Row],[Discount %]]&lt;=20,"15-20%","20%+"))))</f>
        <v>20%+</v>
      </c>
    </row>
    <row r="2154" spans="1:38">
      <c r="A2154" s="2" t="s">
        <v>4124</v>
      </c>
      <c r="B2154" s="11">
        <v>45430</v>
      </c>
      <c r="C2154" s="2" t="s">
        <v>447</v>
      </c>
      <c r="D2154" s="2" t="s">
        <v>231</v>
      </c>
      <c r="E2154" s="2" t="s">
        <v>203</v>
      </c>
      <c r="F2154" s="2" t="s">
        <v>104</v>
      </c>
      <c r="G2154" s="2">
        <v>2</v>
      </c>
      <c r="H2154" s="2">
        <v>6339.42</v>
      </c>
      <c r="I2154" s="2">
        <v>0</v>
      </c>
      <c r="J2154" s="2">
        <v>0</v>
      </c>
      <c r="K2154" s="2">
        <v>3</v>
      </c>
      <c r="L2154" s="2">
        <v>380.37</v>
      </c>
      <c r="M2154" s="2">
        <v>13059.21</v>
      </c>
      <c r="N2154" s="2">
        <v>9430.2000000000007</v>
      </c>
      <c r="O2154" s="2">
        <f t="shared" si="82"/>
        <v>3248.6399999999985</v>
      </c>
      <c r="P2154" s="2" t="s">
        <v>31</v>
      </c>
      <c r="Q2154" s="2" t="str">
        <f t="shared" si="83"/>
        <v>Net Banking</v>
      </c>
      <c r="R2154" s="2" t="s">
        <v>21</v>
      </c>
      <c r="S2154" s="2" t="s">
        <v>56</v>
      </c>
      <c r="T2154" s="2" t="s">
        <v>1730</v>
      </c>
      <c r="U2154" s="2" t="s">
        <v>60</v>
      </c>
      <c r="V2154" t="str">
        <f>TEXT(tblSales[[#This Row],[Invoice Date]],"mmm")</f>
        <v>May</v>
      </c>
      <c r="W2154">
        <f>MONTH(tblSales[[#This Row],[Invoice Date]])</f>
        <v>5</v>
      </c>
      <c r="X2154">
        <f>YEAR(tblSales[[#This Row],[Invoice Date]])</f>
        <v>2024</v>
      </c>
      <c r="Y2154" t="str">
        <f>TEXT(tblSales[[#This Row],[Invoice Date]],"mmm-yyyy")</f>
        <v>May-2024</v>
      </c>
      <c r="Z2154" t="str">
        <f>_xlfn.XLOOKUP(tblSales[[#This Row],[Product_ID]],Products!$A:$A,Products!$C:$C,"Women Dresses")</f>
        <v>Jewellery</v>
      </c>
      <c r="AA2154" t="str">
        <f>_xlfn.XLOOKUP(tblSales[[#This Row],[Product_ID]],Products!$A:$A,Products!$D:$D,"Unknown")</f>
        <v>Earrings</v>
      </c>
      <c r="AB2154" t="str">
        <f>_xlfn.XLOOKUP(tblSales[[#This Row],[Product_ID]],Products!$A:$A,Products!$E:$E,"Unknown")</f>
        <v>Nike</v>
      </c>
      <c r="AC2154" t="str">
        <f>_xlfn.XLOOKUP(tblSales[[#This Row],[Store_ID]],Stores!$A:$A,Stores!$B:$B,"Unknown")</f>
        <v>TrendMart Thoothukudi Outlet</v>
      </c>
      <c r="AD2154" t="str">
        <f>_xlfn.XLOOKUP(tblSales[[#This Row],[Store_ID]],Stores!$A:$A,Stores!$E:$E,"Unknown")</f>
        <v>South Zone 1</v>
      </c>
      <c r="AE2154" t="str">
        <f>_xlfn.XLOOKUP(tblSales[[#This Row],[Customer_ID]],Customers!$A:$A,Customers!$B:$B,"Unknown")</f>
        <v>Priya Pandian</v>
      </c>
      <c r="AF2154" t="str">
        <f>_xlfn.XLOOKUP(tblSales[[#This Row],[Customer_ID]],Customers!$A:$A,Customers!$J:$J,"Unknown")</f>
        <v>Regular</v>
      </c>
      <c r="AG2154" t="str">
        <f>_xlfn.XLOOKUP(tblSales[[#This Row],[Employee_ID]],Employees!$A:$A,Employees!$B:$B,"Unknown")</f>
        <v>Meena Krishnan</v>
      </c>
      <c r="AH2154">
        <f>IF(MONTH(tblSales[[#This Row],[Invoice Date]])&gt;=4,MONTH(tblSales[[#This Row],[Invoice Date]]),MONTH(tblSales[[#This Row],[Invoice Date]])+12)</f>
        <v>5</v>
      </c>
      <c r="AI2154" s="8">
        <f>DATE(YEAR(tblSales[[#This Row],[Invoice Date]]),MONTH(tblSales[[#This Row],[Invoice Date]]),1)</f>
        <v>45413</v>
      </c>
      <c r="AJ2154" t="str">
        <f>_xlfn.XLOOKUP(tblSales[[#This Row],[Product_ID]],Products!$A:$A,Products!$B:$B,"Unknown")</f>
        <v>Nike Earrings Teal</v>
      </c>
      <c r="AK2154" s="9">
        <f>IFERROR(tblSales[[#This Row],[Profit]]/tblSales[[#This Row],[Sales Amount]],0)</f>
        <v>0.24876236770830693</v>
      </c>
      <c r="AL2154" t="str">
        <f>IF(tblSales[[#This Row],[Discount %]]&lt;=5,"0-5%",
IF(tblSales[[#This Row],[Discount %]]&lt;=10,"5-10%",
IF(tblSales[[#This Row],[Discount %]]&lt;=15,"10-15%",
IF(tblSales[[#This Row],[Discount %]]&lt;=20,"15-20%","20%+"))))</f>
        <v>0-5%</v>
      </c>
    </row>
    <row r="2155" spans="1:38">
      <c r="A2155" s="2" t="s">
        <v>4125</v>
      </c>
      <c r="B2155" s="11">
        <v>45695</v>
      </c>
      <c r="C2155" s="2" t="s">
        <v>1573</v>
      </c>
      <c r="D2155" s="2" t="s">
        <v>462</v>
      </c>
      <c r="E2155" s="2" t="s">
        <v>1233</v>
      </c>
      <c r="F2155" s="2" t="s">
        <v>475</v>
      </c>
      <c r="G2155" s="2">
        <v>1</v>
      </c>
      <c r="H2155" s="2">
        <v>1281.8599999999999</v>
      </c>
      <c r="I2155" s="2">
        <v>20</v>
      </c>
      <c r="J2155" s="2">
        <v>256.37</v>
      </c>
      <c r="K2155" s="2">
        <v>12</v>
      </c>
      <c r="L2155" s="2">
        <v>123.06</v>
      </c>
      <c r="M2155" s="2">
        <v>1148.55</v>
      </c>
      <c r="N2155" s="2">
        <v>903.3</v>
      </c>
      <c r="O2155" s="2">
        <f t="shared" si="82"/>
        <v>122.19</v>
      </c>
      <c r="P2155" s="2" t="s">
        <v>29</v>
      </c>
      <c r="Q2155" s="2" t="str">
        <f t="shared" si="83"/>
        <v>Debit Card</v>
      </c>
      <c r="R2155" s="2" t="s">
        <v>21</v>
      </c>
      <c r="S2155" s="2" t="s">
        <v>56</v>
      </c>
      <c r="T2155" s="2" t="s">
        <v>888</v>
      </c>
      <c r="U2155" s="2" t="s">
        <v>59</v>
      </c>
      <c r="V2155" t="str">
        <f>TEXT(tblSales[[#This Row],[Invoice Date]],"mmm")</f>
        <v>Feb</v>
      </c>
      <c r="W2155">
        <f>MONTH(tblSales[[#This Row],[Invoice Date]])</f>
        <v>2</v>
      </c>
      <c r="X2155">
        <f>YEAR(tblSales[[#This Row],[Invoice Date]])</f>
        <v>2025</v>
      </c>
      <c r="Y2155" t="str">
        <f>TEXT(tblSales[[#This Row],[Invoice Date]],"mmm-yyyy")</f>
        <v>Feb-2025</v>
      </c>
      <c r="Z2155" t="str">
        <f>_xlfn.XLOOKUP(tblSales[[#This Row],[Product_ID]],Products!$A:$A,Products!$C:$C,"Women Dresses")</f>
        <v>Wallets</v>
      </c>
      <c r="AA2155" t="str">
        <f>_xlfn.XLOOKUP(tblSales[[#This Row],[Product_ID]],Products!$A:$A,Products!$D:$D,"Unknown")</f>
        <v>Bifold Wallet</v>
      </c>
      <c r="AB2155" t="str">
        <f>_xlfn.XLOOKUP(tblSales[[#This Row],[Product_ID]],Products!$A:$A,Products!$E:$E,"Unknown")</f>
        <v>Nike</v>
      </c>
      <c r="AC2155" t="str">
        <f>_xlfn.XLOOKUP(tblSales[[#This Row],[Store_ID]],Stores!$A:$A,Stores!$B:$B,"Unknown")</f>
        <v>TrendMart Visakhapatnam Standard</v>
      </c>
      <c r="AD2155" t="str">
        <f>_xlfn.XLOOKUP(tblSales[[#This Row],[Store_ID]],Stores!$A:$A,Stores!$E:$E,"Unknown")</f>
        <v>South Zone 3</v>
      </c>
      <c r="AE2155" t="str">
        <f>_xlfn.XLOOKUP(tblSales[[#This Row],[Customer_ID]],Customers!$A:$A,Customers!$B:$B,"Unknown")</f>
        <v>Nisha Rao</v>
      </c>
      <c r="AF2155" t="str">
        <f>_xlfn.XLOOKUP(tblSales[[#This Row],[Customer_ID]],Customers!$A:$A,Customers!$J:$J,"Unknown")</f>
        <v>Regular</v>
      </c>
      <c r="AG2155" t="str">
        <f>_xlfn.XLOOKUP(tblSales[[#This Row],[Employee_ID]],Employees!$A:$A,Employees!$B:$B,"Unknown")</f>
        <v>Arjun Krishnan</v>
      </c>
      <c r="AH2155">
        <f>IF(MONTH(tblSales[[#This Row],[Invoice Date]])&gt;=4,MONTH(tblSales[[#This Row],[Invoice Date]]),MONTH(tblSales[[#This Row],[Invoice Date]])+12)</f>
        <v>14</v>
      </c>
      <c r="AI2155" s="8">
        <f>DATE(YEAR(tblSales[[#This Row],[Invoice Date]]),MONTH(tblSales[[#This Row],[Invoice Date]]),1)</f>
        <v>45689</v>
      </c>
      <c r="AJ2155" t="str">
        <f>_xlfn.XLOOKUP(tblSales[[#This Row],[Product_ID]],Products!$A:$A,Products!$B:$B,"Unknown")</f>
        <v>Nike Bifold Wallet Navy Blue</v>
      </c>
      <c r="AK2155" s="9">
        <f>IFERROR(tblSales[[#This Row],[Profit]]/tblSales[[#This Row],[Sales Amount]],0)</f>
        <v>0.10638631317748466</v>
      </c>
      <c r="AL2155" t="str">
        <f>IF(tblSales[[#This Row],[Discount %]]&lt;=5,"0-5%",
IF(tblSales[[#This Row],[Discount %]]&lt;=10,"5-10%",
IF(tblSales[[#This Row],[Discount %]]&lt;=15,"10-15%",
IF(tblSales[[#This Row],[Discount %]]&lt;=20,"15-20%","20%+"))))</f>
        <v>15-20%</v>
      </c>
    </row>
    <row r="2156" spans="1:38">
      <c r="A2156" s="2" t="s">
        <v>4126</v>
      </c>
      <c r="B2156" s="11">
        <v>45457</v>
      </c>
      <c r="C2156" s="2" t="s">
        <v>2071</v>
      </c>
      <c r="D2156" s="2" t="s">
        <v>231</v>
      </c>
      <c r="E2156" s="2" t="s">
        <v>692</v>
      </c>
      <c r="F2156" s="2" t="s">
        <v>319</v>
      </c>
      <c r="G2156" s="2">
        <v>2</v>
      </c>
      <c r="H2156" s="2">
        <v>6274.11</v>
      </c>
      <c r="I2156" s="2">
        <v>10</v>
      </c>
      <c r="J2156" s="2">
        <v>1254.82</v>
      </c>
      <c r="K2156" s="2">
        <v>3</v>
      </c>
      <c r="L2156" s="2">
        <v>338.8</v>
      </c>
      <c r="M2156" s="2">
        <v>11632.2</v>
      </c>
      <c r="N2156" s="2">
        <v>9430.2000000000007</v>
      </c>
      <c r="O2156" s="2">
        <f t="shared" si="82"/>
        <v>1863.2</v>
      </c>
      <c r="P2156" s="2" t="s">
        <v>27</v>
      </c>
      <c r="Q2156" s="2" t="str">
        <f t="shared" si="83"/>
        <v>Cash</v>
      </c>
      <c r="R2156" s="2" t="s">
        <v>21</v>
      </c>
      <c r="S2156" s="2" t="s">
        <v>56</v>
      </c>
      <c r="T2156" s="2" t="s">
        <v>1429</v>
      </c>
      <c r="U2156" s="2" t="s">
        <v>59</v>
      </c>
      <c r="V2156" t="str">
        <f>TEXT(tblSales[[#This Row],[Invoice Date]],"mmm")</f>
        <v>Jun</v>
      </c>
      <c r="W2156">
        <f>MONTH(tblSales[[#This Row],[Invoice Date]])</f>
        <v>6</v>
      </c>
      <c r="X2156">
        <f>YEAR(tblSales[[#This Row],[Invoice Date]])</f>
        <v>2024</v>
      </c>
      <c r="Y2156" t="str">
        <f>TEXT(tblSales[[#This Row],[Invoice Date]],"mmm-yyyy")</f>
        <v>Jun-2024</v>
      </c>
      <c r="Z2156" t="str">
        <f>_xlfn.XLOOKUP(tblSales[[#This Row],[Product_ID]],Products!$A:$A,Products!$C:$C,"Women Dresses")</f>
        <v>Jewellery</v>
      </c>
      <c r="AA2156" t="str">
        <f>_xlfn.XLOOKUP(tblSales[[#This Row],[Product_ID]],Products!$A:$A,Products!$D:$D,"Unknown")</f>
        <v>Earrings</v>
      </c>
      <c r="AB2156" t="str">
        <f>_xlfn.XLOOKUP(tblSales[[#This Row],[Product_ID]],Products!$A:$A,Products!$E:$E,"Unknown")</f>
        <v>Nike</v>
      </c>
      <c r="AC2156" t="str">
        <f>_xlfn.XLOOKUP(tblSales[[#This Row],[Store_ID]],Stores!$A:$A,Stores!$B:$B,"Unknown")</f>
        <v>TrendMart Thiruvananthapuram Outlet</v>
      </c>
      <c r="AD2156" t="str">
        <f>_xlfn.XLOOKUP(tblSales[[#This Row],[Store_ID]],Stores!$A:$A,Stores!$E:$E,"Unknown")</f>
        <v>South Zone 1</v>
      </c>
      <c r="AE2156" t="str">
        <f>_xlfn.XLOOKUP(tblSales[[#This Row],[Customer_ID]],Customers!$A:$A,Customers!$B:$B,"Unknown")</f>
        <v>Rahul Prasad</v>
      </c>
      <c r="AF2156" t="str">
        <f>_xlfn.XLOOKUP(tblSales[[#This Row],[Customer_ID]],Customers!$A:$A,Customers!$J:$J,"Unknown")</f>
        <v>Gold</v>
      </c>
      <c r="AG2156" t="str">
        <f>_xlfn.XLOOKUP(tblSales[[#This Row],[Employee_ID]],Employees!$A:$A,Employees!$B:$B,"Unknown")</f>
        <v>Sathish Sundaram</v>
      </c>
      <c r="AH2156">
        <f>IF(MONTH(tblSales[[#This Row],[Invoice Date]])&gt;=4,MONTH(tblSales[[#This Row],[Invoice Date]]),MONTH(tblSales[[#This Row],[Invoice Date]])+12)</f>
        <v>6</v>
      </c>
      <c r="AI2156" s="8">
        <f>DATE(YEAR(tblSales[[#This Row],[Invoice Date]]),MONTH(tblSales[[#This Row],[Invoice Date]]),1)</f>
        <v>45444</v>
      </c>
      <c r="AJ2156" t="str">
        <f>_xlfn.XLOOKUP(tblSales[[#This Row],[Product_ID]],Products!$A:$A,Products!$B:$B,"Unknown")</f>
        <v>Nike Earrings Teal</v>
      </c>
      <c r="AK2156" s="9">
        <f>IFERROR(tblSales[[#This Row],[Profit]]/tblSales[[#This Row],[Sales Amount]],0)</f>
        <v>0.16017606299754131</v>
      </c>
      <c r="AL2156" t="str">
        <f>IF(tblSales[[#This Row],[Discount %]]&lt;=5,"0-5%",
IF(tblSales[[#This Row],[Discount %]]&lt;=10,"5-10%",
IF(tblSales[[#This Row],[Discount %]]&lt;=15,"10-15%",
IF(tblSales[[#This Row],[Discount %]]&lt;=20,"15-20%","20%+"))))</f>
        <v>5-10%</v>
      </c>
    </row>
    <row r="2157" spans="1:38">
      <c r="A2157" s="2" t="s">
        <v>4127</v>
      </c>
      <c r="B2157" s="11">
        <v>45414</v>
      </c>
      <c r="C2157" s="2" t="s">
        <v>2620</v>
      </c>
      <c r="D2157" s="2" t="s">
        <v>2007</v>
      </c>
      <c r="E2157" s="2" t="s">
        <v>1079</v>
      </c>
      <c r="F2157" s="2" t="s">
        <v>134</v>
      </c>
      <c r="G2157" s="2">
        <v>1</v>
      </c>
      <c r="H2157" s="2">
        <v>2570.9899999999998</v>
      </c>
      <c r="I2157" s="2">
        <v>20</v>
      </c>
      <c r="J2157" s="2">
        <v>514.20000000000005</v>
      </c>
      <c r="K2157" s="2">
        <v>12</v>
      </c>
      <c r="L2157" s="2">
        <v>246.81</v>
      </c>
      <c r="M2157" s="2">
        <v>2303.6</v>
      </c>
      <c r="N2157" s="2">
        <v>1958.39</v>
      </c>
      <c r="O2157" s="2">
        <f t="shared" si="82"/>
        <v>98.399999999999807</v>
      </c>
      <c r="P2157" s="2" t="s">
        <v>29</v>
      </c>
      <c r="Q2157" s="2" t="str">
        <f t="shared" si="83"/>
        <v>Debit Card</v>
      </c>
      <c r="R2157" s="2" t="s">
        <v>20</v>
      </c>
      <c r="S2157" s="2" t="s">
        <v>56</v>
      </c>
      <c r="T2157" s="2" t="s">
        <v>183</v>
      </c>
      <c r="U2157" s="2" t="s">
        <v>59</v>
      </c>
      <c r="V2157" t="str">
        <f>TEXT(tblSales[[#This Row],[Invoice Date]],"mmm")</f>
        <v>May</v>
      </c>
      <c r="W2157">
        <f>MONTH(tblSales[[#This Row],[Invoice Date]])</f>
        <v>5</v>
      </c>
      <c r="X2157">
        <f>YEAR(tblSales[[#This Row],[Invoice Date]])</f>
        <v>2024</v>
      </c>
      <c r="Y2157" t="str">
        <f>TEXT(tblSales[[#This Row],[Invoice Date]],"mmm-yyyy")</f>
        <v>May-2024</v>
      </c>
      <c r="Z2157" t="str">
        <f>_xlfn.XLOOKUP(tblSales[[#This Row],[Product_ID]],Products!$A:$A,Products!$C:$C,"Women Dresses")</f>
        <v>Men Ethnic</v>
      </c>
      <c r="AA2157" t="str">
        <f>_xlfn.XLOOKUP(tblSales[[#This Row],[Product_ID]],Products!$A:$A,Products!$D:$D,"Unknown")</f>
        <v>Sherwani</v>
      </c>
      <c r="AB2157" t="str">
        <f>_xlfn.XLOOKUP(tblSales[[#This Row],[Product_ID]],Products!$A:$A,Products!$E:$E,"Unknown")</f>
        <v>Nike</v>
      </c>
      <c r="AC2157" t="str">
        <f>_xlfn.XLOOKUP(tblSales[[#This Row],[Store_ID]],Stores!$A:$A,Stores!$B:$B,"Unknown")</f>
        <v>TrendMart Guntur Flagship</v>
      </c>
      <c r="AD2157" t="str">
        <f>_xlfn.XLOOKUP(tblSales[[#This Row],[Store_ID]],Stores!$A:$A,Stores!$E:$E,"Unknown")</f>
        <v>South Zone 3</v>
      </c>
      <c r="AE2157" t="str">
        <f>_xlfn.XLOOKUP(tblSales[[#This Row],[Customer_ID]],Customers!$A:$A,Customers!$B:$B,"Unknown")</f>
        <v>Rohit Gupta</v>
      </c>
      <c r="AF2157" t="str">
        <f>_xlfn.XLOOKUP(tblSales[[#This Row],[Customer_ID]],Customers!$A:$A,Customers!$J:$J,"Unknown")</f>
        <v>Regular</v>
      </c>
      <c r="AG2157" t="str">
        <f>_xlfn.XLOOKUP(tblSales[[#This Row],[Employee_ID]],Employees!$A:$A,Employees!$B:$B,"Unknown")</f>
        <v>Chandran Krishnan</v>
      </c>
      <c r="AH2157">
        <f>IF(MONTH(tblSales[[#This Row],[Invoice Date]])&gt;=4,MONTH(tblSales[[#This Row],[Invoice Date]]),MONTH(tblSales[[#This Row],[Invoice Date]])+12)</f>
        <v>5</v>
      </c>
      <c r="AI2157" s="8">
        <f>DATE(YEAR(tblSales[[#This Row],[Invoice Date]]),MONTH(tblSales[[#This Row],[Invoice Date]]),1)</f>
        <v>45413</v>
      </c>
      <c r="AJ2157" t="str">
        <f>_xlfn.XLOOKUP(tblSales[[#This Row],[Product_ID]],Products!$A:$A,Products!$B:$B,"Unknown")</f>
        <v>Nike Sherwani Purple</v>
      </c>
      <c r="AK2157" s="9">
        <f>IFERROR(tblSales[[#This Row],[Profit]]/tblSales[[#This Row],[Sales Amount]],0)</f>
        <v>4.2715749262024573E-2</v>
      </c>
      <c r="AL2157" t="str">
        <f>IF(tblSales[[#This Row],[Discount %]]&lt;=5,"0-5%",
IF(tblSales[[#This Row],[Discount %]]&lt;=10,"5-10%",
IF(tblSales[[#This Row],[Discount %]]&lt;=15,"10-15%",
IF(tblSales[[#This Row],[Discount %]]&lt;=20,"15-20%","20%+"))))</f>
        <v>15-20%</v>
      </c>
    </row>
    <row r="2158" spans="1:38">
      <c r="A2158" s="2" t="s">
        <v>4128</v>
      </c>
      <c r="B2158" s="11">
        <v>45386</v>
      </c>
      <c r="C2158" s="2" t="s">
        <v>89</v>
      </c>
      <c r="D2158" s="2" t="s">
        <v>749</v>
      </c>
      <c r="E2158" s="2" t="s">
        <v>121</v>
      </c>
      <c r="F2158" s="2" t="s">
        <v>475</v>
      </c>
      <c r="G2158" s="2">
        <v>1</v>
      </c>
      <c r="H2158" s="2">
        <v>605.16999999999996</v>
      </c>
      <c r="I2158" s="2">
        <v>20</v>
      </c>
      <c r="J2158" s="2">
        <v>121.03</v>
      </c>
      <c r="K2158" s="2">
        <v>5</v>
      </c>
      <c r="L2158" s="2">
        <v>24.21</v>
      </c>
      <c r="M2158" s="2">
        <v>508.35</v>
      </c>
      <c r="N2158" s="2">
        <v>424.76</v>
      </c>
      <c r="O2158" s="2">
        <f t="shared" si="82"/>
        <v>59.380000000000031</v>
      </c>
      <c r="P2158" s="2" t="s">
        <v>32</v>
      </c>
      <c r="Q2158" s="2" t="str">
        <f t="shared" si="83"/>
        <v>UPI</v>
      </c>
      <c r="R2158" s="2" t="s">
        <v>20</v>
      </c>
      <c r="S2158" s="2" t="s">
        <v>56</v>
      </c>
      <c r="T2158" s="2" t="s">
        <v>1577</v>
      </c>
      <c r="U2158" s="2" t="s">
        <v>59</v>
      </c>
      <c r="V2158" t="str">
        <f>TEXT(tblSales[[#This Row],[Invoice Date]],"mmm")</f>
        <v>Apr</v>
      </c>
      <c r="W2158">
        <f>MONTH(tblSales[[#This Row],[Invoice Date]])</f>
        <v>4</v>
      </c>
      <c r="X2158">
        <f>YEAR(tblSales[[#This Row],[Invoice Date]])</f>
        <v>2024</v>
      </c>
      <c r="Y2158" t="str">
        <f>TEXT(tblSales[[#This Row],[Invoice Date]],"mmm-yyyy")</f>
        <v>Apr-2024</v>
      </c>
      <c r="Z2158" t="str">
        <f>_xlfn.XLOOKUP(tblSales[[#This Row],[Product_ID]],Products!$A:$A,Products!$C:$C,"Women Dresses")</f>
        <v>Kids Wear</v>
      </c>
      <c r="AA2158" t="str">
        <f>_xlfn.XLOOKUP(tblSales[[#This Row],[Product_ID]],Products!$A:$A,Products!$D:$D,"Unknown")</f>
        <v>Girls Frock</v>
      </c>
      <c r="AB2158" t="str">
        <f>_xlfn.XLOOKUP(tblSales[[#This Row],[Product_ID]],Products!$A:$A,Products!$E:$E,"Unknown")</f>
        <v>Being Human</v>
      </c>
      <c r="AC2158" t="str">
        <f>_xlfn.XLOOKUP(tblSales[[#This Row],[Store_ID]],Stores!$A:$A,Stores!$B:$B,"Unknown")</f>
        <v>TrendMart Kurnool High Street</v>
      </c>
      <c r="AD2158" t="str">
        <f>_xlfn.XLOOKUP(tblSales[[#This Row],[Store_ID]],Stores!$A:$A,Stores!$E:$E,"Unknown")</f>
        <v>South Zone 3</v>
      </c>
      <c r="AE2158" t="str">
        <f>_xlfn.XLOOKUP(tblSales[[#This Row],[Customer_ID]],Customers!$A:$A,Customers!$B:$B,"Unknown")</f>
        <v>Dhruv Achari</v>
      </c>
      <c r="AF2158" t="str">
        <f>_xlfn.XLOOKUP(tblSales[[#This Row],[Customer_ID]],Customers!$A:$A,Customers!$J:$J,"Unknown")</f>
        <v>Regular</v>
      </c>
      <c r="AG2158" t="str">
        <f>_xlfn.XLOOKUP(tblSales[[#This Row],[Employee_ID]],Employees!$A:$A,Employees!$B:$B,"Unknown")</f>
        <v>Arjun Krishnan</v>
      </c>
      <c r="AH2158">
        <f>IF(MONTH(tblSales[[#This Row],[Invoice Date]])&gt;=4,MONTH(tblSales[[#This Row],[Invoice Date]]),MONTH(tblSales[[#This Row],[Invoice Date]])+12)</f>
        <v>4</v>
      </c>
      <c r="AI2158" s="8">
        <f>DATE(YEAR(tblSales[[#This Row],[Invoice Date]]),MONTH(tblSales[[#This Row],[Invoice Date]]),1)</f>
        <v>45383</v>
      </c>
      <c r="AJ2158" t="str">
        <f>_xlfn.XLOOKUP(tblSales[[#This Row],[Product_ID]],Products!$A:$A,Products!$B:$B,"Unknown")</f>
        <v>Being Human Girls Frock Teal</v>
      </c>
      <c r="AK2158" s="9">
        <f>IFERROR(tblSales[[#This Row],[Profit]]/tblSales[[#This Row],[Sales Amount]],0)</f>
        <v>0.11680928494147738</v>
      </c>
      <c r="AL2158" t="str">
        <f>IF(tblSales[[#This Row],[Discount %]]&lt;=5,"0-5%",
IF(tblSales[[#This Row],[Discount %]]&lt;=10,"5-10%",
IF(tblSales[[#This Row],[Discount %]]&lt;=15,"10-15%",
IF(tblSales[[#This Row],[Discount %]]&lt;=20,"15-20%","20%+"))))</f>
        <v>15-20%</v>
      </c>
    </row>
    <row r="2159" spans="1:38">
      <c r="A2159" s="2" t="s">
        <v>4129</v>
      </c>
      <c r="B2159" s="11">
        <v>45630</v>
      </c>
      <c r="C2159" s="2" t="s">
        <v>1151</v>
      </c>
      <c r="D2159" s="2" t="s">
        <v>1714</v>
      </c>
      <c r="E2159" s="2" t="s">
        <v>121</v>
      </c>
      <c r="F2159" s="2" t="s">
        <v>377</v>
      </c>
      <c r="G2159" s="2">
        <v>3</v>
      </c>
      <c r="H2159" s="2">
        <v>2890.79</v>
      </c>
      <c r="I2159" s="2">
        <v>0</v>
      </c>
      <c r="J2159" s="2">
        <v>0</v>
      </c>
      <c r="K2159" s="2">
        <v>12</v>
      </c>
      <c r="L2159" s="2">
        <v>1040.68</v>
      </c>
      <c r="M2159" s="2">
        <v>9713.0499999999993</v>
      </c>
      <c r="N2159" s="2">
        <v>5822.37</v>
      </c>
      <c r="O2159" s="2">
        <f t="shared" ref="O2159:O2184" si="84">(M2159-N2159-L2159)</f>
        <v>2849.9999999999991</v>
      </c>
      <c r="P2159" s="2" t="s">
        <v>30</v>
      </c>
      <c r="Q2159" s="2" t="str">
        <f t="shared" si="83"/>
        <v>EMI</v>
      </c>
      <c r="R2159" s="2" t="s">
        <v>20</v>
      </c>
      <c r="S2159" s="2" t="s">
        <v>57</v>
      </c>
      <c r="T2159" s="2" t="s">
        <v>2332</v>
      </c>
      <c r="U2159" s="2" t="s">
        <v>59</v>
      </c>
      <c r="V2159" t="str">
        <f>TEXT(tblSales[[#This Row],[Invoice Date]],"mmm")</f>
        <v>Dec</v>
      </c>
      <c r="W2159">
        <f>MONTH(tblSales[[#This Row],[Invoice Date]])</f>
        <v>12</v>
      </c>
      <c r="X2159">
        <f>YEAR(tblSales[[#This Row],[Invoice Date]])</f>
        <v>2024</v>
      </c>
      <c r="Y2159" t="str">
        <f>TEXT(tblSales[[#This Row],[Invoice Date]],"mmm-yyyy")</f>
        <v>Dec-2024</v>
      </c>
      <c r="Z2159" t="str">
        <f>_xlfn.XLOOKUP(tblSales[[#This Row],[Product_ID]],Products!$A:$A,Products!$C:$C,"Women Dresses")</f>
        <v>Winter Wear</v>
      </c>
      <c r="AA2159" t="str">
        <f>_xlfn.XLOOKUP(tblSales[[#This Row],[Product_ID]],Products!$A:$A,Products!$D:$D,"Unknown")</f>
        <v>Hoodie</v>
      </c>
      <c r="AB2159" t="str">
        <f>_xlfn.XLOOKUP(tblSales[[#This Row],[Product_ID]],Products!$A:$A,Products!$E:$E,"Unknown")</f>
        <v>Bata</v>
      </c>
      <c r="AC2159" t="str">
        <f>_xlfn.XLOOKUP(tblSales[[#This Row],[Store_ID]],Stores!$A:$A,Stores!$B:$B,"Unknown")</f>
        <v>TrendMart Kurnool High Street</v>
      </c>
      <c r="AD2159" t="str">
        <f>_xlfn.XLOOKUP(tblSales[[#This Row],[Store_ID]],Stores!$A:$A,Stores!$E:$E,"Unknown")</f>
        <v>South Zone 3</v>
      </c>
      <c r="AE2159" t="str">
        <f>_xlfn.XLOOKUP(tblSales[[#This Row],[Customer_ID]],Customers!$A:$A,Customers!$B:$B,"Unknown")</f>
        <v>Baskar Balasubramaniam</v>
      </c>
      <c r="AF2159" t="str">
        <f>_xlfn.XLOOKUP(tblSales[[#This Row],[Customer_ID]],Customers!$A:$A,Customers!$J:$J,"Unknown")</f>
        <v>Silver</v>
      </c>
      <c r="AG2159" t="str">
        <f>_xlfn.XLOOKUP(tblSales[[#This Row],[Employee_ID]],Employees!$A:$A,Employees!$B:$B,"Unknown")</f>
        <v>Sunita Ramachandran</v>
      </c>
      <c r="AH2159">
        <f>IF(MONTH(tblSales[[#This Row],[Invoice Date]])&gt;=4,MONTH(tblSales[[#This Row],[Invoice Date]]),MONTH(tblSales[[#This Row],[Invoice Date]])+12)</f>
        <v>12</v>
      </c>
      <c r="AI2159" s="8">
        <f>DATE(YEAR(tblSales[[#This Row],[Invoice Date]]),MONTH(tblSales[[#This Row],[Invoice Date]]),1)</f>
        <v>45627</v>
      </c>
      <c r="AJ2159" t="str">
        <f>_xlfn.XLOOKUP(tblSales[[#This Row],[Product_ID]],Products!$A:$A,Products!$B:$B,"Unknown")</f>
        <v>Bata Hoodie Grey</v>
      </c>
      <c r="AK2159" s="9">
        <f>IFERROR(tblSales[[#This Row],[Profit]]/tblSales[[#This Row],[Sales Amount]],0)</f>
        <v>0.29341967765017163</v>
      </c>
      <c r="AL2159" t="str">
        <f>IF(tblSales[[#This Row],[Discount %]]&lt;=5,"0-5%",
IF(tblSales[[#This Row],[Discount %]]&lt;=10,"5-10%",
IF(tblSales[[#This Row],[Discount %]]&lt;=15,"10-15%",
IF(tblSales[[#This Row],[Discount %]]&lt;=20,"15-20%","20%+"))))</f>
        <v>0-5%</v>
      </c>
    </row>
    <row r="2160" spans="1:38">
      <c r="A2160" s="2" t="s">
        <v>4130</v>
      </c>
      <c r="B2160" s="11">
        <v>45638</v>
      </c>
      <c r="C2160" s="2" t="s">
        <v>256</v>
      </c>
      <c r="D2160" s="2" t="s">
        <v>1302</v>
      </c>
      <c r="E2160" s="2" t="s">
        <v>471</v>
      </c>
      <c r="F2160" s="2" t="s">
        <v>204</v>
      </c>
      <c r="G2160" s="2">
        <v>2</v>
      </c>
      <c r="H2160" s="2">
        <v>645.25</v>
      </c>
      <c r="I2160" s="2">
        <v>15</v>
      </c>
      <c r="J2160" s="2">
        <v>193.57</v>
      </c>
      <c r="K2160" s="2">
        <v>5</v>
      </c>
      <c r="L2160" s="2">
        <v>54.85</v>
      </c>
      <c r="M2160" s="2">
        <v>1151.78</v>
      </c>
      <c r="N2160" s="2">
        <v>838.8</v>
      </c>
      <c r="O2160" s="2">
        <f t="shared" si="84"/>
        <v>258.13</v>
      </c>
      <c r="P2160" s="2" t="s">
        <v>32</v>
      </c>
      <c r="Q2160" s="2" t="str">
        <f t="shared" si="83"/>
        <v>UPI</v>
      </c>
      <c r="R2160" s="2" t="s">
        <v>20</v>
      </c>
      <c r="S2160" s="2" t="s">
        <v>56</v>
      </c>
      <c r="T2160" s="2" t="s">
        <v>1424</v>
      </c>
      <c r="U2160" s="2" t="s">
        <v>59</v>
      </c>
      <c r="V2160" t="str">
        <f>TEXT(tblSales[[#This Row],[Invoice Date]],"mmm")</f>
        <v>Dec</v>
      </c>
      <c r="W2160">
        <f>MONTH(tblSales[[#This Row],[Invoice Date]])</f>
        <v>12</v>
      </c>
      <c r="X2160">
        <f>YEAR(tblSales[[#This Row],[Invoice Date]])</f>
        <v>2024</v>
      </c>
      <c r="Y2160" t="str">
        <f>TEXT(tblSales[[#This Row],[Invoice Date]],"mmm-yyyy")</f>
        <v>Dec-2024</v>
      </c>
      <c r="Z2160" t="str">
        <f>_xlfn.XLOOKUP(tblSales[[#This Row],[Product_ID]],Products!$A:$A,Products!$C:$C,"Women Dresses")</f>
        <v>Women Tops</v>
      </c>
      <c r="AA2160" t="str">
        <f>_xlfn.XLOOKUP(tblSales[[#This Row],[Product_ID]],Products!$A:$A,Products!$D:$D,"Unknown")</f>
        <v>Tunic</v>
      </c>
      <c r="AB2160" t="str">
        <f>_xlfn.XLOOKUP(tblSales[[#This Row],[Product_ID]],Products!$A:$A,Products!$E:$E,"Unknown")</f>
        <v>Jack &amp; Jones</v>
      </c>
      <c r="AC2160" t="str">
        <f>_xlfn.XLOOKUP(tblSales[[#This Row],[Store_ID]],Stores!$A:$A,Stores!$B:$B,"Unknown")</f>
        <v>TrendMart Kochi Standard</v>
      </c>
      <c r="AD2160" t="str">
        <f>_xlfn.XLOOKUP(tblSales[[#This Row],[Store_ID]],Stores!$A:$A,Stores!$E:$E,"Unknown")</f>
        <v>South Zone 1</v>
      </c>
      <c r="AE2160" t="str">
        <f>_xlfn.XLOOKUP(tblSales[[#This Row],[Customer_ID]],Customers!$A:$A,Customers!$B:$B,"Unknown")</f>
        <v>Vinod Naidu</v>
      </c>
      <c r="AF2160" t="str">
        <f>_xlfn.XLOOKUP(tblSales[[#This Row],[Customer_ID]],Customers!$A:$A,Customers!$J:$J,"Unknown")</f>
        <v>Regular</v>
      </c>
      <c r="AG2160" t="str">
        <f>_xlfn.XLOOKUP(tblSales[[#This Row],[Employee_ID]],Employees!$A:$A,Employees!$B:$B,"Unknown")</f>
        <v>Logesh Gopalakrishnan</v>
      </c>
      <c r="AH2160">
        <f>IF(MONTH(tblSales[[#This Row],[Invoice Date]])&gt;=4,MONTH(tblSales[[#This Row],[Invoice Date]]),MONTH(tblSales[[#This Row],[Invoice Date]])+12)</f>
        <v>12</v>
      </c>
      <c r="AI2160" s="8">
        <f>DATE(YEAR(tblSales[[#This Row],[Invoice Date]]),MONTH(tblSales[[#This Row],[Invoice Date]]),1)</f>
        <v>45627</v>
      </c>
      <c r="AJ2160" t="str">
        <f>_xlfn.XLOOKUP(tblSales[[#This Row],[Product_ID]],Products!$A:$A,Products!$B:$B,"Unknown")</f>
        <v>Jack &amp; Jones Tunic Olive</v>
      </c>
      <c r="AK2160" s="9">
        <f>IFERROR(tblSales[[#This Row],[Profit]]/tblSales[[#This Row],[Sales Amount]],0)</f>
        <v>0.2241139801003664</v>
      </c>
      <c r="AL2160" t="str">
        <f>IF(tblSales[[#This Row],[Discount %]]&lt;=5,"0-5%",
IF(tblSales[[#This Row],[Discount %]]&lt;=10,"5-10%",
IF(tblSales[[#This Row],[Discount %]]&lt;=15,"10-15%",
IF(tblSales[[#This Row],[Discount %]]&lt;=20,"15-20%","20%+"))))</f>
        <v>10-15%</v>
      </c>
    </row>
    <row r="2161" spans="1:38">
      <c r="A2161" s="2" t="s">
        <v>4131</v>
      </c>
      <c r="B2161" s="11">
        <v>45720</v>
      </c>
      <c r="C2161" s="2" t="s">
        <v>2462</v>
      </c>
      <c r="D2161" s="2" t="s">
        <v>191</v>
      </c>
      <c r="E2161" s="2" t="s">
        <v>448</v>
      </c>
      <c r="F2161" s="2" t="s">
        <v>233</v>
      </c>
      <c r="G2161" s="2">
        <v>1</v>
      </c>
      <c r="H2161" s="2">
        <v>798.46</v>
      </c>
      <c r="I2161" s="2">
        <v>15</v>
      </c>
      <c r="J2161" s="2">
        <v>119.77</v>
      </c>
      <c r="K2161" s="2">
        <v>5</v>
      </c>
      <c r="L2161" s="2">
        <v>33.93</v>
      </c>
      <c r="M2161" s="2">
        <v>712.62</v>
      </c>
      <c r="N2161" s="2">
        <v>534.80999999999995</v>
      </c>
      <c r="O2161" s="2">
        <f t="shared" si="84"/>
        <v>143.88000000000005</v>
      </c>
      <c r="P2161" s="2" t="s">
        <v>32</v>
      </c>
      <c r="Q2161" s="2" t="str">
        <f t="shared" si="83"/>
        <v>UPI</v>
      </c>
      <c r="R2161" s="2" t="s">
        <v>20</v>
      </c>
      <c r="S2161" s="2" t="s">
        <v>56</v>
      </c>
      <c r="T2161" s="2" t="s">
        <v>1454</v>
      </c>
      <c r="U2161" s="2" t="s">
        <v>59</v>
      </c>
      <c r="V2161" t="str">
        <f>TEXT(tblSales[[#This Row],[Invoice Date]],"mmm")</f>
        <v>Mar</v>
      </c>
      <c r="W2161">
        <f>MONTH(tblSales[[#This Row],[Invoice Date]])</f>
        <v>3</v>
      </c>
      <c r="X2161">
        <f>YEAR(tblSales[[#This Row],[Invoice Date]])</f>
        <v>2025</v>
      </c>
      <c r="Y2161" t="str">
        <f>TEXT(tblSales[[#This Row],[Invoice Date]],"mmm-yyyy")</f>
        <v>Mar-2025</v>
      </c>
      <c r="Z2161" t="str">
        <f>_xlfn.XLOOKUP(tblSales[[#This Row],[Product_ID]],Products!$A:$A,Products!$C:$C,"Women Dresses")</f>
        <v>Women Tops</v>
      </c>
      <c r="AA2161" t="str">
        <f>_xlfn.XLOOKUP(tblSales[[#This Row],[Product_ID]],Products!$A:$A,Products!$D:$D,"Unknown")</f>
        <v>Casual Top</v>
      </c>
      <c r="AB2161" t="str">
        <f>_xlfn.XLOOKUP(tblSales[[#This Row],[Product_ID]],Products!$A:$A,Products!$E:$E,"Unknown")</f>
        <v>US Polo Assn</v>
      </c>
      <c r="AC2161" t="str">
        <f>_xlfn.XLOOKUP(tblSales[[#This Row],[Store_ID]],Stores!$A:$A,Stores!$B:$B,"Unknown")</f>
        <v>TrendMart Nellore High Street</v>
      </c>
      <c r="AD2161" t="str">
        <f>_xlfn.XLOOKUP(tblSales[[#This Row],[Store_ID]],Stores!$A:$A,Stores!$E:$E,"Unknown")</f>
        <v>South Zone 3</v>
      </c>
      <c r="AE2161" t="str">
        <f>_xlfn.XLOOKUP(tblSales[[#This Row],[Customer_ID]],Customers!$A:$A,Customers!$B:$B,"Unknown")</f>
        <v>Gauri Varma</v>
      </c>
      <c r="AF2161" t="str">
        <f>_xlfn.XLOOKUP(tblSales[[#This Row],[Customer_ID]],Customers!$A:$A,Customers!$J:$J,"Unknown")</f>
        <v>Silver</v>
      </c>
      <c r="AG2161" t="str">
        <f>_xlfn.XLOOKUP(tblSales[[#This Row],[Employee_ID]],Employees!$A:$A,Employees!$B:$B,"Unknown")</f>
        <v>Malathi Varma</v>
      </c>
      <c r="AH2161">
        <f>IF(MONTH(tblSales[[#This Row],[Invoice Date]])&gt;=4,MONTH(tblSales[[#This Row],[Invoice Date]]),MONTH(tblSales[[#This Row],[Invoice Date]])+12)</f>
        <v>15</v>
      </c>
      <c r="AI2161" s="8">
        <f>DATE(YEAR(tblSales[[#This Row],[Invoice Date]]),MONTH(tblSales[[#This Row],[Invoice Date]]),1)</f>
        <v>45717</v>
      </c>
      <c r="AJ2161" t="str">
        <f>_xlfn.XLOOKUP(tblSales[[#This Row],[Product_ID]],Products!$A:$A,Products!$B:$B,"Unknown")</f>
        <v>US Polo Assn Casual Top Sky Blue</v>
      </c>
      <c r="AK2161" s="9">
        <f>IFERROR(tblSales[[#This Row],[Profit]]/tblSales[[#This Row],[Sales Amount]],0)</f>
        <v>0.20190283741685619</v>
      </c>
      <c r="AL2161" t="str">
        <f>IF(tblSales[[#This Row],[Discount %]]&lt;=5,"0-5%",
IF(tblSales[[#This Row],[Discount %]]&lt;=10,"5-10%",
IF(tblSales[[#This Row],[Discount %]]&lt;=15,"10-15%",
IF(tblSales[[#This Row],[Discount %]]&lt;=20,"15-20%","20%+"))))</f>
        <v>10-15%</v>
      </c>
    </row>
    <row r="2162" spans="1:38">
      <c r="A2162" s="2" t="s">
        <v>4132</v>
      </c>
      <c r="B2162" s="11">
        <v>45699</v>
      </c>
      <c r="C2162" s="2" t="s">
        <v>131</v>
      </c>
      <c r="D2162" s="2" t="s">
        <v>1494</v>
      </c>
      <c r="E2162" s="2" t="s">
        <v>270</v>
      </c>
      <c r="F2162" s="2" t="s">
        <v>319</v>
      </c>
      <c r="G2162" s="2">
        <v>1</v>
      </c>
      <c r="H2162" s="2">
        <v>1206.25</v>
      </c>
      <c r="I2162" s="2">
        <v>10</v>
      </c>
      <c r="J2162" s="2">
        <v>120.62</v>
      </c>
      <c r="K2162" s="2">
        <v>12</v>
      </c>
      <c r="L2162" s="2">
        <v>130.28</v>
      </c>
      <c r="M2162" s="2">
        <v>1215.9100000000001</v>
      </c>
      <c r="N2162" s="2">
        <v>917.44</v>
      </c>
      <c r="O2162" s="2">
        <f t="shared" si="84"/>
        <v>168.19000000000003</v>
      </c>
      <c r="P2162" s="2" t="s">
        <v>28</v>
      </c>
      <c r="Q2162" s="2" t="str">
        <f t="shared" si="83"/>
        <v>Credit Card</v>
      </c>
      <c r="R2162" s="2" t="s">
        <v>20</v>
      </c>
      <c r="S2162" s="2" t="s">
        <v>56</v>
      </c>
      <c r="T2162" s="2" t="s">
        <v>2992</v>
      </c>
      <c r="U2162" s="2" t="s">
        <v>59</v>
      </c>
      <c r="V2162" t="str">
        <f>TEXT(tblSales[[#This Row],[Invoice Date]],"mmm")</f>
        <v>Feb</v>
      </c>
      <c r="W2162">
        <f>MONTH(tblSales[[#This Row],[Invoice Date]])</f>
        <v>2</v>
      </c>
      <c r="X2162">
        <f>YEAR(tblSales[[#This Row],[Invoice Date]])</f>
        <v>2025</v>
      </c>
      <c r="Y2162" t="str">
        <f>TEXT(tblSales[[#This Row],[Invoice Date]],"mmm-yyyy")</f>
        <v>Feb-2025</v>
      </c>
      <c r="Z2162" t="str">
        <f>_xlfn.XLOOKUP(tblSales[[#This Row],[Product_ID]],Products!$A:$A,Products!$C:$C,"Women Dresses")</f>
        <v>Wallets</v>
      </c>
      <c r="AA2162" t="str">
        <f>_xlfn.XLOOKUP(tblSales[[#This Row],[Product_ID]],Products!$A:$A,Products!$D:$D,"Unknown")</f>
        <v>Leather Wallet</v>
      </c>
      <c r="AB2162" t="str">
        <f>_xlfn.XLOOKUP(tblSales[[#This Row],[Product_ID]],Products!$A:$A,Products!$E:$E,"Unknown")</f>
        <v>Reebok</v>
      </c>
      <c r="AC2162" t="str">
        <f>_xlfn.XLOOKUP(tblSales[[#This Row],[Store_ID]],Stores!$A:$A,Stores!$B:$B,"Unknown")</f>
        <v>TrendMart Kochi High Street</v>
      </c>
      <c r="AD2162" t="str">
        <f>_xlfn.XLOOKUP(tblSales[[#This Row],[Store_ID]],Stores!$A:$A,Stores!$E:$E,"Unknown")</f>
        <v>South Zone 1</v>
      </c>
      <c r="AE2162" t="str">
        <f>_xlfn.XLOOKUP(tblSales[[#This Row],[Customer_ID]],Customers!$A:$A,Customers!$B:$B,"Unknown")</f>
        <v>Srinivas Prasad</v>
      </c>
      <c r="AF2162" t="str">
        <f>_xlfn.XLOOKUP(tblSales[[#This Row],[Customer_ID]],Customers!$A:$A,Customers!$J:$J,"Unknown")</f>
        <v>Silver</v>
      </c>
      <c r="AG2162" t="str">
        <f>_xlfn.XLOOKUP(tblSales[[#This Row],[Employee_ID]],Employees!$A:$A,Employees!$B:$B,"Unknown")</f>
        <v>Sathish Sundaram</v>
      </c>
      <c r="AH2162">
        <f>IF(MONTH(tblSales[[#This Row],[Invoice Date]])&gt;=4,MONTH(tblSales[[#This Row],[Invoice Date]]),MONTH(tblSales[[#This Row],[Invoice Date]])+12)</f>
        <v>14</v>
      </c>
      <c r="AI2162" s="8">
        <f>DATE(YEAR(tblSales[[#This Row],[Invoice Date]]),MONTH(tblSales[[#This Row],[Invoice Date]]),1)</f>
        <v>45689</v>
      </c>
      <c r="AJ2162" t="str">
        <f>_xlfn.XLOOKUP(tblSales[[#This Row],[Product_ID]],Products!$A:$A,Products!$B:$B,"Unknown")</f>
        <v>Reebok Leather Wallet Navy Blue</v>
      </c>
      <c r="AK2162" s="9">
        <f>IFERROR(tblSales[[#This Row],[Profit]]/tblSales[[#This Row],[Sales Amount]],0)</f>
        <v>0.13832438256120932</v>
      </c>
      <c r="AL2162" t="str">
        <f>IF(tblSales[[#This Row],[Discount %]]&lt;=5,"0-5%",
IF(tblSales[[#This Row],[Discount %]]&lt;=10,"5-10%",
IF(tblSales[[#This Row],[Discount %]]&lt;=15,"10-15%",
IF(tblSales[[#This Row],[Discount %]]&lt;=20,"15-20%","20%+"))))</f>
        <v>5-10%</v>
      </c>
    </row>
    <row r="2163" spans="1:38">
      <c r="A2163" s="2" t="s">
        <v>4133</v>
      </c>
      <c r="B2163" s="11">
        <v>45505</v>
      </c>
      <c r="C2163" s="2" t="s">
        <v>1584</v>
      </c>
      <c r="D2163" s="2" t="s">
        <v>887</v>
      </c>
      <c r="E2163" s="2" t="s">
        <v>358</v>
      </c>
      <c r="F2163" s="2" t="s">
        <v>210</v>
      </c>
      <c r="G2163" s="2">
        <v>1</v>
      </c>
      <c r="H2163" s="2">
        <v>1232.1400000000001</v>
      </c>
      <c r="I2163" s="2">
        <v>20</v>
      </c>
      <c r="J2163" s="2">
        <v>246.43</v>
      </c>
      <c r="K2163" s="2">
        <v>12</v>
      </c>
      <c r="L2163" s="2">
        <v>118.29</v>
      </c>
      <c r="M2163" s="2">
        <v>1104</v>
      </c>
      <c r="N2163" s="2">
        <v>861.8</v>
      </c>
      <c r="O2163" s="2">
        <f t="shared" si="84"/>
        <v>123.91000000000004</v>
      </c>
      <c r="P2163" s="2" t="s">
        <v>32</v>
      </c>
      <c r="Q2163" s="2" t="str">
        <f t="shared" si="83"/>
        <v>UPI</v>
      </c>
      <c r="R2163" s="2" t="s">
        <v>20</v>
      </c>
      <c r="S2163" s="2" t="s">
        <v>56</v>
      </c>
      <c r="T2163" s="2" t="s">
        <v>1390</v>
      </c>
      <c r="U2163" s="2" t="s">
        <v>59</v>
      </c>
      <c r="V2163" t="str">
        <f>TEXT(tblSales[[#This Row],[Invoice Date]],"mmm")</f>
        <v>Aug</v>
      </c>
      <c r="W2163">
        <f>MONTH(tblSales[[#This Row],[Invoice Date]])</f>
        <v>8</v>
      </c>
      <c r="X2163">
        <f>YEAR(tblSales[[#This Row],[Invoice Date]])</f>
        <v>2024</v>
      </c>
      <c r="Y2163" t="str">
        <f>TEXT(tblSales[[#This Row],[Invoice Date]],"mmm-yyyy")</f>
        <v>Aug-2024</v>
      </c>
      <c r="Z2163" t="str">
        <f>_xlfn.XLOOKUP(tblSales[[#This Row],[Product_ID]],Products!$A:$A,Products!$C:$C,"Women Dresses")</f>
        <v>Men Shirts</v>
      </c>
      <c r="AA2163" t="str">
        <f>_xlfn.XLOOKUP(tblSales[[#This Row],[Product_ID]],Products!$A:$A,Products!$D:$D,"Unknown")</f>
        <v>Formal Shirt</v>
      </c>
      <c r="AB2163" t="str">
        <f>_xlfn.XLOOKUP(tblSales[[#This Row],[Product_ID]],Products!$A:$A,Products!$E:$E,"Unknown")</f>
        <v>Skechers</v>
      </c>
      <c r="AC2163" t="str">
        <f>_xlfn.XLOOKUP(tblSales[[#This Row],[Store_ID]],Stores!$A:$A,Stores!$B:$B,"Unknown")</f>
        <v>TrendMart Dindigul Standard</v>
      </c>
      <c r="AD2163" t="str">
        <f>_xlfn.XLOOKUP(tblSales[[#This Row],[Store_ID]],Stores!$A:$A,Stores!$E:$E,"Unknown")</f>
        <v>South Zone 1</v>
      </c>
      <c r="AE2163" t="str">
        <f>_xlfn.XLOOKUP(tblSales[[#This Row],[Customer_ID]],Customers!$A:$A,Customers!$B:$B,"Unknown")</f>
        <v>Kavya Murthy</v>
      </c>
      <c r="AF2163" t="str">
        <f>_xlfn.XLOOKUP(tblSales[[#This Row],[Customer_ID]],Customers!$A:$A,Customers!$J:$J,"Unknown")</f>
        <v>Gold</v>
      </c>
      <c r="AG2163" t="str">
        <f>_xlfn.XLOOKUP(tblSales[[#This Row],[Employee_ID]],Employees!$A:$A,Employees!$B:$B,"Unknown")</f>
        <v>Rani Mishra</v>
      </c>
      <c r="AH2163">
        <f>IF(MONTH(tblSales[[#This Row],[Invoice Date]])&gt;=4,MONTH(tblSales[[#This Row],[Invoice Date]]),MONTH(tblSales[[#This Row],[Invoice Date]])+12)</f>
        <v>8</v>
      </c>
      <c r="AI2163" s="8">
        <f>DATE(YEAR(tblSales[[#This Row],[Invoice Date]]),MONTH(tblSales[[#This Row],[Invoice Date]]),1)</f>
        <v>45505</v>
      </c>
      <c r="AJ2163" t="str">
        <f>_xlfn.XLOOKUP(tblSales[[#This Row],[Product_ID]],Products!$A:$A,Products!$B:$B,"Unknown")</f>
        <v>Skechers Formal Shirt Brown</v>
      </c>
      <c r="AK2163" s="9">
        <f>IFERROR(tblSales[[#This Row],[Profit]]/tblSales[[#This Row],[Sales Amount]],0)</f>
        <v>0.11223731884057975</v>
      </c>
      <c r="AL2163" t="str">
        <f>IF(tblSales[[#This Row],[Discount %]]&lt;=5,"0-5%",
IF(tblSales[[#This Row],[Discount %]]&lt;=10,"5-10%",
IF(tblSales[[#This Row],[Discount %]]&lt;=15,"10-15%",
IF(tblSales[[#This Row],[Discount %]]&lt;=20,"15-20%","20%+"))))</f>
        <v>15-20%</v>
      </c>
    </row>
    <row r="2164" spans="1:38">
      <c r="A2164" s="2" t="s">
        <v>4134</v>
      </c>
      <c r="B2164" s="11">
        <v>45564</v>
      </c>
      <c r="C2164" s="2" t="s">
        <v>999</v>
      </c>
      <c r="D2164" s="2" t="s">
        <v>1993</v>
      </c>
      <c r="E2164" s="2" t="s">
        <v>1477</v>
      </c>
      <c r="F2164" s="2" t="s">
        <v>475</v>
      </c>
      <c r="G2164" s="2">
        <v>1</v>
      </c>
      <c r="H2164" s="2">
        <v>2032.97</v>
      </c>
      <c r="I2164" s="2">
        <v>0</v>
      </c>
      <c r="J2164" s="2">
        <v>0</v>
      </c>
      <c r="K2164" s="2">
        <v>12</v>
      </c>
      <c r="L2164" s="2">
        <v>243.96</v>
      </c>
      <c r="M2164" s="2">
        <v>2276.9299999999998</v>
      </c>
      <c r="N2164" s="2">
        <v>1205.1400000000001</v>
      </c>
      <c r="O2164" s="2">
        <f t="shared" si="84"/>
        <v>827.8299999999997</v>
      </c>
      <c r="P2164" s="2" t="s">
        <v>29</v>
      </c>
      <c r="Q2164" s="2" t="str">
        <f t="shared" si="83"/>
        <v>Debit Card</v>
      </c>
      <c r="R2164" s="2" t="s">
        <v>20</v>
      </c>
      <c r="S2164" s="2" t="s">
        <v>56</v>
      </c>
      <c r="T2164" s="2" t="s">
        <v>1405</v>
      </c>
      <c r="U2164" s="2" t="s">
        <v>60</v>
      </c>
      <c r="V2164" t="str">
        <f>TEXT(tblSales[[#This Row],[Invoice Date]],"mmm")</f>
        <v>Sep</v>
      </c>
      <c r="W2164">
        <f>MONTH(tblSales[[#This Row],[Invoice Date]])</f>
        <v>9</v>
      </c>
      <c r="X2164">
        <f>YEAR(tblSales[[#This Row],[Invoice Date]])</f>
        <v>2024</v>
      </c>
      <c r="Y2164" t="str">
        <f>TEXT(tblSales[[#This Row],[Invoice Date]],"mmm-yyyy")</f>
        <v>Sep-2024</v>
      </c>
      <c r="Z2164" t="str">
        <f>_xlfn.XLOOKUP(tblSales[[#This Row],[Product_ID]],Products!$A:$A,Products!$C:$C,"Women Dresses")</f>
        <v>Men Ethnic</v>
      </c>
      <c r="AA2164" t="str">
        <f>_xlfn.XLOOKUP(tblSales[[#This Row],[Product_ID]],Products!$A:$A,Products!$D:$D,"Unknown")</f>
        <v>Nehru Jacket</v>
      </c>
      <c r="AB2164" t="str">
        <f>_xlfn.XLOOKUP(tblSales[[#This Row],[Product_ID]],Products!$A:$A,Products!$E:$E,"Unknown")</f>
        <v>Skechers</v>
      </c>
      <c r="AC2164" t="str">
        <f>_xlfn.XLOOKUP(tblSales[[#This Row],[Store_ID]],Stores!$A:$A,Stores!$B:$B,"Unknown")</f>
        <v>TrendMart Guntur High Street</v>
      </c>
      <c r="AD2164" t="str">
        <f>_xlfn.XLOOKUP(tblSales[[#This Row],[Store_ID]],Stores!$A:$A,Stores!$E:$E,"Unknown")</f>
        <v>South Zone 3</v>
      </c>
      <c r="AE2164" t="str">
        <f>_xlfn.XLOOKUP(tblSales[[#This Row],[Customer_ID]],Customers!$A:$A,Customers!$B:$B,"Unknown")</f>
        <v>Dhruv Yadav</v>
      </c>
      <c r="AF2164" t="str">
        <f>_xlfn.XLOOKUP(tblSales[[#This Row],[Customer_ID]],Customers!$A:$A,Customers!$J:$J,"Unknown")</f>
        <v>Silver</v>
      </c>
      <c r="AG2164" t="str">
        <f>_xlfn.XLOOKUP(tblSales[[#This Row],[Employee_ID]],Employees!$A:$A,Employees!$B:$B,"Unknown")</f>
        <v>Arjun Krishnan</v>
      </c>
      <c r="AH2164">
        <f>IF(MONTH(tblSales[[#This Row],[Invoice Date]])&gt;=4,MONTH(tblSales[[#This Row],[Invoice Date]]),MONTH(tblSales[[#This Row],[Invoice Date]])+12)</f>
        <v>9</v>
      </c>
      <c r="AI2164" s="8">
        <f>DATE(YEAR(tblSales[[#This Row],[Invoice Date]]),MONTH(tblSales[[#This Row],[Invoice Date]]),1)</f>
        <v>45536</v>
      </c>
      <c r="AJ2164" t="str">
        <f>_xlfn.XLOOKUP(tblSales[[#This Row],[Product_ID]],Products!$A:$A,Products!$B:$B,"Unknown")</f>
        <v>Skechers Nehru Jacket Peach</v>
      </c>
      <c r="AK2164" s="9">
        <f>IFERROR(tblSales[[#This Row],[Profit]]/tblSales[[#This Row],[Sales Amount]],0)</f>
        <v>0.36357288102840218</v>
      </c>
      <c r="AL2164" t="str">
        <f>IF(tblSales[[#This Row],[Discount %]]&lt;=5,"0-5%",
IF(tblSales[[#This Row],[Discount %]]&lt;=10,"5-10%",
IF(tblSales[[#This Row],[Discount %]]&lt;=15,"10-15%",
IF(tblSales[[#This Row],[Discount %]]&lt;=20,"15-20%","20%+"))))</f>
        <v>0-5%</v>
      </c>
    </row>
    <row r="2165" spans="1:38">
      <c r="A2165" s="2" t="s">
        <v>4135</v>
      </c>
      <c r="B2165" s="11">
        <v>45612</v>
      </c>
      <c r="C2165" s="2" t="s">
        <v>1489</v>
      </c>
      <c r="D2165" s="2" t="s">
        <v>242</v>
      </c>
      <c r="E2165" s="2" t="s">
        <v>578</v>
      </c>
      <c r="F2165" s="2" t="s">
        <v>98</v>
      </c>
      <c r="G2165" s="2">
        <v>1</v>
      </c>
      <c r="H2165" s="2">
        <v>1592.91</v>
      </c>
      <c r="I2165" s="2">
        <v>0</v>
      </c>
      <c r="J2165" s="2">
        <v>0</v>
      </c>
      <c r="K2165" s="2">
        <v>12</v>
      </c>
      <c r="L2165" s="2">
        <v>191.15</v>
      </c>
      <c r="M2165" s="2">
        <v>1784.06</v>
      </c>
      <c r="N2165" s="2">
        <v>971.65</v>
      </c>
      <c r="O2165" s="2">
        <f t="shared" si="84"/>
        <v>621.26</v>
      </c>
      <c r="P2165" s="2" t="s">
        <v>32</v>
      </c>
      <c r="Q2165" s="2" t="str">
        <f t="shared" si="83"/>
        <v>UPI</v>
      </c>
      <c r="R2165" s="2" t="s">
        <v>20</v>
      </c>
      <c r="S2165" s="2" t="s">
        <v>56</v>
      </c>
      <c r="T2165" s="2" t="s">
        <v>2528</v>
      </c>
      <c r="U2165" s="2" t="s">
        <v>60</v>
      </c>
      <c r="V2165" t="str">
        <f>TEXT(tblSales[[#This Row],[Invoice Date]],"mmm")</f>
        <v>Nov</v>
      </c>
      <c r="W2165">
        <f>MONTH(tblSales[[#This Row],[Invoice Date]])</f>
        <v>11</v>
      </c>
      <c r="X2165">
        <f>YEAR(tblSales[[#This Row],[Invoice Date]])</f>
        <v>2024</v>
      </c>
      <c r="Y2165" t="str">
        <f>TEXT(tblSales[[#This Row],[Invoice Date]],"mmm-yyyy")</f>
        <v>Nov-2024</v>
      </c>
      <c r="Z2165" t="str">
        <f>_xlfn.XLOOKUP(tblSales[[#This Row],[Product_ID]],Products!$A:$A,Products!$C:$C,"Women Dresses")</f>
        <v>Women Jeans</v>
      </c>
      <c r="AA2165" t="str">
        <f>_xlfn.XLOOKUP(tblSales[[#This Row],[Product_ID]],Products!$A:$A,Products!$D:$D,"Unknown")</f>
        <v>Bootcut</v>
      </c>
      <c r="AB2165" t="str">
        <f>_xlfn.XLOOKUP(tblSales[[#This Row],[Product_ID]],Products!$A:$A,Products!$E:$E,"Unknown")</f>
        <v>Missing Brand Name</v>
      </c>
      <c r="AC2165" t="str">
        <f>_xlfn.XLOOKUP(tblSales[[#This Row],[Store_ID]],Stores!$A:$A,Stores!$B:$B,"Unknown")</f>
        <v>TrendMart Thrissur High Street</v>
      </c>
      <c r="AD2165" t="str">
        <f>_xlfn.XLOOKUP(tblSales[[#This Row],[Store_ID]],Stores!$A:$A,Stores!$E:$E,"Unknown")</f>
        <v>South Zone 1</v>
      </c>
      <c r="AE2165" t="str">
        <f>_xlfn.XLOOKUP(tblSales[[#This Row],[Customer_ID]],Customers!$A:$A,Customers!$B:$B,"Unknown")</f>
        <v>Vasanthi Bhat</v>
      </c>
      <c r="AF2165" t="str">
        <f>_xlfn.XLOOKUP(tblSales[[#This Row],[Customer_ID]],Customers!$A:$A,Customers!$J:$J,"Unknown")</f>
        <v>Regular</v>
      </c>
      <c r="AG2165" t="str">
        <f>_xlfn.XLOOKUP(tblSales[[#This Row],[Employee_ID]],Employees!$A:$A,Employees!$B:$B,"Unknown")</f>
        <v>Deepthi Iyengar</v>
      </c>
      <c r="AH2165">
        <f>IF(MONTH(tblSales[[#This Row],[Invoice Date]])&gt;=4,MONTH(tblSales[[#This Row],[Invoice Date]]),MONTH(tblSales[[#This Row],[Invoice Date]])+12)</f>
        <v>11</v>
      </c>
      <c r="AI2165" s="8">
        <f>DATE(YEAR(tblSales[[#This Row],[Invoice Date]]),MONTH(tblSales[[#This Row],[Invoice Date]]),1)</f>
        <v>45597</v>
      </c>
      <c r="AJ2165" t="str">
        <f>_xlfn.XLOOKUP(tblSales[[#This Row],[Product_ID]],Products!$A:$A,Products!$B:$B,"Unknown")</f>
        <v>US Polo Assn Bootcut Sky Blue</v>
      </c>
      <c r="AK2165" s="9">
        <f>IFERROR(tblSales[[#This Row],[Profit]]/tblSales[[#This Row],[Sales Amount]],0)</f>
        <v>0.34822819860318599</v>
      </c>
      <c r="AL2165" t="str">
        <f>IF(tblSales[[#This Row],[Discount %]]&lt;=5,"0-5%",
IF(tblSales[[#This Row],[Discount %]]&lt;=10,"5-10%",
IF(tblSales[[#This Row],[Discount %]]&lt;=15,"10-15%",
IF(tblSales[[#This Row],[Discount %]]&lt;=20,"15-20%","20%+"))))</f>
        <v>0-5%</v>
      </c>
    </row>
    <row r="2166" spans="1:38">
      <c r="A2166" s="2" t="s">
        <v>4136</v>
      </c>
      <c r="B2166" s="11">
        <v>45681</v>
      </c>
      <c r="C2166" s="2" t="s">
        <v>1261</v>
      </c>
      <c r="D2166" s="2" t="s">
        <v>1208</v>
      </c>
      <c r="E2166" s="2" t="s">
        <v>1546</v>
      </c>
      <c r="F2166" s="2" t="s">
        <v>244</v>
      </c>
      <c r="G2166" s="2">
        <v>3</v>
      </c>
      <c r="H2166" s="2">
        <v>822.28</v>
      </c>
      <c r="I2166" s="2">
        <v>20</v>
      </c>
      <c r="J2166" s="2">
        <v>493.37</v>
      </c>
      <c r="K2166" s="2">
        <v>5</v>
      </c>
      <c r="L2166" s="2">
        <v>98.67</v>
      </c>
      <c r="M2166" s="2">
        <v>2072.14</v>
      </c>
      <c r="N2166" s="2">
        <v>1911.81</v>
      </c>
      <c r="O2166" s="2">
        <f t="shared" si="84"/>
        <v>61.659999999999926</v>
      </c>
      <c r="P2166" s="2" t="s">
        <v>30</v>
      </c>
      <c r="Q2166" s="2" t="str">
        <f t="shared" si="83"/>
        <v>EMI</v>
      </c>
      <c r="R2166" s="2" t="s">
        <v>21</v>
      </c>
      <c r="S2166" s="2" t="s">
        <v>56</v>
      </c>
      <c r="T2166" s="2" t="s">
        <v>1227</v>
      </c>
      <c r="U2166" s="2" t="s">
        <v>59</v>
      </c>
      <c r="V2166" t="str">
        <f>TEXT(tblSales[[#This Row],[Invoice Date]],"mmm")</f>
        <v>Jan</v>
      </c>
      <c r="W2166">
        <f>MONTH(tblSales[[#This Row],[Invoice Date]])</f>
        <v>1</v>
      </c>
      <c r="X2166">
        <f>YEAR(tblSales[[#This Row],[Invoice Date]])</f>
        <v>2025</v>
      </c>
      <c r="Y2166" t="str">
        <f>TEXT(tblSales[[#This Row],[Invoice Date]],"mmm-yyyy")</f>
        <v>Jan-2025</v>
      </c>
      <c r="Z2166" t="str">
        <f>_xlfn.XLOOKUP(tblSales[[#This Row],[Product_ID]],Products!$A:$A,Products!$C:$C,"Women Dresses")</f>
        <v>Women Jeans</v>
      </c>
      <c r="AA2166" t="str">
        <f>_xlfn.XLOOKUP(tblSales[[#This Row],[Product_ID]],Products!$A:$A,Products!$D:$D,"Unknown")</f>
        <v>Skinny Fit</v>
      </c>
      <c r="AB2166" t="str">
        <f>_xlfn.XLOOKUP(tblSales[[#This Row],[Product_ID]],Products!$A:$A,Products!$E:$E,"Unknown")</f>
        <v>Biba</v>
      </c>
      <c r="AC2166" t="str">
        <f>_xlfn.XLOOKUP(tblSales[[#This Row],[Store_ID]],Stores!$A:$A,Stores!$B:$B,"Unknown")</f>
        <v>TrendMart Guntur Standard</v>
      </c>
      <c r="AD2166" t="str">
        <f>_xlfn.XLOOKUP(tblSales[[#This Row],[Store_ID]],Stores!$A:$A,Stores!$E:$E,"Unknown")</f>
        <v>South Zone 3</v>
      </c>
      <c r="AE2166" t="str">
        <f>_xlfn.XLOOKUP(tblSales[[#This Row],[Customer_ID]],Customers!$A:$A,Customers!$B:$B,"Unknown")</f>
        <v>Sanjay Bhat</v>
      </c>
      <c r="AF2166" t="str">
        <f>_xlfn.XLOOKUP(tblSales[[#This Row],[Customer_ID]],Customers!$A:$A,Customers!$J:$J,"Unknown")</f>
        <v>Regular</v>
      </c>
      <c r="AG2166" t="str">
        <f>_xlfn.XLOOKUP(tblSales[[#This Row],[Employee_ID]],Employees!$A:$A,Employees!$B:$B,"Unknown")</f>
        <v>Ganapathy Naidu</v>
      </c>
      <c r="AH2166">
        <f>IF(MONTH(tblSales[[#This Row],[Invoice Date]])&gt;=4,MONTH(tblSales[[#This Row],[Invoice Date]]),MONTH(tblSales[[#This Row],[Invoice Date]])+12)</f>
        <v>13</v>
      </c>
      <c r="AI2166" s="8">
        <f>DATE(YEAR(tblSales[[#This Row],[Invoice Date]]),MONTH(tblSales[[#This Row],[Invoice Date]]),1)</f>
        <v>45658</v>
      </c>
      <c r="AJ2166" t="str">
        <f>_xlfn.XLOOKUP(tblSales[[#This Row],[Product_ID]],Products!$A:$A,Products!$B:$B,"Unknown")</f>
        <v>Biba Skinny Fit Brown</v>
      </c>
      <c r="AK2166" s="9">
        <f>IFERROR(tblSales[[#This Row],[Profit]]/tblSales[[#This Row],[Sales Amount]],0)</f>
        <v>2.9756676672425573E-2</v>
      </c>
      <c r="AL2166" t="str">
        <f>IF(tblSales[[#This Row],[Discount %]]&lt;=5,"0-5%",
IF(tblSales[[#This Row],[Discount %]]&lt;=10,"5-10%",
IF(tblSales[[#This Row],[Discount %]]&lt;=15,"10-15%",
IF(tblSales[[#This Row],[Discount %]]&lt;=20,"15-20%","20%+"))))</f>
        <v>15-20%</v>
      </c>
    </row>
    <row r="2167" spans="1:38">
      <c r="A2167" s="2" t="s">
        <v>4137</v>
      </c>
      <c r="B2167" s="11">
        <v>45691</v>
      </c>
      <c r="C2167" s="2" t="s">
        <v>3979</v>
      </c>
      <c r="D2167" s="2" t="s">
        <v>1876</v>
      </c>
      <c r="E2167" s="2" t="s">
        <v>1354</v>
      </c>
      <c r="F2167" s="2" t="s">
        <v>339</v>
      </c>
      <c r="G2167" s="2">
        <v>2</v>
      </c>
      <c r="H2167" s="2">
        <v>955.61</v>
      </c>
      <c r="I2167" s="2">
        <v>15</v>
      </c>
      <c r="J2167" s="2">
        <v>286.68</v>
      </c>
      <c r="K2167" s="2">
        <v>5</v>
      </c>
      <c r="L2167" s="2">
        <v>81.23</v>
      </c>
      <c r="M2167" s="2">
        <v>1705.77</v>
      </c>
      <c r="N2167" s="2">
        <v>1070.94</v>
      </c>
      <c r="O2167" s="2">
        <f t="shared" si="84"/>
        <v>553.59999999999991</v>
      </c>
      <c r="P2167" s="2" t="s">
        <v>32</v>
      </c>
      <c r="Q2167" s="2" t="str">
        <f t="shared" si="83"/>
        <v>UPI</v>
      </c>
      <c r="R2167" s="2" t="s">
        <v>20</v>
      </c>
      <c r="S2167" s="2" t="s">
        <v>56</v>
      </c>
      <c r="T2167" s="2" t="s">
        <v>743</v>
      </c>
      <c r="U2167" s="2" t="s">
        <v>59</v>
      </c>
      <c r="V2167" t="str">
        <f>TEXT(tblSales[[#This Row],[Invoice Date]],"mmm")</f>
        <v>Feb</v>
      </c>
      <c r="W2167">
        <f>MONTH(tblSales[[#This Row],[Invoice Date]])</f>
        <v>2</v>
      </c>
      <c r="X2167">
        <f>YEAR(tblSales[[#This Row],[Invoice Date]])</f>
        <v>2025</v>
      </c>
      <c r="Y2167" t="str">
        <f>TEXT(tblSales[[#This Row],[Invoice Date]],"mmm-yyyy")</f>
        <v>Feb-2025</v>
      </c>
      <c r="Z2167" t="str">
        <f>_xlfn.XLOOKUP(tblSales[[#This Row],[Product_ID]],Products!$A:$A,Products!$C:$C,"Women Dresses")</f>
        <v>Accessories</v>
      </c>
      <c r="AA2167" t="str">
        <f>_xlfn.XLOOKUP(tblSales[[#This Row],[Product_ID]],Products!$A:$A,Products!$D:$D,"Unknown")</f>
        <v>Tie</v>
      </c>
      <c r="AB2167" t="str">
        <f>_xlfn.XLOOKUP(tblSales[[#This Row],[Product_ID]],Products!$A:$A,Products!$E:$E,"Unknown")</f>
        <v>Metro Shoes</v>
      </c>
      <c r="AC2167" t="str">
        <f>_xlfn.XLOOKUP(tblSales[[#This Row],[Store_ID]],Stores!$A:$A,Stores!$B:$B,"Unknown")</f>
        <v>TrendMart Bengaluru Flagship</v>
      </c>
      <c r="AD2167" t="str">
        <f>_xlfn.XLOOKUP(tblSales[[#This Row],[Store_ID]],Stores!$A:$A,Stores!$E:$E,"Unknown")</f>
        <v>South Zone 2</v>
      </c>
      <c r="AE2167" t="str">
        <f>_xlfn.XLOOKUP(tblSales[[#This Row],[Customer_ID]],Customers!$A:$A,Customers!$B:$B,"Unknown")</f>
        <v>Rani Menon</v>
      </c>
      <c r="AF2167" t="str">
        <f>_xlfn.XLOOKUP(tblSales[[#This Row],[Customer_ID]],Customers!$A:$A,Customers!$J:$J,"Unknown")</f>
        <v>Silver</v>
      </c>
      <c r="AG2167" t="str">
        <f>_xlfn.XLOOKUP(tblSales[[#This Row],[Employee_ID]],Employees!$A:$A,Employees!$B:$B,"Unknown")</f>
        <v>Priya Balasubramaniam</v>
      </c>
      <c r="AH2167">
        <f>IF(MONTH(tblSales[[#This Row],[Invoice Date]])&gt;=4,MONTH(tblSales[[#This Row],[Invoice Date]]),MONTH(tblSales[[#This Row],[Invoice Date]])+12)</f>
        <v>14</v>
      </c>
      <c r="AI2167" s="8">
        <f>DATE(YEAR(tblSales[[#This Row],[Invoice Date]]),MONTH(tblSales[[#This Row],[Invoice Date]]),1)</f>
        <v>45689</v>
      </c>
      <c r="AJ2167" t="str">
        <f>_xlfn.XLOOKUP(tblSales[[#This Row],[Product_ID]],Products!$A:$A,Products!$B:$B,"Unknown")</f>
        <v>Metro Shoes Tie Orange</v>
      </c>
      <c r="AK2167" s="9">
        <f>IFERROR(tblSales[[#This Row],[Profit]]/tblSales[[#This Row],[Sales Amount]],0)</f>
        <v>0.3245455131700053</v>
      </c>
      <c r="AL2167" t="str">
        <f>IF(tblSales[[#This Row],[Discount %]]&lt;=5,"0-5%",
IF(tblSales[[#This Row],[Discount %]]&lt;=10,"5-10%",
IF(tblSales[[#This Row],[Discount %]]&lt;=15,"10-15%",
IF(tblSales[[#This Row],[Discount %]]&lt;=20,"15-20%","20%+"))))</f>
        <v>10-15%</v>
      </c>
    </row>
    <row r="2168" spans="1:38">
      <c r="A2168" s="2" t="s">
        <v>4138</v>
      </c>
      <c r="B2168" s="11">
        <v>45744</v>
      </c>
      <c r="C2168" s="2" t="s">
        <v>1649</v>
      </c>
      <c r="D2168" s="2" t="s">
        <v>108</v>
      </c>
      <c r="E2168" s="2" t="s">
        <v>807</v>
      </c>
      <c r="F2168" s="2" t="s">
        <v>172</v>
      </c>
      <c r="G2168" s="2">
        <v>1</v>
      </c>
      <c r="H2168" s="2">
        <v>4808.5</v>
      </c>
      <c r="I2168" s="2">
        <v>0</v>
      </c>
      <c r="J2168" s="2">
        <v>0</v>
      </c>
      <c r="K2168" s="2">
        <v>12</v>
      </c>
      <c r="L2168" s="2">
        <v>577.02</v>
      </c>
      <c r="M2168" s="2">
        <v>5385.52</v>
      </c>
      <c r="N2168" s="2">
        <v>3370.8</v>
      </c>
      <c r="O2168" s="2">
        <f t="shared" si="84"/>
        <v>1437.7000000000003</v>
      </c>
      <c r="P2168" s="2" t="s">
        <v>32</v>
      </c>
      <c r="Q2168" s="2" t="str">
        <f t="shared" si="83"/>
        <v>UPI</v>
      </c>
      <c r="R2168" s="2" t="s">
        <v>20</v>
      </c>
      <c r="S2168" s="2" t="s">
        <v>56</v>
      </c>
      <c r="T2168" s="2" t="s">
        <v>1471</v>
      </c>
      <c r="U2168" s="2" t="s">
        <v>59</v>
      </c>
      <c r="V2168" t="str">
        <f>TEXT(tblSales[[#This Row],[Invoice Date]],"mmm")</f>
        <v>Mar</v>
      </c>
      <c r="W2168">
        <f>MONTH(tblSales[[#This Row],[Invoice Date]])</f>
        <v>3</v>
      </c>
      <c r="X2168">
        <f>YEAR(tblSales[[#This Row],[Invoice Date]])</f>
        <v>2025</v>
      </c>
      <c r="Y2168" t="str">
        <f>TEXT(tblSales[[#This Row],[Invoice Date]],"mmm-yyyy")</f>
        <v>Mar-2025</v>
      </c>
      <c r="Z2168" t="str">
        <f>_xlfn.XLOOKUP(tblSales[[#This Row],[Product_ID]],Products!$A:$A,Products!$C:$C,"Women Dresses")</f>
        <v>Women Sarees</v>
      </c>
      <c r="AA2168" t="str">
        <f>_xlfn.XLOOKUP(tblSales[[#This Row],[Product_ID]],Products!$A:$A,Products!$D:$D,"Unknown")</f>
        <v>Printed Saree</v>
      </c>
      <c r="AB2168" t="str">
        <f>_xlfn.XLOOKUP(tblSales[[#This Row],[Product_ID]],Products!$A:$A,Products!$E:$E,"Unknown")</f>
        <v>Max Fashion</v>
      </c>
      <c r="AC2168" t="str">
        <f>_xlfn.XLOOKUP(tblSales[[#This Row],[Store_ID]],Stores!$A:$A,Stores!$B:$B,"Unknown")</f>
        <v>TrendMart Bengaluru Mall Kiosk</v>
      </c>
      <c r="AD2168" t="str">
        <f>_xlfn.XLOOKUP(tblSales[[#This Row],[Store_ID]],Stores!$A:$A,Stores!$E:$E,"Unknown")</f>
        <v>South Zone 2</v>
      </c>
      <c r="AE2168" t="str">
        <f>_xlfn.XLOOKUP(tblSales[[#This Row],[Customer_ID]],Customers!$A:$A,Customers!$B:$B,"Unknown")</f>
        <v>Mahesh Gounder</v>
      </c>
      <c r="AF2168" t="str">
        <f>_xlfn.XLOOKUP(tblSales[[#This Row],[Customer_ID]],Customers!$A:$A,Customers!$J:$J,"Unknown")</f>
        <v>Regular</v>
      </c>
      <c r="AG2168" t="str">
        <f>_xlfn.XLOOKUP(tblSales[[#This Row],[Employee_ID]],Employees!$A:$A,Employees!$B:$B,"Unknown")</f>
        <v>Eswar Prasad</v>
      </c>
      <c r="AH2168">
        <f>IF(MONTH(tblSales[[#This Row],[Invoice Date]])&gt;=4,MONTH(tblSales[[#This Row],[Invoice Date]]),MONTH(tblSales[[#This Row],[Invoice Date]])+12)</f>
        <v>15</v>
      </c>
      <c r="AI2168" s="8">
        <f>DATE(YEAR(tblSales[[#This Row],[Invoice Date]]),MONTH(tblSales[[#This Row],[Invoice Date]]),1)</f>
        <v>45717</v>
      </c>
      <c r="AJ2168" t="str">
        <f>_xlfn.XLOOKUP(tblSales[[#This Row],[Product_ID]],Products!$A:$A,Products!$B:$B,"Unknown")</f>
        <v>Max Fashion Printed Saree Brown</v>
      </c>
      <c r="AK2168" s="9">
        <f>IFERROR(tblSales[[#This Row],[Profit]]/tblSales[[#This Row],[Sales Amount]],0)</f>
        <v>0.26695657986601112</v>
      </c>
      <c r="AL2168" t="str">
        <f>IF(tblSales[[#This Row],[Discount %]]&lt;=5,"0-5%",
IF(tblSales[[#This Row],[Discount %]]&lt;=10,"5-10%",
IF(tblSales[[#This Row],[Discount %]]&lt;=15,"10-15%",
IF(tblSales[[#This Row],[Discount %]]&lt;=20,"15-20%","20%+"))))</f>
        <v>0-5%</v>
      </c>
    </row>
    <row r="2169" spans="1:38">
      <c r="A2169" s="2" t="s">
        <v>4139</v>
      </c>
      <c r="B2169" s="11">
        <v>45565</v>
      </c>
      <c r="C2169" s="2" t="s">
        <v>2423</v>
      </c>
      <c r="D2169" s="2" t="s">
        <v>328</v>
      </c>
      <c r="E2169" s="2" t="s">
        <v>463</v>
      </c>
      <c r="F2169" s="2" t="s">
        <v>377</v>
      </c>
      <c r="G2169" s="2">
        <v>1</v>
      </c>
      <c r="H2169" s="2">
        <v>1493.74</v>
      </c>
      <c r="I2169" s="2">
        <v>0</v>
      </c>
      <c r="J2169" s="2">
        <v>0</v>
      </c>
      <c r="K2169" s="2">
        <v>12</v>
      </c>
      <c r="L2169" s="2">
        <v>179.25</v>
      </c>
      <c r="M2169" s="2">
        <v>1672.99</v>
      </c>
      <c r="N2169" s="2">
        <v>1013.26</v>
      </c>
      <c r="O2169" s="2">
        <f t="shared" si="84"/>
        <v>480.48</v>
      </c>
      <c r="P2169" s="2" t="s">
        <v>28</v>
      </c>
      <c r="Q2169" s="2" t="str">
        <f t="shared" si="83"/>
        <v>Credit Card</v>
      </c>
      <c r="R2169" s="2" t="s">
        <v>20</v>
      </c>
      <c r="S2169" s="2" t="s">
        <v>56</v>
      </c>
      <c r="T2169" s="2" t="s">
        <v>1814</v>
      </c>
      <c r="U2169" s="2" t="s">
        <v>59</v>
      </c>
      <c r="V2169" t="str">
        <f>TEXT(tblSales[[#This Row],[Invoice Date]],"mmm")</f>
        <v>Sep</v>
      </c>
      <c r="W2169">
        <f>MONTH(tblSales[[#This Row],[Invoice Date]])</f>
        <v>9</v>
      </c>
      <c r="X2169">
        <f>YEAR(tblSales[[#This Row],[Invoice Date]])</f>
        <v>2024</v>
      </c>
      <c r="Y2169" t="str">
        <f>TEXT(tblSales[[#This Row],[Invoice Date]],"mmm-yyyy")</f>
        <v>Sep-2024</v>
      </c>
      <c r="Z2169" t="str">
        <f>_xlfn.XLOOKUP(tblSales[[#This Row],[Product_ID]],Products!$A:$A,Products!$C:$C,"Women Dresses")</f>
        <v>Winter Wear</v>
      </c>
      <c r="AA2169" t="str">
        <f>_xlfn.XLOOKUP(tblSales[[#This Row],[Product_ID]],Products!$A:$A,Products!$D:$D,"Unknown")</f>
        <v>Jacket</v>
      </c>
      <c r="AB2169" t="str">
        <f>_xlfn.XLOOKUP(tblSales[[#This Row],[Product_ID]],Products!$A:$A,Products!$E:$E,"Unknown")</f>
        <v>Blackberrys</v>
      </c>
      <c r="AC2169" t="str">
        <f>_xlfn.XLOOKUP(tblSales[[#This Row],[Store_ID]],Stores!$A:$A,Stores!$B:$B,"Unknown")</f>
        <v>TrendMart Tirupati Standard</v>
      </c>
      <c r="AD2169" t="str">
        <f>_xlfn.XLOOKUP(tblSales[[#This Row],[Store_ID]],Stores!$A:$A,Stores!$E:$E,"Unknown")</f>
        <v>South Zone 3</v>
      </c>
      <c r="AE2169" t="str">
        <f>_xlfn.XLOOKUP(tblSales[[#This Row],[Customer_ID]],Customers!$A:$A,Customers!$B:$B,"Unknown")</f>
        <v>Sowmya Ramachandran</v>
      </c>
      <c r="AF2169" t="str">
        <f>_xlfn.XLOOKUP(tblSales[[#This Row],[Customer_ID]],Customers!$A:$A,Customers!$J:$J,"Unknown")</f>
        <v>Regular</v>
      </c>
      <c r="AG2169" t="str">
        <f>_xlfn.XLOOKUP(tblSales[[#This Row],[Employee_ID]],Employees!$A:$A,Employees!$B:$B,"Unknown")</f>
        <v>Sunita Ramachandran</v>
      </c>
      <c r="AH2169">
        <f>IF(MONTH(tblSales[[#This Row],[Invoice Date]])&gt;=4,MONTH(tblSales[[#This Row],[Invoice Date]]),MONTH(tblSales[[#This Row],[Invoice Date]])+12)</f>
        <v>9</v>
      </c>
      <c r="AI2169" s="8">
        <f>DATE(YEAR(tblSales[[#This Row],[Invoice Date]]),MONTH(tblSales[[#This Row],[Invoice Date]]),1)</f>
        <v>45536</v>
      </c>
      <c r="AJ2169" t="str">
        <f>_xlfn.XLOOKUP(tblSales[[#This Row],[Product_ID]],Products!$A:$A,Products!$B:$B,"Unknown")</f>
        <v>Blackberrys Jacket Red</v>
      </c>
      <c r="AK2169" s="9">
        <f>IFERROR(tblSales[[#This Row],[Profit]]/tblSales[[#This Row],[Sales Amount]],0)</f>
        <v>0.28719836938654747</v>
      </c>
      <c r="AL2169" t="str">
        <f>IF(tblSales[[#This Row],[Discount %]]&lt;=5,"0-5%",
IF(tblSales[[#This Row],[Discount %]]&lt;=10,"5-10%",
IF(tblSales[[#This Row],[Discount %]]&lt;=15,"10-15%",
IF(tblSales[[#This Row],[Discount %]]&lt;=20,"15-20%","20%+"))))</f>
        <v>0-5%</v>
      </c>
    </row>
    <row r="2170" spans="1:38">
      <c r="A2170" s="2" t="s">
        <v>4140</v>
      </c>
      <c r="B2170" s="11">
        <v>45531</v>
      </c>
      <c r="C2170" s="2" t="s">
        <v>2762</v>
      </c>
      <c r="D2170" s="2" t="s">
        <v>1408</v>
      </c>
      <c r="E2170" s="2" t="s">
        <v>270</v>
      </c>
      <c r="F2170" s="2" t="s">
        <v>128</v>
      </c>
      <c r="G2170" s="2">
        <v>1</v>
      </c>
      <c r="H2170" s="2">
        <v>766.96</v>
      </c>
      <c r="I2170" s="2">
        <v>20</v>
      </c>
      <c r="J2170" s="2">
        <v>153.38999999999999</v>
      </c>
      <c r="K2170" s="2">
        <v>5</v>
      </c>
      <c r="L2170" s="2">
        <v>30.68</v>
      </c>
      <c r="M2170" s="2">
        <v>644.25</v>
      </c>
      <c r="N2170" s="2">
        <v>570.17999999999995</v>
      </c>
      <c r="O2170" s="2">
        <f t="shared" si="84"/>
        <v>43.39000000000005</v>
      </c>
      <c r="P2170" s="2" t="s">
        <v>32</v>
      </c>
      <c r="Q2170" s="2" t="str">
        <f t="shared" si="83"/>
        <v>UPI</v>
      </c>
      <c r="R2170" s="2" t="s">
        <v>20</v>
      </c>
      <c r="S2170" s="2" t="s">
        <v>56</v>
      </c>
      <c r="T2170" s="2" t="s">
        <v>2528</v>
      </c>
      <c r="U2170" s="2" t="s">
        <v>59</v>
      </c>
      <c r="V2170" t="str">
        <f>TEXT(tblSales[[#This Row],[Invoice Date]],"mmm")</f>
        <v>Aug</v>
      </c>
      <c r="W2170">
        <f>MONTH(tblSales[[#This Row],[Invoice Date]])</f>
        <v>8</v>
      </c>
      <c r="X2170">
        <f>YEAR(tblSales[[#This Row],[Invoice Date]])</f>
        <v>2024</v>
      </c>
      <c r="Y2170" t="str">
        <f>TEXT(tblSales[[#This Row],[Invoice Date]],"mmm-yyyy")</f>
        <v>Aug-2024</v>
      </c>
      <c r="Z2170" t="str">
        <f>_xlfn.XLOOKUP(tblSales[[#This Row],[Product_ID]],Products!$A:$A,Products!$C:$C,"Women Dresses")</f>
        <v>Wallets</v>
      </c>
      <c r="AA2170" t="str">
        <f>_xlfn.XLOOKUP(tblSales[[#This Row],[Product_ID]],Products!$A:$A,Products!$D:$D,"Unknown")</f>
        <v>Leather Wallet</v>
      </c>
      <c r="AB2170" t="str">
        <f>_xlfn.XLOOKUP(tblSales[[#This Row],[Product_ID]],Products!$A:$A,Products!$E:$E,"Unknown")</f>
        <v>Skechers</v>
      </c>
      <c r="AC2170" t="str">
        <f>_xlfn.XLOOKUP(tblSales[[#This Row],[Store_ID]],Stores!$A:$A,Stores!$B:$B,"Unknown")</f>
        <v>TrendMart Kochi High Street</v>
      </c>
      <c r="AD2170" t="str">
        <f>_xlfn.XLOOKUP(tblSales[[#This Row],[Store_ID]],Stores!$A:$A,Stores!$E:$E,"Unknown")</f>
        <v>South Zone 1</v>
      </c>
      <c r="AE2170" t="str">
        <f>_xlfn.XLOOKUP(tblSales[[#This Row],[Customer_ID]],Customers!$A:$A,Customers!$B:$B,"Unknown")</f>
        <v>Malini Rao</v>
      </c>
      <c r="AF2170" t="str">
        <f>_xlfn.XLOOKUP(tblSales[[#This Row],[Customer_ID]],Customers!$A:$A,Customers!$J:$J,"Unknown")</f>
        <v>Regular</v>
      </c>
      <c r="AG2170" t="str">
        <f>_xlfn.XLOOKUP(tblSales[[#This Row],[Employee_ID]],Employees!$A:$A,Employees!$B:$B,"Unknown")</f>
        <v>Praveen Gupta</v>
      </c>
      <c r="AH2170">
        <f>IF(MONTH(tblSales[[#This Row],[Invoice Date]])&gt;=4,MONTH(tblSales[[#This Row],[Invoice Date]]),MONTH(tblSales[[#This Row],[Invoice Date]])+12)</f>
        <v>8</v>
      </c>
      <c r="AI2170" s="8">
        <f>DATE(YEAR(tblSales[[#This Row],[Invoice Date]]),MONTH(tblSales[[#This Row],[Invoice Date]]),1)</f>
        <v>45505</v>
      </c>
      <c r="AJ2170" t="str">
        <f>_xlfn.XLOOKUP(tblSales[[#This Row],[Product_ID]],Products!$A:$A,Products!$B:$B,"Unknown")</f>
        <v>Skechers Leather Wallet Brown</v>
      </c>
      <c r="AK2170" s="9">
        <f>IFERROR(tblSales[[#This Row],[Profit]]/tblSales[[#This Row],[Sales Amount]],0)</f>
        <v>6.7349631354288009E-2</v>
      </c>
      <c r="AL2170" t="str">
        <f>IF(tblSales[[#This Row],[Discount %]]&lt;=5,"0-5%",
IF(tblSales[[#This Row],[Discount %]]&lt;=10,"5-10%",
IF(tblSales[[#This Row],[Discount %]]&lt;=15,"10-15%",
IF(tblSales[[#This Row],[Discount %]]&lt;=20,"15-20%","20%+"))))</f>
        <v>15-20%</v>
      </c>
    </row>
    <row r="2171" spans="1:38">
      <c r="A2171" s="2" t="s">
        <v>4141</v>
      </c>
      <c r="B2171" s="11">
        <v>45596</v>
      </c>
      <c r="C2171" s="2" t="s">
        <v>1767</v>
      </c>
      <c r="D2171" s="2" t="s">
        <v>1149</v>
      </c>
      <c r="E2171" s="2" t="s">
        <v>109</v>
      </c>
      <c r="F2171" s="2" t="s">
        <v>458</v>
      </c>
      <c r="G2171" s="2">
        <v>1</v>
      </c>
      <c r="H2171" s="2">
        <v>1079.3800000000001</v>
      </c>
      <c r="I2171" s="2">
        <v>25</v>
      </c>
      <c r="J2171" s="2">
        <v>269.85000000000002</v>
      </c>
      <c r="K2171" s="2">
        <v>12</v>
      </c>
      <c r="L2171" s="2">
        <v>97.14</v>
      </c>
      <c r="M2171" s="2">
        <v>906.67</v>
      </c>
      <c r="N2171" s="2">
        <v>828.52</v>
      </c>
      <c r="O2171" s="2">
        <f t="shared" si="84"/>
        <v>-18.990000000000023</v>
      </c>
      <c r="P2171" s="2" t="s">
        <v>28</v>
      </c>
      <c r="Q2171" s="2" t="str">
        <f t="shared" si="83"/>
        <v>Credit Card</v>
      </c>
      <c r="R2171" s="2" t="s">
        <v>20</v>
      </c>
      <c r="S2171" s="2" t="s">
        <v>56</v>
      </c>
      <c r="T2171" s="2" t="s">
        <v>3375</v>
      </c>
      <c r="U2171" s="2" t="s">
        <v>59</v>
      </c>
      <c r="V2171" t="str">
        <f>TEXT(tblSales[[#This Row],[Invoice Date]],"mmm")</f>
        <v>Oct</v>
      </c>
      <c r="W2171">
        <f>MONTH(tblSales[[#This Row],[Invoice Date]])</f>
        <v>10</v>
      </c>
      <c r="X2171">
        <f>YEAR(tblSales[[#This Row],[Invoice Date]])</f>
        <v>2024</v>
      </c>
      <c r="Y2171" t="str">
        <f>TEXT(tblSales[[#This Row],[Invoice Date]],"mmm-yyyy")</f>
        <v>Oct-2024</v>
      </c>
      <c r="Z2171" t="str">
        <f>_xlfn.XLOOKUP(tblSales[[#This Row],[Product_ID]],Products!$A:$A,Products!$C:$C,"Women Dresses")</f>
        <v>Women Jeans</v>
      </c>
      <c r="AA2171" t="str">
        <f>_xlfn.XLOOKUP(tblSales[[#This Row],[Product_ID]],Products!$A:$A,Products!$D:$D,"Unknown")</f>
        <v>Jeggings</v>
      </c>
      <c r="AB2171" t="str">
        <f>_xlfn.XLOOKUP(tblSales[[#This Row],[Product_ID]],Products!$A:$A,Products!$E:$E,"Unknown")</f>
        <v>Van Heusen</v>
      </c>
      <c r="AC2171" t="str">
        <f>_xlfn.XLOOKUP(tblSales[[#This Row],[Store_ID]],Stores!$A:$A,Stores!$B:$B,"Unknown")</f>
        <v>TrendMart Vellore Standard</v>
      </c>
      <c r="AD2171" t="str">
        <f>_xlfn.XLOOKUP(tblSales[[#This Row],[Store_ID]],Stores!$A:$A,Stores!$E:$E,"Unknown")</f>
        <v>South Zone 1</v>
      </c>
      <c r="AE2171" t="str">
        <f>_xlfn.XLOOKUP(tblSales[[#This Row],[Customer_ID]],Customers!$A:$A,Customers!$B:$B,"Unknown")</f>
        <v>Manju Gowda</v>
      </c>
      <c r="AF2171" t="str">
        <f>_xlfn.XLOOKUP(tblSales[[#This Row],[Customer_ID]],Customers!$A:$A,Customers!$J:$J,"Unknown")</f>
        <v>Regular</v>
      </c>
      <c r="AG2171" t="str">
        <f>_xlfn.XLOOKUP(tblSales[[#This Row],[Employee_ID]],Employees!$A:$A,Employees!$B:$B,"Unknown")</f>
        <v>Anil Reddy</v>
      </c>
      <c r="AH2171">
        <f>IF(MONTH(tblSales[[#This Row],[Invoice Date]])&gt;=4,MONTH(tblSales[[#This Row],[Invoice Date]]),MONTH(tblSales[[#This Row],[Invoice Date]])+12)</f>
        <v>10</v>
      </c>
      <c r="AI2171" s="8">
        <f>DATE(YEAR(tblSales[[#This Row],[Invoice Date]]),MONTH(tblSales[[#This Row],[Invoice Date]]),1)</f>
        <v>45566</v>
      </c>
      <c r="AJ2171" t="str">
        <f>_xlfn.XLOOKUP(tblSales[[#This Row],[Product_ID]],Products!$A:$A,Products!$B:$B,"Unknown")</f>
        <v>Van Heusen Jeggings Charcoal</v>
      </c>
      <c r="AK2171" s="9">
        <f>IFERROR(tblSales[[#This Row],[Profit]]/tblSales[[#This Row],[Sales Amount]],0)</f>
        <v>-2.0944775938323782E-2</v>
      </c>
      <c r="AL2171" t="str">
        <f>IF(tblSales[[#This Row],[Discount %]]&lt;=5,"0-5%",
IF(tblSales[[#This Row],[Discount %]]&lt;=10,"5-10%",
IF(tblSales[[#This Row],[Discount %]]&lt;=15,"10-15%",
IF(tblSales[[#This Row],[Discount %]]&lt;=20,"15-20%","20%+"))))</f>
        <v>20%+</v>
      </c>
    </row>
    <row r="2172" spans="1:38">
      <c r="A2172" s="2" t="s">
        <v>4142</v>
      </c>
      <c r="B2172" s="11">
        <v>45710</v>
      </c>
      <c r="C2172" s="2" t="s">
        <v>483</v>
      </c>
      <c r="D2172" s="2" t="s">
        <v>165</v>
      </c>
      <c r="E2172" s="2" t="s">
        <v>615</v>
      </c>
      <c r="F2172" s="2" t="s">
        <v>276</v>
      </c>
      <c r="G2172" s="2">
        <v>2</v>
      </c>
      <c r="H2172" s="2">
        <v>1860.09</v>
      </c>
      <c r="I2172" s="2">
        <v>15</v>
      </c>
      <c r="J2172" s="2">
        <v>558.03</v>
      </c>
      <c r="K2172" s="2">
        <v>12</v>
      </c>
      <c r="L2172" s="2">
        <v>379.46</v>
      </c>
      <c r="M2172" s="2">
        <v>3541.61</v>
      </c>
      <c r="N2172" s="2">
        <v>2814.66</v>
      </c>
      <c r="O2172" s="2">
        <f t="shared" si="84"/>
        <v>347.49000000000029</v>
      </c>
      <c r="P2172" s="2" t="s">
        <v>31</v>
      </c>
      <c r="Q2172" s="2" t="str">
        <f t="shared" si="83"/>
        <v>Net Banking</v>
      </c>
      <c r="R2172" s="2" t="s">
        <v>20</v>
      </c>
      <c r="S2172" s="2" t="s">
        <v>56</v>
      </c>
      <c r="T2172" s="2" t="s">
        <v>3028</v>
      </c>
      <c r="U2172" s="2" t="s">
        <v>60</v>
      </c>
      <c r="V2172" t="str">
        <f>TEXT(tblSales[[#This Row],[Invoice Date]],"mmm")</f>
        <v>Feb</v>
      </c>
      <c r="W2172">
        <f>MONTH(tblSales[[#This Row],[Invoice Date]])</f>
        <v>2</v>
      </c>
      <c r="X2172">
        <f>YEAR(tblSales[[#This Row],[Invoice Date]])</f>
        <v>2025</v>
      </c>
      <c r="Y2172" t="str">
        <f>TEXT(tblSales[[#This Row],[Invoice Date]],"mmm-yyyy")</f>
        <v>Feb-2025</v>
      </c>
      <c r="Z2172" t="str">
        <f>_xlfn.XLOOKUP(tblSales[[#This Row],[Product_ID]],Products!$A:$A,Products!$C:$C,"Women Dresses")</f>
        <v>Women Dresses</v>
      </c>
      <c r="AA2172" t="str">
        <f>_xlfn.XLOOKUP(tblSales[[#This Row],[Product_ID]],Products!$A:$A,Products!$D:$D,"Unknown")</f>
        <v>Maxi Dress</v>
      </c>
      <c r="AB2172" t="str">
        <f>_xlfn.XLOOKUP(tblSales[[#This Row],[Product_ID]],Products!$A:$A,Products!$E:$E,"Unknown")</f>
        <v>Tanishq</v>
      </c>
      <c r="AC2172" t="str">
        <f>_xlfn.XLOOKUP(tblSales[[#This Row],[Store_ID]],Stores!$A:$A,Stores!$B:$B,"Unknown")</f>
        <v>TrendMart Hyderabad Mall Kiosk</v>
      </c>
      <c r="AD2172" t="str">
        <f>_xlfn.XLOOKUP(tblSales[[#This Row],[Store_ID]],Stores!$A:$A,Stores!$E:$E,"Unknown")</f>
        <v>South Zone 2</v>
      </c>
      <c r="AE2172" t="str">
        <f>_xlfn.XLOOKUP(tblSales[[#This Row],[Customer_ID]],Customers!$A:$A,Customers!$B:$B,"Unknown")</f>
        <v>Rohit Gupta</v>
      </c>
      <c r="AF2172" t="str">
        <f>_xlfn.XLOOKUP(tblSales[[#This Row],[Customer_ID]],Customers!$A:$A,Customers!$J:$J,"Unknown")</f>
        <v>Gold</v>
      </c>
      <c r="AG2172" t="str">
        <f>_xlfn.XLOOKUP(tblSales[[#This Row],[Employee_ID]],Employees!$A:$A,Employees!$B:$B,"Unknown")</f>
        <v>Vasanthi Kamath</v>
      </c>
      <c r="AH2172">
        <f>IF(MONTH(tblSales[[#This Row],[Invoice Date]])&gt;=4,MONTH(tblSales[[#This Row],[Invoice Date]]),MONTH(tblSales[[#This Row],[Invoice Date]])+12)</f>
        <v>14</v>
      </c>
      <c r="AI2172" s="8">
        <f>DATE(YEAR(tblSales[[#This Row],[Invoice Date]]),MONTH(tblSales[[#This Row],[Invoice Date]]),1)</f>
        <v>45689</v>
      </c>
      <c r="AJ2172" t="str">
        <f>_xlfn.XLOOKUP(tblSales[[#This Row],[Product_ID]],Products!$A:$A,Products!$B:$B,"Unknown")</f>
        <v>Tanishq Maxi Dress Wine</v>
      </c>
      <c r="AK2172" s="9">
        <f>IFERROR(tblSales[[#This Row],[Profit]]/tblSales[[#This Row],[Sales Amount]],0)</f>
        <v>9.8116393391706108E-2</v>
      </c>
      <c r="AL2172" t="str">
        <f>IF(tblSales[[#This Row],[Discount %]]&lt;=5,"0-5%",
IF(tblSales[[#This Row],[Discount %]]&lt;=10,"5-10%",
IF(tblSales[[#This Row],[Discount %]]&lt;=15,"10-15%",
IF(tblSales[[#This Row],[Discount %]]&lt;=20,"15-20%","20%+"))))</f>
        <v>10-15%</v>
      </c>
    </row>
    <row r="2173" spans="1:38">
      <c r="A2173" s="2" t="s">
        <v>4143</v>
      </c>
      <c r="B2173" s="11">
        <v>45680</v>
      </c>
      <c r="C2173" s="2" t="s">
        <v>4144</v>
      </c>
      <c r="D2173" s="2" t="s">
        <v>556</v>
      </c>
      <c r="E2173" s="2" t="s">
        <v>420</v>
      </c>
      <c r="F2173" s="2" t="s">
        <v>199</v>
      </c>
      <c r="G2173" s="2">
        <v>1</v>
      </c>
      <c r="H2173" s="2">
        <v>617.26</v>
      </c>
      <c r="I2173" s="2">
        <v>15</v>
      </c>
      <c r="J2173" s="2">
        <v>92.59</v>
      </c>
      <c r="K2173" s="2">
        <v>5</v>
      </c>
      <c r="L2173" s="2">
        <v>26.23</v>
      </c>
      <c r="M2173" s="2">
        <v>550.9</v>
      </c>
      <c r="N2173" s="2">
        <v>369</v>
      </c>
      <c r="O2173" s="2">
        <f t="shared" si="84"/>
        <v>155.66999999999999</v>
      </c>
      <c r="P2173" s="2" t="s">
        <v>28</v>
      </c>
      <c r="Q2173" s="2" t="str">
        <f t="shared" si="83"/>
        <v>Credit Card</v>
      </c>
      <c r="R2173" s="2" t="s">
        <v>20</v>
      </c>
      <c r="S2173" s="2" t="s">
        <v>56</v>
      </c>
      <c r="T2173" s="2" t="s">
        <v>1522</v>
      </c>
      <c r="U2173" s="2" t="s">
        <v>59</v>
      </c>
      <c r="V2173" t="str">
        <f>TEXT(tblSales[[#This Row],[Invoice Date]],"mmm")</f>
        <v>Jan</v>
      </c>
      <c r="W2173">
        <f>MONTH(tblSales[[#This Row],[Invoice Date]])</f>
        <v>1</v>
      </c>
      <c r="X2173">
        <f>YEAR(tblSales[[#This Row],[Invoice Date]])</f>
        <v>2025</v>
      </c>
      <c r="Y2173" t="str">
        <f>TEXT(tblSales[[#This Row],[Invoice Date]],"mmm-yyyy")</f>
        <v>Jan-2025</v>
      </c>
      <c r="Z2173" t="str">
        <f>_xlfn.XLOOKUP(tblSales[[#This Row],[Product_ID]],Products!$A:$A,Products!$C:$C,"Women Dresses")</f>
        <v>Men T-Shirts</v>
      </c>
      <c r="AA2173" t="str">
        <f>_xlfn.XLOOKUP(tblSales[[#This Row],[Product_ID]],Products!$A:$A,Products!$D:$D,"Unknown")</f>
        <v>Round Neck</v>
      </c>
      <c r="AB2173" t="str">
        <f>_xlfn.XLOOKUP(tblSales[[#This Row],[Product_ID]],Products!$A:$A,Products!$E:$E,"Unknown")</f>
        <v>Killer Jeans</v>
      </c>
      <c r="AC2173" t="str">
        <f>_xlfn.XLOOKUP(tblSales[[#This Row],[Store_ID]],Stores!$A:$A,Stores!$B:$B,"Unknown")</f>
        <v>TrendMart Hubballi Standard</v>
      </c>
      <c r="AD2173" t="str">
        <f>_xlfn.XLOOKUP(tblSales[[#This Row],[Store_ID]],Stores!$A:$A,Stores!$E:$E,"Unknown")</f>
        <v>South Zone 2</v>
      </c>
      <c r="AE2173" t="str">
        <f>_xlfn.XLOOKUP(tblSales[[#This Row],[Customer_ID]],Customers!$A:$A,Customers!$B:$B,"Unknown")</f>
        <v>Vasanthi Subramaniam</v>
      </c>
      <c r="AF2173" t="str">
        <f>_xlfn.XLOOKUP(tblSales[[#This Row],[Customer_ID]],Customers!$A:$A,Customers!$J:$J,"Unknown")</f>
        <v>Gold</v>
      </c>
      <c r="AG2173" t="str">
        <f>_xlfn.XLOOKUP(tblSales[[#This Row],[Employee_ID]],Employees!$A:$A,Employees!$B:$B,"Unknown")</f>
        <v>Anusuya Subramaniam</v>
      </c>
      <c r="AH2173">
        <f>IF(MONTH(tblSales[[#This Row],[Invoice Date]])&gt;=4,MONTH(tblSales[[#This Row],[Invoice Date]]),MONTH(tblSales[[#This Row],[Invoice Date]])+12)</f>
        <v>13</v>
      </c>
      <c r="AI2173" s="8">
        <f>DATE(YEAR(tblSales[[#This Row],[Invoice Date]]),MONTH(tblSales[[#This Row],[Invoice Date]]),1)</f>
        <v>45658</v>
      </c>
      <c r="AJ2173" t="str">
        <f>_xlfn.XLOOKUP(tblSales[[#This Row],[Product_ID]],Products!$A:$A,Products!$B:$B,"Unknown")</f>
        <v>Killer Jeans Round Neck Green</v>
      </c>
      <c r="AK2173" s="9">
        <f>IFERROR(tblSales[[#This Row],[Profit]]/tblSales[[#This Row],[Sales Amount]],0)</f>
        <v>0.28257396986748956</v>
      </c>
      <c r="AL2173" t="str">
        <f>IF(tblSales[[#This Row],[Discount %]]&lt;=5,"0-5%",
IF(tblSales[[#This Row],[Discount %]]&lt;=10,"5-10%",
IF(tblSales[[#This Row],[Discount %]]&lt;=15,"10-15%",
IF(tblSales[[#This Row],[Discount %]]&lt;=20,"15-20%","20%+"))))</f>
        <v>10-15%</v>
      </c>
    </row>
    <row r="2174" spans="1:38">
      <c r="A2174" s="2" t="s">
        <v>4145</v>
      </c>
      <c r="B2174" s="11">
        <v>45645</v>
      </c>
      <c r="C2174" s="2" t="s">
        <v>1526</v>
      </c>
      <c r="D2174" s="2" t="s">
        <v>810</v>
      </c>
      <c r="E2174" s="2" t="s">
        <v>448</v>
      </c>
      <c r="F2174" s="2" t="s">
        <v>199</v>
      </c>
      <c r="G2174" s="2">
        <v>2</v>
      </c>
      <c r="H2174" s="2">
        <v>1619.67</v>
      </c>
      <c r="I2174" s="2">
        <v>10</v>
      </c>
      <c r="J2174" s="2">
        <v>323.93</v>
      </c>
      <c r="K2174" s="2">
        <v>12</v>
      </c>
      <c r="L2174" s="2">
        <v>349.85</v>
      </c>
      <c r="M2174" s="2">
        <v>3265.26</v>
      </c>
      <c r="N2174" s="2">
        <v>2279.62</v>
      </c>
      <c r="O2174" s="2">
        <f t="shared" si="84"/>
        <v>635.7900000000003</v>
      </c>
      <c r="P2174" s="2" t="s">
        <v>27</v>
      </c>
      <c r="Q2174" s="2" t="str">
        <f t="shared" si="83"/>
        <v>Cash</v>
      </c>
      <c r="R2174" s="2" t="s">
        <v>20</v>
      </c>
      <c r="S2174" s="2" t="s">
        <v>56</v>
      </c>
      <c r="T2174" s="2" t="s">
        <v>1885</v>
      </c>
      <c r="U2174" s="2" t="s">
        <v>59</v>
      </c>
      <c r="V2174" t="str">
        <f>TEXT(tblSales[[#This Row],[Invoice Date]],"mmm")</f>
        <v>Dec</v>
      </c>
      <c r="W2174">
        <f>MONTH(tblSales[[#This Row],[Invoice Date]])</f>
        <v>12</v>
      </c>
      <c r="X2174">
        <f>YEAR(tblSales[[#This Row],[Invoice Date]])</f>
        <v>2024</v>
      </c>
      <c r="Y2174" t="str">
        <f>TEXT(tblSales[[#This Row],[Invoice Date]],"mmm-yyyy")</f>
        <v>Dec-2024</v>
      </c>
      <c r="Z2174" t="str">
        <f>_xlfn.XLOOKUP(tblSales[[#This Row],[Product_ID]],Products!$A:$A,Products!$C:$C,"Women Dresses")</f>
        <v>Women Jeans</v>
      </c>
      <c r="AA2174" t="str">
        <f>_xlfn.XLOOKUP(tblSales[[#This Row],[Product_ID]],Products!$A:$A,Products!$D:$D,"Unknown")</f>
        <v>Bootcut</v>
      </c>
      <c r="AB2174" t="str">
        <f>_xlfn.XLOOKUP(tblSales[[#This Row],[Product_ID]],Products!$A:$A,Products!$E:$E,"Unknown")</f>
        <v>Spykar</v>
      </c>
      <c r="AC2174" t="str">
        <f>_xlfn.XLOOKUP(tblSales[[#This Row],[Store_ID]],Stores!$A:$A,Stores!$B:$B,"Unknown")</f>
        <v>TrendMart Nellore High Street</v>
      </c>
      <c r="AD2174" t="str">
        <f>_xlfn.XLOOKUP(tblSales[[#This Row],[Store_ID]],Stores!$A:$A,Stores!$E:$E,"Unknown")</f>
        <v>South Zone 3</v>
      </c>
      <c r="AE2174" t="str">
        <f>_xlfn.XLOOKUP(tblSales[[#This Row],[Customer_ID]],Customers!$A:$A,Customers!$B:$B,"Unknown")</f>
        <v>Gokul Nair</v>
      </c>
      <c r="AF2174" t="str">
        <f>_xlfn.XLOOKUP(tblSales[[#This Row],[Customer_ID]],Customers!$A:$A,Customers!$J:$J,"Unknown")</f>
        <v>Silver</v>
      </c>
      <c r="AG2174" t="str">
        <f>_xlfn.XLOOKUP(tblSales[[#This Row],[Employee_ID]],Employees!$A:$A,Employees!$B:$B,"Unknown")</f>
        <v>Anusuya Subramaniam</v>
      </c>
      <c r="AH2174">
        <f>IF(MONTH(tblSales[[#This Row],[Invoice Date]])&gt;=4,MONTH(tblSales[[#This Row],[Invoice Date]]),MONTH(tblSales[[#This Row],[Invoice Date]])+12)</f>
        <v>12</v>
      </c>
      <c r="AI2174" s="8">
        <f>DATE(YEAR(tblSales[[#This Row],[Invoice Date]]),MONTH(tblSales[[#This Row],[Invoice Date]]),1)</f>
        <v>45627</v>
      </c>
      <c r="AJ2174" t="str">
        <f>_xlfn.XLOOKUP(tblSales[[#This Row],[Product_ID]],Products!$A:$A,Products!$B:$B,"Unknown")</f>
        <v>Spykar Bootcut Charcoal</v>
      </c>
      <c r="AK2174" s="9">
        <f>IFERROR(tblSales[[#This Row],[Profit]]/tblSales[[#This Row],[Sales Amount]],0)</f>
        <v>0.1947134378273094</v>
      </c>
      <c r="AL2174" t="str">
        <f>IF(tblSales[[#This Row],[Discount %]]&lt;=5,"0-5%",
IF(tblSales[[#This Row],[Discount %]]&lt;=10,"5-10%",
IF(tblSales[[#This Row],[Discount %]]&lt;=15,"10-15%",
IF(tblSales[[#This Row],[Discount %]]&lt;=20,"15-20%","20%+"))))</f>
        <v>5-10%</v>
      </c>
    </row>
    <row r="2175" spans="1:38">
      <c r="A2175" s="2" t="s">
        <v>4146</v>
      </c>
      <c r="B2175" s="11">
        <v>45496</v>
      </c>
      <c r="C2175" s="2" t="s">
        <v>3979</v>
      </c>
      <c r="D2175" s="2" t="s">
        <v>543</v>
      </c>
      <c r="E2175" s="2" t="s">
        <v>949</v>
      </c>
      <c r="F2175" s="2" t="s">
        <v>345</v>
      </c>
      <c r="G2175" s="2">
        <v>1</v>
      </c>
      <c r="H2175" s="2">
        <v>959.47</v>
      </c>
      <c r="I2175" s="2">
        <v>30</v>
      </c>
      <c r="J2175" s="2">
        <v>287.83999999999997</v>
      </c>
      <c r="K2175" s="2">
        <v>5</v>
      </c>
      <c r="L2175" s="2">
        <v>33.58</v>
      </c>
      <c r="M2175" s="2">
        <v>705.21</v>
      </c>
      <c r="N2175" s="2">
        <v>645.59</v>
      </c>
      <c r="O2175" s="2">
        <f t="shared" si="84"/>
        <v>26.040000000000006</v>
      </c>
      <c r="P2175" s="2" t="s">
        <v>32</v>
      </c>
      <c r="Q2175" s="2" t="str">
        <f t="shared" si="83"/>
        <v>UPI</v>
      </c>
      <c r="R2175" s="2" t="s">
        <v>21</v>
      </c>
      <c r="S2175" s="2" t="s">
        <v>56</v>
      </c>
      <c r="T2175" s="2" t="s">
        <v>433</v>
      </c>
      <c r="U2175" s="2" t="s">
        <v>59</v>
      </c>
      <c r="V2175" t="str">
        <f>TEXT(tblSales[[#This Row],[Invoice Date]],"mmm")</f>
        <v>Jul</v>
      </c>
      <c r="W2175">
        <f>MONTH(tblSales[[#This Row],[Invoice Date]])</f>
        <v>7</v>
      </c>
      <c r="X2175">
        <f>YEAR(tblSales[[#This Row],[Invoice Date]])</f>
        <v>2024</v>
      </c>
      <c r="Y2175" t="str">
        <f>TEXT(tblSales[[#This Row],[Invoice Date]],"mmm-yyyy")</f>
        <v>Jul-2024</v>
      </c>
      <c r="Z2175" t="str">
        <f>_xlfn.XLOOKUP(tblSales[[#This Row],[Product_ID]],Products!$A:$A,Products!$C:$C,"Women Dresses")</f>
        <v>Men Shirts</v>
      </c>
      <c r="AA2175" t="str">
        <f>_xlfn.XLOOKUP(tblSales[[#This Row],[Product_ID]],Products!$A:$A,Products!$D:$D,"Unknown")</f>
        <v>Formal Shirt</v>
      </c>
      <c r="AB2175" t="str">
        <f>_xlfn.XLOOKUP(tblSales[[#This Row],[Product_ID]],Products!$A:$A,Products!$E:$E,"Unknown")</f>
        <v>Van Heusen</v>
      </c>
      <c r="AC2175" t="str">
        <f>_xlfn.XLOOKUP(tblSales[[#This Row],[Store_ID]],Stores!$A:$A,Stores!$B:$B,"Unknown")</f>
        <v>TrendMart Tumakuru Standard</v>
      </c>
      <c r="AD2175" t="str">
        <f>_xlfn.XLOOKUP(tblSales[[#This Row],[Store_ID]],Stores!$A:$A,Stores!$E:$E,"Unknown")</f>
        <v>South Zone 2</v>
      </c>
      <c r="AE2175" t="str">
        <f>_xlfn.XLOOKUP(tblSales[[#This Row],[Customer_ID]],Customers!$A:$A,Customers!$B:$B,"Unknown")</f>
        <v>Rani Menon</v>
      </c>
      <c r="AF2175" t="str">
        <f>_xlfn.XLOOKUP(tblSales[[#This Row],[Customer_ID]],Customers!$A:$A,Customers!$J:$J,"Unknown")</f>
        <v>Silver</v>
      </c>
      <c r="AG2175" t="str">
        <f>_xlfn.XLOOKUP(tblSales[[#This Row],[Employee_ID]],Employees!$A:$A,Employees!$B:$B,"Unknown")</f>
        <v>Anitha Ramachandran</v>
      </c>
      <c r="AH2175">
        <f>IF(MONTH(tblSales[[#This Row],[Invoice Date]])&gt;=4,MONTH(tblSales[[#This Row],[Invoice Date]]),MONTH(tblSales[[#This Row],[Invoice Date]])+12)</f>
        <v>7</v>
      </c>
      <c r="AI2175" s="8">
        <f>DATE(YEAR(tblSales[[#This Row],[Invoice Date]]),MONTH(tblSales[[#This Row],[Invoice Date]]),1)</f>
        <v>45474</v>
      </c>
      <c r="AJ2175" t="str">
        <f>_xlfn.XLOOKUP(tblSales[[#This Row],[Product_ID]],Products!$A:$A,Products!$B:$B,"Unknown")</f>
        <v>Van Heusen Formal Shirt Olive</v>
      </c>
      <c r="AK2175" s="9">
        <f>IFERROR(tblSales[[#This Row],[Profit]]/tblSales[[#This Row],[Sales Amount]],0)</f>
        <v>3.6925171225592385E-2</v>
      </c>
      <c r="AL2175" t="str">
        <f>IF(tblSales[[#This Row],[Discount %]]&lt;=5,"0-5%",
IF(tblSales[[#This Row],[Discount %]]&lt;=10,"5-10%",
IF(tblSales[[#This Row],[Discount %]]&lt;=15,"10-15%",
IF(tblSales[[#This Row],[Discount %]]&lt;=20,"15-20%","20%+"))))</f>
        <v>20%+</v>
      </c>
    </row>
    <row r="2176" spans="1:38">
      <c r="A2176" s="2" t="s">
        <v>4147</v>
      </c>
      <c r="B2176" s="11">
        <v>45605</v>
      </c>
      <c r="C2176" s="2" t="s">
        <v>1767</v>
      </c>
      <c r="D2176" s="2" t="s">
        <v>1051</v>
      </c>
      <c r="E2176" s="2" t="s">
        <v>127</v>
      </c>
      <c r="F2176" s="2" t="s">
        <v>345</v>
      </c>
      <c r="G2176" s="2">
        <v>4</v>
      </c>
      <c r="H2176" s="2">
        <v>902.32</v>
      </c>
      <c r="I2176" s="2">
        <v>0</v>
      </c>
      <c r="J2176" s="2">
        <v>0</v>
      </c>
      <c r="K2176" s="2">
        <v>5</v>
      </c>
      <c r="L2176" s="2">
        <v>180.46</v>
      </c>
      <c r="M2176" s="2">
        <v>3789.74</v>
      </c>
      <c r="N2176" s="2">
        <v>2261.8000000000002</v>
      </c>
      <c r="O2176" s="2">
        <f t="shared" si="84"/>
        <v>1347.4799999999996</v>
      </c>
      <c r="P2176" s="2" t="s">
        <v>28</v>
      </c>
      <c r="Q2176" s="2" t="str">
        <f t="shared" si="83"/>
        <v>Credit Card</v>
      </c>
      <c r="R2176" s="2" t="s">
        <v>20</v>
      </c>
      <c r="S2176" s="2" t="s">
        <v>56</v>
      </c>
      <c r="T2176" s="2" t="s">
        <v>1143</v>
      </c>
      <c r="U2176" s="2" t="s">
        <v>60</v>
      </c>
      <c r="V2176" t="str">
        <f>TEXT(tblSales[[#This Row],[Invoice Date]],"mmm")</f>
        <v>Nov</v>
      </c>
      <c r="W2176">
        <f>MONTH(tblSales[[#This Row],[Invoice Date]])</f>
        <v>11</v>
      </c>
      <c r="X2176">
        <f>YEAR(tblSales[[#This Row],[Invoice Date]])</f>
        <v>2024</v>
      </c>
      <c r="Y2176" t="str">
        <f>TEXT(tblSales[[#This Row],[Invoice Date]],"mmm-yyyy")</f>
        <v>Nov-2024</v>
      </c>
      <c r="Z2176" t="str">
        <f>_xlfn.XLOOKUP(tblSales[[#This Row],[Product_ID]],Products!$A:$A,Products!$C:$C,"Women Dresses")</f>
        <v>Kids Wear</v>
      </c>
      <c r="AA2176" t="str">
        <f>_xlfn.XLOOKUP(tblSales[[#This Row],[Product_ID]],Products!$A:$A,Products!$D:$D,"Unknown")</f>
        <v>Boys Shirt</v>
      </c>
      <c r="AB2176" t="str">
        <f>_xlfn.XLOOKUP(tblSales[[#This Row],[Product_ID]],Products!$A:$A,Products!$E:$E,"Unknown")</f>
        <v>Woodland</v>
      </c>
      <c r="AC2176" t="str">
        <f>_xlfn.XLOOKUP(tblSales[[#This Row],[Store_ID]],Stores!$A:$A,Stores!$B:$B,"Unknown")</f>
        <v>TrendMart Vijayawada Standard</v>
      </c>
      <c r="AD2176" t="str">
        <f>_xlfn.XLOOKUP(tblSales[[#This Row],[Store_ID]],Stores!$A:$A,Stores!$E:$E,"Unknown")</f>
        <v>South Zone 3</v>
      </c>
      <c r="AE2176" t="str">
        <f>_xlfn.XLOOKUP(tblSales[[#This Row],[Customer_ID]],Customers!$A:$A,Customers!$B:$B,"Unknown")</f>
        <v>Manju Gowda</v>
      </c>
      <c r="AF2176" t="str">
        <f>_xlfn.XLOOKUP(tblSales[[#This Row],[Customer_ID]],Customers!$A:$A,Customers!$J:$J,"Unknown")</f>
        <v>Regular</v>
      </c>
      <c r="AG2176" t="str">
        <f>_xlfn.XLOOKUP(tblSales[[#This Row],[Employee_ID]],Employees!$A:$A,Employees!$B:$B,"Unknown")</f>
        <v>Anitha Ramachandran</v>
      </c>
      <c r="AH2176">
        <f>IF(MONTH(tblSales[[#This Row],[Invoice Date]])&gt;=4,MONTH(tblSales[[#This Row],[Invoice Date]]),MONTH(tblSales[[#This Row],[Invoice Date]])+12)</f>
        <v>11</v>
      </c>
      <c r="AI2176" s="8">
        <f>DATE(YEAR(tblSales[[#This Row],[Invoice Date]]),MONTH(tblSales[[#This Row],[Invoice Date]]),1)</f>
        <v>45597</v>
      </c>
      <c r="AJ2176" t="str">
        <f>_xlfn.XLOOKUP(tblSales[[#This Row],[Product_ID]],Products!$A:$A,Products!$B:$B,"Unknown")</f>
        <v>Woodland Boys Shirt White</v>
      </c>
      <c r="AK2176" s="9">
        <f>IFERROR(tblSales[[#This Row],[Profit]]/tblSales[[#This Row],[Sales Amount]],0)</f>
        <v>0.3555600120324876</v>
      </c>
      <c r="AL2176" t="str">
        <f>IF(tblSales[[#This Row],[Discount %]]&lt;=5,"0-5%",
IF(tblSales[[#This Row],[Discount %]]&lt;=10,"5-10%",
IF(tblSales[[#This Row],[Discount %]]&lt;=15,"10-15%",
IF(tblSales[[#This Row],[Discount %]]&lt;=20,"15-20%","20%+"))))</f>
        <v>0-5%</v>
      </c>
    </row>
    <row r="2177" spans="1:38">
      <c r="A2177" s="2" t="s">
        <v>4148</v>
      </c>
      <c r="B2177" s="11">
        <v>45493</v>
      </c>
      <c r="C2177" s="2" t="s">
        <v>3443</v>
      </c>
      <c r="D2177" s="2" t="s">
        <v>1861</v>
      </c>
      <c r="E2177" s="2" t="s">
        <v>156</v>
      </c>
      <c r="F2177" s="2" t="s">
        <v>475</v>
      </c>
      <c r="G2177" s="2">
        <v>4</v>
      </c>
      <c r="H2177" s="2">
        <v>954.4</v>
      </c>
      <c r="I2177" s="2">
        <v>0</v>
      </c>
      <c r="J2177" s="2">
        <v>0</v>
      </c>
      <c r="K2177" s="2">
        <v>5</v>
      </c>
      <c r="L2177" s="2">
        <v>190.88</v>
      </c>
      <c r="M2177" s="2">
        <v>4008.48</v>
      </c>
      <c r="N2177" s="2">
        <v>2520.4</v>
      </c>
      <c r="O2177" s="2">
        <f t="shared" si="84"/>
        <v>1297.1999999999998</v>
      </c>
      <c r="P2177" s="2" t="s">
        <v>28</v>
      </c>
      <c r="Q2177" s="2" t="str">
        <f t="shared" si="83"/>
        <v>Credit Card</v>
      </c>
      <c r="R2177" s="2" t="s">
        <v>21</v>
      </c>
      <c r="S2177" s="2" t="s">
        <v>56</v>
      </c>
      <c r="T2177" s="2" t="s">
        <v>838</v>
      </c>
      <c r="U2177" s="2" t="s">
        <v>60</v>
      </c>
      <c r="V2177" t="str">
        <f>TEXT(tblSales[[#This Row],[Invoice Date]],"mmm")</f>
        <v>Jul</v>
      </c>
      <c r="W2177">
        <f>MONTH(tblSales[[#This Row],[Invoice Date]])</f>
        <v>7</v>
      </c>
      <c r="X2177">
        <f>YEAR(tblSales[[#This Row],[Invoice Date]])</f>
        <v>2024</v>
      </c>
      <c r="Y2177" t="str">
        <f>TEXT(tblSales[[#This Row],[Invoice Date]],"mmm-yyyy")</f>
        <v>Jul-2024</v>
      </c>
      <c r="Z2177" t="str">
        <f>_xlfn.XLOOKUP(tblSales[[#This Row],[Product_ID]],Products!$A:$A,Products!$C:$C,"Women Dresses")</f>
        <v>Sportswear</v>
      </c>
      <c r="AA2177" t="str">
        <f>_xlfn.XLOOKUP(tblSales[[#This Row],[Product_ID]],Products!$A:$A,Products!$D:$D,"Unknown")</f>
        <v>Shorts</v>
      </c>
      <c r="AB2177" t="str">
        <f>_xlfn.XLOOKUP(tblSales[[#This Row],[Product_ID]],Products!$A:$A,Products!$E:$E,"Unknown")</f>
        <v>Pantaloons</v>
      </c>
      <c r="AC2177" t="str">
        <f>_xlfn.XLOOKUP(tblSales[[#This Row],[Store_ID]],Stores!$A:$A,Stores!$B:$B,"Unknown")</f>
        <v>TrendMart Madurai Mall Kiosk</v>
      </c>
      <c r="AD2177" t="str">
        <f>_xlfn.XLOOKUP(tblSales[[#This Row],[Store_ID]],Stores!$A:$A,Stores!$E:$E,"Unknown")</f>
        <v>South Zone 1</v>
      </c>
      <c r="AE2177" t="str">
        <f>_xlfn.XLOOKUP(tblSales[[#This Row],[Customer_ID]],Customers!$A:$A,Customers!$B:$B,"Unknown")</f>
        <v>Unknown</v>
      </c>
      <c r="AF2177" t="str">
        <f>_xlfn.XLOOKUP(tblSales[[#This Row],[Customer_ID]],Customers!$A:$A,Customers!$J:$J,"Unknown")</f>
        <v>Unknown</v>
      </c>
      <c r="AG2177" t="str">
        <f>_xlfn.XLOOKUP(tblSales[[#This Row],[Employee_ID]],Employees!$A:$A,Employees!$B:$B,"Unknown")</f>
        <v>Arjun Krishnan</v>
      </c>
      <c r="AH2177">
        <f>IF(MONTH(tblSales[[#This Row],[Invoice Date]])&gt;=4,MONTH(tblSales[[#This Row],[Invoice Date]]),MONTH(tblSales[[#This Row],[Invoice Date]])+12)</f>
        <v>7</v>
      </c>
      <c r="AI2177" s="8">
        <f>DATE(YEAR(tblSales[[#This Row],[Invoice Date]]),MONTH(tblSales[[#This Row],[Invoice Date]]),1)</f>
        <v>45474</v>
      </c>
      <c r="AJ2177" t="str">
        <f>_xlfn.XLOOKUP(tblSales[[#This Row],[Product_ID]],Products!$A:$A,Products!$B:$B,"Unknown")</f>
        <v>Pantaloons Shorts Maroon</v>
      </c>
      <c r="AK2177" s="9">
        <f>IFERROR(tblSales[[#This Row],[Profit]]/tblSales[[#This Row],[Sales Amount]],0)</f>
        <v>0.32361393845048492</v>
      </c>
      <c r="AL2177" t="str">
        <f>IF(tblSales[[#This Row],[Discount %]]&lt;=5,"0-5%",
IF(tblSales[[#This Row],[Discount %]]&lt;=10,"5-10%",
IF(tblSales[[#This Row],[Discount %]]&lt;=15,"10-15%",
IF(tblSales[[#This Row],[Discount %]]&lt;=20,"15-20%","20%+"))))</f>
        <v>0-5%</v>
      </c>
    </row>
    <row r="2178" spans="1:38">
      <c r="A2178" s="2" t="s">
        <v>4149</v>
      </c>
      <c r="B2178" s="11">
        <v>45430</v>
      </c>
      <c r="C2178" s="2" t="s">
        <v>1407</v>
      </c>
      <c r="D2178" s="2" t="s">
        <v>474</v>
      </c>
      <c r="E2178" s="2" t="s">
        <v>127</v>
      </c>
      <c r="F2178" s="2" t="s">
        <v>193</v>
      </c>
      <c r="G2178" s="2">
        <v>2</v>
      </c>
      <c r="H2178" s="2">
        <v>3334.99</v>
      </c>
      <c r="I2178" s="2">
        <v>0</v>
      </c>
      <c r="J2178" s="2">
        <v>0</v>
      </c>
      <c r="K2178" s="2">
        <v>12</v>
      </c>
      <c r="L2178" s="2">
        <v>800.4</v>
      </c>
      <c r="M2178" s="2">
        <v>7470.38</v>
      </c>
      <c r="N2178" s="2">
        <v>4068.02</v>
      </c>
      <c r="O2178" s="2">
        <f t="shared" si="84"/>
        <v>2601.96</v>
      </c>
      <c r="P2178" s="2" t="s">
        <v>28</v>
      </c>
      <c r="Q2178" s="2" t="str">
        <f t="shared" ref="Q2178:Q2241" si="85">TRIM(CLEAN(P2178))</f>
        <v>Credit Card</v>
      </c>
      <c r="R2178" s="2" t="s">
        <v>20</v>
      </c>
      <c r="S2178" s="2" t="s">
        <v>56</v>
      </c>
      <c r="T2178" s="2" t="s">
        <v>1349</v>
      </c>
      <c r="U2178" s="2" t="s">
        <v>60</v>
      </c>
      <c r="V2178" t="str">
        <f>TEXT(tblSales[[#This Row],[Invoice Date]],"mmm")</f>
        <v>May</v>
      </c>
      <c r="W2178">
        <f>MONTH(tblSales[[#This Row],[Invoice Date]])</f>
        <v>5</v>
      </c>
      <c r="X2178">
        <f>YEAR(tblSales[[#This Row],[Invoice Date]])</f>
        <v>2024</v>
      </c>
      <c r="Y2178" t="str">
        <f>TEXT(tblSales[[#This Row],[Invoice Date]],"mmm-yyyy")</f>
        <v>May-2024</v>
      </c>
      <c r="Z2178" t="str">
        <f>_xlfn.XLOOKUP(tblSales[[#This Row],[Product_ID]],Products!$A:$A,Products!$C:$C,"Women Dresses")</f>
        <v>Handbags</v>
      </c>
      <c r="AA2178" t="str">
        <f>_xlfn.XLOOKUP(tblSales[[#This Row],[Product_ID]],Products!$A:$A,Products!$D:$D,"Unknown")</f>
        <v>Sling Bag</v>
      </c>
      <c r="AB2178" t="str">
        <f>_xlfn.XLOOKUP(tblSales[[#This Row],[Product_ID]],Products!$A:$A,Products!$E:$E,"Unknown")</f>
        <v>GRT Jewellers</v>
      </c>
      <c r="AC2178" t="str">
        <f>_xlfn.XLOOKUP(tblSales[[#This Row],[Store_ID]],Stores!$A:$A,Stores!$B:$B,"Unknown")</f>
        <v>TrendMart Vijayawada Standard</v>
      </c>
      <c r="AD2178" t="str">
        <f>_xlfn.XLOOKUP(tblSales[[#This Row],[Store_ID]],Stores!$A:$A,Stores!$E:$E,"Unknown")</f>
        <v>South Zone 3</v>
      </c>
      <c r="AE2178" t="str">
        <f>_xlfn.XLOOKUP(tblSales[[#This Row],[Customer_ID]],Customers!$A:$A,Customers!$B:$B,"Unknown")</f>
        <v>Nandini Iyer</v>
      </c>
      <c r="AF2178" t="str">
        <f>_xlfn.XLOOKUP(tblSales[[#This Row],[Customer_ID]],Customers!$A:$A,Customers!$J:$J,"Unknown")</f>
        <v>Silver</v>
      </c>
      <c r="AG2178" t="str">
        <f>_xlfn.XLOOKUP(tblSales[[#This Row],[Employee_ID]],Employees!$A:$A,Employees!$B:$B,"Unknown")</f>
        <v>Yamini Pandian</v>
      </c>
      <c r="AH2178">
        <f>IF(MONTH(tblSales[[#This Row],[Invoice Date]])&gt;=4,MONTH(tblSales[[#This Row],[Invoice Date]]),MONTH(tblSales[[#This Row],[Invoice Date]])+12)</f>
        <v>5</v>
      </c>
      <c r="AI2178" s="8">
        <f>DATE(YEAR(tblSales[[#This Row],[Invoice Date]]),MONTH(tblSales[[#This Row],[Invoice Date]]),1)</f>
        <v>45413</v>
      </c>
      <c r="AJ2178" t="str">
        <f>_xlfn.XLOOKUP(tblSales[[#This Row],[Product_ID]],Products!$A:$A,Products!$B:$B,"Unknown")</f>
        <v>GRT Jewellers Sling Bag Olive</v>
      </c>
      <c r="AK2178" s="9">
        <f>IFERROR(tblSales[[#This Row],[Profit]]/tblSales[[#This Row],[Sales Amount]],0)</f>
        <v>0.34830356688682501</v>
      </c>
      <c r="AL2178" t="str">
        <f>IF(tblSales[[#This Row],[Discount %]]&lt;=5,"0-5%",
IF(tblSales[[#This Row],[Discount %]]&lt;=10,"5-10%",
IF(tblSales[[#This Row],[Discount %]]&lt;=15,"10-15%",
IF(tblSales[[#This Row],[Discount %]]&lt;=20,"15-20%","20%+"))))</f>
        <v>0-5%</v>
      </c>
    </row>
    <row r="2179" spans="1:38">
      <c r="A2179" s="2" t="s">
        <v>4150</v>
      </c>
      <c r="B2179" s="11">
        <v>45536</v>
      </c>
      <c r="C2179" s="2" t="s">
        <v>241</v>
      </c>
      <c r="D2179" s="2" t="s">
        <v>328</v>
      </c>
      <c r="E2179" s="2" t="s">
        <v>746</v>
      </c>
      <c r="F2179" s="2" t="s">
        <v>172</v>
      </c>
      <c r="G2179" s="2">
        <v>3</v>
      </c>
      <c r="H2179" s="2">
        <v>1525.57</v>
      </c>
      <c r="I2179" s="2">
        <v>15</v>
      </c>
      <c r="J2179" s="2">
        <v>686.51</v>
      </c>
      <c r="K2179" s="2">
        <v>12</v>
      </c>
      <c r="L2179" s="2">
        <v>466.82</v>
      </c>
      <c r="M2179" s="2">
        <v>4357.0200000000004</v>
      </c>
      <c r="N2179" s="2">
        <v>3039.78</v>
      </c>
      <c r="O2179" s="2">
        <f t="shared" si="84"/>
        <v>850.4200000000003</v>
      </c>
      <c r="P2179" s="2" t="s">
        <v>30</v>
      </c>
      <c r="Q2179" s="2" t="str">
        <f t="shared" si="85"/>
        <v>EMI</v>
      </c>
      <c r="R2179" s="2" t="s">
        <v>20</v>
      </c>
      <c r="S2179" s="2" t="s">
        <v>56</v>
      </c>
      <c r="T2179" s="2" t="s">
        <v>547</v>
      </c>
      <c r="U2179" s="2" t="s">
        <v>60</v>
      </c>
      <c r="V2179" t="str">
        <f>TEXT(tblSales[[#This Row],[Invoice Date]],"mmm")</f>
        <v>Sep</v>
      </c>
      <c r="W2179">
        <f>MONTH(tblSales[[#This Row],[Invoice Date]])</f>
        <v>9</v>
      </c>
      <c r="X2179">
        <f>YEAR(tblSales[[#This Row],[Invoice Date]])</f>
        <v>2024</v>
      </c>
      <c r="Y2179" t="str">
        <f>TEXT(tblSales[[#This Row],[Invoice Date]],"mmm-yyyy")</f>
        <v>Sep-2024</v>
      </c>
      <c r="Z2179" t="str">
        <f>_xlfn.XLOOKUP(tblSales[[#This Row],[Product_ID]],Products!$A:$A,Products!$C:$C,"Women Dresses")</f>
        <v>Winter Wear</v>
      </c>
      <c r="AA2179" t="str">
        <f>_xlfn.XLOOKUP(tblSales[[#This Row],[Product_ID]],Products!$A:$A,Products!$D:$D,"Unknown")</f>
        <v>Jacket</v>
      </c>
      <c r="AB2179" t="str">
        <f>_xlfn.XLOOKUP(tblSales[[#This Row],[Product_ID]],Products!$A:$A,Products!$E:$E,"Unknown")</f>
        <v>Blackberrys</v>
      </c>
      <c r="AC2179" t="str">
        <f>_xlfn.XLOOKUP(tblSales[[#This Row],[Store_ID]],Stores!$A:$A,Stores!$B:$B,"Unknown")</f>
        <v>TrendMart Guntur Standard</v>
      </c>
      <c r="AD2179" t="str">
        <f>_xlfn.XLOOKUP(tblSales[[#This Row],[Store_ID]],Stores!$A:$A,Stores!$E:$E,"Unknown")</f>
        <v>South Zone 3</v>
      </c>
      <c r="AE2179" t="str">
        <f>_xlfn.XLOOKUP(tblSales[[#This Row],[Customer_ID]],Customers!$A:$A,Customers!$B:$B,"Unknown")</f>
        <v>Nithya Srinivasan</v>
      </c>
      <c r="AF2179" t="str">
        <f>_xlfn.XLOOKUP(tblSales[[#This Row],[Customer_ID]],Customers!$A:$A,Customers!$J:$J,"Unknown")</f>
        <v>Silver</v>
      </c>
      <c r="AG2179" t="str">
        <f>_xlfn.XLOOKUP(tblSales[[#This Row],[Employee_ID]],Employees!$A:$A,Employees!$B:$B,"Unknown")</f>
        <v>Eswar Prasad</v>
      </c>
      <c r="AH2179">
        <f>IF(MONTH(tblSales[[#This Row],[Invoice Date]])&gt;=4,MONTH(tblSales[[#This Row],[Invoice Date]]),MONTH(tblSales[[#This Row],[Invoice Date]])+12)</f>
        <v>9</v>
      </c>
      <c r="AI2179" s="8">
        <f>DATE(YEAR(tblSales[[#This Row],[Invoice Date]]),MONTH(tblSales[[#This Row],[Invoice Date]]),1)</f>
        <v>45536</v>
      </c>
      <c r="AJ2179" t="str">
        <f>_xlfn.XLOOKUP(tblSales[[#This Row],[Product_ID]],Products!$A:$A,Products!$B:$B,"Unknown")</f>
        <v>Blackberrys Jacket Red</v>
      </c>
      <c r="AK2179" s="9">
        <f>IFERROR(tblSales[[#This Row],[Profit]]/tblSales[[#This Row],[Sales Amount]],0)</f>
        <v>0.19518386420076111</v>
      </c>
      <c r="AL2179" t="str">
        <f>IF(tblSales[[#This Row],[Discount %]]&lt;=5,"0-5%",
IF(tblSales[[#This Row],[Discount %]]&lt;=10,"5-10%",
IF(tblSales[[#This Row],[Discount %]]&lt;=15,"10-15%",
IF(tblSales[[#This Row],[Discount %]]&lt;=20,"15-20%","20%+"))))</f>
        <v>10-15%</v>
      </c>
    </row>
    <row r="2180" spans="1:38">
      <c r="A2180" s="2" t="s">
        <v>4151</v>
      </c>
      <c r="B2180" s="11">
        <v>45722</v>
      </c>
      <c r="C2180" s="2" t="s">
        <v>996</v>
      </c>
      <c r="D2180" s="2" t="s">
        <v>714</v>
      </c>
      <c r="E2180" s="2" t="s">
        <v>457</v>
      </c>
      <c r="F2180" s="2" t="s">
        <v>350</v>
      </c>
      <c r="G2180" s="2">
        <v>2</v>
      </c>
      <c r="H2180" s="2">
        <v>407.15</v>
      </c>
      <c r="I2180" s="2">
        <v>10</v>
      </c>
      <c r="J2180" s="2">
        <v>81.430000000000007</v>
      </c>
      <c r="K2180" s="2">
        <v>5</v>
      </c>
      <c r="L2180" s="2">
        <v>36.64</v>
      </c>
      <c r="M2180" s="2">
        <v>769.51</v>
      </c>
      <c r="N2180" s="2">
        <v>524.12</v>
      </c>
      <c r="O2180" s="2">
        <f t="shared" si="84"/>
        <v>208.75</v>
      </c>
      <c r="P2180" s="2" t="s">
        <v>27</v>
      </c>
      <c r="Q2180" s="2" t="str">
        <f t="shared" si="85"/>
        <v>Cash</v>
      </c>
      <c r="R2180" s="2" t="s">
        <v>21</v>
      </c>
      <c r="S2180" s="2" t="s">
        <v>57</v>
      </c>
      <c r="T2180" s="2" t="s">
        <v>3049</v>
      </c>
      <c r="U2180" s="2" t="s">
        <v>59</v>
      </c>
      <c r="V2180" t="str">
        <f>TEXT(tblSales[[#This Row],[Invoice Date]],"mmm")</f>
        <v>Mar</v>
      </c>
      <c r="W2180">
        <f>MONTH(tblSales[[#This Row],[Invoice Date]])</f>
        <v>3</v>
      </c>
      <c r="X2180">
        <f>YEAR(tblSales[[#This Row],[Invoice Date]])</f>
        <v>2025</v>
      </c>
      <c r="Y2180" t="str">
        <f>TEXT(tblSales[[#This Row],[Invoice Date]],"mmm-yyyy")</f>
        <v>Mar-2025</v>
      </c>
      <c r="Z2180" t="str">
        <f>_xlfn.XLOOKUP(tblSales[[#This Row],[Product_ID]],Products!$A:$A,Products!$C:$C,"Women Dresses")</f>
        <v>Men T-Shirts</v>
      </c>
      <c r="AA2180" t="str">
        <f>_xlfn.XLOOKUP(tblSales[[#This Row],[Product_ID]],Products!$A:$A,Products!$D:$D,"Unknown")</f>
        <v>Round Neck</v>
      </c>
      <c r="AB2180" t="str">
        <f>_xlfn.XLOOKUP(tblSales[[#This Row],[Product_ID]],Products!$A:$A,Products!$E:$E,"Unknown")</f>
        <v>Skechers</v>
      </c>
      <c r="AC2180" t="str">
        <f>_xlfn.XLOOKUP(tblSales[[#This Row],[Store_ID]],Stores!$A:$A,Stores!$B:$B,"Unknown")</f>
        <v>TrendMart Kochi High Street</v>
      </c>
      <c r="AD2180" t="str">
        <f>_xlfn.XLOOKUP(tblSales[[#This Row],[Store_ID]],Stores!$A:$A,Stores!$E:$E,"Unknown")</f>
        <v>South Zone 1</v>
      </c>
      <c r="AE2180" t="str">
        <f>_xlfn.XLOOKUP(tblSales[[#This Row],[Customer_ID]],Customers!$A:$A,Customers!$B:$B,"Unknown")</f>
        <v>Ashok Srinivasan</v>
      </c>
      <c r="AF2180" t="str">
        <f>_xlfn.XLOOKUP(tblSales[[#This Row],[Customer_ID]],Customers!$A:$A,Customers!$J:$J,"Unknown")</f>
        <v>Silver</v>
      </c>
      <c r="AG2180" t="str">
        <f>_xlfn.XLOOKUP(tblSales[[#This Row],[Employee_ID]],Employees!$A:$A,Employees!$B:$B,"Unknown")</f>
        <v>Chitra Chettiar</v>
      </c>
      <c r="AH2180">
        <f>IF(MONTH(tblSales[[#This Row],[Invoice Date]])&gt;=4,MONTH(tblSales[[#This Row],[Invoice Date]]),MONTH(tblSales[[#This Row],[Invoice Date]])+12)</f>
        <v>15</v>
      </c>
      <c r="AI2180" s="8">
        <f>DATE(YEAR(tblSales[[#This Row],[Invoice Date]]),MONTH(tblSales[[#This Row],[Invoice Date]]),1)</f>
        <v>45717</v>
      </c>
      <c r="AJ2180" t="str">
        <f>_xlfn.XLOOKUP(tblSales[[#This Row],[Product_ID]],Products!$A:$A,Products!$B:$B,"Unknown")</f>
        <v>Skechers Round Neck Red</v>
      </c>
      <c r="AK2180" s="9">
        <f>IFERROR(tblSales[[#This Row],[Profit]]/tblSales[[#This Row],[Sales Amount]],0)</f>
        <v>0.27127652662083662</v>
      </c>
      <c r="AL2180" t="str">
        <f>IF(tblSales[[#This Row],[Discount %]]&lt;=5,"0-5%",
IF(tblSales[[#This Row],[Discount %]]&lt;=10,"5-10%",
IF(tblSales[[#This Row],[Discount %]]&lt;=15,"10-15%",
IF(tblSales[[#This Row],[Discount %]]&lt;=20,"15-20%","20%+"))))</f>
        <v>5-10%</v>
      </c>
    </row>
    <row r="2181" spans="1:38">
      <c r="A2181" s="2" t="s">
        <v>4152</v>
      </c>
      <c r="B2181" s="11">
        <v>45587</v>
      </c>
      <c r="C2181" s="2" t="s">
        <v>207</v>
      </c>
      <c r="D2181" s="2" t="s">
        <v>466</v>
      </c>
      <c r="E2181" s="2" t="s">
        <v>1918</v>
      </c>
      <c r="F2181" s="2" t="s">
        <v>222</v>
      </c>
      <c r="G2181" s="2">
        <v>4</v>
      </c>
      <c r="H2181" s="2">
        <v>760.54</v>
      </c>
      <c r="I2181" s="2">
        <v>0</v>
      </c>
      <c r="J2181" s="2">
        <v>0</v>
      </c>
      <c r="K2181" s="2">
        <v>5</v>
      </c>
      <c r="L2181" s="2">
        <v>152.11000000000001</v>
      </c>
      <c r="M2181" s="2">
        <v>3194.27</v>
      </c>
      <c r="N2181" s="2">
        <v>2190.6799999999998</v>
      </c>
      <c r="O2181" s="2">
        <f t="shared" si="84"/>
        <v>851.48000000000013</v>
      </c>
      <c r="P2181" s="2" t="s">
        <v>27</v>
      </c>
      <c r="Q2181" s="2" t="str">
        <f t="shared" si="85"/>
        <v>Cash</v>
      </c>
      <c r="R2181" s="2" t="s">
        <v>20</v>
      </c>
      <c r="S2181" s="2" t="s">
        <v>56</v>
      </c>
      <c r="T2181" s="2" t="s">
        <v>1692</v>
      </c>
      <c r="U2181" s="2" t="s">
        <v>59</v>
      </c>
      <c r="V2181" t="str">
        <f>TEXT(tblSales[[#This Row],[Invoice Date]],"mmm")</f>
        <v>Oct</v>
      </c>
      <c r="W2181">
        <f>MONTH(tblSales[[#This Row],[Invoice Date]])</f>
        <v>10</v>
      </c>
      <c r="X2181">
        <f>YEAR(tblSales[[#This Row],[Invoice Date]])</f>
        <v>2024</v>
      </c>
      <c r="Y2181" t="str">
        <f>TEXT(tblSales[[#This Row],[Invoice Date]],"mmm-yyyy")</f>
        <v>Oct-2024</v>
      </c>
      <c r="Z2181" t="str">
        <f>_xlfn.XLOOKUP(tblSales[[#This Row],[Product_ID]],Products!$A:$A,Products!$C:$C,"Women Dresses")</f>
        <v>Women Tops</v>
      </c>
      <c r="AA2181" t="str">
        <f>_xlfn.XLOOKUP(tblSales[[#This Row],[Product_ID]],Products!$A:$A,Products!$D:$D,"Unknown")</f>
        <v>Formal Top</v>
      </c>
      <c r="AB2181" t="str">
        <f>_xlfn.XLOOKUP(tblSales[[#This Row],[Product_ID]],Products!$A:$A,Products!$E:$E,"Unknown")</f>
        <v>Indian Terrain</v>
      </c>
      <c r="AC2181" t="str">
        <f>_xlfn.XLOOKUP(tblSales[[#This Row],[Store_ID]],Stores!$A:$A,Stores!$B:$B,"Unknown")</f>
        <v>TrendMart Guntur High Street</v>
      </c>
      <c r="AD2181" t="str">
        <f>_xlfn.XLOOKUP(tblSales[[#This Row],[Store_ID]],Stores!$A:$A,Stores!$E:$E,"Unknown")</f>
        <v>South Zone 3</v>
      </c>
      <c r="AE2181" t="str">
        <f>_xlfn.XLOOKUP(tblSales[[#This Row],[Customer_ID]],Customers!$A:$A,Customers!$B:$B,"Unknown")</f>
        <v>Hariharan Kamath</v>
      </c>
      <c r="AF2181" t="str">
        <f>_xlfn.XLOOKUP(tblSales[[#This Row],[Customer_ID]],Customers!$A:$A,Customers!$J:$J,"Unknown")</f>
        <v>Gold</v>
      </c>
      <c r="AG2181" t="str">
        <f>_xlfn.XLOOKUP(tblSales[[#This Row],[Employee_ID]],Employees!$A:$A,Employees!$B:$B,"Unknown")</f>
        <v>Vasanthi Gupta</v>
      </c>
      <c r="AH2181">
        <f>IF(MONTH(tblSales[[#This Row],[Invoice Date]])&gt;=4,MONTH(tblSales[[#This Row],[Invoice Date]]),MONTH(tblSales[[#This Row],[Invoice Date]])+12)</f>
        <v>10</v>
      </c>
      <c r="AI2181" s="8">
        <f>DATE(YEAR(tblSales[[#This Row],[Invoice Date]]),MONTH(tblSales[[#This Row],[Invoice Date]]),1)</f>
        <v>45566</v>
      </c>
      <c r="AJ2181" t="str">
        <f>_xlfn.XLOOKUP(tblSales[[#This Row],[Product_ID]],Products!$A:$A,Products!$B:$B,"Unknown")</f>
        <v>Indian Terrain Formal Top Maroon</v>
      </c>
      <c r="AK2181" s="9">
        <f>IFERROR(tblSales[[#This Row],[Profit]]/tblSales[[#This Row],[Sales Amount]],0)</f>
        <v>0.26656481762656259</v>
      </c>
      <c r="AL2181" t="str">
        <f>IF(tblSales[[#This Row],[Discount %]]&lt;=5,"0-5%",
IF(tblSales[[#This Row],[Discount %]]&lt;=10,"5-10%",
IF(tblSales[[#This Row],[Discount %]]&lt;=15,"10-15%",
IF(tblSales[[#This Row],[Discount %]]&lt;=20,"15-20%","20%+"))))</f>
        <v>0-5%</v>
      </c>
    </row>
    <row r="2182" spans="1:38">
      <c r="A2182" s="2" t="s">
        <v>4153</v>
      </c>
      <c r="B2182" s="11">
        <v>45692</v>
      </c>
      <c r="C2182" s="2" t="s">
        <v>3402</v>
      </c>
      <c r="D2182" s="2" t="s">
        <v>837</v>
      </c>
      <c r="E2182" s="2" t="s">
        <v>457</v>
      </c>
      <c r="F2182" s="2" t="s">
        <v>249</v>
      </c>
      <c r="G2182" s="2">
        <v>2</v>
      </c>
      <c r="H2182" s="2">
        <v>6098.59</v>
      </c>
      <c r="I2182" s="2">
        <v>5</v>
      </c>
      <c r="J2182" s="2">
        <v>609.86</v>
      </c>
      <c r="K2182" s="2">
        <v>3</v>
      </c>
      <c r="L2182" s="2">
        <v>347.62</v>
      </c>
      <c r="M2182" s="2">
        <v>11934.94</v>
      </c>
      <c r="N2182" s="2">
        <v>9525.52</v>
      </c>
      <c r="O2182" s="2">
        <f t="shared" si="84"/>
        <v>2061.8000000000002</v>
      </c>
      <c r="P2182" s="2" t="s">
        <v>32</v>
      </c>
      <c r="Q2182" s="2" t="str">
        <f t="shared" si="85"/>
        <v>UPI</v>
      </c>
      <c r="R2182" s="2" t="s">
        <v>21</v>
      </c>
      <c r="S2182" s="2" t="s">
        <v>56</v>
      </c>
      <c r="T2182" s="2" t="s">
        <v>1863</v>
      </c>
      <c r="U2182" s="2" t="s">
        <v>59</v>
      </c>
      <c r="V2182" t="str">
        <f>TEXT(tblSales[[#This Row],[Invoice Date]],"mmm")</f>
        <v>Feb</v>
      </c>
      <c r="W2182">
        <f>MONTH(tblSales[[#This Row],[Invoice Date]])</f>
        <v>2</v>
      </c>
      <c r="X2182">
        <f>YEAR(tblSales[[#This Row],[Invoice Date]])</f>
        <v>2025</v>
      </c>
      <c r="Y2182" t="str">
        <f>TEXT(tblSales[[#This Row],[Invoice Date]],"mmm-yyyy")</f>
        <v>Feb-2025</v>
      </c>
      <c r="Z2182" t="str">
        <f>_xlfn.XLOOKUP(tblSales[[#This Row],[Product_ID]],Products!$A:$A,Products!$C:$C,"Women Dresses")</f>
        <v>Jewellery</v>
      </c>
      <c r="AA2182" t="str">
        <f>_xlfn.XLOOKUP(tblSales[[#This Row],[Product_ID]],Products!$A:$A,Products!$D:$D,"Unknown")</f>
        <v>Earrings</v>
      </c>
      <c r="AB2182" t="str">
        <f>_xlfn.XLOOKUP(tblSales[[#This Row],[Product_ID]],Products!$A:$A,Products!$E:$E,"Unknown")</f>
        <v>Aurelia</v>
      </c>
      <c r="AC2182" t="str">
        <f>_xlfn.XLOOKUP(tblSales[[#This Row],[Store_ID]],Stores!$A:$A,Stores!$B:$B,"Unknown")</f>
        <v>TrendMart Kochi High Street</v>
      </c>
      <c r="AD2182" t="str">
        <f>_xlfn.XLOOKUP(tblSales[[#This Row],[Store_ID]],Stores!$A:$A,Stores!$E:$E,"Unknown")</f>
        <v>South Zone 1</v>
      </c>
      <c r="AE2182" t="str">
        <f>_xlfn.XLOOKUP(tblSales[[#This Row],[Customer_ID]],Customers!$A:$A,Customers!$B:$B,"Unknown")</f>
        <v>Meena Gounder</v>
      </c>
      <c r="AF2182" t="str">
        <f>_xlfn.XLOOKUP(tblSales[[#This Row],[Customer_ID]],Customers!$A:$A,Customers!$J:$J,"Unknown")</f>
        <v>Platinum</v>
      </c>
      <c r="AG2182" t="str">
        <f>_xlfn.XLOOKUP(tblSales[[#This Row],[Employee_ID]],Employees!$A:$A,Employees!$B:$B,"Unknown")</f>
        <v>Hari Nair</v>
      </c>
      <c r="AH2182">
        <f>IF(MONTH(tblSales[[#This Row],[Invoice Date]])&gt;=4,MONTH(tblSales[[#This Row],[Invoice Date]]),MONTH(tblSales[[#This Row],[Invoice Date]])+12)</f>
        <v>14</v>
      </c>
      <c r="AI2182" s="8">
        <f>DATE(YEAR(tblSales[[#This Row],[Invoice Date]]),MONTH(tblSales[[#This Row],[Invoice Date]]),1)</f>
        <v>45689</v>
      </c>
      <c r="AJ2182" t="str">
        <f>_xlfn.XLOOKUP(tblSales[[#This Row],[Product_ID]],Products!$A:$A,Products!$B:$B,"Unknown")</f>
        <v>Aurelia Earrings Sky Blue</v>
      </c>
      <c r="AK2182" s="9">
        <f>IFERROR(tblSales[[#This Row],[Profit]]/tblSales[[#This Row],[Sales Amount]],0)</f>
        <v>0.17275327735204368</v>
      </c>
      <c r="AL2182" t="str">
        <f>IF(tblSales[[#This Row],[Discount %]]&lt;=5,"0-5%",
IF(tblSales[[#This Row],[Discount %]]&lt;=10,"5-10%",
IF(tblSales[[#This Row],[Discount %]]&lt;=15,"10-15%",
IF(tblSales[[#This Row],[Discount %]]&lt;=20,"15-20%","20%+"))))</f>
        <v>0-5%</v>
      </c>
    </row>
    <row r="2183" spans="1:38">
      <c r="A2183" s="2" t="s">
        <v>4154</v>
      </c>
      <c r="B2183" s="11">
        <v>45647</v>
      </c>
      <c r="C2183" s="2" t="s">
        <v>2548</v>
      </c>
      <c r="D2183" s="2" t="s">
        <v>102</v>
      </c>
      <c r="E2183" s="2" t="s">
        <v>611</v>
      </c>
      <c r="F2183" s="2" t="s">
        <v>518</v>
      </c>
      <c r="G2183" s="2">
        <v>3</v>
      </c>
      <c r="H2183" s="2">
        <v>4176.08</v>
      </c>
      <c r="I2183" s="2">
        <v>10</v>
      </c>
      <c r="J2183" s="2">
        <v>1252.82</v>
      </c>
      <c r="K2183" s="2">
        <v>12</v>
      </c>
      <c r="L2183" s="2">
        <v>1353.05</v>
      </c>
      <c r="M2183" s="2">
        <v>12628.47</v>
      </c>
      <c r="N2183" s="2">
        <v>7900.68</v>
      </c>
      <c r="O2183" s="2">
        <f t="shared" si="84"/>
        <v>3374.7399999999989</v>
      </c>
      <c r="P2183" s="2" t="s">
        <v>32</v>
      </c>
      <c r="Q2183" s="2" t="str">
        <f t="shared" si="85"/>
        <v>UPI</v>
      </c>
      <c r="R2183" s="2" t="s">
        <v>20</v>
      </c>
      <c r="S2183" s="2" t="s">
        <v>56</v>
      </c>
      <c r="T2183" s="2" t="s">
        <v>506</v>
      </c>
      <c r="U2183" s="2" t="s">
        <v>60</v>
      </c>
      <c r="V2183" t="str">
        <f>TEXT(tblSales[[#This Row],[Invoice Date]],"mmm")</f>
        <v>Dec</v>
      </c>
      <c r="W2183">
        <f>MONTH(tblSales[[#This Row],[Invoice Date]])</f>
        <v>12</v>
      </c>
      <c r="X2183">
        <f>YEAR(tblSales[[#This Row],[Invoice Date]])</f>
        <v>2024</v>
      </c>
      <c r="Y2183" t="str">
        <f>TEXT(tblSales[[#This Row],[Invoice Date]],"mmm-yyyy")</f>
        <v>Dec-2024</v>
      </c>
      <c r="Z2183" t="str">
        <f>_xlfn.XLOOKUP(tblSales[[#This Row],[Product_ID]],Products!$A:$A,Products!$C:$C,"Women Dresses")</f>
        <v>Women Sarees</v>
      </c>
      <c r="AA2183" t="str">
        <f>_xlfn.XLOOKUP(tblSales[[#This Row],[Product_ID]],Products!$A:$A,Products!$D:$D,"Unknown")</f>
        <v>Georgette Saree</v>
      </c>
      <c r="AB2183" t="str">
        <f>_xlfn.XLOOKUP(tblSales[[#This Row],[Product_ID]],Products!$A:$A,Products!$E:$E,"Unknown")</f>
        <v>Westside</v>
      </c>
      <c r="AC2183" t="str">
        <f>_xlfn.XLOOKUP(tblSales[[#This Row],[Store_ID]],Stores!$A:$A,Stores!$B:$B,"Unknown")</f>
        <v>TrendMart Hyderabad High Street</v>
      </c>
      <c r="AD2183" t="str">
        <f>_xlfn.XLOOKUP(tblSales[[#This Row],[Store_ID]],Stores!$A:$A,Stores!$E:$E,"Unknown")</f>
        <v>South Zone 2</v>
      </c>
      <c r="AE2183" t="str">
        <f>_xlfn.XLOOKUP(tblSales[[#This Row],[Customer_ID]],Customers!$A:$A,Customers!$B:$B,"Unknown")</f>
        <v>Pandian Iyer</v>
      </c>
      <c r="AF2183" t="str">
        <f>_xlfn.XLOOKUP(tblSales[[#This Row],[Customer_ID]],Customers!$A:$A,Customers!$J:$J,"Unknown")</f>
        <v>Gold</v>
      </c>
      <c r="AG2183" t="str">
        <f>_xlfn.XLOOKUP(tblSales[[#This Row],[Employee_ID]],Employees!$A:$A,Employees!$B:$B,"Unknown")</f>
        <v>Pranav Reddy</v>
      </c>
      <c r="AH2183">
        <f>IF(MONTH(tblSales[[#This Row],[Invoice Date]])&gt;=4,MONTH(tblSales[[#This Row],[Invoice Date]]),MONTH(tblSales[[#This Row],[Invoice Date]])+12)</f>
        <v>12</v>
      </c>
      <c r="AI2183" s="8">
        <f>DATE(YEAR(tblSales[[#This Row],[Invoice Date]]),MONTH(tblSales[[#This Row],[Invoice Date]]),1)</f>
        <v>45627</v>
      </c>
      <c r="AJ2183" t="str">
        <f>_xlfn.XLOOKUP(tblSales[[#This Row],[Product_ID]],Products!$A:$A,Products!$B:$B,"Unknown")</f>
        <v>Westside Georgette Saree White</v>
      </c>
      <c r="AK2183" s="9">
        <f>IFERROR(tblSales[[#This Row],[Profit]]/tblSales[[#This Row],[Sales Amount]],0)</f>
        <v>0.26723268931232358</v>
      </c>
      <c r="AL2183" t="str">
        <f>IF(tblSales[[#This Row],[Discount %]]&lt;=5,"0-5%",
IF(tblSales[[#This Row],[Discount %]]&lt;=10,"5-10%",
IF(tblSales[[#This Row],[Discount %]]&lt;=15,"10-15%",
IF(tblSales[[#This Row],[Discount %]]&lt;=20,"15-20%","20%+"))))</f>
        <v>5-10%</v>
      </c>
    </row>
    <row r="2184" spans="1:38">
      <c r="A2184" s="2" t="s">
        <v>4155</v>
      </c>
      <c r="B2184" s="11">
        <v>45567</v>
      </c>
      <c r="C2184" s="2" t="s">
        <v>2439</v>
      </c>
      <c r="D2184" s="2" t="s">
        <v>517</v>
      </c>
      <c r="E2184" s="2" t="s">
        <v>973</v>
      </c>
      <c r="F2184" s="2" t="s">
        <v>98</v>
      </c>
      <c r="G2184" s="2">
        <v>4</v>
      </c>
      <c r="H2184" s="2">
        <v>1051.69</v>
      </c>
      <c r="I2184" s="2">
        <v>5</v>
      </c>
      <c r="J2184" s="2">
        <v>210.34</v>
      </c>
      <c r="K2184" s="2">
        <v>12</v>
      </c>
      <c r="L2184" s="2">
        <v>479.57</v>
      </c>
      <c r="M2184" s="2">
        <v>4475.99</v>
      </c>
      <c r="N2184" s="2">
        <v>2882.12</v>
      </c>
      <c r="O2184" s="2">
        <f t="shared" si="84"/>
        <v>1114.3</v>
      </c>
      <c r="P2184" s="2" t="s">
        <v>32</v>
      </c>
      <c r="Q2184" s="2" t="str">
        <f t="shared" si="85"/>
        <v>UPI</v>
      </c>
      <c r="R2184" s="2" t="s">
        <v>21</v>
      </c>
      <c r="S2184" s="2" t="s">
        <v>56</v>
      </c>
      <c r="T2184" s="2" t="s">
        <v>2992</v>
      </c>
      <c r="U2184" s="2" t="s">
        <v>59</v>
      </c>
      <c r="V2184" t="str">
        <f>TEXT(tblSales[[#This Row],[Invoice Date]],"mmm")</f>
        <v>Oct</v>
      </c>
      <c r="W2184">
        <f>MONTH(tblSales[[#This Row],[Invoice Date]])</f>
        <v>10</v>
      </c>
      <c r="X2184">
        <f>YEAR(tblSales[[#This Row],[Invoice Date]])</f>
        <v>2024</v>
      </c>
      <c r="Y2184" t="str">
        <f>TEXT(tblSales[[#This Row],[Invoice Date]],"mmm-yyyy")</f>
        <v>Oct-2024</v>
      </c>
      <c r="Z2184" t="str">
        <f>_xlfn.XLOOKUP(tblSales[[#This Row],[Product_ID]],Products!$A:$A,Products!$C:$C,"Women Dresses")</f>
        <v>Women Jeans</v>
      </c>
      <c r="AA2184" t="str">
        <f>_xlfn.XLOOKUP(tblSales[[#This Row],[Product_ID]],Products!$A:$A,Products!$D:$D,"Unknown")</f>
        <v>Straight Fit</v>
      </c>
      <c r="AB2184" t="str">
        <f>_xlfn.XLOOKUP(tblSales[[#This Row],[Product_ID]],Products!$A:$A,Products!$E:$E,"Unknown")</f>
        <v>Sonata</v>
      </c>
      <c r="AC2184" t="str">
        <f>_xlfn.XLOOKUP(tblSales[[#This Row],[Store_ID]],Stores!$A:$A,Stores!$B:$B,"Unknown")</f>
        <v>TrendMart Kochi High Street</v>
      </c>
      <c r="AD2184" t="str">
        <f>_xlfn.XLOOKUP(tblSales[[#This Row],[Store_ID]],Stores!$A:$A,Stores!$E:$E,"Unknown")</f>
        <v>South Zone 1</v>
      </c>
      <c r="AE2184" t="str">
        <f>_xlfn.XLOOKUP(tblSales[[#This Row],[Customer_ID]],Customers!$A:$A,Customers!$B:$B,"Unknown")</f>
        <v>Kiran Kamath</v>
      </c>
      <c r="AF2184" t="str">
        <f>_xlfn.XLOOKUP(tblSales[[#This Row],[Customer_ID]],Customers!$A:$A,Customers!$J:$J,"Unknown")</f>
        <v>Gold</v>
      </c>
      <c r="AG2184" t="str">
        <f>_xlfn.XLOOKUP(tblSales[[#This Row],[Employee_ID]],Employees!$A:$A,Employees!$B:$B,"Unknown")</f>
        <v>Deepthi Iyengar</v>
      </c>
      <c r="AH2184">
        <f>IF(MONTH(tblSales[[#This Row],[Invoice Date]])&gt;=4,MONTH(tblSales[[#This Row],[Invoice Date]]),MONTH(tblSales[[#This Row],[Invoice Date]])+12)</f>
        <v>10</v>
      </c>
      <c r="AI2184" s="8">
        <f>DATE(YEAR(tblSales[[#This Row],[Invoice Date]]),MONTH(tblSales[[#This Row],[Invoice Date]]),1)</f>
        <v>45566</v>
      </c>
      <c r="AJ2184" t="str">
        <f>_xlfn.XLOOKUP(tblSales[[#This Row],[Product_ID]],Products!$A:$A,Products!$B:$B,"Unknown")</f>
        <v>Sonata Straight Fit Cream</v>
      </c>
      <c r="AK2184" s="9">
        <f>IFERROR(tblSales[[#This Row],[Profit]]/tblSales[[#This Row],[Sales Amount]],0)</f>
        <v>0.24895051150695155</v>
      </c>
      <c r="AL2184" t="str">
        <f>IF(tblSales[[#This Row],[Discount %]]&lt;=5,"0-5%",
IF(tblSales[[#This Row],[Discount %]]&lt;=10,"5-10%",
IF(tblSales[[#This Row],[Discount %]]&lt;=15,"10-15%",
IF(tblSales[[#This Row],[Discount %]]&lt;=20,"15-20%","20%+"))))</f>
        <v>0-5%</v>
      </c>
    </row>
    <row r="2185" spans="1:38">
      <c r="A2185" s="12" t="s">
        <v>4156</v>
      </c>
      <c r="B2185" s="13">
        <v>45735</v>
      </c>
      <c r="C2185" s="12" t="s">
        <v>549</v>
      </c>
      <c r="D2185" s="12" t="s">
        <v>1081</v>
      </c>
      <c r="E2185" s="12" t="s">
        <v>973</v>
      </c>
      <c r="F2185" s="12" t="s">
        <v>324</v>
      </c>
      <c r="G2185" s="12">
        <v>0</v>
      </c>
      <c r="H2185" s="12">
        <v>3489.68</v>
      </c>
      <c r="I2185" s="12">
        <v>20</v>
      </c>
      <c r="J2185" s="12">
        <v>0</v>
      </c>
      <c r="K2185" s="12">
        <v>12</v>
      </c>
      <c r="L2185" s="12">
        <v>0</v>
      </c>
      <c r="M2185" s="12">
        <v>0</v>
      </c>
      <c r="N2185" s="12">
        <v>0</v>
      </c>
      <c r="O2185" s="12">
        <v>0</v>
      </c>
      <c r="P2185" s="12" t="s">
        <v>28</v>
      </c>
      <c r="Q2185" s="12" t="str">
        <f t="shared" si="85"/>
        <v>Credit Card</v>
      </c>
      <c r="R2185" s="12" t="s">
        <v>20</v>
      </c>
      <c r="S2185" s="12" t="s">
        <v>56</v>
      </c>
      <c r="T2185" s="12" t="s">
        <v>1169</v>
      </c>
      <c r="U2185" s="12" t="s">
        <v>59</v>
      </c>
      <c r="V2185" t="str">
        <f>TEXT(tblSales[[#This Row],[Invoice Date]],"mmm")</f>
        <v>Mar</v>
      </c>
      <c r="W2185">
        <f>MONTH(tblSales[[#This Row],[Invoice Date]])</f>
        <v>3</v>
      </c>
      <c r="X2185">
        <f>YEAR(tblSales[[#This Row],[Invoice Date]])</f>
        <v>2025</v>
      </c>
      <c r="Y2185" t="str">
        <f>TEXT(tblSales[[#This Row],[Invoice Date]],"mmm-yyyy")</f>
        <v>Mar-2025</v>
      </c>
      <c r="Z2185" t="str">
        <f>_xlfn.XLOOKUP(tblSales[[#This Row],[Product_ID]],Products!$A:$A,Products!$C:$C,"Women Dresses")</f>
        <v>Women Sarees</v>
      </c>
      <c r="AA2185" t="str">
        <f>_xlfn.XLOOKUP(tblSales[[#This Row],[Product_ID]],Products!$A:$A,Products!$D:$D,"Unknown")</f>
        <v>Georgette Saree</v>
      </c>
      <c r="AB2185" t="str">
        <f>_xlfn.XLOOKUP(tblSales[[#This Row],[Product_ID]],Products!$A:$A,Products!$E:$E,"Unknown")</f>
        <v>Sparx</v>
      </c>
      <c r="AC2185" t="str">
        <f>_xlfn.XLOOKUP(tblSales[[#This Row],[Store_ID]],Stores!$A:$A,Stores!$B:$B,"Unknown")</f>
        <v>TrendMart Kochi High Street</v>
      </c>
      <c r="AD2185" t="str">
        <f>_xlfn.XLOOKUP(tblSales[[#This Row],[Store_ID]],Stores!$A:$A,Stores!$E:$E,"Unknown")</f>
        <v>South Zone 1</v>
      </c>
      <c r="AE2185" t="str">
        <f>_xlfn.XLOOKUP(tblSales[[#This Row],[Customer_ID]],Customers!$A:$A,Customers!$B:$B,"Unknown")</f>
        <v>Rahul Achari</v>
      </c>
      <c r="AF2185" t="str">
        <f>_xlfn.XLOOKUP(tblSales[[#This Row],[Customer_ID]],Customers!$A:$A,Customers!$J:$J,"Unknown")</f>
        <v>Regular</v>
      </c>
      <c r="AG2185" t="str">
        <f>_xlfn.XLOOKUP(tblSales[[#This Row],[Employee_ID]],Employees!$A:$A,Employees!$B:$B,"Unknown")</f>
        <v>Ganesh Iyengar</v>
      </c>
      <c r="AH2185">
        <f>IF(MONTH(tblSales[[#This Row],[Invoice Date]])&gt;=4,MONTH(tblSales[[#This Row],[Invoice Date]]),MONTH(tblSales[[#This Row],[Invoice Date]])+12)</f>
        <v>15</v>
      </c>
      <c r="AI2185" s="8">
        <f>DATE(YEAR(tblSales[[#This Row],[Invoice Date]]),MONTH(tblSales[[#This Row],[Invoice Date]]),1)</f>
        <v>45717</v>
      </c>
      <c r="AJ2185" t="str">
        <f>_xlfn.XLOOKUP(tblSales[[#This Row],[Product_ID]],Products!$A:$A,Products!$B:$B,"Unknown")</f>
        <v>Sparx Georgette Saree Purple</v>
      </c>
      <c r="AK2185" s="9">
        <f>IFERROR(tblSales[[#This Row],[Profit]]/tblSales[[#This Row],[Sales Amount]],0)</f>
        <v>0</v>
      </c>
      <c r="AL2185" t="str">
        <f>IF(tblSales[[#This Row],[Discount %]]&lt;=5,"0-5%",
IF(tblSales[[#This Row],[Discount %]]&lt;=10,"5-10%",
IF(tblSales[[#This Row],[Discount %]]&lt;=15,"10-15%",
IF(tblSales[[#This Row],[Discount %]]&lt;=20,"15-20%","20%+"))))</f>
        <v>15-20%</v>
      </c>
    </row>
    <row r="2186" spans="1:38">
      <c r="A2186" s="2" t="s">
        <v>4157</v>
      </c>
      <c r="B2186" s="11">
        <v>45744</v>
      </c>
      <c r="C2186" s="2" t="s">
        <v>2453</v>
      </c>
      <c r="D2186" s="2" t="s">
        <v>1524</v>
      </c>
      <c r="E2186" s="2" t="s">
        <v>949</v>
      </c>
      <c r="F2186" s="2" t="s">
        <v>562</v>
      </c>
      <c r="G2186" s="2">
        <v>1</v>
      </c>
      <c r="H2186" s="2">
        <v>1106.4000000000001</v>
      </c>
      <c r="I2186" s="2">
        <v>10</v>
      </c>
      <c r="J2186" s="2">
        <v>110.64</v>
      </c>
      <c r="K2186" s="2">
        <v>12</v>
      </c>
      <c r="L2186" s="2">
        <v>119.49</v>
      </c>
      <c r="M2186" s="2">
        <v>1115.25</v>
      </c>
      <c r="N2186" s="2">
        <v>808.99</v>
      </c>
      <c r="O2186" s="2">
        <f>(M2186-N2186-L2186)</f>
        <v>186.76999999999998</v>
      </c>
      <c r="P2186" s="2" t="s">
        <v>28</v>
      </c>
      <c r="Q2186" s="2" t="str">
        <f t="shared" si="85"/>
        <v>Credit Card</v>
      </c>
      <c r="R2186" s="2" t="s">
        <v>20</v>
      </c>
      <c r="S2186" s="2" t="s">
        <v>56</v>
      </c>
      <c r="T2186" s="2" t="s">
        <v>1187</v>
      </c>
      <c r="U2186" s="2" t="s">
        <v>59</v>
      </c>
      <c r="V2186" t="str">
        <f>TEXT(tblSales[[#This Row],[Invoice Date]],"mmm")</f>
        <v>Mar</v>
      </c>
      <c r="W2186">
        <f>MONTH(tblSales[[#This Row],[Invoice Date]])</f>
        <v>3</v>
      </c>
      <c r="X2186">
        <f>YEAR(tblSales[[#This Row],[Invoice Date]])</f>
        <v>2025</v>
      </c>
      <c r="Y2186" t="str">
        <f>TEXT(tblSales[[#This Row],[Invoice Date]],"mmm-yyyy")</f>
        <v>Mar-2025</v>
      </c>
      <c r="Z2186" t="str">
        <f>_xlfn.XLOOKUP(tblSales[[#This Row],[Product_ID]],Products!$A:$A,Products!$C:$C,"Women Dresses")</f>
        <v>Women Kurtis</v>
      </c>
      <c r="AA2186" t="str">
        <f>_xlfn.XLOOKUP(tblSales[[#This Row],[Product_ID]],Products!$A:$A,Products!$D:$D,"Unknown")</f>
        <v>Anarkali Kurti</v>
      </c>
      <c r="AB2186" t="str">
        <f>_xlfn.XLOOKUP(tblSales[[#This Row],[Product_ID]],Products!$A:$A,Products!$E:$E,"Unknown")</f>
        <v>Liberty</v>
      </c>
      <c r="AC2186" t="str">
        <f>_xlfn.XLOOKUP(tblSales[[#This Row],[Store_ID]],Stores!$A:$A,Stores!$B:$B,"Unknown")</f>
        <v>TrendMart Tumakuru Standard</v>
      </c>
      <c r="AD2186" t="str">
        <f>_xlfn.XLOOKUP(tblSales[[#This Row],[Store_ID]],Stores!$A:$A,Stores!$E:$E,"Unknown")</f>
        <v>South Zone 2</v>
      </c>
      <c r="AE2186" t="str">
        <f>_xlfn.XLOOKUP(tblSales[[#This Row],[Customer_ID]],Customers!$A:$A,Customers!$B:$B,"Unknown")</f>
        <v>Prakash Natarajan</v>
      </c>
      <c r="AF2186" t="str">
        <f>_xlfn.XLOOKUP(tblSales[[#This Row],[Customer_ID]],Customers!$A:$A,Customers!$J:$J,"Unknown")</f>
        <v>Silver</v>
      </c>
      <c r="AG2186" t="str">
        <f>_xlfn.XLOOKUP(tblSales[[#This Row],[Employee_ID]],Employees!$A:$A,Employees!$B:$B,"Unknown")</f>
        <v>Vikram Bhat</v>
      </c>
      <c r="AH2186">
        <f>IF(MONTH(tblSales[[#This Row],[Invoice Date]])&gt;=4,MONTH(tblSales[[#This Row],[Invoice Date]]),MONTH(tblSales[[#This Row],[Invoice Date]])+12)</f>
        <v>15</v>
      </c>
      <c r="AI2186" s="8">
        <f>DATE(YEAR(tblSales[[#This Row],[Invoice Date]]),MONTH(tblSales[[#This Row],[Invoice Date]]),1)</f>
        <v>45717</v>
      </c>
      <c r="AJ2186" t="str">
        <f>_xlfn.XLOOKUP(tblSales[[#This Row],[Product_ID]],Products!$A:$A,Products!$B:$B,"Unknown")</f>
        <v>Liberty Anarkali Kurti Purple</v>
      </c>
      <c r="AK2186" s="9">
        <f>IFERROR(tblSales[[#This Row],[Profit]]/tblSales[[#This Row],[Sales Amount]],0)</f>
        <v>0.16746917731450345</v>
      </c>
      <c r="AL2186" t="str">
        <f>IF(tblSales[[#This Row],[Discount %]]&lt;=5,"0-5%",
IF(tblSales[[#This Row],[Discount %]]&lt;=10,"5-10%",
IF(tblSales[[#This Row],[Discount %]]&lt;=15,"10-15%",
IF(tblSales[[#This Row],[Discount %]]&lt;=20,"15-20%","20%+"))))</f>
        <v>5-10%</v>
      </c>
    </row>
    <row r="2187" spans="1:38">
      <c r="A2187" s="12" t="s">
        <v>4158</v>
      </c>
      <c r="B2187" s="13">
        <v>45497</v>
      </c>
      <c r="C2187" s="12" t="s">
        <v>4159</v>
      </c>
      <c r="D2187" s="12" t="s">
        <v>539</v>
      </c>
      <c r="E2187" s="12" t="s">
        <v>557</v>
      </c>
      <c r="F2187" s="12" t="s">
        <v>377</v>
      </c>
      <c r="G2187" s="12">
        <v>0</v>
      </c>
      <c r="H2187" s="12">
        <v>884.69</v>
      </c>
      <c r="I2187" s="12">
        <v>10</v>
      </c>
      <c r="J2187" s="12">
        <v>0</v>
      </c>
      <c r="K2187" s="12">
        <v>5</v>
      </c>
      <c r="L2187" s="12">
        <v>0</v>
      </c>
      <c r="M2187" s="12">
        <v>0</v>
      </c>
      <c r="N2187" s="12">
        <v>0</v>
      </c>
      <c r="O2187" s="12">
        <v>0</v>
      </c>
      <c r="P2187" s="12" t="s">
        <v>32</v>
      </c>
      <c r="Q2187" s="12" t="str">
        <f t="shared" si="85"/>
        <v>UPI</v>
      </c>
      <c r="R2187" s="12" t="s">
        <v>20</v>
      </c>
      <c r="S2187" s="12" t="s">
        <v>56</v>
      </c>
      <c r="T2187" s="12" t="s">
        <v>1224</v>
      </c>
      <c r="U2187" s="12" t="s">
        <v>59</v>
      </c>
      <c r="V2187" t="str">
        <f>TEXT(tblSales[[#This Row],[Invoice Date]],"mmm")</f>
        <v>Jul</v>
      </c>
      <c r="W2187">
        <f>MONTH(tblSales[[#This Row],[Invoice Date]])</f>
        <v>7</v>
      </c>
      <c r="X2187">
        <f>YEAR(tblSales[[#This Row],[Invoice Date]])</f>
        <v>2024</v>
      </c>
      <c r="Y2187" t="str">
        <f>TEXT(tblSales[[#This Row],[Invoice Date]],"mmm-yyyy")</f>
        <v>Jul-2024</v>
      </c>
      <c r="Z2187" t="str">
        <f>_xlfn.XLOOKUP(tblSales[[#This Row],[Product_ID]],Products!$A:$A,Products!$C:$C,"Women Dresses")</f>
        <v>Men Shirts</v>
      </c>
      <c r="AA2187" t="str">
        <f>_xlfn.XLOOKUP(tblSales[[#This Row],[Product_ID]],Products!$A:$A,Products!$D:$D,"Unknown")</f>
        <v>Casual Shirt</v>
      </c>
      <c r="AB2187" t="str">
        <f>_xlfn.XLOOKUP(tblSales[[#This Row],[Product_ID]],Products!$A:$A,Products!$E:$E,"Unknown")</f>
        <v>Nalli Silks</v>
      </c>
      <c r="AC2187" t="str">
        <f>_xlfn.XLOOKUP(tblSales[[#This Row],[Store_ID]],Stores!$A:$A,Stores!$B:$B,"Unknown")</f>
        <v>TrendMart Kochi Mall Kiosk</v>
      </c>
      <c r="AD2187" t="str">
        <f>_xlfn.XLOOKUP(tblSales[[#This Row],[Store_ID]],Stores!$A:$A,Stores!$E:$E,"Unknown")</f>
        <v>South Zone 1</v>
      </c>
      <c r="AE2187" t="str">
        <f>_xlfn.XLOOKUP(tblSales[[#This Row],[Customer_ID]],Customers!$A:$A,Customers!$B:$B,"Unknown")</f>
        <v>Naresh Murthy</v>
      </c>
      <c r="AF2187" t="str">
        <f>_xlfn.XLOOKUP(tblSales[[#This Row],[Customer_ID]],Customers!$A:$A,Customers!$J:$J,"Unknown")</f>
        <v>Silver</v>
      </c>
      <c r="AG2187" t="str">
        <f>_xlfn.XLOOKUP(tblSales[[#This Row],[Employee_ID]],Employees!$A:$A,Employees!$B:$B,"Unknown")</f>
        <v>Sunita Ramachandran</v>
      </c>
      <c r="AH2187">
        <f>IF(MONTH(tblSales[[#This Row],[Invoice Date]])&gt;=4,MONTH(tblSales[[#This Row],[Invoice Date]]),MONTH(tblSales[[#This Row],[Invoice Date]])+12)</f>
        <v>7</v>
      </c>
      <c r="AI2187" s="8">
        <f>DATE(YEAR(tblSales[[#This Row],[Invoice Date]]),MONTH(tblSales[[#This Row],[Invoice Date]]),1)</f>
        <v>45474</v>
      </c>
      <c r="AJ2187" t="str">
        <f>_xlfn.XLOOKUP(tblSales[[#This Row],[Product_ID]],Products!$A:$A,Products!$B:$B,"Unknown")</f>
        <v>Nalli Silks Casual Shirt Navy Blue</v>
      </c>
      <c r="AK2187" s="9">
        <f>IFERROR(tblSales[[#This Row],[Profit]]/tblSales[[#This Row],[Sales Amount]],0)</f>
        <v>0</v>
      </c>
      <c r="AL2187" t="str">
        <f>IF(tblSales[[#This Row],[Discount %]]&lt;=5,"0-5%",
IF(tblSales[[#This Row],[Discount %]]&lt;=10,"5-10%",
IF(tblSales[[#This Row],[Discount %]]&lt;=15,"10-15%",
IF(tblSales[[#This Row],[Discount %]]&lt;=20,"15-20%","20%+"))))</f>
        <v>5-10%</v>
      </c>
    </row>
    <row r="2188" spans="1:38">
      <c r="A2188" s="2" t="s">
        <v>4160</v>
      </c>
      <c r="B2188" s="11">
        <v>45384</v>
      </c>
      <c r="C2188" s="2" t="s">
        <v>1992</v>
      </c>
      <c r="D2188" s="2" t="s">
        <v>265</v>
      </c>
      <c r="E2188" s="2" t="s">
        <v>650</v>
      </c>
      <c r="F2188" s="2" t="s">
        <v>276</v>
      </c>
      <c r="G2188" s="2">
        <v>4</v>
      </c>
      <c r="H2188" s="2">
        <v>1117.6300000000001</v>
      </c>
      <c r="I2188" s="2">
        <v>30</v>
      </c>
      <c r="J2188" s="2">
        <v>1341.16</v>
      </c>
      <c r="K2188" s="2">
        <v>12</v>
      </c>
      <c r="L2188" s="2">
        <v>375.52</v>
      </c>
      <c r="M2188" s="2">
        <v>3504.88</v>
      </c>
      <c r="N2188" s="2">
        <v>3036</v>
      </c>
      <c r="O2188" s="2">
        <f t="shared" ref="O2188:O2251" si="86">(M2188-N2188-L2188)</f>
        <v>93.360000000000127</v>
      </c>
      <c r="P2188" s="2" t="s">
        <v>32</v>
      </c>
      <c r="Q2188" s="2" t="str">
        <f t="shared" si="85"/>
        <v>UPI</v>
      </c>
      <c r="R2188" s="2" t="s">
        <v>20</v>
      </c>
      <c r="S2188" s="2" t="s">
        <v>56</v>
      </c>
      <c r="T2188" s="2" t="s">
        <v>2479</v>
      </c>
      <c r="U2188" s="2" t="s">
        <v>59</v>
      </c>
      <c r="V2188" t="str">
        <f>TEXT(tblSales[[#This Row],[Invoice Date]],"mmm")</f>
        <v>Apr</v>
      </c>
      <c r="W2188">
        <f>MONTH(tblSales[[#This Row],[Invoice Date]])</f>
        <v>4</v>
      </c>
      <c r="X2188">
        <f>YEAR(tblSales[[#This Row],[Invoice Date]])</f>
        <v>2024</v>
      </c>
      <c r="Y2188" t="str">
        <f>TEXT(tblSales[[#This Row],[Invoice Date]],"mmm-yyyy")</f>
        <v>Apr-2024</v>
      </c>
      <c r="Z2188" t="str">
        <f>_xlfn.XLOOKUP(tblSales[[#This Row],[Product_ID]],Products!$A:$A,Products!$C:$C,"Women Dresses")</f>
        <v>Women Jeans</v>
      </c>
      <c r="AA2188" t="str">
        <f>_xlfn.XLOOKUP(tblSales[[#This Row],[Product_ID]],Products!$A:$A,Products!$D:$D,"Unknown")</f>
        <v>Jeggings</v>
      </c>
      <c r="AB2188" t="str">
        <f>_xlfn.XLOOKUP(tblSales[[#This Row],[Product_ID]],Products!$A:$A,Products!$E:$E,"Unknown")</f>
        <v>Nalli Silks</v>
      </c>
      <c r="AC2188" t="str">
        <f>_xlfn.XLOOKUP(tblSales[[#This Row],[Store_ID]],Stores!$A:$A,Stores!$B:$B,"Unknown")</f>
        <v>TrendMart Shivamogga Outlet</v>
      </c>
      <c r="AD2188" t="str">
        <f>_xlfn.XLOOKUP(tblSales[[#This Row],[Store_ID]],Stores!$A:$A,Stores!$E:$E,"Unknown")</f>
        <v>South Zone 2</v>
      </c>
      <c r="AE2188" t="str">
        <f>_xlfn.XLOOKUP(tblSales[[#This Row],[Customer_ID]],Customers!$A:$A,Customers!$B:$B,"Unknown")</f>
        <v>Hariharan Mishra</v>
      </c>
      <c r="AF2188" t="str">
        <f>_xlfn.XLOOKUP(tblSales[[#This Row],[Customer_ID]],Customers!$A:$A,Customers!$J:$J,"Unknown")</f>
        <v>Silver</v>
      </c>
      <c r="AG2188" t="str">
        <f>_xlfn.XLOOKUP(tblSales[[#This Row],[Employee_ID]],Employees!$A:$A,Employees!$B:$B,"Unknown")</f>
        <v>Vasanthi Kamath</v>
      </c>
      <c r="AH2188">
        <f>IF(MONTH(tblSales[[#This Row],[Invoice Date]])&gt;=4,MONTH(tblSales[[#This Row],[Invoice Date]]),MONTH(tblSales[[#This Row],[Invoice Date]])+12)</f>
        <v>4</v>
      </c>
      <c r="AI2188" s="8">
        <f>DATE(YEAR(tblSales[[#This Row],[Invoice Date]]),MONTH(tblSales[[#This Row],[Invoice Date]]),1)</f>
        <v>45383</v>
      </c>
      <c r="AJ2188" t="str">
        <f>_xlfn.XLOOKUP(tblSales[[#This Row],[Product_ID]],Products!$A:$A,Products!$B:$B,"Unknown")</f>
        <v>Nalli Silks Jeggings Wine</v>
      </c>
      <c r="AK2188" s="9">
        <f>IFERROR(tblSales[[#This Row],[Profit]]/tblSales[[#This Row],[Sales Amount]],0)</f>
        <v>2.6637145922257004E-2</v>
      </c>
      <c r="AL2188" t="str">
        <f>IF(tblSales[[#This Row],[Discount %]]&lt;=5,"0-5%",
IF(tblSales[[#This Row],[Discount %]]&lt;=10,"5-10%",
IF(tblSales[[#This Row],[Discount %]]&lt;=15,"10-15%",
IF(tblSales[[#This Row],[Discount %]]&lt;=20,"15-20%","20%+"))))</f>
        <v>20%+</v>
      </c>
    </row>
    <row r="2189" spans="1:38">
      <c r="A2189" s="2" t="s">
        <v>4161</v>
      </c>
      <c r="B2189" s="11">
        <v>45637</v>
      </c>
      <c r="C2189" s="2" t="s">
        <v>500</v>
      </c>
      <c r="D2189" s="2" t="s">
        <v>1524</v>
      </c>
      <c r="E2189" s="2" t="s">
        <v>103</v>
      </c>
      <c r="F2189" s="2" t="s">
        <v>110</v>
      </c>
      <c r="G2189" s="2">
        <v>2</v>
      </c>
      <c r="H2189" s="2">
        <v>1163.83</v>
      </c>
      <c r="I2189" s="2">
        <v>5</v>
      </c>
      <c r="J2189" s="2">
        <v>116.38</v>
      </c>
      <c r="K2189" s="2">
        <v>12</v>
      </c>
      <c r="L2189" s="2">
        <v>265.35000000000002</v>
      </c>
      <c r="M2189" s="2">
        <v>2476.63</v>
      </c>
      <c r="N2189" s="2">
        <v>1617.98</v>
      </c>
      <c r="O2189" s="2">
        <f t="shared" si="86"/>
        <v>593.30000000000007</v>
      </c>
      <c r="P2189" s="2" t="s">
        <v>27</v>
      </c>
      <c r="Q2189" s="2" t="str">
        <f t="shared" si="85"/>
        <v>Cash</v>
      </c>
      <c r="R2189" s="2" t="s">
        <v>20</v>
      </c>
      <c r="S2189" s="2" t="s">
        <v>56</v>
      </c>
      <c r="T2189" s="2" t="s">
        <v>1803</v>
      </c>
      <c r="U2189" s="2" t="s">
        <v>59</v>
      </c>
      <c r="V2189" t="str">
        <f>TEXT(tblSales[[#This Row],[Invoice Date]],"mmm")</f>
        <v>Dec</v>
      </c>
      <c r="W2189">
        <f>MONTH(tblSales[[#This Row],[Invoice Date]])</f>
        <v>12</v>
      </c>
      <c r="X2189">
        <f>YEAR(tblSales[[#This Row],[Invoice Date]])</f>
        <v>2024</v>
      </c>
      <c r="Y2189" t="str">
        <f>TEXT(tblSales[[#This Row],[Invoice Date]],"mmm-yyyy")</f>
        <v>Dec-2024</v>
      </c>
      <c r="Z2189" t="str">
        <f>_xlfn.XLOOKUP(tblSales[[#This Row],[Product_ID]],Products!$A:$A,Products!$C:$C,"Women Dresses")</f>
        <v>Women Kurtis</v>
      </c>
      <c r="AA2189" t="str">
        <f>_xlfn.XLOOKUP(tblSales[[#This Row],[Product_ID]],Products!$A:$A,Products!$D:$D,"Unknown")</f>
        <v>Anarkali Kurti</v>
      </c>
      <c r="AB2189" t="str">
        <f>_xlfn.XLOOKUP(tblSales[[#This Row],[Product_ID]],Products!$A:$A,Products!$E:$E,"Unknown")</f>
        <v>Liberty</v>
      </c>
      <c r="AC2189" t="str">
        <f>_xlfn.XLOOKUP(tblSales[[#This Row],[Store_ID]],Stores!$A:$A,Stores!$B:$B,"Unknown")</f>
        <v>TrendMart Tirupati Standard</v>
      </c>
      <c r="AD2189" t="str">
        <f>_xlfn.XLOOKUP(tblSales[[#This Row],[Store_ID]],Stores!$A:$A,Stores!$E:$E,"Unknown")</f>
        <v>South Zone 3</v>
      </c>
      <c r="AE2189" t="str">
        <f>_xlfn.XLOOKUP(tblSales[[#This Row],[Customer_ID]],Customers!$A:$A,Customers!$B:$B,"Unknown")</f>
        <v>Vidya Kumar</v>
      </c>
      <c r="AF2189" t="str">
        <f>_xlfn.XLOOKUP(tblSales[[#This Row],[Customer_ID]],Customers!$A:$A,Customers!$J:$J,"Unknown")</f>
        <v>Regular</v>
      </c>
      <c r="AG2189" t="str">
        <f>_xlfn.XLOOKUP(tblSales[[#This Row],[Employee_ID]],Employees!$A:$A,Employees!$B:$B,"Unknown")</f>
        <v>Jyothi Prasad</v>
      </c>
      <c r="AH2189">
        <f>IF(MONTH(tblSales[[#This Row],[Invoice Date]])&gt;=4,MONTH(tblSales[[#This Row],[Invoice Date]]),MONTH(tblSales[[#This Row],[Invoice Date]])+12)</f>
        <v>12</v>
      </c>
      <c r="AI2189" s="8">
        <f>DATE(YEAR(tblSales[[#This Row],[Invoice Date]]),MONTH(tblSales[[#This Row],[Invoice Date]]),1)</f>
        <v>45627</v>
      </c>
      <c r="AJ2189" t="str">
        <f>_xlfn.XLOOKUP(tblSales[[#This Row],[Product_ID]],Products!$A:$A,Products!$B:$B,"Unknown")</f>
        <v>Liberty Anarkali Kurti Purple</v>
      </c>
      <c r="AK2189" s="9">
        <f>IFERROR(tblSales[[#This Row],[Profit]]/tblSales[[#This Row],[Sales Amount]],0)</f>
        <v>0.23955940128319533</v>
      </c>
      <c r="AL2189" t="str">
        <f>IF(tblSales[[#This Row],[Discount %]]&lt;=5,"0-5%",
IF(tblSales[[#This Row],[Discount %]]&lt;=10,"5-10%",
IF(tblSales[[#This Row],[Discount %]]&lt;=15,"10-15%",
IF(tblSales[[#This Row],[Discount %]]&lt;=20,"15-20%","20%+"))))</f>
        <v>0-5%</v>
      </c>
    </row>
    <row r="2190" spans="1:38">
      <c r="A2190" s="2" t="s">
        <v>4162</v>
      </c>
      <c r="B2190" s="11">
        <v>45672</v>
      </c>
      <c r="C2190" s="2" t="s">
        <v>2563</v>
      </c>
      <c r="D2190" s="2" t="s">
        <v>1248</v>
      </c>
      <c r="E2190" s="2" t="s">
        <v>127</v>
      </c>
      <c r="F2190" s="2" t="s">
        <v>339</v>
      </c>
      <c r="G2190" s="2">
        <v>2</v>
      </c>
      <c r="H2190" s="2">
        <v>884.18</v>
      </c>
      <c r="I2190" s="2">
        <v>10</v>
      </c>
      <c r="J2190" s="2">
        <v>176.84</v>
      </c>
      <c r="K2190" s="2">
        <v>5</v>
      </c>
      <c r="L2190" s="2">
        <v>79.58</v>
      </c>
      <c r="M2190" s="2">
        <v>1671.1</v>
      </c>
      <c r="N2190" s="2">
        <v>1342.38</v>
      </c>
      <c r="O2190" s="2">
        <f t="shared" si="86"/>
        <v>249.13999999999982</v>
      </c>
      <c r="P2190" s="2" t="s">
        <v>27</v>
      </c>
      <c r="Q2190" s="2" t="str">
        <f t="shared" si="85"/>
        <v>Cash</v>
      </c>
      <c r="R2190" s="2" t="s">
        <v>20</v>
      </c>
      <c r="S2190" s="2" t="s">
        <v>56</v>
      </c>
      <c r="T2190" s="2" t="s">
        <v>1585</v>
      </c>
      <c r="U2190" s="2" t="s">
        <v>59</v>
      </c>
      <c r="V2190" t="str">
        <f>TEXT(tblSales[[#This Row],[Invoice Date]],"mmm")</f>
        <v>Jan</v>
      </c>
      <c r="W2190">
        <f>MONTH(tblSales[[#This Row],[Invoice Date]])</f>
        <v>1</v>
      </c>
      <c r="X2190">
        <f>YEAR(tblSales[[#This Row],[Invoice Date]])</f>
        <v>2025</v>
      </c>
      <c r="Y2190" t="str">
        <f>TEXT(tblSales[[#This Row],[Invoice Date]],"mmm-yyyy")</f>
        <v>Jan-2025</v>
      </c>
      <c r="Z2190" t="str">
        <f>_xlfn.XLOOKUP(tblSales[[#This Row],[Product_ID]],Products!$A:$A,Products!$C:$C,"Women Dresses")</f>
        <v>Handbags</v>
      </c>
      <c r="AA2190" t="str">
        <f>_xlfn.XLOOKUP(tblSales[[#This Row],[Product_ID]],Products!$A:$A,Products!$D:$D,"Unknown")</f>
        <v>Sling Bag</v>
      </c>
      <c r="AB2190" t="str">
        <f>_xlfn.XLOOKUP(tblSales[[#This Row],[Product_ID]],Products!$A:$A,Products!$E:$E,"Unknown")</f>
        <v>Tanishq</v>
      </c>
      <c r="AC2190" t="str">
        <f>_xlfn.XLOOKUP(tblSales[[#This Row],[Store_ID]],Stores!$A:$A,Stores!$B:$B,"Unknown")</f>
        <v>TrendMart Vijayawada Standard</v>
      </c>
      <c r="AD2190" t="str">
        <f>_xlfn.XLOOKUP(tblSales[[#This Row],[Store_ID]],Stores!$A:$A,Stores!$E:$E,"Unknown")</f>
        <v>South Zone 3</v>
      </c>
      <c r="AE2190" t="str">
        <f>_xlfn.XLOOKUP(tblSales[[#This Row],[Customer_ID]],Customers!$A:$A,Customers!$B:$B,"Unknown")</f>
        <v>Malathi Hegde</v>
      </c>
      <c r="AF2190" t="str">
        <f>_xlfn.XLOOKUP(tblSales[[#This Row],[Customer_ID]],Customers!$A:$A,Customers!$J:$J,"Unknown")</f>
        <v>Regular</v>
      </c>
      <c r="AG2190" t="str">
        <f>_xlfn.XLOOKUP(tblSales[[#This Row],[Employee_ID]],Employees!$A:$A,Employees!$B:$B,"Unknown")</f>
        <v>Priya Balasubramaniam</v>
      </c>
      <c r="AH2190">
        <f>IF(MONTH(tblSales[[#This Row],[Invoice Date]])&gt;=4,MONTH(tblSales[[#This Row],[Invoice Date]]),MONTH(tblSales[[#This Row],[Invoice Date]])+12)</f>
        <v>13</v>
      </c>
      <c r="AI2190" s="8">
        <f>DATE(YEAR(tblSales[[#This Row],[Invoice Date]]),MONTH(tblSales[[#This Row],[Invoice Date]]),1)</f>
        <v>45658</v>
      </c>
      <c r="AJ2190" t="str">
        <f>_xlfn.XLOOKUP(tblSales[[#This Row],[Product_ID]],Products!$A:$A,Products!$B:$B,"Unknown")</f>
        <v>Tanishq Sling Bag Pink</v>
      </c>
      <c r="AK2190" s="9">
        <f>IFERROR(tblSales[[#This Row],[Profit]]/tblSales[[#This Row],[Sales Amount]],0)</f>
        <v>0.14908742744300152</v>
      </c>
      <c r="AL2190" t="str">
        <f>IF(tblSales[[#This Row],[Discount %]]&lt;=5,"0-5%",
IF(tblSales[[#This Row],[Discount %]]&lt;=10,"5-10%",
IF(tblSales[[#This Row],[Discount %]]&lt;=15,"10-15%",
IF(tblSales[[#This Row],[Discount %]]&lt;=20,"15-20%","20%+"))))</f>
        <v>5-10%</v>
      </c>
    </row>
    <row r="2191" spans="1:38">
      <c r="A2191" s="2" t="s">
        <v>4163</v>
      </c>
      <c r="B2191" s="11">
        <v>45691</v>
      </c>
      <c r="C2191" s="2" t="s">
        <v>2309</v>
      </c>
      <c r="D2191" s="2" t="s">
        <v>721</v>
      </c>
      <c r="E2191" s="2" t="s">
        <v>91</v>
      </c>
      <c r="F2191" s="2" t="s">
        <v>177</v>
      </c>
      <c r="G2191" s="2">
        <v>1</v>
      </c>
      <c r="H2191" s="2">
        <v>3431.35</v>
      </c>
      <c r="I2191" s="2">
        <v>0</v>
      </c>
      <c r="J2191" s="2">
        <v>0</v>
      </c>
      <c r="K2191" s="2">
        <v>12</v>
      </c>
      <c r="L2191" s="2">
        <v>411.76</v>
      </c>
      <c r="M2191" s="2">
        <v>3843.11</v>
      </c>
      <c r="N2191" s="2">
        <v>2710.05</v>
      </c>
      <c r="O2191" s="2">
        <f t="shared" si="86"/>
        <v>721.3</v>
      </c>
      <c r="P2191" s="2" t="s">
        <v>23</v>
      </c>
      <c r="Q2191" s="2" t="str">
        <f t="shared" si="85"/>
        <v>Cash</v>
      </c>
      <c r="R2191" s="2" t="s">
        <v>20</v>
      </c>
      <c r="S2191" s="2" t="s">
        <v>56</v>
      </c>
      <c r="T2191" s="2" t="s">
        <v>1633</v>
      </c>
      <c r="U2191" s="2" t="s">
        <v>59</v>
      </c>
      <c r="V2191" t="str">
        <f>TEXT(tblSales[[#This Row],[Invoice Date]],"mmm")</f>
        <v>Feb</v>
      </c>
      <c r="W2191">
        <f>MONTH(tblSales[[#This Row],[Invoice Date]])</f>
        <v>2</v>
      </c>
      <c r="X2191">
        <f>YEAR(tblSales[[#This Row],[Invoice Date]])</f>
        <v>2025</v>
      </c>
      <c r="Y2191" t="str">
        <f>TEXT(tblSales[[#This Row],[Invoice Date]],"mmm-yyyy")</f>
        <v>Feb-2025</v>
      </c>
      <c r="Z2191" t="str">
        <f>_xlfn.XLOOKUP(tblSales[[#This Row],[Product_ID]],Products!$A:$A,Products!$C:$C,"Women Dresses")</f>
        <v>Women Sarees</v>
      </c>
      <c r="AA2191" t="str">
        <f>_xlfn.XLOOKUP(tblSales[[#This Row],[Product_ID]],Products!$A:$A,Products!$D:$D,"Unknown")</f>
        <v>Cotton Saree</v>
      </c>
      <c r="AB2191" t="str">
        <f>_xlfn.XLOOKUP(tblSales[[#This Row],[Product_ID]],Products!$A:$A,Products!$E:$E,"Unknown")</f>
        <v>Bata</v>
      </c>
      <c r="AC2191" t="str">
        <f>_xlfn.XLOOKUP(tblSales[[#This Row],[Store_ID]],Stores!$A:$A,Stores!$B:$B,"Unknown")</f>
        <v>TrendMart Vijayawada High Street</v>
      </c>
      <c r="AD2191" t="str">
        <f>_xlfn.XLOOKUP(tblSales[[#This Row],[Store_ID]],Stores!$A:$A,Stores!$E:$E,"Unknown")</f>
        <v>South Zone 3</v>
      </c>
      <c r="AE2191" t="str">
        <f>_xlfn.XLOOKUP(tblSales[[#This Row],[Customer_ID]],Customers!$A:$A,Customers!$B:$B,"Unknown")</f>
        <v>Uma Nair</v>
      </c>
      <c r="AF2191" t="str">
        <f>_xlfn.XLOOKUP(tblSales[[#This Row],[Customer_ID]],Customers!$A:$A,Customers!$J:$J,"Unknown")</f>
        <v>Silver</v>
      </c>
      <c r="AG2191" t="str">
        <f>_xlfn.XLOOKUP(tblSales[[#This Row],[Employee_ID]],Employees!$A:$A,Employees!$B:$B,"Unknown")</f>
        <v>Deepak Kamath</v>
      </c>
      <c r="AH2191">
        <f>IF(MONTH(tblSales[[#This Row],[Invoice Date]])&gt;=4,MONTH(tblSales[[#This Row],[Invoice Date]]),MONTH(tblSales[[#This Row],[Invoice Date]])+12)</f>
        <v>14</v>
      </c>
      <c r="AI2191" s="8">
        <f>DATE(YEAR(tblSales[[#This Row],[Invoice Date]]),MONTH(tblSales[[#This Row],[Invoice Date]]),1)</f>
        <v>45689</v>
      </c>
      <c r="AJ2191" t="str">
        <f>_xlfn.XLOOKUP(tblSales[[#This Row],[Product_ID]],Products!$A:$A,Products!$B:$B,"Unknown")</f>
        <v>Bata Cotton Saree Mustard</v>
      </c>
      <c r="AK2191" s="9">
        <f>IFERROR(tblSales[[#This Row],[Profit]]/tblSales[[#This Row],[Sales Amount]],0)</f>
        <v>0.18768653512389705</v>
      </c>
      <c r="AL2191" t="str">
        <f>IF(tblSales[[#This Row],[Discount %]]&lt;=5,"0-5%",
IF(tblSales[[#This Row],[Discount %]]&lt;=10,"5-10%",
IF(tblSales[[#This Row],[Discount %]]&lt;=15,"10-15%",
IF(tblSales[[#This Row],[Discount %]]&lt;=20,"15-20%","20%+"))))</f>
        <v>0-5%</v>
      </c>
    </row>
    <row r="2192" spans="1:38">
      <c r="A2192" s="2" t="s">
        <v>4164</v>
      </c>
      <c r="B2192" s="11">
        <v>45700</v>
      </c>
      <c r="C2192" s="2" t="s">
        <v>416</v>
      </c>
      <c r="D2192" s="2" t="s">
        <v>1149</v>
      </c>
      <c r="E2192" s="2" t="s">
        <v>949</v>
      </c>
      <c r="F2192" s="2" t="s">
        <v>199</v>
      </c>
      <c r="G2192" s="2">
        <v>1</v>
      </c>
      <c r="H2192" s="2">
        <v>1069.48</v>
      </c>
      <c r="I2192" s="2">
        <v>5</v>
      </c>
      <c r="J2192" s="2">
        <v>53.47</v>
      </c>
      <c r="K2192" s="2">
        <v>12</v>
      </c>
      <c r="L2192" s="2">
        <v>121.92</v>
      </c>
      <c r="M2192" s="2">
        <v>1137.93</v>
      </c>
      <c r="N2192" s="2">
        <v>828.52</v>
      </c>
      <c r="O2192" s="2">
        <f t="shared" si="86"/>
        <v>187.49000000000007</v>
      </c>
      <c r="P2192" s="2" t="s">
        <v>27</v>
      </c>
      <c r="Q2192" s="2" t="str">
        <f t="shared" si="85"/>
        <v>Cash</v>
      </c>
      <c r="R2192" s="2" t="s">
        <v>20</v>
      </c>
      <c r="S2192" s="2" t="s">
        <v>56</v>
      </c>
      <c r="T2192" s="2" t="s">
        <v>737</v>
      </c>
      <c r="U2192" s="2" t="s">
        <v>59</v>
      </c>
      <c r="V2192" t="str">
        <f>TEXT(tblSales[[#This Row],[Invoice Date]],"mmm")</f>
        <v>Feb</v>
      </c>
      <c r="W2192">
        <f>MONTH(tblSales[[#This Row],[Invoice Date]])</f>
        <v>2</v>
      </c>
      <c r="X2192">
        <f>YEAR(tblSales[[#This Row],[Invoice Date]])</f>
        <v>2025</v>
      </c>
      <c r="Y2192" t="str">
        <f>TEXT(tblSales[[#This Row],[Invoice Date]],"mmm-yyyy")</f>
        <v>Feb-2025</v>
      </c>
      <c r="Z2192" t="str">
        <f>_xlfn.XLOOKUP(tblSales[[#This Row],[Product_ID]],Products!$A:$A,Products!$C:$C,"Women Dresses")</f>
        <v>Women Jeans</v>
      </c>
      <c r="AA2192" t="str">
        <f>_xlfn.XLOOKUP(tblSales[[#This Row],[Product_ID]],Products!$A:$A,Products!$D:$D,"Unknown")</f>
        <v>Jeggings</v>
      </c>
      <c r="AB2192" t="str">
        <f>_xlfn.XLOOKUP(tblSales[[#This Row],[Product_ID]],Products!$A:$A,Products!$E:$E,"Unknown")</f>
        <v>Van Heusen</v>
      </c>
      <c r="AC2192" t="str">
        <f>_xlfn.XLOOKUP(tblSales[[#This Row],[Store_ID]],Stores!$A:$A,Stores!$B:$B,"Unknown")</f>
        <v>TrendMart Tumakuru Standard</v>
      </c>
      <c r="AD2192" t="str">
        <f>_xlfn.XLOOKUP(tblSales[[#This Row],[Store_ID]],Stores!$A:$A,Stores!$E:$E,"Unknown")</f>
        <v>South Zone 2</v>
      </c>
      <c r="AE2192" t="str">
        <f>_xlfn.XLOOKUP(tblSales[[#This Row],[Customer_ID]],Customers!$A:$A,Customers!$B:$B,"Unknown")</f>
        <v>Dinesh Bhat</v>
      </c>
      <c r="AF2192" t="str">
        <f>_xlfn.XLOOKUP(tblSales[[#This Row],[Customer_ID]],Customers!$A:$A,Customers!$J:$J,"Unknown")</f>
        <v>Regular</v>
      </c>
      <c r="AG2192" t="str">
        <f>_xlfn.XLOOKUP(tblSales[[#This Row],[Employee_ID]],Employees!$A:$A,Employees!$B:$B,"Unknown")</f>
        <v>Anusuya Subramaniam</v>
      </c>
      <c r="AH2192">
        <f>IF(MONTH(tblSales[[#This Row],[Invoice Date]])&gt;=4,MONTH(tblSales[[#This Row],[Invoice Date]]),MONTH(tblSales[[#This Row],[Invoice Date]])+12)</f>
        <v>14</v>
      </c>
      <c r="AI2192" s="8">
        <f>DATE(YEAR(tblSales[[#This Row],[Invoice Date]]),MONTH(tblSales[[#This Row],[Invoice Date]]),1)</f>
        <v>45689</v>
      </c>
      <c r="AJ2192" t="str">
        <f>_xlfn.XLOOKUP(tblSales[[#This Row],[Product_ID]],Products!$A:$A,Products!$B:$B,"Unknown")</f>
        <v>Van Heusen Jeggings Charcoal</v>
      </c>
      <c r="AK2192" s="9">
        <f>IFERROR(tblSales[[#This Row],[Profit]]/tblSales[[#This Row],[Sales Amount]],0)</f>
        <v>0.16476408917947505</v>
      </c>
      <c r="AL2192" t="str">
        <f>IF(tblSales[[#This Row],[Discount %]]&lt;=5,"0-5%",
IF(tblSales[[#This Row],[Discount %]]&lt;=10,"5-10%",
IF(tblSales[[#This Row],[Discount %]]&lt;=15,"10-15%",
IF(tblSales[[#This Row],[Discount %]]&lt;=20,"15-20%","20%+"))))</f>
        <v>0-5%</v>
      </c>
    </row>
    <row r="2193" spans="1:38">
      <c r="A2193" s="2" t="s">
        <v>4165</v>
      </c>
      <c r="B2193" s="11">
        <v>45511</v>
      </c>
      <c r="C2193" s="2" t="s">
        <v>940</v>
      </c>
      <c r="D2193" s="2" t="s">
        <v>323</v>
      </c>
      <c r="E2193" s="2" t="s">
        <v>1142</v>
      </c>
      <c r="F2193" s="2" t="s">
        <v>140</v>
      </c>
      <c r="G2193" s="2">
        <v>3</v>
      </c>
      <c r="H2193" s="2">
        <v>730.48</v>
      </c>
      <c r="I2193" s="2">
        <v>20</v>
      </c>
      <c r="J2193" s="2">
        <v>438.29</v>
      </c>
      <c r="K2193" s="2">
        <v>5</v>
      </c>
      <c r="L2193" s="2">
        <v>87.66</v>
      </c>
      <c r="M2193" s="2">
        <v>1840.81</v>
      </c>
      <c r="N2193" s="2">
        <v>1541.52</v>
      </c>
      <c r="O2193" s="2">
        <f t="shared" si="86"/>
        <v>211.62999999999997</v>
      </c>
      <c r="P2193" s="2" t="s">
        <v>29</v>
      </c>
      <c r="Q2193" s="2" t="str">
        <f t="shared" si="85"/>
        <v>Debit Card</v>
      </c>
      <c r="R2193" s="2" t="s">
        <v>21</v>
      </c>
      <c r="S2193" s="2" t="s">
        <v>56</v>
      </c>
      <c r="T2193" s="2" t="s">
        <v>3730</v>
      </c>
      <c r="U2193" s="2" t="s">
        <v>59</v>
      </c>
      <c r="V2193" t="str">
        <f>TEXT(tblSales[[#This Row],[Invoice Date]],"mmm")</f>
        <v>Aug</v>
      </c>
      <c r="W2193">
        <f>MONTH(tblSales[[#This Row],[Invoice Date]])</f>
        <v>8</v>
      </c>
      <c r="X2193">
        <f>YEAR(tblSales[[#This Row],[Invoice Date]])</f>
        <v>2024</v>
      </c>
      <c r="Y2193" t="str">
        <f>TEXT(tblSales[[#This Row],[Invoice Date]],"mmm-yyyy")</f>
        <v>Aug-2024</v>
      </c>
      <c r="Z2193" t="str">
        <f>_xlfn.XLOOKUP(tblSales[[#This Row],[Product_ID]],Products!$A:$A,Products!$C:$C,"Women Dresses")</f>
        <v>Wallets</v>
      </c>
      <c r="AA2193" t="str">
        <f>_xlfn.XLOOKUP(tblSales[[#This Row],[Product_ID]],Products!$A:$A,Products!$D:$D,"Unknown")</f>
        <v>Card Holder</v>
      </c>
      <c r="AB2193" t="str">
        <f>_xlfn.XLOOKUP(tblSales[[#This Row],[Product_ID]],Products!$A:$A,Products!$E:$E,"Unknown")</f>
        <v>Tanishq</v>
      </c>
      <c r="AC2193" t="str">
        <f>_xlfn.XLOOKUP(tblSales[[#This Row],[Store_ID]],Stores!$A:$A,Stores!$B:$B,"Unknown")</f>
        <v>TrendMart Kurnool Standard</v>
      </c>
      <c r="AD2193" t="str">
        <f>_xlfn.XLOOKUP(tblSales[[#This Row],[Store_ID]],Stores!$A:$A,Stores!$E:$E,"Unknown")</f>
        <v>South Zone 3</v>
      </c>
      <c r="AE2193" t="str">
        <f>_xlfn.XLOOKUP(tblSales[[#This Row],[Customer_ID]],Customers!$A:$A,Customers!$B:$B,"Unknown")</f>
        <v>Sowmya Ramachandran</v>
      </c>
      <c r="AF2193" t="str">
        <f>_xlfn.XLOOKUP(tblSales[[#This Row],[Customer_ID]],Customers!$A:$A,Customers!$J:$J,"Unknown")</f>
        <v>Silver</v>
      </c>
      <c r="AG2193" t="str">
        <f>_xlfn.XLOOKUP(tblSales[[#This Row],[Employee_ID]],Employees!$A:$A,Employees!$B:$B,"Unknown")</f>
        <v>Charulatha Kumar</v>
      </c>
      <c r="AH2193">
        <f>IF(MONTH(tblSales[[#This Row],[Invoice Date]])&gt;=4,MONTH(tblSales[[#This Row],[Invoice Date]]),MONTH(tblSales[[#This Row],[Invoice Date]])+12)</f>
        <v>8</v>
      </c>
      <c r="AI2193" s="8">
        <f>DATE(YEAR(tblSales[[#This Row],[Invoice Date]]),MONTH(tblSales[[#This Row],[Invoice Date]]),1)</f>
        <v>45505</v>
      </c>
      <c r="AJ2193" t="str">
        <f>_xlfn.XLOOKUP(tblSales[[#This Row],[Product_ID]],Products!$A:$A,Products!$B:$B,"Unknown")</f>
        <v>Tanishq Card Holder Cream</v>
      </c>
      <c r="AK2193" s="9">
        <f>IFERROR(tblSales[[#This Row],[Profit]]/tblSales[[#This Row],[Sales Amount]],0)</f>
        <v>0.11496569444972592</v>
      </c>
      <c r="AL2193" t="str">
        <f>IF(tblSales[[#This Row],[Discount %]]&lt;=5,"0-5%",
IF(tblSales[[#This Row],[Discount %]]&lt;=10,"5-10%",
IF(tblSales[[#This Row],[Discount %]]&lt;=15,"10-15%",
IF(tblSales[[#This Row],[Discount %]]&lt;=20,"15-20%","20%+"))))</f>
        <v>15-20%</v>
      </c>
    </row>
    <row r="2194" spans="1:38">
      <c r="A2194" s="2" t="s">
        <v>4166</v>
      </c>
      <c r="B2194" s="11">
        <v>45637</v>
      </c>
      <c r="C2194" s="2" t="s">
        <v>2960</v>
      </c>
      <c r="D2194" s="2" t="s">
        <v>2331</v>
      </c>
      <c r="E2194" s="2" t="s">
        <v>884</v>
      </c>
      <c r="F2194" s="2" t="s">
        <v>116</v>
      </c>
      <c r="G2194" s="2">
        <v>1</v>
      </c>
      <c r="H2194" s="2">
        <v>821.22</v>
      </c>
      <c r="I2194" s="2">
        <v>0</v>
      </c>
      <c r="J2194" s="2">
        <v>0</v>
      </c>
      <c r="K2194" s="2">
        <v>5</v>
      </c>
      <c r="L2194" s="2">
        <v>41.06</v>
      </c>
      <c r="M2194" s="2">
        <v>862.28</v>
      </c>
      <c r="N2194" s="2">
        <v>545.54999999999995</v>
      </c>
      <c r="O2194" s="2">
        <f t="shared" si="86"/>
        <v>275.67</v>
      </c>
      <c r="P2194" s="2" t="s">
        <v>27</v>
      </c>
      <c r="Q2194" s="2" t="str">
        <f t="shared" si="85"/>
        <v>Cash</v>
      </c>
      <c r="R2194" s="2" t="s">
        <v>20</v>
      </c>
      <c r="S2194" s="2" t="s">
        <v>56</v>
      </c>
      <c r="T2194" s="2" t="s">
        <v>2228</v>
      </c>
      <c r="U2194" s="2" t="s">
        <v>59</v>
      </c>
      <c r="V2194" t="str">
        <f>TEXT(tblSales[[#This Row],[Invoice Date]],"mmm")</f>
        <v>Dec</v>
      </c>
      <c r="W2194">
        <f>MONTH(tblSales[[#This Row],[Invoice Date]])</f>
        <v>12</v>
      </c>
      <c r="X2194">
        <f>YEAR(tblSales[[#This Row],[Invoice Date]])</f>
        <v>2024</v>
      </c>
      <c r="Y2194" t="str">
        <f>TEXT(tblSales[[#This Row],[Invoice Date]],"mmm-yyyy")</f>
        <v>Dec-2024</v>
      </c>
      <c r="Z2194" t="str">
        <f>_xlfn.XLOOKUP(tblSales[[#This Row],[Product_ID]],Products!$A:$A,Products!$C:$C,"Women Dresses")</f>
        <v>Wallets</v>
      </c>
      <c r="AA2194" t="str">
        <f>_xlfn.XLOOKUP(tblSales[[#This Row],[Product_ID]],Products!$A:$A,Products!$D:$D,"Unknown")</f>
        <v>Leather Wallet</v>
      </c>
      <c r="AB2194" t="str">
        <f>_xlfn.XLOOKUP(tblSales[[#This Row],[Product_ID]],Products!$A:$A,Products!$E:$E,"Unknown")</f>
        <v>Pepe Jeans</v>
      </c>
      <c r="AC2194" t="str">
        <f>_xlfn.XLOOKUP(tblSales[[#This Row],[Store_ID]],Stores!$A:$A,Stores!$B:$B,"Unknown")</f>
        <v>TrendMart Bengaluru High Street</v>
      </c>
      <c r="AD2194" t="str">
        <f>_xlfn.XLOOKUP(tblSales[[#This Row],[Store_ID]],Stores!$A:$A,Stores!$E:$E,"Unknown")</f>
        <v>South Zone 2</v>
      </c>
      <c r="AE2194" t="str">
        <f>_xlfn.XLOOKUP(tblSales[[#This Row],[Customer_ID]],Customers!$A:$A,Customers!$B:$B,"Unknown")</f>
        <v>Harish Prasad</v>
      </c>
      <c r="AF2194" t="str">
        <f>_xlfn.XLOOKUP(tblSales[[#This Row],[Customer_ID]],Customers!$A:$A,Customers!$J:$J,"Unknown")</f>
        <v>Regular</v>
      </c>
      <c r="AG2194" t="str">
        <f>_xlfn.XLOOKUP(tblSales[[#This Row],[Employee_ID]],Employees!$A:$A,Employees!$B:$B,"Unknown")</f>
        <v>Padma Gounder</v>
      </c>
      <c r="AH2194">
        <f>IF(MONTH(tblSales[[#This Row],[Invoice Date]])&gt;=4,MONTH(tblSales[[#This Row],[Invoice Date]]),MONTH(tblSales[[#This Row],[Invoice Date]])+12)</f>
        <v>12</v>
      </c>
      <c r="AI2194" s="8">
        <f>DATE(YEAR(tblSales[[#This Row],[Invoice Date]]),MONTH(tblSales[[#This Row],[Invoice Date]]),1)</f>
        <v>45627</v>
      </c>
      <c r="AJ2194" t="str">
        <f>_xlfn.XLOOKUP(tblSales[[#This Row],[Product_ID]],Products!$A:$A,Products!$B:$B,"Unknown")</f>
        <v>Pepe Jeans Leather Wallet Charcoal</v>
      </c>
      <c r="AK2194" s="9">
        <f>IFERROR(tblSales[[#This Row],[Profit]]/tblSales[[#This Row],[Sales Amount]],0)</f>
        <v>0.31969893770005103</v>
      </c>
      <c r="AL2194" t="str">
        <f>IF(tblSales[[#This Row],[Discount %]]&lt;=5,"0-5%",
IF(tblSales[[#This Row],[Discount %]]&lt;=10,"5-10%",
IF(tblSales[[#This Row],[Discount %]]&lt;=15,"10-15%",
IF(tblSales[[#This Row],[Discount %]]&lt;=20,"15-20%","20%+"))))</f>
        <v>0-5%</v>
      </c>
    </row>
    <row r="2195" spans="1:38">
      <c r="A2195" s="2" t="s">
        <v>4167</v>
      </c>
      <c r="B2195" s="11">
        <v>45445</v>
      </c>
      <c r="C2195" s="2" t="s">
        <v>2925</v>
      </c>
      <c r="D2195" s="2" t="s">
        <v>2235</v>
      </c>
      <c r="E2195" s="2" t="s">
        <v>232</v>
      </c>
      <c r="F2195" s="2" t="s">
        <v>339</v>
      </c>
      <c r="G2195" s="2">
        <v>2</v>
      </c>
      <c r="H2195" s="2">
        <v>705.06</v>
      </c>
      <c r="I2195" s="2">
        <v>0</v>
      </c>
      <c r="J2195" s="2">
        <v>0</v>
      </c>
      <c r="K2195" s="2">
        <v>5</v>
      </c>
      <c r="L2195" s="2">
        <v>70.510000000000005</v>
      </c>
      <c r="M2195" s="2">
        <v>1480.63</v>
      </c>
      <c r="N2195" s="2">
        <v>746.54</v>
      </c>
      <c r="O2195" s="2">
        <f t="shared" si="86"/>
        <v>663.58000000000015</v>
      </c>
      <c r="P2195" s="2" t="s">
        <v>31</v>
      </c>
      <c r="Q2195" s="2" t="str">
        <f t="shared" si="85"/>
        <v>Net Banking</v>
      </c>
      <c r="R2195" s="2" t="s">
        <v>21</v>
      </c>
      <c r="S2195" s="2" t="s">
        <v>56</v>
      </c>
      <c r="T2195" s="2" t="s">
        <v>4030</v>
      </c>
      <c r="U2195" s="2" t="s">
        <v>60</v>
      </c>
      <c r="V2195" t="str">
        <f>TEXT(tblSales[[#This Row],[Invoice Date]],"mmm")</f>
        <v>Jun</v>
      </c>
      <c r="W2195">
        <f>MONTH(tblSales[[#This Row],[Invoice Date]])</f>
        <v>6</v>
      </c>
      <c r="X2195">
        <f>YEAR(tblSales[[#This Row],[Invoice Date]])</f>
        <v>2024</v>
      </c>
      <c r="Y2195" t="str">
        <f>TEXT(tblSales[[#This Row],[Invoice Date]],"mmm-yyyy")</f>
        <v>Jun-2024</v>
      </c>
      <c r="Z2195" t="str">
        <f>_xlfn.XLOOKUP(tblSales[[#This Row],[Product_ID]],Products!$A:$A,Products!$C:$C,"Women Dresses")</f>
        <v>Men T-Shirts</v>
      </c>
      <c r="AA2195" t="str">
        <f>_xlfn.XLOOKUP(tblSales[[#This Row],[Product_ID]],Products!$A:$A,Products!$D:$D,"Unknown")</f>
        <v>Graphic Tee</v>
      </c>
      <c r="AB2195" t="str">
        <f>_xlfn.XLOOKUP(tblSales[[#This Row],[Product_ID]],Products!$A:$A,Products!$E:$E,"Unknown")</f>
        <v>Indian Terrain</v>
      </c>
      <c r="AC2195" t="str">
        <f>_xlfn.XLOOKUP(tblSales[[#This Row],[Store_ID]],Stores!$A:$A,Stores!$B:$B,"Unknown")</f>
        <v>TrendMart Khammam Standard</v>
      </c>
      <c r="AD2195" t="str">
        <f>_xlfn.XLOOKUP(tblSales[[#This Row],[Store_ID]],Stores!$A:$A,Stores!$E:$E,"Unknown")</f>
        <v>South Zone 2</v>
      </c>
      <c r="AE2195" t="str">
        <f>_xlfn.XLOOKUP(tblSales[[#This Row],[Customer_ID]],Customers!$A:$A,Customers!$B:$B,"Unknown")</f>
        <v>Jaya Gopalakrishnan</v>
      </c>
      <c r="AF2195" t="str">
        <f>_xlfn.XLOOKUP(tblSales[[#This Row],[Customer_ID]],Customers!$A:$A,Customers!$J:$J,"Unknown")</f>
        <v>Gold</v>
      </c>
      <c r="AG2195" t="str">
        <f>_xlfn.XLOOKUP(tblSales[[#This Row],[Employee_ID]],Employees!$A:$A,Employees!$B:$B,"Unknown")</f>
        <v>Priya Balasubramaniam</v>
      </c>
      <c r="AH2195">
        <f>IF(MONTH(tblSales[[#This Row],[Invoice Date]])&gt;=4,MONTH(tblSales[[#This Row],[Invoice Date]]),MONTH(tblSales[[#This Row],[Invoice Date]])+12)</f>
        <v>6</v>
      </c>
      <c r="AI2195" s="8">
        <f>DATE(YEAR(tblSales[[#This Row],[Invoice Date]]),MONTH(tblSales[[#This Row],[Invoice Date]]),1)</f>
        <v>45444</v>
      </c>
      <c r="AJ2195" t="str">
        <f>_xlfn.XLOOKUP(tblSales[[#This Row],[Product_ID]],Products!$A:$A,Products!$B:$B,"Unknown")</f>
        <v>Indian Terrain Graphic Tee Purple</v>
      </c>
      <c r="AK2195" s="9">
        <f>IFERROR(tblSales[[#This Row],[Profit]]/tblSales[[#This Row],[Sales Amount]],0)</f>
        <v>0.4481740880571109</v>
      </c>
      <c r="AL2195" t="str">
        <f>IF(tblSales[[#This Row],[Discount %]]&lt;=5,"0-5%",
IF(tblSales[[#This Row],[Discount %]]&lt;=10,"5-10%",
IF(tblSales[[#This Row],[Discount %]]&lt;=15,"10-15%",
IF(tblSales[[#This Row],[Discount %]]&lt;=20,"15-20%","20%+"))))</f>
        <v>0-5%</v>
      </c>
    </row>
    <row r="2196" spans="1:38">
      <c r="A2196" s="2" t="s">
        <v>4168</v>
      </c>
      <c r="B2196" s="11">
        <v>45587</v>
      </c>
      <c r="C2196" s="2" t="s">
        <v>2757</v>
      </c>
      <c r="D2196" s="2" t="s">
        <v>165</v>
      </c>
      <c r="E2196" s="2" t="s">
        <v>91</v>
      </c>
      <c r="F2196" s="2" t="s">
        <v>319</v>
      </c>
      <c r="G2196" s="2">
        <v>1</v>
      </c>
      <c r="H2196" s="2">
        <v>1829.49</v>
      </c>
      <c r="I2196" s="2">
        <v>30</v>
      </c>
      <c r="J2196" s="2">
        <v>548.85</v>
      </c>
      <c r="K2196" s="2">
        <v>12</v>
      </c>
      <c r="L2196" s="2">
        <v>153.68</v>
      </c>
      <c r="M2196" s="2">
        <v>1434.32</v>
      </c>
      <c r="N2196" s="2">
        <v>1407.33</v>
      </c>
      <c r="O2196" s="2">
        <f t="shared" si="86"/>
        <v>-126.69</v>
      </c>
      <c r="P2196" s="2" t="s">
        <v>27</v>
      </c>
      <c r="Q2196" s="2" t="str">
        <f t="shared" si="85"/>
        <v>Cash</v>
      </c>
      <c r="R2196" s="2" t="s">
        <v>20</v>
      </c>
      <c r="S2196" s="2" t="s">
        <v>56</v>
      </c>
      <c r="T2196" s="2" t="s">
        <v>2680</v>
      </c>
      <c r="U2196" s="2" t="s">
        <v>59</v>
      </c>
      <c r="V2196" t="str">
        <f>TEXT(tblSales[[#This Row],[Invoice Date]],"mmm")</f>
        <v>Oct</v>
      </c>
      <c r="W2196">
        <f>MONTH(tblSales[[#This Row],[Invoice Date]])</f>
        <v>10</v>
      </c>
      <c r="X2196">
        <f>YEAR(tblSales[[#This Row],[Invoice Date]])</f>
        <v>2024</v>
      </c>
      <c r="Y2196" t="str">
        <f>TEXT(tblSales[[#This Row],[Invoice Date]],"mmm-yyyy")</f>
        <v>Oct-2024</v>
      </c>
      <c r="Z2196" t="str">
        <f>_xlfn.XLOOKUP(tblSales[[#This Row],[Product_ID]],Products!$A:$A,Products!$C:$C,"Women Dresses")</f>
        <v>Women Dresses</v>
      </c>
      <c r="AA2196" t="str">
        <f>_xlfn.XLOOKUP(tblSales[[#This Row],[Product_ID]],Products!$A:$A,Products!$D:$D,"Unknown")</f>
        <v>Maxi Dress</v>
      </c>
      <c r="AB2196" t="str">
        <f>_xlfn.XLOOKUP(tblSales[[#This Row],[Product_ID]],Products!$A:$A,Products!$E:$E,"Unknown")</f>
        <v>Tanishq</v>
      </c>
      <c r="AC2196" t="str">
        <f>_xlfn.XLOOKUP(tblSales[[#This Row],[Store_ID]],Stores!$A:$A,Stores!$B:$B,"Unknown")</f>
        <v>TrendMart Vijayawada High Street</v>
      </c>
      <c r="AD2196" t="str">
        <f>_xlfn.XLOOKUP(tblSales[[#This Row],[Store_ID]],Stores!$A:$A,Stores!$E:$E,"Unknown")</f>
        <v>South Zone 3</v>
      </c>
      <c r="AE2196" t="str">
        <f>_xlfn.XLOOKUP(tblSales[[#This Row],[Customer_ID]],Customers!$A:$A,Customers!$B:$B,"Unknown")</f>
        <v>Sanjay Gopalakrishnan</v>
      </c>
      <c r="AF2196" t="str">
        <f>_xlfn.XLOOKUP(tblSales[[#This Row],[Customer_ID]],Customers!$A:$A,Customers!$J:$J,"Unknown")</f>
        <v>Regular</v>
      </c>
      <c r="AG2196" t="str">
        <f>_xlfn.XLOOKUP(tblSales[[#This Row],[Employee_ID]],Employees!$A:$A,Employees!$B:$B,"Unknown")</f>
        <v>Sathish Sundaram</v>
      </c>
      <c r="AH2196">
        <f>IF(MONTH(tblSales[[#This Row],[Invoice Date]])&gt;=4,MONTH(tblSales[[#This Row],[Invoice Date]]),MONTH(tblSales[[#This Row],[Invoice Date]])+12)</f>
        <v>10</v>
      </c>
      <c r="AI2196" s="8">
        <f>DATE(YEAR(tblSales[[#This Row],[Invoice Date]]),MONTH(tblSales[[#This Row],[Invoice Date]]),1)</f>
        <v>45566</v>
      </c>
      <c r="AJ2196" t="str">
        <f>_xlfn.XLOOKUP(tblSales[[#This Row],[Product_ID]],Products!$A:$A,Products!$B:$B,"Unknown")</f>
        <v>Tanishq Maxi Dress Wine</v>
      </c>
      <c r="AK2196" s="9">
        <f>IFERROR(tblSales[[#This Row],[Profit]]/tblSales[[#This Row],[Sales Amount]],0)</f>
        <v>-8.8327569858887844E-2</v>
      </c>
      <c r="AL2196" t="str">
        <f>IF(tblSales[[#This Row],[Discount %]]&lt;=5,"0-5%",
IF(tblSales[[#This Row],[Discount %]]&lt;=10,"5-10%",
IF(tblSales[[#This Row],[Discount %]]&lt;=15,"10-15%",
IF(tblSales[[#This Row],[Discount %]]&lt;=20,"15-20%","20%+"))))</f>
        <v>20%+</v>
      </c>
    </row>
    <row r="2197" spans="1:38">
      <c r="A2197" s="2" t="s">
        <v>4169</v>
      </c>
      <c r="B2197" s="11">
        <v>45698</v>
      </c>
      <c r="C2197" s="2" t="s">
        <v>1098</v>
      </c>
      <c r="D2197" s="2" t="s">
        <v>1928</v>
      </c>
      <c r="E2197" s="2" t="s">
        <v>1277</v>
      </c>
      <c r="F2197" s="2" t="s">
        <v>116</v>
      </c>
      <c r="G2197" s="2">
        <v>2</v>
      </c>
      <c r="H2197" s="2">
        <v>984.21</v>
      </c>
      <c r="I2197" s="2">
        <v>20</v>
      </c>
      <c r="J2197" s="2">
        <v>393.68</v>
      </c>
      <c r="K2197" s="2">
        <v>5</v>
      </c>
      <c r="L2197" s="2">
        <v>78.739999999999995</v>
      </c>
      <c r="M2197" s="2">
        <v>1653.48</v>
      </c>
      <c r="N2197" s="2">
        <v>1444.8</v>
      </c>
      <c r="O2197" s="2">
        <f t="shared" si="86"/>
        <v>129.94000000000005</v>
      </c>
      <c r="P2197" s="2" t="s">
        <v>27</v>
      </c>
      <c r="Q2197" s="2" t="str">
        <f t="shared" si="85"/>
        <v>Cash</v>
      </c>
      <c r="R2197" s="2" t="s">
        <v>20</v>
      </c>
      <c r="S2197" s="2" t="s">
        <v>56</v>
      </c>
      <c r="T2197" s="2" t="s">
        <v>916</v>
      </c>
      <c r="U2197" s="2" t="s">
        <v>59</v>
      </c>
      <c r="V2197" t="str">
        <f>TEXT(tblSales[[#This Row],[Invoice Date]],"mmm")</f>
        <v>Feb</v>
      </c>
      <c r="W2197">
        <f>MONTH(tblSales[[#This Row],[Invoice Date]])</f>
        <v>2</v>
      </c>
      <c r="X2197">
        <f>YEAR(tblSales[[#This Row],[Invoice Date]])</f>
        <v>2025</v>
      </c>
      <c r="Y2197" t="str">
        <f>TEXT(tblSales[[#This Row],[Invoice Date]],"mmm-yyyy")</f>
        <v>Feb-2025</v>
      </c>
      <c r="Z2197" t="str">
        <f>_xlfn.XLOOKUP(tblSales[[#This Row],[Product_ID]],Products!$A:$A,Products!$C:$C,"Women Dresses")</f>
        <v>Women Jeans</v>
      </c>
      <c r="AA2197" t="str">
        <f>_xlfn.XLOOKUP(tblSales[[#This Row],[Product_ID]],Products!$A:$A,Products!$D:$D,"Unknown")</f>
        <v>Straight Fit</v>
      </c>
      <c r="AB2197" t="str">
        <f>_xlfn.XLOOKUP(tblSales[[#This Row],[Product_ID]],Products!$A:$A,Products!$E:$E,"Unknown")</f>
        <v>Spykar</v>
      </c>
      <c r="AC2197" t="str">
        <f>_xlfn.XLOOKUP(tblSales[[#This Row],[Store_ID]],Stores!$A:$A,Stores!$B:$B,"Unknown")</f>
        <v>TrendMart Thrissur Standard</v>
      </c>
      <c r="AD2197" t="str">
        <f>_xlfn.XLOOKUP(tblSales[[#This Row],[Store_ID]],Stores!$A:$A,Stores!$E:$E,"Unknown")</f>
        <v>South Zone 1</v>
      </c>
      <c r="AE2197" t="str">
        <f>_xlfn.XLOOKUP(tblSales[[#This Row],[Customer_ID]],Customers!$A:$A,Customers!$B:$B,"Unknown")</f>
        <v>Deepthi Gopalakrishnan</v>
      </c>
      <c r="AF2197" t="str">
        <f>_xlfn.XLOOKUP(tblSales[[#This Row],[Customer_ID]],Customers!$A:$A,Customers!$J:$J,"Unknown")</f>
        <v>Gold</v>
      </c>
      <c r="AG2197" t="str">
        <f>_xlfn.XLOOKUP(tblSales[[#This Row],[Employee_ID]],Employees!$A:$A,Employees!$B:$B,"Unknown")</f>
        <v>Padma Gounder</v>
      </c>
      <c r="AH2197">
        <f>IF(MONTH(tblSales[[#This Row],[Invoice Date]])&gt;=4,MONTH(tblSales[[#This Row],[Invoice Date]]),MONTH(tblSales[[#This Row],[Invoice Date]])+12)</f>
        <v>14</v>
      </c>
      <c r="AI2197" s="8">
        <f>DATE(YEAR(tblSales[[#This Row],[Invoice Date]]),MONTH(tblSales[[#This Row],[Invoice Date]]),1)</f>
        <v>45689</v>
      </c>
      <c r="AJ2197" t="str">
        <f>_xlfn.XLOOKUP(tblSales[[#This Row],[Product_ID]],Products!$A:$A,Products!$B:$B,"Unknown")</f>
        <v>Spykar Straight Fit White</v>
      </c>
      <c r="AK2197" s="9">
        <f>IFERROR(tblSales[[#This Row],[Profit]]/tblSales[[#This Row],[Sales Amount]],0)</f>
        <v>7.8585770617122713E-2</v>
      </c>
      <c r="AL2197" t="str">
        <f>IF(tblSales[[#This Row],[Discount %]]&lt;=5,"0-5%",
IF(tblSales[[#This Row],[Discount %]]&lt;=10,"5-10%",
IF(tblSales[[#This Row],[Discount %]]&lt;=15,"10-15%",
IF(tblSales[[#This Row],[Discount %]]&lt;=20,"15-20%","20%+"))))</f>
        <v>15-20%</v>
      </c>
    </row>
    <row r="2198" spans="1:38">
      <c r="A2198" s="2" t="s">
        <v>4170</v>
      </c>
      <c r="B2198" s="11">
        <v>45632</v>
      </c>
      <c r="C2198" s="2" t="s">
        <v>1915</v>
      </c>
      <c r="D2198" s="2" t="s">
        <v>186</v>
      </c>
      <c r="E2198" s="2" t="s">
        <v>650</v>
      </c>
      <c r="F2198" s="2" t="s">
        <v>377</v>
      </c>
      <c r="G2198" s="2">
        <v>2</v>
      </c>
      <c r="H2198" s="2">
        <v>1305.75</v>
      </c>
      <c r="I2198" s="2">
        <v>25</v>
      </c>
      <c r="J2198" s="2">
        <v>652.88</v>
      </c>
      <c r="K2198" s="2">
        <v>12</v>
      </c>
      <c r="L2198" s="2">
        <v>235.03</v>
      </c>
      <c r="M2198" s="2">
        <v>2193.65</v>
      </c>
      <c r="N2198" s="2">
        <v>1730.96</v>
      </c>
      <c r="O2198" s="2">
        <f t="shared" si="86"/>
        <v>227.66000000000005</v>
      </c>
      <c r="P2198" s="2" t="s">
        <v>27</v>
      </c>
      <c r="Q2198" s="2" t="str">
        <f t="shared" si="85"/>
        <v>Cash</v>
      </c>
      <c r="R2198" s="2" t="s">
        <v>21</v>
      </c>
      <c r="S2198" s="2" t="s">
        <v>56</v>
      </c>
      <c r="T2198" s="2" t="s">
        <v>684</v>
      </c>
      <c r="U2198" s="2" t="s">
        <v>59</v>
      </c>
      <c r="V2198" t="str">
        <f>TEXT(tblSales[[#This Row],[Invoice Date]],"mmm")</f>
        <v>Dec</v>
      </c>
      <c r="W2198">
        <f>MONTH(tblSales[[#This Row],[Invoice Date]])</f>
        <v>12</v>
      </c>
      <c r="X2198">
        <f>YEAR(tblSales[[#This Row],[Invoice Date]])</f>
        <v>2024</v>
      </c>
      <c r="Y2198" t="str">
        <f>TEXT(tblSales[[#This Row],[Invoice Date]],"mmm-yyyy")</f>
        <v>Dec-2024</v>
      </c>
      <c r="Z2198" t="str">
        <f>_xlfn.XLOOKUP(tblSales[[#This Row],[Product_ID]],Products!$A:$A,Products!$C:$C,"Women Dresses")</f>
        <v>Women Dresses</v>
      </c>
      <c r="AA2198" t="str">
        <f>_xlfn.XLOOKUP(tblSales[[#This Row],[Product_ID]],Products!$A:$A,Products!$D:$D,"Unknown")</f>
        <v>A-Line Dress</v>
      </c>
      <c r="AB2198" t="str">
        <f>_xlfn.XLOOKUP(tblSales[[#This Row],[Product_ID]],Products!$A:$A,Products!$E:$E,"Unknown")</f>
        <v>Tanishq</v>
      </c>
      <c r="AC2198" t="str">
        <f>_xlfn.XLOOKUP(tblSales[[#This Row],[Store_ID]],Stores!$A:$A,Stores!$B:$B,"Unknown")</f>
        <v>TrendMart Shivamogga Outlet</v>
      </c>
      <c r="AD2198" t="str">
        <f>_xlfn.XLOOKUP(tblSales[[#This Row],[Store_ID]],Stores!$A:$A,Stores!$E:$E,"Unknown")</f>
        <v>South Zone 2</v>
      </c>
      <c r="AE2198" t="str">
        <f>_xlfn.XLOOKUP(tblSales[[#This Row],[Customer_ID]],Customers!$A:$A,Customers!$B:$B,"Unknown")</f>
        <v>Anitha Bhat</v>
      </c>
      <c r="AF2198" t="str">
        <f>_xlfn.XLOOKUP(tblSales[[#This Row],[Customer_ID]],Customers!$A:$A,Customers!$J:$J,"Unknown")</f>
        <v>Silver</v>
      </c>
      <c r="AG2198" t="str">
        <f>_xlfn.XLOOKUP(tblSales[[#This Row],[Employee_ID]],Employees!$A:$A,Employees!$B:$B,"Unknown")</f>
        <v>Sunita Ramachandran</v>
      </c>
      <c r="AH2198">
        <f>IF(MONTH(tblSales[[#This Row],[Invoice Date]])&gt;=4,MONTH(tblSales[[#This Row],[Invoice Date]]),MONTH(tblSales[[#This Row],[Invoice Date]])+12)</f>
        <v>12</v>
      </c>
      <c r="AI2198" s="8">
        <f>DATE(YEAR(tblSales[[#This Row],[Invoice Date]]),MONTH(tblSales[[#This Row],[Invoice Date]]),1)</f>
        <v>45627</v>
      </c>
      <c r="AJ2198" t="str">
        <f>_xlfn.XLOOKUP(tblSales[[#This Row],[Product_ID]],Products!$A:$A,Products!$B:$B,"Unknown")</f>
        <v>Tanishq A-Line Dress Green</v>
      </c>
      <c r="AK2198" s="9">
        <f>IFERROR(tblSales[[#This Row],[Profit]]/tblSales[[#This Row],[Sales Amount]],0)</f>
        <v>0.10378136895129125</v>
      </c>
      <c r="AL2198" t="str">
        <f>IF(tblSales[[#This Row],[Discount %]]&lt;=5,"0-5%",
IF(tblSales[[#This Row],[Discount %]]&lt;=10,"5-10%",
IF(tblSales[[#This Row],[Discount %]]&lt;=15,"10-15%",
IF(tblSales[[#This Row],[Discount %]]&lt;=20,"15-20%","20%+"))))</f>
        <v>20%+</v>
      </c>
    </row>
    <row r="2199" spans="1:38">
      <c r="A2199" s="2" t="s">
        <v>4171</v>
      </c>
      <c r="B2199" s="11">
        <v>45618</v>
      </c>
      <c r="C2199" s="2" t="s">
        <v>516</v>
      </c>
      <c r="D2199" s="2" t="s">
        <v>1859</v>
      </c>
      <c r="E2199" s="2" t="s">
        <v>1024</v>
      </c>
      <c r="F2199" s="2" t="s">
        <v>523</v>
      </c>
      <c r="G2199" s="2">
        <v>1</v>
      </c>
      <c r="H2199" s="2">
        <v>966.98</v>
      </c>
      <c r="I2199" s="2">
        <v>20</v>
      </c>
      <c r="J2199" s="2">
        <v>193.4</v>
      </c>
      <c r="K2199" s="2">
        <v>5</v>
      </c>
      <c r="L2199" s="2">
        <v>38.68</v>
      </c>
      <c r="M2199" s="2">
        <v>812.26</v>
      </c>
      <c r="N2199" s="2">
        <v>761.07</v>
      </c>
      <c r="O2199" s="2">
        <f t="shared" si="86"/>
        <v>12.509999999999941</v>
      </c>
      <c r="P2199" s="2" t="s">
        <v>32</v>
      </c>
      <c r="Q2199" s="2" t="str">
        <f t="shared" si="85"/>
        <v>UPI</v>
      </c>
      <c r="R2199" s="2" t="s">
        <v>20</v>
      </c>
      <c r="S2199" s="2" t="s">
        <v>56</v>
      </c>
      <c r="T2199" s="2" t="s">
        <v>1877</v>
      </c>
      <c r="U2199" s="2" t="s">
        <v>59</v>
      </c>
      <c r="V2199" t="str">
        <f>TEXT(tblSales[[#This Row],[Invoice Date]],"mmm")</f>
        <v>Nov</v>
      </c>
      <c r="W2199">
        <f>MONTH(tblSales[[#This Row],[Invoice Date]])</f>
        <v>11</v>
      </c>
      <c r="X2199">
        <f>YEAR(tblSales[[#This Row],[Invoice Date]])</f>
        <v>2024</v>
      </c>
      <c r="Y2199" t="str">
        <f>TEXT(tblSales[[#This Row],[Invoice Date]],"mmm-yyyy")</f>
        <v>Nov-2024</v>
      </c>
      <c r="Z2199" t="str">
        <f>_xlfn.XLOOKUP(tblSales[[#This Row],[Product_ID]],Products!$A:$A,Products!$C:$C,"Women Dresses")</f>
        <v>Belts</v>
      </c>
      <c r="AA2199" t="str">
        <f>_xlfn.XLOOKUP(tblSales[[#This Row],[Product_ID]],Products!$A:$A,Products!$D:$D,"Unknown")</f>
        <v>Casual Belt</v>
      </c>
      <c r="AB2199" t="str">
        <f>_xlfn.XLOOKUP(tblSales[[#This Row],[Product_ID]],Products!$A:$A,Products!$E:$E,"Unknown")</f>
        <v>US Polo Assn</v>
      </c>
      <c r="AC2199" t="str">
        <f>_xlfn.XLOOKUP(tblSales[[#This Row],[Store_ID]],Stores!$A:$A,Stores!$B:$B,"Unknown")</f>
        <v>TrendMart Hyderabad Standard</v>
      </c>
      <c r="AD2199" t="str">
        <f>_xlfn.XLOOKUP(tblSales[[#This Row],[Store_ID]],Stores!$A:$A,Stores!$E:$E,"Unknown")</f>
        <v>South Zone 2</v>
      </c>
      <c r="AE2199" t="str">
        <f>_xlfn.XLOOKUP(tblSales[[#This Row],[Customer_ID]],Customers!$A:$A,Customers!$B:$B,"Unknown")</f>
        <v>Chitra Pillai</v>
      </c>
      <c r="AF2199" t="str">
        <f>_xlfn.XLOOKUP(tblSales[[#This Row],[Customer_ID]],Customers!$A:$A,Customers!$J:$J,"Unknown")</f>
        <v>Regular</v>
      </c>
      <c r="AG2199" t="str">
        <f>_xlfn.XLOOKUP(tblSales[[#This Row],[Employee_ID]],Employees!$A:$A,Employees!$B:$B,"Unknown")</f>
        <v>Vinod Hegde</v>
      </c>
      <c r="AH2199">
        <f>IF(MONTH(tblSales[[#This Row],[Invoice Date]])&gt;=4,MONTH(tblSales[[#This Row],[Invoice Date]]),MONTH(tblSales[[#This Row],[Invoice Date]])+12)</f>
        <v>11</v>
      </c>
      <c r="AI2199" s="8">
        <f>DATE(YEAR(tblSales[[#This Row],[Invoice Date]]),MONTH(tblSales[[#This Row],[Invoice Date]]),1)</f>
        <v>45597</v>
      </c>
      <c r="AJ2199" t="str">
        <f>_xlfn.XLOOKUP(tblSales[[#This Row],[Product_ID]],Products!$A:$A,Products!$B:$B,"Unknown")</f>
        <v>US Polo Assn Casual Belt Charcoal</v>
      </c>
      <c r="AK2199" s="9">
        <f>IFERROR(tblSales[[#This Row],[Profit]]/tblSales[[#This Row],[Sales Amount]],0)</f>
        <v>1.5401472434934555E-2</v>
      </c>
      <c r="AL2199" t="str">
        <f>IF(tblSales[[#This Row],[Discount %]]&lt;=5,"0-5%",
IF(tblSales[[#This Row],[Discount %]]&lt;=10,"5-10%",
IF(tblSales[[#This Row],[Discount %]]&lt;=15,"10-15%",
IF(tblSales[[#This Row],[Discount %]]&lt;=20,"15-20%","20%+"))))</f>
        <v>15-20%</v>
      </c>
    </row>
    <row r="2200" spans="1:38">
      <c r="A2200" s="2" t="s">
        <v>4172</v>
      </c>
      <c r="B2200" s="11">
        <v>45398</v>
      </c>
      <c r="C2200" s="2" t="s">
        <v>1417</v>
      </c>
      <c r="D2200" s="2" t="s">
        <v>1995</v>
      </c>
      <c r="E2200" s="2" t="s">
        <v>522</v>
      </c>
      <c r="F2200" s="2" t="s">
        <v>475</v>
      </c>
      <c r="G2200" s="2">
        <v>2</v>
      </c>
      <c r="H2200" s="2">
        <v>3059.66</v>
      </c>
      <c r="I2200" s="2">
        <v>10</v>
      </c>
      <c r="J2200" s="2">
        <v>611.92999999999995</v>
      </c>
      <c r="K2200" s="2">
        <v>12</v>
      </c>
      <c r="L2200" s="2">
        <v>660.89</v>
      </c>
      <c r="M2200" s="2">
        <v>6168.28</v>
      </c>
      <c r="N2200" s="2">
        <v>4157.84</v>
      </c>
      <c r="O2200" s="2">
        <f t="shared" si="86"/>
        <v>1349.5499999999997</v>
      </c>
      <c r="P2200" s="2" t="s">
        <v>30</v>
      </c>
      <c r="Q2200" s="2" t="str">
        <f t="shared" si="85"/>
        <v>EMI</v>
      </c>
      <c r="R2200" s="2" t="s">
        <v>21</v>
      </c>
      <c r="S2200" s="2" t="s">
        <v>56</v>
      </c>
      <c r="T2200" s="2" t="s">
        <v>2476</v>
      </c>
      <c r="U2200" s="2" t="s">
        <v>59</v>
      </c>
      <c r="V2200" t="str">
        <f>TEXT(tblSales[[#This Row],[Invoice Date]],"mmm")</f>
        <v>Apr</v>
      </c>
      <c r="W2200">
        <f>MONTH(tblSales[[#This Row],[Invoice Date]])</f>
        <v>4</v>
      </c>
      <c r="X2200">
        <f>YEAR(tblSales[[#This Row],[Invoice Date]])</f>
        <v>2024</v>
      </c>
      <c r="Y2200" t="str">
        <f>TEXT(tblSales[[#This Row],[Invoice Date]],"mmm-yyyy")</f>
        <v>Apr-2024</v>
      </c>
      <c r="Z2200" t="str">
        <f>_xlfn.XLOOKUP(tblSales[[#This Row],[Product_ID]],Products!$A:$A,Products!$C:$C,"Women Dresses")</f>
        <v>Women Sarees</v>
      </c>
      <c r="AA2200" t="str">
        <f>_xlfn.XLOOKUP(tblSales[[#This Row],[Product_ID]],Products!$A:$A,Products!$D:$D,"Unknown")</f>
        <v>Georgette Saree</v>
      </c>
      <c r="AB2200" t="str">
        <f>_xlfn.XLOOKUP(tblSales[[#This Row],[Product_ID]],Products!$A:$A,Products!$E:$E,"Unknown")</f>
        <v>Arrow</v>
      </c>
      <c r="AC2200" t="str">
        <f>_xlfn.XLOOKUP(tblSales[[#This Row],[Store_ID]],Stores!$A:$A,Stores!$B:$B,"Unknown")</f>
        <v>TrendMart Vellore Standard</v>
      </c>
      <c r="AD2200" t="str">
        <f>_xlfn.XLOOKUP(tblSales[[#This Row],[Store_ID]],Stores!$A:$A,Stores!$E:$E,"Unknown")</f>
        <v>South Zone 1</v>
      </c>
      <c r="AE2200" t="str">
        <f>_xlfn.XLOOKUP(tblSales[[#This Row],[Customer_ID]],Customers!$A:$A,Customers!$B:$B,"Unknown")</f>
        <v>Anusuya Mudaliar</v>
      </c>
      <c r="AF2200" t="str">
        <f>_xlfn.XLOOKUP(tblSales[[#This Row],[Customer_ID]],Customers!$A:$A,Customers!$J:$J,"Unknown")</f>
        <v>Silver</v>
      </c>
      <c r="AG2200" t="str">
        <f>_xlfn.XLOOKUP(tblSales[[#This Row],[Employee_ID]],Employees!$A:$A,Employees!$B:$B,"Unknown")</f>
        <v>Arjun Krishnan</v>
      </c>
      <c r="AH2200">
        <f>IF(MONTH(tblSales[[#This Row],[Invoice Date]])&gt;=4,MONTH(tblSales[[#This Row],[Invoice Date]]),MONTH(tblSales[[#This Row],[Invoice Date]])+12)</f>
        <v>4</v>
      </c>
      <c r="AI2200" s="8">
        <f>DATE(YEAR(tblSales[[#This Row],[Invoice Date]]),MONTH(tblSales[[#This Row],[Invoice Date]]),1)</f>
        <v>45383</v>
      </c>
      <c r="AJ2200" t="str">
        <f>_xlfn.XLOOKUP(tblSales[[#This Row],[Product_ID]],Products!$A:$A,Products!$B:$B,"Unknown")</f>
        <v>Arrow Georgette Saree Charcoal</v>
      </c>
      <c r="AK2200" s="9">
        <f>IFERROR(tblSales[[#This Row],[Profit]]/tblSales[[#This Row],[Sales Amount]],0)</f>
        <v>0.2187887060898662</v>
      </c>
      <c r="AL2200" t="str">
        <f>IF(tblSales[[#This Row],[Discount %]]&lt;=5,"0-5%",
IF(tblSales[[#This Row],[Discount %]]&lt;=10,"5-10%",
IF(tblSales[[#This Row],[Discount %]]&lt;=15,"10-15%",
IF(tblSales[[#This Row],[Discount %]]&lt;=20,"15-20%","20%+"))))</f>
        <v>5-10%</v>
      </c>
    </row>
    <row r="2201" spans="1:38">
      <c r="A2201" s="2" t="s">
        <v>4173</v>
      </c>
      <c r="B2201" s="11">
        <v>45509</v>
      </c>
      <c r="C2201" s="2" t="s">
        <v>620</v>
      </c>
      <c r="D2201" s="2" t="s">
        <v>474</v>
      </c>
      <c r="E2201" s="2" t="s">
        <v>237</v>
      </c>
      <c r="F2201" s="2" t="s">
        <v>110</v>
      </c>
      <c r="G2201" s="2">
        <v>3</v>
      </c>
      <c r="H2201" s="2">
        <v>3184.92</v>
      </c>
      <c r="I2201" s="2">
        <v>0</v>
      </c>
      <c r="J2201" s="2">
        <v>0</v>
      </c>
      <c r="K2201" s="2">
        <v>12</v>
      </c>
      <c r="L2201" s="2">
        <v>1146.57</v>
      </c>
      <c r="M2201" s="2">
        <v>10701.33</v>
      </c>
      <c r="N2201" s="2">
        <v>6102.03</v>
      </c>
      <c r="O2201" s="2">
        <f t="shared" si="86"/>
        <v>3452.7300000000005</v>
      </c>
      <c r="P2201" s="2" t="s">
        <v>28</v>
      </c>
      <c r="Q2201" s="2" t="str">
        <f t="shared" si="85"/>
        <v>Credit Card</v>
      </c>
      <c r="R2201" s="2" t="s">
        <v>21</v>
      </c>
      <c r="S2201" s="2" t="s">
        <v>56</v>
      </c>
      <c r="T2201" s="2" t="s">
        <v>1166</v>
      </c>
      <c r="U2201" s="2" t="s">
        <v>59</v>
      </c>
      <c r="V2201" t="str">
        <f>TEXT(tblSales[[#This Row],[Invoice Date]],"mmm")</f>
        <v>Aug</v>
      </c>
      <c r="W2201">
        <f>MONTH(tblSales[[#This Row],[Invoice Date]])</f>
        <v>8</v>
      </c>
      <c r="X2201">
        <f>YEAR(tblSales[[#This Row],[Invoice Date]])</f>
        <v>2024</v>
      </c>
      <c r="Y2201" t="str">
        <f>TEXT(tblSales[[#This Row],[Invoice Date]],"mmm-yyyy")</f>
        <v>Aug-2024</v>
      </c>
      <c r="Z2201" t="str">
        <f>_xlfn.XLOOKUP(tblSales[[#This Row],[Product_ID]],Products!$A:$A,Products!$C:$C,"Women Dresses")</f>
        <v>Handbags</v>
      </c>
      <c r="AA2201" t="str">
        <f>_xlfn.XLOOKUP(tblSales[[#This Row],[Product_ID]],Products!$A:$A,Products!$D:$D,"Unknown")</f>
        <v>Sling Bag</v>
      </c>
      <c r="AB2201" t="str">
        <f>_xlfn.XLOOKUP(tblSales[[#This Row],[Product_ID]],Products!$A:$A,Products!$E:$E,"Unknown")</f>
        <v>GRT Jewellers</v>
      </c>
      <c r="AC2201" t="str">
        <f>_xlfn.XLOOKUP(tblSales[[#This Row],[Store_ID]],Stores!$A:$A,Stores!$B:$B,"Unknown")</f>
        <v>TrendMart Kurnool Outlet</v>
      </c>
      <c r="AD2201" t="str">
        <f>_xlfn.XLOOKUP(tblSales[[#This Row],[Store_ID]],Stores!$A:$A,Stores!$E:$E,"Unknown")</f>
        <v>South Zone 3</v>
      </c>
      <c r="AE2201" t="str">
        <f>_xlfn.XLOOKUP(tblSales[[#This Row],[Customer_ID]],Customers!$A:$A,Customers!$B:$B,"Unknown")</f>
        <v>Kalpana Kamath</v>
      </c>
      <c r="AF2201" t="str">
        <f>_xlfn.XLOOKUP(tblSales[[#This Row],[Customer_ID]],Customers!$A:$A,Customers!$J:$J,"Unknown")</f>
        <v>Silver</v>
      </c>
      <c r="AG2201" t="str">
        <f>_xlfn.XLOOKUP(tblSales[[#This Row],[Employee_ID]],Employees!$A:$A,Employees!$B:$B,"Unknown")</f>
        <v>Jyothi Prasad</v>
      </c>
      <c r="AH2201">
        <f>IF(MONTH(tblSales[[#This Row],[Invoice Date]])&gt;=4,MONTH(tblSales[[#This Row],[Invoice Date]]),MONTH(tblSales[[#This Row],[Invoice Date]])+12)</f>
        <v>8</v>
      </c>
      <c r="AI2201" s="8">
        <f>DATE(YEAR(tblSales[[#This Row],[Invoice Date]]),MONTH(tblSales[[#This Row],[Invoice Date]]),1)</f>
        <v>45505</v>
      </c>
      <c r="AJ2201" t="str">
        <f>_xlfn.XLOOKUP(tblSales[[#This Row],[Product_ID]],Products!$A:$A,Products!$B:$B,"Unknown")</f>
        <v>GRT Jewellers Sling Bag Olive</v>
      </c>
      <c r="AK2201" s="9">
        <f>IFERROR(tblSales[[#This Row],[Profit]]/tblSales[[#This Row],[Sales Amount]],0)</f>
        <v>0.32264494226418589</v>
      </c>
      <c r="AL2201" t="str">
        <f>IF(tblSales[[#This Row],[Discount %]]&lt;=5,"0-5%",
IF(tblSales[[#This Row],[Discount %]]&lt;=10,"5-10%",
IF(tblSales[[#This Row],[Discount %]]&lt;=15,"10-15%",
IF(tblSales[[#This Row],[Discount %]]&lt;=20,"15-20%","20%+"))))</f>
        <v>0-5%</v>
      </c>
    </row>
    <row r="2202" spans="1:38">
      <c r="A2202" s="2" t="s">
        <v>4174</v>
      </c>
      <c r="B2202" s="11">
        <v>45617</v>
      </c>
      <c r="C2202" s="2" t="s">
        <v>3006</v>
      </c>
      <c r="D2202" s="2" t="s">
        <v>265</v>
      </c>
      <c r="E2202" s="2" t="s">
        <v>258</v>
      </c>
      <c r="F2202" s="2" t="s">
        <v>134</v>
      </c>
      <c r="G2202" s="2">
        <v>4</v>
      </c>
      <c r="H2202" s="2">
        <v>1074.31</v>
      </c>
      <c r="I2202" s="2">
        <v>30</v>
      </c>
      <c r="J2202" s="2">
        <v>1289.17</v>
      </c>
      <c r="K2202" s="2">
        <v>12</v>
      </c>
      <c r="L2202" s="2">
        <v>360.97</v>
      </c>
      <c r="M2202" s="2">
        <v>3369.04</v>
      </c>
      <c r="N2202" s="2">
        <v>3036</v>
      </c>
      <c r="O2202" s="2">
        <f t="shared" si="86"/>
        <v>-27.930000000000064</v>
      </c>
      <c r="P2202" s="2" t="s">
        <v>28</v>
      </c>
      <c r="Q2202" s="2" t="str">
        <f t="shared" si="85"/>
        <v>Credit Card</v>
      </c>
      <c r="R2202" s="2" t="s">
        <v>20</v>
      </c>
      <c r="S2202" s="2" t="s">
        <v>56</v>
      </c>
      <c r="T2202" s="2" t="s">
        <v>2725</v>
      </c>
      <c r="U2202" s="2" t="s">
        <v>59</v>
      </c>
      <c r="V2202" t="str">
        <f>TEXT(tblSales[[#This Row],[Invoice Date]],"mmm")</f>
        <v>Nov</v>
      </c>
      <c r="W2202">
        <f>MONTH(tblSales[[#This Row],[Invoice Date]])</f>
        <v>11</v>
      </c>
      <c r="X2202">
        <f>YEAR(tblSales[[#This Row],[Invoice Date]])</f>
        <v>2024</v>
      </c>
      <c r="Y2202" t="str">
        <f>TEXT(tblSales[[#This Row],[Invoice Date]],"mmm-yyyy")</f>
        <v>Nov-2024</v>
      </c>
      <c r="Z2202" t="str">
        <f>_xlfn.XLOOKUP(tblSales[[#This Row],[Product_ID]],Products!$A:$A,Products!$C:$C,"Women Dresses")</f>
        <v>Women Jeans</v>
      </c>
      <c r="AA2202" t="str">
        <f>_xlfn.XLOOKUP(tblSales[[#This Row],[Product_ID]],Products!$A:$A,Products!$D:$D,"Unknown")</f>
        <v>Jeggings</v>
      </c>
      <c r="AB2202" t="str">
        <f>_xlfn.XLOOKUP(tblSales[[#This Row],[Product_ID]],Products!$A:$A,Products!$E:$E,"Unknown")</f>
        <v>Nalli Silks</v>
      </c>
      <c r="AC2202" t="str">
        <f>_xlfn.XLOOKUP(tblSales[[#This Row],[Store_ID]],Stores!$A:$A,Stores!$B:$B,"Unknown")</f>
        <v>TrendMart Guntur Outlet</v>
      </c>
      <c r="AD2202" t="str">
        <f>_xlfn.XLOOKUP(tblSales[[#This Row],[Store_ID]],Stores!$A:$A,Stores!$E:$E,"Unknown")</f>
        <v>South Zone 3</v>
      </c>
      <c r="AE2202" t="str">
        <f>_xlfn.XLOOKUP(tblSales[[#This Row],[Customer_ID]],Customers!$A:$A,Customers!$B:$B,"Unknown")</f>
        <v>Rani Nair</v>
      </c>
      <c r="AF2202" t="str">
        <f>_xlfn.XLOOKUP(tblSales[[#This Row],[Customer_ID]],Customers!$A:$A,Customers!$J:$J,"Unknown")</f>
        <v>Gold</v>
      </c>
      <c r="AG2202" t="str">
        <f>_xlfn.XLOOKUP(tblSales[[#This Row],[Employee_ID]],Employees!$A:$A,Employees!$B:$B,"Unknown")</f>
        <v>Chandran Krishnan</v>
      </c>
      <c r="AH2202">
        <f>IF(MONTH(tblSales[[#This Row],[Invoice Date]])&gt;=4,MONTH(tblSales[[#This Row],[Invoice Date]]),MONTH(tblSales[[#This Row],[Invoice Date]])+12)</f>
        <v>11</v>
      </c>
      <c r="AI2202" s="8">
        <f>DATE(YEAR(tblSales[[#This Row],[Invoice Date]]),MONTH(tblSales[[#This Row],[Invoice Date]]),1)</f>
        <v>45597</v>
      </c>
      <c r="AJ2202" t="str">
        <f>_xlfn.XLOOKUP(tblSales[[#This Row],[Product_ID]],Products!$A:$A,Products!$B:$B,"Unknown")</f>
        <v>Nalli Silks Jeggings Wine</v>
      </c>
      <c r="AK2202" s="9">
        <f>IFERROR(tblSales[[#This Row],[Profit]]/tblSales[[#This Row],[Sales Amount]],0)</f>
        <v>-8.290195426590383E-3</v>
      </c>
      <c r="AL2202" t="str">
        <f>IF(tblSales[[#This Row],[Discount %]]&lt;=5,"0-5%",
IF(tblSales[[#This Row],[Discount %]]&lt;=10,"5-10%",
IF(tblSales[[#This Row],[Discount %]]&lt;=15,"10-15%",
IF(tblSales[[#This Row],[Discount %]]&lt;=20,"15-20%","20%+"))))</f>
        <v>20%+</v>
      </c>
    </row>
    <row r="2203" spans="1:38">
      <c r="A2203" s="2" t="s">
        <v>4175</v>
      </c>
      <c r="B2203" s="11">
        <v>45611</v>
      </c>
      <c r="C2203" s="2" t="s">
        <v>1628</v>
      </c>
      <c r="D2203" s="2" t="s">
        <v>1023</v>
      </c>
      <c r="E2203" s="2" t="s">
        <v>258</v>
      </c>
      <c r="F2203" s="2" t="s">
        <v>98</v>
      </c>
      <c r="G2203" s="2">
        <v>1</v>
      </c>
      <c r="H2203" s="2">
        <v>3141.23</v>
      </c>
      <c r="I2203" s="2">
        <v>25</v>
      </c>
      <c r="J2203" s="2">
        <v>785.31</v>
      </c>
      <c r="K2203" s="2">
        <v>12</v>
      </c>
      <c r="L2203" s="2">
        <v>282.70999999999998</v>
      </c>
      <c r="M2203" s="2">
        <v>2638.63</v>
      </c>
      <c r="N2203" s="2">
        <v>2340.46</v>
      </c>
      <c r="O2203" s="2">
        <f t="shared" si="86"/>
        <v>15.460000000000093</v>
      </c>
      <c r="P2203" s="2" t="s">
        <v>32</v>
      </c>
      <c r="Q2203" s="2" t="str">
        <f t="shared" si="85"/>
        <v>UPI</v>
      </c>
      <c r="R2203" s="2" t="s">
        <v>20</v>
      </c>
      <c r="S2203" s="2" t="s">
        <v>56</v>
      </c>
      <c r="T2203" s="2" t="s">
        <v>2203</v>
      </c>
      <c r="U2203" s="2" t="s">
        <v>59</v>
      </c>
      <c r="V2203" t="str">
        <f>TEXT(tblSales[[#This Row],[Invoice Date]],"mmm")</f>
        <v>Nov</v>
      </c>
      <c r="W2203">
        <f>MONTH(tblSales[[#This Row],[Invoice Date]])</f>
        <v>11</v>
      </c>
      <c r="X2203">
        <f>YEAR(tblSales[[#This Row],[Invoice Date]])</f>
        <v>2024</v>
      </c>
      <c r="Y2203" t="str">
        <f>TEXT(tblSales[[#This Row],[Invoice Date]],"mmm-yyyy")</f>
        <v>Nov-2024</v>
      </c>
      <c r="Z2203" t="str">
        <f>_xlfn.XLOOKUP(tblSales[[#This Row],[Product_ID]],Products!$A:$A,Products!$C:$C,"Women Dresses")</f>
        <v>Women Sarees</v>
      </c>
      <c r="AA2203" t="str">
        <f>_xlfn.XLOOKUP(tblSales[[#This Row],[Product_ID]],Products!$A:$A,Products!$D:$D,"Unknown")</f>
        <v>Cotton Saree</v>
      </c>
      <c r="AB2203" t="str">
        <f>_xlfn.XLOOKUP(tblSales[[#This Row],[Product_ID]],Products!$A:$A,Products!$E:$E,"Unknown")</f>
        <v>W for Woman</v>
      </c>
      <c r="AC2203" t="str">
        <f>_xlfn.XLOOKUP(tblSales[[#This Row],[Store_ID]],Stores!$A:$A,Stores!$B:$B,"Unknown")</f>
        <v>TrendMart Guntur Outlet</v>
      </c>
      <c r="AD2203" t="str">
        <f>_xlfn.XLOOKUP(tblSales[[#This Row],[Store_ID]],Stores!$A:$A,Stores!$E:$E,"Unknown")</f>
        <v>South Zone 3</v>
      </c>
      <c r="AE2203" t="str">
        <f>_xlfn.XLOOKUP(tblSales[[#This Row],[Customer_ID]],Customers!$A:$A,Customers!$B:$B,"Unknown")</f>
        <v>Naveen Gowda</v>
      </c>
      <c r="AF2203" t="str">
        <f>_xlfn.XLOOKUP(tblSales[[#This Row],[Customer_ID]],Customers!$A:$A,Customers!$J:$J,"Unknown")</f>
        <v>Regular</v>
      </c>
      <c r="AG2203" t="str">
        <f>_xlfn.XLOOKUP(tblSales[[#This Row],[Employee_ID]],Employees!$A:$A,Employees!$B:$B,"Unknown")</f>
        <v>Deepthi Iyengar</v>
      </c>
      <c r="AH2203">
        <f>IF(MONTH(tblSales[[#This Row],[Invoice Date]])&gt;=4,MONTH(tblSales[[#This Row],[Invoice Date]]),MONTH(tblSales[[#This Row],[Invoice Date]])+12)</f>
        <v>11</v>
      </c>
      <c r="AI2203" s="8">
        <f>DATE(YEAR(tblSales[[#This Row],[Invoice Date]]),MONTH(tblSales[[#This Row],[Invoice Date]]),1)</f>
        <v>45597</v>
      </c>
      <c r="AJ2203" t="str">
        <f>_xlfn.XLOOKUP(tblSales[[#This Row],[Product_ID]],Products!$A:$A,Products!$B:$B,"Unknown")</f>
        <v>W for Woman Cotton Saree Wine</v>
      </c>
      <c r="AK2203" s="9">
        <f>IFERROR(tblSales[[#This Row],[Profit]]/tblSales[[#This Row],[Sales Amount]],0)</f>
        <v>5.8591011244471915E-3</v>
      </c>
      <c r="AL2203" t="str">
        <f>IF(tblSales[[#This Row],[Discount %]]&lt;=5,"0-5%",
IF(tblSales[[#This Row],[Discount %]]&lt;=10,"5-10%",
IF(tblSales[[#This Row],[Discount %]]&lt;=15,"10-15%",
IF(tblSales[[#This Row],[Discount %]]&lt;=20,"15-20%","20%+"))))</f>
        <v>20%+</v>
      </c>
    </row>
    <row r="2204" spans="1:38">
      <c r="A2204" s="2" t="s">
        <v>4176</v>
      </c>
      <c r="B2204" s="11">
        <v>45591</v>
      </c>
      <c r="C2204" s="2" t="s">
        <v>931</v>
      </c>
      <c r="D2204" s="2" t="s">
        <v>440</v>
      </c>
      <c r="E2204" s="2" t="s">
        <v>453</v>
      </c>
      <c r="F2204" s="2" t="s">
        <v>182</v>
      </c>
      <c r="G2204" s="2">
        <v>1</v>
      </c>
      <c r="H2204" s="2">
        <v>437.28</v>
      </c>
      <c r="I2204" s="2">
        <v>5</v>
      </c>
      <c r="J2204" s="2">
        <v>21.86</v>
      </c>
      <c r="K2204" s="2">
        <v>5</v>
      </c>
      <c r="L2204" s="2">
        <v>20.77</v>
      </c>
      <c r="M2204" s="2">
        <v>436.19</v>
      </c>
      <c r="N2204" s="2">
        <v>315.13</v>
      </c>
      <c r="O2204" s="2">
        <f t="shared" si="86"/>
        <v>100.29</v>
      </c>
      <c r="P2204" s="2" t="s">
        <v>32</v>
      </c>
      <c r="Q2204" s="2" t="str">
        <f t="shared" si="85"/>
        <v>UPI</v>
      </c>
      <c r="R2204" s="2" t="s">
        <v>20</v>
      </c>
      <c r="S2204" s="2" t="s">
        <v>56</v>
      </c>
      <c r="T2204" s="2" t="s">
        <v>2429</v>
      </c>
      <c r="U2204" s="2" t="s">
        <v>60</v>
      </c>
      <c r="V2204" t="str">
        <f>TEXT(tblSales[[#This Row],[Invoice Date]],"mmm")</f>
        <v>Oct</v>
      </c>
      <c r="W2204">
        <f>MONTH(tblSales[[#This Row],[Invoice Date]])</f>
        <v>10</v>
      </c>
      <c r="X2204">
        <f>YEAR(tblSales[[#This Row],[Invoice Date]])</f>
        <v>2024</v>
      </c>
      <c r="Y2204" t="str">
        <f>TEXT(tblSales[[#This Row],[Invoice Date]],"mmm-yyyy")</f>
        <v>Oct-2024</v>
      </c>
      <c r="Z2204" t="str">
        <f>_xlfn.XLOOKUP(tblSales[[#This Row],[Product_ID]],Products!$A:$A,Products!$C:$C,"Women Dresses")</f>
        <v>Belts</v>
      </c>
      <c r="AA2204" t="str">
        <f>_xlfn.XLOOKUP(tblSales[[#This Row],[Product_ID]],Products!$A:$A,Products!$D:$D,"Unknown")</f>
        <v>Casual Belt</v>
      </c>
      <c r="AB2204" t="str">
        <f>_xlfn.XLOOKUP(tblSales[[#This Row],[Product_ID]],Products!$A:$A,Products!$E:$E,"Unknown")</f>
        <v>Nike</v>
      </c>
      <c r="AC2204" t="str">
        <f>_xlfn.XLOOKUP(tblSales[[#This Row],[Store_ID]],Stores!$A:$A,Stores!$B:$B,"Unknown")</f>
        <v>TrendMart Khammam Standard</v>
      </c>
      <c r="AD2204" t="str">
        <f>_xlfn.XLOOKUP(tblSales[[#This Row],[Store_ID]],Stores!$A:$A,Stores!$E:$E,"Unknown")</f>
        <v>South Zone 2</v>
      </c>
      <c r="AE2204" t="str">
        <f>_xlfn.XLOOKUP(tblSales[[#This Row],[Customer_ID]],Customers!$A:$A,Customers!$B:$B,"Unknown")</f>
        <v>Janani Murthy</v>
      </c>
      <c r="AF2204" t="str">
        <f>_xlfn.XLOOKUP(tblSales[[#This Row],[Customer_ID]],Customers!$A:$A,Customers!$J:$J,"Unknown")</f>
        <v>Regular</v>
      </c>
      <c r="AG2204" t="str">
        <f>_xlfn.XLOOKUP(tblSales[[#This Row],[Employee_ID]],Employees!$A:$A,Employees!$B:$B,"Unknown")</f>
        <v>Girish Sundaram</v>
      </c>
      <c r="AH2204">
        <f>IF(MONTH(tblSales[[#This Row],[Invoice Date]])&gt;=4,MONTH(tblSales[[#This Row],[Invoice Date]]),MONTH(tblSales[[#This Row],[Invoice Date]])+12)</f>
        <v>10</v>
      </c>
      <c r="AI2204" s="8">
        <f>DATE(YEAR(tblSales[[#This Row],[Invoice Date]]),MONTH(tblSales[[#This Row],[Invoice Date]]),1)</f>
        <v>45566</v>
      </c>
      <c r="AJ2204" t="str">
        <f>_xlfn.XLOOKUP(tblSales[[#This Row],[Product_ID]],Products!$A:$A,Products!$B:$B,"Unknown")</f>
        <v>Nike Casual Belt Olive</v>
      </c>
      <c r="AK2204" s="9">
        <f>IFERROR(tblSales[[#This Row],[Profit]]/tblSales[[#This Row],[Sales Amount]],0)</f>
        <v>0.22992274009032762</v>
      </c>
      <c r="AL2204" t="str">
        <f>IF(tblSales[[#This Row],[Discount %]]&lt;=5,"0-5%",
IF(tblSales[[#This Row],[Discount %]]&lt;=10,"5-10%",
IF(tblSales[[#This Row],[Discount %]]&lt;=15,"10-15%",
IF(tblSales[[#This Row],[Discount %]]&lt;=20,"15-20%","20%+"))))</f>
        <v>0-5%</v>
      </c>
    </row>
    <row r="2205" spans="1:38">
      <c r="A2205" s="2" t="s">
        <v>4177</v>
      </c>
      <c r="B2205" s="11">
        <v>45542</v>
      </c>
      <c r="C2205" s="2" t="s">
        <v>972</v>
      </c>
      <c r="D2205" s="2" t="s">
        <v>1833</v>
      </c>
      <c r="E2205" s="2" t="s">
        <v>109</v>
      </c>
      <c r="F2205" s="2" t="s">
        <v>523</v>
      </c>
      <c r="G2205" s="2">
        <v>1</v>
      </c>
      <c r="H2205" s="2">
        <v>1899.74</v>
      </c>
      <c r="I2205" s="2">
        <v>20</v>
      </c>
      <c r="J2205" s="2">
        <v>379.95</v>
      </c>
      <c r="K2205" s="2">
        <v>12</v>
      </c>
      <c r="L2205" s="2">
        <v>182.37</v>
      </c>
      <c r="M2205" s="2">
        <v>1702.16</v>
      </c>
      <c r="N2205" s="2">
        <v>1331.55</v>
      </c>
      <c r="O2205" s="2">
        <f t="shared" si="86"/>
        <v>188.24000000000012</v>
      </c>
      <c r="P2205" s="2" t="s">
        <v>32</v>
      </c>
      <c r="Q2205" s="2" t="str">
        <f t="shared" si="85"/>
        <v>UPI</v>
      </c>
      <c r="R2205" s="2" t="s">
        <v>20</v>
      </c>
      <c r="S2205" s="2" t="s">
        <v>56</v>
      </c>
      <c r="T2205" s="2" t="s">
        <v>2468</v>
      </c>
      <c r="U2205" s="2" t="s">
        <v>60</v>
      </c>
      <c r="V2205" t="str">
        <f>TEXT(tblSales[[#This Row],[Invoice Date]],"mmm")</f>
        <v>Sep</v>
      </c>
      <c r="W2205">
        <f>MONTH(tblSales[[#This Row],[Invoice Date]])</f>
        <v>9</v>
      </c>
      <c r="X2205">
        <f>YEAR(tblSales[[#This Row],[Invoice Date]])</f>
        <v>2024</v>
      </c>
      <c r="Y2205" t="str">
        <f>TEXT(tblSales[[#This Row],[Invoice Date]],"mmm-yyyy")</f>
        <v>Sep-2024</v>
      </c>
      <c r="Z2205" t="str">
        <f>_xlfn.XLOOKUP(tblSales[[#This Row],[Product_ID]],Products!$A:$A,Products!$C:$C,"Women Dresses")</f>
        <v>Women Sarees</v>
      </c>
      <c r="AA2205" t="str">
        <f>_xlfn.XLOOKUP(tblSales[[#This Row],[Product_ID]],Products!$A:$A,Products!$D:$D,"Unknown")</f>
        <v>Printed Saree</v>
      </c>
      <c r="AB2205" t="str">
        <f>_xlfn.XLOOKUP(tblSales[[#This Row],[Product_ID]],Products!$A:$A,Products!$E:$E,"Unknown")</f>
        <v>Sonata</v>
      </c>
      <c r="AC2205" t="str">
        <f>_xlfn.XLOOKUP(tblSales[[#This Row],[Store_ID]],Stores!$A:$A,Stores!$B:$B,"Unknown")</f>
        <v>TrendMart Vellore Standard</v>
      </c>
      <c r="AD2205" t="str">
        <f>_xlfn.XLOOKUP(tblSales[[#This Row],[Store_ID]],Stores!$A:$A,Stores!$E:$E,"Unknown")</f>
        <v>South Zone 1</v>
      </c>
      <c r="AE2205" t="str">
        <f>_xlfn.XLOOKUP(tblSales[[#This Row],[Customer_ID]],Customers!$A:$A,Customers!$B:$B,"Unknown")</f>
        <v>Bhagya Sharma</v>
      </c>
      <c r="AF2205" t="str">
        <f>_xlfn.XLOOKUP(tblSales[[#This Row],[Customer_ID]],Customers!$A:$A,Customers!$J:$J,"Unknown")</f>
        <v>Gold</v>
      </c>
      <c r="AG2205" t="str">
        <f>_xlfn.XLOOKUP(tblSales[[#This Row],[Employee_ID]],Employees!$A:$A,Employees!$B:$B,"Unknown")</f>
        <v>Vinod Hegde</v>
      </c>
      <c r="AH2205">
        <f>IF(MONTH(tblSales[[#This Row],[Invoice Date]])&gt;=4,MONTH(tblSales[[#This Row],[Invoice Date]]),MONTH(tblSales[[#This Row],[Invoice Date]])+12)</f>
        <v>9</v>
      </c>
      <c r="AI2205" s="8">
        <f>DATE(YEAR(tblSales[[#This Row],[Invoice Date]]),MONTH(tblSales[[#This Row],[Invoice Date]]),1)</f>
        <v>45536</v>
      </c>
      <c r="AJ2205" t="str">
        <f>_xlfn.XLOOKUP(tblSales[[#This Row],[Product_ID]],Products!$A:$A,Products!$B:$B,"Unknown")</f>
        <v>Sonata Printed Saree Peach</v>
      </c>
      <c r="AK2205" s="9">
        <f>IFERROR(tblSales[[#This Row],[Profit]]/tblSales[[#This Row],[Sales Amount]],0)</f>
        <v>0.11058889881092265</v>
      </c>
      <c r="AL2205" t="str">
        <f>IF(tblSales[[#This Row],[Discount %]]&lt;=5,"0-5%",
IF(tblSales[[#This Row],[Discount %]]&lt;=10,"5-10%",
IF(tblSales[[#This Row],[Discount %]]&lt;=15,"10-15%",
IF(tblSales[[#This Row],[Discount %]]&lt;=20,"15-20%","20%+"))))</f>
        <v>15-20%</v>
      </c>
    </row>
    <row r="2206" spans="1:38">
      <c r="A2206" s="2" t="s">
        <v>4178</v>
      </c>
      <c r="B2206" s="11">
        <v>45484</v>
      </c>
      <c r="C2206" s="2" t="s">
        <v>1573</v>
      </c>
      <c r="D2206" s="2" t="s">
        <v>1361</v>
      </c>
      <c r="E2206" s="2" t="s">
        <v>763</v>
      </c>
      <c r="F2206" s="2" t="s">
        <v>562</v>
      </c>
      <c r="G2206" s="2">
        <v>3</v>
      </c>
      <c r="H2206" s="2">
        <v>1172.3399999999999</v>
      </c>
      <c r="I2206" s="2">
        <v>25</v>
      </c>
      <c r="J2206" s="2">
        <v>879.25</v>
      </c>
      <c r="K2206" s="2">
        <v>12</v>
      </c>
      <c r="L2206" s="2">
        <v>316.52999999999997</v>
      </c>
      <c r="M2206" s="2">
        <v>2954.3</v>
      </c>
      <c r="N2206" s="2">
        <v>2295.69</v>
      </c>
      <c r="O2206" s="2">
        <f t="shared" si="86"/>
        <v>342.08000000000015</v>
      </c>
      <c r="P2206" s="2" t="s">
        <v>29</v>
      </c>
      <c r="Q2206" s="2" t="str">
        <f t="shared" si="85"/>
        <v>Debit Card</v>
      </c>
      <c r="R2206" s="2" t="s">
        <v>21</v>
      </c>
      <c r="S2206" s="2" t="s">
        <v>56</v>
      </c>
      <c r="T2206" s="2" t="s">
        <v>1934</v>
      </c>
      <c r="U2206" s="2" t="s">
        <v>59</v>
      </c>
      <c r="V2206" t="str">
        <f>TEXT(tblSales[[#This Row],[Invoice Date]],"mmm")</f>
        <v>Jul</v>
      </c>
      <c r="W2206">
        <f>MONTH(tblSales[[#This Row],[Invoice Date]])</f>
        <v>7</v>
      </c>
      <c r="X2206">
        <f>YEAR(tblSales[[#This Row],[Invoice Date]])</f>
        <v>2024</v>
      </c>
      <c r="Y2206" t="str">
        <f>TEXT(tblSales[[#This Row],[Invoice Date]],"mmm-yyyy")</f>
        <v>Jul-2024</v>
      </c>
      <c r="Z2206" t="str">
        <f>_xlfn.XLOOKUP(tblSales[[#This Row],[Product_ID]],Products!$A:$A,Products!$C:$C,"Women Dresses")</f>
        <v>Belts</v>
      </c>
      <c r="AA2206" t="str">
        <f>_xlfn.XLOOKUP(tblSales[[#This Row],[Product_ID]],Products!$A:$A,Products!$D:$D,"Unknown")</f>
        <v>Braided Belt</v>
      </c>
      <c r="AB2206" t="str">
        <f>_xlfn.XLOOKUP(tblSales[[#This Row],[Product_ID]],Products!$A:$A,Products!$E:$E,"Unknown")</f>
        <v>Pantaloons</v>
      </c>
      <c r="AC2206" t="str">
        <f>_xlfn.XLOOKUP(tblSales[[#This Row],[Store_ID]],Stores!$A:$A,Stores!$B:$B,"Unknown")</f>
        <v>TrendMart Madurai Mall Kiosk</v>
      </c>
      <c r="AD2206" t="str">
        <f>_xlfn.XLOOKUP(tblSales[[#This Row],[Store_ID]],Stores!$A:$A,Stores!$E:$E,"Unknown")</f>
        <v>South Zone 1</v>
      </c>
      <c r="AE2206" t="str">
        <f>_xlfn.XLOOKUP(tblSales[[#This Row],[Customer_ID]],Customers!$A:$A,Customers!$B:$B,"Unknown")</f>
        <v>Nisha Rao</v>
      </c>
      <c r="AF2206" t="str">
        <f>_xlfn.XLOOKUP(tblSales[[#This Row],[Customer_ID]],Customers!$A:$A,Customers!$J:$J,"Unknown")</f>
        <v>Regular</v>
      </c>
      <c r="AG2206" t="str">
        <f>_xlfn.XLOOKUP(tblSales[[#This Row],[Employee_ID]],Employees!$A:$A,Employees!$B:$B,"Unknown")</f>
        <v>Vikram Bhat</v>
      </c>
      <c r="AH2206">
        <f>IF(MONTH(tblSales[[#This Row],[Invoice Date]])&gt;=4,MONTH(tblSales[[#This Row],[Invoice Date]]),MONTH(tblSales[[#This Row],[Invoice Date]])+12)</f>
        <v>7</v>
      </c>
      <c r="AI2206" s="8">
        <f>DATE(YEAR(tblSales[[#This Row],[Invoice Date]]),MONTH(tblSales[[#This Row],[Invoice Date]]),1)</f>
        <v>45474</v>
      </c>
      <c r="AJ2206" t="str">
        <f>_xlfn.XLOOKUP(tblSales[[#This Row],[Product_ID]],Products!$A:$A,Products!$B:$B,"Unknown")</f>
        <v>Pantaloons Braided Belt Brown</v>
      </c>
      <c r="AK2206" s="9">
        <f>IFERROR(tblSales[[#This Row],[Profit]]/tblSales[[#This Row],[Sales Amount]],0)</f>
        <v>0.11579054259892364</v>
      </c>
      <c r="AL2206" t="str">
        <f>IF(tblSales[[#This Row],[Discount %]]&lt;=5,"0-5%",
IF(tblSales[[#This Row],[Discount %]]&lt;=10,"5-10%",
IF(tblSales[[#This Row],[Discount %]]&lt;=15,"10-15%",
IF(tblSales[[#This Row],[Discount %]]&lt;=20,"15-20%","20%+"))))</f>
        <v>20%+</v>
      </c>
    </row>
    <row r="2207" spans="1:38">
      <c r="A2207" s="2" t="s">
        <v>4179</v>
      </c>
      <c r="B2207" s="11">
        <v>45466</v>
      </c>
      <c r="C2207" s="2" t="s">
        <v>3168</v>
      </c>
      <c r="D2207" s="2" t="s">
        <v>1171</v>
      </c>
      <c r="E2207" s="2" t="s">
        <v>668</v>
      </c>
      <c r="F2207" s="2" t="s">
        <v>122</v>
      </c>
      <c r="G2207" s="2">
        <v>3</v>
      </c>
      <c r="H2207" s="2">
        <v>2929.85</v>
      </c>
      <c r="I2207" s="2">
        <v>5</v>
      </c>
      <c r="J2207" s="2">
        <v>439.48</v>
      </c>
      <c r="K2207" s="2">
        <v>12</v>
      </c>
      <c r="L2207" s="2">
        <v>1002.01</v>
      </c>
      <c r="M2207" s="2">
        <v>9352.08</v>
      </c>
      <c r="N2207" s="2">
        <v>6119.1</v>
      </c>
      <c r="O2207" s="2">
        <f t="shared" si="86"/>
        <v>2230.9699999999993</v>
      </c>
      <c r="P2207" s="2" t="s">
        <v>32</v>
      </c>
      <c r="Q2207" s="2" t="str">
        <f t="shared" si="85"/>
        <v>UPI</v>
      </c>
      <c r="R2207" s="2" t="s">
        <v>21</v>
      </c>
      <c r="S2207" s="2" t="s">
        <v>56</v>
      </c>
      <c r="T2207" s="2" t="s">
        <v>665</v>
      </c>
      <c r="U2207" s="2" t="s">
        <v>60</v>
      </c>
      <c r="V2207" t="str">
        <f>TEXT(tblSales[[#This Row],[Invoice Date]],"mmm")</f>
        <v>Jun</v>
      </c>
      <c r="W2207">
        <f>MONTH(tblSales[[#This Row],[Invoice Date]])</f>
        <v>6</v>
      </c>
      <c r="X2207">
        <f>YEAR(tblSales[[#This Row],[Invoice Date]])</f>
        <v>2024</v>
      </c>
      <c r="Y2207" t="str">
        <f>TEXT(tblSales[[#This Row],[Invoice Date]],"mmm-yyyy")</f>
        <v>Jun-2024</v>
      </c>
      <c r="Z2207" t="str">
        <f>_xlfn.XLOOKUP(tblSales[[#This Row],[Product_ID]],Products!$A:$A,Products!$C:$C,"Women Dresses")</f>
        <v>Watches</v>
      </c>
      <c r="AA2207" t="str">
        <f>_xlfn.XLOOKUP(tblSales[[#This Row],[Product_ID]],Products!$A:$A,Products!$D:$D,"Unknown")</f>
        <v>Digital Watch</v>
      </c>
      <c r="AB2207" t="str">
        <f>_xlfn.XLOOKUP(tblSales[[#This Row],[Product_ID]],Products!$A:$A,Products!$E:$E,"Unknown")</f>
        <v>Fossil</v>
      </c>
      <c r="AC2207" t="str">
        <f>_xlfn.XLOOKUP(tblSales[[#This Row],[Store_ID]],Stores!$A:$A,Stores!$B:$B,"Unknown")</f>
        <v>TrendMart Kollam Flagship</v>
      </c>
      <c r="AD2207" t="str">
        <f>_xlfn.XLOOKUP(tblSales[[#This Row],[Store_ID]],Stores!$A:$A,Stores!$E:$E,"Unknown")</f>
        <v>South Zone 1</v>
      </c>
      <c r="AE2207" t="str">
        <f>_xlfn.XLOOKUP(tblSales[[#This Row],[Customer_ID]],Customers!$A:$A,Customers!$B:$B,"Unknown")</f>
        <v>Anil Gopalakrishnan</v>
      </c>
      <c r="AF2207" t="str">
        <f>_xlfn.XLOOKUP(tblSales[[#This Row],[Customer_ID]],Customers!$A:$A,Customers!$J:$J,"Unknown")</f>
        <v>Regular</v>
      </c>
      <c r="AG2207" t="str">
        <f>_xlfn.XLOOKUP(tblSales[[#This Row],[Employee_ID]],Employees!$A:$A,Employees!$B:$B,"Unknown")</f>
        <v>Rahul Krishnan</v>
      </c>
      <c r="AH2207">
        <f>IF(MONTH(tblSales[[#This Row],[Invoice Date]])&gt;=4,MONTH(tblSales[[#This Row],[Invoice Date]]),MONTH(tblSales[[#This Row],[Invoice Date]])+12)</f>
        <v>6</v>
      </c>
      <c r="AI2207" s="8">
        <f>DATE(YEAR(tblSales[[#This Row],[Invoice Date]]),MONTH(tblSales[[#This Row],[Invoice Date]]),1)</f>
        <v>45444</v>
      </c>
      <c r="AJ2207" t="str">
        <f>_xlfn.XLOOKUP(tblSales[[#This Row],[Product_ID]],Products!$A:$A,Products!$B:$B,"Unknown")</f>
        <v>Fossil Digital Watch Maroon</v>
      </c>
      <c r="AK2207" s="9">
        <f>IFERROR(tblSales[[#This Row],[Profit]]/tblSales[[#This Row],[Sales Amount]],0)</f>
        <v>0.23855334855989249</v>
      </c>
      <c r="AL2207" t="str">
        <f>IF(tblSales[[#This Row],[Discount %]]&lt;=5,"0-5%",
IF(tblSales[[#This Row],[Discount %]]&lt;=10,"5-10%",
IF(tblSales[[#This Row],[Discount %]]&lt;=15,"10-15%",
IF(tblSales[[#This Row],[Discount %]]&lt;=20,"15-20%","20%+"))))</f>
        <v>0-5%</v>
      </c>
    </row>
    <row r="2208" spans="1:38">
      <c r="A2208" s="2" t="s">
        <v>4180</v>
      </c>
      <c r="B2208" s="11">
        <v>45590</v>
      </c>
      <c r="C2208" s="2" t="s">
        <v>1844</v>
      </c>
      <c r="D2208" s="2" t="s">
        <v>1244</v>
      </c>
      <c r="E2208" s="2" t="s">
        <v>1412</v>
      </c>
      <c r="F2208" s="2" t="s">
        <v>172</v>
      </c>
      <c r="G2208" s="2">
        <v>4</v>
      </c>
      <c r="H2208" s="2">
        <v>539.52</v>
      </c>
      <c r="I2208" s="2">
        <v>0</v>
      </c>
      <c r="J2208" s="2">
        <v>0</v>
      </c>
      <c r="K2208" s="2">
        <v>5</v>
      </c>
      <c r="L2208" s="2">
        <v>107.9</v>
      </c>
      <c r="M2208" s="2">
        <v>2265.98</v>
      </c>
      <c r="N2208" s="2">
        <v>1395</v>
      </c>
      <c r="O2208" s="2">
        <f t="shared" si="86"/>
        <v>763.08</v>
      </c>
      <c r="P2208" s="2" t="s">
        <v>30</v>
      </c>
      <c r="Q2208" s="2" t="str">
        <f t="shared" si="85"/>
        <v>EMI</v>
      </c>
      <c r="R2208" s="2" t="s">
        <v>20</v>
      </c>
      <c r="S2208" s="2" t="s">
        <v>56</v>
      </c>
      <c r="T2208" s="2" t="s">
        <v>587</v>
      </c>
      <c r="U2208" s="2" t="s">
        <v>59</v>
      </c>
      <c r="V2208" t="str">
        <f>TEXT(tblSales[[#This Row],[Invoice Date]],"mmm")</f>
        <v>Oct</v>
      </c>
      <c r="W2208">
        <f>MONTH(tblSales[[#This Row],[Invoice Date]])</f>
        <v>10</v>
      </c>
      <c r="X2208">
        <f>YEAR(tblSales[[#This Row],[Invoice Date]])</f>
        <v>2024</v>
      </c>
      <c r="Y2208" t="str">
        <f>TEXT(tblSales[[#This Row],[Invoice Date]],"mmm-yyyy")</f>
        <v>Oct-2024</v>
      </c>
      <c r="Z2208" t="str">
        <f>_xlfn.XLOOKUP(tblSales[[#This Row],[Product_ID]],Products!$A:$A,Products!$C:$C,"Women Dresses")</f>
        <v>Men T-Shirts</v>
      </c>
      <c r="AA2208" t="str">
        <f>_xlfn.XLOOKUP(tblSales[[#This Row],[Product_ID]],Products!$A:$A,Products!$D:$D,"Unknown")</f>
        <v>Polo</v>
      </c>
      <c r="AB2208" t="str">
        <f>_xlfn.XLOOKUP(tblSales[[#This Row],[Product_ID]],Products!$A:$A,Products!$E:$E,"Unknown")</f>
        <v>Metro Shoes</v>
      </c>
      <c r="AC2208" t="str">
        <f>_xlfn.XLOOKUP(tblSales[[#This Row],[Store_ID]],Stores!$A:$A,Stores!$B:$B,"Unknown")</f>
        <v>TrendMart Kozhikode Mall Kiosk</v>
      </c>
      <c r="AD2208" t="str">
        <f>_xlfn.XLOOKUP(tblSales[[#This Row],[Store_ID]],Stores!$A:$A,Stores!$E:$E,"Unknown")</f>
        <v>South Zone 1</v>
      </c>
      <c r="AE2208" t="str">
        <f>_xlfn.XLOOKUP(tblSales[[#This Row],[Customer_ID]],Customers!$A:$A,Customers!$B:$B,"Unknown")</f>
        <v>Vidya Murthy</v>
      </c>
      <c r="AF2208" t="str">
        <f>_xlfn.XLOOKUP(tblSales[[#This Row],[Customer_ID]],Customers!$A:$A,Customers!$J:$J,"Unknown")</f>
        <v>Regular</v>
      </c>
      <c r="AG2208" t="str">
        <f>_xlfn.XLOOKUP(tblSales[[#This Row],[Employee_ID]],Employees!$A:$A,Employees!$B:$B,"Unknown")</f>
        <v>Eswar Prasad</v>
      </c>
      <c r="AH2208">
        <f>IF(MONTH(tblSales[[#This Row],[Invoice Date]])&gt;=4,MONTH(tblSales[[#This Row],[Invoice Date]]),MONTH(tblSales[[#This Row],[Invoice Date]])+12)</f>
        <v>10</v>
      </c>
      <c r="AI2208" s="8">
        <f>DATE(YEAR(tblSales[[#This Row],[Invoice Date]]),MONTH(tblSales[[#This Row],[Invoice Date]]),1)</f>
        <v>45566</v>
      </c>
      <c r="AJ2208" t="str">
        <f>_xlfn.XLOOKUP(tblSales[[#This Row],[Product_ID]],Products!$A:$A,Products!$B:$B,"Unknown")</f>
        <v>Metro Shoes Polo Purple</v>
      </c>
      <c r="AK2208" s="9">
        <f>IFERROR(tblSales[[#This Row],[Profit]]/tblSales[[#This Row],[Sales Amount]],0)</f>
        <v>0.33675495811966566</v>
      </c>
      <c r="AL2208" t="str">
        <f>IF(tblSales[[#This Row],[Discount %]]&lt;=5,"0-5%",
IF(tblSales[[#This Row],[Discount %]]&lt;=10,"5-10%",
IF(tblSales[[#This Row],[Discount %]]&lt;=15,"10-15%",
IF(tblSales[[#This Row],[Discount %]]&lt;=20,"15-20%","20%+"))))</f>
        <v>0-5%</v>
      </c>
    </row>
    <row r="2209" spans="1:38">
      <c r="A2209" s="2" t="s">
        <v>4181</v>
      </c>
      <c r="B2209" s="11">
        <v>45470</v>
      </c>
      <c r="C2209" s="2" t="s">
        <v>3443</v>
      </c>
      <c r="D2209" s="2" t="s">
        <v>577</v>
      </c>
      <c r="E2209" s="2" t="s">
        <v>301</v>
      </c>
      <c r="F2209" s="2" t="s">
        <v>182</v>
      </c>
      <c r="G2209" s="2">
        <v>3</v>
      </c>
      <c r="H2209" s="2">
        <v>678.89</v>
      </c>
      <c r="I2209" s="2">
        <v>25</v>
      </c>
      <c r="J2209" s="2">
        <v>509.17</v>
      </c>
      <c r="K2209" s="2">
        <v>5</v>
      </c>
      <c r="L2209" s="2">
        <v>76.38</v>
      </c>
      <c r="M2209" s="2">
        <v>1603.88</v>
      </c>
      <c r="N2209" s="2">
        <v>1253.76</v>
      </c>
      <c r="O2209" s="2">
        <f t="shared" si="86"/>
        <v>273.74000000000012</v>
      </c>
      <c r="P2209" s="2" t="s">
        <v>29</v>
      </c>
      <c r="Q2209" s="2" t="str">
        <f t="shared" si="85"/>
        <v>Debit Card</v>
      </c>
      <c r="R2209" s="2" t="s">
        <v>20</v>
      </c>
      <c r="S2209" s="2" t="s">
        <v>56</v>
      </c>
      <c r="T2209" s="2" t="s">
        <v>2534</v>
      </c>
      <c r="U2209" s="2" t="s">
        <v>59</v>
      </c>
      <c r="V2209" t="str">
        <f>TEXT(tblSales[[#This Row],[Invoice Date]],"mmm")</f>
        <v>Jun</v>
      </c>
      <c r="W2209">
        <f>MONTH(tblSales[[#This Row],[Invoice Date]])</f>
        <v>6</v>
      </c>
      <c r="X2209">
        <f>YEAR(tblSales[[#This Row],[Invoice Date]])</f>
        <v>2024</v>
      </c>
      <c r="Y2209" t="str">
        <f>TEXT(tblSales[[#This Row],[Invoice Date]],"mmm-yyyy")</f>
        <v>Jun-2024</v>
      </c>
      <c r="Z2209" t="str">
        <f>_xlfn.XLOOKUP(tblSales[[#This Row],[Product_ID]],Products!$A:$A,Products!$C:$C,"Women Dresses")</f>
        <v>Men T-Shirts</v>
      </c>
      <c r="AA2209" t="str">
        <f>_xlfn.XLOOKUP(tblSales[[#This Row],[Product_ID]],Products!$A:$A,Products!$D:$D,"Unknown")</f>
        <v>Graphic Tee</v>
      </c>
      <c r="AB2209" t="str">
        <f>_xlfn.XLOOKUP(tblSales[[#This Row],[Product_ID]],Products!$A:$A,Products!$E:$E,"Unknown")</f>
        <v>Reebok</v>
      </c>
      <c r="AC2209" t="str">
        <f>_xlfn.XLOOKUP(tblSales[[#This Row],[Store_ID]],Stores!$A:$A,Stores!$B:$B,"Unknown")</f>
        <v>TrendMart Kochi Standard</v>
      </c>
      <c r="AD2209" t="str">
        <f>_xlfn.XLOOKUP(tblSales[[#This Row],[Store_ID]],Stores!$A:$A,Stores!$E:$E,"Unknown")</f>
        <v>South Zone 1</v>
      </c>
      <c r="AE2209" t="str">
        <f>_xlfn.XLOOKUP(tblSales[[#This Row],[Customer_ID]],Customers!$A:$A,Customers!$B:$B,"Unknown")</f>
        <v>Unknown</v>
      </c>
      <c r="AF2209" t="str">
        <f>_xlfn.XLOOKUP(tblSales[[#This Row],[Customer_ID]],Customers!$A:$A,Customers!$J:$J,"Unknown")</f>
        <v>Unknown</v>
      </c>
      <c r="AG2209" t="str">
        <f>_xlfn.XLOOKUP(tblSales[[#This Row],[Employee_ID]],Employees!$A:$A,Employees!$B:$B,"Unknown")</f>
        <v>Girish Sundaram</v>
      </c>
      <c r="AH2209">
        <f>IF(MONTH(tblSales[[#This Row],[Invoice Date]])&gt;=4,MONTH(tblSales[[#This Row],[Invoice Date]]),MONTH(tblSales[[#This Row],[Invoice Date]])+12)</f>
        <v>6</v>
      </c>
      <c r="AI2209" s="8">
        <f>DATE(YEAR(tblSales[[#This Row],[Invoice Date]]),MONTH(tblSales[[#This Row],[Invoice Date]]),1)</f>
        <v>45444</v>
      </c>
      <c r="AJ2209" t="str">
        <f>_xlfn.XLOOKUP(tblSales[[#This Row],[Product_ID]],Products!$A:$A,Products!$B:$B,"Unknown")</f>
        <v>Reebok Graphic Tee Cream</v>
      </c>
      <c r="AK2209" s="9">
        <f>IFERROR(tblSales[[#This Row],[Profit]]/tblSales[[#This Row],[Sales Amount]],0)</f>
        <v>0.17067361648003598</v>
      </c>
      <c r="AL2209" t="str">
        <f>IF(tblSales[[#This Row],[Discount %]]&lt;=5,"0-5%",
IF(tblSales[[#This Row],[Discount %]]&lt;=10,"5-10%",
IF(tblSales[[#This Row],[Discount %]]&lt;=15,"10-15%",
IF(tblSales[[#This Row],[Discount %]]&lt;=20,"15-20%","20%+"))))</f>
        <v>20%+</v>
      </c>
    </row>
    <row r="2210" spans="1:38">
      <c r="A2210" s="2" t="s">
        <v>4182</v>
      </c>
      <c r="B2210" s="11">
        <v>45514</v>
      </c>
      <c r="C2210" s="2" t="s">
        <v>2548</v>
      </c>
      <c r="D2210" s="2" t="s">
        <v>2617</v>
      </c>
      <c r="E2210" s="2" t="s">
        <v>796</v>
      </c>
      <c r="F2210" s="2" t="s">
        <v>98</v>
      </c>
      <c r="G2210" s="2">
        <v>2</v>
      </c>
      <c r="H2210" s="2">
        <v>1560.78</v>
      </c>
      <c r="I2210" s="2">
        <v>10</v>
      </c>
      <c r="J2210" s="2">
        <v>312.16000000000003</v>
      </c>
      <c r="K2210" s="2">
        <v>12</v>
      </c>
      <c r="L2210" s="2">
        <v>337.13</v>
      </c>
      <c r="M2210" s="2">
        <v>3146.53</v>
      </c>
      <c r="N2210" s="2">
        <v>1943.74</v>
      </c>
      <c r="O2210" s="2">
        <f t="shared" si="86"/>
        <v>865.6600000000002</v>
      </c>
      <c r="P2210" s="2" t="s">
        <v>27</v>
      </c>
      <c r="Q2210" s="2" t="str">
        <f t="shared" si="85"/>
        <v>Cash</v>
      </c>
      <c r="R2210" s="2" t="s">
        <v>21</v>
      </c>
      <c r="S2210" s="2" t="s">
        <v>56</v>
      </c>
      <c r="T2210" s="2" t="s">
        <v>2577</v>
      </c>
      <c r="U2210" s="2" t="s">
        <v>60</v>
      </c>
      <c r="V2210" t="str">
        <f>TEXT(tblSales[[#This Row],[Invoice Date]],"mmm")</f>
        <v>Aug</v>
      </c>
      <c r="W2210">
        <f>MONTH(tblSales[[#This Row],[Invoice Date]])</f>
        <v>8</v>
      </c>
      <c r="X2210">
        <f>YEAR(tblSales[[#This Row],[Invoice Date]])</f>
        <v>2024</v>
      </c>
      <c r="Y2210" t="str">
        <f>TEXT(tblSales[[#This Row],[Invoice Date]],"mmm-yyyy")</f>
        <v>Aug-2024</v>
      </c>
      <c r="Z2210" t="str">
        <f>_xlfn.XLOOKUP(tblSales[[#This Row],[Product_ID]],Products!$A:$A,Products!$C:$C,"Women Dresses")</f>
        <v>Men Ethnic</v>
      </c>
      <c r="AA2210" t="str">
        <f>_xlfn.XLOOKUP(tblSales[[#This Row],[Product_ID]],Products!$A:$A,Products!$D:$D,"Unknown")</f>
        <v>Nehru Jacket</v>
      </c>
      <c r="AB2210" t="str">
        <f>_xlfn.XLOOKUP(tblSales[[#This Row],[Product_ID]],Products!$A:$A,Products!$E:$E,"Unknown")</f>
        <v>Max Fashion</v>
      </c>
      <c r="AC2210" t="str">
        <f>_xlfn.XLOOKUP(tblSales[[#This Row],[Store_ID]],Stores!$A:$A,Stores!$B:$B,"Unknown")</f>
        <v>TrendMart Shivamogga Standard</v>
      </c>
      <c r="AD2210" t="str">
        <f>_xlfn.XLOOKUP(tblSales[[#This Row],[Store_ID]],Stores!$A:$A,Stores!$E:$E,"Unknown")</f>
        <v>South Zone 2</v>
      </c>
      <c r="AE2210" t="str">
        <f>_xlfn.XLOOKUP(tblSales[[#This Row],[Customer_ID]],Customers!$A:$A,Customers!$B:$B,"Unknown")</f>
        <v>Pandian Iyer</v>
      </c>
      <c r="AF2210" t="str">
        <f>_xlfn.XLOOKUP(tblSales[[#This Row],[Customer_ID]],Customers!$A:$A,Customers!$J:$J,"Unknown")</f>
        <v>Gold</v>
      </c>
      <c r="AG2210" t="str">
        <f>_xlfn.XLOOKUP(tblSales[[#This Row],[Employee_ID]],Employees!$A:$A,Employees!$B:$B,"Unknown")</f>
        <v>Deepthi Iyengar</v>
      </c>
      <c r="AH2210">
        <f>IF(MONTH(tblSales[[#This Row],[Invoice Date]])&gt;=4,MONTH(tblSales[[#This Row],[Invoice Date]]),MONTH(tblSales[[#This Row],[Invoice Date]])+12)</f>
        <v>8</v>
      </c>
      <c r="AI2210" s="8">
        <f>DATE(YEAR(tblSales[[#This Row],[Invoice Date]]),MONTH(tblSales[[#This Row],[Invoice Date]]),1)</f>
        <v>45505</v>
      </c>
      <c r="AJ2210" t="str">
        <f>_xlfn.XLOOKUP(tblSales[[#This Row],[Product_ID]],Products!$A:$A,Products!$B:$B,"Unknown")</f>
        <v>Max Fashion Nehru Jacket Purple</v>
      </c>
      <c r="AK2210" s="9">
        <f>IFERROR(tblSales[[#This Row],[Profit]]/tblSales[[#This Row],[Sales Amount]],0)</f>
        <v>0.27511576244307223</v>
      </c>
      <c r="AL2210" t="str">
        <f>IF(tblSales[[#This Row],[Discount %]]&lt;=5,"0-5%",
IF(tblSales[[#This Row],[Discount %]]&lt;=10,"5-10%",
IF(tblSales[[#This Row],[Discount %]]&lt;=15,"10-15%",
IF(tblSales[[#This Row],[Discount %]]&lt;=20,"15-20%","20%+"))))</f>
        <v>5-10%</v>
      </c>
    </row>
    <row r="2211" spans="1:38">
      <c r="A2211" s="2" t="s">
        <v>4183</v>
      </c>
      <c r="B2211" s="11">
        <v>45393</v>
      </c>
      <c r="C2211" s="2" t="s">
        <v>1132</v>
      </c>
      <c r="D2211" s="2" t="s">
        <v>543</v>
      </c>
      <c r="E2211" s="2" t="s">
        <v>329</v>
      </c>
      <c r="F2211" s="2" t="s">
        <v>134</v>
      </c>
      <c r="G2211" s="2">
        <v>3</v>
      </c>
      <c r="H2211" s="2">
        <v>990.78</v>
      </c>
      <c r="I2211" s="2">
        <v>5</v>
      </c>
      <c r="J2211" s="2">
        <v>148.62</v>
      </c>
      <c r="K2211" s="2">
        <v>5</v>
      </c>
      <c r="L2211" s="2">
        <v>141.19</v>
      </c>
      <c r="M2211" s="2">
        <v>2964.91</v>
      </c>
      <c r="N2211" s="2">
        <v>1936.77</v>
      </c>
      <c r="O2211" s="2">
        <f t="shared" si="86"/>
        <v>886.94999999999982</v>
      </c>
      <c r="P2211" s="2" t="s">
        <v>29</v>
      </c>
      <c r="Q2211" s="2" t="str">
        <f t="shared" si="85"/>
        <v>Debit Card</v>
      </c>
      <c r="R2211" s="2" t="s">
        <v>20</v>
      </c>
      <c r="S2211" s="2" t="s">
        <v>56</v>
      </c>
      <c r="T2211" s="2" t="s">
        <v>2105</v>
      </c>
      <c r="U2211" s="2" t="s">
        <v>59</v>
      </c>
      <c r="V2211" t="str">
        <f>TEXT(tblSales[[#This Row],[Invoice Date]],"mmm")</f>
        <v>Apr</v>
      </c>
      <c r="W2211">
        <f>MONTH(tblSales[[#This Row],[Invoice Date]])</f>
        <v>4</v>
      </c>
      <c r="X2211">
        <f>YEAR(tblSales[[#This Row],[Invoice Date]])</f>
        <v>2024</v>
      </c>
      <c r="Y2211" t="str">
        <f>TEXT(tblSales[[#This Row],[Invoice Date]],"mmm-yyyy")</f>
        <v>Apr-2024</v>
      </c>
      <c r="Z2211" t="str">
        <f>_xlfn.XLOOKUP(tblSales[[#This Row],[Product_ID]],Products!$A:$A,Products!$C:$C,"Women Dresses")</f>
        <v>Men Shirts</v>
      </c>
      <c r="AA2211" t="str">
        <f>_xlfn.XLOOKUP(tblSales[[#This Row],[Product_ID]],Products!$A:$A,Products!$D:$D,"Unknown")</f>
        <v>Formal Shirt</v>
      </c>
      <c r="AB2211" t="str">
        <f>_xlfn.XLOOKUP(tblSales[[#This Row],[Product_ID]],Products!$A:$A,Products!$E:$E,"Unknown")</f>
        <v>Van Heusen</v>
      </c>
      <c r="AC2211" t="str">
        <f>_xlfn.XLOOKUP(tblSales[[#This Row],[Store_ID]],Stores!$A:$A,Stores!$B:$B,"Unknown")</f>
        <v>TrendMart Kannur Outlet</v>
      </c>
      <c r="AD2211" t="str">
        <f>_xlfn.XLOOKUP(tblSales[[#This Row],[Store_ID]],Stores!$A:$A,Stores!$E:$E,"Unknown")</f>
        <v>South Zone 1</v>
      </c>
      <c r="AE2211" t="str">
        <f>_xlfn.XLOOKUP(tblSales[[#This Row],[Customer_ID]],Customers!$A:$A,Customers!$B:$B,"Unknown")</f>
        <v>Tejaswini Kamath</v>
      </c>
      <c r="AF2211" t="str">
        <f>_xlfn.XLOOKUP(tblSales[[#This Row],[Customer_ID]],Customers!$A:$A,Customers!$J:$J,"Unknown")</f>
        <v>Gold</v>
      </c>
      <c r="AG2211" t="str">
        <f>_xlfn.XLOOKUP(tblSales[[#This Row],[Employee_ID]],Employees!$A:$A,Employees!$B:$B,"Unknown")</f>
        <v>Chandran Krishnan</v>
      </c>
      <c r="AH2211">
        <f>IF(MONTH(tblSales[[#This Row],[Invoice Date]])&gt;=4,MONTH(tblSales[[#This Row],[Invoice Date]]),MONTH(tblSales[[#This Row],[Invoice Date]])+12)</f>
        <v>4</v>
      </c>
      <c r="AI2211" s="8">
        <f>DATE(YEAR(tblSales[[#This Row],[Invoice Date]]),MONTH(tblSales[[#This Row],[Invoice Date]]),1)</f>
        <v>45383</v>
      </c>
      <c r="AJ2211" t="str">
        <f>_xlfn.XLOOKUP(tblSales[[#This Row],[Product_ID]],Products!$A:$A,Products!$B:$B,"Unknown")</f>
        <v>Van Heusen Formal Shirt Olive</v>
      </c>
      <c r="AK2211" s="9">
        <f>IFERROR(tblSales[[#This Row],[Profit]]/tblSales[[#This Row],[Sales Amount]],0)</f>
        <v>0.29914904668269859</v>
      </c>
      <c r="AL2211" t="str">
        <f>IF(tblSales[[#This Row],[Discount %]]&lt;=5,"0-5%",
IF(tblSales[[#This Row],[Discount %]]&lt;=10,"5-10%",
IF(tblSales[[#This Row],[Discount %]]&lt;=15,"10-15%",
IF(tblSales[[#This Row],[Discount %]]&lt;=20,"15-20%","20%+"))))</f>
        <v>0-5%</v>
      </c>
    </row>
    <row r="2212" spans="1:38">
      <c r="A2212" s="2" t="s">
        <v>4184</v>
      </c>
      <c r="B2212" s="11">
        <v>45453</v>
      </c>
      <c r="C2212" s="2" t="s">
        <v>1880</v>
      </c>
      <c r="D2212" s="2" t="s">
        <v>1771</v>
      </c>
      <c r="E2212" s="2" t="s">
        <v>121</v>
      </c>
      <c r="F2212" s="2" t="s">
        <v>140</v>
      </c>
      <c r="G2212" s="2">
        <v>3</v>
      </c>
      <c r="H2212" s="2">
        <v>1332.94</v>
      </c>
      <c r="I2212" s="2">
        <v>0</v>
      </c>
      <c r="J2212" s="2">
        <v>0</v>
      </c>
      <c r="K2212" s="2">
        <v>12</v>
      </c>
      <c r="L2212" s="2">
        <v>479.86</v>
      </c>
      <c r="M2212" s="2">
        <v>4478.68</v>
      </c>
      <c r="N2212" s="2">
        <v>2718.9</v>
      </c>
      <c r="O2212" s="2">
        <f t="shared" si="86"/>
        <v>1279.92</v>
      </c>
      <c r="P2212" s="2" t="s">
        <v>32</v>
      </c>
      <c r="Q2212" s="2" t="str">
        <f t="shared" si="85"/>
        <v>UPI</v>
      </c>
      <c r="R2212" s="2" t="s">
        <v>20</v>
      </c>
      <c r="S2212" s="2" t="s">
        <v>56</v>
      </c>
      <c r="T2212" s="2" t="s">
        <v>1988</v>
      </c>
      <c r="U2212" s="2" t="s">
        <v>59</v>
      </c>
      <c r="V2212" t="str">
        <f>TEXT(tblSales[[#This Row],[Invoice Date]],"mmm")</f>
        <v>Jun</v>
      </c>
      <c r="W2212">
        <f>MONTH(tblSales[[#This Row],[Invoice Date]])</f>
        <v>6</v>
      </c>
      <c r="X2212">
        <f>YEAR(tblSales[[#This Row],[Invoice Date]])</f>
        <v>2024</v>
      </c>
      <c r="Y2212" t="str">
        <f>TEXT(tblSales[[#This Row],[Invoice Date]],"mmm-yyyy")</f>
        <v>Jun-2024</v>
      </c>
      <c r="Z2212" t="str">
        <f>_xlfn.XLOOKUP(tblSales[[#This Row],[Product_ID]],Products!$A:$A,Products!$C:$C,"Women Dresses")</f>
        <v>Wallets</v>
      </c>
      <c r="AA2212" t="str">
        <f>_xlfn.XLOOKUP(tblSales[[#This Row],[Product_ID]],Products!$A:$A,Products!$D:$D,"Unknown")</f>
        <v>Card Holder</v>
      </c>
      <c r="AB2212" t="str">
        <f>_xlfn.XLOOKUP(tblSales[[#This Row],[Product_ID]],Products!$A:$A,Products!$E:$E,"Unknown")</f>
        <v>Louis Philippe</v>
      </c>
      <c r="AC2212" t="str">
        <f>_xlfn.XLOOKUP(tblSales[[#This Row],[Store_ID]],Stores!$A:$A,Stores!$B:$B,"Unknown")</f>
        <v>TrendMart Kurnool High Street</v>
      </c>
      <c r="AD2212" t="str">
        <f>_xlfn.XLOOKUP(tblSales[[#This Row],[Store_ID]],Stores!$A:$A,Stores!$E:$E,"Unknown")</f>
        <v>South Zone 3</v>
      </c>
      <c r="AE2212" t="str">
        <f>_xlfn.XLOOKUP(tblSales[[#This Row],[Customer_ID]],Customers!$A:$A,Customers!$B:$B,"Unknown")</f>
        <v>Vinod Hegde</v>
      </c>
      <c r="AF2212" t="str">
        <f>_xlfn.XLOOKUP(tblSales[[#This Row],[Customer_ID]],Customers!$A:$A,Customers!$J:$J,"Unknown")</f>
        <v>Silver</v>
      </c>
      <c r="AG2212" t="str">
        <f>_xlfn.XLOOKUP(tblSales[[#This Row],[Employee_ID]],Employees!$A:$A,Employees!$B:$B,"Unknown")</f>
        <v>Charulatha Kumar</v>
      </c>
      <c r="AH2212">
        <f>IF(MONTH(tblSales[[#This Row],[Invoice Date]])&gt;=4,MONTH(tblSales[[#This Row],[Invoice Date]]),MONTH(tblSales[[#This Row],[Invoice Date]])+12)</f>
        <v>6</v>
      </c>
      <c r="AI2212" s="8">
        <f>DATE(YEAR(tblSales[[#This Row],[Invoice Date]]),MONTH(tblSales[[#This Row],[Invoice Date]]),1)</f>
        <v>45444</v>
      </c>
      <c r="AJ2212" t="str">
        <f>_xlfn.XLOOKUP(tblSales[[#This Row],[Product_ID]],Products!$A:$A,Products!$B:$B,"Unknown")</f>
        <v>Louis Philippe Card Holder Mustard</v>
      </c>
      <c r="AK2212" s="9">
        <f>IFERROR(tblSales[[#This Row],[Profit]]/tblSales[[#This Row],[Sales Amount]],0)</f>
        <v>0.28578063179329621</v>
      </c>
      <c r="AL2212" t="str">
        <f>IF(tblSales[[#This Row],[Discount %]]&lt;=5,"0-5%",
IF(tblSales[[#This Row],[Discount %]]&lt;=10,"5-10%",
IF(tblSales[[#This Row],[Discount %]]&lt;=15,"10-15%",
IF(tblSales[[#This Row],[Discount %]]&lt;=20,"15-20%","20%+"))))</f>
        <v>0-5%</v>
      </c>
    </row>
    <row r="2213" spans="1:38">
      <c r="A2213" s="2" t="s">
        <v>4185</v>
      </c>
      <c r="B2213" s="11">
        <v>45710</v>
      </c>
      <c r="C2213" s="2" t="s">
        <v>724</v>
      </c>
      <c r="D2213" s="2" t="s">
        <v>2344</v>
      </c>
      <c r="E2213" s="2" t="s">
        <v>363</v>
      </c>
      <c r="F2213" s="2" t="s">
        <v>122</v>
      </c>
      <c r="G2213" s="2">
        <v>4</v>
      </c>
      <c r="H2213" s="2">
        <v>1258.42</v>
      </c>
      <c r="I2213" s="2">
        <v>5</v>
      </c>
      <c r="J2213" s="2">
        <v>251.68</v>
      </c>
      <c r="K2213" s="2">
        <v>12</v>
      </c>
      <c r="L2213" s="2">
        <v>573.84</v>
      </c>
      <c r="M2213" s="2">
        <v>5355.84</v>
      </c>
      <c r="N2213" s="2">
        <v>2976</v>
      </c>
      <c r="O2213" s="2">
        <f t="shared" si="86"/>
        <v>1806</v>
      </c>
      <c r="P2213" s="2" t="s">
        <v>28</v>
      </c>
      <c r="Q2213" s="2" t="str">
        <f t="shared" si="85"/>
        <v>Credit Card</v>
      </c>
      <c r="R2213" s="2" t="s">
        <v>21</v>
      </c>
      <c r="S2213" s="2" t="s">
        <v>56</v>
      </c>
      <c r="T2213" s="2" t="s">
        <v>1402</v>
      </c>
      <c r="U2213" s="2" t="s">
        <v>60</v>
      </c>
      <c r="V2213" t="str">
        <f>TEXT(tblSales[[#This Row],[Invoice Date]],"mmm")</f>
        <v>Feb</v>
      </c>
      <c r="W2213">
        <f>MONTH(tblSales[[#This Row],[Invoice Date]])</f>
        <v>2</v>
      </c>
      <c r="X2213">
        <f>YEAR(tblSales[[#This Row],[Invoice Date]])</f>
        <v>2025</v>
      </c>
      <c r="Y2213" t="str">
        <f>TEXT(tblSales[[#This Row],[Invoice Date]],"mmm-yyyy")</f>
        <v>Feb-2025</v>
      </c>
      <c r="Z2213" t="str">
        <f>_xlfn.XLOOKUP(tblSales[[#This Row],[Product_ID]],Products!$A:$A,Products!$C:$C,"Women Dresses")</f>
        <v>Women Kurtis</v>
      </c>
      <c r="AA2213" t="str">
        <f>_xlfn.XLOOKUP(tblSales[[#This Row],[Product_ID]],Products!$A:$A,Products!$D:$D,"Unknown")</f>
        <v>Printed Kurti</v>
      </c>
      <c r="AB2213" t="str">
        <f>_xlfn.XLOOKUP(tblSales[[#This Row],[Product_ID]],Products!$A:$A,Products!$E:$E,"Unknown")</f>
        <v>Reebok</v>
      </c>
      <c r="AC2213" t="str">
        <f>_xlfn.XLOOKUP(tblSales[[#This Row],[Store_ID]],Stores!$A:$A,Stores!$B:$B,"Unknown")</f>
        <v>TrendMart Thoothukudi Mall Kiosk</v>
      </c>
      <c r="AD2213" t="str">
        <f>_xlfn.XLOOKUP(tblSales[[#This Row],[Store_ID]],Stores!$A:$A,Stores!$E:$E,"Unknown")</f>
        <v>South Zone 1</v>
      </c>
      <c r="AE2213" t="str">
        <f>_xlfn.XLOOKUP(tblSales[[#This Row],[Customer_ID]],Customers!$A:$A,Customers!$B:$B,"Unknown")</f>
        <v>Srinivas Gopalakrishnan</v>
      </c>
      <c r="AF2213" t="str">
        <f>_xlfn.XLOOKUP(tblSales[[#This Row],[Customer_ID]],Customers!$A:$A,Customers!$J:$J,"Unknown")</f>
        <v>Silver</v>
      </c>
      <c r="AG2213" t="str">
        <f>_xlfn.XLOOKUP(tblSales[[#This Row],[Employee_ID]],Employees!$A:$A,Employees!$B:$B,"Unknown")</f>
        <v>Rahul Krishnan</v>
      </c>
      <c r="AH2213">
        <f>IF(MONTH(tblSales[[#This Row],[Invoice Date]])&gt;=4,MONTH(tblSales[[#This Row],[Invoice Date]]),MONTH(tblSales[[#This Row],[Invoice Date]])+12)</f>
        <v>14</v>
      </c>
      <c r="AI2213" s="8">
        <f>DATE(YEAR(tblSales[[#This Row],[Invoice Date]]),MONTH(tblSales[[#This Row],[Invoice Date]]),1)</f>
        <v>45689</v>
      </c>
      <c r="AJ2213" t="str">
        <f>_xlfn.XLOOKUP(tblSales[[#This Row],[Product_ID]],Products!$A:$A,Products!$B:$B,"Unknown")</f>
        <v>Reebok Printed Kurti Green</v>
      </c>
      <c r="AK2213" s="9">
        <f>IFERROR(tblSales[[#This Row],[Profit]]/tblSales[[#This Row],[Sales Amount]],0)</f>
        <v>0.33720200752823087</v>
      </c>
      <c r="AL2213" t="str">
        <f>IF(tblSales[[#This Row],[Discount %]]&lt;=5,"0-5%",
IF(tblSales[[#This Row],[Discount %]]&lt;=10,"5-10%",
IF(tblSales[[#This Row],[Discount %]]&lt;=15,"10-15%",
IF(tblSales[[#This Row],[Discount %]]&lt;=20,"15-20%","20%+"))))</f>
        <v>0-5%</v>
      </c>
    </row>
    <row r="2214" spans="1:38">
      <c r="A2214" s="2" t="s">
        <v>4186</v>
      </c>
      <c r="B2214" s="11">
        <v>45576</v>
      </c>
      <c r="C2214" s="2" t="s">
        <v>1132</v>
      </c>
      <c r="D2214" s="2" t="s">
        <v>749</v>
      </c>
      <c r="E2214" s="2" t="s">
        <v>171</v>
      </c>
      <c r="F2214" s="2" t="s">
        <v>350</v>
      </c>
      <c r="G2214" s="2">
        <v>3</v>
      </c>
      <c r="H2214" s="2">
        <v>627.4</v>
      </c>
      <c r="I2214" s="2">
        <v>25</v>
      </c>
      <c r="J2214" s="2">
        <v>470.55</v>
      </c>
      <c r="K2214" s="2">
        <v>5</v>
      </c>
      <c r="L2214" s="2">
        <v>70.58</v>
      </c>
      <c r="M2214" s="2">
        <v>1482.23</v>
      </c>
      <c r="N2214" s="2">
        <v>1274.28</v>
      </c>
      <c r="O2214" s="2">
        <f t="shared" si="86"/>
        <v>137.37000000000006</v>
      </c>
      <c r="P2214" s="2" t="s">
        <v>27</v>
      </c>
      <c r="Q2214" s="2" t="str">
        <f t="shared" si="85"/>
        <v>Cash</v>
      </c>
      <c r="R2214" s="2" t="s">
        <v>20</v>
      </c>
      <c r="S2214" s="2" t="s">
        <v>56</v>
      </c>
      <c r="T2214" s="2" t="s">
        <v>2429</v>
      </c>
      <c r="U2214" s="2" t="s">
        <v>59</v>
      </c>
      <c r="V2214" t="str">
        <f>TEXT(tblSales[[#This Row],[Invoice Date]],"mmm")</f>
        <v>Oct</v>
      </c>
      <c r="W2214">
        <f>MONTH(tblSales[[#This Row],[Invoice Date]])</f>
        <v>10</v>
      </c>
      <c r="X2214">
        <f>YEAR(tblSales[[#This Row],[Invoice Date]])</f>
        <v>2024</v>
      </c>
      <c r="Y2214" t="str">
        <f>TEXT(tblSales[[#This Row],[Invoice Date]],"mmm-yyyy")</f>
        <v>Oct-2024</v>
      </c>
      <c r="Z2214" t="str">
        <f>_xlfn.XLOOKUP(tblSales[[#This Row],[Product_ID]],Products!$A:$A,Products!$C:$C,"Women Dresses")</f>
        <v>Kids Wear</v>
      </c>
      <c r="AA2214" t="str">
        <f>_xlfn.XLOOKUP(tblSales[[#This Row],[Product_ID]],Products!$A:$A,Products!$D:$D,"Unknown")</f>
        <v>Girls Frock</v>
      </c>
      <c r="AB2214" t="str">
        <f>_xlfn.XLOOKUP(tblSales[[#This Row],[Product_ID]],Products!$A:$A,Products!$E:$E,"Unknown")</f>
        <v>Being Human</v>
      </c>
      <c r="AC2214" t="str">
        <f>_xlfn.XLOOKUP(tblSales[[#This Row],[Store_ID]],Stores!$A:$A,Stores!$B:$B,"Unknown")</f>
        <v>TrendMart Warangal Outlet</v>
      </c>
      <c r="AD2214" t="str">
        <f>_xlfn.XLOOKUP(tblSales[[#This Row],[Store_ID]],Stores!$A:$A,Stores!$E:$E,"Unknown")</f>
        <v>South Zone 2</v>
      </c>
      <c r="AE2214" t="str">
        <f>_xlfn.XLOOKUP(tblSales[[#This Row],[Customer_ID]],Customers!$A:$A,Customers!$B:$B,"Unknown")</f>
        <v>Tejaswini Kamath</v>
      </c>
      <c r="AF2214" t="str">
        <f>_xlfn.XLOOKUP(tblSales[[#This Row],[Customer_ID]],Customers!$A:$A,Customers!$J:$J,"Unknown")</f>
        <v>Gold</v>
      </c>
      <c r="AG2214" t="str">
        <f>_xlfn.XLOOKUP(tblSales[[#This Row],[Employee_ID]],Employees!$A:$A,Employees!$B:$B,"Unknown")</f>
        <v>Chitra Chettiar</v>
      </c>
      <c r="AH2214">
        <f>IF(MONTH(tblSales[[#This Row],[Invoice Date]])&gt;=4,MONTH(tblSales[[#This Row],[Invoice Date]]),MONTH(tblSales[[#This Row],[Invoice Date]])+12)</f>
        <v>10</v>
      </c>
      <c r="AI2214" s="8">
        <f>DATE(YEAR(tblSales[[#This Row],[Invoice Date]]),MONTH(tblSales[[#This Row],[Invoice Date]]),1)</f>
        <v>45566</v>
      </c>
      <c r="AJ2214" t="str">
        <f>_xlfn.XLOOKUP(tblSales[[#This Row],[Product_ID]],Products!$A:$A,Products!$B:$B,"Unknown")</f>
        <v>Being Human Girls Frock Teal</v>
      </c>
      <c r="AK2214" s="9">
        <f>IFERROR(tblSales[[#This Row],[Profit]]/tblSales[[#This Row],[Sales Amount]],0)</f>
        <v>9.2677924478657192E-2</v>
      </c>
      <c r="AL2214" t="str">
        <f>IF(tblSales[[#This Row],[Discount %]]&lt;=5,"0-5%",
IF(tblSales[[#This Row],[Discount %]]&lt;=10,"5-10%",
IF(tblSales[[#This Row],[Discount %]]&lt;=15,"10-15%",
IF(tblSales[[#This Row],[Discount %]]&lt;=20,"15-20%","20%+"))))</f>
        <v>20%+</v>
      </c>
    </row>
    <row r="2215" spans="1:38">
      <c r="A2215" s="2" t="s">
        <v>4187</v>
      </c>
      <c r="B2215" s="11">
        <v>45688</v>
      </c>
      <c r="C2215" s="2" t="s">
        <v>3785</v>
      </c>
      <c r="D2215" s="2" t="s">
        <v>197</v>
      </c>
      <c r="E2215" s="2" t="s">
        <v>1636</v>
      </c>
      <c r="F2215" s="2" t="s">
        <v>405</v>
      </c>
      <c r="G2215" s="2">
        <v>2</v>
      </c>
      <c r="H2215" s="2">
        <v>943.72</v>
      </c>
      <c r="I2215" s="2">
        <v>30</v>
      </c>
      <c r="J2215" s="2">
        <v>566.23</v>
      </c>
      <c r="K2215" s="2">
        <v>5</v>
      </c>
      <c r="L2215" s="2">
        <v>66.06</v>
      </c>
      <c r="M2215" s="2">
        <v>1387.27</v>
      </c>
      <c r="N2215" s="2">
        <v>1442.44</v>
      </c>
      <c r="O2215" s="2">
        <f t="shared" si="86"/>
        <v>-121.23000000000008</v>
      </c>
      <c r="P2215" s="2" t="s">
        <v>30</v>
      </c>
      <c r="Q2215" s="2" t="str">
        <f t="shared" si="85"/>
        <v>EMI</v>
      </c>
      <c r="R2215" s="2" t="s">
        <v>21</v>
      </c>
      <c r="S2215" s="2" t="s">
        <v>56</v>
      </c>
      <c r="T2215" s="2" t="s">
        <v>1854</v>
      </c>
      <c r="U2215" s="2" t="s">
        <v>59</v>
      </c>
      <c r="V2215" t="str">
        <f>TEXT(tblSales[[#This Row],[Invoice Date]],"mmm")</f>
        <v>Jan</v>
      </c>
      <c r="W2215">
        <f>MONTH(tblSales[[#This Row],[Invoice Date]])</f>
        <v>1</v>
      </c>
      <c r="X2215">
        <f>YEAR(tblSales[[#This Row],[Invoice Date]])</f>
        <v>2025</v>
      </c>
      <c r="Y2215" t="str">
        <f>TEXT(tblSales[[#This Row],[Invoice Date]],"mmm-yyyy")</f>
        <v>Jan-2025</v>
      </c>
      <c r="Z2215" t="str">
        <f>_xlfn.XLOOKUP(tblSales[[#This Row],[Product_ID]],Products!$A:$A,Products!$C:$C,"Women Dresses")</f>
        <v>Men Shirts</v>
      </c>
      <c r="AA2215" t="str">
        <f>_xlfn.XLOOKUP(tblSales[[#This Row],[Product_ID]],Products!$A:$A,Products!$D:$D,"Unknown")</f>
        <v>Denim Shirt</v>
      </c>
      <c r="AB2215" t="str">
        <f>_xlfn.XLOOKUP(tblSales[[#This Row],[Product_ID]],Products!$A:$A,Products!$E:$E,"Unknown")</f>
        <v>Indian Terrain</v>
      </c>
      <c r="AC2215" t="str">
        <f>_xlfn.XLOOKUP(tblSales[[#This Row],[Store_ID]],Stores!$A:$A,Stores!$B:$B,"Unknown")</f>
        <v>TrendMart Warangal Standard</v>
      </c>
      <c r="AD2215" t="str">
        <f>_xlfn.XLOOKUP(tblSales[[#This Row],[Store_ID]],Stores!$A:$A,Stores!$E:$E,"Unknown")</f>
        <v>South Zone 2</v>
      </c>
      <c r="AE2215" t="str">
        <f>_xlfn.XLOOKUP(tblSales[[#This Row],[Customer_ID]],Customers!$A:$A,Customers!$B:$B,"Unknown")</f>
        <v>Padma Gopalakrishnan</v>
      </c>
      <c r="AF2215" t="str">
        <f>_xlfn.XLOOKUP(tblSales[[#This Row],[Customer_ID]],Customers!$A:$A,Customers!$J:$J,"Unknown")</f>
        <v>Regular</v>
      </c>
      <c r="AG2215" t="str">
        <f>_xlfn.XLOOKUP(tblSales[[#This Row],[Employee_ID]],Employees!$A:$A,Employees!$B:$B,"Unknown")</f>
        <v>Chitra Bhat</v>
      </c>
      <c r="AH2215">
        <f>IF(MONTH(tblSales[[#This Row],[Invoice Date]])&gt;=4,MONTH(tblSales[[#This Row],[Invoice Date]]),MONTH(tblSales[[#This Row],[Invoice Date]])+12)</f>
        <v>13</v>
      </c>
      <c r="AI2215" s="8">
        <f>DATE(YEAR(tblSales[[#This Row],[Invoice Date]]),MONTH(tblSales[[#This Row],[Invoice Date]]),1)</f>
        <v>45658</v>
      </c>
      <c r="AJ2215" t="str">
        <f>_xlfn.XLOOKUP(tblSales[[#This Row],[Product_ID]],Products!$A:$A,Products!$B:$B,"Unknown")</f>
        <v>Indian Terrain Denim Shirt Wine</v>
      </c>
      <c r="AK2215" s="9">
        <f>IFERROR(tblSales[[#This Row],[Profit]]/tblSales[[#This Row],[Sales Amount]],0)</f>
        <v>-8.7387458822002981E-2</v>
      </c>
      <c r="AL2215" t="str">
        <f>IF(tblSales[[#This Row],[Discount %]]&lt;=5,"0-5%",
IF(tblSales[[#This Row],[Discount %]]&lt;=10,"5-10%",
IF(tblSales[[#This Row],[Discount %]]&lt;=15,"10-15%",
IF(tblSales[[#This Row],[Discount %]]&lt;=20,"15-20%","20%+"))))</f>
        <v>20%+</v>
      </c>
    </row>
    <row r="2216" spans="1:38">
      <c r="A2216" s="2" t="s">
        <v>4188</v>
      </c>
      <c r="B2216" s="11">
        <v>45451</v>
      </c>
      <c r="C2216" s="2" t="s">
        <v>3368</v>
      </c>
      <c r="D2216" s="2" t="s">
        <v>1264</v>
      </c>
      <c r="E2216" s="2" t="s">
        <v>471</v>
      </c>
      <c r="F2216" s="2" t="s">
        <v>244</v>
      </c>
      <c r="G2216" s="2">
        <v>4</v>
      </c>
      <c r="H2216" s="2">
        <v>1104.2</v>
      </c>
      <c r="I2216" s="2">
        <v>30</v>
      </c>
      <c r="J2216" s="2">
        <v>1325.04</v>
      </c>
      <c r="K2216" s="2">
        <v>12</v>
      </c>
      <c r="L2216" s="2">
        <v>371.01</v>
      </c>
      <c r="M2216" s="2">
        <v>3462.77</v>
      </c>
      <c r="N2216" s="2">
        <v>3068.44</v>
      </c>
      <c r="O2216" s="2">
        <f t="shared" si="86"/>
        <v>23.319999999999936</v>
      </c>
      <c r="P2216" s="2" t="s">
        <v>32</v>
      </c>
      <c r="Q2216" s="2" t="str">
        <f t="shared" si="85"/>
        <v>UPI</v>
      </c>
      <c r="R2216" s="2" t="s">
        <v>20</v>
      </c>
      <c r="S2216" s="2" t="s">
        <v>56</v>
      </c>
      <c r="T2216" s="2" t="s">
        <v>997</v>
      </c>
      <c r="U2216" s="2" t="s">
        <v>60</v>
      </c>
      <c r="V2216" t="str">
        <f>TEXT(tblSales[[#This Row],[Invoice Date]],"mmm")</f>
        <v>Jun</v>
      </c>
      <c r="W2216">
        <f>MONTH(tblSales[[#This Row],[Invoice Date]])</f>
        <v>6</v>
      </c>
      <c r="X2216">
        <f>YEAR(tblSales[[#This Row],[Invoice Date]])</f>
        <v>2024</v>
      </c>
      <c r="Y2216" t="str">
        <f>TEXT(tblSales[[#This Row],[Invoice Date]],"mmm-yyyy")</f>
        <v>Jun-2024</v>
      </c>
      <c r="Z2216" t="str">
        <f>_xlfn.XLOOKUP(tblSales[[#This Row],[Product_ID]],Products!$A:$A,Products!$C:$C,"Women Dresses")</f>
        <v>Women Kurtis</v>
      </c>
      <c r="AA2216" t="str">
        <f>_xlfn.XLOOKUP(tblSales[[#This Row],[Product_ID]],Products!$A:$A,Products!$D:$D,"Unknown")</f>
        <v>Anarkali Kurti</v>
      </c>
      <c r="AB2216" t="str">
        <f>_xlfn.XLOOKUP(tblSales[[#This Row],[Product_ID]],Products!$A:$A,Products!$E:$E,"Unknown")</f>
        <v>Louis Philippe</v>
      </c>
      <c r="AC2216" t="str">
        <f>_xlfn.XLOOKUP(tblSales[[#This Row],[Store_ID]],Stores!$A:$A,Stores!$B:$B,"Unknown")</f>
        <v>TrendMart Kochi Standard</v>
      </c>
      <c r="AD2216" t="str">
        <f>_xlfn.XLOOKUP(tblSales[[#This Row],[Store_ID]],Stores!$A:$A,Stores!$E:$E,"Unknown")</f>
        <v>South Zone 1</v>
      </c>
      <c r="AE2216" t="str">
        <f>_xlfn.XLOOKUP(tblSales[[#This Row],[Customer_ID]],Customers!$A:$A,Customers!$B:$B,"Unknown")</f>
        <v>Chitra Bhat</v>
      </c>
      <c r="AF2216" t="str">
        <f>_xlfn.XLOOKUP(tblSales[[#This Row],[Customer_ID]],Customers!$A:$A,Customers!$J:$J,"Unknown")</f>
        <v>Platinum</v>
      </c>
      <c r="AG2216" t="str">
        <f>_xlfn.XLOOKUP(tblSales[[#This Row],[Employee_ID]],Employees!$A:$A,Employees!$B:$B,"Unknown")</f>
        <v>Ganapathy Naidu</v>
      </c>
      <c r="AH2216">
        <f>IF(MONTH(tblSales[[#This Row],[Invoice Date]])&gt;=4,MONTH(tblSales[[#This Row],[Invoice Date]]),MONTH(tblSales[[#This Row],[Invoice Date]])+12)</f>
        <v>6</v>
      </c>
      <c r="AI2216" s="8">
        <f>DATE(YEAR(tblSales[[#This Row],[Invoice Date]]),MONTH(tblSales[[#This Row],[Invoice Date]]),1)</f>
        <v>45444</v>
      </c>
      <c r="AJ2216" t="str">
        <f>_xlfn.XLOOKUP(tblSales[[#This Row],[Product_ID]],Products!$A:$A,Products!$B:$B,"Unknown")</f>
        <v>Louis Philippe Anarkali Kurti Black</v>
      </c>
      <c r="AK2216" s="9">
        <f>IFERROR(tblSales[[#This Row],[Profit]]/tblSales[[#This Row],[Sales Amount]],0)</f>
        <v>6.7344929059683246E-3</v>
      </c>
      <c r="AL2216" t="str">
        <f>IF(tblSales[[#This Row],[Discount %]]&lt;=5,"0-5%",
IF(tblSales[[#This Row],[Discount %]]&lt;=10,"5-10%",
IF(tblSales[[#This Row],[Discount %]]&lt;=15,"10-15%",
IF(tblSales[[#This Row],[Discount %]]&lt;=20,"15-20%","20%+"))))</f>
        <v>20%+</v>
      </c>
    </row>
    <row r="2217" spans="1:38">
      <c r="A2217" s="2" t="s">
        <v>4189</v>
      </c>
      <c r="B2217" s="11">
        <v>45454</v>
      </c>
      <c r="C2217" s="2" t="s">
        <v>491</v>
      </c>
      <c r="D2217" s="2" t="s">
        <v>1604</v>
      </c>
      <c r="E2217" s="2" t="s">
        <v>150</v>
      </c>
      <c r="F2217" s="2" t="s">
        <v>319</v>
      </c>
      <c r="G2217" s="2">
        <v>1</v>
      </c>
      <c r="H2217" s="2">
        <v>1277.7</v>
      </c>
      <c r="I2217" s="2">
        <v>20</v>
      </c>
      <c r="J2217" s="2">
        <v>255.54</v>
      </c>
      <c r="K2217" s="2">
        <v>12</v>
      </c>
      <c r="L2217" s="2">
        <v>122.66</v>
      </c>
      <c r="M2217" s="2">
        <v>1144.82</v>
      </c>
      <c r="N2217" s="2">
        <v>879.48</v>
      </c>
      <c r="O2217" s="2">
        <f t="shared" si="86"/>
        <v>142.67999999999992</v>
      </c>
      <c r="P2217" s="2" t="s">
        <v>32</v>
      </c>
      <c r="Q2217" s="2" t="str">
        <f t="shared" si="85"/>
        <v>UPI</v>
      </c>
      <c r="R2217" s="2" t="s">
        <v>20</v>
      </c>
      <c r="S2217" s="2" t="s">
        <v>57</v>
      </c>
      <c r="T2217" s="2" t="s">
        <v>250</v>
      </c>
      <c r="U2217" s="2" t="s">
        <v>59</v>
      </c>
      <c r="V2217" t="str">
        <f>TEXT(tblSales[[#This Row],[Invoice Date]],"mmm")</f>
        <v>Jun</v>
      </c>
      <c r="W2217">
        <f>MONTH(tblSales[[#This Row],[Invoice Date]])</f>
        <v>6</v>
      </c>
      <c r="X2217">
        <f>YEAR(tblSales[[#This Row],[Invoice Date]])</f>
        <v>2024</v>
      </c>
      <c r="Y2217" t="str">
        <f>TEXT(tblSales[[#This Row],[Invoice Date]],"mmm-yyyy")</f>
        <v>Jun-2024</v>
      </c>
      <c r="Z2217" t="str">
        <f>_xlfn.XLOOKUP(tblSales[[#This Row],[Product_ID]],Products!$A:$A,Products!$C:$C,"Women Dresses")</f>
        <v>Belts</v>
      </c>
      <c r="AA2217" t="str">
        <f>_xlfn.XLOOKUP(tblSales[[#This Row],[Product_ID]],Products!$A:$A,Products!$D:$D,"Unknown")</f>
        <v>Braided Belt</v>
      </c>
      <c r="AB2217" t="str">
        <f>_xlfn.XLOOKUP(tblSales[[#This Row],[Product_ID]],Products!$A:$A,Products!$E:$E,"Unknown")</f>
        <v>Bata</v>
      </c>
      <c r="AC2217" t="str">
        <f>_xlfn.XLOOKUP(tblSales[[#This Row],[Store_ID]],Stores!$A:$A,Stores!$B:$B,"Unknown")</f>
        <v>TrendMart Kalaburagi Mall Kiosk</v>
      </c>
      <c r="AD2217" t="str">
        <f>_xlfn.XLOOKUP(tblSales[[#This Row],[Store_ID]],Stores!$A:$A,Stores!$E:$E,"Unknown")</f>
        <v>South Zone 2</v>
      </c>
      <c r="AE2217" t="str">
        <f>_xlfn.XLOOKUP(tblSales[[#This Row],[Customer_ID]],Customers!$A:$A,Customers!$B:$B,"Unknown")</f>
        <v>Sunita Subramaniam</v>
      </c>
      <c r="AF2217" t="str">
        <f>_xlfn.XLOOKUP(tblSales[[#This Row],[Customer_ID]],Customers!$A:$A,Customers!$J:$J,"Unknown")</f>
        <v>Regular</v>
      </c>
      <c r="AG2217" t="str">
        <f>_xlfn.XLOOKUP(tblSales[[#This Row],[Employee_ID]],Employees!$A:$A,Employees!$B:$B,"Unknown")</f>
        <v>Sathish Sundaram</v>
      </c>
      <c r="AH2217">
        <f>IF(MONTH(tblSales[[#This Row],[Invoice Date]])&gt;=4,MONTH(tblSales[[#This Row],[Invoice Date]]),MONTH(tblSales[[#This Row],[Invoice Date]])+12)</f>
        <v>6</v>
      </c>
      <c r="AI2217" s="8">
        <f>DATE(YEAR(tblSales[[#This Row],[Invoice Date]]),MONTH(tblSales[[#This Row],[Invoice Date]]),1)</f>
        <v>45444</v>
      </c>
      <c r="AJ2217" t="str">
        <f>_xlfn.XLOOKUP(tblSales[[#This Row],[Product_ID]],Products!$A:$A,Products!$B:$B,"Unknown")</f>
        <v>Bata Braided Belt White</v>
      </c>
      <c r="AK2217" s="9">
        <f>IFERROR(tblSales[[#This Row],[Profit]]/tblSales[[#This Row],[Sales Amount]],0)</f>
        <v>0.12463094634964443</v>
      </c>
      <c r="AL2217" t="str">
        <f>IF(tblSales[[#This Row],[Discount %]]&lt;=5,"0-5%",
IF(tblSales[[#This Row],[Discount %]]&lt;=10,"5-10%",
IF(tblSales[[#This Row],[Discount %]]&lt;=15,"10-15%",
IF(tblSales[[#This Row],[Discount %]]&lt;=20,"15-20%","20%+"))))</f>
        <v>15-20%</v>
      </c>
    </row>
    <row r="2218" spans="1:38">
      <c r="A2218" s="2" t="s">
        <v>4190</v>
      </c>
      <c r="B2218" s="11">
        <v>45696</v>
      </c>
      <c r="C2218" s="2" t="s">
        <v>3006</v>
      </c>
      <c r="D2218" s="2" t="s">
        <v>1385</v>
      </c>
      <c r="E2218" s="2" t="s">
        <v>1780</v>
      </c>
      <c r="F2218" s="2" t="s">
        <v>405</v>
      </c>
      <c r="G2218" s="2">
        <v>1</v>
      </c>
      <c r="H2218" s="2">
        <v>1532.87</v>
      </c>
      <c r="I2218" s="2">
        <v>5</v>
      </c>
      <c r="J2218" s="2">
        <v>76.64</v>
      </c>
      <c r="K2218" s="2">
        <v>12</v>
      </c>
      <c r="L2218" s="2">
        <v>174.75</v>
      </c>
      <c r="M2218" s="2">
        <v>1630.98</v>
      </c>
      <c r="N2218" s="2">
        <v>949.97</v>
      </c>
      <c r="O2218" s="2">
        <f t="shared" si="86"/>
        <v>506.26</v>
      </c>
      <c r="P2218" s="2" t="s">
        <v>28</v>
      </c>
      <c r="Q2218" s="2" t="str">
        <f t="shared" si="85"/>
        <v>Credit Card</v>
      </c>
      <c r="R2218" s="2" t="s">
        <v>20</v>
      </c>
      <c r="S2218" s="2" t="s">
        <v>56</v>
      </c>
      <c r="T2218" s="2" t="s">
        <v>657</v>
      </c>
      <c r="U2218" s="2" t="s">
        <v>60</v>
      </c>
      <c r="V2218" t="str">
        <f>TEXT(tblSales[[#This Row],[Invoice Date]],"mmm")</f>
        <v>Feb</v>
      </c>
      <c r="W2218">
        <f>MONTH(tblSales[[#This Row],[Invoice Date]])</f>
        <v>2</v>
      </c>
      <c r="X2218">
        <f>YEAR(tblSales[[#This Row],[Invoice Date]])</f>
        <v>2025</v>
      </c>
      <c r="Y2218" t="str">
        <f>TEXT(tblSales[[#This Row],[Invoice Date]],"mmm-yyyy")</f>
        <v>Feb-2025</v>
      </c>
      <c r="Z2218" t="str">
        <f>_xlfn.XLOOKUP(tblSales[[#This Row],[Product_ID]],Products!$A:$A,Products!$C:$C,"Women Dresses")</f>
        <v>Wallets</v>
      </c>
      <c r="AA2218" t="str">
        <f>_xlfn.XLOOKUP(tblSales[[#This Row],[Product_ID]],Products!$A:$A,Products!$D:$D,"Unknown")</f>
        <v>Leather Wallet</v>
      </c>
      <c r="AB2218" t="str">
        <f>_xlfn.XLOOKUP(tblSales[[#This Row],[Product_ID]],Products!$A:$A,Products!$E:$E,"Unknown")</f>
        <v>Van Heusen</v>
      </c>
      <c r="AC2218" t="str">
        <f>_xlfn.XLOOKUP(tblSales[[#This Row],[Store_ID]],Stores!$A:$A,Stores!$B:$B,"Unknown")</f>
        <v>TrendMart Vijayawada Outlet</v>
      </c>
      <c r="AD2218" t="str">
        <f>_xlfn.XLOOKUP(tblSales[[#This Row],[Store_ID]],Stores!$A:$A,Stores!$E:$E,"Unknown")</f>
        <v>South Zone 3</v>
      </c>
      <c r="AE2218" t="str">
        <f>_xlfn.XLOOKUP(tblSales[[#This Row],[Customer_ID]],Customers!$A:$A,Customers!$B:$B,"Unknown")</f>
        <v>Rani Nair</v>
      </c>
      <c r="AF2218" t="str">
        <f>_xlfn.XLOOKUP(tblSales[[#This Row],[Customer_ID]],Customers!$A:$A,Customers!$J:$J,"Unknown")</f>
        <v>Gold</v>
      </c>
      <c r="AG2218" t="str">
        <f>_xlfn.XLOOKUP(tblSales[[#This Row],[Employee_ID]],Employees!$A:$A,Employees!$B:$B,"Unknown")</f>
        <v>Chitra Bhat</v>
      </c>
      <c r="AH2218">
        <f>IF(MONTH(tblSales[[#This Row],[Invoice Date]])&gt;=4,MONTH(tblSales[[#This Row],[Invoice Date]]),MONTH(tblSales[[#This Row],[Invoice Date]])+12)</f>
        <v>14</v>
      </c>
      <c r="AI2218" s="8">
        <f>DATE(YEAR(tblSales[[#This Row],[Invoice Date]]),MONTH(tblSales[[#This Row],[Invoice Date]]),1)</f>
        <v>45689</v>
      </c>
      <c r="AJ2218" t="str">
        <f>_xlfn.XLOOKUP(tblSales[[#This Row],[Product_ID]],Products!$A:$A,Products!$B:$B,"Unknown")</f>
        <v>Van Heusen Leather Wallet Black</v>
      </c>
      <c r="AK2218" s="9">
        <f>IFERROR(tblSales[[#This Row],[Profit]]/tblSales[[#This Row],[Sales Amount]],0)</f>
        <v>0.31040233479257867</v>
      </c>
      <c r="AL2218" t="str">
        <f>IF(tblSales[[#This Row],[Discount %]]&lt;=5,"0-5%",
IF(tblSales[[#This Row],[Discount %]]&lt;=10,"5-10%",
IF(tblSales[[#This Row],[Discount %]]&lt;=15,"10-15%",
IF(tblSales[[#This Row],[Discount %]]&lt;=20,"15-20%","20%+"))))</f>
        <v>0-5%</v>
      </c>
    </row>
    <row r="2219" spans="1:38">
      <c r="A2219" s="2" t="s">
        <v>4191</v>
      </c>
      <c r="B2219" s="11">
        <v>45603</v>
      </c>
      <c r="C2219" s="2" t="s">
        <v>2129</v>
      </c>
      <c r="D2219" s="2" t="s">
        <v>1038</v>
      </c>
      <c r="E2219" s="2" t="s">
        <v>796</v>
      </c>
      <c r="F2219" s="2" t="s">
        <v>475</v>
      </c>
      <c r="G2219" s="2">
        <v>3</v>
      </c>
      <c r="H2219" s="2">
        <v>897.39</v>
      </c>
      <c r="I2219" s="2">
        <v>10</v>
      </c>
      <c r="J2219" s="2">
        <v>269.22000000000003</v>
      </c>
      <c r="K2219" s="2">
        <v>5</v>
      </c>
      <c r="L2219" s="2">
        <v>121.15</v>
      </c>
      <c r="M2219" s="2">
        <v>2544.1</v>
      </c>
      <c r="N2219" s="2">
        <v>1797.84</v>
      </c>
      <c r="O2219" s="2">
        <f t="shared" si="86"/>
        <v>625.11</v>
      </c>
      <c r="P2219" s="2" t="s">
        <v>32</v>
      </c>
      <c r="Q2219" s="2" t="str">
        <f t="shared" si="85"/>
        <v>UPI</v>
      </c>
      <c r="R2219" s="2" t="s">
        <v>20</v>
      </c>
      <c r="S2219" s="2" t="s">
        <v>56</v>
      </c>
      <c r="T2219" s="2" t="s">
        <v>1468</v>
      </c>
      <c r="U2219" s="2" t="s">
        <v>59</v>
      </c>
      <c r="V2219" t="str">
        <f>TEXT(tblSales[[#This Row],[Invoice Date]],"mmm")</f>
        <v>Nov</v>
      </c>
      <c r="W2219">
        <f>MONTH(tblSales[[#This Row],[Invoice Date]])</f>
        <v>11</v>
      </c>
      <c r="X2219">
        <f>YEAR(tblSales[[#This Row],[Invoice Date]])</f>
        <v>2024</v>
      </c>
      <c r="Y2219" t="str">
        <f>TEXT(tblSales[[#This Row],[Invoice Date]],"mmm-yyyy")</f>
        <v>Nov-2024</v>
      </c>
      <c r="Z2219" t="str">
        <f>_xlfn.XLOOKUP(tblSales[[#This Row],[Product_ID]],Products!$A:$A,Products!$C:$C,"Women Dresses")</f>
        <v>Women Kurtis</v>
      </c>
      <c r="AA2219" t="str">
        <f>_xlfn.XLOOKUP(tblSales[[#This Row],[Product_ID]],Products!$A:$A,Products!$D:$D,"Unknown")</f>
        <v>Straight Kurti</v>
      </c>
      <c r="AB2219" t="str">
        <f>_xlfn.XLOOKUP(tblSales[[#This Row],[Product_ID]],Products!$A:$A,Products!$E:$E,"Unknown")</f>
        <v>Metro Shoes</v>
      </c>
      <c r="AC2219" t="str">
        <f>_xlfn.XLOOKUP(tblSales[[#This Row],[Store_ID]],Stores!$A:$A,Stores!$B:$B,"Unknown")</f>
        <v>TrendMart Shivamogga Standard</v>
      </c>
      <c r="AD2219" t="str">
        <f>_xlfn.XLOOKUP(tblSales[[#This Row],[Store_ID]],Stores!$A:$A,Stores!$E:$E,"Unknown")</f>
        <v>South Zone 2</v>
      </c>
      <c r="AE2219" t="str">
        <f>_xlfn.XLOOKUP(tblSales[[#This Row],[Customer_ID]],Customers!$A:$A,Customers!$B:$B,"Unknown")</f>
        <v>Dhruv Pillai</v>
      </c>
      <c r="AF2219" t="str">
        <f>_xlfn.XLOOKUP(tblSales[[#This Row],[Customer_ID]],Customers!$A:$A,Customers!$J:$J,"Unknown")</f>
        <v>Gold</v>
      </c>
      <c r="AG2219" t="str">
        <f>_xlfn.XLOOKUP(tblSales[[#This Row],[Employee_ID]],Employees!$A:$A,Employees!$B:$B,"Unknown")</f>
        <v>Arjun Krishnan</v>
      </c>
      <c r="AH2219">
        <f>IF(MONTH(tblSales[[#This Row],[Invoice Date]])&gt;=4,MONTH(tblSales[[#This Row],[Invoice Date]]),MONTH(tblSales[[#This Row],[Invoice Date]])+12)</f>
        <v>11</v>
      </c>
      <c r="AI2219" s="8">
        <f>DATE(YEAR(tblSales[[#This Row],[Invoice Date]]),MONTH(tblSales[[#This Row],[Invoice Date]]),1)</f>
        <v>45597</v>
      </c>
      <c r="AJ2219" t="str">
        <f>_xlfn.XLOOKUP(tblSales[[#This Row],[Product_ID]],Products!$A:$A,Products!$B:$B,"Unknown")</f>
        <v>Metro Shoes Straight Kurti Green</v>
      </c>
      <c r="AK2219" s="9">
        <f>IFERROR(tblSales[[#This Row],[Profit]]/tblSales[[#This Row],[Sales Amount]],0)</f>
        <v>0.24570968122322237</v>
      </c>
      <c r="AL2219" t="str">
        <f>IF(tblSales[[#This Row],[Discount %]]&lt;=5,"0-5%",
IF(tblSales[[#This Row],[Discount %]]&lt;=10,"5-10%",
IF(tblSales[[#This Row],[Discount %]]&lt;=15,"10-15%",
IF(tblSales[[#This Row],[Discount %]]&lt;=20,"15-20%","20%+"))))</f>
        <v>5-10%</v>
      </c>
    </row>
    <row r="2220" spans="1:38">
      <c r="A2220" s="2" t="s">
        <v>4192</v>
      </c>
      <c r="B2220" s="11">
        <v>45610</v>
      </c>
      <c r="C2220" s="2" t="s">
        <v>680</v>
      </c>
      <c r="D2220" s="2" t="s">
        <v>300</v>
      </c>
      <c r="E2220" s="2" t="s">
        <v>156</v>
      </c>
      <c r="F2220" s="2" t="s">
        <v>458</v>
      </c>
      <c r="G2220" s="2">
        <v>2</v>
      </c>
      <c r="H2220" s="2">
        <v>2368.3000000000002</v>
      </c>
      <c r="I2220" s="2">
        <v>10</v>
      </c>
      <c r="J2220" s="2">
        <v>473.66</v>
      </c>
      <c r="K2220" s="2">
        <v>12</v>
      </c>
      <c r="L2220" s="2">
        <v>511.55</v>
      </c>
      <c r="M2220" s="2">
        <v>4774.49</v>
      </c>
      <c r="N2220" s="2">
        <v>3608.74</v>
      </c>
      <c r="O2220" s="2">
        <f t="shared" si="86"/>
        <v>654.20000000000005</v>
      </c>
      <c r="P2220" s="2" t="s">
        <v>29</v>
      </c>
      <c r="Q2220" s="2" t="str">
        <f t="shared" si="85"/>
        <v>Debit Card</v>
      </c>
      <c r="R2220" s="2" t="s">
        <v>20</v>
      </c>
      <c r="S2220" s="2" t="s">
        <v>56</v>
      </c>
      <c r="T2220" s="2" t="s">
        <v>1746</v>
      </c>
      <c r="U2220" s="2" t="s">
        <v>59</v>
      </c>
      <c r="V2220" t="str">
        <f>TEXT(tblSales[[#This Row],[Invoice Date]],"mmm")</f>
        <v>Nov</v>
      </c>
      <c r="W2220">
        <f>MONTH(tblSales[[#This Row],[Invoice Date]])</f>
        <v>11</v>
      </c>
      <c r="X2220">
        <f>YEAR(tblSales[[#This Row],[Invoice Date]])</f>
        <v>2024</v>
      </c>
      <c r="Y2220" t="str">
        <f>TEXT(tblSales[[#This Row],[Invoice Date]],"mmm-yyyy")</f>
        <v>Nov-2024</v>
      </c>
      <c r="Z2220" t="str">
        <f>_xlfn.XLOOKUP(tblSales[[#This Row],[Product_ID]],Products!$A:$A,Products!$C:$C,"Women Dresses")</f>
        <v>Men Ethnic</v>
      </c>
      <c r="AA2220" t="str">
        <f>_xlfn.XLOOKUP(tblSales[[#This Row],[Product_ID]],Products!$A:$A,Products!$D:$D,"Unknown")</f>
        <v>Kurta</v>
      </c>
      <c r="AB2220" t="str">
        <f>_xlfn.XLOOKUP(tblSales[[#This Row],[Product_ID]],Products!$A:$A,Products!$E:$E,"Unknown")</f>
        <v>US Polo Assn</v>
      </c>
      <c r="AC2220" t="str">
        <f>_xlfn.XLOOKUP(tblSales[[#This Row],[Store_ID]],Stores!$A:$A,Stores!$B:$B,"Unknown")</f>
        <v>TrendMart Madurai Mall Kiosk</v>
      </c>
      <c r="AD2220" t="str">
        <f>_xlfn.XLOOKUP(tblSales[[#This Row],[Store_ID]],Stores!$A:$A,Stores!$E:$E,"Unknown")</f>
        <v>South Zone 1</v>
      </c>
      <c r="AE2220" t="str">
        <f>_xlfn.XLOOKUP(tblSales[[#This Row],[Customer_ID]],Customers!$A:$A,Customers!$B:$B,"Unknown")</f>
        <v>Uday Pillai</v>
      </c>
      <c r="AF2220" t="str">
        <f>_xlfn.XLOOKUP(tblSales[[#This Row],[Customer_ID]],Customers!$A:$A,Customers!$J:$J,"Unknown")</f>
        <v>Gold</v>
      </c>
      <c r="AG2220" t="str">
        <f>_xlfn.XLOOKUP(tblSales[[#This Row],[Employee_ID]],Employees!$A:$A,Employees!$B:$B,"Unknown")</f>
        <v>Anil Reddy</v>
      </c>
      <c r="AH2220">
        <f>IF(MONTH(tblSales[[#This Row],[Invoice Date]])&gt;=4,MONTH(tblSales[[#This Row],[Invoice Date]]),MONTH(tblSales[[#This Row],[Invoice Date]])+12)</f>
        <v>11</v>
      </c>
      <c r="AI2220" s="8">
        <f>DATE(YEAR(tblSales[[#This Row],[Invoice Date]]),MONTH(tblSales[[#This Row],[Invoice Date]]),1)</f>
        <v>45597</v>
      </c>
      <c r="AJ2220" t="str">
        <f>_xlfn.XLOOKUP(tblSales[[#This Row],[Product_ID]],Products!$A:$A,Products!$B:$B,"Unknown")</f>
        <v>US Polo Assn Kurta Beige</v>
      </c>
      <c r="AK2220" s="9">
        <f>IFERROR(tblSales[[#This Row],[Profit]]/tblSales[[#This Row],[Sales Amount]],0)</f>
        <v>0.13701987018508785</v>
      </c>
      <c r="AL2220" t="str">
        <f>IF(tblSales[[#This Row],[Discount %]]&lt;=5,"0-5%",
IF(tblSales[[#This Row],[Discount %]]&lt;=10,"5-10%",
IF(tblSales[[#This Row],[Discount %]]&lt;=15,"10-15%",
IF(tblSales[[#This Row],[Discount %]]&lt;=20,"15-20%","20%+"))))</f>
        <v>5-10%</v>
      </c>
    </row>
    <row r="2221" spans="1:38">
      <c r="A2221" s="2" t="s">
        <v>4193</v>
      </c>
      <c r="B2221" s="11">
        <v>45527</v>
      </c>
      <c r="C2221" s="2" t="s">
        <v>1032</v>
      </c>
      <c r="D2221" s="2" t="s">
        <v>513</v>
      </c>
      <c r="E2221" s="2" t="s">
        <v>692</v>
      </c>
      <c r="F2221" s="2" t="s">
        <v>285</v>
      </c>
      <c r="G2221" s="2">
        <v>1</v>
      </c>
      <c r="H2221" s="2">
        <v>2251.02</v>
      </c>
      <c r="I2221" s="2">
        <v>20</v>
      </c>
      <c r="J2221" s="2">
        <v>450.2</v>
      </c>
      <c r="K2221" s="2">
        <v>12</v>
      </c>
      <c r="L2221" s="2">
        <v>216.1</v>
      </c>
      <c r="M2221" s="2">
        <v>2016.92</v>
      </c>
      <c r="N2221" s="2">
        <v>1594</v>
      </c>
      <c r="O2221" s="2">
        <f t="shared" si="86"/>
        <v>206.82000000000008</v>
      </c>
      <c r="P2221" s="2" t="s">
        <v>28</v>
      </c>
      <c r="Q2221" s="2" t="str">
        <f t="shared" si="85"/>
        <v>Credit Card</v>
      </c>
      <c r="R2221" s="2" t="s">
        <v>20</v>
      </c>
      <c r="S2221" s="2" t="s">
        <v>56</v>
      </c>
      <c r="T2221" s="2" t="s">
        <v>2464</v>
      </c>
      <c r="U2221" s="2" t="s">
        <v>59</v>
      </c>
      <c r="V2221" t="str">
        <f>TEXT(tblSales[[#This Row],[Invoice Date]],"mmm")</f>
        <v>Aug</v>
      </c>
      <c r="W2221">
        <f>MONTH(tblSales[[#This Row],[Invoice Date]])</f>
        <v>8</v>
      </c>
      <c r="X2221">
        <f>YEAR(tblSales[[#This Row],[Invoice Date]])</f>
        <v>2024</v>
      </c>
      <c r="Y2221" t="str">
        <f>TEXT(tblSales[[#This Row],[Invoice Date]],"mmm-yyyy")</f>
        <v>Aug-2024</v>
      </c>
      <c r="Z2221" t="str">
        <f>_xlfn.XLOOKUP(tblSales[[#This Row],[Product_ID]],Products!$A:$A,Products!$C:$C,"Women Dresses")</f>
        <v>Men Ethnic</v>
      </c>
      <c r="AA2221" t="str">
        <f>_xlfn.XLOOKUP(tblSales[[#This Row],[Product_ID]],Products!$A:$A,Products!$D:$D,"Unknown")</f>
        <v>Nehru Jacket</v>
      </c>
      <c r="AB2221" t="str">
        <f>_xlfn.XLOOKUP(tblSales[[#This Row],[Product_ID]],Products!$A:$A,Products!$E:$E,"Unknown")</f>
        <v>Fastrack</v>
      </c>
      <c r="AC2221" t="str">
        <f>_xlfn.XLOOKUP(tblSales[[#This Row],[Store_ID]],Stores!$A:$A,Stores!$B:$B,"Unknown")</f>
        <v>TrendMart Thiruvananthapuram Outlet</v>
      </c>
      <c r="AD2221" t="str">
        <f>_xlfn.XLOOKUP(tblSales[[#This Row],[Store_ID]],Stores!$A:$A,Stores!$E:$E,"Unknown")</f>
        <v>South Zone 1</v>
      </c>
      <c r="AE2221" t="str">
        <f>_xlfn.XLOOKUP(tblSales[[#This Row],[Customer_ID]],Customers!$A:$A,Customers!$B:$B,"Unknown")</f>
        <v>Priya Mudaliar</v>
      </c>
      <c r="AF2221" t="str">
        <f>_xlfn.XLOOKUP(tblSales[[#This Row],[Customer_ID]],Customers!$A:$A,Customers!$J:$J,"Unknown")</f>
        <v>Regular</v>
      </c>
      <c r="AG2221" t="str">
        <f>_xlfn.XLOOKUP(tblSales[[#This Row],[Employee_ID]],Employees!$A:$A,Employees!$B:$B,"Unknown")</f>
        <v>Yogesh Chettiar</v>
      </c>
      <c r="AH2221">
        <f>IF(MONTH(tblSales[[#This Row],[Invoice Date]])&gt;=4,MONTH(tblSales[[#This Row],[Invoice Date]]),MONTH(tblSales[[#This Row],[Invoice Date]])+12)</f>
        <v>8</v>
      </c>
      <c r="AI2221" s="8">
        <f>DATE(YEAR(tblSales[[#This Row],[Invoice Date]]),MONTH(tblSales[[#This Row],[Invoice Date]]),1)</f>
        <v>45505</v>
      </c>
      <c r="AJ2221" t="str">
        <f>_xlfn.XLOOKUP(tblSales[[#This Row],[Product_ID]],Products!$A:$A,Products!$B:$B,"Unknown")</f>
        <v>Fastrack Nehru Jacket Black</v>
      </c>
      <c r="AK2221" s="9">
        <f>IFERROR(tblSales[[#This Row],[Profit]]/tblSales[[#This Row],[Sales Amount]],0)</f>
        <v>0.10254249053011526</v>
      </c>
      <c r="AL2221" t="str">
        <f>IF(tblSales[[#This Row],[Discount %]]&lt;=5,"0-5%",
IF(tblSales[[#This Row],[Discount %]]&lt;=10,"5-10%",
IF(tblSales[[#This Row],[Discount %]]&lt;=15,"10-15%",
IF(tblSales[[#This Row],[Discount %]]&lt;=20,"15-20%","20%+"))))</f>
        <v>15-20%</v>
      </c>
    </row>
    <row r="2222" spans="1:38">
      <c r="A2222" s="2" t="s">
        <v>4194</v>
      </c>
      <c r="B2222" s="11">
        <v>45706</v>
      </c>
      <c r="C2222" s="2" t="s">
        <v>3231</v>
      </c>
      <c r="D2222" s="2" t="s">
        <v>501</v>
      </c>
      <c r="E2222" s="2" t="s">
        <v>1918</v>
      </c>
      <c r="F2222" s="2" t="s">
        <v>249</v>
      </c>
      <c r="G2222" s="2">
        <v>2</v>
      </c>
      <c r="H2222" s="2">
        <v>630.27</v>
      </c>
      <c r="I2222" s="2">
        <v>0</v>
      </c>
      <c r="J2222" s="2">
        <v>0</v>
      </c>
      <c r="K2222" s="2">
        <v>5</v>
      </c>
      <c r="L2222" s="2">
        <v>63.03</v>
      </c>
      <c r="M2222" s="2">
        <v>1323.57</v>
      </c>
      <c r="N2222" s="2">
        <v>914.32</v>
      </c>
      <c r="O2222" s="2">
        <f t="shared" si="86"/>
        <v>346.21999999999991</v>
      </c>
      <c r="P2222" s="2" t="s">
        <v>32</v>
      </c>
      <c r="Q2222" s="2" t="str">
        <f t="shared" si="85"/>
        <v>UPI</v>
      </c>
      <c r="R2222" s="2" t="s">
        <v>20</v>
      </c>
      <c r="S2222" s="2" t="s">
        <v>56</v>
      </c>
      <c r="T2222" s="2" t="s">
        <v>764</v>
      </c>
      <c r="U2222" s="2" t="s">
        <v>59</v>
      </c>
      <c r="V2222" t="str">
        <f>TEXT(tblSales[[#This Row],[Invoice Date]],"mmm")</f>
        <v>Feb</v>
      </c>
      <c r="W2222">
        <f>MONTH(tblSales[[#This Row],[Invoice Date]])</f>
        <v>2</v>
      </c>
      <c r="X2222">
        <f>YEAR(tblSales[[#This Row],[Invoice Date]])</f>
        <v>2025</v>
      </c>
      <c r="Y2222" t="str">
        <f>TEXT(tblSales[[#This Row],[Invoice Date]],"mmm-yyyy")</f>
        <v>Feb-2025</v>
      </c>
      <c r="Z2222" t="str">
        <f>_xlfn.XLOOKUP(tblSales[[#This Row],[Product_ID]],Products!$A:$A,Products!$C:$C,"Women Dresses")</f>
        <v>Women Tops</v>
      </c>
      <c r="AA2222" t="str">
        <f>_xlfn.XLOOKUP(tblSales[[#This Row],[Product_ID]],Products!$A:$A,Products!$D:$D,"Unknown")</f>
        <v>Formal Top</v>
      </c>
      <c r="AB2222" t="str">
        <f>_xlfn.XLOOKUP(tblSales[[#This Row],[Product_ID]],Products!$A:$A,Products!$E:$E,"Unknown")</f>
        <v>Aurelia</v>
      </c>
      <c r="AC2222" t="str">
        <f>_xlfn.XLOOKUP(tblSales[[#This Row],[Store_ID]],Stores!$A:$A,Stores!$B:$B,"Unknown")</f>
        <v>TrendMart Guntur High Street</v>
      </c>
      <c r="AD2222" t="str">
        <f>_xlfn.XLOOKUP(tblSales[[#This Row],[Store_ID]],Stores!$A:$A,Stores!$E:$E,"Unknown")</f>
        <v>South Zone 3</v>
      </c>
      <c r="AE2222" t="str">
        <f>_xlfn.XLOOKUP(tblSales[[#This Row],[Customer_ID]],Customers!$A:$A,Customers!$B:$B,"Unknown")</f>
        <v>Bhavani Sharma</v>
      </c>
      <c r="AF2222" t="str">
        <f>_xlfn.XLOOKUP(tblSales[[#This Row],[Customer_ID]],Customers!$A:$A,Customers!$J:$J,"Unknown")</f>
        <v>Gold</v>
      </c>
      <c r="AG2222" t="str">
        <f>_xlfn.XLOOKUP(tblSales[[#This Row],[Employee_ID]],Employees!$A:$A,Employees!$B:$B,"Unknown")</f>
        <v>Hari Nair</v>
      </c>
      <c r="AH2222">
        <f>IF(MONTH(tblSales[[#This Row],[Invoice Date]])&gt;=4,MONTH(tblSales[[#This Row],[Invoice Date]]),MONTH(tblSales[[#This Row],[Invoice Date]])+12)</f>
        <v>14</v>
      </c>
      <c r="AI2222" s="8">
        <f>DATE(YEAR(tblSales[[#This Row],[Invoice Date]]),MONTH(tblSales[[#This Row],[Invoice Date]]),1)</f>
        <v>45689</v>
      </c>
      <c r="AJ2222" t="str">
        <f>_xlfn.XLOOKUP(tblSales[[#This Row],[Product_ID]],Products!$A:$A,Products!$B:$B,"Unknown")</f>
        <v>Aurelia Formal Top Olive</v>
      </c>
      <c r="AK2222" s="9">
        <f>IFERROR(tblSales[[#This Row],[Profit]]/tblSales[[#This Row],[Sales Amount]],0)</f>
        <v>0.26158042264481662</v>
      </c>
      <c r="AL2222" t="str">
        <f>IF(tblSales[[#This Row],[Discount %]]&lt;=5,"0-5%",
IF(tblSales[[#This Row],[Discount %]]&lt;=10,"5-10%",
IF(tblSales[[#This Row],[Discount %]]&lt;=15,"10-15%",
IF(tblSales[[#This Row],[Discount %]]&lt;=20,"15-20%","20%+"))))</f>
        <v>0-5%</v>
      </c>
    </row>
    <row r="2223" spans="1:38">
      <c r="A2223" s="2" t="s">
        <v>4195</v>
      </c>
      <c r="B2223" s="11">
        <v>45575</v>
      </c>
      <c r="C2223" s="2" t="s">
        <v>4196</v>
      </c>
      <c r="D2223" s="2" t="s">
        <v>176</v>
      </c>
      <c r="E2223" s="2" t="s">
        <v>967</v>
      </c>
      <c r="F2223" s="2" t="s">
        <v>216</v>
      </c>
      <c r="G2223" s="2">
        <v>4</v>
      </c>
      <c r="H2223" s="2">
        <v>758.43</v>
      </c>
      <c r="I2223" s="2">
        <v>10</v>
      </c>
      <c r="J2223" s="2">
        <v>303.37</v>
      </c>
      <c r="K2223" s="2">
        <v>5</v>
      </c>
      <c r="L2223" s="2">
        <v>136.52000000000001</v>
      </c>
      <c r="M2223" s="2">
        <v>2866.87</v>
      </c>
      <c r="N2223" s="2">
        <v>2200.04</v>
      </c>
      <c r="O2223" s="2">
        <f t="shared" si="86"/>
        <v>530.30999999999995</v>
      </c>
      <c r="P2223" s="2" t="s">
        <v>29</v>
      </c>
      <c r="Q2223" s="2" t="str">
        <f t="shared" si="85"/>
        <v>Debit Card</v>
      </c>
      <c r="R2223" s="2" t="s">
        <v>20</v>
      </c>
      <c r="S2223" s="2" t="s">
        <v>56</v>
      </c>
      <c r="T2223" s="2" t="s">
        <v>2180</v>
      </c>
      <c r="U2223" s="2" t="s">
        <v>59</v>
      </c>
      <c r="V2223" t="str">
        <f>TEXT(tblSales[[#This Row],[Invoice Date]],"mmm")</f>
        <v>Oct</v>
      </c>
      <c r="W2223">
        <f>MONTH(tblSales[[#This Row],[Invoice Date]])</f>
        <v>10</v>
      </c>
      <c r="X2223">
        <f>YEAR(tblSales[[#This Row],[Invoice Date]])</f>
        <v>2024</v>
      </c>
      <c r="Y2223" t="str">
        <f>TEXT(tblSales[[#This Row],[Invoice Date]],"mmm-yyyy")</f>
        <v>Oct-2024</v>
      </c>
      <c r="Z2223" t="str">
        <f>_xlfn.XLOOKUP(tblSales[[#This Row],[Product_ID]],Products!$A:$A,Products!$C:$C,"Women Dresses")</f>
        <v>Women Tops</v>
      </c>
      <c r="AA2223" t="str">
        <f>_xlfn.XLOOKUP(tblSales[[#This Row],[Product_ID]],Products!$A:$A,Products!$D:$D,"Unknown")</f>
        <v>Crop Top</v>
      </c>
      <c r="AB2223" t="str">
        <f>_xlfn.XLOOKUP(tblSales[[#This Row],[Product_ID]],Products!$A:$A,Products!$E:$E,"Unknown")</f>
        <v>Nike</v>
      </c>
      <c r="AC2223" t="str">
        <f>_xlfn.XLOOKUP(tblSales[[#This Row],[Store_ID]],Stores!$A:$A,Stores!$B:$B,"Unknown")</f>
        <v>TrendMart Mangaluru Standard</v>
      </c>
      <c r="AD2223" t="str">
        <f>_xlfn.XLOOKUP(tblSales[[#This Row],[Store_ID]],Stores!$A:$A,Stores!$E:$E,"Unknown")</f>
        <v>South Zone 2</v>
      </c>
      <c r="AE2223" t="str">
        <f>_xlfn.XLOOKUP(tblSales[[#This Row],[Customer_ID]],Customers!$A:$A,Customers!$B:$B,"Unknown")</f>
        <v>Arjun Iyengar</v>
      </c>
      <c r="AF2223" t="str">
        <f>_xlfn.XLOOKUP(tblSales[[#This Row],[Customer_ID]],Customers!$A:$A,Customers!$J:$J,"Unknown")</f>
        <v>Platinum</v>
      </c>
      <c r="AG2223" t="str">
        <f>_xlfn.XLOOKUP(tblSales[[#This Row],[Employee_ID]],Employees!$A:$A,Employees!$B:$B,"Unknown")</f>
        <v>Venkat Sharma</v>
      </c>
      <c r="AH2223">
        <f>IF(MONTH(tblSales[[#This Row],[Invoice Date]])&gt;=4,MONTH(tblSales[[#This Row],[Invoice Date]]),MONTH(tblSales[[#This Row],[Invoice Date]])+12)</f>
        <v>10</v>
      </c>
      <c r="AI2223" s="8">
        <f>DATE(YEAR(tblSales[[#This Row],[Invoice Date]]),MONTH(tblSales[[#This Row],[Invoice Date]]),1)</f>
        <v>45566</v>
      </c>
      <c r="AJ2223" t="str">
        <f>_xlfn.XLOOKUP(tblSales[[#This Row],[Product_ID]],Products!$A:$A,Products!$B:$B,"Unknown")</f>
        <v>Nike Crop Top Cream</v>
      </c>
      <c r="AK2223" s="9">
        <f>IFERROR(tblSales[[#This Row],[Profit]]/tblSales[[#This Row],[Sales Amount]],0)</f>
        <v>0.18497873988007826</v>
      </c>
      <c r="AL2223" t="str">
        <f>IF(tblSales[[#This Row],[Discount %]]&lt;=5,"0-5%",
IF(tblSales[[#This Row],[Discount %]]&lt;=10,"5-10%",
IF(tblSales[[#This Row],[Discount %]]&lt;=15,"10-15%",
IF(tblSales[[#This Row],[Discount %]]&lt;=20,"15-20%","20%+"))))</f>
        <v>5-10%</v>
      </c>
    </row>
    <row r="2224" spans="1:38">
      <c r="A2224" s="2" t="s">
        <v>4197</v>
      </c>
      <c r="B2224" s="11">
        <v>45729</v>
      </c>
      <c r="C2224" s="2" t="s">
        <v>2314</v>
      </c>
      <c r="D2224" s="2" t="s">
        <v>1735</v>
      </c>
      <c r="E2224" s="2" t="s">
        <v>463</v>
      </c>
      <c r="F2224" s="2" t="s">
        <v>161</v>
      </c>
      <c r="G2224" s="2">
        <v>3</v>
      </c>
      <c r="H2224" s="2">
        <v>1263.28</v>
      </c>
      <c r="I2224" s="2">
        <v>25</v>
      </c>
      <c r="J2224" s="2">
        <v>947.46</v>
      </c>
      <c r="K2224" s="2">
        <v>3</v>
      </c>
      <c r="L2224" s="2">
        <v>85.27</v>
      </c>
      <c r="M2224" s="2">
        <v>2927.65</v>
      </c>
      <c r="N2224" s="2">
        <v>2731.38</v>
      </c>
      <c r="O2224" s="2">
        <f t="shared" si="86"/>
        <v>110.99999999999999</v>
      </c>
      <c r="P2224" s="2" t="s">
        <v>29</v>
      </c>
      <c r="Q2224" s="2" t="str">
        <f t="shared" si="85"/>
        <v>Debit Card</v>
      </c>
      <c r="R2224" s="2" t="s">
        <v>20</v>
      </c>
      <c r="S2224" s="2" t="s">
        <v>56</v>
      </c>
      <c r="T2224" s="2" t="s">
        <v>696</v>
      </c>
      <c r="U2224" s="2" t="s">
        <v>59</v>
      </c>
      <c r="V2224" t="str">
        <f>TEXT(tblSales[[#This Row],[Invoice Date]],"mmm")</f>
        <v>Mar</v>
      </c>
      <c r="W2224">
        <f>MONTH(tblSales[[#This Row],[Invoice Date]])</f>
        <v>3</v>
      </c>
      <c r="X2224">
        <f>YEAR(tblSales[[#This Row],[Invoice Date]])</f>
        <v>2025</v>
      </c>
      <c r="Y2224" t="str">
        <f>TEXT(tblSales[[#This Row],[Invoice Date]],"mmm-yyyy")</f>
        <v>Mar-2025</v>
      </c>
      <c r="Z2224" t="str">
        <f>_xlfn.XLOOKUP(tblSales[[#This Row],[Product_ID]],Products!$A:$A,Products!$C:$C,"Women Dresses")</f>
        <v>Jewellery</v>
      </c>
      <c r="AA2224" t="str">
        <f>_xlfn.XLOOKUP(tblSales[[#This Row],[Product_ID]],Products!$A:$A,Products!$D:$D,"Unknown")</f>
        <v>Necklace</v>
      </c>
      <c r="AB2224" t="str">
        <f>_xlfn.XLOOKUP(tblSales[[#This Row],[Product_ID]],Products!$A:$A,Products!$E:$E,"Unknown")</f>
        <v>Flying Machine</v>
      </c>
      <c r="AC2224" t="str">
        <f>_xlfn.XLOOKUP(tblSales[[#This Row],[Store_ID]],Stores!$A:$A,Stores!$B:$B,"Unknown")</f>
        <v>TrendMart Tirupati Standard</v>
      </c>
      <c r="AD2224" t="str">
        <f>_xlfn.XLOOKUP(tblSales[[#This Row],[Store_ID]],Stores!$A:$A,Stores!$E:$E,"Unknown")</f>
        <v>South Zone 3</v>
      </c>
      <c r="AE2224" t="str">
        <f>_xlfn.XLOOKUP(tblSales[[#This Row],[Customer_ID]],Customers!$A:$A,Customers!$B:$B,"Unknown")</f>
        <v>Gopal Mudaliar</v>
      </c>
      <c r="AF2224" t="str">
        <f>_xlfn.XLOOKUP(tblSales[[#This Row],[Customer_ID]],Customers!$A:$A,Customers!$J:$J,"Unknown")</f>
        <v>Silver</v>
      </c>
      <c r="AG2224" t="str">
        <f>_xlfn.XLOOKUP(tblSales[[#This Row],[Employee_ID]],Employees!$A:$A,Employees!$B:$B,"Unknown")</f>
        <v>Chandra Reddy</v>
      </c>
      <c r="AH2224">
        <f>IF(MONTH(tblSales[[#This Row],[Invoice Date]])&gt;=4,MONTH(tblSales[[#This Row],[Invoice Date]]),MONTH(tblSales[[#This Row],[Invoice Date]])+12)</f>
        <v>15</v>
      </c>
      <c r="AI2224" s="8">
        <f>DATE(YEAR(tblSales[[#This Row],[Invoice Date]]),MONTH(tblSales[[#This Row],[Invoice Date]]),1)</f>
        <v>45717</v>
      </c>
      <c r="AJ2224" t="str">
        <f>_xlfn.XLOOKUP(tblSales[[#This Row],[Product_ID]],Products!$A:$A,Products!$B:$B,"Unknown")</f>
        <v>Flying Machine Necklace Sky Blue</v>
      </c>
      <c r="AK2224" s="9">
        <f>IFERROR(tblSales[[#This Row],[Profit]]/tblSales[[#This Row],[Sales Amount]],0)</f>
        <v>3.7914368179256391E-2</v>
      </c>
      <c r="AL2224" t="str">
        <f>IF(tblSales[[#This Row],[Discount %]]&lt;=5,"0-5%",
IF(tblSales[[#This Row],[Discount %]]&lt;=10,"5-10%",
IF(tblSales[[#This Row],[Discount %]]&lt;=15,"10-15%",
IF(tblSales[[#This Row],[Discount %]]&lt;=20,"15-20%","20%+"))))</f>
        <v>20%+</v>
      </c>
    </row>
    <row r="2225" spans="1:38">
      <c r="A2225" s="2" t="s">
        <v>4198</v>
      </c>
      <c r="B2225" s="11">
        <v>45485</v>
      </c>
      <c r="C2225" s="2" t="s">
        <v>3472</v>
      </c>
      <c r="D2225" s="2" t="s">
        <v>1054</v>
      </c>
      <c r="E2225" s="2" t="s">
        <v>91</v>
      </c>
      <c r="F2225" s="2" t="s">
        <v>210</v>
      </c>
      <c r="G2225" s="2">
        <v>1</v>
      </c>
      <c r="H2225" s="2">
        <v>3656.24</v>
      </c>
      <c r="I2225" s="2">
        <v>30</v>
      </c>
      <c r="J2225" s="2">
        <v>1096.8699999999999</v>
      </c>
      <c r="K2225" s="2">
        <v>12</v>
      </c>
      <c r="L2225" s="2">
        <v>307.12</v>
      </c>
      <c r="M2225" s="2">
        <v>2866.49</v>
      </c>
      <c r="N2225" s="2">
        <v>2374.0300000000002</v>
      </c>
      <c r="O2225" s="2">
        <f t="shared" si="86"/>
        <v>185.33999999999958</v>
      </c>
      <c r="P2225" s="2" t="s">
        <v>32</v>
      </c>
      <c r="Q2225" s="2" t="str">
        <f t="shared" si="85"/>
        <v>UPI</v>
      </c>
      <c r="R2225" s="2" t="s">
        <v>21</v>
      </c>
      <c r="S2225" s="2" t="s">
        <v>56</v>
      </c>
      <c r="T2225" s="2" t="s">
        <v>970</v>
      </c>
      <c r="U2225" s="2" t="s">
        <v>59</v>
      </c>
      <c r="V2225" t="str">
        <f>TEXT(tblSales[[#This Row],[Invoice Date]],"mmm")</f>
        <v>Jul</v>
      </c>
      <c r="W2225">
        <f>MONTH(tblSales[[#This Row],[Invoice Date]])</f>
        <v>7</v>
      </c>
      <c r="X2225">
        <f>YEAR(tblSales[[#This Row],[Invoice Date]])</f>
        <v>2024</v>
      </c>
      <c r="Y2225" t="str">
        <f>TEXT(tblSales[[#This Row],[Invoice Date]],"mmm-yyyy")</f>
        <v>Jul-2024</v>
      </c>
      <c r="Z2225" t="str">
        <f>_xlfn.XLOOKUP(tblSales[[#This Row],[Product_ID]],Products!$A:$A,Products!$C:$C,"Women Dresses")</f>
        <v>Handbags</v>
      </c>
      <c r="AA2225" t="str">
        <f>_xlfn.XLOOKUP(tblSales[[#This Row],[Product_ID]],Products!$A:$A,Products!$D:$D,"Unknown")</f>
        <v>Clutch</v>
      </c>
      <c r="AB2225" t="str">
        <f>_xlfn.XLOOKUP(tblSales[[#This Row],[Product_ID]],Products!$A:$A,Products!$E:$E,"Unknown")</f>
        <v>Nalli Silks</v>
      </c>
      <c r="AC2225" t="str">
        <f>_xlfn.XLOOKUP(tblSales[[#This Row],[Store_ID]],Stores!$A:$A,Stores!$B:$B,"Unknown")</f>
        <v>TrendMart Vijayawada High Street</v>
      </c>
      <c r="AD2225" t="str">
        <f>_xlfn.XLOOKUP(tblSales[[#This Row],[Store_ID]],Stores!$A:$A,Stores!$E:$E,"Unknown")</f>
        <v>South Zone 3</v>
      </c>
      <c r="AE2225" t="str">
        <f>_xlfn.XLOOKUP(tblSales[[#This Row],[Customer_ID]],Customers!$A:$A,Customers!$B:$B,"Unknown")</f>
        <v>Janani Nair</v>
      </c>
      <c r="AF2225" t="str">
        <f>_xlfn.XLOOKUP(tblSales[[#This Row],[Customer_ID]],Customers!$A:$A,Customers!$J:$J,"Unknown")</f>
        <v>Silver</v>
      </c>
      <c r="AG2225" t="str">
        <f>_xlfn.XLOOKUP(tblSales[[#This Row],[Employee_ID]],Employees!$A:$A,Employees!$B:$B,"Unknown")</f>
        <v>Rani Mishra</v>
      </c>
      <c r="AH2225">
        <f>IF(MONTH(tblSales[[#This Row],[Invoice Date]])&gt;=4,MONTH(tblSales[[#This Row],[Invoice Date]]),MONTH(tblSales[[#This Row],[Invoice Date]])+12)</f>
        <v>7</v>
      </c>
      <c r="AI2225" s="8">
        <f>DATE(YEAR(tblSales[[#This Row],[Invoice Date]]),MONTH(tblSales[[#This Row],[Invoice Date]]),1)</f>
        <v>45474</v>
      </c>
      <c r="AJ2225" t="str">
        <f>_xlfn.XLOOKUP(tblSales[[#This Row],[Product_ID]],Products!$A:$A,Products!$B:$B,"Unknown")</f>
        <v>Nalli Silks Clutch Brown</v>
      </c>
      <c r="AK2225" s="9">
        <f>IFERROR(tblSales[[#This Row],[Profit]]/tblSales[[#This Row],[Sales Amount]],0)</f>
        <v>6.4657473076829008E-2</v>
      </c>
      <c r="AL2225" t="str">
        <f>IF(tblSales[[#This Row],[Discount %]]&lt;=5,"0-5%",
IF(tblSales[[#This Row],[Discount %]]&lt;=10,"5-10%",
IF(tblSales[[#This Row],[Discount %]]&lt;=15,"10-15%",
IF(tblSales[[#This Row],[Discount %]]&lt;=20,"15-20%","20%+"))))</f>
        <v>20%+</v>
      </c>
    </row>
    <row r="2226" spans="1:38">
      <c r="A2226" s="2" t="s">
        <v>4199</v>
      </c>
      <c r="B2226" s="11">
        <v>45636</v>
      </c>
      <c r="C2226" s="2" t="s">
        <v>3044</v>
      </c>
      <c r="D2226" s="2" t="s">
        <v>887</v>
      </c>
      <c r="E2226" s="2" t="s">
        <v>771</v>
      </c>
      <c r="F2226" s="2" t="s">
        <v>324</v>
      </c>
      <c r="G2226" s="2">
        <v>1</v>
      </c>
      <c r="H2226" s="2">
        <v>1256.93</v>
      </c>
      <c r="I2226" s="2">
        <v>5</v>
      </c>
      <c r="J2226" s="2">
        <v>62.85</v>
      </c>
      <c r="K2226" s="2">
        <v>12</v>
      </c>
      <c r="L2226" s="2">
        <v>143.29</v>
      </c>
      <c r="M2226" s="2">
        <v>1337.37</v>
      </c>
      <c r="N2226" s="2">
        <v>861.8</v>
      </c>
      <c r="O2226" s="2">
        <f t="shared" si="86"/>
        <v>332.28</v>
      </c>
      <c r="P2226" s="2" t="s">
        <v>32</v>
      </c>
      <c r="Q2226" s="2" t="str">
        <f t="shared" si="85"/>
        <v>UPI</v>
      </c>
      <c r="R2226" s="2" t="s">
        <v>21</v>
      </c>
      <c r="S2226" s="2" t="s">
        <v>56</v>
      </c>
      <c r="T2226" s="2" t="s">
        <v>2082</v>
      </c>
      <c r="U2226" s="2" t="s">
        <v>59</v>
      </c>
      <c r="V2226" t="str">
        <f>TEXT(tblSales[[#This Row],[Invoice Date]],"mmm")</f>
        <v>Dec</v>
      </c>
      <c r="W2226">
        <f>MONTH(tblSales[[#This Row],[Invoice Date]])</f>
        <v>12</v>
      </c>
      <c r="X2226">
        <f>YEAR(tblSales[[#This Row],[Invoice Date]])</f>
        <v>2024</v>
      </c>
      <c r="Y2226" t="str">
        <f>TEXT(tblSales[[#This Row],[Invoice Date]],"mmm-yyyy")</f>
        <v>Dec-2024</v>
      </c>
      <c r="Z2226" t="str">
        <f>_xlfn.XLOOKUP(tblSales[[#This Row],[Product_ID]],Products!$A:$A,Products!$C:$C,"Women Dresses")</f>
        <v>Men Shirts</v>
      </c>
      <c r="AA2226" t="str">
        <f>_xlfn.XLOOKUP(tblSales[[#This Row],[Product_ID]],Products!$A:$A,Products!$D:$D,"Unknown")</f>
        <v>Formal Shirt</v>
      </c>
      <c r="AB2226" t="str">
        <f>_xlfn.XLOOKUP(tblSales[[#This Row],[Product_ID]],Products!$A:$A,Products!$E:$E,"Unknown")</f>
        <v>Skechers</v>
      </c>
      <c r="AC2226" t="str">
        <f>_xlfn.XLOOKUP(tblSales[[#This Row],[Store_ID]],Stores!$A:$A,Stores!$B:$B,"Unknown")</f>
        <v>TrendMart Thoothukudi Mall Kiosk</v>
      </c>
      <c r="AD2226" t="str">
        <f>_xlfn.XLOOKUP(tblSales[[#This Row],[Store_ID]],Stores!$A:$A,Stores!$E:$E,"Unknown")</f>
        <v>South Zone 1</v>
      </c>
      <c r="AE2226" t="str">
        <f>_xlfn.XLOOKUP(tblSales[[#This Row],[Customer_ID]],Customers!$A:$A,Customers!$B:$B,"Unknown")</f>
        <v>Arjun Subramaniam</v>
      </c>
      <c r="AF2226" t="str">
        <f>_xlfn.XLOOKUP(tblSales[[#This Row],[Customer_ID]],Customers!$A:$A,Customers!$J:$J,"Unknown")</f>
        <v>Silver</v>
      </c>
      <c r="AG2226" t="str">
        <f>_xlfn.XLOOKUP(tblSales[[#This Row],[Employee_ID]],Employees!$A:$A,Employees!$B:$B,"Unknown")</f>
        <v>Ganesh Iyengar</v>
      </c>
      <c r="AH2226">
        <f>IF(MONTH(tblSales[[#This Row],[Invoice Date]])&gt;=4,MONTH(tblSales[[#This Row],[Invoice Date]]),MONTH(tblSales[[#This Row],[Invoice Date]])+12)</f>
        <v>12</v>
      </c>
      <c r="AI2226" s="8">
        <f>DATE(YEAR(tblSales[[#This Row],[Invoice Date]]),MONTH(tblSales[[#This Row],[Invoice Date]]),1)</f>
        <v>45627</v>
      </c>
      <c r="AJ2226" t="str">
        <f>_xlfn.XLOOKUP(tblSales[[#This Row],[Product_ID]],Products!$A:$A,Products!$B:$B,"Unknown")</f>
        <v>Skechers Formal Shirt Brown</v>
      </c>
      <c r="AK2226" s="9">
        <f>IFERROR(tblSales[[#This Row],[Profit]]/tblSales[[#This Row],[Sales Amount]],0)</f>
        <v>0.24845779402857848</v>
      </c>
      <c r="AL2226" t="str">
        <f>IF(tblSales[[#This Row],[Discount %]]&lt;=5,"0-5%",
IF(tblSales[[#This Row],[Discount %]]&lt;=10,"5-10%",
IF(tblSales[[#This Row],[Discount %]]&lt;=15,"10-15%",
IF(tblSales[[#This Row],[Discount %]]&lt;=20,"15-20%","20%+"))))</f>
        <v>0-5%</v>
      </c>
    </row>
    <row r="2227" spans="1:38">
      <c r="A2227" s="2" t="s">
        <v>4200</v>
      </c>
      <c r="B2227" s="11">
        <v>45697</v>
      </c>
      <c r="C2227" s="2" t="s">
        <v>4201</v>
      </c>
      <c r="D2227" s="2" t="s">
        <v>186</v>
      </c>
      <c r="E2227" s="2" t="s">
        <v>1380</v>
      </c>
      <c r="F2227" s="2" t="s">
        <v>116</v>
      </c>
      <c r="G2227" s="2">
        <v>1</v>
      </c>
      <c r="H2227" s="2">
        <v>1373.44</v>
      </c>
      <c r="I2227" s="2">
        <v>0</v>
      </c>
      <c r="J2227" s="2">
        <v>0</v>
      </c>
      <c r="K2227" s="2">
        <v>12</v>
      </c>
      <c r="L2227" s="2">
        <v>164.81</v>
      </c>
      <c r="M2227" s="2">
        <v>1538.25</v>
      </c>
      <c r="N2227" s="2">
        <v>865.48</v>
      </c>
      <c r="O2227" s="2">
        <f t="shared" si="86"/>
        <v>507.96</v>
      </c>
      <c r="P2227" s="2" t="s">
        <v>28</v>
      </c>
      <c r="Q2227" s="2" t="str">
        <f t="shared" si="85"/>
        <v>Credit Card</v>
      </c>
      <c r="R2227" s="2" t="s">
        <v>20</v>
      </c>
      <c r="S2227" s="2" t="s">
        <v>56</v>
      </c>
      <c r="T2227" s="2" t="s">
        <v>616</v>
      </c>
      <c r="U2227" s="2" t="s">
        <v>60</v>
      </c>
      <c r="V2227" t="str">
        <f>TEXT(tblSales[[#This Row],[Invoice Date]],"mmm")</f>
        <v>Feb</v>
      </c>
      <c r="W2227">
        <f>MONTH(tblSales[[#This Row],[Invoice Date]])</f>
        <v>2</v>
      </c>
      <c r="X2227">
        <f>YEAR(tblSales[[#This Row],[Invoice Date]])</f>
        <v>2025</v>
      </c>
      <c r="Y2227" t="str">
        <f>TEXT(tblSales[[#This Row],[Invoice Date]],"mmm-yyyy")</f>
        <v>Feb-2025</v>
      </c>
      <c r="Z2227" t="str">
        <f>_xlfn.XLOOKUP(tblSales[[#This Row],[Product_ID]],Products!$A:$A,Products!$C:$C,"Women Dresses")</f>
        <v>Women Dresses</v>
      </c>
      <c r="AA2227" t="str">
        <f>_xlfn.XLOOKUP(tblSales[[#This Row],[Product_ID]],Products!$A:$A,Products!$D:$D,"Unknown")</f>
        <v>A-Line Dress</v>
      </c>
      <c r="AB2227" t="str">
        <f>_xlfn.XLOOKUP(tblSales[[#This Row],[Product_ID]],Products!$A:$A,Products!$E:$E,"Unknown")</f>
        <v>Tanishq</v>
      </c>
      <c r="AC2227" t="str">
        <f>_xlfn.XLOOKUP(tblSales[[#This Row],[Store_ID]],Stores!$A:$A,Stores!$B:$B,"Unknown")</f>
        <v>TrendMart Alappuzha Mall Kiosk</v>
      </c>
      <c r="AD2227" t="str">
        <f>_xlfn.XLOOKUP(tblSales[[#This Row],[Store_ID]],Stores!$A:$A,Stores!$E:$E,"Unknown")</f>
        <v>South Zone 1</v>
      </c>
      <c r="AE2227" t="str">
        <f>_xlfn.XLOOKUP(tblSales[[#This Row],[Customer_ID]],Customers!$A:$A,Customers!$B:$B,"Unknown")</f>
        <v>Anand Nair</v>
      </c>
      <c r="AF2227" t="str">
        <f>_xlfn.XLOOKUP(tblSales[[#This Row],[Customer_ID]],Customers!$A:$A,Customers!$J:$J,"Unknown")</f>
        <v>Silver</v>
      </c>
      <c r="AG2227" t="str">
        <f>_xlfn.XLOOKUP(tblSales[[#This Row],[Employee_ID]],Employees!$A:$A,Employees!$B:$B,"Unknown")</f>
        <v>Padma Gounder</v>
      </c>
      <c r="AH2227">
        <f>IF(MONTH(tblSales[[#This Row],[Invoice Date]])&gt;=4,MONTH(tblSales[[#This Row],[Invoice Date]]),MONTH(tblSales[[#This Row],[Invoice Date]])+12)</f>
        <v>14</v>
      </c>
      <c r="AI2227" s="8">
        <f>DATE(YEAR(tblSales[[#This Row],[Invoice Date]]),MONTH(tblSales[[#This Row],[Invoice Date]]),1)</f>
        <v>45689</v>
      </c>
      <c r="AJ2227" t="str">
        <f>_xlfn.XLOOKUP(tblSales[[#This Row],[Product_ID]],Products!$A:$A,Products!$B:$B,"Unknown")</f>
        <v>Tanishq A-Line Dress Green</v>
      </c>
      <c r="AK2227" s="9">
        <f>IFERROR(tblSales[[#This Row],[Profit]]/tblSales[[#This Row],[Sales Amount]],0)</f>
        <v>0.33021940516821063</v>
      </c>
      <c r="AL2227" t="str">
        <f>IF(tblSales[[#This Row],[Discount %]]&lt;=5,"0-5%",
IF(tblSales[[#This Row],[Discount %]]&lt;=10,"5-10%",
IF(tblSales[[#This Row],[Discount %]]&lt;=15,"10-15%",
IF(tblSales[[#This Row],[Discount %]]&lt;=20,"15-20%","20%+"))))</f>
        <v>0-5%</v>
      </c>
    </row>
    <row r="2228" spans="1:38">
      <c r="A2228" s="2" t="s">
        <v>4202</v>
      </c>
      <c r="B2228" s="11">
        <v>45454</v>
      </c>
      <c r="C2228" s="2" t="s">
        <v>4014</v>
      </c>
      <c r="D2228" s="2" t="s">
        <v>1505</v>
      </c>
      <c r="E2228" s="2" t="s">
        <v>625</v>
      </c>
      <c r="F2228" s="2" t="s">
        <v>172</v>
      </c>
      <c r="G2228" s="2">
        <v>3</v>
      </c>
      <c r="H2228" s="2">
        <v>2512.81</v>
      </c>
      <c r="I2228" s="2">
        <v>20</v>
      </c>
      <c r="J2228" s="2">
        <v>1507.69</v>
      </c>
      <c r="K2228" s="2">
        <v>12</v>
      </c>
      <c r="L2228" s="2">
        <v>723.69</v>
      </c>
      <c r="M2228" s="2">
        <v>6754.43</v>
      </c>
      <c r="N2228" s="2">
        <v>5587.05</v>
      </c>
      <c r="O2228" s="2">
        <f t="shared" si="86"/>
        <v>443.69000000000005</v>
      </c>
      <c r="P2228" s="2" t="s">
        <v>27</v>
      </c>
      <c r="Q2228" s="2" t="str">
        <f t="shared" si="85"/>
        <v>Cash</v>
      </c>
      <c r="R2228" s="2" t="s">
        <v>20</v>
      </c>
      <c r="S2228" s="2" t="s">
        <v>56</v>
      </c>
      <c r="T2228" s="2" t="s">
        <v>514</v>
      </c>
      <c r="U2228" s="2" t="s">
        <v>59</v>
      </c>
      <c r="V2228" t="str">
        <f>TEXT(tblSales[[#This Row],[Invoice Date]],"mmm")</f>
        <v>Jun</v>
      </c>
      <c r="W2228">
        <f>MONTH(tblSales[[#This Row],[Invoice Date]])</f>
        <v>6</v>
      </c>
      <c r="X2228">
        <f>YEAR(tblSales[[#This Row],[Invoice Date]])</f>
        <v>2024</v>
      </c>
      <c r="Y2228" t="str">
        <f>TEXT(tblSales[[#This Row],[Invoice Date]],"mmm-yyyy")</f>
        <v>Jun-2024</v>
      </c>
      <c r="Z2228" t="str">
        <f>_xlfn.XLOOKUP(tblSales[[#This Row],[Product_ID]],Products!$A:$A,Products!$C:$C,"Women Dresses")</f>
        <v>Footwear</v>
      </c>
      <c r="AA2228" t="str">
        <f>_xlfn.XLOOKUP(tblSales[[#This Row],[Product_ID]],Products!$A:$A,Products!$D:$D,"Unknown")</f>
        <v>Slippers</v>
      </c>
      <c r="AB2228" t="str">
        <f>_xlfn.XLOOKUP(tblSales[[#This Row],[Product_ID]],Products!$A:$A,Products!$E:$E,"Unknown")</f>
        <v>Pothys</v>
      </c>
      <c r="AC2228" t="str">
        <f>_xlfn.XLOOKUP(tblSales[[#This Row],[Store_ID]],Stores!$A:$A,Stores!$B:$B,"Unknown")</f>
        <v>TrendMart Shivamogga Mall Kiosk</v>
      </c>
      <c r="AD2228" t="str">
        <f>_xlfn.XLOOKUP(tblSales[[#This Row],[Store_ID]],Stores!$A:$A,Stores!$E:$E,"Unknown")</f>
        <v>South Zone 2</v>
      </c>
      <c r="AE2228" t="str">
        <f>_xlfn.XLOOKUP(tblSales[[#This Row],[Customer_ID]],Customers!$A:$A,Customers!$B:$B,"Unknown")</f>
        <v>Anand Pandian</v>
      </c>
      <c r="AF2228" t="str">
        <f>_xlfn.XLOOKUP(tblSales[[#This Row],[Customer_ID]],Customers!$A:$A,Customers!$J:$J,"Unknown")</f>
        <v>Gold</v>
      </c>
      <c r="AG2228" t="str">
        <f>_xlfn.XLOOKUP(tblSales[[#This Row],[Employee_ID]],Employees!$A:$A,Employees!$B:$B,"Unknown")</f>
        <v>Eswar Prasad</v>
      </c>
      <c r="AH2228">
        <f>IF(MONTH(tblSales[[#This Row],[Invoice Date]])&gt;=4,MONTH(tblSales[[#This Row],[Invoice Date]]),MONTH(tblSales[[#This Row],[Invoice Date]])+12)</f>
        <v>6</v>
      </c>
      <c r="AI2228" s="8">
        <f>DATE(YEAR(tblSales[[#This Row],[Invoice Date]]),MONTH(tblSales[[#This Row],[Invoice Date]]),1)</f>
        <v>45444</v>
      </c>
      <c r="AJ2228" t="str">
        <f>_xlfn.XLOOKUP(tblSales[[#This Row],[Product_ID]],Products!$A:$A,Products!$B:$B,"Unknown")</f>
        <v>Pothys Slippers Green</v>
      </c>
      <c r="AK2228" s="9">
        <f>IFERROR(tblSales[[#This Row],[Profit]]/tblSales[[#This Row],[Sales Amount]],0)</f>
        <v>6.5688740574704307E-2</v>
      </c>
      <c r="AL2228" t="str">
        <f>IF(tblSales[[#This Row],[Discount %]]&lt;=5,"0-5%",
IF(tblSales[[#This Row],[Discount %]]&lt;=10,"5-10%",
IF(tblSales[[#This Row],[Discount %]]&lt;=15,"10-15%",
IF(tblSales[[#This Row],[Discount %]]&lt;=20,"15-20%","20%+"))))</f>
        <v>15-20%</v>
      </c>
    </row>
    <row r="2229" spans="1:38">
      <c r="A2229" s="2" t="s">
        <v>4203</v>
      </c>
      <c r="B2229" s="11">
        <v>45579</v>
      </c>
      <c r="C2229" s="2" t="s">
        <v>4159</v>
      </c>
      <c r="D2229" s="2" t="s">
        <v>1771</v>
      </c>
      <c r="E2229" s="2" t="s">
        <v>467</v>
      </c>
      <c r="F2229" s="2" t="s">
        <v>172</v>
      </c>
      <c r="G2229" s="2">
        <v>1</v>
      </c>
      <c r="H2229" s="2">
        <v>1358.48</v>
      </c>
      <c r="I2229" s="2">
        <v>10</v>
      </c>
      <c r="J2229" s="2">
        <v>135.85</v>
      </c>
      <c r="K2229" s="2">
        <v>12</v>
      </c>
      <c r="L2229" s="2">
        <v>146.72</v>
      </c>
      <c r="M2229" s="2">
        <v>1369.35</v>
      </c>
      <c r="N2229" s="2">
        <v>906.3</v>
      </c>
      <c r="O2229" s="2">
        <f t="shared" si="86"/>
        <v>316.32999999999993</v>
      </c>
      <c r="P2229" s="2" t="s">
        <v>28</v>
      </c>
      <c r="Q2229" s="2" t="str">
        <f t="shared" si="85"/>
        <v>Credit Card</v>
      </c>
      <c r="R2229" s="2" t="s">
        <v>21</v>
      </c>
      <c r="S2229" s="2" t="s">
        <v>56</v>
      </c>
      <c r="T2229" s="2" t="s">
        <v>1184</v>
      </c>
      <c r="U2229" s="2" t="s">
        <v>59</v>
      </c>
      <c r="V2229" t="str">
        <f>TEXT(tblSales[[#This Row],[Invoice Date]],"mmm")</f>
        <v>Oct</v>
      </c>
      <c r="W2229">
        <f>MONTH(tblSales[[#This Row],[Invoice Date]])</f>
        <v>10</v>
      </c>
      <c r="X2229">
        <f>YEAR(tblSales[[#This Row],[Invoice Date]])</f>
        <v>2024</v>
      </c>
      <c r="Y2229" t="str">
        <f>TEXT(tblSales[[#This Row],[Invoice Date]],"mmm-yyyy")</f>
        <v>Oct-2024</v>
      </c>
      <c r="Z2229" t="str">
        <f>_xlfn.XLOOKUP(tblSales[[#This Row],[Product_ID]],Products!$A:$A,Products!$C:$C,"Women Dresses")</f>
        <v>Wallets</v>
      </c>
      <c r="AA2229" t="str">
        <f>_xlfn.XLOOKUP(tblSales[[#This Row],[Product_ID]],Products!$A:$A,Products!$D:$D,"Unknown")</f>
        <v>Card Holder</v>
      </c>
      <c r="AB2229" t="str">
        <f>_xlfn.XLOOKUP(tblSales[[#This Row],[Product_ID]],Products!$A:$A,Products!$E:$E,"Unknown")</f>
        <v>Louis Philippe</v>
      </c>
      <c r="AC2229" t="str">
        <f>_xlfn.XLOOKUP(tblSales[[#This Row],[Store_ID]],Stores!$A:$A,Stores!$B:$B,"Unknown")</f>
        <v>TrendMart Kollam Standard</v>
      </c>
      <c r="AD2229" t="str">
        <f>_xlfn.XLOOKUP(tblSales[[#This Row],[Store_ID]],Stores!$A:$A,Stores!$E:$E,"Unknown")</f>
        <v>South Zone 1</v>
      </c>
      <c r="AE2229" t="str">
        <f>_xlfn.XLOOKUP(tblSales[[#This Row],[Customer_ID]],Customers!$A:$A,Customers!$B:$B,"Unknown")</f>
        <v>Naresh Murthy</v>
      </c>
      <c r="AF2229" t="str">
        <f>_xlfn.XLOOKUP(tblSales[[#This Row],[Customer_ID]],Customers!$A:$A,Customers!$J:$J,"Unknown")</f>
        <v>Silver</v>
      </c>
      <c r="AG2229" t="str">
        <f>_xlfn.XLOOKUP(tblSales[[#This Row],[Employee_ID]],Employees!$A:$A,Employees!$B:$B,"Unknown")</f>
        <v>Eswar Prasad</v>
      </c>
      <c r="AH2229">
        <f>IF(MONTH(tblSales[[#This Row],[Invoice Date]])&gt;=4,MONTH(tblSales[[#This Row],[Invoice Date]]),MONTH(tblSales[[#This Row],[Invoice Date]])+12)</f>
        <v>10</v>
      </c>
      <c r="AI2229" s="8">
        <f>DATE(YEAR(tblSales[[#This Row],[Invoice Date]]),MONTH(tblSales[[#This Row],[Invoice Date]]),1)</f>
        <v>45566</v>
      </c>
      <c r="AJ2229" t="str">
        <f>_xlfn.XLOOKUP(tblSales[[#This Row],[Product_ID]],Products!$A:$A,Products!$B:$B,"Unknown")</f>
        <v>Louis Philippe Card Holder Mustard</v>
      </c>
      <c r="AK2229" s="9">
        <f>IFERROR(tblSales[[#This Row],[Profit]]/tblSales[[#This Row],[Sales Amount]],0)</f>
        <v>0.23100741227589727</v>
      </c>
      <c r="AL2229" t="str">
        <f>IF(tblSales[[#This Row],[Discount %]]&lt;=5,"0-5%",
IF(tblSales[[#This Row],[Discount %]]&lt;=10,"5-10%",
IF(tblSales[[#This Row],[Discount %]]&lt;=15,"10-15%",
IF(tblSales[[#This Row],[Discount %]]&lt;=20,"15-20%","20%+"))))</f>
        <v>5-10%</v>
      </c>
    </row>
    <row r="2230" spans="1:38">
      <c r="A2230" s="2" t="s">
        <v>4204</v>
      </c>
      <c r="B2230" s="11">
        <v>45596</v>
      </c>
      <c r="C2230" s="2" t="s">
        <v>1613</v>
      </c>
      <c r="D2230" s="2" t="s">
        <v>577</v>
      </c>
      <c r="E2230" s="2" t="s">
        <v>522</v>
      </c>
      <c r="F2230" s="2" t="s">
        <v>350</v>
      </c>
      <c r="G2230" s="2">
        <v>5</v>
      </c>
      <c r="H2230" s="2">
        <v>658.22</v>
      </c>
      <c r="I2230" s="2">
        <v>25</v>
      </c>
      <c r="J2230" s="2">
        <v>822.77</v>
      </c>
      <c r="K2230" s="2">
        <v>5</v>
      </c>
      <c r="L2230" s="2">
        <v>123.42</v>
      </c>
      <c r="M2230" s="2">
        <v>2591.75</v>
      </c>
      <c r="N2230" s="2">
        <v>2089.6</v>
      </c>
      <c r="O2230" s="2">
        <f t="shared" si="86"/>
        <v>378.73000000000008</v>
      </c>
      <c r="P2230" s="2" t="s">
        <v>32</v>
      </c>
      <c r="Q2230" s="2" t="str">
        <f t="shared" si="85"/>
        <v>UPI</v>
      </c>
      <c r="R2230" s="2" t="s">
        <v>21</v>
      </c>
      <c r="S2230" s="2" t="s">
        <v>56</v>
      </c>
      <c r="T2230" s="2" t="s">
        <v>635</v>
      </c>
      <c r="U2230" s="2" t="s">
        <v>59</v>
      </c>
      <c r="V2230" t="str">
        <f>TEXT(tblSales[[#This Row],[Invoice Date]],"mmm")</f>
        <v>Oct</v>
      </c>
      <c r="W2230">
        <f>MONTH(tblSales[[#This Row],[Invoice Date]])</f>
        <v>10</v>
      </c>
      <c r="X2230">
        <f>YEAR(tblSales[[#This Row],[Invoice Date]])</f>
        <v>2024</v>
      </c>
      <c r="Y2230" t="str">
        <f>TEXT(tblSales[[#This Row],[Invoice Date]],"mmm-yyyy")</f>
        <v>Oct-2024</v>
      </c>
      <c r="Z2230" t="str">
        <f>_xlfn.XLOOKUP(tblSales[[#This Row],[Product_ID]],Products!$A:$A,Products!$C:$C,"Women Dresses")</f>
        <v>Men T-Shirts</v>
      </c>
      <c r="AA2230" t="str">
        <f>_xlfn.XLOOKUP(tblSales[[#This Row],[Product_ID]],Products!$A:$A,Products!$D:$D,"Unknown")</f>
        <v>Graphic Tee</v>
      </c>
      <c r="AB2230" t="str">
        <f>_xlfn.XLOOKUP(tblSales[[#This Row],[Product_ID]],Products!$A:$A,Products!$E:$E,"Unknown")</f>
        <v>Reebok</v>
      </c>
      <c r="AC2230" t="str">
        <f>_xlfn.XLOOKUP(tblSales[[#This Row],[Store_ID]],Stores!$A:$A,Stores!$B:$B,"Unknown")</f>
        <v>TrendMart Vellore Standard</v>
      </c>
      <c r="AD2230" t="str">
        <f>_xlfn.XLOOKUP(tblSales[[#This Row],[Store_ID]],Stores!$A:$A,Stores!$E:$E,"Unknown")</f>
        <v>South Zone 1</v>
      </c>
      <c r="AE2230" t="str">
        <f>_xlfn.XLOOKUP(tblSales[[#This Row],[Customer_ID]],Customers!$A:$A,Customers!$B:$B,"Unknown")</f>
        <v>Pooja Sharma</v>
      </c>
      <c r="AF2230" t="str">
        <f>_xlfn.XLOOKUP(tblSales[[#This Row],[Customer_ID]],Customers!$A:$A,Customers!$J:$J,"Unknown")</f>
        <v>Gold</v>
      </c>
      <c r="AG2230" t="str">
        <f>_xlfn.XLOOKUP(tblSales[[#This Row],[Employee_ID]],Employees!$A:$A,Employees!$B:$B,"Unknown")</f>
        <v>Chitra Chettiar</v>
      </c>
      <c r="AH2230">
        <f>IF(MONTH(tblSales[[#This Row],[Invoice Date]])&gt;=4,MONTH(tblSales[[#This Row],[Invoice Date]]),MONTH(tblSales[[#This Row],[Invoice Date]])+12)</f>
        <v>10</v>
      </c>
      <c r="AI2230" s="8">
        <f>DATE(YEAR(tblSales[[#This Row],[Invoice Date]]),MONTH(tblSales[[#This Row],[Invoice Date]]),1)</f>
        <v>45566</v>
      </c>
      <c r="AJ2230" t="str">
        <f>_xlfn.XLOOKUP(tblSales[[#This Row],[Product_ID]],Products!$A:$A,Products!$B:$B,"Unknown")</f>
        <v>Reebok Graphic Tee Cream</v>
      </c>
      <c r="AK2230" s="9">
        <f>IFERROR(tblSales[[#This Row],[Profit]]/tblSales[[#This Row],[Sales Amount]],0)</f>
        <v>0.14612906337416806</v>
      </c>
      <c r="AL2230" t="str">
        <f>IF(tblSales[[#This Row],[Discount %]]&lt;=5,"0-5%",
IF(tblSales[[#This Row],[Discount %]]&lt;=10,"5-10%",
IF(tblSales[[#This Row],[Discount %]]&lt;=15,"10-15%",
IF(tblSales[[#This Row],[Discount %]]&lt;=20,"15-20%","20%+"))))</f>
        <v>20%+</v>
      </c>
    </row>
    <row r="2231" spans="1:38">
      <c r="A2231" s="2" t="s">
        <v>4205</v>
      </c>
      <c r="B2231" s="11">
        <v>45584</v>
      </c>
      <c r="C2231" s="2" t="s">
        <v>1992</v>
      </c>
      <c r="D2231" s="2" t="s">
        <v>349</v>
      </c>
      <c r="E2231" s="2" t="s">
        <v>863</v>
      </c>
      <c r="F2231" s="2" t="s">
        <v>540</v>
      </c>
      <c r="G2231" s="2">
        <v>2</v>
      </c>
      <c r="H2231" s="2">
        <v>1259.42</v>
      </c>
      <c r="I2231" s="2">
        <v>0</v>
      </c>
      <c r="J2231" s="2">
        <v>0</v>
      </c>
      <c r="K2231" s="2">
        <v>12</v>
      </c>
      <c r="L2231" s="2">
        <v>302.26</v>
      </c>
      <c r="M2231" s="2">
        <v>2821.1</v>
      </c>
      <c r="N2231" s="2">
        <v>1605.28</v>
      </c>
      <c r="O2231" s="2">
        <f t="shared" si="86"/>
        <v>913.56</v>
      </c>
      <c r="P2231" s="2" t="s">
        <v>28</v>
      </c>
      <c r="Q2231" s="2" t="str">
        <f t="shared" si="85"/>
        <v>Credit Card</v>
      </c>
      <c r="R2231" s="2" t="s">
        <v>20</v>
      </c>
      <c r="S2231" s="2" t="s">
        <v>56</v>
      </c>
      <c r="T2231" s="2" t="s">
        <v>1695</v>
      </c>
      <c r="U2231" s="2" t="s">
        <v>60</v>
      </c>
      <c r="V2231" t="str">
        <f>TEXT(tblSales[[#This Row],[Invoice Date]],"mmm")</f>
        <v>Oct</v>
      </c>
      <c r="W2231">
        <f>MONTH(tblSales[[#This Row],[Invoice Date]])</f>
        <v>10</v>
      </c>
      <c r="X2231">
        <f>YEAR(tblSales[[#This Row],[Invoice Date]])</f>
        <v>2024</v>
      </c>
      <c r="Y2231" t="str">
        <f>TEXT(tblSales[[#This Row],[Invoice Date]],"mmm-yyyy")</f>
        <v>Oct-2024</v>
      </c>
      <c r="Z2231" t="str">
        <f>_xlfn.XLOOKUP(tblSales[[#This Row],[Product_ID]],Products!$A:$A,Products!$C:$C,"Women Dresses")</f>
        <v>Winter Wear</v>
      </c>
      <c r="AA2231" t="str">
        <f>_xlfn.XLOOKUP(tblSales[[#This Row],[Product_ID]],Products!$A:$A,Products!$D:$D,"Unknown")</f>
        <v>Muffler</v>
      </c>
      <c r="AB2231" t="str">
        <f>_xlfn.XLOOKUP(tblSales[[#This Row],[Product_ID]],Products!$A:$A,Products!$E:$E,"Unknown")</f>
        <v>Metro Shoes</v>
      </c>
      <c r="AC2231" t="str">
        <f>_xlfn.XLOOKUP(tblSales[[#This Row],[Store_ID]],Stores!$A:$A,Stores!$B:$B,"Unknown")</f>
        <v>TrendMart Thiruvananthapuram Outlet</v>
      </c>
      <c r="AD2231" t="str">
        <f>_xlfn.XLOOKUP(tblSales[[#This Row],[Store_ID]],Stores!$A:$A,Stores!$E:$E,"Unknown")</f>
        <v>South Zone 1</v>
      </c>
      <c r="AE2231" t="str">
        <f>_xlfn.XLOOKUP(tblSales[[#This Row],[Customer_ID]],Customers!$A:$A,Customers!$B:$B,"Unknown")</f>
        <v>Hariharan Mishra</v>
      </c>
      <c r="AF2231" t="str">
        <f>_xlfn.XLOOKUP(tblSales[[#This Row],[Customer_ID]],Customers!$A:$A,Customers!$J:$J,"Unknown")</f>
        <v>Silver</v>
      </c>
      <c r="AG2231" t="str">
        <f>_xlfn.XLOOKUP(tblSales[[#This Row],[Employee_ID]],Employees!$A:$A,Employees!$B:$B,"Unknown")</f>
        <v>Swathi Achari</v>
      </c>
      <c r="AH2231">
        <f>IF(MONTH(tblSales[[#This Row],[Invoice Date]])&gt;=4,MONTH(tblSales[[#This Row],[Invoice Date]]),MONTH(tblSales[[#This Row],[Invoice Date]])+12)</f>
        <v>10</v>
      </c>
      <c r="AI2231" s="8">
        <f>DATE(YEAR(tblSales[[#This Row],[Invoice Date]]),MONTH(tblSales[[#This Row],[Invoice Date]]),1)</f>
        <v>45566</v>
      </c>
      <c r="AJ2231" t="str">
        <f>_xlfn.XLOOKUP(tblSales[[#This Row],[Product_ID]],Products!$A:$A,Products!$B:$B,"Unknown")</f>
        <v>Metro Shoes Muffler Olive</v>
      </c>
      <c r="AK2231" s="9">
        <f>IFERROR(tblSales[[#This Row],[Profit]]/tblSales[[#This Row],[Sales Amount]],0)</f>
        <v>0.32383112970118039</v>
      </c>
      <c r="AL2231" t="str">
        <f>IF(tblSales[[#This Row],[Discount %]]&lt;=5,"0-5%",
IF(tblSales[[#This Row],[Discount %]]&lt;=10,"5-10%",
IF(tblSales[[#This Row],[Discount %]]&lt;=15,"10-15%",
IF(tblSales[[#This Row],[Discount %]]&lt;=20,"15-20%","20%+"))))</f>
        <v>0-5%</v>
      </c>
    </row>
    <row r="2232" spans="1:38">
      <c r="A2232" s="2" t="s">
        <v>4206</v>
      </c>
      <c r="B2232" s="11">
        <v>45427</v>
      </c>
      <c r="C2232" s="2" t="s">
        <v>3635</v>
      </c>
      <c r="D2232" s="2" t="s">
        <v>497</v>
      </c>
      <c r="E2232" s="2" t="s">
        <v>314</v>
      </c>
      <c r="F2232" s="2" t="s">
        <v>276</v>
      </c>
      <c r="G2232" s="2">
        <v>3</v>
      </c>
      <c r="H2232" s="2">
        <v>896.19</v>
      </c>
      <c r="I2232" s="2">
        <v>30</v>
      </c>
      <c r="J2232" s="2">
        <v>806.57</v>
      </c>
      <c r="K2232" s="2">
        <v>5</v>
      </c>
      <c r="L2232" s="2">
        <v>94.1</v>
      </c>
      <c r="M2232" s="2">
        <v>1976.1</v>
      </c>
      <c r="N2232" s="2">
        <v>1941.9</v>
      </c>
      <c r="O2232" s="2">
        <f t="shared" si="86"/>
        <v>-59.900000000000176</v>
      </c>
      <c r="P2232" s="2" t="s">
        <v>28</v>
      </c>
      <c r="Q2232" s="2" t="str">
        <f t="shared" si="85"/>
        <v>Credit Card</v>
      </c>
      <c r="R2232" s="2" t="s">
        <v>20</v>
      </c>
      <c r="S2232" s="2" t="s">
        <v>56</v>
      </c>
      <c r="T2232" s="2" t="s">
        <v>506</v>
      </c>
      <c r="U2232" s="2" t="s">
        <v>59</v>
      </c>
      <c r="V2232" t="str">
        <f>TEXT(tblSales[[#This Row],[Invoice Date]],"mmm")</f>
        <v>May</v>
      </c>
      <c r="W2232">
        <f>MONTH(tblSales[[#This Row],[Invoice Date]])</f>
        <v>5</v>
      </c>
      <c r="X2232">
        <f>YEAR(tblSales[[#This Row],[Invoice Date]])</f>
        <v>2024</v>
      </c>
      <c r="Y2232" t="str">
        <f>TEXT(tblSales[[#This Row],[Invoice Date]],"mmm-yyyy")</f>
        <v>May-2024</v>
      </c>
      <c r="Z2232" t="str">
        <f>_xlfn.XLOOKUP(tblSales[[#This Row],[Product_ID]],Products!$A:$A,Products!$C:$C,"Women Dresses")</f>
        <v>Women Kurtis</v>
      </c>
      <c r="AA2232" t="str">
        <f>_xlfn.XLOOKUP(tblSales[[#This Row],[Product_ID]],Products!$A:$A,Products!$D:$D,"Unknown")</f>
        <v>A-Line Kurti</v>
      </c>
      <c r="AB2232" t="str">
        <f>_xlfn.XLOOKUP(tblSales[[#This Row],[Product_ID]],Products!$A:$A,Products!$E:$E,"Unknown")</f>
        <v>Fossil</v>
      </c>
      <c r="AC2232" t="str">
        <f>_xlfn.XLOOKUP(tblSales[[#This Row],[Store_ID]],Stores!$A:$A,Stores!$B:$B,"Unknown")</f>
        <v>TrendMart Thiruvananthapuram Standard</v>
      </c>
      <c r="AD2232" t="str">
        <f>_xlfn.XLOOKUP(tblSales[[#This Row],[Store_ID]],Stores!$A:$A,Stores!$E:$E,"Unknown")</f>
        <v>South Zone 1</v>
      </c>
      <c r="AE2232" t="str">
        <f>_xlfn.XLOOKUP(tblSales[[#This Row],[Customer_ID]],Customers!$A:$A,Customers!$B:$B,"Unknown")</f>
        <v>Deepak Nair</v>
      </c>
      <c r="AF2232" t="str">
        <f>_xlfn.XLOOKUP(tblSales[[#This Row],[Customer_ID]],Customers!$A:$A,Customers!$J:$J,"Unknown")</f>
        <v>Regular</v>
      </c>
      <c r="AG2232" t="str">
        <f>_xlfn.XLOOKUP(tblSales[[#This Row],[Employee_ID]],Employees!$A:$A,Employees!$B:$B,"Unknown")</f>
        <v>Vasanthi Kamath</v>
      </c>
      <c r="AH2232">
        <f>IF(MONTH(tblSales[[#This Row],[Invoice Date]])&gt;=4,MONTH(tblSales[[#This Row],[Invoice Date]]),MONTH(tblSales[[#This Row],[Invoice Date]])+12)</f>
        <v>5</v>
      </c>
      <c r="AI2232" s="8">
        <f>DATE(YEAR(tblSales[[#This Row],[Invoice Date]]),MONTH(tblSales[[#This Row],[Invoice Date]]),1)</f>
        <v>45413</v>
      </c>
      <c r="AJ2232" t="str">
        <f>_xlfn.XLOOKUP(tblSales[[#This Row],[Product_ID]],Products!$A:$A,Products!$B:$B,"Unknown")</f>
        <v>Fossil A-Line Kurti Orange</v>
      </c>
      <c r="AK2232" s="9">
        <f>IFERROR(tblSales[[#This Row],[Profit]]/tblSales[[#This Row],[Sales Amount]],0)</f>
        <v>-3.0312231162390658E-2</v>
      </c>
      <c r="AL2232" t="str">
        <f>IF(tblSales[[#This Row],[Discount %]]&lt;=5,"0-5%",
IF(tblSales[[#This Row],[Discount %]]&lt;=10,"5-10%",
IF(tblSales[[#This Row],[Discount %]]&lt;=15,"10-15%",
IF(tblSales[[#This Row],[Discount %]]&lt;=20,"15-20%","20%+"))))</f>
        <v>20%+</v>
      </c>
    </row>
    <row r="2233" spans="1:38">
      <c r="A2233" s="2" t="s">
        <v>4207</v>
      </c>
      <c r="B2233" s="11">
        <v>45567</v>
      </c>
      <c r="C2233" s="2" t="s">
        <v>2963</v>
      </c>
      <c r="D2233" s="2" t="s">
        <v>881</v>
      </c>
      <c r="E2233" s="2" t="s">
        <v>796</v>
      </c>
      <c r="F2233" s="2" t="s">
        <v>216</v>
      </c>
      <c r="G2233" s="2">
        <v>1</v>
      </c>
      <c r="H2233" s="2">
        <v>1540.77</v>
      </c>
      <c r="I2233" s="2">
        <v>10</v>
      </c>
      <c r="J2233" s="2">
        <v>154.08000000000001</v>
      </c>
      <c r="K2233" s="2">
        <v>12</v>
      </c>
      <c r="L2233" s="2">
        <v>166.4</v>
      </c>
      <c r="M2233" s="2">
        <v>1553.09</v>
      </c>
      <c r="N2233" s="2">
        <v>1020.9</v>
      </c>
      <c r="O2233" s="2">
        <f t="shared" si="86"/>
        <v>365.78999999999996</v>
      </c>
      <c r="P2233" s="2" t="s">
        <v>28</v>
      </c>
      <c r="Q2233" s="2" t="str">
        <f t="shared" si="85"/>
        <v>Credit Card</v>
      </c>
      <c r="R2233" s="2" t="s">
        <v>20</v>
      </c>
      <c r="S2233" s="2" t="s">
        <v>56</v>
      </c>
      <c r="T2233" s="2" t="s">
        <v>3912</v>
      </c>
      <c r="U2233" s="2" t="s">
        <v>59</v>
      </c>
      <c r="V2233" t="str">
        <f>TEXT(tblSales[[#This Row],[Invoice Date]],"mmm")</f>
        <v>Oct</v>
      </c>
      <c r="W2233">
        <f>MONTH(tblSales[[#This Row],[Invoice Date]])</f>
        <v>10</v>
      </c>
      <c r="X2233">
        <f>YEAR(tblSales[[#This Row],[Invoice Date]])</f>
        <v>2024</v>
      </c>
      <c r="Y2233" t="str">
        <f>TEXT(tblSales[[#This Row],[Invoice Date]],"mmm-yyyy")</f>
        <v>Oct-2024</v>
      </c>
      <c r="Z2233" t="str">
        <f>_xlfn.XLOOKUP(tblSales[[#This Row],[Product_ID]],Products!$A:$A,Products!$C:$C,"Women Dresses")</f>
        <v>Women Sarees</v>
      </c>
      <c r="AA2233" t="str">
        <f>_xlfn.XLOOKUP(tblSales[[#This Row],[Product_ID]],Products!$A:$A,Products!$D:$D,"Unknown")</f>
        <v>Georgette Saree</v>
      </c>
      <c r="AB2233" t="str">
        <f>_xlfn.XLOOKUP(tblSales[[#This Row],[Product_ID]],Products!$A:$A,Products!$E:$E,"Unknown")</f>
        <v>Jack &amp; Jones</v>
      </c>
      <c r="AC2233" t="str">
        <f>_xlfn.XLOOKUP(tblSales[[#This Row],[Store_ID]],Stores!$A:$A,Stores!$B:$B,"Unknown")</f>
        <v>TrendMart Shivamogga Standard</v>
      </c>
      <c r="AD2233" t="str">
        <f>_xlfn.XLOOKUP(tblSales[[#This Row],[Store_ID]],Stores!$A:$A,Stores!$E:$E,"Unknown")</f>
        <v>South Zone 2</v>
      </c>
      <c r="AE2233" t="str">
        <f>_xlfn.XLOOKUP(tblSales[[#This Row],[Customer_ID]],Customers!$A:$A,Customers!$B:$B,"Unknown")</f>
        <v>Nandini Chetty</v>
      </c>
      <c r="AF2233" t="str">
        <f>_xlfn.XLOOKUP(tblSales[[#This Row],[Customer_ID]],Customers!$A:$A,Customers!$J:$J,"Unknown")</f>
        <v>Regular</v>
      </c>
      <c r="AG2233" t="str">
        <f>_xlfn.XLOOKUP(tblSales[[#This Row],[Employee_ID]],Employees!$A:$A,Employees!$B:$B,"Unknown")</f>
        <v>Venkat Sharma</v>
      </c>
      <c r="AH2233">
        <f>IF(MONTH(tblSales[[#This Row],[Invoice Date]])&gt;=4,MONTH(tblSales[[#This Row],[Invoice Date]]),MONTH(tblSales[[#This Row],[Invoice Date]])+12)</f>
        <v>10</v>
      </c>
      <c r="AI2233" s="8">
        <f>DATE(YEAR(tblSales[[#This Row],[Invoice Date]]),MONTH(tblSales[[#This Row],[Invoice Date]]),1)</f>
        <v>45566</v>
      </c>
      <c r="AJ2233" t="str">
        <f>_xlfn.XLOOKUP(tblSales[[#This Row],[Product_ID]],Products!$A:$A,Products!$B:$B,"Unknown")</f>
        <v>Jack &amp; Jones Georgette Saree Sky Blue</v>
      </c>
      <c r="AK2233" s="9">
        <f>IFERROR(tblSales[[#This Row],[Profit]]/tblSales[[#This Row],[Sales Amount]],0)</f>
        <v>0.23552401985718791</v>
      </c>
      <c r="AL2233" t="str">
        <f>IF(tblSales[[#This Row],[Discount %]]&lt;=5,"0-5%",
IF(tblSales[[#This Row],[Discount %]]&lt;=10,"5-10%",
IF(tblSales[[#This Row],[Discount %]]&lt;=15,"10-15%",
IF(tblSales[[#This Row],[Discount %]]&lt;=20,"15-20%","20%+"))))</f>
        <v>5-10%</v>
      </c>
    </row>
    <row r="2234" spans="1:38">
      <c r="A2234" s="2" t="s">
        <v>4208</v>
      </c>
      <c r="B2234" s="11">
        <v>45661</v>
      </c>
      <c r="C2234" s="2" t="s">
        <v>3500</v>
      </c>
      <c r="D2234" s="2" t="s">
        <v>231</v>
      </c>
      <c r="E2234" s="2" t="s">
        <v>333</v>
      </c>
      <c r="F2234" s="2" t="s">
        <v>216</v>
      </c>
      <c r="G2234" s="2">
        <v>3</v>
      </c>
      <c r="H2234" s="2">
        <v>6727.5</v>
      </c>
      <c r="I2234" s="2">
        <v>5</v>
      </c>
      <c r="J2234" s="2">
        <v>1009.12</v>
      </c>
      <c r="K2234" s="2">
        <v>3</v>
      </c>
      <c r="L2234" s="2">
        <v>575.20000000000005</v>
      </c>
      <c r="M2234" s="2">
        <v>19748.580000000002</v>
      </c>
      <c r="N2234" s="2">
        <v>14145.3</v>
      </c>
      <c r="O2234" s="2">
        <f t="shared" si="86"/>
        <v>5028.0800000000027</v>
      </c>
      <c r="P2234" s="2" t="s">
        <v>28</v>
      </c>
      <c r="Q2234" s="2" t="str">
        <f t="shared" si="85"/>
        <v>Credit Card</v>
      </c>
      <c r="R2234" s="2" t="s">
        <v>20</v>
      </c>
      <c r="S2234" s="2" t="s">
        <v>56</v>
      </c>
      <c r="T2234" s="2" t="s">
        <v>340</v>
      </c>
      <c r="U2234" s="2" t="s">
        <v>60</v>
      </c>
      <c r="V2234" t="str">
        <f>TEXT(tblSales[[#This Row],[Invoice Date]],"mmm")</f>
        <v>Jan</v>
      </c>
      <c r="W2234">
        <f>MONTH(tblSales[[#This Row],[Invoice Date]])</f>
        <v>1</v>
      </c>
      <c r="X2234">
        <f>YEAR(tblSales[[#This Row],[Invoice Date]])</f>
        <v>2025</v>
      </c>
      <c r="Y2234" t="str">
        <f>TEXT(tblSales[[#This Row],[Invoice Date]],"mmm-yyyy")</f>
        <v>Jan-2025</v>
      </c>
      <c r="Z2234" t="str">
        <f>_xlfn.XLOOKUP(tblSales[[#This Row],[Product_ID]],Products!$A:$A,Products!$C:$C,"Women Dresses")</f>
        <v>Jewellery</v>
      </c>
      <c r="AA2234" t="str">
        <f>_xlfn.XLOOKUP(tblSales[[#This Row],[Product_ID]],Products!$A:$A,Products!$D:$D,"Unknown")</f>
        <v>Earrings</v>
      </c>
      <c r="AB2234" t="str">
        <f>_xlfn.XLOOKUP(tblSales[[#This Row],[Product_ID]],Products!$A:$A,Products!$E:$E,"Unknown")</f>
        <v>Nike</v>
      </c>
      <c r="AC2234" t="str">
        <f>_xlfn.XLOOKUP(tblSales[[#This Row],[Store_ID]],Stores!$A:$A,Stores!$B:$B,"Unknown")</f>
        <v>TrendMart Warangal High Street</v>
      </c>
      <c r="AD2234" t="str">
        <f>_xlfn.XLOOKUP(tblSales[[#This Row],[Store_ID]],Stores!$A:$A,Stores!$E:$E,"Unknown")</f>
        <v>South Zone 2</v>
      </c>
      <c r="AE2234" t="str">
        <f>_xlfn.XLOOKUP(tblSales[[#This Row],[Customer_ID]],Customers!$A:$A,Customers!$B:$B,"Unknown")</f>
        <v>Chandra Shetty</v>
      </c>
      <c r="AF2234" t="str">
        <f>_xlfn.XLOOKUP(tblSales[[#This Row],[Customer_ID]],Customers!$A:$A,Customers!$J:$J,"Unknown")</f>
        <v>Regular</v>
      </c>
      <c r="AG2234" t="str">
        <f>_xlfn.XLOOKUP(tblSales[[#This Row],[Employee_ID]],Employees!$A:$A,Employees!$B:$B,"Unknown")</f>
        <v>Venkat Sharma</v>
      </c>
      <c r="AH2234">
        <f>IF(MONTH(tblSales[[#This Row],[Invoice Date]])&gt;=4,MONTH(tblSales[[#This Row],[Invoice Date]]),MONTH(tblSales[[#This Row],[Invoice Date]])+12)</f>
        <v>13</v>
      </c>
      <c r="AI2234" s="8">
        <f>DATE(YEAR(tblSales[[#This Row],[Invoice Date]]),MONTH(tblSales[[#This Row],[Invoice Date]]),1)</f>
        <v>45658</v>
      </c>
      <c r="AJ2234" t="str">
        <f>_xlfn.XLOOKUP(tblSales[[#This Row],[Product_ID]],Products!$A:$A,Products!$B:$B,"Unknown")</f>
        <v>Nike Earrings Teal</v>
      </c>
      <c r="AK2234" s="9">
        <f>IFERROR(tblSales[[#This Row],[Profit]]/tblSales[[#This Row],[Sales Amount]],0)</f>
        <v>0.2546046348648866</v>
      </c>
      <c r="AL2234" t="str">
        <f>IF(tblSales[[#This Row],[Discount %]]&lt;=5,"0-5%",
IF(tblSales[[#This Row],[Discount %]]&lt;=10,"5-10%",
IF(tblSales[[#This Row],[Discount %]]&lt;=15,"10-15%",
IF(tblSales[[#This Row],[Discount %]]&lt;=20,"15-20%","20%+"))))</f>
        <v>0-5%</v>
      </c>
    </row>
    <row r="2235" spans="1:38">
      <c r="A2235" s="2" t="s">
        <v>4209</v>
      </c>
      <c r="B2235" s="11">
        <v>45566</v>
      </c>
      <c r="C2235" s="2" t="s">
        <v>2403</v>
      </c>
      <c r="D2235" s="2" t="s">
        <v>176</v>
      </c>
      <c r="E2235" s="2" t="s">
        <v>258</v>
      </c>
      <c r="F2235" s="2" t="s">
        <v>151</v>
      </c>
      <c r="G2235" s="2">
        <v>2</v>
      </c>
      <c r="H2235" s="2">
        <v>777.78</v>
      </c>
      <c r="I2235" s="2">
        <v>0</v>
      </c>
      <c r="J2235" s="2">
        <v>0</v>
      </c>
      <c r="K2235" s="2">
        <v>5</v>
      </c>
      <c r="L2235" s="2">
        <v>77.78</v>
      </c>
      <c r="M2235" s="2">
        <v>1633.34</v>
      </c>
      <c r="N2235" s="2">
        <v>1100.02</v>
      </c>
      <c r="O2235" s="2">
        <f t="shared" si="86"/>
        <v>455.53999999999996</v>
      </c>
      <c r="P2235" s="2" t="s">
        <v>27</v>
      </c>
      <c r="Q2235" s="2" t="str">
        <f t="shared" si="85"/>
        <v>Cash</v>
      </c>
      <c r="R2235" s="2" t="s">
        <v>20</v>
      </c>
      <c r="S2235" s="2" t="s">
        <v>56</v>
      </c>
      <c r="T2235" s="2" t="s">
        <v>2053</v>
      </c>
      <c r="U2235" s="2" t="s">
        <v>59</v>
      </c>
      <c r="V2235" t="str">
        <f>TEXT(tblSales[[#This Row],[Invoice Date]],"mmm")</f>
        <v>Oct</v>
      </c>
      <c r="W2235">
        <f>MONTH(tblSales[[#This Row],[Invoice Date]])</f>
        <v>10</v>
      </c>
      <c r="X2235">
        <f>YEAR(tblSales[[#This Row],[Invoice Date]])</f>
        <v>2024</v>
      </c>
      <c r="Y2235" t="str">
        <f>TEXT(tblSales[[#This Row],[Invoice Date]],"mmm-yyyy")</f>
        <v>Oct-2024</v>
      </c>
      <c r="Z2235" t="str">
        <f>_xlfn.XLOOKUP(tblSales[[#This Row],[Product_ID]],Products!$A:$A,Products!$C:$C,"Women Dresses")</f>
        <v>Women Tops</v>
      </c>
      <c r="AA2235" t="str">
        <f>_xlfn.XLOOKUP(tblSales[[#This Row],[Product_ID]],Products!$A:$A,Products!$D:$D,"Unknown")</f>
        <v>Crop Top</v>
      </c>
      <c r="AB2235" t="str">
        <f>_xlfn.XLOOKUP(tblSales[[#This Row],[Product_ID]],Products!$A:$A,Products!$E:$E,"Unknown")</f>
        <v>Nike</v>
      </c>
      <c r="AC2235" t="str">
        <f>_xlfn.XLOOKUP(tblSales[[#This Row],[Store_ID]],Stores!$A:$A,Stores!$B:$B,"Unknown")</f>
        <v>TrendMart Guntur Outlet</v>
      </c>
      <c r="AD2235" t="str">
        <f>_xlfn.XLOOKUP(tblSales[[#This Row],[Store_ID]],Stores!$A:$A,Stores!$E:$E,"Unknown")</f>
        <v>South Zone 3</v>
      </c>
      <c r="AE2235" t="str">
        <f>_xlfn.XLOOKUP(tblSales[[#This Row],[Customer_ID]],Customers!$A:$A,Customers!$B:$B,"Unknown")</f>
        <v>Harish Achari</v>
      </c>
      <c r="AF2235" t="str">
        <f>_xlfn.XLOOKUP(tblSales[[#This Row],[Customer_ID]],Customers!$A:$A,Customers!$J:$J,"Unknown")</f>
        <v>Silver</v>
      </c>
      <c r="AG2235" t="str">
        <f>_xlfn.XLOOKUP(tblSales[[#This Row],[Employee_ID]],Employees!$A:$A,Employees!$B:$B,"Unknown")</f>
        <v>Preethi Singh</v>
      </c>
      <c r="AH2235">
        <f>IF(MONTH(tblSales[[#This Row],[Invoice Date]])&gt;=4,MONTH(tblSales[[#This Row],[Invoice Date]]),MONTH(tblSales[[#This Row],[Invoice Date]])+12)</f>
        <v>10</v>
      </c>
      <c r="AI2235" s="8">
        <f>DATE(YEAR(tblSales[[#This Row],[Invoice Date]]),MONTH(tblSales[[#This Row],[Invoice Date]]),1)</f>
        <v>45566</v>
      </c>
      <c r="AJ2235" t="str">
        <f>_xlfn.XLOOKUP(tblSales[[#This Row],[Product_ID]],Products!$A:$A,Products!$B:$B,"Unknown")</f>
        <v>Nike Crop Top Cream</v>
      </c>
      <c r="AK2235" s="9">
        <f>IFERROR(tblSales[[#This Row],[Profit]]/tblSales[[#This Row],[Sales Amount]],0)</f>
        <v>0.27890090244529614</v>
      </c>
      <c r="AL2235" t="str">
        <f>IF(tblSales[[#This Row],[Discount %]]&lt;=5,"0-5%",
IF(tblSales[[#This Row],[Discount %]]&lt;=10,"5-10%",
IF(tblSales[[#This Row],[Discount %]]&lt;=15,"10-15%",
IF(tblSales[[#This Row],[Discount %]]&lt;=20,"15-20%","20%+"))))</f>
        <v>0-5%</v>
      </c>
    </row>
    <row r="2236" spans="1:38">
      <c r="A2236" s="2" t="s">
        <v>4210</v>
      </c>
      <c r="B2236" s="11">
        <v>45540</v>
      </c>
      <c r="C2236" s="2" t="s">
        <v>2792</v>
      </c>
      <c r="D2236" s="2" t="s">
        <v>1646</v>
      </c>
      <c r="E2236" s="2" t="s">
        <v>1467</v>
      </c>
      <c r="F2236" s="2" t="s">
        <v>540</v>
      </c>
      <c r="G2236" s="2">
        <v>2</v>
      </c>
      <c r="H2236" s="2">
        <v>972.6</v>
      </c>
      <c r="I2236" s="2">
        <v>0</v>
      </c>
      <c r="J2236" s="2">
        <v>0</v>
      </c>
      <c r="K2236" s="2">
        <v>5</v>
      </c>
      <c r="L2236" s="2">
        <v>97.26</v>
      </c>
      <c r="M2236" s="2">
        <v>2042.46</v>
      </c>
      <c r="N2236" s="2">
        <v>1401.86</v>
      </c>
      <c r="O2236" s="2">
        <f t="shared" si="86"/>
        <v>543.34000000000015</v>
      </c>
      <c r="P2236" s="2" t="s">
        <v>31</v>
      </c>
      <c r="Q2236" s="2" t="str">
        <f t="shared" si="85"/>
        <v>Net Banking</v>
      </c>
      <c r="R2236" s="2" t="s">
        <v>20</v>
      </c>
      <c r="S2236" s="2" t="s">
        <v>56</v>
      </c>
      <c r="T2236" s="2" t="s">
        <v>3611</v>
      </c>
      <c r="U2236" s="2" t="s">
        <v>59</v>
      </c>
      <c r="V2236" t="str">
        <f>TEXT(tblSales[[#This Row],[Invoice Date]],"mmm")</f>
        <v>Sep</v>
      </c>
      <c r="W2236">
        <f>MONTH(tblSales[[#This Row],[Invoice Date]])</f>
        <v>9</v>
      </c>
      <c r="X2236">
        <f>YEAR(tblSales[[#This Row],[Invoice Date]])</f>
        <v>2024</v>
      </c>
      <c r="Y2236" t="str">
        <f>TEXT(tblSales[[#This Row],[Invoice Date]],"mmm-yyyy")</f>
        <v>Sep-2024</v>
      </c>
      <c r="Z2236" t="str">
        <f>_xlfn.XLOOKUP(tblSales[[#This Row],[Product_ID]],Products!$A:$A,Products!$C:$C,"Women Dresses")</f>
        <v>Women Jeans</v>
      </c>
      <c r="AA2236" t="str">
        <f>_xlfn.XLOOKUP(tblSales[[#This Row],[Product_ID]],Products!$A:$A,Products!$D:$D,"Unknown")</f>
        <v>Skinny Fit</v>
      </c>
      <c r="AB2236" t="str">
        <f>_xlfn.XLOOKUP(tblSales[[#This Row],[Product_ID]],Products!$A:$A,Products!$E:$E,"Unknown")</f>
        <v>Global Desi</v>
      </c>
      <c r="AC2236" t="str">
        <f>_xlfn.XLOOKUP(tblSales[[#This Row],[Store_ID]],Stores!$A:$A,Stores!$B:$B,"Unknown")</f>
        <v>TrendMart Erode Mall Kiosk</v>
      </c>
      <c r="AD2236" t="str">
        <f>_xlfn.XLOOKUP(tblSales[[#This Row],[Store_ID]],Stores!$A:$A,Stores!$E:$E,"Unknown")</f>
        <v>South Zone 1</v>
      </c>
      <c r="AE2236" t="str">
        <f>_xlfn.XLOOKUP(tblSales[[#This Row],[Customer_ID]],Customers!$A:$A,Customers!$B:$B,"Unknown")</f>
        <v>Naresh Iyer</v>
      </c>
      <c r="AF2236" t="str">
        <f>_xlfn.XLOOKUP(tblSales[[#This Row],[Customer_ID]],Customers!$A:$A,Customers!$J:$J,"Unknown")</f>
        <v>Regular</v>
      </c>
      <c r="AG2236" t="str">
        <f>_xlfn.XLOOKUP(tblSales[[#This Row],[Employee_ID]],Employees!$A:$A,Employees!$B:$B,"Unknown")</f>
        <v>Swathi Achari</v>
      </c>
      <c r="AH2236">
        <f>IF(MONTH(tblSales[[#This Row],[Invoice Date]])&gt;=4,MONTH(tblSales[[#This Row],[Invoice Date]]),MONTH(tblSales[[#This Row],[Invoice Date]])+12)</f>
        <v>9</v>
      </c>
      <c r="AI2236" s="8">
        <f>DATE(YEAR(tblSales[[#This Row],[Invoice Date]]),MONTH(tblSales[[#This Row],[Invoice Date]]),1)</f>
        <v>45536</v>
      </c>
      <c r="AJ2236" t="str">
        <f>_xlfn.XLOOKUP(tblSales[[#This Row],[Product_ID]],Products!$A:$A,Products!$B:$B,"Unknown")</f>
        <v>Global Desi Skinny Fit Olive</v>
      </c>
      <c r="AK2236" s="9">
        <f>IFERROR(tblSales[[#This Row],[Profit]]/tblSales[[#This Row],[Sales Amount]],0)</f>
        <v>0.26602234560285154</v>
      </c>
      <c r="AL2236" t="str">
        <f>IF(tblSales[[#This Row],[Discount %]]&lt;=5,"0-5%",
IF(tblSales[[#This Row],[Discount %]]&lt;=10,"5-10%",
IF(tblSales[[#This Row],[Discount %]]&lt;=15,"10-15%",
IF(tblSales[[#This Row],[Discount %]]&lt;=20,"15-20%","20%+"))))</f>
        <v>0-5%</v>
      </c>
    </row>
    <row r="2237" spans="1:38">
      <c r="A2237" s="2" t="s">
        <v>4211</v>
      </c>
      <c r="B2237" s="11">
        <v>45606</v>
      </c>
      <c r="C2237" s="2" t="s">
        <v>3883</v>
      </c>
      <c r="D2237" s="2" t="s">
        <v>687</v>
      </c>
      <c r="E2237" s="2" t="s">
        <v>1138</v>
      </c>
      <c r="F2237" s="2" t="s">
        <v>98</v>
      </c>
      <c r="G2237" s="2">
        <v>2</v>
      </c>
      <c r="H2237" s="2">
        <v>2619.71</v>
      </c>
      <c r="I2237" s="2">
        <v>0</v>
      </c>
      <c r="J2237" s="2">
        <v>0</v>
      </c>
      <c r="K2237" s="2">
        <v>12</v>
      </c>
      <c r="L2237" s="2">
        <v>628.73</v>
      </c>
      <c r="M2237" s="2">
        <v>5868.15</v>
      </c>
      <c r="N2237" s="2">
        <v>3102.84</v>
      </c>
      <c r="O2237" s="2">
        <f t="shared" si="86"/>
        <v>2136.5799999999995</v>
      </c>
      <c r="P2237" s="2" t="s">
        <v>28</v>
      </c>
      <c r="Q2237" s="2" t="str">
        <f t="shared" si="85"/>
        <v>Credit Card</v>
      </c>
      <c r="R2237" s="2" t="s">
        <v>20</v>
      </c>
      <c r="S2237" s="2" t="s">
        <v>56</v>
      </c>
      <c r="T2237" s="2" t="s">
        <v>563</v>
      </c>
      <c r="U2237" s="2" t="s">
        <v>60</v>
      </c>
      <c r="V2237" t="str">
        <f>TEXT(tblSales[[#This Row],[Invoice Date]],"mmm")</f>
        <v>Nov</v>
      </c>
      <c r="W2237">
        <f>MONTH(tblSales[[#This Row],[Invoice Date]])</f>
        <v>11</v>
      </c>
      <c r="X2237">
        <f>YEAR(tblSales[[#This Row],[Invoice Date]])</f>
        <v>2024</v>
      </c>
      <c r="Y2237" t="str">
        <f>TEXT(tblSales[[#This Row],[Invoice Date]],"mmm-yyyy")</f>
        <v>Nov-2024</v>
      </c>
      <c r="Z2237" t="str">
        <f>_xlfn.XLOOKUP(tblSales[[#This Row],[Product_ID]],Products!$A:$A,Products!$C:$C,"Women Dresses")</f>
        <v>Men Ethnic</v>
      </c>
      <c r="AA2237" t="str">
        <f>_xlfn.XLOOKUP(tblSales[[#This Row],[Product_ID]],Products!$A:$A,Products!$D:$D,"Unknown")</f>
        <v>Sherwani</v>
      </c>
      <c r="AB2237" t="str">
        <f>_xlfn.XLOOKUP(tblSales[[#This Row],[Product_ID]],Products!$A:$A,Products!$E:$E,"Unknown")</f>
        <v>Max Fashion</v>
      </c>
      <c r="AC2237" t="str">
        <f>_xlfn.XLOOKUP(tblSales[[#This Row],[Store_ID]],Stores!$A:$A,Stores!$B:$B,"Unknown")</f>
        <v>TrendMart Vijayawada Mall Kiosk</v>
      </c>
      <c r="AD2237" t="str">
        <f>_xlfn.XLOOKUP(tblSales[[#This Row],[Store_ID]],Stores!$A:$A,Stores!$E:$E,"Unknown")</f>
        <v>South Zone 3</v>
      </c>
      <c r="AE2237" t="str">
        <f>_xlfn.XLOOKUP(tblSales[[#This Row],[Customer_ID]],Customers!$A:$A,Customers!$B:$B,"Unknown")</f>
        <v>Jyothi Balasubramaniam</v>
      </c>
      <c r="AF2237" t="str">
        <f>_xlfn.XLOOKUP(tblSales[[#This Row],[Customer_ID]],Customers!$A:$A,Customers!$J:$J,"Unknown")</f>
        <v>Platinum</v>
      </c>
      <c r="AG2237" t="str">
        <f>_xlfn.XLOOKUP(tblSales[[#This Row],[Employee_ID]],Employees!$A:$A,Employees!$B:$B,"Unknown")</f>
        <v>Deepthi Iyengar</v>
      </c>
      <c r="AH2237">
        <f>IF(MONTH(tblSales[[#This Row],[Invoice Date]])&gt;=4,MONTH(tblSales[[#This Row],[Invoice Date]]),MONTH(tblSales[[#This Row],[Invoice Date]])+12)</f>
        <v>11</v>
      </c>
      <c r="AI2237" s="8">
        <f>DATE(YEAR(tblSales[[#This Row],[Invoice Date]]),MONTH(tblSales[[#This Row],[Invoice Date]]),1)</f>
        <v>45597</v>
      </c>
      <c r="AJ2237" t="str">
        <f>_xlfn.XLOOKUP(tblSales[[#This Row],[Product_ID]],Products!$A:$A,Products!$B:$B,"Unknown")</f>
        <v>Max Fashion Sherwani White</v>
      </c>
      <c r="AK2237" s="9">
        <f>IFERROR(tblSales[[#This Row],[Profit]]/tblSales[[#This Row],[Sales Amount]],0)</f>
        <v>0.36409771393028462</v>
      </c>
      <c r="AL2237" t="str">
        <f>IF(tblSales[[#This Row],[Discount %]]&lt;=5,"0-5%",
IF(tblSales[[#This Row],[Discount %]]&lt;=10,"5-10%",
IF(tblSales[[#This Row],[Discount %]]&lt;=15,"10-15%",
IF(tblSales[[#This Row],[Discount %]]&lt;=20,"15-20%","20%+"))))</f>
        <v>0-5%</v>
      </c>
    </row>
    <row r="2238" spans="1:38">
      <c r="A2238" s="2" t="s">
        <v>4212</v>
      </c>
      <c r="B2238" s="11">
        <v>45558</v>
      </c>
      <c r="C2238" s="2" t="s">
        <v>739</v>
      </c>
      <c r="D2238" s="2" t="s">
        <v>946</v>
      </c>
      <c r="E2238" s="2" t="s">
        <v>1092</v>
      </c>
      <c r="F2238" s="2" t="s">
        <v>104</v>
      </c>
      <c r="G2238" s="2">
        <v>2</v>
      </c>
      <c r="H2238" s="2">
        <v>1979.66</v>
      </c>
      <c r="I2238" s="2">
        <v>0</v>
      </c>
      <c r="J2238" s="2">
        <v>0</v>
      </c>
      <c r="K2238" s="2">
        <v>12</v>
      </c>
      <c r="L2238" s="2">
        <v>475.12</v>
      </c>
      <c r="M2238" s="2">
        <v>4434.4399999999996</v>
      </c>
      <c r="N2238" s="2">
        <v>2861.14</v>
      </c>
      <c r="O2238" s="2">
        <f t="shared" si="86"/>
        <v>1098.1799999999998</v>
      </c>
      <c r="P2238" s="2" t="s">
        <v>27</v>
      </c>
      <c r="Q2238" s="2" t="str">
        <f t="shared" si="85"/>
        <v>Cash</v>
      </c>
      <c r="R2238" s="2" t="s">
        <v>20</v>
      </c>
      <c r="S2238" s="2" t="s">
        <v>56</v>
      </c>
      <c r="T2238" s="2" t="s">
        <v>359</v>
      </c>
      <c r="U2238" s="2" t="s">
        <v>59</v>
      </c>
      <c r="V2238" t="str">
        <f>TEXT(tblSales[[#This Row],[Invoice Date]],"mmm")</f>
        <v>Sep</v>
      </c>
      <c r="W2238">
        <f>MONTH(tblSales[[#This Row],[Invoice Date]])</f>
        <v>9</v>
      </c>
      <c r="X2238">
        <f>YEAR(tblSales[[#This Row],[Invoice Date]])</f>
        <v>2024</v>
      </c>
      <c r="Y2238" t="str">
        <f>TEXT(tblSales[[#This Row],[Invoice Date]],"mmm-yyyy")</f>
        <v>Sep-2024</v>
      </c>
      <c r="Z2238" t="str">
        <f>_xlfn.XLOOKUP(tblSales[[#This Row],[Product_ID]],Products!$A:$A,Products!$C:$C,"Women Dresses")</f>
        <v>Men Ethnic</v>
      </c>
      <c r="AA2238" t="str">
        <f>_xlfn.XLOOKUP(tblSales[[#This Row],[Product_ID]],Products!$A:$A,Products!$D:$D,"Unknown")</f>
        <v>Nehru Jacket</v>
      </c>
      <c r="AB2238" t="str">
        <f>_xlfn.XLOOKUP(tblSales[[#This Row],[Product_ID]],Products!$A:$A,Products!$E:$E,"Unknown")</f>
        <v>Liberty</v>
      </c>
      <c r="AC2238" t="str">
        <f>_xlfn.XLOOKUP(tblSales[[#This Row],[Store_ID]],Stores!$A:$A,Stores!$B:$B,"Unknown")</f>
        <v>TrendMart Kochi Standard</v>
      </c>
      <c r="AD2238" t="str">
        <f>_xlfn.XLOOKUP(tblSales[[#This Row],[Store_ID]],Stores!$A:$A,Stores!$E:$E,"Unknown")</f>
        <v>South Zone 1</v>
      </c>
      <c r="AE2238" t="str">
        <f>_xlfn.XLOOKUP(tblSales[[#This Row],[Customer_ID]],Customers!$A:$A,Customers!$B:$B,"Unknown")</f>
        <v>Manikandan Gupta</v>
      </c>
      <c r="AF2238" t="str">
        <f>_xlfn.XLOOKUP(tblSales[[#This Row],[Customer_ID]],Customers!$A:$A,Customers!$J:$J,"Unknown")</f>
        <v>Regular</v>
      </c>
      <c r="AG2238" t="str">
        <f>_xlfn.XLOOKUP(tblSales[[#This Row],[Employee_ID]],Employees!$A:$A,Employees!$B:$B,"Unknown")</f>
        <v>Meena Krishnan</v>
      </c>
      <c r="AH2238">
        <f>IF(MONTH(tblSales[[#This Row],[Invoice Date]])&gt;=4,MONTH(tblSales[[#This Row],[Invoice Date]]),MONTH(tblSales[[#This Row],[Invoice Date]])+12)</f>
        <v>9</v>
      </c>
      <c r="AI2238" s="8">
        <f>DATE(YEAR(tblSales[[#This Row],[Invoice Date]]),MONTH(tblSales[[#This Row],[Invoice Date]]),1)</f>
        <v>45536</v>
      </c>
      <c r="AJ2238" t="str">
        <f>_xlfn.XLOOKUP(tblSales[[#This Row],[Product_ID]],Products!$A:$A,Products!$B:$B,"Unknown")</f>
        <v>Liberty Nehru Jacket Sky Blue</v>
      </c>
      <c r="AK2238" s="9">
        <f>IFERROR(tblSales[[#This Row],[Profit]]/tblSales[[#This Row],[Sales Amount]],0)</f>
        <v>0.24764795554793839</v>
      </c>
      <c r="AL2238" t="str">
        <f>IF(tblSales[[#This Row],[Discount %]]&lt;=5,"0-5%",
IF(tblSales[[#This Row],[Discount %]]&lt;=10,"5-10%",
IF(tblSales[[#This Row],[Discount %]]&lt;=15,"10-15%",
IF(tblSales[[#This Row],[Discount %]]&lt;=20,"15-20%","20%+"))))</f>
        <v>0-5%</v>
      </c>
    </row>
    <row r="2239" spans="1:38">
      <c r="A2239" s="2" t="s">
        <v>4213</v>
      </c>
      <c r="B2239" s="11">
        <v>45581</v>
      </c>
      <c r="C2239" s="2" t="s">
        <v>1229</v>
      </c>
      <c r="D2239" s="2" t="s">
        <v>479</v>
      </c>
      <c r="E2239" s="2" t="s">
        <v>275</v>
      </c>
      <c r="F2239" s="2" t="s">
        <v>523</v>
      </c>
      <c r="G2239" s="2">
        <v>1</v>
      </c>
      <c r="H2239" s="2">
        <v>556.6</v>
      </c>
      <c r="I2239" s="2">
        <v>0</v>
      </c>
      <c r="J2239" s="2">
        <v>0</v>
      </c>
      <c r="K2239" s="2">
        <v>5</v>
      </c>
      <c r="L2239" s="2">
        <v>27.83</v>
      </c>
      <c r="M2239" s="2">
        <v>584.42999999999995</v>
      </c>
      <c r="N2239" s="2">
        <v>357.45</v>
      </c>
      <c r="O2239" s="2">
        <f t="shared" si="86"/>
        <v>199.14999999999998</v>
      </c>
      <c r="P2239" s="2" t="s">
        <v>32</v>
      </c>
      <c r="Q2239" s="2" t="str">
        <f t="shared" si="85"/>
        <v>UPI</v>
      </c>
      <c r="R2239" s="2" t="s">
        <v>21</v>
      </c>
      <c r="S2239" s="2" t="s">
        <v>56</v>
      </c>
      <c r="T2239" s="2" t="s">
        <v>786</v>
      </c>
      <c r="U2239" s="2" t="s">
        <v>59</v>
      </c>
      <c r="V2239" t="str">
        <f>TEXT(tblSales[[#This Row],[Invoice Date]],"mmm")</f>
        <v>Oct</v>
      </c>
      <c r="W2239">
        <f>MONTH(tblSales[[#This Row],[Invoice Date]])</f>
        <v>10</v>
      </c>
      <c r="X2239">
        <f>YEAR(tblSales[[#This Row],[Invoice Date]])</f>
        <v>2024</v>
      </c>
      <c r="Y2239" t="str">
        <f>TEXT(tblSales[[#This Row],[Invoice Date]],"mmm-yyyy")</f>
        <v>Oct-2024</v>
      </c>
      <c r="Z2239" t="str">
        <f>_xlfn.XLOOKUP(tblSales[[#This Row],[Product_ID]],Products!$A:$A,Products!$C:$C,"Women Dresses")</f>
        <v>Wallets</v>
      </c>
      <c r="AA2239" t="str">
        <f>_xlfn.XLOOKUP(tblSales[[#This Row],[Product_ID]],Products!$A:$A,Products!$D:$D,"Unknown")</f>
        <v>Zip Wallet</v>
      </c>
      <c r="AB2239" t="str">
        <f>_xlfn.XLOOKUP(tblSales[[#This Row],[Product_ID]],Products!$A:$A,Products!$E:$E,"Unknown")</f>
        <v>Aurelia</v>
      </c>
      <c r="AC2239" t="str">
        <f>_xlfn.XLOOKUP(tblSales[[#This Row],[Store_ID]],Stores!$A:$A,Stores!$B:$B,"Unknown")</f>
        <v>TrendMart Madurai High Street</v>
      </c>
      <c r="AD2239" t="str">
        <f>_xlfn.XLOOKUP(tblSales[[#This Row],[Store_ID]],Stores!$A:$A,Stores!$E:$E,"Unknown")</f>
        <v>South Zone 1</v>
      </c>
      <c r="AE2239" t="str">
        <f>_xlfn.XLOOKUP(tblSales[[#This Row],[Customer_ID]],Customers!$A:$A,Customers!$B:$B,"Unknown")</f>
        <v>Kannan Achari</v>
      </c>
      <c r="AF2239" t="str">
        <f>_xlfn.XLOOKUP(tblSales[[#This Row],[Customer_ID]],Customers!$A:$A,Customers!$J:$J,"Unknown")</f>
        <v>Regular</v>
      </c>
      <c r="AG2239" t="str">
        <f>_xlfn.XLOOKUP(tblSales[[#This Row],[Employee_ID]],Employees!$A:$A,Employees!$B:$B,"Unknown")</f>
        <v>Vinod Hegde</v>
      </c>
      <c r="AH2239">
        <f>IF(MONTH(tblSales[[#This Row],[Invoice Date]])&gt;=4,MONTH(tblSales[[#This Row],[Invoice Date]]),MONTH(tblSales[[#This Row],[Invoice Date]])+12)</f>
        <v>10</v>
      </c>
      <c r="AI2239" s="8">
        <f>DATE(YEAR(tblSales[[#This Row],[Invoice Date]]),MONTH(tblSales[[#This Row],[Invoice Date]]),1)</f>
        <v>45566</v>
      </c>
      <c r="AJ2239" t="str">
        <f>_xlfn.XLOOKUP(tblSales[[#This Row],[Product_ID]],Products!$A:$A,Products!$B:$B,"Unknown")</f>
        <v>Aurelia Zip Wallet Red</v>
      </c>
      <c r="AK2239" s="9">
        <f>IFERROR(tblSales[[#This Row],[Profit]]/tblSales[[#This Row],[Sales Amount]],0)</f>
        <v>0.34075937237992571</v>
      </c>
      <c r="AL2239" t="str">
        <f>IF(tblSales[[#This Row],[Discount %]]&lt;=5,"0-5%",
IF(tblSales[[#This Row],[Discount %]]&lt;=10,"5-10%",
IF(tblSales[[#This Row],[Discount %]]&lt;=15,"10-15%",
IF(tblSales[[#This Row],[Discount %]]&lt;=20,"15-20%","20%+"))))</f>
        <v>0-5%</v>
      </c>
    </row>
    <row r="2240" spans="1:38">
      <c r="A2240" s="2" t="s">
        <v>4214</v>
      </c>
      <c r="B2240" s="11">
        <v>45643</v>
      </c>
      <c r="C2240" s="2" t="s">
        <v>508</v>
      </c>
      <c r="D2240" s="2" t="s">
        <v>226</v>
      </c>
      <c r="E2240" s="2" t="s">
        <v>779</v>
      </c>
      <c r="F2240" s="2" t="s">
        <v>210</v>
      </c>
      <c r="G2240" s="2">
        <v>2</v>
      </c>
      <c r="H2240" s="2">
        <v>710.74</v>
      </c>
      <c r="I2240" s="2">
        <v>20</v>
      </c>
      <c r="J2240" s="2">
        <v>284.3</v>
      </c>
      <c r="K2240" s="2">
        <v>5</v>
      </c>
      <c r="L2240" s="2">
        <v>56.86</v>
      </c>
      <c r="M2240" s="2">
        <v>1194.04</v>
      </c>
      <c r="N2240" s="2">
        <v>998.62</v>
      </c>
      <c r="O2240" s="2">
        <f t="shared" si="86"/>
        <v>138.55999999999995</v>
      </c>
      <c r="P2240" s="2" t="s">
        <v>28</v>
      </c>
      <c r="Q2240" s="2" t="str">
        <f t="shared" si="85"/>
        <v>Credit Card</v>
      </c>
      <c r="R2240" s="2" t="s">
        <v>20</v>
      </c>
      <c r="S2240" s="2" t="s">
        <v>56</v>
      </c>
      <c r="T2240" s="2" t="s">
        <v>1393</v>
      </c>
      <c r="U2240" s="2" t="s">
        <v>59</v>
      </c>
      <c r="V2240" t="str">
        <f>TEXT(tblSales[[#This Row],[Invoice Date]],"mmm")</f>
        <v>Dec</v>
      </c>
      <c r="W2240">
        <f>MONTH(tblSales[[#This Row],[Invoice Date]])</f>
        <v>12</v>
      </c>
      <c r="X2240">
        <f>YEAR(tblSales[[#This Row],[Invoice Date]])</f>
        <v>2024</v>
      </c>
      <c r="Y2240" t="str">
        <f>TEXT(tblSales[[#This Row],[Invoice Date]],"mmm-yyyy")</f>
        <v>Dec-2024</v>
      </c>
      <c r="Z2240" t="str">
        <f>_xlfn.XLOOKUP(tblSales[[#This Row],[Product_ID]],Products!$A:$A,Products!$C:$C,"Women Dresses")</f>
        <v>Kids Wear</v>
      </c>
      <c r="AA2240" t="str">
        <f>_xlfn.XLOOKUP(tblSales[[#This Row],[Product_ID]],Products!$A:$A,Products!$D:$D,"Unknown")</f>
        <v>Kids Shorts</v>
      </c>
      <c r="AB2240" t="str">
        <f>_xlfn.XLOOKUP(tblSales[[#This Row],[Product_ID]],Products!$A:$A,Products!$E:$E,"Unknown")</f>
        <v>Global Desi</v>
      </c>
      <c r="AC2240" t="str">
        <f>_xlfn.XLOOKUP(tblSales[[#This Row],[Store_ID]],Stores!$A:$A,Stores!$B:$B,"Unknown")</f>
        <v>TrendMart Vellore Standard</v>
      </c>
      <c r="AD2240" t="str">
        <f>_xlfn.XLOOKUP(tblSales[[#This Row],[Store_ID]],Stores!$A:$A,Stores!$E:$E,"Unknown")</f>
        <v>South Zone 1</v>
      </c>
      <c r="AE2240" t="str">
        <f>_xlfn.XLOOKUP(tblSales[[#This Row],[Customer_ID]],Customers!$A:$A,Customers!$B:$B,"Unknown")</f>
        <v>Vasanthi Sharma</v>
      </c>
      <c r="AF2240" t="str">
        <f>_xlfn.XLOOKUP(tblSales[[#This Row],[Customer_ID]],Customers!$A:$A,Customers!$J:$J,"Unknown")</f>
        <v>Regular</v>
      </c>
      <c r="AG2240" t="str">
        <f>_xlfn.XLOOKUP(tblSales[[#This Row],[Employee_ID]],Employees!$A:$A,Employees!$B:$B,"Unknown")</f>
        <v>Rani Mishra</v>
      </c>
      <c r="AH2240">
        <f>IF(MONTH(tblSales[[#This Row],[Invoice Date]])&gt;=4,MONTH(tblSales[[#This Row],[Invoice Date]]),MONTH(tblSales[[#This Row],[Invoice Date]])+12)</f>
        <v>12</v>
      </c>
      <c r="AI2240" s="8">
        <f>DATE(YEAR(tblSales[[#This Row],[Invoice Date]]),MONTH(tblSales[[#This Row],[Invoice Date]]),1)</f>
        <v>45627</v>
      </c>
      <c r="AJ2240" t="str">
        <f>_xlfn.XLOOKUP(tblSales[[#This Row],[Product_ID]],Products!$A:$A,Products!$B:$B,"Unknown")</f>
        <v>Global Desi Kids Shorts Charcoal</v>
      </c>
      <c r="AK2240" s="9">
        <f>IFERROR(tblSales[[#This Row],[Profit]]/tblSales[[#This Row],[Sales Amount]],0)</f>
        <v>0.11604301363438406</v>
      </c>
      <c r="AL2240" t="str">
        <f>IF(tblSales[[#This Row],[Discount %]]&lt;=5,"0-5%",
IF(tblSales[[#This Row],[Discount %]]&lt;=10,"5-10%",
IF(tblSales[[#This Row],[Discount %]]&lt;=15,"10-15%",
IF(tblSales[[#This Row],[Discount %]]&lt;=20,"15-20%","20%+"))))</f>
        <v>15-20%</v>
      </c>
    </row>
    <row r="2241" spans="1:38">
      <c r="A2241" s="2" t="s">
        <v>4215</v>
      </c>
      <c r="B2241" s="11">
        <v>45606</v>
      </c>
      <c r="C2241" s="2" t="s">
        <v>2368</v>
      </c>
      <c r="D2241" s="2" t="s">
        <v>817</v>
      </c>
      <c r="E2241" s="2" t="s">
        <v>574</v>
      </c>
      <c r="F2241" s="2" t="s">
        <v>204</v>
      </c>
      <c r="G2241" s="2">
        <v>3</v>
      </c>
      <c r="H2241" s="2">
        <v>1508.07</v>
      </c>
      <c r="I2241" s="2">
        <v>10</v>
      </c>
      <c r="J2241" s="2">
        <v>452.42</v>
      </c>
      <c r="K2241" s="2">
        <v>12</v>
      </c>
      <c r="L2241" s="2">
        <v>488.61</v>
      </c>
      <c r="M2241" s="2">
        <v>4560.3999999999996</v>
      </c>
      <c r="N2241" s="2">
        <v>3047.16</v>
      </c>
      <c r="O2241" s="2">
        <f t="shared" si="86"/>
        <v>1024.6299999999997</v>
      </c>
      <c r="P2241" s="2" t="s">
        <v>29</v>
      </c>
      <c r="Q2241" s="2" t="str">
        <f t="shared" si="85"/>
        <v>Debit Card</v>
      </c>
      <c r="R2241" s="2" t="s">
        <v>21</v>
      </c>
      <c r="S2241" s="2" t="s">
        <v>56</v>
      </c>
      <c r="T2241" s="2" t="s">
        <v>2719</v>
      </c>
      <c r="U2241" s="2" t="s">
        <v>60</v>
      </c>
      <c r="V2241" t="str">
        <f>TEXT(tblSales[[#This Row],[Invoice Date]],"mmm")</f>
        <v>Nov</v>
      </c>
      <c r="W2241">
        <f>MONTH(tblSales[[#This Row],[Invoice Date]])</f>
        <v>11</v>
      </c>
      <c r="X2241">
        <f>YEAR(tblSales[[#This Row],[Invoice Date]])</f>
        <v>2024</v>
      </c>
      <c r="Y2241" t="str">
        <f>TEXT(tblSales[[#This Row],[Invoice Date]],"mmm-yyyy")</f>
        <v>Nov-2024</v>
      </c>
      <c r="Z2241" t="str">
        <f>_xlfn.XLOOKUP(tblSales[[#This Row],[Product_ID]],Products!$A:$A,Products!$C:$C,"Women Dresses")</f>
        <v>Winter Wear</v>
      </c>
      <c r="AA2241" t="str">
        <f>_xlfn.XLOOKUP(tblSales[[#This Row],[Product_ID]],Products!$A:$A,Products!$D:$D,"Unknown")</f>
        <v>Muffler</v>
      </c>
      <c r="AB2241" t="str">
        <f>_xlfn.XLOOKUP(tblSales[[#This Row],[Product_ID]],Products!$A:$A,Products!$E:$E,"Unknown")</f>
        <v>Liberty</v>
      </c>
      <c r="AC2241" t="str">
        <f>_xlfn.XLOOKUP(tblSales[[#This Row],[Store_ID]],Stores!$A:$A,Stores!$B:$B,"Unknown")</f>
        <v>TrendMart Guntur Standard</v>
      </c>
      <c r="AD2241" t="str">
        <f>_xlfn.XLOOKUP(tblSales[[#This Row],[Store_ID]],Stores!$A:$A,Stores!$E:$E,"Unknown")</f>
        <v>South Zone 3</v>
      </c>
      <c r="AE2241" t="str">
        <f>_xlfn.XLOOKUP(tblSales[[#This Row],[Customer_ID]],Customers!$A:$A,Customers!$B:$B,"Unknown")</f>
        <v>Nisha Srinivasan</v>
      </c>
      <c r="AF2241" t="str">
        <f>_xlfn.XLOOKUP(tblSales[[#This Row],[Customer_ID]],Customers!$A:$A,Customers!$J:$J,"Unknown")</f>
        <v>Regular</v>
      </c>
      <c r="AG2241" t="str">
        <f>_xlfn.XLOOKUP(tblSales[[#This Row],[Employee_ID]],Employees!$A:$A,Employees!$B:$B,"Unknown")</f>
        <v>Logesh Gopalakrishnan</v>
      </c>
      <c r="AH2241">
        <f>IF(MONTH(tblSales[[#This Row],[Invoice Date]])&gt;=4,MONTH(tblSales[[#This Row],[Invoice Date]]),MONTH(tblSales[[#This Row],[Invoice Date]])+12)</f>
        <v>11</v>
      </c>
      <c r="AI2241" s="8">
        <f>DATE(YEAR(tblSales[[#This Row],[Invoice Date]]),MONTH(tblSales[[#This Row],[Invoice Date]]),1)</f>
        <v>45597</v>
      </c>
      <c r="AJ2241" t="str">
        <f>_xlfn.XLOOKUP(tblSales[[#This Row],[Product_ID]],Products!$A:$A,Products!$B:$B,"Unknown")</f>
        <v>Liberty Muffler Charcoal</v>
      </c>
      <c r="AK2241" s="9">
        <f>IFERROR(tblSales[[#This Row],[Profit]]/tblSales[[#This Row],[Sales Amount]],0)</f>
        <v>0.22467985264450482</v>
      </c>
      <c r="AL2241" t="str">
        <f>IF(tblSales[[#This Row],[Discount %]]&lt;=5,"0-5%",
IF(tblSales[[#This Row],[Discount %]]&lt;=10,"5-10%",
IF(tblSales[[#This Row],[Discount %]]&lt;=15,"10-15%",
IF(tblSales[[#This Row],[Discount %]]&lt;=20,"15-20%","20%+"))))</f>
        <v>5-10%</v>
      </c>
    </row>
    <row r="2242" spans="1:38">
      <c r="A2242" s="2" t="s">
        <v>4216</v>
      </c>
      <c r="B2242" s="11">
        <v>45740</v>
      </c>
      <c r="C2242" s="2" t="s">
        <v>988</v>
      </c>
      <c r="D2242" s="2" t="s">
        <v>155</v>
      </c>
      <c r="E2242" s="2" t="s">
        <v>484</v>
      </c>
      <c r="F2242" s="2" t="s">
        <v>222</v>
      </c>
      <c r="G2242" s="2">
        <v>3</v>
      </c>
      <c r="H2242" s="2">
        <v>1121.8800000000001</v>
      </c>
      <c r="I2242" s="2">
        <v>10</v>
      </c>
      <c r="J2242" s="2">
        <v>336.56</v>
      </c>
      <c r="K2242" s="2">
        <v>12</v>
      </c>
      <c r="L2242" s="2">
        <v>363.49</v>
      </c>
      <c r="M2242" s="2">
        <v>3392.57</v>
      </c>
      <c r="N2242" s="2">
        <v>2485.3200000000002</v>
      </c>
      <c r="O2242" s="2">
        <f t="shared" si="86"/>
        <v>543.76</v>
      </c>
      <c r="P2242" s="2" t="s">
        <v>29</v>
      </c>
      <c r="Q2242" s="2" t="str">
        <f t="shared" ref="Q2242:Q2305" si="87">TRIM(CLEAN(P2242))</f>
        <v>Debit Card</v>
      </c>
      <c r="R2242" s="2" t="s">
        <v>20</v>
      </c>
      <c r="S2242" s="2" t="s">
        <v>56</v>
      </c>
      <c r="T2242" s="2" t="s">
        <v>1685</v>
      </c>
      <c r="U2242" s="2" t="s">
        <v>59</v>
      </c>
      <c r="V2242" t="str">
        <f>TEXT(tblSales[[#This Row],[Invoice Date]],"mmm")</f>
        <v>Mar</v>
      </c>
      <c r="W2242">
        <f>MONTH(tblSales[[#This Row],[Invoice Date]])</f>
        <v>3</v>
      </c>
      <c r="X2242">
        <f>YEAR(tblSales[[#This Row],[Invoice Date]])</f>
        <v>2025</v>
      </c>
      <c r="Y2242" t="str">
        <f>TEXT(tblSales[[#This Row],[Invoice Date]],"mmm-yyyy")</f>
        <v>Mar-2025</v>
      </c>
      <c r="Z2242" t="str">
        <f>_xlfn.XLOOKUP(tblSales[[#This Row],[Product_ID]],Products!$A:$A,Products!$C:$C,"Women Dresses")</f>
        <v>Men Jeans</v>
      </c>
      <c r="AA2242" t="str">
        <f>_xlfn.XLOOKUP(tblSales[[#This Row],[Product_ID]],Products!$A:$A,Products!$D:$D,"Unknown")</f>
        <v>Regular Fit</v>
      </c>
      <c r="AB2242" t="str">
        <f>_xlfn.XLOOKUP(tblSales[[#This Row],[Product_ID]],Products!$A:$A,Products!$E:$E,"Unknown")</f>
        <v>Metro Shoes</v>
      </c>
      <c r="AC2242" t="str">
        <f>_xlfn.XLOOKUP(tblSales[[#This Row],[Store_ID]],Stores!$A:$A,Stores!$B:$B,"Unknown")</f>
        <v>TrendMart Kochi Standard</v>
      </c>
      <c r="AD2242" t="str">
        <f>_xlfn.XLOOKUP(tblSales[[#This Row],[Store_ID]],Stores!$A:$A,Stores!$E:$E,"Unknown")</f>
        <v>South Zone 1</v>
      </c>
      <c r="AE2242" t="str">
        <f>_xlfn.XLOOKUP(tblSales[[#This Row],[Customer_ID]],Customers!$A:$A,Customers!$B:$B,"Unknown")</f>
        <v>Akhila Chettiar</v>
      </c>
      <c r="AF2242" t="str">
        <f>_xlfn.XLOOKUP(tblSales[[#This Row],[Customer_ID]],Customers!$A:$A,Customers!$J:$J,"Unknown")</f>
        <v>Regular</v>
      </c>
      <c r="AG2242" t="str">
        <f>_xlfn.XLOOKUP(tblSales[[#This Row],[Employee_ID]],Employees!$A:$A,Employees!$B:$B,"Unknown")</f>
        <v>Vasanthi Gupta</v>
      </c>
      <c r="AH2242">
        <f>IF(MONTH(tblSales[[#This Row],[Invoice Date]])&gt;=4,MONTH(tblSales[[#This Row],[Invoice Date]]),MONTH(tblSales[[#This Row],[Invoice Date]])+12)</f>
        <v>15</v>
      </c>
      <c r="AI2242" s="8">
        <f>DATE(YEAR(tblSales[[#This Row],[Invoice Date]]),MONTH(tblSales[[#This Row],[Invoice Date]]),1)</f>
        <v>45717</v>
      </c>
      <c r="AJ2242" t="str">
        <f>_xlfn.XLOOKUP(tblSales[[#This Row],[Product_ID]],Products!$A:$A,Products!$B:$B,"Unknown")</f>
        <v>Metro Shoes Regular Fit Charcoal</v>
      </c>
      <c r="AK2242" s="9">
        <f>IFERROR(tblSales[[#This Row],[Profit]]/tblSales[[#This Row],[Sales Amount]],0)</f>
        <v>0.16027966998470186</v>
      </c>
      <c r="AL2242" t="str">
        <f>IF(tblSales[[#This Row],[Discount %]]&lt;=5,"0-5%",
IF(tblSales[[#This Row],[Discount %]]&lt;=10,"5-10%",
IF(tblSales[[#This Row],[Discount %]]&lt;=15,"10-15%",
IF(tblSales[[#This Row],[Discount %]]&lt;=20,"15-20%","20%+"))))</f>
        <v>5-10%</v>
      </c>
    </row>
    <row r="2243" spans="1:38">
      <c r="A2243" s="2" t="s">
        <v>4217</v>
      </c>
      <c r="B2243" s="11">
        <v>45611</v>
      </c>
      <c r="C2243" s="2" t="s">
        <v>2752</v>
      </c>
      <c r="D2243" s="2" t="s">
        <v>1244</v>
      </c>
      <c r="E2243" s="2" t="s">
        <v>1079</v>
      </c>
      <c r="F2243" s="2" t="s">
        <v>386</v>
      </c>
      <c r="G2243" s="2">
        <v>3</v>
      </c>
      <c r="H2243" s="2">
        <v>530.95000000000005</v>
      </c>
      <c r="I2243" s="2">
        <v>0</v>
      </c>
      <c r="J2243" s="2">
        <v>0</v>
      </c>
      <c r="K2243" s="2">
        <v>5</v>
      </c>
      <c r="L2243" s="2">
        <v>79.64</v>
      </c>
      <c r="M2243" s="2">
        <v>1672.49</v>
      </c>
      <c r="N2243" s="2">
        <v>1046.25</v>
      </c>
      <c r="O2243" s="2">
        <f t="shared" si="86"/>
        <v>546.6</v>
      </c>
      <c r="P2243" s="2" t="s">
        <v>28</v>
      </c>
      <c r="Q2243" s="2" t="str">
        <f t="shared" si="87"/>
        <v>Credit Card</v>
      </c>
      <c r="R2243" s="2" t="s">
        <v>20</v>
      </c>
      <c r="S2243" s="2" t="s">
        <v>56</v>
      </c>
      <c r="T2243" s="2" t="s">
        <v>2528</v>
      </c>
      <c r="U2243" s="2" t="s">
        <v>59</v>
      </c>
      <c r="V2243" t="str">
        <f>TEXT(tblSales[[#This Row],[Invoice Date]],"mmm")</f>
        <v>Nov</v>
      </c>
      <c r="W2243">
        <f>MONTH(tblSales[[#This Row],[Invoice Date]])</f>
        <v>11</v>
      </c>
      <c r="X2243">
        <f>YEAR(tblSales[[#This Row],[Invoice Date]])</f>
        <v>2024</v>
      </c>
      <c r="Y2243" t="str">
        <f>TEXT(tblSales[[#This Row],[Invoice Date]],"mmm-yyyy")</f>
        <v>Nov-2024</v>
      </c>
      <c r="Z2243" t="str">
        <f>_xlfn.XLOOKUP(tblSales[[#This Row],[Product_ID]],Products!$A:$A,Products!$C:$C,"Women Dresses")</f>
        <v>Men T-Shirts</v>
      </c>
      <c r="AA2243" t="str">
        <f>_xlfn.XLOOKUP(tblSales[[#This Row],[Product_ID]],Products!$A:$A,Products!$D:$D,"Unknown")</f>
        <v>Polo</v>
      </c>
      <c r="AB2243" t="str">
        <f>_xlfn.XLOOKUP(tblSales[[#This Row],[Product_ID]],Products!$A:$A,Products!$E:$E,"Unknown")</f>
        <v>Metro Shoes</v>
      </c>
      <c r="AC2243" t="str">
        <f>_xlfn.XLOOKUP(tblSales[[#This Row],[Store_ID]],Stores!$A:$A,Stores!$B:$B,"Unknown")</f>
        <v>TrendMart Guntur Flagship</v>
      </c>
      <c r="AD2243" t="str">
        <f>_xlfn.XLOOKUP(tblSales[[#This Row],[Store_ID]],Stores!$A:$A,Stores!$E:$E,"Unknown")</f>
        <v>South Zone 3</v>
      </c>
      <c r="AE2243" t="str">
        <f>_xlfn.XLOOKUP(tblSales[[#This Row],[Customer_ID]],Customers!$A:$A,Customers!$B:$B,"Unknown")</f>
        <v>Rohit Singh</v>
      </c>
      <c r="AF2243" t="str">
        <f>_xlfn.XLOOKUP(tblSales[[#This Row],[Customer_ID]],Customers!$A:$A,Customers!$J:$J,"Unknown")</f>
        <v>Regular</v>
      </c>
      <c r="AG2243" t="str">
        <f>_xlfn.XLOOKUP(tblSales[[#This Row],[Employee_ID]],Employees!$A:$A,Employees!$B:$B,"Unknown")</f>
        <v>Malini Gowda</v>
      </c>
      <c r="AH2243">
        <f>IF(MONTH(tblSales[[#This Row],[Invoice Date]])&gt;=4,MONTH(tblSales[[#This Row],[Invoice Date]]),MONTH(tblSales[[#This Row],[Invoice Date]])+12)</f>
        <v>11</v>
      </c>
      <c r="AI2243" s="8">
        <f>DATE(YEAR(tblSales[[#This Row],[Invoice Date]]),MONTH(tblSales[[#This Row],[Invoice Date]]),1)</f>
        <v>45597</v>
      </c>
      <c r="AJ2243" t="str">
        <f>_xlfn.XLOOKUP(tblSales[[#This Row],[Product_ID]],Products!$A:$A,Products!$B:$B,"Unknown")</f>
        <v>Metro Shoes Polo Purple</v>
      </c>
      <c r="AK2243" s="9">
        <f>IFERROR(tblSales[[#This Row],[Profit]]/tblSales[[#This Row],[Sales Amount]],0)</f>
        <v>0.32681809756710056</v>
      </c>
      <c r="AL2243" t="str">
        <f>IF(tblSales[[#This Row],[Discount %]]&lt;=5,"0-5%",
IF(tblSales[[#This Row],[Discount %]]&lt;=10,"5-10%",
IF(tblSales[[#This Row],[Discount %]]&lt;=15,"10-15%",
IF(tblSales[[#This Row],[Discount %]]&lt;=20,"15-20%","20%+"))))</f>
        <v>0-5%</v>
      </c>
    </row>
    <row r="2244" spans="1:38">
      <c r="A2244" s="2" t="s">
        <v>4218</v>
      </c>
      <c r="B2244" s="11">
        <v>45549</v>
      </c>
      <c r="C2244" s="2" t="s">
        <v>1880</v>
      </c>
      <c r="D2244" s="2" t="s">
        <v>2307</v>
      </c>
      <c r="E2244" s="2" t="s">
        <v>574</v>
      </c>
      <c r="F2244" s="2" t="s">
        <v>493</v>
      </c>
      <c r="G2244" s="2">
        <v>1</v>
      </c>
      <c r="H2244" s="2">
        <v>830.79</v>
      </c>
      <c r="I2244" s="2">
        <v>5</v>
      </c>
      <c r="J2244" s="2">
        <v>41.54</v>
      </c>
      <c r="K2244" s="2">
        <v>5</v>
      </c>
      <c r="L2244" s="2">
        <v>39.46</v>
      </c>
      <c r="M2244" s="2">
        <v>828.71</v>
      </c>
      <c r="N2244" s="2">
        <v>504.05</v>
      </c>
      <c r="O2244" s="2">
        <f t="shared" si="86"/>
        <v>285.20000000000005</v>
      </c>
      <c r="P2244" s="2" t="s">
        <v>27</v>
      </c>
      <c r="Q2244" s="2" t="str">
        <f t="shared" si="87"/>
        <v>Cash</v>
      </c>
      <c r="R2244" s="2" t="s">
        <v>20</v>
      </c>
      <c r="S2244" s="2" t="s">
        <v>56</v>
      </c>
      <c r="T2244" s="2" t="s">
        <v>2192</v>
      </c>
      <c r="U2244" s="2" t="s">
        <v>60</v>
      </c>
      <c r="V2244" t="str">
        <f>TEXT(tblSales[[#This Row],[Invoice Date]],"mmm")</f>
        <v>Sep</v>
      </c>
      <c r="W2244">
        <f>MONTH(tblSales[[#This Row],[Invoice Date]])</f>
        <v>9</v>
      </c>
      <c r="X2244">
        <f>YEAR(tblSales[[#This Row],[Invoice Date]])</f>
        <v>2024</v>
      </c>
      <c r="Y2244" t="str">
        <f>TEXT(tblSales[[#This Row],[Invoice Date]],"mmm-yyyy")</f>
        <v>Sep-2024</v>
      </c>
      <c r="Z2244" t="str">
        <f>_xlfn.XLOOKUP(tblSales[[#This Row],[Product_ID]],Products!$A:$A,Products!$C:$C,"Women Dresses")</f>
        <v>Sportswear</v>
      </c>
      <c r="AA2244" t="str">
        <f>_xlfn.XLOOKUP(tblSales[[#This Row],[Product_ID]],Products!$A:$A,Products!$D:$D,"Unknown")</f>
        <v>Track Suit</v>
      </c>
      <c r="AB2244" t="str">
        <f>_xlfn.XLOOKUP(tblSales[[#This Row],[Product_ID]],Products!$A:$A,Products!$E:$E,"Unknown")</f>
        <v>Mufti</v>
      </c>
      <c r="AC2244" t="str">
        <f>_xlfn.XLOOKUP(tblSales[[#This Row],[Store_ID]],Stores!$A:$A,Stores!$B:$B,"Unknown")</f>
        <v>TrendMart Guntur Standard</v>
      </c>
      <c r="AD2244" t="str">
        <f>_xlfn.XLOOKUP(tblSales[[#This Row],[Store_ID]],Stores!$A:$A,Stores!$E:$E,"Unknown")</f>
        <v>South Zone 3</v>
      </c>
      <c r="AE2244" t="str">
        <f>_xlfn.XLOOKUP(tblSales[[#This Row],[Customer_ID]],Customers!$A:$A,Customers!$B:$B,"Unknown")</f>
        <v>Vinod Hegde</v>
      </c>
      <c r="AF2244" t="str">
        <f>_xlfn.XLOOKUP(tblSales[[#This Row],[Customer_ID]],Customers!$A:$A,Customers!$J:$J,"Unknown")</f>
        <v>Silver</v>
      </c>
      <c r="AG2244" t="str">
        <f>_xlfn.XLOOKUP(tblSales[[#This Row],[Employee_ID]],Employees!$A:$A,Employees!$B:$B,"Unknown")</f>
        <v>Gopal Prasad</v>
      </c>
      <c r="AH2244">
        <f>IF(MONTH(tblSales[[#This Row],[Invoice Date]])&gt;=4,MONTH(tblSales[[#This Row],[Invoice Date]]),MONTH(tblSales[[#This Row],[Invoice Date]])+12)</f>
        <v>9</v>
      </c>
      <c r="AI2244" s="8">
        <f>DATE(YEAR(tblSales[[#This Row],[Invoice Date]]),MONTH(tblSales[[#This Row],[Invoice Date]]),1)</f>
        <v>45536</v>
      </c>
      <c r="AJ2244" t="str">
        <f>_xlfn.XLOOKUP(tblSales[[#This Row],[Product_ID]],Products!$A:$A,Products!$B:$B,"Unknown")</f>
        <v>Mufti Track Suit Mustard</v>
      </c>
      <c r="AK2244" s="9">
        <f>IFERROR(tblSales[[#This Row],[Profit]]/tblSales[[#This Row],[Sales Amount]],0)</f>
        <v>0.34414934054132329</v>
      </c>
      <c r="AL2244" t="str">
        <f>IF(tblSales[[#This Row],[Discount %]]&lt;=5,"0-5%",
IF(tblSales[[#This Row],[Discount %]]&lt;=10,"5-10%",
IF(tblSales[[#This Row],[Discount %]]&lt;=15,"10-15%",
IF(tblSales[[#This Row],[Discount %]]&lt;=20,"15-20%","20%+"))))</f>
        <v>0-5%</v>
      </c>
    </row>
    <row r="2245" spans="1:38">
      <c r="A2245" s="2" t="s">
        <v>4219</v>
      </c>
      <c r="B2245" s="11">
        <v>45713</v>
      </c>
      <c r="C2245" s="2" t="s">
        <v>2023</v>
      </c>
      <c r="D2245" s="2" t="s">
        <v>606</v>
      </c>
      <c r="E2245" s="2" t="s">
        <v>329</v>
      </c>
      <c r="F2245" s="2" t="s">
        <v>493</v>
      </c>
      <c r="G2245" s="2">
        <v>5</v>
      </c>
      <c r="H2245" s="2">
        <v>534.16</v>
      </c>
      <c r="I2245" s="2">
        <v>10</v>
      </c>
      <c r="J2245" s="2">
        <v>267.08</v>
      </c>
      <c r="K2245" s="2">
        <v>5</v>
      </c>
      <c r="L2245" s="2">
        <v>120.19</v>
      </c>
      <c r="M2245" s="2">
        <v>2523.91</v>
      </c>
      <c r="N2245" s="2">
        <v>1499.3</v>
      </c>
      <c r="O2245" s="2">
        <f t="shared" si="86"/>
        <v>904.41999999999985</v>
      </c>
      <c r="P2245" s="2" t="s">
        <v>32</v>
      </c>
      <c r="Q2245" s="2" t="str">
        <f t="shared" si="87"/>
        <v>UPI</v>
      </c>
      <c r="R2245" s="2" t="s">
        <v>20</v>
      </c>
      <c r="S2245" s="2" t="s">
        <v>56</v>
      </c>
      <c r="T2245" s="2" t="s">
        <v>1157</v>
      </c>
      <c r="U2245" s="2" t="s">
        <v>59</v>
      </c>
      <c r="V2245" t="str">
        <f>TEXT(tblSales[[#This Row],[Invoice Date]],"mmm")</f>
        <v>Feb</v>
      </c>
      <c r="W2245">
        <f>MONTH(tblSales[[#This Row],[Invoice Date]])</f>
        <v>2</v>
      </c>
      <c r="X2245">
        <f>YEAR(tblSales[[#This Row],[Invoice Date]])</f>
        <v>2025</v>
      </c>
      <c r="Y2245" t="str">
        <f>TEXT(tblSales[[#This Row],[Invoice Date]],"mmm-yyyy")</f>
        <v>Feb-2025</v>
      </c>
      <c r="Z2245" t="str">
        <f>_xlfn.XLOOKUP(tblSales[[#This Row],[Product_ID]],Products!$A:$A,Products!$C:$C,"Women Dresses")</f>
        <v>Men T-Shirts</v>
      </c>
      <c r="AA2245" t="str">
        <f>_xlfn.XLOOKUP(tblSales[[#This Row],[Product_ID]],Products!$A:$A,Products!$D:$D,"Unknown")</f>
        <v>Round Neck</v>
      </c>
      <c r="AB2245" t="str">
        <f>_xlfn.XLOOKUP(tblSales[[#This Row],[Product_ID]],Products!$A:$A,Products!$E:$E,"Unknown")</f>
        <v>Global Desi</v>
      </c>
      <c r="AC2245" t="str">
        <f>_xlfn.XLOOKUP(tblSales[[#This Row],[Store_ID]],Stores!$A:$A,Stores!$B:$B,"Unknown")</f>
        <v>TrendMart Kannur Outlet</v>
      </c>
      <c r="AD2245" t="str">
        <f>_xlfn.XLOOKUP(tblSales[[#This Row],[Store_ID]],Stores!$A:$A,Stores!$E:$E,"Unknown")</f>
        <v>South Zone 1</v>
      </c>
      <c r="AE2245" t="str">
        <f>_xlfn.XLOOKUP(tblSales[[#This Row],[Customer_ID]],Customers!$A:$A,Customers!$B:$B,"Unknown")</f>
        <v>Kannan Reddy</v>
      </c>
      <c r="AF2245" t="str">
        <f>_xlfn.XLOOKUP(tblSales[[#This Row],[Customer_ID]],Customers!$A:$A,Customers!$J:$J,"Unknown")</f>
        <v>Silver</v>
      </c>
      <c r="AG2245" t="str">
        <f>_xlfn.XLOOKUP(tblSales[[#This Row],[Employee_ID]],Employees!$A:$A,Employees!$B:$B,"Unknown")</f>
        <v>Gopal Prasad</v>
      </c>
      <c r="AH2245">
        <f>IF(MONTH(tblSales[[#This Row],[Invoice Date]])&gt;=4,MONTH(tblSales[[#This Row],[Invoice Date]]),MONTH(tblSales[[#This Row],[Invoice Date]])+12)</f>
        <v>14</v>
      </c>
      <c r="AI2245" s="8">
        <f>DATE(YEAR(tblSales[[#This Row],[Invoice Date]]),MONTH(tblSales[[#This Row],[Invoice Date]]),1)</f>
        <v>45689</v>
      </c>
      <c r="AJ2245" t="str">
        <f>_xlfn.XLOOKUP(tblSales[[#This Row],[Product_ID]],Products!$A:$A,Products!$B:$B,"Unknown")</f>
        <v>Global Desi Round Neck Green</v>
      </c>
      <c r="AK2245" s="9">
        <f>IFERROR(tblSales[[#This Row],[Profit]]/tblSales[[#This Row],[Sales Amount]],0)</f>
        <v>0.35834082831796693</v>
      </c>
      <c r="AL2245" t="str">
        <f>IF(tblSales[[#This Row],[Discount %]]&lt;=5,"0-5%",
IF(tblSales[[#This Row],[Discount %]]&lt;=10,"5-10%",
IF(tblSales[[#This Row],[Discount %]]&lt;=15,"10-15%",
IF(tblSales[[#This Row],[Discount %]]&lt;=20,"15-20%","20%+"))))</f>
        <v>5-10%</v>
      </c>
    </row>
    <row r="2246" spans="1:38">
      <c r="A2246" s="2" t="s">
        <v>4220</v>
      </c>
      <c r="B2246" s="11">
        <v>45626</v>
      </c>
      <c r="C2246" s="2" t="s">
        <v>993</v>
      </c>
      <c r="D2246" s="2" t="s">
        <v>2586</v>
      </c>
      <c r="E2246" s="2" t="s">
        <v>413</v>
      </c>
      <c r="F2246" s="2" t="s">
        <v>216</v>
      </c>
      <c r="G2246" s="2">
        <v>2</v>
      </c>
      <c r="H2246" s="2">
        <v>1154.93</v>
      </c>
      <c r="I2246" s="2">
        <v>25</v>
      </c>
      <c r="J2246" s="2">
        <v>577.47</v>
      </c>
      <c r="K2246" s="2">
        <v>12</v>
      </c>
      <c r="L2246" s="2">
        <v>207.89</v>
      </c>
      <c r="M2246" s="2">
        <v>1940.28</v>
      </c>
      <c r="N2246" s="2">
        <v>1348.58</v>
      </c>
      <c r="O2246" s="2">
        <f t="shared" si="86"/>
        <v>383.81000000000006</v>
      </c>
      <c r="P2246" s="2" t="s">
        <v>32</v>
      </c>
      <c r="Q2246" s="2" t="str">
        <f t="shared" si="87"/>
        <v>UPI</v>
      </c>
      <c r="R2246" s="2" t="s">
        <v>20</v>
      </c>
      <c r="S2246" s="2" t="s">
        <v>56</v>
      </c>
      <c r="T2246" s="2" t="s">
        <v>929</v>
      </c>
      <c r="U2246" s="2" t="s">
        <v>60</v>
      </c>
      <c r="V2246" t="str">
        <f>TEXT(tblSales[[#This Row],[Invoice Date]],"mmm")</f>
        <v>Nov</v>
      </c>
      <c r="W2246">
        <f>MONTH(tblSales[[#This Row],[Invoice Date]])</f>
        <v>11</v>
      </c>
      <c r="X2246">
        <f>YEAR(tblSales[[#This Row],[Invoice Date]])</f>
        <v>2024</v>
      </c>
      <c r="Y2246" t="str">
        <f>TEXT(tblSales[[#This Row],[Invoice Date]],"mmm-yyyy")</f>
        <v>Nov-2024</v>
      </c>
      <c r="Z2246" t="str">
        <f>_xlfn.XLOOKUP(tblSales[[#This Row],[Product_ID]],Products!$A:$A,Products!$C:$C,"Women Dresses")</f>
        <v>Men Trousers</v>
      </c>
      <c r="AA2246" t="str">
        <f>_xlfn.XLOOKUP(tblSales[[#This Row],[Product_ID]],Products!$A:$A,Products!$D:$D,"Unknown")</f>
        <v>Chinos</v>
      </c>
      <c r="AB2246" t="str">
        <f>_xlfn.XLOOKUP(tblSales[[#This Row],[Product_ID]],Products!$A:$A,Products!$E:$E,"Unknown")</f>
        <v>Aurelia</v>
      </c>
      <c r="AC2246" t="str">
        <f>_xlfn.XLOOKUP(tblSales[[#This Row],[Store_ID]],Stores!$A:$A,Stores!$B:$B,"Unknown")</f>
        <v>TrendMart Thiruvananthapuram High Street</v>
      </c>
      <c r="AD2246" t="str">
        <f>_xlfn.XLOOKUP(tblSales[[#This Row],[Store_ID]],Stores!$A:$A,Stores!$E:$E,"Unknown")</f>
        <v>South Zone 1</v>
      </c>
      <c r="AE2246" t="str">
        <f>_xlfn.XLOOKUP(tblSales[[#This Row],[Customer_ID]],Customers!$A:$A,Customers!$B:$B,"Unknown")</f>
        <v>Uday Mudaliar</v>
      </c>
      <c r="AF2246" t="str">
        <f>_xlfn.XLOOKUP(tblSales[[#This Row],[Customer_ID]],Customers!$A:$A,Customers!$J:$J,"Unknown")</f>
        <v>Silver</v>
      </c>
      <c r="AG2246" t="str">
        <f>_xlfn.XLOOKUP(tblSales[[#This Row],[Employee_ID]],Employees!$A:$A,Employees!$B:$B,"Unknown")</f>
        <v>Venkat Sharma</v>
      </c>
      <c r="AH2246">
        <f>IF(MONTH(tblSales[[#This Row],[Invoice Date]])&gt;=4,MONTH(tblSales[[#This Row],[Invoice Date]]),MONTH(tblSales[[#This Row],[Invoice Date]])+12)</f>
        <v>11</v>
      </c>
      <c r="AI2246" s="8">
        <f>DATE(YEAR(tblSales[[#This Row],[Invoice Date]]),MONTH(tblSales[[#This Row],[Invoice Date]]),1)</f>
        <v>45597</v>
      </c>
      <c r="AJ2246" t="str">
        <f>_xlfn.XLOOKUP(tblSales[[#This Row],[Product_ID]],Products!$A:$A,Products!$B:$B,"Unknown")</f>
        <v>Aurelia Chinos White</v>
      </c>
      <c r="AK2246" s="9">
        <f>IFERROR(tblSales[[#This Row],[Profit]]/tblSales[[#This Row],[Sales Amount]],0)</f>
        <v>0.19781165604964235</v>
      </c>
      <c r="AL2246" t="str">
        <f>IF(tblSales[[#This Row],[Discount %]]&lt;=5,"0-5%",
IF(tblSales[[#This Row],[Discount %]]&lt;=10,"5-10%",
IF(tblSales[[#This Row],[Discount %]]&lt;=15,"10-15%",
IF(tblSales[[#This Row],[Discount %]]&lt;=20,"15-20%","20%+"))))</f>
        <v>20%+</v>
      </c>
    </row>
    <row r="2247" spans="1:38">
      <c r="A2247" s="2" t="s">
        <v>4221</v>
      </c>
      <c r="B2247" s="11">
        <v>45439</v>
      </c>
      <c r="C2247" s="2" t="s">
        <v>872</v>
      </c>
      <c r="D2247" s="2" t="s">
        <v>943</v>
      </c>
      <c r="E2247" s="2" t="s">
        <v>578</v>
      </c>
      <c r="F2247" s="2" t="s">
        <v>140</v>
      </c>
      <c r="G2247" s="2">
        <v>1</v>
      </c>
      <c r="H2247" s="2">
        <v>1042.5899999999999</v>
      </c>
      <c r="I2247" s="2">
        <v>25</v>
      </c>
      <c r="J2247" s="2">
        <v>260.64999999999998</v>
      </c>
      <c r="K2247" s="2">
        <v>12</v>
      </c>
      <c r="L2247" s="2">
        <v>93.83</v>
      </c>
      <c r="M2247" s="2">
        <v>875.77</v>
      </c>
      <c r="N2247" s="2">
        <v>721.29</v>
      </c>
      <c r="O2247" s="2">
        <f t="shared" si="86"/>
        <v>60.65000000000002</v>
      </c>
      <c r="P2247" s="2" t="s">
        <v>27</v>
      </c>
      <c r="Q2247" s="2" t="str">
        <f t="shared" si="87"/>
        <v>Cash</v>
      </c>
      <c r="R2247" s="2" t="s">
        <v>20</v>
      </c>
      <c r="S2247" s="2" t="s">
        <v>56</v>
      </c>
      <c r="T2247" s="2" t="s">
        <v>981</v>
      </c>
      <c r="U2247" s="2" t="s">
        <v>59</v>
      </c>
      <c r="V2247" t="str">
        <f>TEXT(tblSales[[#This Row],[Invoice Date]],"mmm")</f>
        <v>May</v>
      </c>
      <c r="W2247">
        <f>MONTH(tblSales[[#This Row],[Invoice Date]])</f>
        <v>5</v>
      </c>
      <c r="X2247">
        <f>YEAR(tblSales[[#This Row],[Invoice Date]])</f>
        <v>2024</v>
      </c>
      <c r="Y2247" t="str">
        <f>TEXT(tblSales[[#This Row],[Invoice Date]],"mmm-yyyy")</f>
        <v>May-2024</v>
      </c>
      <c r="Z2247" t="str">
        <f>_xlfn.XLOOKUP(tblSales[[#This Row],[Product_ID]],Products!$A:$A,Products!$C:$C,"Women Dresses")</f>
        <v>Men Jeans</v>
      </c>
      <c r="AA2247" t="str">
        <f>_xlfn.XLOOKUP(tblSales[[#This Row],[Product_ID]],Products!$A:$A,Products!$D:$D,"Unknown")</f>
        <v>Slim Fit</v>
      </c>
      <c r="AB2247" t="str">
        <f>_xlfn.XLOOKUP(tblSales[[#This Row],[Product_ID]],Products!$A:$A,Products!$E:$E,"Unknown")</f>
        <v>Louis Philippe</v>
      </c>
      <c r="AC2247" t="str">
        <f>_xlfn.XLOOKUP(tblSales[[#This Row],[Store_ID]],Stores!$A:$A,Stores!$B:$B,"Unknown")</f>
        <v>TrendMart Thrissur High Street</v>
      </c>
      <c r="AD2247" t="str">
        <f>_xlfn.XLOOKUP(tblSales[[#This Row],[Store_ID]],Stores!$A:$A,Stores!$E:$E,"Unknown")</f>
        <v>South Zone 1</v>
      </c>
      <c r="AE2247" t="str">
        <f>_xlfn.XLOOKUP(tblSales[[#This Row],[Customer_ID]],Customers!$A:$A,Customers!$B:$B,"Unknown")</f>
        <v>Divya Achari</v>
      </c>
      <c r="AF2247" t="str">
        <f>_xlfn.XLOOKUP(tblSales[[#This Row],[Customer_ID]],Customers!$A:$A,Customers!$J:$J,"Unknown")</f>
        <v>Regular</v>
      </c>
      <c r="AG2247" t="str">
        <f>_xlfn.XLOOKUP(tblSales[[#This Row],[Employee_ID]],Employees!$A:$A,Employees!$B:$B,"Unknown")</f>
        <v>Charulatha Kumar</v>
      </c>
      <c r="AH2247">
        <f>IF(MONTH(tblSales[[#This Row],[Invoice Date]])&gt;=4,MONTH(tblSales[[#This Row],[Invoice Date]]),MONTH(tblSales[[#This Row],[Invoice Date]])+12)</f>
        <v>5</v>
      </c>
      <c r="AI2247" s="8">
        <f>DATE(YEAR(tblSales[[#This Row],[Invoice Date]]),MONTH(tblSales[[#This Row],[Invoice Date]]),1)</f>
        <v>45413</v>
      </c>
      <c r="AJ2247" t="str">
        <f>_xlfn.XLOOKUP(tblSales[[#This Row],[Product_ID]],Products!$A:$A,Products!$B:$B,"Unknown")</f>
        <v>Louis Philippe Slim Fit Cream</v>
      </c>
      <c r="AK2247" s="9">
        <f>IFERROR(tblSales[[#This Row],[Profit]]/tblSales[[#This Row],[Sales Amount]],0)</f>
        <v>6.9253342772645804E-2</v>
      </c>
      <c r="AL2247" t="str">
        <f>IF(tblSales[[#This Row],[Discount %]]&lt;=5,"0-5%",
IF(tblSales[[#This Row],[Discount %]]&lt;=10,"5-10%",
IF(tblSales[[#This Row],[Discount %]]&lt;=15,"10-15%",
IF(tblSales[[#This Row],[Discount %]]&lt;=20,"15-20%","20%+"))))</f>
        <v>20%+</v>
      </c>
    </row>
    <row r="2248" spans="1:38">
      <c r="A2248" s="2" t="s">
        <v>4222</v>
      </c>
      <c r="B2248" s="11">
        <v>45406</v>
      </c>
      <c r="C2248" s="2" t="s">
        <v>742</v>
      </c>
      <c r="D2248" s="2" t="s">
        <v>452</v>
      </c>
      <c r="E2248" s="2" t="s">
        <v>877</v>
      </c>
      <c r="F2248" s="2" t="s">
        <v>249</v>
      </c>
      <c r="G2248" s="2">
        <v>2</v>
      </c>
      <c r="H2248" s="2">
        <v>1198.8</v>
      </c>
      <c r="I2248" s="2">
        <v>10</v>
      </c>
      <c r="J2248" s="2">
        <v>239.76</v>
      </c>
      <c r="K2248" s="2">
        <v>12</v>
      </c>
      <c r="L2248" s="2">
        <v>258.94</v>
      </c>
      <c r="M2248" s="2">
        <v>2416.7800000000002</v>
      </c>
      <c r="N2248" s="2">
        <v>1829.44</v>
      </c>
      <c r="O2248" s="2">
        <f t="shared" si="86"/>
        <v>328.40000000000015</v>
      </c>
      <c r="P2248" s="2" t="s">
        <v>28</v>
      </c>
      <c r="Q2248" s="2" t="str">
        <f t="shared" si="87"/>
        <v>Credit Card</v>
      </c>
      <c r="R2248" s="2" t="s">
        <v>20</v>
      </c>
      <c r="S2248" s="2" t="s">
        <v>56</v>
      </c>
      <c r="T2248" s="2" t="s">
        <v>1717</v>
      </c>
      <c r="U2248" s="2" t="s">
        <v>59</v>
      </c>
      <c r="V2248" t="str">
        <f>TEXT(tblSales[[#This Row],[Invoice Date]],"mmm")</f>
        <v>Apr</v>
      </c>
      <c r="W2248">
        <f>MONTH(tblSales[[#This Row],[Invoice Date]])</f>
        <v>4</v>
      </c>
      <c r="X2248">
        <f>YEAR(tblSales[[#This Row],[Invoice Date]])</f>
        <v>2024</v>
      </c>
      <c r="Y2248" t="str">
        <f>TEXT(tblSales[[#This Row],[Invoice Date]],"mmm-yyyy")</f>
        <v>Apr-2024</v>
      </c>
      <c r="Z2248" t="str">
        <f>_xlfn.XLOOKUP(tblSales[[#This Row],[Product_ID]],Products!$A:$A,Products!$C:$C,"Women Dresses")</f>
        <v>Sportswear</v>
      </c>
      <c r="AA2248" t="str">
        <f>_xlfn.XLOOKUP(tblSales[[#This Row],[Product_ID]],Products!$A:$A,Products!$D:$D,"Unknown")</f>
        <v>Sports T-Shirt</v>
      </c>
      <c r="AB2248" t="str">
        <f>_xlfn.XLOOKUP(tblSales[[#This Row],[Product_ID]],Products!$A:$A,Products!$E:$E,"Unknown")</f>
        <v>Liberty</v>
      </c>
      <c r="AC2248" t="str">
        <f>_xlfn.XLOOKUP(tblSales[[#This Row],[Store_ID]],Stores!$A:$A,Stores!$B:$B,"Unknown")</f>
        <v>TrendMart Kochi Mall Kiosk</v>
      </c>
      <c r="AD2248" t="str">
        <f>_xlfn.XLOOKUP(tblSales[[#This Row],[Store_ID]],Stores!$A:$A,Stores!$E:$E,"Unknown")</f>
        <v>South Zone 1</v>
      </c>
      <c r="AE2248" t="str">
        <f>_xlfn.XLOOKUP(tblSales[[#This Row],[Customer_ID]],Customers!$A:$A,Customers!$B:$B,"Unknown")</f>
        <v>Lakshmi Nair</v>
      </c>
      <c r="AF2248" t="str">
        <f>_xlfn.XLOOKUP(tblSales[[#This Row],[Customer_ID]],Customers!$A:$A,Customers!$J:$J,"Unknown")</f>
        <v>Regular</v>
      </c>
      <c r="AG2248" t="str">
        <f>_xlfn.XLOOKUP(tblSales[[#This Row],[Employee_ID]],Employees!$A:$A,Employees!$B:$B,"Unknown")</f>
        <v>Hari Nair</v>
      </c>
      <c r="AH2248">
        <f>IF(MONTH(tblSales[[#This Row],[Invoice Date]])&gt;=4,MONTH(tblSales[[#This Row],[Invoice Date]]),MONTH(tblSales[[#This Row],[Invoice Date]])+12)</f>
        <v>4</v>
      </c>
      <c r="AI2248" s="8">
        <f>DATE(YEAR(tblSales[[#This Row],[Invoice Date]]),MONTH(tblSales[[#This Row],[Invoice Date]]),1)</f>
        <v>45383</v>
      </c>
      <c r="AJ2248" t="str">
        <f>_xlfn.XLOOKUP(tblSales[[#This Row],[Product_ID]],Products!$A:$A,Products!$B:$B,"Unknown")</f>
        <v>Liberty Sports T-Shirt Peach</v>
      </c>
      <c r="AK2248" s="9">
        <f>IFERROR(tblSales[[#This Row],[Profit]]/tblSales[[#This Row],[Sales Amount]],0)</f>
        <v>0.13588328271501754</v>
      </c>
      <c r="AL2248" t="str">
        <f>IF(tblSales[[#This Row],[Discount %]]&lt;=5,"0-5%",
IF(tblSales[[#This Row],[Discount %]]&lt;=10,"5-10%",
IF(tblSales[[#This Row],[Discount %]]&lt;=15,"10-15%",
IF(tblSales[[#This Row],[Discount %]]&lt;=20,"15-20%","20%+"))))</f>
        <v>5-10%</v>
      </c>
    </row>
    <row r="2249" spans="1:38">
      <c r="A2249" s="2" t="s">
        <v>4223</v>
      </c>
      <c r="B2249" s="11">
        <v>45500</v>
      </c>
      <c r="C2249" s="2" t="s">
        <v>1800</v>
      </c>
      <c r="D2249" s="2" t="s">
        <v>436</v>
      </c>
      <c r="E2249" s="2" t="s">
        <v>338</v>
      </c>
      <c r="F2249" s="2" t="s">
        <v>475</v>
      </c>
      <c r="G2249" s="2">
        <v>2</v>
      </c>
      <c r="H2249" s="2">
        <v>1817.01</v>
      </c>
      <c r="I2249" s="2">
        <v>30</v>
      </c>
      <c r="J2249" s="2">
        <v>1090.21</v>
      </c>
      <c r="K2249" s="2">
        <v>12</v>
      </c>
      <c r="L2249" s="2">
        <v>305.26</v>
      </c>
      <c r="M2249" s="2">
        <v>2849.07</v>
      </c>
      <c r="N2249" s="2">
        <v>2281.8000000000002</v>
      </c>
      <c r="O2249" s="2">
        <f t="shared" si="86"/>
        <v>262.01</v>
      </c>
      <c r="P2249" s="2" t="s">
        <v>28</v>
      </c>
      <c r="Q2249" s="2" t="str">
        <f t="shared" si="87"/>
        <v>Credit Card</v>
      </c>
      <c r="R2249" s="2" t="s">
        <v>21</v>
      </c>
      <c r="S2249" s="2" t="s">
        <v>56</v>
      </c>
      <c r="T2249" s="2" t="s">
        <v>1717</v>
      </c>
      <c r="U2249" s="2" t="s">
        <v>60</v>
      </c>
      <c r="V2249" t="str">
        <f>TEXT(tblSales[[#This Row],[Invoice Date]],"mmm")</f>
        <v>Jul</v>
      </c>
      <c r="W2249">
        <f>MONTH(tblSales[[#This Row],[Invoice Date]])</f>
        <v>7</v>
      </c>
      <c r="X2249">
        <f>YEAR(tblSales[[#This Row],[Invoice Date]])</f>
        <v>2024</v>
      </c>
      <c r="Y2249" t="str">
        <f>TEXT(tblSales[[#This Row],[Invoice Date]],"mmm-yyyy")</f>
        <v>Jul-2024</v>
      </c>
      <c r="Z2249" t="str">
        <f>_xlfn.XLOOKUP(tblSales[[#This Row],[Product_ID]],Products!$A:$A,Products!$C:$C,"Women Dresses")</f>
        <v>Women Dresses</v>
      </c>
      <c r="AA2249" t="str">
        <f>_xlfn.XLOOKUP(tblSales[[#This Row],[Product_ID]],Products!$A:$A,Products!$D:$D,"Unknown")</f>
        <v>Bodycon Dress</v>
      </c>
      <c r="AB2249" t="str">
        <f>_xlfn.XLOOKUP(tblSales[[#This Row],[Product_ID]],Products!$A:$A,Products!$E:$E,"Unknown")</f>
        <v>Reebok</v>
      </c>
      <c r="AC2249" t="str">
        <f>_xlfn.XLOOKUP(tblSales[[#This Row],[Store_ID]],Stores!$A:$A,Stores!$B:$B,"Unknown")</f>
        <v>TrendMart Davanagere High Street</v>
      </c>
      <c r="AD2249" t="str">
        <f>_xlfn.XLOOKUP(tblSales[[#This Row],[Store_ID]],Stores!$A:$A,Stores!$E:$E,"Unknown")</f>
        <v>South Zone 2</v>
      </c>
      <c r="AE2249" t="str">
        <f>_xlfn.XLOOKUP(tblSales[[#This Row],[Customer_ID]],Customers!$A:$A,Customers!$B:$B,"Unknown")</f>
        <v>Revathi Pillai</v>
      </c>
      <c r="AF2249" t="str">
        <f>_xlfn.XLOOKUP(tblSales[[#This Row],[Customer_ID]],Customers!$A:$A,Customers!$J:$J,"Unknown")</f>
        <v>Regular</v>
      </c>
      <c r="AG2249" t="str">
        <f>_xlfn.XLOOKUP(tblSales[[#This Row],[Employee_ID]],Employees!$A:$A,Employees!$B:$B,"Unknown")</f>
        <v>Arjun Krishnan</v>
      </c>
      <c r="AH2249">
        <f>IF(MONTH(tblSales[[#This Row],[Invoice Date]])&gt;=4,MONTH(tblSales[[#This Row],[Invoice Date]]),MONTH(tblSales[[#This Row],[Invoice Date]])+12)</f>
        <v>7</v>
      </c>
      <c r="AI2249" s="8">
        <f>DATE(YEAR(tblSales[[#This Row],[Invoice Date]]),MONTH(tblSales[[#This Row],[Invoice Date]]),1)</f>
        <v>45474</v>
      </c>
      <c r="AJ2249" t="str">
        <f>_xlfn.XLOOKUP(tblSales[[#This Row],[Product_ID]],Products!$A:$A,Products!$B:$B,"Unknown")</f>
        <v>Reebok Bodycon Dress Navy Blue</v>
      </c>
      <c r="AK2249" s="9">
        <f>IFERROR(tblSales[[#This Row],[Profit]]/tblSales[[#This Row],[Sales Amount]],0)</f>
        <v>9.1963342424019059E-2</v>
      </c>
      <c r="AL2249" t="str">
        <f>IF(tblSales[[#This Row],[Discount %]]&lt;=5,"0-5%",
IF(tblSales[[#This Row],[Discount %]]&lt;=10,"5-10%",
IF(tblSales[[#This Row],[Discount %]]&lt;=15,"10-15%",
IF(tblSales[[#This Row],[Discount %]]&lt;=20,"15-20%","20%+"))))</f>
        <v>20%+</v>
      </c>
    </row>
    <row r="2250" spans="1:38">
      <c r="A2250" s="2" t="s">
        <v>4224</v>
      </c>
      <c r="B2250" s="11">
        <v>45633</v>
      </c>
      <c r="C2250" s="2" t="s">
        <v>3377</v>
      </c>
      <c r="D2250" s="2" t="s">
        <v>149</v>
      </c>
      <c r="E2250" s="2" t="s">
        <v>866</v>
      </c>
      <c r="F2250" s="2" t="s">
        <v>518</v>
      </c>
      <c r="G2250" s="2">
        <v>1</v>
      </c>
      <c r="H2250" s="2">
        <v>1772.53</v>
      </c>
      <c r="I2250" s="2">
        <v>20</v>
      </c>
      <c r="J2250" s="2">
        <v>354.51</v>
      </c>
      <c r="K2250" s="2">
        <v>12</v>
      </c>
      <c r="L2250" s="2">
        <v>170.16</v>
      </c>
      <c r="M2250" s="2">
        <v>1588.18</v>
      </c>
      <c r="N2250" s="2">
        <v>1399.85</v>
      </c>
      <c r="O2250" s="2">
        <f t="shared" si="86"/>
        <v>18.170000000000158</v>
      </c>
      <c r="P2250" s="2" t="s">
        <v>32</v>
      </c>
      <c r="Q2250" s="2" t="str">
        <f t="shared" si="87"/>
        <v>UPI</v>
      </c>
      <c r="R2250" s="2" t="s">
        <v>21</v>
      </c>
      <c r="S2250" s="2" t="s">
        <v>56</v>
      </c>
      <c r="T2250" s="2" t="s">
        <v>3002</v>
      </c>
      <c r="U2250" s="2" t="s">
        <v>60</v>
      </c>
      <c r="V2250" t="str">
        <f>TEXT(tblSales[[#This Row],[Invoice Date]],"mmm")</f>
        <v>Dec</v>
      </c>
      <c r="W2250">
        <f>MONTH(tblSales[[#This Row],[Invoice Date]])</f>
        <v>12</v>
      </c>
      <c r="X2250">
        <f>YEAR(tblSales[[#This Row],[Invoice Date]])</f>
        <v>2024</v>
      </c>
      <c r="Y2250" t="str">
        <f>TEXT(tblSales[[#This Row],[Invoice Date]],"mmm-yyyy")</f>
        <v>Dec-2024</v>
      </c>
      <c r="Z2250" t="str">
        <f>_xlfn.XLOOKUP(tblSales[[#This Row],[Product_ID]],Products!$A:$A,Products!$C:$C,"Women Dresses")</f>
        <v>Women Dresses</v>
      </c>
      <c r="AA2250" t="str">
        <f>_xlfn.XLOOKUP(tblSales[[#This Row],[Product_ID]],Products!$A:$A,Products!$D:$D,"Unknown")</f>
        <v>Shirt Dress</v>
      </c>
      <c r="AB2250" t="str">
        <f>_xlfn.XLOOKUP(tblSales[[#This Row],[Product_ID]],Products!$A:$A,Products!$E:$E,"Unknown")</f>
        <v>Nike</v>
      </c>
      <c r="AC2250" t="str">
        <f>_xlfn.XLOOKUP(tblSales[[#This Row],[Store_ID]],Stores!$A:$A,Stores!$B:$B,"Unknown")</f>
        <v>TrendMart Thiruvananthapuram High Street</v>
      </c>
      <c r="AD2250" t="str">
        <f>_xlfn.XLOOKUP(tblSales[[#This Row],[Store_ID]],Stores!$A:$A,Stores!$E:$E,"Unknown")</f>
        <v>South Zone 1</v>
      </c>
      <c r="AE2250" t="str">
        <f>_xlfn.XLOOKUP(tblSales[[#This Row],[Customer_ID]],Customers!$A:$A,Customers!$B:$B,"Unknown")</f>
        <v>Chandrika Mishra</v>
      </c>
      <c r="AF2250" t="str">
        <f>_xlfn.XLOOKUP(tblSales[[#This Row],[Customer_ID]],Customers!$A:$A,Customers!$J:$J,"Unknown")</f>
        <v>Silver</v>
      </c>
      <c r="AG2250" t="str">
        <f>_xlfn.XLOOKUP(tblSales[[#This Row],[Employee_ID]],Employees!$A:$A,Employees!$B:$B,"Unknown")</f>
        <v>Pranav Reddy</v>
      </c>
      <c r="AH2250">
        <f>IF(MONTH(tblSales[[#This Row],[Invoice Date]])&gt;=4,MONTH(tblSales[[#This Row],[Invoice Date]]),MONTH(tblSales[[#This Row],[Invoice Date]])+12)</f>
        <v>12</v>
      </c>
      <c r="AI2250" s="8">
        <f>DATE(YEAR(tblSales[[#This Row],[Invoice Date]]),MONTH(tblSales[[#This Row],[Invoice Date]]),1)</f>
        <v>45627</v>
      </c>
      <c r="AJ2250" t="str">
        <f>_xlfn.XLOOKUP(tblSales[[#This Row],[Product_ID]],Products!$A:$A,Products!$B:$B,"Unknown")</f>
        <v>Nike Shirt Dress Peach</v>
      </c>
      <c r="AK2250" s="9">
        <f>IFERROR(tblSales[[#This Row],[Profit]]/tblSales[[#This Row],[Sales Amount]],0)</f>
        <v>1.1440768678613355E-2</v>
      </c>
      <c r="AL2250" t="str">
        <f>IF(tblSales[[#This Row],[Discount %]]&lt;=5,"0-5%",
IF(tblSales[[#This Row],[Discount %]]&lt;=10,"5-10%",
IF(tblSales[[#This Row],[Discount %]]&lt;=15,"10-15%",
IF(tblSales[[#This Row],[Discount %]]&lt;=20,"15-20%","20%+"))))</f>
        <v>15-20%</v>
      </c>
    </row>
    <row r="2251" spans="1:38">
      <c r="A2251" s="2" t="s">
        <v>4225</v>
      </c>
      <c r="B2251" s="11">
        <v>45415</v>
      </c>
      <c r="C2251" s="2" t="s">
        <v>4058</v>
      </c>
      <c r="D2251" s="2" t="s">
        <v>474</v>
      </c>
      <c r="E2251" s="2" t="s">
        <v>385</v>
      </c>
      <c r="F2251" s="2" t="s">
        <v>199</v>
      </c>
      <c r="G2251" s="2">
        <v>3</v>
      </c>
      <c r="H2251" s="2">
        <v>3167.17</v>
      </c>
      <c r="I2251" s="2">
        <v>5</v>
      </c>
      <c r="J2251" s="2">
        <v>475.08</v>
      </c>
      <c r="K2251" s="2">
        <v>12</v>
      </c>
      <c r="L2251" s="2">
        <v>1083.17</v>
      </c>
      <c r="M2251" s="2">
        <v>10109.6</v>
      </c>
      <c r="N2251" s="2">
        <v>6102.03</v>
      </c>
      <c r="O2251" s="2">
        <f t="shared" si="86"/>
        <v>2924.4000000000005</v>
      </c>
      <c r="P2251" s="2" t="s">
        <v>28</v>
      </c>
      <c r="Q2251" s="2" t="str">
        <f t="shared" si="87"/>
        <v>Credit Card</v>
      </c>
      <c r="R2251" s="2" t="s">
        <v>21</v>
      </c>
      <c r="S2251" s="2" t="s">
        <v>57</v>
      </c>
      <c r="T2251" s="2" t="s">
        <v>1104</v>
      </c>
      <c r="U2251" s="2" t="s">
        <v>59</v>
      </c>
      <c r="V2251" t="str">
        <f>TEXT(tblSales[[#This Row],[Invoice Date]],"mmm")</f>
        <v>May</v>
      </c>
      <c r="W2251">
        <f>MONTH(tblSales[[#This Row],[Invoice Date]])</f>
        <v>5</v>
      </c>
      <c r="X2251">
        <f>YEAR(tblSales[[#This Row],[Invoice Date]])</f>
        <v>2024</v>
      </c>
      <c r="Y2251" t="str">
        <f>TEXT(tblSales[[#This Row],[Invoice Date]],"mmm-yyyy")</f>
        <v>May-2024</v>
      </c>
      <c r="Z2251" t="str">
        <f>_xlfn.XLOOKUP(tblSales[[#This Row],[Product_ID]],Products!$A:$A,Products!$C:$C,"Women Dresses")</f>
        <v>Handbags</v>
      </c>
      <c r="AA2251" t="str">
        <f>_xlfn.XLOOKUP(tblSales[[#This Row],[Product_ID]],Products!$A:$A,Products!$D:$D,"Unknown")</f>
        <v>Sling Bag</v>
      </c>
      <c r="AB2251" t="str">
        <f>_xlfn.XLOOKUP(tblSales[[#This Row],[Product_ID]],Products!$A:$A,Products!$E:$E,"Unknown")</f>
        <v>GRT Jewellers</v>
      </c>
      <c r="AC2251" t="str">
        <f>_xlfn.XLOOKUP(tblSales[[#This Row],[Store_ID]],Stores!$A:$A,Stores!$B:$B,"Unknown")</f>
        <v>TrendMart Bengaluru Standard</v>
      </c>
      <c r="AD2251" t="str">
        <f>_xlfn.XLOOKUP(tblSales[[#This Row],[Store_ID]],Stores!$A:$A,Stores!$E:$E,"Unknown")</f>
        <v>South Zone 2</v>
      </c>
      <c r="AE2251" t="str">
        <f>_xlfn.XLOOKUP(tblSales[[#This Row],[Customer_ID]],Customers!$A:$A,Customers!$B:$B,"Unknown")</f>
        <v>Eshwari Gopalakrishnan</v>
      </c>
      <c r="AF2251" t="str">
        <f>_xlfn.XLOOKUP(tblSales[[#This Row],[Customer_ID]],Customers!$A:$A,Customers!$J:$J,"Unknown")</f>
        <v>Regular</v>
      </c>
      <c r="AG2251" t="str">
        <f>_xlfn.XLOOKUP(tblSales[[#This Row],[Employee_ID]],Employees!$A:$A,Employees!$B:$B,"Unknown")</f>
        <v>Anusuya Subramaniam</v>
      </c>
      <c r="AH2251">
        <f>IF(MONTH(tblSales[[#This Row],[Invoice Date]])&gt;=4,MONTH(tblSales[[#This Row],[Invoice Date]]),MONTH(tblSales[[#This Row],[Invoice Date]])+12)</f>
        <v>5</v>
      </c>
      <c r="AI2251" s="8">
        <f>DATE(YEAR(tblSales[[#This Row],[Invoice Date]]),MONTH(tblSales[[#This Row],[Invoice Date]]),1)</f>
        <v>45413</v>
      </c>
      <c r="AJ2251" t="str">
        <f>_xlfn.XLOOKUP(tblSales[[#This Row],[Product_ID]],Products!$A:$A,Products!$B:$B,"Unknown")</f>
        <v>GRT Jewellers Sling Bag Olive</v>
      </c>
      <c r="AK2251" s="9">
        <f>IFERROR(tblSales[[#This Row],[Profit]]/tblSales[[#This Row],[Sales Amount]],0)</f>
        <v>0.28926960512779937</v>
      </c>
      <c r="AL2251" t="str">
        <f>IF(tblSales[[#This Row],[Discount %]]&lt;=5,"0-5%",
IF(tblSales[[#This Row],[Discount %]]&lt;=10,"5-10%",
IF(tblSales[[#This Row],[Discount %]]&lt;=15,"10-15%",
IF(tblSales[[#This Row],[Discount %]]&lt;=20,"15-20%","20%+"))))</f>
        <v>0-5%</v>
      </c>
    </row>
    <row r="2252" spans="1:38">
      <c r="A2252" s="2" t="s">
        <v>4226</v>
      </c>
      <c r="B2252" s="11">
        <v>45588</v>
      </c>
      <c r="C2252" s="2" t="s">
        <v>2775</v>
      </c>
      <c r="D2252" s="2" t="s">
        <v>881</v>
      </c>
      <c r="E2252" s="2" t="s">
        <v>855</v>
      </c>
      <c r="F2252" s="2" t="s">
        <v>134</v>
      </c>
      <c r="G2252" s="2">
        <v>1</v>
      </c>
      <c r="H2252" s="2">
        <v>1418.2</v>
      </c>
      <c r="I2252" s="2">
        <v>0</v>
      </c>
      <c r="J2252" s="2">
        <v>0</v>
      </c>
      <c r="K2252" s="2">
        <v>12</v>
      </c>
      <c r="L2252" s="2">
        <v>170.18</v>
      </c>
      <c r="M2252" s="2">
        <v>1588.38</v>
      </c>
      <c r="N2252" s="2">
        <v>1020.9</v>
      </c>
      <c r="O2252" s="2">
        <f t="shared" ref="O2252:O2302" si="88">(M2252-N2252-L2252)</f>
        <v>397.30000000000013</v>
      </c>
      <c r="P2252" s="2" t="s">
        <v>32</v>
      </c>
      <c r="Q2252" s="2" t="str">
        <f t="shared" si="87"/>
        <v>UPI</v>
      </c>
      <c r="R2252" s="2" t="s">
        <v>20</v>
      </c>
      <c r="S2252" s="2" t="s">
        <v>56</v>
      </c>
      <c r="T2252" s="2" t="s">
        <v>1674</v>
      </c>
      <c r="U2252" s="2" t="s">
        <v>59</v>
      </c>
      <c r="V2252" t="str">
        <f>TEXT(tblSales[[#This Row],[Invoice Date]],"mmm")</f>
        <v>Oct</v>
      </c>
      <c r="W2252">
        <f>MONTH(tblSales[[#This Row],[Invoice Date]])</f>
        <v>10</v>
      </c>
      <c r="X2252">
        <f>YEAR(tblSales[[#This Row],[Invoice Date]])</f>
        <v>2024</v>
      </c>
      <c r="Y2252" t="str">
        <f>TEXT(tblSales[[#This Row],[Invoice Date]],"mmm-yyyy")</f>
        <v>Oct-2024</v>
      </c>
      <c r="Z2252" t="str">
        <f>_xlfn.XLOOKUP(tblSales[[#This Row],[Product_ID]],Products!$A:$A,Products!$C:$C,"Women Dresses")</f>
        <v>Women Sarees</v>
      </c>
      <c r="AA2252" t="str">
        <f>_xlfn.XLOOKUP(tblSales[[#This Row],[Product_ID]],Products!$A:$A,Products!$D:$D,"Unknown")</f>
        <v>Georgette Saree</v>
      </c>
      <c r="AB2252" t="str">
        <f>_xlfn.XLOOKUP(tblSales[[#This Row],[Product_ID]],Products!$A:$A,Products!$E:$E,"Unknown")</f>
        <v>Jack &amp; Jones</v>
      </c>
      <c r="AC2252" t="str">
        <f>_xlfn.XLOOKUP(tblSales[[#This Row],[Store_ID]],Stores!$A:$A,Stores!$B:$B,"Unknown")</f>
        <v>TrendMart Vijayawada Standard</v>
      </c>
      <c r="AD2252" t="str">
        <f>_xlfn.XLOOKUP(tblSales[[#This Row],[Store_ID]],Stores!$A:$A,Stores!$E:$E,"Unknown")</f>
        <v>South Zone 3</v>
      </c>
      <c r="AE2252" t="str">
        <f>_xlfn.XLOOKUP(tblSales[[#This Row],[Customer_ID]],Customers!$A:$A,Customers!$B:$B,"Unknown")</f>
        <v>Varsha Prasad</v>
      </c>
      <c r="AF2252" t="str">
        <f>_xlfn.XLOOKUP(tblSales[[#This Row],[Customer_ID]],Customers!$A:$A,Customers!$J:$J,"Unknown")</f>
        <v>Regular</v>
      </c>
      <c r="AG2252" t="str">
        <f>_xlfn.XLOOKUP(tblSales[[#This Row],[Employee_ID]],Employees!$A:$A,Employees!$B:$B,"Unknown")</f>
        <v>Chandran Krishnan</v>
      </c>
      <c r="AH2252">
        <f>IF(MONTH(tblSales[[#This Row],[Invoice Date]])&gt;=4,MONTH(tblSales[[#This Row],[Invoice Date]]),MONTH(tblSales[[#This Row],[Invoice Date]])+12)</f>
        <v>10</v>
      </c>
      <c r="AI2252" s="8">
        <f>DATE(YEAR(tblSales[[#This Row],[Invoice Date]]),MONTH(tblSales[[#This Row],[Invoice Date]]),1)</f>
        <v>45566</v>
      </c>
      <c r="AJ2252" t="str">
        <f>_xlfn.XLOOKUP(tblSales[[#This Row],[Product_ID]],Products!$A:$A,Products!$B:$B,"Unknown")</f>
        <v>Jack &amp; Jones Georgette Saree Sky Blue</v>
      </c>
      <c r="AK2252" s="9">
        <f>IFERROR(tblSales[[#This Row],[Profit]]/tblSales[[#This Row],[Sales Amount]],0)</f>
        <v>0.25012906231506321</v>
      </c>
      <c r="AL2252" t="str">
        <f>IF(tblSales[[#This Row],[Discount %]]&lt;=5,"0-5%",
IF(tblSales[[#This Row],[Discount %]]&lt;=10,"5-10%",
IF(tblSales[[#This Row],[Discount %]]&lt;=15,"10-15%",
IF(tblSales[[#This Row],[Discount %]]&lt;=20,"15-20%","20%+"))))</f>
        <v>0-5%</v>
      </c>
    </row>
    <row r="2253" spans="1:38">
      <c r="A2253" s="2" t="s">
        <v>4227</v>
      </c>
      <c r="B2253" s="11">
        <v>45388</v>
      </c>
      <c r="C2253" s="2" t="s">
        <v>1549</v>
      </c>
      <c r="D2253" s="2" t="s">
        <v>1962</v>
      </c>
      <c r="E2253" s="2" t="s">
        <v>292</v>
      </c>
      <c r="F2253" s="2" t="s">
        <v>405</v>
      </c>
      <c r="G2253" s="2">
        <v>2</v>
      </c>
      <c r="H2253" s="2">
        <v>1597.13</v>
      </c>
      <c r="I2253" s="2">
        <v>0</v>
      </c>
      <c r="J2253" s="2">
        <v>0</v>
      </c>
      <c r="K2253" s="2">
        <v>12</v>
      </c>
      <c r="L2253" s="2">
        <v>383.31</v>
      </c>
      <c r="M2253" s="2">
        <v>3577.57</v>
      </c>
      <c r="N2253" s="2">
        <v>2090.38</v>
      </c>
      <c r="O2253" s="2">
        <f t="shared" si="88"/>
        <v>1103.8800000000001</v>
      </c>
      <c r="P2253" s="2" t="s">
        <v>32</v>
      </c>
      <c r="Q2253" s="2" t="str">
        <f t="shared" si="87"/>
        <v>UPI</v>
      </c>
      <c r="R2253" s="2" t="s">
        <v>21</v>
      </c>
      <c r="S2253" s="2" t="s">
        <v>56</v>
      </c>
      <c r="T2253" s="2" t="s">
        <v>494</v>
      </c>
      <c r="U2253" s="2" t="s">
        <v>60</v>
      </c>
      <c r="V2253" t="str">
        <f>TEXT(tblSales[[#This Row],[Invoice Date]],"mmm")</f>
        <v>Apr</v>
      </c>
      <c r="W2253">
        <f>MONTH(tblSales[[#This Row],[Invoice Date]])</f>
        <v>4</v>
      </c>
      <c r="X2253">
        <f>YEAR(tblSales[[#This Row],[Invoice Date]])</f>
        <v>2024</v>
      </c>
      <c r="Y2253" t="str">
        <f>TEXT(tblSales[[#This Row],[Invoice Date]],"mmm-yyyy")</f>
        <v>Apr-2024</v>
      </c>
      <c r="Z2253" t="str">
        <f>_xlfn.XLOOKUP(tblSales[[#This Row],[Product_ID]],Products!$A:$A,Products!$C:$C,"Women Dresses")</f>
        <v>Winter Wear</v>
      </c>
      <c r="AA2253" t="str">
        <f>_xlfn.XLOOKUP(tblSales[[#This Row],[Product_ID]],Products!$A:$A,Products!$D:$D,"Unknown")</f>
        <v>Hoodie</v>
      </c>
      <c r="AB2253" t="str">
        <f>_xlfn.XLOOKUP(tblSales[[#This Row],[Product_ID]],Products!$A:$A,Products!$E:$E,"Unknown")</f>
        <v>Fossil</v>
      </c>
      <c r="AC2253" t="str">
        <f>_xlfn.XLOOKUP(tblSales[[#This Row],[Store_ID]],Stores!$A:$A,Stores!$B:$B,"Unknown")</f>
        <v>TrendMart Kozhikode High Street</v>
      </c>
      <c r="AD2253" t="str">
        <f>_xlfn.XLOOKUP(tblSales[[#This Row],[Store_ID]],Stores!$A:$A,Stores!$E:$E,"Unknown")</f>
        <v>South Zone 1</v>
      </c>
      <c r="AE2253" t="str">
        <f>_xlfn.XLOOKUP(tblSales[[#This Row],[Customer_ID]],Customers!$A:$A,Customers!$B:$B,"Unknown")</f>
        <v>Sanjay Mishra</v>
      </c>
      <c r="AF2253" t="str">
        <f>_xlfn.XLOOKUP(tblSales[[#This Row],[Customer_ID]],Customers!$A:$A,Customers!$J:$J,"Unknown")</f>
        <v>Regular</v>
      </c>
      <c r="AG2253" t="str">
        <f>_xlfn.XLOOKUP(tblSales[[#This Row],[Employee_ID]],Employees!$A:$A,Employees!$B:$B,"Unknown")</f>
        <v>Chitra Bhat</v>
      </c>
      <c r="AH2253">
        <f>IF(MONTH(tblSales[[#This Row],[Invoice Date]])&gt;=4,MONTH(tblSales[[#This Row],[Invoice Date]]),MONTH(tblSales[[#This Row],[Invoice Date]])+12)</f>
        <v>4</v>
      </c>
      <c r="AI2253" s="8">
        <f>DATE(YEAR(tblSales[[#This Row],[Invoice Date]]),MONTH(tblSales[[#This Row],[Invoice Date]]),1)</f>
        <v>45383</v>
      </c>
      <c r="AJ2253" t="str">
        <f>_xlfn.XLOOKUP(tblSales[[#This Row],[Product_ID]],Products!$A:$A,Products!$B:$B,"Unknown")</f>
        <v>Fossil Hoodie Black</v>
      </c>
      <c r="AK2253" s="9">
        <f>IFERROR(tblSales[[#This Row],[Profit]]/tblSales[[#This Row],[Sales Amount]],0)</f>
        <v>0.30855580743353733</v>
      </c>
      <c r="AL2253" t="str">
        <f>IF(tblSales[[#This Row],[Discount %]]&lt;=5,"0-5%",
IF(tblSales[[#This Row],[Discount %]]&lt;=10,"5-10%",
IF(tblSales[[#This Row],[Discount %]]&lt;=15,"10-15%",
IF(tblSales[[#This Row],[Discount %]]&lt;=20,"15-20%","20%+"))))</f>
        <v>0-5%</v>
      </c>
    </row>
    <row r="2254" spans="1:38">
      <c r="A2254" s="2" t="s">
        <v>4228</v>
      </c>
      <c r="B2254" s="11">
        <v>45583</v>
      </c>
      <c r="C2254" s="2" t="s">
        <v>1568</v>
      </c>
      <c r="D2254" s="2" t="s">
        <v>328</v>
      </c>
      <c r="E2254" s="2" t="s">
        <v>215</v>
      </c>
      <c r="F2254" s="2" t="s">
        <v>222</v>
      </c>
      <c r="G2254" s="2">
        <v>2</v>
      </c>
      <c r="H2254" s="2">
        <v>1402.4</v>
      </c>
      <c r="I2254" s="2">
        <v>10</v>
      </c>
      <c r="J2254" s="2">
        <v>280.48</v>
      </c>
      <c r="K2254" s="2">
        <v>12</v>
      </c>
      <c r="L2254" s="2">
        <v>302.92</v>
      </c>
      <c r="M2254" s="2">
        <v>2827.24</v>
      </c>
      <c r="N2254" s="2">
        <v>2026.52</v>
      </c>
      <c r="O2254" s="2">
        <f t="shared" si="88"/>
        <v>497.79999999999978</v>
      </c>
      <c r="P2254" s="2" t="s">
        <v>32</v>
      </c>
      <c r="Q2254" s="2" t="str">
        <f t="shared" si="87"/>
        <v>UPI</v>
      </c>
      <c r="R2254" s="2" t="s">
        <v>21</v>
      </c>
      <c r="S2254" s="2" t="s">
        <v>56</v>
      </c>
      <c r="T2254" s="2" t="s">
        <v>1624</v>
      </c>
      <c r="U2254" s="2" t="s">
        <v>59</v>
      </c>
      <c r="V2254" t="str">
        <f>TEXT(tblSales[[#This Row],[Invoice Date]],"mmm")</f>
        <v>Oct</v>
      </c>
      <c r="W2254">
        <f>MONTH(tblSales[[#This Row],[Invoice Date]])</f>
        <v>10</v>
      </c>
      <c r="X2254">
        <f>YEAR(tblSales[[#This Row],[Invoice Date]])</f>
        <v>2024</v>
      </c>
      <c r="Y2254" t="str">
        <f>TEXT(tblSales[[#This Row],[Invoice Date]],"mmm-yyyy")</f>
        <v>Oct-2024</v>
      </c>
      <c r="Z2254" t="str">
        <f>_xlfn.XLOOKUP(tblSales[[#This Row],[Product_ID]],Products!$A:$A,Products!$C:$C,"Women Dresses")</f>
        <v>Winter Wear</v>
      </c>
      <c r="AA2254" t="str">
        <f>_xlfn.XLOOKUP(tblSales[[#This Row],[Product_ID]],Products!$A:$A,Products!$D:$D,"Unknown")</f>
        <v>Jacket</v>
      </c>
      <c r="AB2254" t="str">
        <f>_xlfn.XLOOKUP(tblSales[[#This Row],[Product_ID]],Products!$A:$A,Products!$E:$E,"Unknown")</f>
        <v>Blackberrys</v>
      </c>
      <c r="AC2254" t="str">
        <f>_xlfn.XLOOKUP(tblSales[[#This Row],[Store_ID]],Stores!$A:$A,Stores!$B:$B,"Unknown")</f>
        <v>TrendMart Mangaluru Standard</v>
      </c>
      <c r="AD2254" t="str">
        <f>_xlfn.XLOOKUP(tblSales[[#This Row],[Store_ID]],Stores!$A:$A,Stores!$E:$E,"Unknown")</f>
        <v>South Zone 2</v>
      </c>
      <c r="AE2254" t="str">
        <f>_xlfn.XLOOKUP(tblSales[[#This Row],[Customer_ID]],Customers!$A:$A,Customers!$B:$B,"Unknown")</f>
        <v>Bindu Achari</v>
      </c>
      <c r="AF2254" t="str">
        <f>_xlfn.XLOOKUP(tblSales[[#This Row],[Customer_ID]],Customers!$A:$A,Customers!$J:$J,"Unknown")</f>
        <v>Regular</v>
      </c>
      <c r="AG2254" t="str">
        <f>_xlfn.XLOOKUP(tblSales[[#This Row],[Employee_ID]],Employees!$A:$A,Employees!$B:$B,"Unknown")</f>
        <v>Vasanthi Gupta</v>
      </c>
      <c r="AH2254">
        <f>IF(MONTH(tblSales[[#This Row],[Invoice Date]])&gt;=4,MONTH(tblSales[[#This Row],[Invoice Date]]),MONTH(tblSales[[#This Row],[Invoice Date]])+12)</f>
        <v>10</v>
      </c>
      <c r="AI2254" s="8">
        <f>DATE(YEAR(tblSales[[#This Row],[Invoice Date]]),MONTH(tblSales[[#This Row],[Invoice Date]]),1)</f>
        <v>45566</v>
      </c>
      <c r="AJ2254" t="str">
        <f>_xlfn.XLOOKUP(tblSales[[#This Row],[Product_ID]],Products!$A:$A,Products!$B:$B,"Unknown")</f>
        <v>Blackberrys Jacket Red</v>
      </c>
      <c r="AK2254" s="9">
        <f>IFERROR(tblSales[[#This Row],[Profit]]/tblSales[[#This Row],[Sales Amount]],0)</f>
        <v>0.17607277769131727</v>
      </c>
      <c r="AL2254" t="str">
        <f>IF(tblSales[[#This Row],[Discount %]]&lt;=5,"0-5%",
IF(tblSales[[#This Row],[Discount %]]&lt;=10,"5-10%",
IF(tblSales[[#This Row],[Discount %]]&lt;=15,"10-15%",
IF(tblSales[[#This Row],[Discount %]]&lt;=20,"15-20%","20%+"))))</f>
        <v>5-10%</v>
      </c>
    </row>
    <row r="2255" spans="1:38">
      <c r="A2255" s="2" t="s">
        <v>4229</v>
      </c>
      <c r="B2255" s="11">
        <v>45628</v>
      </c>
      <c r="C2255" s="2" t="s">
        <v>119</v>
      </c>
      <c r="D2255" s="2" t="s">
        <v>242</v>
      </c>
      <c r="E2255" s="2" t="s">
        <v>363</v>
      </c>
      <c r="F2255" s="2" t="s">
        <v>122</v>
      </c>
      <c r="G2255" s="2">
        <v>2</v>
      </c>
      <c r="H2255" s="2">
        <v>1527.41</v>
      </c>
      <c r="I2255" s="2">
        <v>0</v>
      </c>
      <c r="J2255" s="2">
        <v>0</v>
      </c>
      <c r="K2255" s="2">
        <v>12</v>
      </c>
      <c r="L2255" s="2">
        <v>366.58</v>
      </c>
      <c r="M2255" s="2">
        <v>3421.4</v>
      </c>
      <c r="N2255" s="2">
        <v>1943.3</v>
      </c>
      <c r="O2255" s="2">
        <f t="shared" si="88"/>
        <v>1111.5200000000002</v>
      </c>
      <c r="P2255" s="2" t="s">
        <v>28</v>
      </c>
      <c r="Q2255" s="2" t="str">
        <f t="shared" si="87"/>
        <v>Credit Card</v>
      </c>
      <c r="R2255" s="2" t="s">
        <v>21</v>
      </c>
      <c r="S2255" s="2" t="s">
        <v>56</v>
      </c>
      <c r="T2255" s="2" t="s">
        <v>2456</v>
      </c>
      <c r="U2255" s="2" t="s">
        <v>59</v>
      </c>
      <c r="V2255" t="str">
        <f>TEXT(tblSales[[#This Row],[Invoice Date]],"mmm")</f>
        <v>Dec</v>
      </c>
      <c r="W2255">
        <f>MONTH(tblSales[[#This Row],[Invoice Date]])</f>
        <v>12</v>
      </c>
      <c r="X2255">
        <f>YEAR(tblSales[[#This Row],[Invoice Date]])</f>
        <v>2024</v>
      </c>
      <c r="Y2255" t="str">
        <f>TEXT(tblSales[[#This Row],[Invoice Date]],"mmm-yyyy")</f>
        <v>Dec-2024</v>
      </c>
      <c r="Z2255" t="str">
        <f>_xlfn.XLOOKUP(tblSales[[#This Row],[Product_ID]],Products!$A:$A,Products!$C:$C,"Women Dresses")</f>
        <v>Women Jeans</v>
      </c>
      <c r="AA2255" t="str">
        <f>_xlfn.XLOOKUP(tblSales[[#This Row],[Product_ID]],Products!$A:$A,Products!$D:$D,"Unknown")</f>
        <v>Bootcut</v>
      </c>
      <c r="AB2255" t="str">
        <f>_xlfn.XLOOKUP(tblSales[[#This Row],[Product_ID]],Products!$A:$A,Products!$E:$E,"Unknown")</f>
        <v>Missing Brand Name</v>
      </c>
      <c r="AC2255" t="str">
        <f>_xlfn.XLOOKUP(tblSales[[#This Row],[Store_ID]],Stores!$A:$A,Stores!$B:$B,"Unknown")</f>
        <v>TrendMart Thoothukudi Mall Kiosk</v>
      </c>
      <c r="AD2255" t="str">
        <f>_xlfn.XLOOKUP(tblSales[[#This Row],[Store_ID]],Stores!$A:$A,Stores!$E:$E,"Unknown")</f>
        <v>South Zone 1</v>
      </c>
      <c r="AE2255" t="str">
        <f>_xlfn.XLOOKUP(tblSales[[#This Row],[Customer_ID]],Customers!$A:$A,Customers!$B:$B,"Unknown")</f>
        <v>Hari Kamath</v>
      </c>
      <c r="AF2255" t="str">
        <f>_xlfn.XLOOKUP(tblSales[[#This Row],[Customer_ID]],Customers!$A:$A,Customers!$J:$J,"Unknown")</f>
        <v>Platinum</v>
      </c>
      <c r="AG2255" t="str">
        <f>_xlfn.XLOOKUP(tblSales[[#This Row],[Employee_ID]],Employees!$A:$A,Employees!$B:$B,"Unknown")</f>
        <v>Rahul Krishnan</v>
      </c>
      <c r="AH2255">
        <f>IF(MONTH(tblSales[[#This Row],[Invoice Date]])&gt;=4,MONTH(tblSales[[#This Row],[Invoice Date]]),MONTH(tblSales[[#This Row],[Invoice Date]])+12)</f>
        <v>12</v>
      </c>
      <c r="AI2255" s="8">
        <f>DATE(YEAR(tblSales[[#This Row],[Invoice Date]]),MONTH(tblSales[[#This Row],[Invoice Date]]),1)</f>
        <v>45627</v>
      </c>
      <c r="AJ2255" t="str">
        <f>_xlfn.XLOOKUP(tblSales[[#This Row],[Product_ID]],Products!$A:$A,Products!$B:$B,"Unknown")</f>
        <v>US Polo Assn Bootcut Sky Blue</v>
      </c>
      <c r="AK2255" s="9">
        <f>IFERROR(tblSales[[#This Row],[Profit]]/tblSales[[#This Row],[Sales Amount]],0)</f>
        <v>0.3248728590635413</v>
      </c>
      <c r="AL2255" t="str">
        <f>IF(tblSales[[#This Row],[Discount %]]&lt;=5,"0-5%",
IF(tblSales[[#This Row],[Discount %]]&lt;=10,"5-10%",
IF(tblSales[[#This Row],[Discount %]]&lt;=15,"10-15%",
IF(tblSales[[#This Row],[Discount %]]&lt;=20,"15-20%","20%+"))))</f>
        <v>0-5%</v>
      </c>
    </row>
    <row r="2256" spans="1:38">
      <c r="A2256" s="2" t="s">
        <v>4230</v>
      </c>
      <c r="B2256" s="11">
        <v>45591</v>
      </c>
      <c r="C2256" s="2" t="s">
        <v>2536</v>
      </c>
      <c r="D2256" s="2" t="s">
        <v>160</v>
      </c>
      <c r="E2256" s="2" t="s">
        <v>150</v>
      </c>
      <c r="F2256" s="2" t="s">
        <v>199</v>
      </c>
      <c r="G2256" s="2">
        <v>1</v>
      </c>
      <c r="H2256" s="2">
        <v>6187.39</v>
      </c>
      <c r="I2256" s="2">
        <v>15</v>
      </c>
      <c r="J2256" s="2">
        <v>928.11</v>
      </c>
      <c r="K2256" s="2">
        <v>12</v>
      </c>
      <c r="L2256" s="2">
        <v>631.11</v>
      </c>
      <c r="M2256" s="2">
        <v>5890.39</v>
      </c>
      <c r="N2256" s="2">
        <v>3970.86</v>
      </c>
      <c r="O2256" s="2">
        <f t="shared" si="88"/>
        <v>1288.42</v>
      </c>
      <c r="P2256" s="2" t="s">
        <v>31</v>
      </c>
      <c r="Q2256" s="2" t="str">
        <f t="shared" si="87"/>
        <v>Net Banking</v>
      </c>
      <c r="R2256" s="2" t="s">
        <v>20</v>
      </c>
      <c r="S2256" s="2" t="s">
        <v>56</v>
      </c>
      <c r="T2256" s="2" t="s">
        <v>3514</v>
      </c>
      <c r="U2256" s="2" t="s">
        <v>60</v>
      </c>
      <c r="V2256" t="str">
        <f>TEXT(tblSales[[#This Row],[Invoice Date]],"mmm")</f>
        <v>Oct</v>
      </c>
      <c r="W2256">
        <f>MONTH(tblSales[[#This Row],[Invoice Date]])</f>
        <v>10</v>
      </c>
      <c r="X2256">
        <f>YEAR(tblSales[[#This Row],[Invoice Date]])</f>
        <v>2024</v>
      </c>
      <c r="Y2256" t="str">
        <f>TEXT(tblSales[[#This Row],[Invoice Date]],"mmm-yyyy")</f>
        <v>Oct-2024</v>
      </c>
      <c r="Z2256" t="str">
        <f>_xlfn.XLOOKUP(tblSales[[#This Row],[Product_ID]],Products!$A:$A,Products!$C:$C,"Women Dresses")</f>
        <v>Watches</v>
      </c>
      <c r="AA2256" t="str">
        <f>_xlfn.XLOOKUP(tblSales[[#This Row],[Product_ID]],Products!$A:$A,Products!$D:$D,"Unknown")</f>
        <v>Analog Watch</v>
      </c>
      <c r="AB2256" t="str">
        <f>_xlfn.XLOOKUP(tblSales[[#This Row],[Product_ID]],Products!$A:$A,Products!$E:$E,"Unknown")</f>
        <v>Global Desi</v>
      </c>
      <c r="AC2256" t="str">
        <f>_xlfn.XLOOKUP(tblSales[[#This Row],[Store_ID]],Stores!$A:$A,Stores!$B:$B,"Unknown")</f>
        <v>TrendMart Kalaburagi Mall Kiosk</v>
      </c>
      <c r="AD2256" t="str">
        <f>_xlfn.XLOOKUP(tblSales[[#This Row],[Store_ID]],Stores!$A:$A,Stores!$E:$E,"Unknown")</f>
        <v>South Zone 2</v>
      </c>
      <c r="AE2256" t="str">
        <f>_xlfn.XLOOKUP(tblSales[[#This Row],[Customer_ID]],Customers!$A:$A,Customers!$B:$B,"Unknown")</f>
        <v>Deepak Yadav</v>
      </c>
      <c r="AF2256" t="str">
        <f>_xlfn.XLOOKUP(tblSales[[#This Row],[Customer_ID]],Customers!$A:$A,Customers!$J:$J,"Unknown")</f>
        <v>Silver</v>
      </c>
      <c r="AG2256" t="str">
        <f>_xlfn.XLOOKUP(tblSales[[#This Row],[Employee_ID]],Employees!$A:$A,Employees!$B:$B,"Unknown")</f>
        <v>Anusuya Subramaniam</v>
      </c>
      <c r="AH2256">
        <f>IF(MONTH(tblSales[[#This Row],[Invoice Date]])&gt;=4,MONTH(tblSales[[#This Row],[Invoice Date]]),MONTH(tblSales[[#This Row],[Invoice Date]])+12)</f>
        <v>10</v>
      </c>
      <c r="AI2256" s="8">
        <f>DATE(YEAR(tblSales[[#This Row],[Invoice Date]]),MONTH(tblSales[[#This Row],[Invoice Date]]),1)</f>
        <v>45566</v>
      </c>
      <c r="AJ2256" t="str">
        <f>_xlfn.XLOOKUP(tblSales[[#This Row],[Product_ID]],Products!$A:$A,Products!$B:$B,"Unknown")</f>
        <v>Global Desi Analog Watch Cream</v>
      </c>
      <c r="AK2256" s="9">
        <f>IFERROR(tblSales[[#This Row],[Profit]]/tblSales[[#This Row],[Sales Amount]],0)</f>
        <v>0.21873254572277898</v>
      </c>
      <c r="AL2256" t="str">
        <f>IF(tblSales[[#This Row],[Discount %]]&lt;=5,"0-5%",
IF(tblSales[[#This Row],[Discount %]]&lt;=10,"5-10%",
IF(tblSales[[#This Row],[Discount %]]&lt;=15,"10-15%",
IF(tblSales[[#This Row],[Discount %]]&lt;=20,"15-20%","20%+"))))</f>
        <v>10-15%</v>
      </c>
    </row>
    <row r="2257" spans="1:38">
      <c r="A2257" s="2" t="s">
        <v>4231</v>
      </c>
      <c r="B2257" s="11">
        <v>45640</v>
      </c>
      <c r="C2257" s="2" t="s">
        <v>2462</v>
      </c>
      <c r="D2257" s="2" t="s">
        <v>497</v>
      </c>
      <c r="E2257" s="2" t="s">
        <v>522</v>
      </c>
      <c r="F2257" s="2" t="s">
        <v>210</v>
      </c>
      <c r="G2257" s="2">
        <v>4</v>
      </c>
      <c r="H2257" s="2">
        <v>976.6</v>
      </c>
      <c r="I2257" s="2">
        <v>0</v>
      </c>
      <c r="J2257" s="2">
        <v>0</v>
      </c>
      <c r="K2257" s="2">
        <v>5</v>
      </c>
      <c r="L2257" s="2">
        <v>195.32</v>
      </c>
      <c r="M2257" s="2">
        <v>4101.72</v>
      </c>
      <c r="N2257" s="2">
        <v>2589.1999999999998</v>
      </c>
      <c r="O2257" s="2">
        <f t="shared" si="88"/>
        <v>1317.2000000000005</v>
      </c>
      <c r="P2257" s="2" t="s">
        <v>28</v>
      </c>
      <c r="Q2257" s="2" t="str">
        <f t="shared" si="87"/>
        <v>Credit Card</v>
      </c>
      <c r="R2257" s="2" t="s">
        <v>20</v>
      </c>
      <c r="S2257" s="2" t="s">
        <v>56</v>
      </c>
      <c r="T2257" s="2" t="s">
        <v>2203</v>
      </c>
      <c r="U2257" s="2" t="s">
        <v>60</v>
      </c>
      <c r="V2257" t="str">
        <f>TEXT(tblSales[[#This Row],[Invoice Date]],"mmm")</f>
        <v>Dec</v>
      </c>
      <c r="W2257">
        <f>MONTH(tblSales[[#This Row],[Invoice Date]])</f>
        <v>12</v>
      </c>
      <c r="X2257">
        <f>YEAR(tblSales[[#This Row],[Invoice Date]])</f>
        <v>2024</v>
      </c>
      <c r="Y2257" t="str">
        <f>TEXT(tblSales[[#This Row],[Invoice Date]],"mmm-yyyy")</f>
        <v>Dec-2024</v>
      </c>
      <c r="Z2257" t="str">
        <f>_xlfn.XLOOKUP(tblSales[[#This Row],[Product_ID]],Products!$A:$A,Products!$C:$C,"Women Dresses")</f>
        <v>Women Kurtis</v>
      </c>
      <c r="AA2257" t="str">
        <f>_xlfn.XLOOKUP(tblSales[[#This Row],[Product_ID]],Products!$A:$A,Products!$D:$D,"Unknown")</f>
        <v>A-Line Kurti</v>
      </c>
      <c r="AB2257" t="str">
        <f>_xlfn.XLOOKUP(tblSales[[#This Row],[Product_ID]],Products!$A:$A,Products!$E:$E,"Unknown")</f>
        <v>Fossil</v>
      </c>
      <c r="AC2257" t="str">
        <f>_xlfn.XLOOKUP(tblSales[[#This Row],[Store_ID]],Stores!$A:$A,Stores!$B:$B,"Unknown")</f>
        <v>TrendMart Vellore Standard</v>
      </c>
      <c r="AD2257" t="str">
        <f>_xlfn.XLOOKUP(tblSales[[#This Row],[Store_ID]],Stores!$A:$A,Stores!$E:$E,"Unknown")</f>
        <v>South Zone 1</v>
      </c>
      <c r="AE2257" t="str">
        <f>_xlfn.XLOOKUP(tblSales[[#This Row],[Customer_ID]],Customers!$A:$A,Customers!$B:$B,"Unknown")</f>
        <v>Gauri Varma</v>
      </c>
      <c r="AF2257" t="str">
        <f>_xlfn.XLOOKUP(tblSales[[#This Row],[Customer_ID]],Customers!$A:$A,Customers!$J:$J,"Unknown")</f>
        <v>Silver</v>
      </c>
      <c r="AG2257" t="str">
        <f>_xlfn.XLOOKUP(tblSales[[#This Row],[Employee_ID]],Employees!$A:$A,Employees!$B:$B,"Unknown")</f>
        <v>Rani Mishra</v>
      </c>
      <c r="AH2257">
        <f>IF(MONTH(tblSales[[#This Row],[Invoice Date]])&gt;=4,MONTH(tblSales[[#This Row],[Invoice Date]]),MONTH(tblSales[[#This Row],[Invoice Date]])+12)</f>
        <v>12</v>
      </c>
      <c r="AI2257" s="8">
        <f>DATE(YEAR(tblSales[[#This Row],[Invoice Date]]),MONTH(tblSales[[#This Row],[Invoice Date]]),1)</f>
        <v>45627</v>
      </c>
      <c r="AJ2257" t="str">
        <f>_xlfn.XLOOKUP(tblSales[[#This Row],[Product_ID]],Products!$A:$A,Products!$B:$B,"Unknown")</f>
        <v>Fossil A-Line Kurti Orange</v>
      </c>
      <c r="AK2257" s="9">
        <f>IFERROR(tblSales[[#This Row],[Profit]]/tblSales[[#This Row],[Sales Amount]],0)</f>
        <v>0.3211335732326927</v>
      </c>
      <c r="AL2257" t="str">
        <f>IF(tblSales[[#This Row],[Discount %]]&lt;=5,"0-5%",
IF(tblSales[[#This Row],[Discount %]]&lt;=10,"5-10%",
IF(tblSales[[#This Row],[Discount %]]&lt;=15,"10-15%",
IF(tblSales[[#This Row],[Discount %]]&lt;=20,"15-20%","20%+"))))</f>
        <v>0-5%</v>
      </c>
    </row>
    <row r="2258" spans="1:38">
      <c r="A2258" s="2" t="s">
        <v>4232</v>
      </c>
      <c r="B2258" s="11">
        <v>45457</v>
      </c>
      <c r="C2258" s="2" t="s">
        <v>1283</v>
      </c>
      <c r="D2258" s="2" t="s">
        <v>740</v>
      </c>
      <c r="E2258" s="2" t="s">
        <v>301</v>
      </c>
      <c r="F2258" s="2" t="s">
        <v>540</v>
      </c>
      <c r="G2258" s="2">
        <v>1</v>
      </c>
      <c r="H2258" s="2">
        <v>1129.21</v>
      </c>
      <c r="I2258" s="2">
        <v>0</v>
      </c>
      <c r="J2258" s="2">
        <v>0</v>
      </c>
      <c r="K2258" s="2">
        <v>12</v>
      </c>
      <c r="L2258" s="2">
        <v>135.51</v>
      </c>
      <c r="M2258" s="2">
        <v>1264.72</v>
      </c>
      <c r="N2258" s="2">
        <v>737.35</v>
      </c>
      <c r="O2258" s="2">
        <f t="shared" si="88"/>
        <v>391.86</v>
      </c>
      <c r="P2258" s="2" t="s">
        <v>27</v>
      </c>
      <c r="Q2258" s="2" t="str">
        <f t="shared" si="87"/>
        <v>Cash</v>
      </c>
      <c r="R2258" s="2" t="s">
        <v>20</v>
      </c>
      <c r="S2258" s="2" t="s">
        <v>56</v>
      </c>
      <c r="T2258" s="2" t="s">
        <v>3514</v>
      </c>
      <c r="U2258" s="2" t="s">
        <v>59</v>
      </c>
      <c r="V2258" t="str">
        <f>TEXT(tblSales[[#This Row],[Invoice Date]],"mmm")</f>
        <v>Jun</v>
      </c>
      <c r="W2258">
        <f>MONTH(tblSales[[#This Row],[Invoice Date]])</f>
        <v>6</v>
      </c>
      <c r="X2258">
        <f>YEAR(tblSales[[#This Row],[Invoice Date]])</f>
        <v>2024</v>
      </c>
      <c r="Y2258" t="str">
        <f>TEXT(tblSales[[#This Row],[Invoice Date]],"mmm-yyyy")</f>
        <v>Jun-2024</v>
      </c>
      <c r="Z2258" t="str">
        <f>_xlfn.XLOOKUP(tblSales[[#This Row],[Product_ID]],Products!$A:$A,Products!$C:$C,"Women Dresses")</f>
        <v>Belts</v>
      </c>
      <c r="AA2258" t="str">
        <f>_xlfn.XLOOKUP(tblSales[[#This Row],[Product_ID]],Products!$A:$A,Products!$D:$D,"Unknown")</f>
        <v>Formal Belt</v>
      </c>
      <c r="AB2258" t="str">
        <f>_xlfn.XLOOKUP(tblSales[[#This Row],[Product_ID]],Products!$A:$A,Products!$E:$E,"Unknown")</f>
        <v>Wrangler</v>
      </c>
      <c r="AC2258" t="str">
        <f>_xlfn.XLOOKUP(tblSales[[#This Row],[Store_ID]],Stores!$A:$A,Stores!$B:$B,"Unknown")</f>
        <v>TrendMart Kochi Standard</v>
      </c>
      <c r="AD2258" t="str">
        <f>_xlfn.XLOOKUP(tblSales[[#This Row],[Store_ID]],Stores!$A:$A,Stores!$E:$E,"Unknown")</f>
        <v>South Zone 1</v>
      </c>
      <c r="AE2258" t="str">
        <f>_xlfn.XLOOKUP(tblSales[[#This Row],[Customer_ID]],Customers!$A:$A,Customers!$B:$B,"Unknown")</f>
        <v>Akhila Naicker</v>
      </c>
      <c r="AF2258" t="str">
        <f>_xlfn.XLOOKUP(tblSales[[#This Row],[Customer_ID]],Customers!$A:$A,Customers!$J:$J,"Unknown")</f>
        <v>Regular</v>
      </c>
      <c r="AG2258" t="str">
        <f>_xlfn.XLOOKUP(tblSales[[#This Row],[Employee_ID]],Employees!$A:$A,Employees!$B:$B,"Unknown")</f>
        <v>Swathi Achari</v>
      </c>
      <c r="AH2258">
        <f>IF(MONTH(tblSales[[#This Row],[Invoice Date]])&gt;=4,MONTH(tblSales[[#This Row],[Invoice Date]]),MONTH(tblSales[[#This Row],[Invoice Date]])+12)</f>
        <v>6</v>
      </c>
      <c r="AI2258" s="8">
        <f>DATE(YEAR(tblSales[[#This Row],[Invoice Date]]),MONTH(tblSales[[#This Row],[Invoice Date]]),1)</f>
        <v>45444</v>
      </c>
      <c r="AJ2258" t="str">
        <f>_xlfn.XLOOKUP(tblSales[[#This Row],[Product_ID]],Products!$A:$A,Products!$B:$B,"Unknown")</f>
        <v>Wrangler Formal Belt Brown</v>
      </c>
      <c r="AK2258" s="9">
        <f>IFERROR(tblSales[[#This Row],[Profit]]/tblSales[[#This Row],[Sales Amount]],0)</f>
        <v>0.30983933202606112</v>
      </c>
      <c r="AL2258" t="str">
        <f>IF(tblSales[[#This Row],[Discount %]]&lt;=5,"0-5%",
IF(tblSales[[#This Row],[Discount %]]&lt;=10,"5-10%",
IF(tblSales[[#This Row],[Discount %]]&lt;=15,"10-15%",
IF(tblSales[[#This Row],[Discount %]]&lt;=20,"15-20%","20%+"))))</f>
        <v>0-5%</v>
      </c>
    </row>
    <row r="2259" spans="1:38">
      <c r="A2259" s="2" t="s">
        <v>4233</v>
      </c>
      <c r="B2259" s="11">
        <v>45596</v>
      </c>
      <c r="C2259" s="2" t="s">
        <v>273</v>
      </c>
      <c r="D2259" s="2" t="s">
        <v>323</v>
      </c>
      <c r="E2259" s="2" t="s">
        <v>574</v>
      </c>
      <c r="F2259" s="2" t="s">
        <v>377</v>
      </c>
      <c r="G2259" s="2">
        <v>1</v>
      </c>
      <c r="H2259" s="2">
        <v>733.88</v>
      </c>
      <c r="I2259" s="2">
        <v>5</v>
      </c>
      <c r="J2259" s="2">
        <v>36.69</v>
      </c>
      <c r="K2259" s="2">
        <v>5</v>
      </c>
      <c r="L2259" s="2">
        <v>34.86</v>
      </c>
      <c r="M2259" s="2">
        <v>732.05</v>
      </c>
      <c r="N2259" s="2">
        <v>513.84</v>
      </c>
      <c r="O2259" s="2">
        <f t="shared" si="88"/>
        <v>183.34999999999991</v>
      </c>
      <c r="P2259" s="2" t="s">
        <v>27</v>
      </c>
      <c r="Q2259" s="2" t="str">
        <f t="shared" si="87"/>
        <v>Cash</v>
      </c>
      <c r="R2259" s="2" t="s">
        <v>20</v>
      </c>
      <c r="S2259" s="2" t="s">
        <v>56</v>
      </c>
      <c r="T2259" s="2" t="s">
        <v>1182</v>
      </c>
      <c r="U2259" s="2" t="s">
        <v>59</v>
      </c>
      <c r="V2259" t="str">
        <f>TEXT(tblSales[[#This Row],[Invoice Date]],"mmm")</f>
        <v>Oct</v>
      </c>
      <c r="W2259">
        <f>MONTH(tblSales[[#This Row],[Invoice Date]])</f>
        <v>10</v>
      </c>
      <c r="X2259">
        <f>YEAR(tblSales[[#This Row],[Invoice Date]])</f>
        <v>2024</v>
      </c>
      <c r="Y2259" t="str">
        <f>TEXT(tblSales[[#This Row],[Invoice Date]],"mmm-yyyy")</f>
        <v>Oct-2024</v>
      </c>
      <c r="Z2259" t="str">
        <f>_xlfn.XLOOKUP(tblSales[[#This Row],[Product_ID]],Products!$A:$A,Products!$C:$C,"Women Dresses")</f>
        <v>Wallets</v>
      </c>
      <c r="AA2259" t="str">
        <f>_xlfn.XLOOKUP(tblSales[[#This Row],[Product_ID]],Products!$A:$A,Products!$D:$D,"Unknown")</f>
        <v>Card Holder</v>
      </c>
      <c r="AB2259" t="str">
        <f>_xlfn.XLOOKUP(tblSales[[#This Row],[Product_ID]],Products!$A:$A,Products!$E:$E,"Unknown")</f>
        <v>Tanishq</v>
      </c>
      <c r="AC2259" t="str">
        <f>_xlfn.XLOOKUP(tblSales[[#This Row],[Store_ID]],Stores!$A:$A,Stores!$B:$B,"Unknown")</f>
        <v>TrendMart Guntur Standard</v>
      </c>
      <c r="AD2259" t="str">
        <f>_xlfn.XLOOKUP(tblSales[[#This Row],[Store_ID]],Stores!$A:$A,Stores!$E:$E,"Unknown")</f>
        <v>South Zone 3</v>
      </c>
      <c r="AE2259" t="str">
        <f>_xlfn.XLOOKUP(tblSales[[#This Row],[Customer_ID]],Customers!$A:$A,Customers!$B:$B,"Unknown")</f>
        <v>Tara Ramachandran</v>
      </c>
      <c r="AF2259" t="str">
        <f>_xlfn.XLOOKUP(tblSales[[#This Row],[Customer_ID]],Customers!$A:$A,Customers!$J:$J,"Unknown")</f>
        <v>Platinum</v>
      </c>
      <c r="AG2259" t="str">
        <f>_xlfn.XLOOKUP(tblSales[[#This Row],[Employee_ID]],Employees!$A:$A,Employees!$B:$B,"Unknown")</f>
        <v>Sunita Ramachandran</v>
      </c>
      <c r="AH2259">
        <f>IF(MONTH(tblSales[[#This Row],[Invoice Date]])&gt;=4,MONTH(tblSales[[#This Row],[Invoice Date]]),MONTH(tblSales[[#This Row],[Invoice Date]])+12)</f>
        <v>10</v>
      </c>
      <c r="AI2259" s="8">
        <f>DATE(YEAR(tblSales[[#This Row],[Invoice Date]]),MONTH(tblSales[[#This Row],[Invoice Date]]),1)</f>
        <v>45566</v>
      </c>
      <c r="AJ2259" t="str">
        <f>_xlfn.XLOOKUP(tblSales[[#This Row],[Product_ID]],Products!$A:$A,Products!$B:$B,"Unknown")</f>
        <v>Tanishq Card Holder Cream</v>
      </c>
      <c r="AK2259" s="9">
        <f>IFERROR(tblSales[[#This Row],[Profit]]/tblSales[[#This Row],[Sales Amount]],0)</f>
        <v>0.2504610340823713</v>
      </c>
      <c r="AL2259" t="str">
        <f>IF(tblSales[[#This Row],[Discount %]]&lt;=5,"0-5%",
IF(tblSales[[#This Row],[Discount %]]&lt;=10,"5-10%",
IF(tblSales[[#This Row],[Discount %]]&lt;=15,"10-15%",
IF(tblSales[[#This Row],[Discount %]]&lt;=20,"15-20%","20%+"))))</f>
        <v>0-5%</v>
      </c>
    </row>
    <row r="2260" spans="1:38">
      <c r="A2260" s="2" t="s">
        <v>4234</v>
      </c>
      <c r="B2260" s="11">
        <v>45715</v>
      </c>
      <c r="C2260" s="2" t="s">
        <v>1032</v>
      </c>
      <c r="D2260" s="2" t="s">
        <v>778</v>
      </c>
      <c r="E2260" s="2" t="s">
        <v>304</v>
      </c>
      <c r="F2260" s="2" t="s">
        <v>182</v>
      </c>
      <c r="G2260" s="2">
        <v>1</v>
      </c>
      <c r="H2260" s="2">
        <v>887.06</v>
      </c>
      <c r="I2260" s="2">
        <v>0</v>
      </c>
      <c r="J2260" s="2">
        <v>0</v>
      </c>
      <c r="K2260" s="2">
        <v>5</v>
      </c>
      <c r="L2260" s="2">
        <v>44.35</v>
      </c>
      <c r="M2260" s="2">
        <v>931.41</v>
      </c>
      <c r="N2260" s="2">
        <v>570.20000000000005</v>
      </c>
      <c r="O2260" s="2">
        <f t="shared" si="88"/>
        <v>316.8599999999999</v>
      </c>
      <c r="P2260" s="2" t="s">
        <v>29</v>
      </c>
      <c r="Q2260" s="2" t="str">
        <f t="shared" si="87"/>
        <v>Debit Card</v>
      </c>
      <c r="R2260" s="2" t="s">
        <v>20</v>
      </c>
      <c r="S2260" s="2" t="s">
        <v>56</v>
      </c>
      <c r="T2260" s="2" t="s">
        <v>575</v>
      </c>
      <c r="U2260" s="2" t="s">
        <v>59</v>
      </c>
      <c r="V2260" t="str">
        <f>TEXT(tblSales[[#This Row],[Invoice Date]],"mmm")</f>
        <v>Feb</v>
      </c>
      <c r="W2260">
        <f>MONTH(tblSales[[#This Row],[Invoice Date]])</f>
        <v>2</v>
      </c>
      <c r="X2260">
        <f>YEAR(tblSales[[#This Row],[Invoice Date]])</f>
        <v>2025</v>
      </c>
      <c r="Y2260" t="str">
        <f>TEXT(tblSales[[#This Row],[Invoice Date]],"mmm-yyyy")</f>
        <v>Feb-2025</v>
      </c>
      <c r="Z2260" t="str">
        <f>_xlfn.XLOOKUP(tblSales[[#This Row],[Product_ID]],Products!$A:$A,Products!$C:$C,"Women Dresses")</f>
        <v>Men Shirts</v>
      </c>
      <c r="AA2260" t="str">
        <f>_xlfn.XLOOKUP(tblSales[[#This Row],[Product_ID]],Products!$A:$A,Products!$D:$D,"Unknown")</f>
        <v>Denim Shirt</v>
      </c>
      <c r="AB2260" t="str">
        <f>_xlfn.XLOOKUP(tblSales[[#This Row],[Product_ID]],Products!$A:$A,Products!$E:$E,"Unknown")</f>
        <v>AND</v>
      </c>
      <c r="AC2260" t="str">
        <f>_xlfn.XLOOKUP(tblSales[[#This Row],[Store_ID]],Stores!$A:$A,Stores!$B:$B,"Unknown")</f>
        <v>TrendMart Thiruvananthapuram High Street</v>
      </c>
      <c r="AD2260" t="str">
        <f>_xlfn.XLOOKUP(tblSales[[#This Row],[Store_ID]],Stores!$A:$A,Stores!$E:$E,"Unknown")</f>
        <v>South Zone 1</v>
      </c>
      <c r="AE2260" t="str">
        <f>_xlfn.XLOOKUP(tblSales[[#This Row],[Customer_ID]],Customers!$A:$A,Customers!$B:$B,"Unknown")</f>
        <v>Priya Mudaliar</v>
      </c>
      <c r="AF2260" t="str">
        <f>_xlfn.XLOOKUP(tblSales[[#This Row],[Customer_ID]],Customers!$A:$A,Customers!$J:$J,"Unknown")</f>
        <v>Regular</v>
      </c>
      <c r="AG2260" t="str">
        <f>_xlfn.XLOOKUP(tblSales[[#This Row],[Employee_ID]],Employees!$A:$A,Employees!$B:$B,"Unknown")</f>
        <v>Girish Sundaram</v>
      </c>
      <c r="AH2260">
        <f>IF(MONTH(tblSales[[#This Row],[Invoice Date]])&gt;=4,MONTH(tblSales[[#This Row],[Invoice Date]]),MONTH(tblSales[[#This Row],[Invoice Date]])+12)</f>
        <v>14</v>
      </c>
      <c r="AI2260" s="8">
        <f>DATE(YEAR(tblSales[[#This Row],[Invoice Date]]),MONTH(tblSales[[#This Row],[Invoice Date]]),1)</f>
        <v>45689</v>
      </c>
      <c r="AJ2260" t="str">
        <f>_xlfn.XLOOKUP(tblSales[[#This Row],[Product_ID]],Products!$A:$A,Products!$B:$B,"Unknown")</f>
        <v>AND Denim Shirt Teal</v>
      </c>
      <c r="AK2260" s="9">
        <f>IFERROR(tblSales[[#This Row],[Profit]]/tblSales[[#This Row],[Sales Amount]],0)</f>
        <v>0.34019389957161711</v>
      </c>
      <c r="AL2260" t="str">
        <f>IF(tblSales[[#This Row],[Discount %]]&lt;=5,"0-5%",
IF(tblSales[[#This Row],[Discount %]]&lt;=10,"5-10%",
IF(tblSales[[#This Row],[Discount %]]&lt;=15,"10-15%",
IF(tblSales[[#This Row],[Discount %]]&lt;=20,"15-20%","20%+"))))</f>
        <v>0-5%</v>
      </c>
    </row>
    <row r="2261" spans="1:38">
      <c r="A2261" s="2" t="s">
        <v>4235</v>
      </c>
      <c r="B2261" s="11">
        <v>45648</v>
      </c>
      <c r="C2261" s="2" t="s">
        <v>1426</v>
      </c>
      <c r="D2261" s="2" t="s">
        <v>176</v>
      </c>
      <c r="E2261" s="2" t="s">
        <v>763</v>
      </c>
      <c r="F2261" s="2" t="s">
        <v>475</v>
      </c>
      <c r="G2261" s="2">
        <v>1</v>
      </c>
      <c r="H2261" s="2">
        <v>774.3</v>
      </c>
      <c r="I2261" s="2">
        <v>30</v>
      </c>
      <c r="J2261" s="2">
        <v>232.29</v>
      </c>
      <c r="K2261" s="2">
        <v>5</v>
      </c>
      <c r="L2261" s="2">
        <v>27.1</v>
      </c>
      <c r="M2261" s="2">
        <v>569.11</v>
      </c>
      <c r="N2261" s="2">
        <v>550.01</v>
      </c>
      <c r="O2261" s="2">
        <f t="shared" si="88"/>
        <v>-7.9999999999999787</v>
      </c>
      <c r="P2261" s="2" t="s">
        <v>31</v>
      </c>
      <c r="Q2261" s="2" t="str">
        <f t="shared" si="87"/>
        <v>Net Banking</v>
      </c>
      <c r="R2261" s="2" t="s">
        <v>20</v>
      </c>
      <c r="S2261" s="2" t="s">
        <v>56</v>
      </c>
      <c r="T2261" s="2" t="s">
        <v>1434</v>
      </c>
      <c r="U2261" s="2" t="s">
        <v>60</v>
      </c>
      <c r="V2261" t="str">
        <f>TEXT(tblSales[[#This Row],[Invoice Date]],"mmm")</f>
        <v>Dec</v>
      </c>
      <c r="W2261">
        <f>MONTH(tblSales[[#This Row],[Invoice Date]])</f>
        <v>12</v>
      </c>
      <c r="X2261">
        <f>YEAR(tblSales[[#This Row],[Invoice Date]])</f>
        <v>2024</v>
      </c>
      <c r="Y2261" t="str">
        <f>TEXT(tblSales[[#This Row],[Invoice Date]],"mmm-yyyy")</f>
        <v>Dec-2024</v>
      </c>
      <c r="Z2261" t="str">
        <f>_xlfn.XLOOKUP(tblSales[[#This Row],[Product_ID]],Products!$A:$A,Products!$C:$C,"Women Dresses")</f>
        <v>Women Tops</v>
      </c>
      <c r="AA2261" t="str">
        <f>_xlfn.XLOOKUP(tblSales[[#This Row],[Product_ID]],Products!$A:$A,Products!$D:$D,"Unknown")</f>
        <v>Crop Top</v>
      </c>
      <c r="AB2261" t="str">
        <f>_xlfn.XLOOKUP(tblSales[[#This Row],[Product_ID]],Products!$A:$A,Products!$E:$E,"Unknown")</f>
        <v>Nike</v>
      </c>
      <c r="AC2261" t="str">
        <f>_xlfn.XLOOKUP(tblSales[[#This Row],[Store_ID]],Stores!$A:$A,Stores!$B:$B,"Unknown")</f>
        <v>TrendMart Madurai Mall Kiosk</v>
      </c>
      <c r="AD2261" t="str">
        <f>_xlfn.XLOOKUP(tblSales[[#This Row],[Store_ID]],Stores!$A:$A,Stores!$E:$E,"Unknown")</f>
        <v>South Zone 1</v>
      </c>
      <c r="AE2261" t="str">
        <f>_xlfn.XLOOKUP(tblSales[[#This Row],[Customer_ID]],Customers!$A:$A,Customers!$B:$B,"Unknown")</f>
        <v>Chandra Subramaniam</v>
      </c>
      <c r="AF2261" t="str">
        <f>_xlfn.XLOOKUP(tblSales[[#This Row],[Customer_ID]],Customers!$A:$A,Customers!$J:$J,"Unknown")</f>
        <v>Silver</v>
      </c>
      <c r="AG2261" t="str">
        <f>_xlfn.XLOOKUP(tblSales[[#This Row],[Employee_ID]],Employees!$A:$A,Employees!$B:$B,"Unknown")</f>
        <v>Arjun Krishnan</v>
      </c>
      <c r="AH2261">
        <f>IF(MONTH(tblSales[[#This Row],[Invoice Date]])&gt;=4,MONTH(tblSales[[#This Row],[Invoice Date]]),MONTH(tblSales[[#This Row],[Invoice Date]])+12)</f>
        <v>12</v>
      </c>
      <c r="AI2261" s="8">
        <f>DATE(YEAR(tblSales[[#This Row],[Invoice Date]]),MONTH(tblSales[[#This Row],[Invoice Date]]),1)</f>
        <v>45627</v>
      </c>
      <c r="AJ2261" t="str">
        <f>_xlfn.XLOOKUP(tblSales[[#This Row],[Product_ID]],Products!$A:$A,Products!$B:$B,"Unknown")</f>
        <v>Nike Crop Top Cream</v>
      </c>
      <c r="AK2261" s="9">
        <f>IFERROR(tblSales[[#This Row],[Profit]]/tblSales[[#This Row],[Sales Amount]],0)</f>
        <v>-1.4057036425295599E-2</v>
      </c>
      <c r="AL2261" t="str">
        <f>IF(tblSales[[#This Row],[Discount %]]&lt;=5,"0-5%",
IF(tblSales[[#This Row],[Discount %]]&lt;=10,"5-10%",
IF(tblSales[[#This Row],[Discount %]]&lt;=15,"10-15%",
IF(tblSales[[#This Row],[Discount %]]&lt;=20,"15-20%","20%+"))))</f>
        <v>20%+</v>
      </c>
    </row>
    <row r="2262" spans="1:38">
      <c r="A2262" s="2" t="s">
        <v>4236</v>
      </c>
      <c r="B2262" s="11">
        <v>45541</v>
      </c>
      <c r="C2262" s="2" t="s">
        <v>353</v>
      </c>
      <c r="D2262" s="2" t="s">
        <v>328</v>
      </c>
      <c r="E2262" s="2" t="s">
        <v>187</v>
      </c>
      <c r="F2262" s="2" t="s">
        <v>458</v>
      </c>
      <c r="G2262" s="2">
        <v>2</v>
      </c>
      <c r="H2262" s="2">
        <v>1429.01</v>
      </c>
      <c r="I2262" s="2">
        <v>0</v>
      </c>
      <c r="J2262" s="2">
        <v>0</v>
      </c>
      <c r="K2262" s="2">
        <v>12</v>
      </c>
      <c r="L2262" s="2">
        <v>342.96</v>
      </c>
      <c r="M2262" s="2">
        <v>3200.98</v>
      </c>
      <c r="N2262" s="2">
        <v>2026.52</v>
      </c>
      <c r="O2262" s="2">
        <f t="shared" si="88"/>
        <v>831.5</v>
      </c>
      <c r="P2262" s="2" t="s">
        <v>32</v>
      </c>
      <c r="Q2262" s="2" t="str">
        <f t="shared" si="87"/>
        <v>UPI</v>
      </c>
      <c r="R2262" s="2" t="s">
        <v>21</v>
      </c>
      <c r="S2262" s="2" t="s">
        <v>56</v>
      </c>
      <c r="T2262" s="2" t="s">
        <v>2170</v>
      </c>
      <c r="U2262" s="2" t="s">
        <v>59</v>
      </c>
      <c r="V2262" t="str">
        <f>TEXT(tblSales[[#This Row],[Invoice Date]],"mmm")</f>
        <v>Sep</v>
      </c>
      <c r="W2262">
        <f>MONTH(tblSales[[#This Row],[Invoice Date]])</f>
        <v>9</v>
      </c>
      <c r="X2262">
        <f>YEAR(tblSales[[#This Row],[Invoice Date]])</f>
        <v>2024</v>
      </c>
      <c r="Y2262" t="str">
        <f>TEXT(tblSales[[#This Row],[Invoice Date]],"mmm-yyyy")</f>
        <v>Sep-2024</v>
      </c>
      <c r="Z2262" t="str">
        <f>_xlfn.XLOOKUP(tblSales[[#This Row],[Product_ID]],Products!$A:$A,Products!$C:$C,"Women Dresses")</f>
        <v>Winter Wear</v>
      </c>
      <c r="AA2262" t="str">
        <f>_xlfn.XLOOKUP(tblSales[[#This Row],[Product_ID]],Products!$A:$A,Products!$D:$D,"Unknown")</f>
        <v>Jacket</v>
      </c>
      <c r="AB2262" t="str">
        <f>_xlfn.XLOOKUP(tblSales[[#This Row],[Product_ID]],Products!$A:$A,Products!$E:$E,"Unknown")</f>
        <v>Blackberrys</v>
      </c>
      <c r="AC2262" t="str">
        <f>_xlfn.XLOOKUP(tblSales[[#This Row],[Store_ID]],Stores!$A:$A,Stores!$B:$B,"Unknown")</f>
        <v>TrendMart Tirupati Outlet</v>
      </c>
      <c r="AD2262" t="str">
        <f>_xlfn.XLOOKUP(tblSales[[#This Row],[Store_ID]],Stores!$A:$A,Stores!$E:$E,"Unknown")</f>
        <v>South Zone 3</v>
      </c>
      <c r="AE2262" t="str">
        <f>_xlfn.XLOOKUP(tblSales[[#This Row],[Customer_ID]],Customers!$A:$A,Customers!$B:$B,"Unknown")</f>
        <v>Malathi Balasubramaniam</v>
      </c>
      <c r="AF2262" t="str">
        <f>_xlfn.XLOOKUP(tblSales[[#This Row],[Customer_ID]],Customers!$A:$A,Customers!$J:$J,"Unknown")</f>
        <v>Gold</v>
      </c>
      <c r="AG2262" t="str">
        <f>_xlfn.XLOOKUP(tblSales[[#This Row],[Employee_ID]],Employees!$A:$A,Employees!$B:$B,"Unknown")</f>
        <v>Anil Reddy</v>
      </c>
      <c r="AH2262">
        <f>IF(MONTH(tblSales[[#This Row],[Invoice Date]])&gt;=4,MONTH(tblSales[[#This Row],[Invoice Date]]),MONTH(tblSales[[#This Row],[Invoice Date]])+12)</f>
        <v>9</v>
      </c>
      <c r="AI2262" s="8">
        <f>DATE(YEAR(tblSales[[#This Row],[Invoice Date]]),MONTH(tblSales[[#This Row],[Invoice Date]]),1)</f>
        <v>45536</v>
      </c>
      <c r="AJ2262" t="str">
        <f>_xlfn.XLOOKUP(tblSales[[#This Row],[Product_ID]],Products!$A:$A,Products!$B:$B,"Unknown")</f>
        <v>Blackberrys Jacket Red</v>
      </c>
      <c r="AK2262" s="9">
        <f>IFERROR(tblSales[[#This Row],[Profit]]/tblSales[[#This Row],[Sales Amount]],0)</f>
        <v>0.25976419721460303</v>
      </c>
      <c r="AL2262" t="str">
        <f>IF(tblSales[[#This Row],[Discount %]]&lt;=5,"0-5%",
IF(tblSales[[#This Row],[Discount %]]&lt;=10,"5-10%",
IF(tblSales[[#This Row],[Discount %]]&lt;=15,"10-15%",
IF(tblSales[[#This Row],[Discount %]]&lt;=20,"15-20%","20%+"))))</f>
        <v>0-5%</v>
      </c>
    </row>
    <row r="2263" spans="1:38">
      <c r="A2263" s="2" t="s">
        <v>4237</v>
      </c>
      <c r="B2263" s="11">
        <v>45480</v>
      </c>
      <c r="C2263" s="2" t="s">
        <v>2522</v>
      </c>
      <c r="D2263" s="2" t="s">
        <v>155</v>
      </c>
      <c r="E2263" s="2" t="s">
        <v>457</v>
      </c>
      <c r="F2263" s="2" t="s">
        <v>475</v>
      </c>
      <c r="G2263" s="2">
        <v>1</v>
      </c>
      <c r="H2263" s="2">
        <v>1048.01</v>
      </c>
      <c r="I2263" s="2">
        <v>15</v>
      </c>
      <c r="J2263" s="2">
        <v>157.19999999999999</v>
      </c>
      <c r="K2263" s="2">
        <v>12</v>
      </c>
      <c r="L2263" s="2">
        <v>106.9</v>
      </c>
      <c r="M2263" s="2">
        <v>997.71</v>
      </c>
      <c r="N2263" s="2">
        <v>828.44</v>
      </c>
      <c r="O2263" s="2">
        <f t="shared" si="88"/>
        <v>62.369999999999976</v>
      </c>
      <c r="P2263" s="2" t="s">
        <v>27</v>
      </c>
      <c r="Q2263" s="2" t="str">
        <f t="shared" si="87"/>
        <v>Cash</v>
      </c>
      <c r="R2263" s="2" t="s">
        <v>20</v>
      </c>
      <c r="S2263" s="2" t="s">
        <v>56</v>
      </c>
      <c r="T2263" s="2" t="s">
        <v>1988</v>
      </c>
      <c r="U2263" s="2" t="s">
        <v>60</v>
      </c>
      <c r="V2263" t="str">
        <f>TEXT(tblSales[[#This Row],[Invoice Date]],"mmm")</f>
        <v>Jul</v>
      </c>
      <c r="W2263">
        <f>MONTH(tblSales[[#This Row],[Invoice Date]])</f>
        <v>7</v>
      </c>
      <c r="X2263">
        <f>YEAR(tblSales[[#This Row],[Invoice Date]])</f>
        <v>2024</v>
      </c>
      <c r="Y2263" t="str">
        <f>TEXT(tblSales[[#This Row],[Invoice Date]],"mmm-yyyy")</f>
        <v>Jul-2024</v>
      </c>
      <c r="Z2263" t="str">
        <f>_xlfn.XLOOKUP(tblSales[[#This Row],[Product_ID]],Products!$A:$A,Products!$C:$C,"Women Dresses")</f>
        <v>Men Jeans</v>
      </c>
      <c r="AA2263" t="str">
        <f>_xlfn.XLOOKUP(tblSales[[#This Row],[Product_ID]],Products!$A:$A,Products!$D:$D,"Unknown")</f>
        <v>Regular Fit</v>
      </c>
      <c r="AB2263" t="str">
        <f>_xlfn.XLOOKUP(tblSales[[#This Row],[Product_ID]],Products!$A:$A,Products!$E:$E,"Unknown")</f>
        <v>Metro Shoes</v>
      </c>
      <c r="AC2263" t="str">
        <f>_xlfn.XLOOKUP(tblSales[[#This Row],[Store_ID]],Stores!$A:$A,Stores!$B:$B,"Unknown")</f>
        <v>TrendMart Kochi High Street</v>
      </c>
      <c r="AD2263" t="str">
        <f>_xlfn.XLOOKUP(tblSales[[#This Row],[Store_ID]],Stores!$A:$A,Stores!$E:$E,"Unknown")</f>
        <v>South Zone 1</v>
      </c>
      <c r="AE2263" t="str">
        <f>_xlfn.XLOOKUP(tblSales[[#This Row],[Customer_ID]],Customers!$A:$A,Customers!$B:$B,"Unknown")</f>
        <v>Vasanthi Iyengar</v>
      </c>
      <c r="AF2263" t="str">
        <f>_xlfn.XLOOKUP(tblSales[[#This Row],[Customer_ID]],Customers!$A:$A,Customers!$J:$J,"Unknown")</f>
        <v>Regular</v>
      </c>
      <c r="AG2263" t="str">
        <f>_xlfn.XLOOKUP(tblSales[[#This Row],[Employee_ID]],Employees!$A:$A,Employees!$B:$B,"Unknown")</f>
        <v>Arjun Krishnan</v>
      </c>
      <c r="AH2263">
        <f>IF(MONTH(tblSales[[#This Row],[Invoice Date]])&gt;=4,MONTH(tblSales[[#This Row],[Invoice Date]]),MONTH(tblSales[[#This Row],[Invoice Date]])+12)</f>
        <v>7</v>
      </c>
      <c r="AI2263" s="8">
        <f>DATE(YEAR(tblSales[[#This Row],[Invoice Date]]),MONTH(tblSales[[#This Row],[Invoice Date]]),1)</f>
        <v>45474</v>
      </c>
      <c r="AJ2263" t="str">
        <f>_xlfn.XLOOKUP(tblSales[[#This Row],[Product_ID]],Products!$A:$A,Products!$B:$B,"Unknown")</f>
        <v>Metro Shoes Regular Fit Charcoal</v>
      </c>
      <c r="AK2263" s="9">
        <f>IFERROR(tblSales[[#This Row],[Profit]]/tblSales[[#This Row],[Sales Amount]],0)</f>
        <v>6.2513155125236766E-2</v>
      </c>
      <c r="AL2263" t="str">
        <f>IF(tblSales[[#This Row],[Discount %]]&lt;=5,"0-5%",
IF(tblSales[[#This Row],[Discount %]]&lt;=10,"5-10%",
IF(tblSales[[#This Row],[Discount %]]&lt;=15,"10-15%",
IF(tblSales[[#This Row],[Discount %]]&lt;=20,"15-20%","20%+"))))</f>
        <v>10-15%</v>
      </c>
    </row>
    <row r="2264" spans="1:38">
      <c r="A2264" s="2" t="s">
        <v>4238</v>
      </c>
      <c r="B2264" s="11">
        <v>45571</v>
      </c>
      <c r="C2264" s="2" t="s">
        <v>375</v>
      </c>
      <c r="D2264" s="2" t="s">
        <v>1459</v>
      </c>
      <c r="E2264" s="2" t="s">
        <v>646</v>
      </c>
      <c r="F2264" s="2" t="s">
        <v>249</v>
      </c>
      <c r="G2264" s="2">
        <v>1</v>
      </c>
      <c r="H2264" s="2">
        <v>1836.2</v>
      </c>
      <c r="I2264" s="2">
        <v>10</v>
      </c>
      <c r="J2264" s="2">
        <v>183.62</v>
      </c>
      <c r="K2264" s="2">
        <v>12</v>
      </c>
      <c r="L2264" s="2">
        <v>198.31</v>
      </c>
      <c r="M2264" s="2">
        <v>1850.89</v>
      </c>
      <c r="N2264" s="2">
        <v>1144.5899999999999</v>
      </c>
      <c r="O2264" s="2">
        <f t="shared" si="88"/>
        <v>507.99000000000018</v>
      </c>
      <c r="P2264" s="2" t="s">
        <v>29</v>
      </c>
      <c r="Q2264" s="2" t="str">
        <f t="shared" si="87"/>
        <v>Debit Card</v>
      </c>
      <c r="R2264" s="2" t="s">
        <v>20</v>
      </c>
      <c r="S2264" s="2" t="s">
        <v>56</v>
      </c>
      <c r="T2264" s="2" t="s">
        <v>974</v>
      </c>
      <c r="U2264" s="2" t="s">
        <v>60</v>
      </c>
      <c r="V2264" t="str">
        <f>TEXT(tblSales[[#This Row],[Invoice Date]],"mmm")</f>
        <v>Oct</v>
      </c>
      <c r="W2264">
        <f>MONTH(tblSales[[#This Row],[Invoice Date]])</f>
        <v>10</v>
      </c>
      <c r="X2264">
        <f>YEAR(tblSales[[#This Row],[Invoice Date]])</f>
        <v>2024</v>
      </c>
      <c r="Y2264" t="str">
        <f>TEXT(tblSales[[#This Row],[Invoice Date]],"mmm-yyyy")</f>
        <v>Oct-2024</v>
      </c>
      <c r="Z2264" t="str">
        <f>_xlfn.XLOOKUP(tblSales[[#This Row],[Product_ID]],Products!$A:$A,Products!$C:$C,"Women Dresses")</f>
        <v>Women Dresses</v>
      </c>
      <c r="AA2264" t="str">
        <f>_xlfn.XLOOKUP(tblSales[[#This Row],[Product_ID]],Products!$A:$A,Products!$D:$D,"Unknown")</f>
        <v>Bodycon Dress</v>
      </c>
      <c r="AB2264" t="str">
        <f>_xlfn.XLOOKUP(tblSales[[#This Row],[Product_ID]],Products!$A:$A,Products!$E:$E,"Unknown")</f>
        <v>Westside</v>
      </c>
      <c r="AC2264" t="str">
        <f>_xlfn.XLOOKUP(tblSales[[#This Row],[Store_ID]],Stores!$A:$A,Stores!$B:$B,"Unknown")</f>
        <v>TrendMart Vijayawada Mall Kiosk</v>
      </c>
      <c r="AD2264" t="str">
        <f>_xlfn.XLOOKUP(tblSales[[#This Row],[Store_ID]],Stores!$A:$A,Stores!$E:$E,"Unknown")</f>
        <v>South Zone 3</v>
      </c>
      <c r="AE2264" t="str">
        <f>_xlfn.XLOOKUP(tblSales[[#This Row],[Customer_ID]],Customers!$A:$A,Customers!$B:$B,"Unknown")</f>
        <v>Swathi Chettiar</v>
      </c>
      <c r="AF2264" t="str">
        <f>_xlfn.XLOOKUP(tblSales[[#This Row],[Customer_ID]],Customers!$A:$A,Customers!$J:$J,"Unknown")</f>
        <v>Regular</v>
      </c>
      <c r="AG2264" t="str">
        <f>_xlfn.XLOOKUP(tblSales[[#This Row],[Employee_ID]],Employees!$A:$A,Employees!$B:$B,"Unknown")</f>
        <v>Hari Nair</v>
      </c>
      <c r="AH2264">
        <f>IF(MONTH(tblSales[[#This Row],[Invoice Date]])&gt;=4,MONTH(tblSales[[#This Row],[Invoice Date]]),MONTH(tblSales[[#This Row],[Invoice Date]])+12)</f>
        <v>10</v>
      </c>
      <c r="AI2264" s="8">
        <f>DATE(YEAR(tblSales[[#This Row],[Invoice Date]]),MONTH(tblSales[[#This Row],[Invoice Date]]),1)</f>
        <v>45566</v>
      </c>
      <c r="AJ2264" t="str">
        <f>_xlfn.XLOOKUP(tblSales[[#This Row],[Product_ID]],Products!$A:$A,Products!$B:$B,"Unknown")</f>
        <v>Westside Bodycon Dress Green</v>
      </c>
      <c r="AK2264" s="9">
        <f>IFERROR(tblSales[[#This Row],[Profit]]/tblSales[[#This Row],[Sales Amount]],0)</f>
        <v>0.27445715304529178</v>
      </c>
      <c r="AL2264" t="str">
        <f>IF(tblSales[[#This Row],[Discount %]]&lt;=5,"0-5%",
IF(tblSales[[#This Row],[Discount %]]&lt;=10,"5-10%",
IF(tblSales[[#This Row],[Discount %]]&lt;=15,"10-15%",
IF(tblSales[[#This Row],[Discount %]]&lt;=20,"15-20%","20%+"))))</f>
        <v>5-10%</v>
      </c>
    </row>
    <row r="2265" spans="1:38">
      <c r="A2265" s="2" t="s">
        <v>4239</v>
      </c>
      <c r="B2265" s="11">
        <v>45453</v>
      </c>
      <c r="C2265" s="2" t="s">
        <v>2552</v>
      </c>
      <c r="D2265" s="2" t="s">
        <v>1975</v>
      </c>
      <c r="E2265" s="2" t="s">
        <v>1138</v>
      </c>
      <c r="F2265" s="2" t="s">
        <v>222</v>
      </c>
      <c r="G2265" s="2">
        <v>1</v>
      </c>
      <c r="H2265" s="2">
        <v>2102.2600000000002</v>
      </c>
      <c r="I2265" s="2">
        <v>10</v>
      </c>
      <c r="J2265" s="2">
        <v>210.23</v>
      </c>
      <c r="K2265" s="2">
        <v>12</v>
      </c>
      <c r="L2265" s="2">
        <v>227.04</v>
      </c>
      <c r="M2265" s="2">
        <v>2119.0700000000002</v>
      </c>
      <c r="N2265" s="2">
        <v>1504.79</v>
      </c>
      <c r="O2265" s="2">
        <f t="shared" si="88"/>
        <v>387.24000000000024</v>
      </c>
      <c r="P2265" s="2" t="s">
        <v>27</v>
      </c>
      <c r="Q2265" s="2" t="str">
        <f t="shared" si="87"/>
        <v>Cash</v>
      </c>
      <c r="R2265" s="2" t="s">
        <v>21</v>
      </c>
      <c r="S2265" s="2" t="s">
        <v>56</v>
      </c>
      <c r="T2265" s="2" t="s">
        <v>2319</v>
      </c>
      <c r="U2265" s="2" t="s">
        <v>59</v>
      </c>
      <c r="V2265" t="str">
        <f>TEXT(tblSales[[#This Row],[Invoice Date]],"mmm")</f>
        <v>Jun</v>
      </c>
      <c r="W2265">
        <f>MONTH(tblSales[[#This Row],[Invoice Date]])</f>
        <v>6</v>
      </c>
      <c r="X2265">
        <f>YEAR(tblSales[[#This Row],[Invoice Date]])</f>
        <v>2024</v>
      </c>
      <c r="Y2265" t="str">
        <f>TEXT(tblSales[[#This Row],[Invoice Date]],"mmm-yyyy")</f>
        <v>Jun-2024</v>
      </c>
      <c r="Z2265" t="str">
        <f>_xlfn.XLOOKUP(tblSales[[#This Row],[Product_ID]],Products!$A:$A,Products!$C:$C,"Women Dresses")</f>
        <v>Footwear</v>
      </c>
      <c r="AA2265" t="str">
        <f>_xlfn.XLOOKUP(tblSales[[#This Row],[Product_ID]],Products!$A:$A,Products!$D:$D,"Unknown")</f>
        <v>Slippers</v>
      </c>
      <c r="AB2265" t="str">
        <f>_xlfn.XLOOKUP(tblSales[[#This Row],[Product_ID]],Products!$A:$A,Products!$E:$E,"Unknown")</f>
        <v>Bata</v>
      </c>
      <c r="AC2265" t="str">
        <f>_xlfn.XLOOKUP(tblSales[[#This Row],[Store_ID]],Stores!$A:$A,Stores!$B:$B,"Unknown")</f>
        <v>TrendMart Vijayawada Mall Kiosk</v>
      </c>
      <c r="AD2265" t="str">
        <f>_xlfn.XLOOKUP(tblSales[[#This Row],[Store_ID]],Stores!$A:$A,Stores!$E:$E,"Unknown")</f>
        <v>South Zone 3</v>
      </c>
      <c r="AE2265" t="str">
        <f>_xlfn.XLOOKUP(tblSales[[#This Row],[Customer_ID]],Customers!$A:$A,Customers!$B:$B,"Unknown")</f>
        <v>Rajesh Bhat</v>
      </c>
      <c r="AF2265" t="str">
        <f>_xlfn.XLOOKUP(tblSales[[#This Row],[Customer_ID]],Customers!$A:$A,Customers!$J:$J,"Unknown")</f>
        <v>Regular</v>
      </c>
      <c r="AG2265" t="str">
        <f>_xlfn.XLOOKUP(tblSales[[#This Row],[Employee_ID]],Employees!$A:$A,Employees!$B:$B,"Unknown")</f>
        <v>Vasanthi Gupta</v>
      </c>
      <c r="AH2265">
        <f>IF(MONTH(tblSales[[#This Row],[Invoice Date]])&gt;=4,MONTH(tblSales[[#This Row],[Invoice Date]]),MONTH(tblSales[[#This Row],[Invoice Date]])+12)</f>
        <v>6</v>
      </c>
      <c r="AI2265" s="8">
        <f>DATE(YEAR(tblSales[[#This Row],[Invoice Date]]),MONTH(tblSales[[#This Row],[Invoice Date]]),1)</f>
        <v>45444</v>
      </c>
      <c r="AJ2265" t="str">
        <f>_xlfn.XLOOKUP(tblSales[[#This Row],[Product_ID]],Products!$A:$A,Products!$B:$B,"Unknown")</f>
        <v>Bata Slippers Wine</v>
      </c>
      <c r="AK2265" s="9">
        <f>IFERROR(tblSales[[#This Row],[Profit]]/tblSales[[#This Row],[Sales Amount]],0)</f>
        <v>0.18274054184146829</v>
      </c>
      <c r="AL2265" t="str">
        <f>IF(tblSales[[#This Row],[Discount %]]&lt;=5,"0-5%",
IF(tblSales[[#This Row],[Discount %]]&lt;=10,"5-10%",
IF(tblSales[[#This Row],[Discount %]]&lt;=15,"10-15%",
IF(tblSales[[#This Row],[Discount %]]&lt;=20,"15-20%","20%+"))))</f>
        <v>5-10%</v>
      </c>
    </row>
    <row r="2266" spans="1:38">
      <c r="A2266" s="2" t="s">
        <v>4240</v>
      </c>
      <c r="B2266" s="11">
        <v>45623</v>
      </c>
      <c r="C2266" s="2" t="s">
        <v>119</v>
      </c>
      <c r="D2266" s="2" t="s">
        <v>614</v>
      </c>
      <c r="E2266" s="2" t="s">
        <v>630</v>
      </c>
      <c r="F2266" s="2" t="s">
        <v>128</v>
      </c>
      <c r="G2266" s="2">
        <v>1</v>
      </c>
      <c r="H2266" s="2">
        <v>2074.11</v>
      </c>
      <c r="I2266" s="2">
        <v>0</v>
      </c>
      <c r="J2266" s="2">
        <v>0</v>
      </c>
      <c r="K2266" s="2">
        <v>12</v>
      </c>
      <c r="L2266" s="2">
        <v>248.89</v>
      </c>
      <c r="M2266" s="2">
        <v>2323</v>
      </c>
      <c r="N2266" s="2">
        <v>1378.38</v>
      </c>
      <c r="O2266" s="2">
        <f t="shared" si="88"/>
        <v>695.7299999999999</v>
      </c>
      <c r="P2266" s="2" t="s">
        <v>28</v>
      </c>
      <c r="Q2266" s="2" t="str">
        <f t="shared" si="87"/>
        <v>Credit Card</v>
      </c>
      <c r="R2266" s="2" t="s">
        <v>20</v>
      </c>
      <c r="S2266" s="2" t="s">
        <v>56</v>
      </c>
      <c r="T2266" s="2" t="s">
        <v>2848</v>
      </c>
      <c r="U2266" s="2" t="s">
        <v>59</v>
      </c>
      <c r="V2266" t="str">
        <f>TEXT(tblSales[[#This Row],[Invoice Date]],"mmm")</f>
        <v>Nov</v>
      </c>
      <c r="W2266">
        <f>MONTH(tblSales[[#This Row],[Invoice Date]])</f>
        <v>11</v>
      </c>
      <c r="X2266">
        <f>YEAR(tblSales[[#This Row],[Invoice Date]])</f>
        <v>2024</v>
      </c>
      <c r="Y2266" t="str">
        <f>TEXT(tblSales[[#This Row],[Invoice Date]],"mmm-yyyy")</f>
        <v>Nov-2024</v>
      </c>
      <c r="Z2266" t="str">
        <f>_xlfn.XLOOKUP(tblSales[[#This Row],[Product_ID]],Products!$A:$A,Products!$C:$C,"Women Dresses")</f>
        <v>Women Sarees</v>
      </c>
      <c r="AA2266" t="str">
        <f>_xlfn.XLOOKUP(tblSales[[#This Row],[Product_ID]],Products!$A:$A,Products!$D:$D,"Unknown")</f>
        <v>Georgette Saree</v>
      </c>
      <c r="AB2266" t="str">
        <f>_xlfn.XLOOKUP(tblSales[[#This Row],[Product_ID]],Products!$A:$A,Products!$E:$E,"Unknown")</f>
        <v>Reebok</v>
      </c>
      <c r="AC2266" t="str">
        <f>_xlfn.XLOOKUP(tblSales[[#This Row],[Store_ID]],Stores!$A:$A,Stores!$B:$B,"Unknown")</f>
        <v>TrendMart Hubballi Standard</v>
      </c>
      <c r="AD2266" t="str">
        <f>_xlfn.XLOOKUP(tblSales[[#This Row],[Store_ID]],Stores!$A:$A,Stores!$E:$E,"Unknown")</f>
        <v>South Zone 2</v>
      </c>
      <c r="AE2266" t="str">
        <f>_xlfn.XLOOKUP(tblSales[[#This Row],[Customer_ID]],Customers!$A:$A,Customers!$B:$B,"Unknown")</f>
        <v>Hari Kamath</v>
      </c>
      <c r="AF2266" t="str">
        <f>_xlfn.XLOOKUP(tblSales[[#This Row],[Customer_ID]],Customers!$A:$A,Customers!$J:$J,"Unknown")</f>
        <v>Platinum</v>
      </c>
      <c r="AG2266" t="str">
        <f>_xlfn.XLOOKUP(tblSales[[#This Row],[Employee_ID]],Employees!$A:$A,Employees!$B:$B,"Unknown")</f>
        <v>Praveen Gupta</v>
      </c>
      <c r="AH2266">
        <f>IF(MONTH(tblSales[[#This Row],[Invoice Date]])&gt;=4,MONTH(tblSales[[#This Row],[Invoice Date]]),MONTH(tblSales[[#This Row],[Invoice Date]])+12)</f>
        <v>11</v>
      </c>
      <c r="AI2266" s="8">
        <f>DATE(YEAR(tblSales[[#This Row],[Invoice Date]]),MONTH(tblSales[[#This Row],[Invoice Date]]),1)</f>
        <v>45597</v>
      </c>
      <c r="AJ2266" t="str">
        <f>_xlfn.XLOOKUP(tblSales[[#This Row],[Product_ID]],Products!$A:$A,Products!$B:$B,"Unknown")</f>
        <v>Reebok Georgette Saree Charcoal</v>
      </c>
      <c r="AK2266" s="9">
        <f>IFERROR(tblSales[[#This Row],[Profit]]/tblSales[[#This Row],[Sales Amount]],0)</f>
        <v>0.29949634093844163</v>
      </c>
      <c r="AL2266" t="str">
        <f>IF(tblSales[[#This Row],[Discount %]]&lt;=5,"0-5%",
IF(tblSales[[#This Row],[Discount %]]&lt;=10,"5-10%",
IF(tblSales[[#This Row],[Discount %]]&lt;=15,"10-15%",
IF(tblSales[[#This Row],[Discount %]]&lt;=20,"15-20%","20%+"))))</f>
        <v>0-5%</v>
      </c>
    </row>
    <row r="2267" spans="1:38">
      <c r="A2267" s="2" t="s">
        <v>4241</v>
      </c>
      <c r="B2267" s="11">
        <v>45679</v>
      </c>
      <c r="C2267" s="2" t="s">
        <v>2963</v>
      </c>
      <c r="D2267" s="2" t="s">
        <v>349</v>
      </c>
      <c r="E2267" s="2" t="s">
        <v>121</v>
      </c>
      <c r="F2267" s="2" t="s">
        <v>134</v>
      </c>
      <c r="G2267" s="2">
        <v>1</v>
      </c>
      <c r="H2267" s="2">
        <v>1263.71</v>
      </c>
      <c r="I2267" s="2">
        <v>10</v>
      </c>
      <c r="J2267" s="2">
        <v>126.37</v>
      </c>
      <c r="K2267" s="2">
        <v>12</v>
      </c>
      <c r="L2267" s="2">
        <v>136.47999999999999</v>
      </c>
      <c r="M2267" s="2">
        <v>1273.82</v>
      </c>
      <c r="N2267" s="2">
        <v>802.64</v>
      </c>
      <c r="O2267" s="2">
        <f t="shared" si="88"/>
        <v>334.69999999999993</v>
      </c>
      <c r="P2267" s="2" t="s">
        <v>32</v>
      </c>
      <c r="Q2267" s="2" t="str">
        <f t="shared" si="87"/>
        <v>UPI</v>
      </c>
      <c r="R2267" s="2" t="s">
        <v>20</v>
      </c>
      <c r="S2267" s="2" t="s">
        <v>56</v>
      </c>
      <c r="T2267" s="2" t="s">
        <v>711</v>
      </c>
      <c r="U2267" s="2" t="s">
        <v>59</v>
      </c>
      <c r="V2267" t="str">
        <f>TEXT(tblSales[[#This Row],[Invoice Date]],"mmm")</f>
        <v>Jan</v>
      </c>
      <c r="W2267">
        <f>MONTH(tblSales[[#This Row],[Invoice Date]])</f>
        <v>1</v>
      </c>
      <c r="X2267">
        <f>YEAR(tblSales[[#This Row],[Invoice Date]])</f>
        <v>2025</v>
      </c>
      <c r="Y2267" t="str">
        <f>TEXT(tblSales[[#This Row],[Invoice Date]],"mmm-yyyy")</f>
        <v>Jan-2025</v>
      </c>
      <c r="Z2267" t="str">
        <f>_xlfn.XLOOKUP(tblSales[[#This Row],[Product_ID]],Products!$A:$A,Products!$C:$C,"Women Dresses")</f>
        <v>Winter Wear</v>
      </c>
      <c r="AA2267" t="str">
        <f>_xlfn.XLOOKUP(tblSales[[#This Row],[Product_ID]],Products!$A:$A,Products!$D:$D,"Unknown")</f>
        <v>Muffler</v>
      </c>
      <c r="AB2267" t="str">
        <f>_xlfn.XLOOKUP(tblSales[[#This Row],[Product_ID]],Products!$A:$A,Products!$E:$E,"Unknown")</f>
        <v>Metro Shoes</v>
      </c>
      <c r="AC2267" t="str">
        <f>_xlfn.XLOOKUP(tblSales[[#This Row],[Store_ID]],Stores!$A:$A,Stores!$B:$B,"Unknown")</f>
        <v>TrendMart Kurnool High Street</v>
      </c>
      <c r="AD2267" t="str">
        <f>_xlfn.XLOOKUP(tblSales[[#This Row],[Store_ID]],Stores!$A:$A,Stores!$E:$E,"Unknown")</f>
        <v>South Zone 3</v>
      </c>
      <c r="AE2267" t="str">
        <f>_xlfn.XLOOKUP(tblSales[[#This Row],[Customer_ID]],Customers!$A:$A,Customers!$B:$B,"Unknown")</f>
        <v>Nandini Chetty</v>
      </c>
      <c r="AF2267" t="str">
        <f>_xlfn.XLOOKUP(tblSales[[#This Row],[Customer_ID]],Customers!$A:$A,Customers!$J:$J,"Unknown")</f>
        <v>Regular</v>
      </c>
      <c r="AG2267" t="str">
        <f>_xlfn.XLOOKUP(tblSales[[#This Row],[Employee_ID]],Employees!$A:$A,Employees!$B:$B,"Unknown")</f>
        <v>Chandran Krishnan</v>
      </c>
      <c r="AH2267">
        <f>IF(MONTH(tblSales[[#This Row],[Invoice Date]])&gt;=4,MONTH(tblSales[[#This Row],[Invoice Date]]),MONTH(tblSales[[#This Row],[Invoice Date]])+12)</f>
        <v>13</v>
      </c>
      <c r="AI2267" s="8">
        <f>DATE(YEAR(tblSales[[#This Row],[Invoice Date]]),MONTH(tblSales[[#This Row],[Invoice Date]]),1)</f>
        <v>45658</v>
      </c>
      <c r="AJ2267" t="str">
        <f>_xlfn.XLOOKUP(tblSales[[#This Row],[Product_ID]],Products!$A:$A,Products!$B:$B,"Unknown")</f>
        <v>Metro Shoes Muffler Olive</v>
      </c>
      <c r="AK2267" s="9">
        <f>IFERROR(tblSales[[#This Row],[Profit]]/tblSales[[#This Row],[Sales Amount]],0)</f>
        <v>0.26275297922783436</v>
      </c>
      <c r="AL2267" t="str">
        <f>IF(tblSales[[#This Row],[Discount %]]&lt;=5,"0-5%",
IF(tblSales[[#This Row],[Discount %]]&lt;=10,"5-10%",
IF(tblSales[[#This Row],[Discount %]]&lt;=15,"10-15%",
IF(tblSales[[#This Row],[Discount %]]&lt;=20,"15-20%","20%+"))))</f>
        <v>5-10%</v>
      </c>
    </row>
    <row r="2268" spans="1:38">
      <c r="A2268" s="2" t="s">
        <v>4242</v>
      </c>
      <c r="B2268" s="11">
        <v>45736</v>
      </c>
      <c r="C2268" s="2" t="s">
        <v>2252</v>
      </c>
      <c r="D2268" s="2" t="s">
        <v>1704</v>
      </c>
      <c r="E2268" s="2" t="s">
        <v>457</v>
      </c>
      <c r="F2268" s="2" t="s">
        <v>204</v>
      </c>
      <c r="G2268" s="2">
        <v>1</v>
      </c>
      <c r="H2268" s="2">
        <v>1372.41</v>
      </c>
      <c r="I2268" s="2">
        <v>0</v>
      </c>
      <c r="J2268" s="2">
        <v>0</v>
      </c>
      <c r="K2268" s="2">
        <v>12</v>
      </c>
      <c r="L2268" s="2">
        <v>164.69</v>
      </c>
      <c r="M2268" s="2">
        <v>1537.1</v>
      </c>
      <c r="N2268" s="2">
        <v>893.89</v>
      </c>
      <c r="O2268" s="2">
        <f t="shared" si="88"/>
        <v>478.51999999999992</v>
      </c>
      <c r="P2268" s="2" t="s">
        <v>29</v>
      </c>
      <c r="Q2268" s="2" t="str">
        <f t="shared" si="87"/>
        <v>Debit Card</v>
      </c>
      <c r="R2268" s="2" t="s">
        <v>20</v>
      </c>
      <c r="S2268" s="2" t="s">
        <v>56</v>
      </c>
      <c r="T2268" s="2" t="s">
        <v>1187</v>
      </c>
      <c r="U2268" s="2" t="s">
        <v>59</v>
      </c>
      <c r="V2268" t="str">
        <f>TEXT(tblSales[[#This Row],[Invoice Date]],"mmm")</f>
        <v>Mar</v>
      </c>
      <c r="W2268">
        <f>MONTH(tblSales[[#This Row],[Invoice Date]])</f>
        <v>3</v>
      </c>
      <c r="X2268">
        <f>YEAR(tblSales[[#This Row],[Invoice Date]])</f>
        <v>2025</v>
      </c>
      <c r="Y2268" t="str">
        <f>TEXT(tblSales[[#This Row],[Invoice Date]],"mmm-yyyy")</f>
        <v>Mar-2025</v>
      </c>
      <c r="Z2268" t="str">
        <f>_xlfn.XLOOKUP(tblSales[[#This Row],[Product_ID]],Products!$A:$A,Products!$C:$C,"Women Dresses")</f>
        <v>Sportswear</v>
      </c>
      <c r="AA2268" t="str">
        <f>_xlfn.XLOOKUP(tblSales[[#This Row],[Product_ID]],Products!$A:$A,Products!$D:$D,"Unknown")</f>
        <v>Track Suit</v>
      </c>
      <c r="AB2268" t="str">
        <f>_xlfn.XLOOKUP(tblSales[[#This Row],[Product_ID]],Products!$A:$A,Products!$E:$E,"Unknown")</f>
        <v>Pantaloons</v>
      </c>
      <c r="AC2268" t="str">
        <f>_xlfn.XLOOKUP(tblSales[[#This Row],[Store_ID]],Stores!$A:$A,Stores!$B:$B,"Unknown")</f>
        <v>TrendMart Kochi High Street</v>
      </c>
      <c r="AD2268" t="str">
        <f>_xlfn.XLOOKUP(tblSales[[#This Row],[Store_ID]],Stores!$A:$A,Stores!$E:$E,"Unknown")</f>
        <v>South Zone 1</v>
      </c>
      <c r="AE2268" t="str">
        <f>_xlfn.XLOOKUP(tblSales[[#This Row],[Customer_ID]],Customers!$A:$A,Customers!$B:$B,"Unknown")</f>
        <v>Chandran Yadav</v>
      </c>
      <c r="AF2268" t="str">
        <f>_xlfn.XLOOKUP(tblSales[[#This Row],[Customer_ID]],Customers!$A:$A,Customers!$J:$J,"Unknown")</f>
        <v>Platinum</v>
      </c>
      <c r="AG2268" t="str">
        <f>_xlfn.XLOOKUP(tblSales[[#This Row],[Employee_ID]],Employees!$A:$A,Employees!$B:$B,"Unknown")</f>
        <v>Logesh Gopalakrishnan</v>
      </c>
      <c r="AH2268">
        <f>IF(MONTH(tblSales[[#This Row],[Invoice Date]])&gt;=4,MONTH(tblSales[[#This Row],[Invoice Date]]),MONTH(tblSales[[#This Row],[Invoice Date]])+12)</f>
        <v>15</v>
      </c>
      <c r="AI2268" s="8">
        <f>DATE(YEAR(tblSales[[#This Row],[Invoice Date]]),MONTH(tblSales[[#This Row],[Invoice Date]]),1)</f>
        <v>45717</v>
      </c>
      <c r="AJ2268" t="str">
        <f>_xlfn.XLOOKUP(tblSales[[#This Row],[Product_ID]],Products!$A:$A,Products!$B:$B,"Unknown")</f>
        <v>Pantaloons Track Suit Brown</v>
      </c>
      <c r="AK2268" s="9">
        <f>IFERROR(tblSales[[#This Row],[Profit]]/tblSales[[#This Row],[Sales Amount]],0)</f>
        <v>0.31131351245852579</v>
      </c>
      <c r="AL2268" t="str">
        <f>IF(tblSales[[#This Row],[Discount %]]&lt;=5,"0-5%",
IF(tblSales[[#This Row],[Discount %]]&lt;=10,"5-10%",
IF(tblSales[[#This Row],[Discount %]]&lt;=15,"10-15%",
IF(tblSales[[#This Row],[Discount %]]&lt;=20,"15-20%","20%+"))))</f>
        <v>0-5%</v>
      </c>
    </row>
    <row r="2269" spans="1:38">
      <c r="A2269" s="2" t="s">
        <v>4243</v>
      </c>
      <c r="B2269" s="11">
        <v>45553</v>
      </c>
      <c r="C2269" s="2" t="s">
        <v>1601</v>
      </c>
      <c r="D2269" s="2" t="s">
        <v>274</v>
      </c>
      <c r="E2269" s="2" t="s">
        <v>1380</v>
      </c>
      <c r="F2269" s="2" t="s">
        <v>122</v>
      </c>
      <c r="G2269" s="2">
        <v>1</v>
      </c>
      <c r="H2269" s="2">
        <v>2505.69</v>
      </c>
      <c r="I2269" s="2">
        <v>5</v>
      </c>
      <c r="J2269" s="2">
        <v>125.28</v>
      </c>
      <c r="K2269" s="2">
        <v>12</v>
      </c>
      <c r="L2269" s="2">
        <v>285.64999999999998</v>
      </c>
      <c r="M2269" s="2">
        <v>2666.06</v>
      </c>
      <c r="N2269" s="2">
        <v>1767.32</v>
      </c>
      <c r="O2269" s="2">
        <f t="shared" si="88"/>
        <v>613.09</v>
      </c>
      <c r="P2269" s="2" t="s">
        <v>32</v>
      </c>
      <c r="Q2269" s="2" t="str">
        <f t="shared" si="87"/>
        <v>UPI</v>
      </c>
      <c r="R2269" s="2" t="s">
        <v>20</v>
      </c>
      <c r="S2269" s="2" t="s">
        <v>56</v>
      </c>
      <c r="T2269" s="2" t="s">
        <v>2476</v>
      </c>
      <c r="U2269" s="2" t="s">
        <v>59</v>
      </c>
      <c r="V2269" t="str">
        <f>TEXT(tblSales[[#This Row],[Invoice Date]],"mmm")</f>
        <v>Sep</v>
      </c>
      <c r="W2269">
        <f>MONTH(tblSales[[#This Row],[Invoice Date]])</f>
        <v>9</v>
      </c>
      <c r="X2269">
        <f>YEAR(tblSales[[#This Row],[Invoice Date]])</f>
        <v>2024</v>
      </c>
      <c r="Y2269" t="str">
        <f>TEXT(tblSales[[#This Row],[Invoice Date]],"mmm-yyyy")</f>
        <v>Sep-2024</v>
      </c>
      <c r="Z2269" t="str">
        <f>_xlfn.XLOOKUP(tblSales[[#This Row],[Product_ID]],Products!$A:$A,Products!$C:$C,"Women Dresses")</f>
        <v>Winter Wear</v>
      </c>
      <c r="AA2269" t="str">
        <f>_xlfn.XLOOKUP(tblSales[[#This Row],[Product_ID]],Products!$A:$A,Products!$D:$D,"Unknown")</f>
        <v>Muffler</v>
      </c>
      <c r="AB2269" t="str">
        <f>_xlfn.XLOOKUP(tblSales[[#This Row],[Product_ID]],Products!$A:$A,Products!$E:$E,"Unknown")</f>
        <v>GRT Jewellers</v>
      </c>
      <c r="AC2269" t="str">
        <f>_xlfn.XLOOKUP(tblSales[[#This Row],[Store_ID]],Stores!$A:$A,Stores!$B:$B,"Unknown")</f>
        <v>TrendMart Alappuzha Mall Kiosk</v>
      </c>
      <c r="AD2269" t="str">
        <f>_xlfn.XLOOKUP(tblSales[[#This Row],[Store_ID]],Stores!$A:$A,Stores!$E:$E,"Unknown")</f>
        <v>South Zone 1</v>
      </c>
      <c r="AE2269" t="str">
        <f>_xlfn.XLOOKUP(tblSales[[#This Row],[Customer_ID]],Customers!$A:$A,Customers!$B:$B,"Unknown")</f>
        <v>Girish Chettiar</v>
      </c>
      <c r="AF2269" t="str">
        <f>_xlfn.XLOOKUP(tblSales[[#This Row],[Customer_ID]],Customers!$A:$A,Customers!$J:$J,"Unknown")</f>
        <v>Regular</v>
      </c>
      <c r="AG2269" t="str">
        <f>_xlfn.XLOOKUP(tblSales[[#This Row],[Employee_ID]],Employees!$A:$A,Employees!$B:$B,"Unknown")</f>
        <v>Rahul Krishnan</v>
      </c>
      <c r="AH2269">
        <f>IF(MONTH(tblSales[[#This Row],[Invoice Date]])&gt;=4,MONTH(tblSales[[#This Row],[Invoice Date]]),MONTH(tblSales[[#This Row],[Invoice Date]])+12)</f>
        <v>9</v>
      </c>
      <c r="AI2269" s="8">
        <f>DATE(YEAR(tblSales[[#This Row],[Invoice Date]]),MONTH(tblSales[[#This Row],[Invoice Date]]),1)</f>
        <v>45536</v>
      </c>
      <c r="AJ2269" t="str">
        <f>_xlfn.XLOOKUP(tblSales[[#This Row],[Product_ID]],Products!$A:$A,Products!$B:$B,"Unknown")</f>
        <v>GRT Jewellers Muffler Charcoal</v>
      </c>
      <c r="AK2269" s="9">
        <f>IFERROR(tblSales[[#This Row],[Profit]]/tblSales[[#This Row],[Sales Amount]],0)</f>
        <v>0.22996106614254744</v>
      </c>
      <c r="AL2269" t="str">
        <f>IF(tblSales[[#This Row],[Discount %]]&lt;=5,"0-5%",
IF(tblSales[[#This Row],[Discount %]]&lt;=10,"5-10%",
IF(tblSales[[#This Row],[Discount %]]&lt;=15,"10-15%",
IF(tblSales[[#This Row],[Discount %]]&lt;=20,"15-20%","20%+"))))</f>
        <v>0-5%</v>
      </c>
    </row>
    <row r="2270" spans="1:38">
      <c r="A2270" s="2" t="s">
        <v>4244</v>
      </c>
      <c r="B2270" s="11">
        <v>45455</v>
      </c>
      <c r="C2270" s="2" t="s">
        <v>380</v>
      </c>
      <c r="D2270" s="2" t="s">
        <v>749</v>
      </c>
      <c r="E2270" s="2" t="s">
        <v>187</v>
      </c>
      <c r="F2270" s="2" t="s">
        <v>350</v>
      </c>
      <c r="G2270" s="2">
        <v>1</v>
      </c>
      <c r="H2270" s="2">
        <v>628.51</v>
      </c>
      <c r="I2270" s="2">
        <v>25</v>
      </c>
      <c r="J2270" s="2">
        <v>157.13</v>
      </c>
      <c r="K2270" s="2">
        <v>5</v>
      </c>
      <c r="L2270" s="2">
        <v>23.57</v>
      </c>
      <c r="M2270" s="2">
        <v>494.95</v>
      </c>
      <c r="N2270" s="2">
        <v>424.76</v>
      </c>
      <c r="O2270" s="2">
        <f t="shared" si="88"/>
        <v>46.62</v>
      </c>
      <c r="P2270" s="2" t="s">
        <v>32</v>
      </c>
      <c r="Q2270" s="2" t="str">
        <f t="shared" si="87"/>
        <v>UPI</v>
      </c>
      <c r="R2270" s="2" t="s">
        <v>20</v>
      </c>
      <c r="S2270" s="2" t="s">
        <v>56</v>
      </c>
      <c r="T2270" s="2" t="s">
        <v>1563</v>
      </c>
      <c r="U2270" s="2" t="s">
        <v>59</v>
      </c>
      <c r="V2270" t="str">
        <f>TEXT(tblSales[[#This Row],[Invoice Date]],"mmm")</f>
        <v>Jun</v>
      </c>
      <c r="W2270">
        <f>MONTH(tblSales[[#This Row],[Invoice Date]])</f>
        <v>6</v>
      </c>
      <c r="X2270">
        <f>YEAR(tblSales[[#This Row],[Invoice Date]])</f>
        <v>2024</v>
      </c>
      <c r="Y2270" t="str">
        <f>TEXT(tblSales[[#This Row],[Invoice Date]],"mmm-yyyy")</f>
        <v>Jun-2024</v>
      </c>
      <c r="Z2270" t="str">
        <f>_xlfn.XLOOKUP(tblSales[[#This Row],[Product_ID]],Products!$A:$A,Products!$C:$C,"Women Dresses")</f>
        <v>Kids Wear</v>
      </c>
      <c r="AA2270" t="str">
        <f>_xlfn.XLOOKUP(tblSales[[#This Row],[Product_ID]],Products!$A:$A,Products!$D:$D,"Unknown")</f>
        <v>Girls Frock</v>
      </c>
      <c r="AB2270" t="str">
        <f>_xlfn.XLOOKUP(tblSales[[#This Row],[Product_ID]],Products!$A:$A,Products!$E:$E,"Unknown")</f>
        <v>Being Human</v>
      </c>
      <c r="AC2270" t="str">
        <f>_xlfn.XLOOKUP(tblSales[[#This Row],[Store_ID]],Stores!$A:$A,Stores!$B:$B,"Unknown")</f>
        <v>TrendMart Tirupati Outlet</v>
      </c>
      <c r="AD2270" t="str">
        <f>_xlfn.XLOOKUP(tblSales[[#This Row],[Store_ID]],Stores!$A:$A,Stores!$E:$E,"Unknown")</f>
        <v>South Zone 3</v>
      </c>
      <c r="AE2270" t="str">
        <f>_xlfn.XLOOKUP(tblSales[[#This Row],[Customer_ID]],Customers!$A:$A,Customers!$B:$B,"Unknown")</f>
        <v>Sandeep Sundaram</v>
      </c>
      <c r="AF2270" t="str">
        <f>_xlfn.XLOOKUP(tblSales[[#This Row],[Customer_ID]],Customers!$A:$A,Customers!$J:$J,"Unknown")</f>
        <v>Regular</v>
      </c>
      <c r="AG2270" t="str">
        <f>_xlfn.XLOOKUP(tblSales[[#This Row],[Employee_ID]],Employees!$A:$A,Employees!$B:$B,"Unknown")</f>
        <v>Chitra Chettiar</v>
      </c>
      <c r="AH2270">
        <f>IF(MONTH(tblSales[[#This Row],[Invoice Date]])&gt;=4,MONTH(tblSales[[#This Row],[Invoice Date]]),MONTH(tblSales[[#This Row],[Invoice Date]])+12)</f>
        <v>6</v>
      </c>
      <c r="AI2270" s="8">
        <f>DATE(YEAR(tblSales[[#This Row],[Invoice Date]]),MONTH(tblSales[[#This Row],[Invoice Date]]),1)</f>
        <v>45444</v>
      </c>
      <c r="AJ2270" t="str">
        <f>_xlfn.XLOOKUP(tblSales[[#This Row],[Product_ID]],Products!$A:$A,Products!$B:$B,"Unknown")</f>
        <v>Being Human Girls Frock Teal</v>
      </c>
      <c r="AK2270" s="9">
        <f>IFERROR(tblSales[[#This Row],[Profit]]/tblSales[[#This Row],[Sales Amount]],0)</f>
        <v>9.4191332457824017E-2</v>
      </c>
      <c r="AL2270" t="str">
        <f>IF(tblSales[[#This Row],[Discount %]]&lt;=5,"0-5%",
IF(tblSales[[#This Row],[Discount %]]&lt;=10,"5-10%",
IF(tblSales[[#This Row],[Discount %]]&lt;=15,"10-15%",
IF(tblSales[[#This Row],[Discount %]]&lt;=20,"15-20%","20%+"))))</f>
        <v>20%+</v>
      </c>
    </row>
    <row r="2271" spans="1:38">
      <c r="A2271" s="2" t="s">
        <v>4245</v>
      </c>
      <c r="B2271" s="11">
        <v>45550</v>
      </c>
      <c r="C2271" s="2" t="s">
        <v>190</v>
      </c>
      <c r="D2271" s="2" t="s">
        <v>2354</v>
      </c>
      <c r="E2271" s="2" t="s">
        <v>1122</v>
      </c>
      <c r="F2271" s="2" t="s">
        <v>182</v>
      </c>
      <c r="G2271" s="2">
        <v>3</v>
      </c>
      <c r="H2271" s="2">
        <v>2037.64</v>
      </c>
      <c r="I2271" s="2">
        <v>0</v>
      </c>
      <c r="J2271" s="2">
        <v>0</v>
      </c>
      <c r="K2271" s="2">
        <v>12</v>
      </c>
      <c r="L2271" s="2">
        <v>733.55</v>
      </c>
      <c r="M2271" s="2">
        <v>6846.47</v>
      </c>
      <c r="N2271" s="2">
        <v>4096.95</v>
      </c>
      <c r="O2271" s="2">
        <f t="shared" si="88"/>
        <v>2015.9700000000005</v>
      </c>
      <c r="P2271" s="2" t="s">
        <v>27</v>
      </c>
      <c r="Q2271" s="2" t="str">
        <f t="shared" si="87"/>
        <v>Cash</v>
      </c>
      <c r="R2271" s="2" t="s">
        <v>20</v>
      </c>
      <c r="S2271" s="2" t="s">
        <v>56</v>
      </c>
      <c r="T2271" s="2" t="s">
        <v>4044</v>
      </c>
      <c r="U2271" s="2" t="s">
        <v>60</v>
      </c>
      <c r="V2271" t="str">
        <f>TEXT(tblSales[[#This Row],[Invoice Date]],"mmm")</f>
        <v>Sep</v>
      </c>
      <c r="W2271">
        <f>MONTH(tblSales[[#This Row],[Invoice Date]])</f>
        <v>9</v>
      </c>
      <c r="X2271">
        <f>YEAR(tblSales[[#This Row],[Invoice Date]])</f>
        <v>2024</v>
      </c>
      <c r="Y2271" t="str">
        <f>TEXT(tblSales[[#This Row],[Invoice Date]],"mmm-yyyy")</f>
        <v>Sep-2024</v>
      </c>
      <c r="Z2271" t="str">
        <f>_xlfn.XLOOKUP(tblSales[[#This Row],[Product_ID]],Products!$A:$A,Products!$C:$C,"Women Dresses")</f>
        <v>Handbags</v>
      </c>
      <c r="AA2271" t="str">
        <f>_xlfn.XLOOKUP(tblSales[[#This Row],[Product_ID]],Products!$A:$A,Products!$D:$D,"Unknown")</f>
        <v>Backpack</v>
      </c>
      <c r="AB2271" t="str">
        <f>_xlfn.XLOOKUP(tblSales[[#This Row],[Product_ID]],Products!$A:$A,Products!$E:$E,"Unknown")</f>
        <v>Allen Solly</v>
      </c>
      <c r="AC2271" t="str">
        <f>_xlfn.XLOOKUP(tblSales[[#This Row],[Store_ID]],Stores!$A:$A,Stores!$B:$B,"Unknown")</f>
        <v>TrendMart Chennai Standard</v>
      </c>
      <c r="AD2271" t="str">
        <f>_xlfn.XLOOKUP(tblSales[[#This Row],[Store_ID]],Stores!$A:$A,Stores!$E:$E,"Unknown")</f>
        <v>South Zone 1</v>
      </c>
      <c r="AE2271" t="str">
        <f>_xlfn.XLOOKUP(tblSales[[#This Row],[Customer_ID]],Customers!$A:$A,Customers!$B:$B,"Unknown")</f>
        <v>Siddharth Singh</v>
      </c>
      <c r="AF2271" t="str">
        <f>_xlfn.XLOOKUP(tblSales[[#This Row],[Customer_ID]],Customers!$A:$A,Customers!$J:$J,"Unknown")</f>
        <v>Regular</v>
      </c>
      <c r="AG2271" t="str">
        <f>_xlfn.XLOOKUP(tblSales[[#This Row],[Employee_ID]],Employees!$A:$A,Employees!$B:$B,"Unknown")</f>
        <v>Girish Sundaram</v>
      </c>
      <c r="AH2271">
        <f>IF(MONTH(tblSales[[#This Row],[Invoice Date]])&gt;=4,MONTH(tblSales[[#This Row],[Invoice Date]]),MONTH(tblSales[[#This Row],[Invoice Date]])+12)</f>
        <v>9</v>
      </c>
      <c r="AI2271" s="8">
        <f>DATE(YEAR(tblSales[[#This Row],[Invoice Date]]),MONTH(tblSales[[#This Row],[Invoice Date]]),1)</f>
        <v>45536</v>
      </c>
      <c r="AJ2271" t="str">
        <f>_xlfn.XLOOKUP(tblSales[[#This Row],[Product_ID]],Products!$A:$A,Products!$B:$B,"Unknown")</f>
        <v>Allen Solly Backpack Grey</v>
      </c>
      <c r="AK2271" s="9">
        <f>IFERROR(tblSales[[#This Row],[Profit]]/tblSales[[#This Row],[Sales Amount]],0)</f>
        <v>0.2944539302735571</v>
      </c>
      <c r="AL2271" t="str">
        <f>IF(tblSales[[#This Row],[Discount %]]&lt;=5,"0-5%",
IF(tblSales[[#This Row],[Discount %]]&lt;=10,"5-10%",
IF(tblSales[[#This Row],[Discount %]]&lt;=15,"10-15%",
IF(tblSales[[#This Row],[Discount %]]&lt;=20,"15-20%","20%+"))))</f>
        <v>0-5%</v>
      </c>
    </row>
    <row r="2272" spans="1:38">
      <c r="A2272" s="2" t="s">
        <v>4246</v>
      </c>
      <c r="B2272" s="11">
        <v>45610</v>
      </c>
      <c r="C2272" s="2" t="s">
        <v>3472</v>
      </c>
      <c r="D2272" s="2" t="s">
        <v>762</v>
      </c>
      <c r="E2272" s="2" t="s">
        <v>109</v>
      </c>
      <c r="F2272" s="2" t="s">
        <v>227</v>
      </c>
      <c r="G2272" s="2">
        <v>5</v>
      </c>
      <c r="H2272" s="2">
        <v>637.41</v>
      </c>
      <c r="I2272" s="2">
        <v>15</v>
      </c>
      <c r="J2272" s="2">
        <v>478.06</v>
      </c>
      <c r="K2272" s="2">
        <v>5</v>
      </c>
      <c r="L2272" s="2">
        <v>135.44999999999999</v>
      </c>
      <c r="M2272" s="2">
        <v>2844.44</v>
      </c>
      <c r="N2272" s="2">
        <v>1823.05</v>
      </c>
      <c r="O2272" s="2">
        <f t="shared" si="88"/>
        <v>885.94</v>
      </c>
      <c r="P2272" s="2" t="s">
        <v>27</v>
      </c>
      <c r="Q2272" s="2" t="str">
        <f t="shared" si="87"/>
        <v>Cash</v>
      </c>
      <c r="R2272" s="2" t="s">
        <v>21</v>
      </c>
      <c r="S2272" s="2" t="s">
        <v>56</v>
      </c>
      <c r="T2272" s="2" t="s">
        <v>3881</v>
      </c>
      <c r="U2272" s="2" t="s">
        <v>59</v>
      </c>
      <c r="V2272" t="str">
        <f>TEXT(tblSales[[#This Row],[Invoice Date]],"mmm")</f>
        <v>Nov</v>
      </c>
      <c r="W2272">
        <f>MONTH(tblSales[[#This Row],[Invoice Date]])</f>
        <v>11</v>
      </c>
      <c r="X2272">
        <f>YEAR(tblSales[[#This Row],[Invoice Date]])</f>
        <v>2024</v>
      </c>
      <c r="Y2272" t="str">
        <f>TEXT(tblSales[[#This Row],[Invoice Date]],"mmm-yyyy")</f>
        <v>Nov-2024</v>
      </c>
      <c r="Z2272" t="str">
        <f>_xlfn.XLOOKUP(tblSales[[#This Row],[Product_ID]],Products!$A:$A,Products!$C:$C,"Women Dresses")</f>
        <v>Men T-Shirts</v>
      </c>
      <c r="AA2272" t="str">
        <f>_xlfn.XLOOKUP(tblSales[[#This Row],[Product_ID]],Products!$A:$A,Products!$D:$D,"Unknown")</f>
        <v>Polo</v>
      </c>
      <c r="AB2272" t="str">
        <f>_xlfn.XLOOKUP(tblSales[[#This Row],[Product_ID]],Products!$A:$A,Products!$E:$E,"Unknown")</f>
        <v>Woodland</v>
      </c>
      <c r="AC2272" t="str">
        <f>_xlfn.XLOOKUP(tblSales[[#This Row],[Store_ID]],Stores!$A:$A,Stores!$B:$B,"Unknown")</f>
        <v>TrendMart Vellore Standard</v>
      </c>
      <c r="AD2272" t="str">
        <f>_xlfn.XLOOKUP(tblSales[[#This Row],[Store_ID]],Stores!$A:$A,Stores!$E:$E,"Unknown")</f>
        <v>South Zone 1</v>
      </c>
      <c r="AE2272" t="str">
        <f>_xlfn.XLOOKUP(tblSales[[#This Row],[Customer_ID]],Customers!$A:$A,Customers!$B:$B,"Unknown")</f>
        <v>Janani Nair</v>
      </c>
      <c r="AF2272" t="str">
        <f>_xlfn.XLOOKUP(tblSales[[#This Row],[Customer_ID]],Customers!$A:$A,Customers!$J:$J,"Unknown")</f>
        <v>Silver</v>
      </c>
      <c r="AG2272" t="str">
        <f>_xlfn.XLOOKUP(tblSales[[#This Row],[Employee_ID]],Employees!$A:$A,Employees!$B:$B,"Unknown")</f>
        <v>Ishwarya Shetty</v>
      </c>
      <c r="AH2272">
        <f>IF(MONTH(tblSales[[#This Row],[Invoice Date]])&gt;=4,MONTH(tblSales[[#This Row],[Invoice Date]]),MONTH(tblSales[[#This Row],[Invoice Date]])+12)</f>
        <v>11</v>
      </c>
      <c r="AI2272" s="8">
        <f>DATE(YEAR(tblSales[[#This Row],[Invoice Date]]),MONTH(tblSales[[#This Row],[Invoice Date]]),1)</f>
        <v>45597</v>
      </c>
      <c r="AJ2272" t="str">
        <f>_xlfn.XLOOKUP(tblSales[[#This Row],[Product_ID]],Products!$A:$A,Products!$B:$B,"Unknown")</f>
        <v>Woodland Polo Purple</v>
      </c>
      <c r="AK2272" s="9">
        <f>IFERROR(tblSales[[#This Row],[Profit]]/tblSales[[#This Row],[Sales Amount]],0)</f>
        <v>0.31146376791213737</v>
      </c>
      <c r="AL2272" t="str">
        <f>IF(tblSales[[#This Row],[Discount %]]&lt;=5,"0-5%",
IF(tblSales[[#This Row],[Discount %]]&lt;=10,"5-10%",
IF(tblSales[[#This Row],[Discount %]]&lt;=15,"10-15%",
IF(tblSales[[#This Row],[Discount %]]&lt;=20,"15-20%","20%+"))))</f>
        <v>10-15%</v>
      </c>
    </row>
    <row r="2273" spans="1:38">
      <c r="A2273" s="2" t="s">
        <v>4247</v>
      </c>
      <c r="B2273" s="11">
        <v>45734</v>
      </c>
      <c r="C2273" s="2" t="s">
        <v>2885</v>
      </c>
      <c r="D2273" s="2" t="s">
        <v>1642</v>
      </c>
      <c r="E2273" s="2" t="s">
        <v>1412</v>
      </c>
      <c r="F2273" s="2" t="s">
        <v>475</v>
      </c>
      <c r="G2273" s="2">
        <v>2</v>
      </c>
      <c r="H2273" s="2">
        <v>869.91</v>
      </c>
      <c r="I2273" s="2">
        <v>0</v>
      </c>
      <c r="J2273" s="2">
        <v>0</v>
      </c>
      <c r="K2273" s="2">
        <v>5</v>
      </c>
      <c r="L2273" s="2">
        <v>86.99</v>
      </c>
      <c r="M2273" s="2">
        <v>1826.81</v>
      </c>
      <c r="N2273" s="2">
        <v>962.6</v>
      </c>
      <c r="O2273" s="2">
        <f t="shared" si="88"/>
        <v>777.21999999999991</v>
      </c>
      <c r="P2273" s="2" t="s">
        <v>27</v>
      </c>
      <c r="Q2273" s="2" t="str">
        <f t="shared" si="87"/>
        <v>Cash</v>
      </c>
      <c r="R2273" s="2" t="s">
        <v>21</v>
      </c>
      <c r="S2273" s="2" t="s">
        <v>56</v>
      </c>
      <c r="T2273" s="2" t="s">
        <v>1135</v>
      </c>
      <c r="U2273" s="2" t="s">
        <v>59</v>
      </c>
      <c r="V2273" t="str">
        <f>TEXT(tblSales[[#This Row],[Invoice Date]],"mmm")</f>
        <v>Mar</v>
      </c>
      <c r="W2273">
        <f>MONTH(tblSales[[#This Row],[Invoice Date]])</f>
        <v>3</v>
      </c>
      <c r="X2273">
        <f>YEAR(tblSales[[#This Row],[Invoice Date]])</f>
        <v>2025</v>
      </c>
      <c r="Y2273" t="str">
        <f>TEXT(tblSales[[#This Row],[Invoice Date]],"mmm-yyyy")</f>
        <v>Mar-2025</v>
      </c>
      <c r="Z2273" t="str">
        <f>_xlfn.XLOOKUP(tblSales[[#This Row],[Product_ID]],Products!$A:$A,Products!$C:$C,"Women Dresses")</f>
        <v>Accessories</v>
      </c>
      <c r="AA2273" t="str">
        <f>_xlfn.XLOOKUP(tblSales[[#This Row],[Product_ID]],Products!$A:$A,Products!$D:$D,"Unknown")</f>
        <v>Sunglasses</v>
      </c>
      <c r="AB2273" t="str">
        <f>_xlfn.XLOOKUP(tblSales[[#This Row],[Product_ID]],Products!$A:$A,Products!$E:$E,"Unknown")</f>
        <v>Missing Brand Name</v>
      </c>
      <c r="AC2273" t="str">
        <f>_xlfn.XLOOKUP(tblSales[[#This Row],[Store_ID]],Stores!$A:$A,Stores!$B:$B,"Unknown")</f>
        <v>TrendMart Kozhikode Mall Kiosk</v>
      </c>
      <c r="AD2273" t="str">
        <f>_xlfn.XLOOKUP(tblSales[[#This Row],[Store_ID]],Stores!$A:$A,Stores!$E:$E,"Unknown")</f>
        <v>South Zone 1</v>
      </c>
      <c r="AE2273" t="str">
        <f>_xlfn.XLOOKUP(tblSales[[#This Row],[Customer_ID]],Customers!$A:$A,Customers!$B:$B,"Unknown")</f>
        <v>Pooja Ramachandran</v>
      </c>
      <c r="AF2273" t="str">
        <f>_xlfn.XLOOKUP(tblSales[[#This Row],[Customer_ID]],Customers!$A:$A,Customers!$J:$J,"Unknown")</f>
        <v>Platinum</v>
      </c>
      <c r="AG2273" t="str">
        <f>_xlfn.XLOOKUP(tblSales[[#This Row],[Employee_ID]],Employees!$A:$A,Employees!$B:$B,"Unknown")</f>
        <v>Arjun Krishnan</v>
      </c>
      <c r="AH2273">
        <f>IF(MONTH(tblSales[[#This Row],[Invoice Date]])&gt;=4,MONTH(tblSales[[#This Row],[Invoice Date]]),MONTH(tblSales[[#This Row],[Invoice Date]])+12)</f>
        <v>15</v>
      </c>
      <c r="AI2273" s="8">
        <f>DATE(YEAR(tblSales[[#This Row],[Invoice Date]]),MONTH(tblSales[[#This Row],[Invoice Date]]),1)</f>
        <v>45717</v>
      </c>
      <c r="AJ2273" t="str">
        <f>_xlfn.XLOOKUP(tblSales[[#This Row],[Product_ID]],Products!$A:$A,Products!$B:$B,"Unknown")</f>
        <v>Kalyan Silks Sunglasses Black</v>
      </c>
      <c r="AK2273" s="9">
        <f>IFERROR(tblSales[[#This Row],[Profit]]/tblSales[[#This Row],[Sales Amount]],0)</f>
        <v>0.42545201745118538</v>
      </c>
      <c r="AL2273" t="str">
        <f>IF(tblSales[[#This Row],[Discount %]]&lt;=5,"0-5%",
IF(tblSales[[#This Row],[Discount %]]&lt;=10,"5-10%",
IF(tblSales[[#This Row],[Discount %]]&lt;=15,"10-15%",
IF(tblSales[[#This Row],[Discount %]]&lt;=20,"15-20%","20%+"))))</f>
        <v>0-5%</v>
      </c>
    </row>
    <row r="2274" spans="1:38">
      <c r="A2274" s="2" t="s">
        <v>4248</v>
      </c>
      <c r="B2274" s="11">
        <v>45691</v>
      </c>
      <c r="C2274" s="2" t="s">
        <v>2603</v>
      </c>
      <c r="D2274" s="2" t="s">
        <v>881</v>
      </c>
      <c r="E2274" s="2" t="s">
        <v>394</v>
      </c>
      <c r="F2274" s="2" t="s">
        <v>161</v>
      </c>
      <c r="G2274" s="2">
        <v>2</v>
      </c>
      <c r="H2274" s="2">
        <v>1398.45</v>
      </c>
      <c r="I2274" s="2">
        <v>25</v>
      </c>
      <c r="J2274" s="2">
        <v>699.23</v>
      </c>
      <c r="K2274" s="2">
        <v>12</v>
      </c>
      <c r="L2274" s="2">
        <v>251.72</v>
      </c>
      <c r="M2274" s="2">
        <v>2349.39</v>
      </c>
      <c r="N2274" s="2">
        <v>2041.8</v>
      </c>
      <c r="O2274" s="2">
        <f t="shared" si="88"/>
        <v>55.869999999999919</v>
      </c>
      <c r="P2274" s="2" t="s">
        <v>27</v>
      </c>
      <c r="Q2274" s="2" t="str">
        <f t="shared" si="87"/>
        <v>Cash</v>
      </c>
      <c r="R2274" s="2" t="s">
        <v>20</v>
      </c>
      <c r="S2274" s="2" t="s">
        <v>56</v>
      </c>
      <c r="T2274" s="2" t="s">
        <v>3207</v>
      </c>
      <c r="U2274" s="2" t="s">
        <v>59</v>
      </c>
      <c r="V2274" t="str">
        <f>TEXT(tblSales[[#This Row],[Invoice Date]],"mmm")</f>
        <v>Feb</v>
      </c>
      <c r="W2274">
        <f>MONTH(tblSales[[#This Row],[Invoice Date]])</f>
        <v>2</v>
      </c>
      <c r="X2274">
        <f>YEAR(tblSales[[#This Row],[Invoice Date]])</f>
        <v>2025</v>
      </c>
      <c r="Y2274" t="str">
        <f>TEXT(tblSales[[#This Row],[Invoice Date]],"mmm-yyyy")</f>
        <v>Feb-2025</v>
      </c>
      <c r="Z2274" t="str">
        <f>_xlfn.XLOOKUP(tblSales[[#This Row],[Product_ID]],Products!$A:$A,Products!$C:$C,"Women Dresses")</f>
        <v>Women Sarees</v>
      </c>
      <c r="AA2274" t="str">
        <f>_xlfn.XLOOKUP(tblSales[[#This Row],[Product_ID]],Products!$A:$A,Products!$D:$D,"Unknown")</f>
        <v>Georgette Saree</v>
      </c>
      <c r="AB2274" t="str">
        <f>_xlfn.XLOOKUP(tblSales[[#This Row],[Product_ID]],Products!$A:$A,Products!$E:$E,"Unknown")</f>
        <v>Jack &amp; Jones</v>
      </c>
      <c r="AC2274" t="str">
        <f>_xlfn.XLOOKUP(tblSales[[#This Row],[Store_ID]],Stores!$A:$A,Stores!$B:$B,"Unknown")</f>
        <v>TrendMart Thoothukudi High Street</v>
      </c>
      <c r="AD2274" t="str">
        <f>_xlfn.XLOOKUP(tblSales[[#This Row],[Store_ID]],Stores!$A:$A,Stores!$E:$E,"Unknown")</f>
        <v>South Zone 1</v>
      </c>
      <c r="AE2274" t="str">
        <f>_xlfn.XLOOKUP(tblSales[[#This Row],[Customer_ID]],Customers!$A:$A,Customers!$B:$B,"Unknown")</f>
        <v>Chidambaram Naidu</v>
      </c>
      <c r="AF2274" t="str">
        <f>_xlfn.XLOOKUP(tblSales[[#This Row],[Customer_ID]],Customers!$A:$A,Customers!$J:$J,"Unknown")</f>
        <v>Platinum</v>
      </c>
      <c r="AG2274" t="str">
        <f>_xlfn.XLOOKUP(tblSales[[#This Row],[Employee_ID]],Employees!$A:$A,Employees!$B:$B,"Unknown")</f>
        <v>Chandra Reddy</v>
      </c>
      <c r="AH2274">
        <f>IF(MONTH(tblSales[[#This Row],[Invoice Date]])&gt;=4,MONTH(tblSales[[#This Row],[Invoice Date]]),MONTH(tblSales[[#This Row],[Invoice Date]])+12)</f>
        <v>14</v>
      </c>
      <c r="AI2274" s="8">
        <f>DATE(YEAR(tblSales[[#This Row],[Invoice Date]]),MONTH(tblSales[[#This Row],[Invoice Date]]),1)</f>
        <v>45689</v>
      </c>
      <c r="AJ2274" t="str">
        <f>_xlfn.XLOOKUP(tblSales[[#This Row],[Product_ID]],Products!$A:$A,Products!$B:$B,"Unknown")</f>
        <v>Jack &amp; Jones Georgette Saree Sky Blue</v>
      </c>
      <c r="AK2274" s="9">
        <f>IFERROR(tblSales[[#This Row],[Profit]]/tblSales[[#This Row],[Sales Amount]],0)</f>
        <v>2.3780640932327082E-2</v>
      </c>
      <c r="AL2274" t="str">
        <f>IF(tblSales[[#This Row],[Discount %]]&lt;=5,"0-5%",
IF(tblSales[[#This Row],[Discount %]]&lt;=10,"5-10%",
IF(tblSales[[#This Row],[Discount %]]&lt;=15,"10-15%",
IF(tblSales[[#This Row],[Discount %]]&lt;=20,"15-20%","20%+"))))</f>
        <v>20%+</v>
      </c>
    </row>
    <row r="2275" spans="1:38">
      <c r="A2275" s="2" t="s">
        <v>4249</v>
      </c>
      <c r="B2275" s="11">
        <v>45696</v>
      </c>
      <c r="C2275" s="2" t="s">
        <v>1329</v>
      </c>
      <c r="D2275" s="2" t="s">
        <v>634</v>
      </c>
      <c r="E2275" s="2" t="s">
        <v>314</v>
      </c>
      <c r="F2275" s="2" t="s">
        <v>238</v>
      </c>
      <c r="G2275" s="2">
        <v>2</v>
      </c>
      <c r="H2275" s="2">
        <v>802.94</v>
      </c>
      <c r="I2275" s="2">
        <v>30</v>
      </c>
      <c r="J2275" s="2">
        <v>481.76</v>
      </c>
      <c r="K2275" s="2">
        <v>5</v>
      </c>
      <c r="L2275" s="2">
        <v>56.21</v>
      </c>
      <c r="M2275" s="2">
        <v>1180.33</v>
      </c>
      <c r="N2275" s="2">
        <v>1182.76</v>
      </c>
      <c r="O2275" s="2">
        <f t="shared" si="88"/>
        <v>-58.640000000000065</v>
      </c>
      <c r="P2275" s="2" t="s">
        <v>32</v>
      </c>
      <c r="Q2275" s="2" t="str">
        <f t="shared" si="87"/>
        <v>UPI</v>
      </c>
      <c r="R2275" s="2" t="s">
        <v>20</v>
      </c>
      <c r="S2275" s="2" t="s">
        <v>56</v>
      </c>
      <c r="T2275" s="2" t="s">
        <v>1885</v>
      </c>
      <c r="U2275" s="2" t="s">
        <v>60</v>
      </c>
      <c r="V2275" t="str">
        <f>TEXT(tblSales[[#This Row],[Invoice Date]],"mmm")</f>
        <v>Feb</v>
      </c>
      <c r="W2275">
        <f>MONTH(tblSales[[#This Row],[Invoice Date]])</f>
        <v>2</v>
      </c>
      <c r="X2275">
        <f>YEAR(tblSales[[#This Row],[Invoice Date]])</f>
        <v>2025</v>
      </c>
      <c r="Y2275" t="str">
        <f>TEXT(tblSales[[#This Row],[Invoice Date]],"mmm-yyyy")</f>
        <v>Feb-2025</v>
      </c>
      <c r="Z2275" t="str">
        <f>_xlfn.XLOOKUP(tblSales[[#This Row],[Product_ID]],Products!$A:$A,Products!$C:$C,"Women Dresses")</f>
        <v>Kids Wear</v>
      </c>
      <c r="AA2275" t="str">
        <f>_xlfn.XLOOKUP(tblSales[[#This Row],[Product_ID]],Products!$A:$A,Products!$D:$D,"Unknown")</f>
        <v>Girls Frock</v>
      </c>
      <c r="AB2275" t="str">
        <f>_xlfn.XLOOKUP(tblSales[[#This Row],[Product_ID]],Products!$A:$A,Products!$E:$E,"Unknown")</f>
        <v>Libas</v>
      </c>
      <c r="AC2275" t="str">
        <f>_xlfn.XLOOKUP(tblSales[[#This Row],[Store_ID]],Stores!$A:$A,Stores!$B:$B,"Unknown")</f>
        <v>TrendMart Thiruvananthapuram Standard</v>
      </c>
      <c r="AD2275" t="str">
        <f>_xlfn.XLOOKUP(tblSales[[#This Row],[Store_ID]],Stores!$A:$A,Stores!$E:$E,"Unknown")</f>
        <v>South Zone 1</v>
      </c>
      <c r="AE2275" t="str">
        <f>_xlfn.XLOOKUP(tblSales[[#This Row],[Customer_ID]],Customers!$A:$A,Customers!$B:$B,"Unknown")</f>
        <v>Padma Gopalakrishnan</v>
      </c>
      <c r="AF2275" t="str">
        <f>_xlfn.XLOOKUP(tblSales[[#This Row],[Customer_ID]],Customers!$A:$A,Customers!$J:$J,"Unknown")</f>
        <v>Silver</v>
      </c>
      <c r="AG2275" t="str">
        <f>_xlfn.XLOOKUP(tblSales[[#This Row],[Employee_ID]],Employees!$A:$A,Employees!$B:$B,"Unknown")</f>
        <v>Dhruv Mishra</v>
      </c>
      <c r="AH2275">
        <f>IF(MONTH(tblSales[[#This Row],[Invoice Date]])&gt;=4,MONTH(tblSales[[#This Row],[Invoice Date]]),MONTH(tblSales[[#This Row],[Invoice Date]])+12)</f>
        <v>14</v>
      </c>
      <c r="AI2275" s="8">
        <f>DATE(YEAR(tblSales[[#This Row],[Invoice Date]]),MONTH(tblSales[[#This Row],[Invoice Date]]),1)</f>
        <v>45689</v>
      </c>
      <c r="AJ2275" t="str">
        <f>_xlfn.XLOOKUP(tblSales[[#This Row],[Product_ID]],Products!$A:$A,Products!$B:$B,"Unknown")</f>
        <v>Libas Girls Frock Sky Blue</v>
      </c>
      <c r="AK2275" s="9">
        <f>IFERROR(tblSales[[#This Row],[Profit]]/tblSales[[#This Row],[Sales Amount]],0)</f>
        <v>-4.9681021409266959E-2</v>
      </c>
      <c r="AL2275" t="str">
        <f>IF(tblSales[[#This Row],[Discount %]]&lt;=5,"0-5%",
IF(tblSales[[#This Row],[Discount %]]&lt;=10,"5-10%",
IF(tblSales[[#This Row],[Discount %]]&lt;=15,"10-15%",
IF(tblSales[[#This Row],[Discount %]]&lt;=20,"15-20%","20%+"))))</f>
        <v>20%+</v>
      </c>
    </row>
    <row r="2276" spans="1:38">
      <c r="A2276" s="2" t="s">
        <v>4250</v>
      </c>
      <c r="B2276" s="11">
        <v>45697</v>
      </c>
      <c r="C2276" s="2" t="s">
        <v>720</v>
      </c>
      <c r="D2276" s="2" t="s">
        <v>191</v>
      </c>
      <c r="E2276" s="2" t="s">
        <v>615</v>
      </c>
      <c r="F2276" s="2" t="s">
        <v>458</v>
      </c>
      <c r="G2276" s="2">
        <v>3</v>
      </c>
      <c r="H2276" s="2">
        <v>816.55</v>
      </c>
      <c r="I2276" s="2">
        <v>15</v>
      </c>
      <c r="J2276" s="2">
        <v>367.45</v>
      </c>
      <c r="K2276" s="2">
        <v>5</v>
      </c>
      <c r="L2276" s="2">
        <v>104.11</v>
      </c>
      <c r="M2276" s="2">
        <v>2186.31</v>
      </c>
      <c r="N2276" s="2">
        <v>1604.43</v>
      </c>
      <c r="O2276" s="2">
        <f t="shared" si="88"/>
        <v>477.76999999999987</v>
      </c>
      <c r="P2276" s="2" t="s">
        <v>29</v>
      </c>
      <c r="Q2276" s="2" t="str">
        <f t="shared" si="87"/>
        <v>Debit Card</v>
      </c>
      <c r="R2276" s="2" t="s">
        <v>20</v>
      </c>
      <c r="S2276" s="2" t="s">
        <v>56</v>
      </c>
      <c r="T2276" s="2" t="s">
        <v>612</v>
      </c>
      <c r="U2276" s="2" t="s">
        <v>60</v>
      </c>
      <c r="V2276" t="str">
        <f>TEXT(tblSales[[#This Row],[Invoice Date]],"mmm")</f>
        <v>Feb</v>
      </c>
      <c r="W2276">
        <f>MONTH(tblSales[[#This Row],[Invoice Date]])</f>
        <v>2</v>
      </c>
      <c r="X2276">
        <f>YEAR(tblSales[[#This Row],[Invoice Date]])</f>
        <v>2025</v>
      </c>
      <c r="Y2276" t="str">
        <f>TEXT(tblSales[[#This Row],[Invoice Date]],"mmm-yyyy")</f>
        <v>Feb-2025</v>
      </c>
      <c r="Z2276" t="str">
        <f>_xlfn.XLOOKUP(tblSales[[#This Row],[Product_ID]],Products!$A:$A,Products!$C:$C,"Women Dresses")</f>
        <v>Women Tops</v>
      </c>
      <c r="AA2276" t="str">
        <f>_xlfn.XLOOKUP(tblSales[[#This Row],[Product_ID]],Products!$A:$A,Products!$D:$D,"Unknown")</f>
        <v>Casual Top</v>
      </c>
      <c r="AB2276" t="str">
        <f>_xlfn.XLOOKUP(tblSales[[#This Row],[Product_ID]],Products!$A:$A,Products!$E:$E,"Unknown")</f>
        <v>US Polo Assn</v>
      </c>
      <c r="AC2276" t="str">
        <f>_xlfn.XLOOKUP(tblSales[[#This Row],[Store_ID]],Stores!$A:$A,Stores!$B:$B,"Unknown")</f>
        <v>TrendMart Hyderabad Mall Kiosk</v>
      </c>
      <c r="AD2276" t="str">
        <f>_xlfn.XLOOKUP(tblSales[[#This Row],[Store_ID]],Stores!$A:$A,Stores!$E:$E,"Unknown")</f>
        <v>South Zone 2</v>
      </c>
      <c r="AE2276" t="str">
        <f>_xlfn.XLOOKUP(tblSales[[#This Row],[Customer_ID]],Customers!$A:$A,Customers!$B:$B,"Unknown")</f>
        <v>Naveen Subramaniam</v>
      </c>
      <c r="AF2276" t="str">
        <f>_xlfn.XLOOKUP(tblSales[[#This Row],[Customer_ID]],Customers!$A:$A,Customers!$J:$J,"Unknown")</f>
        <v>Regular</v>
      </c>
      <c r="AG2276" t="str">
        <f>_xlfn.XLOOKUP(tblSales[[#This Row],[Employee_ID]],Employees!$A:$A,Employees!$B:$B,"Unknown")</f>
        <v>Anil Reddy</v>
      </c>
      <c r="AH2276">
        <f>IF(MONTH(tblSales[[#This Row],[Invoice Date]])&gt;=4,MONTH(tblSales[[#This Row],[Invoice Date]]),MONTH(tblSales[[#This Row],[Invoice Date]])+12)</f>
        <v>14</v>
      </c>
      <c r="AI2276" s="8">
        <f>DATE(YEAR(tblSales[[#This Row],[Invoice Date]]),MONTH(tblSales[[#This Row],[Invoice Date]]),1)</f>
        <v>45689</v>
      </c>
      <c r="AJ2276" t="str">
        <f>_xlfn.XLOOKUP(tblSales[[#This Row],[Product_ID]],Products!$A:$A,Products!$B:$B,"Unknown")</f>
        <v>US Polo Assn Casual Top Sky Blue</v>
      </c>
      <c r="AK2276" s="9">
        <f>IFERROR(tblSales[[#This Row],[Profit]]/tblSales[[#This Row],[Sales Amount]],0)</f>
        <v>0.21852802210116584</v>
      </c>
      <c r="AL2276" t="str">
        <f>IF(tblSales[[#This Row],[Discount %]]&lt;=5,"0-5%",
IF(tblSales[[#This Row],[Discount %]]&lt;=10,"5-10%",
IF(tblSales[[#This Row],[Discount %]]&lt;=15,"10-15%",
IF(tblSales[[#This Row],[Discount %]]&lt;=20,"15-20%","20%+"))))</f>
        <v>10-15%</v>
      </c>
    </row>
    <row r="2277" spans="1:38">
      <c r="A2277" s="2" t="s">
        <v>4251</v>
      </c>
      <c r="B2277" s="11">
        <v>45391</v>
      </c>
      <c r="C2277" s="2" t="s">
        <v>2950</v>
      </c>
      <c r="D2277" s="2" t="s">
        <v>1604</v>
      </c>
      <c r="E2277" s="2" t="s">
        <v>583</v>
      </c>
      <c r="F2277" s="2" t="s">
        <v>475</v>
      </c>
      <c r="G2277" s="2">
        <v>2</v>
      </c>
      <c r="H2277" s="2">
        <v>1248.3900000000001</v>
      </c>
      <c r="I2277" s="2">
        <v>30</v>
      </c>
      <c r="J2277" s="2">
        <v>749.03</v>
      </c>
      <c r="K2277" s="2">
        <v>12</v>
      </c>
      <c r="L2277" s="2">
        <v>209.73</v>
      </c>
      <c r="M2277" s="2">
        <v>1957.48</v>
      </c>
      <c r="N2277" s="2">
        <v>1758.96</v>
      </c>
      <c r="O2277" s="2">
        <f t="shared" si="88"/>
        <v>-11.210000000000008</v>
      </c>
      <c r="P2277" s="2" t="s">
        <v>29</v>
      </c>
      <c r="Q2277" s="2" t="str">
        <f t="shared" si="87"/>
        <v>Debit Card</v>
      </c>
      <c r="R2277" s="2" t="s">
        <v>21</v>
      </c>
      <c r="S2277" s="2" t="s">
        <v>56</v>
      </c>
      <c r="T2277" s="2" t="s">
        <v>334</v>
      </c>
      <c r="U2277" s="2" t="s">
        <v>59</v>
      </c>
      <c r="V2277" t="str">
        <f>TEXT(tblSales[[#This Row],[Invoice Date]],"mmm")</f>
        <v>Apr</v>
      </c>
      <c r="W2277">
        <f>MONTH(tblSales[[#This Row],[Invoice Date]])</f>
        <v>4</v>
      </c>
      <c r="X2277">
        <f>YEAR(tblSales[[#This Row],[Invoice Date]])</f>
        <v>2024</v>
      </c>
      <c r="Y2277" t="str">
        <f>TEXT(tblSales[[#This Row],[Invoice Date]],"mmm-yyyy")</f>
        <v>Apr-2024</v>
      </c>
      <c r="Z2277" t="str">
        <f>_xlfn.XLOOKUP(tblSales[[#This Row],[Product_ID]],Products!$A:$A,Products!$C:$C,"Women Dresses")</f>
        <v>Belts</v>
      </c>
      <c r="AA2277" t="str">
        <f>_xlfn.XLOOKUP(tblSales[[#This Row],[Product_ID]],Products!$A:$A,Products!$D:$D,"Unknown")</f>
        <v>Braided Belt</v>
      </c>
      <c r="AB2277" t="str">
        <f>_xlfn.XLOOKUP(tblSales[[#This Row],[Product_ID]],Products!$A:$A,Products!$E:$E,"Unknown")</f>
        <v>Bata</v>
      </c>
      <c r="AC2277" t="str">
        <f>_xlfn.XLOOKUP(tblSales[[#This Row],[Store_ID]],Stores!$A:$A,Stores!$B:$B,"Unknown")</f>
        <v>TrendMart Kurnool Outlet</v>
      </c>
      <c r="AD2277" t="str">
        <f>_xlfn.XLOOKUP(tblSales[[#This Row],[Store_ID]],Stores!$A:$A,Stores!$E:$E,"Unknown")</f>
        <v>South Zone 3</v>
      </c>
      <c r="AE2277" t="str">
        <f>_xlfn.XLOOKUP(tblSales[[#This Row],[Customer_ID]],Customers!$A:$A,Customers!$B:$B,"Unknown")</f>
        <v>Kannan Yadav</v>
      </c>
      <c r="AF2277" t="str">
        <f>_xlfn.XLOOKUP(tblSales[[#This Row],[Customer_ID]],Customers!$A:$A,Customers!$J:$J,"Unknown")</f>
        <v>Regular</v>
      </c>
      <c r="AG2277" t="str">
        <f>_xlfn.XLOOKUP(tblSales[[#This Row],[Employee_ID]],Employees!$A:$A,Employees!$B:$B,"Unknown")</f>
        <v>Arjun Krishnan</v>
      </c>
      <c r="AH2277">
        <f>IF(MONTH(tblSales[[#This Row],[Invoice Date]])&gt;=4,MONTH(tblSales[[#This Row],[Invoice Date]]),MONTH(tblSales[[#This Row],[Invoice Date]])+12)</f>
        <v>4</v>
      </c>
      <c r="AI2277" s="8">
        <f>DATE(YEAR(tblSales[[#This Row],[Invoice Date]]),MONTH(tblSales[[#This Row],[Invoice Date]]),1)</f>
        <v>45383</v>
      </c>
      <c r="AJ2277" t="str">
        <f>_xlfn.XLOOKUP(tblSales[[#This Row],[Product_ID]],Products!$A:$A,Products!$B:$B,"Unknown")</f>
        <v>Bata Braided Belt White</v>
      </c>
      <c r="AK2277" s="9">
        <f>IFERROR(tblSales[[#This Row],[Profit]]/tblSales[[#This Row],[Sales Amount]],0)</f>
        <v>-5.7267507203138772E-3</v>
      </c>
      <c r="AL2277" t="str">
        <f>IF(tblSales[[#This Row],[Discount %]]&lt;=5,"0-5%",
IF(tblSales[[#This Row],[Discount %]]&lt;=10,"5-10%",
IF(tblSales[[#This Row],[Discount %]]&lt;=15,"10-15%",
IF(tblSales[[#This Row],[Discount %]]&lt;=20,"15-20%","20%+"))))</f>
        <v>20%+</v>
      </c>
    </row>
    <row r="2278" spans="1:38">
      <c r="A2278" s="2" t="s">
        <v>4252</v>
      </c>
      <c r="B2278" s="11">
        <v>45425</v>
      </c>
      <c r="C2278" s="2" t="s">
        <v>2555</v>
      </c>
      <c r="D2278" s="2" t="s">
        <v>897</v>
      </c>
      <c r="E2278" s="2" t="s">
        <v>1114</v>
      </c>
      <c r="F2278" s="2" t="s">
        <v>116</v>
      </c>
      <c r="G2278" s="2">
        <v>1</v>
      </c>
      <c r="H2278" s="2">
        <v>725</v>
      </c>
      <c r="I2278" s="2">
        <v>0</v>
      </c>
      <c r="J2278" s="2">
        <v>0</v>
      </c>
      <c r="K2278" s="2">
        <v>5</v>
      </c>
      <c r="L2278" s="2">
        <v>36.25</v>
      </c>
      <c r="M2278" s="2">
        <v>761.25</v>
      </c>
      <c r="N2278" s="2">
        <v>569.35</v>
      </c>
      <c r="O2278" s="2">
        <f t="shared" si="88"/>
        <v>155.64999999999998</v>
      </c>
      <c r="P2278" s="2" t="s">
        <v>29</v>
      </c>
      <c r="Q2278" s="2" t="str">
        <f t="shared" si="87"/>
        <v>Debit Card</v>
      </c>
      <c r="R2278" s="2" t="s">
        <v>21</v>
      </c>
      <c r="S2278" s="2" t="s">
        <v>57</v>
      </c>
      <c r="T2278" s="2" t="s">
        <v>4253</v>
      </c>
      <c r="U2278" s="2" t="s">
        <v>59</v>
      </c>
      <c r="V2278" t="str">
        <f>TEXT(tblSales[[#This Row],[Invoice Date]],"mmm")</f>
        <v>May</v>
      </c>
      <c r="W2278">
        <f>MONTH(tblSales[[#This Row],[Invoice Date]])</f>
        <v>5</v>
      </c>
      <c r="X2278">
        <f>YEAR(tblSales[[#This Row],[Invoice Date]])</f>
        <v>2024</v>
      </c>
      <c r="Y2278" t="str">
        <f>TEXT(tblSales[[#This Row],[Invoice Date]],"mmm-yyyy")</f>
        <v>May-2024</v>
      </c>
      <c r="Z2278" t="str">
        <f>_xlfn.XLOOKUP(tblSales[[#This Row],[Product_ID]],Products!$A:$A,Products!$C:$C,"Women Dresses")</f>
        <v>Women Kurtis</v>
      </c>
      <c r="AA2278" t="str">
        <f>_xlfn.XLOOKUP(tblSales[[#This Row],[Product_ID]],Products!$A:$A,Products!$D:$D,"Unknown")</f>
        <v>A-Line Kurti</v>
      </c>
      <c r="AB2278" t="str">
        <f>_xlfn.XLOOKUP(tblSales[[#This Row],[Product_ID]],Products!$A:$A,Products!$E:$E,"Unknown")</f>
        <v>Sonata</v>
      </c>
      <c r="AC2278" t="str">
        <f>_xlfn.XLOOKUP(tblSales[[#This Row],[Store_ID]],Stores!$A:$A,Stores!$B:$B,"Unknown")</f>
        <v>TrendMart Alappuzha Outlet</v>
      </c>
      <c r="AD2278" t="str">
        <f>_xlfn.XLOOKUP(tblSales[[#This Row],[Store_ID]],Stores!$A:$A,Stores!$E:$E,"Unknown")</f>
        <v>South Zone 1</v>
      </c>
      <c r="AE2278" t="str">
        <f>_xlfn.XLOOKUP(tblSales[[#This Row],[Customer_ID]],Customers!$A:$A,Customers!$B:$B,"Unknown")</f>
        <v>Ishwarya Kamath</v>
      </c>
      <c r="AF2278" t="str">
        <f>_xlfn.XLOOKUP(tblSales[[#This Row],[Customer_ID]],Customers!$A:$A,Customers!$J:$J,"Unknown")</f>
        <v>Platinum</v>
      </c>
      <c r="AG2278" t="str">
        <f>_xlfn.XLOOKUP(tblSales[[#This Row],[Employee_ID]],Employees!$A:$A,Employees!$B:$B,"Unknown")</f>
        <v>Padma Gounder</v>
      </c>
      <c r="AH2278">
        <f>IF(MONTH(tblSales[[#This Row],[Invoice Date]])&gt;=4,MONTH(tblSales[[#This Row],[Invoice Date]]),MONTH(tblSales[[#This Row],[Invoice Date]])+12)</f>
        <v>5</v>
      </c>
      <c r="AI2278" s="8">
        <f>DATE(YEAR(tblSales[[#This Row],[Invoice Date]]),MONTH(tblSales[[#This Row],[Invoice Date]]),1)</f>
        <v>45413</v>
      </c>
      <c r="AJ2278" t="str">
        <f>_xlfn.XLOOKUP(tblSales[[#This Row],[Product_ID]],Products!$A:$A,Products!$B:$B,"Unknown")</f>
        <v>Sonata A-Line Kurti Sky Blue</v>
      </c>
      <c r="AK2278" s="9">
        <f>IFERROR(tblSales[[#This Row],[Profit]]/tblSales[[#This Row],[Sales Amount]],0)</f>
        <v>0.20446633825944169</v>
      </c>
      <c r="AL2278" t="str">
        <f>IF(tblSales[[#This Row],[Discount %]]&lt;=5,"0-5%",
IF(tblSales[[#This Row],[Discount %]]&lt;=10,"5-10%",
IF(tblSales[[#This Row],[Discount %]]&lt;=15,"10-15%",
IF(tblSales[[#This Row],[Discount %]]&lt;=20,"15-20%","20%+"))))</f>
        <v>0-5%</v>
      </c>
    </row>
    <row r="2279" spans="1:38">
      <c r="A2279" s="2" t="s">
        <v>4254</v>
      </c>
      <c r="B2279" s="11">
        <v>45652</v>
      </c>
      <c r="C2279" s="2" t="s">
        <v>2006</v>
      </c>
      <c r="D2279" s="2" t="s">
        <v>474</v>
      </c>
      <c r="E2279" s="2" t="s">
        <v>103</v>
      </c>
      <c r="F2279" s="2" t="s">
        <v>238</v>
      </c>
      <c r="G2279" s="2">
        <v>2</v>
      </c>
      <c r="H2279" s="2">
        <v>2925.37</v>
      </c>
      <c r="I2279" s="2">
        <v>25</v>
      </c>
      <c r="J2279" s="2">
        <v>1462.68</v>
      </c>
      <c r="K2279" s="2">
        <v>12</v>
      </c>
      <c r="L2279" s="2">
        <v>526.57000000000005</v>
      </c>
      <c r="M2279" s="2">
        <v>4914.63</v>
      </c>
      <c r="N2279" s="2">
        <v>4068.02</v>
      </c>
      <c r="O2279" s="2">
        <f t="shared" si="88"/>
        <v>320.04000000000008</v>
      </c>
      <c r="P2279" s="2" t="s">
        <v>28</v>
      </c>
      <c r="Q2279" s="2" t="str">
        <f t="shared" si="87"/>
        <v>Credit Card</v>
      </c>
      <c r="R2279" s="2" t="s">
        <v>20</v>
      </c>
      <c r="S2279" s="2" t="s">
        <v>57</v>
      </c>
      <c r="T2279" s="2" t="s">
        <v>2957</v>
      </c>
      <c r="U2279" s="2" t="s">
        <v>59</v>
      </c>
      <c r="V2279" t="str">
        <f>TEXT(tblSales[[#This Row],[Invoice Date]],"mmm")</f>
        <v>Dec</v>
      </c>
      <c r="W2279">
        <f>MONTH(tblSales[[#This Row],[Invoice Date]])</f>
        <v>12</v>
      </c>
      <c r="X2279">
        <f>YEAR(tblSales[[#This Row],[Invoice Date]])</f>
        <v>2024</v>
      </c>
      <c r="Y2279" t="str">
        <f>TEXT(tblSales[[#This Row],[Invoice Date]],"mmm-yyyy")</f>
        <v>Dec-2024</v>
      </c>
      <c r="Z2279" t="str">
        <f>_xlfn.XLOOKUP(tblSales[[#This Row],[Product_ID]],Products!$A:$A,Products!$C:$C,"Women Dresses")</f>
        <v>Handbags</v>
      </c>
      <c r="AA2279" t="str">
        <f>_xlfn.XLOOKUP(tblSales[[#This Row],[Product_ID]],Products!$A:$A,Products!$D:$D,"Unknown")</f>
        <v>Sling Bag</v>
      </c>
      <c r="AB2279" t="str">
        <f>_xlfn.XLOOKUP(tblSales[[#This Row],[Product_ID]],Products!$A:$A,Products!$E:$E,"Unknown")</f>
        <v>GRT Jewellers</v>
      </c>
      <c r="AC2279" t="str">
        <f>_xlfn.XLOOKUP(tblSales[[#This Row],[Store_ID]],Stores!$A:$A,Stores!$B:$B,"Unknown")</f>
        <v>TrendMart Tirupati Standard</v>
      </c>
      <c r="AD2279" t="str">
        <f>_xlfn.XLOOKUP(tblSales[[#This Row],[Store_ID]],Stores!$A:$A,Stores!$E:$E,"Unknown")</f>
        <v>South Zone 3</v>
      </c>
      <c r="AE2279" t="str">
        <f>_xlfn.XLOOKUP(tblSales[[#This Row],[Customer_ID]],Customers!$A:$A,Customers!$B:$B,"Unknown")</f>
        <v>Preethi Murthy</v>
      </c>
      <c r="AF2279" t="str">
        <f>_xlfn.XLOOKUP(tblSales[[#This Row],[Customer_ID]],Customers!$A:$A,Customers!$J:$J,"Unknown")</f>
        <v>Gold</v>
      </c>
      <c r="AG2279" t="str">
        <f>_xlfn.XLOOKUP(tblSales[[#This Row],[Employee_ID]],Employees!$A:$A,Employees!$B:$B,"Unknown")</f>
        <v>Dhruv Mishra</v>
      </c>
      <c r="AH2279">
        <f>IF(MONTH(tblSales[[#This Row],[Invoice Date]])&gt;=4,MONTH(tblSales[[#This Row],[Invoice Date]]),MONTH(tblSales[[#This Row],[Invoice Date]])+12)</f>
        <v>12</v>
      </c>
      <c r="AI2279" s="8">
        <f>DATE(YEAR(tblSales[[#This Row],[Invoice Date]]),MONTH(tblSales[[#This Row],[Invoice Date]]),1)</f>
        <v>45627</v>
      </c>
      <c r="AJ2279" t="str">
        <f>_xlfn.XLOOKUP(tblSales[[#This Row],[Product_ID]],Products!$A:$A,Products!$B:$B,"Unknown")</f>
        <v>GRT Jewellers Sling Bag Olive</v>
      </c>
      <c r="AK2279" s="9">
        <f>IFERROR(tblSales[[#This Row],[Profit]]/tblSales[[#This Row],[Sales Amount]],0)</f>
        <v>6.5119856428663012E-2</v>
      </c>
      <c r="AL2279" t="str">
        <f>IF(tblSales[[#This Row],[Discount %]]&lt;=5,"0-5%",
IF(tblSales[[#This Row],[Discount %]]&lt;=10,"5-10%",
IF(tblSales[[#This Row],[Discount %]]&lt;=15,"10-15%",
IF(tblSales[[#This Row],[Discount %]]&lt;=20,"15-20%","20%+"))))</f>
        <v>20%+</v>
      </c>
    </row>
    <row r="2280" spans="1:38">
      <c r="A2280" s="2" t="s">
        <v>4255</v>
      </c>
      <c r="B2280" s="11">
        <v>45460</v>
      </c>
      <c r="C2280" s="2" t="s">
        <v>3507</v>
      </c>
      <c r="D2280" s="2" t="s">
        <v>328</v>
      </c>
      <c r="E2280" s="2" t="s">
        <v>561</v>
      </c>
      <c r="F2280" s="2" t="s">
        <v>238</v>
      </c>
      <c r="G2280" s="2">
        <v>5</v>
      </c>
      <c r="H2280" s="2">
        <v>1517.03</v>
      </c>
      <c r="I2280" s="2">
        <v>25</v>
      </c>
      <c r="J2280" s="2">
        <v>1896.29</v>
      </c>
      <c r="K2280" s="2">
        <v>12</v>
      </c>
      <c r="L2280" s="2">
        <v>682.66</v>
      </c>
      <c r="M2280" s="2">
        <v>6371.52</v>
      </c>
      <c r="N2280" s="2">
        <v>5066.3</v>
      </c>
      <c r="O2280" s="2">
        <f t="shared" si="88"/>
        <v>622.56000000000029</v>
      </c>
      <c r="P2280" s="2" t="s">
        <v>29</v>
      </c>
      <c r="Q2280" s="2" t="str">
        <f t="shared" si="87"/>
        <v>Debit Card</v>
      </c>
      <c r="R2280" s="2" t="s">
        <v>20</v>
      </c>
      <c r="S2280" s="2" t="s">
        <v>56</v>
      </c>
      <c r="T2280" s="2" t="s">
        <v>3245</v>
      </c>
      <c r="U2280" s="2" t="s">
        <v>59</v>
      </c>
      <c r="V2280" t="str">
        <f>TEXT(tblSales[[#This Row],[Invoice Date]],"mmm")</f>
        <v>Jun</v>
      </c>
      <c r="W2280">
        <f>MONTH(tblSales[[#This Row],[Invoice Date]])</f>
        <v>6</v>
      </c>
      <c r="X2280">
        <f>YEAR(tblSales[[#This Row],[Invoice Date]])</f>
        <v>2024</v>
      </c>
      <c r="Y2280" t="str">
        <f>TEXT(tblSales[[#This Row],[Invoice Date]],"mmm-yyyy")</f>
        <v>Jun-2024</v>
      </c>
      <c r="Z2280" t="str">
        <f>_xlfn.XLOOKUP(tblSales[[#This Row],[Product_ID]],Products!$A:$A,Products!$C:$C,"Women Dresses")</f>
        <v>Winter Wear</v>
      </c>
      <c r="AA2280" t="str">
        <f>_xlfn.XLOOKUP(tblSales[[#This Row],[Product_ID]],Products!$A:$A,Products!$D:$D,"Unknown")</f>
        <v>Jacket</v>
      </c>
      <c r="AB2280" t="str">
        <f>_xlfn.XLOOKUP(tblSales[[#This Row],[Product_ID]],Products!$A:$A,Products!$E:$E,"Unknown")</f>
        <v>Blackberrys</v>
      </c>
      <c r="AC2280" t="str">
        <f>_xlfn.XLOOKUP(tblSales[[#This Row],[Store_ID]],Stores!$A:$A,Stores!$B:$B,"Unknown")</f>
        <v>TrendMart Mangaluru High Street</v>
      </c>
      <c r="AD2280" t="str">
        <f>_xlfn.XLOOKUP(tblSales[[#This Row],[Store_ID]],Stores!$A:$A,Stores!$E:$E,"Unknown")</f>
        <v>South Zone 2</v>
      </c>
      <c r="AE2280" t="str">
        <f>_xlfn.XLOOKUP(tblSales[[#This Row],[Customer_ID]],Customers!$A:$A,Customers!$B:$B,"Unknown")</f>
        <v>Jyothi Gounder</v>
      </c>
      <c r="AF2280" t="str">
        <f>_xlfn.XLOOKUP(tblSales[[#This Row],[Customer_ID]],Customers!$A:$A,Customers!$J:$J,"Unknown")</f>
        <v>Gold</v>
      </c>
      <c r="AG2280" t="str">
        <f>_xlfn.XLOOKUP(tblSales[[#This Row],[Employee_ID]],Employees!$A:$A,Employees!$B:$B,"Unknown")</f>
        <v>Dhruv Mishra</v>
      </c>
      <c r="AH2280">
        <f>IF(MONTH(tblSales[[#This Row],[Invoice Date]])&gt;=4,MONTH(tblSales[[#This Row],[Invoice Date]]),MONTH(tblSales[[#This Row],[Invoice Date]])+12)</f>
        <v>6</v>
      </c>
      <c r="AI2280" s="8">
        <f>DATE(YEAR(tblSales[[#This Row],[Invoice Date]]),MONTH(tblSales[[#This Row],[Invoice Date]]),1)</f>
        <v>45444</v>
      </c>
      <c r="AJ2280" t="str">
        <f>_xlfn.XLOOKUP(tblSales[[#This Row],[Product_ID]],Products!$A:$A,Products!$B:$B,"Unknown")</f>
        <v>Blackberrys Jacket Red</v>
      </c>
      <c r="AK2280" s="9">
        <f>IFERROR(tblSales[[#This Row],[Profit]]/tblSales[[#This Row],[Sales Amount]],0)</f>
        <v>9.7709808648485802E-2</v>
      </c>
      <c r="AL2280" t="str">
        <f>IF(tblSales[[#This Row],[Discount %]]&lt;=5,"0-5%",
IF(tblSales[[#This Row],[Discount %]]&lt;=10,"5-10%",
IF(tblSales[[#This Row],[Discount %]]&lt;=15,"10-15%",
IF(tblSales[[#This Row],[Discount %]]&lt;=20,"15-20%","20%+"))))</f>
        <v>20%+</v>
      </c>
    </row>
    <row r="2281" spans="1:38">
      <c r="A2281" s="2" t="s">
        <v>4256</v>
      </c>
      <c r="B2281" s="11">
        <v>45706</v>
      </c>
      <c r="C2281" s="2" t="s">
        <v>1346</v>
      </c>
      <c r="D2281" s="2" t="s">
        <v>1545</v>
      </c>
      <c r="E2281" s="2" t="s">
        <v>258</v>
      </c>
      <c r="F2281" s="2" t="s">
        <v>386</v>
      </c>
      <c r="G2281" s="2">
        <v>2</v>
      </c>
      <c r="H2281" s="2">
        <v>499.02</v>
      </c>
      <c r="I2281" s="2">
        <v>15</v>
      </c>
      <c r="J2281" s="2">
        <v>149.71</v>
      </c>
      <c r="K2281" s="2">
        <v>5</v>
      </c>
      <c r="L2281" s="2">
        <v>42.42</v>
      </c>
      <c r="M2281" s="2">
        <v>890.75</v>
      </c>
      <c r="N2281" s="2">
        <v>674.18</v>
      </c>
      <c r="O2281" s="2">
        <f t="shared" si="88"/>
        <v>174.15000000000003</v>
      </c>
      <c r="P2281" s="2" t="s">
        <v>32</v>
      </c>
      <c r="Q2281" s="2" t="str">
        <f t="shared" si="87"/>
        <v>UPI</v>
      </c>
      <c r="R2281" s="2" t="s">
        <v>20</v>
      </c>
      <c r="S2281" s="2" t="s">
        <v>56</v>
      </c>
      <c r="T2281" s="2" t="s">
        <v>1085</v>
      </c>
      <c r="U2281" s="2" t="s">
        <v>59</v>
      </c>
      <c r="V2281" t="str">
        <f>TEXT(tblSales[[#This Row],[Invoice Date]],"mmm")</f>
        <v>Feb</v>
      </c>
      <c r="W2281">
        <f>MONTH(tblSales[[#This Row],[Invoice Date]])</f>
        <v>2</v>
      </c>
      <c r="X2281">
        <f>YEAR(tblSales[[#This Row],[Invoice Date]])</f>
        <v>2025</v>
      </c>
      <c r="Y2281" t="str">
        <f>TEXT(tblSales[[#This Row],[Invoice Date]],"mmm-yyyy")</f>
        <v>Feb-2025</v>
      </c>
      <c r="Z2281" t="str">
        <f>_xlfn.XLOOKUP(tblSales[[#This Row],[Product_ID]],Products!$A:$A,Products!$C:$C,"Women Dresses")</f>
        <v>Kids Wear</v>
      </c>
      <c r="AA2281" t="str">
        <f>_xlfn.XLOOKUP(tblSales[[#This Row],[Product_ID]],Products!$A:$A,Products!$D:$D,"Unknown")</f>
        <v>Girls Frock</v>
      </c>
      <c r="AB2281" t="str">
        <f>_xlfn.XLOOKUP(tblSales[[#This Row],[Product_ID]],Products!$A:$A,Products!$E:$E,"Unknown")</f>
        <v>Peter England</v>
      </c>
      <c r="AC2281" t="str">
        <f>_xlfn.XLOOKUP(tblSales[[#This Row],[Store_ID]],Stores!$A:$A,Stores!$B:$B,"Unknown")</f>
        <v>TrendMart Guntur Outlet</v>
      </c>
      <c r="AD2281" t="str">
        <f>_xlfn.XLOOKUP(tblSales[[#This Row],[Store_ID]],Stores!$A:$A,Stores!$E:$E,"Unknown")</f>
        <v>South Zone 3</v>
      </c>
      <c r="AE2281" t="str">
        <f>_xlfn.XLOOKUP(tblSales[[#This Row],[Customer_ID]],Customers!$A:$A,Customers!$B:$B,"Unknown")</f>
        <v>Chidambaram Rao</v>
      </c>
      <c r="AF2281" t="str">
        <f>_xlfn.XLOOKUP(tblSales[[#This Row],[Customer_ID]],Customers!$A:$A,Customers!$J:$J,"Unknown")</f>
        <v>Platinum</v>
      </c>
      <c r="AG2281" t="str">
        <f>_xlfn.XLOOKUP(tblSales[[#This Row],[Employee_ID]],Employees!$A:$A,Employees!$B:$B,"Unknown")</f>
        <v>Malini Gowda</v>
      </c>
      <c r="AH2281">
        <f>IF(MONTH(tblSales[[#This Row],[Invoice Date]])&gt;=4,MONTH(tblSales[[#This Row],[Invoice Date]]),MONTH(tblSales[[#This Row],[Invoice Date]])+12)</f>
        <v>14</v>
      </c>
      <c r="AI2281" s="8">
        <f>DATE(YEAR(tblSales[[#This Row],[Invoice Date]]),MONTH(tblSales[[#This Row],[Invoice Date]]),1)</f>
        <v>45689</v>
      </c>
      <c r="AJ2281" t="str">
        <f>_xlfn.XLOOKUP(tblSales[[#This Row],[Product_ID]],Products!$A:$A,Products!$B:$B,"Unknown")</f>
        <v>Peter England Girls Frock Black</v>
      </c>
      <c r="AK2281" s="9">
        <f>IFERROR(tblSales[[#This Row],[Profit]]/tblSales[[#This Row],[Sales Amount]],0)</f>
        <v>0.19550940218916646</v>
      </c>
      <c r="AL2281" t="str">
        <f>IF(tblSales[[#This Row],[Discount %]]&lt;=5,"0-5%",
IF(tblSales[[#This Row],[Discount %]]&lt;=10,"5-10%",
IF(tblSales[[#This Row],[Discount %]]&lt;=15,"10-15%",
IF(tblSales[[#This Row],[Discount %]]&lt;=20,"15-20%","20%+"))))</f>
        <v>10-15%</v>
      </c>
    </row>
    <row r="2282" spans="1:38">
      <c r="A2282" s="2" t="s">
        <v>4257</v>
      </c>
      <c r="B2282" s="11">
        <v>45662</v>
      </c>
      <c r="C2282" s="2" t="s">
        <v>1607</v>
      </c>
      <c r="D2282" s="2" t="s">
        <v>1887</v>
      </c>
      <c r="E2282" s="2" t="s">
        <v>967</v>
      </c>
      <c r="F2282" s="2" t="s">
        <v>540</v>
      </c>
      <c r="G2282" s="2">
        <v>3</v>
      </c>
      <c r="H2282" s="2">
        <v>1004.67</v>
      </c>
      <c r="I2282" s="2">
        <v>10</v>
      </c>
      <c r="J2282" s="2">
        <v>301.39999999999998</v>
      </c>
      <c r="K2282" s="2">
        <v>12</v>
      </c>
      <c r="L2282" s="2">
        <v>325.51</v>
      </c>
      <c r="M2282" s="2">
        <v>3038.12</v>
      </c>
      <c r="N2282" s="2">
        <v>2010.51</v>
      </c>
      <c r="O2282" s="2">
        <f t="shared" si="88"/>
        <v>702.09999999999991</v>
      </c>
      <c r="P2282" s="2" t="s">
        <v>32</v>
      </c>
      <c r="Q2282" s="2" t="str">
        <f t="shared" si="87"/>
        <v>UPI</v>
      </c>
      <c r="R2282" s="2" t="s">
        <v>20</v>
      </c>
      <c r="S2282" s="2" t="s">
        <v>56</v>
      </c>
      <c r="T2282" s="2" t="s">
        <v>157</v>
      </c>
      <c r="U2282" s="2" t="s">
        <v>60</v>
      </c>
      <c r="V2282" t="str">
        <f>TEXT(tblSales[[#This Row],[Invoice Date]],"mmm")</f>
        <v>Jan</v>
      </c>
      <c r="W2282">
        <f>MONTH(tblSales[[#This Row],[Invoice Date]])</f>
        <v>1</v>
      </c>
      <c r="X2282">
        <f>YEAR(tblSales[[#This Row],[Invoice Date]])</f>
        <v>2025</v>
      </c>
      <c r="Y2282" t="str">
        <f>TEXT(tblSales[[#This Row],[Invoice Date]],"mmm-yyyy")</f>
        <v>Jan-2025</v>
      </c>
      <c r="Z2282" t="str">
        <f>_xlfn.XLOOKUP(tblSales[[#This Row],[Product_ID]],Products!$A:$A,Products!$C:$C,"Women Dresses")</f>
        <v>Men Jeans</v>
      </c>
      <c r="AA2282" t="str">
        <f>_xlfn.XLOOKUP(tblSales[[#This Row],[Product_ID]],Products!$A:$A,Products!$D:$D,"Unknown")</f>
        <v>Regular Fit</v>
      </c>
      <c r="AB2282" t="str">
        <f>_xlfn.XLOOKUP(tblSales[[#This Row],[Product_ID]],Products!$A:$A,Products!$E:$E,"Unknown")</f>
        <v>Libas</v>
      </c>
      <c r="AC2282" t="str">
        <f>_xlfn.XLOOKUP(tblSales[[#This Row],[Store_ID]],Stores!$A:$A,Stores!$B:$B,"Unknown")</f>
        <v>TrendMart Mangaluru Standard</v>
      </c>
      <c r="AD2282" t="str">
        <f>_xlfn.XLOOKUP(tblSales[[#This Row],[Store_ID]],Stores!$A:$A,Stores!$E:$E,"Unknown")</f>
        <v>South Zone 2</v>
      </c>
      <c r="AE2282" t="str">
        <f>_xlfn.XLOOKUP(tblSales[[#This Row],[Customer_ID]],Customers!$A:$A,Customers!$B:$B,"Unknown")</f>
        <v>Venkat Mudaliar</v>
      </c>
      <c r="AF2282" t="str">
        <f>_xlfn.XLOOKUP(tblSales[[#This Row],[Customer_ID]],Customers!$A:$A,Customers!$J:$J,"Unknown")</f>
        <v>Silver</v>
      </c>
      <c r="AG2282" t="str">
        <f>_xlfn.XLOOKUP(tblSales[[#This Row],[Employee_ID]],Employees!$A:$A,Employees!$B:$B,"Unknown")</f>
        <v>Swathi Achari</v>
      </c>
      <c r="AH2282">
        <f>IF(MONTH(tblSales[[#This Row],[Invoice Date]])&gt;=4,MONTH(tblSales[[#This Row],[Invoice Date]]),MONTH(tblSales[[#This Row],[Invoice Date]])+12)</f>
        <v>13</v>
      </c>
      <c r="AI2282" s="8">
        <f>DATE(YEAR(tblSales[[#This Row],[Invoice Date]]),MONTH(tblSales[[#This Row],[Invoice Date]]),1)</f>
        <v>45658</v>
      </c>
      <c r="AJ2282" t="str">
        <f>_xlfn.XLOOKUP(tblSales[[#This Row],[Product_ID]],Products!$A:$A,Products!$B:$B,"Unknown")</f>
        <v>Libas Regular Fit Red</v>
      </c>
      <c r="AK2282" s="9">
        <f>IFERROR(tblSales[[#This Row],[Profit]]/tblSales[[#This Row],[Sales Amount]],0)</f>
        <v>0.2310968625334088</v>
      </c>
      <c r="AL2282" t="str">
        <f>IF(tblSales[[#This Row],[Discount %]]&lt;=5,"0-5%",
IF(tblSales[[#This Row],[Discount %]]&lt;=10,"5-10%",
IF(tblSales[[#This Row],[Discount %]]&lt;=15,"10-15%",
IF(tblSales[[#This Row],[Discount %]]&lt;=20,"15-20%","20%+"))))</f>
        <v>5-10%</v>
      </c>
    </row>
    <row r="2283" spans="1:38">
      <c r="A2283" s="2" t="s">
        <v>4258</v>
      </c>
      <c r="B2283" s="11">
        <v>45471</v>
      </c>
      <c r="C2283" s="2" t="s">
        <v>1786</v>
      </c>
      <c r="D2283" s="2" t="s">
        <v>144</v>
      </c>
      <c r="E2283" s="2" t="s">
        <v>437</v>
      </c>
      <c r="F2283" s="2" t="s">
        <v>227</v>
      </c>
      <c r="G2283" s="2">
        <v>3</v>
      </c>
      <c r="H2283" s="2">
        <v>989.36</v>
      </c>
      <c r="I2283" s="2">
        <v>25</v>
      </c>
      <c r="J2283" s="2">
        <v>742.02</v>
      </c>
      <c r="K2283" s="2">
        <v>5</v>
      </c>
      <c r="L2283" s="2">
        <v>111.3</v>
      </c>
      <c r="M2283" s="2">
        <v>2337.36</v>
      </c>
      <c r="N2283" s="2">
        <v>2077.59</v>
      </c>
      <c r="O2283" s="2">
        <f t="shared" si="88"/>
        <v>148.46999999999997</v>
      </c>
      <c r="P2283" s="2" t="s">
        <v>28</v>
      </c>
      <c r="Q2283" s="2" t="str">
        <f t="shared" si="87"/>
        <v>Credit Card</v>
      </c>
      <c r="R2283" s="2" t="s">
        <v>20</v>
      </c>
      <c r="S2283" s="2" t="s">
        <v>56</v>
      </c>
      <c r="T2283" s="2" t="s">
        <v>1522</v>
      </c>
      <c r="U2283" s="2" t="s">
        <v>59</v>
      </c>
      <c r="V2283" t="str">
        <f>TEXT(tblSales[[#This Row],[Invoice Date]],"mmm")</f>
        <v>Jun</v>
      </c>
      <c r="W2283">
        <f>MONTH(tblSales[[#This Row],[Invoice Date]])</f>
        <v>6</v>
      </c>
      <c r="X2283">
        <f>YEAR(tblSales[[#This Row],[Invoice Date]])</f>
        <v>2024</v>
      </c>
      <c r="Y2283" t="str">
        <f>TEXT(tblSales[[#This Row],[Invoice Date]],"mmm-yyyy")</f>
        <v>Jun-2024</v>
      </c>
      <c r="Z2283" t="str">
        <f>_xlfn.XLOOKUP(tblSales[[#This Row],[Product_ID]],Products!$A:$A,Products!$C:$C,"Women Dresses")</f>
        <v>Women Jeans</v>
      </c>
      <c r="AA2283" t="str">
        <f>_xlfn.XLOOKUP(tblSales[[#This Row],[Product_ID]],Products!$A:$A,Products!$D:$D,"Unknown")</f>
        <v>Bootcut</v>
      </c>
      <c r="AB2283" t="str">
        <f>_xlfn.XLOOKUP(tblSales[[#This Row],[Product_ID]],Products!$A:$A,Products!$E:$E,"Unknown")</f>
        <v>Sonata</v>
      </c>
      <c r="AC2283" t="str">
        <f>_xlfn.XLOOKUP(tblSales[[#This Row],[Store_ID]],Stores!$A:$A,Stores!$B:$B,"Unknown")</f>
        <v>TrendMart Visakhapatnam Flagship</v>
      </c>
      <c r="AD2283" t="str">
        <f>_xlfn.XLOOKUP(tblSales[[#This Row],[Store_ID]],Stores!$A:$A,Stores!$E:$E,"Unknown")</f>
        <v>South Zone 3</v>
      </c>
      <c r="AE2283" t="str">
        <f>_xlfn.XLOOKUP(tblSales[[#This Row],[Customer_ID]],Customers!$A:$A,Customers!$B:$B,"Unknown")</f>
        <v>Kiran Prasad</v>
      </c>
      <c r="AF2283" t="str">
        <f>_xlfn.XLOOKUP(tblSales[[#This Row],[Customer_ID]],Customers!$A:$A,Customers!$J:$J,"Unknown")</f>
        <v>Gold</v>
      </c>
      <c r="AG2283" t="str">
        <f>_xlfn.XLOOKUP(tblSales[[#This Row],[Employee_ID]],Employees!$A:$A,Employees!$B:$B,"Unknown")</f>
        <v>Ishwarya Shetty</v>
      </c>
      <c r="AH2283">
        <f>IF(MONTH(tblSales[[#This Row],[Invoice Date]])&gt;=4,MONTH(tblSales[[#This Row],[Invoice Date]]),MONTH(tblSales[[#This Row],[Invoice Date]])+12)</f>
        <v>6</v>
      </c>
      <c r="AI2283" s="8">
        <f>DATE(YEAR(tblSales[[#This Row],[Invoice Date]]),MONTH(tblSales[[#This Row],[Invoice Date]]),1)</f>
        <v>45444</v>
      </c>
      <c r="AJ2283" t="str">
        <f>_xlfn.XLOOKUP(tblSales[[#This Row],[Product_ID]],Products!$A:$A,Products!$B:$B,"Unknown")</f>
        <v>Sonata Bootcut Navy Blue</v>
      </c>
      <c r="AK2283" s="9">
        <f>IFERROR(tblSales[[#This Row],[Profit]]/tblSales[[#This Row],[Sales Amount]],0)</f>
        <v>6.3520381969401365E-2</v>
      </c>
      <c r="AL2283" t="str">
        <f>IF(tblSales[[#This Row],[Discount %]]&lt;=5,"0-5%",
IF(tblSales[[#This Row],[Discount %]]&lt;=10,"5-10%",
IF(tblSales[[#This Row],[Discount %]]&lt;=15,"10-15%",
IF(tblSales[[#This Row],[Discount %]]&lt;=20,"15-20%","20%+"))))</f>
        <v>20%+</v>
      </c>
    </row>
    <row r="2284" spans="1:38">
      <c r="A2284" s="2" t="s">
        <v>4259</v>
      </c>
      <c r="B2284" s="11">
        <v>45585</v>
      </c>
      <c r="C2284" s="2" t="s">
        <v>1511</v>
      </c>
      <c r="D2284" s="2" t="s">
        <v>1459</v>
      </c>
      <c r="E2284" s="2" t="s">
        <v>338</v>
      </c>
      <c r="F2284" s="2" t="s">
        <v>350</v>
      </c>
      <c r="G2284" s="2">
        <v>1</v>
      </c>
      <c r="H2284" s="2">
        <v>1669.82</v>
      </c>
      <c r="I2284" s="2">
        <v>10</v>
      </c>
      <c r="J2284" s="2">
        <v>166.98</v>
      </c>
      <c r="K2284" s="2">
        <v>12</v>
      </c>
      <c r="L2284" s="2">
        <v>180.34</v>
      </c>
      <c r="M2284" s="2">
        <v>1683.18</v>
      </c>
      <c r="N2284" s="2">
        <v>1144.5899999999999</v>
      </c>
      <c r="O2284" s="2">
        <f t="shared" si="88"/>
        <v>358.25000000000011</v>
      </c>
      <c r="P2284" s="2" t="s">
        <v>29</v>
      </c>
      <c r="Q2284" s="2" t="str">
        <f t="shared" si="87"/>
        <v>Debit Card</v>
      </c>
      <c r="R2284" s="2" t="s">
        <v>20</v>
      </c>
      <c r="S2284" s="2" t="s">
        <v>56</v>
      </c>
      <c r="T2284" s="2" t="s">
        <v>612</v>
      </c>
      <c r="U2284" s="2" t="s">
        <v>60</v>
      </c>
      <c r="V2284" t="str">
        <f>TEXT(tblSales[[#This Row],[Invoice Date]],"mmm")</f>
        <v>Oct</v>
      </c>
      <c r="W2284">
        <f>MONTH(tblSales[[#This Row],[Invoice Date]])</f>
        <v>10</v>
      </c>
      <c r="X2284">
        <f>YEAR(tblSales[[#This Row],[Invoice Date]])</f>
        <v>2024</v>
      </c>
      <c r="Y2284" t="str">
        <f>TEXT(tblSales[[#This Row],[Invoice Date]],"mmm-yyyy")</f>
        <v>Oct-2024</v>
      </c>
      <c r="Z2284" t="str">
        <f>_xlfn.XLOOKUP(tblSales[[#This Row],[Product_ID]],Products!$A:$A,Products!$C:$C,"Women Dresses")</f>
        <v>Women Dresses</v>
      </c>
      <c r="AA2284" t="str">
        <f>_xlfn.XLOOKUP(tblSales[[#This Row],[Product_ID]],Products!$A:$A,Products!$D:$D,"Unknown")</f>
        <v>Bodycon Dress</v>
      </c>
      <c r="AB2284" t="str">
        <f>_xlfn.XLOOKUP(tblSales[[#This Row],[Product_ID]],Products!$A:$A,Products!$E:$E,"Unknown")</f>
        <v>Westside</v>
      </c>
      <c r="AC2284" t="str">
        <f>_xlfn.XLOOKUP(tblSales[[#This Row],[Store_ID]],Stores!$A:$A,Stores!$B:$B,"Unknown")</f>
        <v>TrendMart Davanagere High Street</v>
      </c>
      <c r="AD2284" t="str">
        <f>_xlfn.XLOOKUP(tblSales[[#This Row],[Store_ID]],Stores!$A:$A,Stores!$E:$E,"Unknown")</f>
        <v>South Zone 2</v>
      </c>
      <c r="AE2284" t="str">
        <f>_xlfn.XLOOKUP(tblSales[[#This Row],[Customer_ID]],Customers!$A:$A,Customers!$B:$B,"Unknown")</f>
        <v>Eswar Varma</v>
      </c>
      <c r="AF2284" t="str">
        <f>_xlfn.XLOOKUP(tblSales[[#This Row],[Customer_ID]],Customers!$A:$A,Customers!$J:$J,"Unknown")</f>
        <v>Silver</v>
      </c>
      <c r="AG2284" t="str">
        <f>_xlfn.XLOOKUP(tblSales[[#This Row],[Employee_ID]],Employees!$A:$A,Employees!$B:$B,"Unknown")</f>
        <v>Chitra Chettiar</v>
      </c>
      <c r="AH2284">
        <f>IF(MONTH(tblSales[[#This Row],[Invoice Date]])&gt;=4,MONTH(tblSales[[#This Row],[Invoice Date]]),MONTH(tblSales[[#This Row],[Invoice Date]])+12)</f>
        <v>10</v>
      </c>
      <c r="AI2284" s="8">
        <f>DATE(YEAR(tblSales[[#This Row],[Invoice Date]]),MONTH(tblSales[[#This Row],[Invoice Date]]),1)</f>
        <v>45566</v>
      </c>
      <c r="AJ2284" t="str">
        <f>_xlfn.XLOOKUP(tblSales[[#This Row],[Product_ID]],Products!$A:$A,Products!$B:$B,"Unknown")</f>
        <v>Westside Bodycon Dress Green</v>
      </c>
      <c r="AK2284" s="9">
        <f>IFERROR(tblSales[[#This Row],[Profit]]/tblSales[[#This Row],[Sales Amount]],0)</f>
        <v>0.21284116969070455</v>
      </c>
      <c r="AL2284" t="str">
        <f>IF(tblSales[[#This Row],[Discount %]]&lt;=5,"0-5%",
IF(tblSales[[#This Row],[Discount %]]&lt;=10,"5-10%",
IF(tblSales[[#This Row],[Discount %]]&lt;=15,"10-15%",
IF(tblSales[[#This Row],[Discount %]]&lt;=20,"15-20%","20%+"))))</f>
        <v>5-10%</v>
      </c>
    </row>
    <row r="2285" spans="1:38">
      <c r="A2285" s="2" t="s">
        <v>4260</v>
      </c>
      <c r="B2285" s="11">
        <v>45420</v>
      </c>
      <c r="C2285" s="2" t="s">
        <v>3168</v>
      </c>
      <c r="D2285" s="2" t="s">
        <v>390</v>
      </c>
      <c r="E2285" s="2" t="s">
        <v>796</v>
      </c>
      <c r="F2285" s="2" t="s">
        <v>161</v>
      </c>
      <c r="G2285" s="2">
        <v>1</v>
      </c>
      <c r="H2285" s="2">
        <v>1420.74</v>
      </c>
      <c r="I2285" s="2">
        <v>10</v>
      </c>
      <c r="J2285" s="2">
        <v>142.07</v>
      </c>
      <c r="K2285" s="2">
        <v>12</v>
      </c>
      <c r="L2285" s="2">
        <v>153.44</v>
      </c>
      <c r="M2285" s="2">
        <v>1432.11</v>
      </c>
      <c r="N2285" s="2">
        <v>1073.45</v>
      </c>
      <c r="O2285" s="2">
        <f t="shared" si="88"/>
        <v>205.21999999999986</v>
      </c>
      <c r="P2285" s="2" t="s">
        <v>27</v>
      </c>
      <c r="Q2285" s="2" t="str">
        <f t="shared" si="87"/>
        <v>Cash</v>
      </c>
      <c r="R2285" s="2" t="s">
        <v>20</v>
      </c>
      <c r="S2285" s="2" t="s">
        <v>56</v>
      </c>
      <c r="T2285" s="2" t="s">
        <v>387</v>
      </c>
      <c r="U2285" s="2" t="s">
        <v>59</v>
      </c>
      <c r="V2285" t="str">
        <f>TEXT(tblSales[[#This Row],[Invoice Date]],"mmm")</f>
        <v>May</v>
      </c>
      <c r="W2285">
        <f>MONTH(tblSales[[#This Row],[Invoice Date]])</f>
        <v>5</v>
      </c>
      <c r="X2285">
        <f>YEAR(tblSales[[#This Row],[Invoice Date]])</f>
        <v>2024</v>
      </c>
      <c r="Y2285" t="str">
        <f>TEXT(tblSales[[#This Row],[Invoice Date]],"mmm-yyyy")</f>
        <v>May-2024</v>
      </c>
      <c r="Z2285" t="str">
        <f>_xlfn.XLOOKUP(tblSales[[#This Row],[Product_ID]],Products!$A:$A,Products!$C:$C,"Women Dresses")</f>
        <v>Women Jeans</v>
      </c>
      <c r="AA2285" t="str">
        <f>_xlfn.XLOOKUP(tblSales[[#This Row],[Product_ID]],Products!$A:$A,Products!$D:$D,"Unknown")</f>
        <v>Bootcut</v>
      </c>
      <c r="AB2285" t="str">
        <f>_xlfn.XLOOKUP(tblSales[[#This Row],[Product_ID]],Products!$A:$A,Products!$E:$E,"Unknown")</f>
        <v>Biba</v>
      </c>
      <c r="AC2285" t="str">
        <f>_xlfn.XLOOKUP(tblSales[[#This Row],[Store_ID]],Stores!$A:$A,Stores!$B:$B,"Unknown")</f>
        <v>TrendMart Shivamogga Standard</v>
      </c>
      <c r="AD2285" t="str">
        <f>_xlfn.XLOOKUP(tblSales[[#This Row],[Store_ID]],Stores!$A:$A,Stores!$E:$E,"Unknown")</f>
        <v>South Zone 2</v>
      </c>
      <c r="AE2285" t="str">
        <f>_xlfn.XLOOKUP(tblSales[[#This Row],[Customer_ID]],Customers!$A:$A,Customers!$B:$B,"Unknown")</f>
        <v>Anil Gopalakrishnan</v>
      </c>
      <c r="AF2285" t="str">
        <f>_xlfn.XLOOKUP(tblSales[[#This Row],[Customer_ID]],Customers!$A:$A,Customers!$J:$J,"Unknown")</f>
        <v>Regular</v>
      </c>
      <c r="AG2285" t="str">
        <f>_xlfn.XLOOKUP(tblSales[[#This Row],[Employee_ID]],Employees!$A:$A,Employees!$B:$B,"Unknown")</f>
        <v>Chandra Reddy</v>
      </c>
      <c r="AH2285">
        <f>IF(MONTH(tblSales[[#This Row],[Invoice Date]])&gt;=4,MONTH(tblSales[[#This Row],[Invoice Date]]),MONTH(tblSales[[#This Row],[Invoice Date]])+12)</f>
        <v>5</v>
      </c>
      <c r="AI2285" s="8">
        <f>DATE(YEAR(tblSales[[#This Row],[Invoice Date]]),MONTH(tblSales[[#This Row],[Invoice Date]]),1)</f>
        <v>45413</v>
      </c>
      <c r="AJ2285" t="str">
        <f>_xlfn.XLOOKUP(tblSales[[#This Row],[Product_ID]],Products!$A:$A,Products!$B:$B,"Unknown")</f>
        <v>Biba Bootcut Maroon</v>
      </c>
      <c r="AK2285" s="9">
        <f>IFERROR(tblSales[[#This Row],[Profit]]/tblSales[[#This Row],[Sales Amount]],0)</f>
        <v>0.14329904825746617</v>
      </c>
      <c r="AL2285" t="str">
        <f>IF(tblSales[[#This Row],[Discount %]]&lt;=5,"0-5%",
IF(tblSales[[#This Row],[Discount %]]&lt;=10,"5-10%",
IF(tblSales[[#This Row],[Discount %]]&lt;=15,"10-15%",
IF(tblSales[[#This Row],[Discount %]]&lt;=20,"15-20%","20%+"))))</f>
        <v>5-10%</v>
      </c>
    </row>
    <row r="2286" spans="1:38">
      <c r="A2286" s="2" t="s">
        <v>4261</v>
      </c>
      <c r="B2286" s="11">
        <v>45713</v>
      </c>
      <c r="C2286" s="2" t="s">
        <v>1639</v>
      </c>
      <c r="D2286" s="2" t="s">
        <v>1604</v>
      </c>
      <c r="E2286" s="2" t="s">
        <v>952</v>
      </c>
      <c r="F2286" s="2" t="s">
        <v>177</v>
      </c>
      <c r="G2286" s="2">
        <v>3</v>
      </c>
      <c r="H2286" s="2">
        <v>1272.45</v>
      </c>
      <c r="I2286" s="2">
        <v>10</v>
      </c>
      <c r="J2286" s="2">
        <v>381.74</v>
      </c>
      <c r="K2286" s="2">
        <v>12</v>
      </c>
      <c r="L2286" s="2">
        <v>412.27</v>
      </c>
      <c r="M2286" s="2">
        <v>3847.88</v>
      </c>
      <c r="N2286" s="2">
        <v>2638.44</v>
      </c>
      <c r="O2286" s="2">
        <f t="shared" si="88"/>
        <v>797.17000000000007</v>
      </c>
      <c r="P2286" s="2" t="s">
        <v>32</v>
      </c>
      <c r="Q2286" s="2" t="str">
        <f t="shared" si="87"/>
        <v>UPI</v>
      </c>
      <c r="R2286" s="2" t="s">
        <v>20</v>
      </c>
      <c r="S2286" s="2" t="s">
        <v>56</v>
      </c>
      <c r="T2286" s="2" t="s">
        <v>2208</v>
      </c>
      <c r="U2286" s="2" t="s">
        <v>59</v>
      </c>
      <c r="V2286" t="str">
        <f>TEXT(tblSales[[#This Row],[Invoice Date]],"mmm")</f>
        <v>Feb</v>
      </c>
      <c r="W2286">
        <f>MONTH(tblSales[[#This Row],[Invoice Date]])</f>
        <v>2</v>
      </c>
      <c r="X2286">
        <f>YEAR(tblSales[[#This Row],[Invoice Date]])</f>
        <v>2025</v>
      </c>
      <c r="Y2286" t="str">
        <f>TEXT(tblSales[[#This Row],[Invoice Date]],"mmm-yyyy")</f>
        <v>Feb-2025</v>
      </c>
      <c r="Z2286" t="str">
        <f>_xlfn.XLOOKUP(tblSales[[#This Row],[Product_ID]],Products!$A:$A,Products!$C:$C,"Women Dresses")</f>
        <v>Belts</v>
      </c>
      <c r="AA2286" t="str">
        <f>_xlfn.XLOOKUP(tblSales[[#This Row],[Product_ID]],Products!$A:$A,Products!$D:$D,"Unknown")</f>
        <v>Braided Belt</v>
      </c>
      <c r="AB2286" t="str">
        <f>_xlfn.XLOOKUP(tblSales[[#This Row],[Product_ID]],Products!$A:$A,Products!$E:$E,"Unknown")</f>
        <v>Bata</v>
      </c>
      <c r="AC2286" t="str">
        <f>_xlfn.XLOOKUP(tblSales[[#This Row],[Store_ID]],Stores!$A:$A,Stores!$B:$B,"Unknown")</f>
        <v>TrendMart Coimbatore Mall Kiosk</v>
      </c>
      <c r="AD2286" t="str">
        <f>_xlfn.XLOOKUP(tblSales[[#This Row],[Store_ID]],Stores!$A:$A,Stores!$E:$E,"Unknown")</f>
        <v>South Zone 1</v>
      </c>
      <c r="AE2286" t="str">
        <f>_xlfn.XLOOKUP(tblSales[[#This Row],[Customer_ID]],Customers!$A:$A,Customers!$B:$B,"Unknown")</f>
        <v>Kiran Sharma</v>
      </c>
      <c r="AF2286" t="str">
        <f>_xlfn.XLOOKUP(tblSales[[#This Row],[Customer_ID]],Customers!$A:$A,Customers!$J:$J,"Unknown")</f>
        <v>Silver</v>
      </c>
      <c r="AG2286" t="str">
        <f>_xlfn.XLOOKUP(tblSales[[#This Row],[Employee_ID]],Employees!$A:$A,Employees!$B:$B,"Unknown")</f>
        <v>Deepak Kamath</v>
      </c>
      <c r="AH2286">
        <f>IF(MONTH(tblSales[[#This Row],[Invoice Date]])&gt;=4,MONTH(tblSales[[#This Row],[Invoice Date]]),MONTH(tblSales[[#This Row],[Invoice Date]])+12)</f>
        <v>14</v>
      </c>
      <c r="AI2286" s="8">
        <f>DATE(YEAR(tblSales[[#This Row],[Invoice Date]]),MONTH(tblSales[[#This Row],[Invoice Date]]),1)</f>
        <v>45689</v>
      </c>
      <c r="AJ2286" t="str">
        <f>_xlfn.XLOOKUP(tblSales[[#This Row],[Product_ID]],Products!$A:$A,Products!$B:$B,"Unknown")</f>
        <v>Bata Braided Belt White</v>
      </c>
      <c r="AK2286" s="9">
        <f>IFERROR(tblSales[[#This Row],[Profit]]/tblSales[[#This Row],[Sales Amount]],0)</f>
        <v>0.20717122155576578</v>
      </c>
      <c r="AL2286" t="str">
        <f>IF(tblSales[[#This Row],[Discount %]]&lt;=5,"0-5%",
IF(tblSales[[#This Row],[Discount %]]&lt;=10,"5-10%",
IF(tblSales[[#This Row],[Discount %]]&lt;=15,"10-15%",
IF(tblSales[[#This Row],[Discount %]]&lt;=20,"15-20%","20%+"))))</f>
        <v>5-10%</v>
      </c>
    </row>
    <row r="2287" spans="1:38">
      <c r="A2287" s="2" t="s">
        <v>4262</v>
      </c>
      <c r="B2287" s="11">
        <v>45467</v>
      </c>
      <c r="C2287" s="2" t="s">
        <v>2752</v>
      </c>
      <c r="D2287" s="2" t="s">
        <v>96</v>
      </c>
      <c r="E2287" s="2" t="s">
        <v>884</v>
      </c>
      <c r="F2287" s="2" t="s">
        <v>204</v>
      </c>
      <c r="G2287" s="2">
        <v>4</v>
      </c>
      <c r="H2287" s="2">
        <v>799.63</v>
      </c>
      <c r="I2287" s="2">
        <v>0</v>
      </c>
      <c r="J2287" s="2">
        <v>0</v>
      </c>
      <c r="K2287" s="2">
        <v>5</v>
      </c>
      <c r="L2287" s="2">
        <v>159.93</v>
      </c>
      <c r="M2287" s="2">
        <v>3358.45</v>
      </c>
      <c r="N2287" s="2">
        <v>1968.44</v>
      </c>
      <c r="O2287" s="2">
        <f t="shared" si="88"/>
        <v>1230.0799999999997</v>
      </c>
      <c r="P2287" s="2" t="s">
        <v>28</v>
      </c>
      <c r="Q2287" s="2" t="str">
        <f t="shared" si="87"/>
        <v>Credit Card</v>
      </c>
      <c r="R2287" s="2" t="s">
        <v>20</v>
      </c>
      <c r="S2287" s="2" t="s">
        <v>56</v>
      </c>
      <c r="T2287" s="2" t="s">
        <v>3036</v>
      </c>
      <c r="U2287" s="2" t="s">
        <v>59</v>
      </c>
      <c r="V2287" t="str">
        <f>TEXT(tblSales[[#This Row],[Invoice Date]],"mmm")</f>
        <v>Jun</v>
      </c>
      <c r="W2287">
        <f>MONTH(tblSales[[#This Row],[Invoice Date]])</f>
        <v>6</v>
      </c>
      <c r="X2287">
        <f>YEAR(tblSales[[#This Row],[Invoice Date]])</f>
        <v>2024</v>
      </c>
      <c r="Y2287" t="str">
        <f>TEXT(tblSales[[#This Row],[Invoice Date]],"mmm-yyyy")</f>
        <v>Jun-2024</v>
      </c>
      <c r="Z2287" t="str">
        <f>_xlfn.XLOOKUP(tblSales[[#This Row],[Product_ID]],Products!$A:$A,Products!$C:$C,"Women Dresses")</f>
        <v>Men T-Shirts</v>
      </c>
      <c r="AA2287" t="str">
        <f>_xlfn.XLOOKUP(tblSales[[#This Row],[Product_ID]],Products!$A:$A,Products!$D:$D,"Unknown")</f>
        <v>Round Neck</v>
      </c>
      <c r="AB2287" t="str">
        <f>_xlfn.XLOOKUP(tblSales[[#This Row],[Product_ID]],Products!$A:$A,Products!$E:$E,"Unknown")</f>
        <v>Reebok</v>
      </c>
      <c r="AC2287" t="str">
        <f>_xlfn.XLOOKUP(tblSales[[#This Row],[Store_ID]],Stores!$A:$A,Stores!$B:$B,"Unknown")</f>
        <v>TrendMart Bengaluru High Street</v>
      </c>
      <c r="AD2287" t="str">
        <f>_xlfn.XLOOKUP(tblSales[[#This Row],[Store_ID]],Stores!$A:$A,Stores!$E:$E,"Unknown")</f>
        <v>South Zone 2</v>
      </c>
      <c r="AE2287" t="str">
        <f>_xlfn.XLOOKUP(tblSales[[#This Row],[Customer_ID]],Customers!$A:$A,Customers!$B:$B,"Unknown")</f>
        <v>Rohit Singh</v>
      </c>
      <c r="AF2287" t="str">
        <f>_xlfn.XLOOKUP(tblSales[[#This Row],[Customer_ID]],Customers!$A:$A,Customers!$J:$J,"Unknown")</f>
        <v>Regular</v>
      </c>
      <c r="AG2287" t="str">
        <f>_xlfn.XLOOKUP(tblSales[[#This Row],[Employee_ID]],Employees!$A:$A,Employees!$B:$B,"Unknown")</f>
        <v>Logesh Gopalakrishnan</v>
      </c>
      <c r="AH2287">
        <f>IF(MONTH(tblSales[[#This Row],[Invoice Date]])&gt;=4,MONTH(tblSales[[#This Row],[Invoice Date]]),MONTH(tblSales[[#This Row],[Invoice Date]])+12)</f>
        <v>6</v>
      </c>
      <c r="AI2287" s="8">
        <f>DATE(YEAR(tblSales[[#This Row],[Invoice Date]]),MONTH(tblSales[[#This Row],[Invoice Date]]),1)</f>
        <v>45444</v>
      </c>
      <c r="AJ2287" t="str">
        <f>_xlfn.XLOOKUP(tblSales[[#This Row],[Product_ID]],Products!$A:$A,Products!$B:$B,"Unknown")</f>
        <v>Reebok Round Neck Sky Blue</v>
      </c>
      <c r="AK2287" s="9">
        <f>IFERROR(tblSales[[#This Row],[Profit]]/tblSales[[#This Row],[Sales Amount]],0)</f>
        <v>0.3662641992585865</v>
      </c>
      <c r="AL2287" t="str">
        <f>IF(tblSales[[#This Row],[Discount %]]&lt;=5,"0-5%",
IF(tblSales[[#This Row],[Discount %]]&lt;=10,"5-10%",
IF(tblSales[[#This Row],[Discount %]]&lt;=15,"10-15%",
IF(tblSales[[#This Row],[Discount %]]&lt;=20,"15-20%","20%+"))))</f>
        <v>0-5%</v>
      </c>
    </row>
    <row r="2288" spans="1:38">
      <c r="A2288" s="2" t="s">
        <v>4263</v>
      </c>
      <c r="B2288" s="11">
        <v>45569</v>
      </c>
      <c r="C2288" s="2" t="s">
        <v>2009</v>
      </c>
      <c r="D2288" s="2" t="s">
        <v>606</v>
      </c>
      <c r="E2288" s="2" t="s">
        <v>156</v>
      </c>
      <c r="F2288" s="2" t="s">
        <v>134</v>
      </c>
      <c r="G2288" s="2">
        <v>5</v>
      </c>
      <c r="H2288" s="2">
        <v>540.07000000000005</v>
      </c>
      <c r="I2288" s="2">
        <v>20</v>
      </c>
      <c r="J2288" s="2">
        <v>540.07000000000005</v>
      </c>
      <c r="K2288" s="2">
        <v>5</v>
      </c>
      <c r="L2288" s="2">
        <v>108.01</v>
      </c>
      <c r="M2288" s="2">
        <v>2268.29</v>
      </c>
      <c r="N2288" s="2">
        <v>1499.3</v>
      </c>
      <c r="O2288" s="2">
        <f t="shared" si="88"/>
        <v>660.98</v>
      </c>
      <c r="P2288" s="2" t="s">
        <v>27</v>
      </c>
      <c r="Q2288" s="2" t="str">
        <f t="shared" si="87"/>
        <v>Cash</v>
      </c>
      <c r="R2288" s="2" t="s">
        <v>20</v>
      </c>
      <c r="S2288" s="2" t="s">
        <v>56</v>
      </c>
      <c r="T2288" s="2" t="s">
        <v>851</v>
      </c>
      <c r="U2288" s="2" t="s">
        <v>59</v>
      </c>
      <c r="V2288" t="str">
        <f>TEXT(tblSales[[#This Row],[Invoice Date]],"mmm")</f>
        <v>Oct</v>
      </c>
      <c r="W2288">
        <f>MONTH(tblSales[[#This Row],[Invoice Date]])</f>
        <v>10</v>
      </c>
      <c r="X2288">
        <f>YEAR(tblSales[[#This Row],[Invoice Date]])</f>
        <v>2024</v>
      </c>
      <c r="Y2288" t="str">
        <f>TEXT(tblSales[[#This Row],[Invoice Date]],"mmm-yyyy")</f>
        <v>Oct-2024</v>
      </c>
      <c r="Z2288" t="str">
        <f>_xlfn.XLOOKUP(tblSales[[#This Row],[Product_ID]],Products!$A:$A,Products!$C:$C,"Women Dresses")</f>
        <v>Men T-Shirts</v>
      </c>
      <c r="AA2288" t="str">
        <f>_xlfn.XLOOKUP(tblSales[[#This Row],[Product_ID]],Products!$A:$A,Products!$D:$D,"Unknown")</f>
        <v>Round Neck</v>
      </c>
      <c r="AB2288" t="str">
        <f>_xlfn.XLOOKUP(tblSales[[#This Row],[Product_ID]],Products!$A:$A,Products!$E:$E,"Unknown")</f>
        <v>Global Desi</v>
      </c>
      <c r="AC2288" t="str">
        <f>_xlfn.XLOOKUP(tblSales[[#This Row],[Store_ID]],Stores!$A:$A,Stores!$B:$B,"Unknown")</f>
        <v>TrendMart Madurai Mall Kiosk</v>
      </c>
      <c r="AD2288" t="str">
        <f>_xlfn.XLOOKUP(tblSales[[#This Row],[Store_ID]],Stores!$A:$A,Stores!$E:$E,"Unknown")</f>
        <v>South Zone 1</v>
      </c>
      <c r="AE2288" t="str">
        <f>_xlfn.XLOOKUP(tblSales[[#This Row],[Customer_ID]],Customers!$A:$A,Customers!$B:$B,"Unknown")</f>
        <v>Vidya Mudaliar</v>
      </c>
      <c r="AF2288" t="str">
        <f>_xlfn.XLOOKUP(tblSales[[#This Row],[Customer_ID]],Customers!$A:$A,Customers!$J:$J,"Unknown")</f>
        <v>Silver</v>
      </c>
      <c r="AG2288" t="str">
        <f>_xlfn.XLOOKUP(tblSales[[#This Row],[Employee_ID]],Employees!$A:$A,Employees!$B:$B,"Unknown")</f>
        <v>Chandran Krishnan</v>
      </c>
      <c r="AH2288">
        <f>IF(MONTH(tblSales[[#This Row],[Invoice Date]])&gt;=4,MONTH(tblSales[[#This Row],[Invoice Date]]),MONTH(tblSales[[#This Row],[Invoice Date]])+12)</f>
        <v>10</v>
      </c>
      <c r="AI2288" s="8">
        <f>DATE(YEAR(tblSales[[#This Row],[Invoice Date]]),MONTH(tblSales[[#This Row],[Invoice Date]]),1)</f>
        <v>45566</v>
      </c>
      <c r="AJ2288" t="str">
        <f>_xlfn.XLOOKUP(tblSales[[#This Row],[Product_ID]],Products!$A:$A,Products!$B:$B,"Unknown")</f>
        <v>Global Desi Round Neck Green</v>
      </c>
      <c r="AK2288" s="9">
        <f>IFERROR(tblSales[[#This Row],[Profit]]/tblSales[[#This Row],[Sales Amount]],0)</f>
        <v>0.29140012961305656</v>
      </c>
      <c r="AL2288" t="str">
        <f>IF(tblSales[[#This Row],[Discount %]]&lt;=5,"0-5%",
IF(tblSales[[#This Row],[Discount %]]&lt;=10,"5-10%",
IF(tblSales[[#This Row],[Discount %]]&lt;=15,"10-15%",
IF(tblSales[[#This Row],[Discount %]]&lt;=20,"15-20%","20%+"))))</f>
        <v>15-20%</v>
      </c>
    </row>
    <row r="2289" spans="1:38">
      <c r="A2289" s="2" t="s">
        <v>4264</v>
      </c>
      <c r="B2289" s="11">
        <v>45600</v>
      </c>
      <c r="C2289" s="2" t="s">
        <v>1719</v>
      </c>
      <c r="D2289" s="2" t="s">
        <v>390</v>
      </c>
      <c r="E2289" s="2" t="s">
        <v>688</v>
      </c>
      <c r="F2289" s="2" t="s">
        <v>122</v>
      </c>
      <c r="G2289" s="2">
        <v>1</v>
      </c>
      <c r="H2289" s="2">
        <v>1334.92</v>
      </c>
      <c r="I2289" s="2">
        <v>5</v>
      </c>
      <c r="J2289" s="2">
        <v>66.75</v>
      </c>
      <c r="K2289" s="2">
        <v>12</v>
      </c>
      <c r="L2289" s="2">
        <v>152.18</v>
      </c>
      <c r="M2289" s="2">
        <v>1420.35</v>
      </c>
      <c r="N2289" s="2">
        <v>1073.45</v>
      </c>
      <c r="O2289" s="2">
        <f t="shared" si="88"/>
        <v>194.71999999999986</v>
      </c>
      <c r="P2289" s="2" t="s">
        <v>32</v>
      </c>
      <c r="Q2289" s="2" t="str">
        <f t="shared" si="87"/>
        <v>UPI</v>
      </c>
      <c r="R2289" s="2" t="s">
        <v>20</v>
      </c>
      <c r="S2289" s="2" t="s">
        <v>57</v>
      </c>
      <c r="T2289" s="2" t="s">
        <v>737</v>
      </c>
      <c r="U2289" s="2" t="s">
        <v>59</v>
      </c>
      <c r="V2289" t="str">
        <f>TEXT(tblSales[[#This Row],[Invoice Date]],"mmm")</f>
        <v>Nov</v>
      </c>
      <c r="W2289">
        <f>MONTH(tblSales[[#This Row],[Invoice Date]])</f>
        <v>11</v>
      </c>
      <c r="X2289">
        <f>YEAR(tblSales[[#This Row],[Invoice Date]])</f>
        <v>2024</v>
      </c>
      <c r="Y2289" t="str">
        <f>TEXT(tblSales[[#This Row],[Invoice Date]],"mmm-yyyy")</f>
        <v>Nov-2024</v>
      </c>
      <c r="Z2289" t="str">
        <f>_xlfn.XLOOKUP(tblSales[[#This Row],[Product_ID]],Products!$A:$A,Products!$C:$C,"Women Dresses")</f>
        <v>Women Jeans</v>
      </c>
      <c r="AA2289" t="str">
        <f>_xlfn.XLOOKUP(tblSales[[#This Row],[Product_ID]],Products!$A:$A,Products!$D:$D,"Unknown")</f>
        <v>Bootcut</v>
      </c>
      <c r="AB2289" t="str">
        <f>_xlfn.XLOOKUP(tblSales[[#This Row],[Product_ID]],Products!$A:$A,Products!$E:$E,"Unknown")</f>
        <v>Biba</v>
      </c>
      <c r="AC2289" t="str">
        <f>_xlfn.XLOOKUP(tblSales[[#This Row],[Store_ID]],Stores!$A:$A,Stores!$B:$B,"Unknown")</f>
        <v>TrendMart Nellore Mall Kiosk</v>
      </c>
      <c r="AD2289" t="str">
        <f>_xlfn.XLOOKUP(tblSales[[#This Row],[Store_ID]],Stores!$A:$A,Stores!$E:$E,"Unknown")</f>
        <v>South Zone 3</v>
      </c>
      <c r="AE2289" t="str">
        <f>_xlfn.XLOOKUP(tblSales[[#This Row],[Customer_ID]],Customers!$A:$A,Customers!$B:$B,"Unknown")</f>
        <v>Baskar Bhat</v>
      </c>
      <c r="AF2289" t="str">
        <f>_xlfn.XLOOKUP(tblSales[[#This Row],[Customer_ID]],Customers!$A:$A,Customers!$J:$J,"Unknown")</f>
        <v>Regular</v>
      </c>
      <c r="AG2289" t="str">
        <f>_xlfn.XLOOKUP(tblSales[[#This Row],[Employee_ID]],Employees!$A:$A,Employees!$B:$B,"Unknown")</f>
        <v>Rahul Krishnan</v>
      </c>
      <c r="AH2289">
        <f>IF(MONTH(tblSales[[#This Row],[Invoice Date]])&gt;=4,MONTH(tblSales[[#This Row],[Invoice Date]]),MONTH(tblSales[[#This Row],[Invoice Date]])+12)</f>
        <v>11</v>
      </c>
      <c r="AI2289" s="8">
        <f>DATE(YEAR(tblSales[[#This Row],[Invoice Date]]),MONTH(tblSales[[#This Row],[Invoice Date]]),1)</f>
        <v>45597</v>
      </c>
      <c r="AJ2289" t="str">
        <f>_xlfn.XLOOKUP(tblSales[[#This Row],[Product_ID]],Products!$A:$A,Products!$B:$B,"Unknown")</f>
        <v>Biba Bootcut Maroon</v>
      </c>
      <c r="AK2289" s="9">
        <f>IFERROR(tblSales[[#This Row],[Profit]]/tblSales[[#This Row],[Sales Amount]],0)</f>
        <v>0.13709297004259505</v>
      </c>
      <c r="AL2289" t="str">
        <f>IF(tblSales[[#This Row],[Discount %]]&lt;=5,"0-5%",
IF(tblSales[[#This Row],[Discount %]]&lt;=10,"5-10%",
IF(tblSales[[#This Row],[Discount %]]&lt;=15,"10-15%",
IF(tblSales[[#This Row],[Discount %]]&lt;=20,"15-20%","20%+"))))</f>
        <v>0-5%</v>
      </c>
    </row>
    <row r="2290" spans="1:38">
      <c r="A2290" s="2" t="s">
        <v>4265</v>
      </c>
      <c r="B2290" s="11">
        <v>45500</v>
      </c>
      <c r="C2290" s="2" t="s">
        <v>1853</v>
      </c>
      <c r="D2290" s="2" t="s">
        <v>280</v>
      </c>
      <c r="E2290" s="2" t="s">
        <v>1396</v>
      </c>
      <c r="F2290" s="2" t="s">
        <v>249</v>
      </c>
      <c r="G2290" s="2">
        <v>1</v>
      </c>
      <c r="H2290" s="2">
        <v>890.4</v>
      </c>
      <c r="I2290" s="2">
        <v>10</v>
      </c>
      <c r="J2290" s="2">
        <v>89.04</v>
      </c>
      <c r="K2290" s="2">
        <v>5</v>
      </c>
      <c r="L2290" s="2">
        <v>40.07</v>
      </c>
      <c r="M2290" s="2">
        <v>841.43</v>
      </c>
      <c r="N2290" s="2">
        <v>568.53</v>
      </c>
      <c r="O2290" s="2">
        <f t="shared" si="88"/>
        <v>232.82999999999998</v>
      </c>
      <c r="P2290" s="2" t="s">
        <v>30</v>
      </c>
      <c r="Q2290" s="2" t="str">
        <f t="shared" si="87"/>
        <v>EMI</v>
      </c>
      <c r="R2290" s="2" t="s">
        <v>21</v>
      </c>
      <c r="S2290" s="2" t="s">
        <v>56</v>
      </c>
      <c r="T2290" s="2" t="s">
        <v>3280</v>
      </c>
      <c r="U2290" s="2" t="s">
        <v>60</v>
      </c>
      <c r="V2290" t="str">
        <f>TEXT(tblSales[[#This Row],[Invoice Date]],"mmm")</f>
        <v>Jul</v>
      </c>
      <c r="W2290">
        <f>MONTH(tblSales[[#This Row],[Invoice Date]])</f>
        <v>7</v>
      </c>
      <c r="X2290">
        <f>YEAR(tblSales[[#This Row],[Invoice Date]])</f>
        <v>2024</v>
      </c>
      <c r="Y2290" t="str">
        <f>TEXT(tblSales[[#This Row],[Invoice Date]],"mmm-yyyy")</f>
        <v>Jul-2024</v>
      </c>
      <c r="Z2290" t="str">
        <f>_xlfn.XLOOKUP(tblSales[[#This Row],[Product_ID]],Products!$A:$A,Products!$C:$C,"Women Dresses")</f>
        <v>Women Kurtis</v>
      </c>
      <c r="AA2290" t="str">
        <f>_xlfn.XLOOKUP(tblSales[[#This Row],[Product_ID]],Products!$A:$A,Products!$D:$D,"Unknown")</f>
        <v>Printed Kurti</v>
      </c>
      <c r="AB2290" t="str">
        <f>_xlfn.XLOOKUP(tblSales[[#This Row],[Product_ID]],Products!$A:$A,Products!$E:$E,"Unknown")</f>
        <v>Allen Solly</v>
      </c>
      <c r="AC2290" t="str">
        <f>_xlfn.XLOOKUP(tblSales[[#This Row],[Store_ID]],Stores!$A:$A,Stores!$B:$B,"Unknown")</f>
        <v>TrendMart Vellore High Street</v>
      </c>
      <c r="AD2290" t="str">
        <f>_xlfn.XLOOKUP(tblSales[[#This Row],[Store_ID]],Stores!$A:$A,Stores!$E:$E,"Unknown")</f>
        <v>South Zone 1</v>
      </c>
      <c r="AE2290" t="str">
        <f>_xlfn.XLOOKUP(tblSales[[#This Row],[Customer_ID]],Customers!$A:$A,Customers!$B:$B,"Unknown")</f>
        <v>Hari Raman</v>
      </c>
      <c r="AF2290" t="str">
        <f>_xlfn.XLOOKUP(tblSales[[#This Row],[Customer_ID]],Customers!$A:$A,Customers!$J:$J,"Unknown")</f>
        <v>Silver</v>
      </c>
      <c r="AG2290" t="str">
        <f>_xlfn.XLOOKUP(tblSales[[#This Row],[Employee_ID]],Employees!$A:$A,Employees!$B:$B,"Unknown")</f>
        <v>Hari Nair</v>
      </c>
      <c r="AH2290">
        <f>IF(MONTH(tblSales[[#This Row],[Invoice Date]])&gt;=4,MONTH(tblSales[[#This Row],[Invoice Date]]),MONTH(tblSales[[#This Row],[Invoice Date]])+12)</f>
        <v>7</v>
      </c>
      <c r="AI2290" s="8">
        <f>DATE(YEAR(tblSales[[#This Row],[Invoice Date]]),MONTH(tblSales[[#This Row],[Invoice Date]]),1)</f>
        <v>45474</v>
      </c>
      <c r="AJ2290" t="str">
        <f>_xlfn.XLOOKUP(tblSales[[#This Row],[Product_ID]],Products!$A:$A,Products!$B:$B,"Unknown")</f>
        <v>Allen Solly Printed Kurti Mustard</v>
      </c>
      <c r="AK2290" s="9">
        <f>IFERROR(tblSales[[#This Row],[Profit]]/tblSales[[#This Row],[Sales Amount]],0)</f>
        <v>0.27670750983444847</v>
      </c>
      <c r="AL2290" t="str">
        <f>IF(tblSales[[#This Row],[Discount %]]&lt;=5,"0-5%",
IF(tblSales[[#This Row],[Discount %]]&lt;=10,"5-10%",
IF(tblSales[[#This Row],[Discount %]]&lt;=15,"10-15%",
IF(tblSales[[#This Row],[Discount %]]&lt;=20,"15-20%","20%+"))))</f>
        <v>5-10%</v>
      </c>
    </row>
    <row r="2291" spans="1:38">
      <c r="A2291" s="2" t="s">
        <v>4266</v>
      </c>
      <c r="B2291" s="11">
        <v>45591</v>
      </c>
      <c r="C2291" s="2" t="s">
        <v>1517</v>
      </c>
      <c r="D2291" s="2" t="s">
        <v>2594</v>
      </c>
      <c r="E2291" s="2" t="s">
        <v>215</v>
      </c>
      <c r="F2291" s="2" t="s">
        <v>319</v>
      </c>
      <c r="G2291" s="2">
        <v>2</v>
      </c>
      <c r="H2291" s="2">
        <v>722.02</v>
      </c>
      <c r="I2291" s="2">
        <v>25</v>
      </c>
      <c r="J2291" s="2">
        <v>361.01</v>
      </c>
      <c r="K2291" s="2">
        <v>5</v>
      </c>
      <c r="L2291" s="2">
        <v>54.15</v>
      </c>
      <c r="M2291" s="2">
        <v>1137.18</v>
      </c>
      <c r="N2291" s="2">
        <v>1000.16</v>
      </c>
      <c r="O2291" s="2">
        <f t="shared" si="88"/>
        <v>82.87000000000009</v>
      </c>
      <c r="P2291" s="2" t="s">
        <v>32</v>
      </c>
      <c r="Q2291" s="2" t="str">
        <f t="shared" si="87"/>
        <v>UPI</v>
      </c>
      <c r="R2291" s="2" t="s">
        <v>21</v>
      </c>
      <c r="S2291" s="2" t="s">
        <v>56</v>
      </c>
      <c r="T2291" s="2" t="s">
        <v>3239</v>
      </c>
      <c r="U2291" s="2" t="s">
        <v>60</v>
      </c>
      <c r="V2291" t="str">
        <f>TEXT(tblSales[[#This Row],[Invoice Date]],"mmm")</f>
        <v>Oct</v>
      </c>
      <c r="W2291">
        <f>MONTH(tblSales[[#This Row],[Invoice Date]])</f>
        <v>10</v>
      </c>
      <c r="X2291">
        <f>YEAR(tblSales[[#This Row],[Invoice Date]])</f>
        <v>2024</v>
      </c>
      <c r="Y2291" t="str">
        <f>TEXT(tblSales[[#This Row],[Invoice Date]],"mmm-yyyy")</f>
        <v>Oct-2024</v>
      </c>
      <c r="Z2291" t="str">
        <f>_xlfn.XLOOKUP(tblSales[[#This Row],[Product_ID]],Products!$A:$A,Products!$C:$C,"Women Dresses")</f>
        <v>Men Trousers</v>
      </c>
      <c r="AA2291" t="str">
        <f>_xlfn.XLOOKUP(tblSales[[#This Row],[Product_ID]],Products!$A:$A,Products!$D:$D,"Unknown")</f>
        <v>Track Pant</v>
      </c>
      <c r="AB2291" t="str">
        <f>_xlfn.XLOOKUP(tblSales[[#This Row],[Product_ID]],Products!$A:$A,Products!$E:$E,"Unknown")</f>
        <v>Numero Uno</v>
      </c>
      <c r="AC2291" t="str">
        <f>_xlfn.XLOOKUP(tblSales[[#This Row],[Store_ID]],Stores!$A:$A,Stores!$B:$B,"Unknown")</f>
        <v>TrendMart Mangaluru Standard</v>
      </c>
      <c r="AD2291" t="str">
        <f>_xlfn.XLOOKUP(tblSales[[#This Row],[Store_ID]],Stores!$A:$A,Stores!$E:$E,"Unknown")</f>
        <v>South Zone 2</v>
      </c>
      <c r="AE2291" t="str">
        <f>_xlfn.XLOOKUP(tblSales[[#This Row],[Customer_ID]],Customers!$A:$A,Customers!$B:$B,"Unknown")</f>
        <v>Yogesh Venkatesan</v>
      </c>
      <c r="AF2291" t="str">
        <f>_xlfn.XLOOKUP(tblSales[[#This Row],[Customer_ID]],Customers!$A:$A,Customers!$J:$J,"Unknown")</f>
        <v>Regular</v>
      </c>
      <c r="AG2291" t="str">
        <f>_xlfn.XLOOKUP(tblSales[[#This Row],[Employee_ID]],Employees!$A:$A,Employees!$B:$B,"Unknown")</f>
        <v>Sathish Sundaram</v>
      </c>
      <c r="AH2291">
        <f>IF(MONTH(tblSales[[#This Row],[Invoice Date]])&gt;=4,MONTH(tblSales[[#This Row],[Invoice Date]]),MONTH(tblSales[[#This Row],[Invoice Date]])+12)</f>
        <v>10</v>
      </c>
      <c r="AI2291" s="8">
        <f>DATE(YEAR(tblSales[[#This Row],[Invoice Date]]),MONTH(tblSales[[#This Row],[Invoice Date]]),1)</f>
        <v>45566</v>
      </c>
      <c r="AJ2291" t="str">
        <f>_xlfn.XLOOKUP(tblSales[[#This Row],[Product_ID]],Products!$A:$A,Products!$B:$B,"Unknown")</f>
        <v>Numero Uno Track Pant White</v>
      </c>
      <c r="AK2291" s="9">
        <f>IFERROR(tblSales[[#This Row],[Profit]]/tblSales[[#This Row],[Sales Amount]],0)</f>
        <v>7.287324785873836E-2</v>
      </c>
      <c r="AL2291" t="str">
        <f>IF(tblSales[[#This Row],[Discount %]]&lt;=5,"0-5%",
IF(tblSales[[#This Row],[Discount %]]&lt;=10,"5-10%",
IF(tblSales[[#This Row],[Discount %]]&lt;=15,"10-15%",
IF(tblSales[[#This Row],[Discount %]]&lt;=20,"15-20%","20%+"))))</f>
        <v>20%+</v>
      </c>
    </row>
    <row r="2292" spans="1:38">
      <c r="A2292" s="2" t="s">
        <v>4267</v>
      </c>
      <c r="B2292" s="11">
        <v>45543</v>
      </c>
      <c r="C2292" s="2" t="s">
        <v>1276</v>
      </c>
      <c r="D2292" s="2" t="s">
        <v>1887</v>
      </c>
      <c r="E2292" s="2" t="s">
        <v>625</v>
      </c>
      <c r="F2292" s="2" t="s">
        <v>345</v>
      </c>
      <c r="G2292" s="2">
        <v>2</v>
      </c>
      <c r="H2292" s="2">
        <v>1015.36</v>
      </c>
      <c r="I2292" s="2">
        <v>10</v>
      </c>
      <c r="J2292" s="2">
        <v>203.07</v>
      </c>
      <c r="K2292" s="2">
        <v>12</v>
      </c>
      <c r="L2292" s="2">
        <v>219.32</v>
      </c>
      <c r="M2292" s="2">
        <v>2046.97</v>
      </c>
      <c r="N2292" s="2">
        <v>1340.34</v>
      </c>
      <c r="O2292" s="2">
        <f t="shared" si="88"/>
        <v>487.31000000000012</v>
      </c>
      <c r="P2292" s="2" t="s">
        <v>32</v>
      </c>
      <c r="Q2292" s="2" t="str">
        <f t="shared" si="87"/>
        <v>UPI</v>
      </c>
      <c r="R2292" s="2" t="s">
        <v>20</v>
      </c>
      <c r="S2292" s="2" t="s">
        <v>56</v>
      </c>
      <c r="T2292" s="2" t="s">
        <v>2310</v>
      </c>
      <c r="U2292" s="2" t="s">
        <v>60</v>
      </c>
      <c r="V2292" t="str">
        <f>TEXT(tblSales[[#This Row],[Invoice Date]],"mmm")</f>
        <v>Sep</v>
      </c>
      <c r="W2292">
        <f>MONTH(tblSales[[#This Row],[Invoice Date]])</f>
        <v>9</v>
      </c>
      <c r="X2292">
        <f>YEAR(tblSales[[#This Row],[Invoice Date]])</f>
        <v>2024</v>
      </c>
      <c r="Y2292" t="str">
        <f>TEXT(tblSales[[#This Row],[Invoice Date]],"mmm-yyyy")</f>
        <v>Sep-2024</v>
      </c>
      <c r="Z2292" t="str">
        <f>_xlfn.XLOOKUP(tblSales[[#This Row],[Product_ID]],Products!$A:$A,Products!$C:$C,"Women Dresses")</f>
        <v>Men Jeans</v>
      </c>
      <c r="AA2292" t="str">
        <f>_xlfn.XLOOKUP(tblSales[[#This Row],[Product_ID]],Products!$A:$A,Products!$D:$D,"Unknown")</f>
        <v>Regular Fit</v>
      </c>
      <c r="AB2292" t="str">
        <f>_xlfn.XLOOKUP(tblSales[[#This Row],[Product_ID]],Products!$A:$A,Products!$E:$E,"Unknown")</f>
        <v>Libas</v>
      </c>
      <c r="AC2292" t="str">
        <f>_xlfn.XLOOKUP(tblSales[[#This Row],[Store_ID]],Stores!$A:$A,Stores!$B:$B,"Unknown")</f>
        <v>TrendMart Shivamogga Mall Kiosk</v>
      </c>
      <c r="AD2292" t="str">
        <f>_xlfn.XLOOKUP(tblSales[[#This Row],[Store_ID]],Stores!$A:$A,Stores!$E:$E,"Unknown")</f>
        <v>South Zone 2</v>
      </c>
      <c r="AE2292" t="str">
        <f>_xlfn.XLOOKUP(tblSales[[#This Row],[Customer_ID]],Customers!$A:$A,Customers!$B:$B,"Unknown")</f>
        <v>Varsha Subramaniam</v>
      </c>
      <c r="AF2292" t="str">
        <f>_xlfn.XLOOKUP(tblSales[[#This Row],[Customer_ID]],Customers!$A:$A,Customers!$J:$J,"Unknown")</f>
        <v>Silver</v>
      </c>
      <c r="AG2292" t="str">
        <f>_xlfn.XLOOKUP(tblSales[[#This Row],[Employee_ID]],Employees!$A:$A,Employees!$B:$B,"Unknown")</f>
        <v>Anitha Ramachandran</v>
      </c>
      <c r="AH2292">
        <f>IF(MONTH(tblSales[[#This Row],[Invoice Date]])&gt;=4,MONTH(tblSales[[#This Row],[Invoice Date]]),MONTH(tblSales[[#This Row],[Invoice Date]])+12)</f>
        <v>9</v>
      </c>
      <c r="AI2292" s="8">
        <f>DATE(YEAR(tblSales[[#This Row],[Invoice Date]]),MONTH(tblSales[[#This Row],[Invoice Date]]),1)</f>
        <v>45536</v>
      </c>
      <c r="AJ2292" t="str">
        <f>_xlfn.XLOOKUP(tblSales[[#This Row],[Product_ID]],Products!$A:$A,Products!$B:$B,"Unknown")</f>
        <v>Libas Regular Fit Red</v>
      </c>
      <c r="AK2292" s="9">
        <f>IFERROR(tblSales[[#This Row],[Profit]]/tblSales[[#This Row],[Sales Amount]],0)</f>
        <v>0.23806406542352848</v>
      </c>
      <c r="AL2292" t="str">
        <f>IF(tblSales[[#This Row],[Discount %]]&lt;=5,"0-5%",
IF(tblSales[[#This Row],[Discount %]]&lt;=10,"5-10%",
IF(tblSales[[#This Row],[Discount %]]&lt;=15,"10-15%",
IF(tblSales[[#This Row],[Discount %]]&lt;=20,"15-20%","20%+"))))</f>
        <v>5-10%</v>
      </c>
    </row>
    <row r="2293" spans="1:38">
      <c r="A2293" s="2" t="s">
        <v>4268</v>
      </c>
      <c r="B2293" s="11">
        <v>45708</v>
      </c>
      <c r="C2293" s="2" t="s">
        <v>4269</v>
      </c>
      <c r="D2293" s="2" t="s">
        <v>590</v>
      </c>
      <c r="E2293" s="2" t="s">
        <v>296</v>
      </c>
      <c r="F2293" s="2" t="s">
        <v>458</v>
      </c>
      <c r="G2293" s="2">
        <v>2</v>
      </c>
      <c r="H2293" s="2">
        <v>781.98</v>
      </c>
      <c r="I2293" s="2">
        <v>15</v>
      </c>
      <c r="J2293" s="2">
        <v>234.59</v>
      </c>
      <c r="K2293" s="2">
        <v>5</v>
      </c>
      <c r="L2293" s="2">
        <v>66.47</v>
      </c>
      <c r="M2293" s="2">
        <v>1395.84</v>
      </c>
      <c r="N2293" s="2">
        <v>1024.22</v>
      </c>
      <c r="O2293" s="2">
        <f t="shared" si="88"/>
        <v>305.14999999999986</v>
      </c>
      <c r="P2293" s="2" t="s">
        <v>28</v>
      </c>
      <c r="Q2293" s="2" t="str">
        <f t="shared" si="87"/>
        <v>Credit Card</v>
      </c>
      <c r="R2293" s="2" t="s">
        <v>20</v>
      </c>
      <c r="S2293" s="2" t="s">
        <v>56</v>
      </c>
      <c r="T2293" s="2" t="s">
        <v>1558</v>
      </c>
      <c r="U2293" s="2" t="s">
        <v>59</v>
      </c>
      <c r="V2293" t="str">
        <f>TEXT(tblSales[[#This Row],[Invoice Date]],"mmm")</f>
        <v>Feb</v>
      </c>
      <c r="W2293">
        <f>MONTH(tblSales[[#This Row],[Invoice Date]])</f>
        <v>2</v>
      </c>
      <c r="X2293">
        <f>YEAR(tblSales[[#This Row],[Invoice Date]])</f>
        <v>2025</v>
      </c>
      <c r="Y2293" t="str">
        <f>TEXT(tblSales[[#This Row],[Invoice Date]],"mmm-yyyy")</f>
        <v>Feb-2025</v>
      </c>
      <c r="Z2293" t="str">
        <f>_xlfn.XLOOKUP(tblSales[[#This Row],[Product_ID]],Products!$A:$A,Products!$C:$C,"Women Dresses")</f>
        <v>Sportswear</v>
      </c>
      <c r="AA2293" t="str">
        <f>_xlfn.XLOOKUP(tblSales[[#This Row],[Product_ID]],Products!$A:$A,Products!$D:$D,"Unknown")</f>
        <v>Shorts</v>
      </c>
      <c r="AB2293" t="str">
        <f>_xlfn.XLOOKUP(tblSales[[#This Row],[Product_ID]],Products!$A:$A,Products!$E:$E,"Unknown")</f>
        <v>Fabindia</v>
      </c>
      <c r="AC2293" t="str">
        <f>_xlfn.XLOOKUP(tblSales[[#This Row],[Store_ID]],Stores!$A:$A,Stores!$B:$B,"Unknown")</f>
        <v>TrendMart Thiruvananthapuram High Street</v>
      </c>
      <c r="AD2293" t="str">
        <f>_xlfn.XLOOKUP(tblSales[[#This Row],[Store_ID]],Stores!$A:$A,Stores!$E:$E,"Unknown")</f>
        <v>South Zone 1</v>
      </c>
      <c r="AE2293" t="str">
        <f>_xlfn.XLOOKUP(tblSales[[#This Row],[Customer_ID]],Customers!$A:$A,Customers!$B:$B,"Unknown")</f>
        <v>Malathi Krishnan</v>
      </c>
      <c r="AF2293" t="str">
        <f>_xlfn.XLOOKUP(tblSales[[#This Row],[Customer_ID]],Customers!$A:$A,Customers!$J:$J,"Unknown")</f>
        <v>Regular</v>
      </c>
      <c r="AG2293" t="str">
        <f>_xlfn.XLOOKUP(tblSales[[#This Row],[Employee_ID]],Employees!$A:$A,Employees!$B:$B,"Unknown")</f>
        <v>Anil Reddy</v>
      </c>
      <c r="AH2293">
        <f>IF(MONTH(tblSales[[#This Row],[Invoice Date]])&gt;=4,MONTH(tblSales[[#This Row],[Invoice Date]]),MONTH(tblSales[[#This Row],[Invoice Date]])+12)</f>
        <v>14</v>
      </c>
      <c r="AI2293" s="8">
        <f>DATE(YEAR(tblSales[[#This Row],[Invoice Date]]),MONTH(tblSales[[#This Row],[Invoice Date]]),1)</f>
        <v>45689</v>
      </c>
      <c r="AJ2293" t="str">
        <f>_xlfn.XLOOKUP(tblSales[[#This Row],[Product_ID]],Products!$A:$A,Products!$B:$B,"Unknown")</f>
        <v>Fabindia Shorts Cream</v>
      </c>
      <c r="AK2293" s="9">
        <f>IFERROR(tblSales[[#This Row],[Profit]]/tblSales[[#This Row],[Sales Amount]],0)</f>
        <v>0.21861388124713427</v>
      </c>
      <c r="AL2293" t="str">
        <f>IF(tblSales[[#This Row],[Discount %]]&lt;=5,"0-5%",
IF(tblSales[[#This Row],[Discount %]]&lt;=10,"5-10%",
IF(tblSales[[#This Row],[Discount %]]&lt;=15,"10-15%",
IF(tblSales[[#This Row],[Discount %]]&lt;=20,"15-20%","20%+"))))</f>
        <v>10-15%</v>
      </c>
    </row>
    <row r="2294" spans="1:38">
      <c r="A2294" s="2" t="s">
        <v>4270</v>
      </c>
      <c r="B2294" s="11">
        <v>45438</v>
      </c>
      <c r="C2294" s="2" t="s">
        <v>119</v>
      </c>
      <c r="D2294" s="2" t="s">
        <v>253</v>
      </c>
      <c r="E2294" s="2" t="s">
        <v>385</v>
      </c>
      <c r="F2294" s="2" t="s">
        <v>134</v>
      </c>
      <c r="G2294" s="2">
        <v>4</v>
      </c>
      <c r="H2294" s="2">
        <v>1412.54</v>
      </c>
      <c r="I2294" s="2">
        <v>0</v>
      </c>
      <c r="J2294" s="2">
        <v>0</v>
      </c>
      <c r="K2294" s="2">
        <v>12</v>
      </c>
      <c r="L2294" s="2">
        <v>678.02</v>
      </c>
      <c r="M2294" s="2">
        <v>6328.18</v>
      </c>
      <c r="N2294" s="2">
        <v>3463.68</v>
      </c>
      <c r="O2294" s="2">
        <f t="shared" si="88"/>
        <v>2186.4800000000005</v>
      </c>
      <c r="P2294" s="2" t="s">
        <v>28</v>
      </c>
      <c r="Q2294" s="2" t="str">
        <f t="shared" si="87"/>
        <v>Credit Card</v>
      </c>
      <c r="R2294" s="2" t="s">
        <v>21</v>
      </c>
      <c r="S2294" s="2" t="s">
        <v>56</v>
      </c>
      <c r="T2294" s="2" t="s">
        <v>141</v>
      </c>
      <c r="U2294" s="2" t="s">
        <v>60</v>
      </c>
      <c r="V2294" t="str">
        <f>TEXT(tblSales[[#This Row],[Invoice Date]],"mmm")</f>
        <v>May</v>
      </c>
      <c r="W2294">
        <f>MONTH(tblSales[[#This Row],[Invoice Date]])</f>
        <v>5</v>
      </c>
      <c r="X2294">
        <f>YEAR(tblSales[[#This Row],[Invoice Date]])</f>
        <v>2024</v>
      </c>
      <c r="Y2294" t="str">
        <f>TEXT(tblSales[[#This Row],[Invoice Date]],"mmm-yyyy")</f>
        <v>May-2024</v>
      </c>
      <c r="Z2294" t="str">
        <f>_xlfn.XLOOKUP(tblSales[[#This Row],[Product_ID]],Products!$A:$A,Products!$C:$C,"Women Dresses")</f>
        <v>Handbags</v>
      </c>
      <c r="AA2294" t="str">
        <f>_xlfn.XLOOKUP(tblSales[[#This Row],[Product_ID]],Products!$A:$A,Products!$D:$D,"Unknown")</f>
        <v>Backpack</v>
      </c>
      <c r="AB2294" t="str">
        <f>_xlfn.XLOOKUP(tblSales[[#This Row],[Product_ID]],Products!$A:$A,Products!$E:$E,"Unknown")</f>
        <v>Wrangler</v>
      </c>
      <c r="AC2294" t="str">
        <f>_xlfn.XLOOKUP(tblSales[[#This Row],[Store_ID]],Stores!$A:$A,Stores!$B:$B,"Unknown")</f>
        <v>TrendMart Bengaluru Standard</v>
      </c>
      <c r="AD2294" t="str">
        <f>_xlfn.XLOOKUP(tblSales[[#This Row],[Store_ID]],Stores!$A:$A,Stores!$E:$E,"Unknown")</f>
        <v>South Zone 2</v>
      </c>
      <c r="AE2294" t="str">
        <f>_xlfn.XLOOKUP(tblSales[[#This Row],[Customer_ID]],Customers!$A:$A,Customers!$B:$B,"Unknown")</f>
        <v>Hari Kamath</v>
      </c>
      <c r="AF2294" t="str">
        <f>_xlfn.XLOOKUP(tblSales[[#This Row],[Customer_ID]],Customers!$A:$A,Customers!$J:$J,"Unknown")</f>
        <v>Platinum</v>
      </c>
      <c r="AG2294" t="str">
        <f>_xlfn.XLOOKUP(tblSales[[#This Row],[Employee_ID]],Employees!$A:$A,Employees!$B:$B,"Unknown")</f>
        <v>Chandran Krishnan</v>
      </c>
      <c r="AH2294">
        <f>IF(MONTH(tblSales[[#This Row],[Invoice Date]])&gt;=4,MONTH(tblSales[[#This Row],[Invoice Date]]),MONTH(tblSales[[#This Row],[Invoice Date]])+12)</f>
        <v>5</v>
      </c>
      <c r="AI2294" s="8">
        <f>DATE(YEAR(tblSales[[#This Row],[Invoice Date]]),MONTH(tblSales[[#This Row],[Invoice Date]]),1)</f>
        <v>45413</v>
      </c>
      <c r="AJ2294" t="str">
        <f>_xlfn.XLOOKUP(tblSales[[#This Row],[Product_ID]],Products!$A:$A,Products!$B:$B,"Unknown")</f>
        <v>Wrangler Backpack Brown</v>
      </c>
      <c r="AK2294" s="9">
        <f>IFERROR(tblSales[[#This Row],[Profit]]/tblSales[[#This Row],[Sales Amount]],0)</f>
        <v>0.34551482416745422</v>
      </c>
      <c r="AL2294" t="str">
        <f>IF(tblSales[[#This Row],[Discount %]]&lt;=5,"0-5%",
IF(tblSales[[#This Row],[Discount %]]&lt;=10,"5-10%",
IF(tblSales[[#This Row],[Discount %]]&lt;=15,"10-15%",
IF(tblSales[[#This Row],[Discount %]]&lt;=20,"15-20%","20%+"))))</f>
        <v>0-5%</v>
      </c>
    </row>
    <row r="2295" spans="1:38">
      <c r="A2295" s="2" t="s">
        <v>4271</v>
      </c>
      <c r="B2295" s="11">
        <v>45541</v>
      </c>
      <c r="C2295" s="2" t="s">
        <v>478</v>
      </c>
      <c r="D2295" s="2" t="s">
        <v>1884</v>
      </c>
      <c r="E2295" s="2" t="s">
        <v>448</v>
      </c>
      <c r="F2295" s="2" t="s">
        <v>122</v>
      </c>
      <c r="G2295" s="2">
        <v>2</v>
      </c>
      <c r="H2295" s="2">
        <v>905.74</v>
      </c>
      <c r="I2295" s="2">
        <v>10</v>
      </c>
      <c r="J2295" s="2">
        <v>181.15</v>
      </c>
      <c r="K2295" s="2">
        <v>5</v>
      </c>
      <c r="L2295" s="2">
        <v>81.52</v>
      </c>
      <c r="M2295" s="2">
        <v>1711.85</v>
      </c>
      <c r="N2295" s="2">
        <v>1316.38</v>
      </c>
      <c r="O2295" s="2">
        <f t="shared" si="88"/>
        <v>313.94999999999982</v>
      </c>
      <c r="P2295" s="2" t="s">
        <v>27</v>
      </c>
      <c r="Q2295" s="2" t="str">
        <f t="shared" si="87"/>
        <v>Cash</v>
      </c>
      <c r="R2295" s="2" t="s">
        <v>21</v>
      </c>
      <c r="S2295" s="2" t="s">
        <v>56</v>
      </c>
      <c r="T2295" s="2" t="s">
        <v>643</v>
      </c>
      <c r="U2295" s="2" t="s">
        <v>59</v>
      </c>
      <c r="V2295" t="str">
        <f>TEXT(tblSales[[#This Row],[Invoice Date]],"mmm")</f>
        <v>Sep</v>
      </c>
      <c r="W2295">
        <f>MONTH(tblSales[[#This Row],[Invoice Date]])</f>
        <v>9</v>
      </c>
      <c r="X2295">
        <f>YEAR(tblSales[[#This Row],[Invoice Date]])</f>
        <v>2024</v>
      </c>
      <c r="Y2295" t="str">
        <f>TEXT(tblSales[[#This Row],[Invoice Date]],"mmm-yyyy")</f>
        <v>Sep-2024</v>
      </c>
      <c r="Z2295" t="str">
        <f>_xlfn.XLOOKUP(tblSales[[#This Row],[Product_ID]],Products!$A:$A,Products!$C:$C,"Women Dresses")</f>
        <v>Men Jeans</v>
      </c>
      <c r="AA2295" t="str">
        <f>_xlfn.XLOOKUP(tblSales[[#This Row],[Product_ID]],Products!$A:$A,Products!$D:$D,"Unknown")</f>
        <v>Skinny Fit</v>
      </c>
      <c r="AB2295" t="str">
        <f>_xlfn.XLOOKUP(tblSales[[#This Row],[Product_ID]],Products!$A:$A,Products!$E:$E,"Unknown")</f>
        <v>Skechers</v>
      </c>
      <c r="AC2295" t="str">
        <f>_xlfn.XLOOKUP(tblSales[[#This Row],[Store_ID]],Stores!$A:$A,Stores!$B:$B,"Unknown")</f>
        <v>TrendMart Nellore High Street</v>
      </c>
      <c r="AD2295" t="str">
        <f>_xlfn.XLOOKUP(tblSales[[#This Row],[Store_ID]],Stores!$A:$A,Stores!$E:$E,"Unknown")</f>
        <v>South Zone 3</v>
      </c>
      <c r="AE2295" t="str">
        <f>_xlfn.XLOOKUP(tblSales[[#This Row],[Customer_ID]],Customers!$A:$A,Customers!$B:$B,"Unknown")</f>
        <v>Nandini Natarajan</v>
      </c>
      <c r="AF2295" t="str">
        <f>_xlfn.XLOOKUP(tblSales[[#This Row],[Customer_ID]],Customers!$A:$A,Customers!$J:$J,"Unknown")</f>
        <v>Gold</v>
      </c>
      <c r="AG2295" t="str">
        <f>_xlfn.XLOOKUP(tblSales[[#This Row],[Employee_ID]],Employees!$A:$A,Employees!$B:$B,"Unknown")</f>
        <v>Rahul Krishnan</v>
      </c>
      <c r="AH2295">
        <f>IF(MONTH(tblSales[[#This Row],[Invoice Date]])&gt;=4,MONTH(tblSales[[#This Row],[Invoice Date]]),MONTH(tblSales[[#This Row],[Invoice Date]])+12)</f>
        <v>9</v>
      </c>
      <c r="AI2295" s="8">
        <f>DATE(YEAR(tblSales[[#This Row],[Invoice Date]]),MONTH(tblSales[[#This Row],[Invoice Date]]),1)</f>
        <v>45536</v>
      </c>
      <c r="AJ2295" t="str">
        <f>_xlfn.XLOOKUP(tblSales[[#This Row],[Product_ID]],Products!$A:$A,Products!$B:$B,"Unknown")</f>
        <v>Skechers Skinny Fit Peach</v>
      </c>
      <c r="AK2295" s="9">
        <f>IFERROR(tblSales[[#This Row],[Profit]]/tblSales[[#This Row],[Sales Amount]],0)</f>
        <v>0.18339807810263739</v>
      </c>
      <c r="AL2295" t="str">
        <f>IF(tblSales[[#This Row],[Discount %]]&lt;=5,"0-5%",
IF(tblSales[[#This Row],[Discount %]]&lt;=10,"5-10%",
IF(tblSales[[#This Row],[Discount %]]&lt;=15,"10-15%",
IF(tblSales[[#This Row],[Discount %]]&lt;=20,"15-20%","20%+"))))</f>
        <v>5-10%</v>
      </c>
    </row>
    <row r="2296" spans="1:38">
      <c r="A2296" s="2" t="s">
        <v>4272</v>
      </c>
      <c r="B2296" s="11">
        <v>45533</v>
      </c>
      <c r="C2296" s="2" t="s">
        <v>3052</v>
      </c>
      <c r="D2296" s="2" t="s">
        <v>1171</v>
      </c>
      <c r="E2296" s="2" t="s">
        <v>166</v>
      </c>
      <c r="F2296" s="2" t="s">
        <v>386</v>
      </c>
      <c r="G2296" s="2">
        <v>2</v>
      </c>
      <c r="H2296" s="2">
        <v>2945.76</v>
      </c>
      <c r="I2296" s="2">
        <v>25</v>
      </c>
      <c r="J2296" s="2">
        <v>1472.88</v>
      </c>
      <c r="K2296" s="2">
        <v>12</v>
      </c>
      <c r="L2296" s="2">
        <v>530.24</v>
      </c>
      <c r="M2296" s="2">
        <v>4948.88</v>
      </c>
      <c r="N2296" s="2">
        <v>4079.4</v>
      </c>
      <c r="O2296" s="2">
        <f t="shared" si="88"/>
        <v>339.24</v>
      </c>
      <c r="P2296" s="2" t="s">
        <v>29</v>
      </c>
      <c r="Q2296" s="2" t="str">
        <f t="shared" si="87"/>
        <v>Debit Card</v>
      </c>
      <c r="R2296" s="2" t="s">
        <v>20</v>
      </c>
      <c r="S2296" s="2" t="s">
        <v>56</v>
      </c>
      <c r="T2296" s="2" t="s">
        <v>1303</v>
      </c>
      <c r="U2296" s="2" t="s">
        <v>59</v>
      </c>
      <c r="V2296" t="str">
        <f>TEXT(tblSales[[#This Row],[Invoice Date]],"mmm")</f>
        <v>Aug</v>
      </c>
      <c r="W2296">
        <f>MONTH(tblSales[[#This Row],[Invoice Date]])</f>
        <v>8</v>
      </c>
      <c r="X2296">
        <f>YEAR(tblSales[[#This Row],[Invoice Date]])</f>
        <v>2024</v>
      </c>
      <c r="Y2296" t="str">
        <f>TEXT(tblSales[[#This Row],[Invoice Date]],"mmm-yyyy")</f>
        <v>Aug-2024</v>
      </c>
      <c r="Z2296" t="str">
        <f>_xlfn.XLOOKUP(tblSales[[#This Row],[Product_ID]],Products!$A:$A,Products!$C:$C,"Women Dresses")</f>
        <v>Watches</v>
      </c>
      <c r="AA2296" t="str">
        <f>_xlfn.XLOOKUP(tblSales[[#This Row],[Product_ID]],Products!$A:$A,Products!$D:$D,"Unknown")</f>
        <v>Digital Watch</v>
      </c>
      <c r="AB2296" t="str">
        <f>_xlfn.XLOOKUP(tblSales[[#This Row],[Product_ID]],Products!$A:$A,Products!$E:$E,"Unknown")</f>
        <v>Fossil</v>
      </c>
      <c r="AC2296" t="str">
        <f>_xlfn.XLOOKUP(tblSales[[#This Row],[Store_ID]],Stores!$A:$A,Stores!$B:$B,"Unknown")</f>
        <v>TrendMart Kurnool Standard</v>
      </c>
      <c r="AD2296" t="str">
        <f>_xlfn.XLOOKUP(tblSales[[#This Row],[Store_ID]],Stores!$A:$A,Stores!$E:$E,"Unknown")</f>
        <v>South Zone 3</v>
      </c>
      <c r="AE2296" t="str">
        <f>_xlfn.XLOOKUP(tblSales[[#This Row],[Customer_ID]],Customers!$A:$A,Customers!$B:$B,"Unknown")</f>
        <v>Dinesh Achari</v>
      </c>
      <c r="AF2296" t="str">
        <f>_xlfn.XLOOKUP(tblSales[[#This Row],[Customer_ID]],Customers!$A:$A,Customers!$J:$J,"Unknown")</f>
        <v>Gold</v>
      </c>
      <c r="AG2296" t="str">
        <f>_xlfn.XLOOKUP(tblSales[[#This Row],[Employee_ID]],Employees!$A:$A,Employees!$B:$B,"Unknown")</f>
        <v>Malini Gowda</v>
      </c>
      <c r="AH2296">
        <f>IF(MONTH(tblSales[[#This Row],[Invoice Date]])&gt;=4,MONTH(tblSales[[#This Row],[Invoice Date]]),MONTH(tblSales[[#This Row],[Invoice Date]])+12)</f>
        <v>8</v>
      </c>
      <c r="AI2296" s="8">
        <f>DATE(YEAR(tblSales[[#This Row],[Invoice Date]]),MONTH(tblSales[[#This Row],[Invoice Date]]),1)</f>
        <v>45505</v>
      </c>
      <c r="AJ2296" t="str">
        <f>_xlfn.XLOOKUP(tblSales[[#This Row],[Product_ID]],Products!$A:$A,Products!$B:$B,"Unknown")</f>
        <v>Fossil Digital Watch Maroon</v>
      </c>
      <c r="AK2296" s="9">
        <f>IFERROR(tblSales[[#This Row],[Profit]]/tblSales[[#This Row],[Sales Amount]],0)</f>
        <v>6.8548843374662549E-2</v>
      </c>
      <c r="AL2296" t="str">
        <f>IF(tblSales[[#This Row],[Discount %]]&lt;=5,"0-5%",
IF(tblSales[[#This Row],[Discount %]]&lt;=10,"5-10%",
IF(tblSales[[#This Row],[Discount %]]&lt;=15,"10-15%",
IF(tblSales[[#This Row],[Discount %]]&lt;=20,"15-20%","20%+"))))</f>
        <v>20%+</v>
      </c>
    </row>
    <row r="2297" spans="1:38">
      <c r="A2297" s="2" t="s">
        <v>4273</v>
      </c>
      <c r="B2297" s="11">
        <v>45598</v>
      </c>
      <c r="C2297" s="2" t="s">
        <v>958</v>
      </c>
      <c r="D2297" s="2" t="s">
        <v>1038</v>
      </c>
      <c r="E2297" s="2" t="s">
        <v>344</v>
      </c>
      <c r="F2297" s="2" t="s">
        <v>319</v>
      </c>
      <c r="G2297" s="2">
        <v>1</v>
      </c>
      <c r="H2297" s="2">
        <v>958.49</v>
      </c>
      <c r="I2297" s="2">
        <v>30</v>
      </c>
      <c r="J2297" s="2">
        <v>287.55</v>
      </c>
      <c r="K2297" s="2">
        <v>5</v>
      </c>
      <c r="L2297" s="2">
        <v>33.549999999999997</v>
      </c>
      <c r="M2297" s="2">
        <v>704.49</v>
      </c>
      <c r="N2297" s="2">
        <v>599.28</v>
      </c>
      <c r="O2297" s="2">
        <f t="shared" si="88"/>
        <v>71.660000000000039</v>
      </c>
      <c r="P2297" s="2" t="s">
        <v>27</v>
      </c>
      <c r="Q2297" s="2" t="str">
        <f t="shared" si="87"/>
        <v>Cash</v>
      </c>
      <c r="R2297" s="2" t="s">
        <v>20</v>
      </c>
      <c r="S2297" s="2" t="s">
        <v>56</v>
      </c>
      <c r="T2297" s="2" t="s">
        <v>1415</v>
      </c>
      <c r="U2297" s="2" t="s">
        <v>60</v>
      </c>
      <c r="V2297" t="str">
        <f>TEXT(tblSales[[#This Row],[Invoice Date]],"mmm")</f>
        <v>Nov</v>
      </c>
      <c r="W2297">
        <f>MONTH(tblSales[[#This Row],[Invoice Date]])</f>
        <v>11</v>
      </c>
      <c r="X2297">
        <f>YEAR(tblSales[[#This Row],[Invoice Date]])</f>
        <v>2024</v>
      </c>
      <c r="Y2297" t="str">
        <f>TEXT(tblSales[[#This Row],[Invoice Date]],"mmm-yyyy")</f>
        <v>Nov-2024</v>
      </c>
      <c r="Z2297" t="str">
        <f>_xlfn.XLOOKUP(tblSales[[#This Row],[Product_ID]],Products!$A:$A,Products!$C:$C,"Women Dresses")</f>
        <v>Women Kurtis</v>
      </c>
      <c r="AA2297" t="str">
        <f>_xlfn.XLOOKUP(tblSales[[#This Row],[Product_ID]],Products!$A:$A,Products!$D:$D,"Unknown")</f>
        <v>Straight Kurti</v>
      </c>
      <c r="AB2297" t="str">
        <f>_xlfn.XLOOKUP(tblSales[[#This Row],[Product_ID]],Products!$A:$A,Products!$E:$E,"Unknown")</f>
        <v>Metro Shoes</v>
      </c>
      <c r="AC2297" t="str">
        <f>_xlfn.XLOOKUP(tblSales[[#This Row],[Store_ID]],Stores!$A:$A,Stores!$B:$B,"Unknown")</f>
        <v>TrendMart Kannur Standard</v>
      </c>
      <c r="AD2297" t="str">
        <f>_xlfn.XLOOKUP(tblSales[[#This Row],[Store_ID]],Stores!$A:$A,Stores!$E:$E,"Unknown")</f>
        <v>South Zone 1</v>
      </c>
      <c r="AE2297" t="str">
        <f>_xlfn.XLOOKUP(tblSales[[#This Row],[Customer_ID]],Customers!$A:$A,Customers!$B:$B,"Unknown")</f>
        <v>Bhavani Sundaram</v>
      </c>
      <c r="AF2297" t="str">
        <f>_xlfn.XLOOKUP(tblSales[[#This Row],[Customer_ID]],Customers!$A:$A,Customers!$J:$J,"Unknown")</f>
        <v>Regular</v>
      </c>
      <c r="AG2297" t="str">
        <f>_xlfn.XLOOKUP(tblSales[[#This Row],[Employee_ID]],Employees!$A:$A,Employees!$B:$B,"Unknown")</f>
        <v>Sathish Sundaram</v>
      </c>
      <c r="AH2297">
        <f>IF(MONTH(tblSales[[#This Row],[Invoice Date]])&gt;=4,MONTH(tblSales[[#This Row],[Invoice Date]]),MONTH(tblSales[[#This Row],[Invoice Date]])+12)</f>
        <v>11</v>
      </c>
      <c r="AI2297" s="8">
        <f>DATE(YEAR(tblSales[[#This Row],[Invoice Date]]),MONTH(tblSales[[#This Row],[Invoice Date]]),1)</f>
        <v>45597</v>
      </c>
      <c r="AJ2297" t="str">
        <f>_xlfn.XLOOKUP(tblSales[[#This Row],[Product_ID]],Products!$A:$A,Products!$B:$B,"Unknown")</f>
        <v>Metro Shoes Straight Kurti Green</v>
      </c>
      <c r="AK2297" s="9">
        <f>IFERROR(tblSales[[#This Row],[Profit]]/tblSales[[#This Row],[Sales Amount]],0)</f>
        <v>0.10171897400956725</v>
      </c>
      <c r="AL2297" t="str">
        <f>IF(tblSales[[#This Row],[Discount %]]&lt;=5,"0-5%",
IF(tblSales[[#This Row],[Discount %]]&lt;=10,"5-10%",
IF(tblSales[[#This Row],[Discount %]]&lt;=15,"10-15%",
IF(tblSales[[#This Row],[Discount %]]&lt;=20,"15-20%","20%+"))))</f>
        <v>20%+</v>
      </c>
    </row>
    <row r="2298" spans="1:38">
      <c r="A2298" s="2" t="s">
        <v>4274</v>
      </c>
      <c r="B2298" s="11">
        <v>45608</v>
      </c>
      <c r="C2298" s="2" t="s">
        <v>1593</v>
      </c>
      <c r="D2298" s="2" t="s">
        <v>202</v>
      </c>
      <c r="E2298" s="2" t="s">
        <v>674</v>
      </c>
      <c r="F2298" s="2" t="s">
        <v>493</v>
      </c>
      <c r="G2298" s="2">
        <v>1</v>
      </c>
      <c r="H2298" s="2">
        <v>1325.99</v>
      </c>
      <c r="I2298" s="2">
        <v>20</v>
      </c>
      <c r="J2298" s="2">
        <v>265.2</v>
      </c>
      <c r="K2298" s="2">
        <v>12</v>
      </c>
      <c r="L2298" s="2">
        <v>127.29</v>
      </c>
      <c r="M2298" s="2">
        <v>1188.08</v>
      </c>
      <c r="N2298" s="2">
        <v>844.65</v>
      </c>
      <c r="O2298" s="2">
        <f t="shared" si="88"/>
        <v>216.13999999999993</v>
      </c>
      <c r="P2298" s="2" t="s">
        <v>28</v>
      </c>
      <c r="Q2298" s="2" t="str">
        <f t="shared" si="87"/>
        <v>Credit Card</v>
      </c>
      <c r="R2298" s="2" t="s">
        <v>21</v>
      </c>
      <c r="S2298" s="2" t="s">
        <v>56</v>
      </c>
      <c r="T2298" s="2" t="s">
        <v>1751</v>
      </c>
      <c r="U2298" s="2" t="s">
        <v>59</v>
      </c>
      <c r="V2298" t="str">
        <f>TEXT(tblSales[[#This Row],[Invoice Date]],"mmm")</f>
        <v>Nov</v>
      </c>
      <c r="W2298">
        <f>MONTH(tblSales[[#This Row],[Invoice Date]])</f>
        <v>11</v>
      </c>
      <c r="X2298">
        <f>YEAR(tblSales[[#This Row],[Invoice Date]])</f>
        <v>2024</v>
      </c>
      <c r="Y2298" t="str">
        <f>TEXT(tblSales[[#This Row],[Invoice Date]],"mmm-yyyy")</f>
        <v>Nov-2024</v>
      </c>
      <c r="Z2298" t="str">
        <f>_xlfn.XLOOKUP(tblSales[[#This Row],[Product_ID]],Products!$A:$A,Products!$C:$C,"Women Dresses")</f>
        <v>Women Kurtis</v>
      </c>
      <c r="AA2298" t="str">
        <f>_xlfn.XLOOKUP(tblSales[[#This Row],[Product_ID]],Products!$A:$A,Products!$D:$D,"Unknown")</f>
        <v>Straight Kurti</v>
      </c>
      <c r="AB2298" t="str">
        <f>_xlfn.XLOOKUP(tblSales[[#This Row],[Product_ID]],Products!$A:$A,Products!$E:$E,"Unknown")</f>
        <v>Woodland</v>
      </c>
      <c r="AC2298" t="str">
        <f>_xlfn.XLOOKUP(tblSales[[#This Row],[Store_ID]],Stores!$A:$A,Stores!$B:$B,"Unknown")</f>
        <v>TrendMart Nizamabad Standard</v>
      </c>
      <c r="AD2298" t="str">
        <f>_xlfn.XLOOKUP(tblSales[[#This Row],[Store_ID]],Stores!$A:$A,Stores!$E:$E,"Unknown")</f>
        <v>South Zone 2</v>
      </c>
      <c r="AE2298" t="str">
        <f>_xlfn.XLOOKUP(tblSales[[#This Row],[Customer_ID]],Customers!$A:$A,Customers!$B:$B,"Unknown")</f>
        <v>Selvam Hegde</v>
      </c>
      <c r="AF2298" t="str">
        <f>_xlfn.XLOOKUP(tblSales[[#This Row],[Customer_ID]],Customers!$A:$A,Customers!$J:$J,"Unknown")</f>
        <v>Silver</v>
      </c>
      <c r="AG2298" t="str">
        <f>_xlfn.XLOOKUP(tblSales[[#This Row],[Employee_ID]],Employees!$A:$A,Employees!$B:$B,"Unknown")</f>
        <v>Gopal Prasad</v>
      </c>
      <c r="AH2298">
        <f>IF(MONTH(tblSales[[#This Row],[Invoice Date]])&gt;=4,MONTH(tblSales[[#This Row],[Invoice Date]]),MONTH(tblSales[[#This Row],[Invoice Date]])+12)</f>
        <v>11</v>
      </c>
      <c r="AI2298" s="8">
        <f>DATE(YEAR(tblSales[[#This Row],[Invoice Date]]),MONTH(tblSales[[#This Row],[Invoice Date]]),1)</f>
        <v>45597</v>
      </c>
      <c r="AJ2298" t="str">
        <f>_xlfn.XLOOKUP(tblSales[[#This Row],[Product_ID]],Products!$A:$A,Products!$B:$B,"Unknown")</f>
        <v>Woodland Straight Kurti White</v>
      </c>
      <c r="AK2298" s="9">
        <f>IFERROR(tblSales[[#This Row],[Profit]]/tblSales[[#This Row],[Sales Amount]],0)</f>
        <v>0.1819237761766884</v>
      </c>
      <c r="AL2298" t="str">
        <f>IF(tblSales[[#This Row],[Discount %]]&lt;=5,"0-5%",
IF(tblSales[[#This Row],[Discount %]]&lt;=10,"5-10%",
IF(tblSales[[#This Row],[Discount %]]&lt;=15,"10-15%",
IF(tblSales[[#This Row],[Discount %]]&lt;=20,"15-20%","20%+"))))</f>
        <v>15-20%</v>
      </c>
    </row>
    <row r="2299" spans="1:38">
      <c r="A2299" s="2" t="s">
        <v>4275</v>
      </c>
      <c r="B2299" s="11">
        <v>45467</v>
      </c>
      <c r="C2299" s="2" t="s">
        <v>1678</v>
      </c>
      <c r="D2299" s="2" t="s">
        <v>1230</v>
      </c>
      <c r="E2299" s="2" t="s">
        <v>432</v>
      </c>
      <c r="F2299" s="2" t="s">
        <v>386</v>
      </c>
      <c r="G2299" s="2">
        <v>1</v>
      </c>
      <c r="H2299" s="2">
        <v>4942.9399999999996</v>
      </c>
      <c r="I2299" s="2">
        <v>20</v>
      </c>
      <c r="J2299" s="2">
        <v>988.59</v>
      </c>
      <c r="K2299" s="2">
        <v>12</v>
      </c>
      <c r="L2299" s="2">
        <v>474.52</v>
      </c>
      <c r="M2299" s="2">
        <v>4428.87</v>
      </c>
      <c r="N2299" s="2">
        <v>3850.97</v>
      </c>
      <c r="O2299" s="2">
        <f t="shared" si="88"/>
        <v>103.38000000000011</v>
      </c>
      <c r="P2299" s="2" t="s">
        <v>29</v>
      </c>
      <c r="Q2299" s="2" t="str">
        <f t="shared" si="87"/>
        <v>Debit Card</v>
      </c>
      <c r="R2299" s="2" t="s">
        <v>20</v>
      </c>
      <c r="S2299" s="2" t="s">
        <v>56</v>
      </c>
      <c r="T2299" s="2" t="s">
        <v>4012</v>
      </c>
      <c r="U2299" s="2" t="s">
        <v>59</v>
      </c>
      <c r="V2299" t="str">
        <f>TEXT(tblSales[[#This Row],[Invoice Date]],"mmm")</f>
        <v>Jun</v>
      </c>
      <c r="W2299">
        <f>MONTH(tblSales[[#This Row],[Invoice Date]])</f>
        <v>6</v>
      </c>
      <c r="X2299">
        <f>YEAR(tblSales[[#This Row],[Invoice Date]])</f>
        <v>2024</v>
      </c>
      <c r="Y2299" t="str">
        <f>TEXT(tblSales[[#This Row],[Invoice Date]],"mmm-yyyy")</f>
        <v>Jun-2024</v>
      </c>
      <c r="Z2299" t="str">
        <f>_xlfn.XLOOKUP(tblSales[[#This Row],[Product_ID]],Products!$A:$A,Products!$C:$C,"Women Dresses")</f>
        <v>Watches</v>
      </c>
      <c r="AA2299" t="str">
        <f>_xlfn.XLOOKUP(tblSales[[#This Row],[Product_ID]],Products!$A:$A,Products!$D:$D,"Unknown")</f>
        <v>Analog Watch</v>
      </c>
      <c r="AB2299" t="str">
        <f>_xlfn.XLOOKUP(tblSales[[#This Row],[Product_ID]],Products!$A:$A,Products!$E:$E,"Unknown")</f>
        <v>Aurelia</v>
      </c>
      <c r="AC2299" t="str">
        <f>_xlfn.XLOOKUP(tblSales[[#This Row],[Store_ID]],Stores!$A:$A,Stores!$B:$B,"Unknown")</f>
        <v>TrendMart Mangaluru Mall Kiosk</v>
      </c>
      <c r="AD2299" t="str">
        <f>_xlfn.XLOOKUP(tblSales[[#This Row],[Store_ID]],Stores!$A:$A,Stores!$E:$E,"Unknown")</f>
        <v>South Zone 2</v>
      </c>
      <c r="AE2299" t="str">
        <f>_xlfn.XLOOKUP(tblSales[[#This Row],[Customer_ID]],Customers!$A:$A,Customers!$B:$B,"Unknown")</f>
        <v>Baskar Sundaram</v>
      </c>
      <c r="AF2299" t="str">
        <f>_xlfn.XLOOKUP(tblSales[[#This Row],[Customer_ID]],Customers!$A:$A,Customers!$J:$J,"Unknown")</f>
        <v>Regular</v>
      </c>
      <c r="AG2299" t="str">
        <f>_xlfn.XLOOKUP(tblSales[[#This Row],[Employee_ID]],Employees!$A:$A,Employees!$B:$B,"Unknown")</f>
        <v>Malini Gowda</v>
      </c>
      <c r="AH2299">
        <f>IF(MONTH(tblSales[[#This Row],[Invoice Date]])&gt;=4,MONTH(tblSales[[#This Row],[Invoice Date]]),MONTH(tblSales[[#This Row],[Invoice Date]])+12)</f>
        <v>6</v>
      </c>
      <c r="AI2299" s="8">
        <f>DATE(YEAR(tblSales[[#This Row],[Invoice Date]]),MONTH(tblSales[[#This Row],[Invoice Date]]),1)</f>
        <v>45444</v>
      </c>
      <c r="AJ2299" t="str">
        <f>_xlfn.XLOOKUP(tblSales[[#This Row],[Product_ID]],Products!$A:$A,Products!$B:$B,"Unknown")</f>
        <v>Aurelia Analog Watch Purple</v>
      </c>
      <c r="AK2299" s="9">
        <f>IFERROR(tblSales[[#This Row],[Profit]]/tblSales[[#This Row],[Sales Amount]],0)</f>
        <v>2.3342297245121241E-2</v>
      </c>
      <c r="AL2299" t="str">
        <f>IF(tblSales[[#This Row],[Discount %]]&lt;=5,"0-5%",
IF(tblSales[[#This Row],[Discount %]]&lt;=10,"5-10%",
IF(tblSales[[#This Row],[Discount %]]&lt;=15,"10-15%",
IF(tblSales[[#This Row],[Discount %]]&lt;=20,"15-20%","20%+"))))</f>
        <v>15-20%</v>
      </c>
    </row>
    <row r="2300" spans="1:38">
      <c r="A2300" s="2" t="s">
        <v>4276</v>
      </c>
      <c r="B2300" s="11">
        <v>45557</v>
      </c>
      <c r="C2300" s="2" t="s">
        <v>2812</v>
      </c>
      <c r="D2300" s="2" t="s">
        <v>349</v>
      </c>
      <c r="E2300" s="2" t="s">
        <v>344</v>
      </c>
      <c r="F2300" s="2" t="s">
        <v>204</v>
      </c>
      <c r="G2300" s="2">
        <v>4</v>
      </c>
      <c r="H2300" s="2">
        <v>1376.81</v>
      </c>
      <c r="I2300" s="2">
        <v>20</v>
      </c>
      <c r="J2300" s="2">
        <v>1101.45</v>
      </c>
      <c r="K2300" s="2">
        <v>12</v>
      </c>
      <c r="L2300" s="2">
        <v>528.69000000000005</v>
      </c>
      <c r="M2300" s="2">
        <v>4934.4799999999996</v>
      </c>
      <c r="N2300" s="2">
        <v>3210.56</v>
      </c>
      <c r="O2300" s="2">
        <f t="shared" si="88"/>
        <v>1195.2299999999996</v>
      </c>
      <c r="P2300" s="2" t="s">
        <v>30</v>
      </c>
      <c r="Q2300" s="2" t="str">
        <f t="shared" si="87"/>
        <v>EMI</v>
      </c>
      <c r="R2300" s="2" t="s">
        <v>20</v>
      </c>
      <c r="S2300" s="2" t="s">
        <v>56</v>
      </c>
      <c r="T2300" s="2" t="s">
        <v>441</v>
      </c>
      <c r="U2300" s="2" t="s">
        <v>60</v>
      </c>
      <c r="V2300" t="str">
        <f>TEXT(tblSales[[#This Row],[Invoice Date]],"mmm")</f>
        <v>Sep</v>
      </c>
      <c r="W2300">
        <f>MONTH(tblSales[[#This Row],[Invoice Date]])</f>
        <v>9</v>
      </c>
      <c r="X2300">
        <f>YEAR(tblSales[[#This Row],[Invoice Date]])</f>
        <v>2024</v>
      </c>
      <c r="Y2300" t="str">
        <f>TEXT(tblSales[[#This Row],[Invoice Date]],"mmm-yyyy")</f>
        <v>Sep-2024</v>
      </c>
      <c r="Z2300" t="str">
        <f>_xlfn.XLOOKUP(tblSales[[#This Row],[Product_ID]],Products!$A:$A,Products!$C:$C,"Women Dresses")</f>
        <v>Winter Wear</v>
      </c>
      <c r="AA2300" t="str">
        <f>_xlfn.XLOOKUP(tblSales[[#This Row],[Product_ID]],Products!$A:$A,Products!$D:$D,"Unknown")</f>
        <v>Muffler</v>
      </c>
      <c r="AB2300" t="str">
        <f>_xlfn.XLOOKUP(tblSales[[#This Row],[Product_ID]],Products!$A:$A,Products!$E:$E,"Unknown")</f>
        <v>Metro Shoes</v>
      </c>
      <c r="AC2300" t="str">
        <f>_xlfn.XLOOKUP(tblSales[[#This Row],[Store_ID]],Stores!$A:$A,Stores!$B:$B,"Unknown")</f>
        <v>TrendMart Kannur Standard</v>
      </c>
      <c r="AD2300" t="str">
        <f>_xlfn.XLOOKUP(tblSales[[#This Row],[Store_ID]],Stores!$A:$A,Stores!$E:$E,"Unknown")</f>
        <v>South Zone 1</v>
      </c>
      <c r="AE2300" t="str">
        <f>_xlfn.XLOOKUP(tblSales[[#This Row],[Customer_ID]],Customers!$A:$A,Customers!$B:$B,"Unknown")</f>
        <v>Devi Naidu</v>
      </c>
      <c r="AF2300" t="str">
        <f>_xlfn.XLOOKUP(tblSales[[#This Row],[Customer_ID]],Customers!$A:$A,Customers!$J:$J,"Unknown")</f>
        <v>Regular</v>
      </c>
      <c r="AG2300" t="str">
        <f>_xlfn.XLOOKUP(tblSales[[#This Row],[Employee_ID]],Employees!$A:$A,Employees!$B:$B,"Unknown")</f>
        <v>Logesh Gopalakrishnan</v>
      </c>
      <c r="AH2300">
        <f>IF(MONTH(tblSales[[#This Row],[Invoice Date]])&gt;=4,MONTH(tblSales[[#This Row],[Invoice Date]]),MONTH(tblSales[[#This Row],[Invoice Date]])+12)</f>
        <v>9</v>
      </c>
      <c r="AI2300" s="8">
        <f>DATE(YEAR(tblSales[[#This Row],[Invoice Date]]),MONTH(tblSales[[#This Row],[Invoice Date]]),1)</f>
        <v>45536</v>
      </c>
      <c r="AJ2300" t="str">
        <f>_xlfn.XLOOKUP(tblSales[[#This Row],[Product_ID]],Products!$A:$A,Products!$B:$B,"Unknown")</f>
        <v>Metro Shoes Muffler Olive</v>
      </c>
      <c r="AK2300" s="9">
        <f>IFERROR(tblSales[[#This Row],[Profit]]/tblSales[[#This Row],[Sales Amount]],0)</f>
        <v>0.24222005155558432</v>
      </c>
      <c r="AL2300" t="str">
        <f>IF(tblSales[[#This Row],[Discount %]]&lt;=5,"0-5%",
IF(tblSales[[#This Row],[Discount %]]&lt;=10,"5-10%",
IF(tblSales[[#This Row],[Discount %]]&lt;=15,"10-15%",
IF(tblSales[[#This Row],[Discount %]]&lt;=20,"15-20%","20%+"))))</f>
        <v>15-20%</v>
      </c>
    </row>
    <row r="2301" spans="1:38">
      <c r="A2301" s="2" t="s">
        <v>4277</v>
      </c>
      <c r="B2301" s="11">
        <v>45734</v>
      </c>
      <c r="C2301" s="2" t="s">
        <v>256</v>
      </c>
      <c r="D2301" s="2" t="s">
        <v>610</v>
      </c>
      <c r="E2301" s="2" t="s">
        <v>1918</v>
      </c>
      <c r="F2301" s="2" t="s">
        <v>110</v>
      </c>
      <c r="G2301" s="2">
        <v>3</v>
      </c>
      <c r="H2301" s="2">
        <v>1307.46</v>
      </c>
      <c r="I2301" s="2">
        <v>20</v>
      </c>
      <c r="J2301" s="2">
        <v>784.48</v>
      </c>
      <c r="K2301" s="2">
        <v>12</v>
      </c>
      <c r="L2301" s="2">
        <v>376.55</v>
      </c>
      <c r="M2301" s="2">
        <v>3514.45</v>
      </c>
      <c r="N2301" s="2">
        <v>2712.63</v>
      </c>
      <c r="O2301" s="2">
        <f t="shared" si="88"/>
        <v>425.2699999999997</v>
      </c>
      <c r="P2301" s="2" t="s">
        <v>29</v>
      </c>
      <c r="Q2301" s="2" t="str">
        <f t="shared" si="87"/>
        <v>Debit Card</v>
      </c>
      <c r="R2301" s="2" t="s">
        <v>20</v>
      </c>
      <c r="S2301" s="2" t="s">
        <v>56</v>
      </c>
      <c r="T2301" s="2" t="s">
        <v>1039</v>
      </c>
      <c r="U2301" s="2" t="s">
        <v>59</v>
      </c>
      <c r="V2301" t="str">
        <f>TEXT(tblSales[[#This Row],[Invoice Date]],"mmm")</f>
        <v>Mar</v>
      </c>
      <c r="W2301">
        <f>MONTH(tblSales[[#This Row],[Invoice Date]])</f>
        <v>3</v>
      </c>
      <c r="X2301">
        <f>YEAR(tblSales[[#This Row],[Invoice Date]])</f>
        <v>2025</v>
      </c>
      <c r="Y2301" t="str">
        <f>TEXT(tblSales[[#This Row],[Invoice Date]],"mmm-yyyy")</f>
        <v>Mar-2025</v>
      </c>
      <c r="Z2301" t="str">
        <f>_xlfn.XLOOKUP(tblSales[[#This Row],[Product_ID]],Products!$A:$A,Products!$C:$C,"Women Dresses")</f>
        <v>Wallets</v>
      </c>
      <c r="AA2301" t="str">
        <f>_xlfn.XLOOKUP(tblSales[[#This Row],[Product_ID]],Products!$A:$A,Products!$D:$D,"Unknown")</f>
        <v>Leather Wallet</v>
      </c>
      <c r="AB2301" t="str">
        <f>_xlfn.XLOOKUP(tblSales[[#This Row],[Product_ID]],Products!$A:$A,Products!$E:$E,"Unknown")</f>
        <v>Louis Philippe</v>
      </c>
      <c r="AC2301" t="str">
        <f>_xlfn.XLOOKUP(tblSales[[#This Row],[Store_ID]],Stores!$A:$A,Stores!$B:$B,"Unknown")</f>
        <v>TrendMart Guntur High Street</v>
      </c>
      <c r="AD2301" t="str">
        <f>_xlfn.XLOOKUP(tblSales[[#This Row],[Store_ID]],Stores!$A:$A,Stores!$E:$E,"Unknown")</f>
        <v>South Zone 3</v>
      </c>
      <c r="AE2301" t="str">
        <f>_xlfn.XLOOKUP(tblSales[[#This Row],[Customer_ID]],Customers!$A:$A,Customers!$B:$B,"Unknown")</f>
        <v>Vinod Naidu</v>
      </c>
      <c r="AF2301" t="str">
        <f>_xlfn.XLOOKUP(tblSales[[#This Row],[Customer_ID]],Customers!$A:$A,Customers!$J:$J,"Unknown")</f>
        <v>Regular</v>
      </c>
      <c r="AG2301" t="str">
        <f>_xlfn.XLOOKUP(tblSales[[#This Row],[Employee_ID]],Employees!$A:$A,Employees!$B:$B,"Unknown")</f>
        <v>Jyothi Prasad</v>
      </c>
      <c r="AH2301">
        <f>IF(MONTH(tblSales[[#This Row],[Invoice Date]])&gt;=4,MONTH(tblSales[[#This Row],[Invoice Date]]),MONTH(tblSales[[#This Row],[Invoice Date]])+12)</f>
        <v>15</v>
      </c>
      <c r="AI2301" s="8">
        <f>DATE(YEAR(tblSales[[#This Row],[Invoice Date]]),MONTH(tblSales[[#This Row],[Invoice Date]]),1)</f>
        <v>45717</v>
      </c>
      <c r="AJ2301" t="str">
        <f>_xlfn.XLOOKUP(tblSales[[#This Row],[Product_ID]],Products!$A:$A,Products!$B:$B,"Unknown")</f>
        <v>Louis Philippe Leather Wallet Brown</v>
      </c>
      <c r="AK2301" s="9">
        <f>IFERROR(tblSales[[#This Row],[Profit]]/tblSales[[#This Row],[Sales Amount]],0)</f>
        <v>0.1210061318271706</v>
      </c>
      <c r="AL2301" t="str">
        <f>IF(tblSales[[#This Row],[Discount %]]&lt;=5,"0-5%",
IF(tblSales[[#This Row],[Discount %]]&lt;=10,"5-10%",
IF(tblSales[[#This Row],[Discount %]]&lt;=15,"10-15%",
IF(tblSales[[#This Row],[Discount %]]&lt;=20,"15-20%","20%+"))))</f>
        <v>15-20%</v>
      </c>
    </row>
    <row r="2302" spans="1:38">
      <c r="A2302" s="2" t="s">
        <v>4278</v>
      </c>
      <c r="B2302" s="11">
        <v>45563</v>
      </c>
      <c r="C2302" s="2" t="s">
        <v>196</v>
      </c>
      <c r="D2302" s="2" t="s">
        <v>501</v>
      </c>
      <c r="E2302" s="2" t="s">
        <v>1018</v>
      </c>
      <c r="F2302" s="2" t="s">
        <v>324</v>
      </c>
      <c r="G2302" s="2">
        <v>1</v>
      </c>
      <c r="H2302" s="2">
        <v>700.63</v>
      </c>
      <c r="I2302" s="2">
        <v>10</v>
      </c>
      <c r="J2302" s="2">
        <v>70.06</v>
      </c>
      <c r="K2302" s="2">
        <v>5</v>
      </c>
      <c r="L2302" s="2">
        <v>31.53</v>
      </c>
      <c r="M2302" s="2">
        <v>662.1</v>
      </c>
      <c r="N2302" s="2">
        <v>457.16</v>
      </c>
      <c r="O2302" s="2">
        <f t="shared" si="88"/>
        <v>173.41</v>
      </c>
      <c r="P2302" s="2" t="s">
        <v>27</v>
      </c>
      <c r="Q2302" s="2" t="str">
        <f t="shared" si="87"/>
        <v>Cash</v>
      </c>
      <c r="R2302" s="2" t="s">
        <v>21</v>
      </c>
      <c r="S2302" s="2" t="s">
        <v>56</v>
      </c>
      <c r="T2302" s="2" t="s">
        <v>603</v>
      </c>
      <c r="U2302" s="2" t="s">
        <v>60</v>
      </c>
      <c r="V2302" t="str">
        <f>TEXT(tblSales[[#This Row],[Invoice Date]],"mmm")</f>
        <v>Sep</v>
      </c>
      <c r="W2302">
        <f>MONTH(tblSales[[#This Row],[Invoice Date]])</f>
        <v>9</v>
      </c>
      <c r="X2302">
        <f>YEAR(tblSales[[#This Row],[Invoice Date]])</f>
        <v>2024</v>
      </c>
      <c r="Y2302" t="str">
        <f>TEXT(tblSales[[#This Row],[Invoice Date]],"mmm-yyyy")</f>
        <v>Sep-2024</v>
      </c>
      <c r="Z2302" t="str">
        <f>_xlfn.XLOOKUP(tblSales[[#This Row],[Product_ID]],Products!$A:$A,Products!$C:$C,"Women Dresses")</f>
        <v>Women Tops</v>
      </c>
      <c r="AA2302" t="str">
        <f>_xlfn.XLOOKUP(tblSales[[#This Row],[Product_ID]],Products!$A:$A,Products!$D:$D,"Unknown")</f>
        <v>Formal Top</v>
      </c>
      <c r="AB2302" t="str">
        <f>_xlfn.XLOOKUP(tblSales[[#This Row],[Product_ID]],Products!$A:$A,Products!$E:$E,"Unknown")</f>
        <v>Aurelia</v>
      </c>
      <c r="AC2302" t="str">
        <f>_xlfn.XLOOKUP(tblSales[[#This Row],[Store_ID]],Stores!$A:$A,Stores!$B:$B,"Unknown")</f>
        <v>TrendMart Tumakuru High Street</v>
      </c>
      <c r="AD2302" t="str">
        <f>_xlfn.XLOOKUP(tblSales[[#This Row],[Store_ID]],Stores!$A:$A,Stores!$E:$E,"Unknown")</f>
        <v>South Zone 2</v>
      </c>
      <c r="AE2302" t="str">
        <f>_xlfn.XLOOKUP(tblSales[[#This Row],[Customer_ID]],Customers!$A:$A,Customers!$B:$B,"Unknown")</f>
        <v>Anil Iyengar</v>
      </c>
      <c r="AF2302" t="str">
        <f>_xlfn.XLOOKUP(tblSales[[#This Row],[Customer_ID]],Customers!$A:$A,Customers!$J:$J,"Unknown")</f>
        <v>Regular</v>
      </c>
      <c r="AG2302" t="str">
        <f>_xlfn.XLOOKUP(tblSales[[#This Row],[Employee_ID]],Employees!$A:$A,Employees!$B:$B,"Unknown")</f>
        <v>Ganesh Iyengar</v>
      </c>
      <c r="AH2302">
        <f>IF(MONTH(tblSales[[#This Row],[Invoice Date]])&gt;=4,MONTH(tblSales[[#This Row],[Invoice Date]]),MONTH(tblSales[[#This Row],[Invoice Date]])+12)</f>
        <v>9</v>
      </c>
      <c r="AI2302" s="8">
        <f>DATE(YEAR(tblSales[[#This Row],[Invoice Date]]),MONTH(tblSales[[#This Row],[Invoice Date]]),1)</f>
        <v>45536</v>
      </c>
      <c r="AJ2302" t="str">
        <f>_xlfn.XLOOKUP(tblSales[[#This Row],[Product_ID]],Products!$A:$A,Products!$B:$B,"Unknown")</f>
        <v>Aurelia Formal Top Olive</v>
      </c>
      <c r="AK2302" s="9">
        <f>IFERROR(tblSales[[#This Row],[Profit]]/tblSales[[#This Row],[Sales Amount]],0)</f>
        <v>0.2619090771786739</v>
      </c>
      <c r="AL2302" t="str">
        <f>IF(tblSales[[#This Row],[Discount %]]&lt;=5,"0-5%",
IF(tblSales[[#This Row],[Discount %]]&lt;=10,"5-10%",
IF(tblSales[[#This Row],[Discount %]]&lt;=15,"10-15%",
IF(tblSales[[#This Row],[Discount %]]&lt;=20,"15-20%","20%+"))))</f>
        <v>5-10%</v>
      </c>
    </row>
    <row r="2303" spans="1:38">
      <c r="A2303" s="12" t="s">
        <v>4279</v>
      </c>
      <c r="B2303" s="13">
        <v>45569</v>
      </c>
      <c r="C2303" s="12" t="s">
        <v>1716</v>
      </c>
      <c r="D2303" s="12" t="s">
        <v>721</v>
      </c>
      <c r="E2303" s="12" t="s">
        <v>358</v>
      </c>
      <c r="F2303" s="12" t="s">
        <v>134</v>
      </c>
      <c r="G2303" s="12">
        <v>0</v>
      </c>
      <c r="H2303" s="12">
        <v>3488.37</v>
      </c>
      <c r="I2303" s="12">
        <v>25</v>
      </c>
      <c r="J2303" s="12">
        <v>0</v>
      </c>
      <c r="K2303" s="12">
        <v>12</v>
      </c>
      <c r="L2303" s="12">
        <v>0</v>
      </c>
      <c r="M2303" s="12">
        <v>0</v>
      </c>
      <c r="N2303" s="12">
        <v>0</v>
      </c>
      <c r="O2303" s="12">
        <v>0</v>
      </c>
      <c r="P2303" s="12" t="s">
        <v>29</v>
      </c>
      <c r="Q2303" s="12" t="str">
        <f t="shared" si="87"/>
        <v>Debit Card</v>
      </c>
      <c r="R2303" s="12" t="s">
        <v>20</v>
      </c>
      <c r="S2303" s="12" t="s">
        <v>56</v>
      </c>
      <c r="T2303" s="12" t="s">
        <v>1585</v>
      </c>
      <c r="U2303" s="12" t="s">
        <v>59</v>
      </c>
      <c r="V2303" t="str">
        <f>TEXT(tblSales[[#This Row],[Invoice Date]],"mmm")</f>
        <v>Oct</v>
      </c>
      <c r="W2303">
        <f>MONTH(tblSales[[#This Row],[Invoice Date]])</f>
        <v>10</v>
      </c>
      <c r="X2303">
        <f>YEAR(tblSales[[#This Row],[Invoice Date]])</f>
        <v>2024</v>
      </c>
      <c r="Y2303" t="str">
        <f>TEXT(tblSales[[#This Row],[Invoice Date]],"mmm-yyyy")</f>
        <v>Oct-2024</v>
      </c>
      <c r="Z2303" t="str">
        <f>_xlfn.XLOOKUP(tblSales[[#This Row],[Product_ID]],Products!$A:$A,Products!$C:$C,"Women Dresses")</f>
        <v>Women Sarees</v>
      </c>
      <c r="AA2303" t="str">
        <f>_xlfn.XLOOKUP(tblSales[[#This Row],[Product_ID]],Products!$A:$A,Products!$D:$D,"Unknown")</f>
        <v>Cotton Saree</v>
      </c>
      <c r="AB2303" t="str">
        <f>_xlfn.XLOOKUP(tblSales[[#This Row],[Product_ID]],Products!$A:$A,Products!$E:$E,"Unknown")</f>
        <v>Bata</v>
      </c>
      <c r="AC2303" t="str">
        <f>_xlfn.XLOOKUP(tblSales[[#This Row],[Store_ID]],Stores!$A:$A,Stores!$B:$B,"Unknown")</f>
        <v>TrendMart Dindigul Standard</v>
      </c>
      <c r="AD2303" t="str">
        <f>_xlfn.XLOOKUP(tblSales[[#This Row],[Store_ID]],Stores!$A:$A,Stores!$E:$E,"Unknown")</f>
        <v>South Zone 1</v>
      </c>
      <c r="AE2303" t="str">
        <f>_xlfn.XLOOKUP(tblSales[[#This Row],[Customer_ID]],Customers!$A:$A,Customers!$B:$B,"Unknown")</f>
        <v>Anjali Naicker</v>
      </c>
      <c r="AF2303" t="str">
        <f>_xlfn.XLOOKUP(tblSales[[#This Row],[Customer_ID]],Customers!$A:$A,Customers!$J:$J,"Unknown")</f>
        <v>Platinum</v>
      </c>
      <c r="AG2303" t="str">
        <f>_xlfn.XLOOKUP(tblSales[[#This Row],[Employee_ID]],Employees!$A:$A,Employees!$B:$B,"Unknown")</f>
        <v>Chandran Krishnan</v>
      </c>
      <c r="AH2303">
        <f>IF(MONTH(tblSales[[#This Row],[Invoice Date]])&gt;=4,MONTH(tblSales[[#This Row],[Invoice Date]]),MONTH(tblSales[[#This Row],[Invoice Date]])+12)</f>
        <v>10</v>
      </c>
      <c r="AI2303" s="8">
        <f>DATE(YEAR(tblSales[[#This Row],[Invoice Date]]),MONTH(tblSales[[#This Row],[Invoice Date]]),1)</f>
        <v>45566</v>
      </c>
      <c r="AJ2303" t="str">
        <f>_xlfn.XLOOKUP(tblSales[[#This Row],[Product_ID]],Products!$A:$A,Products!$B:$B,"Unknown")</f>
        <v>Bata Cotton Saree Mustard</v>
      </c>
      <c r="AK2303" s="9">
        <f>IFERROR(tblSales[[#This Row],[Profit]]/tblSales[[#This Row],[Sales Amount]],0)</f>
        <v>0</v>
      </c>
      <c r="AL2303" t="str">
        <f>IF(tblSales[[#This Row],[Discount %]]&lt;=5,"0-5%",
IF(tblSales[[#This Row],[Discount %]]&lt;=10,"5-10%",
IF(tblSales[[#This Row],[Discount %]]&lt;=15,"10-15%",
IF(tblSales[[#This Row],[Discount %]]&lt;=20,"15-20%","20%+"))))</f>
        <v>20%+</v>
      </c>
    </row>
    <row r="2304" spans="1:38">
      <c r="A2304" s="2" t="s">
        <v>4280</v>
      </c>
      <c r="B2304" s="11">
        <v>45618</v>
      </c>
      <c r="C2304" s="2" t="s">
        <v>628</v>
      </c>
      <c r="D2304" s="2" t="s">
        <v>610</v>
      </c>
      <c r="E2304" s="2" t="s">
        <v>480</v>
      </c>
      <c r="F2304" s="2" t="s">
        <v>210</v>
      </c>
      <c r="G2304" s="2">
        <v>3</v>
      </c>
      <c r="H2304" s="2">
        <v>1311.31</v>
      </c>
      <c r="I2304" s="2">
        <v>30</v>
      </c>
      <c r="J2304" s="2">
        <v>1180.18</v>
      </c>
      <c r="K2304" s="2">
        <v>12</v>
      </c>
      <c r="L2304" s="2">
        <v>330.45</v>
      </c>
      <c r="M2304" s="2">
        <v>3084.2</v>
      </c>
      <c r="N2304" s="2">
        <v>2712.63</v>
      </c>
      <c r="O2304" s="2">
        <f t="shared" ref="O2304:O2343" si="89">(M2304-N2304-L2304)</f>
        <v>41.11999999999972</v>
      </c>
      <c r="P2304" s="2" t="s">
        <v>32</v>
      </c>
      <c r="Q2304" s="2" t="str">
        <f t="shared" si="87"/>
        <v>UPI</v>
      </c>
      <c r="R2304" s="2" t="s">
        <v>20</v>
      </c>
      <c r="S2304" s="2" t="s">
        <v>56</v>
      </c>
      <c r="T2304" s="2" t="s">
        <v>2876</v>
      </c>
      <c r="U2304" s="2" t="s">
        <v>59</v>
      </c>
      <c r="V2304" t="str">
        <f>TEXT(tblSales[[#This Row],[Invoice Date]],"mmm")</f>
        <v>Nov</v>
      </c>
      <c r="W2304">
        <f>MONTH(tblSales[[#This Row],[Invoice Date]])</f>
        <v>11</v>
      </c>
      <c r="X2304">
        <f>YEAR(tblSales[[#This Row],[Invoice Date]])</f>
        <v>2024</v>
      </c>
      <c r="Y2304" t="str">
        <f>TEXT(tblSales[[#This Row],[Invoice Date]],"mmm-yyyy")</f>
        <v>Nov-2024</v>
      </c>
      <c r="Z2304" t="str">
        <f>_xlfn.XLOOKUP(tblSales[[#This Row],[Product_ID]],Products!$A:$A,Products!$C:$C,"Women Dresses")</f>
        <v>Wallets</v>
      </c>
      <c r="AA2304" t="str">
        <f>_xlfn.XLOOKUP(tblSales[[#This Row],[Product_ID]],Products!$A:$A,Products!$D:$D,"Unknown")</f>
        <v>Leather Wallet</v>
      </c>
      <c r="AB2304" t="str">
        <f>_xlfn.XLOOKUP(tblSales[[#This Row],[Product_ID]],Products!$A:$A,Products!$E:$E,"Unknown")</f>
        <v>Louis Philippe</v>
      </c>
      <c r="AC2304" t="str">
        <f>_xlfn.XLOOKUP(tblSales[[#This Row],[Store_ID]],Stores!$A:$A,Stores!$B:$B,"Unknown")</f>
        <v>TrendMart Thrissur High Street</v>
      </c>
      <c r="AD2304" t="str">
        <f>_xlfn.XLOOKUP(tblSales[[#This Row],[Store_ID]],Stores!$A:$A,Stores!$E:$E,"Unknown")</f>
        <v>South Zone 1</v>
      </c>
      <c r="AE2304" t="str">
        <f>_xlfn.XLOOKUP(tblSales[[#This Row],[Customer_ID]],Customers!$A:$A,Customers!$B:$B,"Unknown")</f>
        <v>Venkat Hegde</v>
      </c>
      <c r="AF2304" t="str">
        <f>_xlfn.XLOOKUP(tblSales[[#This Row],[Customer_ID]],Customers!$A:$A,Customers!$J:$J,"Unknown")</f>
        <v>Platinum</v>
      </c>
      <c r="AG2304" t="str">
        <f>_xlfn.XLOOKUP(tblSales[[#This Row],[Employee_ID]],Employees!$A:$A,Employees!$B:$B,"Unknown")</f>
        <v>Rani Mishra</v>
      </c>
      <c r="AH2304">
        <f>IF(MONTH(tblSales[[#This Row],[Invoice Date]])&gt;=4,MONTH(tblSales[[#This Row],[Invoice Date]]),MONTH(tblSales[[#This Row],[Invoice Date]])+12)</f>
        <v>11</v>
      </c>
      <c r="AI2304" s="8">
        <f>DATE(YEAR(tblSales[[#This Row],[Invoice Date]]),MONTH(tblSales[[#This Row],[Invoice Date]]),1)</f>
        <v>45597</v>
      </c>
      <c r="AJ2304" t="str">
        <f>_xlfn.XLOOKUP(tblSales[[#This Row],[Product_ID]],Products!$A:$A,Products!$B:$B,"Unknown")</f>
        <v>Louis Philippe Leather Wallet Brown</v>
      </c>
      <c r="AK2304" s="9">
        <f>IFERROR(tblSales[[#This Row],[Profit]]/tblSales[[#This Row],[Sales Amount]],0)</f>
        <v>1.3332468711497219E-2</v>
      </c>
      <c r="AL2304" t="str">
        <f>IF(tblSales[[#This Row],[Discount %]]&lt;=5,"0-5%",
IF(tblSales[[#This Row],[Discount %]]&lt;=10,"5-10%",
IF(tblSales[[#This Row],[Discount %]]&lt;=15,"10-15%",
IF(tblSales[[#This Row],[Discount %]]&lt;=20,"15-20%","20%+"))))</f>
        <v>20%+</v>
      </c>
    </row>
    <row r="2305" spans="1:38">
      <c r="A2305" s="2" t="s">
        <v>4281</v>
      </c>
      <c r="B2305" s="11">
        <v>45694</v>
      </c>
      <c r="C2305" s="2" t="s">
        <v>2688</v>
      </c>
      <c r="D2305" s="2" t="s">
        <v>376</v>
      </c>
      <c r="E2305" s="2" t="s">
        <v>877</v>
      </c>
      <c r="F2305" s="2" t="s">
        <v>285</v>
      </c>
      <c r="G2305" s="2">
        <v>2</v>
      </c>
      <c r="H2305" s="2">
        <v>812.7</v>
      </c>
      <c r="I2305" s="2">
        <v>15</v>
      </c>
      <c r="J2305" s="2">
        <v>243.81</v>
      </c>
      <c r="K2305" s="2">
        <v>5</v>
      </c>
      <c r="L2305" s="2">
        <v>69.08</v>
      </c>
      <c r="M2305" s="2">
        <v>1450.67</v>
      </c>
      <c r="N2305" s="2">
        <v>1146.18</v>
      </c>
      <c r="O2305" s="2">
        <f t="shared" si="89"/>
        <v>235.41000000000003</v>
      </c>
      <c r="P2305" s="2" t="s">
        <v>28</v>
      </c>
      <c r="Q2305" s="2" t="str">
        <f t="shared" si="87"/>
        <v>Credit Card</v>
      </c>
      <c r="R2305" s="2" t="s">
        <v>20</v>
      </c>
      <c r="S2305" s="2" t="s">
        <v>56</v>
      </c>
      <c r="T2305" s="2" t="s">
        <v>2683</v>
      </c>
      <c r="U2305" s="2" t="s">
        <v>59</v>
      </c>
      <c r="V2305" t="str">
        <f>TEXT(tblSales[[#This Row],[Invoice Date]],"mmm")</f>
        <v>Feb</v>
      </c>
      <c r="W2305">
        <f>MONTH(tblSales[[#This Row],[Invoice Date]])</f>
        <v>2</v>
      </c>
      <c r="X2305">
        <f>YEAR(tblSales[[#This Row],[Invoice Date]])</f>
        <v>2025</v>
      </c>
      <c r="Y2305" t="str">
        <f>TEXT(tblSales[[#This Row],[Invoice Date]],"mmm-yyyy")</f>
        <v>Feb-2025</v>
      </c>
      <c r="Z2305" t="str">
        <f>_xlfn.XLOOKUP(tblSales[[#This Row],[Product_ID]],Products!$A:$A,Products!$C:$C,"Women Dresses")</f>
        <v>Women Kurtis</v>
      </c>
      <c r="AA2305" t="str">
        <f>_xlfn.XLOOKUP(tblSales[[#This Row],[Product_ID]],Products!$A:$A,Products!$D:$D,"Unknown")</f>
        <v>Anarkali Kurti</v>
      </c>
      <c r="AB2305" t="str">
        <f>_xlfn.XLOOKUP(tblSales[[#This Row],[Product_ID]],Products!$A:$A,Products!$E:$E,"Unknown")</f>
        <v>Nike</v>
      </c>
      <c r="AC2305" t="str">
        <f>_xlfn.XLOOKUP(tblSales[[#This Row],[Store_ID]],Stores!$A:$A,Stores!$B:$B,"Unknown")</f>
        <v>TrendMart Kochi Mall Kiosk</v>
      </c>
      <c r="AD2305" t="str">
        <f>_xlfn.XLOOKUP(tblSales[[#This Row],[Store_ID]],Stores!$A:$A,Stores!$E:$E,"Unknown")</f>
        <v>South Zone 1</v>
      </c>
      <c r="AE2305" t="str">
        <f>_xlfn.XLOOKUP(tblSales[[#This Row],[Customer_ID]],Customers!$A:$A,Customers!$B:$B,"Unknown")</f>
        <v>Vinod Shetty</v>
      </c>
      <c r="AF2305" t="str">
        <f>_xlfn.XLOOKUP(tblSales[[#This Row],[Customer_ID]],Customers!$A:$A,Customers!$J:$J,"Unknown")</f>
        <v>Regular</v>
      </c>
      <c r="AG2305" t="str">
        <f>_xlfn.XLOOKUP(tblSales[[#This Row],[Employee_ID]],Employees!$A:$A,Employees!$B:$B,"Unknown")</f>
        <v>Yogesh Chettiar</v>
      </c>
      <c r="AH2305">
        <f>IF(MONTH(tblSales[[#This Row],[Invoice Date]])&gt;=4,MONTH(tblSales[[#This Row],[Invoice Date]]),MONTH(tblSales[[#This Row],[Invoice Date]])+12)</f>
        <v>14</v>
      </c>
      <c r="AI2305" s="8">
        <f>DATE(YEAR(tblSales[[#This Row],[Invoice Date]]),MONTH(tblSales[[#This Row],[Invoice Date]]),1)</f>
        <v>45689</v>
      </c>
      <c r="AJ2305" t="str">
        <f>_xlfn.XLOOKUP(tblSales[[#This Row],[Product_ID]],Products!$A:$A,Products!$B:$B,"Unknown")</f>
        <v>Nike Anarkali Kurti White</v>
      </c>
      <c r="AK2305" s="9">
        <f>IFERROR(tblSales[[#This Row],[Profit]]/tblSales[[#This Row],[Sales Amount]],0)</f>
        <v>0.16227674109204712</v>
      </c>
      <c r="AL2305" t="str">
        <f>IF(tblSales[[#This Row],[Discount %]]&lt;=5,"0-5%",
IF(tblSales[[#This Row],[Discount %]]&lt;=10,"5-10%",
IF(tblSales[[#This Row],[Discount %]]&lt;=15,"10-15%",
IF(tblSales[[#This Row],[Discount %]]&lt;=20,"15-20%","20%+"))))</f>
        <v>10-15%</v>
      </c>
    </row>
    <row r="2306" spans="1:38">
      <c r="A2306" s="2" t="s">
        <v>4282</v>
      </c>
      <c r="B2306" s="11">
        <v>45743</v>
      </c>
      <c r="C2306" s="2" t="s">
        <v>593</v>
      </c>
      <c r="D2306" s="2" t="s">
        <v>479</v>
      </c>
      <c r="E2306" s="2" t="s">
        <v>859</v>
      </c>
      <c r="F2306" s="2" t="s">
        <v>216</v>
      </c>
      <c r="G2306" s="2">
        <v>4</v>
      </c>
      <c r="H2306" s="2">
        <v>534.87</v>
      </c>
      <c r="I2306" s="2">
        <v>30</v>
      </c>
      <c r="J2306" s="2">
        <v>641.84</v>
      </c>
      <c r="K2306" s="2">
        <v>5</v>
      </c>
      <c r="L2306" s="2">
        <v>74.88</v>
      </c>
      <c r="M2306" s="2">
        <v>1572.52</v>
      </c>
      <c r="N2306" s="2">
        <v>1429.8</v>
      </c>
      <c r="O2306" s="2">
        <f t="shared" si="89"/>
        <v>67.840000000000032</v>
      </c>
      <c r="P2306" s="2" t="s">
        <v>32</v>
      </c>
      <c r="Q2306" s="2" t="str">
        <f t="shared" ref="Q2306:Q2369" si="90">TRIM(CLEAN(P2306))</f>
        <v>UPI</v>
      </c>
      <c r="R2306" s="2" t="s">
        <v>21</v>
      </c>
      <c r="S2306" s="2" t="s">
        <v>56</v>
      </c>
      <c r="T2306" s="2" t="s">
        <v>1447</v>
      </c>
      <c r="U2306" s="2" t="s">
        <v>59</v>
      </c>
      <c r="V2306" t="str">
        <f>TEXT(tblSales[[#This Row],[Invoice Date]],"mmm")</f>
        <v>Mar</v>
      </c>
      <c r="W2306">
        <f>MONTH(tblSales[[#This Row],[Invoice Date]])</f>
        <v>3</v>
      </c>
      <c r="X2306">
        <f>YEAR(tblSales[[#This Row],[Invoice Date]])</f>
        <v>2025</v>
      </c>
      <c r="Y2306" t="str">
        <f>TEXT(tblSales[[#This Row],[Invoice Date]],"mmm-yyyy")</f>
        <v>Mar-2025</v>
      </c>
      <c r="Z2306" t="str">
        <f>_xlfn.XLOOKUP(tblSales[[#This Row],[Product_ID]],Products!$A:$A,Products!$C:$C,"Women Dresses")</f>
        <v>Wallets</v>
      </c>
      <c r="AA2306" t="str">
        <f>_xlfn.XLOOKUP(tblSales[[#This Row],[Product_ID]],Products!$A:$A,Products!$D:$D,"Unknown")</f>
        <v>Zip Wallet</v>
      </c>
      <c r="AB2306" t="str">
        <f>_xlfn.XLOOKUP(tblSales[[#This Row],[Product_ID]],Products!$A:$A,Products!$E:$E,"Unknown")</f>
        <v>Aurelia</v>
      </c>
      <c r="AC2306" t="str">
        <f>_xlfn.XLOOKUP(tblSales[[#This Row],[Store_ID]],Stores!$A:$A,Stores!$B:$B,"Unknown")</f>
        <v>TrendMart Karimnagar Standard</v>
      </c>
      <c r="AD2306" t="str">
        <f>_xlfn.XLOOKUP(tblSales[[#This Row],[Store_ID]],Stores!$A:$A,Stores!$E:$E,"Unknown")</f>
        <v>South Zone 2</v>
      </c>
      <c r="AE2306" t="str">
        <f>_xlfn.XLOOKUP(tblSales[[#This Row],[Customer_ID]],Customers!$A:$A,Customers!$B:$B,"Unknown")</f>
        <v>Deepak Iyengar</v>
      </c>
      <c r="AF2306" t="str">
        <f>_xlfn.XLOOKUP(tblSales[[#This Row],[Customer_ID]],Customers!$A:$A,Customers!$J:$J,"Unknown")</f>
        <v>Silver</v>
      </c>
      <c r="AG2306" t="str">
        <f>_xlfn.XLOOKUP(tblSales[[#This Row],[Employee_ID]],Employees!$A:$A,Employees!$B:$B,"Unknown")</f>
        <v>Venkat Sharma</v>
      </c>
      <c r="AH2306">
        <f>IF(MONTH(tblSales[[#This Row],[Invoice Date]])&gt;=4,MONTH(tblSales[[#This Row],[Invoice Date]]),MONTH(tblSales[[#This Row],[Invoice Date]])+12)</f>
        <v>15</v>
      </c>
      <c r="AI2306" s="8">
        <f>DATE(YEAR(tblSales[[#This Row],[Invoice Date]]),MONTH(tblSales[[#This Row],[Invoice Date]]),1)</f>
        <v>45717</v>
      </c>
      <c r="AJ2306" t="str">
        <f>_xlfn.XLOOKUP(tblSales[[#This Row],[Product_ID]],Products!$A:$A,Products!$B:$B,"Unknown")</f>
        <v>Aurelia Zip Wallet Red</v>
      </c>
      <c r="AK2306" s="9">
        <f>IFERROR(tblSales[[#This Row],[Profit]]/tblSales[[#This Row],[Sales Amount]],0)</f>
        <v>4.3140945743138426E-2</v>
      </c>
      <c r="AL2306" t="str">
        <f>IF(tblSales[[#This Row],[Discount %]]&lt;=5,"0-5%",
IF(tblSales[[#This Row],[Discount %]]&lt;=10,"5-10%",
IF(tblSales[[#This Row],[Discount %]]&lt;=15,"10-15%",
IF(tblSales[[#This Row],[Discount %]]&lt;=20,"15-20%","20%+"))))</f>
        <v>20%+</v>
      </c>
    </row>
    <row r="2307" spans="1:38">
      <c r="A2307" s="2" t="s">
        <v>4283</v>
      </c>
      <c r="B2307" s="11">
        <v>45555</v>
      </c>
      <c r="C2307" s="2" t="s">
        <v>2624</v>
      </c>
      <c r="D2307" s="2" t="s">
        <v>149</v>
      </c>
      <c r="E2307" s="2" t="s">
        <v>1233</v>
      </c>
      <c r="F2307" s="2" t="s">
        <v>222</v>
      </c>
      <c r="G2307" s="2">
        <v>1</v>
      </c>
      <c r="H2307" s="2">
        <v>1696.53</v>
      </c>
      <c r="I2307" s="2">
        <v>15</v>
      </c>
      <c r="J2307" s="2">
        <v>254.48</v>
      </c>
      <c r="K2307" s="2">
        <v>12</v>
      </c>
      <c r="L2307" s="2">
        <v>173.05</v>
      </c>
      <c r="M2307" s="2">
        <v>1615.1</v>
      </c>
      <c r="N2307" s="2">
        <v>1399.85</v>
      </c>
      <c r="O2307" s="2">
        <f t="shared" si="89"/>
        <v>42.199999999999989</v>
      </c>
      <c r="P2307" s="2" t="s">
        <v>29</v>
      </c>
      <c r="Q2307" s="2" t="str">
        <f t="shared" si="90"/>
        <v>Debit Card</v>
      </c>
      <c r="R2307" s="2" t="s">
        <v>20</v>
      </c>
      <c r="S2307" s="2" t="s">
        <v>56</v>
      </c>
      <c r="T2307" s="2" t="s">
        <v>2137</v>
      </c>
      <c r="U2307" s="2" t="s">
        <v>59</v>
      </c>
      <c r="V2307" t="str">
        <f>TEXT(tblSales[[#This Row],[Invoice Date]],"mmm")</f>
        <v>Sep</v>
      </c>
      <c r="W2307">
        <f>MONTH(tblSales[[#This Row],[Invoice Date]])</f>
        <v>9</v>
      </c>
      <c r="X2307">
        <f>YEAR(tblSales[[#This Row],[Invoice Date]])</f>
        <v>2024</v>
      </c>
      <c r="Y2307" t="str">
        <f>TEXT(tblSales[[#This Row],[Invoice Date]],"mmm-yyyy")</f>
        <v>Sep-2024</v>
      </c>
      <c r="Z2307" t="str">
        <f>_xlfn.XLOOKUP(tblSales[[#This Row],[Product_ID]],Products!$A:$A,Products!$C:$C,"Women Dresses")</f>
        <v>Women Dresses</v>
      </c>
      <c r="AA2307" t="str">
        <f>_xlfn.XLOOKUP(tblSales[[#This Row],[Product_ID]],Products!$A:$A,Products!$D:$D,"Unknown")</f>
        <v>Shirt Dress</v>
      </c>
      <c r="AB2307" t="str">
        <f>_xlfn.XLOOKUP(tblSales[[#This Row],[Product_ID]],Products!$A:$A,Products!$E:$E,"Unknown")</f>
        <v>Nike</v>
      </c>
      <c r="AC2307" t="str">
        <f>_xlfn.XLOOKUP(tblSales[[#This Row],[Store_ID]],Stores!$A:$A,Stores!$B:$B,"Unknown")</f>
        <v>TrendMart Visakhapatnam Standard</v>
      </c>
      <c r="AD2307" t="str">
        <f>_xlfn.XLOOKUP(tblSales[[#This Row],[Store_ID]],Stores!$A:$A,Stores!$E:$E,"Unknown")</f>
        <v>South Zone 3</v>
      </c>
      <c r="AE2307" t="str">
        <f>_xlfn.XLOOKUP(tblSales[[#This Row],[Customer_ID]],Customers!$A:$A,Customers!$B:$B,"Unknown")</f>
        <v>Vani Iyer</v>
      </c>
      <c r="AF2307" t="str">
        <f>_xlfn.XLOOKUP(tblSales[[#This Row],[Customer_ID]],Customers!$A:$A,Customers!$J:$J,"Unknown")</f>
        <v>Platinum</v>
      </c>
      <c r="AG2307" t="str">
        <f>_xlfn.XLOOKUP(tblSales[[#This Row],[Employee_ID]],Employees!$A:$A,Employees!$B:$B,"Unknown")</f>
        <v>Vasanthi Gupta</v>
      </c>
      <c r="AH2307">
        <f>IF(MONTH(tblSales[[#This Row],[Invoice Date]])&gt;=4,MONTH(tblSales[[#This Row],[Invoice Date]]),MONTH(tblSales[[#This Row],[Invoice Date]])+12)</f>
        <v>9</v>
      </c>
      <c r="AI2307" s="8">
        <f>DATE(YEAR(tblSales[[#This Row],[Invoice Date]]),MONTH(tblSales[[#This Row],[Invoice Date]]),1)</f>
        <v>45536</v>
      </c>
      <c r="AJ2307" t="str">
        <f>_xlfn.XLOOKUP(tblSales[[#This Row],[Product_ID]],Products!$A:$A,Products!$B:$B,"Unknown")</f>
        <v>Nike Shirt Dress Peach</v>
      </c>
      <c r="AK2307" s="9">
        <f>IFERROR(tblSales[[#This Row],[Profit]]/tblSales[[#This Row],[Sales Amount]],0)</f>
        <v>2.6128413101355948E-2</v>
      </c>
      <c r="AL2307" t="str">
        <f>IF(tblSales[[#This Row],[Discount %]]&lt;=5,"0-5%",
IF(tblSales[[#This Row],[Discount %]]&lt;=10,"5-10%",
IF(tblSales[[#This Row],[Discount %]]&lt;=15,"10-15%",
IF(tblSales[[#This Row],[Discount %]]&lt;=20,"15-20%","20%+"))))</f>
        <v>10-15%</v>
      </c>
    </row>
    <row r="2308" spans="1:38">
      <c r="A2308" s="2" t="s">
        <v>4284</v>
      </c>
      <c r="B2308" s="11">
        <v>45703</v>
      </c>
      <c r="C2308" s="2" t="s">
        <v>620</v>
      </c>
      <c r="D2308" s="2" t="s">
        <v>474</v>
      </c>
      <c r="E2308" s="2" t="s">
        <v>522</v>
      </c>
      <c r="F2308" s="2" t="s">
        <v>475</v>
      </c>
      <c r="G2308" s="2">
        <v>1</v>
      </c>
      <c r="H2308" s="2">
        <v>3508.23</v>
      </c>
      <c r="I2308" s="2">
        <v>20</v>
      </c>
      <c r="J2308" s="2">
        <v>701.65</v>
      </c>
      <c r="K2308" s="2">
        <v>12</v>
      </c>
      <c r="L2308" s="2">
        <v>336.79</v>
      </c>
      <c r="M2308" s="2">
        <v>3143.37</v>
      </c>
      <c r="N2308" s="2">
        <v>2034.01</v>
      </c>
      <c r="O2308" s="2">
        <f t="shared" si="89"/>
        <v>772.56999999999994</v>
      </c>
      <c r="P2308" s="2" t="s">
        <v>28</v>
      </c>
      <c r="Q2308" s="2" t="str">
        <f t="shared" si="90"/>
        <v>Credit Card</v>
      </c>
      <c r="R2308" s="2" t="s">
        <v>20</v>
      </c>
      <c r="S2308" s="2" t="s">
        <v>56</v>
      </c>
      <c r="T2308" s="2" t="s">
        <v>2173</v>
      </c>
      <c r="U2308" s="2" t="s">
        <v>60</v>
      </c>
      <c r="V2308" t="str">
        <f>TEXT(tblSales[[#This Row],[Invoice Date]],"mmm")</f>
        <v>Feb</v>
      </c>
      <c r="W2308">
        <f>MONTH(tblSales[[#This Row],[Invoice Date]])</f>
        <v>2</v>
      </c>
      <c r="X2308">
        <f>YEAR(tblSales[[#This Row],[Invoice Date]])</f>
        <v>2025</v>
      </c>
      <c r="Y2308" t="str">
        <f>TEXT(tblSales[[#This Row],[Invoice Date]],"mmm-yyyy")</f>
        <v>Feb-2025</v>
      </c>
      <c r="Z2308" t="str">
        <f>_xlfn.XLOOKUP(tblSales[[#This Row],[Product_ID]],Products!$A:$A,Products!$C:$C,"Women Dresses")</f>
        <v>Handbags</v>
      </c>
      <c r="AA2308" t="str">
        <f>_xlfn.XLOOKUP(tblSales[[#This Row],[Product_ID]],Products!$A:$A,Products!$D:$D,"Unknown")</f>
        <v>Sling Bag</v>
      </c>
      <c r="AB2308" t="str">
        <f>_xlfn.XLOOKUP(tblSales[[#This Row],[Product_ID]],Products!$A:$A,Products!$E:$E,"Unknown")</f>
        <v>GRT Jewellers</v>
      </c>
      <c r="AC2308" t="str">
        <f>_xlfn.XLOOKUP(tblSales[[#This Row],[Store_ID]],Stores!$A:$A,Stores!$B:$B,"Unknown")</f>
        <v>TrendMart Vellore Standard</v>
      </c>
      <c r="AD2308" t="str">
        <f>_xlfn.XLOOKUP(tblSales[[#This Row],[Store_ID]],Stores!$A:$A,Stores!$E:$E,"Unknown")</f>
        <v>South Zone 1</v>
      </c>
      <c r="AE2308" t="str">
        <f>_xlfn.XLOOKUP(tblSales[[#This Row],[Customer_ID]],Customers!$A:$A,Customers!$B:$B,"Unknown")</f>
        <v>Kalpana Kamath</v>
      </c>
      <c r="AF2308" t="str">
        <f>_xlfn.XLOOKUP(tblSales[[#This Row],[Customer_ID]],Customers!$A:$A,Customers!$J:$J,"Unknown")</f>
        <v>Silver</v>
      </c>
      <c r="AG2308" t="str">
        <f>_xlfn.XLOOKUP(tblSales[[#This Row],[Employee_ID]],Employees!$A:$A,Employees!$B:$B,"Unknown")</f>
        <v>Arjun Krishnan</v>
      </c>
      <c r="AH2308">
        <f>IF(MONTH(tblSales[[#This Row],[Invoice Date]])&gt;=4,MONTH(tblSales[[#This Row],[Invoice Date]]),MONTH(tblSales[[#This Row],[Invoice Date]])+12)</f>
        <v>14</v>
      </c>
      <c r="AI2308" s="8">
        <f>DATE(YEAR(tblSales[[#This Row],[Invoice Date]]),MONTH(tblSales[[#This Row],[Invoice Date]]),1)</f>
        <v>45689</v>
      </c>
      <c r="AJ2308" t="str">
        <f>_xlfn.XLOOKUP(tblSales[[#This Row],[Product_ID]],Products!$A:$A,Products!$B:$B,"Unknown")</f>
        <v>GRT Jewellers Sling Bag Olive</v>
      </c>
      <c r="AK2308" s="9">
        <f>IFERROR(tblSales[[#This Row],[Profit]]/tblSales[[#This Row],[Sales Amount]],0)</f>
        <v>0.24577762083369123</v>
      </c>
      <c r="AL2308" t="str">
        <f>IF(tblSales[[#This Row],[Discount %]]&lt;=5,"0-5%",
IF(tblSales[[#This Row],[Discount %]]&lt;=10,"5-10%",
IF(tblSales[[#This Row],[Discount %]]&lt;=15,"10-15%",
IF(tblSales[[#This Row],[Discount %]]&lt;=20,"15-20%","20%+"))))</f>
        <v>15-20%</v>
      </c>
    </row>
    <row r="2309" spans="1:38">
      <c r="A2309" s="2" t="s">
        <v>4285</v>
      </c>
      <c r="B2309" s="11">
        <v>45574</v>
      </c>
      <c r="C2309" s="2" t="s">
        <v>3924</v>
      </c>
      <c r="D2309" s="2" t="s">
        <v>362</v>
      </c>
      <c r="E2309" s="2" t="s">
        <v>133</v>
      </c>
      <c r="F2309" s="2" t="s">
        <v>177</v>
      </c>
      <c r="G2309" s="2">
        <v>3</v>
      </c>
      <c r="H2309" s="2">
        <v>1114.94</v>
      </c>
      <c r="I2309" s="2">
        <v>0</v>
      </c>
      <c r="J2309" s="2">
        <v>0</v>
      </c>
      <c r="K2309" s="2">
        <v>12</v>
      </c>
      <c r="L2309" s="2">
        <v>401.38</v>
      </c>
      <c r="M2309" s="2">
        <v>3746.2</v>
      </c>
      <c r="N2309" s="2">
        <v>2598.1799999999998</v>
      </c>
      <c r="O2309" s="2">
        <f t="shared" si="89"/>
        <v>746.64</v>
      </c>
      <c r="P2309" s="2" t="s">
        <v>28</v>
      </c>
      <c r="Q2309" s="2" t="str">
        <f t="shared" si="90"/>
        <v>Credit Card</v>
      </c>
      <c r="R2309" s="2" t="s">
        <v>20</v>
      </c>
      <c r="S2309" s="2" t="s">
        <v>56</v>
      </c>
      <c r="T2309" s="2" t="s">
        <v>2641</v>
      </c>
      <c r="U2309" s="2" t="s">
        <v>59</v>
      </c>
      <c r="V2309" t="str">
        <f>TEXT(tblSales[[#This Row],[Invoice Date]],"mmm")</f>
        <v>Oct</v>
      </c>
      <c r="W2309">
        <f>MONTH(tblSales[[#This Row],[Invoice Date]])</f>
        <v>10</v>
      </c>
      <c r="X2309">
        <f>YEAR(tblSales[[#This Row],[Invoice Date]])</f>
        <v>2024</v>
      </c>
      <c r="Y2309" t="str">
        <f>TEXT(tblSales[[#This Row],[Invoice Date]],"mmm-yyyy")</f>
        <v>Oct-2024</v>
      </c>
      <c r="Z2309" t="str">
        <f>_xlfn.XLOOKUP(tblSales[[#This Row],[Product_ID]],Products!$A:$A,Products!$C:$C,"Women Dresses")</f>
        <v>Men Jeans</v>
      </c>
      <c r="AA2309" t="str">
        <f>_xlfn.XLOOKUP(tblSales[[#This Row],[Product_ID]],Products!$A:$A,Products!$D:$D,"Unknown")</f>
        <v>Slim Fit</v>
      </c>
      <c r="AB2309" t="str">
        <f>_xlfn.XLOOKUP(tblSales[[#This Row],[Product_ID]],Products!$A:$A,Products!$E:$E,"Unknown")</f>
        <v>Raymond</v>
      </c>
      <c r="AC2309" t="str">
        <f>_xlfn.XLOOKUP(tblSales[[#This Row],[Store_ID]],Stores!$A:$A,Stores!$B:$B,"Unknown")</f>
        <v>TrendMart Tirupati High Street</v>
      </c>
      <c r="AD2309" t="str">
        <f>_xlfn.XLOOKUP(tblSales[[#This Row],[Store_ID]],Stores!$A:$A,Stores!$E:$E,"Unknown")</f>
        <v>South Zone 3</v>
      </c>
      <c r="AE2309" t="str">
        <f>_xlfn.XLOOKUP(tblSales[[#This Row],[Customer_ID]],Customers!$A:$A,Customers!$B:$B,"Unknown")</f>
        <v>Arun Chettiar</v>
      </c>
      <c r="AF2309" t="str">
        <f>_xlfn.XLOOKUP(tblSales[[#This Row],[Customer_ID]],Customers!$A:$A,Customers!$J:$J,"Unknown")</f>
        <v>Silver</v>
      </c>
      <c r="AG2309" t="str">
        <f>_xlfn.XLOOKUP(tblSales[[#This Row],[Employee_ID]],Employees!$A:$A,Employees!$B:$B,"Unknown")</f>
        <v>Deepak Kamath</v>
      </c>
      <c r="AH2309">
        <f>IF(MONTH(tblSales[[#This Row],[Invoice Date]])&gt;=4,MONTH(tblSales[[#This Row],[Invoice Date]]),MONTH(tblSales[[#This Row],[Invoice Date]])+12)</f>
        <v>10</v>
      </c>
      <c r="AI2309" s="8">
        <f>DATE(YEAR(tblSales[[#This Row],[Invoice Date]]),MONTH(tblSales[[#This Row],[Invoice Date]]),1)</f>
        <v>45566</v>
      </c>
      <c r="AJ2309" t="str">
        <f>_xlfn.XLOOKUP(tblSales[[#This Row],[Product_ID]],Products!$A:$A,Products!$B:$B,"Unknown")</f>
        <v>Raymond Slim Fit Beige</v>
      </c>
      <c r="AK2309" s="9">
        <f>IFERROR(tblSales[[#This Row],[Profit]]/tblSales[[#This Row],[Sales Amount]],0)</f>
        <v>0.19930596337622125</v>
      </c>
      <c r="AL2309" t="str">
        <f>IF(tblSales[[#This Row],[Discount %]]&lt;=5,"0-5%",
IF(tblSales[[#This Row],[Discount %]]&lt;=10,"5-10%",
IF(tblSales[[#This Row],[Discount %]]&lt;=15,"10-15%",
IF(tblSales[[#This Row],[Discount %]]&lt;=20,"15-20%","20%+"))))</f>
        <v>0-5%</v>
      </c>
    </row>
    <row r="2310" spans="1:38">
      <c r="A2310" s="2" t="s">
        <v>4286</v>
      </c>
      <c r="B2310" s="11">
        <v>45578</v>
      </c>
      <c r="C2310" s="2" t="s">
        <v>273</v>
      </c>
      <c r="D2310" s="2" t="s">
        <v>1168</v>
      </c>
      <c r="E2310" s="2" t="s">
        <v>746</v>
      </c>
      <c r="F2310" s="2" t="s">
        <v>475</v>
      </c>
      <c r="G2310" s="2">
        <v>2</v>
      </c>
      <c r="H2310" s="2">
        <v>2367.98</v>
      </c>
      <c r="I2310" s="2">
        <v>5</v>
      </c>
      <c r="J2310" s="2">
        <v>236.8</v>
      </c>
      <c r="K2310" s="2">
        <v>12</v>
      </c>
      <c r="L2310" s="2">
        <v>539.9</v>
      </c>
      <c r="M2310" s="2">
        <v>5039.0600000000004</v>
      </c>
      <c r="N2310" s="2">
        <v>2864.02</v>
      </c>
      <c r="O2310" s="2">
        <f t="shared" si="89"/>
        <v>1635.1400000000003</v>
      </c>
      <c r="P2310" s="2" t="s">
        <v>28</v>
      </c>
      <c r="Q2310" s="2" t="str">
        <f t="shared" si="90"/>
        <v>Credit Card</v>
      </c>
      <c r="R2310" s="2" t="s">
        <v>21</v>
      </c>
      <c r="S2310" s="2" t="s">
        <v>56</v>
      </c>
      <c r="T2310" s="2" t="s">
        <v>1460</v>
      </c>
      <c r="U2310" s="2" t="s">
        <v>60</v>
      </c>
      <c r="V2310" t="str">
        <f>TEXT(tblSales[[#This Row],[Invoice Date]],"mmm")</f>
        <v>Oct</v>
      </c>
      <c r="W2310">
        <f>MONTH(tblSales[[#This Row],[Invoice Date]])</f>
        <v>10</v>
      </c>
      <c r="X2310">
        <f>YEAR(tblSales[[#This Row],[Invoice Date]])</f>
        <v>2024</v>
      </c>
      <c r="Y2310" t="str">
        <f>TEXT(tblSales[[#This Row],[Invoice Date]],"mmm-yyyy")</f>
        <v>Oct-2024</v>
      </c>
      <c r="Z2310" t="str">
        <f>_xlfn.XLOOKUP(tblSales[[#This Row],[Product_ID]],Products!$A:$A,Products!$C:$C,"Women Dresses")</f>
        <v>Footwear</v>
      </c>
      <c r="AA2310" t="str">
        <f>_xlfn.XLOOKUP(tblSales[[#This Row],[Product_ID]],Products!$A:$A,Products!$D:$D,"Unknown")</f>
        <v>Formal Shoes</v>
      </c>
      <c r="AB2310" t="str">
        <f>_xlfn.XLOOKUP(tblSales[[#This Row],[Product_ID]],Products!$A:$A,Products!$E:$E,"Unknown")</f>
        <v>Biba</v>
      </c>
      <c r="AC2310" t="str">
        <f>_xlfn.XLOOKUP(tblSales[[#This Row],[Store_ID]],Stores!$A:$A,Stores!$B:$B,"Unknown")</f>
        <v>TrendMart Guntur Standard</v>
      </c>
      <c r="AD2310" t="str">
        <f>_xlfn.XLOOKUP(tblSales[[#This Row],[Store_ID]],Stores!$A:$A,Stores!$E:$E,"Unknown")</f>
        <v>South Zone 3</v>
      </c>
      <c r="AE2310" t="str">
        <f>_xlfn.XLOOKUP(tblSales[[#This Row],[Customer_ID]],Customers!$A:$A,Customers!$B:$B,"Unknown")</f>
        <v>Tara Ramachandran</v>
      </c>
      <c r="AF2310" t="str">
        <f>_xlfn.XLOOKUP(tblSales[[#This Row],[Customer_ID]],Customers!$A:$A,Customers!$J:$J,"Unknown")</f>
        <v>Platinum</v>
      </c>
      <c r="AG2310" t="str">
        <f>_xlfn.XLOOKUP(tblSales[[#This Row],[Employee_ID]],Employees!$A:$A,Employees!$B:$B,"Unknown")</f>
        <v>Arjun Krishnan</v>
      </c>
      <c r="AH2310">
        <f>IF(MONTH(tblSales[[#This Row],[Invoice Date]])&gt;=4,MONTH(tblSales[[#This Row],[Invoice Date]]),MONTH(tblSales[[#This Row],[Invoice Date]])+12)</f>
        <v>10</v>
      </c>
      <c r="AI2310" s="8">
        <f>DATE(YEAR(tblSales[[#This Row],[Invoice Date]]),MONTH(tblSales[[#This Row],[Invoice Date]]),1)</f>
        <v>45566</v>
      </c>
      <c r="AJ2310" t="str">
        <f>_xlfn.XLOOKUP(tblSales[[#This Row],[Product_ID]],Products!$A:$A,Products!$B:$B,"Unknown")</f>
        <v>Biba Formal Shoes Brown</v>
      </c>
      <c r="AK2310" s="9">
        <f>IFERROR(tblSales[[#This Row],[Profit]]/tblSales[[#This Row],[Sales Amount]],0)</f>
        <v>0.3244930602136113</v>
      </c>
      <c r="AL2310" t="str">
        <f>IF(tblSales[[#This Row],[Discount %]]&lt;=5,"0-5%",
IF(tblSales[[#This Row],[Discount %]]&lt;=10,"5-10%",
IF(tblSales[[#This Row],[Discount %]]&lt;=15,"10-15%",
IF(tblSales[[#This Row],[Discount %]]&lt;=20,"15-20%","20%+"))))</f>
        <v>0-5%</v>
      </c>
    </row>
    <row r="2311" spans="1:38">
      <c r="A2311" s="2" t="s">
        <v>4287</v>
      </c>
      <c r="B2311" s="11">
        <v>45432</v>
      </c>
      <c r="C2311" s="2" t="s">
        <v>491</v>
      </c>
      <c r="D2311" s="2" t="s">
        <v>403</v>
      </c>
      <c r="E2311" s="2" t="s">
        <v>699</v>
      </c>
      <c r="F2311" s="2" t="s">
        <v>92</v>
      </c>
      <c r="G2311" s="2">
        <v>1</v>
      </c>
      <c r="H2311" s="2">
        <v>1257.24</v>
      </c>
      <c r="I2311" s="2">
        <v>0</v>
      </c>
      <c r="J2311" s="2">
        <v>0</v>
      </c>
      <c r="K2311" s="2">
        <v>12</v>
      </c>
      <c r="L2311" s="2">
        <v>150.87</v>
      </c>
      <c r="M2311" s="2">
        <v>1408.11</v>
      </c>
      <c r="N2311" s="2">
        <v>911.84</v>
      </c>
      <c r="O2311" s="2">
        <f t="shared" si="89"/>
        <v>345.39999999999986</v>
      </c>
      <c r="P2311" s="2" t="s">
        <v>32</v>
      </c>
      <c r="Q2311" s="2" t="str">
        <f t="shared" si="90"/>
        <v>UPI</v>
      </c>
      <c r="R2311" s="2" t="s">
        <v>21</v>
      </c>
      <c r="S2311" s="2" t="s">
        <v>56</v>
      </c>
      <c r="T2311" s="2" t="s">
        <v>1471</v>
      </c>
      <c r="U2311" s="2" t="s">
        <v>59</v>
      </c>
      <c r="V2311" t="str">
        <f>TEXT(tblSales[[#This Row],[Invoice Date]],"mmm")</f>
        <v>May</v>
      </c>
      <c r="W2311">
        <f>MONTH(tblSales[[#This Row],[Invoice Date]])</f>
        <v>5</v>
      </c>
      <c r="X2311">
        <f>YEAR(tblSales[[#This Row],[Invoice Date]])</f>
        <v>2024</v>
      </c>
      <c r="Y2311" t="str">
        <f>TEXT(tblSales[[#This Row],[Invoice Date]],"mmm-yyyy")</f>
        <v>May-2024</v>
      </c>
      <c r="Z2311" t="str">
        <f>_xlfn.XLOOKUP(tblSales[[#This Row],[Product_ID]],Products!$A:$A,Products!$C:$C,"Women Dresses")</f>
        <v>Men Trousers</v>
      </c>
      <c r="AA2311" t="str">
        <f>_xlfn.XLOOKUP(tblSales[[#This Row],[Product_ID]],Products!$A:$A,Products!$D:$D,"Unknown")</f>
        <v>Formal Trouser</v>
      </c>
      <c r="AB2311" t="str">
        <f>_xlfn.XLOOKUP(tblSales[[#This Row],[Product_ID]],Products!$A:$A,Products!$E:$E,"Unknown")</f>
        <v>Louis Philippe</v>
      </c>
      <c r="AC2311" t="str">
        <f>_xlfn.XLOOKUP(tblSales[[#This Row],[Store_ID]],Stores!$A:$A,Stores!$B:$B,"Unknown")</f>
        <v>TrendMart Dindigul High Street</v>
      </c>
      <c r="AD2311" t="str">
        <f>_xlfn.XLOOKUP(tblSales[[#This Row],[Store_ID]],Stores!$A:$A,Stores!$E:$E,"Unknown")</f>
        <v>South Zone 1</v>
      </c>
      <c r="AE2311" t="str">
        <f>_xlfn.XLOOKUP(tblSales[[#This Row],[Customer_ID]],Customers!$A:$A,Customers!$B:$B,"Unknown")</f>
        <v>Sunita Subramaniam</v>
      </c>
      <c r="AF2311" t="str">
        <f>_xlfn.XLOOKUP(tblSales[[#This Row],[Customer_ID]],Customers!$A:$A,Customers!$J:$J,"Unknown")</f>
        <v>Regular</v>
      </c>
      <c r="AG2311" t="str">
        <f>_xlfn.XLOOKUP(tblSales[[#This Row],[Employee_ID]],Employees!$A:$A,Employees!$B:$B,"Unknown")</f>
        <v>Manoj Ramachandran</v>
      </c>
      <c r="AH2311">
        <f>IF(MONTH(tblSales[[#This Row],[Invoice Date]])&gt;=4,MONTH(tblSales[[#This Row],[Invoice Date]]),MONTH(tblSales[[#This Row],[Invoice Date]])+12)</f>
        <v>5</v>
      </c>
      <c r="AI2311" s="8">
        <f>DATE(YEAR(tblSales[[#This Row],[Invoice Date]]),MONTH(tblSales[[#This Row],[Invoice Date]]),1)</f>
        <v>45413</v>
      </c>
      <c r="AJ2311" t="str">
        <f>_xlfn.XLOOKUP(tblSales[[#This Row],[Product_ID]],Products!$A:$A,Products!$B:$B,"Unknown")</f>
        <v>Louis Philippe Formal Trouser Olive</v>
      </c>
      <c r="AK2311" s="9">
        <f>IFERROR(tblSales[[#This Row],[Profit]]/tblSales[[#This Row],[Sales Amount]],0)</f>
        <v>0.24529333645808912</v>
      </c>
      <c r="AL2311" t="str">
        <f>IF(tblSales[[#This Row],[Discount %]]&lt;=5,"0-5%",
IF(tblSales[[#This Row],[Discount %]]&lt;=10,"5-10%",
IF(tblSales[[#This Row],[Discount %]]&lt;=15,"10-15%",
IF(tblSales[[#This Row],[Discount %]]&lt;=20,"15-20%","20%+"))))</f>
        <v>0-5%</v>
      </c>
    </row>
    <row r="2312" spans="1:38">
      <c r="A2312" s="2" t="s">
        <v>4288</v>
      </c>
      <c r="B2312" s="11">
        <v>45476</v>
      </c>
      <c r="C2312" s="2" t="s">
        <v>4289</v>
      </c>
      <c r="D2312" s="2" t="s">
        <v>381</v>
      </c>
      <c r="E2312" s="2" t="s">
        <v>471</v>
      </c>
      <c r="F2312" s="2" t="s">
        <v>285</v>
      </c>
      <c r="G2312" s="2">
        <v>3</v>
      </c>
      <c r="H2312" s="2">
        <v>1624.96</v>
      </c>
      <c r="I2312" s="2">
        <v>15</v>
      </c>
      <c r="J2312" s="2">
        <v>731.23</v>
      </c>
      <c r="K2312" s="2">
        <v>12</v>
      </c>
      <c r="L2312" s="2">
        <v>497.24</v>
      </c>
      <c r="M2312" s="2">
        <v>4640.8900000000003</v>
      </c>
      <c r="N2312" s="2">
        <v>3373.44</v>
      </c>
      <c r="O2312" s="2">
        <f t="shared" si="89"/>
        <v>770.21000000000026</v>
      </c>
      <c r="P2312" s="2" t="s">
        <v>28</v>
      </c>
      <c r="Q2312" s="2" t="str">
        <f t="shared" si="90"/>
        <v>Credit Card</v>
      </c>
      <c r="R2312" s="2" t="s">
        <v>20</v>
      </c>
      <c r="S2312" s="2" t="s">
        <v>56</v>
      </c>
      <c r="T2312" s="2" t="s">
        <v>1311</v>
      </c>
      <c r="U2312" s="2" t="s">
        <v>59</v>
      </c>
      <c r="V2312" t="str">
        <f>TEXT(tblSales[[#This Row],[Invoice Date]],"mmm")</f>
        <v>Jul</v>
      </c>
      <c r="W2312">
        <f>MONTH(tblSales[[#This Row],[Invoice Date]])</f>
        <v>7</v>
      </c>
      <c r="X2312">
        <f>YEAR(tblSales[[#This Row],[Invoice Date]])</f>
        <v>2024</v>
      </c>
      <c r="Y2312" t="str">
        <f>TEXT(tblSales[[#This Row],[Invoice Date]],"mmm-yyyy")</f>
        <v>Jul-2024</v>
      </c>
      <c r="Z2312" t="str">
        <f>_xlfn.XLOOKUP(tblSales[[#This Row],[Product_ID]],Products!$A:$A,Products!$C:$C,"Women Dresses")</f>
        <v>Women Jeans</v>
      </c>
      <c r="AA2312" t="str">
        <f>_xlfn.XLOOKUP(tblSales[[#This Row],[Product_ID]],Products!$A:$A,Products!$D:$D,"Unknown")</f>
        <v>Straight Fit</v>
      </c>
      <c r="AB2312" t="str">
        <f>_xlfn.XLOOKUP(tblSales[[#This Row],[Product_ID]],Products!$A:$A,Products!$E:$E,"Unknown")</f>
        <v>Ramraj Cotton</v>
      </c>
      <c r="AC2312" t="str">
        <f>_xlfn.XLOOKUP(tblSales[[#This Row],[Store_ID]],Stores!$A:$A,Stores!$B:$B,"Unknown")</f>
        <v>TrendMart Kochi Standard</v>
      </c>
      <c r="AD2312" t="str">
        <f>_xlfn.XLOOKUP(tblSales[[#This Row],[Store_ID]],Stores!$A:$A,Stores!$E:$E,"Unknown")</f>
        <v>South Zone 1</v>
      </c>
      <c r="AE2312" t="str">
        <f>_xlfn.XLOOKUP(tblSales[[#This Row],[Customer_ID]],Customers!$A:$A,Customers!$B:$B,"Unknown")</f>
        <v>Tejaswini Chandran</v>
      </c>
      <c r="AF2312" t="str">
        <f>_xlfn.XLOOKUP(tblSales[[#This Row],[Customer_ID]],Customers!$A:$A,Customers!$J:$J,"Unknown")</f>
        <v>Silver</v>
      </c>
      <c r="AG2312" t="str">
        <f>_xlfn.XLOOKUP(tblSales[[#This Row],[Employee_ID]],Employees!$A:$A,Employees!$B:$B,"Unknown")</f>
        <v>Yogesh Chettiar</v>
      </c>
      <c r="AH2312">
        <f>IF(MONTH(tblSales[[#This Row],[Invoice Date]])&gt;=4,MONTH(tblSales[[#This Row],[Invoice Date]]),MONTH(tblSales[[#This Row],[Invoice Date]])+12)</f>
        <v>7</v>
      </c>
      <c r="AI2312" s="8">
        <f>DATE(YEAR(tblSales[[#This Row],[Invoice Date]]),MONTH(tblSales[[#This Row],[Invoice Date]]),1)</f>
        <v>45474</v>
      </c>
      <c r="AJ2312" t="str">
        <f>_xlfn.XLOOKUP(tblSales[[#This Row],[Product_ID]],Products!$A:$A,Products!$B:$B,"Unknown")</f>
        <v>Ramraj Cotton Straight Fit White</v>
      </c>
      <c r="AK2312" s="9">
        <f>IFERROR(tblSales[[#This Row],[Profit]]/tblSales[[#This Row],[Sales Amount]],0)</f>
        <v>0.16596170131160193</v>
      </c>
      <c r="AL2312" t="str">
        <f>IF(tblSales[[#This Row],[Discount %]]&lt;=5,"0-5%",
IF(tblSales[[#This Row],[Discount %]]&lt;=10,"5-10%",
IF(tblSales[[#This Row],[Discount %]]&lt;=15,"10-15%",
IF(tblSales[[#This Row],[Discount %]]&lt;=20,"15-20%","20%+"))))</f>
        <v>10-15%</v>
      </c>
    </row>
    <row r="2313" spans="1:38">
      <c r="A2313" s="2" t="s">
        <v>4290</v>
      </c>
      <c r="B2313" s="11">
        <v>45576</v>
      </c>
      <c r="C2313" s="2" t="s">
        <v>3876</v>
      </c>
      <c r="D2313" s="2" t="s">
        <v>1664</v>
      </c>
      <c r="E2313" s="2" t="s">
        <v>215</v>
      </c>
      <c r="F2313" s="2" t="s">
        <v>475</v>
      </c>
      <c r="G2313" s="2">
        <v>4</v>
      </c>
      <c r="H2313" s="2">
        <v>433.04</v>
      </c>
      <c r="I2313" s="2">
        <v>0</v>
      </c>
      <c r="J2313" s="2">
        <v>0</v>
      </c>
      <c r="K2313" s="2">
        <v>5</v>
      </c>
      <c r="L2313" s="2">
        <v>86.61</v>
      </c>
      <c r="M2313" s="2">
        <v>1818.77</v>
      </c>
      <c r="N2313" s="2">
        <v>1309.44</v>
      </c>
      <c r="O2313" s="2">
        <f t="shared" si="89"/>
        <v>422.71999999999991</v>
      </c>
      <c r="P2313" s="2" t="s">
        <v>27</v>
      </c>
      <c r="Q2313" s="2" t="str">
        <f t="shared" si="90"/>
        <v>Cash</v>
      </c>
      <c r="R2313" s="2" t="s">
        <v>20</v>
      </c>
      <c r="S2313" s="2" t="s">
        <v>56</v>
      </c>
      <c r="T2313" s="2" t="s">
        <v>111</v>
      </c>
      <c r="U2313" s="2" t="s">
        <v>59</v>
      </c>
      <c r="V2313" t="str">
        <f>TEXT(tblSales[[#This Row],[Invoice Date]],"mmm")</f>
        <v>Oct</v>
      </c>
      <c r="W2313">
        <f>MONTH(tblSales[[#This Row],[Invoice Date]])</f>
        <v>10</v>
      </c>
      <c r="X2313">
        <f>YEAR(tblSales[[#This Row],[Invoice Date]])</f>
        <v>2024</v>
      </c>
      <c r="Y2313" t="str">
        <f>TEXT(tblSales[[#This Row],[Invoice Date]],"mmm-yyyy")</f>
        <v>Oct-2024</v>
      </c>
      <c r="Z2313" t="str">
        <f>_xlfn.XLOOKUP(tblSales[[#This Row],[Product_ID]],Products!$A:$A,Products!$C:$C,"Women Dresses")</f>
        <v>Kids Wear</v>
      </c>
      <c r="AA2313" t="str">
        <f>_xlfn.XLOOKUP(tblSales[[#This Row],[Product_ID]],Products!$A:$A,Products!$D:$D,"Unknown")</f>
        <v>Girls Frock</v>
      </c>
      <c r="AB2313" t="str">
        <f>_xlfn.XLOOKUP(tblSales[[#This Row],[Product_ID]],Products!$A:$A,Products!$E:$E,"Unknown")</f>
        <v>Aurelia</v>
      </c>
      <c r="AC2313" t="str">
        <f>_xlfn.XLOOKUP(tblSales[[#This Row],[Store_ID]],Stores!$A:$A,Stores!$B:$B,"Unknown")</f>
        <v>TrendMart Mangaluru Standard</v>
      </c>
      <c r="AD2313" t="str">
        <f>_xlfn.XLOOKUP(tblSales[[#This Row],[Store_ID]],Stores!$A:$A,Stores!$E:$E,"Unknown")</f>
        <v>South Zone 2</v>
      </c>
      <c r="AE2313" t="str">
        <f>_xlfn.XLOOKUP(tblSales[[#This Row],[Customer_ID]],Customers!$A:$A,Customers!$B:$B,"Unknown")</f>
        <v>Deepthi Gupta</v>
      </c>
      <c r="AF2313" t="str">
        <f>_xlfn.XLOOKUP(tblSales[[#This Row],[Customer_ID]],Customers!$A:$A,Customers!$J:$J,"Unknown")</f>
        <v>Gold</v>
      </c>
      <c r="AG2313" t="str">
        <f>_xlfn.XLOOKUP(tblSales[[#This Row],[Employee_ID]],Employees!$A:$A,Employees!$B:$B,"Unknown")</f>
        <v>Arjun Krishnan</v>
      </c>
      <c r="AH2313">
        <f>IF(MONTH(tblSales[[#This Row],[Invoice Date]])&gt;=4,MONTH(tblSales[[#This Row],[Invoice Date]]),MONTH(tblSales[[#This Row],[Invoice Date]])+12)</f>
        <v>10</v>
      </c>
      <c r="AI2313" s="8">
        <f>DATE(YEAR(tblSales[[#This Row],[Invoice Date]]),MONTH(tblSales[[#This Row],[Invoice Date]]),1)</f>
        <v>45566</v>
      </c>
      <c r="AJ2313" t="str">
        <f>_xlfn.XLOOKUP(tblSales[[#This Row],[Product_ID]],Products!$A:$A,Products!$B:$B,"Unknown")</f>
        <v>Aurelia Girls Frock Maroon</v>
      </c>
      <c r="AK2313" s="9">
        <f>IFERROR(tblSales[[#This Row],[Profit]]/tblSales[[#This Row],[Sales Amount]],0)</f>
        <v>0.23242081186736085</v>
      </c>
      <c r="AL2313" t="str">
        <f>IF(tblSales[[#This Row],[Discount %]]&lt;=5,"0-5%",
IF(tblSales[[#This Row],[Discount %]]&lt;=10,"5-10%",
IF(tblSales[[#This Row],[Discount %]]&lt;=15,"10-15%",
IF(tblSales[[#This Row],[Discount %]]&lt;=20,"15-20%","20%+"))))</f>
        <v>0-5%</v>
      </c>
    </row>
    <row r="2314" spans="1:38">
      <c r="A2314" s="2" t="s">
        <v>4291</v>
      </c>
      <c r="B2314" s="11">
        <v>45480</v>
      </c>
      <c r="C2314" s="2" t="s">
        <v>4292</v>
      </c>
      <c r="D2314" s="2" t="s">
        <v>149</v>
      </c>
      <c r="E2314" s="2" t="s">
        <v>664</v>
      </c>
      <c r="F2314" s="2" t="s">
        <v>324</v>
      </c>
      <c r="G2314" s="2">
        <v>2</v>
      </c>
      <c r="H2314" s="2">
        <v>1912.02</v>
      </c>
      <c r="I2314" s="2">
        <v>0</v>
      </c>
      <c r="J2314" s="2">
        <v>0</v>
      </c>
      <c r="K2314" s="2">
        <v>12</v>
      </c>
      <c r="L2314" s="2">
        <v>458.88</v>
      </c>
      <c r="M2314" s="2">
        <v>4282.92</v>
      </c>
      <c r="N2314" s="2">
        <v>2799.7</v>
      </c>
      <c r="O2314" s="2">
        <f t="shared" si="89"/>
        <v>1024.3400000000001</v>
      </c>
      <c r="P2314" s="2" t="s">
        <v>29</v>
      </c>
      <c r="Q2314" s="2" t="str">
        <f t="shared" si="90"/>
        <v>Debit Card</v>
      </c>
      <c r="R2314" s="2" t="s">
        <v>20</v>
      </c>
      <c r="S2314" s="2" t="s">
        <v>56</v>
      </c>
      <c r="T2314" s="2" t="s">
        <v>2121</v>
      </c>
      <c r="U2314" s="2" t="s">
        <v>60</v>
      </c>
      <c r="V2314" t="str">
        <f>TEXT(tblSales[[#This Row],[Invoice Date]],"mmm")</f>
        <v>Jul</v>
      </c>
      <c r="W2314">
        <f>MONTH(tblSales[[#This Row],[Invoice Date]])</f>
        <v>7</v>
      </c>
      <c r="X2314">
        <f>YEAR(tblSales[[#This Row],[Invoice Date]])</f>
        <v>2024</v>
      </c>
      <c r="Y2314" t="str">
        <f>TEXT(tblSales[[#This Row],[Invoice Date]],"mmm-yyyy")</f>
        <v>Jul-2024</v>
      </c>
      <c r="Z2314" t="str">
        <f>_xlfn.XLOOKUP(tblSales[[#This Row],[Product_ID]],Products!$A:$A,Products!$C:$C,"Women Dresses")</f>
        <v>Women Dresses</v>
      </c>
      <c r="AA2314" t="str">
        <f>_xlfn.XLOOKUP(tblSales[[#This Row],[Product_ID]],Products!$A:$A,Products!$D:$D,"Unknown")</f>
        <v>Shirt Dress</v>
      </c>
      <c r="AB2314" t="str">
        <f>_xlfn.XLOOKUP(tblSales[[#This Row],[Product_ID]],Products!$A:$A,Products!$E:$E,"Unknown")</f>
        <v>Nike</v>
      </c>
      <c r="AC2314" t="str">
        <f>_xlfn.XLOOKUP(tblSales[[#This Row],[Store_ID]],Stores!$A:$A,Stores!$B:$B,"Unknown")</f>
        <v>TrendMart Guntur High Street</v>
      </c>
      <c r="AD2314" t="str">
        <f>_xlfn.XLOOKUP(tblSales[[#This Row],[Store_ID]],Stores!$A:$A,Stores!$E:$E,"Unknown")</f>
        <v>South Zone 3</v>
      </c>
      <c r="AE2314" t="str">
        <f>_xlfn.XLOOKUP(tblSales[[#This Row],[Customer_ID]],Customers!$A:$A,Customers!$B:$B,"Unknown")</f>
        <v>Swathi Yadav</v>
      </c>
      <c r="AF2314" t="str">
        <f>_xlfn.XLOOKUP(tblSales[[#This Row],[Customer_ID]],Customers!$A:$A,Customers!$J:$J,"Unknown")</f>
        <v>Regular</v>
      </c>
      <c r="AG2314" t="str">
        <f>_xlfn.XLOOKUP(tblSales[[#This Row],[Employee_ID]],Employees!$A:$A,Employees!$B:$B,"Unknown")</f>
        <v>Ganesh Iyengar</v>
      </c>
      <c r="AH2314">
        <f>IF(MONTH(tblSales[[#This Row],[Invoice Date]])&gt;=4,MONTH(tblSales[[#This Row],[Invoice Date]]),MONTH(tblSales[[#This Row],[Invoice Date]])+12)</f>
        <v>7</v>
      </c>
      <c r="AI2314" s="8">
        <f>DATE(YEAR(tblSales[[#This Row],[Invoice Date]]),MONTH(tblSales[[#This Row],[Invoice Date]]),1)</f>
        <v>45474</v>
      </c>
      <c r="AJ2314" t="str">
        <f>_xlfn.XLOOKUP(tblSales[[#This Row],[Product_ID]],Products!$A:$A,Products!$B:$B,"Unknown")</f>
        <v>Nike Shirt Dress Peach</v>
      </c>
      <c r="AK2314" s="9">
        <f>IFERROR(tblSales[[#This Row],[Profit]]/tblSales[[#This Row],[Sales Amount]],0)</f>
        <v>0.23916860459686384</v>
      </c>
      <c r="AL2314" t="str">
        <f>IF(tblSales[[#This Row],[Discount %]]&lt;=5,"0-5%",
IF(tblSales[[#This Row],[Discount %]]&lt;=10,"5-10%",
IF(tblSales[[#This Row],[Discount %]]&lt;=15,"10-15%",
IF(tblSales[[#This Row],[Discount %]]&lt;=20,"15-20%","20%+"))))</f>
        <v>0-5%</v>
      </c>
    </row>
    <row r="2315" spans="1:38">
      <c r="A2315" s="2" t="s">
        <v>4293</v>
      </c>
      <c r="B2315" s="11">
        <v>45614</v>
      </c>
      <c r="C2315" s="2" t="s">
        <v>1587</v>
      </c>
      <c r="D2315" s="2" t="s">
        <v>1107</v>
      </c>
      <c r="E2315" s="2" t="s">
        <v>97</v>
      </c>
      <c r="F2315" s="2" t="s">
        <v>193</v>
      </c>
      <c r="G2315" s="2">
        <v>1</v>
      </c>
      <c r="H2315" s="2">
        <v>626.71</v>
      </c>
      <c r="I2315" s="2">
        <v>0</v>
      </c>
      <c r="J2315" s="2">
        <v>0</v>
      </c>
      <c r="K2315" s="2">
        <v>5</v>
      </c>
      <c r="L2315" s="2">
        <v>31.34</v>
      </c>
      <c r="M2315" s="2">
        <v>658.05</v>
      </c>
      <c r="N2315" s="2">
        <v>509.44</v>
      </c>
      <c r="O2315" s="2">
        <f t="shared" si="89"/>
        <v>117.26999999999995</v>
      </c>
      <c r="P2315" s="2" t="s">
        <v>31</v>
      </c>
      <c r="Q2315" s="2" t="str">
        <f t="shared" si="90"/>
        <v>Net Banking</v>
      </c>
      <c r="R2315" s="2" t="s">
        <v>21</v>
      </c>
      <c r="S2315" s="2" t="s">
        <v>56</v>
      </c>
      <c r="T2315" s="2" t="s">
        <v>1296</v>
      </c>
      <c r="U2315" s="2" t="s">
        <v>59</v>
      </c>
      <c r="V2315" t="str">
        <f>TEXT(tblSales[[#This Row],[Invoice Date]],"mmm")</f>
        <v>Nov</v>
      </c>
      <c r="W2315">
        <f>MONTH(tblSales[[#This Row],[Invoice Date]])</f>
        <v>11</v>
      </c>
      <c r="X2315">
        <f>YEAR(tblSales[[#This Row],[Invoice Date]])</f>
        <v>2024</v>
      </c>
      <c r="Y2315" t="str">
        <f>TEXT(tblSales[[#This Row],[Invoice Date]],"mmm-yyyy")</f>
        <v>Nov-2024</v>
      </c>
      <c r="Z2315" t="str">
        <f>_xlfn.XLOOKUP(tblSales[[#This Row],[Product_ID]],Products!$A:$A,Products!$C:$C,"Women Dresses")</f>
        <v>Kids Wear</v>
      </c>
      <c r="AA2315" t="str">
        <f>_xlfn.XLOOKUP(tblSales[[#This Row],[Product_ID]],Products!$A:$A,Products!$D:$D,"Unknown")</f>
        <v>Kids Shorts</v>
      </c>
      <c r="AB2315" t="str">
        <f>_xlfn.XLOOKUP(tblSales[[#This Row],[Product_ID]],Products!$A:$A,Products!$E:$E,"Unknown")</f>
        <v>Allen Solly</v>
      </c>
      <c r="AC2315" t="str">
        <f>_xlfn.XLOOKUP(tblSales[[#This Row],[Store_ID]],Stores!$A:$A,Stores!$B:$B,"Unknown")</f>
        <v>TrendMart Tirunelveli High Street</v>
      </c>
      <c r="AD2315" t="str">
        <f>_xlfn.XLOOKUP(tblSales[[#This Row],[Store_ID]],Stores!$A:$A,Stores!$E:$E,"Unknown")</f>
        <v>South Zone 1</v>
      </c>
      <c r="AE2315" t="str">
        <f>_xlfn.XLOOKUP(tblSales[[#This Row],[Customer_ID]],Customers!$A:$A,Customers!$B:$B,"Unknown")</f>
        <v>Devraj Iyengar</v>
      </c>
      <c r="AF2315" t="str">
        <f>_xlfn.XLOOKUP(tblSales[[#This Row],[Customer_ID]],Customers!$A:$A,Customers!$J:$J,"Unknown")</f>
        <v>Gold</v>
      </c>
      <c r="AG2315" t="str">
        <f>_xlfn.XLOOKUP(tblSales[[#This Row],[Employee_ID]],Employees!$A:$A,Employees!$B:$B,"Unknown")</f>
        <v>Yamini Pandian</v>
      </c>
      <c r="AH2315">
        <f>IF(MONTH(tblSales[[#This Row],[Invoice Date]])&gt;=4,MONTH(tblSales[[#This Row],[Invoice Date]]),MONTH(tblSales[[#This Row],[Invoice Date]])+12)</f>
        <v>11</v>
      </c>
      <c r="AI2315" s="8">
        <f>DATE(YEAR(tblSales[[#This Row],[Invoice Date]]),MONTH(tblSales[[#This Row],[Invoice Date]]),1)</f>
        <v>45597</v>
      </c>
      <c r="AJ2315" t="str">
        <f>_xlfn.XLOOKUP(tblSales[[#This Row],[Product_ID]],Products!$A:$A,Products!$B:$B,"Unknown")</f>
        <v>Allen Solly Kids Shorts Teal</v>
      </c>
      <c r="AK2315" s="9">
        <f>IFERROR(tblSales[[#This Row],[Profit]]/tblSales[[#This Row],[Sales Amount]],0)</f>
        <v>0.1782083428310918</v>
      </c>
      <c r="AL2315" t="str">
        <f>IF(tblSales[[#This Row],[Discount %]]&lt;=5,"0-5%",
IF(tblSales[[#This Row],[Discount %]]&lt;=10,"5-10%",
IF(tblSales[[#This Row],[Discount %]]&lt;=15,"10-15%",
IF(tblSales[[#This Row],[Discount %]]&lt;=20,"15-20%","20%+"))))</f>
        <v>0-5%</v>
      </c>
    </row>
    <row r="2316" spans="1:38">
      <c r="A2316" s="2" t="s">
        <v>4294</v>
      </c>
      <c r="B2316" s="11">
        <v>45395</v>
      </c>
      <c r="C2316" s="2" t="s">
        <v>1721</v>
      </c>
      <c r="D2316" s="2" t="s">
        <v>854</v>
      </c>
      <c r="E2316" s="2" t="s">
        <v>949</v>
      </c>
      <c r="F2316" s="2" t="s">
        <v>458</v>
      </c>
      <c r="G2316" s="2">
        <v>2</v>
      </c>
      <c r="H2316" s="2">
        <v>640.33000000000004</v>
      </c>
      <c r="I2316" s="2">
        <v>25</v>
      </c>
      <c r="J2316" s="2">
        <v>320.17</v>
      </c>
      <c r="K2316" s="2">
        <v>5</v>
      </c>
      <c r="L2316" s="2">
        <v>48.02</v>
      </c>
      <c r="M2316" s="2">
        <v>1008.51</v>
      </c>
      <c r="N2316" s="2">
        <v>742.24</v>
      </c>
      <c r="O2316" s="2">
        <f t="shared" si="89"/>
        <v>218.24999999999997</v>
      </c>
      <c r="P2316" s="2" t="s">
        <v>29</v>
      </c>
      <c r="Q2316" s="2" t="str">
        <f t="shared" si="90"/>
        <v>Debit Card</v>
      </c>
      <c r="R2316" s="2" t="s">
        <v>20</v>
      </c>
      <c r="S2316" s="2" t="s">
        <v>56</v>
      </c>
      <c r="T2316" s="2" t="s">
        <v>891</v>
      </c>
      <c r="U2316" s="2" t="s">
        <v>60</v>
      </c>
      <c r="V2316" t="str">
        <f>TEXT(tblSales[[#This Row],[Invoice Date]],"mmm")</f>
        <v>Apr</v>
      </c>
      <c r="W2316">
        <f>MONTH(tblSales[[#This Row],[Invoice Date]])</f>
        <v>4</v>
      </c>
      <c r="X2316">
        <f>YEAR(tblSales[[#This Row],[Invoice Date]])</f>
        <v>2024</v>
      </c>
      <c r="Y2316" t="str">
        <f>TEXT(tblSales[[#This Row],[Invoice Date]],"mmm-yyyy")</f>
        <v>Apr-2024</v>
      </c>
      <c r="Z2316" t="str">
        <f>_xlfn.XLOOKUP(tblSales[[#This Row],[Product_ID]],Products!$A:$A,Products!$C:$C,"Women Dresses")</f>
        <v>Wallets</v>
      </c>
      <c r="AA2316" t="str">
        <f>_xlfn.XLOOKUP(tblSales[[#This Row],[Product_ID]],Products!$A:$A,Products!$D:$D,"Unknown")</f>
        <v>Card Holder</v>
      </c>
      <c r="AB2316" t="str">
        <f>_xlfn.XLOOKUP(tblSales[[#This Row],[Product_ID]],Products!$A:$A,Products!$E:$E,"Unknown")</f>
        <v>Global Desi</v>
      </c>
      <c r="AC2316" t="str">
        <f>_xlfn.XLOOKUP(tblSales[[#This Row],[Store_ID]],Stores!$A:$A,Stores!$B:$B,"Unknown")</f>
        <v>TrendMart Tumakuru Standard</v>
      </c>
      <c r="AD2316" t="str">
        <f>_xlfn.XLOOKUP(tblSales[[#This Row],[Store_ID]],Stores!$A:$A,Stores!$E:$E,"Unknown")</f>
        <v>South Zone 2</v>
      </c>
      <c r="AE2316" t="str">
        <f>_xlfn.XLOOKUP(tblSales[[#This Row],[Customer_ID]],Customers!$A:$A,Customers!$B:$B,"Unknown")</f>
        <v>Hari Bhat</v>
      </c>
      <c r="AF2316" t="str">
        <f>_xlfn.XLOOKUP(tblSales[[#This Row],[Customer_ID]],Customers!$A:$A,Customers!$J:$J,"Unknown")</f>
        <v>Gold</v>
      </c>
      <c r="AG2316" t="str">
        <f>_xlfn.XLOOKUP(tblSales[[#This Row],[Employee_ID]],Employees!$A:$A,Employees!$B:$B,"Unknown")</f>
        <v>Anil Reddy</v>
      </c>
      <c r="AH2316">
        <f>IF(MONTH(tblSales[[#This Row],[Invoice Date]])&gt;=4,MONTH(tblSales[[#This Row],[Invoice Date]]),MONTH(tblSales[[#This Row],[Invoice Date]])+12)</f>
        <v>4</v>
      </c>
      <c r="AI2316" s="8">
        <f>DATE(YEAR(tblSales[[#This Row],[Invoice Date]]),MONTH(tblSales[[#This Row],[Invoice Date]]),1)</f>
        <v>45383</v>
      </c>
      <c r="AJ2316" t="str">
        <f>_xlfn.XLOOKUP(tblSales[[#This Row],[Product_ID]],Products!$A:$A,Products!$B:$B,"Unknown")</f>
        <v>Global Desi Card Holder Navy Blue</v>
      </c>
      <c r="AK2316" s="9">
        <f>IFERROR(tblSales[[#This Row],[Profit]]/tblSales[[#This Row],[Sales Amount]],0)</f>
        <v>0.21640836481542075</v>
      </c>
      <c r="AL2316" t="str">
        <f>IF(tblSales[[#This Row],[Discount %]]&lt;=5,"0-5%",
IF(tblSales[[#This Row],[Discount %]]&lt;=10,"5-10%",
IF(tblSales[[#This Row],[Discount %]]&lt;=15,"10-15%",
IF(tblSales[[#This Row],[Discount %]]&lt;=20,"15-20%","20%+"))))</f>
        <v>20%+</v>
      </c>
    </row>
    <row r="2317" spans="1:38">
      <c r="A2317" s="2" t="s">
        <v>4295</v>
      </c>
      <c r="B2317" s="11">
        <v>45568</v>
      </c>
      <c r="C2317" s="2" t="s">
        <v>2359</v>
      </c>
      <c r="D2317" s="2" t="s">
        <v>265</v>
      </c>
      <c r="E2317" s="2" t="s">
        <v>198</v>
      </c>
      <c r="F2317" s="2" t="s">
        <v>319</v>
      </c>
      <c r="G2317" s="2">
        <v>3</v>
      </c>
      <c r="H2317" s="2">
        <v>1148.54</v>
      </c>
      <c r="I2317" s="2">
        <v>0</v>
      </c>
      <c r="J2317" s="2">
        <v>0</v>
      </c>
      <c r="K2317" s="2">
        <v>12</v>
      </c>
      <c r="L2317" s="2">
        <v>413.47</v>
      </c>
      <c r="M2317" s="2">
        <v>3859.09</v>
      </c>
      <c r="N2317" s="2">
        <v>2277</v>
      </c>
      <c r="O2317" s="2">
        <f t="shared" si="89"/>
        <v>1168.6200000000001</v>
      </c>
      <c r="P2317" s="2" t="s">
        <v>27</v>
      </c>
      <c r="Q2317" s="2" t="str">
        <f t="shared" si="90"/>
        <v>Cash</v>
      </c>
      <c r="R2317" s="2" t="s">
        <v>21</v>
      </c>
      <c r="S2317" s="2" t="s">
        <v>56</v>
      </c>
      <c r="T2317" s="2" t="s">
        <v>3018</v>
      </c>
      <c r="U2317" s="2" t="s">
        <v>59</v>
      </c>
      <c r="V2317" t="str">
        <f>TEXT(tblSales[[#This Row],[Invoice Date]],"mmm")</f>
        <v>Oct</v>
      </c>
      <c r="W2317">
        <f>MONTH(tblSales[[#This Row],[Invoice Date]])</f>
        <v>10</v>
      </c>
      <c r="X2317">
        <f>YEAR(tblSales[[#This Row],[Invoice Date]])</f>
        <v>2024</v>
      </c>
      <c r="Y2317" t="str">
        <f>TEXT(tblSales[[#This Row],[Invoice Date]],"mmm-yyyy")</f>
        <v>Oct-2024</v>
      </c>
      <c r="Z2317" t="str">
        <f>_xlfn.XLOOKUP(tblSales[[#This Row],[Product_ID]],Products!$A:$A,Products!$C:$C,"Women Dresses")</f>
        <v>Women Jeans</v>
      </c>
      <c r="AA2317" t="str">
        <f>_xlfn.XLOOKUP(tblSales[[#This Row],[Product_ID]],Products!$A:$A,Products!$D:$D,"Unknown")</f>
        <v>Jeggings</v>
      </c>
      <c r="AB2317" t="str">
        <f>_xlfn.XLOOKUP(tblSales[[#This Row],[Product_ID]],Products!$A:$A,Products!$E:$E,"Unknown")</f>
        <v>Nalli Silks</v>
      </c>
      <c r="AC2317" t="str">
        <f>_xlfn.XLOOKUP(tblSales[[#This Row],[Store_ID]],Stores!$A:$A,Stores!$B:$B,"Unknown")</f>
        <v>TrendMart Warangal High Street</v>
      </c>
      <c r="AD2317" t="str">
        <f>_xlfn.XLOOKUP(tblSales[[#This Row],[Store_ID]],Stores!$A:$A,Stores!$E:$E,"Unknown")</f>
        <v>South Zone 2</v>
      </c>
      <c r="AE2317" t="str">
        <f>_xlfn.XLOOKUP(tblSales[[#This Row],[Customer_ID]],Customers!$A:$A,Customers!$B:$B,"Unknown")</f>
        <v>Gopal Kamath</v>
      </c>
      <c r="AF2317" t="str">
        <f>_xlfn.XLOOKUP(tblSales[[#This Row],[Customer_ID]],Customers!$A:$A,Customers!$J:$J,"Unknown")</f>
        <v>Gold</v>
      </c>
      <c r="AG2317" t="str">
        <f>_xlfn.XLOOKUP(tblSales[[#This Row],[Employee_ID]],Employees!$A:$A,Employees!$B:$B,"Unknown")</f>
        <v>Sathish Sundaram</v>
      </c>
      <c r="AH2317">
        <f>IF(MONTH(tblSales[[#This Row],[Invoice Date]])&gt;=4,MONTH(tblSales[[#This Row],[Invoice Date]]),MONTH(tblSales[[#This Row],[Invoice Date]])+12)</f>
        <v>10</v>
      </c>
      <c r="AI2317" s="8">
        <f>DATE(YEAR(tblSales[[#This Row],[Invoice Date]]),MONTH(tblSales[[#This Row],[Invoice Date]]),1)</f>
        <v>45566</v>
      </c>
      <c r="AJ2317" t="str">
        <f>_xlfn.XLOOKUP(tblSales[[#This Row],[Product_ID]],Products!$A:$A,Products!$B:$B,"Unknown")</f>
        <v>Nalli Silks Jeggings Wine</v>
      </c>
      <c r="AK2317" s="9">
        <f>IFERROR(tblSales[[#This Row],[Profit]]/tblSales[[#This Row],[Sales Amount]],0)</f>
        <v>0.30282268617731123</v>
      </c>
      <c r="AL2317" t="str">
        <f>IF(tblSales[[#This Row],[Discount %]]&lt;=5,"0-5%",
IF(tblSales[[#This Row],[Discount %]]&lt;=10,"5-10%",
IF(tblSales[[#This Row],[Discount %]]&lt;=15,"10-15%",
IF(tblSales[[#This Row],[Discount %]]&lt;=20,"15-20%","20%+"))))</f>
        <v>0-5%</v>
      </c>
    </row>
    <row r="2318" spans="1:38">
      <c r="A2318" s="2" t="s">
        <v>4296</v>
      </c>
      <c r="B2318" s="11">
        <v>45573</v>
      </c>
      <c r="C2318" s="2" t="s">
        <v>2474</v>
      </c>
      <c r="D2318" s="2" t="s">
        <v>778</v>
      </c>
      <c r="E2318" s="2" t="s">
        <v>171</v>
      </c>
      <c r="F2318" s="2" t="s">
        <v>458</v>
      </c>
      <c r="G2318" s="2">
        <v>3</v>
      </c>
      <c r="H2318" s="2">
        <v>830.42</v>
      </c>
      <c r="I2318" s="2">
        <v>20</v>
      </c>
      <c r="J2318" s="2">
        <v>498.25</v>
      </c>
      <c r="K2318" s="2">
        <v>5</v>
      </c>
      <c r="L2318" s="2">
        <v>99.65</v>
      </c>
      <c r="M2318" s="2">
        <v>2092.66</v>
      </c>
      <c r="N2318" s="2">
        <v>1710.6</v>
      </c>
      <c r="O2318" s="2">
        <f t="shared" si="89"/>
        <v>282.40999999999997</v>
      </c>
      <c r="P2318" s="2" t="s">
        <v>28</v>
      </c>
      <c r="Q2318" s="2" t="str">
        <f t="shared" si="90"/>
        <v>Credit Card</v>
      </c>
      <c r="R2318" s="2" t="s">
        <v>20</v>
      </c>
      <c r="S2318" s="2" t="s">
        <v>56</v>
      </c>
      <c r="T2318" s="2" t="s">
        <v>2146</v>
      </c>
      <c r="U2318" s="2" t="s">
        <v>59</v>
      </c>
      <c r="V2318" t="str">
        <f>TEXT(tblSales[[#This Row],[Invoice Date]],"mmm")</f>
        <v>Oct</v>
      </c>
      <c r="W2318">
        <f>MONTH(tblSales[[#This Row],[Invoice Date]])</f>
        <v>10</v>
      </c>
      <c r="X2318">
        <f>YEAR(tblSales[[#This Row],[Invoice Date]])</f>
        <v>2024</v>
      </c>
      <c r="Y2318" t="str">
        <f>TEXT(tblSales[[#This Row],[Invoice Date]],"mmm-yyyy")</f>
        <v>Oct-2024</v>
      </c>
      <c r="Z2318" t="str">
        <f>_xlfn.XLOOKUP(tblSales[[#This Row],[Product_ID]],Products!$A:$A,Products!$C:$C,"Women Dresses")</f>
        <v>Men Shirts</v>
      </c>
      <c r="AA2318" t="str">
        <f>_xlfn.XLOOKUP(tblSales[[#This Row],[Product_ID]],Products!$A:$A,Products!$D:$D,"Unknown")</f>
        <v>Denim Shirt</v>
      </c>
      <c r="AB2318" t="str">
        <f>_xlfn.XLOOKUP(tblSales[[#This Row],[Product_ID]],Products!$A:$A,Products!$E:$E,"Unknown")</f>
        <v>AND</v>
      </c>
      <c r="AC2318" t="str">
        <f>_xlfn.XLOOKUP(tblSales[[#This Row],[Store_ID]],Stores!$A:$A,Stores!$B:$B,"Unknown")</f>
        <v>TrendMart Warangal Outlet</v>
      </c>
      <c r="AD2318" t="str">
        <f>_xlfn.XLOOKUP(tblSales[[#This Row],[Store_ID]],Stores!$A:$A,Stores!$E:$E,"Unknown")</f>
        <v>South Zone 2</v>
      </c>
      <c r="AE2318" t="str">
        <f>_xlfn.XLOOKUP(tblSales[[#This Row],[Customer_ID]],Customers!$A:$A,Customers!$B:$B,"Unknown")</f>
        <v>Vikram Achari</v>
      </c>
      <c r="AF2318" t="str">
        <f>_xlfn.XLOOKUP(tblSales[[#This Row],[Customer_ID]],Customers!$A:$A,Customers!$J:$J,"Unknown")</f>
        <v>Platinum</v>
      </c>
      <c r="AG2318" t="str">
        <f>_xlfn.XLOOKUP(tblSales[[#This Row],[Employee_ID]],Employees!$A:$A,Employees!$B:$B,"Unknown")</f>
        <v>Anil Reddy</v>
      </c>
      <c r="AH2318">
        <f>IF(MONTH(tblSales[[#This Row],[Invoice Date]])&gt;=4,MONTH(tblSales[[#This Row],[Invoice Date]]),MONTH(tblSales[[#This Row],[Invoice Date]])+12)</f>
        <v>10</v>
      </c>
      <c r="AI2318" s="8">
        <f>DATE(YEAR(tblSales[[#This Row],[Invoice Date]]),MONTH(tblSales[[#This Row],[Invoice Date]]),1)</f>
        <v>45566</v>
      </c>
      <c r="AJ2318" t="str">
        <f>_xlfn.XLOOKUP(tblSales[[#This Row],[Product_ID]],Products!$A:$A,Products!$B:$B,"Unknown")</f>
        <v>AND Denim Shirt Teal</v>
      </c>
      <c r="AK2318" s="9">
        <f>IFERROR(tblSales[[#This Row],[Profit]]/tblSales[[#This Row],[Sales Amount]],0)</f>
        <v>0.13495264400332591</v>
      </c>
      <c r="AL2318" t="str">
        <f>IF(tblSales[[#This Row],[Discount %]]&lt;=5,"0-5%",
IF(tblSales[[#This Row],[Discount %]]&lt;=10,"5-10%",
IF(tblSales[[#This Row],[Discount %]]&lt;=15,"10-15%",
IF(tblSales[[#This Row],[Discount %]]&lt;=20,"15-20%","20%+"))))</f>
        <v>15-20%</v>
      </c>
    </row>
    <row r="2319" spans="1:38">
      <c r="A2319" s="2" t="s">
        <v>4297</v>
      </c>
      <c r="B2319" s="11">
        <v>45530</v>
      </c>
      <c r="C2319" s="2" t="s">
        <v>375</v>
      </c>
      <c r="D2319" s="2" t="s">
        <v>474</v>
      </c>
      <c r="E2319" s="2" t="s">
        <v>301</v>
      </c>
      <c r="F2319" s="2" t="s">
        <v>199</v>
      </c>
      <c r="G2319" s="2">
        <v>1</v>
      </c>
      <c r="H2319" s="2">
        <v>3208.08</v>
      </c>
      <c r="I2319" s="2">
        <v>30</v>
      </c>
      <c r="J2319" s="2">
        <v>962.42</v>
      </c>
      <c r="K2319" s="2">
        <v>12</v>
      </c>
      <c r="L2319" s="2">
        <v>269.48</v>
      </c>
      <c r="M2319" s="2">
        <v>2515.14</v>
      </c>
      <c r="N2319" s="2">
        <v>2034.01</v>
      </c>
      <c r="O2319" s="2">
        <f t="shared" si="89"/>
        <v>211.64999999999986</v>
      </c>
      <c r="P2319" s="2" t="s">
        <v>29</v>
      </c>
      <c r="Q2319" s="2" t="str">
        <f t="shared" si="90"/>
        <v>Debit Card</v>
      </c>
      <c r="R2319" s="2" t="s">
        <v>20</v>
      </c>
      <c r="S2319" s="2" t="s">
        <v>57</v>
      </c>
      <c r="T2319" s="2" t="s">
        <v>1761</v>
      </c>
      <c r="U2319" s="2" t="s">
        <v>59</v>
      </c>
      <c r="V2319" t="str">
        <f>TEXT(tblSales[[#This Row],[Invoice Date]],"mmm")</f>
        <v>Aug</v>
      </c>
      <c r="W2319">
        <f>MONTH(tblSales[[#This Row],[Invoice Date]])</f>
        <v>8</v>
      </c>
      <c r="X2319">
        <f>YEAR(tblSales[[#This Row],[Invoice Date]])</f>
        <v>2024</v>
      </c>
      <c r="Y2319" t="str">
        <f>TEXT(tblSales[[#This Row],[Invoice Date]],"mmm-yyyy")</f>
        <v>Aug-2024</v>
      </c>
      <c r="Z2319" t="str">
        <f>_xlfn.XLOOKUP(tblSales[[#This Row],[Product_ID]],Products!$A:$A,Products!$C:$C,"Women Dresses")</f>
        <v>Handbags</v>
      </c>
      <c r="AA2319" t="str">
        <f>_xlfn.XLOOKUP(tblSales[[#This Row],[Product_ID]],Products!$A:$A,Products!$D:$D,"Unknown")</f>
        <v>Sling Bag</v>
      </c>
      <c r="AB2319" t="str">
        <f>_xlfn.XLOOKUP(tblSales[[#This Row],[Product_ID]],Products!$A:$A,Products!$E:$E,"Unknown")</f>
        <v>GRT Jewellers</v>
      </c>
      <c r="AC2319" t="str">
        <f>_xlfn.XLOOKUP(tblSales[[#This Row],[Store_ID]],Stores!$A:$A,Stores!$B:$B,"Unknown")</f>
        <v>TrendMart Kochi Standard</v>
      </c>
      <c r="AD2319" t="str">
        <f>_xlfn.XLOOKUP(tblSales[[#This Row],[Store_ID]],Stores!$A:$A,Stores!$E:$E,"Unknown")</f>
        <v>South Zone 1</v>
      </c>
      <c r="AE2319" t="str">
        <f>_xlfn.XLOOKUP(tblSales[[#This Row],[Customer_ID]],Customers!$A:$A,Customers!$B:$B,"Unknown")</f>
        <v>Swathi Chettiar</v>
      </c>
      <c r="AF2319" t="str">
        <f>_xlfn.XLOOKUP(tblSales[[#This Row],[Customer_ID]],Customers!$A:$A,Customers!$J:$J,"Unknown")</f>
        <v>Regular</v>
      </c>
      <c r="AG2319" t="str">
        <f>_xlfn.XLOOKUP(tblSales[[#This Row],[Employee_ID]],Employees!$A:$A,Employees!$B:$B,"Unknown")</f>
        <v>Anusuya Subramaniam</v>
      </c>
      <c r="AH2319">
        <f>IF(MONTH(tblSales[[#This Row],[Invoice Date]])&gt;=4,MONTH(tblSales[[#This Row],[Invoice Date]]),MONTH(tblSales[[#This Row],[Invoice Date]])+12)</f>
        <v>8</v>
      </c>
      <c r="AI2319" s="8">
        <f>DATE(YEAR(tblSales[[#This Row],[Invoice Date]]),MONTH(tblSales[[#This Row],[Invoice Date]]),1)</f>
        <v>45505</v>
      </c>
      <c r="AJ2319" t="str">
        <f>_xlfn.XLOOKUP(tblSales[[#This Row],[Product_ID]],Products!$A:$A,Products!$B:$B,"Unknown")</f>
        <v>GRT Jewellers Sling Bag Olive</v>
      </c>
      <c r="AK2319" s="9">
        <f>IFERROR(tblSales[[#This Row],[Profit]]/tblSales[[#This Row],[Sales Amount]],0)</f>
        <v>8.4150385266824057E-2</v>
      </c>
      <c r="AL2319" t="str">
        <f>IF(tblSales[[#This Row],[Discount %]]&lt;=5,"0-5%",
IF(tblSales[[#This Row],[Discount %]]&lt;=10,"5-10%",
IF(tblSales[[#This Row],[Discount %]]&lt;=15,"10-15%",
IF(tblSales[[#This Row],[Discount %]]&lt;=20,"15-20%","20%+"))))</f>
        <v>20%+</v>
      </c>
    </row>
    <row r="2320" spans="1:38">
      <c r="A2320" s="2" t="s">
        <v>4298</v>
      </c>
      <c r="B2320" s="11">
        <v>45604</v>
      </c>
      <c r="C2320" s="2" t="s">
        <v>1552</v>
      </c>
      <c r="D2320" s="2" t="s">
        <v>1302</v>
      </c>
      <c r="E2320" s="2" t="s">
        <v>796</v>
      </c>
      <c r="F2320" s="2" t="s">
        <v>172</v>
      </c>
      <c r="G2320" s="2">
        <v>1</v>
      </c>
      <c r="H2320" s="2">
        <v>614.66</v>
      </c>
      <c r="I2320" s="2">
        <v>10</v>
      </c>
      <c r="J2320" s="2">
        <v>61.47</v>
      </c>
      <c r="K2320" s="2">
        <v>5</v>
      </c>
      <c r="L2320" s="2">
        <v>27.66</v>
      </c>
      <c r="M2320" s="2">
        <v>580.85</v>
      </c>
      <c r="N2320" s="2">
        <v>419.4</v>
      </c>
      <c r="O2320" s="2">
        <f t="shared" si="89"/>
        <v>133.79000000000005</v>
      </c>
      <c r="P2320" s="2" t="s">
        <v>32</v>
      </c>
      <c r="Q2320" s="2" t="str">
        <f t="shared" si="90"/>
        <v>UPI</v>
      </c>
      <c r="R2320" s="2" t="s">
        <v>20</v>
      </c>
      <c r="S2320" s="2" t="s">
        <v>56</v>
      </c>
      <c r="T2320" s="2" t="s">
        <v>1025</v>
      </c>
      <c r="U2320" s="2" t="s">
        <v>59</v>
      </c>
      <c r="V2320" t="str">
        <f>TEXT(tblSales[[#This Row],[Invoice Date]],"mmm")</f>
        <v>Nov</v>
      </c>
      <c r="W2320">
        <f>MONTH(tblSales[[#This Row],[Invoice Date]])</f>
        <v>11</v>
      </c>
      <c r="X2320">
        <f>YEAR(tblSales[[#This Row],[Invoice Date]])</f>
        <v>2024</v>
      </c>
      <c r="Y2320" t="str">
        <f>TEXT(tblSales[[#This Row],[Invoice Date]],"mmm-yyyy")</f>
        <v>Nov-2024</v>
      </c>
      <c r="Z2320" t="str">
        <f>_xlfn.XLOOKUP(tblSales[[#This Row],[Product_ID]],Products!$A:$A,Products!$C:$C,"Women Dresses")</f>
        <v>Women Tops</v>
      </c>
      <c r="AA2320" t="str">
        <f>_xlfn.XLOOKUP(tblSales[[#This Row],[Product_ID]],Products!$A:$A,Products!$D:$D,"Unknown")</f>
        <v>Tunic</v>
      </c>
      <c r="AB2320" t="str">
        <f>_xlfn.XLOOKUP(tblSales[[#This Row],[Product_ID]],Products!$A:$A,Products!$E:$E,"Unknown")</f>
        <v>Jack &amp; Jones</v>
      </c>
      <c r="AC2320" t="str">
        <f>_xlfn.XLOOKUP(tblSales[[#This Row],[Store_ID]],Stores!$A:$A,Stores!$B:$B,"Unknown")</f>
        <v>TrendMart Shivamogga Standard</v>
      </c>
      <c r="AD2320" t="str">
        <f>_xlfn.XLOOKUP(tblSales[[#This Row],[Store_ID]],Stores!$A:$A,Stores!$E:$E,"Unknown")</f>
        <v>South Zone 2</v>
      </c>
      <c r="AE2320" t="str">
        <f>_xlfn.XLOOKUP(tblSales[[#This Row],[Customer_ID]],Customers!$A:$A,Customers!$B:$B,"Unknown")</f>
        <v>Akhila Prasad</v>
      </c>
      <c r="AF2320" t="str">
        <f>_xlfn.XLOOKUP(tblSales[[#This Row],[Customer_ID]],Customers!$A:$A,Customers!$J:$J,"Unknown")</f>
        <v>Silver</v>
      </c>
      <c r="AG2320" t="str">
        <f>_xlfn.XLOOKUP(tblSales[[#This Row],[Employee_ID]],Employees!$A:$A,Employees!$B:$B,"Unknown")</f>
        <v>Eswar Prasad</v>
      </c>
      <c r="AH2320">
        <f>IF(MONTH(tblSales[[#This Row],[Invoice Date]])&gt;=4,MONTH(tblSales[[#This Row],[Invoice Date]]),MONTH(tblSales[[#This Row],[Invoice Date]])+12)</f>
        <v>11</v>
      </c>
      <c r="AI2320" s="8">
        <f>DATE(YEAR(tblSales[[#This Row],[Invoice Date]]),MONTH(tblSales[[#This Row],[Invoice Date]]),1)</f>
        <v>45597</v>
      </c>
      <c r="AJ2320" t="str">
        <f>_xlfn.XLOOKUP(tblSales[[#This Row],[Product_ID]],Products!$A:$A,Products!$B:$B,"Unknown")</f>
        <v>Jack &amp; Jones Tunic Olive</v>
      </c>
      <c r="AK2320" s="9">
        <f>IFERROR(tblSales[[#This Row],[Profit]]/tblSales[[#This Row],[Sales Amount]],0)</f>
        <v>0.23033485409313945</v>
      </c>
      <c r="AL2320" t="str">
        <f>IF(tblSales[[#This Row],[Discount %]]&lt;=5,"0-5%",
IF(tblSales[[#This Row],[Discount %]]&lt;=10,"5-10%",
IF(tblSales[[#This Row],[Discount %]]&lt;=15,"10-15%",
IF(tblSales[[#This Row],[Discount %]]&lt;=20,"15-20%","20%+"))))</f>
        <v>5-10%</v>
      </c>
    </row>
    <row r="2321" spans="1:38">
      <c r="A2321" s="2" t="s">
        <v>4299</v>
      </c>
      <c r="B2321" s="11">
        <v>45527</v>
      </c>
      <c r="C2321" s="2" t="s">
        <v>3085</v>
      </c>
      <c r="D2321" s="2" t="s">
        <v>1375</v>
      </c>
      <c r="E2321" s="2" t="s">
        <v>578</v>
      </c>
      <c r="F2321" s="2" t="s">
        <v>172</v>
      </c>
      <c r="G2321" s="2">
        <v>1</v>
      </c>
      <c r="H2321" s="2">
        <v>1158.92</v>
      </c>
      <c r="I2321" s="2">
        <v>0</v>
      </c>
      <c r="J2321" s="2">
        <v>0</v>
      </c>
      <c r="K2321" s="2">
        <v>12</v>
      </c>
      <c r="L2321" s="2">
        <v>139.07</v>
      </c>
      <c r="M2321" s="2">
        <v>1297.99</v>
      </c>
      <c r="N2321" s="2">
        <v>817.33</v>
      </c>
      <c r="O2321" s="2">
        <f t="shared" si="89"/>
        <v>341.59</v>
      </c>
      <c r="P2321" s="2" t="s">
        <v>30</v>
      </c>
      <c r="Q2321" s="2" t="str">
        <f t="shared" si="90"/>
        <v>EMI</v>
      </c>
      <c r="R2321" s="2" t="s">
        <v>20</v>
      </c>
      <c r="S2321" s="2" t="s">
        <v>56</v>
      </c>
      <c r="T2321" s="2" t="s">
        <v>3912</v>
      </c>
      <c r="U2321" s="2" t="s">
        <v>59</v>
      </c>
      <c r="V2321" t="str">
        <f>TEXT(tblSales[[#This Row],[Invoice Date]],"mmm")</f>
        <v>Aug</v>
      </c>
      <c r="W2321">
        <f>MONTH(tblSales[[#This Row],[Invoice Date]])</f>
        <v>8</v>
      </c>
      <c r="X2321">
        <f>YEAR(tblSales[[#This Row],[Invoice Date]])</f>
        <v>2024</v>
      </c>
      <c r="Y2321" t="str">
        <f>TEXT(tblSales[[#This Row],[Invoice Date]],"mmm-yyyy")</f>
        <v>Aug-2024</v>
      </c>
      <c r="Z2321" t="str">
        <f>_xlfn.XLOOKUP(tblSales[[#This Row],[Product_ID]],Products!$A:$A,Products!$C:$C,"Women Dresses")</f>
        <v>Men Jeans</v>
      </c>
      <c r="AA2321" t="str">
        <f>_xlfn.XLOOKUP(tblSales[[#This Row],[Product_ID]],Products!$A:$A,Products!$D:$D,"Unknown")</f>
        <v>Skinny Fit</v>
      </c>
      <c r="AB2321" t="str">
        <f>_xlfn.XLOOKUP(tblSales[[#This Row],[Product_ID]],Products!$A:$A,Products!$E:$E,"Unknown")</f>
        <v>Flying Machine</v>
      </c>
      <c r="AC2321" t="str">
        <f>_xlfn.XLOOKUP(tblSales[[#This Row],[Store_ID]],Stores!$A:$A,Stores!$B:$B,"Unknown")</f>
        <v>TrendMart Thrissur High Street</v>
      </c>
      <c r="AD2321" t="str">
        <f>_xlfn.XLOOKUP(tblSales[[#This Row],[Store_ID]],Stores!$A:$A,Stores!$E:$E,"Unknown")</f>
        <v>South Zone 1</v>
      </c>
      <c r="AE2321" t="str">
        <f>_xlfn.XLOOKUP(tblSales[[#This Row],[Customer_ID]],Customers!$A:$A,Customers!$B:$B,"Unknown")</f>
        <v>Jayaram Srinivasan</v>
      </c>
      <c r="AF2321" t="str">
        <f>_xlfn.XLOOKUP(tblSales[[#This Row],[Customer_ID]],Customers!$A:$A,Customers!$J:$J,"Unknown")</f>
        <v>Silver</v>
      </c>
      <c r="AG2321" t="str">
        <f>_xlfn.XLOOKUP(tblSales[[#This Row],[Employee_ID]],Employees!$A:$A,Employees!$B:$B,"Unknown")</f>
        <v>Eswar Prasad</v>
      </c>
      <c r="AH2321">
        <f>IF(MONTH(tblSales[[#This Row],[Invoice Date]])&gt;=4,MONTH(tblSales[[#This Row],[Invoice Date]]),MONTH(tblSales[[#This Row],[Invoice Date]])+12)</f>
        <v>8</v>
      </c>
      <c r="AI2321" s="8">
        <f>DATE(YEAR(tblSales[[#This Row],[Invoice Date]]),MONTH(tblSales[[#This Row],[Invoice Date]]),1)</f>
        <v>45505</v>
      </c>
      <c r="AJ2321" t="str">
        <f>_xlfn.XLOOKUP(tblSales[[#This Row],[Product_ID]],Products!$A:$A,Products!$B:$B,"Unknown")</f>
        <v>Flying Machine Skinny Fit Maroon</v>
      </c>
      <c r="AK2321" s="9">
        <f>IFERROR(tblSales[[#This Row],[Profit]]/tblSales[[#This Row],[Sales Amount]],0)</f>
        <v>0.26316843735313827</v>
      </c>
      <c r="AL2321" t="str">
        <f>IF(tblSales[[#This Row],[Discount %]]&lt;=5,"0-5%",
IF(tblSales[[#This Row],[Discount %]]&lt;=10,"5-10%",
IF(tblSales[[#This Row],[Discount %]]&lt;=15,"10-15%",
IF(tblSales[[#This Row],[Discount %]]&lt;=20,"15-20%","20%+"))))</f>
        <v>0-5%</v>
      </c>
    </row>
    <row r="2322" spans="1:38">
      <c r="A2322" s="2" t="s">
        <v>4300</v>
      </c>
      <c r="B2322" s="11">
        <v>45649</v>
      </c>
      <c r="C2322" s="2" t="s">
        <v>1856</v>
      </c>
      <c r="D2322" s="2" t="s">
        <v>1616</v>
      </c>
      <c r="E2322" s="2" t="s">
        <v>796</v>
      </c>
      <c r="F2322" s="2" t="s">
        <v>116</v>
      </c>
      <c r="G2322" s="2">
        <v>2</v>
      </c>
      <c r="H2322" s="2">
        <v>861.53</v>
      </c>
      <c r="I2322" s="2">
        <v>20</v>
      </c>
      <c r="J2322" s="2">
        <v>344.61</v>
      </c>
      <c r="K2322" s="2">
        <v>5</v>
      </c>
      <c r="L2322" s="2">
        <v>68.92</v>
      </c>
      <c r="M2322" s="2">
        <v>1447.37</v>
      </c>
      <c r="N2322" s="2">
        <v>1322.68</v>
      </c>
      <c r="O2322" s="2">
        <f t="shared" si="89"/>
        <v>55.769999999999825</v>
      </c>
      <c r="P2322" s="2" t="s">
        <v>28</v>
      </c>
      <c r="Q2322" s="2" t="str">
        <f t="shared" si="90"/>
        <v>Credit Card</v>
      </c>
      <c r="R2322" s="2" t="s">
        <v>20</v>
      </c>
      <c r="S2322" s="2" t="s">
        <v>56</v>
      </c>
      <c r="T2322" s="2" t="s">
        <v>2948</v>
      </c>
      <c r="U2322" s="2" t="s">
        <v>59</v>
      </c>
      <c r="V2322" t="str">
        <f>TEXT(tblSales[[#This Row],[Invoice Date]],"mmm")</f>
        <v>Dec</v>
      </c>
      <c r="W2322">
        <f>MONTH(tblSales[[#This Row],[Invoice Date]])</f>
        <v>12</v>
      </c>
      <c r="X2322">
        <f>YEAR(tblSales[[#This Row],[Invoice Date]])</f>
        <v>2024</v>
      </c>
      <c r="Y2322" t="str">
        <f>TEXT(tblSales[[#This Row],[Invoice Date]],"mmm-yyyy")</f>
        <v>Dec-2024</v>
      </c>
      <c r="Z2322" t="str">
        <f>_xlfn.XLOOKUP(tblSales[[#This Row],[Product_ID]],Products!$A:$A,Products!$C:$C,"Women Dresses")</f>
        <v>Men Jeans</v>
      </c>
      <c r="AA2322" t="str">
        <f>_xlfn.XLOOKUP(tblSales[[#This Row],[Product_ID]],Products!$A:$A,Products!$D:$D,"Unknown")</f>
        <v>Slim Fit</v>
      </c>
      <c r="AB2322" t="str">
        <f>_xlfn.XLOOKUP(tblSales[[#This Row],[Product_ID]],Products!$A:$A,Products!$E:$E,"Unknown")</f>
        <v>Aurelia</v>
      </c>
      <c r="AC2322" t="str">
        <f>_xlfn.XLOOKUP(tblSales[[#This Row],[Store_ID]],Stores!$A:$A,Stores!$B:$B,"Unknown")</f>
        <v>TrendMart Shivamogga Standard</v>
      </c>
      <c r="AD2322" t="str">
        <f>_xlfn.XLOOKUP(tblSales[[#This Row],[Store_ID]],Stores!$A:$A,Stores!$E:$E,"Unknown")</f>
        <v>South Zone 2</v>
      </c>
      <c r="AE2322" t="str">
        <f>_xlfn.XLOOKUP(tblSales[[#This Row],[Customer_ID]],Customers!$A:$A,Customers!$B:$B,"Unknown")</f>
        <v>Haritha Shetty</v>
      </c>
      <c r="AF2322" t="str">
        <f>_xlfn.XLOOKUP(tblSales[[#This Row],[Customer_ID]],Customers!$A:$A,Customers!$J:$J,"Unknown")</f>
        <v>Gold</v>
      </c>
      <c r="AG2322" t="str">
        <f>_xlfn.XLOOKUP(tblSales[[#This Row],[Employee_ID]],Employees!$A:$A,Employees!$B:$B,"Unknown")</f>
        <v>Padma Gounder</v>
      </c>
      <c r="AH2322">
        <f>IF(MONTH(tblSales[[#This Row],[Invoice Date]])&gt;=4,MONTH(tblSales[[#This Row],[Invoice Date]]),MONTH(tblSales[[#This Row],[Invoice Date]])+12)</f>
        <v>12</v>
      </c>
      <c r="AI2322" s="8">
        <f>DATE(YEAR(tblSales[[#This Row],[Invoice Date]]),MONTH(tblSales[[#This Row],[Invoice Date]]),1)</f>
        <v>45627</v>
      </c>
      <c r="AJ2322" t="str">
        <f>_xlfn.XLOOKUP(tblSales[[#This Row],[Product_ID]],Products!$A:$A,Products!$B:$B,"Unknown")</f>
        <v>Aurelia Slim Fit Orange</v>
      </c>
      <c r="AK2322" s="9">
        <f>IFERROR(tblSales[[#This Row],[Profit]]/tblSales[[#This Row],[Sales Amount]],0)</f>
        <v>3.853195796513665E-2</v>
      </c>
      <c r="AL2322" t="str">
        <f>IF(tblSales[[#This Row],[Discount %]]&lt;=5,"0-5%",
IF(tblSales[[#This Row],[Discount %]]&lt;=10,"5-10%",
IF(tblSales[[#This Row],[Discount %]]&lt;=15,"10-15%",
IF(tblSales[[#This Row],[Discount %]]&lt;=20,"15-20%","20%+"))))</f>
        <v>15-20%</v>
      </c>
    </row>
    <row r="2323" spans="1:38">
      <c r="A2323" s="2" t="s">
        <v>4301</v>
      </c>
      <c r="B2323" s="11">
        <v>45486</v>
      </c>
      <c r="C2323" s="2" t="s">
        <v>439</v>
      </c>
      <c r="D2323" s="2" t="s">
        <v>1494</v>
      </c>
      <c r="E2323" s="2" t="s">
        <v>471</v>
      </c>
      <c r="F2323" s="2" t="s">
        <v>319</v>
      </c>
      <c r="G2323" s="2">
        <v>2</v>
      </c>
      <c r="H2323" s="2">
        <v>1140.9100000000001</v>
      </c>
      <c r="I2323" s="2">
        <v>0</v>
      </c>
      <c r="J2323" s="2">
        <v>0</v>
      </c>
      <c r="K2323" s="2">
        <v>12</v>
      </c>
      <c r="L2323" s="2">
        <v>273.82</v>
      </c>
      <c r="M2323" s="2">
        <v>2555.64</v>
      </c>
      <c r="N2323" s="2">
        <v>1834.88</v>
      </c>
      <c r="O2323" s="2">
        <f t="shared" si="89"/>
        <v>446.93999999999977</v>
      </c>
      <c r="P2323" s="2" t="s">
        <v>30</v>
      </c>
      <c r="Q2323" s="2" t="str">
        <f t="shared" si="90"/>
        <v>EMI</v>
      </c>
      <c r="R2323" s="2" t="s">
        <v>20</v>
      </c>
      <c r="S2323" s="2" t="s">
        <v>56</v>
      </c>
      <c r="T2323" s="2" t="s">
        <v>1547</v>
      </c>
      <c r="U2323" s="2" t="s">
        <v>60</v>
      </c>
      <c r="V2323" t="str">
        <f>TEXT(tblSales[[#This Row],[Invoice Date]],"mmm")</f>
        <v>Jul</v>
      </c>
      <c r="W2323">
        <f>MONTH(tblSales[[#This Row],[Invoice Date]])</f>
        <v>7</v>
      </c>
      <c r="X2323">
        <f>YEAR(tblSales[[#This Row],[Invoice Date]])</f>
        <v>2024</v>
      </c>
      <c r="Y2323" t="str">
        <f>TEXT(tblSales[[#This Row],[Invoice Date]],"mmm-yyyy")</f>
        <v>Jul-2024</v>
      </c>
      <c r="Z2323" t="str">
        <f>_xlfn.XLOOKUP(tblSales[[#This Row],[Product_ID]],Products!$A:$A,Products!$C:$C,"Women Dresses")</f>
        <v>Wallets</v>
      </c>
      <c r="AA2323" t="str">
        <f>_xlfn.XLOOKUP(tblSales[[#This Row],[Product_ID]],Products!$A:$A,Products!$D:$D,"Unknown")</f>
        <v>Leather Wallet</v>
      </c>
      <c r="AB2323" t="str">
        <f>_xlfn.XLOOKUP(tblSales[[#This Row],[Product_ID]],Products!$A:$A,Products!$E:$E,"Unknown")</f>
        <v>Reebok</v>
      </c>
      <c r="AC2323" t="str">
        <f>_xlfn.XLOOKUP(tblSales[[#This Row],[Store_ID]],Stores!$A:$A,Stores!$B:$B,"Unknown")</f>
        <v>TrendMart Kochi Standard</v>
      </c>
      <c r="AD2323" t="str">
        <f>_xlfn.XLOOKUP(tblSales[[#This Row],[Store_ID]],Stores!$A:$A,Stores!$E:$E,"Unknown")</f>
        <v>South Zone 1</v>
      </c>
      <c r="AE2323" t="str">
        <f>_xlfn.XLOOKUP(tblSales[[#This Row],[Customer_ID]],Customers!$A:$A,Customers!$B:$B,"Unknown")</f>
        <v>Vijay Prasad</v>
      </c>
      <c r="AF2323" t="str">
        <f>_xlfn.XLOOKUP(tblSales[[#This Row],[Customer_ID]],Customers!$A:$A,Customers!$J:$J,"Unknown")</f>
        <v>Silver</v>
      </c>
      <c r="AG2323" t="str">
        <f>_xlfn.XLOOKUP(tblSales[[#This Row],[Employee_ID]],Employees!$A:$A,Employees!$B:$B,"Unknown")</f>
        <v>Sathish Sundaram</v>
      </c>
      <c r="AH2323">
        <f>IF(MONTH(tblSales[[#This Row],[Invoice Date]])&gt;=4,MONTH(tblSales[[#This Row],[Invoice Date]]),MONTH(tblSales[[#This Row],[Invoice Date]])+12)</f>
        <v>7</v>
      </c>
      <c r="AI2323" s="8">
        <f>DATE(YEAR(tblSales[[#This Row],[Invoice Date]]),MONTH(tblSales[[#This Row],[Invoice Date]]),1)</f>
        <v>45474</v>
      </c>
      <c r="AJ2323" t="str">
        <f>_xlfn.XLOOKUP(tblSales[[#This Row],[Product_ID]],Products!$A:$A,Products!$B:$B,"Unknown")</f>
        <v>Reebok Leather Wallet Navy Blue</v>
      </c>
      <c r="AK2323" s="9">
        <f>IFERROR(tblSales[[#This Row],[Profit]]/tblSales[[#This Row],[Sales Amount]],0)</f>
        <v>0.17488378644879551</v>
      </c>
      <c r="AL2323" t="str">
        <f>IF(tblSales[[#This Row],[Discount %]]&lt;=5,"0-5%",
IF(tblSales[[#This Row],[Discount %]]&lt;=10,"5-10%",
IF(tblSales[[#This Row],[Discount %]]&lt;=15,"10-15%",
IF(tblSales[[#This Row],[Discount %]]&lt;=20,"15-20%","20%+"))))</f>
        <v>0-5%</v>
      </c>
    </row>
    <row r="2324" spans="1:38">
      <c r="A2324" s="2" t="s">
        <v>4302</v>
      </c>
      <c r="B2324" s="11">
        <v>45741</v>
      </c>
      <c r="C2324" s="2" t="s">
        <v>2489</v>
      </c>
      <c r="D2324" s="2" t="s">
        <v>1764</v>
      </c>
      <c r="E2324" s="2" t="s">
        <v>779</v>
      </c>
      <c r="F2324" s="2" t="s">
        <v>562</v>
      </c>
      <c r="G2324" s="2">
        <v>2</v>
      </c>
      <c r="H2324" s="2">
        <v>1044.17</v>
      </c>
      <c r="I2324" s="2">
        <v>0</v>
      </c>
      <c r="J2324" s="2">
        <v>0</v>
      </c>
      <c r="K2324" s="2">
        <v>12</v>
      </c>
      <c r="L2324" s="2">
        <v>250.6</v>
      </c>
      <c r="M2324" s="2">
        <v>2338.94</v>
      </c>
      <c r="N2324" s="2">
        <v>1513.18</v>
      </c>
      <c r="O2324" s="2">
        <f t="shared" si="89"/>
        <v>575.16</v>
      </c>
      <c r="P2324" s="2" t="s">
        <v>32</v>
      </c>
      <c r="Q2324" s="2" t="str">
        <f t="shared" si="90"/>
        <v>UPI</v>
      </c>
      <c r="R2324" s="2" t="s">
        <v>21</v>
      </c>
      <c r="S2324" s="2" t="s">
        <v>56</v>
      </c>
      <c r="T2324" s="2" t="s">
        <v>2062</v>
      </c>
      <c r="U2324" s="2" t="s">
        <v>59</v>
      </c>
      <c r="V2324" t="str">
        <f>TEXT(tblSales[[#This Row],[Invoice Date]],"mmm")</f>
        <v>Mar</v>
      </c>
      <c r="W2324">
        <f>MONTH(tblSales[[#This Row],[Invoice Date]])</f>
        <v>3</v>
      </c>
      <c r="X2324">
        <f>YEAR(tblSales[[#This Row],[Invoice Date]])</f>
        <v>2025</v>
      </c>
      <c r="Y2324" t="str">
        <f>TEXT(tblSales[[#This Row],[Invoice Date]],"mmm-yyyy")</f>
        <v>Mar-2025</v>
      </c>
      <c r="Z2324" t="str">
        <f>_xlfn.XLOOKUP(tblSales[[#This Row],[Product_ID]],Products!$A:$A,Products!$C:$C,"Women Dresses")</f>
        <v>Men Jeans</v>
      </c>
      <c r="AA2324" t="str">
        <f>_xlfn.XLOOKUP(tblSales[[#This Row],[Product_ID]],Products!$A:$A,Products!$D:$D,"Unknown")</f>
        <v>Slim Fit</v>
      </c>
      <c r="AB2324" t="str">
        <f>_xlfn.XLOOKUP(tblSales[[#This Row],[Product_ID]],Products!$A:$A,Products!$E:$E,"Unknown")</f>
        <v>Mufti</v>
      </c>
      <c r="AC2324" t="str">
        <f>_xlfn.XLOOKUP(tblSales[[#This Row],[Store_ID]],Stores!$A:$A,Stores!$B:$B,"Unknown")</f>
        <v>TrendMart Vellore Standard</v>
      </c>
      <c r="AD2324" t="str">
        <f>_xlfn.XLOOKUP(tblSales[[#This Row],[Store_ID]],Stores!$A:$A,Stores!$E:$E,"Unknown")</f>
        <v>South Zone 1</v>
      </c>
      <c r="AE2324" t="str">
        <f>_xlfn.XLOOKUP(tblSales[[#This Row],[Customer_ID]],Customers!$A:$A,Customers!$B:$B,"Unknown")</f>
        <v>Anusuya Chetty</v>
      </c>
      <c r="AF2324" t="str">
        <f>_xlfn.XLOOKUP(tblSales[[#This Row],[Customer_ID]],Customers!$A:$A,Customers!$J:$J,"Unknown")</f>
        <v>Gold</v>
      </c>
      <c r="AG2324" t="str">
        <f>_xlfn.XLOOKUP(tblSales[[#This Row],[Employee_ID]],Employees!$A:$A,Employees!$B:$B,"Unknown")</f>
        <v>Vikram Bhat</v>
      </c>
      <c r="AH2324">
        <f>IF(MONTH(tblSales[[#This Row],[Invoice Date]])&gt;=4,MONTH(tblSales[[#This Row],[Invoice Date]]),MONTH(tblSales[[#This Row],[Invoice Date]])+12)</f>
        <v>15</v>
      </c>
      <c r="AI2324" s="8">
        <f>DATE(YEAR(tblSales[[#This Row],[Invoice Date]]),MONTH(tblSales[[#This Row],[Invoice Date]]),1)</f>
        <v>45717</v>
      </c>
      <c r="AJ2324" t="str">
        <f>_xlfn.XLOOKUP(tblSales[[#This Row],[Product_ID]],Products!$A:$A,Products!$B:$B,"Unknown")</f>
        <v>Mufti Slim Fit Maroon</v>
      </c>
      <c r="AK2324" s="9">
        <f>IFERROR(tblSales[[#This Row],[Profit]]/tblSales[[#This Row],[Sales Amount]],0)</f>
        <v>0.24590626523125858</v>
      </c>
      <c r="AL2324" t="str">
        <f>IF(tblSales[[#This Row],[Discount %]]&lt;=5,"0-5%",
IF(tblSales[[#This Row],[Discount %]]&lt;=10,"5-10%",
IF(tblSales[[#This Row],[Discount %]]&lt;=15,"10-15%",
IF(tblSales[[#This Row],[Discount %]]&lt;=20,"15-20%","20%+"))))</f>
        <v>0-5%</v>
      </c>
    </row>
    <row r="2325" spans="1:38">
      <c r="A2325" s="2" t="s">
        <v>4303</v>
      </c>
      <c r="B2325" s="11">
        <v>45730</v>
      </c>
      <c r="C2325" s="2" t="s">
        <v>2991</v>
      </c>
      <c r="D2325" s="2" t="s">
        <v>466</v>
      </c>
      <c r="E2325" s="2" t="s">
        <v>209</v>
      </c>
      <c r="F2325" s="2" t="s">
        <v>386</v>
      </c>
      <c r="G2325" s="2">
        <v>1</v>
      </c>
      <c r="H2325" s="2">
        <v>702.33</v>
      </c>
      <c r="I2325" s="2">
        <v>0</v>
      </c>
      <c r="J2325" s="2">
        <v>0</v>
      </c>
      <c r="K2325" s="2">
        <v>5</v>
      </c>
      <c r="L2325" s="2">
        <v>35.119999999999997</v>
      </c>
      <c r="M2325" s="2">
        <v>737.45</v>
      </c>
      <c r="N2325" s="2">
        <v>547.66999999999996</v>
      </c>
      <c r="O2325" s="2">
        <f t="shared" si="89"/>
        <v>154.66000000000008</v>
      </c>
      <c r="P2325" s="2" t="s">
        <v>28</v>
      </c>
      <c r="Q2325" s="2" t="str">
        <f t="shared" si="90"/>
        <v>Credit Card</v>
      </c>
      <c r="R2325" s="2" t="s">
        <v>21</v>
      </c>
      <c r="S2325" s="2" t="s">
        <v>56</v>
      </c>
      <c r="T2325" s="2" t="s">
        <v>1784</v>
      </c>
      <c r="U2325" s="2" t="s">
        <v>59</v>
      </c>
      <c r="V2325" t="str">
        <f>TEXT(tblSales[[#This Row],[Invoice Date]],"mmm")</f>
        <v>Mar</v>
      </c>
      <c r="W2325">
        <f>MONTH(tblSales[[#This Row],[Invoice Date]])</f>
        <v>3</v>
      </c>
      <c r="X2325">
        <f>YEAR(tblSales[[#This Row],[Invoice Date]])</f>
        <v>2025</v>
      </c>
      <c r="Y2325" t="str">
        <f>TEXT(tblSales[[#This Row],[Invoice Date]],"mmm-yyyy")</f>
        <v>Mar-2025</v>
      </c>
      <c r="Z2325" t="str">
        <f>_xlfn.XLOOKUP(tblSales[[#This Row],[Product_ID]],Products!$A:$A,Products!$C:$C,"Women Dresses")</f>
        <v>Women Tops</v>
      </c>
      <c r="AA2325" t="str">
        <f>_xlfn.XLOOKUP(tblSales[[#This Row],[Product_ID]],Products!$A:$A,Products!$D:$D,"Unknown")</f>
        <v>Formal Top</v>
      </c>
      <c r="AB2325" t="str">
        <f>_xlfn.XLOOKUP(tblSales[[#This Row],[Product_ID]],Products!$A:$A,Products!$E:$E,"Unknown")</f>
        <v>Indian Terrain</v>
      </c>
      <c r="AC2325" t="str">
        <f>_xlfn.XLOOKUP(tblSales[[#This Row],[Store_ID]],Stores!$A:$A,Stores!$B:$B,"Unknown")</f>
        <v>TrendMart Kochi High Street</v>
      </c>
      <c r="AD2325" t="str">
        <f>_xlfn.XLOOKUP(tblSales[[#This Row],[Store_ID]],Stores!$A:$A,Stores!$E:$E,"Unknown")</f>
        <v>South Zone 1</v>
      </c>
      <c r="AE2325" t="str">
        <f>_xlfn.XLOOKUP(tblSales[[#This Row],[Customer_ID]],Customers!$A:$A,Customers!$B:$B,"Unknown")</f>
        <v>Hariharan Iyengar</v>
      </c>
      <c r="AF2325" t="str">
        <f>_xlfn.XLOOKUP(tblSales[[#This Row],[Customer_ID]],Customers!$A:$A,Customers!$J:$J,"Unknown")</f>
        <v>Silver</v>
      </c>
      <c r="AG2325" t="str">
        <f>_xlfn.XLOOKUP(tblSales[[#This Row],[Employee_ID]],Employees!$A:$A,Employees!$B:$B,"Unknown")</f>
        <v>Malini Gowda</v>
      </c>
      <c r="AH2325">
        <f>IF(MONTH(tblSales[[#This Row],[Invoice Date]])&gt;=4,MONTH(tblSales[[#This Row],[Invoice Date]]),MONTH(tblSales[[#This Row],[Invoice Date]])+12)</f>
        <v>15</v>
      </c>
      <c r="AI2325" s="8">
        <f>DATE(YEAR(tblSales[[#This Row],[Invoice Date]]),MONTH(tblSales[[#This Row],[Invoice Date]]),1)</f>
        <v>45717</v>
      </c>
      <c r="AJ2325" t="str">
        <f>_xlfn.XLOOKUP(tblSales[[#This Row],[Product_ID]],Products!$A:$A,Products!$B:$B,"Unknown")</f>
        <v>Indian Terrain Formal Top Maroon</v>
      </c>
      <c r="AK2325" s="9">
        <f>IFERROR(tblSales[[#This Row],[Profit]]/tblSales[[#This Row],[Sales Amount]],0)</f>
        <v>0.20972269306393665</v>
      </c>
      <c r="AL2325" t="str">
        <f>IF(tblSales[[#This Row],[Discount %]]&lt;=5,"0-5%",
IF(tblSales[[#This Row],[Discount %]]&lt;=10,"5-10%",
IF(tblSales[[#This Row],[Discount %]]&lt;=15,"10-15%",
IF(tblSales[[#This Row],[Discount %]]&lt;=20,"15-20%","20%+"))))</f>
        <v>0-5%</v>
      </c>
    </row>
    <row r="2326" spans="1:38">
      <c r="A2326" s="2" t="s">
        <v>4304</v>
      </c>
      <c r="B2326" s="11">
        <v>45601</v>
      </c>
      <c r="C2326" s="2" t="s">
        <v>2662</v>
      </c>
      <c r="D2326" s="2" t="s">
        <v>566</v>
      </c>
      <c r="E2326" s="2" t="s">
        <v>372</v>
      </c>
      <c r="F2326" s="2" t="s">
        <v>350</v>
      </c>
      <c r="G2326" s="2">
        <v>3</v>
      </c>
      <c r="H2326" s="2">
        <v>2645.8</v>
      </c>
      <c r="I2326" s="2">
        <v>5</v>
      </c>
      <c r="J2326" s="2">
        <v>396.87</v>
      </c>
      <c r="K2326" s="2">
        <v>12</v>
      </c>
      <c r="L2326" s="2">
        <v>904.86</v>
      </c>
      <c r="M2326" s="2">
        <v>8445.39</v>
      </c>
      <c r="N2326" s="2">
        <v>5559.42</v>
      </c>
      <c r="O2326" s="2">
        <f t="shared" si="89"/>
        <v>1981.1099999999992</v>
      </c>
      <c r="P2326" s="2" t="s">
        <v>32</v>
      </c>
      <c r="Q2326" s="2" t="str">
        <f t="shared" si="90"/>
        <v>UPI</v>
      </c>
      <c r="R2326" s="2" t="s">
        <v>20</v>
      </c>
      <c r="S2326" s="2" t="s">
        <v>56</v>
      </c>
      <c r="T2326" s="2" t="s">
        <v>1801</v>
      </c>
      <c r="U2326" s="2" t="s">
        <v>59</v>
      </c>
      <c r="V2326" t="str">
        <f>TEXT(tblSales[[#This Row],[Invoice Date]],"mmm")</f>
        <v>Nov</v>
      </c>
      <c r="W2326">
        <f>MONTH(tblSales[[#This Row],[Invoice Date]])</f>
        <v>11</v>
      </c>
      <c r="X2326">
        <f>YEAR(tblSales[[#This Row],[Invoice Date]])</f>
        <v>2024</v>
      </c>
      <c r="Y2326" t="str">
        <f>TEXT(tblSales[[#This Row],[Invoice Date]],"mmm-yyyy")</f>
        <v>Nov-2024</v>
      </c>
      <c r="Z2326" t="str">
        <f>_xlfn.XLOOKUP(tblSales[[#This Row],[Product_ID]],Products!$A:$A,Products!$C:$C,"Women Dresses")</f>
        <v>Women Sarees</v>
      </c>
      <c r="AA2326" t="str">
        <f>_xlfn.XLOOKUP(tblSales[[#This Row],[Product_ID]],Products!$A:$A,Products!$D:$D,"Unknown")</f>
        <v>Silk Saree</v>
      </c>
      <c r="AB2326" t="str">
        <f>_xlfn.XLOOKUP(tblSales[[#This Row],[Product_ID]],Products!$A:$A,Products!$E:$E,"Unknown")</f>
        <v>Sparx</v>
      </c>
      <c r="AC2326" t="str">
        <f>_xlfn.XLOOKUP(tblSales[[#This Row],[Store_ID]],Stores!$A:$A,Stores!$B:$B,"Unknown")</f>
        <v>TrendMart Tirunelveli Flagship</v>
      </c>
      <c r="AD2326" t="str">
        <f>_xlfn.XLOOKUP(tblSales[[#This Row],[Store_ID]],Stores!$A:$A,Stores!$E:$E,"Unknown")</f>
        <v>South Zone 1</v>
      </c>
      <c r="AE2326" t="str">
        <f>_xlfn.XLOOKUP(tblSales[[#This Row],[Customer_ID]],Customers!$A:$A,Customers!$B:$B,"Unknown")</f>
        <v>Gayathri Gupta</v>
      </c>
      <c r="AF2326" t="str">
        <f>_xlfn.XLOOKUP(tblSales[[#This Row],[Customer_ID]],Customers!$A:$A,Customers!$J:$J,"Unknown")</f>
        <v>Silver</v>
      </c>
      <c r="AG2326" t="str">
        <f>_xlfn.XLOOKUP(tblSales[[#This Row],[Employee_ID]],Employees!$A:$A,Employees!$B:$B,"Unknown")</f>
        <v>Chitra Chettiar</v>
      </c>
      <c r="AH2326">
        <f>IF(MONTH(tblSales[[#This Row],[Invoice Date]])&gt;=4,MONTH(tblSales[[#This Row],[Invoice Date]]),MONTH(tblSales[[#This Row],[Invoice Date]])+12)</f>
        <v>11</v>
      </c>
      <c r="AI2326" s="8">
        <f>DATE(YEAR(tblSales[[#This Row],[Invoice Date]]),MONTH(tblSales[[#This Row],[Invoice Date]]),1)</f>
        <v>45597</v>
      </c>
      <c r="AJ2326" t="str">
        <f>_xlfn.XLOOKUP(tblSales[[#This Row],[Product_ID]],Products!$A:$A,Products!$B:$B,"Unknown")</f>
        <v>Sparx Silk Saree Charcoal</v>
      </c>
      <c r="AK2326" s="9">
        <f>IFERROR(tblSales[[#This Row],[Profit]]/tblSales[[#This Row],[Sales Amount]],0)</f>
        <v>0.23457886491920438</v>
      </c>
      <c r="AL2326" t="str">
        <f>IF(tblSales[[#This Row],[Discount %]]&lt;=5,"0-5%",
IF(tblSales[[#This Row],[Discount %]]&lt;=10,"5-10%",
IF(tblSales[[#This Row],[Discount %]]&lt;=15,"10-15%",
IF(tblSales[[#This Row],[Discount %]]&lt;=20,"15-20%","20%+"))))</f>
        <v>0-5%</v>
      </c>
    </row>
    <row r="2327" spans="1:38">
      <c r="A2327" s="2" t="s">
        <v>4305</v>
      </c>
      <c r="B2327" s="11">
        <v>45743</v>
      </c>
      <c r="C2327" s="2" t="s">
        <v>1392</v>
      </c>
      <c r="D2327" s="2" t="s">
        <v>986</v>
      </c>
      <c r="E2327" s="2" t="s">
        <v>646</v>
      </c>
      <c r="F2327" s="2" t="s">
        <v>523</v>
      </c>
      <c r="G2327" s="2">
        <v>4</v>
      </c>
      <c r="H2327" s="2">
        <v>903.94</v>
      </c>
      <c r="I2327" s="2">
        <v>15</v>
      </c>
      <c r="J2327" s="2">
        <v>542.36</v>
      </c>
      <c r="K2327" s="2">
        <v>5</v>
      </c>
      <c r="L2327" s="2">
        <v>153.66999999999999</v>
      </c>
      <c r="M2327" s="2">
        <v>3227.07</v>
      </c>
      <c r="N2327" s="2">
        <v>2360.08</v>
      </c>
      <c r="O2327" s="2">
        <f t="shared" si="89"/>
        <v>713.32000000000028</v>
      </c>
      <c r="P2327" s="2" t="s">
        <v>32</v>
      </c>
      <c r="Q2327" s="2" t="str">
        <f t="shared" si="90"/>
        <v>UPI</v>
      </c>
      <c r="R2327" s="2" t="s">
        <v>20</v>
      </c>
      <c r="S2327" s="2" t="s">
        <v>56</v>
      </c>
      <c r="T2327" s="2" t="s">
        <v>1580</v>
      </c>
      <c r="U2327" s="2" t="s">
        <v>59</v>
      </c>
      <c r="V2327" t="str">
        <f>TEXT(tblSales[[#This Row],[Invoice Date]],"mmm")</f>
        <v>Mar</v>
      </c>
      <c r="W2327">
        <f>MONTH(tblSales[[#This Row],[Invoice Date]])</f>
        <v>3</v>
      </c>
      <c r="X2327">
        <f>YEAR(tblSales[[#This Row],[Invoice Date]])</f>
        <v>2025</v>
      </c>
      <c r="Y2327" t="str">
        <f>TEXT(tblSales[[#This Row],[Invoice Date]],"mmm-yyyy")</f>
        <v>Mar-2025</v>
      </c>
      <c r="Z2327" t="str">
        <f>_xlfn.XLOOKUP(tblSales[[#This Row],[Product_ID]],Products!$A:$A,Products!$C:$C,"Women Dresses")</f>
        <v>Belts</v>
      </c>
      <c r="AA2327" t="str">
        <f>_xlfn.XLOOKUP(tblSales[[#This Row],[Product_ID]],Products!$A:$A,Products!$D:$D,"Unknown")</f>
        <v>Casual Belt</v>
      </c>
      <c r="AB2327" t="str">
        <f>_xlfn.XLOOKUP(tblSales[[#This Row],[Product_ID]],Products!$A:$A,Products!$E:$E,"Unknown")</f>
        <v>Skechers</v>
      </c>
      <c r="AC2327" t="str">
        <f>_xlfn.XLOOKUP(tblSales[[#This Row],[Store_ID]],Stores!$A:$A,Stores!$B:$B,"Unknown")</f>
        <v>TrendMart Vijayawada Mall Kiosk</v>
      </c>
      <c r="AD2327" t="str">
        <f>_xlfn.XLOOKUP(tblSales[[#This Row],[Store_ID]],Stores!$A:$A,Stores!$E:$E,"Unknown")</f>
        <v>South Zone 3</v>
      </c>
      <c r="AE2327" t="str">
        <f>_xlfn.XLOOKUP(tblSales[[#This Row],[Customer_ID]],Customers!$A:$A,Customers!$B:$B,"Unknown")</f>
        <v>Ramesh Ramachandran</v>
      </c>
      <c r="AF2327" t="str">
        <f>_xlfn.XLOOKUP(tblSales[[#This Row],[Customer_ID]],Customers!$A:$A,Customers!$J:$J,"Unknown")</f>
        <v>Silver</v>
      </c>
      <c r="AG2327" t="str">
        <f>_xlfn.XLOOKUP(tblSales[[#This Row],[Employee_ID]],Employees!$A:$A,Employees!$B:$B,"Unknown")</f>
        <v>Vinod Hegde</v>
      </c>
      <c r="AH2327">
        <f>IF(MONTH(tblSales[[#This Row],[Invoice Date]])&gt;=4,MONTH(tblSales[[#This Row],[Invoice Date]]),MONTH(tblSales[[#This Row],[Invoice Date]])+12)</f>
        <v>15</v>
      </c>
      <c r="AI2327" s="8">
        <f>DATE(YEAR(tblSales[[#This Row],[Invoice Date]]),MONTH(tblSales[[#This Row],[Invoice Date]]),1)</f>
        <v>45717</v>
      </c>
      <c r="AJ2327" t="str">
        <f>_xlfn.XLOOKUP(tblSales[[#This Row],[Product_ID]],Products!$A:$A,Products!$B:$B,"Unknown")</f>
        <v>Skechers Casual Belt Sky Blue</v>
      </c>
      <c r="AK2327" s="9">
        <f>IFERROR(tblSales[[#This Row],[Profit]]/tblSales[[#This Row],[Sales Amount]],0)</f>
        <v>0.22104261760668353</v>
      </c>
      <c r="AL2327" t="str">
        <f>IF(tblSales[[#This Row],[Discount %]]&lt;=5,"0-5%",
IF(tblSales[[#This Row],[Discount %]]&lt;=10,"5-10%",
IF(tblSales[[#This Row],[Discount %]]&lt;=15,"10-15%",
IF(tblSales[[#This Row],[Discount %]]&lt;=20,"15-20%","20%+"))))</f>
        <v>10-15%</v>
      </c>
    </row>
    <row r="2328" spans="1:38">
      <c r="A2328" s="2" t="s">
        <v>4306</v>
      </c>
      <c r="B2328" s="11">
        <v>45409</v>
      </c>
      <c r="C2328" s="2" t="s">
        <v>951</v>
      </c>
      <c r="D2328" s="2" t="s">
        <v>1023</v>
      </c>
      <c r="E2328" s="2" t="s">
        <v>309</v>
      </c>
      <c r="F2328" s="2" t="s">
        <v>204</v>
      </c>
      <c r="G2328" s="2">
        <v>2</v>
      </c>
      <c r="H2328" s="2">
        <v>3336.4</v>
      </c>
      <c r="I2328" s="2">
        <v>25</v>
      </c>
      <c r="J2328" s="2">
        <v>1668.2</v>
      </c>
      <c r="K2328" s="2">
        <v>12</v>
      </c>
      <c r="L2328" s="2">
        <v>600.54999999999995</v>
      </c>
      <c r="M2328" s="2">
        <v>5605.15</v>
      </c>
      <c r="N2328" s="2">
        <v>4680.92</v>
      </c>
      <c r="O2328" s="2">
        <f t="shared" si="89"/>
        <v>323.67999999999961</v>
      </c>
      <c r="P2328" s="2" t="s">
        <v>30</v>
      </c>
      <c r="Q2328" s="2" t="str">
        <f t="shared" si="90"/>
        <v>EMI</v>
      </c>
      <c r="R2328" s="2" t="s">
        <v>20</v>
      </c>
      <c r="S2328" s="2" t="s">
        <v>56</v>
      </c>
      <c r="T2328" s="2" t="s">
        <v>1116</v>
      </c>
      <c r="U2328" s="2" t="s">
        <v>60</v>
      </c>
      <c r="V2328" t="str">
        <f>TEXT(tblSales[[#This Row],[Invoice Date]],"mmm")</f>
        <v>Apr</v>
      </c>
      <c r="W2328">
        <f>MONTH(tblSales[[#This Row],[Invoice Date]])</f>
        <v>4</v>
      </c>
      <c r="X2328">
        <f>YEAR(tblSales[[#This Row],[Invoice Date]])</f>
        <v>2024</v>
      </c>
      <c r="Y2328" t="str">
        <f>TEXT(tblSales[[#This Row],[Invoice Date]],"mmm-yyyy")</f>
        <v>Apr-2024</v>
      </c>
      <c r="Z2328" t="str">
        <f>_xlfn.XLOOKUP(tblSales[[#This Row],[Product_ID]],Products!$A:$A,Products!$C:$C,"Women Dresses")</f>
        <v>Women Sarees</v>
      </c>
      <c r="AA2328" t="str">
        <f>_xlfn.XLOOKUP(tblSales[[#This Row],[Product_ID]],Products!$A:$A,Products!$D:$D,"Unknown")</f>
        <v>Cotton Saree</v>
      </c>
      <c r="AB2328" t="str">
        <f>_xlfn.XLOOKUP(tblSales[[#This Row],[Product_ID]],Products!$A:$A,Products!$E:$E,"Unknown")</f>
        <v>W for Woman</v>
      </c>
      <c r="AC2328" t="str">
        <f>_xlfn.XLOOKUP(tblSales[[#This Row],[Store_ID]],Stores!$A:$A,Stores!$B:$B,"Unknown")</f>
        <v>TrendMart Alappuzha Outlet</v>
      </c>
      <c r="AD2328" t="str">
        <f>_xlfn.XLOOKUP(tblSales[[#This Row],[Store_ID]],Stores!$A:$A,Stores!$E:$E,"Unknown")</f>
        <v>South Zone 1</v>
      </c>
      <c r="AE2328" t="str">
        <f>_xlfn.XLOOKUP(tblSales[[#This Row],[Customer_ID]],Customers!$A:$A,Customers!$B:$B,"Unknown")</f>
        <v>Padma Pillai</v>
      </c>
      <c r="AF2328" t="str">
        <f>_xlfn.XLOOKUP(tblSales[[#This Row],[Customer_ID]],Customers!$A:$A,Customers!$J:$J,"Unknown")</f>
        <v>Silver</v>
      </c>
      <c r="AG2328" t="str">
        <f>_xlfn.XLOOKUP(tblSales[[#This Row],[Employee_ID]],Employees!$A:$A,Employees!$B:$B,"Unknown")</f>
        <v>Logesh Gopalakrishnan</v>
      </c>
      <c r="AH2328">
        <f>IF(MONTH(tblSales[[#This Row],[Invoice Date]])&gt;=4,MONTH(tblSales[[#This Row],[Invoice Date]]),MONTH(tblSales[[#This Row],[Invoice Date]])+12)</f>
        <v>4</v>
      </c>
      <c r="AI2328" s="8">
        <f>DATE(YEAR(tblSales[[#This Row],[Invoice Date]]),MONTH(tblSales[[#This Row],[Invoice Date]]),1)</f>
        <v>45383</v>
      </c>
      <c r="AJ2328" t="str">
        <f>_xlfn.XLOOKUP(tblSales[[#This Row],[Product_ID]],Products!$A:$A,Products!$B:$B,"Unknown")</f>
        <v>W for Woman Cotton Saree Wine</v>
      </c>
      <c r="AK2328" s="9">
        <f>IFERROR(tblSales[[#This Row],[Profit]]/tblSales[[#This Row],[Sales Amount]],0)</f>
        <v>5.7746893481887128E-2</v>
      </c>
      <c r="AL2328" t="str">
        <f>IF(tblSales[[#This Row],[Discount %]]&lt;=5,"0-5%",
IF(tblSales[[#This Row],[Discount %]]&lt;=10,"5-10%",
IF(tblSales[[#This Row],[Discount %]]&lt;=15,"10-15%",
IF(tblSales[[#This Row],[Discount %]]&lt;=20,"15-20%","20%+"))))</f>
        <v>20%+</v>
      </c>
    </row>
    <row r="2329" spans="1:38">
      <c r="A2329" s="2" t="s">
        <v>4307</v>
      </c>
      <c r="B2329" s="11">
        <v>45677</v>
      </c>
      <c r="C2329" s="2" t="s">
        <v>1118</v>
      </c>
      <c r="D2329" s="2" t="s">
        <v>1208</v>
      </c>
      <c r="E2329" s="2" t="s">
        <v>1546</v>
      </c>
      <c r="F2329" s="2" t="s">
        <v>493</v>
      </c>
      <c r="G2329" s="2">
        <v>1</v>
      </c>
      <c r="H2329" s="2">
        <v>829.83</v>
      </c>
      <c r="I2329" s="2">
        <v>5</v>
      </c>
      <c r="J2329" s="2">
        <v>41.49</v>
      </c>
      <c r="K2329" s="2">
        <v>5</v>
      </c>
      <c r="L2329" s="2">
        <v>39.42</v>
      </c>
      <c r="M2329" s="2">
        <v>827.76</v>
      </c>
      <c r="N2329" s="2">
        <v>637.27</v>
      </c>
      <c r="O2329" s="2">
        <f t="shared" si="89"/>
        <v>151.07</v>
      </c>
      <c r="P2329" s="2" t="s">
        <v>27</v>
      </c>
      <c r="Q2329" s="2" t="str">
        <f t="shared" si="90"/>
        <v>Cash</v>
      </c>
      <c r="R2329" s="2" t="s">
        <v>21</v>
      </c>
      <c r="S2329" s="2" t="s">
        <v>56</v>
      </c>
      <c r="T2329" s="2" t="s">
        <v>3495</v>
      </c>
      <c r="U2329" s="2" t="s">
        <v>59</v>
      </c>
      <c r="V2329" t="str">
        <f>TEXT(tblSales[[#This Row],[Invoice Date]],"mmm")</f>
        <v>Jan</v>
      </c>
      <c r="W2329">
        <f>MONTH(tblSales[[#This Row],[Invoice Date]])</f>
        <v>1</v>
      </c>
      <c r="X2329">
        <f>YEAR(tblSales[[#This Row],[Invoice Date]])</f>
        <v>2025</v>
      </c>
      <c r="Y2329" t="str">
        <f>TEXT(tblSales[[#This Row],[Invoice Date]],"mmm-yyyy")</f>
        <v>Jan-2025</v>
      </c>
      <c r="Z2329" t="str">
        <f>_xlfn.XLOOKUP(tblSales[[#This Row],[Product_ID]],Products!$A:$A,Products!$C:$C,"Women Dresses")</f>
        <v>Women Jeans</v>
      </c>
      <c r="AA2329" t="str">
        <f>_xlfn.XLOOKUP(tblSales[[#This Row],[Product_ID]],Products!$A:$A,Products!$D:$D,"Unknown")</f>
        <v>Skinny Fit</v>
      </c>
      <c r="AB2329" t="str">
        <f>_xlfn.XLOOKUP(tblSales[[#This Row],[Product_ID]],Products!$A:$A,Products!$E:$E,"Unknown")</f>
        <v>Biba</v>
      </c>
      <c r="AC2329" t="str">
        <f>_xlfn.XLOOKUP(tblSales[[#This Row],[Store_ID]],Stores!$A:$A,Stores!$B:$B,"Unknown")</f>
        <v>TrendMart Guntur Standard</v>
      </c>
      <c r="AD2329" t="str">
        <f>_xlfn.XLOOKUP(tblSales[[#This Row],[Store_ID]],Stores!$A:$A,Stores!$E:$E,"Unknown")</f>
        <v>South Zone 3</v>
      </c>
      <c r="AE2329" t="str">
        <f>_xlfn.XLOOKUP(tblSales[[#This Row],[Customer_ID]],Customers!$A:$A,Customers!$B:$B,"Unknown")</f>
        <v>Rajesh Srinivasan</v>
      </c>
      <c r="AF2329" t="str">
        <f>_xlfn.XLOOKUP(tblSales[[#This Row],[Customer_ID]],Customers!$A:$A,Customers!$J:$J,"Unknown")</f>
        <v>Regular</v>
      </c>
      <c r="AG2329" t="str">
        <f>_xlfn.XLOOKUP(tblSales[[#This Row],[Employee_ID]],Employees!$A:$A,Employees!$B:$B,"Unknown")</f>
        <v>Gopal Prasad</v>
      </c>
      <c r="AH2329">
        <f>IF(MONTH(tblSales[[#This Row],[Invoice Date]])&gt;=4,MONTH(tblSales[[#This Row],[Invoice Date]]),MONTH(tblSales[[#This Row],[Invoice Date]])+12)</f>
        <v>13</v>
      </c>
      <c r="AI2329" s="8">
        <f>DATE(YEAR(tblSales[[#This Row],[Invoice Date]]),MONTH(tblSales[[#This Row],[Invoice Date]]),1)</f>
        <v>45658</v>
      </c>
      <c r="AJ2329" t="str">
        <f>_xlfn.XLOOKUP(tblSales[[#This Row],[Product_ID]],Products!$A:$A,Products!$B:$B,"Unknown")</f>
        <v>Biba Skinny Fit Brown</v>
      </c>
      <c r="AK2329" s="9">
        <f>IFERROR(tblSales[[#This Row],[Profit]]/tblSales[[#This Row],[Sales Amount]],0)</f>
        <v>0.18250459070261912</v>
      </c>
      <c r="AL2329" t="str">
        <f>IF(tblSales[[#This Row],[Discount %]]&lt;=5,"0-5%",
IF(tblSales[[#This Row],[Discount %]]&lt;=10,"5-10%",
IF(tblSales[[#This Row],[Discount %]]&lt;=15,"10-15%",
IF(tblSales[[#This Row],[Discount %]]&lt;=20,"15-20%","20%+"))))</f>
        <v>0-5%</v>
      </c>
    </row>
    <row r="2330" spans="1:38">
      <c r="A2330" s="2" t="s">
        <v>4308</v>
      </c>
      <c r="B2330" s="11">
        <v>45485</v>
      </c>
      <c r="C2330" s="2" t="s">
        <v>1997</v>
      </c>
      <c r="D2330" s="2" t="s">
        <v>642</v>
      </c>
      <c r="E2330" s="2" t="s">
        <v>1079</v>
      </c>
      <c r="F2330" s="2" t="s">
        <v>233</v>
      </c>
      <c r="G2330" s="2">
        <v>3</v>
      </c>
      <c r="H2330" s="2">
        <v>1080.83</v>
      </c>
      <c r="I2330" s="2">
        <v>0</v>
      </c>
      <c r="J2330" s="2">
        <v>0</v>
      </c>
      <c r="K2330" s="2">
        <v>12</v>
      </c>
      <c r="L2330" s="2">
        <v>389.1</v>
      </c>
      <c r="M2330" s="2">
        <v>3631.59</v>
      </c>
      <c r="N2330" s="2">
        <v>2099.52</v>
      </c>
      <c r="O2330" s="2">
        <f t="shared" si="89"/>
        <v>1142.9700000000003</v>
      </c>
      <c r="P2330" s="2" t="s">
        <v>27</v>
      </c>
      <c r="Q2330" s="2" t="str">
        <f t="shared" si="90"/>
        <v>Cash</v>
      </c>
      <c r="R2330" s="2" t="s">
        <v>20</v>
      </c>
      <c r="S2330" s="2" t="s">
        <v>56</v>
      </c>
      <c r="T2330" s="2" t="s">
        <v>2339</v>
      </c>
      <c r="U2330" s="2" t="s">
        <v>59</v>
      </c>
      <c r="V2330" t="str">
        <f>TEXT(tblSales[[#This Row],[Invoice Date]],"mmm")</f>
        <v>Jul</v>
      </c>
      <c r="W2330">
        <f>MONTH(tblSales[[#This Row],[Invoice Date]])</f>
        <v>7</v>
      </c>
      <c r="X2330">
        <f>YEAR(tblSales[[#This Row],[Invoice Date]])</f>
        <v>2024</v>
      </c>
      <c r="Y2330" t="str">
        <f>TEXT(tblSales[[#This Row],[Invoice Date]],"mmm-yyyy")</f>
        <v>Jul-2024</v>
      </c>
      <c r="Z2330" t="str">
        <f>_xlfn.XLOOKUP(tblSales[[#This Row],[Product_ID]],Products!$A:$A,Products!$C:$C,"Women Dresses")</f>
        <v>Women Tops</v>
      </c>
      <c r="AA2330" t="str">
        <f>_xlfn.XLOOKUP(tblSales[[#This Row],[Product_ID]],Products!$A:$A,Products!$D:$D,"Unknown")</f>
        <v>Casual Top</v>
      </c>
      <c r="AB2330" t="str">
        <f>_xlfn.XLOOKUP(tblSales[[#This Row],[Product_ID]],Products!$A:$A,Products!$E:$E,"Unknown")</f>
        <v>Nalli Silks</v>
      </c>
      <c r="AC2330" t="str">
        <f>_xlfn.XLOOKUP(tblSales[[#This Row],[Store_ID]],Stores!$A:$A,Stores!$B:$B,"Unknown")</f>
        <v>TrendMart Guntur Flagship</v>
      </c>
      <c r="AD2330" t="str">
        <f>_xlfn.XLOOKUP(tblSales[[#This Row],[Store_ID]],Stores!$A:$A,Stores!$E:$E,"Unknown")</f>
        <v>South Zone 3</v>
      </c>
      <c r="AE2330" t="str">
        <f>_xlfn.XLOOKUP(tblSales[[#This Row],[Customer_ID]],Customers!$A:$A,Customers!$B:$B,"Unknown")</f>
        <v>Ashok Pillai</v>
      </c>
      <c r="AF2330" t="str">
        <f>_xlfn.XLOOKUP(tblSales[[#This Row],[Customer_ID]],Customers!$A:$A,Customers!$J:$J,"Unknown")</f>
        <v>Regular</v>
      </c>
      <c r="AG2330" t="str">
        <f>_xlfn.XLOOKUP(tblSales[[#This Row],[Employee_ID]],Employees!$A:$A,Employees!$B:$B,"Unknown")</f>
        <v>Malathi Varma</v>
      </c>
      <c r="AH2330">
        <f>IF(MONTH(tblSales[[#This Row],[Invoice Date]])&gt;=4,MONTH(tblSales[[#This Row],[Invoice Date]]),MONTH(tblSales[[#This Row],[Invoice Date]])+12)</f>
        <v>7</v>
      </c>
      <c r="AI2330" s="8">
        <f>DATE(YEAR(tblSales[[#This Row],[Invoice Date]]),MONTH(tblSales[[#This Row],[Invoice Date]]),1)</f>
        <v>45474</v>
      </c>
      <c r="AJ2330" t="str">
        <f>_xlfn.XLOOKUP(tblSales[[#This Row],[Product_ID]],Products!$A:$A,Products!$B:$B,"Unknown")</f>
        <v>Nalli Silks Casual Top Charcoal</v>
      </c>
      <c r="AK2330" s="9">
        <f>IFERROR(tblSales[[#This Row],[Profit]]/tblSales[[#This Row],[Sales Amount]],0)</f>
        <v>0.31472991169157316</v>
      </c>
      <c r="AL2330" t="str">
        <f>IF(tblSales[[#This Row],[Discount %]]&lt;=5,"0-5%",
IF(tblSales[[#This Row],[Discount %]]&lt;=10,"5-10%",
IF(tblSales[[#This Row],[Discount %]]&lt;=15,"10-15%",
IF(tblSales[[#This Row],[Discount %]]&lt;=20,"15-20%","20%+"))))</f>
        <v>0-5%</v>
      </c>
    </row>
    <row r="2331" spans="1:38">
      <c r="A2331" s="2" t="s">
        <v>4309</v>
      </c>
      <c r="B2331" s="11">
        <v>45582</v>
      </c>
      <c r="C2331" s="2" t="s">
        <v>2400</v>
      </c>
      <c r="D2331" s="2" t="s">
        <v>749</v>
      </c>
      <c r="E2331" s="2" t="s">
        <v>615</v>
      </c>
      <c r="F2331" s="2" t="s">
        <v>238</v>
      </c>
      <c r="G2331" s="2">
        <v>3</v>
      </c>
      <c r="H2331" s="2">
        <v>630.79999999999995</v>
      </c>
      <c r="I2331" s="2">
        <v>20</v>
      </c>
      <c r="J2331" s="2">
        <v>378.48</v>
      </c>
      <c r="K2331" s="2">
        <v>5</v>
      </c>
      <c r="L2331" s="2">
        <v>75.7</v>
      </c>
      <c r="M2331" s="2">
        <v>1589.62</v>
      </c>
      <c r="N2331" s="2">
        <v>1274.28</v>
      </c>
      <c r="O2331" s="2">
        <f t="shared" si="89"/>
        <v>239.63999999999993</v>
      </c>
      <c r="P2331" s="2" t="s">
        <v>31</v>
      </c>
      <c r="Q2331" s="2" t="str">
        <f t="shared" si="90"/>
        <v>Net Banking</v>
      </c>
      <c r="R2331" s="2" t="s">
        <v>21</v>
      </c>
      <c r="S2331" s="2" t="s">
        <v>56</v>
      </c>
      <c r="T2331" s="2" t="s">
        <v>1965</v>
      </c>
      <c r="U2331" s="2" t="s">
        <v>59</v>
      </c>
      <c r="V2331" t="str">
        <f>TEXT(tblSales[[#This Row],[Invoice Date]],"mmm")</f>
        <v>Oct</v>
      </c>
      <c r="W2331">
        <f>MONTH(tblSales[[#This Row],[Invoice Date]])</f>
        <v>10</v>
      </c>
      <c r="X2331">
        <f>YEAR(tblSales[[#This Row],[Invoice Date]])</f>
        <v>2024</v>
      </c>
      <c r="Y2331" t="str">
        <f>TEXT(tblSales[[#This Row],[Invoice Date]],"mmm-yyyy")</f>
        <v>Oct-2024</v>
      </c>
      <c r="Z2331" t="str">
        <f>_xlfn.XLOOKUP(tblSales[[#This Row],[Product_ID]],Products!$A:$A,Products!$C:$C,"Women Dresses")</f>
        <v>Kids Wear</v>
      </c>
      <c r="AA2331" t="str">
        <f>_xlfn.XLOOKUP(tblSales[[#This Row],[Product_ID]],Products!$A:$A,Products!$D:$D,"Unknown")</f>
        <v>Girls Frock</v>
      </c>
      <c r="AB2331" t="str">
        <f>_xlfn.XLOOKUP(tblSales[[#This Row],[Product_ID]],Products!$A:$A,Products!$E:$E,"Unknown")</f>
        <v>Being Human</v>
      </c>
      <c r="AC2331" t="str">
        <f>_xlfn.XLOOKUP(tblSales[[#This Row],[Store_ID]],Stores!$A:$A,Stores!$B:$B,"Unknown")</f>
        <v>TrendMart Hyderabad Mall Kiosk</v>
      </c>
      <c r="AD2331" t="str">
        <f>_xlfn.XLOOKUP(tblSales[[#This Row],[Store_ID]],Stores!$A:$A,Stores!$E:$E,"Unknown")</f>
        <v>South Zone 2</v>
      </c>
      <c r="AE2331" t="str">
        <f>_xlfn.XLOOKUP(tblSales[[#This Row],[Customer_ID]],Customers!$A:$A,Customers!$B:$B,"Unknown")</f>
        <v>Anand Balasubramaniam</v>
      </c>
      <c r="AF2331" t="str">
        <f>_xlfn.XLOOKUP(tblSales[[#This Row],[Customer_ID]],Customers!$A:$A,Customers!$J:$J,"Unknown")</f>
        <v>Silver</v>
      </c>
      <c r="AG2331" t="str">
        <f>_xlfn.XLOOKUP(tblSales[[#This Row],[Employee_ID]],Employees!$A:$A,Employees!$B:$B,"Unknown")</f>
        <v>Dhruv Mishra</v>
      </c>
      <c r="AH2331">
        <f>IF(MONTH(tblSales[[#This Row],[Invoice Date]])&gt;=4,MONTH(tblSales[[#This Row],[Invoice Date]]),MONTH(tblSales[[#This Row],[Invoice Date]])+12)</f>
        <v>10</v>
      </c>
      <c r="AI2331" s="8">
        <f>DATE(YEAR(tblSales[[#This Row],[Invoice Date]]),MONTH(tblSales[[#This Row],[Invoice Date]]),1)</f>
        <v>45566</v>
      </c>
      <c r="AJ2331" t="str">
        <f>_xlfn.XLOOKUP(tblSales[[#This Row],[Product_ID]],Products!$A:$A,Products!$B:$B,"Unknown")</f>
        <v>Being Human Girls Frock Teal</v>
      </c>
      <c r="AK2331" s="9">
        <f>IFERROR(tblSales[[#This Row],[Profit]]/tblSales[[#This Row],[Sales Amount]],0)</f>
        <v>0.15075301015336995</v>
      </c>
      <c r="AL2331" t="str">
        <f>IF(tblSales[[#This Row],[Discount %]]&lt;=5,"0-5%",
IF(tblSales[[#This Row],[Discount %]]&lt;=10,"5-10%",
IF(tblSales[[#This Row],[Discount %]]&lt;=15,"10-15%",
IF(tblSales[[#This Row],[Discount %]]&lt;=20,"15-20%","20%+"))))</f>
        <v>15-20%</v>
      </c>
    </row>
    <row r="2332" spans="1:38">
      <c r="A2332" s="2" t="s">
        <v>4310</v>
      </c>
      <c r="B2332" s="11">
        <v>45577</v>
      </c>
      <c r="C2332" s="2" t="s">
        <v>1509</v>
      </c>
      <c r="D2332" s="2" t="s">
        <v>2714</v>
      </c>
      <c r="E2332" s="2" t="s">
        <v>437</v>
      </c>
      <c r="F2332" s="2" t="s">
        <v>104</v>
      </c>
      <c r="G2332" s="2">
        <v>1</v>
      </c>
      <c r="H2332" s="2">
        <v>766.18</v>
      </c>
      <c r="I2332" s="2">
        <v>25</v>
      </c>
      <c r="J2332" s="2">
        <v>191.54</v>
      </c>
      <c r="K2332" s="2">
        <v>5</v>
      </c>
      <c r="L2332" s="2">
        <v>28.73</v>
      </c>
      <c r="M2332" s="2">
        <v>603.37</v>
      </c>
      <c r="N2332" s="2">
        <v>403.9</v>
      </c>
      <c r="O2332" s="2">
        <f t="shared" si="89"/>
        <v>170.74000000000004</v>
      </c>
      <c r="P2332" s="2" t="s">
        <v>29</v>
      </c>
      <c r="Q2332" s="2" t="str">
        <f t="shared" si="90"/>
        <v>Debit Card</v>
      </c>
      <c r="R2332" s="2" t="s">
        <v>20</v>
      </c>
      <c r="S2332" s="2" t="s">
        <v>56</v>
      </c>
      <c r="T2332" s="2" t="s">
        <v>953</v>
      </c>
      <c r="U2332" s="2" t="s">
        <v>60</v>
      </c>
      <c r="V2332" t="str">
        <f>TEXT(tblSales[[#This Row],[Invoice Date]],"mmm")</f>
        <v>Oct</v>
      </c>
      <c r="W2332">
        <f>MONTH(tblSales[[#This Row],[Invoice Date]])</f>
        <v>10</v>
      </c>
      <c r="X2332">
        <f>YEAR(tblSales[[#This Row],[Invoice Date]])</f>
        <v>2024</v>
      </c>
      <c r="Y2332" t="str">
        <f>TEXT(tblSales[[#This Row],[Invoice Date]],"mmm-yyyy")</f>
        <v>Oct-2024</v>
      </c>
      <c r="Z2332" t="str">
        <f>_xlfn.XLOOKUP(tblSales[[#This Row],[Product_ID]],Products!$A:$A,Products!$C:$C,"Women Dresses")</f>
        <v>Men T-Shirts</v>
      </c>
      <c r="AA2332" t="str">
        <f>_xlfn.XLOOKUP(tblSales[[#This Row],[Product_ID]],Products!$A:$A,Products!$D:$D,"Unknown")</f>
        <v>Polo</v>
      </c>
      <c r="AB2332" t="str">
        <f>_xlfn.XLOOKUP(tblSales[[#This Row],[Product_ID]],Products!$A:$A,Products!$E:$E,"Unknown")</f>
        <v>Libas</v>
      </c>
      <c r="AC2332" t="str">
        <f>_xlfn.XLOOKUP(tblSales[[#This Row],[Store_ID]],Stores!$A:$A,Stores!$B:$B,"Unknown")</f>
        <v>TrendMart Visakhapatnam Flagship</v>
      </c>
      <c r="AD2332" t="str">
        <f>_xlfn.XLOOKUP(tblSales[[#This Row],[Store_ID]],Stores!$A:$A,Stores!$E:$E,"Unknown")</f>
        <v>South Zone 3</v>
      </c>
      <c r="AE2332" t="str">
        <f>_xlfn.XLOOKUP(tblSales[[#This Row],[Customer_ID]],Customers!$A:$A,Customers!$B:$B,"Unknown")</f>
        <v>Bharathi Singh</v>
      </c>
      <c r="AF2332" t="str">
        <f>_xlfn.XLOOKUP(tblSales[[#This Row],[Customer_ID]],Customers!$A:$A,Customers!$J:$J,"Unknown")</f>
        <v>Gold</v>
      </c>
      <c r="AG2332" t="str">
        <f>_xlfn.XLOOKUP(tblSales[[#This Row],[Employee_ID]],Employees!$A:$A,Employees!$B:$B,"Unknown")</f>
        <v>Meena Krishnan</v>
      </c>
      <c r="AH2332">
        <f>IF(MONTH(tblSales[[#This Row],[Invoice Date]])&gt;=4,MONTH(tblSales[[#This Row],[Invoice Date]]),MONTH(tblSales[[#This Row],[Invoice Date]])+12)</f>
        <v>10</v>
      </c>
      <c r="AI2332" s="8">
        <f>DATE(YEAR(tblSales[[#This Row],[Invoice Date]]),MONTH(tblSales[[#This Row],[Invoice Date]]),1)</f>
        <v>45566</v>
      </c>
      <c r="AJ2332" t="str">
        <f>_xlfn.XLOOKUP(tblSales[[#This Row],[Product_ID]],Products!$A:$A,Products!$B:$B,"Unknown")</f>
        <v>Libas Polo Peach</v>
      </c>
      <c r="AK2332" s="9">
        <f>IFERROR(tblSales[[#This Row],[Profit]]/tblSales[[#This Row],[Sales Amount]],0)</f>
        <v>0.28297727762401187</v>
      </c>
      <c r="AL2332" t="str">
        <f>IF(tblSales[[#This Row],[Discount %]]&lt;=5,"0-5%",
IF(tblSales[[#This Row],[Discount %]]&lt;=10,"5-10%",
IF(tblSales[[#This Row],[Discount %]]&lt;=15,"10-15%",
IF(tblSales[[#This Row],[Discount %]]&lt;=20,"15-20%","20%+"))))</f>
        <v>20%+</v>
      </c>
    </row>
    <row r="2333" spans="1:38">
      <c r="A2333" s="2" t="s">
        <v>4311</v>
      </c>
      <c r="B2333" s="11">
        <v>45420</v>
      </c>
      <c r="C2333" s="2" t="s">
        <v>4312</v>
      </c>
      <c r="D2333" s="2" t="s">
        <v>474</v>
      </c>
      <c r="E2333" s="2" t="s">
        <v>1024</v>
      </c>
      <c r="F2333" s="2" t="s">
        <v>110</v>
      </c>
      <c r="G2333" s="2">
        <v>3</v>
      </c>
      <c r="H2333" s="2">
        <v>3166.8</v>
      </c>
      <c r="I2333" s="2">
        <v>0</v>
      </c>
      <c r="J2333" s="2">
        <v>0</v>
      </c>
      <c r="K2333" s="2">
        <v>12</v>
      </c>
      <c r="L2333" s="2">
        <v>1140.05</v>
      </c>
      <c r="M2333" s="2">
        <v>10640.45</v>
      </c>
      <c r="N2333" s="2">
        <v>6102.03</v>
      </c>
      <c r="O2333" s="2">
        <f t="shared" si="89"/>
        <v>3398.3700000000008</v>
      </c>
      <c r="P2333" s="2" t="s">
        <v>28</v>
      </c>
      <c r="Q2333" s="2" t="str">
        <f t="shared" si="90"/>
        <v>Credit Card</v>
      </c>
      <c r="R2333" s="2" t="s">
        <v>21</v>
      </c>
      <c r="S2333" s="2" t="s">
        <v>57</v>
      </c>
      <c r="T2333" s="2" t="s">
        <v>4313</v>
      </c>
      <c r="U2333" s="2" t="s">
        <v>59</v>
      </c>
      <c r="V2333" t="str">
        <f>TEXT(tblSales[[#This Row],[Invoice Date]],"mmm")</f>
        <v>May</v>
      </c>
      <c r="W2333">
        <f>MONTH(tblSales[[#This Row],[Invoice Date]])</f>
        <v>5</v>
      </c>
      <c r="X2333">
        <f>YEAR(tblSales[[#This Row],[Invoice Date]])</f>
        <v>2024</v>
      </c>
      <c r="Y2333" t="str">
        <f>TEXT(tblSales[[#This Row],[Invoice Date]],"mmm-yyyy")</f>
        <v>May-2024</v>
      </c>
      <c r="Z2333" t="str">
        <f>_xlfn.XLOOKUP(tblSales[[#This Row],[Product_ID]],Products!$A:$A,Products!$C:$C,"Women Dresses")</f>
        <v>Handbags</v>
      </c>
      <c r="AA2333" t="str">
        <f>_xlfn.XLOOKUP(tblSales[[#This Row],[Product_ID]],Products!$A:$A,Products!$D:$D,"Unknown")</f>
        <v>Sling Bag</v>
      </c>
      <c r="AB2333" t="str">
        <f>_xlfn.XLOOKUP(tblSales[[#This Row],[Product_ID]],Products!$A:$A,Products!$E:$E,"Unknown")</f>
        <v>GRT Jewellers</v>
      </c>
      <c r="AC2333" t="str">
        <f>_xlfn.XLOOKUP(tblSales[[#This Row],[Store_ID]],Stores!$A:$A,Stores!$B:$B,"Unknown")</f>
        <v>TrendMart Hyderabad Standard</v>
      </c>
      <c r="AD2333" t="str">
        <f>_xlfn.XLOOKUP(tblSales[[#This Row],[Store_ID]],Stores!$A:$A,Stores!$E:$E,"Unknown")</f>
        <v>South Zone 2</v>
      </c>
      <c r="AE2333" t="str">
        <f>_xlfn.XLOOKUP(tblSales[[#This Row],[Customer_ID]],Customers!$A:$A,Customers!$B:$B,"Unknown")</f>
        <v>Sandeep Iyer</v>
      </c>
      <c r="AF2333" t="str">
        <f>_xlfn.XLOOKUP(tblSales[[#This Row],[Customer_ID]],Customers!$A:$A,Customers!$J:$J,"Unknown")</f>
        <v>Regular</v>
      </c>
      <c r="AG2333" t="str">
        <f>_xlfn.XLOOKUP(tblSales[[#This Row],[Employee_ID]],Employees!$A:$A,Employees!$B:$B,"Unknown")</f>
        <v>Jyothi Prasad</v>
      </c>
      <c r="AH2333">
        <f>IF(MONTH(tblSales[[#This Row],[Invoice Date]])&gt;=4,MONTH(tblSales[[#This Row],[Invoice Date]]),MONTH(tblSales[[#This Row],[Invoice Date]])+12)</f>
        <v>5</v>
      </c>
      <c r="AI2333" s="8">
        <f>DATE(YEAR(tblSales[[#This Row],[Invoice Date]]),MONTH(tblSales[[#This Row],[Invoice Date]]),1)</f>
        <v>45413</v>
      </c>
      <c r="AJ2333" t="str">
        <f>_xlfn.XLOOKUP(tblSales[[#This Row],[Product_ID]],Products!$A:$A,Products!$B:$B,"Unknown")</f>
        <v>GRT Jewellers Sling Bag Olive</v>
      </c>
      <c r="AK2333" s="9">
        <f>IFERROR(tblSales[[#This Row],[Profit]]/tblSales[[#This Row],[Sales Amount]],0)</f>
        <v>0.31938216898721394</v>
      </c>
      <c r="AL2333" t="str">
        <f>IF(tblSales[[#This Row],[Discount %]]&lt;=5,"0-5%",
IF(tblSales[[#This Row],[Discount %]]&lt;=10,"5-10%",
IF(tblSales[[#This Row],[Discount %]]&lt;=15,"10-15%",
IF(tblSales[[#This Row],[Discount %]]&lt;=20,"15-20%","20%+"))))</f>
        <v>0-5%</v>
      </c>
    </row>
    <row r="2334" spans="1:38">
      <c r="A2334" s="2" t="s">
        <v>4314</v>
      </c>
      <c r="B2334" s="11">
        <v>45569</v>
      </c>
      <c r="C2334" s="2" t="s">
        <v>2999</v>
      </c>
      <c r="D2334" s="2" t="s">
        <v>2124</v>
      </c>
      <c r="E2334" s="2" t="s">
        <v>1122</v>
      </c>
      <c r="F2334" s="2" t="s">
        <v>199</v>
      </c>
      <c r="G2334" s="2">
        <v>4</v>
      </c>
      <c r="H2334" s="2">
        <v>966.73</v>
      </c>
      <c r="I2334" s="2">
        <v>15</v>
      </c>
      <c r="J2334" s="2">
        <v>580.04</v>
      </c>
      <c r="K2334" s="2">
        <v>5</v>
      </c>
      <c r="L2334" s="2">
        <v>164.34</v>
      </c>
      <c r="M2334" s="2">
        <v>3451.22</v>
      </c>
      <c r="N2334" s="2">
        <v>2563.04</v>
      </c>
      <c r="O2334" s="2">
        <f t="shared" si="89"/>
        <v>723.8399999999998</v>
      </c>
      <c r="P2334" s="2" t="s">
        <v>29</v>
      </c>
      <c r="Q2334" s="2" t="str">
        <f t="shared" si="90"/>
        <v>Debit Card</v>
      </c>
      <c r="R2334" s="2" t="s">
        <v>20</v>
      </c>
      <c r="S2334" s="2" t="s">
        <v>56</v>
      </c>
      <c r="T2334" s="2" t="s">
        <v>514</v>
      </c>
      <c r="U2334" s="2" t="s">
        <v>59</v>
      </c>
      <c r="V2334" t="str">
        <f>TEXT(tblSales[[#This Row],[Invoice Date]],"mmm")</f>
        <v>Oct</v>
      </c>
      <c r="W2334">
        <f>MONTH(tblSales[[#This Row],[Invoice Date]])</f>
        <v>10</v>
      </c>
      <c r="X2334">
        <f>YEAR(tblSales[[#This Row],[Invoice Date]])</f>
        <v>2024</v>
      </c>
      <c r="Y2334" t="str">
        <f>TEXT(tblSales[[#This Row],[Invoice Date]],"mmm-yyyy")</f>
        <v>Oct-2024</v>
      </c>
      <c r="Z2334" t="str">
        <f>_xlfn.XLOOKUP(tblSales[[#This Row],[Product_ID]],Products!$A:$A,Products!$C:$C,"Women Dresses")</f>
        <v>Men Trousers</v>
      </c>
      <c r="AA2334" t="str">
        <f>_xlfn.XLOOKUP(tblSales[[#This Row],[Product_ID]],Products!$A:$A,Products!$D:$D,"Unknown")</f>
        <v>Cargo</v>
      </c>
      <c r="AB2334" t="str">
        <f>_xlfn.XLOOKUP(tblSales[[#This Row],[Product_ID]],Products!$A:$A,Products!$E:$E,"Unknown")</f>
        <v>Titan</v>
      </c>
      <c r="AC2334" t="str">
        <f>_xlfn.XLOOKUP(tblSales[[#This Row],[Store_ID]],Stores!$A:$A,Stores!$B:$B,"Unknown")</f>
        <v>TrendMart Chennai Standard</v>
      </c>
      <c r="AD2334" t="str">
        <f>_xlfn.XLOOKUP(tblSales[[#This Row],[Store_ID]],Stores!$A:$A,Stores!$E:$E,"Unknown")</f>
        <v>South Zone 1</v>
      </c>
      <c r="AE2334" t="str">
        <f>_xlfn.XLOOKUP(tblSales[[#This Row],[Customer_ID]],Customers!$A:$A,Customers!$B:$B,"Unknown")</f>
        <v>Dhruv Subramaniam</v>
      </c>
      <c r="AF2334" t="str">
        <f>_xlfn.XLOOKUP(tblSales[[#This Row],[Customer_ID]],Customers!$A:$A,Customers!$J:$J,"Unknown")</f>
        <v>Gold</v>
      </c>
      <c r="AG2334" t="str">
        <f>_xlfn.XLOOKUP(tblSales[[#This Row],[Employee_ID]],Employees!$A:$A,Employees!$B:$B,"Unknown")</f>
        <v>Anusuya Subramaniam</v>
      </c>
      <c r="AH2334">
        <f>IF(MONTH(tblSales[[#This Row],[Invoice Date]])&gt;=4,MONTH(tblSales[[#This Row],[Invoice Date]]),MONTH(tblSales[[#This Row],[Invoice Date]])+12)</f>
        <v>10</v>
      </c>
      <c r="AI2334" s="8">
        <f>DATE(YEAR(tblSales[[#This Row],[Invoice Date]]),MONTH(tblSales[[#This Row],[Invoice Date]]),1)</f>
        <v>45566</v>
      </c>
      <c r="AJ2334" t="str">
        <f>_xlfn.XLOOKUP(tblSales[[#This Row],[Product_ID]],Products!$A:$A,Products!$B:$B,"Unknown")</f>
        <v>Titan Cargo Pink</v>
      </c>
      <c r="AK2334" s="9">
        <f>IFERROR(tblSales[[#This Row],[Profit]]/tblSales[[#This Row],[Sales Amount]],0)</f>
        <v>0.20973452865943054</v>
      </c>
      <c r="AL2334" t="str">
        <f>IF(tblSales[[#This Row],[Discount %]]&lt;=5,"0-5%",
IF(tblSales[[#This Row],[Discount %]]&lt;=10,"5-10%",
IF(tblSales[[#This Row],[Discount %]]&lt;=15,"10-15%",
IF(tblSales[[#This Row],[Discount %]]&lt;=20,"15-20%","20%+"))))</f>
        <v>10-15%</v>
      </c>
    </row>
    <row r="2335" spans="1:38">
      <c r="A2335" s="2" t="s">
        <v>4315</v>
      </c>
      <c r="B2335" s="11">
        <v>45717</v>
      </c>
      <c r="C2335" s="2" t="s">
        <v>633</v>
      </c>
      <c r="D2335" s="2" t="s">
        <v>994</v>
      </c>
      <c r="E2335" s="2" t="s">
        <v>1636</v>
      </c>
      <c r="F2335" s="2" t="s">
        <v>244</v>
      </c>
      <c r="G2335" s="2">
        <v>3</v>
      </c>
      <c r="H2335" s="2">
        <v>654.04</v>
      </c>
      <c r="I2335" s="2">
        <v>15</v>
      </c>
      <c r="J2335" s="2">
        <v>294.32</v>
      </c>
      <c r="K2335" s="2">
        <v>5</v>
      </c>
      <c r="L2335" s="2">
        <v>83.39</v>
      </c>
      <c r="M2335" s="2">
        <v>1751.19</v>
      </c>
      <c r="N2335" s="2">
        <v>1005.45</v>
      </c>
      <c r="O2335" s="2">
        <f t="shared" si="89"/>
        <v>662.35</v>
      </c>
      <c r="P2335" s="2" t="s">
        <v>29</v>
      </c>
      <c r="Q2335" s="2" t="str">
        <f t="shared" si="90"/>
        <v>Debit Card</v>
      </c>
      <c r="R2335" s="2" t="s">
        <v>21</v>
      </c>
      <c r="S2335" s="2" t="s">
        <v>56</v>
      </c>
      <c r="T2335" s="2" t="s">
        <v>3193</v>
      </c>
      <c r="U2335" s="2" t="s">
        <v>60</v>
      </c>
      <c r="V2335" t="str">
        <f>TEXT(tblSales[[#This Row],[Invoice Date]],"mmm")</f>
        <v>Mar</v>
      </c>
      <c r="W2335">
        <f>MONTH(tblSales[[#This Row],[Invoice Date]])</f>
        <v>3</v>
      </c>
      <c r="X2335">
        <f>YEAR(tblSales[[#This Row],[Invoice Date]])</f>
        <v>2025</v>
      </c>
      <c r="Y2335" t="str">
        <f>TEXT(tblSales[[#This Row],[Invoice Date]],"mmm-yyyy")</f>
        <v>Mar-2025</v>
      </c>
      <c r="Z2335" t="str">
        <f>_xlfn.XLOOKUP(tblSales[[#This Row],[Product_ID]],Products!$A:$A,Products!$C:$C,"Women Dresses")</f>
        <v>Men T-Shirts</v>
      </c>
      <c r="AA2335" t="str">
        <f>_xlfn.XLOOKUP(tblSales[[#This Row],[Product_ID]],Products!$A:$A,Products!$D:$D,"Unknown")</f>
        <v>Round Neck</v>
      </c>
      <c r="AB2335" t="str">
        <f>_xlfn.XLOOKUP(tblSales[[#This Row],[Product_ID]],Products!$A:$A,Products!$E:$E,"Unknown")</f>
        <v>Mufti</v>
      </c>
      <c r="AC2335" t="str">
        <f>_xlfn.XLOOKUP(tblSales[[#This Row],[Store_ID]],Stores!$A:$A,Stores!$B:$B,"Unknown")</f>
        <v>TrendMart Warangal Standard</v>
      </c>
      <c r="AD2335" t="str">
        <f>_xlfn.XLOOKUP(tblSales[[#This Row],[Store_ID]],Stores!$A:$A,Stores!$E:$E,"Unknown")</f>
        <v>South Zone 2</v>
      </c>
      <c r="AE2335" t="str">
        <f>_xlfn.XLOOKUP(tblSales[[#This Row],[Customer_ID]],Customers!$A:$A,Customers!$B:$B,"Unknown")</f>
        <v>Baskar Ramachandran</v>
      </c>
      <c r="AF2335" t="str">
        <f>_xlfn.XLOOKUP(tblSales[[#This Row],[Customer_ID]],Customers!$A:$A,Customers!$J:$J,"Unknown")</f>
        <v>Gold</v>
      </c>
      <c r="AG2335" t="str">
        <f>_xlfn.XLOOKUP(tblSales[[#This Row],[Employee_ID]],Employees!$A:$A,Employees!$B:$B,"Unknown")</f>
        <v>Ganapathy Naidu</v>
      </c>
      <c r="AH2335">
        <f>IF(MONTH(tblSales[[#This Row],[Invoice Date]])&gt;=4,MONTH(tblSales[[#This Row],[Invoice Date]]),MONTH(tblSales[[#This Row],[Invoice Date]])+12)</f>
        <v>15</v>
      </c>
      <c r="AI2335" s="8">
        <f>DATE(YEAR(tblSales[[#This Row],[Invoice Date]]),MONTH(tblSales[[#This Row],[Invoice Date]]),1)</f>
        <v>45717</v>
      </c>
      <c r="AJ2335" t="str">
        <f>_xlfn.XLOOKUP(tblSales[[#This Row],[Product_ID]],Products!$A:$A,Products!$B:$B,"Unknown")</f>
        <v>Mufti Round Neck Olive</v>
      </c>
      <c r="AK2335" s="9">
        <f>IFERROR(tblSales[[#This Row],[Profit]]/tblSales[[#This Row],[Sales Amount]],0)</f>
        <v>0.37822851889286713</v>
      </c>
      <c r="AL2335" t="str">
        <f>IF(tblSales[[#This Row],[Discount %]]&lt;=5,"0-5%",
IF(tblSales[[#This Row],[Discount %]]&lt;=10,"5-10%",
IF(tblSales[[#This Row],[Discount %]]&lt;=15,"10-15%",
IF(tblSales[[#This Row],[Discount %]]&lt;=20,"15-20%","20%+"))))</f>
        <v>10-15%</v>
      </c>
    </row>
    <row r="2336" spans="1:38">
      <c r="A2336" s="2" t="s">
        <v>4316</v>
      </c>
      <c r="B2336" s="11">
        <v>45509</v>
      </c>
      <c r="C2336" s="2" t="s">
        <v>2597</v>
      </c>
      <c r="D2336" s="2" t="s">
        <v>1030</v>
      </c>
      <c r="E2336" s="2" t="s">
        <v>1018</v>
      </c>
      <c r="F2336" s="2" t="s">
        <v>110</v>
      </c>
      <c r="G2336" s="2">
        <v>1</v>
      </c>
      <c r="H2336" s="2">
        <v>1437.9</v>
      </c>
      <c r="I2336" s="2">
        <v>0</v>
      </c>
      <c r="J2336" s="2">
        <v>0</v>
      </c>
      <c r="K2336" s="2">
        <v>12</v>
      </c>
      <c r="L2336" s="2">
        <v>172.55</v>
      </c>
      <c r="M2336" s="2">
        <v>1610.45</v>
      </c>
      <c r="N2336" s="2">
        <v>914.35</v>
      </c>
      <c r="O2336" s="2">
        <f t="shared" si="89"/>
        <v>523.54999999999995</v>
      </c>
      <c r="P2336" s="2" t="s">
        <v>29</v>
      </c>
      <c r="Q2336" s="2" t="str">
        <f t="shared" si="90"/>
        <v>Debit Card</v>
      </c>
      <c r="R2336" s="2" t="s">
        <v>20</v>
      </c>
      <c r="S2336" s="2" t="s">
        <v>56</v>
      </c>
      <c r="T2336" s="2" t="s">
        <v>626</v>
      </c>
      <c r="U2336" s="2" t="s">
        <v>59</v>
      </c>
      <c r="V2336" t="str">
        <f>TEXT(tblSales[[#This Row],[Invoice Date]],"mmm")</f>
        <v>Aug</v>
      </c>
      <c r="W2336">
        <f>MONTH(tblSales[[#This Row],[Invoice Date]])</f>
        <v>8</v>
      </c>
      <c r="X2336">
        <f>YEAR(tblSales[[#This Row],[Invoice Date]])</f>
        <v>2024</v>
      </c>
      <c r="Y2336" t="str">
        <f>TEXT(tblSales[[#This Row],[Invoice Date]],"mmm-yyyy")</f>
        <v>Aug-2024</v>
      </c>
      <c r="Z2336" t="str">
        <f>_xlfn.XLOOKUP(tblSales[[#This Row],[Product_ID]],Products!$A:$A,Products!$C:$C,"Women Dresses")</f>
        <v>Winter Wear</v>
      </c>
      <c r="AA2336" t="str">
        <f>_xlfn.XLOOKUP(tblSales[[#This Row],[Product_ID]],Products!$A:$A,Products!$D:$D,"Unknown")</f>
        <v>Jacket</v>
      </c>
      <c r="AB2336" t="str">
        <f>_xlfn.XLOOKUP(tblSales[[#This Row],[Product_ID]],Products!$A:$A,Products!$E:$E,"Unknown")</f>
        <v>Max Fashion</v>
      </c>
      <c r="AC2336" t="str">
        <f>_xlfn.XLOOKUP(tblSales[[#This Row],[Store_ID]],Stores!$A:$A,Stores!$B:$B,"Unknown")</f>
        <v>TrendMart Tumakuru High Street</v>
      </c>
      <c r="AD2336" t="str">
        <f>_xlfn.XLOOKUP(tblSales[[#This Row],[Store_ID]],Stores!$A:$A,Stores!$E:$E,"Unknown")</f>
        <v>South Zone 2</v>
      </c>
      <c r="AE2336" t="str">
        <f>_xlfn.XLOOKUP(tblSales[[#This Row],[Customer_ID]],Customers!$A:$A,Customers!$B:$B,"Unknown")</f>
        <v>Elango Sharma</v>
      </c>
      <c r="AF2336" t="str">
        <f>_xlfn.XLOOKUP(tblSales[[#This Row],[Customer_ID]],Customers!$A:$A,Customers!$J:$J,"Unknown")</f>
        <v>Silver</v>
      </c>
      <c r="AG2336" t="str">
        <f>_xlfn.XLOOKUP(tblSales[[#This Row],[Employee_ID]],Employees!$A:$A,Employees!$B:$B,"Unknown")</f>
        <v>Jyothi Prasad</v>
      </c>
      <c r="AH2336">
        <f>IF(MONTH(tblSales[[#This Row],[Invoice Date]])&gt;=4,MONTH(tblSales[[#This Row],[Invoice Date]]),MONTH(tblSales[[#This Row],[Invoice Date]])+12)</f>
        <v>8</v>
      </c>
      <c r="AI2336" s="8">
        <f>DATE(YEAR(tblSales[[#This Row],[Invoice Date]]),MONTH(tblSales[[#This Row],[Invoice Date]]),1)</f>
        <v>45505</v>
      </c>
      <c r="AJ2336" t="str">
        <f>_xlfn.XLOOKUP(tblSales[[#This Row],[Product_ID]],Products!$A:$A,Products!$B:$B,"Unknown")</f>
        <v>Max Fashion Jacket Wine</v>
      </c>
      <c r="AK2336" s="9">
        <f>IFERROR(tblSales[[#This Row],[Profit]]/tblSales[[#This Row],[Sales Amount]],0)</f>
        <v>0.32509547021018964</v>
      </c>
      <c r="AL2336" t="str">
        <f>IF(tblSales[[#This Row],[Discount %]]&lt;=5,"0-5%",
IF(tblSales[[#This Row],[Discount %]]&lt;=10,"5-10%",
IF(tblSales[[#This Row],[Discount %]]&lt;=15,"10-15%",
IF(tblSales[[#This Row],[Discount %]]&lt;=20,"15-20%","20%+"))))</f>
        <v>0-5%</v>
      </c>
    </row>
    <row r="2337" spans="1:38">
      <c r="A2337" s="2" t="s">
        <v>4317</v>
      </c>
      <c r="B2337" s="11">
        <v>45673</v>
      </c>
      <c r="C2337" s="2" t="s">
        <v>3144</v>
      </c>
      <c r="D2337" s="2" t="s">
        <v>170</v>
      </c>
      <c r="E2337" s="2" t="s">
        <v>551</v>
      </c>
      <c r="F2337" s="2" t="s">
        <v>238</v>
      </c>
      <c r="G2337" s="2">
        <v>3</v>
      </c>
      <c r="H2337" s="2">
        <v>1471.63</v>
      </c>
      <c r="I2337" s="2">
        <v>0</v>
      </c>
      <c r="J2337" s="2">
        <v>0</v>
      </c>
      <c r="K2337" s="2">
        <v>12</v>
      </c>
      <c r="L2337" s="2">
        <v>529.79</v>
      </c>
      <c r="M2337" s="2">
        <v>4944.68</v>
      </c>
      <c r="N2337" s="2">
        <v>2838.9</v>
      </c>
      <c r="O2337" s="2">
        <f t="shared" si="89"/>
        <v>1575.9900000000002</v>
      </c>
      <c r="P2337" s="2" t="s">
        <v>28</v>
      </c>
      <c r="Q2337" s="2" t="str">
        <f t="shared" si="90"/>
        <v>Credit Card</v>
      </c>
      <c r="R2337" s="2" t="s">
        <v>20</v>
      </c>
      <c r="S2337" s="2" t="s">
        <v>56</v>
      </c>
      <c r="T2337" s="2" t="s">
        <v>1937</v>
      </c>
      <c r="U2337" s="2" t="s">
        <v>59</v>
      </c>
      <c r="V2337" t="str">
        <f>TEXT(tblSales[[#This Row],[Invoice Date]],"mmm")</f>
        <v>Jan</v>
      </c>
      <c r="W2337">
        <f>MONTH(tblSales[[#This Row],[Invoice Date]])</f>
        <v>1</v>
      </c>
      <c r="X2337">
        <f>YEAR(tblSales[[#This Row],[Invoice Date]])</f>
        <v>2025</v>
      </c>
      <c r="Y2337" t="str">
        <f>TEXT(tblSales[[#This Row],[Invoice Date]],"mmm-yyyy")</f>
        <v>Jan-2025</v>
      </c>
      <c r="Z2337" t="str">
        <f>_xlfn.XLOOKUP(tblSales[[#This Row],[Product_ID]],Products!$A:$A,Products!$C:$C,"Women Dresses")</f>
        <v>Watches</v>
      </c>
      <c r="AA2337" t="str">
        <f>_xlfn.XLOOKUP(tblSales[[#This Row],[Product_ID]],Products!$A:$A,Products!$D:$D,"Unknown")</f>
        <v>Smart Watch</v>
      </c>
      <c r="AB2337" t="str">
        <f>_xlfn.XLOOKUP(tblSales[[#This Row],[Product_ID]],Products!$A:$A,Products!$E:$E,"Unknown")</f>
        <v>Wrangler</v>
      </c>
      <c r="AC2337" t="str">
        <f>_xlfn.XLOOKUP(tblSales[[#This Row],[Store_ID]],Stores!$A:$A,Stores!$B:$B,"Unknown")</f>
        <v>TrendMart Thiruvananthapuram Standard</v>
      </c>
      <c r="AD2337" t="str">
        <f>_xlfn.XLOOKUP(tblSales[[#This Row],[Store_ID]],Stores!$A:$A,Stores!$E:$E,"Unknown")</f>
        <v>South Zone 1</v>
      </c>
      <c r="AE2337" t="str">
        <f>_xlfn.XLOOKUP(tblSales[[#This Row],[Customer_ID]],Customers!$A:$A,Customers!$B:$B,"Unknown")</f>
        <v>Pranav Sundaram</v>
      </c>
      <c r="AF2337" t="str">
        <f>_xlfn.XLOOKUP(tblSales[[#This Row],[Customer_ID]],Customers!$A:$A,Customers!$J:$J,"Unknown")</f>
        <v>Regular</v>
      </c>
      <c r="AG2337" t="str">
        <f>_xlfn.XLOOKUP(tblSales[[#This Row],[Employee_ID]],Employees!$A:$A,Employees!$B:$B,"Unknown")</f>
        <v>Dhruv Mishra</v>
      </c>
      <c r="AH2337">
        <f>IF(MONTH(tblSales[[#This Row],[Invoice Date]])&gt;=4,MONTH(tblSales[[#This Row],[Invoice Date]]),MONTH(tblSales[[#This Row],[Invoice Date]])+12)</f>
        <v>13</v>
      </c>
      <c r="AI2337" s="8">
        <f>DATE(YEAR(tblSales[[#This Row],[Invoice Date]]),MONTH(tblSales[[#This Row],[Invoice Date]]),1)</f>
        <v>45658</v>
      </c>
      <c r="AJ2337" t="str">
        <f>_xlfn.XLOOKUP(tblSales[[#This Row],[Product_ID]],Products!$A:$A,Products!$B:$B,"Unknown")</f>
        <v>Wrangler Smart Watch Navy Blue</v>
      </c>
      <c r="AK2337" s="9">
        <f>IFERROR(tblSales[[#This Row],[Profit]]/tblSales[[#This Row],[Sales Amount]],0)</f>
        <v>0.31872436638973606</v>
      </c>
      <c r="AL2337" t="str">
        <f>IF(tblSales[[#This Row],[Discount %]]&lt;=5,"0-5%",
IF(tblSales[[#This Row],[Discount %]]&lt;=10,"5-10%",
IF(tblSales[[#This Row],[Discount %]]&lt;=15,"10-15%",
IF(tblSales[[#This Row],[Discount %]]&lt;=20,"15-20%","20%+"))))</f>
        <v>0-5%</v>
      </c>
    </row>
    <row r="2338" spans="1:38">
      <c r="A2338" s="2" t="s">
        <v>4318</v>
      </c>
      <c r="B2338" s="11">
        <v>45479</v>
      </c>
      <c r="C2338" s="2" t="s">
        <v>4319</v>
      </c>
      <c r="D2338" s="2" t="s">
        <v>1156</v>
      </c>
      <c r="E2338" s="2" t="s">
        <v>91</v>
      </c>
      <c r="F2338" s="2" t="s">
        <v>475</v>
      </c>
      <c r="G2338" s="2">
        <v>1</v>
      </c>
      <c r="H2338" s="2">
        <v>754.22</v>
      </c>
      <c r="I2338" s="2">
        <v>20</v>
      </c>
      <c r="J2338" s="2">
        <v>150.84</v>
      </c>
      <c r="K2338" s="2">
        <v>5</v>
      </c>
      <c r="L2338" s="2">
        <v>30.17</v>
      </c>
      <c r="M2338" s="2">
        <v>633.54999999999995</v>
      </c>
      <c r="N2338" s="2">
        <v>414.5</v>
      </c>
      <c r="O2338" s="2">
        <f t="shared" si="89"/>
        <v>188.87999999999994</v>
      </c>
      <c r="P2338" s="2" t="s">
        <v>29</v>
      </c>
      <c r="Q2338" s="2" t="str">
        <f t="shared" si="90"/>
        <v>Debit Card</v>
      </c>
      <c r="R2338" s="2" t="s">
        <v>20</v>
      </c>
      <c r="S2338" s="2" t="s">
        <v>56</v>
      </c>
      <c r="T2338" s="2" t="s">
        <v>2319</v>
      </c>
      <c r="U2338" s="2" t="s">
        <v>60</v>
      </c>
      <c r="V2338" t="str">
        <f>TEXT(tblSales[[#This Row],[Invoice Date]],"mmm")</f>
        <v>Jul</v>
      </c>
      <c r="W2338">
        <f>MONTH(tblSales[[#This Row],[Invoice Date]])</f>
        <v>7</v>
      </c>
      <c r="X2338">
        <f>YEAR(tblSales[[#This Row],[Invoice Date]])</f>
        <v>2024</v>
      </c>
      <c r="Y2338" t="str">
        <f>TEXT(tblSales[[#This Row],[Invoice Date]],"mmm-yyyy")</f>
        <v>Jul-2024</v>
      </c>
      <c r="Z2338" t="str">
        <f>_xlfn.XLOOKUP(tblSales[[#This Row],[Product_ID]],Products!$A:$A,Products!$C:$C,"Women Dresses")</f>
        <v>Accessories</v>
      </c>
      <c r="AA2338" t="str">
        <f>_xlfn.XLOOKUP(tblSales[[#This Row],[Product_ID]],Products!$A:$A,Products!$D:$D,"Unknown")</f>
        <v>Scarf</v>
      </c>
      <c r="AB2338" t="str">
        <f>_xlfn.XLOOKUP(tblSales[[#This Row],[Product_ID]],Products!$A:$A,Products!$E:$E,"Unknown")</f>
        <v>Pepe Jeans</v>
      </c>
      <c r="AC2338" t="str">
        <f>_xlfn.XLOOKUP(tblSales[[#This Row],[Store_ID]],Stores!$A:$A,Stores!$B:$B,"Unknown")</f>
        <v>TrendMart Vijayawada High Street</v>
      </c>
      <c r="AD2338" t="str">
        <f>_xlfn.XLOOKUP(tblSales[[#This Row],[Store_ID]],Stores!$A:$A,Stores!$E:$E,"Unknown")</f>
        <v>South Zone 3</v>
      </c>
      <c r="AE2338" t="str">
        <f>_xlfn.XLOOKUP(tblSales[[#This Row],[Customer_ID]],Customers!$A:$A,Customers!$B:$B,"Unknown")</f>
        <v>Tarun Shetty</v>
      </c>
      <c r="AF2338" t="str">
        <f>_xlfn.XLOOKUP(tblSales[[#This Row],[Customer_ID]],Customers!$A:$A,Customers!$J:$J,"Unknown")</f>
        <v>Regular</v>
      </c>
      <c r="AG2338" t="str">
        <f>_xlfn.XLOOKUP(tblSales[[#This Row],[Employee_ID]],Employees!$A:$A,Employees!$B:$B,"Unknown")</f>
        <v>Arjun Krishnan</v>
      </c>
      <c r="AH2338">
        <f>IF(MONTH(tblSales[[#This Row],[Invoice Date]])&gt;=4,MONTH(tblSales[[#This Row],[Invoice Date]]),MONTH(tblSales[[#This Row],[Invoice Date]])+12)</f>
        <v>7</v>
      </c>
      <c r="AI2338" s="8">
        <f>DATE(YEAR(tblSales[[#This Row],[Invoice Date]]),MONTH(tblSales[[#This Row],[Invoice Date]]),1)</f>
        <v>45474</v>
      </c>
      <c r="AJ2338" t="str">
        <f>_xlfn.XLOOKUP(tblSales[[#This Row],[Product_ID]],Products!$A:$A,Products!$B:$B,"Unknown")</f>
        <v>Pepe Jeans Scarf Cream</v>
      </c>
      <c r="AK2338" s="9">
        <f>IFERROR(tblSales[[#This Row],[Profit]]/tblSales[[#This Row],[Sales Amount]],0)</f>
        <v>0.29812958724646826</v>
      </c>
      <c r="AL2338" t="str">
        <f>IF(tblSales[[#This Row],[Discount %]]&lt;=5,"0-5%",
IF(tblSales[[#This Row],[Discount %]]&lt;=10,"5-10%",
IF(tblSales[[#This Row],[Discount %]]&lt;=15,"10-15%",
IF(tblSales[[#This Row],[Discount %]]&lt;=20,"15-20%","20%+"))))</f>
        <v>15-20%</v>
      </c>
    </row>
    <row r="2339" spans="1:38">
      <c r="A2339" s="2" t="s">
        <v>4320</v>
      </c>
      <c r="B2339" s="11">
        <v>45517</v>
      </c>
      <c r="C2339" s="2" t="s">
        <v>2185</v>
      </c>
      <c r="D2339" s="2" t="s">
        <v>1475</v>
      </c>
      <c r="E2339" s="2" t="s">
        <v>746</v>
      </c>
      <c r="F2339" s="2" t="s">
        <v>475</v>
      </c>
      <c r="G2339" s="2">
        <v>3</v>
      </c>
      <c r="H2339" s="2">
        <v>4360.95</v>
      </c>
      <c r="I2339" s="2">
        <v>30</v>
      </c>
      <c r="J2339" s="2">
        <v>3924.86</v>
      </c>
      <c r="K2339" s="2">
        <v>12</v>
      </c>
      <c r="L2339" s="2">
        <v>1098.96</v>
      </c>
      <c r="M2339" s="2">
        <v>10256.950000000001</v>
      </c>
      <c r="N2339" s="2">
        <v>9709.7099999999991</v>
      </c>
      <c r="O2339" s="2">
        <f t="shared" si="89"/>
        <v>-551.71999999999844</v>
      </c>
      <c r="P2339" s="2" t="s">
        <v>28</v>
      </c>
      <c r="Q2339" s="2" t="str">
        <f t="shared" si="90"/>
        <v>Credit Card</v>
      </c>
      <c r="R2339" s="2" t="s">
        <v>20</v>
      </c>
      <c r="S2339" s="2" t="s">
        <v>56</v>
      </c>
      <c r="T2339" s="2" t="s">
        <v>1143</v>
      </c>
      <c r="U2339" s="2" t="s">
        <v>59</v>
      </c>
      <c r="V2339" t="str">
        <f>TEXT(tblSales[[#This Row],[Invoice Date]],"mmm")</f>
        <v>Aug</v>
      </c>
      <c r="W2339">
        <f>MONTH(tblSales[[#This Row],[Invoice Date]])</f>
        <v>8</v>
      </c>
      <c r="X2339">
        <f>YEAR(tblSales[[#This Row],[Invoice Date]])</f>
        <v>2024</v>
      </c>
      <c r="Y2339" t="str">
        <f>TEXT(tblSales[[#This Row],[Invoice Date]],"mmm-yyyy")</f>
        <v>Aug-2024</v>
      </c>
      <c r="Z2339" t="str">
        <f>_xlfn.XLOOKUP(tblSales[[#This Row],[Product_ID]],Products!$A:$A,Products!$C:$C,"Women Dresses")</f>
        <v>Women Sarees</v>
      </c>
      <c r="AA2339" t="str">
        <f>_xlfn.XLOOKUP(tblSales[[#This Row],[Product_ID]],Products!$A:$A,Products!$D:$D,"Unknown")</f>
        <v>Silk Saree</v>
      </c>
      <c r="AB2339" t="str">
        <f>_xlfn.XLOOKUP(tblSales[[#This Row],[Product_ID]],Products!$A:$A,Products!$E:$E,"Unknown")</f>
        <v>Pepe Jeans</v>
      </c>
      <c r="AC2339" t="str">
        <f>_xlfn.XLOOKUP(tblSales[[#This Row],[Store_ID]],Stores!$A:$A,Stores!$B:$B,"Unknown")</f>
        <v>TrendMart Guntur Standard</v>
      </c>
      <c r="AD2339" t="str">
        <f>_xlfn.XLOOKUP(tblSales[[#This Row],[Store_ID]],Stores!$A:$A,Stores!$E:$E,"Unknown")</f>
        <v>South Zone 3</v>
      </c>
      <c r="AE2339" t="str">
        <f>_xlfn.XLOOKUP(tblSales[[#This Row],[Customer_ID]],Customers!$A:$A,Customers!$B:$B,"Unknown")</f>
        <v>Gauri Gowda</v>
      </c>
      <c r="AF2339" t="str">
        <f>_xlfn.XLOOKUP(tblSales[[#This Row],[Customer_ID]],Customers!$A:$A,Customers!$J:$J,"Unknown")</f>
        <v>Silver</v>
      </c>
      <c r="AG2339" t="str">
        <f>_xlfn.XLOOKUP(tblSales[[#This Row],[Employee_ID]],Employees!$A:$A,Employees!$B:$B,"Unknown")</f>
        <v>Arjun Krishnan</v>
      </c>
      <c r="AH2339">
        <f>IF(MONTH(tblSales[[#This Row],[Invoice Date]])&gt;=4,MONTH(tblSales[[#This Row],[Invoice Date]]),MONTH(tblSales[[#This Row],[Invoice Date]])+12)</f>
        <v>8</v>
      </c>
      <c r="AI2339" s="8">
        <f>DATE(YEAR(tblSales[[#This Row],[Invoice Date]]),MONTH(tblSales[[#This Row],[Invoice Date]]),1)</f>
        <v>45505</v>
      </c>
      <c r="AJ2339" t="str">
        <f>_xlfn.XLOOKUP(tblSales[[#This Row],[Product_ID]],Products!$A:$A,Products!$B:$B,"Unknown")</f>
        <v>Pepe Jeans Silk Saree Navy Blue</v>
      </c>
      <c r="AK2339" s="9">
        <f>IFERROR(tblSales[[#This Row],[Profit]]/tblSales[[#This Row],[Sales Amount]],0)</f>
        <v>-5.3789869308127507E-2</v>
      </c>
      <c r="AL2339" t="str">
        <f>IF(tblSales[[#This Row],[Discount %]]&lt;=5,"0-5%",
IF(tblSales[[#This Row],[Discount %]]&lt;=10,"5-10%",
IF(tblSales[[#This Row],[Discount %]]&lt;=15,"10-15%",
IF(tblSales[[#This Row],[Discount %]]&lt;=20,"15-20%","20%+"))))</f>
        <v>20%+</v>
      </c>
    </row>
    <row r="2340" spans="1:38">
      <c r="A2340" s="2" t="s">
        <v>4321</v>
      </c>
      <c r="B2340" s="11">
        <v>45514</v>
      </c>
      <c r="C2340" s="2" t="s">
        <v>1507</v>
      </c>
      <c r="D2340" s="2" t="s">
        <v>1545</v>
      </c>
      <c r="E2340" s="2" t="s">
        <v>1114</v>
      </c>
      <c r="F2340" s="2" t="s">
        <v>116</v>
      </c>
      <c r="G2340" s="2">
        <v>1</v>
      </c>
      <c r="H2340" s="2">
        <v>547.49</v>
      </c>
      <c r="I2340" s="2">
        <v>30</v>
      </c>
      <c r="J2340" s="2">
        <v>164.25</v>
      </c>
      <c r="K2340" s="2">
        <v>5</v>
      </c>
      <c r="L2340" s="2">
        <v>19.16</v>
      </c>
      <c r="M2340" s="2">
        <v>402.4</v>
      </c>
      <c r="N2340" s="2">
        <v>337.09</v>
      </c>
      <c r="O2340" s="2">
        <f t="shared" si="89"/>
        <v>46.150000000000006</v>
      </c>
      <c r="P2340" s="2" t="s">
        <v>32</v>
      </c>
      <c r="Q2340" s="2" t="str">
        <f t="shared" si="90"/>
        <v>UPI</v>
      </c>
      <c r="R2340" s="2" t="s">
        <v>20</v>
      </c>
      <c r="S2340" s="2" t="s">
        <v>56</v>
      </c>
      <c r="T2340" s="2" t="s">
        <v>369</v>
      </c>
      <c r="U2340" s="2" t="s">
        <v>60</v>
      </c>
      <c r="V2340" t="str">
        <f>TEXT(tblSales[[#This Row],[Invoice Date]],"mmm")</f>
        <v>Aug</v>
      </c>
      <c r="W2340">
        <f>MONTH(tblSales[[#This Row],[Invoice Date]])</f>
        <v>8</v>
      </c>
      <c r="X2340">
        <f>YEAR(tblSales[[#This Row],[Invoice Date]])</f>
        <v>2024</v>
      </c>
      <c r="Y2340" t="str">
        <f>TEXT(tblSales[[#This Row],[Invoice Date]],"mmm-yyyy")</f>
        <v>Aug-2024</v>
      </c>
      <c r="Z2340" t="str">
        <f>_xlfn.XLOOKUP(tblSales[[#This Row],[Product_ID]],Products!$A:$A,Products!$C:$C,"Women Dresses")</f>
        <v>Kids Wear</v>
      </c>
      <c r="AA2340" t="str">
        <f>_xlfn.XLOOKUP(tblSales[[#This Row],[Product_ID]],Products!$A:$A,Products!$D:$D,"Unknown")</f>
        <v>Girls Frock</v>
      </c>
      <c r="AB2340" t="str">
        <f>_xlfn.XLOOKUP(tblSales[[#This Row],[Product_ID]],Products!$A:$A,Products!$E:$E,"Unknown")</f>
        <v>Peter England</v>
      </c>
      <c r="AC2340" t="str">
        <f>_xlfn.XLOOKUP(tblSales[[#This Row],[Store_ID]],Stores!$A:$A,Stores!$B:$B,"Unknown")</f>
        <v>TrendMart Alappuzha Outlet</v>
      </c>
      <c r="AD2340" t="str">
        <f>_xlfn.XLOOKUP(tblSales[[#This Row],[Store_ID]],Stores!$A:$A,Stores!$E:$E,"Unknown")</f>
        <v>South Zone 1</v>
      </c>
      <c r="AE2340" t="str">
        <f>_xlfn.XLOOKUP(tblSales[[#This Row],[Customer_ID]],Customers!$A:$A,Customers!$B:$B,"Unknown")</f>
        <v>Uma Murthy</v>
      </c>
      <c r="AF2340" t="str">
        <f>_xlfn.XLOOKUP(tblSales[[#This Row],[Customer_ID]],Customers!$A:$A,Customers!$J:$J,"Unknown")</f>
        <v>Platinum</v>
      </c>
      <c r="AG2340" t="str">
        <f>_xlfn.XLOOKUP(tblSales[[#This Row],[Employee_ID]],Employees!$A:$A,Employees!$B:$B,"Unknown")</f>
        <v>Padma Gounder</v>
      </c>
      <c r="AH2340">
        <f>IF(MONTH(tblSales[[#This Row],[Invoice Date]])&gt;=4,MONTH(tblSales[[#This Row],[Invoice Date]]),MONTH(tblSales[[#This Row],[Invoice Date]])+12)</f>
        <v>8</v>
      </c>
      <c r="AI2340" s="8">
        <f>DATE(YEAR(tblSales[[#This Row],[Invoice Date]]),MONTH(tblSales[[#This Row],[Invoice Date]]),1)</f>
        <v>45505</v>
      </c>
      <c r="AJ2340" t="str">
        <f>_xlfn.XLOOKUP(tblSales[[#This Row],[Product_ID]],Products!$A:$A,Products!$B:$B,"Unknown")</f>
        <v>Peter England Girls Frock Black</v>
      </c>
      <c r="AK2340" s="9">
        <f>IFERROR(tblSales[[#This Row],[Profit]]/tblSales[[#This Row],[Sales Amount]],0)</f>
        <v>0.11468687872763421</v>
      </c>
      <c r="AL2340" t="str">
        <f>IF(tblSales[[#This Row],[Discount %]]&lt;=5,"0-5%",
IF(tblSales[[#This Row],[Discount %]]&lt;=10,"5-10%",
IF(tblSales[[#This Row],[Discount %]]&lt;=15,"10-15%",
IF(tblSales[[#This Row],[Discount %]]&lt;=20,"15-20%","20%+"))))</f>
        <v>20%+</v>
      </c>
    </row>
    <row r="2341" spans="1:38">
      <c r="A2341" s="2" t="s">
        <v>4322</v>
      </c>
      <c r="B2341" s="11">
        <v>45584</v>
      </c>
      <c r="C2341" s="2" t="s">
        <v>4323</v>
      </c>
      <c r="D2341" s="2" t="s">
        <v>887</v>
      </c>
      <c r="E2341" s="2" t="s">
        <v>866</v>
      </c>
      <c r="F2341" s="2" t="s">
        <v>562</v>
      </c>
      <c r="G2341" s="2">
        <v>1</v>
      </c>
      <c r="H2341" s="2">
        <v>1444.03</v>
      </c>
      <c r="I2341" s="2">
        <v>25</v>
      </c>
      <c r="J2341" s="2">
        <v>361.01</v>
      </c>
      <c r="K2341" s="2">
        <v>12</v>
      </c>
      <c r="L2341" s="2">
        <v>129.96</v>
      </c>
      <c r="M2341" s="2">
        <v>1212.98</v>
      </c>
      <c r="N2341" s="2">
        <v>861.8</v>
      </c>
      <c r="O2341" s="2">
        <f t="shared" si="89"/>
        <v>221.22000000000006</v>
      </c>
      <c r="P2341" s="2" t="s">
        <v>32</v>
      </c>
      <c r="Q2341" s="2" t="str">
        <f t="shared" si="90"/>
        <v>UPI</v>
      </c>
      <c r="R2341" s="2" t="s">
        <v>20</v>
      </c>
      <c r="S2341" s="2" t="s">
        <v>56</v>
      </c>
      <c r="T2341" s="2" t="s">
        <v>974</v>
      </c>
      <c r="U2341" s="2" t="s">
        <v>60</v>
      </c>
      <c r="V2341" t="str">
        <f>TEXT(tblSales[[#This Row],[Invoice Date]],"mmm")</f>
        <v>Oct</v>
      </c>
      <c r="W2341">
        <f>MONTH(tblSales[[#This Row],[Invoice Date]])</f>
        <v>10</v>
      </c>
      <c r="X2341">
        <f>YEAR(tblSales[[#This Row],[Invoice Date]])</f>
        <v>2024</v>
      </c>
      <c r="Y2341" t="str">
        <f>TEXT(tblSales[[#This Row],[Invoice Date]],"mmm-yyyy")</f>
        <v>Oct-2024</v>
      </c>
      <c r="Z2341" t="str">
        <f>_xlfn.XLOOKUP(tblSales[[#This Row],[Product_ID]],Products!$A:$A,Products!$C:$C,"Women Dresses")</f>
        <v>Men Shirts</v>
      </c>
      <c r="AA2341" t="str">
        <f>_xlfn.XLOOKUP(tblSales[[#This Row],[Product_ID]],Products!$A:$A,Products!$D:$D,"Unknown")</f>
        <v>Formal Shirt</v>
      </c>
      <c r="AB2341" t="str">
        <f>_xlfn.XLOOKUP(tblSales[[#This Row],[Product_ID]],Products!$A:$A,Products!$E:$E,"Unknown")</f>
        <v>Skechers</v>
      </c>
      <c r="AC2341" t="str">
        <f>_xlfn.XLOOKUP(tblSales[[#This Row],[Store_ID]],Stores!$A:$A,Stores!$B:$B,"Unknown")</f>
        <v>TrendMart Thiruvananthapuram High Street</v>
      </c>
      <c r="AD2341" t="str">
        <f>_xlfn.XLOOKUP(tblSales[[#This Row],[Store_ID]],Stores!$A:$A,Stores!$E:$E,"Unknown")</f>
        <v>South Zone 1</v>
      </c>
      <c r="AE2341" t="str">
        <f>_xlfn.XLOOKUP(tblSales[[#This Row],[Customer_ID]],Customers!$A:$A,Customers!$B:$B,"Unknown")</f>
        <v>Uma Naidu</v>
      </c>
      <c r="AF2341" t="str">
        <f>_xlfn.XLOOKUP(tblSales[[#This Row],[Customer_ID]],Customers!$A:$A,Customers!$J:$J,"Unknown")</f>
        <v>Regular</v>
      </c>
      <c r="AG2341" t="str">
        <f>_xlfn.XLOOKUP(tblSales[[#This Row],[Employee_ID]],Employees!$A:$A,Employees!$B:$B,"Unknown")</f>
        <v>Vikram Bhat</v>
      </c>
      <c r="AH2341">
        <f>IF(MONTH(tblSales[[#This Row],[Invoice Date]])&gt;=4,MONTH(tblSales[[#This Row],[Invoice Date]]),MONTH(tblSales[[#This Row],[Invoice Date]])+12)</f>
        <v>10</v>
      </c>
      <c r="AI2341" s="8">
        <f>DATE(YEAR(tblSales[[#This Row],[Invoice Date]]),MONTH(tblSales[[#This Row],[Invoice Date]]),1)</f>
        <v>45566</v>
      </c>
      <c r="AJ2341" t="str">
        <f>_xlfn.XLOOKUP(tblSales[[#This Row],[Product_ID]],Products!$A:$A,Products!$B:$B,"Unknown")</f>
        <v>Skechers Formal Shirt Brown</v>
      </c>
      <c r="AK2341" s="9">
        <f>IFERROR(tblSales[[#This Row],[Profit]]/tblSales[[#This Row],[Sales Amount]],0)</f>
        <v>0.1823772856930865</v>
      </c>
      <c r="AL2341" t="str">
        <f>IF(tblSales[[#This Row],[Discount %]]&lt;=5,"0-5%",
IF(tblSales[[#This Row],[Discount %]]&lt;=10,"5-10%",
IF(tblSales[[#This Row],[Discount %]]&lt;=15,"10-15%",
IF(tblSales[[#This Row],[Discount %]]&lt;=20,"15-20%","20%+"))))</f>
        <v>20%+</v>
      </c>
    </row>
    <row r="2342" spans="1:38">
      <c r="A2342" s="2" t="s">
        <v>4324</v>
      </c>
      <c r="B2342" s="11">
        <v>45604</v>
      </c>
      <c r="C2342" s="2" t="s">
        <v>327</v>
      </c>
      <c r="D2342" s="2" t="s">
        <v>1232</v>
      </c>
      <c r="E2342" s="2" t="s">
        <v>532</v>
      </c>
      <c r="F2342" s="2" t="s">
        <v>172</v>
      </c>
      <c r="G2342" s="2">
        <v>2</v>
      </c>
      <c r="H2342" s="2">
        <v>1127.2</v>
      </c>
      <c r="I2342" s="2">
        <v>20</v>
      </c>
      <c r="J2342" s="2">
        <v>450.88</v>
      </c>
      <c r="K2342" s="2">
        <v>12</v>
      </c>
      <c r="L2342" s="2">
        <v>216.42</v>
      </c>
      <c r="M2342" s="2">
        <v>2019.94</v>
      </c>
      <c r="N2342" s="2">
        <v>1509.46</v>
      </c>
      <c r="O2342" s="2">
        <f t="shared" si="89"/>
        <v>294.06000000000006</v>
      </c>
      <c r="P2342" s="2" t="s">
        <v>27</v>
      </c>
      <c r="Q2342" s="2" t="str">
        <f t="shared" si="90"/>
        <v>Cash</v>
      </c>
      <c r="R2342" s="2" t="s">
        <v>21</v>
      </c>
      <c r="S2342" s="2" t="s">
        <v>56</v>
      </c>
      <c r="T2342" s="2" t="s">
        <v>3957</v>
      </c>
      <c r="U2342" s="2" t="s">
        <v>59</v>
      </c>
      <c r="V2342" t="str">
        <f>TEXT(tblSales[[#This Row],[Invoice Date]],"mmm")</f>
        <v>Nov</v>
      </c>
      <c r="W2342">
        <f>MONTH(tblSales[[#This Row],[Invoice Date]])</f>
        <v>11</v>
      </c>
      <c r="X2342">
        <f>YEAR(tblSales[[#This Row],[Invoice Date]])</f>
        <v>2024</v>
      </c>
      <c r="Y2342" t="str">
        <f>TEXT(tblSales[[#This Row],[Invoice Date]],"mmm-yyyy")</f>
        <v>Nov-2024</v>
      </c>
      <c r="Z2342" t="str">
        <f>_xlfn.XLOOKUP(tblSales[[#This Row],[Product_ID]],Products!$A:$A,Products!$C:$C,"Women Dresses")</f>
        <v>Men Jeans</v>
      </c>
      <c r="AA2342" t="str">
        <f>_xlfn.XLOOKUP(tblSales[[#This Row],[Product_ID]],Products!$A:$A,Products!$D:$D,"Unknown")</f>
        <v>Straight Fit</v>
      </c>
      <c r="AB2342" t="str">
        <f>_xlfn.XLOOKUP(tblSales[[#This Row],[Product_ID]],Products!$A:$A,Products!$E:$E,"Unknown")</f>
        <v>Jack &amp; Jones</v>
      </c>
      <c r="AC2342" t="str">
        <f>_xlfn.XLOOKUP(tblSales[[#This Row],[Store_ID]],Stores!$A:$A,Stores!$B:$B,"Unknown")</f>
        <v>TrendMart Nizamabad Standard</v>
      </c>
      <c r="AD2342" t="str">
        <f>_xlfn.XLOOKUP(tblSales[[#This Row],[Store_ID]],Stores!$A:$A,Stores!$E:$E,"Unknown")</f>
        <v>South Zone 2</v>
      </c>
      <c r="AE2342" t="str">
        <f>_xlfn.XLOOKUP(tblSales[[#This Row],[Customer_ID]],Customers!$A:$A,Customers!$B:$B,"Unknown")</f>
        <v>Selvam Iyengar</v>
      </c>
      <c r="AF2342" t="str">
        <f>_xlfn.XLOOKUP(tblSales[[#This Row],[Customer_ID]],Customers!$A:$A,Customers!$J:$J,"Unknown")</f>
        <v>Platinum</v>
      </c>
      <c r="AG2342" t="str">
        <f>_xlfn.XLOOKUP(tblSales[[#This Row],[Employee_ID]],Employees!$A:$A,Employees!$B:$B,"Unknown")</f>
        <v>Eswar Prasad</v>
      </c>
      <c r="AH2342">
        <f>IF(MONTH(tblSales[[#This Row],[Invoice Date]])&gt;=4,MONTH(tblSales[[#This Row],[Invoice Date]]),MONTH(tblSales[[#This Row],[Invoice Date]])+12)</f>
        <v>11</v>
      </c>
      <c r="AI2342" s="8">
        <f>DATE(YEAR(tblSales[[#This Row],[Invoice Date]]),MONTH(tblSales[[#This Row],[Invoice Date]]),1)</f>
        <v>45597</v>
      </c>
      <c r="AJ2342" t="str">
        <f>_xlfn.XLOOKUP(tblSales[[#This Row],[Product_ID]],Products!$A:$A,Products!$B:$B,"Unknown")</f>
        <v>Jack &amp; Jones Straight Fit Maroon</v>
      </c>
      <c r="AK2342" s="9">
        <f>IFERROR(tblSales[[#This Row],[Profit]]/tblSales[[#This Row],[Sales Amount]],0)</f>
        <v>0.14557858154202602</v>
      </c>
      <c r="AL2342" t="str">
        <f>IF(tblSales[[#This Row],[Discount %]]&lt;=5,"0-5%",
IF(tblSales[[#This Row],[Discount %]]&lt;=10,"5-10%",
IF(tblSales[[#This Row],[Discount %]]&lt;=15,"10-15%",
IF(tblSales[[#This Row],[Discount %]]&lt;=20,"15-20%","20%+"))))</f>
        <v>15-20%</v>
      </c>
    </row>
    <row r="2343" spans="1:38">
      <c r="A2343" s="2" t="s">
        <v>4325</v>
      </c>
      <c r="B2343" s="11">
        <v>45604</v>
      </c>
      <c r="C2343" s="2" t="s">
        <v>1774</v>
      </c>
      <c r="D2343" s="2" t="s">
        <v>1264</v>
      </c>
      <c r="E2343" s="2" t="s">
        <v>480</v>
      </c>
      <c r="F2343" s="2" t="s">
        <v>92</v>
      </c>
      <c r="G2343" s="2">
        <v>4</v>
      </c>
      <c r="H2343" s="2">
        <v>1013.55</v>
      </c>
      <c r="I2343" s="2">
        <v>25</v>
      </c>
      <c r="J2343" s="2">
        <v>1013.55</v>
      </c>
      <c r="K2343" s="2">
        <v>12</v>
      </c>
      <c r="L2343" s="2">
        <v>364.88</v>
      </c>
      <c r="M2343" s="2">
        <v>3405.53</v>
      </c>
      <c r="N2343" s="2">
        <v>3068.44</v>
      </c>
      <c r="O2343" s="2">
        <f t="shared" si="89"/>
        <v>-27.78999999999985</v>
      </c>
      <c r="P2343" s="2" t="s">
        <v>28</v>
      </c>
      <c r="Q2343" s="2" t="str">
        <f t="shared" si="90"/>
        <v>Credit Card</v>
      </c>
      <c r="R2343" s="2" t="s">
        <v>20</v>
      </c>
      <c r="S2343" s="2" t="s">
        <v>56</v>
      </c>
      <c r="T2343" s="2" t="s">
        <v>2405</v>
      </c>
      <c r="U2343" s="2" t="s">
        <v>59</v>
      </c>
      <c r="V2343" t="str">
        <f>TEXT(tblSales[[#This Row],[Invoice Date]],"mmm")</f>
        <v>Nov</v>
      </c>
      <c r="W2343">
        <f>MONTH(tblSales[[#This Row],[Invoice Date]])</f>
        <v>11</v>
      </c>
      <c r="X2343">
        <f>YEAR(tblSales[[#This Row],[Invoice Date]])</f>
        <v>2024</v>
      </c>
      <c r="Y2343" t="str">
        <f>TEXT(tblSales[[#This Row],[Invoice Date]],"mmm-yyyy")</f>
        <v>Nov-2024</v>
      </c>
      <c r="Z2343" t="str">
        <f>_xlfn.XLOOKUP(tblSales[[#This Row],[Product_ID]],Products!$A:$A,Products!$C:$C,"Women Dresses")</f>
        <v>Women Kurtis</v>
      </c>
      <c r="AA2343" t="str">
        <f>_xlfn.XLOOKUP(tblSales[[#This Row],[Product_ID]],Products!$A:$A,Products!$D:$D,"Unknown")</f>
        <v>Anarkali Kurti</v>
      </c>
      <c r="AB2343" t="str">
        <f>_xlfn.XLOOKUP(tblSales[[#This Row],[Product_ID]],Products!$A:$A,Products!$E:$E,"Unknown")</f>
        <v>Louis Philippe</v>
      </c>
      <c r="AC2343" t="str">
        <f>_xlfn.XLOOKUP(tblSales[[#This Row],[Store_ID]],Stores!$A:$A,Stores!$B:$B,"Unknown")</f>
        <v>TrendMart Thrissur High Street</v>
      </c>
      <c r="AD2343" t="str">
        <f>_xlfn.XLOOKUP(tblSales[[#This Row],[Store_ID]],Stores!$A:$A,Stores!$E:$E,"Unknown")</f>
        <v>South Zone 1</v>
      </c>
      <c r="AE2343" t="str">
        <f>_xlfn.XLOOKUP(tblSales[[#This Row],[Customer_ID]],Customers!$A:$A,Customers!$B:$B,"Unknown")</f>
        <v>Tanvi Sundaram</v>
      </c>
      <c r="AF2343" t="str">
        <f>_xlfn.XLOOKUP(tblSales[[#This Row],[Customer_ID]],Customers!$A:$A,Customers!$J:$J,"Unknown")</f>
        <v>Regular</v>
      </c>
      <c r="AG2343" t="str">
        <f>_xlfn.XLOOKUP(tblSales[[#This Row],[Employee_ID]],Employees!$A:$A,Employees!$B:$B,"Unknown")</f>
        <v>Manoj Ramachandran</v>
      </c>
      <c r="AH2343">
        <f>IF(MONTH(tblSales[[#This Row],[Invoice Date]])&gt;=4,MONTH(tblSales[[#This Row],[Invoice Date]]),MONTH(tblSales[[#This Row],[Invoice Date]])+12)</f>
        <v>11</v>
      </c>
      <c r="AI2343" s="8">
        <f>DATE(YEAR(tblSales[[#This Row],[Invoice Date]]),MONTH(tblSales[[#This Row],[Invoice Date]]),1)</f>
        <v>45597</v>
      </c>
      <c r="AJ2343" t="str">
        <f>_xlfn.XLOOKUP(tblSales[[#This Row],[Product_ID]],Products!$A:$A,Products!$B:$B,"Unknown")</f>
        <v>Louis Philippe Anarkali Kurti Black</v>
      </c>
      <c r="AK2343" s="9">
        <f>IFERROR(tblSales[[#This Row],[Profit]]/tblSales[[#This Row],[Sales Amount]],0)</f>
        <v>-8.1602569937718507E-3</v>
      </c>
      <c r="AL2343" t="str">
        <f>IF(tblSales[[#This Row],[Discount %]]&lt;=5,"0-5%",
IF(tblSales[[#This Row],[Discount %]]&lt;=10,"5-10%",
IF(tblSales[[#This Row],[Discount %]]&lt;=15,"10-15%",
IF(tblSales[[#This Row],[Discount %]]&lt;=20,"15-20%","20%+"))))</f>
        <v>20%+</v>
      </c>
    </row>
    <row r="2344" spans="1:38">
      <c r="A2344" s="12" t="s">
        <v>4326</v>
      </c>
      <c r="B2344" s="13">
        <v>45502</v>
      </c>
      <c r="C2344" s="12" t="s">
        <v>1511</v>
      </c>
      <c r="D2344" s="12" t="s">
        <v>452</v>
      </c>
      <c r="E2344" s="12" t="s">
        <v>109</v>
      </c>
      <c r="F2344" s="12" t="s">
        <v>244</v>
      </c>
      <c r="G2344" s="12">
        <v>0</v>
      </c>
      <c r="H2344" s="12">
        <v>1163.42</v>
      </c>
      <c r="I2344" s="12">
        <v>20</v>
      </c>
      <c r="J2344" s="12">
        <v>0</v>
      </c>
      <c r="K2344" s="12">
        <v>12</v>
      </c>
      <c r="L2344" s="12">
        <v>0</v>
      </c>
      <c r="M2344" s="12">
        <v>0</v>
      </c>
      <c r="N2344" s="12">
        <v>0</v>
      </c>
      <c r="O2344" s="12">
        <v>0</v>
      </c>
      <c r="P2344" s="12" t="s">
        <v>32</v>
      </c>
      <c r="Q2344" s="12" t="str">
        <f t="shared" si="90"/>
        <v>UPI</v>
      </c>
      <c r="R2344" s="12" t="s">
        <v>21</v>
      </c>
      <c r="S2344" s="12" t="s">
        <v>56</v>
      </c>
      <c r="T2344" s="12" t="s">
        <v>2056</v>
      </c>
      <c r="U2344" s="12" t="s">
        <v>59</v>
      </c>
      <c r="V2344" t="str">
        <f>TEXT(tblSales[[#This Row],[Invoice Date]],"mmm")</f>
        <v>Jul</v>
      </c>
      <c r="W2344">
        <f>MONTH(tblSales[[#This Row],[Invoice Date]])</f>
        <v>7</v>
      </c>
      <c r="X2344">
        <f>YEAR(tblSales[[#This Row],[Invoice Date]])</f>
        <v>2024</v>
      </c>
      <c r="Y2344" t="str">
        <f>TEXT(tblSales[[#This Row],[Invoice Date]],"mmm-yyyy")</f>
        <v>Jul-2024</v>
      </c>
      <c r="Z2344" t="str">
        <f>_xlfn.XLOOKUP(tblSales[[#This Row],[Product_ID]],Products!$A:$A,Products!$C:$C,"Women Dresses")</f>
        <v>Sportswear</v>
      </c>
      <c r="AA2344" t="str">
        <f>_xlfn.XLOOKUP(tblSales[[#This Row],[Product_ID]],Products!$A:$A,Products!$D:$D,"Unknown")</f>
        <v>Sports T-Shirt</v>
      </c>
      <c r="AB2344" t="str">
        <f>_xlfn.XLOOKUP(tblSales[[#This Row],[Product_ID]],Products!$A:$A,Products!$E:$E,"Unknown")</f>
        <v>Liberty</v>
      </c>
      <c r="AC2344" t="str">
        <f>_xlfn.XLOOKUP(tblSales[[#This Row],[Store_ID]],Stores!$A:$A,Stores!$B:$B,"Unknown")</f>
        <v>TrendMart Vellore Standard</v>
      </c>
      <c r="AD2344" t="str">
        <f>_xlfn.XLOOKUP(tblSales[[#This Row],[Store_ID]],Stores!$A:$A,Stores!$E:$E,"Unknown")</f>
        <v>South Zone 1</v>
      </c>
      <c r="AE2344" t="str">
        <f>_xlfn.XLOOKUP(tblSales[[#This Row],[Customer_ID]],Customers!$A:$A,Customers!$B:$B,"Unknown")</f>
        <v>Eswar Varma</v>
      </c>
      <c r="AF2344" t="str">
        <f>_xlfn.XLOOKUP(tblSales[[#This Row],[Customer_ID]],Customers!$A:$A,Customers!$J:$J,"Unknown")</f>
        <v>Silver</v>
      </c>
      <c r="AG2344" t="str">
        <f>_xlfn.XLOOKUP(tblSales[[#This Row],[Employee_ID]],Employees!$A:$A,Employees!$B:$B,"Unknown")</f>
        <v>Ganapathy Naidu</v>
      </c>
      <c r="AH2344">
        <f>IF(MONTH(tblSales[[#This Row],[Invoice Date]])&gt;=4,MONTH(tblSales[[#This Row],[Invoice Date]]),MONTH(tblSales[[#This Row],[Invoice Date]])+12)</f>
        <v>7</v>
      </c>
      <c r="AI2344" s="8">
        <f>DATE(YEAR(tblSales[[#This Row],[Invoice Date]]),MONTH(tblSales[[#This Row],[Invoice Date]]),1)</f>
        <v>45474</v>
      </c>
      <c r="AJ2344" t="str">
        <f>_xlfn.XLOOKUP(tblSales[[#This Row],[Product_ID]],Products!$A:$A,Products!$B:$B,"Unknown")</f>
        <v>Liberty Sports T-Shirt Peach</v>
      </c>
      <c r="AK2344" s="9">
        <f>IFERROR(tblSales[[#This Row],[Profit]]/tblSales[[#This Row],[Sales Amount]],0)</f>
        <v>0</v>
      </c>
      <c r="AL2344" t="str">
        <f>IF(tblSales[[#This Row],[Discount %]]&lt;=5,"0-5%",
IF(tblSales[[#This Row],[Discount %]]&lt;=10,"5-10%",
IF(tblSales[[#This Row],[Discount %]]&lt;=15,"10-15%",
IF(tblSales[[#This Row],[Discount %]]&lt;=20,"15-20%","20%+"))))</f>
        <v>15-20%</v>
      </c>
    </row>
    <row r="2345" spans="1:38">
      <c r="A2345" s="2" t="s">
        <v>4327</v>
      </c>
      <c r="B2345" s="11">
        <v>45395</v>
      </c>
      <c r="C2345" s="2" t="s">
        <v>2986</v>
      </c>
      <c r="D2345" s="2" t="s">
        <v>2913</v>
      </c>
      <c r="E2345" s="2" t="s">
        <v>1412</v>
      </c>
      <c r="F2345" s="2" t="s">
        <v>324</v>
      </c>
      <c r="G2345" s="2">
        <v>1</v>
      </c>
      <c r="H2345" s="2">
        <v>497.5</v>
      </c>
      <c r="I2345" s="2">
        <v>30</v>
      </c>
      <c r="J2345" s="2">
        <v>149.25</v>
      </c>
      <c r="K2345" s="2">
        <v>5</v>
      </c>
      <c r="L2345" s="2">
        <v>17.41</v>
      </c>
      <c r="M2345" s="2">
        <v>365.66</v>
      </c>
      <c r="N2345" s="2">
        <v>367.86</v>
      </c>
      <c r="O2345" s="2">
        <f t="shared" ref="O2345:O2394" si="91">(M2345-N2345-L2345)</f>
        <v>-19.609999999999989</v>
      </c>
      <c r="P2345" s="2" t="s">
        <v>29</v>
      </c>
      <c r="Q2345" s="2" t="str">
        <f t="shared" si="90"/>
        <v>Debit Card</v>
      </c>
      <c r="R2345" s="2" t="s">
        <v>21</v>
      </c>
      <c r="S2345" s="2" t="s">
        <v>56</v>
      </c>
      <c r="T2345" s="2" t="s">
        <v>1717</v>
      </c>
      <c r="U2345" s="2" t="s">
        <v>60</v>
      </c>
      <c r="V2345" t="str">
        <f>TEXT(tblSales[[#This Row],[Invoice Date]],"mmm")</f>
        <v>Apr</v>
      </c>
      <c r="W2345">
        <f>MONTH(tblSales[[#This Row],[Invoice Date]])</f>
        <v>4</v>
      </c>
      <c r="X2345">
        <f>YEAR(tblSales[[#This Row],[Invoice Date]])</f>
        <v>2024</v>
      </c>
      <c r="Y2345" t="str">
        <f>TEXT(tblSales[[#This Row],[Invoice Date]],"mmm-yyyy")</f>
        <v>Apr-2024</v>
      </c>
      <c r="Z2345" t="str">
        <f>_xlfn.XLOOKUP(tblSales[[#This Row],[Product_ID]],Products!$A:$A,Products!$C:$C,"Women Dresses")</f>
        <v>Wallets</v>
      </c>
      <c r="AA2345" t="str">
        <f>_xlfn.XLOOKUP(tblSales[[#This Row],[Product_ID]],Products!$A:$A,Products!$D:$D,"Unknown")</f>
        <v>Card Holder</v>
      </c>
      <c r="AB2345" t="str">
        <f>_xlfn.XLOOKUP(tblSales[[#This Row],[Product_ID]],Products!$A:$A,Products!$E:$E,"Unknown")</f>
        <v>Biba</v>
      </c>
      <c r="AC2345" t="str">
        <f>_xlfn.XLOOKUP(tblSales[[#This Row],[Store_ID]],Stores!$A:$A,Stores!$B:$B,"Unknown")</f>
        <v>TrendMart Kozhikode Mall Kiosk</v>
      </c>
      <c r="AD2345" t="str">
        <f>_xlfn.XLOOKUP(tblSales[[#This Row],[Store_ID]],Stores!$A:$A,Stores!$E:$E,"Unknown")</f>
        <v>South Zone 1</v>
      </c>
      <c r="AE2345" t="str">
        <f>_xlfn.XLOOKUP(tblSales[[#This Row],[Customer_ID]],Customers!$A:$A,Customers!$B:$B,"Unknown")</f>
        <v>Lokesh Srinivasan</v>
      </c>
      <c r="AF2345" t="str">
        <f>_xlfn.XLOOKUP(tblSales[[#This Row],[Customer_ID]],Customers!$A:$A,Customers!$J:$J,"Unknown")</f>
        <v>Platinum</v>
      </c>
      <c r="AG2345" t="str">
        <f>_xlfn.XLOOKUP(tblSales[[#This Row],[Employee_ID]],Employees!$A:$A,Employees!$B:$B,"Unknown")</f>
        <v>Ganesh Iyengar</v>
      </c>
      <c r="AH2345">
        <f>IF(MONTH(tblSales[[#This Row],[Invoice Date]])&gt;=4,MONTH(tblSales[[#This Row],[Invoice Date]]),MONTH(tblSales[[#This Row],[Invoice Date]])+12)</f>
        <v>4</v>
      </c>
      <c r="AI2345" s="8">
        <f>DATE(YEAR(tblSales[[#This Row],[Invoice Date]]),MONTH(tblSales[[#This Row],[Invoice Date]]),1)</f>
        <v>45383</v>
      </c>
      <c r="AJ2345" t="str">
        <f>_xlfn.XLOOKUP(tblSales[[#This Row],[Product_ID]],Products!$A:$A,Products!$B:$B,"Unknown")</f>
        <v>Biba Card Holder Navy Blue</v>
      </c>
      <c r="AK2345" s="9">
        <f>IFERROR(tblSales[[#This Row],[Profit]]/tblSales[[#This Row],[Sales Amount]],0)</f>
        <v>-5.3629054312749516E-2</v>
      </c>
      <c r="AL2345" t="str">
        <f>IF(tblSales[[#This Row],[Discount %]]&lt;=5,"0-5%",
IF(tblSales[[#This Row],[Discount %]]&lt;=10,"5-10%",
IF(tblSales[[#This Row],[Discount %]]&lt;=15,"10-15%",
IF(tblSales[[#This Row],[Discount %]]&lt;=20,"15-20%","20%+"))))</f>
        <v>20%+</v>
      </c>
    </row>
    <row r="2346" spans="1:38">
      <c r="A2346" s="2" t="s">
        <v>4328</v>
      </c>
      <c r="B2346" s="11">
        <v>45451</v>
      </c>
      <c r="C2346" s="2" t="s">
        <v>4329</v>
      </c>
      <c r="D2346" s="2" t="s">
        <v>1208</v>
      </c>
      <c r="E2346" s="2" t="s">
        <v>301</v>
      </c>
      <c r="F2346" s="2" t="s">
        <v>523</v>
      </c>
      <c r="G2346" s="2">
        <v>3</v>
      </c>
      <c r="H2346" s="2">
        <v>813.56</v>
      </c>
      <c r="I2346" s="2">
        <v>25</v>
      </c>
      <c r="J2346" s="2">
        <v>610.16999999999996</v>
      </c>
      <c r="K2346" s="2">
        <v>5</v>
      </c>
      <c r="L2346" s="2">
        <v>91.53</v>
      </c>
      <c r="M2346" s="2">
        <v>1922.04</v>
      </c>
      <c r="N2346" s="2">
        <v>1911.81</v>
      </c>
      <c r="O2346" s="2">
        <f t="shared" si="91"/>
        <v>-81.299999999999983</v>
      </c>
      <c r="P2346" s="2" t="s">
        <v>32</v>
      </c>
      <c r="Q2346" s="2" t="str">
        <f t="shared" si="90"/>
        <v>UPI</v>
      </c>
      <c r="R2346" s="2" t="s">
        <v>21</v>
      </c>
      <c r="S2346" s="2" t="s">
        <v>56</v>
      </c>
      <c r="T2346" s="2" t="s">
        <v>764</v>
      </c>
      <c r="U2346" s="2" t="s">
        <v>60</v>
      </c>
      <c r="V2346" t="str">
        <f>TEXT(tblSales[[#This Row],[Invoice Date]],"mmm")</f>
        <v>Jun</v>
      </c>
      <c r="W2346">
        <f>MONTH(tblSales[[#This Row],[Invoice Date]])</f>
        <v>6</v>
      </c>
      <c r="X2346">
        <f>YEAR(tblSales[[#This Row],[Invoice Date]])</f>
        <v>2024</v>
      </c>
      <c r="Y2346" t="str">
        <f>TEXT(tblSales[[#This Row],[Invoice Date]],"mmm-yyyy")</f>
        <v>Jun-2024</v>
      </c>
      <c r="Z2346" t="str">
        <f>_xlfn.XLOOKUP(tblSales[[#This Row],[Product_ID]],Products!$A:$A,Products!$C:$C,"Women Dresses")</f>
        <v>Women Jeans</v>
      </c>
      <c r="AA2346" t="str">
        <f>_xlfn.XLOOKUP(tblSales[[#This Row],[Product_ID]],Products!$A:$A,Products!$D:$D,"Unknown")</f>
        <v>Skinny Fit</v>
      </c>
      <c r="AB2346" t="str">
        <f>_xlfn.XLOOKUP(tblSales[[#This Row],[Product_ID]],Products!$A:$A,Products!$E:$E,"Unknown")</f>
        <v>Biba</v>
      </c>
      <c r="AC2346" t="str">
        <f>_xlfn.XLOOKUP(tblSales[[#This Row],[Store_ID]],Stores!$A:$A,Stores!$B:$B,"Unknown")</f>
        <v>TrendMart Kochi Standard</v>
      </c>
      <c r="AD2346" t="str">
        <f>_xlfn.XLOOKUP(tblSales[[#This Row],[Store_ID]],Stores!$A:$A,Stores!$E:$E,"Unknown")</f>
        <v>South Zone 1</v>
      </c>
      <c r="AE2346" t="str">
        <f>_xlfn.XLOOKUP(tblSales[[#This Row],[Customer_ID]],Customers!$A:$A,Customers!$B:$B,"Unknown")</f>
        <v>Gauri Pillai</v>
      </c>
      <c r="AF2346" t="str">
        <f>_xlfn.XLOOKUP(tblSales[[#This Row],[Customer_ID]],Customers!$A:$A,Customers!$J:$J,"Unknown")</f>
        <v>Silver</v>
      </c>
      <c r="AG2346" t="str">
        <f>_xlfn.XLOOKUP(tblSales[[#This Row],[Employee_ID]],Employees!$A:$A,Employees!$B:$B,"Unknown")</f>
        <v>Vinod Hegde</v>
      </c>
      <c r="AH2346">
        <f>IF(MONTH(tblSales[[#This Row],[Invoice Date]])&gt;=4,MONTH(tblSales[[#This Row],[Invoice Date]]),MONTH(tblSales[[#This Row],[Invoice Date]])+12)</f>
        <v>6</v>
      </c>
      <c r="AI2346" s="8">
        <f>DATE(YEAR(tblSales[[#This Row],[Invoice Date]]),MONTH(tblSales[[#This Row],[Invoice Date]]),1)</f>
        <v>45444</v>
      </c>
      <c r="AJ2346" t="str">
        <f>_xlfn.XLOOKUP(tblSales[[#This Row],[Product_ID]],Products!$A:$A,Products!$B:$B,"Unknown")</f>
        <v>Biba Skinny Fit Brown</v>
      </c>
      <c r="AK2346" s="9">
        <f>IFERROR(tblSales[[#This Row],[Profit]]/tblSales[[#This Row],[Sales Amount]],0)</f>
        <v>-4.2298807517013162E-2</v>
      </c>
      <c r="AL2346" t="str">
        <f>IF(tblSales[[#This Row],[Discount %]]&lt;=5,"0-5%",
IF(tblSales[[#This Row],[Discount %]]&lt;=10,"5-10%",
IF(tblSales[[#This Row],[Discount %]]&lt;=15,"10-15%",
IF(tblSales[[#This Row],[Discount %]]&lt;=20,"15-20%","20%+"))))</f>
        <v>20%+</v>
      </c>
    </row>
    <row r="2347" spans="1:38">
      <c r="A2347" s="2" t="s">
        <v>4330</v>
      </c>
      <c r="B2347" s="11">
        <v>45513</v>
      </c>
      <c r="C2347" s="2" t="s">
        <v>2888</v>
      </c>
      <c r="D2347" s="2" t="s">
        <v>3119</v>
      </c>
      <c r="E2347" s="2" t="s">
        <v>611</v>
      </c>
      <c r="F2347" s="2" t="s">
        <v>204</v>
      </c>
      <c r="G2347" s="2">
        <v>1</v>
      </c>
      <c r="H2347" s="2">
        <v>1142.78</v>
      </c>
      <c r="I2347" s="2">
        <v>0</v>
      </c>
      <c r="J2347" s="2">
        <v>0</v>
      </c>
      <c r="K2347" s="2">
        <v>12</v>
      </c>
      <c r="L2347" s="2">
        <v>137.13</v>
      </c>
      <c r="M2347" s="2">
        <v>1279.9100000000001</v>
      </c>
      <c r="N2347" s="2">
        <v>871.26</v>
      </c>
      <c r="O2347" s="2">
        <f t="shared" si="91"/>
        <v>271.5200000000001</v>
      </c>
      <c r="P2347" s="2" t="s">
        <v>28</v>
      </c>
      <c r="Q2347" s="2" t="str">
        <f t="shared" si="90"/>
        <v>Credit Card</v>
      </c>
      <c r="R2347" s="2" t="s">
        <v>20</v>
      </c>
      <c r="S2347" s="2" t="s">
        <v>57</v>
      </c>
      <c r="T2347" s="2" t="s">
        <v>364</v>
      </c>
      <c r="U2347" s="2" t="s">
        <v>59</v>
      </c>
      <c r="V2347" t="str">
        <f>TEXT(tblSales[[#This Row],[Invoice Date]],"mmm")</f>
        <v>Aug</v>
      </c>
      <c r="W2347">
        <f>MONTH(tblSales[[#This Row],[Invoice Date]])</f>
        <v>8</v>
      </c>
      <c r="X2347">
        <f>YEAR(tblSales[[#This Row],[Invoice Date]])</f>
        <v>2024</v>
      </c>
      <c r="Y2347" t="str">
        <f>TEXT(tblSales[[#This Row],[Invoice Date]],"mmm-yyyy")</f>
        <v>Aug-2024</v>
      </c>
      <c r="Z2347" t="str">
        <f>_xlfn.XLOOKUP(tblSales[[#This Row],[Product_ID]],Products!$A:$A,Products!$C:$C,"Women Dresses")</f>
        <v>Men Trousers</v>
      </c>
      <c r="AA2347" t="str">
        <f>_xlfn.XLOOKUP(tblSales[[#This Row],[Product_ID]],Products!$A:$A,Products!$D:$D,"Unknown")</f>
        <v>Formal Trouser</v>
      </c>
      <c r="AB2347" t="str">
        <f>_xlfn.XLOOKUP(tblSales[[#This Row],[Product_ID]],Products!$A:$A,Products!$E:$E,"Unknown")</f>
        <v>Wrangler</v>
      </c>
      <c r="AC2347" t="str">
        <f>_xlfn.XLOOKUP(tblSales[[#This Row],[Store_ID]],Stores!$A:$A,Stores!$B:$B,"Unknown")</f>
        <v>TrendMart Hyderabad High Street</v>
      </c>
      <c r="AD2347" t="str">
        <f>_xlfn.XLOOKUP(tblSales[[#This Row],[Store_ID]],Stores!$A:$A,Stores!$E:$E,"Unknown")</f>
        <v>South Zone 2</v>
      </c>
      <c r="AE2347" t="str">
        <f>_xlfn.XLOOKUP(tblSales[[#This Row],[Customer_ID]],Customers!$A:$A,Customers!$B:$B,"Unknown")</f>
        <v>Gopal Krishnan</v>
      </c>
      <c r="AF2347" t="str">
        <f>_xlfn.XLOOKUP(tblSales[[#This Row],[Customer_ID]],Customers!$A:$A,Customers!$J:$J,"Unknown")</f>
        <v>Gold</v>
      </c>
      <c r="AG2347" t="str">
        <f>_xlfn.XLOOKUP(tblSales[[#This Row],[Employee_ID]],Employees!$A:$A,Employees!$B:$B,"Unknown")</f>
        <v>Logesh Gopalakrishnan</v>
      </c>
      <c r="AH2347">
        <f>IF(MONTH(tblSales[[#This Row],[Invoice Date]])&gt;=4,MONTH(tblSales[[#This Row],[Invoice Date]]),MONTH(tblSales[[#This Row],[Invoice Date]])+12)</f>
        <v>8</v>
      </c>
      <c r="AI2347" s="8">
        <f>DATE(YEAR(tblSales[[#This Row],[Invoice Date]]),MONTH(tblSales[[#This Row],[Invoice Date]]),1)</f>
        <v>45505</v>
      </c>
      <c r="AJ2347" t="str">
        <f>_xlfn.XLOOKUP(tblSales[[#This Row],[Product_ID]],Products!$A:$A,Products!$B:$B,"Unknown")</f>
        <v>Wrangler Formal Trouser Wine</v>
      </c>
      <c r="AK2347" s="9">
        <f>IFERROR(tblSales[[#This Row],[Profit]]/tblSales[[#This Row],[Sales Amount]],0)</f>
        <v>0.21213991608784999</v>
      </c>
      <c r="AL2347" t="str">
        <f>IF(tblSales[[#This Row],[Discount %]]&lt;=5,"0-5%",
IF(tblSales[[#This Row],[Discount %]]&lt;=10,"5-10%",
IF(tblSales[[#This Row],[Discount %]]&lt;=15,"10-15%",
IF(tblSales[[#This Row],[Discount %]]&lt;=20,"15-20%","20%+"))))</f>
        <v>0-5%</v>
      </c>
    </row>
    <row r="2348" spans="1:38">
      <c r="A2348" s="2" t="s">
        <v>4331</v>
      </c>
      <c r="B2348" s="11">
        <v>45548</v>
      </c>
      <c r="C2348" s="2" t="s">
        <v>154</v>
      </c>
      <c r="D2348" s="2" t="s">
        <v>539</v>
      </c>
      <c r="E2348" s="2" t="s">
        <v>863</v>
      </c>
      <c r="F2348" s="2" t="s">
        <v>116</v>
      </c>
      <c r="G2348" s="2">
        <v>2</v>
      </c>
      <c r="H2348" s="2">
        <v>868.57</v>
      </c>
      <c r="I2348" s="2">
        <v>30</v>
      </c>
      <c r="J2348" s="2">
        <v>521.14</v>
      </c>
      <c r="K2348" s="2">
        <v>5</v>
      </c>
      <c r="L2348" s="2">
        <v>60.8</v>
      </c>
      <c r="M2348" s="2">
        <v>1276.8</v>
      </c>
      <c r="N2348" s="2">
        <v>1180.96</v>
      </c>
      <c r="O2348" s="2">
        <f t="shared" si="91"/>
        <v>35.039999999999921</v>
      </c>
      <c r="P2348" s="2" t="s">
        <v>27</v>
      </c>
      <c r="Q2348" s="2" t="str">
        <f t="shared" si="90"/>
        <v>Cash</v>
      </c>
      <c r="R2348" s="2" t="s">
        <v>21</v>
      </c>
      <c r="S2348" s="2" t="s">
        <v>56</v>
      </c>
      <c r="T2348" s="2" t="s">
        <v>4332</v>
      </c>
      <c r="U2348" s="2" t="s">
        <v>59</v>
      </c>
      <c r="V2348" t="str">
        <f>TEXT(tblSales[[#This Row],[Invoice Date]],"mmm")</f>
        <v>Sep</v>
      </c>
      <c r="W2348">
        <f>MONTH(tblSales[[#This Row],[Invoice Date]])</f>
        <v>9</v>
      </c>
      <c r="X2348">
        <f>YEAR(tblSales[[#This Row],[Invoice Date]])</f>
        <v>2024</v>
      </c>
      <c r="Y2348" t="str">
        <f>TEXT(tblSales[[#This Row],[Invoice Date]],"mmm-yyyy")</f>
        <v>Sep-2024</v>
      </c>
      <c r="Z2348" t="str">
        <f>_xlfn.XLOOKUP(tblSales[[#This Row],[Product_ID]],Products!$A:$A,Products!$C:$C,"Women Dresses")</f>
        <v>Men Shirts</v>
      </c>
      <c r="AA2348" t="str">
        <f>_xlfn.XLOOKUP(tblSales[[#This Row],[Product_ID]],Products!$A:$A,Products!$D:$D,"Unknown")</f>
        <v>Casual Shirt</v>
      </c>
      <c r="AB2348" t="str">
        <f>_xlfn.XLOOKUP(tblSales[[#This Row],[Product_ID]],Products!$A:$A,Products!$E:$E,"Unknown")</f>
        <v>Nalli Silks</v>
      </c>
      <c r="AC2348" t="str">
        <f>_xlfn.XLOOKUP(tblSales[[#This Row],[Store_ID]],Stores!$A:$A,Stores!$B:$B,"Unknown")</f>
        <v>TrendMart Thiruvananthapuram Outlet</v>
      </c>
      <c r="AD2348" t="str">
        <f>_xlfn.XLOOKUP(tblSales[[#This Row],[Store_ID]],Stores!$A:$A,Stores!$E:$E,"Unknown")</f>
        <v>South Zone 1</v>
      </c>
      <c r="AE2348" t="str">
        <f>_xlfn.XLOOKUP(tblSales[[#This Row],[Customer_ID]],Customers!$A:$A,Customers!$B:$B,"Unknown")</f>
        <v>Rahul Gupta</v>
      </c>
      <c r="AF2348" t="str">
        <f>_xlfn.XLOOKUP(tblSales[[#This Row],[Customer_ID]],Customers!$A:$A,Customers!$J:$J,"Unknown")</f>
        <v>Silver</v>
      </c>
      <c r="AG2348" t="str">
        <f>_xlfn.XLOOKUP(tblSales[[#This Row],[Employee_ID]],Employees!$A:$A,Employees!$B:$B,"Unknown")</f>
        <v>Padma Gounder</v>
      </c>
      <c r="AH2348">
        <f>IF(MONTH(tblSales[[#This Row],[Invoice Date]])&gt;=4,MONTH(tblSales[[#This Row],[Invoice Date]]),MONTH(tblSales[[#This Row],[Invoice Date]])+12)</f>
        <v>9</v>
      </c>
      <c r="AI2348" s="8">
        <f>DATE(YEAR(tblSales[[#This Row],[Invoice Date]]),MONTH(tblSales[[#This Row],[Invoice Date]]),1)</f>
        <v>45536</v>
      </c>
      <c r="AJ2348" t="str">
        <f>_xlfn.XLOOKUP(tblSales[[#This Row],[Product_ID]],Products!$A:$A,Products!$B:$B,"Unknown")</f>
        <v>Nalli Silks Casual Shirt Navy Blue</v>
      </c>
      <c r="AK2348" s="9">
        <f>IFERROR(tblSales[[#This Row],[Profit]]/tblSales[[#This Row],[Sales Amount]],0)</f>
        <v>2.7443609022556329E-2</v>
      </c>
      <c r="AL2348" t="str">
        <f>IF(tblSales[[#This Row],[Discount %]]&lt;=5,"0-5%",
IF(tblSales[[#This Row],[Discount %]]&lt;=10,"5-10%",
IF(tblSales[[#This Row],[Discount %]]&lt;=15,"10-15%",
IF(tblSales[[#This Row],[Discount %]]&lt;=20,"15-20%","20%+"))))</f>
        <v>20%+</v>
      </c>
    </row>
    <row r="2349" spans="1:38">
      <c r="A2349" s="2" t="s">
        <v>4333</v>
      </c>
      <c r="B2349" s="11">
        <v>45573</v>
      </c>
      <c r="C2349" s="2" t="s">
        <v>1587</v>
      </c>
      <c r="D2349" s="2" t="s">
        <v>716</v>
      </c>
      <c r="E2349" s="2" t="s">
        <v>394</v>
      </c>
      <c r="F2349" s="2" t="s">
        <v>319</v>
      </c>
      <c r="G2349" s="2">
        <v>2</v>
      </c>
      <c r="H2349" s="2">
        <v>1636.67</v>
      </c>
      <c r="I2349" s="2">
        <v>10</v>
      </c>
      <c r="J2349" s="2">
        <v>327.33</v>
      </c>
      <c r="K2349" s="2">
        <v>12</v>
      </c>
      <c r="L2349" s="2">
        <v>353.52</v>
      </c>
      <c r="M2349" s="2">
        <v>3299.53</v>
      </c>
      <c r="N2349" s="2">
        <v>2230.38</v>
      </c>
      <c r="O2349" s="2">
        <f t="shared" si="91"/>
        <v>715.63000000000011</v>
      </c>
      <c r="P2349" s="2" t="s">
        <v>28</v>
      </c>
      <c r="Q2349" s="2" t="str">
        <f t="shared" si="90"/>
        <v>Credit Card</v>
      </c>
      <c r="R2349" s="2" t="s">
        <v>20</v>
      </c>
      <c r="S2349" s="2" t="s">
        <v>56</v>
      </c>
      <c r="T2349" s="2" t="s">
        <v>425</v>
      </c>
      <c r="U2349" s="2" t="s">
        <v>59</v>
      </c>
      <c r="V2349" t="str">
        <f>TEXT(tblSales[[#This Row],[Invoice Date]],"mmm")</f>
        <v>Oct</v>
      </c>
      <c r="W2349">
        <f>MONTH(tblSales[[#This Row],[Invoice Date]])</f>
        <v>10</v>
      </c>
      <c r="X2349">
        <f>YEAR(tblSales[[#This Row],[Invoice Date]])</f>
        <v>2024</v>
      </c>
      <c r="Y2349" t="str">
        <f>TEXT(tblSales[[#This Row],[Invoice Date]],"mmm-yyyy")</f>
        <v>Oct-2024</v>
      </c>
      <c r="Z2349" t="str">
        <f>_xlfn.XLOOKUP(tblSales[[#This Row],[Product_ID]],Products!$A:$A,Products!$C:$C,"Women Dresses")</f>
        <v>Sportswear</v>
      </c>
      <c r="AA2349" t="str">
        <f>_xlfn.XLOOKUP(tblSales[[#This Row],[Product_ID]],Products!$A:$A,Products!$D:$D,"Unknown")</f>
        <v>Sports T-Shirt</v>
      </c>
      <c r="AB2349" t="str">
        <f>_xlfn.XLOOKUP(tblSales[[#This Row],[Product_ID]],Products!$A:$A,Products!$E:$E,"Unknown")</f>
        <v>Allen Solly</v>
      </c>
      <c r="AC2349" t="str">
        <f>_xlfn.XLOOKUP(tblSales[[#This Row],[Store_ID]],Stores!$A:$A,Stores!$B:$B,"Unknown")</f>
        <v>TrendMart Thoothukudi High Street</v>
      </c>
      <c r="AD2349" t="str">
        <f>_xlfn.XLOOKUP(tblSales[[#This Row],[Store_ID]],Stores!$A:$A,Stores!$E:$E,"Unknown")</f>
        <v>South Zone 1</v>
      </c>
      <c r="AE2349" t="str">
        <f>_xlfn.XLOOKUP(tblSales[[#This Row],[Customer_ID]],Customers!$A:$A,Customers!$B:$B,"Unknown")</f>
        <v>Devraj Iyengar</v>
      </c>
      <c r="AF2349" t="str">
        <f>_xlfn.XLOOKUP(tblSales[[#This Row],[Customer_ID]],Customers!$A:$A,Customers!$J:$J,"Unknown")</f>
        <v>Gold</v>
      </c>
      <c r="AG2349" t="str">
        <f>_xlfn.XLOOKUP(tblSales[[#This Row],[Employee_ID]],Employees!$A:$A,Employees!$B:$B,"Unknown")</f>
        <v>Sathish Sundaram</v>
      </c>
      <c r="AH2349">
        <f>IF(MONTH(tblSales[[#This Row],[Invoice Date]])&gt;=4,MONTH(tblSales[[#This Row],[Invoice Date]]),MONTH(tblSales[[#This Row],[Invoice Date]])+12)</f>
        <v>10</v>
      </c>
      <c r="AI2349" s="8">
        <f>DATE(YEAR(tblSales[[#This Row],[Invoice Date]]),MONTH(tblSales[[#This Row],[Invoice Date]]),1)</f>
        <v>45566</v>
      </c>
      <c r="AJ2349" t="str">
        <f>_xlfn.XLOOKUP(tblSales[[#This Row],[Product_ID]],Products!$A:$A,Products!$B:$B,"Unknown")</f>
        <v>Allen Solly Sports T-Shirt Cream</v>
      </c>
      <c r="AK2349" s="9">
        <f>IFERROR(tblSales[[#This Row],[Profit]]/tblSales[[#This Row],[Sales Amount]],0)</f>
        <v>0.21688846593302685</v>
      </c>
      <c r="AL2349" t="str">
        <f>IF(tblSales[[#This Row],[Discount %]]&lt;=5,"0-5%",
IF(tblSales[[#This Row],[Discount %]]&lt;=10,"5-10%",
IF(tblSales[[#This Row],[Discount %]]&lt;=15,"10-15%",
IF(tblSales[[#This Row],[Discount %]]&lt;=20,"15-20%","20%+"))))</f>
        <v>5-10%</v>
      </c>
    </row>
    <row r="2350" spans="1:38">
      <c r="A2350" s="2" t="s">
        <v>4334</v>
      </c>
      <c r="B2350" s="11">
        <v>45565</v>
      </c>
      <c r="C2350" s="2" t="s">
        <v>2694</v>
      </c>
      <c r="D2350" s="2" t="s">
        <v>1232</v>
      </c>
      <c r="E2350" s="2" t="s">
        <v>630</v>
      </c>
      <c r="F2350" s="2" t="s">
        <v>377</v>
      </c>
      <c r="G2350" s="2">
        <v>3</v>
      </c>
      <c r="H2350" s="2">
        <v>1110.49</v>
      </c>
      <c r="I2350" s="2">
        <v>30</v>
      </c>
      <c r="J2350" s="2">
        <v>999.44</v>
      </c>
      <c r="K2350" s="2">
        <v>12</v>
      </c>
      <c r="L2350" s="2">
        <v>279.83999999999997</v>
      </c>
      <c r="M2350" s="2">
        <v>2611.87</v>
      </c>
      <c r="N2350" s="2">
        <v>2264.19</v>
      </c>
      <c r="O2350" s="2">
        <f t="shared" si="91"/>
        <v>67.839999999999861</v>
      </c>
      <c r="P2350" s="2" t="s">
        <v>32</v>
      </c>
      <c r="Q2350" s="2" t="str">
        <f t="shared" si="90"/>
        <v>UPI</v>
      </c>
      <c r="R2350" s="2" t="s">
        <v>20</v>
      </c>
      <c r="S2350" s="2" t="s">
        <v>56</v>
      </c>
      <c r="T2350" s="2" t="s">
        <v>2162</v>
      </c>
      <c r="U2350" s="2" t="s">
        <v>59</v>
      </c>
      <c r="V2350" t="str">
        <f>TEXT(tblSales[[#This Row],[Invoice Date]],"mmm")</f>
        <v>Sep</v>
      </c>
      <c r="W2350">
        <f>MONTH(tblSales[[#This Row],[Invoice Date]])</f>
        <v>9</v>
      </c>
      <c r="X2350">
        <f>YEAR(tblSales[[#This Row],[Invoice Date]])</f>
        <v>2024</v>
      </c>
      <c r="Y2350" t="str">
        <f>TEXT(tblSales[[#This Row],[Invoice Date]],"mmm-yyyy")</f>
        <v>Sep-2024</v>
      </c>
      <c r="Z2350" t="str">
        <f>_xlfn.XLOOKUP(tblSales[[#This Row],[Product_ID]],Products!$A:$A,Products!$C:$C,"Women Dresses")</f>
        <v>Men Jeans</v>
      </c>
      <c r="AA2350" t="str">
        <f>_xlfn.XLOOKUP(tblSales[[#This Row],[Product_ID]],Products!$A:$A,Products!$D:$D,"Unknown")</f>
        <v>Straight Fit</v>
      </c>
      <c r="AB2350" t="str">
        <f>_xlfn.XLOOKUP(tblSales[[#This Row],[Product_ID]],Products!$A:$A,Products!$E:$E,"Unknown")</f>
        <v>Jack &amp; Jones</v>
      </c>
      <c r="AC2350" t="str">
        <f>_xlfn.XLOOKUP(tblSales[[#This Row],[Store_ID]],Stores!$A:$A,Stores!$B:$B,"Unknown")</f>
        <v>TrendMart Hubballi Standard</v>
      </c>
      <c r="AD2350" t="str">
        <f>_xlfn.XLOOKUP(tblSales[[#This Row],[Store_ID]],Stores!$A:$A,Stores!$E:$E,"Unknown")</f>
        <v>South Zone 2</v>
      </c>
      <c r="AE2350" t="str">
        <f>_xlfn.XLOOKUP(tblSales[[#This Row],[Customer_ID]],Customers!$A:$A,Customers!$B:$B,"Unknown")</f>
        <v>Gayathri Murthy</v>
      </c>
      <c r="AF2350" t="str">
        <f>_xlfn.XLOOKUP(tblSales[[#This Row],[Customer_ID]],Customers!$A:$A,Customers!$J:$J,"Unknown")</f>
        <v>Regular</v>
      </c>
      <c r="AG2350" t="str">
        <f>_xlfn.XLOOKUP(tblSales[[#This Row],[Employee_ID]],Employees!$A:$A,Employees!$B:$B,"Unknown")</f>
        <v>Sunita Ramachandran</v>
      </c>
      <c r="AH2350">
        <f>IF(MONTH(tblSales[[#This Row],[Invoice Date]])&gt;=4,MONTH(tblSales[[#This Row],[Invoice Date]]),MONTH(tblSales[[#This Row],[Invoice Date]])+12)</f>
        <v>9</v>
      </c>
      <c r="AI2350" s="8">
        <f>DATE(YEAR(tblSales[[#This Row],[Invoice Date]]),MONTH(tblSales[[#This Row],[Invoice Date]]),1)</f>
        <v>45536</v>
      </c>
      <c r="AJ2350" t="str">
        <f>_xlfn.XLOOKUP(tblSales[[#This Row],[Product_ID]],Products!$A:$A,Products!$B:$B,"Unknown")</f>
        <v>Jack &amp; Jones Straight Fit Maroon</v>
      </c>
      <c r="AK2350" s="9">
        <f>IFERROR(tblSales[[#This Row],[Profit]]/tblSales[[#This Row],[Sales Amount]],0)</f>
        <v>2.5973727635755173E-2</v>
      </c>
      <c r="AL2350" t="str">
        <f>IF(tblSales[[#This Row],[Discount %]]&lt;=5,"0-5%",
IF(tblSales[[#This Row],[Discount %]]&lt;=10,"5-10%",
IF(tblSales[[#This Row],[Discount %]]&lt;=15,"10-15%",
IF(tblSales[[#This Row],[Discount %]]&lt;=20,"15-20%","20%+"))))</f>
        <v>20%+</v>
      </c>
    </row>
    <row r="2351" spans="1:38">
      <c r="A2351" s="2" t="s">
        <v>4335</v>
      </c>
      <c r="B2351" s="11">
        <v>45743</v>
      </c>
      <c r="C2351" s="2" t="s">
        <v>1554</v>
      </c>
      <c r="D2351" s="2" t="s">
        <v>318</v>
      </c>
      <c r="E2351" s="2" t="s">
        <v>145</v>
      </c>
      <c r="F2351" s="2" t="s">
        <v>386</v>
      </c>
      <c r="G2351" s="2">
        <v>4</v>
      </c>
      <c r="H2351" s="2">
        <v>1352.74</v>
      </c>
      <c r="I2351" s="2">
        <v>0</v>
      </c>
      <c r="J2351" s="2">
        <v>0</v>
      </c>
      <c r="K2351" s="2">
        <v>12</v>
      </c>
      <c r="L2351" s="2">
        <v>649.32000000000005</v>
      </c>
      <c r="M2351" s="2">
        <v>6060.28</v>
      </c>
      <c r="N2351" s="2">
        <v>4100.96</v>
      </c>
      <c r="O2351" s="2">
        <f t="shared" si="91"/>
        <v>1309.9999999999995</v>
      </c>
      <c r="P2351" s="2" t="s">
        <v>27</v>
      </c>
      <c r="Q2351" s="2" t="str">
        <f t="shared" si="90"/>
        <v>Cash</v>
      </c>
      <c r="R2351" s="2" t="s">
        <v>21</v>
      </c>
      <c r="S2351" s="2" t="s">
        <v>56</v>
      </c>
      <c r="T2351" s="2" t="s">
        <v>421</v>
      </c>
      <c r="U2351" s="2" t="s">
        <v>59</v>
      </c>
      <c r="V2351" t="str">
        <f>TEXT(tblSales[[#This Row],[Invoice Date]],"mmm")</f>
        <v>Mar</v>
      </c>
      <c r="W2351">
        <f>MONTH(tblSales[[#This Row],[Invoice Date]])</f>
        <v>3</v>
      </c>
      <c r="X2351">
        <f>YEAR(tblSales[[#This Row],[Invoice Date]])</f>
        <v>2025</v>
      </c>
      <c r="Y2351" t="str">
        <f>TEXT(tblSales[[#This Row],[Invoice Date]],"mmm-yyyy")</f>
        <v>Mar-2025</v>
      </c>
      <c r="Z2351" t="str">
        <f>_xlfn.XLOOKUP(tblSales[[#This Row],[Product_ID]],Products!$A:$A,Products!$C:$C,"Women Dresses")</f>
        <v>Women Jeans</v>
      </c>
      <c r="AA2351" t="str">
        <f>_xlfn.XLOOKUP(tblSales[[#This Row],[Product_ID]],Products!$A:$A,Products!$D:$D,"Unknown")</f>
        <v>Straight Fit</v>
      </c>
      <c r="AB2351" t="str">
        <f>_xlfn.XLOOKUP(tblSales[[#This Row],[Product_ID]],Products!$A:$A,Products!$E:$E,"Unknown")</f>
        <v>Pothys</v>
      </c>
      <c r="AC2351" t="str">
        <f>_xlfn.XLOOKUP(tblSales[[#This Row],[Store_ID]],Stores!$A:$A,Stores!$B:$B,"Unknown")</f>
        <v>TrendMart Nizamabad Outlet</v>
      </c>
      <c r="AD2351" t="str">
        <f>_xlfn.XLOOKUP(tblSales[[#This Row],[Store_ID]],Stores!$A:$A,Stores!$E:$E,"Unknown")</f>
        <v>South Zone 2</v>
      </c>
      <c r="AE2351" t="str">
        <f>_xlfn.XLOOKUP(tblSales[[#This Row],[Customer_ID]],Customers!$A:$A,Customers!$B:$B,"Unknown")</f>
        <v>Sathish Gupta</v>
      </c>
      <c r="AF2351" t="str">
        <f>_xlfn.XLOOKUP(tblSales[[#This Row],[Customer_ID]],Customers!$A:$A,Customers!$J:$J,"Unknown")</f>
        <v>Regular</v>
      </c>
      <c r="AG2351" t="str">
        <f>_xlfn.XLOOKUP(tblSales[[#This Row],[Employee_ID]],Employees!$A:$A,Employees!$B:$B,"Unknown")</f>
        <v>Malini Gowda</v>
      </c>
      <c r="AH2351">
        <f>IF(MONTH(tblSales[[#This Row],[Invoice Date]])&gt;=4,MONTH(tblSales[[#This Row],[Invoice Date]]),MONTH(tblSales[[#This Row],[Invoice Date]])+12)</f>
        <v>15</v>
      </c>
      <c r="AI2351" s="8">
        <f>DATE(YEAR(tblSales[[#This Row],[Invoice Date]]),MONTH(tblSales[[#This Row],[Invoice Date]]),1)</f>
        <v>45717</v>
      </c>
      <c r="AJ2351" t="str">
        <f>_xlfn.XLOOKUP(tblSales[[#This Row],[Product_ID]],Products!$A:$A,Products!$B:$B,"Unknown")</f>
        <v>Pothys Straight Fit Charcoal</v>
      </c>
      <c r="AK2351" s="9">
        <f>IFERROR(tblSales[[#This Row],[Profit]]/tblSales[[#This Row],[Sales Amount]],0)</f>
        <v>0.21616162949566681</v>
      </c>
      <c r="AL2351" t="str">
        <f>IF(tblSales[[#This Row],[Discount %]]&lt;=5,"0-5%",
IF(tblSales[[#This Row],[Discount %]]&lt;=10,"5-10%",
IF(tblSales[[#This Row],[Discount %]]&lt;=15,"10-15%",
IF(tblSales[[#This Row],[Discount %]]&lt;=20,"15-20%","20%+"))))</f>
        <v>0-5%</v>
      </c>
    </row>
    <row r="2352" spans="1:38">
      <c r="A2352" s="2" t="s">
        <v>4336</v>
      </c>
      <c r="B2352" s="11">
        <v>45454</v>
      </c>
      <c r="C2352" s="2" t="s">
        <v>1823</v>
      </c>
      <c r="D2352" s="2" t="s">
        <v>966</v>
      </c>
      <c r="E2352" s="2" t="s">
        <v>625</v>
      </c>
      <c r="F2352" s="2" t="s">
        <v>475</v>
      </c>
      <c r="G2352" s="2">
        <v>1</v>
      </c>
      <c r="H2352" s="2">
        <v>5590.31</v>
      </c>
      <c r="I2352" s="2">
        <v>20</v>
      </c>
      <c r="J2352" s="2">
        <v>1118.06</v>
      </c>
      <c r="K2352" s="2">
        <v>12</v>
      </c>
      <c r="L2352" s="2">
        <v>536.66999999999996</v>
      </c>
      <c r="M2352" s="2">
        <v>5008.92</v>
      </c>
      <c r="N2352" s="2">
        <v>3662.37</v>
      </c>
      <c r="O2352" s="2">
        <f t="shared" si="91"/>
        <v>809.88000000000022</v>
      </c>
      <c r="P2352" s="2" t="s">
        <v>27</v>
      </c>
      <c r="Q2352" s="2" t="str">
        <f t="shared" si="90"/>
        <v>Cash</v>
      </c>
      <c r="R2352" s="2" t="s">
        <v>21</v>
      </c>
      <c r="S2352" s="2" t="s">
        <v>56</v>
      </c>
      <c r="T2352" s="2" t="s">
        <v>2366</v>
      </c>
      <c r="U2352" s="2" t="s">
        <v>59</v>
      </c>
      <c r="V2352" t="str">
        <f>TEXT(tblSales[[#This Row],[Invoice Date]],"mmm")</f>
        <v>Jun</v>
      </c>
      <c r="W2352">
        <f>MONTH(tblSales[[#This Row],[Invoice Date]])</f>
        <v>6</v>
      </c>
      <c r="X2352">
        <f>YEAR(tblSales[[#This Row],[Invoice Date]])</f>
        <v>2024</v>
      </c>
      <c r="Y2352" t="str">
        <f>TEXT(tblSales[[#This Row],[Invoice Date]],"mmm-yyyy")</f>
        <v>Jun-2024</v>
      </c>
      <c r="Z2352" t="str">
        <f>_xlfn.XLOOKUP(tblSales[[#This Row],[Product_ID]],Products!$A:$A,Products!$C:$C,"Women Dresses")</f>
        <v>Watches</v>
      </c>
      <c r="AA2352" t="str">
        <f>_xlfn.XLOOKUP(tblSales[[#This Row],[Product_ID]],Products!$A:$A,Products!$D:$D,"Unknown")</f>
        <v>Smart Watch</v>
      </c>
      <c r="AB2352" t="str">
        <f>_xlfn.XLOOKUP(tblSales[[#This Row],[Product_ID]],Products!$A:$A,Products!$E:$E,"Unknown")</f>
        <v>Pantaloons</v>
      </c>
      <c r="AC2352" t="str">
        <f>_xlfn.XLOOKUP(tblSales[[#This Row],[Store_ID]],Stores!$A:$A,Stores!$B:$B,"Unknown")</f>
        <v>TrendMart Shivamogga Mall Kiosk</v>
      </c>
      <c r="AD2352" t="str">
        <f>_xlfn.XLOOKUP(tblSales[[#This Row],[Store_ID]],Stores!$A:$A,Stores!$E:$E,"Unknown")</f>
        <v>South Zone 2</v>
      </c>
      <c r="AE2352" t="str">
        <f>_xlfn.XLOOKUP(tblSales[[#This Row],[Customer_ID]],Customers!$A:$A,Customers!$B:$B,"Unknown")</f>
        <v>Devraj Iyengar</v>
      </c>
      <c r="AF2352" t="str">
        <f>_xlfn.XLOOKUP(tblSales[[#This Row],[Customer_ID]],Customers!$A:$A,Customers!$J:$J,"Unknown")</f>
        <v>Gold</v>
      </c>
      <c r="AG2352" t="str">
        <f>_xlfn.XLOOKUP(tblSales[[#This Row],[Employee_ID]],Employees!$A:$A,Employees!$B:$B,"Unknown")</f>
        <v>Arjun Krishnan</v>
      </c>
      <c r="AH2352">
        <f>IF(MONTH(tblSales[[#This Row],[Invoice Date]])&gt;=4,MONTH(tblSales[[#This Row],[Invoice Date]]),MONTH(tblSales[[#This Row],[Invoice Date]])+12)</f>
        <v>6</v>
      </c>
      <c r="AI2352" s="8">
        <f>DATE(YEAR(tblSales[[#This Row],[Invoice Date]]),MONTH(tblSales[[#This Row],[Invoice Date]]),1)</f>
        <v>45444</v>
      </c>
      <c r="AJ2352" t="str">
        <f>_xlfn.XLOOKUP(tblSales[[#This Row],[Product_ID]],Products!$A:$A,Products!$B:$B,"Unknown")</f>
        <v>Westside Straight Fit Charcoal</v>
      </c>
      <c r="AK2352" s="9">
        <f>IFERROR(tblSales[[#This Row],[Profit]]/tblSales[[#This Row],[Sales Amount]],0)</f>
        <v>0.16168754941184929</v>
      </c>
      <c r="AL2352" t="str">
        <f>IF(tblSales[[#This Row],[Discount %]]&lt;=5,"0-5%",
IF(tblSales[[#This Row],[Discount %]]&lt;=10,"5-10%",
IF(tblSales[[#This Row],[Discount %]]&lt;=15,"10-15%",
IF(tblSales[[#This Row],[Discount %]]&lt;=20,"15-20%","20%+"))))</f>
        <v>15-20%</v>
      </c>
    </row>
    <row r="2353" spans="1:38">
      <c r="A2353" s="2" t="s">
        <v>4337</v>
      </c>
      <c r="B2353" s="11">
        <v>45622</v>
      </c>
      <c r="C2353" s="2" t="s">
        <v>2620</v>
      </c>
      <c r="D2353" s="2" t="s">
        <v>424</v>
      </c>
      <c r="E2353" s="2" t="s">
        <v>258</v>
      </c>
      <c r="F2353" s="2" t="s">
        <v>475</v>
      </c>
      <c r="G2353" s="2">
        <v>1</v>
      </c>
      <c r="H2353" s="2">
        <v>873.51</v>
      </c>
      <c r="I2353" s="2">
        <v>5</v>
      </c>
      <c r="J2353" s="2">
        <v>43.68</v>
      </c>
      <c r="K2353" s="2">
        <v>5</v>
      </c>
      <c r="L2353" s="2">
        <v>41.49</v>
      </c>
      <c r="M2353" s="2">
        <v>871.32</v>
      </c>
      <c r="N2353" s="2">
        <v>698.08</v>
      </c>
      <c r="O2353" s="2">
        <f t="shared" si="91"/>
        <v>131.75</v>
      </c>
      <c r="P2353" s="2" t="s">
        <v>27</v>
      </c>
      <c r="Q2353" s="2" t="str">
        <f t="shared" si="90"/>
        <v>Cash</v>
      </c>
      <c r="R2353" s="2" t="s">
        <v>20</v>
      </c>
      <c r="S2353" s="2" t="s">
        <v>56</v>
      </c>
      <c r="T2353" s="2" t="s">
        <v>281</v>
      </c>
      <c r="U2353" s="2" t="s">
        <v>59</v>
      </c>
      <c r="V2353" t="str">
        <f>TEXT(tblSales[[#This Row],[Invoice Date]],"mmm")</f>
        <v>Nov</v>
      </c>
      <c r="W2353">
        <f>MONTH(tblSales[[#This Row],[Invoice Date]])</f>
        <v>11</v>
      </c>
      <c r="X2353">
        <f>YEAR(tblSales[[#This Row],[Invoice Date]])</f>
        <v>2024</v>
      </c>
      <c r="Y2353" t="str">
        <f>TEXT(tblSales[[#This Row],[Invoice Date]],"mmm-yyyy")</f>
        <v>Nov-2024</v>
      </c>
      <c r="Z2353" t="str">
        <f>_xlfn.XLOOKUP(tblSales[[#This Row],[Product_ID]],Products!$A:$A,Products!$C:$C,"Women Dresses")</f>
        <v>Women Dresses</v>
      </c>
      <c r="AA2353" t="str">
        <f>_xlfn.XLOOKUP(tblSales[[#This Row],[Product_ID]],Products!$A:$A,Products!$D:$D,"Unknown")</f>
        <v>Maxi Dress</v>
      </c>
      <c r="AB2353" t="str">
        <f>_xlfn.XLOOKUP(tblSales[[#This Row],[Product_ID]],Products!$A:$A,Products!$E:$E,"Unknown")</f>
        <v>Jack &amp; Jones</v>
      </c>
      <c r="AC2353" t="str">
        <f>_xlfn.XLOOKUP(tblSales[[#This Row],[Store_ID]],Stores!$A:$A,Stores!$B:$B,"Unknown")</f>
        <v>TrendMart Guntur Outlet</v>
      </c>
      <c r="AD2353" t="str">
        <f>_xlfn.XLOOKUP(tblSales[[#This Row],[Store_ID]],Stores!$A:$A,Stores!$E:$E,"Unknown")</f>
        <v>South Zone 3</v>
      </c>
      <c r="AE2353" t="str">
        <f>_xlfn.XLOOKUP(tblSales[[#This Row],[Customer_ID]],Customers!$A:$A,Customers!$B:$B,"Unknown")</f>
        <v>Rohit Gupta</v>
      </c>
      <c r="AF2353" t="str">
        <f>_xlfn.XLOOKUP(tblSales[[#This Row],[Customer_ID]],Customers!$A:$A,Customers!$J:$J,"Unknown")</f>
        <v>Regular</v>
      </c>
      <c r="AG2353" t="str">
        <f>_xlfn.XLOOKUP(tblSales[[#This Row],[Employee_ID]],Employees!$A:$A,Employees!$B:$B,"Unknown")</f>
        <v>Arjun Krishnan</v>
      </c>
      <c r="AH2353">
        <f>IF(MONTH(tblSales[[#This Row],[Invoice Date]])&gt;=4,MONTH(tblSales[[#This Row],[Invoice Date]]),MONTH(tblSales[[#This Row],[Invoice Date]])+12)</f>
        <v>11</v>
      </c>
      <c r="AI2353" s="8">
        <f>DATE(YEAR(tblSales[[#This Row],[Invoice Date]]),MONTH(tblSales[[#This Row],[Invoice Date]]),1)</f>
        <v>45597</v>
      </c>
      <c r="AJ2353" t="str">
        <f>_xlfn.XLOOKUP(tblSales[[#This Row],[Product_ID]],Products!$A:$A,Products!$B:$B,"Unknown")</f>
        <v>Jack &amp; Jones Maxi Dress Maroon</v>
      </c>
      <c r="AK2353" s="9">
        <f>IFERROR(tblSales[[#This Row],[Profit]]/tblSales[[#This Row],[Sales Amount]],0)</f>
        <v>0.15120736354037551</v>
      </c>
      <c r="AL2353" t="str">
        <f>IF(tblSales[[#This Row],[Discount %]]&lt;=5,"0-5%",
IF(tblSales[[#This Row],[Discount %]]&lt;=10,"5-10%",
IF(tblSales[[#This Row],[Discount %]]&lt;=15,"10-15%",
IF(tblSales[[#This Row],[Discount %]]&lt;=20,"15-20%","20%+"))))</f>
        <v>0-5%</v>
      </c>
    </row>
    <row r="2354" spans="1:38">
      <c r="A2354" s="2" t="s">
        <v>4338</v>
      </c>
      <c r="B2354" s="11">
        <v>45529</v>
      </c>
      <c r="C2354" s="2" t="s">
        <v>2980</v>
      </c>
      <c r="D2354" s="2" t="s">
        <v>362</v>
      </c>
      <c r="E2354" s="2" t="s">
        <v>1058</v>
      </c>
      <c r="F2354" s="2" t="s">
        <v>199</v>
      </c>
      <c r="G2354" s="2">
        <v>1</v>
      </c>
      <c r="H2354" s="2">
        <v>1155.6300000000001</v>
      </c>
      <c r="I2354" s="2">
        <v>0</v>
      </c>
      <c r="J2354" s="2">
        <v>0</v>
      </c>
      <c r="K2354" s="2">
        <v>12</v>
      </c>
      <c r="L2354" s="2">
        <v>138.68</v>
      </c>
      <c r="M2354" s="2">
        <v>1294.31</v>
      </c>
      <c r="N2354" s="2">
        <v>866.06</v>
      </c>
      <c r="O2354" s="2">
        <f t="shared" si="91"/>
        <v>289.57</v>
      </c>
      <c r="P2354" s="2" t="s">
        <v>32</v>
      </c>
      <c r="Q2354" s="2" t="str">
        <f t="shared" si="90"/>
        <v>UPI</v>
      </c>
      <c r="R2354" s="2" t="s">
        <v>20</v>
      </c>
      <c r="S2354" s="2" t="s">
        <v>56</v>
      </c>
      <c r="T2354" s="2" t="s">
        <v>981</v>
      </c>
      <c r="U2354" s="2" t="s">
        <v>60</v>
      </c>
      <c r="V2354" t="str">
        <f>TEXT(tblSales[[#This Row],[Invoice Date]],"mmm")</f>
        <v>Aug</v>
      </c>
      <c r="W2354">
        <f>MONTH(tblSales[[#This Row],[Invoice Date]])</f>
        <v>8</v>
      </c>
      <c r="X2354">
        <f>YEAR(tblSales[[#This Row],[Invoice Date]])</f>
        <v>2024</v>
      </c>
      <c r="Y2354" t="str">
        <f>TEXT(tblSales[[#This Row],[Invoice Date]],"mmm-yyyy")</f>
        <v>Aug-2024</v>
      </c>
      <c r="Z2354" t="str">
        <f>_xlfn.XLOOKUP(tblSales[[#This Row],[Product_ID]],Products!$A:$A,Products!$C:$C,"Women Dresses")</f>
        <v>Men Jeans</v>
      </c>
      <c r="AA2354" t="str">
        <f>_xlfn.XLOOKUP(tblSales[[#This Row],[Product_ID]],Products!$A:$A,Products!$D:$D,"Unknown")</f>
        <v>Slim Fit</v>
      </c>
      <c r="AB2354" t="str">
        <f>_xlfn.XLOOKUP(tblSales[[#This Row],[Product_ID]],Products!$A:$A,Products!$E:$E,"Unknown")</f>
        <v>Raymond</v>
      </c>
      <c r="AC2354" t="str">
        <f>_xlfn.XLOOKUP(tblSales[[#This Row],[Store_ID]],Stores!$A:$A,Stores!$B:$B,"Unknown")</f>
        <v>TrendMart Karimnagar Standard</v>
      </c>
      <c r="AD2354" t="str">
        <f>_xlfn.XLOOKUP(tblSales[[#This Row],[Store_ID]],Stores!$A:$A,Stores!$E:$E,"Unknown")</f>
        <v>South Zone 2</v>
      </c>
      <c r="AE2354" t="str">
        <f>_xlfn.XLOOKUP(tblSales[[#This Row],[Customer_ID]],Customers!$A:$A,Customers!$B:$B,"Unknown")</f>
        <v>Selvam Varma</v>
      </c>
      <c r="AF2354" t="str">
        <f>_xlfn.XLOOKUP(tblSales[[#This Row],[Customer_ID]],Customers!$A:$A,Customers!$J:$J,"Unknown")</f>
        <v>Silver</v>
      </c>
      <c r="AG2354" t="str">
        <f>_xlfn.XLOOKUP(tblSales[[#This Row],[Employee_ID]],Employees!$A:$A,Employees!$B:$B,"Unknown")</f>
        <v>Anusuya Subramaniam</v>
      </c>
      <c r="AH2354">
        <f>IF(MONTH(tblSales[[#This Row],[Invoice Date]])&gt;=4,MONTH(tblSales[[#This Row],[Invoice Date]]),MONTH(tblSales[[#This Row],[Invoice Date]])+12)</f>
        <v>8</v>
      </c>
      <c r="AI2354" s="8">
        <f>DATE(YEAR(tblSales[[#This Row],[Invoice Date]]),MONTH(tblSales[[#This Row],[Invoice Date]]),1)</f>
        <v>45505</v>
      </c>
      <c r="AJ2354" t="str">
        <f>_xlfn.XLOOKUP(tblSales[[#This Row],[Product_ID]],Products!$A:$A,Products!$B:$B,"Unknown")</f>
        <v>Raymond Slim Fit Beige</v>
      </c>
      <c r="AK2354" s="9">
        <f>IFERROR(tblSales[[#This Row],[Profit]]/tblSales[[#This Row],[Sales Amount]],0)</f>
        <v>0.22372538263630815</v>
      </c>
      <c r="AL2354" t="str">
        <f>IF(tblSales[[#This Row],[Discount %]]&lt;=5,"0-5%",
IF(tblSales[[#This Row],[Discount %]]&lt;=10,"5-10%",
IF(tblSales[[#This Row],[Discount %]]&lt;=15,"10-15%",
IF(tblSales[[#This Row],[Discount %]]&lt;=20,"15-20%","20%+"))))</f>
        <v>0-5%</v>
      </c>
    </row>
    <row r="2355" spans="1:38">
      <c r="A2355" s="2" t="s">
        <v>4339</v>
      </c>
      <c r="B2355" s="11">
        <v>45644</v>
      </c>
      <c r="C2355" s="2" t="s">
        <v>1950</v>
      </c>
      <c r="D2355" s="2" t="s">
        <v>1171</v>
      </c>
      <c r="E2355" s="2" t="s">
        <v>561</v>
      </c>
      <c r="F2355" s="2" t="s">
        <v>249</v>
      </c>
      <c r="G2355" s="2">
        <v>4</v>
      </c>
      <c r="H2355" s="2">
        <v>2877.85</v>
      </c>
      <c r="I2355" s="2">
        <v>0</v>
      </c>
      <c r="J2355" s="2">
        <v>0</v>
      </c>
      <c r="K2355" s="2">
        <v>12</v>
      </c>
      <c r="L2355" s="2">
        <v>1381.37</v>
      </c>
      <c r="M2355" s="2">
        <v>12892.77</v>
      </c>
      <c r="N2355" s="2">
        <v>8158.8</v>
      </c>
      <c r="O2355" s="2">
        <f t="shared" si="91"/>
        <v>3352.6000000000004</v>
      </c>
      <c r="P2355" s="2" t="s">
        <v>28</v>
      </c>
      <c r="Q2355" s="2" t="str">
        <f t="shared" si="90"/>
        <v>Credit Card</v>
      </c>
      <c r="R2355" s="2" t="s">
        <v>21</v>
      </c>
      <c r="S2355" s="2" t="s">
        <v>56</v>
      </c>
      <c r="T2355" s="2" t="s">
        <v>2992</v>
      </c>
      <c r="U2355" s="2" t="s">
        <v>59</v>
      </c>
      <c r="V2355" t="str">
        <f>TEXT(tblSales[[#This Row],[Invoice Date]],"mmm")</f>
        <v>Dec</v>
      </c>
      <c r="W2355">
        <f>MONTH(tblSales[[#This Row],[Invoice Date]])</f>
        <v>12</v>
      </c>
      <c r="X2355">
        <f>YEAR(tblSales[[#This Row],[Invoice Date]])</f>
        <v>2024</v>
      </c>
      <c r="Y2355" t="str">
        <f>TEXT(tblSales[[#This Row],[Invoice Date]],"mmm-yyyy")</f>
        <v>Dec-2024</v>
      </c>
      <c r="Z2355" t="str">
        <f>_xlfn.XLOOKUP(tblSales[[#This Row],[Product_ID]],Products!$A:$A,Products!$C:$C,"Women Dresses")</f>
        <v>Watches</v>
      </c>
      <c r="AA2355" t="str">
        <f>_xlfn.XLOOKUP(tblSales[[#This Row],[Product_ID]],Products!$A:$A,Products!$D:$D,"Unknown")</f>
        <v>Digital Watch</v>
      </c>
      <c r="AB2355" t="str">
        <f>_xlfn.XLOOKUP(tblSales[[#This Row],[Product_ID]],Products!$A:$A,Products!$E:$E,"Unknown")</f>
        <v>Fossil</v>
      </c>
      <c r="AC2355" t="str">
        <f>_xlfn.XLOOKUP(tblSales[[#This Row],[Store_ID]],Stores!$A:$A,Stores!$B:$B,"Unknown")</f>
        <v>TrendMart Mangaluru High Street</v>
      </c>
      <c r="AD2355" t="str">
        <f>_xlfn.XLOOKUP(tblSales[[#This Row],[Store_ID]],Stores!$A:$A,Stores!$E:$E,"Unknown")</f>
        <v>South Zone 2</v>
      </c>
      <c r="AE2355" t="str">
        <f>_xlfn.XLOOKUP(tblSales[[#This Row],[Customer_ID]],Customers!$A:$A,Customers!$B:$B,"Unknown")</f>
        <v>Pallavi Mishra</v>
      </c>
      <c r="AF2355" t="str">
        <f>_xlfn.XLOOKUP(tblSales[[#This Row],[Customer_ID]],Customers!$A:$A,Customers!$J:$J,"Unknown")</f>
        <v>Gold</v>
      </c>
      <c r="AG2355" t="str">
        <f>_xlfn.XLOOKUP(tblSales[[#This Row],[Employee_ID]],Employees!$A:$A,Employees!$B:$B,"Unknown")</f>
        <v>Hari Nair</v>
      </c>
      <c r="AH2355">
        <f>IF(MONTH(tblSales[[#This Row],[Invoice Date]])&gt;=4,MONTH(tblSales[[#This Row],[Invoice Date]]),MONTH(tblSales[[#This Row],[Invoice Date]])+12)</f>
        <v>12</v>
      </c>
      <c r="AI2355" s="8">
        <f>DATE(YEAR(tblSales[[#This Row],[Invoice Date]]),MONTH(tblSales[[#This Row],[Invoice Date]]),1)</f>
        <v>45627</v>
      </c>
      <c r="AJ2355" t="str">
        <f>_xlfn.XLOOKUP(tblSales[[#This Row],[Product_ID]],Products!$A:$A,Products!$B:$B,"Unknown")</f>
        <v>Fossil Digital Watch Maroon</v>
      </c>
      <c r="AK2355" s="9">
        <f>IFERROR(tblSales[[#This Row],[Profit]]/tblSales[[#This Row],[Sales Amount]],0)</f>
        <v>0.26003721465596613</v>
      </c>
      <c r="AL2355" t="str">
        <f>IF(tblSales[[#This Row],[Discount %]]&lt;=5,"0-5%",
IF(tblSales[[#This Row],[Discount %]]&lt;=10,"5-10%",
IF(tblSales[[#This Row],[Discount %]]&lt;=15,"10-15%",
IF(tblSales[[#This Row],[Discount %]]&lt;=20,"15-20%","20%+"))))</f>
        <v>0-5%</v>
      </c>
    </row>
    <row r="2356" spans="1:38">
      <c r="A2356" s="2" t="s">
        <v>4340</v>
      </c>
      <c r="B2356" s="11">
        <v>45608</v>
      </c>
      <c r="C2356" s="2" t="s">
        <v>1491</v>
      </c>
      <c r="D2356" s="2" t="s">
        <v>398</v>
      </c>
      <c r="E2356" s="2" t="s">
        <v>232</v>
      </c>
      <c r="F2356" s="2" t="s">
        <v>475</v>
      </c>
      <c r="G2356" s="2">
        <v>1</v>
      </c>
      <c r="H2356" s="2">
        <v>5336.17</v>
      </c>
      <c r="I2356" s="2">
        <v>15</v>
      </c>
      <c r="J2356" s="2">
        <v>800.43</v>
      </c>
      <c r="K2356" s="2">
        <v>12</v>
      </c>
      <c r="L2356" s="2">
        <v>544.29</v>
      </c>
      <c r="M2356" s="2">
        <v>5080.03</v>
      </c>
      <c r="N2356" s="2">
        <v>3748.71</v>
      </c>
      <c r="O2356" s="2">
        <f t="shared" si="91"/>
        <v>787.02999999999975</v>
      </c>
      <c r="P2356" s="2" t="s">
        <v>28</v>
      </c>
      <c r="Q2356" s="2" t="str">
        <f t="shared" si="90"/>
        <v>Credit Card</v>
      </c>
      <c r="R2356" s="2" t="s">
        <v>20</v>
      </c>
      <c r="S2356" s="2" t="s">
        <v>56</v>
      </c>
      <c r="T2356" s="2" t="s">
        <v>657</v>
      </c>
      <c r="U2356" s="2" t="s">
        <v>59</v>
      </c>
      <c r="V2356" t="str">
        <f>TEXT(tblSales[[#This Row],[Invoice Date]],"mmm")</f>
        <v>Nov</v>
      </c>
      <c r="W2356">
        <f>MONTH(tblSales[[#This Row],[Invoice Date]])</f>
        <v>11</v>
      </c>
      <c r="X2356">
        <f>YEAR(tblSales[[#This Row],[Invoice Date]])</f>
        <v>2024</v>
      </c>
      <c r="Y2356" t="str">
        <f>TEXT(tblSales[[#This Row],[Invoice Date]],"mmm-yyyy")</f>
        <v>Nov-2024</v>
      </c>
      <c r="Z2356" t="str">
        <f>_xlfn.XLOOKUP(tblSales[[#This Row],[Product_ID]],Products!$A:$A,Products!$C:$C,"Women Dresses")</f>
        <v>Watches</v>
      </c>
      <c r="AA2356" t="str">
        <f>_xlfn.XLOOKUP(tblSales[[#This Row],[Product_ID]],Products!$A:$A,Products!$D:$D,"Unknown")</f>
        <v>Digital Watch</v>
      </c>
      <c r="AB2356" t="str">
        <f>_xlfn.XLOOKUP(tblSales[[#This Row],[Product_ID]],Products!$A:$A,Products!$E:$E,"Unknown")</f>
        <v>Bata</v>
      </c>
      <c r="AC2356" t="str">
        <f>_xlfn.XLOOKUP(tblSales[[#This Row],[Store_ID]],Stores!$A:$A,Stores!$B:$B,"Unknown")</f>
        <v>TrendMart Khammam Standard</v>
      </c>
      <c r="AD2356" t="str">
        <f>_xlfn.XLOOKUP(tblSales[[#This Row],[Store_ID]],Stores!$A:$A,Stores!$E:$E,"Unknown")</f>
        <v>South Zone 2</v>
      </c>
      <c r="AE2356" t="str">
        <f>_xlfn.XLOOKUP(tblSales[[#This Row],[Customer_ID]],Customers!$A:$A,Customers!$B:$B,"Unknown")</f>
        <v>Anand Subramaniam</v>
      </c>
      <c r="AF2356" t="str">
        <f>_xlfn.XLOOKUP(tblSales[[#This Row],[Customer_ID]],Customers!$A:$A,Customers!$J:$J,"Unknown")</f>
        <v>Silver</v>
      </c>
      <c r="AG2356" t="str">
        <f>_xlfn.XLOOKUP(tblSales[[#This Row],[Employee_ID]],Employees!$A:$A,Employees!$B:$B,"Unknown")</f>
        <v>Arjun Krishnan</v>
      </c>
      <c r="AH2356">
        <f>IF(MONTH(tblSales[[#This Row],[Invoice Date]])&gt;=4,MONTH(tblSales[[#This Row],[Invoice Date]]),MONTH(tblSales[[#This Row],[Invoice Date]])+12)</f>
        <v>11</v>
      </c>
      <c r="AI2356" s="8">
        <f>DATE(YEAR(tblSales[[#This Row],[Invoice Date]]),MONTH(tblSales[[#This Row],[Invoice Date]]),1)</f>
        <v>45597</v>
      </c>
      <c r="AJ2356" t="str">
        <f>_xlfn.XLOOKUP(tblSales[[#This Row],[Product_ID]],Products!$A:$A,Products!$B:$B,"Unknown")</f>
        <v>Bata Digital Watch White</v>
      </c>
      <c r="AK2356" s="9">
        <f>IFERROR(tblSales[[#This Row],[Profit]]/tblSales[[#This Row],[Sales Amount]],0)</f>
        <v>0.15492625043552888</v>
      </c>
      <c r="AL2356" t="str">
        <f>IF(tblSales[[#This Row],[Discount %]]&lt;=5,"0-5%",
IF(tblSales[[#This Row],[Discount %]]&lt;=10,"5-10%",
IF(tblSales[[#This Row],[Discount %]]&lt;=15,"10-15%",
IF(tblSales[[#This Row],[Discount %]]&lt;=20,"15-20%","20%+"))))</f>
        <v>10-15%</v>
      </c>
    </row>
    <row r="2357" spans="1:38">
      <c r="A2357" s="2" t="s">
        <v>4341</v>
      </c>
      <c r="B2357" s="11">
        <v>45549</v>
      </c>
      <c r="C2357" s="2" t="s">
        <v>3953</v>
      </c>
      <c r="D2357" s="2" t="s">
        <v>474</v>
      </c>
      <c r="E2357" s="2" t="s">
        <v>127</v>
      </c>
      <c r="F2357" s="2" t="s">
        <v>216</v>
      </c>
      <c r="G2357" s="2">
        <v>2</v>
      </c>
      <c r="H2357" s="2">
        <v>3254.58</v>
      </c>
      <c r="I2357" s="2">
        <v>30</v>
      </c>
      <c r="J2357" s="2">
        <v>1952.75</v>
      </c>
      <c r="K2357" s="2">
        <v>12</v>
      </c>
      <c r="L2357" s="2">
        <v>546.77</v>
      </c>
      <c r="M2357" s="2">
        <v>5103.18</v>
      </c>
      <c r="N2357" s="2">
        <v>4068.02</v>
      </c>
      <c r="O2357" s="2">
        <f t="shared" si="91"/>
        <v>488.39000000000033</v>
      </c>
      <c r="P2357" s="2" t="s">
        <v>32</v>
      </c>
      <c r="Q2357" s="2" t="str">
        <f t="shared" si="90"/>
        <v>UPI</v>
      </c>
      <c r="R2357" s="2" t="s">
        <v>21</v>
      </c>
      <c r="S2357" s="2" t="s">
        <v>56</v>
      </c>
      <c r="T2357" s="2" t="s">
        <v>2608</v>
      </c>
      <c r="U2357" s="2" t="s">
        <v>60</v>
      </c>
      <c r="V2357" t="str">
        <f>TEXT(tblSales[[#This Row],[Invoice Date]],"mmm")</f>
        <v>Sep</v>
      </c>
      <c r="W2357">
        <f>MONTH(tblSales[[#This Row],[Invoice Date]])</f>
        <v>9</v>
      </c>
      <c r="X2357">
        <f>YEAR(tblSales[[#This Row],[Invoice Date]])</f>
        <v>2024</v>
      </c>
      <c r="Y2357" t="str">
        <f>TEXT(tblSales[[#This Row],[Invoice Date]],"mmm-yyyy")</f>
        <v>Sep-2024</v>
      </c>
      <c r="Z2357" t="str">
        <f>_xlfn.XLOOKUP(tblSales[[#This Row],[Product_ID]],Products!$A:$A,Products!$C:$C,"Women Dresses")</f>
        <v>Handbags</v>
      </c>
      <c r="AA2357" t="str">
        <f>_xlfn.XLOOKUP(tblSales[[#This Row],[Product_ID]],Products!$A:$A,Products!$D:$D,"Unknown")</f>
        <v>Sling Bag</v>
      </c>
      <c r="AB2357" t="str">
        <f>_xlfn.XLOOKUP(tblSales[[#This Row],[Product_ID]],Products!$A:$A,Products!$E:$E,"Unknown")</f>
        <v>GRT Jewellers</v>
      </c>
      <c r="AC2357" t="str">
        <f>_xlfn.XLOOKUP(tblSales[[#This Row],[Store_ID]],Stores!$A:$A,Stores!$B:$B,"Unknown")</f>
        <v>TrendMart Vijayawada Standard</v>
      </c>
      <c r="AD2357" t="str">
        <f>_xlfn.XLOOKUP(tblSales[[#This Row],[Store_ID]],Stores!$A:$A,Stores!$E:$E,"Unknown")</f>
        <v>South Zone 3</v>
      </c>
      <c r="AE2357" t="str">
        <f>_xlfn.XLOOKUP(tblSales[[#This Row],[Customer_ID]],Customers!$A:$A,Customers!$B:$B,"Unknown")</f>
        <v>Karthik Shetty</v>
      </c>
      <c r="AF2357" t="str">
        <f>_xlfn.XLOOKUP(tblSales[[#This Row],[Customer_ID]],Customers!$A:$A,Customers!$J:$J,"Unknown")</f>
        <v>Gold</v>
      </c>
      <c r="AG2357" t="str">
        <f>_xlfn.XLOOKUP(tblSales[[#This Row],[Employee_ID]],Employees!$A:$A,Employees!$B:$B,"Unknown")</f>
        <v>Venkat Sharma</v>
      </c>
      <c r="AH2357">
        <f>IF(MONTH(tblSales[[#This Row],[Invoice Date]])&gt;=4,MONTH(tblSales[[#This Row],[Invoice Date]]),MONTH(tblSales[[#This Row],[Invoice Date]])+12)</f>
        <v>9</v>
      </c>
      <c r="AI2357" s="8">
        <f>DATE(YEAR(tblSales[[#This Row],[Invoice Date]]),MONTH(tblSales[[#This Row],[Invoice Date]]),1)</f>
        <v>45536</v>
      </c>
      <c r="AJ2357" t="str">
        <f>_xlfn.XLOOKUP(tblSales[[#This Row],[Product_ID]],Products!$A:$A,Products!$B:$B,"Unknown")</f>
        <v>GRT Jewellers Sling Bag Olive</v>
      </c>
      <c r="AK2357" s="9">
        <f>IFERROR(tblSales[[#This Row],[Profit]]/tblSales[[#This Row],[Sales Amount]],0)</f>
        <v>9.5703071418213798E-2</v>
      </c>
      <c r="AL2357" t="str">
        <f>IF(tblSales[[#This Row],[Discount %]]&lt;=5,"0-5%",
IF(tblSales[[#This Row],[Discount %]]&lt;=10,"5-10%",
IF(tblSales[[#This Row],[Discount %]]&lt;=15,"10-15%",
IF(tblSales[[#This Row],[Discount %]]&lt;=20,"15-20%","20%+"))))</f>
        <v>20%+</v>
      </c>
    </row>
    <row r="2358" spans="1:38">
      <c r="A2358" s="2" t="s">
        <v>4342</v>
      </c>
      <c r="B2358" s="11">
        <v>45455</v>
      </c>
      <c r="C2358" s="2" t="s">
        <v>2548</v>
      </c>
      <c r="D2358" s="2" t="s">
        <v>556</v>
      </c>
      <c r="E2358" s="2" t="s">
        <v>480</v>
      </c>
      <c r="F2358" s="2" t="s">
        <v>204</v>
      </c>
      <c r="G2358" s="2">
        <v>4</v>
      </c>
      <c r="H2358" s="2">
        <v>648.08000000000004</v>
      </c>
      <c r="I2358" s="2">
        <v>30</v>
      </c>
      <c r="J2358" s="2">
        <v>777.7</v>
      </c>
      <c r="K2358" s="2">
        <v>5</v>
      </c>
      <c r="L2358" s="2">
        <v>90.73</v>
      </c>
      <c r="M2358" s="2">
        <v>1905.35</v>
      </c>
      <c r="N2358" s="2">
        <v>1476</v>
      </c>
      <c r="O2358" s="2">
        <f t="shared" si="91"/>
        <v>338.61999999999989</v>
      </c>
      <c r="P2358" s="2" t="s">
        <v>27</v>
      </c>
      <c r="Q2358" s="2" t="str">
        <f t="shared" si="90"/>
        <v>Cash</v>
      </c>
      <c r="R2358" s="2" t="s">
        <v>20</v>
      </c>
      <c r="S2358" s="2" t="s">
        <v>56</v>
      </c>
      <c r="T2358" s="2" t="s">
        <v>4343</v>
      </c>
      <c r="U2358" s="2" t="s">
        <v>59</v>
      </c>
      <c r="V2358" t="str">
        <f>TEXT(tblSales[[#This Row],[Invoice Date]],"mmm")</f>
        <v>Jun</v>
      </c>
      <c r="W2358">
        <f>MONTH(tblSales[[#This Row],[Invoice Date]])</f>
        <v>6</v>
      </c>
      <c r="X2358">
        <f>YEAR(tblSales[[#This Row],[Invoice Date]])</f>
        <v>2024</v>
      </c>
      <c r="Y2358" t="str">
        <f>TEXT(tblSales[[#This Row],[Invoice Date]],"mmm-yyyy")</f>
        <v>Jun-2024</v>
      </c>
      <c r="Z2358" t="str">
        <f>_xlfn.XLOOKUP(tblSales[[#This Row],[Product_ID]],Products!$A:$A,Products!$C:$C,"Women Dresses")</f>
        <v>Men T-Shirts</v>
      </c>
      <c r="AA2358" t="str">
        <f>_xlfn.XLOOKUP(tblSales[[#This Row],[Product_ID]],Products!$A:$A,Products!$D:$D,"Unknown")</f>
        <v>Round Neck</v>
      </c>
      <c r="AB2358" t="str">
        <f>_xlfn.XLOOKUP(tblSales[[#This Row],[Product_ID]],Products!$A:$A,Products!$E:$E,"Unknown")</f>
        <v>Killer Jeans</v>
      </c>
      <c r="AC2358" t="str">
        <f>_xlfn.XLOOKUP(tblSales[[#This Row],[Store_ID]],Stores!$A:$A,Stores!$B:$B,"Unknown")</f>
        <v>TrendMart Thrissur High Street</v>
      </c>
      <c r="AD2358" t="str">
        <f>_xlfn.XLOOKUP(tblSales[[#This Row],[Store_ID]],Stores!$A:$A,Stores!$E:$E,"Unknown")</f>
        <v>South Zone 1</v>
      </c>
      <c r="AE2358" t="str">
        <f>_xlfn.XLOOKUP(tblSales[[#This Row],[Customer_ID]],Customers!$A:$A,Customers!$B:$B,"Unknown")</f>
        <v>Pandian Iyer</v>
      </c>
      <c r="AF2358" t="str">
        <f>_xlfn.XLOOKUP(tblSales[[#This Row],[Customer_ID]],Customers!$A:$A,Customers!$J:$J,"Unknown")</f>
        <v>Gold</v>
      </c>
      <c r="AG2358" t="str">
        <f>_xlfn.XLOOKUP(tblSales[[#This Row],[Employee_ID]],Employees!$A:$A,Employees!$B:$B,"Unknown")</f>
        <v>Logesh Gopalakrishnan</v>
      </c>
      <c r="AH2358">
        <f>IF(MONTH(tblSales[[#This Row],[Invoice Date]])&gt;=4,MONTH(tblSales[[#This Row],[Invoice Date]]),MONTH(tblSales[[#This Row],[Invoice Date]])+12)</f>
        <v>6</v>
      </c>
      <c r="AI2358" s="8">
        <f>DATE(YEAR(tblSales[[#This Row],[Invoice Date]]),MONTH(tblSales[[#This Row],[Invoice Date]]),1)</f>
        <v>45444</v>
      </c>
      <c r="AJ2358" t="str">
        <f>_xlfn.XLOOKUP(tblSales[[#This Row],[Product_ID]],Products!$A:$A,Products!$B:$B,"Unknown")</f>
        <v>Killer Jeans Round Neck Green</v>
      </c>
      <c r="AK2358" s="9">
        <f>IFERROR(tblSales[[#This Row],[Profit]]/tblSales[[#This Row],[Sales Amount]],0)</f>
        <v>0.17772062875587158</v>
      </c>
      <c r="AL2358" t="str">
        <f>IF(tblSales[[#This Row],[Discount %]]&lt;=5,"0-5%",
IF(tblSales[[#This Row],[Discount %]]&lt;=10,"5-10%",
IF(tblSales[[#This Row],[Discount %]]&lt;=15,"10-15%",
IF(tblSales[[#This Row],[Discount %]]&lt;=20,"15-20%","20%+"))))</f>
        <v>20%+</v>
      </c>
    </row>
    <row r="2359" spans="1:38">
      <c r="A2359" s="2" t="s">
        <v>4344</v>
      </c>
      <c r="B2359" s="11">
        <v>45432</v>
      </c>
      <c r="C2359" s="2" t="s">
        <v>2276</v>
      </c>
      <c r="D2359" s="2" t="s">
        <v>424</v>
      </c>
      <c r="E2359" s="2" t="s">
        <v>457</v>
      </c>
      <c r="F2359" s="2" t="s">
        <v>377</v>
      </c>
      <c r="G2359" s="2">
        <v>2</v>
      </c>
      <c r="H2359" s="2">
        <v>923.95</v>
      </c>
      <c r="I2359" s="2">
        <v>15</v>
      </c>
      <c r="J2359" s="2">
        <v>277.19</v>
      </c>
      <c r="K2359" s="2">
        <v>5</v>
      </c>
      <c r="L2359" s="2">
        <v>78.540000000000006</v>
      </c>
      <c r="M2359" s="2">
        <v>1649.25</v>
      </c>
      <c r="N2359" s="2">
        <v>1396.16</v>
      </c>
      <c r="O2359" s="2">
        <f t="shared" si="91"/>
        <v>174.5499999999999</v>
      </c>
      <c r="P2359" s="2" t="s">
        <v>32</v>
      </c>
      <c r="Q2359" s="2" t="str">
        <f t="shared" si="90"/>
        <v>UPI</v>
      </c>
      <c r="R2359" s="2" t="s">
        <v>20</v>
      </c>
      <c r="S2359" s="2" t="s">
        <v>56</v>
      </c>
      <c r="T2359" s="2" t="s">
        <v>1674</v>
      </c>
      <c r="U2359" s="2" t="s">
        <v>59</v>
      </c>
      <c r="V2359" t="str">
        <f>TEXT(tblSales[[#This Row],[Invoice Date]],"mmm")</f>
        <v>May</v>
      </c>
      <c r="W2359">
        <f>MONTH(tblSales[[#This Row],[Invoice Date]])</f>
        <v>5</v>
      </c>
      <c r="X2359">
        <f>YEAR(tblSales[[#This Row],[Invoice Date]])</f>
        <v>2024</v>
      </c>
      <c r="Y2359" t="str">
        <f>TEXT(tblSales[[#This Row],[Invoice Date]],"mmm-yyyy")</f>
        <v>May-2024</v>
      </c>
      <c r="Z2359" t="str">
        <f>_xlfn.XLOOKUP(tblSales[[#This Row],[Product_ID]],Products!$A:$A,Products!$C:$C,"Women Dresses")</f>
        <v>Women Dresses</v>
      </c>
      <c r="AA2359" t="str">
        <f>_xlfn.XLOOKUP(tblSales[[#This Row],[Product_ID]],Products!$A:$A,Products!$D:$D,"Unknown")</f>
        <v>Maxi Dress</v>
      </c>
      <c r="AB2359" t="str">
        <f>_xlfn.XLOOKUP(tblSales[[#This Row],[Product_ID]],Products!$A:$A,Products!$E:$E,"Unknown")</f>
        <v>Jack &amp; Jones</v>
      </c>
      <c r="AC2359" t="str">
        <f>_xlfn.XLOOKUP(tblSales[[#This Row],[Store_ID]],Stores!$A:$A,Stores!$B:$B,"Unknown")</f>
        <v>TrendMart Kochi High Street</v>
      </c>
      <c r="AD2359" t="str">
        <f>_xlfn.XLOOKUP(tblSales[[#This Row],[Store_ID]],Stores!$A:$A,Stores!$E:$E,"Unknown")</f>
        <v>South Zone 1</v>
      </c>
      <c r="AE2359" t="str">
        <f>_xlfn.XLOOKUP(tblSales[[#This Row],[Customer_ID]],Customers!$A:$A,Customers!$B:$B,"Unknown")</f>
        <v>Malathi Kumar</v>
      </c>
      <c r="AF2359" t="str">
        <f>_xlfn.XLOOKUP(tblSales[[#This Row],[Customer_ID]],Customers!$A:$A,Customers!$J:$J,"Unknown")</f>
        <v>Gold</v>
      </c>
      <c r="AG2359" t="str">
        <f>_xlfn.XLOOKUP(tblSales[[#This Row],[Employee_ID]],Employees!$A:$A,Employees!$B:$B,"Unknown")</f>
        <v>Sunita Ramachandran</v>
      </c>
      <c r="AH2359">
        <f>IF(MONTH(tblSales[[#This Row],[Invoice Date]])&gt;=4,MONTH(tblSales[[#This Row],[Invoice Date]]),MONTH(tblSales[[#This Row],[Invoice Date]])+12)</f>
        <v>5</v>
      </c>
      <c r="AI2359" s="8">
        <f>DATE(YEAR(tblSales[[#This Row],[Invoice Date]]),MONTH(tblSales[[#This Row],[Invoice Date]]),1)</f>
        <v>45413</v>
      </c>
      <c r="AJ2359" t="str">
        <f>_xlfn.XLOOKUP(tblSales[[#This Row],[Product_ID]],Products!$A:$A,Products!$B:$B,"Unknown")</f>
        <v>Jack &amp; Jones Maxi Dress Maroon</v>
      </c>
      <c r="AK2359" s="9">
        <f>IFERROR(tblSales[[#This Row],[Profit]]/tblSales[[#This Row],[Sales Amount]],0)</f>
        <v>0.10583598605426703</v>
      </c>
      <c r="AL2359" t="str">
        <f>IF(tblSales[[#This Row],[Discount %]]&lt;=5,"0-5%",
IF(tblSales[[#This Row],[Discount %]]&lt;=10,"5-10%",
IF(tblSales[[#This Row],[Discount %]]&lt;=15,"10-15%",
IF(tblSales[[#This Row],[Discount %]]&lt;=20,"15-20%","20%+"))))</f>
        <v>10-15%</v>
      </c>
    </row>
    <row r="2360" spans="1:38">
      <c r="A2360" s="2" t="s">
        <v>4345</v>
      </c>
      <c r="B2360" s="11">
        <v>45538</v>
      </c>
      <c r="C2360" s="2" t="s">
        <v>1883</v>
      </c>
      <c r="D2360" s="2" t="s">
        <v>269</v>
      </c>
      <c r="E2360" s="2" t="s">
        <v>1024</v>
      </c>
      <c r="F2360" s="2" t="s">
        <v>110</v>
      </c>
      <c r="G2360" s="2">
        <v>4</v>
      </c>
      <c r="H2360" s="2">
        <v>681.05</v>
      </c>
      <c r="I2360" s="2">
        <v>10</v>
      </c>
      <c r="J2360" s="2">
        <v>272.42</v>
      </c>
      <c r="K2360" s="2">
        <v>5</v>
      </c>
      <c r="L2360" s="2">
        <v>122.59</v>
      </c>
      <c r="M2360" s="2">
        <v>2574.37</v>
      </c>
      <c r="N2360" s="2">
        <v>1677.12</v>
      </c>
      <c r="O2360" s="2">
        <f t="shared" si="91"/>
        <v>774.66</v>
      </c>
      <c r="P2360" s="2" t="s">
        <v>32</v>
      </c>
      <c r="Q2360" s="2" t="str">
        <f t="shared" si="90"/>
        <v>UPI</v>
      </c>
      <c r="R2360" s="2" t="s">
        <v>21</v>
      </c>
      <c r="S2360" s="2" t="s">
        <v>56</v>
      </c>
      <c r="T2360" s="2" t="s">
        <v>1349</v>
      </c>
      <c r="U2360" s="2" t="s">
        <v>59</v>
      </c>
      <c r="V2360" t="str">
        <f>TEXT(tblSales[[#This Row],[Invoice Date]],"mmm")</f>
        <v>Sep</v>
      </c>
      <c r="W2360">
        <f>MONTH(tblSales[[#This Row],[Invoice Date]])</f>
        <v>9</v>
      </c>
      <c r="X2360">
        <f>YEAR(tblSales[[#This Row],[Invoice Date]])</f>
        <v>2024</v>
      </c>
      <c r="Y2360" t="str">
        <f>TEXT(tblSales[[#This Row],[Invoice Date]],"mmm-yyyy")</f>
        <v>Sep-2024</v>
      </c>
      <c r="Z2360" t="str">
        <f>_xlfn.XLOOKUP(tblSales[[#This Row],[Product_ID]],Products!$A:$A,Products!$C:$C,"Women Dresses")</f>
        <v>Men T-Shirts</v>
      </c>
      <c r="AA2360" t="str">
        <f>_xlfn.XLOOKUP(tblSales[[#This Row],[Product_ID]],Products!$A:$A,Products!$D:$D,"Unknown")</f>
        <v>Round Neck</v>
      </c>
      <c r="AB2360" t="str">
        <f>_xlfn.XLOOKUP(tblSales[[#This Row],[Product_ID]],Products!$A:$A,Products!$E:$E,"Unknown")</f>
        <v>Peter England</v>
      </c>
      <c r="AC2360" t="str">
        <f>_xlfn.XLOOKUP(tblSales[[#This Row],[Store_ID]],Stores!$A:$A,Stores!$B:$B,"Unknown")</f>
        <v>TrendMart Hyderabad Standard</v>
      </c>
      <c r="AD2360" t="str">
        <f>_xlfn.XLOOKUP(tblSales[[#This Row],[Store_ID]],Stores!$A:$A,Stores!$E:$E,"Unknown")</f>
        <v>South Zone 2</v>
      </c>
      <c r="AE2360" t="str">
        <f>_xlfn.XLOOKUP(tblSales[[#This Row],[Customer_ID]],Customers!$A:$A,Customers!$B:$B,"Unknown")</f>
        <v>Deepak Rao</v>
      </c>
      <c r="AF2360" t="str">
        <f>_xlfn.XLOOKUP(tblSales[[#This Row],[Customer_ID]],Customers!$A:$A,Customers!$J:$J,"Unknown")</f>
        <v>Silver</v>
      </c>
      <c r="AG2360" t="str">
        <f>_xlfn.XLOOKUP(tblSales[[#This Row],[Employee_ID]],Employees!$A:$A,Employees!$B:$B,"Unknown")</f>
        <v>Jyothi Prasad</v>
      </c>
      <c r="AH2360">
        <f>IF(MONTH(tblSales[[#This Row],[Invoice Date]])&gt;=4,MONTH(tblSales[[#This Row],[Invoice Date]]),MONTH(tblSales[[#This Row],[Invoice Date]])+12)</f>
        <v>9</v>
      </c>
      <c r="AI2360" s="8">
        <f>DATE(YEAR(tblSales[[#This Row],[Invoice Date]]),MONTH(tblSales[[#This Row],[Invoice Date]]),1)</f>
        <v>45536</v>
      </c>
      <c r="AJ2360" t="str">
        <f>_xlfn.XLOOKUP(tblSales[[#This Row],[Product_ID]],Products!$A:$A,Products!$B:$B,"Unknown")</f>
        <v>Peter England Round Neck Sky Blue</v>
      </c>
      <c r="AK2360" s="9">
        <f>IFERROR(tblSales[[#This Row],[Profit]]/tblSales[[#This Row],[Sales Amount]],0)</f>
        <v>0.30091245625143237</v>
      </c>
      <c r="AL2360" t="str">
        <f>IF(tblSales[[#This Row],[Discount %]]&lt;=5,"0-5%",
IF(tblSales[[#This Row],[Discount %]]&lt;=10,"5-10%",
IF(tblSales[[#This Row],[Discount %]]&lt;=15,"10-15%",
IF(tblSales[[#This Row],[Discount %]]&lt;=20,"15-20%","20%+"))))</f>
        <v>5-10%</v>
      </c>
    </row>
    <row r="2361" spans="1:38">
      <c r="A2361" s="2" t="s">
        <v>4346</v>
      </c>
      <c r="B2361" s="11">
        <v>45392</v>
      </c>
      <c r="C2361" s="2" t="s">
        <v>384</v>
      </c>
      <c r="D2361" s="2" t="s">
        <v>598</v>
      </c>
      <c r="E2361" s="2" t="s">
        <v>329</v>
      </c>
      <c r="F2361" s="2" t="s">
        <v>276</v>
      </c>
      <c r="G2361" s="2">
        <v>1</v>
      </c>
      <c r="H2361" s="2">
        <v>1199.6099999999999</v>
      </c>
      <c r="I2361" s="2">
        <v>0</v>
      </c>
      <c r="J2361" s="2">
        <v>0</v>
      </c>
      <c r="K2361" s="2">
        <v>12</v>
      </c>
      <c r="L2361" s="2">
        <v>143.94999999999999</v>
      </c>
      <c r="M2361" s="2">
        <v>1343.56</v>
      </c>
      <c r="N2361" s="2">
        <v>865.42</v>
      </c>
      <c r="O2361" s="2">
        <f t="shared" si="91"/>
        <v>334.19</v>
      </c>
      <c r="P2361" s="2" t="s">
        <v>29</v>
      </c>
      <c r="Q2361" s="2" t="str">
        <f t="shared" si="90"/>
        <v>Debit Card</v>
      </c>
      <c r="R2361" s="2" t="s">
        <v>20</v>
      </c>
      <c r="S2361" s="2" t="s">
        <v>56</v>
      </c>
      <c r="T2361" s="2" t="s">
        <v>2105</v>
      </c>
      <c r="U2361" s="2" t="s">
        <v>59</v>
      </c>
      <c r="V2361" t="str">
        <f>TEXT(tblSales[[#This Row],[Invoice Date]],"mmm")</f>
        <v>Apr</v>
      </c>
      <c r="W2361">
        <f>MONTH(tblSales[[#This Row],[Invoice Date]])</f>
        <v>4</v>
      </c>
      <c r="X2361">
        <f>YEAR(tblSales[[#This Row],[Invoice Date]])</f>
        <v>2024</v>
      </c>
      <c r="Y2361" t="str">
        <f>TEXT(tblSales[[#This Row],[Invoice Date]],"mmm-yyyy")</f>
        <v>Apr-2024</v>
      </c>
      <c r="Z2361" t="str">
        <f>_xlfn.XLOOKUP(tblSales[[#This Row],[Product_ID]],Products!$A:$A,Products!$C:$C,"Women Dresses")</f>
        <v>Women Dresses</v>
      </c>
      <c r="AA2361" t="str">
        <f>_xlfn.XLOOKUP(tblSales[[#This Row],[Product_ID]],Products!$A:$A,Products!$D:$D,"Unknown")</f>
        <v>A-Line Dress</v>
      </c>
      <c r="AB2361" t="str">
        <f>_xlfn.XLOOKUP(tblSales[[#This Row],[Product_ID]],Products!$A:$A,Products!$E:$E,"Unknown")</f>
        <v>Indian Terrain</v>
      </c>
      <c r="AC2361" t="str">
        <f>_xlfn.XLOOKUP(tblSales[[#This Row],[Store_ID]],Stores!$A:$A,Stores!$B:$B,"Unknown")</f>
        <v>TrendMart Kannur Outlet</v>
      </c>
      <c r="AD2361" t="str">
        <f>_xlfn.XLOOKUP(tblSales[[#This Row],[Store_ID]],Stores!$A:$A,Stores!$E:$E,"Unknown")</f>
        <v>South Zone 1</v>
      </c>
      <c r="AE2361" t="str">
        <f>_xlfn.XLOOKUP(tblSales[[#This Row],[Customer_ID]],Customers!$A:$A,Customers!$B:$B,"Unknown")</f>
        <v>Indira Naidu</v>
      </c>
      <c r="AF2361" t="str">
        <f>_xlfn.XLOOKUP(tblSales[[#This Row],[Customer_ID]],Customers!$A:$A,Customers!$J:$J,"Unknown")</f>
        <v>Gold</v>
      </c>
      <c r="AG2361" t="str">
        <f>_xlfn.XLOOKUP(tblSales[[#This Row],[Employee_ID]],Employees!$A:$A,Employees!$B:$B,"Unknown")</f>
        <v>Vasanthi Kamath</v>
      </c>
      <c r="AH2361">
        <f>IF(MONTH(tblSales[[#This Row],[Invoice Date]])&gt;=4,MONTH(tblSales[[#This Row],[Invoice Date]]),MONTH(tblSales[[#This Row],[Invoice Date]])+12)</f>
        <v>4</v>
      </c>
      <c r="AI2361" s="8">
        <f>DATE(YEAR(tblSales[[#This Row],[Invoice Date]]),MONTH(tblSales[[#This Row],[Invoice Date]]),1)</f>
        <v>45383</v>
      </c>
      <c r="AJ2361" t="str">
        <f>_xlfn.XLOOKUP(tblSales[[#This Row],[Product_ID]],Products!$A:$A,Products!$B:$B,"Unknown")</f>
        <v>Indian Terrain A-Line Dress Navy Blue</v>
      </c>
      <c r="AK2361" s="9">
        <f>IFERROR(tblSales[[#This Row],[Profit]]/tblSales[[#This Row],[Sales Amount]],0)</f>
        <v>0.24873470481407606</v>
      </c>
      <c r="AL2361" t="str">
        <f>IF(tblSales[[#This Row],[Discount %]]&lt;=5,"0-5%",
IF(tblSales[[#This Row],[Discount %]]&lt;=10,"5-10%",
IF(tblSales[[#This Row],[Discount %]]&lt;=15,"10-15%",
IF(tblSales[[#This Row],[Discount %]]&lt;=20,"15-20%","20%+"))))</f>
        <v>0-5%</v>
      </c>
    </row>
    <row r="2362" spans="1:38">
      <c r="A2362" s="2" t="s">
        <v>4347</v>
      </c>
      <c r="B2362" s="11">
        <v>45689</v>
      </c>
      <c r="C2362" s="2" t="s">
        <v>3661</v>
      </c>
      <c r="D2362" s="2" t="s">
        <v>876</v>
      </c>
      <c r="E2362" s="2" t="s">
        <v>453</v>
      </c>
      <c r="F2362" s="2" t="s">
        <v>210</v>
      </c>
      <c r="G2362" s="2">
        <v>2</v>
      </c>
      <c r="H2362" s="2">
        <v>1294.22</v>
      </c>
      <c r="I2362" s="2">
        <v>0</v>
      </c>
      <c r="J2362" s="2">
        <v>0</v>
      </c>
      <c r="K2362" s="2">
        <v>12</v>
      </c>
      <c r="L2362" s="2">
        <v>310.61</v>
      </c>
      <c r="M2362" s="2">
        <v>2899.05</v>
      </c>
      <c r="N2362" s="2">
        <v>1621.24</v>
      </c>
      <c r="O2362" s="2">
        <f t="shared" si="91"/>
        <v>967.20000000000016</v>
      </c>
      <c r="P2362" s="2" t="s">
        <v>28</v>
      </c>
      <c r="Q2362" s="2" t="str">
        <f t="shared" si="90"/>
        <v>Credit Card</v>
      </c>
      <c r="R2362" s="2" t="s">
        <v>20</v>
      </c>
      <c r="S2362" s="2" t="s">
        <v>56</v>
      </c>
      <c r="T2362" s="2" t="s">
        <v>1683</v>
      </c>
      <c r="U2362" s="2" t="s">
        <v>60</v>
      </c>
      <c r="V2362" t="str">
        <f>TEXT(tblSales[[#This Row],[Invoice Date]],"mmm")</f>
        <v>Feb</v>
      </c>
      <c r="W2362">
        <f>MONTH(tblSales[[#This Row],[Invoice Date]])</f>
        <v>2</v>
      </c>
      <c r="X2362">
        <f>YEAR(tblSales[[#This Row],[Invoice Date]])</f>
        <v>2025</v>
      </c>
      <c r="Y2362" t="str">
        <f>TEXT(tblSales[[#This Row],[Invoice Date]],"mmm-yyyy")</f>
        <v>Feb-2025</v>
      </c>
      <c r="Z2362" t="str">
        <f>_xlfn.XLOOKUP(tblSales[[#This Row],[Product_ID]],Products!$A:$A,Products!$C:$C,"Women Dresses")</f>
        <v>Women Dresses</v>
      </c>
      <c r="AA2362" t="str">
        <f>_xlfn.XLOOKUP(tblSales[[#This Row],[Product_ID]],Products!$A:$A,Products!$D:$D,"Unknown")</f>
        <v>Shirt Dress</v>
      </c>
      <c r="AB2362" t="str">
        <f>_xlfn.XLOOKUP(tblSales[[#This Row],[Product_ID]],Products!$A:$A,Products!$E:$E,"Unknown")</f>
        <v>Fabindia</v>
      </c>
      <c r="AC2362" t="str">
        <f>_xlfn.XLOOKUP(tblSales[[#This Row],[Store_ID]],Stores!$A:$A,Stores!$B:$B,"Unknown")</f>
        <v>TrendMart Khammam Standard</v>
      </c>
      <c r="AD2362" t="str">
        <f>_xlfn.XLOOKUP(tblSales[[#This Row],[Store_ID]],Stores!$A:$A,Stores!$E:$E,"Unknown")</f>
        <v>South Zone 2</v>
      </c>
      <c r="AE2362" t="str">
        <f>_xlfn.XLOOKUP(tblSales[[#This Row],[Customer_ID]],Customers!$A:$A,Customers!$B:$B,"Unknown")</f>
        <v>Sathish Gounder</v>
      </c>
      <c r="AF2362" t="str">
        <f>_xlfn.XLOOKUP(tblSales[[#This Row],[Customer_ID]],Customers!$A:$A,Customers!$J:$J,"Unknown")</f>
        <v>Silver</v>
      </c>
      <c r="AG2362" t="str">
        <f>_xlfn.XLOOKUP(tblSales[[#This Row],[Employee_ID]],Employees!$A:$A,Employees!$B:$B,"Unknown")</f>
        <v>Rani Mishra</v>
      </c>
      <c r="AH2362">
        <f>IF(MONTH(tblSales[[#This Row],[Invoice Date]])&gt;=4,MONTH(tblSales[[#This Row],[Invoice Date]]),MONTH(tblSales[[#This Row],[Invoice Date]])+12)</f>
        <v>14</v>
      </c>
      <c r="AI2362" s="8">
        <f>DATE(YEAR(tblSales[[#This Row],[Invoice Date]]),MONTH(tblSales[[#This Row],[Invoice Date]]),1)</f>
        <v>45689</v>
      </c>
      <c r="AJ2362" t="str">
        <f>_xlfn.XLOOKUP(tblSales[[#This Row],[Product_ID]],Products!$A:$A,Products!$B:$B,"Unknown")</f>
        <v>Fabindia Shirt Dress Navy Blue</v>
      </c>
      <c r="AK2362" s="9">
        <f>IFERROR(tblSales[[#This Row],[Profit]]/tblSales[[#This Row],[Sales Amount]],0)</f>
        <v>0.3336265328297201</v>
      </c>
      <c r="AL2362" t="str">
        <f>IF(tblSales[[#This Row],[Discount %]]&lt;=5,"0-5%",
IF(tblSales[[#This Row],[Discount %]]&lt;=10,"5-10%",
IF(tblSales[[#This Row],[Discount %]]&lt;=15,"10-15%",
IF(tblSales[[#This Row],[Discount %]]&lt;=20,"15-20%","20%+"))))</f>
        <v>0-5%</v>
      </c>
    </row>
    <row r="2363" spans="1:38">
      <c r="A2363" s="2" t="s">
        <v>4348</v>
      </c>
      <c r="B2363" s="11">
        <v>45440</v>
      </c>
      <c r="C2363" s="2" t="s">
        <v>3418</v>
      </c>
      <c r="D2363" s="2" t="s">
        <v>1107</v>
      </c>
      <c r="E2363" s="2" t="s">
        <v>448</v>
      </c>
      <c r="F2363" s="2" t="s">
        <v>182</v>
      </c>
      <c r="G2363" s="2">
        <v>3</v>
      </c>
      <c r="H2363" s="2">
        <v>616.87</v>
      </c>
      <c r="I2363" s="2">
        <v>5</v>
      </c>
      <c r="J2363" s="2">
        <v>92.53</v>
      </c>
      <c r="K2363" s="2">
        <v>5</v>
      </c>
      <c r="L2363" s="2">
        <v>87.9</v>
      </c>
      <c r="M2363" s="2">
        <v>1845.98</v>
      </c>
      <c r="N2363" s="2">
        <v>1528.32</v>
      </c>
      <c r="O2363" s="2">
        <f t="shared" si="91"/>
        <v>229.76000000000008</v>
      </c>
      <c r="P2363" s="2" t="s">
        <v>32</v>
      </c>
      <c r="Q2363" s="2" t="str">
        <f t="shared" si="90"/>
        <v>UPI</v>
      </c>
      <c r="R2363" s="2" t="s">
        <v>20</v>
      </c>
      <c r="S2363" s="2" t="s">
        <v>56</v>
      </c>
      <c r="T2363" s="2" t="s">
        <v>908</v>
      </c>
      <c r="U2363" s="2" t="s">
        <v>59</v>
      </c>
      <c r="V2363" t="str">
        <f>TEXT(tblSales[[#This Row],[Invoice Date]],"mmm")</f>
        <v>May</v>
      </c>
      <c r="W2363">
        <f>MONTH(tblSales[[#This Row],[Invoice Date]])</f>
        <v>5</v>
      </c>
      <c r="X2363">
        <f>YEAR(tblSales[[#This Row],[Invoice Date]])</f>
        <v>2024</v>
      </c>
      <c r="Y2363" t="str">
        <f>TEXT(tblSales[[#This Row],[Invoice Date]],"mmm-yyyy")</f>
        <v>May-2024</v>
      </c>
      <c r="Z2363" t="str">
        <f>_xlfn.XLOOKUP(tblSales[[#This Row],[Product_ID]],Products!$A:$A,Products!$C:$C,"Women Dresses")</f>
        <v>Kids Wear</v>
      </c>
      <c r="AA2363" t="str">
        <f>_xlfn.XLOOKUP(tblSales[[#This Row],[Product_ID]],Products!$A:$A,Products!$D:$D,"Unknown")</f>
        <v>Kids Shorts</v>
      </c>
      <c r="AB2363" t="str">
        <f>_xlfn.XLOOKUP(tblSales[[#This Row],[Product_ID]],Products!$A:$A,Products!$E:$E,"Unknown")</f>
        <v>Allen Solly</v>
      </c>
      <c r="AC2363" t="str">
        <f>_xlfn.XLOOKUP(tblSales[[#This Row],[Store_ID]],Stores!$A:$A,Stores!$B:$B,"Unknown")</f>
        <v>TrendMart Nellore High Street</v>
      </c>
      <c r="AD2363" t="str">
        <f>_xlfn.XLOOKUP(tblSales[[#This Row],[Store_ID]],Stores!$A:$A,Stores!$E:$E,"Unknown")</f>
        <v>South Zone 3</v>
      </c>
      <c r="AE2363" t="str">
        <f>_xlfn.XLOOKUP(tblSales[[#This Row],[Customer_ID]],Customers!$A:$A,Customers!$B:$B,"Unknown")</f>
        <v>Sandeep Chetty</v>
      </c>
      <c r="AF2363" t="str">
        <f>_xlfn.XLOOKUP(tblSales[[#This Row],[Customer_ID]],Customers!$A:$A,Customers!$J:$J,"Unknown")</f>
        <v>Gold</v>
      </c>
      <c r="AG2363" t="str">
        <f>_xlfn.XLOOKUP(tblSales[[#This Row],[Employee_ID]],Employees!$A:$A,Employees!$B:$B,"Unknown")</f>
        <v>Girish Sundaram</v>
      </c>
      <c r="AH2363">
        <f>IF(MONTH(tblSales[[#This Row],[Invoice Date]])&gt;=4,MONTH(tblSales[[#This Row],[Invoice Date]]),MONTH(tblSales[[#This Row],[Invoice Date]])+12)</f>
        <v>5</v>
      </c>
      <c r="AI2363" s="8">
        <f>DATE(YEAR(tblSales[[#This Row],[Invoice Date]]),MONTH(tblSales[[#This Row],[Invoice Date]]),1)</f>
        <v>45413</v>
      </c>
      <c r="AJ2363" t="str">
        <f>_xlfn.XLOOKUP(tblSales[[#This Row],[Product_ID]],Products!$A:$A,Products!$B:$B,"Unknown")</f>
        <v>Allen Solly Kids Shorts Teal</v>
      </c>
      <c r="AK2363" s="9">
        <f>IFERROR(tblSales[[#This Row],[Profit]]/tblSales[[#This Row],[Sales Amount]],0)</f>
        <v>0.12446505379256551</v>
      </c>
      <c r="AL2363" t="str">
        <f>IF(tblSales[[#This Row],[Discount %]]&lt;=5,"0-5%",
IF(tblSales[[#This Row],[Discount %]]&lt;=10,"5-10%",
IF(tblSales[[#This Row],[Discount %]]&lt;=15,"10-15%",
IF(tblSales[[#This Row],[Discount %]]&lt;=20,"15-20%","20%+"))))</f>
        <v>0-5%</v>
      </c>
    </row>
    <row r="2364" spans="1:38">
      <c r="A2364" s="2" t="s">
        <v>4349</v>
      </c>
      <c r="B2364" s="11">
        <v>45585</v>
      </c>
      <c r="C2364" s="2" t="s">
        <v>2230</v>
      </c>
      <c r="D2364" s="2" t="s">
        <v>918</v>
      </c>
      <c r="E2364" s="2" t="s">
        <v>1918</v>
      </c>
      <c r="F2364" s="2" t="s">
        <v>199</v>
      </c>
      <c r="G2364" s="2">
        <v>2</v>
      </c>
      <c r="H2364" s="2">
        <v>578.71</v>
      </c>
      <c r="I2364" s="2">
        <v>15</v>
      </c>
      <c r="J2364" s="2">
        <v>173.61</v>
      </c>
      <c r="K2364" s="2">
        <v>5</v>
      </c>
      <c r="L2364" s="2">
        <v>49.19</v>
      </c>
      <c r="M2364" s="2">
        <v>1033</v>
      </c>
      <c r="N2364" s="2">
        <v>607.22</v>
      </c>
      <c r="O2364" s="2">
        <f t="shared" si="91"/>
        <v>376.59</v>
      </c>
      <c r="P2364" s="2" t="s">
        <v>32</v>
      </c>
      <c r="Q2364" s="2" t="str">
        <f t="shared" si="90"/>
        <v>UPI</v>
      </c>
      <c r="R2364" s="2" t="s">
        <v>20</v>
      </c>
      <c r="S2364" s="2" t="s">
        <v>56</v>
      </c>
      <c r="T2364" s="2" t="s">
        <v>1520</v>
      </c>
      <c r="U2364" s="2" t="s">
        <v>60</v>
      </c>
      <c r="V2364" t="str">
        <f>TEXT(tblSales[[#This Row],[Invoice Date]],"mmm")</f>
        <v>Oct</v>
      </c>
      <c r="W2364">
        <f>MONTH(tblSales[[#This Row],[Invoice Date]])</f>
        <v>10</v>
      </c>
      <c r="X2364">
        <f>YEAR(tblSales[[#This Row],[Invoice Date]])</f>
        <v>2024</v>
      </c>
      <c r="Y2364" t="str">
        <f>TEXT(tblSales[[#This Row],[Invoice Date]],"mmm-yyyy")</f>
        <v>Oct-2024</v>
      </c>
      <c r="Z2364" t="str">
        <f>_xlfn.XLOOKUP(tblSales[[#This Row],[Product_ID]],Products!$A:$A,Products!$C:$C,"Women Dresses")</f>
        <v>Accessories</v>
      </c>
      <c r="AA2364" t="str">
        <f>_xlfn.XLOOKUP(tblSales[[#This Row],[Product_ID]],Products!$A:$A,Products!$D:$D,"Unknown")</f>
        <v>Cap</v>
      </c>
      <c r="AB2364" t="str">
        <f>_xlfn.XLOOKUP(tblSales[[#This Row],[Product_ID]],Products!$A:$A,Products!$E:$E,"Unknown")</f>
        <v>Blackberrys</v>
      </c>
      <c r="AC2364" t="str">
        <f>_xlfn.XLOOKUP(tblSales[[#This Row],[Store_ID]],Stores!$A:$A,Stores!$B:$B,"Unknown")</f>
        <v>TrendMart Guntur High Street</v>
      </c>
      <c r="AD2364" t="str">
        <f>_xlfn.XLOOKUP(tblSales[[#This Row],[Store_ID]],Stores!$A:$A,Stores!$E:$E,"Unknown")</f>
        <v>South Zone 3</v>
      </c>
      <c r="AE2364" t="str">
        <f>_xlfn.XLOOKUP(tblSales[[#This Row],[Customer_ID]],Customers!$A:$A,Customers!$B:$B,"Unknown")</f>
        <v>Bhagya Ramachandran</v>
      </c>
      <c r="AF2364" t="str">
        <f>_xlfn.XLOOKUP(tblSales[[#This Row],[Customer_ID]],Customers!$A:$A,Customers!$J:$J,"Unknown")</f>
        <v>Gold</v>
      </c>
      <c r="AG2364" t="str">
        <f>_xlfn.XLOOKUP(tblSales[[#This Row],[Employee_ID]],Employees!$A:$A,Employees!$B:$B,"Unknown")</f>
        <v>Anusuya Subramaniam</v>
      </c>
      <c r="AH2364">
        <f>IF(MONTH(tblSales[[#This Row],[Invoice Date]])&gt;=4,MONTH(tblSales[[#This Row],[Invoice Date]]),MONTH(tblSales[[#This Row],[Invoice Date]])+12)</f>
        <v>10</v>
      </c>
      <c r="AI2364" s="8">
        <f>DATE(YEAR(tblSales[[#This Row],[Invoice Date]]),MONTH(tblSales[[#This Row],[Invoice Date]]),1)</f>
        <v>45566</v>
      </c>
      <c r="AJ2364" t="str">
        <f>_xlfn.XLOOKUP(tblSales[[#This Row],[Product_ID]],Products!$A:$A,Products!$B:$B,"Unknown")</f>
        <v>Blackberrys Cap Olive</v>
      </c>
      <c r="AK2364" s="9">
        <f>IFERROR(tblSales[[#This Row],[Profit]]/tblSales[[#This Row],[Sales Amount]],0)</f>
        <v>0.36455953533397867</v>
      </c>
      <c r="AL2364" t="str">
        <f>IF(tblSales[[#This Row],[Discount %]]&lt;=5,"0-5%",
IF(tblSales[[#This Row],[Discount %]]&lt;=10,"5-10%",
IF(tblSales[[#This Row],[Discount %]]&lt;=15,"10-15%",
IF(tblSales[[#This Row],[Discount %]]&lt;=20,"15-20%","20%+"))))</f>
        <v>10-15%</v>
      </c>
    </row>
    <row r="2365" spans="1:38">
      <c r="A2365" s="2" t="s">
        <v>4350</v>
      </c>
      <c r="B2365" s="11">
        <v>45640</v>
      </c>
      <c r="C2365" s="2" t="s">
        <v>1615</v>
      </c>
      <c r="D2365" s="2" t="s">
        <v>1054</v>
      </c>
      <c r="E2365" s="2" t="s">
        <v>1233</v>
      </c>
      <c r="F2365" s="2" t="s">
        <v>104</v>
      </c>
      <c r="G2365" s="2">
        <v>3</v>
      </c>
      <c r="H2365" s="2">
        <v>3647.73</v>
      </c>
      <c r="I2365" s="2">
        <v>15</v>
      </c>
      <c r="J2365" s="2">
        <v>1641.48</v>
      </c>
      <c r="K2365" s="2">
        <v>12</v>
      </c>
      <c r="L2365" s="2">
        <v>1116.21</v>
      </c>
      <c r="M2365" s="2">
        <v>10417.92</v>
      </c>
      <c r="N2365" s="2">
        <v>7122.09</v>
      </c>
      <c r="O2365" s="2">
        <f t="shared" si="91"/>
        <v>2179.62</v>
      </c>
      <c r="P2365" s="2" t="s">
        <v>27</v>
      </c>
      <c r="Q2365" s="2" t="str">
        <f t="shared" si="90"/>
        <v>Cash</v>
      </c>
      <c r="R2365" s="2" t="s">
        <v>20</v>
      </c>
      <c r="S2365" s="2" t="s">
        <v>56</v>
      </c>
      <c r="T2365" s="2" t="s">
        <v>433</v>
      </c>
      <c r="U2365" s="2" t="s">
        <v>60</v>
      </c>
      <c r="V2365" t="str">
        <f>TEXT(tblSales[[#This Row],[Invoice Date]],"mmm")</f>
        <v>Dec</v>
      </c>
      <c r="W2365">
        <f>MONTH(tblSales[[#This Row],[Invoice Date]])</f>
        <v>12</v>
      </c>
      <c r="X2365">
        <f>YEAR(tblSales[[#This Row],[Invoice Date]])</f>
        <v>2024</v>
      </c>
      <c r="Y2365" t="str">
        <f>TEXT(tblSales[[#This Row],[Invoice Date]],"mmm-yyyy")</f>
        <v>Dec-2024</v>
      </c>
      <c r="Z2365" t="str">
        <f>_xlfn.XLOOKUP(tblSales[[#This Row],[Product_ID]],Products!$A:$A,Products!$C:$C,"Women Dresses")</f>
        <v>Handbags</v>
      </c>
      <c r="AA2365" t="str">
        <f>_xlfn.XLOOKUP(tblSales[[#This Row],[Product_ID]],Products!$A:$A,Products!$D:$D,"Unknown")</f>
        <v>Clutch</v>
      </c>
      <c r="AB2365" t="str">
        <f>_xlfn.XLOOKUP(tblSales[[#This Row],[Product_ID]],Products!$A:$A,Products!$E:$E,"Unknown")</f>
        <v>Nalli Silks</v>
      </c>
      <c r="AC2365" t="str">
        <f>_xlfn.XLOOKUP(tblSales[[#This Row],[Store_ID]],Stores!$A:$A,Stores!$B:$B,"Unknown")</f>
        <v>TrendMart Visakhapatnam Standard</v>
      </c>
      <c r="AD2365" t="str">
        <f>_xlfn.XLOOKUP(tblSales[[#This Row],[Store_ID]],Stores!$A:$A,Stores!$E:$E,"Unknown")</f>
        <v>South Zone 3</v>
      </c>
      <c r="AE2365" t="str">
        <f>_xlfn.XLOOKUP(tblSales[[#This Row],[Customer_ID]],Customers!$A:$A,Customers!$B:$B,"Unknown")</f>
        <v>Charulatha Bhat</v>
      </c>
      <c r="AF2365" t="str">
        <f>_xlfn.XLOOKUP(tblSales[[#This Row],[Customer_ID]],Customers!$A:$A,Customers!$J:$J,"Unknown")</f>
        <v>Regular</v>
      </c>
      <c r="AG2365" t="str">
        <f>_xlfn.XLOOKUP(tblSales[[#This Row],[Employee_ID]],Employees!$A:$A,Employees!$B:$B,"Unknown")</f>
        <v>Meena Krishnan</v>
      </c>
      <c r="AH2365">
        <f>IF(MONTH(tblSales[[#This Row],[Invoice Date]])&gt;=4,MONTH(tblSales[[#This Row],[Invoice Date]]),MONTH(tblSales[[#This Row],[Invoice Date]])+12)</f>
        <v>12</v>
      </c>
      <c r="AI2365" s="8">
        <f>DATE(YEAR(tblSales[[#This Row],[Invoice Date]]),MONTH(tblSales[[#This Row],[Invoice Date]]),1)</f>
        <v>45627</v>
      </c>
      <c r="AJ2365" t="str">
        <f>_xlfn.XLOOKUP(tblSales[[#This Row],[Product_ID]],Products!$A:$A,Products!$B:$B,"Unknown")</f>
        <v>Nalli Silks Clutch Brown</v>
      </c>
      <c r="AK2365" s="9">
        <f>IFERROR(tblSales[[#This Row],[Profit]]/tblSales[[#This Row],[Sales Amount]],0)</f>
        <v>0.20921834684850718</v>
      </c>
      <c r="AL2365" t="str">
        <f>IF(tblSales[[#This Row],[Discount %]]&lt;=5,"0-5%",
IF(tblSales[[#This Row],[Discount %]]&lt;=10,"5-10%",
IF(tblSales[[#This Row],[Discount %]]&lt;=15,"10-15%",
IF(tblSales[[#This Row],[Discount %]]&lt;=20,"15-20%","20%+"))))</f>
        <v>10-15%</v>
      </c>
    </row>
    <row r="2366" spans="1:38">
      <c r="A2366" s="2" t="s">
        <v>4351</v>
      </c>
      <c r="B2366" s="11">
        <v>45471</v>
      </c>
      <c r="C2366" s="2" t="s">
        <v>1134</v>
      </c>
      <c r="D2366" s="2" t="s">
        <v>806</v>
      </c>
      <c r="E2366" s="2" t="s">
        <v>561</v>
      </c>
      <c r="F2366" s="2" t="s">
        <v>134</v>
      </c>
      <c r="G2366" s="2">
        <v>1</v>
      </c>
      <c r="H2366" s="2">
        <v>666.47</v>
      </c>
      <c r="I2366" s="2">
        <v>20</v>
      </c>
      <c r="J2366" s="2">
        <v>133.29</v>
      </c>
      <c r="K2366" s="2">
        <v>5</v>
      </c>
      <c r="L2366" s="2">
        <v>26.66</v>
      </c>
      <c r="M2366" s="2">
        <v>559.84</v>
      </c>
      <c r="N2366" s="2">
        <v>525.45000000000005</v>
      </c>
      <c r="O2366" s="2">
        <f t="shared" si="91"/>
        <v>7.7299999999999862</v>
      </c>
      <c r="P2366" s="2" t="s">
        <v>29</v>
      </c>
      <c r="Q2366" s="2" t="str">
        <f t="shared" si="90"/>
        <v>Debit Card</v>
      </c>
      <c r="R2366" s="2" t="s">
        <v>21</v>
      </c>
      <c r="S2366" s="2" t="s">
        <v>56</v>
      </c>
      <c r="T2366" s="2" t="s">
        <v>2035</v>
      </c>
      <c r="U2366" s="2" t="s">
        <v>59</v>
      </c>
      <c r="V2366" t="str">
        <f>TEXT(tblSales[[#This Row],[Invoice Date]],"mmm")</f>
        <v>Jun</v>
      </c>
      <c r="W2366">
        <f>MONTH(tblSales[[#This Row],[Invoice Date]])</f>
        <v>6</v>
      </c>
      <c r="X2366">
        <f>YEAR(tblSales[[#This Row],[Invoice Date]])</f>
        <v>2024</v>
      </c>
      <c r="Y2366" t="str">
        <f>TEXT(tblSales[[#This Row],[Invoice Date]],"mmm-yyyy")</f>
        <v>Jun-2024</v>
      </c>
      <c r="Z2366" t="str">
        <f>_xlfn.XLOOKUP(tblSales[[#This Row],[Product_ID]],Products!$A:$A,Products!$C:$C,"Women Dresses")</f>
        <v>Kids Wear</v>
      </c>
      <c r="AA2366" t="str">
        <f>_xlfn.XLOOKUP(tblSales[[#This Row],[Product_ID]],Products!$A:$A,Products!$D:$D,"Unknown")</f>
        <v>Girls Frock</v>
      </c>
      <c r="AB2366" t="str">
        <f>_xlfn.XLOOKUP(tblSales[[#This Row],[Product_ID]],Products!$A:$A,Products!$E:$E,"Unknown")</f>
        <v>Sonata</v>
      </c>
      <c r="AC2366" t="str">
        <f>_xlfn.XLOOKUP(tblSales[[#This Row],[Store_ID]],Stores!$A:$A,Stores!$B:$B,"Unknown")</f>
        <v>TrendMart Mangaluru High Street</v>
      </c>
      <c r="AD2366" t="str">
        <f>_xlfn.XLOOKUP(tblSales[[#This Row],[Store_ID]],Stores!$A:$A,Stores!$E:$E,"Unknown")</f>
        <v>South Zone 2</v>
      </c>
      <c r="AE2366" t="str">
        <f>_xlfn.XLOOKUP(tblSales[[#This Row],[Customer_ID]],Customers!$A:$A,Customers!$B:$B,"Unknown")</f>
        <v>Kiran Chandran</v>
      </c>
      <c r="AF2366" t="str">
        <f>_xlfn.XLOOKUP(tblSales[[#This Row],[Customer_ID]],Customers!$A:$A,Customers!$J:$J,"Unknown")</f>
        <v>Silver</v>
      </c>
      <c r="AG2366" t="str">
        <f>_xlfn.XLOOKUP(tblSales[[#This Row],[Employee_ID]],Employees!$A:$A,Employees!$B:$B,"Unknown")</f>
        <v>Chandran Krishnan</v>
      </c>
      <c r="AH2366">
        <f>IF(MONTH(tblSales[[#This Row],[Invoice Date]])&gt;=4,MONTH(tblSales[[#This Row],[Invoice Date]]),MONTH(tblSales[[#This Row],[Invoice Date]])+12)</f>
        <v>6</v>
      </c>
      <c r="AI2366" s="8">
        <f>DATE(YEAR(tblSales[[#This Row],[Invoice Date]]),MONTH(tblSales[[#This Row],[Invoice Date]]),1)</f>
        <v>45444</v>
      </c>
      <c r="AJ2366" t="str">
        <f>_xlfn.XLOOKUP(tblSales[[#This Row],[Product_ID]],Products!$A:$A,Products!$B:$B,"Unknown")</f>
        <v>Sonata Girls Frock Cream</v>
      </c>
      <c r="AK2366" s="9">
        <f>IFERROR(tblSales[[#This Row],[Profit]]/tblSales[[#This Row],[Sales Amount]],0)</f>
        <v>1.3807516433266623E-2</v>
      </c>
      <c r="AL2366" t="str">
        <f>IF(tblSales[[#This Row],[Discount %]]&lt;=5,"0-5%",
IF(tblSales[[#This Row],[Discount %]]&lt;=10,"5-10%",
IF(tblSales[[#This Row],[Discount %]]&lt;=15,"10-15%",
IF(tblSales[[#This Row],[Discount %]]&lt;=20,"15-20%","20%+"))))</f>
        <v>15-20%</v>
      </c>
    </row>
    <row r="2367" spans="1:38">
      <c r="A2367" s="2" t="s">
        <v>4352</v>
      </c>
      <c r="B2367" s="11">
        <v>45714</v>
      </c>
      <c r="C2367" s="2" t="s">
        <v>2357</v>
      </c>
      <c r="D2367" s="2" t="s">
        <v>837</v>
      </c>
      <c r="E2367" s="2" t="s">
        <v>292</v>
      </c>
      <c r="F2367" s="2" t="s">
        <v>92</v>
      </c>
      <c r="G2367" s="2">
        <v>1</v>
      </c>
      <c r="H2367" s="2">
        <v>6413.15</v>
      </c>
      <c r="I2367" s="2">
        <v>25</v>
      </c>
      <c r="J2367" s="2">
        <v>1603.29</v>
      </c>
      <c r="K2367" s="2">
        <v>3</v>
      </c>
      <c r="L2367" s="2">
        <v>144.30000000000001</v>
      </c>
      <c r="M2367" s="2">
        <v>4954.16</v>
      </c>
      <c r="N2367" s="2">
        <v>4762.76</v>
      </c>
      <c r="O2367" s="2">
        <f t="shared" si="91"/>
        <v>47.099999999999625</v>
      </c>
      <c r="P2367" s="2" t="s">
        <v>28</v>
      </c>
      <c r="Q2367" s="2" t="str">
        <f t="shared" si="90"/>
        <v>Credit Card</v>
      </c>
      <c r="R2367" s="2" t="s">
        <v>21</v>
      </c>
      <c r="S2367" s="2" t="s">
        <v>56</v>
      </c>
      <c r="T2367" s="2" t="s">
        <v>3379</v>
      </c>
      <c r="U2367" s="2" t="s">
        <v>59</v>
      </c>
      <c r="V2367" t="str">
        <f>TEXT(tblSales[[#This Row],[Invoice Date]],"mmm")</f>
        <v>Feb</v>
      </c>
      <c r="W2367">
        <f>MONTH(tblSales[[#This Row],[Invoice Date]])</f>
        <v>2</v>
      </c>
      <c r="X2367">
        <f>YEAR(tblSales[[#This Row],[Invoice Date]])</f>
        <v>2025</v>
      </c>
      <c r="Y2367" t="str">
        <f>TEXT(tblSales[[#This Row],[Invoice Date]],"mmm-yyyy")</f>
        <v>Feb-2025</v>
      </c>
      <c r="Z2367" t="str">
        <f>_xlfn.XLOOKUP(tblSales[[#This Row],[Product_ID]],Products!$A:$A,Products!$C:$C,"Women Dresses")</f>
        <v>Jewellery</v>
      </c>
      <c r="AA2367" t="str">
        <f>_xlfn.XLOOKUP(tblSales[[#This Row],[Product_ID]],Products!$A:$A,Products!$D:$D,"Unknown")</f>
        <v>Earrings</v>
      </c>
      <c r="AB2367" t="str">
        <f>_xlfn.XLOOKUP(tblSales[[#This Row],[Product_ID]],Products!$A:$A,Products!$E:$E,"Unknown")</f>
        <v>Aurelia</v>
      </c>
      <c r="AC2367" t="str">
        <f>_xlfn.XLOOKUP(tblSales[[#This Row],[Store_ID]],Stores!$A:$A,Stores!$B:$B,"Unknown")</f>
        <v>TrendMart Kozhikode High Street</v>
      </c>
      <c r="AD2367" t="str">
        <f>_xlfn.XLOOKUP(tblSales[[#This Row],[Store_ID]],Stores!$A:$A,Stores!$E:$E,"Unknown")</f>
        <v>South Zone 1</v>
      </c>
      <c r="AE2367" t="str">
        <f>_xlfn.XLOOKUP(tblSales[[#This Row],[Customer_ID]],Customers!$A:$A,Customers!$B:$B,"Unknown")</f>
        <v>Priya Varma</v>
      </c>
      <c r="AF2367" t="str">
        <f>_xlfn.XLOOKUP(tblSales[[#This Row],[Customer_ID]],Customers!$A:$A,Customers!$J:$J,"Unknown")</f>
        <v>Platinum</v>
      </c>
      <c r="AG2367" t="str">
        <f>_xlfn.XLOOKUP(tblSales[[#This Row],[Employee_ID]],Employees!$A:$A,Employees!$B:$B,"Unknown")</f>
        <v>Manoj Ramachandran</v>
      </c>
      <c r="AH2367">
        <f>IF(MONTH(tblSales[[#This Row],[Invoice Date]])&gt;=4,MONTH(tblSales[[#This Row],[Invoice Date]]),MONTH(tblSales[[#This Row],[Invoice Date]])+12)</f>
        <v>14</v>
      </c>
      <c r="AI2367" s="8">
        <f>DATE(YEAR(tblSales[[#This Row],[Invoice Date]]),MONTH(tblSales[[#This Row],[Invoice Date]]),1)</f>
        <v>45689</v>
      </c>
      <c r="AJ2367" t="str">
        <f>_xlfn.XLOOKUP(tblSales[[#This Row],[Product_ID]],Products!$A:$A,Products!$B:$B,"Unknown")</f>
        <v>Aurelia Earrings Sky Blue</v>
      </c>
      <c r="AK2367" s="9">
        <f>IFERROR(tblSales[[#This Row],[Profit]]/tblSales[[#This Row],[Sales Amount]],0)</f>
        <v>9.5071616580812146E-3</v>
      </c>
      <c r="AL2367" t="str">
        <f>IF(tblSales[[#This Row],[Discount %]]&lt;=5,"0-5%",
IF(tblSales[[#This Row],[Discount %]]&lt;=10,"5-10%",
IF(tblSales[[#This Row],[Discount %]]&lt;=15,"10-15%",
IF(tblSales[[#This Row],[Discount %]]&lt;=20,"15-20%","20%+"))))</f>
        <v>20%+</v>
      </c>
    </row>
    <row r="2368" spans="1:38">
      <c r="A2368" s="2" t="s">
        <v>4353</v>
      </c>
      <c r="B2368" s="11">
        <v>45588</v>
      </c>
      <c r="C2368" s="2" t="s">
        <v>353</v>
      </c>
      <c r="D2368" s="2" t="s">
        <v>226</v>
      </c>
      <c r="E2368" s="2" t="s">
        <v>855</v>
      </c>
      <c r="F2368" s="2" t="s">
        <v>540</v>
      </c>
      <c r="G2368" s="2">
        <v>2</v>
      </c>
      <c r="H2368" s="2">
        <v>731.14</v>
      </c>
      <c r="I2368" s="2">
        <v>15</v>
      </c>
      <c r="J2368" s="2">
        <v>219.34</v>
      </c>
      <c r="K2368" s="2">
        <v>5</v>
      </c>
      <c r="L2368" s="2">
        <v>62.15</v>
      </c>
      <c r="M2368" s="2">
        <v>1305.0899999999999</v>
      </c>
      <c r="N2368" s="2">
        <v>998.62</v>
      </c>
      <c r="O2368" s="2">
        <f t="shared" si="91"/>
        <v>244.31999999999991</v>
      </c>
      <c r="P2368" s="2" t="s">
        <v>32</v>
      </c>
      <c r="Q2368" s="2" t="str">
        <f t="shared" si="90"/>
        <v>UPI</v>
      </c>
      <c r="R2368" s="2" t="s">
        <v>20</v>
      </c>
      <c r="S2368" s="2" t="s">
        <v>56</v>
      </c>
      <c r="T2368" s="2" t="s">
        <v>914</v>
      </c>
      <c r="U2368" s="2" t="s">
        <v>59</v>
      </c>
      <c r="V2368" t="str">
        <f>TEXT(tblSales[[#This Row],[Invoice Date]],"mmm")</f>
        <v>Oct</v>
      </c>
      <c r="W2368">
        <f>MONTH(tblSales[[#This Row],[Invoice Date]])</f>
        <v>10</v>
      </c>
      <c r="X2368">
        <f>YEAR(tblSales[[#This Row],[Invoice Date]])</f>
        <v>2024</v>
      </c>
      <c r="Y2368" t="str">
        <f>TEXT(tblSales[[#This Row],[Invoice Date]],"mmm-yyyy")</f>
        <v>Oct-2024</v>
      </c>
      <c r="Z2368" t="str">
        <f>_xlfn.XLOOKUP(tblSales[[#This Row],[Product_ID]],Products!$A:$A,Products!$C:$C,"Women Dresses")</f>
        <v>Kids Wear</v>
      </c>
      <c r="AA2368" t="str">
        <f>_xlfn.XLOOKUP(tblSales[[#This Row],[Product_ID]],Products!$A:$A,Products!$D:$D,"Unknown")</f>
        <v>Kids Shorts</v>
      </c>
      <c r="AB2368" t="str">
        <f>_xlfn.XLOOKUP(tblSales[[#This Row],[Product_ID]],Products!$A:$A,Products!$E:$E,"Unknown")</f>
        <v>Global Desi</v>
      </c>
      <c r="AC2368" t="str">
        <f>_xlfn.XLOOKUP(tblSales[[#This Row],[Store_ID]],Stores!$A:$A,Stores!$B:$B,"Unknown")</f>
        <v>TrendMart Vijayawada Standard</v>
      </c>
      <c r="AD2368" t="str">
        <f>_xlfn.XLOOKUP(tblSales[[#This Row],[Store_ID]],Stores!$A:$A,Stores!$E:$E,"Unknown")</f>
        <v>South Zone 3</v>
      </c>
      <c r="AE2368" t="str">
        <f>_xlfn.XLOOKUP(tblSales[[#This Row],[Customer_ID]],Customers!$A:$A,Customers!$B:$B,"Unknown")</f>
        <v>Malathi Balasubramaniam</v>
      </c>
      <c r="AF2368" t="str">
        <f>_xlfn.XLOOKUP(tblSales[[#This Row],[Customer_ID]],Customers!$A:$A,Customers!$J:$J,"Unknown")</f>
        <v>Gold</v>
      </c>
      <c r="AG2368" t="str">
        <f>_xlfn.XLOOKUP(tblSales[[#This Row],[Employee_ID]],Employees!$A:$A,Employees!$B:$B,"Unknown")</f>
        <v>Swathi Achari</v>
      </c>
      <c r="AH2368">
        <f>IF(MONTH(tblSales[[#This Row],[Invoice Date]])&gt;=4,MONTH(tblSales[[#This Row],[Invoice Date]]),MONTH(tblSales[[#This Row],[Invoice Date]])+12)</f>
        <v>10</v>
      </c>
      <c r="AI2368" s="8">
        <f>DATE(YEAR(tblSales[[#This Row],[Invoice Date]]),MONTH(tblSales[[#This Row],[Invoice Date]]),1)</f>
        <v>45566</v>
      </c>
      <c r="AJ2368" t="str">
        <f>_xlfn.XLOOKUP(tblSales[[#This Row],[Product_ID]],Products!$A:$A,Products!$B:$B,"Unknown")</f>
        <v>Global Desi Kids Shorts Charcoal</v>
      </c>
      <c r="AK2368" s="9">
        <f>IFERROR(tblSales[[#This Row],[Profit]]/tblSales[[#This Row],[Sales Amount]],0)</f>
        <v>0.18720548008183338</v>
      </c>
      <c r="AL2368" t="str">
        <f>IF(tblSales[[#This Row],[Discount %]]&lt;=5,"0-5%",
IF(tblSales[[#This Row],[Discount %]]&lt;=10,"5-10%",
IF(tblSales[[#This Row],[Discount %]]&lt;=15,"10-15%",
IF(tblSales[[#This Row],[Discount %]]&lt;=20,"15-20%","20%+"))))</f>
        <v>10-15%</v>
      </c>
    </row>
    <row r="2369" spans="1:38">
      <c r="A2369" s="2" t="s">
        <v>4354</v>
      </c>
      <c r="B2369" s="11">
        <v>45625</v>
      </c>
      <c r="C2369" s="2" t="s">
        <v>1069</v>
      </c>
      <c r="D2369" s="2" t="s">
        <v>642</v>
      </c>
      <c r="E2369" s="2" t="s">
        <v>103</v>
      </c>
      <c r="F2369" s="2" t="s">
        <v>518</v>
      </c>
      <c r="G2369" s="2">
        <v>3</v>
      </c>
      <c r="H2369" s="2">
        <v>1127.92</v>
      </c>
      <c r="I2369" s="2">
        <v>10</v>
      </c>
      <c r="J2369" s="2">
        <v>338.38</v>
      </c>
      <c r="K2369" s="2">
        <v>12</v>
      </c>
      <c r="L2369" s="2">
        <v>365.45</v>
      </c>
      <c r="M2369" s="2">
        <v>3410.83</v>
      </c>
      <c r="N2369" s="2">
        <v>2099.52</v>
      </c>
      <c r="O2369" s="2">
        <f t="shared" si="91"/>
        <v>945.8599999999999</v>
      </c>
      <c r="P2369" s="2" t="s">
        <v>32</v>
      </c>
      <c r="Q2369" s="2" t="str">
        <f t="shared" si="90"/>
        <v>UPI</v>
      </c>
      <c r="R2369" s="2" t="s">
        <v>20</v>
      </c>
      <c r="S2369" s="2" t="s">
        <v>56</v>
      </c>
      <c r="T2369" s="2" t="s">
        <v>1866</v>
      </c>
      <c r="U2369" s="2" t="s">
        <v>59</v>
      </c>
      <c r="V2369" t="str">
        <f>TEXT(tblSales[[#This Row],[Invoice Date]],"mmm")</f>
        <v>Nov</v>
      </c>
      <c r="W2369">
        <f>MONTH(tblSales[[#This Row],[Invoice Date]])</f>
        <v>11</v>
      </c>
      <c r="X2369">
        <f>YEAR(tblSales[[#This Row],[Invoice Date]])</f>
        <v>2024</v>
      </c>
      <c r="Y2369" t="str">
        <f>TEXT(tblSales[[#This Row],[Invoice Date]],"mmm-yyyy")</f>
        <v>Nov-2024</v>
      </c>
      <c r="Z2369" t="str">
        <f>_xlfn.XLOOKUP(tblSales[[#This Row],[Product_ID]],Products!$A:$A,Products!$C:$C,"Women Dresses")</f>
        <v>Women Tops</v>
      </c>
      <c r="AA2369" t="str">
        <f>_xlfn.XLOOKUP(tblSales[[#This Row],[Product_ID]],Products!$A:$A,Products!$D:$D,"Unknown")</f>
        <v>Casual Top</v>
      </c>
      <c r="AB2369" t="str">
        <f>_xlfn.XLOOKUP(tblSales[[#This Row],[Product_ID]],Products!$A:$A,Products!$E:$E,"Unknown")</f>
        <v>Nalli Silks</v>
      </c>
      <c r="AC2369" t="str">
        <f>_xlfn.XLOOKUP(tblSales[[#This Row],[Store_ID]],Stores!$A:$A,Stores!$B:$B,"Unknown")</f>
        <v>TrendMart Tirupati Standard</v>
      </c>
      <c r="AD2369" t="str">
        <f>_xlfn.XLOOKUP(tblSales[[#This Row],[Store_ID]],Stores!$A:$A,Stores!$E:$E,"Unknown")</f>
        <v>South Zone 3</v>
      </c>
      <c r="AE2369" t="str">
        <f>_xlfn.XLOOKUP(tblSales[[#This Row],[Customer_ID]],Customers!$A:$A,Customers!$B:$B,"Unknown")</f>
        <v>Jyothi Achari</v>
      </c>
      <c r="AF2369" t="str">
        <f>_xlfn.XLOOKUP(tblSales[[#This Row],[Customer_ID]],Customers!$A:$A,Customers!$J:$J,"Unknown")</f>
        <v>Silver</v>
      </c>
      <c r="AG2369" t="str">
        <f>_xlfn.XLOOKUP(tblSales[[#This Row],[Employee_ID]],Employees!$A:$A,Employees!$B:$B,"Unknown")</f>
        <v>Pranav Reddy</v>
      </c>
      <c r="AH2369">
        <f>IF(MONTH(tblSales[[#This Row],[Invoice Date]])&gt;=4,MONTH(tblSales[[#This Row],[Invoice Date]]),MONTH(tblSales[[#This Row],[Invoice Date]])+12)</f>
        <v>11</v>
      </c>
      <c r="AI2369" s="8">
        <f>DATE(YEAR(tblSales[[#This Row],[Invoice Date]]),MONTH(tblSales[[#This Row],[Invoice Date]]),1)</f>
        <v>45597</v>
      </c>
      <c r="AJ2369" t="str">
        <f>_xlfn.XLOOKUP(tblSales[[#This Row],[Product_ID]],Products!$A:$A,Products!$B:$B,"Unknown")</f>
        <v>Nalli Silks Casual Top Charcoal</v>
      </c>
      <c r="AK2369" s="9">
        <f>IFERROR(tblSales[[#This Row],[Profit]]/tblSales[[#This Row],[Sales Amount]],0)</f>
        <v>0.27731080118328966</v>
      </c>
      <c r="AL2369" t="str">
        <f>IF(tblSales[[#This Row],[Discount %]]&lt;=5,"0-5%",
IF(tblSales[[#This Row],[Discount %]]&lt;=10,"5-10%",
IF(tblSales[[#This Row],[Discount %]]&lt;=15,"10-15%",
IF(tblSales[[#This Row],[Discount %]]&lt;=20,"15-20%","20%+"))))</f>
        <v>5-10%</v>
      </c>
    </row>
    <row r="2370" spans="1:38">
      <c r="A2370" s="2" t="s">
        <v>4355</v>
      </c>
      <c r="B2370" s="11">
        <v>45594</v>
      </c>
      <c r="C2370" s="2" t="s">
        <v>2688</v>
      </c>
      <c r="D2370" s="2" t="s">
        <v>602</v>
      </c>
      <c r="E2370" s="2" t="s">
        <v>121</v>
      </c>
      <c r="F2370" s="2" t="s">
        <v>518</v>
      </c>
      <c r="G2370" s="2">
        <v>1</v>
      </c>
      <c r="H2370" s="2">
        <v>299.29000000000002</v>
      </c>
      <c r="I2370" s="2">
        <v>25</v>
      </c>
      <c r="J2370" s="2">
        <v>74.819999999999993</v>
      </c>
      <c r="K2370" s="2">
        <v>5</v>
      </c>
      <c r="L2370" s="2">
        <v>11.22</v>
      </c>
      <c r="M2370" s="2">
        <v>235.69</v>
      </c>
      <c r="N2370" s="2">
        <v>171.9</v>
      </c>
      <c r="O2370" s="2">
        <f t="shared" si="91"/>
        <v>52.569999999999993</v>
      </c>
      <c r="P2370" s="2" t="s">
        <v>32</v>
      </c>
      <c r="Q2370" s="2" t="str">
        <f t="shared" ref="Q2370:Q2433" si="92">TRIM(CLEAN(P2370))</f>
        <v>UPI</v>
      </c>
      <c r="R2370" s="2" t="s">
        <v>20</v>
      </c>
      <c r="S2370" s="2" t="s">
        <v>56</v>
      </c>
      <c r="T2370" s="2" t="s">
        <v>277</v>
      </c>
      <c r="U2370" s="2" t="s">
        <v>59</v>
      </c>
      <c r="V2370" t="str">
        <f>TEXT(tblSales[[#This Row],[Invoice Date]],"mmm")</f>
        <v>Oct</v>
      </c>
      <c r="W2370">
        <f>MONTH(tblSales[[#This Row],[Invoice Date]])</f>
        <v>10</v>
      </c>
      <c r="X2370">
        <f>YEAR(tblSales[[#This Row],[Invoice Date]])</f>
        <v>2024</v>
      </c>
      <c r="Y2370" t="str">
        <f>TEXT(tblSales[[#This Row],[Invoice Date]],"mmm-yyyy")</f>
        <v>Oct-2024</v>
      </c>
      <c r="Z2370" t="str">
        <f>_xlfn.XLOOKUP(tblSales[[#This Row],[Product_ID]],Products!$A:$A,Products!$C:$C,"Women Dresses")</f>
        <v>Accessories</v>
      </c>
      <c r="AA2370" t="str">
        <f>_xlfn.XLOOKUP(tblSales[[#This Row],[Product_ID]],Products!$A:$A,Products!$D:$D,"Unknown")</f>
        <v>Sunglasses</v>
      </c>
      <c r="AB2370" t="str">
        <f>_xlfn.XLOOKUP(tblSales[[#This Row],[Product_ID]],Products!$A:$A,Products!$E:$E,"Unknown")</f>
        <v>Flying Machine</v>
      </c>
      <c r="AC2370" t="str">
        <f>_xlfn.XLOOKUP(tblSales[[#This Row],[Store_ID]],Stores!$A:$A,Stores!$B:$B,"Unknown")</f>
        <v>TrendMart Kurnool High Street</v>
      </c>
      <c r="AD2370" t="str">
        <f>_xlfn.XLOOKUP(tblSales[[#This Row],[Store_ID]],Stores!$A:$A,Stores!$E:$E,"Unknown")</f>
        <v>South Zone 3</v>
      </c>
      <c r="AE2370" t="str">
        <f>_xlfn.XLOOKUP(tblSales[[#This Row],[Customer_ID]],Customers!$A:$A,Customers!$B:$B,"Unknown")</f>
        <v>Vinod Shetty</v>
      </c>
      <c r="AF2370" t="str">
        <f>_xlfn.XLOOKUP(tblSales[[#This Row],[Customer_ID]],Customers!$A:$A,Customers!$J:$J,"Unknown")</f>
        <v>Regular</v>
      </c>
      <c r="AG2370" t="str">
        <f>_xlfn.XLOOKUP(tblSales[[#This Row],[Employee_ID]],Employees!$A:$A,Employees!$B:$B,"Unknown")</f>
        <v>Pranav Reddy</v>
      </c>
      <c r="AH2370">
        <f>IF(MONTH(tblSales[[#This Row],[Invoice Date]])&gt;=4,MONTH(tblSales[[#This Row],[Invoice Date]]),MONTH(tblSales[[#This Row],[Invoice Date]])+12)</f>
        <v>10</v>
      </c>
      <c r="AI2370" s="8">
        <f>DATE(YEAR(tblSales[[#This Row],[Invoice Date]]),MONTH(tblSales[[#This Row],[Invoice Date]]),1)</f>
        <v>45566</v>
      </c>
      <c r="AJ2370" t="str">
        <f>_xlfn.XLOOKUP(tblSales[[#This Row],[Product_ID]],Products!$A:$A,Products!$B:$B,"Unknown")</f>
        <v>Flying Machine Sunglasses Teal</v>
      </c>
      <c r="AK2370" s="9">
        <f>IFERROR(tblSales[[#This Row],[Profit]]/tblSales[[#This Row],[Sales Amount]],0)</f>
        <v>0.22304722304722302</v>
      </c>
      <c r="AL2370" t="str">
        <f>IF(tblSales[[#This Row],[Discount %]]&lt;=5,"0-5%",
IF(tblSales[[#This Row],[Discount %]]&lt;=10,"5-10%",
IF(tblSales[[#This Row],[Discount %]]&lt;=15,"10-15%",
IF(tblSales[[#This Row],[Discount %]]&lt;=20,"15-20%","20%+"))))</f>
        <v>20%+</v>
      </c>
    </row>
    <row r="2371" spans="1:38">
      <c r="A2371" s="2" t="s">
        <v>4356</v>
      </c>
      <c r="B2371" s="11">
        <v>45639</v>
      </c>
      <c r="C2371" s="2" t="s">
        <v>4357</v>
      </c>
      <c r="D2371" s="2" t="s">
        <v>837</v>
      </c>
      <c r="E2371" s="2" t="s">
        <v>156</v>
      </c>
      <c r="F2371" s="2" t="s">
        <v>319</v>
      </c>
      <c r="G2371" s="2">
        <v>1</v>
      </c>
      <c r="H2371" s="2">
        <v>6118.48</v>
      </c>
      <c r="I2371" s="2">
        <v>30</v>
      </c>
      <c r="J2371" s="2">
        <v>1835.54</v>
      </c>
      <c r="K2371" s="2">
        <v>3</v>
      </c>
      <c r="L2371" s="2">
        <v>128.49</v>
      </c>
      <c r="M2371" s="2">
        <v>4411.43</v>
      </c>
      <c r="N2371" s="2">
        <v>4762.76</v>
      </c>
      <c r="O2371" s="2">
        <f t="shared" si="91"/>
        <v>-479.81999999999994</v>
      </c>
      <c r="P2371" s="2" t="s">
        <v>28</v>
      </c>
      <c r="Q2371" s="2" t="str">
        <f t="shared" si="92"/>
        <v>Credit Card</v>
      </c>
      <c r="R2371" s="2" t="s">
        <v>20</v>
      </c>
      <c r="S2371" s="2" t="s">
        <v>56</v>
      </c>
      <c r="T2371" s="2" t="s">
        <v>4012</v>
      </c>
      <c r="U2371" s="2" t="s">
        <v>59</v>
      </c>
      <c r="V2371" t="str">
        <f>TEXT(tblSales[[#This Row],[Invoice Date]],"mmm")</f>
        <v>Dec</v>
      </c>
      <c r="W2371">
        <f>MONTH(tblSales[[#This Row],[Invoice Date]])</f>
        <v>12</v>
      </c>
      <c r="X2371">
        <f>YEAR(tblSales[[#This Row],[Invoice Date]])</f>
        <v>2024</v>
      </c>
      <c r="Y2371" t="str">
        <f>TEXT(tblSales[[#This Row],[Invoice Date]],"mmm-yyyy")</f>
        <v>Dec-2024</v>
      </c>
      <c r="Z2371" t="str">
        <f>_xlfn.XLOOKUP(tblSales[[#This Row],[Product_ID]],Products!$A:$A,Products!$C:$C,"Women Dresses")</f>
        <v>Jewellery</v>
      </c>
      <c r="AA2371" t="str">
        <f>_xlfn.XLOOKUP(tblSales[[#This Row],[Product_ID]],Products!$A:$A,Products!$D:$D,"Unknown")</f>
        <v>Earrings</v>
      </c>
      <c r="AB2371" t="str">
        <f>_xlfn.XLOOKUP(tblSales[[#This Row],[Product_ID]],Products!$A:$A,Products!$E:$E,"Unknown")</f>
        <v>Aurelia</v>
      </c>
      <c r="AC2371" t="str">
        <f>_xlfn.XLOOKUP(tblSales[[#This Row],[Store_ID]],Stores!$A:$A,Stores!$B:$B,"Unknown")</f>
        <v>TrendMart Madurai Mall Kiosk</v>
      </c>
      <c r="AD2371" t="str">
        <f>_xlfn.XLOOKUP(tblSales[[#This Row],[Store_ID]],Stores!$A:$A,Stores!$E:$E,"Unknown")</f>
        <v>South Zone 1</v>
      </c>
      <c r="AE2371" t="str">
        <f>_xlfn.XLOOKUP(tblSales[[#This Row],[Customer_ID]],Customers!$A:$A,Customers!$B:$B,"Unknown")</f>
        <v>Uday Kamath</v>
      </c>
      <c r="AF2371" t="str">
        <f>_xlfn.XLOOKUP(tblSales[[#This Row],[Customer_ID]],Customers!$A:$A,Customers!$J:$J,"Unknown")</f>
        <v>Silver</v>
      </c>
      <c r="AG2371" t="str">
        <f>_xlfn.XLOOKUP(tblSales[[#This Row],[Employee_ID]],Employees!$A:$A,Employees!$B:$B,"Unknown")</f>
        <v>Sathish Sundaram</v>
      </c>
      <c r="AH2371">
        <f>IF(MONTH(tblSales[[#This Row],[Invoice Date]])&gt;=4,MONTH(tblSales[[#This Row],[Invoice Date]]),MONTH(tblSales[[#This Row],[Invoice Date]])+12)</f>
        <v>12</v>
      </c>
      <c r="AI2371" s="8">
        <f>DATE(YEAR(tblSales[[#This Row],[Invoice Date]]),MONTH(tblSales[[#This Row],[Invoice Date]]),1)</f>
        <v>45627</v>
      </c>
      <c r="AJ2371" t="str">
        <f>_xlfn.XLOOKUP(tblSales[[#This Row],[Product_ID]],Products!$A:$A,Products!$B:$B,"Unknown")</f>
        <v>Aurelia Earrings Sky Blue</v>
      </c>
      <c r="AK2371" s="9">
        <f>IFERROR(tblSales[[#This Row],[Profit]]/tblSales[[#This Row],[Sales Amount]],0)</f>
        <v>-0.10876745182401169</v>
      </c>
      <c r="AL2371" t="str">
        <f>IF(tblSales[[#This Row],[Discount %]]&lt;=5,"0-5%",
IF(tblSales[[#This Row],[Discount %]]&lt;=10,"5-10%",
IF(tblSales[[#This Row],[Discount %]]&lt;=15,"10-15%",
IF(tblSales[[#This Row],[Discount %]]&lt;=20,"15-20%","20%+"))))</f>
        <v>20%+</v>
      </c>
    </row>
    <row r="2372" spans="1:38">
      <c r="A2372" s="2" t="s">
        <v>4358</v>
      </c>
      <c r="B2372" s="11">
        <v>45585</v>
      </c>
      <c r="C2372" s="2" t="s">
        <v>662</v>
      </c>
      <c r="D2372" s="2" t="s">
        <v>1302</v>
      </c>
      <c r="E2372" s="2" t="s">
        <v>275</v>
      </c>
      <c r="F2372" s="2" t="s">
        <v>92</v>
      </c>
      <c r="G2372" s="2">
        <v>2</v>
      </c>
      <c r="H2372" s="2">
        <v>706.11</v>
      </c>
      <c r="I2372" s="2">
        <v>0</v>
      </c>
      <c r="J2372" s="2">
        <v>0</v>
      </c>
      <c r="K2372" s="2">
        <v>5</v>
      </c>
      <c r="L2372" s="2">
        <v>70.61</v>
      </c>
      <c r="M2372" s="2">
        <v>1482.83</v>
      </c>
      <c r="N2372" s="2">
        <v>838.8</v>
      </c>
      <c r="O2372" s="2">
        <f t="shared" si="91"/>
        <v>573.41999999999996</v>
      </c>
      <c r="P2372" s="2" t="s">
        <v>31</v>
      </c>
      <c r="Q2372" s="2" t="str">
        <f t="shared" si="92"/>
        <v>Net Banking</v>
      </c>
      <c r="R2372" s="2" t="s">
        <v>21</v>
      </c>
      <c r="S2372" s="2" t="s">
        <v>56</v>
      </c>
      <c r="T2372" s="2" t="s">
        <v>867</v>
      </c>
      <c r="U2372" s="2" t="s">
        <v>60</v>
      </c>
      <c r="V2372" t="str">
        <f>TEXT(tblSales[[#This Row],[Invoice Date]],"mmm")</f>
        <v>Oct</v>
      </c>
      <c r="W2372">
        <f>MONTH(tblSales[[#This Row],[Invoice Date]])</f>
        <v>10</v>
      </c>
      <c r="X2372">
        <f>YEAR(tblSales[[#This Row],[Invoice Date]])</f>
        <v>2024</v>
      </c>
      <c r="Y2372" t="str">
        <f>TEXT(tblSales[[#This Row],[Invoice Date]],"mmm-yyyy")</f>
        <v>Oct-2024</v>
      </c>
      <c r="Z2372" t="str">
        <f>_xlfn.XLOOKUP(tblSales[[#This Row],[Product_ID]],Products!$A:$A,Products!$C:$C,"Women Dresses")</f>
        <v>Women Tops</v>
      </c>
      <c r="AA2372" t="str">
        <f>_xlfn.XLOOKUP(tblSales[[#This Row],[Product_ID]],Products!$A:$A,Products!$D:$D,"Unknown")</f>
        <v>Tunic</v>
      </c>
      <c r="AB2372" t="str">
        <f>_xlfn.XLOOKUP(tblSales[[#This Row],[Product_ID]],Products!$A:$A,Products!$E:$E,"Unknown")</f>
        <v>Jack &amp; Jones</v>
      </c>
      <c r="AC2372" t="str">
        <f>_xlfn.XLOOKUP(tblSales[[#This Row],[Store_ID]],Stores!$A:$A,Stores!$B:$B,"Unknown")</f>
        <v>TrendMart Madurai High Street</v>
      </c>
      <c r="AD2372" t="str">
        <f>_xlfn.XLOOKUP(tblSales[[#This Row],[Store_ID]],Stores!$A:$A,Stores!$E:$E,"Unknown")</f>
        <v>South Zone 1</v>
      </c>
      <c r="AE2372" t="str">
        <f>_xlfn.XLOOKUP(tblSales[[#This Row],[Customer_ID]],Customers!$A:$A,Customers!$B:$B,"Unknown")</f>
        <v>Sathish Gopalakrishnan</v>
      </c>
      <c r="AF2372" t="str">
        <f>_xlfn.XLOOKUP(tblSales[[#This Row],[Customer_ID]],Customers!$A:$A,Customers!$J:$J,"Unknown")</f>
        <v>Silver</v>
      </c>
      <c r="AG2372" t="str">
        <f>_xlfn.XLOOKUP(tblSales[[#This Row],[Employee_ID]],Employees!$A:$A,Employees!$B:$B,"Unknown")</f>
        <v>Manoj Ramachandran</v>
      </c>
      <c r="AH2372">
        <f>IF(MONTH(tblSales[[#This Row],[Invoice Date]])&gt;=4,MONTH(tblSales[[#This Row],[Invoice Date]]),MONTH(tblSales[[#This Row],[Invoice Date]])+12)</f>
        <v>10</v>
      </c>
      <c r="AI2372" s="8">
        <f>DATE(YEAR(tblSales[[#This Row],[Invoice Date]]),MONTH(tblSales[[#This Row],[Invoice Date]]),1)</f>
        <v>45566</v>
      </c>
      <c r="AJ2372" t="str">
        <f>_xlfn.XLOOKUP(tblSales[[#This Row],[Product_ID]],Products!$A:$A,Products!$B:$B,"Unknown")</f>
        <v>Jack &amp; Jones Tunic Olive</v>
      </c>
      <c r="AK2372" s="9">
        <f>IFERROR(tblSales[[#This Row],[Profit]]/tblSales[[#This Row],[Sales Amount]],0)</f>
        <v>0.38670650040800358</v>
      </c>
      <c r="AL2372" t="str">
        <f>IF(tblSales[[#This Row],[Discount %]]&lt;=5,"0-5%",
IF(tblSales[[#This Row],[Discount %]]&lt;=10,"5-10%",
IF(tblSales[[#This Row],[Discount %]]&lt;=15,"10-15%",
IF(tblSales[[#This Row],[Discount %]]&lt;=20,"15-20%","20%+"))))</f>
        <v>0-5%</v>
      </c>
    </row>
    <row r="2373" spans="1:38">
      <c r="A2373" s="2" t="s">
        <v>4359</v>
      </c>
      <c r="B2373" s="11">
        <v>45650</v>
      </c>
      <c r="C2373" s="2" t="s">
        <v>4360</v>
      </c>
      <c r="D2373" s="2" t="s">
        <v>590</v>
      </c>
      <c r="E2373" s="2" t="s">
        <v>1780</v>
      </c>
      <c r="F2373" s="2" t="s">
        <v>110</v>
      </c>
      <c r="G2373" s="2">
        <v>2</v>
      </c>
      <c r="H2373" s="2">
        <v>755.29</v>
      </c>
      <c r="I2373" s="2">
        <v>15</v>
      </c>
      <c r="J2373" s="2">
        <v>226.59</v>
      </c>
      <c r="K2373" s="2">
        <v>5</v>
      </c>
      <c r="L2373" s="2">
        <v>64.2</v>
      </c>
      <c r="M2373" s="2">
        <v>1348.19</v>
      </c>
      <c r="N2373" s="2">
        <v>1024.22</v>
      </c>
      <c r="O2373" s="2">
        <f t="shared" si="91"/>
        <v>259.77000000000004</v>
      </c>
      <c r="P2373" s="2" t="s">
        <v>28</v>
      </c>
      <c r="Q2373" s="2" t="str">
        <f t="shared" si="92"/>
        <v>Credit Card</v>
      </c>
      <c r="R2373" s="2" t="s">
        <v>21</v>
      </c>
      <c r="S2373" s="2" t="s">
        <v>56</v>
      </c>
      <c r="T2373" s="2" t="s">
        <v>162</v>
      </c>
      <c r="U2373" s="2" t="s">
        <v>59</v>
      </c>
      <c r="V2373" t="str">
        <f>TEXT(tblSales[[#This Row],[Invoice Date]],"mmm")</f>
        <v>Dec</v>
      </c>
      <c r="W2373">
        <f>MONTH(tblSales[[#This Row],[Invoice Date]])</f>
        <v>12</v>
      </c>
      <c r="X2373">
        <f>YEAR(tblSales[[#This Row],[Invoice Date]])</f>
        <v>2024</v>
      </c>
      <c r="Y2373" t="str">
        <f>TEXT(tblSales[[#This Row],[Invoice Date]],"mmm-yyyy")</f>
        <v>Dec-2024</v>
      </c>
      <c r="Z2373" t="str">
        <f>_xlfn.XLOOKUP(tblSales[[#This Row],[Product_ID]],Products!$A:$A,Products!$C:$C,"Women Dresses")</f>
        <v>Sportswear</v>
      </c>
      <c r="AA2373" t="str">
        <f>_xlfn.XLOOKUP(tblSales[[#This Row],[Product_ID]],Products!$A:$A,Products!$D:$D,"Unknown")</f>
        <v>Shorts</v>
      </c>
      <c r="AB2373" t="str">
        <f>_xlfn.XLOOKUP(tblSales[[#This Row],[Product_ID]],Products!$A:$A,Products!$E:$E,"Unknown")</f>
        <v>Fabindia</v>
      </c>
      <c r="AC2373" t="str">
        <f>_xlfn.XLOOKUP(tblSales[[#This Row],[Store_ID]],Stores!$A:$A,Stores!$B:$B,"Unknown")</f>
        <v>TrendMart Vijayawada Outlet</v>
      </c>
      <c r="AD2373" t="str">
        <f>_xlfn.XLOOKUP(tblSales[[#This Row],[Store_ID]],Stores!$A:$A,Stores!$E:$E,"Unknown")</f>
        <v>South Zone 3</v>
      </c>
      <c r="AE2373" t="str">
        <f>_xlfn.XLOOKUP(tblSales[[#This Row],[Customer_ID]],Customers!$A:$A,Customers!$B:$B,"Unknown")</f>
        <v>Padma Singh</v>
      </c>
      <c r="AF2373" t="str">
        <f>_xlfn.XLOOKUP(tblSales[[#This Row],[Customer_ID]],Customers!$A:$A,Customers!$J:$J,"Unknown")</f>
        <v>Platinum</v>
      </c>
      <c r="AG2373" t="str">
        <f>_xlfn.XLOOKUP(tblSales[[#This Row],[Employee_ID]],Employees!$A:$A,Employees!$B:$B,"Unknown")</f>
        <v>Jyothi Prasad</v>
      </c>
      <c r="AH2373">
        <f>IF(MONTH(tblSales[[#This Row],[Invoice Date]])&gt;=4,MONTH(tblSales[[#This Row],[Invoice Date]]),MONTH(tblSales[[#This Row],[Invoice Date]])+12)</f>
        <v>12</v>
      </c>
      <c r="AI2373" s="8">
        <f>DATE(YEAR(tblSales[[#This Row],[Invoice Date]]),MONTH(tblSales[[#This Row],[Invoice Date]]),1)</f>
        <v>45627</v>
      </c>
      <c r="AJ2373" t="str">
        <f>_xlfn.XLOOKUP(tblSales[[#This Row],[Product_ID]],Products!$A:$A,Products!$B:$B,"Unknown")</f>
        <v>Fabindia Shorts Cream</v>
      </c>
      <c r="AK2373" s="9">
        <f>IFERROR(tblSales[[#This Row],[Profit]]/tblSales[[#This Row],[Sales Amount]],0)</f>
        <v>0.19268055689479971</v>
      </c>
      <c r="AL2373" t="str">
        <f>IF(tblSales[[#This Row],[Discount %]]&lt;=5,"0-5%",
IF(tblSales[[#This Row],[Discount %]]&lt;=10,"5-10%",
IF(tblSales[[#This Row],[Discount %]]&lt;=15,"10-15%",
IF(tblSales[[#This Row],[Discount %]]&lt;=20,"15-20%","20%+"))))</f>
        <v>10-15%</v>
      </c>
    </row>
    <row r="2374" spans="1:38">
      <c r="A2374" s="2" t="s">
        <v>4361</v>
      </c>
      <c r="B2374" s="11">
        <v>45706</v>
      </c>
      <c r="C2374" s="2" t="s">
        <v>2453</v>
      </c>
      <c r="D2374" s="2" t="s">
        <v>1993</v>
      </c>
      <c r="E2374" s="2" t="s">
        <v>181</v>
      </c>
      <c r="F2374" s="2" t="s">
        <v>134</v>
      </c>
      <c r="G2374" s="2">
        <v>1</v>
      </c>
      <c r="H2374" s="2">
        <v>1842.15</v>
      </c>
      <c r="I2374" s="2">
        <v>15</v>
      </c>
      <c r="J2374" s="2">
        <v>276.32</v>
      </c>
      <c r="K2374" s="2">
        <v>12</v>
      </c>
      <c r="L2374" s="2">
        <v>187.9</v>
      </c>
      <c r="M2374" s="2">
        <v>1753.73</v>
      </c>
      <c r="N2374" s="2">
        <v>1205.1400000000001</v>
      </c>
      <c r="O2374" s="2">
        <f t="shared" si="91"/>
        <v>360.68999999999994</v>
      </c>
      <c r="P2374" s="2" t="s">
        <v>27</v>
      </c>
      <c r="Q2374" s="2" t="str">
        <f t="shared" si="92"/>
        <v>Cash</v>
      </c>
      <c r="R2374" s="2" t="s">
        <v>20</v>
      </c>
      <c r="S2374" s="2" t="s">
        <v>56</v>
      </c>
      <c r="T2374" s="2" t="s">
        <v>2444</v>
      </c>
      <c r="U2374" s="2" t="s">
        <v>59</v>
      </c>
      <c r="V2374" t="str">
        <f>TEXT(tblSales[[#This Row],[Invoice Date]],"mmm")</f>
        <v>Feb</v>
      </c>
      <c r="W2374">
        <f>MONTH(tblSales[[#This Row],[Invoice Date]])</f>
        <v>2</v>
      </c>
      <c r="X2374">
        <f>YEAR(tblSales[[#This Row],[Invoice Date]])</f>
        <v>2025</v>
      </c>
      <c r="Y2374" t="str">
        <f>TEXT(tblSales[[#This Row],[Invoice Date]],"mmm-yyyy")</f>
        <v>Feb-2025</v>
      </c>
      <c r="Z2374" t="str">
        <f>_xlfn.XLOOKUP(tblSales[[#This Row],[Product_ID]],Products!$A:$A,Products!$C:$C,"Women Dresses")</f>
        <v>Men Ethnic</v>
      </c>
      <c r="AA2374" t="str">
        <f>_xlfn.XLOOKUP(tblSales[[#This Row],[Product_ID]],Products!$A:$A,Products!$D:$D,"Unknown")</f>
        <v>Nehru Jacket</v>
      </c>
      <c r="AB2374" t="str">
        <f>_xlfn.XLOOKUP(tblSales[[#This Row],[Product_ID]],Products!$A:$A,Products!$E:$E,"Unknown")</f>
        <v>Skechers</v>
      </c>
      <c r="AC2374" t="str">
        <f>_xlfn.XLOOKUP(tblSales[[#This Row],[Store_ID]],Stores!$A:$A,Stores!$B:$B,"Unknown")</f>
        <v>TrendMart Nizamabad Mall Kiosk</v>
      </c>
      <c r="AD2374" t="str">
        <f>_xlfn.XLOOKUP(tblSales[[#This Row],[Store_ID]],Stores!$A:$A,Stores!$E:$E,"Unknown")</f>
        <v>South Zone 2</v>
      </c>
      <c r="AE2374" t="str">
        <f>_xlfn.XLOOKUP(tblSales[[#This Row],[Customer_ID]],Customers!$A:$A,Customers!$B:$B,"Unknown")</f>
        <v>Prakash Natarajan</v>
      </c>
      <c r="AF2374" t="str">
        <f>_xlfn.XLOOKUP(tblSales[[#This Row],[Customer_ID]],Customers!$A:$A,Customers!$J:$J,"Unknown")</f>
        <v>Silver</v>
      </c>
      <c r="AG2374" t="str">
        <f>_xlfn.XLOOKUP(tblSales[[#This Row],[Employee_ID]],Employees!$A:$A,Employees!$B:$B,"Unknown")</f>
        <v>Chandran Krishnan</v>
      </c>
      <c r="AH2374">
        <f>IF(MONTH(tblSales[[#This Row],[Invoice Date]])&gt;=4,MONTH(tblSales[[#This Row],[Invoice Date]]),MONTH(tblSales[[#This Row],[Invoice Date]])+12)</f>
        <v>14</v>
      </c>
      <c r="AI2374" s="8">
        <f>DATE(YEAR(tblSales[[#This Row],[Invoice Date]]),MONTH(tblSales[[#This Row],[Invoice Date]]),1)</f>
        <v>45689</v>
      </c>
      <c r="AJ2374" t="str">
        <f>_xlfn.XLOOKUP(tblSales[[#This Row],[Product_ID]],Products!$A:$A,Products!$B:$B,"Unknown")</f>
        <v>Skechers Nehru Jacket Peach</v>
      </c>
      <c r="AK2374" s="9">
        <f>IFERROR(tblSales[[#This Row],[Profit]]/tblSales[[#This Row],[Sales Amount]],0)</f>
        <v>0.20567020008781281</v>
      </c>
      <c r="AL2374" t="str">
        <f>IF(tblSales[[#This Row],[Discount %]]&lt;=5,"0-5%",
IF(tblSales[[#This Row],[Discount %]]&lt;=10,"5-10%",
IF(tblSales[[#This Row],[Discount %]]&lt;=15,"10-15%",
IF(tblSales[[#This Row],[Discount %]]&lt;=20,"15-20%","20%+"))))</f>
        <v>10-15%</v>
      </c>
    </row>
    <row r="2375" spans="1:38">
      <c r="A2375" s="2" t="s">
        <v>4362</v>
      </c>
      <c r="B2375" s="11">
        <v>45407</v>
      </c>
      <c r="C2375" s="2" t="s">
        <v>2563</v>
      </c>
      <c r="D2375" s="2" t="s">
        <v>208</v>
      </c>
      <c r="E2375" s="2" t="s">
        <v>221</v>
      </c>
      <c r="F2375" s="2" t="s">
        <v>122</v>
      </c>
      <c r="G2375" s="2">
        <v>1</v>
      </c>
      <c r="H2375" s="2">
        <v>730.13</v>
      </c>
      <c r="I2375" s="2">
        <v>10</v>
      </c>
      <c r="J2375" s="2">
        <v>73.010000000000005</v>
      </c>
      <c r="K2375" s="2">
        <v>5</v>
      </c>
      <c r="L2375" s="2">
        <v>32.86</v>
      </c>
      <c r="M2375" s="2">
        <v>689.98</v>
      </c>
      <c r="N2375" s="2">
        <v>443.19</v>
      </c>
      <c r="O2375" s="2">
        <f t="shared" si="91"/>
        <v>213.93</v>
      </c>
      <c r="P2375" s="2" t="s">
        <v>31</v>
      </c>
      <c r="Q2375" s="2" t="str">
        <f t="shared" si="92"/>
        <v>Net Banking</v>
      </c>
      <c r="R2375" s="2" t="s">
        <v>21</v>
      </c>
      <c r="S2375" s="2" t="s">
        <v>56</v>
      </c>
      <c r="T2375" s="2" t="s">
        <v>425</v>
      </c>
      <c r="U2375" s="2" t="s">
        <v>59</v>
      </c>
      <c r="V2375" t="str">
        <f>TEXT(tblSales[[#This Row],[Invoice Date]],"mmm")</f>
        <v>Apr</v>
      </c>
      <c r="W2375">
        <f>MONTH(tblSales[[#This Row],[Invoice Date]])</f>
        <v>4</v>
      </c>
      <c r="X2375">
        <f>YEAR(tblSales[[#This Row],[Invoice Date]])</f>
        <v>2024</v>
      </c>
      <c r="Y2375" t="str">
        <f>TEXT(tblSales[[#This Row],[Invoice Date]],"mmm-yyyy")</f>
        <v>Apr-2024</v>
      </c>
      <c r="Z2375" t="str">
        <f>_xlfn.XLOOKUP(tblSales[[#This Row],[Product_ID]],Products!$A:$A,Products!$C:$C,"Women Dresses")</f>
        <v>Accessories</v>
      </c>
      <c r="AA2375" t="str">
        <f>_xlfn.XLOOKUP(tblSales[[#This Row],[Product_ID]],Products!$A:$A,Products!$D:$D,"Unknown")</f>
        <v>Tie</v>
      </c>
      <c r="AB2375" t="str">
        <f>_xlfn.XLOOKUP(tblSales[[#This Row],[Product_ID]],Products!$A:$A,Products!$E:$E,"Unknown")</f>
        <v>Allen Solly</v>
      </c>
      <c r="AC2375" t="str">
        <f>_xlfn.XLOOKUP(tblSales[[#This Row],[Store_ID]],Stores!$A:$A,Stores!$B:$B,"Unknown")</f>
        <v>TrendMart Chennai Standard</v>
      </c>
      <c r="AD2375" t="str">
        <f>_xlfn.XLOOKUP(tblSales[[#This Row],[Store_ID]],Stores!$A:$A,Stores!$E:$E,"Unknown")</f>
        <v>South Zone 1</v>
      </c>
      <c r="AE2375" t="str">
        <f>_xlfn.XLOOKUP(tblSales[[#This Row],[Customer_ID]],Customers!$A:$A,Customers!$B:$B,"Unknown")</f>
        <v>Malathi Hegde</v>
      </c>
      <c r="AF2375" t="str">
        <f>_xlfn.XLOOKUP(tblSales[[#This Row],[Customer_ID]],Customers!$A:$A,Customers!$J:$J,"Unknown")</f>
        <v>Regular</v>
      </c>
      <c r="AG2375" t="str">
        <f>_xlfn.XLOOKUP(tblSales[[#This Row],[Employee_ID]],Employees!$A:$A,Employees!$B:$B,"Unknown")</f>
        <v>Rahul Krishnan</v>
      </c>
      <c r="AH2375">
        <f>IF(MONTH(tblSales[[#This Row],[Invoice Date]])&gt;=4,MONTH(tblSales[[#This Row],[Invoice Date]]),MONTH(tblSales[[#This Row],[Invoice Date]])+12)</f>
        <v>4</v>
      </c>
      <c r="AI2375" s="8">
        <f>DATE(YEAR(tblSales[[#This Row],[Invoice Date]]),MONTH(tblSales[[#This Row],[Invoice Date]]),1)</f>
        <v>45383</v>
      </c>
      <c r="AJ2375" t="str">
        <f>_xlfn.XLOOKUP(tblSales[[#This Row],[Product_ID]],Products!$A:$A,Products!$B:$B,"Unknown")</f>
        <v>Allen Solly Tie Pink</v>
      </c>
      <c r="AK2375" s="9">
        <f>IFERROR(tblSales[[#This Row],[Profit]]/tblSales[[#This Row],[Sales Amount]],0)</f>
        <v>0.31005246528884894</v>
      </c>
      <c r="AL2375" t="str">
        <f>IF(tblSales[[#This Row],[Discount %]]&lt;=5,"0-5%",
IF(tblSales[[#This Row],[Discount %]]&lt;=10,"5-10%",
IF(tblSales[[#This Row],[Discount %]]&lt;=15,"10-15%",
IF(tblSales[[#This Row],[Discount %]]&lt;=20,"15-20%","20%+"))))</f>
        <v>5-10%</v>
      </c>
    </row>
    <row r="2376" spans="1:38">
      <c r="A2376" s="2" t="s">
        <v>4363</v>
      </c>
      <c r="B2376" s="11">
        <v>45453</v>
      </c>
      <c r="C2376" s="2" t="s">
        <v>1222</v>
      </c>
      <c r="D2376" s="2" t="s">
        <v>543</v>
      </c>
      <c r="E2376" s="2" t="s">
        <v>258</v>
      </c>
      <c r="F2376" s="2" t="s">
        <v>319</v>
      </c>
      <c r="G2376" s="2">
        <v>2</v>
      </c>
      <c r="H2376" s="2">
        <v>942.62</v>
      </c>
      <c r="I2376" s="2">
        <v>10</v>
      </c>
      <c r="J2376" s="2">
        <v>188.52</v>
      </c>
      <c r="K2376" s="2">
        <v>5</v>
      </c>
      <c r="L2376" s="2">
        <v>84.84</v>
      </c>
      <c r="M2376" s="2">
        <v>1781.56</v>
      </c>
      <c r="N2376" s="2">
        <v>1291.18</v>
      </c>
      <c r="O2376" s="2">
        <f t="shared" si="91"/>
        <v>405.53999999999985</v>
      </c>
      <c r="P2376" s="2" t="s">
        <v>29</v>
      </c>
      <c r="Q2376" s="2" t="str">
        <f t="shared" si="92"/>
        <v>Debit Card</v>
      </c>
      <c r="R2376" s="2" t="s">
        <v>20</v>
      </c>
      <c r="S2376" s="2" t="s">
        <v>56</v>
      </c>
      <c r="T2376" s="2" t="s">
        <v>2040</v>
      </c>
      <c r="U2376" s="2" t="s">
        <v>59</v>
      </c>
      <c r="V2376" t="str">
        <f>TEXT(tblSales[[#This Row],[Invoice Date]],"mmm")</f>
        <v>Jun</v>
      </c>
      <c r="W2376">
        <f>MONTH(tblSales[[#This Row],[Invoice Date]])</f>
        <v>6</v>
      </c>
      <c r="X2376">
        <f>YEAR(tblSales[[#This Row],[Invoice Date]])</f>
        <v>2024</v>
      </c>
      <c r="Y2376" t="str">
        <f>TEXT(tblSales[[#This Row],[Invoice Date]],"mmm-yyyy")</f>
        <v>Jun-2024</v>
      </c>
      <c r="Z2376" t="str">
        <f>_xlfn.XLOOKUP(tblSales[[#This Row],[Product_ID]],Products!$A:$A,Products!$C:$C,"Women Dresses")</f>
        <v>Men Shirts</v>
      </c>
      <c r="AA2376" t="str">
        <f>_xlfn.XLOOKUP(tblSales[[#This Row],[Product_ID]],Products!$A:$A,Products!$D:$D,"Unknown")</f>
        <v>Formal Shirt</v>
      </c>
      <c r="AB2376" t="str">
        <f>_xlfn.XLOOKUP(tblSales[[#This Row],[Product_ID]],Products!$A:$A,Products!$E:$E,"Unknown")</f>
        <v>Van Heusen</v>
      </c>
      <c r="AC2376" t="str">
        <f>_xlfn.XLOOKUP(tblSales[[#This Row],[Store_ID]],Stores!$A:$A,Stores!$B:$B,"Unknown")</f>
        <v>TrendMart Guntur Outlet</v>
      </c>
      <c r="AD2376" t="str">
        <f>_xlfn.XLOOKUP(tblSales[[#This Row],[Store_ID]],Stores!$A:$A,Stores!$E:$E,"Unknown")</f>
        <v>South Zone 3</v>
      </c>
      <c r="AE2376" t="str">
        <f>_xlfn.XLOOKUP(tblSales[[#This Row],[Customer_ID]],Customers!$A:$A,Customers!$B:$B,"Unknown")</f>
        <v>Hariharan Iyer</v>
      </c>
      <c r="AF2376" t="str">
        <f>_xlfn.XLOOKUP(tblSales[[#This Row],[Customer_ID]],Customers!$A:$A,Customers!$J:$J,"Unknown")</f>
        <v>Silver</v>
      </c>
      <c r="AG2376" t="str">
        <f>_xlfn.XLOOKUP(tblSales[[#This Row],[Employee_ID]],Employees!$A:$A,Employees!$B:$B,"Unknown")</f>
        <v>Sathish Sundaram</v>
      </c>
      <c r="AH2376">
        <f>IF(MONTH(tblSales[[#This Row],[Invoice Date]])&gt;=4,MONTH(tblSales[[#This Row],[Invoice Date]]),MONTH(tblSales[[#This Row],[Invoice Date]])+12)</f>
        <v>6</v>
      </c>
      <c r="AI2376" s="8">
        <f>DATE(YEAR(tblSales[[#This Row],[Invoice Date]]),MONTH(tblSales[[#This Row],[Invoice Date]]),1)</f>
        <v>45444</v>
      </c>
      <c r="AJ2376" t="str">
        <f>_xlfn.XLOOKUP(tblSales[[#This Row],[Product_ID]],Products!$A:$A,Products!$B:$B,"Unknown")</f>
        <v>Van Heusen Formal Shirt Olive</v>
      </c>
      <c r="AK2376" s="9">
        <f>IFERROR(tblSales[[#This Row],[Profit]]/tblSales[[#This Row],[Sales Amount]],0)</f>
        <v>0.22763196299872016</v>
      </c>
      <c r="AL2376" t="str">
        <f>IF(tblSales[[#This Row],[Discount %]]&lt;=5,"0-5%",
IF(tblSales[[#This Row],[Discount %]]&lt;=10,"5-10%",
IF(tblSales[[#This Row],[Discount %]]&lt;=15,"10-15%",
IF(tblSales[[#This Row],[Discount %]]&lt;=20,"15-20%","20%+"))))</f>
        <v>5-10%</v>
      </c>
    </row>
    <row r="2377" spans="1:38">
      <c r="A2377" s="2" t="s">
        <v>4364</v>
      </c>
      <c r="B2377" s="11">
        <v>45404</v>
      </c>
      <c r="C2377" s="2" t="s">
        <v>1990</v>
      </c>
      <c r="D2377" s="2" t="s">
        <v>479</v>
      </c>
      <c r="E2377" s="2" t="s">
        <v>296</v>
      </c>
      <c r="F2377" s="2" t="s">
        <v>199</v>
      </c>
      <c r="G2377" s="2">
        <v>5</v>
      </c>
      <c r="H2377" s="2">
        <v>532.04</v>
      </c>
      <c r="I2377" s="2">
        <v>0</v>
      </c>
      <c r="J2377" s="2">
        <v>0</v>
      </c>
      <c r="K2377" s="2">
        <v>5</v>
      </c>
      <c r="L2377" s="2">
        <v>133.01</v>
      </c>
      <c r="M2377" s="2">
        <v>2793.21</v>
      </c>
      <c r="N2377" s="2">
        <v>1787.25</v>
      </c>
      <c r="O2377" s="2">
        <f t="shared" si="91"/>
        <v>872.95</v>
      </c>
      <c r="P2377" s="2" t="s">
        <v>28</v>
      </c>
      <c r="Q2377" s="2" t="str">
        <f t="shared" si="92"/>
        <v>Credit Card</v>
      </c>
      <c r="R2377" s="2" t="s">
        <v>21</v>
      </c>
      <c r="S2377" s="2" t="s">
        <v>56</v>
      </c>
      <c r="T2377" s="2" t="s">
        <v>1241</v>
      </c>
      <c r="U2377" s="2" t="s">
        <v>59</v>
      </c>
      <c r="V2377" t="str">
        <f>TEXT(tblSales[[#This Row],[Invoice Date]],"mmm")</f>
        <v>Apr</v>
      </c>
      <c r="W2377">
        <f>MONTH(tblSales[[#This Row],[Invoice Date]])</f>
        <v>4</v>
      </c>
      <c r="X2377">
        <f>YEAR(tblSales[[#This Row],[Invoice Date]])</f>
        <v>2024</v>
      </c>
      <c r="Y2377" t="str">
        <f>TEXT(tblSales[[#This Row],[Invoice Date]],"mmm-yyyy")</f>
        <v>Apr-2024</v>
      </c>
      <c r="Z2377" t="str">
        <f>_xlfn.XLOOKUP(tblSales[[#This Row],[Product_ID]],Products!$A:$A,Products!$C:$C,"Women Dresses")</f>
        <v>Wallets</v>
      </c>
      <c r="AA2377" t="str">
        <f>_xlfn.XLOOKUP(tblSales[[#This Row],[Product_ID]],Products!$A:$A,Products!$D:$D,"Unknown")</f>
        <v>Zip Wallet</v>
      </c>
      <c r="AB2377" t="str">
        <f>_xlfn.XLOOKUP(tblSales[[#This Row],[Product_ID]],Products!$A:$A,Products!$E:$E,"Unknown")</f>
        <v>Aurelia</v>
      </c>
      <c r="AC2377" t="str">
        <f>_xlfn.XLOOKUP(tblSales[[#This Row],[Store_ID]],Stores!$A:$A,Stores!$B:$B,"Unknown")</f>
        <v>TrendMart Thiruvananthapuram High Street</v>
      </c>
      <c r="AD2377" t="str">
        <f>_xlfn.XLOOKUP(tblSales[[#This Row],[Store_ID]],Stores!$A:$A,Stores!$E:$E,"Unknown")</f>
        <v>South Zone 1</v>
      </c>
      <c r="AE2377" t="str">
        <f>_xlfn.XLOOKUP(tblSales[[#This Row],[Customer_ID]],Customers!$A:$A,Customers!$B:$B,"Unknown")</f>
        <v>Kalyani Shetty</v>
      </c>
      <c r="AF2377" t="str">
        <f>_xlfn.XLOOKUP(tblSales[[#This Row],[Customer_ID]],Customers!$A:$A,Customers!$J:$J,"Unknown")</f>
        <v>Gold</v>
      </c>
      <c r="AG2377" t="str">
        <f>_xlfn.XLOOKUP(tblSales[[#This Row],[Employee_ID]],Employees!$A:$A,Employees!$B:$B,"Unknown")</f>
        <v>Anusuya Subramaniam</v>
      </c>
      <c r="AH2377">
        <f>IF(MONTH(tblSales[[#This Row],[Invoice Date]])&gt;=4,MONTH(tblSales[[#This Row],[Invoice Date]]),MONTH(tblSales[[#This Row],[Invoice Date]])+12)</f>
        <v>4</v>
      </c>
      <c r="AI2377" s="8">
        <f>DATE(YEAR(tblSales[[#This Row],[Invoice Date]]),MONTH(tblSales[[#This Row],[Invoice Date]]),1)</f>
        <v>45383</v>
      </c>
      <c r="AJ2377" t="str">
        <f>_xlfn.XLOOKUP(tblSales[[#This Row],[Product_ID]],Products!$A:$A,Products!$B:$B,"Unknown")</f>
        <v>Aurelia Zip Wallet Red</v>
      </c>
      <c r="AK2377" s="9">
        <f>IFERROR(tblSales[[#This Row],[Profit]]/tblSales[[#This Row],[Sales Amount]],0)</f>
        <v>0.31252573204306155</v>
      </c>
      <c r="AL2377" t="str">
        <f>IF(tblSales[[#This Row],[Discount %]]&lt;=5,"0-5%",
IF(tblSales[[#This Row],[Discount %]]&lt;=10,"5-10%",
IF(tblSales[[#This Row],[Discount %]]&lt;=15,"10-15%",
IF(tblSales[[#This Row],[Discount %]]&lt;=20,"15-20%","20%+"))))</f>
        <v>0-5%</v>
      </c>
    </row>
    <row r="2378" spans="1:38">
      <c r="A2378" s="2" t="s">
        <v>4365</v>
      </c>
      <c r="B2378" s="11">
        <v>45502</v>
      </c>
      <c r="C2378" s="2" t="s">
        <v>2318</v>
      </c>
      <c r="D2378" s="2" t="s">
        <v>1571</v>
      </c>
      <c r="E2378" s="2" t="s">
        <v>467</v>
      </c>
      <c r="F2378" s="2" t="s">
        <v>92</v>
      </c>
      <c r="G2378" s="2">
        <v>2</v>
      </c>
      <c r="H2378" s="2">
        <v>4645.45</v>
      </c>
      <c r="I2378" s="2">
        <v>15</v>
      </c>
      <c r="J2378" s="2">
        <v>1393.63</v>
      </c>
      <c r="K2378" s="2">
        <v>12</v>
      </c>
      <c r="L2378" s="2">
        <v>947.67</v>
      </c>
      <c r="M2378" s="2">
        <v>8844.94</v>
      </c>
      <c r="N2378" s="2">
        <v>6046.26</v>
      </c>
      <c r="O2378" s="2">
        <f t="shared" si="91"/>
        <v>1851.0100000000002</v>
      </c>
      <c r="P2378" s="2" t="s">
        <v>27</v>
      </c>
      <c r="Q2378" s="2" t="str">
        <f t="shared" si="92"/>
        <v>Cash</v>
      </c>
      <c r="R2378" s="2" t="s">
        <v>20</v>
      </c>
      <c r="S2378" s="2" t="s">
        <v>56</v>
      </c>
      <c r="T2378" s="2" t="s">
        <v>1819</v>
      </c>
      <c r="U2378" s="2" t="s">
        <v>59</v>
      </c>
      <c r="V2378" t="str">
        <f>TEXT(tblSales[[#This Row],[Invoice Date]],"mmm")</f>
        <v>Jul</v>
      </c>
      <c r="W2378">
        <f>MONTH(tblSales[[#This Row],[Invoice Date]])</f>
        <v>7</v>
      </c>
      <c r="X2378">
        <f>YEAR(tblSales[[#This Row],[Invoice Date]])</f>
        <v>2024</v>
      </c>
      <c r="Y2378" t="str">
        <f>TEXT(tblSales[[#This Row],[Invoice Date]],"mmm-yyyy")</f>
        <v>Jul-2024</v>
      </c>
      <c r="Z2378" t="str">
        <f>_xlfn.XLOOKUP(tblSales[[#This Row],[Product_ID]],Products!$A:$A,Products!$C:$C,"Women Dresses")</f>
        <v>Women Sarees</v>
      </c>
      <c r="AA2378" t="str">
        <f>_xlfn.XLOOKUP(tblSales[[#This Row],[Product_ID]],Products!$A:$A,Products!$D:$D,"Unknown")</f>
        <v>Georgette Saree</v>
      </c>
      <c r="AB2378" t="str">
        <f>_xlfn.XLOOKUP(tblSales[[#This Row],[Product_ID]],Products!$A:$A,Products!$E:$E,"Unknown")</f>
        <v>Max Fashion</v>
      </c>
      <c r="AC2378" t="str">
        <f>_xlfn.XLOOKUP(tblSales[[#This Row],[Store_ID]],Stores!$A:$A,Stores!$B:$B,"Unknown")</f>
        <v>TrendMart Kollam Standard</v>
      </c>
      <c r="AD2378" t="str">
        <f>_xlfn.XLOOKUP(tblSales[[#This Row],[Store_ID]],Stores!$A:$A,Stores!$E:$E,"Unknown")</f>
        <v>South Zone 1</v>
      </c>
      <c r="AE2378" t="str">
        <f>_xlfn.XLOOKUP(tblSales[[#This Row],[Customer_ID]],Customers!$A:$A,Customers!$B:$B,"Unknown")</f>
        <v>Jyothi Sundaram</v>
      </c>
      <c r="AF2378" t="str">
        <f>_xlfn.XLOOKUP(tblSales[[#This Row],[Customer_ID]],Customers!$A:$A,Customers!$J:$J,"Unknown")</f>
        <v>Gold</v>
      </c>
      <c r="AG2378" t="str">
        <f>_xlfn.XLOOKUP(tblSales[[#This Row],[Employee_ID]],Employees!$A:$A,Employees!$B:$B,"Unknown")</f>
        <v>Manoj Ramachandran</v>
      </c>
      <c r="AH2378">
        <f>IF(MONTH(tblSales[[#This Row],[Invoice Date]])&gt;=4,MONTH(tblSales[[#This Row],[Invoice Date]]),MONTH(tblSales[[#This Row],[Invoice Date]])+12)</f>
        <v>7</v>
      </c>
      <c r="AI2378" s="8">
        <f>DATE(YEAR(tblSales[[#This Row],[Invoice Date]]),MONTH(tblSales[[#This Row],[Invoice Date]]),1)</f>
        <v>45474</v>
      </c>
      <c r="AJ2378" t="str">
        <f>_xlfn.XLOOKUP(tblSales[[#This Row],[Product_ID]],Products!$A:$A,Products!$B:$B,"Unknown")</f>
        <v>Max Fashion Georgette Saree Brown</v>
      </c>
      <c r="AK2378" s="9">
        <f>IFERROR(tblSales[[#This Row],[Profit]]/tblSales[[#This Row],[Sales Amount]],0)</f>
        <v>0.20927332463532825</v>
      </c>
      <c r="AL2378" t="str">
        <f>IF(tblSales[[#This Row],[Discount %]]&lt;=5,"0-5%",
IF(tblSales[[#This Row],[Discount %]]&lt;=10,"5-10%",
IF(tblSales[[#This Row],[Discount %]]&lt;=15,"10-15%",
IF(tblSales[[#This Row],[Discount %]]&lt;=20,"15-20%","20%+"))))</f>
        <v>10-15%</v>
      </c>
    </row>
    <row r="2379" spans="1:38">
      <c r="A2379" s="2" t="s">
        <v>4366</v>
      </c>
      <c r="B2379" s="11">
        <v>45602</v>
      </c>
      <c r="C2379" s="2" t="s">
        <v>2871</v>
      </c>
      <c r="D2379" s="2" t="s">
        <v>911</v>
      </c>
      <c r="E2379" s="2" t="s">
        <v>611</v>
      </c>
      <c r="F2379" s="2" t="s">
        <v>182</v>
      </c>
      <c r="G2379" s="2">
        <v>1</v>
      </c>
      <c r="H2379" s="2">
        <v>1155.98</v>
      </c>
      <c r="I2379" s="2">
        <v>0</v>
      </c>
      <c r="J2379" s="2">
        <v>0</v>
      </c>
      <c r="K2379" s="2">
        <v>12</v>
      </c>
      <c r="L2379" s="2">
        <v>138.72</v>
      </c>
      <c r="M2379" s="2">
        <v>1294.7</v>
      </c>
      <c r="N2379" s="2">
        <v>881.93</v>
      </c>
      <c r="O2379" s="2">
        <f t="shared" si="91"/>
        <v>274.05000000000007</v>
      </c>
      <c r="P2379" s="2" t="s">
        <v>28</v>
      </c>
      <c r="Q2379" s="2" t="str">
        <f t="shared" si="92"/>
        <v>Credit Card</v>
      </c>
      <c r="R2379" s="2" t="s">
        <v>20</v>
      </c>
      <c r="S2379" s="2" t="s">
        <v>56</v>
      </c>
      <c r="T2379" s="2" t="s">
        <v>790</v>
      </c>
      <c r="U2379" s="2" t="s">
        <v>59</v>
      </c>
      <c r="V2379" t="str">
        <f>TEXT(tblSales[[#This Row],[Invoice Date]],"mmm")</f>
        <v>Nov</v>
      </c>
      <c r="W2379">
        <f>MONTH(tblSales[[#This Row],[Invoice Date]])</f>
        <v>11</v>
      </c>
      <c r="X2379">
        <f>YEAR(tblSales[[#This Row],[Invoice Date]])</f>
        <v>2024</v>
      </c>
      <c r="Y2379" t="str">
        <f>TEXT(tblSales[[#This Row],[Invoice Date]],"mmm-yyyy")</f>
        <v>Nov-2024</v>
      </c>
      <c r="Z2379" t="str">
        <f>_xlfn.XLOOKUP(tblSales[[#This Row],[Product_ID]],Products!$A:$A,Products!$C:$C,"Women Dresses")</f>
        <v>Men Trousers</v>
      </c>
      <c r="AA2379" t="str">
        <f>_xlfn.XLOOKUP(tblSales[[#This Row],[Product_ID]],Products!$A:$A,Products!$D:$D,"Unknown")</f>
        <v>Track Pant</v>
      </c>
      <c r="AB2379" t="str">
        <f>_xlfn.XLOOKUP(tblSales[[#This Row],[Product_ID]],Products!$A:$A,Products!$E:$E,"Unknown")</f>
        <v>Pepe Jeans</v>
      </c>
      <c r="AC2379" t="str">
        <f>_xlfn.XLOOKUP(tblSales[[#This Row],[Store_ID]],Stores!$A:$A,Stores!$B:$B,"Unknown")</f>
        <v>TrendMart Hyderabad High Street</v>
      </c>
      <c r="AD2379" t="str">
        <f>_xlfn.XLOOKUP(tblSales[[#This Row],[Store_ID]],Stores!$A:$A,Stores!$E:$E,"Unknown")</f>
        <v>South Zone 2</v>
      </c>
      <c r="AE2379" t="str">
        <f>_xlfn.XLOOKUP(tblSales[[#This Row],[Customer_ID]],Customers!$A:$A,Customers!$B:$B,"Unknown")</f>
        <v>Chandra Rao</v>
      </c>
      <c r="AF2379" t="str">
        <f>_xlfn.XLOOKUP(tblSales[[#This Row],[Customer_ID]],Customers!$A:$A,Customers!$J:$J,"Unknown")</f>
        <v>Silver</v>
      </c>
      <c r="AG2379" t="str">
        <f>_xlfn.XLOOKUP(tblSales[[#This Row],[Employee_ID]],Employees!$A:$A,Employees!$B:$B,"Unknown")</f>
        <v>Girish Sundaram</v>
      </c>
      <c r="AH2379">
        <f>IF(MONTH(tblSales[[#This Row],[Invoice Date]])&gt;=4,MONTH(tblSales[[#This Row],[Invoice Date]]),MONTH(tblSales[[#This Row],[Invoice Date]])+12)</f>
        <v>11</v>
      </c>
      <c r="AI2379" s="8">
        <f>DATE(YEAR(tblSales[[#This Row],[Invoice Date]]),MONTH(tblSales[[#This Row],[Invoice Date]]),1)</f>
        <v>45597</v>
      </c>
      <c r="AJ2379" t="str">
        <f>_xlfn.XLOOKUP(tblSales[[#This Row],[Product_ID]],Products!$A:$A,Products!$B:$B,"Unknown")</f>
        <v>Pepe Jeans Track Pant Mustard</v>
      </c>
      <c r="AK2379" s="9">
        <f>IFERROR(tblSales[[#This Row],[Profit]]/tblSales[[#This Row],[Sales Amount]],0)</f>
        <v>0.21167065729512632</v>
      </c>
      <c r="AL2379" t="str">
        <f>IF(tblSales[[#This Row],[Discount %]]&lt;=5,"0-5%",
IF(tblSales[[#This Row],[Discount %]]&lt;=10,"5-10%",
IF(tblSales[[#This Row],[Discount %]]&lt;=15,"10-15%",
IF(tblSales[[#This Row],[Discount %]]&lt;=20,"15-20%","20%+"))))</f>
        <v>0-5%</v>
      </c>
    </row>
    <row r="2380" spans="1:38">
      <c r="A2380" s="2" t="s">
        <v>4367</v>
      </c>
      <c r="B2380" s="11">
        <v>45492</v>
      </c>
      <c r="C2380" s="2" t="s">
        <v>3027</v>
      </c>
      <c r="D2380" s="2" t="s">
        <v>488</v>
      </c>
      <c r="E2380" s="2" t="s">
        <v>358</v>
      </c>
      <c r="F2380" s="2" t="s">
        <v>204</v>
      </c>
      <c r="G2380" s="2">
        <v>2</v>
      </c>
      <c r="H2380" s="2">
        <v>1228.94</v>
      </c>
      <c r="I2380" s="2">
        <v>30</v>
      </c>
      <c r="J2380" s="2">
        <v>737.36</v>
      </c>
      <c r="K2380" s="2">
        <v>12</v>
      </c>
      <c r="L2380" s="2">
        <v>206.46</v>
      </c>
      <c r="M2380" s="2">
        <v>1926.98</v>
      </c>
      <c r="N2380" s="2">
        <v>1669.92</v>
      </c>
      <c r="O2380" s="2">
        <f t="shared" si="91"/>
        <v>50.599999999999937</v>
      </c>
      <c r="P2380" s="2" t="s">
        <v>30</v>
      </c>
      <c r="Q2380" s="2" t="str">
        <f t="shared" si="92"/>
        <v>EMI</v>
      </c>
      <c r="R2380" s="2" t="s">
        <v>21</v>
      </c>
      <c r="S2380" s="2" t="s">
        <v>56</v>
      </c>
      <c r="T2380" s="2" t="s">
        <v>1791</v>
      </c>
      <c r="U2380" s="2" t="s">
        <v>59</v>
      </c>
      <c r="V2380" t="str">
        <f>TEXT(tblSales[[#This Row],[Invoice Date]],"mmm")</f>
        <v>Jul</v>
      </c>
      <c r="W2380">
        <f>MONTH(tblSales[[#This Row],[Invoice Date]])</f>
        <v>7</v>
      </c>
      <c r="X2380">
        <f>YEAR(tblSales[[#This Row],[Invoice Date]])</f>
        <v>2024</v>
      </c>
      <c r="Y2380" t="str">
        <f>TEXT(tblSales[[#This Row],[Invoice Date]],"mmm-yyyy")</f>
        <v>Jul-2024</v>
      </c>
      <c r="Z2380" t="str">
        <f>_xlfn.XLOOKUP(tblSales[[#This Row],[Product_ID]],Products!$A:$A,Products!$C:$C,"Women Dresses")</f>
        <v>Women Jeans</v>
      </c>
      <c r="AA2380" t="str">
        <f>_xlfn.XLOOKUP(tblSales[[#This Row],[Product_ID]],Products!$A:$A,Products!$D:$D,"Unknown")</f>
        <v>Bootcut</v>
      </c>
      <c r="AB2380" t="str">
        <f>_xlfn.XLOOKUP(tblSales[[#This Row],[Product_ID]],Products!$A:$A,Products!$E:$E,"Unknown")</f>
        <v>US Polo Assn</v>
      </c>
      <c r="AC2380" t="str">
        <f>_xlfn.XLOOKUP(tblSales[[#This Row],[Store_ID]],Stores!$A:$A,Stores!$B:$B,"Unknown")</f>
        <v>TrendMart Dindigul Standard</v>
      </c>
      <c r="AD2380" t="str">
        <f>_xlfn.XLOOKUP(tblSales[[#This Row],[Store_ID]],Stores!$A:$A,Stores!$E:$E,"Unknown")</f>
        <v>South Zone 1</v>
      </c>
      <c r="AE2380" t="str">
        <f>_xlfn.XLOOKUP(tblSales[[#This Row],[Customer_ID]],Customers!$A:$A,Customers!$B:$B,"Unknown")</f>
        <v>Manoj Raman</v>
      </c>
      <c r="AF2380" t="str">
        <f>_xlfn.XLOOKUP(tblSales[[#This Row],[Customer_ID]],Customers!$A:$A,Customers!$J:$J,"Unknown")</f>
        <v>Regular</v>
      </c>
      <c r="AG2380" t="str">
        <f>_xlfn.XLOOKUP(tblSales[[#This Row],[Employee_ID]],Employees!$A:$A,Employees!$B:$B,"Unknown")</f>
        <v>Logesh Gopalakrishnan</v>
      </c>
      <c r="AH2380">
        <f>IF(MONTH(tblSales[[#This Row],[Invoice Date]])&gt;=4,MONTH(tblSales[[#This Row],[Invoice Date]]),MONTH(tblSales[[#This Row],[Invoice Date]])+12)</f>
        <v>7</v>
      </c>
      <c r="AI2380" s="8">
        <f>DATE(YEAR(tblSales[[#This Row],[Invoice Date]]),MONTH(tblSales[[#This Row],[Invoice Date]]),1)</f>
        <v>45474</v>
      </c>
      <c r="AJ2380" t="str">
        <f>_xlfn.XLOOKUP(tblSales[[#This Row],[Product_ID]],Products!$A:$A,Products!$B:$B,"Unknown")</f>
        <v>US Polo Assn Bootcut Black</v>
      </c>
      <c r="AK2380" s="9">
        <f>IFERROR(tblSales[[#This Row],[Profit]]/tblSales[[#This Row],[Sales Amount]],0)</f>
        <v>2.6258705331658833E-2</v>
      </c>
      <c r="AL2380" t="str">
        <f>IF(tblSales[[#This Row],[Discount %]]&lt;=5,"0-5%",
IF(tblSales[[#This Row],[Discount %]]&lt;=10,"5-10%",
IF(tblSales[[#This Row],[Discount %]]&lt;=15,"10-15%",
IF(tblSales[[#This Row],[Discount %]]&lt;=20,"15-20%","20%+"))))</f>
        <v>20%+</v>
      </c>
    </row>
    <row r="2381" spans="1:38">
      <c r="A2381" s="2" t="s">
        <v>4368</v>
      </c>
      <c r="B2381" s="11">
        <v>45588</v>
      </c>
      <c r="C2381" s="2" t="s">
        <v>1193</v>
      </c>
      <c r="D2381" s="2" t="s">
        <v>160</v>
      </c>
      <c r="E2381" s="2" t="s">
        <v>1138</v>
      </c>
      <c r="F2381" s="2" t="s">
        <v>386</v>
      </c>
      <c r="G2381" s="2">
        <v>1</v>
      </c>
      <c r="H2381" s="2">
        <v>5790.3</v>
      </c>
      <c r="I2381" s="2">
        <v>20</v>
      </c>
      <c r="J2381" s="2">
        <v>1158.06</v>
      </c>
      <c r="K2381" s="2">
        <v>12</v>
      </c>
      <c r="L2381" s="2">
        <v>555.87</v>
      </c>
      <c r="M2381" s="2">
        <v>5188.1099999999997</v>
      </c>
      <c r="N2381" s="2">
        <v>3970.86</v>
      </c>
      <c r="O2381" s="2">
        <f t="shared" si="91"/>
        <v>661.37999999999954</v>
      </c>
      <c r="P2381" s="2" t="s">
        <v>32</v>
      </c>
      <c r="Q2381" s="2" t="str">
        <f t="shared" si="92"/>
        <v>UPI</v>
      </c>
      <c r="R2381" s="2" t="s">
        <v>21</v>
      </c>
      <c r="S2381" s="2" t="s">
        <v>56</v>
      </c>
      <c r="T2381" s="2" t="s">
        <v>1761</v>
      </c>
      <c r="U2381" s="2" t="s">
        <v>59</v>
      </c>
      <c r="V2381" t="str">
        <f>TEXT(tblSales[[#This Row],[Invoice Date]],"mmm")</f>
        <v>Oct</v>
      </c>
      <c r="W2381">
        <f>MONTH(tblSales[[#This Row],[Invoice Date]])</f>
        <v>10</v>
      </c>
      <c r="X2381">
        <f>YEAR(tblSales[[#This Row],[Invoice Date]])</f>
        <v>2024</v>
      </c>
      <c r="Y2381" t="str">
        <f>TEXT(tblSales[[#This Row],[Invoice Date]],"mmm-yyyy")</f>
        <v>Oct-2024</v>
      </c>
      <c r="Z2381" t="str">
        <f>_xlfn.XLOOKUP(tblSales[[#This Row],[Product_ID]],Products!$A:$A,Products!$C:$C,"Women Dresses")</f>
        <v>Watches</v>
      </c>
      <c r="AA2381" t="str">
        <f>_xlfn.XLOOKUP(tblSales[[#This Row],[Product_ID]],Products!$A:$A,Products!$D:$D,"Unknown")</f>
        <v>Analog Watch</v>
      </c>
      <c r="AB2381" t="str">
        <f>_xlfn.XLOOKUP(tblSales[[#This Row],[Product_ID]],Products!$A:$A,Products!$E:$E,"Unknown")</f>
        <v>Global Desi</v>
      </c>
      <c r="AC2381" t="str">
        <f>_xlfn.XLOOKUP(tblSales[[#This Row],[Store_ID]],Stores!$A:$A,Stores!$B:$B,"Unknown")</f>
        <v>TrendMart Vijayawada Mall Kiosk</v>
      </c>
      <c r="AD2381" t="str">
        <f>_xlfn.XLOOKUP(tblSales[[#This Row],[Store_ID]],Stores!$A:$A,Stores!$E:$E,"Unknown")</f>
        <v>South Zone 3</v>
      </c>
      <c r="AE2381" t="str">
        <f>_xlfn.XLOOKUP(tblSales[[#This Row],[Customer_ID]],Customers!$A:$A,Customers!$B:$B,"Unknown")</f>
        <v>Arun Pillai</v>
      </c>
      <c r="AF2381" t="str">
        <f>_xlfn.XLOOKUP(tblSales[[#This Row],[Customer_ID]],Customers!$A:$A,Customers!$J:$J,"Unknown")</f>
        <v>Silver</v>
      </c>
      <c r="AG2381" t="str">
        <f>_xlfn.XLOOKUP(tblSales[[#This Row],[Employee_ID]],Employees!$A:$A,Employees!$B:$B,"Unknown")</f>
        <v>Malini Gowda</v>
      </c>
      <c r="AH2381">
        <f>IF(MONTH(tblSales[[#This Row],[Invoice Date]])&gt;=4,MONTH(tblSales[[#This Row],[Invoice Date]]),MONTH(tblSales[[#This Row],[Invoice Date]])+12)</f>
        <v>10</v>
      </c>
      <c r="AI2381" s="8">
        <f>DATE(YEAR(tblSales[[#This Row],[Invoice Date]]),MONTH(tblSales[[#This Row],[Invoice Date]]),1)</f>
        <v>45566</v>
      </c>
      <c r="AJ2381" t="str">
        <f>_xlfn.XLOOKUP(tblSales[[#This Row],[Product_ID]],Products!$A:$A,Products!$B:$B,"Unknown")</f>
        <v>Global Desi Analog Watch Cream</v>
      </c>
      <c r="AK2381" s="9">
        <f>IFERROR(tblSales[[#This Row],[Profit]]/tblSales[[#This Row],[Sales Amount]],0)</f>
        <v>0.12747994934571541</v>
      </c>
      <c r="AL2381" t="str">
        <f>IF(tblSales[[#This Row],[Discount %]]&lt;=5,"0-5%",
IF(tblSales[[#This Row],[Discount %]]&lt;=10,"5-10%",
IF(tblSales[[#This Row],[Discount %]]&lt;=15,"10-15%",
IF(tblSales[[#This Row],[Discount %]]&lt;=20,"15-20%","20%+"))))</f>
        <v>15-20%</v>
      </c>
    </row>
    <row r="2382" spans="1:38">
      <c r="A2382" s="2" t="s">
        <v>4369</v>
      </c>
      <c r="B2382" s="11">
        <v>45451</v>
      </c>
      <c r="C2382" s="2" t="s">
        <v>2738</v>
      </c>
      <c r="D2382" s="2" t="s">
        <v>1431</v>
      </c>
      <c r="E2382" s="2" t="s">
        <v>187</v>
      </c>
      <c r="F2382" s="2" t="s">
        <v>151</v>
      </c>
      <c r="G2382" s="2">
        <v>1</v>
      </c>
      <c r="H2382" s="2">
        <v>883.9</v>
      </c>
      <c r="I2382" s="2">
        <v>5</v>
      </c>
      <c r="J2382" s="2">
        <v>44.2</v>
      </c>
      <c r="K2382" s="2">
        <v>5</v>
      </c>
      <c r="L2382" s="2">
        <v>41.98</v>
      </c>
      <c r="M2382" s="2">
        <v>881.68</v>
      </c>
      <c r="N2382" s="2">
        <v>585.26</v>
      </c>
      <c r="O2382" s="2">
        <f t="shared" si="91"/>
        <v>254.43999999999997</v>
      </c>
      <c r="P2382" s="2" t="s">
        <v>32</v>
      </c>
      <c r="Q2382" s="2" t="str">
        <f t="shared" si="92"/>
        <v>UPI</v>
      </c>
      <c r="R2382" s="2" t="s">
        <v>20</v>
      </c>
      <c r="S2382" s="2" t="s">
        <v>56</v>
      </c>
      <c r="T2382" s="2" t="s">
        <v>3416</v>
      </c>
      <c r="U2382" s="2" t="s">
        <v>60</v>
      </c>
      <c r="V2382" t="str">
        <f>TEXT(tblSales[[#This Row],[Invoice Date]],"mmm")</f>
        <v>Jun</v>
      </c>
      <c r="W2382">
        <f>MONTH(tblSales[[#This Row],[Invoice Date]])</f>
        <v>6</v>
      </c>
      <c r="X2382">
        <f>YEAR(tblSales[[#This Row],[Invoice Date]])</f>
        <v>2024</v>
      </c>
      <c r="Y2382" t="str">
        <f>TEXT(tblSales[[#This Row],[Invoice Date]],"mmm-yyyy")</f>
        <v>Jun-2024</v>
      </c>
      <c r="Z2382" t="str">
        <f>_xlfn.XLOOKUP(tblSales[[#This Row],[Product_ID]],Products!$A:$A,Products!$C:$C,"Women Dresses")</f>
        <v>Men Trousers</v>
      </c>
      <c r="AA2382" t="str">
        <f>_xlfn.XLOOKUP(tblSales[[#This Row],[Product_ID]],Products!$A:$A,Products!$D:$D,"Unknown")</f>
        <v>Formal Trouser</v>
      </c>
      <c r="AB2382" t="str">
        <f>_xlfn.XLOOKUP(tblSales[[#This Row],[Product_ID]],Products!$A:$A,Products!$E:$E,"Unknown")</f>
        <v>Van Heusen</v>
      </c>
      <c r="AC2382" t="str">
        <f>_xlfn.XLOOKUP(tblSales[[#This Row],[Store_ID]],Stores!$A:$A,Stores!$B:$B,"Unknown")</f>
        <v>TrendMart Tirupati Outlet</v>
      </c>
      <c r="AD2382" t="str">
        <f>_xlfn.XLOOKUP(tblSales[[#This Row],[Store_ID]],Stores!$A:$A,Stores!$E:$E,"Unknown")</f>
        <v>South Zone 3</v>
      </c>
      <c r="AE2382" t="str">
        <f>_xlfn.XLOOKUP(tblSales[[#This Row],[Customer_ID]],Customers!$A:$A,Customers!$B:$B,"Unknown")</f>
        <v>Chandrika Natarajan</v>
      </c>
      <c r="AF2382" t="str">
        <f>_xlfn.XLOOKUP(tblSales[[#This Row],[Customer_ID]],Customers!$A:$A,Customers!$J:$J,"Unknown")</f>
        <v>Gold</v>
      </c>
      <c r="AG2382" t="str">
        <f>_xlfn.XLOOKUP(tblSales[[#This Row],[Employee_ID]],Employees!$A:$A,Employees!$B:$B,"Unknown")</f>
        <v>Preethi Singh</v>
      </c>
      <c r="AH2382">
        <f>IF(MONTH(tblSales[[#This Row],[Invoice Date]])&gt;=4,MONTH(tblSales[[#This Row],[Invoice Date]]),MONTH(tblSales[[#This Row],[Invoice Date]])+12)</f>
        <v>6</v>
      </c>
      <c r="AI2382" s="8">
        <f>DATE(YEAR(tblSales[[#This Row],[Invoice Date]]),MONTH(tblSales[[#This Row],[Invoice Date]]),1)</f>
        <v>45444</v>
      </c>
      <c r="AJ2382" t="str">
        <f>_xlfn.XLOOKUP(tblSales[[#This Row],[Product_ID]],Products!$A:$A,Products!$B:$B,"Unknown")</f>
        <v>Van Heusen Formal Trouser Maroon</v>
      </c>
      <c r="AK2382" s="9">
        <f>IFERROR(tblSales[[#This Row],[Profit]]/tblSales[[#This Row],[Sales Amount]],0)</f>
        <v>0.2885854278196171</v>
      </c>
      <c r="AL2382" t="str">
        <f>IF(tblSales[[#This Row],[Discount %]]&lt;=5,"0-5%",
IF(tblSales[[#This Row],[Discount %]]&lt;=10,"5-10%",
IF(tblSales[[#This Row],[Discount %]]&lt;=15,"10-15%",
IF(tblSales[[#This Row],[Discount %]]&lt;=20,"15-20%","20%+"))))</f>
        <v>0-5%</v>
      </c>
    </row>
    <row r="2383" spans="1:38">
      <c r="A2383" s="2" t="s">
        <v>4370</v>
      </c>
      <c r="B2383" s="11">
        <v>45570</v>
      </c>
      <c r="C2383" s="2" t="s">
        <v>2674</v>
      </c>
      <c r="D2383" s="2" t="s">
        <v>176</v>
      </c>
      <c r="E2383" s="2" t="s">
        <v>551</v>
      </c>
      <c r="F2383" s="2" t="s">
        <v>350</v>
      </c>
      <c r="G2383" s="2">
        <v>4</v>
      </c>
      <c r="H2383" s="2">
        <v>823.99</v>
      </c>
      <c r="I2383" s="2">
        <v>0</v>
      </c>
      <c r="J2383" s="2">
        <v>0</v>
      </c>
      <c r="K2383" s="2">
        <v>5</v>
      </c>
      <c r="L2383" s="2">
        <v>164.8</v>
      </c>
      <c r="M2383" s="2">
        <v>3460.76</v>
      </c>
      <c r="N2383" s="2">
        <v>2200.04</v>
      </c>
      <c r="O2383" s="2">
        <f t="shared" si="91"/>
        <v>1095.9200000000003</v>
      </c>
      <c r="P2383" s="2" t="s">
        <v>32</v>
      </c>
      <c r="Q2383" s="2" t="str">
        <f t="shared" si="92"/>
        <v>UPI</v>
      </c>
      <c r="R2383" s="2" t="s">
        <v>20</v>
      </c>
      <c r="S2383" s="2" t="s">
        <v>56</v>
      </c>
      <c r="T2383" s="2" t="s">
        <v>2608</v>
      </c>
      <c r="U2383" s="2" t="s">
        <v>60</v>
      </c>
      <c r="V2383" t="str">
        <f>TEXT(tblSales[[#This Row],[Invoice Date]],"mmm")</f>
        <v>Oct</v>
      </c>
      <c r="W2383">
        <f>MONTH(tblSales[[#This Row],[Invoice Date]])</f>
        <v>10</v>
      </c>
      <c r="X2383">
        <f>YEAR(tblSales[[#This Row],[Invoice Date]])</f>
        <v>2024</v>
      </c>
      <c r="Y2383" t="str">
        <f>TEXT(tblSales[[#This Row],[Invoice Date]],"mmm-yyyy")</f>
        <v>Oct-2024</v>
      </c>
      <c r="Z2383" t="str">
        <f>_xlfn.XLOOKUP(tblSales[[#This Row],[Product_ID]],Products!$A:$A,Products!$C:$C,"Women Dresses")</f>
        <v>Women Tops</v>
      </c>
      <c r="AA2383" t="str">
        <f>_xlfn.XLOOKUP(tblSales[[#This Row],[Product_ID]],Products!$A:$A,Products!$D:$D,"Unknown")</f>
        <v>Crop Top</v>
      </c>
      <c r="AB2383" t="str">
        <f>_xlfn.XLOOKUP(tblSales[[#This Row],[Product_ID]],Products!$A:$A,Products!$E:$E,"Unknown")</f>
        <v>Nike</v>
      </c>
      <c r="AC2383" t="str">
        <f>_xlfn.XLOOKUP(tblSales[[#This Row],[Store_ID]],Stores!$A:$A,Stores!$B:$B,"Unknown")</f>
        <v>TrendMart Thiruvananthapuram Standard</v>
      </c>
      <c r="AD2383" t="str">
        <f>_xlfn.XLOOKUP(tblSales[[#This Row],[Store_ID]],Stores!$A:$A,Stores!$E:$E,"Unknown")</f>
        <v>South Zone 1</v>
      </c>
      <c r="AE2383" t="str">
        <f>_xlfn.XLOOKUP(tblSales[[#This Row],[Customer_ID]],Customers!$A:$A,Customers!$B:$B,"Unknown")</f>
        <v>Hema Rao</v>
      </c>
      <c r="AF2383" t="str">
        <f>_xlfn.XLOOKUP(tblSales[[#This Row],[Customer_ID]],Customers!$A:$A,Customers!$J:$J,"Unknown")</f>
        <v>Gold</v>
      </c>
      <c r="AG2383" t="str">
        <f>_xlfn.XLOOKUP(tblSales[[#This Row],[Employee_ID]],Employees!$A:$A,Employees!$B:$B,"Unknown")</f>
        <v>Chitra Chettiar</v>
      </c>
      <c r="AH2383">
        <f>IF(MONTH(tblSales[[#This Row],[Invoice Date]])&gt;=4,MONTH(tblSales[[#This Row],[Invoice Date]]),MONTH(tblSales[[#This Row],[Invoice Date]])+12)</f>
        <v>10</v>
      </c>
      <c r="AI2383" s="8">
        <f>DATE(YEAR(tblSales[[#This Row],[Invoice Date]]),MONTH(tblSales[[#This Row],[Invoice Date]]),1)</f>
        <v>45566</v>
      </c>
      <c r="AJ2383" t="str">
        <f>_xlfn.XLOOKUP(tblSales[[#This Row],[Product_ID]],Products!$A:$A,Products!$B:$B,"Unknown")</f>
        <v>Nike Crop Top Cream</v>
      </c>
      <c r="AK2383" s="9">
        <f>IFERROR(tblSales[[#This Row],[Profit]]/tblSales[[#This Row],[Sales Amount]],0)</f>
        <v>0.31667032674903783</v>
      </c>
      <c r="AL2383" t="str">
        <f>IF(tblSales[[#This Row],[Discount %]]&lt;=5,"0-5%",
IF(tblSales[[#This Row],[Discount %]]&lt;=10,"5-10%",
IF(tblSales[[#This Row],[Discount %]]&lt;=15,"10-15%",
IF(tblSales[[#This Row],[Discount %]]&lt;=20,"15-20%","20%+"))))</f>
        <v>0-5%</v>
      </c>
    </row>
    <row r="2384" spans="1:38">
      <c r="A2384" s="2" t="s">
        <v>4371</v>
      </c>
      <c r="B2384" s="11">
        <v>45612</v>
      </c>
      <c r="C2384" s="2" t="s">
        <v>2762</v>
      </c>
      <c r="D2384" s="2" t="s">
        <v>313</v>
      </c>
      <c r="E2384" s="2" t="s">
        <v>866</v>
      </c>
      <c r="F2384" s="2" t="s">
        <v>475</v>
      </c>
      <c r="G2384" s="2">
        <v>4</v>
      </c>
      <c r="H2384" s="2">
        <v>610.46</v>
      </c>
      <c r="I2384" s="2">
        <v>30</v>
      </c>
      <c r="J2384" s="2">
        <v>732.55</v>
      </c>
      <c r="K2384" s="2">
        <v>5</v>
      </c>
      <c r="L2384" s="2">
        <v>85.46</v>
      </c>
      <c r="M2384" s="2">
        <v>1794.75</v>
      </c>
      <c r="N2384" s="2">
        <v>1653.56</v>
      </c>
      <c r="O2384" s="2">
        <f t="shared" si="91"/>
        <v>55.730000000000061</v>
      </c>
      <c r="P2384" s="2" t="s">
        <v>28</v>
      </c>
      <c r="Q2384" s="2" t="str">
        <f t="shared" si="92"/>
        <v>Credit Card</v>
      </c>
      <c r="R2384" s="2" t="s">
        <v>20</v>
      </c>
      <c r="S2384" s="2" t="s">
        <v>56</v>
      </c>
      <c r="T2384" s="2" t="s">
        <v>1201</v>
      </c>
      <c r="U2384" s="2" t="s">
        <v>60</v>
      </c>
      <c r="V2384" t="str">
        <f>TEXT(tblSales[[#This Row],[Invoice Date]],"mmm")</f>
        <v>Nov</v>
      </c>
      <c r="W2384">
        <f>MONTH(tblSales[[#This Row],[Invoice Date]])</f>
        <v>11</v>
      </c>
      <c r="X2384">
        <f>YEAR(tblSales[[#This Row],[Invoice Date]])</f>
        <v>2024</v>
      </c>
      <c r="Y2384" t="str">
        <f>TEXT(tblSales[[#This Row],[Invoice Date]],"mmm-yyyy")</f>
        <v>Nov-2024</v>
      </c>
      <c r="Z2384" t="str">
        <f>_xlfn.XLOOKUP(tblSales[[#This Row],[Product_ID]],Products!$A:$A,Products!$C:$C,"Women Dresses")</f>
        <v>Kids Wear</v>
      </c>
      <c r="AA2384" t="str">
        <f>_xlfn.XLOOKUP(tblSales[[#This Row],[Product_ID]],Products!$A:$A,Products!$D:$D,"Unknown")</f>
        <v>Kids T-Shirt</v>
      </c>
      <c r="AB2384" t="str">
        <f>_xlfn.XLOOKUP(tblSales[[#This Row],[Product_ID]],Products!$A:$A,Products!$E:$E,"Unknown")</f>
        <v>Jack &amp; Jones</v>
      </c>
      <c r="AC2384" t="str">
        <f>_xlfn.XLOOKUP(tblSales[[#This Row],[Store_ID]],Stores!$A:$A,Stores!$B:$B,"Unknown")</f>
        <v>TrendMart Thiruvananthapuram High Street</v>
      </c>
      <c r="AD2384" t="str">
        <f>_xlfn.XLOOKUP(tblSales[[#This Row],[Store_ID]],Stores!$A:$A,Stores!$E:$E,"Unknown")</f>
        <v>South Zone 1</v>
      </c>
      <c r="AE2384" t="str">
        <f>_xlfn.XLOOKUP(tblSales[[#This Row],[Customer_ID]],Customers!$A:$A,Customers!$B:$B,"Unknown")</f>
        <v>Malini Rao</v>
      </c>
      <c r="AF2384" t="str">
        <f>_xlfn.XLOOKUP(tblSales[[#This Row],[Customer_ID]],Customers!$A:$A,Customers!$J:$J,"Unknown")</f>
        <v>Regular</v>
      </c>
      <c r="AG2384" t="str">
        <f>_xlfn.XLOOKUP(tblSales[[#This Row],[Employee_ID]],Employees!$A:$A,Employees!$B:$B,"Unknown")</f>
        <v>Arjun Krishnan</v>
      </c>
      <c r="AH2384">
        <f>IF(MONTH(tblSales[[#This Row],[Invoice Date]])&gt;=4,MONTH(tblSales[[#This Row],[Invoice Date]]),MONTH(tblSales[[#This Row],[Invoice Date]])+12)</f>
        <v>11</v>
      </c>
      <c r="AI2384" s="8">
        <f>DATE(YEAR(tblSales[[#This Row],[Invoice Date]]),MONTH(tblSales[[#This Row],[Invoice Date]]),1)</f>
        <v>45597</v>
      </c>
      <c r="AJ2384" t="str">
        <f>_xlfn.XLOOKUP(tblSales[[#This Row],[Product_ID]],Products!$A:$A,Products!$B:$B,"Unknown")</f>
        <v>Sonata Girls Frock Cream</v>
      </c>
      <c r="AK2384" s="9">
        <f>IFERROR(tblSales[[#This Row],[Profit]]/tblSales[[#This Row],[Sales Amount]],0)</f>
        <v>3.1051678506755848E-2</v>
      </c>
      <c r="AL2384" t="str">
        <f>IF(tblSales[[#This Row],[Discount %]]&lt;=5,"0-5%",
IF(tblSales[[#This Row],[Discount %]]&lt;=10,"5-10%",
IF(tblSales[[#This Row],[Discount %]]&lt;=15,"10-15%",
IF(tblSales[[#This Row],[Discount %]]&lt;=20,"15-20%","20%+"))))</f>
        <v>20%+</v>
      </c>
    </row>
    <row r="2385" spans="1:38">
      <c r="A2385" s="2" t="s">
        <v>4372</v>
      </c>
      <c r="B2385" s="11">
        <v>45437</v>
      </c>
      <c r="C2385" s="2" t="s">
        <v>2735</v>
      </c>
      <c r="D2385" s="2" t="s">
        <v>2706</v>
      </c>
      <c r="E2385" s="2" t="s">
        <v>807</v>
      </c>
      <c r="F2385" s="2" t="s">
        <v>161</v>
      </c>
      <c r="G2385" s="2">
        <v>2</v>
      </c>
      <c r="H2385" s="2">
        <v>457.08</v>
      </c>
      <c r="I2385" s="2">
        <v>0</v>
      </c>
      <c r="J2385" s="2">
        <v>0</v>
      </c>
      <c r="K2385" s="2">
        <v>5</v>
      </c>
      <c r="L2385" s="2">
        <v>45.71</v>
      </c>
      <c r="M2385" s="2">
        <v>959.87</v>
      </c>
      <c r="N2385" s="2">
        <v>638.14</v>
      </c>
      <c r="O2385" s="2">
        <f t="shared" si="91"/>
        <v>276.02000000000004</v>
      </c>
      <c r="P2385" s="2" t="s">
        <v>32</v>
      </c>
      <c r="Q2385" s="2" t="str">
        <f t="shared" si="92"/>
        <v>UPI</v>
      </c>
      <c r="R2385" s="2" t="s">
        <v>20</v>
      </c>
      <c r="S2385" s="2" t="s">
        <v>56</v>
      </c>
      <c r="T2385" s="2" t="s">
        <v>1821</v>
      </c>
      <c r="U2385" s="2" t="s">
        <v>60</v>
      </c>
      <c r="V2385" t="str">
        <f>TEXT(tblSales[[#This Row],[Invoice Date]],"mmm")</f>
        <v>May</v>
      </c>
      <c r="W2385">
        <f>MONTH(tblSales[[#This Row],[Invoice Date]])</f>
        <v>5</v>
      </c>
      <c r="X2385">
        <f>YEAR(tblSales[[#This Row],[Invoice Date]])</f>
        <v>2024</v>
      </c>
      <c r="Y2385" t="str">
        <f>TEXT(tblSales[[#This Row],[Invoice Date]],"mmm-yyyy")</f>
        <v>May-2024</v>
      </c>
      <c r="Z2385" t="str">
        <f>_xlfn.XLOOKUP(tblSales[[#This Row],[Product_ID]],Products!$A:$A,Products!$C:$C,"Women Dresses")</f>
        <v>Belts</v>
      </c>
      <c r="AA2385" t="str">
        <f>_xlfn.XLOOKUP(tblSales[[#This Row],[Product_ID]],Products!$A:$A,Products!$D:$D,"Unknown")</f>
        <v>Leather Belt</v>
      </c>
      <c r="AB2385" t="str">
        <f>_xlfn.XLOOKUP(tblSales[[#This Row],[Product_ID]],Products!$A:$A,Products!$E:$E,"Unknown")</f>
        <v>AND</v>
      </c>
      <c r="AC2385" t="str">
        <f>_xlfn.XLOOKUP(tblSales[[#This Row],[Store_ID]],Stores!$A:$A,Stores!$B:$B,"Unknown")</f>
        <v>TrendMart Bengaluru Mall Kiosk</v>
      </c>
      <c r="AD2385" t="str">
        <f>_xlfn.XLOOKUP(tblSales[[#This Row],[Store_ID]],Stores!$A:$A,Stores!$E:$E,"Unknown")</f>
        <v>South Zone 2</v>
      </c>
      <c r="AE2385" t="str">
        <f>_xlfn.XLOOKUP(tblSales[[#This Row],[Customer_ID]],Customers!$A:$A,Customers!$B:$B,"Unknown")</f>
        <v>Srinivas Nair</v>
      </c>
      <c r="AF2385" t="str">
        <f>_xlfn.XLOOKUP(tblSales[[#This Row],[Customer_ID]],Customers!$A:$A,Customers!$J:$J,"Unknown")</f>
        <v>Regular</v>
      </c>
      <c r="AG2385" t="str">
        <f>_xlfn.XLOOKUP(tblSales[[#This Row],[Employee_ID]],Employees!$A:$A,Employees!$B:$B,"Unknown")</f>
        <v>Chandra Reddy</v>
      </c>
      <c r="AH2385">
        <f>IF(MONTH(tblSales[[#This Row],[Invoice Date]])&gt;=4,MONTH(tblSales[[#This Row],[Invoice Date]]),MONTH(tblSales[[#This Row],[Invoice Date]])+12)</f>
        <v>5</v>
      </c>
      <c r="AI2385" s="8">
        <f>DATE(YEAR(tblSales[[#This Row],[Invoice Date]]),MONTH(tblSales[[#This Row],[Invoice Date]]),1)</f>
        <v>45413</v>
      </c>
      <c r="AJ2385" t="str">
        <f>_xlfn.XLOOKUP(tblSales[[#This Row],[Product_ID]],Products!$A:$A,Products!$B:$B,"Unknown")</f>
        <v>AND Leather Belt Red</v>
      </c>
      <c r="AK2385" s="9">
        <f>IFERROR(tblSales[[#This Row],[Profit]]/tblSales[[#This Row],[Sales Amount]],0)</f>
        <v>0.28755977371935787</v>
      </c>
      <c r="AL2385" t="str">
        <f>IF(tblSales[[#This Row],[Discount %]]&lt;=5,"0-5%",
IF(tblSales[[#This Row],[Discount %]]&lt;=10,"5-10%",
IF(tblSales[[#This Row],[Discount %]]&lt;=15,"10-15%",
IF(tblSales[[#This Row],[Discount %]]&lt;=20,"15-20%","20%+"))))</f>
        <v>0-5%</v>
      </c>
    </row>
    <row r="2386" spans="1:38">
      <c r="A2386" s="2" t="s">
        <v>4373</v>
      </c>
      <c r="B2386" s="11">
        <v>45434</v>
      </c>
      <c r="C2386" s="2" t="s">
        <v>805</v>
      </c>
      <c r="D2386" s="2" t="s">
        <v>220</v>
      </c>
      <c r="E2386" s="2" t="s">
        <v>1122</v>
      </c>
      <c r="F2386" s="2" t="s">
        <v>319</v>
      </c>
      <c r="G2386" s="2">
        <v>2</v>
      </c>
      <c r="H2386" s="2">
        <v>3067.86</v>
      </c>
      <c r="I2386" s="2">
        <v>10</v>
      </c>
      <c r="J2386" s="2">
        <v>613.57000000000005</v>
      </c>
      <c r="K2386" s="2">
        <v>12</v>
      </c>
      <c r="L2386" s="2">
        <v>662.66</v>
      </c>
      <c r="M2386" s="2">
        <v>6184.81</v>
      </c>
      <c r="N2386" s="2">
        <v>4138.66</v>
      </c>
      <c r="O2386" s="2">
        <f t="shared" si="91"/>
        <v>1383.4900000000007</v>
      </c>
      <c r="P2386" s="2" t="s">
        <v>28</v>
      </c>
      <c r="Q2386" s="2" t="str">
        <f t="shared" si="92"/>
        <v>Credit Card</v>
      </c>
      <c r="R2386" s="2" t="s">
        <v>20</v>
      </c>
      <c r="S2386" s="2" t="s">
        <v>56</v>
      </c>
      <c r="T2386" s="2" t="s">
        <v>1157</v>
      </c>
      <c r="U2386" s="2" t="s">
        <v>59</v>
      </c>
      <c r="V2386" t="str">
        <f>TEXT(tblSales[[#This Row],[Invoice Date]],"mmm")</f>
        <v>May</v>
      </c>
      <c r="W2386">
        <f>MONTH(tblSales[[#This Row],[Invoice Date]])</f>
        <v>5</v>
      </c>
      <c r="X2386">
        <f>YEAR(tblSales[[#This Row],[Invoice Date]])</f>
        <v>2024</v>
      </c>
      <c r="Y2386" t="str">
        <f>TEXT(tblSales[[#This Row],[Invoice Date]],"mmm-yyyy")</f>
        <v>May-2024</v>
      </c>
      <c r="Z2386" t="str">
        <f>_xlfn.XLOOKUP(tblSales[[#This Row],[Product_ID]],Products!$A:$A,Products!$C:$C,"Women Dresses")</f>
        <v>Handbags</v>
      </c>
      <c r="AA2386" t="str">
        <f>_xlfn.XLOOKUP(tblSales[[#This Row],[Product_ID]],Products!$A:$A,Products!$D:$D,"Unknown")</f>
        <v>Sling Bag</v>
      </c>
      <c r="AB2386" t="str">
        <f>_xlfn.XLOOKUP(tblSales[[#This Row],[Product_ID]],Products!$A:$A,Products!$E:$E,"Unknown")</f>
        <v>Westside</v>
      </c>
      <c r="AC2386" t="str">
        <f>_xlfn.XLOOKUP(tblSales[[#This Row],[Store_ID]],Stores!$A:$A,Stores!$B:$B,"Unknown")</f>
        <v>TrendMart Chennai Standard</v>
      </c>
      <c r="AD2386" t="str">
        <f>_xlfn.XLOOKUP(tblSales[[#This Row],[Store_ID]],Stores!$A:$A,Stores!$E:$E,"Unknown")</f>
        <v>South Zone 1</v>
      </c>
      <c r="AE2386" t="str">
        <f>_xlfn.XLOOKUP(tblSales[[#This Row],[Customer_ID]],Customers!$A:$A,Customers!$B:$B,"Unknown")</f>
        <v>Latha Venkatesan</v>
      </c>
      <c r="AF2386" t="str">
        <f>_xlfn.XLOOKUP(tblSales[[#This Row],[Customer_ID]],Customers!$A:$A,Customers!$J:$J,"Unknown")</f>
        <v>Gold</v>
      </c>
      <c r="AG2386" t="str">
        <f>_xlfn.XLOOKUP(tblSales[[#This Row],[Employee_ID]],Employees!$A:$A,Employees!$B:$B,"Unknown")</f>
        <v>Sathish Sundaram</v>
      </c>
      <c r="AH2386">
        <f>IF(MONTH(tblSales[[#This Row],[Invoice Date]])&gt;=4,MONTH(tblSales[[#This Row],[Invoice Date]]),MONTH(tblSales[[#This Row],[Invoice Date]])+12)</f>
        <v>5</v>
      </c>
      <c r="AI2386" s="8">
        <f>DATE(YEAR(tblSales[[#This Row],[Invoice Date]]),MONTH(tblSales[[#This Row],[Invoice Date]]),1)</f>
        <v>45413</v>
      </c>
      <c r="AJ2386" t="str">
        <f>_xlfn.XLOOKUP(tblSales[[#This Row],[Product_ID]],Products!$A:$A,Products!$B:$B,"Unknown")</f>
        <v>Westside Sling Bag Grey</v>
      </c>
      <c r="AK2386" s="9">
        <f>IFERROR(tblSales[[#This Row],[Profit]]/tblSales[[#This Row],[Sales Amount]],0)</f>
        <v>0.22369159278943099</v>
      </c>
      <c r="AL2386" t="str">
        <f>IF(tblSales[[#This Row],[Discount %]]&lt;=5,"0-5%",
IF(tblSales[[#This Row],[Discount %]]&lt;=10,"5-10%",
IF(tblSales[[#This Row],[Discount %]]&lt;=15,"10-15%",
IF(tblSales[[#This Row],[Discount %]]&lt;=20,"15-20%","20%+"))))</f>
        <v>5-10%</v>
      </c>
    </row>
    <row r="2387" spans="1:38">
      <c r="A2387" s="2" t="s">
        <v>4374</v>
      </c>
      <c r="B2387" s="11">
        <v>45745</v>
      </c>
      <c r="C2387" s="2" t="s">
        <v>2372</v>
      </c>
      <c r="D2387" s="2" t="s">
        <v>881</v>
      </c>
      <c r="E2387" s="2" t="s">
        <v>284</v>
      </c>
      <c r="F2387" s="2" t="s">
        <v>151</v>
      </c>
      <c r="G2387" s="2">
        <v>2</v>
      </c>
      <c r="H2387" s="2">
        <v>1529.82</v>
      </c>
      <c r="I2387" s="2">
        <v>30</v>
      </c>
      <c r="J2387" s="2">
        <v>917.89</v>
      </c>
      <c r="K2387" s="2">
        <v>12</v>
      </c>
      <c r="L2387" s="2">
        <v>257.01</v>
      </c>
      <c r="M2387" s="2">
        <v>2398.7600000000002</v>
      </c>
      <c r="N2387" s="2">
        <v>2041.8</v>
      </c>
      <c r="O2387" s="2">
        <f t="shared" si="91"/>
        <v>99.950000000000273</v>
      </c>
      <c r="P2387" s="2" t="s">
        <v>32</v>
      </c>
      <c r="Q2387" s="2" t="str">
        <f t="shared" si="92"/>
        <v>UPI</v>
      </c>
      <c r="R2387" s="2" t="s">
        <v>20</v>
      </c>
      <c r="S2387" s="2" t="s">
        <v>56</v>
      </c>
      <c r="T2387" s="2" t="s">
        <v>286</v>
      </c>
      <c r="U2387" s="2" t="s">
        <v>60</v>
      </c>
      <c r="V2387" t="str">
        <f>TEXT(tblSales[[#This Row],[Invoice Date]],"mmm")</f>
        <v>Mar</v>
      </c>
      <c r="W2387">
        <f>MONTH(tblSales[[#This Row],[Invoice Date]])</f>
        <v>3</v>
      </c>
      <c r="X2387">
        <f>YEAR(tblSales[[#This Row],[Invoice Date]])</f>
        <v>2025</v>
      </c>
      <c r="Y2387" t="str">
        <f>TEXT(tblSales[[#This Row],[Invoice Date]],"mmm-yyyy")</f>
        <v>Mar-2025</v>
      </c>
      <c r="Z2387" t="str">
        <f>_xlfn.XLOOKUP(tblSales[[#This Row],[Product_ID]],Products!$A:$A,Products!$C:$C,"Women Dresses")</f>
        <v>Women Sarees</v>
      </c>
      <c r="AA2387" t="str">
        <f>_xlfn.XLOOKUP(tblSales[[#This Row],[Product_ID]],Products!$A:$A,Products!$D:$D,"Unknown")</f>
        <v>Georgette Saree</v>
      </c>
      <c r="AB2387" t="str">
        <f>_xlfn.XLOOKUP(tblSales[[#This Row],[Product_ID]],Products!$A:$A,Products!$E:$E,"Unknown")</f>
        <v>Jack &amp; Jones</v>
      </c>
      <c r="AC2387" t="str">
        <f>_xlfn.XLOOKUP(tblSales[[#This Row],[Store_ID]],Stores!$A:$A,Stores!$B:$B,"Unknown")</f>
        <v>TrendMart Tumakuru Outlet</v>
      </c>
      <c r="AD2387" t="str">
        <f>_xlfn.XLOOKUP(tblSales[[#This Row],[Store_ID]],Stores!$A:$A,Stores!$E:$E,"Unknown")</f>
        <v>South Zone 2</v>
      </c>
      <c r="AE2387" t="str">
        <f>_xlfn.XLOOKUP(tblSales[[#This Row],[Customer_ID]],Customers!$A:$A,Customers!$B:$B,"Unknown")</f>
        <v>Saranya Prasad</v>
      </c>
      <c r="AF2387" t="str">
        <f>_xlfn.XLOOKUP(tblSales[[#This Row],[Customer_ID]],Customers!$A:$A,Customers!$J:$J,"Unknown")</f>
        <v>GOLD</v>
      </c>
      <c r="AG2387" t="str">
        <f>_xlfn.XLOOKUP(tblSales[[#This Row],[Employee_ID]],Employees!$A:$A,Employees!$B:$B,"Unknown")</f>
        <v>Preethi Singh</v>
      </c>
      <c r="AH2387">
        <f>IF(MONTH(tblSales[[#This Row],[Invoice Date]])&gt;=4,MONTH(tblSales[[#This Row],[Invoice Date]]),MONTH(tblSales[[#This Row],[Invoice Date]])+12)</f>
        <v>15</v>
      </c>
      <c r="AI2387" s="8">
        <f>DATE(YEAR(tblSales[[#This Row],[Invoice Date]]),MONTH(tblSales[[#This Row],[Invoice Date]]),1)</f>
        <v>45717</v>
      </c>
      <c r="AJ2387" t="str">
        <f>_xlfn.XLOOKUP(tblSales[[#This Row],[Product_ID]],Products!$A:$A,Products!$B:$B,"Unknown")</f>
        <v>Jack &amp; Jones Georgette Saree Sky Blue</v>
      </c>
      <c r="AK2387" s="9">
        <f>IFERROR(tblSales[[#This Row],[Profit]]/tblSales[[#This Row],[Sales Amount]],0)</f>
        <v>4.1667361470092992E-2</v>
      </c>
      <c r="AL2387" t="str">
        <f>IF(tblSales[[#This Row],[Discount %]]&lt;=5,"0-5%",
IF(tblSales[[#This Row],[Discount %]]&lt;=10,"5-10%",
IF(tblSales[[#This Row],[Discount %]]&lt;=15,"10-15%",
IF(tblSales[[#This Row],[Discount %]]&lt;=20,"15-20%","20%+"))))</f>
        <v>20%+</v>
      </c>
    </row>
    <row r="2388" spans="1:38">
      <c r="A2388" s="2" t="s">
        <v>4375</v>
      </c>
      <c r="B2388" s="11">
        <v>45637</v>
      </c>
      <c r="C2388" s="2" t="s">
        <v>4376</v>
      </c>
      <c r="D2388" s="2" t="s">
        <v>1176</v>
      </c>
      <c r="E2388" s="2" t="s">
        <v>296</v>
      </c>
      <c r="F2388" s="2" t="s">
        <v>475</v>
      </c>
      <c r="G2388" s="2">
        <v>1</v>
      </c>
      <c r="H2388" s="2">
        <v>1521.73</v>
      </c>
      <c r="I2388" s="2">
        <v>0</v>
      </c>
      <c r="J2388" s="2">
        <v>0</v>
      </c>
      <c r="K2388" s="2">
        <v>12</v>
      </c>
      <c r="L2388" s="2">
        <v>182.61</v>
      </c>
      <c r="M2388" s="2">
        <v>1704.34</v>
      </c>
      <c r="N2388" s="2">
        <v>1194.1400000000001</v>
      </c>
      <c r="O2388" s="2">
        <f t="shared" si="91"/>
        <v>327.5899999999998</v>
      </c>
      <c r="P2388" s="2" t="s">
        <v>29</v>
      </c>
      <c r="Q2388" s="2" t="str">
        <f t="shared" si="92"/>
        <v>Debit Card</v>
      </c>
      <c r="R2388" s="2" t="s">
        <v>20</v>
      </c>
      <c r="S2388" s="2" t="s">
        <v>56</v>
      </c>
      <c r="T2388" s="2" t="s">
        <v>1937</v>
      </c>
      <c r="U2388" s="2" t="s">
        <v>59</v>
      </c>
      <c r="V2388" t="str">
        <f>TEXT(tblSales[[#This Row],[Invoice Date]],"mmm")</f>
        <v>Dec</v>
      </c>
      <c r="W2388">
        <f>MONTH(tblSales[[#This Row],[Invoice Date]])</f>
        <v>12</v>
      </c>
      <c r="X2388">
        <f>YEAR(tblSales[[#This Row],[Invoice Date]])</f>
        <v>2024</v>
      </c>
      <c r="Y2388" t="str">
        <f>TEXT(tblSales[[#This Row],[Invoice Date]],"mmm-yyyy")</f>
        <v>Dec-2024</v>
      </c>
      <c r="Z2388" t="str">
        <f>_xlfn.XLOOKUP(tblSales[[#This Row],[Product_ID]],Products!$A:$A,Products!$C:$C,"Women Dresses")</f>
        <v>Men Jeans</v>
      </c>
      <c r="AA2388" t="str">
        <f>_xlfn.XLOOKUP(tblSales[[#This Row],[Product_ID]],Products!$A:$A,Products!$D:$D,"Unknown")</f>
        <v>Skinny Fit</v>
      </c>
      <c r="AB2388" t="str">
        <f>_xlfn.XLOOKUP(tblSales[[#This Row],[Product_ID]],Products!$A:$A,Products!$E:$E,"Unknown")</f>
        <v>Killer Jeans</v>
      </c>
      <c r="AC2388" t="str">
        <f>_xlfn.XLOOKUP(tblSales[[#This Row],[Store_ID]],Stores!$A:$A,Stores!$B:$B,"Unknown")</f>
        <v>TrendMart Thiruvananthapuram High Street</v>
      </c>
      <c r="AD2388" t="str">
        <f>_xlfn.XLOOKUP(tblSales[[#This Row],[Store_ID]],Stores!$A:$A,Stores!$E:$E,"Unknown")</f>
        <v>South Zone 1</v>
      </c>
      <c r="AE2388" t="str">
        <f>_xlfn.XLOOKUP(tblSales[[#This Row],[Customer_ID]],Customers!$A:$A,Customers!$B:$B,"Unknown")</f>
        <v>Gopal Mishra</v>
      </c>
      <c r="AF2388" t="str">
        <f>_xlfn.XLOOKUP(tblSales[[#This Row],[Customer_ID]],Customers!$A:$A,Customers!$J:$J,"Unknown")</f>
        <v>Silver</v>
      </c>
      <c r="AG2388" t="str">
        <f>_xlfn.XLOOKUP(tblSales[[#This Row],[Employee_ID]],Employees!$A:$A,Employees!$B:$B,"Unknown")</f>
        <v>Arjun Krishnan</v>
      </c>
      <c r="AH2388">
        <f>IF(MONTH(tblSales[[#This Row],[Invoice Date]])&gt;=4,MONTH(tblSales[[#This Row],[Invoice Date]]),MONTH(tblSales[[#This Row],[Invoice Date]])+12)</f>
        <v>12</v>
      </c>
      <c r="AI2388" s="8">
        <f>DATE(YEAR(tblSales[[#This Row],[Invoice Date]]),MONTH(tblSales[[#This Row],[Invoice Date]]),1)</f>
        <v>45627</v>
      </c>
      <c r="AJ2388" t="str">
        <f>_xlfn.XLOOKUP(tblSales[[#This Row],[Product_ID]],Products!$A:$A,Products!$B:$B,"Unknown")</f>
        <v>Killer Jeans Skinny Fit Orange</v>
      </c>
      <c r="AK2388" s="9">
        <f>IFERROR(tblSales[[#This Row],[Profit]]/tblSales[[#This Row],[Sales Amount]],0)</f>
        <v>0.19220930096107575</v>
      </c>
      <c r="AL2388" t="str">
        <f>IF(tblSales[[#This Row],[Discount %]]&lt;=5,"0-5%",
IF(tblSales[[#This Row],[Discount %]]&lt;=10,"5-10%",
IF(tblSales[[#This Row],[Discount %]]&lt;=15,"10-15%",
IF(tblSales[[#This Row],[Discount %]]&lt;=20,"15-20%","20%+"))))</f>
        <v>0-5%</v>
      </c>
    </row>
    <row r="2389" spans="1:38">
      <c r="A2389" s="2" t="s">
        <v>4377</v>
      </c>
      <c r="B2389" s="11">
        <v>45396</v>
      </c>
      <c r="C2389" s="2" t="s">
        <v>332</v>
      </c>
      <c r="D2389" s="2" t="s">
        <v>966</v>
      </c>
      <c r="E2389" s="2" t="s">
        <v>859</v>
      </c>
      <c r="F2389" s="2" t="s">
        <v>458</v>
      </c>
      <c r="G2389" s="2">
        <v>4</v>
      </c>
      <c r="H2389" s="2">
        <v>5887.26</v>
      </c>
      <c r="I2389" s="2">
        <v>25</v>
      </c>
      <c r="J2389" s="2">
        <v>5887.26</v>
      </c>
      <c r="K2389" s="2">
        <v>12</v>
      </c>
      <c r="L2389" s="2">
        <v>2119.41</v>
      </c>
      <c r="M2389" s="2">
        <v>19781.189999999999</v>
      </c>
      <c r="N2389" s="2">
        <v>14649.48</v>
      </c>
      <c r="O2389" s="2">
        <f t="shared" si="91"/>
        <v>3012.2999999999993</v>
      </c>
      <c r="P2389" s="2" t="s">
        <v>31</v>
      </c>
      <c r="Q2389" s="2" t="str">
        <f t="shared" si="92"/>
        <v>Net Banking</v>
      </c>
      <c r="R2389" s="2" t="s">
        <v>20</v>
      </c>
      <c r="S2389" s="2" t="s">
        <v>56</v>
      </c>
      <c r="T2389" s="2" t="s">
        <v>1271</v>
      </c>
      <c r="U2389" s="2" t="s">
        <v>60</v>
      </c>
      <c r="V2389" t="str">
        <f>TEXT(tblSales[[#This Row],[Invoice Date]],"mmm")</f>
        <v>Apr</v>
      </c>
      <c r="W2389">
        <f>MONTH(tblSales[[#This Row],[Invoice Date]])</f>
        <v>4</v>
      </c>
      <c r="X2389">
        <f>YEAR(tblSales[[#This Row],[Invoice Date]])</f>
        <v>2024</v>
      </c>
      <c r="Y2389" t="str">
        <f>TEXT(tblSales[[#This Row],[Invoice Date]],"mmm-yyyy")</f>
        <v>Apr-2024</v>
      </c>
      <c r="Z2389" t="str">
        <f>_xlfn.XLOOKUP(tblSales[[#This Row],[Product_ID]],Products!$A:$A,Products!$C:$C,"Women Dresses")</f>
        <v>Watches</v>
      </c>
      <c r="AA2389" t="str">
        <f>_xlfn.XLOOKUP(tblSales[[#This Row],[Product_ID]],Products!$A:$A,Products!$D:$D,"Unknown")</f>
        <v>Smart Watch</v>
      </c>
      <c r="AB2389" t="str">
        <f>_xlfn.XLOOKUP(tblSales[[#This Row],[Product_ID]],Products!$A:$A,Products!$E:$E,"Unknown")</f>
        <v>Pantaloons</v>
      </c>
      <c r="AC2389" t="str">
        <f>_xlfn.XLOOKUP(tblSales[[#This Row],[Store_ID]],Stores!$A:$A,Stores!$B:$B,"Unknown")</f>
        <v>TrendMart Karimnagar Standard</v>
      </c>
      <c r="AD2389" t="str">
        <f>_xlfn.XLOOKUP(tblSales[[#This Row],[Store_ID]],Stores!$A:$A,Stores!$E:$E,"Unknown")</f>
        <v>South Zone 2</v>
      </c>
      <c r="AE2389" t="str">
        <f>_xlfn.XLOOKUP(tblSales[[#This Row],[Customer_ID]],Customers!$A:$A,Customers!$B:$B,"Unknown")</f>
        <v>Swathi Bhat</v>
      </c>
      <c r="AF2389" t="str">
        <f>_xlfn.XLOOKUP(tblSales[[#This Row],[Customer_ID]],Customers!$A:$A,Customers!$J:$J,"Unknown")</f>
        <v>Regular</v>
      </c>
      <c r="AG2389" t="str">
        <f>_xlfn.XLOOKUP(tblSales[[#This Row],[Employee_ID]],Employees!$A:$A,Employees!$B:$B,"Unknown")</f>
        <v>Anil Reddy</v>
      </c>
      <c r="AH2389">
        <f>IF(MONTH(tblSales[[#This Row],[Invoice Date]])&gt;=4,MONTH(tblSales[[#This Row],[Invoice Date]]),MONTH(tblSales[[#This Row],[Invoice Date]])+12)</f>
        <v>4</v>
      </c>
      <c r="AI2389" s="8">
        <f>DATE(YEAR(tblSales[[#This Row],[Invoice Date]]),MONTH(tblSales[[#This Row],[Invoice Date]]),1)</f>
        <v>45383</v>
      </c>
      <c r="AJ2389" t="str">
        <f>_xlfn.XLOOKUP(tblSales[[#This Row],[Product_ID]],Products!$A:$A,Products!$B:$B,"Unknown")</f>
        <v>Westside Straight Fit Charcoal</v>
      </c>
      <c r="AK2389" s="9">
        <f>IFERROR(tblSales[[#This Row],[Profit]]/tblSales[[#This Row],[Sales Amount]],0)</f>
        <v>0.15228103061544829</v>
      </c>
      <c r="AL2389" t="str">
        <f>IF(tblSales[[#This Row],[Discount %]]&lt;=5,"0-5%",
IF(tblSales[[#This Row],[Discount %]]&lt;=10,"5-10%",
IF(tblSales[[#This Row],[Discount %]]&lt;=15,"10-15%",
IF(tblSales[[#This Row],[Discount %]]&lt;=20,"15-20%","20%+"))))</f>
        <v>20%+</v>
      </c>
    </row>
    <row r="2390" spans="1:38">
      <c r="A2390" s="2" t="s">
        <v>4378</v>
      </c>
      <c r="B2390" s="11">
        <v>45711</v>
      </c>
      <c r="C2390" s="2" t="s">
        <v>1946</v>
      </c>
      <c r="D2390" s="2" t="s">
        <v>703</v>
      </c>
      <c r="E2390" s="2" t="s">
        <v>333</v>
      </c>
      <c r="F2390" s="2" t="s">
        <v>151</v>
      </c>
      <c r="G2390" s="2">
        <v>2</v>
      </c>
      <c r="H2390" s="2">
        <v>768.94</v>
      </c>
      <c r="I2390" s="2">
        <v>5</v>
      </c>
      <c r="J2390" s="2">
        <v>76.89</v>
      </c>
      <c r="K2390" s="2">
        <v>5</v>
      </c>
      <c r="L2390" s="2">
        <v>73.05</v>
      </c>
      <c r="M2390" s="2">
        <v>1534.04</v>
      </c>
      <c r="N2390" s="2">
        <v>1044.76</v>
      </c>
      <c r="O2390" s="2">
        <f t="shared" si="91"/>
        <v>416.22999999999996</v>
      </c>
      <c r="P2390" s="2" t="s">
        <v>29</v>
      </c>
      <c r="Q2390" s="2" t="str">
        <f t="shared" si="92"/>
        <v>Debit Card</v>
      </c>
      <c r="R2390" s="2" t="s">
        <v>20</v>
      </c>
      <c r="S2390" s="2" t="s">
        <v>56</v>
      </c>
      <c r="T2390" s="2" t="s">
        <v>1574</v>
      </c>
      <c r="U2390" s="2" t="s">
        <v>60</v>
      </c>
      <c r="V2390" t="str">
        <f>TEXT(tblSales[[#This Row],[Invoice Date]],"mmm")</f>
        <v>Feb</v>
      </c>
      <c r="W2390">
        <f>MONTH(tblSales[[#This Row],[Invoice Date]])</f>
        <v>2</v>
      </c>
      <c r="X2390">
        <f>YEAR(tblSales[[#This Row],[Invoice Date]])</f>
        <v>2025</v>
      </c>
      <c r="Y2390" t="str">
        <f>TEXT(tblSales[[#This Row],[Invoice Date]],"mmm-yyyy")</f>
        <v>Feb-2025</v>
      </c>
      <c r="Z2390" t="str">
        <f>_xlfn.XLOOKUP(tblSales[[#This Row],[Product_ID]],Products!$A:$A,Products!$C:$C,"Women Dresses")</f>
        <v>Women Tops</v>
      </c>
      <c r="AA2390" t="str">
        <f>_xlfn.XLOOKUP(tblSales[[#This Row],[Product_ID]],Products!$A:$A,Products!$D:$D,"Unknown")</f>
        <v>Crop Top</v>
      </c>
      <c r="AB2390" t="str">
        <f>_xlfn.XLOOKUP(tblSales[[#This Row],[Product_ID]],Products!$A:$A,Products!$E:$E,"Unknown")</f>
        <v>Peter England</v>
      </c>
      <c r="AC2390" t="str">
        <f>_xlfn.XLOOKUP(tblSales[[#This Row],[Store_ID]],Stores!$A:$A,Stores!$B:$B,"Unknown")</f>
        <v>TrendMart Warangal High Street</v>
      </c>
      <c r="AD2390" t="str">
        <f>_xlfn.XLOOKUP(tblSales[[#This Row],[Store_ID]],Stores!$A:$A,Stores!$E:$E,"Unknown")</f>
        <v>South Zone 2</v>
      </c>
      <c r="AE2390" t="str">
        <f>_xlfn.XLOOKUP(tblSales[[#This Row],[Customer_ID]],Customers!$A:$A,Customers!$B:$B,"Unknown")</f>
        <v>Deepthi Pandian</v>
      </c>
      <c r="AF2390" t="str">
        <f>_xlfn.XLOOKUP(tblSales[[#This Row],[Customer_ID]],Customers!$A:$A,Customers!$J:$J,"Unknown")</f>
        <v>Silver</v>
      </c>
      <c r="AG2390" t="str">
        <f>_xlfn.XLOOKUP(tblSales[[#This Row],[Employee_ID]],Employees!$A:$A,Employees!$B:$B,"Unknown")</f>
        <v>Preethi Singh</v>
      </c>
      <c r="AH2390">
        <f>IF(MONTH(tblSales[[#This Row],[Invoice Date]])&gt;=4,MONTH(tblSales[[#This Row],[Invoice Date]]),MONTH(tblSales[[#This Row],[Invoice Date]])+12)</f>
        <v>14</v>
      </c>
      <c r="AI2390" s="8">
        <f>DATE(YEAR(tblSales[[#This Row],[Invoice Date]]),MONTH(tblSales[[#This Row],[Invoice Date]]),1)</f>
        <v>45689</v>
      </c>
      <c r="AJ2390" t="str">
        <f>_xlfn.XLOOKUP(tblSales[[#This Row],[Product_ID]],Products!$A:$A,Products!$B:$B,"Unknown")</f>
        <v>Peter England Crop Top Green</v>
      </c>
      <c r="AK2390" s="9">
        <f>IFERROR(tblSales[[#This Row],[Profit]]/tblSales[[#This Row],[Sales Amount]],0)</f>
        <v>0.27132930040937653</v>
      </c>
      <c r="AL2390" t="str">
        <f>IF(tblSales[[#This Row],[Discount %]]&lt;=5,"0-5%",
IF(tblSales[[#This Row],[Discount %]]&lt;=10,"5-10%",
IF(tblSales[[#This Row],[Discount %]]&lt;=15,"10-15%",
IF(tblSales[[#This Row],[Discount %]]&lt;=20,"15-20%","20%+"))))</f>
        <v>0-5%</v>
      </c>
    </row>
    <row r="2391" spans="1:38">
      <c r="A2391" s="2" t="s">
        <v>4379</v>
      </c>
      <c r="B2391" s="11">
        <v>45588</v>
      </c>
      <c r="C2391" s="2" t="s">
        <v>2620</v>
      </c>
      <c r="D2391" s="2" t="s">
        <v>1302</v>
      </c>
      <c r="E2391" s="2" t="s">
        <v>198</v>
      </c>
      <c r="F2391" s="2" t="s">
        <v>172</v>
      </c>
      <c r="G2391" s="2">
        <v>1</v>
      </c>
      <c r="H2391" s="2">
        <v>652.30999999999995</v>
      </c>
      <c r="I2391" s="2">
        <v>0</v>
      </c>
      <c r="J2391" s="2">
        <v>0</v>
      </c>
      <c r="K2391" s="2">
        <v>5</v>
      </c>
      <c r="L2391" s="2">
        <v>32.619999999999997</v>
      </c>
      <c r="M2391" s="2">
        <v>684.93</v>
      </c>
      <c r="N2391" s="2">
        <v>419.4</v>
      </c>
      <c r="O2391" s="2">
        <f t="shared" si="91"/>
        <v>232.90999999999997</v>
      </c>
      <c r="P2391" s="2" t="s">
        <v>28</v>
      </c>
      <c r="Q2391" s="2" t="str">
        <f t="shared" si="92"/>
        <v>Credit Card</v>
      </c>
      <c r="R2391" s="2" t="s">
        <v>21</v>
      </c>
      <c r="S2391" s="2" t="s">
        <v>56</v>
      </c>
      <c r="T2391" s="2" t="s">
        <v>459</v>
      </c>
      <c r="U2391" s="2" t="s">
        <v>59</v>
      </c>
      <c r="V2391" t="str">
        <f>TEXT(tblSales[[#This Row],[Invoice Date]],"mmm")</f>
        <v>Oct</v>
      </c>
      <c r="W2391">
        <f>MONTH(tblSales[[#This Row],[Invoice Date]])</f>
        <v>10</v>
      </c>
      <c r="X2391">
        <f>YEAR(tblSales[[#This Row],[Invoice Date]])</f>
        <v>2024</v>
      </c>
      <c r="Y2391" t="str">
        <f>TEXT(tblSales[[#This Row],[Invoice Date]],"mmm-yyyy")</f>
        <v>Oct-2024</v>
      </c>
      <c r="Z2391" t="str">
        <f>_xlfn.XLOOKUP(tblSales[[#This Row],[Product_ID]],Products!$A:$A,Products!$C:$C,"Women Dresses")</f>
        <v>Women Tops</v>
      </c>
      <c r="AA2391" t="str">
        <f>_xlfn.XLOOKUP(tblSales[[#This Row],[Product_ID]],Products!$A:$A,Products!$D:$D,"Unknown")</f>
        <v>Tunic</v>
      </c>
      <c r="AB2391" t="str">
        <f>_xlfn.XLOOKUP(tblSales[[#This Row],[Product_ID]],Products!$A:$A,Products!$E:$E,"Unknown")</f>
        <v>Jack &amp; Jones</v>
      </c>
      <c r="AC2391" t="str">
        <f>_xlfn.XLOOKUP(tblSales[[#This Row],[Store_ID]],Stores!$A:$A,Stores!$B:$B,"Unknown")</f>
        <v>TrendMart Warangal High Street</v>
      </c>
      <c r="AD2391" t="str">
        <f>_xlfn.XLOOKUP(tblSales[[#This Row],[Store_ID]],Stores!$A:$A,Stores!$E:$E,"Unknown")</f>
        <v>South Zone 2</v>
      </c>
      <c r="AE2391" t="str">
        <f>_xlfn.XLOOKUP(tblSales[[#This Row],[Customer_ID]],Customers!$A:$A,Customers!$B:$B,"Unknown")</f>
        <v>Rohit Gupta</v>
      </c>
      <c r="AF2391" t="str">
        <f>_xlfn.XLOOKUP(tblSales[[#This Row],[Customer_ID]],Customers!$A:$A,Customers!$J:$J,"Unknown")</f>
        <v>Regular</v>
      </c>
      <c r="AG2391" t="str">
        <f>_xlfn.XLOOKUP(tblSales[[#This Row],[Employee_ID]],Employees!$A:$A,Employees!$B:$B,"Unknown")</f>
        <v>Eswar Prasad</v>
      </c>
      <c r="AH2391">
        <f>IF(MONTH(tblSales[[#This Row],[Invoice Date]])&gt;=4,MONTH(tblSales[[#This Row],[Invoice Date]]),MONTH(tblSales[[#This Row],[Invoice Date]])+12)</f>
        <v>10</v>
      </c>
      <c r="AI2391" s="8">
        <f>DATE(YEAR(tblSales[[#This Row],[Invoice Date]]),MONTH(tblSales[[#This Row],[Invoice Date]]),1)</f>
        <v>45566</v>
      </c>
      <c r="AJ2391" t="str">
        <f>_xlfn.XLOOKUP(tblSales[[#This Row],[Product_ID]],Products!$A:$A,Products!$B:$B,"Unknown")</f>
        <v>Jack &amp; Jones Tunic Olive</v>
      </c>
      <c r="AK2391" s="9">
        <f>IFERROR(tblSales[[#This Row],[Profit]]/tblSales[[#This Row],[Sales Amount]],0)</f>
        <v>0.3400493481085658</v>
      </c>
      <c r="AL2391" t="str">
        <f>IF(tblSales[[#This Row],[Discount %]]&lt;=5,"0-5%",
IF(tblSales[[#This Row],[Discount %]]&lt;=10,"5-10%",
IF(tblSales[[#This Row],[Discount %]]&lt;=15,"10-15%",
IF(tblSales[[#This Row],[Discount %]]&lt;=20,"15-20%","20%+"))))</f>
        <v>0-5%</v>
      </c>
    </row>
    <row r="2392" spans="1:38">
      <c r="A2392" s="2" t="s">
        <v>4380</v>
      </c>
      <c r="B2392" s="11">
        <v>45558</v>
      </c>
      <c r="C2392" s="2" t="s">
        <v>2584</v>
      </c>
      <c r="D2392" s="2" t="s">
        <v>257</v>
      </c>
      <c r="E2392" s="2" t="s">
        <v>404</v>
      </c>
      <c r="F2392" s="2" t="s">
        <v>177</v>
      </c>
      <c r="G2392" s="2">
        <v>1</v>
      </c>
      <c r="H2392" s="2">
        <v>2189.9699999999998</v>
      </c>
      <c r="I2392" s="2">
        <v>0</v>
      </c>
      <c r="J2392" s="2">
        <v>0</v>
      </c>
      <c r="K2392" s="2">
        <v>12</v>
      </c>
      <c r="L2392" s="2">
        <v>262.8</v>
      </c>
      <c r="M2392" s="2">
        <v>2452.77</v>
      </c>
      <c r="N2392" s="2">
        <v>1461.73</v>
      </c>
      <c r="O2392" s="2">
        <f t="shared" si="91"/>
        <v>728.24</v>
      </c>
      <c r="P2392" s="2" t="s">
        <v>32</v>
      </c>
      <c r="Q2392" s="2" t="str">
        <f t="shared" si="92"/>
        <v>UPI</v>
      </c>
      <c r="R2392" s="2" t="s">
        <v>20</v>
      </c>
      <c r="S2392" s="2" t="s">
        <v>57</v>
      </c>
      <c r="T2392" s="2" t="s">
        <v>1378</v>
      </c>
      <c r="U2392" s="2" t="s">
        <v>59</v>
      </c>
      <c r="V2392" t="str">
        <f>TEXT(tblSales[[#This Row],[Invoice Date]],"mmm")</f>
        <v>Sep</v>
      </c>
      <c r="W2392">
        <f>MONTH(tblSales[[#This Row],[Invoice Date]])</f>
        <v>9</v>
      </c>
      <c r="X2392">
        <f>YEAR(tblSales[[#This Row],[Invoice Date]])</f>
        <v>2024</v>
      </c>
      <c r="Y2392" t="str">
        <f>TEXT(tblSales[[#This Row],[Invoice Date]],"mmm-yyyy")</f>
        <v>Sep-2024</v>
      </c>
      <c r="Z2392" t="str">
        <f>_xlfn.XLOOKUP(tblSales[[#This Row],[Product_ID]],Products!$A:$A,Products!$C:$C,"Women Dresses")</f>
        <v>Handbags</v>
      </c>
      <c r="AA2392" t="str">
        <f>_xlfn.XLOOKUP(tblSales[[#This Row],[Product_ID]],Products!$A:$A,Products!$D:$D,"Unknown")</f>
        <v>Sling Bag</v>
      </c>
      <c r="AB2392" t="str">
        <f>_xlfn.XLOOKUP(tblSales[[#This Row],[Product_ID]],Products!$A:$A,Products!$E:$E,"Unknown")</f>
        <v>Titan</v>
      </c>
      <c r="AC2392" t="str">
        <f>_xlfn.XLOOKUP(tblSales[[#This Row],[Store_ID]],Stores!$A:$A,Stores!$B:$B,"Unknown")</f>
        <v>TrendMart Visakhapatnam High Street</v>
      </c>
      <c r="AD2392" t="str">
        <f>_xlfn.XLOOKUP(tblSales[[#This Row],[Store_ID]],Stores!$A:$A,Stores!$E:$E,"Unknown")</f>
        <v>South Zone 3</v>
      </c>
      <c r="AE2392" t="str">
        <f>_xlfn.XLOOKUP(tblSales[[#This Row],[Customer_ID]],Customers!$A:$A,Customers!$B:$B,"Unknown")</f>
        <v>Karthik Kamath</v>
      </c>
      <c r="AF2392" t="str">
        <f>_xlfn.XLOOKUP(tblSales[[#This Row],[Customer_ID]],Customers!$A:$A,Customers!$J:$J,"Unknown")</f>
        <v>Gold</v>
      </c>
      <c r="AG2392" t="str">
        <f>_xlfn.XLOOKUP(tblSales[[#This Row],[Employee_ID]],Employees!$A:$A,Employees!$B:$B,"Unknown")</f>
        <v>Deepak Kamath</v>
      </c>
      <c r="AH2392">
        <f>IF(MONTH(tblSales[[#This Row],[Invoice Date]])&gt;=4,MONTH(tblSales[[#This Row],[Invoice Date]]),MONTH(tblSales[[#This Row],[Invoice Date]])+12)</f>
        <v>9</v>
      </c>
      <c r="AI2392" s="8">
        <f>DATE(YEAR(tblSales[[#This Row],[Invoice Date]]),MONTH(tblSales[[#This Row],[Invoice Date]]),1)</f>
        <v>45536</v>
      </c>
      <c r="AJ2392" t="str">
        <f>_xlfn.XLOOKUP(tblSales[[#This Row],[Product_ID]],Products!$A:$A,Products!$B:$B,"Unknown")</f>
        <v>Titan Sling Bag Green</v>
      </c>
      <c r="AK2392" s="9">
        <f>IFERROR(tblSales[[#This Row],[Profit]]/tblSales[[#This Row],[Sales Amount]],0)</f>
        <v>0.29690513174900213</v>
      </c>
      <c r="AL2392" t="str">
        <f>IF(tblSales[[#This Row],[Discount %]]&lt;=5,"0-5%",
IF(tblSales[[#This Row],[Discount %]]&lt;=10,"5-10%",
IF(tblSales[[#This Row],[Discount %]]&lt;=15,"10-15%",
IF(tblSales[[#This Row],[Discount %]]&lt;=20,"15-20%","20%+"))))</f>
        <v>0-5%</v>
      </c>
    </row>
    <row r="2393" spans="1:38">
      <c r="A2393" s="2" t="s">
        <v>4381</v>
      </c>
      <c r="B2393" s="11">
        <v>45657</v>
      </c>
      <c r="C2393" s="2" t="s">
        <v>2652</v>
      </c>
      <c r="D2393" s="2" t="s">
        <v>577</v>
      </c>
      <c r="E2393" s="2" t="s">
        <v>615</v>
      </c>
      <c r="F2393" s="2" t="s">
        <v>339</v>
      </c>
      <c r="G2393" s="2">
        <v>5</v>
      </c>
      <c r="H2393" s="2">
        <v>671.13</v>
      </c>
      <c r="I2393" s="2">
        <v>0</v>
      </c>
      <c r="J2393" s="2">
        <v>0</v>
      </c>
      <c r="K2393" s="2">
        <v>5</v>
      </c>
      <c r="L2393" s="2">
        <v>167.78</v>
      </c>
      <c r="M2393" s="2">
        <v>3523.43</v>
      </c>
      <c r="N2393" s="2">
        <v>2089.6</v>
      </c>
      <c r="O2393" s="2">
        <f t="shared" si="91"/>
        <v>1266.05</v>
      </c>
      <c r="P2393" s="2" t="s">
        <v>29</v>
      </c>
      <c r="Q2393" s="2" t="str">
        <f t="shared" si="92"/>
        <v>Debit Card</v>
      </c>
      <c r="R2393" s="2" t="s">
        <v>20</v>
      </c>
      <c r="S2393" s="2" t="s">
        <v>56</v>
      </c>
      <c r="T2393" s="2" t="s">
        <v>1370</v>
      </c>
      <c r="U2393" s="2" t="s">
        <v>59</v>
      </c>
      <c r="V2393" t="str">
        <f>TEXT(tblSales[[#This Row],[Invoice Date]],"mmm")</f>
        <v>Dec</v>
      </c>
      <c r="W2393">
        <f>MONTH(tblSales[[#This Row],[Invoice Date]])</f>
        <v>12</v>
      </c>
      <c r="X2393">
        <f>YEAR(tblSales[[#This Row],[Invoice Date]])</f>
        <v>2024</v>
      </c>
      <c r="Y2393" t="str">
        <f>TEXT(tblSales[[#This Row],[Invoice Date]],"mmm-yyyy")</f>
        <v>Dec-2024</v>
      </c>
      <c r="Z2393" t="str">
        <f>_xlfn.XLOOKUP(tblSales[[#This Row],[Product_ID]],Products!$A:$A,Products!$C:$C,"Women Dresses")</f>
        <v>Men T-Shirts</v>
      </c>
      <c r="AA2393" t="str">
        <f>_xlfn.XLOOKUP(tblSales[[#This Row],[Product_ID]],Products!$A:$A,Products!$D:$D,"Unknown")</f>
        <v>Graphic Tee</v>
      </c>
      <c r="AB2393" t="str">
        <f>_xlfn.XLOOKUP(tblSales[[#This Row],[Product_ID]],Products!$A:$A,Products!$E:$E,"Unknown")</f>
        <v>Reebok</v>
      </c>
      <c r="AC2393" t="str">
        <f>_xlfn.XLOOKUP(tblSales[[#This Row],[Store_ID]],Stores!$A:$A,Stores!$B:$B,"Unknown")</f>
        <v>TrendMart Hyderabad Mall Kiosk</v>
      </c>
      <c r="AD2393" t="str">
        <f>_xlfn.XLOOKUP(tblSales[[#This Row],[Store_ID]],Stores!$A:$A,Stores!$E:$E,"Unknown")</f>
        <v>South Zone 2</v>
      </c>
      <c r="AE2393" t="str">
        <f>_xlfn.XLOOKUP(tblSales[[#This Row],[Customer_ID]],Customers!$A:$A,Customers!$B:$B,"Unknown")</f>
        <v>Siddharth Pandian</v>
      </c>
      <c r="AF2393" t="str">
        <f>_xlfn.XLOOKUP(tblSales[[#This Row],[Customer_ID]],Customers!$A:$A,Customers!$J:$J,"Unknown")</f>
        <v>Gold</v>
      </c>
      <c r="AG2393" t="str">
        <f>_xlfn.XLOOKUP(tblSales[[#This Row],[Employee_ID]],Employees!$A:$A,Employees!$B:$B,"Unknown")</f>
        <v>Priya Balasubramaniam</v>
      </c>
      <c r="AH2393">
        <f>IF(MONTH(tblSales[[#This Row],[Invoice Date]])&gt;=4,MONTH(tblSales[[#This Row],[Invoice Date]]),MONTH(tblSales[[#This Row],[Invoice Date]])+12)</f>
        <v>12</v>
      </c>
      <c r="AI2393" s="8">
        <f>DATE(YEAR(tblSales[[#This Row],[Invoice Date]]),MONTH(tblSales[[#This Row],[Invoice Date]]),1)</f>
        <v>45627</v>
      </c>
      <c r="AJ2393" t="str">
        <f>_xlfn.XLOOKUP(tblSales[[#This Row],[Product_ID]],Products!$A:$A,Products!$B:$B,"Unknown")</f>
        <v>Reebok Graphic Tee Cream</v>
      </c>
      <c r="AK2393" s="9">
        <f>IFERROR(tblSales[[#This Row],[Profit]]/tblSales[[#This Row],[Sales Amount]],0)</f>
        <v>0.35932315953488503</v>
      </c>
      <c r="AL2393" t="str">
        <f>IF(tblSales[[#This Row],[Discount %]]&lt;=5,"0-5%",
IF(tblSales[[#This Row],[Discount %]]&lt;=10,"5-10%",
IF(tblSales[[#This Row],[Discount %]]&lt;=15,"10-15%",
IF(tblSales[[#This Row],[Discount %]]&lt;=20,"15-20%","20%+"))))</f>
        <v>0-5%</v>
      </c>
    </row>
    <row r="2394" spans="1:38">
      <c r="A2394" s="2" t="s">
        <v>4382</v>
      </c>
      <c r="B2394" s="11">
        <v>45613</v>
      </c>
      <c r="C2394" s="2" t="s">
        <v>865</v>
      </c>
      <c r="D2394" s="2" t="s">
        <v>2653</v>
      </c>
      <c r="E2394" s="2" t="s">
        <v>338</v>
      </c>
      <c r="F2394" s="2" t="s">
        <v>386</v>
      </c>
      <c r="G2394" s="2">
        <v>2</v>
      </c>
      <c r="H2394" s="2">
        <v>1218.46</v>
      </c>
      <c r="I2394" s="2">
        <v>5</v>
      </c>
      <c r="J2394" s="2">
        <v>121.85</v>
      </c>
      <c r="K2394" s="2">
        <v>12</v>
      </c>
      <c r="L2394" s="2">
        <v>277.81</v>
      </c>
      <c r="M2394" s="2">
        <v>2592.88</v>
      </c>
      <c r="N2394" s="2">
        <v>1719.88</v>
      </c>
      <c r="O2394" s="2">
        <f t="shared" si="91"/>
        <v>595.19000000000005</v>
      </c>
      <c r="P2394" s="2" t="s">
        <v>31</v>
      </c>
      <c r="Q2394" s="2" t="str">
        <f t="shared" si="92"/>
        <v>Net Banking</v>
      </c>
      <c r="R2394" s="2" t="s">
        <v>20</v>
      </c>
      <c r="S2394" s="2" t="s">
        <v>56</v>
      </c>
      <c r="T2394" s="2" t="s">
        <v>831</v>
      </c>
      <c r="U2394" s="2" t="s">
        <v>60</v>
      </c>
      <c r="V2394" t="str">
        <f>TEXT(tblSales[[#This Row],[Invoice Date]],"mmm")</f>
        <v>Nov</v>
      </c>
      <c r="W2394">
        <f>MONTH(tblSales[[#This Row],[Invoice Date]])</f>
        <v>11</v>
      </c>
      <c r="X2394">
        <f>YEAR(tblSales[[#This Row],[Invoice Date]])</f>
        <v>2024</v>
      </c>
      <c r="Y2394" t="str">
        <f>TEXT(tblSales[[#This Row],[Invoice Date]],"mmm-yyyy")</f>
        <v>Nov-2024</v>
      </c>
      <c r="Z2394" t="str">
        <f>_xlfn.XLOOKUP(tblSales[[#This Row],[Product_ID]],Products!$A:$A,Products!$C:$C,"Women Dresses")</f>
        <v>Women Kurtis</v>
      </c>
      <c r="AA2394" t="str">
        <f>_xlfn.XLOOKUP(tblSales[[#This Row],[Product_ID]],Products!$A:$A,Products!$D:$D,"Unknown")</f>
        <v>Anarkali Kurti</v>
      </c>
      <c r="AB2394" t="str">
        <f>_xlfn.XLOOKUP(tblSales[[#This Row],[Product_ID]],Products!$A:$A,Products!$E:$E,"Unknown")</f>
        <v>Liberty</v>
      </c>
      <c r="AC2394" t="str">
        <f>_xlfn.XLOOKUP(tblSales[[#This Row],[Store_ID]],Stores!$A:$A,Stores!$B:$B,"Unknown")</f>
        <v>TrendMart Davanagere High Street</v>
      </c>
      <c r="AD2394" t="str">
        <f>_xlfn.XLOOKUP(tblSales[[#This Row],[Store_ID]],Stores!$A:$A,Stores!$E:$E,"Unknown")</f>
        <v>South Zone 2</v>
      </c>
      <c r="AE2394" t="str">
        <f>_xlfn.XLOOKUP(tblSales[[#This Row],[Customer_ID]],Customers!$A:$A,Customers!$B:$B,"Unknown")</f>
        <v>Charulatha Murthy</v>
      </c>
      <c r="AF2394" t="str">
        <f>_xlfn.XLOOKUP(tblSales[[#This Row],[Customer_ID]],Customers!$A:$A,Customers!$J:$J,"Unknown")</f>
        <v>Silver</v>
      </c>
      <c r="AG2394" t="str">
        <f>_xlfn.XLOOKUP(tblSales[[#This Row],[Employee_ID]],Employees!$A:$A,Employees!$B:$B,"Unknown")</f>
        <v>Malini Gowda</v>
      </c>
      <c r="AH2394">
        <f>IF(MONTH(tblSales[[#This Row],[Invoice Date]])&gt;=4,MONTH(tblSales[[#This Row],[Invoice Date]]),MONTH(tblSales[[#This Row],[Invoice Date]])+12)</f>
        <v>11</v>
      </c>
      <c r="AI2394" s="8">
        <f>DATE(YEAR(tblSales[[#This Row],[Invoice Date]]),MONTH(tblSales[[#This Row],[Invoice Date]]),1)</f>
        <v>45597</v>
      </c>
      <c r="AJ2394" t="str">
        <f>_xlfn.XLOOKUP(tblSales[[#This Row],[Product_ID]],Products!$A:$A,Products!$B:$B,"Unknown")</f>
        <v>Liberty Anarkali Kurti Navy Blue</v>
      </c>
      <c r="AK2394" s="9">
        <f>IFERROR(tblSales[[#This Row],[Profit]]/tblSales[[#This Row],[Sales Amount]],0)</f>
        <v>0.22954783869673878</v>
      </c>
      <c r="AL2394" t="str">
        <f>IF(tblSales[[#This Row],[Discount %]]&lt;=5,"0-5%",
IF(tblSales[[#This Row],[Discount %]]&lt;=10,"5-10%",
IF(tblSales[[#This Row],[Discount %]]&lt;=15,"10-15%",
IF(tblSales[[#This Row],[Discount %]]&lt;=20,"15-20%","20%+"))))</f>
        <v>0-5%</v>
      </c>
    </row>
    <row r="2395" spans="1:38">
      <c r="A2395" s="12" t="s">
        <v>4383</v>
      </c>
      <c r="B2395" s="13">
        <v>45718</v>
      </c>
      <c r="C2395" s="12" t="s">
        <v>1501</v>
      </c>
      <c r="D2395" s="12" t="s">
        <v>1361</v>
      </c>
      <c r="E2395" s="12" t="s">
        <v>1114</v>
      </c>
      <c r="F2395" s="12" t="s">
        <v>182</v>
      </c>
      <c r="G2395" s="12">
        <v>0</v>
      </c>
      <c r="H2395" s="12">
        <v>1320.34</v>
      </c>
      <c r="I2395" s="12">
        <v>25</v>
      </c>
      <c r="J2395" s="12">
        <v>0</v>
      </c>
      <c r="K2395" s="12">
        <v>12</v>
      </c>
      <c r="L2395" s="12">
        <v>0</v>
      </c>
      <c r="M2395" s="12">
        <v>0</v>
      </c>
      <c r="N2395" s="12">
        <v>0</v>
      </c>
      <c r="O2395" s="12">
        <v>0</v>
      </c>
      <c r="P2395" s="12" t="s">
        <v>32</v>
      </c>
      <c r="Q2395" s="12" t="str">
        <f t="shared" si="92"/>
        <v>UPI</v>
      </c>
      <c r="R2395" s="12" t="s">
        <v>20</v>
      </c>
      <c r="S2395" s="12" t="s">
        <v>56</v>
      </c>
      <c r="T2395" s="12" t="s">
        <v>914</v>
      </c>
      <c r="U2395" s="12" t="s">
        <v>60</v>
      </c>
      <c r="V2395" t="str">
        <f>TEXT(tblSales[[#This Row],[Invoice Date]],"mmm")</f>
        <v>Mar</v>
      </c>
      <c r="W2395">
        <f>MONTH(tblSales[[#This Row],[Invoice Date]])</f>
        <v>3</v>
      </c>
      <c r="X2395">
        <f>YEAR(tblSales[[#This Row],[Invoice Date]])</f>
        <v>2025</v>
      </c>
      <c r="Y2395" t="str">
        <f>TEXT(tblSales[[#This Row],[Invoice Date]],"mmm-yyyy")</f>
        <v>Mar-2025</v>
      </c>
      <c r="Z2395" t="str">
        <f>_xlfn.XLOOKUP(tblSales[[#This Row],[Product_ID]],Products!$A:$A,Products!$C:$C,"Women Dresses")</f>
        <v>Belts</v>
      </c>
      <c r="AA2395" t="str">
        <f>_xlfn.XLOOKUP(tblSales[[#This Row],[Product_ID]],Products!$A:$A,Products!$D:$D,"Unknown")</f>
        <v>Braided Belt</v>
      </c>
      <c r="AB2395" t="str">
        <f>_xlfn.XLOOKUP(tblSales[[#This Row],[Product_ID]],Products!$A:$A,Products!$E:$E,"Unknown")</f>
        <v>Pantaloons</v>
      </c>
      <c r="AC2395" t="str">
        <f>_xlfn.XLOOKUP(tblSales[[#This Row],[Store_ID]],Stores!$A:$A,Stores!$B:$B,"Unknown")</f>
        <v>TrendMart Alappuzha Outlet</v>
      </c>
      <c r="AD2395" t="str">
        <f>_xlfn.XLOOKUP(tblSales[[#This Row],[Store_ID]],Stores!$A:$A,Stores!$E:$E,"Unknown")</f>
        <v>South Zone 1</v>
      </c>
      <c r="AE2395" t="str">
        <f>_xlfn.XLOOKUP(tblSales[[#This Row],[Customer_ID]],Customers!$A:$A,Customers!$B:$B,"Unknown")</f>
        <v>Devi Menon</v>
      </c>
      <c r="AF2395" t="str">
        <f>_xlfn.XLOOKUP(tblSales[[#This Row],[Customer_ID]],Customers!$A:$A,Customers!$J:$J,"Unknown")</f>
        <v>Silver</v>
      </c>
      <c r="AG2395" t="str">
        <f>_xlfn.XLOOKUP(tblSales[[#This Row],[Employee_ID]],Employees!$A:$A,Employees!$B:$B,"Unknown")</f>
        <v>Girish Sundaram</v>
      </c>
      <c r="AH2395">
        <f>IF(MONTH(tblSales[[#This Row],[Invoice Date]])&gt;=4,MONTH(tblSales[[#This Row],[Invoice Date]]),MONTH(tblSales[[#This Row],[Invoice Date]])+12)</f>
        <v>15</v>
      </c>
      <c r="AI2395" s="8">
        <f>DATE(YEAR(tblSales[[#This Row],[Invoice Date]]),MONTH(tblSales[[#This Row],[Invoice Date]]),1)</f>
        <v>45717</v>
      </c>
      <c r="AJ2395" t="str">
        <f>_xlfn.XLOOKUP(tblSales[[#This Row],[Product_ID]],Products!$A:$A,Products!$B:$B,"Unknown")</f>
        <v>Pantaloons Braided Belt Brown</v>
      </c>
      <c r="AK2395" s="9">
        <f>IFERROR(tblSales[[#This Row],[Profit]]/tblSales[[#This Row],[Sales Amount]],0)</f>
        <v>0</v>
      </c>
      <c r="AL2395" t="str">
        <f>IF(tblSales[[#This Row],[Discount %]]&lt;=5,"0-5%",
IF(tblSales[[#This Row],[Discount %]]&lt;=10,"5-10%",
IF(tblSales[[#This Row],[Discount %]]&lt;=15,"10-15%",
IF(tblSales[[#This Row],[Discount %]]&lt;=20,"15-20%","20%+"))))</f>
        <v>20%+</v>
      </c>
    </row>
    <row r="2396" spans="1:38">
      <c r="A2396" s="2" t="s">
        <v>4384</v>
      </c>
      <c r="B2396" s="11">
        <v>45625</v>
      </c>
      <c r="C2396" s="2" t="s">
        <v>3027</v>
      </c>
      <c r="D2396" s="2" t="s">
        <v>543</v>
      </c>
      <c r="E2396" s="2" t="s">
        <v>668</v>
      </c>
      <c r="F2396" s="2" t="s">
        <v>339</v>
      </c>
      <c r="G2396" s="2">
        <v>2</v>
      </c>
      <c r="H2396" s="2">
        <v>1018.92</v>
      </c>
      <c r="I2396" s="2">
        <v>0</v>
      </c>
      <c r="J2396" s="2">
        <v>0</v>
      </c>
      <c r="K2396" s="2">
        <v>12</v>
      </c>
      <c r="L2396" s="2">
        <v>244.54</v>
      </c>
      <c r="M2396" s="2">
        <v>2282.38</v>
      </c>
      <c r="N2396" s="2">
        <v>1291.18</v>
      </c>
      <c r="O2396" s="2">
        <f t="shared" ref="O2396:O2417" si="93">(M2396-N2396-L2396)</f>
        <v>746.66000000000008</v>
      </c>
      <c r="P2396" s="2" t="s">
        <v>32</v>
      </c>
      <c r="Q2396" s="2" t="str">
        <f t="shared" si="92"/>
        <v>UPI</v>
      </c>
      <c r="R2396" s="2" t="s">
        <v>21</v>
      </c>
      <c r="S2396" s="2" t="s">
        <v>56</v>
      </c>
      <c r="T2396" s="2" t="s">
        <v>373</v>
      </c>
      <c r="U2396" s="2" t="s">
        <v>59</v>
      </c>
      <c r="V2396" t="str">
        <f>TEXT(tblSales[[#This Row],[Invoice Date]],"mmm")</f>
        <v>Nov</v>
      </c>
      <c r="W2396">
        <f>MONTH(tblSales[[#This Row],[Invoice Date]])</f>
        <v>11</v>
      </c>
      <c r="X2396">
        <f>YEAR(tblSales[[#This Row],[Invoice Date]])</f>
        <v>2024</v>
      </c>
      <c r="Y2396" t="str">
        <f>TEXT(tblSales[[#This Row],[Invoice Date]],"mmm-yyyy")</f>
        <v>Nov-2024</v>
      </c>
      <c r="Z2396" t="str">
        <f>_xlfn.XLOOKUP(tblSales[[#This Row],[Product_ID]],Products!$A:$A,Products!$C:$C,"Women Dresses")</f>
        <v>Men Shirts</v>
      </c>
      <c r="AA2396" t="str">
        <f>_xlfn.XLOOKUP(tblSales[[#This Row],[Product_ID]],Products!$A:$A,Products!$D:$D,"Unknown")</f>
        <v>Formal Shirt</v>
      </c>
      <c r="AB2396" t="str">
        <f>_xlfn.XLOOKUP(tblSales[[#This Row],[Product_ID]],Products!$A:$A,Products!$E:$E,"Unknown")</f>
        <v>Van Heusen</v>
      </c>
      <c r="AC2396" t="str">
        <f>_xlfn.XLOOKUP(tblSales[[#This Row],[Store_ID]],Stores!$A:$A,Stores!$B:$B,"Unknown")</f>
        <v>TrendMart Kollam Flagship</v>
      </c>
      <c r="AD2396" t="str">
        <f>_xlfn.XLOOKUP(tblSales[[#This Row],[Store_ID]],Stores!$A:$A,Stores!$E:$E,"Unknown")</f>
        <v>South Zone 1</v>
      </c>
      <c r="AE2396" t="str">
        <f>_xlfn.XLOOKUP(tblSales[[#This Row],[Customer_ID]],Customers!$A:$A,Customers!$B:$B,"Unknown")</f>
        <v>Manoj Raman</v>
      </c>
      <c r="AF2396" t="str">
        <f>_xlfn.XLOOKUP(tblSales[[#This Row],[Customer_ID]],Customers!$A:$A,Customers!$J:$J,"Unknown")</f>
        <v>Regular</v>
      </c>
      <c r="AG2396" t="str">
        <f>_xlfn.XLOOKUP(tblSales[[#This Row],[Employee_ID]],Employees!$A:$A,Employees!$B:$B,"Unknown")</f>
        <v>Priya Balasubramaniam</v>
      </c>
      <c r="AH2396">
        <f>IF(MONTH(tblSales[[#This Row],[Invoice Date]])&gt;=4,MONTH(tblSales[[#This Row],[Invoice Date]]),MONTH(tblSales[[#This Row],[Invoice Date]])+12)</f>
        <v>11</v>
      </c>
      <c r="AI2396" s="8">
        <f>DATE(YEAR(tblSales[[#This Row],[Invoice Date]]),MONTH(tblSales[[#This Row],[Invoice Date]]),1)</f>
        <v>45597</v>
      </c>
      <c r="AJ2396" t="str">
        <f>_xlfn.XLOOKUP(tblSales[[#This Row],[Product_ID]],Products!$A:$A,Products!$B:$B,"Unknown")</f>
        <v>Van Heusen Formal Shirt Olive</v>
      </c>
      <c r="AK2396" s="9">
        <f>IFERROR(tblSales[[#This Row],[Profit]]/tblSales[[#This Row],[Sales Amount]],0)</f>
        <v>0.32714096688544414</v>
      </c>
      <c r="AL2396" t="str">
        <f>IF(tblSales[[#This Row],[Discount %]]&lt;=5,"0-5%",
IF(tblSales[[#This Row],[Discount %]]&lt;=10,"5-10%",
IF(tblSales[[#This Row],[Discount %]]&lt;=15,"10-15%",
IF(tblSales[[#This Row],[Discount %]]&lt;=20,"15-20%","20%+"))))</f>
        <v>0-5%</v>
      </c>
    </row>
    <row r="2397" spans="1:38">
      <c r="A2397" s="2" t="s">
        <v>4385</v>
      </c>
      <c r="B2397" s="11">
        <v>45703</v>
      </c>
      <c r="C2397" s="2" t="s">
        <v>3090</v>
      </c>
      <c r="D2397" s="2" t="s">
        <v>2344</v>
      </c>
      <c r="E2397" s="2" t="s">
        <v>109</v>
      </c>
      <c r="F2397" s="2" t="s">
        <v>350</v>
      </c>
      <c r="G2397" s="2">
        <v>1</v>
      </c>
      <c r="H2397" s="2">
        <v>1197.9100000000001</v>
      </c>
      <c r="I2397" s="2">
        <v>5</v>
      </c>
      <c r="J2397" s="2">
        <v>59.9</v>
      </c>
      <c r="K2397" s="2">
        <v>12</v>
      </c>
      <c r="L2397" s="2">
        <v>136.56</v>
      </c>
      <c r="M2397" s="2">
        <v>1274.57</v>
      </c>
      <c r="N2397" s="2">
        <v>744</v>
      </c>
      <c r="O2397" s="2">
        <f t="shared" si="93"/>
        <v>394.00999999999993</v>
      </c>
      <c r="P2397" s="2" t="s">
        <v>32</v>
      </c>
      <c r="Q2397" s="2" t="str">
        <f t="shared" si="92"/>
        <v>UPI</v>
      </c>
      <c r="R2397" s="2" t="s">
        <v>20</v>
      </c>
      <c r="S2397" s="2" t="s">
        <v>56</v>
      </c>
      <c r="T2397" s="2" t="s">
        <v>2506</v>
      </c>
      <c r="U2397" s="2" t="s">
        <v>60</v>
      </c>
      <c r="V2397" t="str">
        <f>TEXT(tblSales[[#This Row],[Invoice Date]],"mmm")</f>
        <v>Feb</v>
      </c>
      <c r="W2397">
        <f>MONTH(tblSales[[#This Row],[Invoice Date]])</f>
        <v>2</v>
      </c>
      <c r="X2397">
        <f>YEAR(tblSales[[#This Row],[Invoice Date]])</f>
        <v>2025</v>
      </c>
      <c r="Y2397" t="str">
        <f>TEXT(tblSales[[#This Row],[Invoice Date]],"mmm-yyyy")</f>
        <v>Feb-2025</v>
      </c>
      <c r="Z2397" t="str">
        <f>_xlfn.XLOOKUP(tblSales[[#This Row],[Product_ID]],Products!$A:$A,Products!$C:$C,"Women Dresses")</f>
        <v>Women Kurtis</v>
      </c>
      <c r="AA2397" t="str">
        <f>_xlfn.XLOOKUP(tblSales[[#This Row],[Product_ID]],Products!$A:$A,Products!$D:$D,"Unknown")</f>
        <v>Printed Kurti</v>
      </c>
      <c r="AB2397" t="str">
        <f>_xlfn.XLOOKUP(tblSales[[#This Row],[Product_ID]],Products!$A:$A,Products!$E:$E,"Unknown")</f>
        <v>Reebok</v>
      </c>
      <c r="AC2397" t="str">
        <f>_xlfn.XLOOKUP(tblSales[[#This Row],[Store_ID]],Stores!$A:$A,Stores!$B:$B,"Unknown")</f>
        <v>TrendMart Vellore Standard</v>
      </c>
      <c r="AD2397" t="str">
        <f>_xlfn.XLOOKUP(tblSales[[#This Row],[Store_ID]],Stores!$A:$A,Stores!$E:$E,"Unknown")</f>
        <v>South Zone 1</v>
      </c>
      <c r="AE2397" t="str">
        <f>_xlfn.XLOOKUP(tblSales[[#This Row],[Customer_ID]],Customers!$A:$A,Customers!$B:$B,"Unknown")</f>
        <v>Manju Pillai</v>
      </c>
      <c r="AF2397" t="str">
        <f>_xlfn.XLOOKUP(tblSales[[#This Row],[Customer_ID]],Customers!$A:$A,Customers!$J:$J,"Unknown")</f>
        <v>Regular</v>
      </c>
      <c r="AG2397" t="str">
        <f>_xlfn.XLOOKUP(tblSales[[#This Row],[Employee_ID]],Employees!$A:$A,Employees!$B:$B,"Unknown")</f>
        <v>Chitra Chettiar</v>
      </c>
      <c r="AH2397">
        <f>IF(MONTH(tblSales[[#This Row],[Invoice Date]])&gt;=4,MONTH(tblSales[[#This Row],[Invoice Date]]),MONTH(tblSales[[#This Row],[Invoice Date]])+12)</f>
        <v>14</v>
      </c>
      <c r="AI2397" s="8">
        <f>DATE(YEAR(tblSales[[#This Row],[Invoice Date]]),MONTH(tblSales[[#This Row],[Invoice Date]]),1)</f>
        <v>45689</v>
      </c>
      <c r="AJ2397" t="str">
        <f>_xlfn.XLOOKUP(tblSales[[#This Row],[Product_ID]],Products!$A:$A,Products!$B:$B,"Unknown")</f>
        <v>Reebok Printed Kurti Green</v>
      </c>
      <c r="AK2397" s="9">
        <f>IFERROR(tblSales[[#This Row],[Profit]]/tblSales[[#This Row],[Sales Amount]],0)</f>
        <v>0.30913170716398469</v>
      </c>
      <c r="AL2397" t="str">
        <f>IF(tblSales[[#This Row],[Discount %]]&lt;=5,"0-5%",
IF(tblSales[[#This Row],[Discount %]]&lt;=10,"5-10%",
IF(tblSales[[#This Row],[Discount %]]&lt;=15,"10-15%",
IF(tblSales[[#This Row],[Discount %]]&lt;=20,"15-20%","20%+"))))</f>
        <v>0-5%</v>
      </c>
    </row>
    <row r="2398" spans="1:38">
      <c r="A2398" s="2" t="s">
        <v>4386</v>
      </c>
      <c r="B2398" s="11">
        <v>45617</v>
      </c>
      <c r="C2398" s="2" t="s">
        <v>840</v>
      </c>
      <c r="D2398" s="2" t="s">
        <v>424</v>
      </c>
      <c r="E2398" s="2" t="s">
        <v>717</v>
      </c>
      <c r="F2398" s="2" t="s">
        <v>199</v>
      </c>
      <c r="G2398" s="2">
        <v>1</v>
      </c>
      <c r="H2398" s="2">
        <v>906.67</v>
      </c>
      <c r="I2398" s="2">
        <v>0</v>
      </c>
      <c r="J2398" s="2">
        <v>0</v>
      </c>
      <c r="K2398" s="2">
        <v>5</v>
      </c>
      <c r="L2398" s="2">
        <v>45.33</v>
      </c>
      <c r="M2398" s="2">
        <v>952</v>
      </c>
      <c r="N2398" s="2">
        <v>698.08</v>
      </c>
      <c r="O2398" s="2">
        <f t="shared" si="93"/>
        <v>208.58999999999997</v>
      </c>
      <c r="P2398" s="2" t="s">
        <v>32</v>
      </c>
      <c r="Q2398" s="2" t="str">
        <f t="shared" si="92"/>
        <v>UPI</v>
      </c>
      <c r="R2398" s="2" t="s">
        <v>20</v>
      </c>
      <c r="S2398" s="2" t="s">
        <v>56</v>
      </c>
      <c r="T2398" s="2" t="s">
        <v>1608</v>
      </c>
      <c r="U2398" s="2" t="s">
        <v>59</v>
      </c>
      <c r="V2398" t="str">
        <f>TEXT(tblSales[[#This Row],[Invoice Date]],"mmm")</f>
        <v>Nov</v>
      </c>
      <c r="W2398">
        <f>MONTH(tblSales[[#This Row],[Invoice Date]])</f>
        <v>11</v>
      </c>
      <c r="X2398">
        <f>YEAR(tblSales[[#This Row],[Invoice Date]])</f>
        <v>2024</v>
      </c>
      <c r="Y2398" t="str">
        <f>TEXT(tblSales[[#This Row],[Invoice Date]],"mmm-yyyy")</f>
        <v>Nov-2024</v>
      </c>
      <c r="Z2398" t="str">
        <f>_xlfn.XLOOKUP(tblSales[[#This Row],[Product_ID]],Products!$A:$A,Products!$C:$C,"Women Dresses")</f>
        <v>Women Dresses</v>
      </c>
      <c r="AA2398" t="str">
        <f>_xlfn.XLOOKUP(tblSales[[#This Row],[Product_ID]],Products!$A:$A,Products!$D:$D,"Unknown")</f>
        <v>Maxi Dress</v>
      </c>
      <c r="AB2398" t="str">
        <f>_xlfn.XLOOKUP(tblSales[[#This Row],[Product_ID]],Products!$A:$A,Products!$E:$E,"Unknown")</f>
        <v>Jack &amp; Jones</v>
      </c>
      <c r="AC2398" t="str">
        <f>_xlfn.XLOOKUP(tblSales[[#This Row],[Store_ID]],Stores!$A:$A,Stores!$B:$B,"Unknown")</f>
        <v>TrendMart Thrissur Standard</v>
      </c>
      <c r="AD2398" t="str">
        <f>_xlfn.XLOOKUP(tblSales[[#This Row],[Store_ID]],Stores!$A:$A,Stores!$E:$E,"Unknown")</f>
        <v>South Zone 1</v>
      </c>
      <c r="AE2398" t="str">
        <f>_xlfn.XLOOKUP(tblSales[[#This Row],[Customer_ID]],Customers!$A:$A,Customers!$B:$B,"Unknown")</f>
        <v>Chandrika Bhat</v>
      </c>
      <c r="AF2398" t="str">
        <f>_xlfn.XLOOKUP(tblSales[[#This Row],[Customer_ID]],Customers!$A:$A,Customers!$J:$J,"Unknown")</f>
        <v>Regular</v>
      </c>
      <c r="AG2398" t="str">
        <f>_xlfn.XLOOKUP(tblSales[[#This Row],[Employee_ID]],Employees!$A:$A,Employees!$B:$B,"Unknown")</f>
        <v>Anusuya Subramaniam</v>
      </c>
      <c r="AH2398">
        <f>IF(MONTH(tblSales[[#This Row],[Invoice Date]])&gt;=4,MONTH(tblSales[[#This Row],[Invoice Date]]),MONTH(tblSales[[#This Row],[Invoice Date]])+12)</f>
        <v>11</v>
      </c>
      <c r="AI2398" s="8">
        <f>DATE(YEAR(tblSales[[#This Row],[Invoice Date]]),MONTH(tblSales[[#This Row],[Invoice Date]]),1)</f>
        <v>45597</v>
      </c>
      <c r="AJ2398" t="str">
        <f>_xlfn.XLOOKUP(tblSales[[#This Row],[Product_ID]],Products!$A:$A,Products!$B:$B,"Unknown")</f>
        <v>Jack &amp; Jones Maxi Dress Maroon</v>
      </c>
      <c r="AK2398" s="9">
        <f>IFERROR(tblSales[[#This Row],[Profit]]/tblSales[[#This Row],[Sales Amount]],0)</f>
        <v>0.21910714285714283</v>
      </c>
      <c r="AL2398" t="str">
        <f>IF(tblSales[[#This Row],[Discount %]]&lt;=5,"0-5%",
IF(tblSales[[#This Row],[Discount %]]&lt;=10,"5-10%",
IF(tblSales[[#This Row],[Discount %]]&lt;=15,"10-15%",
IF(tblSales[[#This Row],[Discount %]]&lt;=20,"15-20%","20%+"))))</f>
        <v>0-5%</v>
      </c>
    </row>
    <row r="2399" spans="1:38">
      <c r="A2399" s="2" t="s">
        <v>4387</v>
      </c>
      <c r="B2399" s="11">
        <v>45507</v>
      </c>
      <c r="C2399" s="2" t="s">
        <v>1027</v>
      </c>
      <c r="D2399" s="2" t="s">
        <v>1519</v>
      </c>
      <c r="E2399" s="2" t="s">
        <v>952</v>
      </c>
      <c r="F2399" s="2" t="s">
        <v>222</v>
      </c>
      <c r="G2399" s="2">
        <v>1</v>
      </c>
      <c r="H2399" s="2">
        <v>1010.2</v>
      </c>
      <c r="I2399" s="2">
        <v>25</v>
      </c>
      <c r="J2399" s="2">
        <v>252.55</v>
      </c>
      <c r="K2399" s="2">
        <v>12</v>
      </c>
      <c r="L2399" s="2">
        <v>90.92</v>
      </c>
      <c r="M2399" s="2">
        <v>848.57</v>
      </c>
      <c r="N2399" s="2">
        <v>695.67</v>
      </c>
      <c r="O2399" s="2">
        <f t="shared" si="93"/>
        <v>61.980000000000089</v>
      </c>
      <c r="P2399" s="2" t="s">
        <v>28</v>
      </c>
      <c r="Q2399" s="2" t="str">
        <f t="shared" si="92"/>
        <v>Credit Card</v>
      </c>
      <c r="R2399" s="2" t="s">
        <v>20</v>
      </c>
      <c r="S2399" s="2" t="s">
        <v>56</v>
      </c>
      <c r="T2399" s="2" t="s">
        <v>2239</v>
      </c>
      <c r="U2399" s="2" t="s">
        <v>60</v>
      </c>
      <c r="V2399" t="str">
        <f>TEXT(tblSales[[#This Row],[Invoice Date]],"mmm")</f>
        <v>Aug</v>
      </c>
      <c r="W2399">
        <f>MONTH(tblSales[[#This Row],[Invoice Date]])</f>
        <v>8</v>
      </c>
      <c r="X2399">
        <f>YEAR(tblSales[[#This Row],[Invoice Date]])</f>
        <v>2024</v>
      </c>
      <c r="Y2399" t="str">
        <f>TEXT(tblSales[[#This Row],[Invoice Date]],"mmm-yyyy")</f>
        <v>Aug-2024</v>
      </c>
      <c r="Z2399" t="str">
        <f>_xlfn.XLOOKUP(tblSales[[#This Row],[Product_ID]],Products!$A:$A,Products!$C:$C,"Women Dresses")</f>
        <v>Handbags</v>
      </c>
      <c r="AA2399" t="str">
        <f>_xlfn.XLOOKUP(tblSales[[#This Row],[Product_ID]],Products!$A:$A,Products!$D:$D,"Unknown")</f>
        <v>Clutch</v>
      </c>
      <c r="AB2399" t="str">
        <f>_xlfn.XLOOKUP(tblSales[[#This Row],[Product_ID]],Products!$A:$A,Products!$E:$E,"Unknown")</f>
        <v>W for Woman</v>
      </c>
      <c r="AC2399" t="str">
        <f>_xlfn.XLOOKUP(tblSales[[#This Row],[Store_ID]],Stores!$A:$A,Stores!$B:$B,"Unknown")</f>
        <v>TrendMart Coimbatore Mall Kiosk</v>
      </c>
      <c r="AD2399" t="str">
        <f>_xlfn.XLOOKUP(tblSales[[#This Row],[Store_ID]],Stores!$A:$A,Stores!$E:$E,"Unknown")</f>
        <v>South Zone 1</v>
      </c>
      <c r="AE2399" t="str">
        <f>_xlfn.XLOOKUP(tblSales[[#This Row],[Customer_ID]],Customers!$A:$A,Customers!$B:$B,"Unknown")</f>
        <v>Hema Sharma</v>
      </c>
      <c r="AF2399" t="str">
        <f>_xlfn.XLOOKUP(tblSales[[#This Row],[Customer_ID]],Customers!$A:$A,Customers!$J:$J,"Unknown")</f>
        <v>Gold</v>
      </c>
      <c r="AG2399" t="str">
        <f>_xlfn.XLOOKUP(tblSales[[#This Row],[Employee_ID]],Employees!$A:$A,Employees!$B:$B,"Unknown")</f>
        <v>Vasanthi Gupta</v>
      </c>
      <c r="AH2399">
        <f>IF(MONTH(tblSales[[#This Row],[Invoice Date]])&gt;=4,MONTH(tblSales[[#This Row],[Invoice Date]]),MONTH(tblSales[[#This Row],[Invoice Date]])+12)</f>
        <v>8</v>
      </c>
      <c r="AI2399" s="8">
        <f>DATE(YEAR(tblSales[[#This Row],[Invoice Date]]),MONTH(tblSales[[#This Row],[Invoice Date]]),1)</f>
        <v>45505</v>
      </c>
      <c r="AJ2399" t="str">
        <f>_xlfn.XLOOKUP(tblSales[[#This Row],[Product_ID]],Products!$A:$A,Products!$B:$B,"Unknown")</f>
        <v>W for Woman Clutch Sky Blue</v>
      </c>
      <c r="AK2399" s="9">
        <f>IFERROR(tblSales[[#This Row],[Profit]]/tblSales[[#This Row],[Sales Amount]],0)</f>
        <v>7.3040527004254313E-2</v>
      </c>
      <c r="AL2399" t="str">
        <f>IF(tblSales[[#This Row],[Discount %]]&lt;=5,"0-5%",
IF(tblSales[[#This Row],[Discount %]]&lt;=10,"5-10%",
IF(tblSales[[#This Row],[Discount %]]&lt;=15,"10-15%",
IF(tblSales[[#This Row],[Discount %]]&lt;=20,"15-20%","20%+"))))</f>
        <v>20%+</v>
      </c>
    </row>
    <row r="2400" spans="1:38">
      <c r="A2400" s="2" t="s">
        <v>4388</v>
      </c>
      <c r="B2400" s="11">
        <v>45581</v>
      </c>
      <c r="C2400" s="2" t="s">
        <v>384</v>
      </c>
      <c r="D2400" s="2" t="s">
        <v>710</v>
      </c>
      <c r="E2400" s="2" t="s">
        <v>763</v>
      </c>
      <c r="F2400" s="2" t="s">
        <v>210</v>
      </c>
      <c r="G2400" s="2">
        <v>1</v>
      </c>
      <c r="H2400" s="2">
        <v>1083.53</v>
      </c>
      <c r="I2400" s="2">
        <v>10</v>
      </c>
      <c r="J2400" s="2">
        <v>108.35</v>
      </c>
      <c r="K2400" s="2">
        <v>12</v>
      </c>
      <c r="L2400" s="2">
        <v>117.02</v>
      </c>
      <c r="M2400" s="2">
        <v>1092.2</v>
      </c>
      <c r="N2400" s="2">
        <v>815.46</v>
      </c>
      <c r="O2400" s="2">
        <f t="shared" si="93"/>
        <v>159.72000000000003</v>
      </c>
      <c r="P2400" s="2" t="s">
        <v>32</v>
      </c>
      <c r="Q2400" s="2" t="str">
        <f t="shared" si="92"/>
        <v>UPI</v>
      </c>
      <c r="R2400" s="2" t="s">
        <v>20</v>
      </c>
      <c r="S2400" s="2" t="s">
        <v>56</v>
      </c>
      <c r="T2400" s="2" t="s">
        <v>1447</v>
      </c>
      <c r="U2400" s="2" t="s">
        <v>59</v>
      </c>
      <c r="V2400" t="str">
        <f>TEXT(tblSales[[#This Row],[Invoice Date]],"mmm")</f>
        <v>Oct</v>
      </c>
      <c r="W2400">
        <f>MONTH(tblSales[[#This Row],[Invoice Date]])</f>
        <v>10</v>
      </c>
      <c r="X2400">
        <f>YEAR(tblSales[[#This Row],[Invoice Date]])</f>
        <v>2024</v>
      </c>
      <c r="Y2400" t="str">
        <f>TEXT(tblSales[[#This Row],[Invoice Date]],"mmm-yyyy")</f>
        <v>Oct-2024</v>
      </c>
      <c r="Z2400" t="str">
        <f>_xlfn.XLOOKUP(tblSales[[#This Row],[Product_ID]],Products!$A:$A,Products!$C:$C,"Women Dresses")</f>
        <v>Watches</v>
      </c>
      <c r="AA2400" t="str">
        <f>_xlfn.XLOOKUP(tblSales[[#This Row],[Product_ID]],Products!$A:$A,Products!$D:$D,"Unknown")</f>
        <v>Smart Watch</v>
      </c>
      <c r="AB2400" t="str">
        <f>_xlfn.XLOOKUP(tblSales[[#This Row],[Product_ID]],Products!$A:$A,Products!$E:$E,"Unknown")</f>
        <v>Libas</v>
      </c>
      <c r="AC2400" t="str">
        <f>_xlfn.XLOOKUP(tblSales[[#This Row],[Store_ID]],Stores!$A:$A,Stores!$B:$B,"Unknown")</f>
        <v>TrendMart Madurai Mall Kiosk</v>
      </c>
      <c r="AD2400" t="str">
        <f>_xlfn.XLOOKUP(tblSales[[#This Row],[Store_ID]],Stores!$A:$A,Stores!$E:$E,"Unknown")</f>
        <v>South Zone 1</v>
      </c>
      <c r="AE2400" t="str">
        <f>_xlfn.XLOOKUP(tblSales[[#This Row],[Customer_ID]],Customers!$A:$A,Customers!$B:$B,"Unknown")</f>
        <v>Indira Naidu</v>
      </c>
      <c r="AF2400" t="str">
        <f>_xlfn.XLOOKUP(tblSales[[#This Row],[Customer_ID]],Customers!$A:$A,Customers!$J:$J,"Unknown")</f>
        <v>Gold</v>
      </c>
      <c r="AG2400" t="str">
        <f>_xlfn.XLOOKUP(tblSales[[#This Row],[Employee_ID]],Employees!$A:$A,Employees!$B:$B,"Unknown")</f>
        <v>Rani Mishra</v>
      </c>
      <c r="AH2400">
        <f>IF(MONTH(tblSales[[#This Row],[Invoice Date]])&gt;=4,MONTH(tblSales[[#This Row],[Invoice Date]]),MONTH(tblSales[[#This Row],[Invoice Date]])+12)</f>
        <v>10</v>
      </c>
      <c r="AI2400" s="8">
        <f>DATE(YEAR(tblSales[[#This Row],[Invoice Date]]),MONTH(tblSales[[#This Row],[Invoice Date]]),1)</f>
        <v>45566</v>
      </c>
      <c r="AJ2400" t="str">
        <f>_xlfn.XLOOKUP(tblSales[[#This Row],[Product_ID]],Products!$A:$A,Products!$B:$B,"Unknown")</f>
        <v>Libas Smart Watch Purple</v>
      </c>
      <c r="AK2400" s="9">
        <f>IFERROR(tblSales[[#This Row],[Profit]]/tblSales[[#This Row],[Sales Amount]],0)</f>
        <v>0.14623695293902217</v>
      </c>
      <c r="AL2400" t="str">
        <f>IF(tblSales[[#This Row],[Discount %]]&lt;=5,"0-5%",
IF(tblSales[[#This Row],[Discount %]]&lt;=10,"5-10%",
IF(tblSales[[#This Row],[Discount %]]&lt;=15,"10-15%",
IF(tblSales[[#This Row],[Discount %]]&lt;=20,"15-20%","20%+"))))</f>
        <v>5-10%</v>
      </c>
    </row>
    <row r="2401" spans="1:38">
      <c r="A2401" s="2" t="s">
        <v>4389</v>
      </c>
      <c r="B2401" s="11">
        <v>45692</v>
      </c>
      <c r="C2401" s="2" t="s">
        <v>2636</v>
      </c>
      <c r="D2401" s="2" t="s">
        <v>2571</v>
      </c>
      <c r="E2401" s="2" t="s">
        <v>668</v>
      </c>
      <c r="F2401" s="2" t="s">
        <v>151</v>
      </c>
      <c r="G2401" s="2">
        <v>1</v>
      </c>
      <c r="H2401" s="2">
        <v>1179.51</v>
      </c>
      <c r="I2401" s="2">
        <v>20</v>
      </c>
      <c r="J2401" s="2">
        <v>235.9</v>
      </c>
      <c r="K2401" s="2">
        <v>12</v>
      </c>
      <c r="L2401" s="2">
        <v>113.23</v>
      </c>
      <c r="M2401" s="2">
        <v>1056.8399999999999</v>
      </c>
      <c r="N2401" s="2">
        <v>795.4</v>
      </c>
      <c r="O2401" s="2">
        <f t="shared" si="93"/>
        <v>148.20999999999992</v>
      </c>
      <c r="P2401" s="2" t="s">
        <v>29</v>
      </c>
      <c r="Q2401" s="2" t="str">
        <f t="shared" si="92"/>
        <v>Debit Card</v>
      </c>
      <c r="R2401" s="2" t="s">
        <v>20</v>
      </c>
      <c r="S2401" s="2" t="s">
        <v>56</v>
      </c>
      <c r="T2401" s="2" t="s">
        <v>1854</v>
      </c>
      <c r="U2401" s="2" t="s">
        <v>59</v>
      </c>
      <c r="V2401" t="str">
        <f>TEXT(tblSales[[#This Row],[Invoice Date]],"mmm")</f>
        <v>Feb</v>
      </c>
      <c r="W2401">
        <f>MONTH(tblSales[[#This Row],[Invoice Date]])</f>
        <v>2</v>
      </c>
      <c r="X2401">
        <f>YEAR(tblSales[[#This Row],[Invoice Date]])</f>
        <v>2025</v>
      </c>
      <c r="Y2401" t="str">
        <f>TEXT(tblSales[[#This Row],[Invoice Date]],"mmm-yyyy")</f>
        <v>Feb-2025</v>
      </c>
      <c r="Z2401" t="str">
        <f>_xlfn.XLOOKUP(tblSales[[#This Row],[Product_ID]],Products!$A:$A,Products!$C:$C,"Women Dresses")</f>
        <v>Men Trousers</v>
      </c>
      <c r="AA2401" t="str">
        <f>_xlfn.XLOOKUP(tblSales[[#This Row],[Product_ID]],Products!$A:$A,Products!$D:$D,"Unknown")</f>
        <v>Track Pant</v>
      </c>
      <c r="AB2401" t="str">
        <f>_xlfn.XLOOKUP(tblSales[[#This Row],[Product_ID]],Products!$A:$A,Products!$E:$E,"Unknown")</f>
        <v>Titan</v>
      </c>
      <c r="AC2401" t="str">
        <f>_xlfn.XLOOKUP(tblSales[[#This Row],[Store_ID]],Stores!$A:$A,Stores!$B:$B,"Unknown")</f>
        <v>TrendMart Kollam Flagship</v>
      </c>
      <c r="AD2401" t="str">
        <f>_xlfn.XLOOKUP(tblSales[[#This Row],[Store_ID]],Stores!$A:$A,Stores!$E:$E,"Unknown")</f>
        <v>South Zone 1</v>
      </c>
      <c r="AE2401" t="str">
        <f>_xlfn.XLOOKUP(tblSales[[#This Row],[Customer_ID]],Customers!$A:$A,Customers!$B:$B,"Unknown")</f>
        <v>Pandian Gupta</v>
      </c>
      <c r="AF2401" t="str">
        <f>_xlfn.XLOOKUP(tblSales[[#This Row],[Customer_ID]],Customers!$A:$A,Customers!$J:$J,"Unknown")</f>
        <v>Silver</v>
      </c>
      <c r="AG2401" t="str">
        <f>_xlfn.XLOOKUP(tblSales[[#This Row],[Employee_ID]],Employees!$A:$A,Employees!$B:$B,"Unknown")</f>
        <v>Preethi Singh</v>
      </c>
      <c r="AH2401">
        <f>IF(MONTH(tblSales[[#This Row],[Invoice Date]])&gt;=4,MONTH(tblSales[[#This Row],[Invoice Date]]),MONTH(tblSales[[#This Row],[Invoice Date]])+12)</f>
        <v>14</v>
      </c>
      <c r="AI2401" s="8">
        <f>DATE(YEAR(tblSales[[#This Row],[Invoice Date]]),MONTH(tblSales[[#This Row],[Invoice Date]]),1)</f>
        <v>45689</v>
      </c>
      <c r="AJ2401" t="str">
        <f>_xlfn.XLOOKUP(tblSales[[#This Row],[Product_ID]],Products!$A:$A,Products!$B:$B,"Unknown")</f>
        <v>Titan Track Pant Wine</v>
      </c>
      <c r="AK2401" s="9">
        <f>IFERROR(tblSales[[#This Row],[Profit]]/tblSales[[#This Row],[Sales Amount]],0)</f>
        <v>0.14023882517694253</v>
      </c>
      <c r="AL2401" t="str">
        <f>IF(tblSales[[#This Row],[Discount %]]&lt;=5,"0-5%",
IF(tblSales[[#This Row],[Discount %]]&lt;=10,"5-10%",
IF(tblSales[[#This Row],[Discount %]]&lt;=15,"10-15%",
IF(tblSales[[#This Row],[Discount %]]&lt;=20,"15-20%","20%+"))))</f>
        <v>15-20%</v>
      </c>
    </row>
    <row r="2402" spans="1:38">
      <c r="A2402" s="2" t="s">
        <v>4390</v>
      </c>
      <c r="B2402" s="11">
        <v>45422</v>
      </c>
      <c r="C2402" s="2" t="s">
        <v>1098</v>
      </c>
      <c r="D2402" s="2" t="s">
        <v>775</v>
      </c>
      <c r="E2402" s="2" t="s">
        <v>779</v>
      </c>
      <c r="F2402" s="2" t="s">
        <v>161</v>
      </c>
      <c r="G2402" s="2">
        <v>3</v>
      </c>
      <c r="H2402" s="2">
        <v>772.02</v>
      </c>
      <c r="I2402" s="2">
        <v>10</v>
      </c>
      <c r="J2402" s="2">
        <v>231.61</v>
      </c>
      <c r="K2402" s="2">
        <v>5</v>
      </c>
      <c r="L2402" s="2">
        <v>104.22</v>
      </c>
      <c r="M2402" s="2">
        <v>2188.67</v>
      </c>
      <c r="N2402" s="2">
        <v>1677.75</v>
      </c>
      <c r="O2402" s="2">
        <f t="shared" si="93"/>
        <v>406.70000000000005</v>
      </c>
      <c r="P2402" s="2" t="s">
        <v>32</v>
      </c>
      <c r="Q2402" s="2" t="str">
        <f t="shared" si="92"/>
        <v>UPI</v>
      </c>
      <c r="R2402" s="2" t="s">
        <v>20</v>
      </c>
      <c r="S2402" s="2" t="s">
        <v>56</v>
      </c>
      <c r="T2402" s="2" t="s">
        <v>2454</v>
      </c>
      <c r="U2402" s="2" t="s">
        <v>59</v>
      </c>
      <c r="V2402" t="str">
        <f>TEXT(tblSales[[#This Row],[Invoice Date]],"mmm")</f>
        <v>May</v>
      </c>
      <c r="W2402">
        <f>MONTH(tblSales[[#This Row],[Invoice Date]])</f>
        <v>5</v>
      </c>
      <c r="X2402">
        <f>YEAR(tblSales[[#This Row],[Invoice Date]])</f>
        <v>2024</v>
      </c>
      <c r="Y2402" t="str">
        <f>TEXT(tblSales[[#This Row],[Invoice Date]],"mmm-yyyy")</f>
        <v>May-2024</v>
      </c>
      <c r="Z2402" t="str">
        <f>_xlfn.XLOOKUP(tblSales[[#This Row],[Product_ID]],Products!$A:$A,Products!$C:$C,"Women Dresses")</f>
        <v>Sportswear</v>
      </c>
      <c r="AA2402" t="str">
        <f>_xlfn.XLOOKUP(tblSales[[#This Row],[Product_ID]],Products!$A:$A,Products!$D:$D,"Unknown")</f>
        <v>Joggers</v>
      </c>
      <c r="AB2402" t="str">
        <f>_xlfn.XLOOKUP(tblSales[[#This Row],[Product_ID]],Products!$A:$A,Products!$E:$E,"Unknown")</f>
        <v>Max Fashion</v>
      </c>
      <c r="AC2402" t="str">
        <f>_xlfn.XLOOKUP(tblSales[[#This Row],[Store_ID]],Stores!$A:$A,Stores!$B:$B,"Unknown")</f>
        <v>TrendMart Vellore Standard</v>
      </c>
      <c r="AD2402" t="str">
        <f>_xlfn.XLOOKUP(tblSales[[#This Row],[Store_ID]],Stores!$A:$A,Stores!$E:$E,"Unknown")</f>
        <v>South Zone 1</v>
      </c>
      <c r="AE2402" t="str">
        <f>_xlfn.XLOOKUP(tblSales[[#This Row],[Customer_ID]],Customers!$A:$A,Customers!$B:$B,"Unknown")</f>
        <v>Deepthi Gopalakrishnan</v>
      </c>
      <c r="AF2402" t="str">
        <f>_xlfn.XLOOKUP(tblSales[[#This Row],[Customer_ID]],Customers!$A:$A,Customers!$J:$J,"Unknown")</f>
        <v>Gold</v>
      </c>
      <c r="AG2402" t="str">
        <f>_xlfn.XLOOKUP(tblSales[[#This Row],[Employee_ID]],Employees!$A:$A,Employees!$B:$B,"Unknown")</f>
        <v>Chandra Reddy</v>
      </c>
      <c r="AH2402">
        <f>IF(MONTH(tblSales[[#This Row],[Invoice Date]])&gt;=4,MONTH(tblSales[[#This Row],[Invoice Date]]),MONTH(tblSales[[#This Row],[Invoice Date]])+12)</f>
        <v>5</v>
      </c>
      <c r="AI2402" s="8">
        <f>DATE(YEAR(tblSales[[#This Row],[Invoice Date]]),MONTH(tblSales[[#This Row],[Invoice Date]]),1)</f>
        <v>45413</v>
      </c>
      <c r="AJ2402" t="str">
        <f>_xlfn.XLOOKUP(tblSales[[#This Row],[Product_ID]],Products!$A:$A,Products!$B:$B,"Unknown")</f>
        <v>Max Fashion Joggers Cream</v>
      </c>
      <c r="AK2402" s="9">
        <f>IFERROR(tblSales[[#This Row],[Profit]]/tblSales[[#This Row],[Sales Amount]],0)</f>
        <v>0.18582061251810461</v>
      </c>
      <c r="AL2402" t="str">
        <f>IF(tblSales[[#This Row],[Discount %]]&lt;=5,"0-5%",
IF(tblSales[[#This Row],[Discount %]]&lt;=10,"5-10%",
IF(tblSales[[#This Row],[Discount %]]&lt;=15,"10-15%",
IF(tblSales[[#This Row],[Discount %]]&lt;=20,"15-20%","20%+"))))</f>
        <v>5-10%</v>
      </c>
    </row>
    <row r="2403" spans="1:38">
      <c r="A2403" s="2" t="s">
        <v>4391</v>
      </c>
      <c r="B2403" s="11">
        <v>45610</v>
      </c>
      <c r="C2403" s="2" t="s">
        <v>1985</v>
      </c>
      <c r="D2403" s="2" t="s">
        <v>918</v>
      </c>
      <c r="E2403" s="2" t="s">
        <v>187</v>
      </c>
      <c r="F2403" s="2" t="s">
        <v>104</v>
      </c>
      <c r="G2403" s="2">
        <v>3</v>
      </c>
      <c r="H2403" s="2">
        <v>573.91</v>
      </c>
      <c r="I2403" s="2">
        <v>10</v>
      </c>
      <c r="J2403" s="2">
        <v>172.17</v>
      </c>
      <c r="K2403" s="2">
        <v>5</v>
      </c>
      <c r="L2403" s="2">
        <v>77.48</v>
      </c>
      <c r="M2403" s="2">
        <v>1627.04</v>
      </c>
      <c r="N2403" s="2">
        <v>910.83</v>
      </c>
      <c r="O2403" s="2">
        <f t="shared" si="93"/>
        <v>638.7299999999999</v>
      </c>
      <c r="P2403" s="2" t="s">
        <v>28</v>
      </c>
      <c r="Q2403" s="2" t="str">
        <f t="shared" si="92"/>
        <v>Credit Card</v>
      </c>
      <c r="R2403" s="2" t="s">
        <v>21</v>
      </c>
      <c r="S2403" s="2" t="s">
        <v>56</v>
      </c>
      <c r="T2403" s="2" t="s">
        <v>828</v>
      </c>
      <c r="U2403" s="2" t="s">
        <v>59</v>
      </c>
      <c r="V2403" t="str">
        <f>TEXT(tblSales[[#This Row],[Invoice Date]],"mmm")</f>
        <v>Nov</v>
      </c>
      <c r="W2403">
        <f>MONTH(tblSales[[#This Row],[Invoice Date]])</f>
        <v>11</v>
      </c>
      <c r="X2403">
        <f>YEAR(tblSales[[#This Row],[Invoice Date]])</f>
        <v>2024</v>
      </c>
      <c r="Y2403" t="str">
        <f>TEXT(tblSales[[#This Row],[Invoice Date]],"mmm-yyyy")</f>
        <v>Nov-2024</v>
      </c>
      <c r="Z2403" t="str">
        <f>_xlfn.XLOOKUP(tblSales[[#This Row],[Product_ID]],Products!$A:$A,Products!$C:$C,"Women Dresses")</f>
        <v>Accessories</v>
      </c>
      <c r="AA2403" t="str">
        <f>_xlfn.XLOOKUP(tblSales[[#This Row],[Product_ID]],Products!$A:$A,Products!$D:$D,"Unknown")</f>
        <v>Cap</v>
      </c>
      <c r="AB2403" t="str">
        <f>_xlfn.XLOOKUP(tblSales[[#This Row],[Product_ID]],Products!$A:$A,Products!$E:$E,"Unknown")</f>
        <v>Blackberrys</v>
      </c>
      <c r="AC2403" t="str">
        <f>_xlfn.XLOOKUP(tblSales[[#This Row],[Store_ID]],Stores!$A:$A,Stores!$B:$B,"Unknown")</f>
        <v>TrendMart Tirupati Outlet</v>
      </c>
      <c r="AD2403" t="str">
        <f>_xlfn.XLOOKUP(tblSales[[#This Row],[Store_ID]],Stores!$A:$A,Stores!$E:$E,"Unknown")</f>
        <v>South Zone 3</v>
      </c>
      <c r="AE2403" t="str">
        <f>_xlfn.XLOOKUP(tblSales[[#This Row],[Customer_ID]],Customers!$A:$A,Customers!$B:$B,"Unknown")</f>
        <v>Sunita Chettiar</v>
      </c>
      <c r="AF2403" t="str">
        <f>_xlfn.XLOOKUP(tblSales[[#This Row],[Customer_ID]],Customers!$A:$A,Customers!$J:$J,"Unknown")</f>
        <v>Regular</v>
      </c>
      <c r="AG2403" t="str">
        <f>_xlfn.XLOOKUP(tblSales[[#This Row],[Employee_ID]],Employees!$A:$A,Employees!$B:$B,"Unknown")</f>
        <v>Meena Krishnan</v>
      </c>
      <c r="AH2403">
        <f>IF(MONTH(tblSales[[#This Row],[Invoice Date]])&gt;=4,MONTH(tblSales[[#This Row],[Invoice Date]]),MONTH(tblSales[[#This Row],[Invoice Date]])+12)</f>
        <v>11</v>
      </c>
      <c r="AI2403" s="8">
        <f>DATE(YEAR(tblSales[[#This Row],[Invoice Date]]),MONTH(tblSales[[#This Row],[Invoice Date]]),1)</f>
        <v>45597</v>
      </c>
      <c r="AJ2403" t="str">
        <f>_xlfn.XLOOKUP(tblSales[[#This Row],[Product_ID]],Products!$A:$A,Products!$B:$B,"Unknown")</f>
        <v>Blackberrys Cap Olive</v>
      </c>
      <c r="AK2403" s="9">
        <f>IFERROR(tblSales[[#This Row],[Profit]]/tblSales[[#This Row],[Sales Amount]],0)</f>
        <v>0.39257178680302879</v>
      </c>
      <c r="AL2403" t="str">
        <f>IF(tblSales[[#This Row],[Discount %]]&lt;=5,"0-5%",
IF(tblSales[[#This Row],[Discount %]]&lt;=10,"5-10%",
IF(tblSales[[#This Row],[Discount %]]&lt;=15,"10-15%",
IF(tblSales[[#This Row],[Discount %]]&lt;=20,"15-20%","20%+"))))</f>
        <v>5-10%</v>
      </c>
    </row>
    <row r="2404" spans="1:38">
      <c r="A2404" s="2" t="s">
        <v>4392</v>
      </c>
      <c r="B2404" s="11">
        <v>45703</v>
      </c>
      <c r="C2404" s="2" t="s">
        <v>1923</v>
      </c>
      <c r="D2404" s="2" t="s">
        <v>300</v>
      </c>
      <c r="E2404" s="2" t="s">
        <v>203</v>
      </c>
      <c r="F2404" s="2" t="s">
        <v>222</v>
      </c>
      <c r="G2404" s="2">
        <v>2</v>
      </c>
      <c r="H2404" s="2">
        <v>2722.76</v>
      </c>
      <c r="I2404" s="2">
        <v>0</v>
      </c>
      <c r="J2404" s="2">
        <v>0</v>
      </c>
      <c r="K2404" s="2">
        <v>12</v>
      </c>
      <c r="L2404" s="2">
        <v>653.46</v>
      </c>
      <c r="M2404" s="2">
        <v>6098.98</v>
      </c>
      <c r="N2404" s="2">
        <v>3608.74</v>
      </c>
      <c r="O2404" s="2">
        <f t="shared" si="93"/>
        <v>1836.7799999999997</v>
      </c>
      <c r="P2404" s="2" t="s">
        <v>29</v>
      </c>
      <c r="Q2404" s="2" t="str">
        <f t="shared" si="92"/>
        <v>Debit Card</v>
      </c>
      <c r="R2404" s="2" t="s">
        <v>20</v>
      </c>
      <c r="S2404" s="2" t="s">
        <v>56</v>
      </c>
      <c r="T2404" s="2" t="s">
        <v>1460</v>
      </c>
      <c r="U2404" s="2" t="s">
        <v>60</v>
      </c>
      <c r="V2404" t="str">
        <f>TEXT(tblSales[[#This Row],[Invoice Date]],"mmm")</f>
        <v>Feb</v>
      </c>
      <c r="W2404">
        <f>MONTH(tblSales[[#This Row],[Invoice Date]])</f>
        <v>2</v>
      </c>
      <c r="X2404">
        <f>YEAR(tblSales[[#This Row],[Invoice Date]])</f>
        <v>2025</v>
      </c>
      <c r="Y2404" t="str">
        <f>TEXT(tblSales[[#This Row],[Invoice Date]],"mmm-yyyy")</f>
        <v>Feb-2025</v>
      </c>
      <c r="Z2404" t="str">
        <f>_xlfn.XLOOKUP(tblSales[[#This Row],[Product_ID]],Products!$A:$A,Products!$C:$C,"Women Dresses")</f>
        <v>Men Ethnic</v>
      </c>
      <c r="AA2404" t="str">
        <f>_xlfn.XLOOKUP(tblSales[[#This Row],[Product_ID]],Products!$A:$A,Products!$D:$D,"Unknown")</f>
        <v>Kurta</v>
      </c>
      <c r="AB2404" t="str">
        <f>_xlfn.XLOOKUP(tblSales[[#This Row],[Product_ID]],Products!$A:$A,Products!$E:$E,"Unknown")</f>
        <v>US Polo Assn</v>
      </c>
      <c r="AC2404" t="str">
        <f>_xlfn.XLOOKUP(tblSales[[#This Row],[Store_ID]],Stores!$A:$A,Stores!$B:$B,"Unknown")</f>
        <v>TrendMart Thoothukudi Outlet</v>
      </c>
      <c r="AD2404" t="str">
        <f>_xlfn.XLOOKUP(tblSales[[#This Row],[Store_ID]],Stores!$A:$A,Stores!$E:$E,"Unknown")</f>
        <v>South Zone 1</v>
      </c>
      <c r="AE2404" t="str">
        <f>_xlfn.XLOOKUP(tblSales[[#This Row],[Customer_ID]],Customers!$A:$A,Customers!$B:$B,"Unknown")</f>
        <v>Harish Varma</v>
      </c>
      <c r="AF2404" t="str">
        <f>_xlfn.XLOOKUP(tblSales[[#This Row],[Customer_ID]],Customers!$A:$A,Customers!$J:$J,"Unknown")</f>
        <v>Gold</v>
      </c>
      <c r="AG2404" t="str">
        <f>_xlfn.XLOOKUP(tblSales[[#This Row],[Employee_ID]],Employees!$A:$A,Employees!$B:$B,"Unknown")</f>
        <v>Vasanthi Gupta</v>
      </c>
      <c r="AH2404">
        <f>IF(MONTH(tblSales[[#This Row],[Invoice Date]])&gt;=4,MONTH(tblSales[[#This Row],[Invoice Date]]),MONTH(tblSales[[#This Row],[Invoice Date]])+12)</f>
        <v>14</v>
      </c>
      <c r="AI2404" s="8">
        <f>DATE(YEAR(tblSales[[#This Row],[Invoice Date]]),MONTH(tblSales[[#This Row],[Invoice Date]]),1)</f>
        <v>45689</v>
      </c>
      <c r="AJ2404" t="str">
        <f>_xlfn.XLOOKUP(tblSales[[#This Row],[Product_ID]],Products!$A:$A,Products!$B:$B,"Unknown")</f>
        <v>US Polo Assn Kurta Beige</v>
      </c>
      <c r="AK2404" s="9">
        <f>IFERROR(tblSales[[#This Row],[Profit]]/tblSales[[#This Row],[Sales Amount]],0)</f>
        <v>0.30116183361808035</v>
      </c>
      <c r="AL2404" t="str">
        <f>IF(tblSales[[#This Row],[Discount %]]&lt;=5,"0-5%",
IF(tblSales[[#This Row],[Discount %]]&lt;=10,"5-10%",
IF(tblSales[[#This Row],[Discount %]]&lt;=15,"10-15%",
IF(tblSales[[#This Row],[Discount %]]&lt;=20,"15-20%","20%+"))))</f>
        <v>0-5%</v>
      </c>
    </row>
    <row r="2405" spans="1:38">
      <c r="A2405" s="2" t="s">
        <v>4393</v>
      </c>
      <c r="B2405" s="11">
        <v>45572</v>
      </c>
      <c r="C2405" s="2" t="s">
        <v>439</v>
      </c>
      <c r="D2405" s="2" t="s">
        <v>1264</v>
      </c>
      <c r="E2405" s="2" t="s">
        <v>270</v>
      </c>
      <c r="F2405" s="2" t="s">
        <v>324</v>
      </c>
      <c r="G2405" s="2">
        <v>4</v>
      </c>
      <c r="H2405" s="2">
        <v>1032.71</v>
      </c>
      <c r="I2405" s="2">
        <v>0</v>
      </c>
      <c r="J2405" s="2">
        <v>0</v>
      </c>
      <c r="K2405" s="2">
        <v>12</v>
      </c>
      <c r="L2405" s="2">
        <v>495.7</v>
      </c>
      <c r="M2405" s="2">
        <v>4626.54</v>
      </c>
      <c r="N2405" s="2">
        <v>3068.44</v>
      </c>
      <c r="O2405" s="2">
        <f t="shared" si="93"/>
        <v>1062.3999999999999</v>
      </c>
      <c r="P2405" s="2" t="s">
        <v>28</v>
      </c>
      <c r="Q2405" s="2" t="str">
        <f t="shared" si="92"/>
        <v>Credit Card</v>
      </c>
      <c r="R2405" s="2" t="s">
        <v>21</v>
      </c>
      <c r="S2405" s="2" t="s">
        <v>56</v>
      </c>
      <c r="T2405" s="2" t="s">
        <v>1981</v>
      </c>
      <c r="U2405" s="2" t="s">
        <v>59</v>
      </c>
      <c r="V2405" t="str">
        <f>TEXT(tblSales[[#This Row],[Invoice Date]],"mmm")</f>
        <v>Oct</v>
      </c>
      <c r="W2405">
        <f>MONTH(tblSales[[#This Row],[Invoice Date]])</f>
        <v>10</v>
      </c>
      <c r="X2405">
        <f>YEAR(tblSales[[#This Row],[Invoice Date]])</f>
        <v>2024</v>
      </c>
      <c r="Y2405" t="str">
        <f>TEXT(tblSales[[#This Row],[Invoice Date]],"mmm-yyyy")</f>
        <v>Oct-2024</v>
      </c>
      <c r="Z2405" t="str">
        <f>_xlfn.XLOOKUP(tblSales[[#This Row],[Product_ID]],Products!$A:$A,Products!$C:$C,"Women Dresses")</f>
        <v>Women Kurtis</v>
      </c>
      <c r="AA2405" t="str">
        <f>_xlfn.XLOOKUP(tblSales[[#This Row],[Product_ID]],Products!$A:$A,Products!$D:$D,"Unknown")</f>
        <v>Anarkali Kurti</v>
      </c>
      <c r="AB2405" t="str">
        <f>_xlfn.XLOOKUP(tblSales[[#This Row],[Product_ID]],Products!$A:$A,Products!$E:$E,"Unknown")</f>
        <v>Louis Philippe</v>
      </c>
      <c r="AC2405" t="str">
        <f>_xlfn.XLOOKUP(tblSales[[#This Row],[Store_ID]],Stores!$A:$A,Stores!$B:$B,"Unknown")</f>
        <v>TrendMart Kochi High Street</v>
      </c>
      <c r="AD2405" t="str">
        <f>_xlfn.XLOOKUP(tblSales[[#This Row],[Store_ID]],Stores!$A:$A,Stores!$E:$E,"Unknown")</f>
        <v>South Zone 1</v>
      </c>
      <c r="AE2405" t="str">
        <f>_xlfn.XLOOKUP(tblSales[[#This Row],[Customer_ID]],Customers!$A:$A,Customers!$B:$B,"Unknown")</f>
        <v>Vijay Prasad</v>
      </c>
      <c r="AF2405" t="str">
        <f>_xlfn.XLOOKUP(tblSales[[#This Row],[Customer_ID]],Customers!$A:$A,Customers!$J:$J,"Unknown")</f>
        <v>Silver</v>
      </c>
      <c r="AG2405" t="str">
        <f>_xlfn.XLOOKUP(tblSales[[#This Row],[Employee_ID]],Employees!$A:$A,Employees!$B:$B,"Unknown")</f>
        <v>Ganesh Iyengar</v>
      </c>
      <c r="AH2405">
        <f>IF(MONTH(tblSales[[#This Row],[Invoice Date]])&gt;=4,MONTH(tblSales[[#This Row],[Invoice Date]]),MONTH(tblSales[[#This Row],[Invoice Date]])+12)</f>
        <v>10</v>
      </c>
      <c r="AI2405" s="8">
        <f>DATE(YEAR(tblSales[[#This Row],[Invoice Date]]),MONTH(tblSales[[#This Row],[Invoice Date]]),1)</f>
        <v>45566</v>
      </c>
      <c r="AJ2405" t="str">
        <f>_xlfn.XLOOKUP(tblSales[[#This Row],[Product_ID]],Products!$A:$A,Products!$B:$B,"Unknown")</f>
        <v>Louis Philippe Anarkali Kurti Black</v>
      </c>
      <c r="AK2405" s="9">
        <f>IFERROR(tblSales[[#This Row],[Profit]]/tblSales[[#This Row],[Sales Amount]],0)</f>
        <v>0.22963164697592583</v>
      </c>
      <c r="AL2405" t="str">
        <f>IF(tblSales[[#This Row],[Discount %]]&lt;=5,"0-5%",
IF(tblSales[[#This Row],[Discount %]]&lt;=10,"5-10%",
IF(tblSales[[#This Row],[Discount %]]&lt;=15,"10-15%",
IF(tblSales[[#This Row],[Discount %]]&lt;=20,"15-20%","20%+"))))</f>
        <v>0-5%</v>
      </c>
    </row>
    <row r="2406" spans="1:38">
      <c r="A2406" s="2" t="s">
        <v>4394</v>
      </c>
      <c r="B2406" s="11">
        <v>45595</v>
      </c>
      <c r="C2406" s="2" t="s">
        <v>2963</v>
      </c>
      <c r="D2406" s="2" t="s">
        <v>943</v>
      </c>
      <c r="E2406" s="2" t="s">
        <v>480</v>
      </c>
      <c r="F2406" s="2" t="s">
        <v>98</v>
      </c>
      <c r="G2406" s="2">
        <v>2</v>
      </c>
      <c r="H2406" s="2">
        <v>979.4</v>
      </c>
      <c r="I2406" s="2">
        <v>30</v>
      </c>
      <c r="J2406" s="2">
        <v>587.64</v>
      </c>
      <c r="K2406" s="2">
        <v>5</v>
      </c>
      <c r="L2406" s="2">
        <v>68.56</v>
      </c>
      <c r="M2406" s="2">
        <v>1439.72</v>
      </c>
      <c r="N2406" s="2">
        <v>1442.58</v>
      </c>
      <c r="O2406" s="2">
        <f t="shared" si="93"/>
        <v>-71.419999999999902</v>
      </c>
      <c r="P2406" s="2" t="s">
        <v>27</v>
      </c>
      <c r="Q2406" s="2" t="str">
        <f t="shared" si="92"/>
        <v>Cash</v>
      </c>
      <c r="R2406" s="2" t="s">
        <v>20</v>
      </c>
      <c r="S2406" s="2" t="s">
        <v>56</v>
      </c>
      <c r="T2406" s="2" t="s">
        <v>2918</v>
      </c>
      <c r="U2406" s="2" t="s">
        <v>59</v>
      </c>
      <c r="V2406" t="str">
        <f>TEXT(tblSales[[#This Row],[Invoice Date]],"mmm")</f>
        <v>Oct</v>
      </c>
      <c r="W2406">
        <f>MONTH(tblSales[[#This Row],[Invoice Date]])</f>
        <v>10</v>
      </c>
      <c r="X2406">
        <f>YEAR(tblSales[[#This Row],[Invoice Date]])</f>
        <v>2024</v>
      </c>
      <c r="Y2406" t="str">
        <f>TEXT(tblSales[[#This Row],[Invoice Date]],"mmm-yyyy")</f>
        <v>Oct-2024</v>
      </c>
      <c r="Z2406" t="str">
        <f>_xlfn.XLOOKUP(tblSales[[#This Row],[Product_ID]],Products!$A:$A,Products!$C:$C,"Women Dresses")</f>
        <v>Men Jeans</v>
      </c>
      <c r="AA2406" t="str">
        <f>_xlfn.XLOOKUP(tblSales[[#This Row],[Product_ID]],Products!$A:$A,Products!$D:$D,"Unknown")</f>
        <v>Slim Fit</v>
      </c>
      <c r="AB2406" t="str">
        <f>_xlfn.XLOOKUP(tblSales[[#This Row],[Product_ID]],Products!$A:$A,Products!$E:$E,"Unknown")</f>
        <v>Louis Philippe</v>
      </c>
      <c r="AC2406" t="str">
        <f>_xlfn.XLOOKUP(tblSales[[#This Row],[Store_ID]],Stores!$A:$A,Stores!$B:$B,"Unknown")</f>
        <v>TrendMart Thrissur High Street</v>
      </c>
      <c r="AD2406" t="str">
        <f>_xlfn.XLOOKUP(tblSales[[#This Row],[Store_ID]],Stores!$A:$A,Stores!$E:$E,"Unknown")</f>
        <v>South Zone 1</v>
      </c>
      <c r="AE2406" t="str">
        <f>_xlfn.XLOOKUP(tblSales[[#This Row],[Customer_ID]],Customers!$A:$A,Customers!$B:$B,"Unknown")</f>
        <v>Nandini Chetty</v>
      </c>
      <c r="AF2406" t="str">
        <f>_xlfn.XLOOKUP(tblSales[[#This Row],[Customer_ID]],Customers!$A:$A,Customers!$J:$J,"Unknown")</f>
        <v>Regular</v>
      </c>
      <c r="AG2406" t="str">
        <f>_xlfn.XLOOKUP(tblSales[[#This Row],[Employee_ID]],Employees!$A:$A,Employees!$B:$B,"Unknown")</f>
        <v>Deepthi Iyengar</v>
      </c>
      <c r="AH2406">
        <f>IF(MONTH(tblSales[[#This Row],[Invoice Date]])&gt;=4,MONTH(tblSales[[#This Row],[Invoice Date]]),MONTH(tblSales[[#This Row],[Invoice Date]])+12)</f>
        <v>10</v>
      </c>
      <c r="AI2406" s="8">
        <f>DATE(YEAR(tblSales[[#This Row],[Invoice Date]]),MONTH(tblSales[[#This Row],[Invoice Date]]),1)</f>
        <v>45566</v>
      </c>
      <c r="AJ2406" t="str">
        <f>_xlfn.XLOOKUP(tblSales[[#This Row],[Product_ID]],Products!$A:$A,Products!$B:$B,"Unknown")</f>
        <v>Louis Philippe Slim Fit Cream</v>
      </c>
      <c r="AK2406" s="9">
        <f>IFERROR(tblSales[[#This Row],[Profit]]/tblSales[[#This Row],[Sales Amount]],0)</f>
        <v>-4.9606868002111455E-2</v>
      </c>
      <c r="AL2406" t="str">
        <f>IF(tblSales[[#This Row],[Discount %]]&lt;=5,"0-5%",
IF(tblSales[[#This Row],[Discount %]]&lt;=10,"5-10%",
IF(tblSales[[#This Row],[Discount %]]&lt;=15,"10-15%",
IF(tblSales[[#This Row],[Discount %]]&lt;=20,"15-20%","20%+"))))</f>
        <v>20%+</v>
      </c>
    </row>
    <row r="2407" spans="1:38">
      <c r="A2407" s="2" t="s">
        <v>4395</v>
      </c>
      <c r="B2407" s="11">
        <v>45571</v>
      </c>
      <c r="C2407" s="2" t="s">
        <v>3054</v>
      </c>
      <c r="D2407" s="2" t="s">
        <v>1571</v>
      </c>
      <c r="E2407" s="2" t="s">
        <v>309</v>
      </c>
      <c r="F2407" s="2" t="s">
        <v>493</v>
      </c>
      <c r="G2407" s="2">
        <v>1</v>
      </c>
      <c r="H2407" s="2">
        <v>5212.91</v>
      </c>
      <c r="I2407" s="2">
        <v>20</v>
      </c>
      <c r="J2407" s="2">
        <v>1042.58</v>
      </c>
      <c r="K2407" s="2">
        <v>12</v>
      </c>
      <c r="L2407" s="2">
        <v>500.44</v>
      </c>
      <c r="M2407" s="2">
        <v>4670.7700000000004</v>
      </c>
      <c r="N2407" s="2">
        <v>3023.13</v>
      </c>
      <c r="O2407" s="2">
        <f t="shared" si="93"/>
        <v>1147.2000000000003</v>
      </c>
      <c r="P2407" s="2" t="s">
        <v>31</v>
      </c>
      <c r="Q2407" s="2" t="str">
        <f t="shared" si="92"/>
        <v>Net Banking</v>
      </c>
      <c r="R2407" s="2" t="s">
        <v>20</v>
      </c>
      <c r="S2407" s="2" t="s">
        <v>56</v>
      </c>
      <c r="T2407" s="2" t="s">
        <v>755</v>
      </c>
      <c r="U2407" s="2" t="s">
        <v>60</v>
      </c>
      <c r="V2407" t="str">
        <f>TEXT(tblSales[[#This Row],[Invoice Date]],"mmm")</f>
        <v>Oct</v>
      </c>
      <c r="W2407">
        <f>MONTH(tblSales[[#This Row],[Invoice Date]])</f>
        <v>10</v>
      </c>
      <c r="X2407">
        <f>YEAR(tblSales[[#This Row],[Invoice Date]])</f>
        <v>2024</v>
      </c>
      <c r="Y2407" t="str">
        <f>TEXT(tblSales[[#This Row],[Invoice Date]],"mmm-yyyy")</f>
        <v>Oct-2024</v>
      </c>
      <c r="Z2407" t="str">
        <f>_xlfn.XLOOKUP(tblSales[[#This Row],[Product_ID]],Products!$A:$A,Products!$C:$C,"Women Dresses")</f>
        <v>Women Sarees</v>
      </c>
      <c r="AA2407" t="str">
        <f>_xlfn.XLOOKUP(tblSales[[#This Row],[Product_ID]],Products!$A:$A,Products!$D:$D,"Unknown")</f>
        <v>Georgette Saree</v>
      </c>
      <c r="AB2407" t="str">
        <f>_xlfn.XLOOKUP(tblSales[[#This Row],[Product_ID]],Products!$A:$A,Products!$E:$E,"Unknown")</f>
        <v>Max Fashion</v>
      </c>
      <c r="AC2407" t="str">
        <f>_xlfn.XLOOKUP(tblSales[[#This Row],[Store_ID]],Stores!$A:$A,Stores!$B:$B,"Unknown")</f>
        <v>TrendMart Alappuzha Outlet</v>
      </c>
      <c r="AD2407" t="str">
        <f>_xlfn.XLOOKUP(tblSales[[#This Row],[Store_ID]],Stores!$A:$A,Stores!$E:$E,"Unknown")</f>
        <v>South Zone 1</v>
      </c>
      <c r="AE2407" t="str">
        <f>_xlfn.XLOOKUP(tblSales[[#This Row],[Customer_ID]],Customers!$A:$A,Customers!$B:$B,"Unknown")</f>
        <v>Dhruv Yadav</v>
      </c>
      <c r="AF2407" t="str">
        <f>_xlfn.XLOOKUP(tblSales[[#This Row],[Customer_ID]],Customers!$A:$A,Customers!$J:$J,"Unknown")</f>
        <v>Silver</v>
      </c>
      <c r="AG2407" t="str">
        <f>_xlfn.XLOOKUP(tblSales[[#This Row],[Employee_ID]],Employees!$A:$A,Employees!$B:$B,"Unknown")</f>
        <v>Gopal Prasad</v>
      </c>
      <c r="AH2407">
        <f>IF(MONTH(tblSales[[#This Row],[Invoice Date]])&gt;=4,MONTH(tblSales[[#This Row],[Invoice Date]]),MONTH(tblSales[[#This Row],[Invoice Date]])+12)</f>
        <v>10</v>
      </c>
      <c r="AI2407" s="8">
        <f>DATE(YEAR(tblSales[[#This Row],[Invoice Date]]),MONTH(tblSales[[#This Row],[Invoice Date]]),1)</f>
        <v>45566</v>
      </c>
      <c r="AJ2407" t="str">
        <f>_xlfn.XLOOKUP(tblSales[[#This Row],[Product_ID]],Products!$A:$A,Products!$B:$B,"Unknown")</f>
        <v>Max Fashion Georgette Saree Brown</v>
      </c>
      <c r="AK2407" s="9">
        <f>IFERROR(tblSales[[#This Row],[Profit]]/tblSales[[#This Row],[Sales Amount]],0)</f>
        <v>0.24561260777130969</v>
      </c>
      <c r="AL2407" t="str">
        <f>IF(tblSales[[#This Row],[Discount %]]&lt;=5,"0-5%",
IF(tblSales[[#This Row],[Discount %]]&lt;=10,"5-10%",
IF(tblSales[[#This Row],[Discount %]]&lt;=15,"10-15%",
IF(tblSales[[#This Row],[Discount %]]&lt;=20,"15-20%","20%+"))))</f>
        <v>15-20%</v>
      </c>
    </row>
    <row r="2408" spans="1:38">
      <c r="A2408" s="2" t="s">
        <v>4396</v>
      </c>
      <c r="B2408" s="11">
        <v>45511</v>
      </c>
      <c r="C2408" s="2" t="s">
        <v>4010</v>
      </c>
      <c r="D2408" s="2" t="s">
        <v>367</v>
      </c>
      <c r="E2408" s="2" t="s">
        <v>471</v>
      </c>
      <c r="F2408" s="2" t="s">
        <v>161</v>
      </c>
      <c r="G2408" s="2">
        <v>4</v>
      </c>
      <c r="H2408" s="2">
        <v>327.74</v>
      </c>
      <c r="I2408" s="2">
        <v>20</v>
      </c>
      <c r="J2408" s="2">
        <v>262.19</v>
      </c>
      <c r="K2408" s="2">
        <v>5</v>
      </c>
      <c r="L2408" s="2">
        <v>52.44</v>
      </c>
      <c r="M2408" s="2">
        <v>1101.21</v>
      </c>
      <c r="N2408" s="2">
        <v>1016.6</v>
      </c>
      <c r="O2408" s="2">
        <f t="shared" si="93"/>
        <v>32.170000000000016</v>
      </c>
      <c r="P2408" s="2" t="s">
        <v>27</v>
      </c>
      <c r="Q2408" s="2" t="str">
        <f t="shared" si="92"/>
        <v>Cash</v>
      </c>
      <c r="R2408" s="2" t="s">
        <v>21</v>
      </c>
      <c r="S2408" s="2" t="s">
        <v>56</v>
      </c>
      <c r="T2408" s="2" t="s">
        <v>669</v>
      </c>
      <c r="U2408" s="2" t="s">
        <v>59</v>
      </c>
      <c r="V2408" t="str">
        <f>TEXT(tblSales[[#This Row],[Invoice Date]],"mmm")</f>
        <v>Aug</v>
      </c>
      <c r="W2408">
        <f>MONTH(tblSales[[#This Row],[Invoice Date]])</f>
        <v>8</v>
      </c>
      <c r="X2408">
        <f>YEAR(tblSales[[#This Row],[Invoice Date]])</f>
        <v>2024</v>
      </c>
      <c r="Y2408" t="str">
        <f>TEXT(tblSales[[#This Row],[Invoice Date]],"mmm-yyyy")</f>
        <v>Aug-2024</v>
      </c>
      <c r="Z2408" t="str">
        <f>_xlfn.XLOOKUP(tblSales[[#This Row],[Product_ID]],Products!$A:$A,Products!$C:$C,"Women Dresses")</f>
        <v>Belts</v>
      </c>
      <c r="AA2408" t="str">
        <f>_xlfn.XLOOKUP(tblSales[[#This Row],[Product_ID]],Products!$A:$A,Products!$D:$D,"Unknown")</f>
        <v>Leather Belt</v>
      </c>
      <c r="AB2408" t="str">
        <f>_xlfn.XLOOKUP(tblSales[[#This Row],[Product_ID]],Products!$A:$A,Products!$E:$E,"Unknown")</f>
        <v>Raymond</v>
      </c>
      <c r="AC2408" t="str">
        <f>_xlfn.XLOOKUP(tblSales[[#This Row],[Store_ID]],Stores!$A:$A,Stores!$B:$B,"Unknown")</f>
        <v>TrendMart Kochi Standard</v>
      </c>
      <c r="AD2408" t="str">
        <f>_xlfn.XLOOKUP(tblSales[[#This Row],[Store_ID]],Stores!$A:$A,Stores!$E:$E,"Unknown")</f>
        <v>South Zone 1</v>
      </c>
      <c r="AE2408" t="str">
        <f>_xlfn.XLOOKUP(tblSales[[#This Row],[Customer_ID]],Customers!$A:$A,Customers!$B:$B,"Unknown")</f>
        <v>Kavitha Pillai</v>
      </c>
      <c r="AF2408" t="str">
        <f>_xlfn.XLOOKUP(tblSales[[#This Row],[Customer_ID]],Customers!$A:$A,Customers!$J:$J,"Unknown")</f>
        <v>Silver</v>
      </c>
      <c r="AG2408" t="str">
        <f>_xlfn.XLOOKUP(tblSales[[#This Row],[Employee_ID]],Employees!$A:$A,Employees!$B:$B,"Unknown")</f>
        <v>Chandra Reddy</v>
      </c>
      <c r="AH2408">
        <f>IF(MONTH(tblSales[[#This Row],[Invoice Date]])&gt;=4,MONTH(tblSales[[#This Row],[Invoice Date]]),MONTH(tblSales[[#This Row],[Invoice Date]])+12)</f>
        <v>8</v>
      </c>
      <c r="AI2408" s="8">
        <f>DATE(YEAR(tblSales[[#This Row],[Invoice Date]]),MONTH(tblSales[[#This Row],[Invoice Date]]),1)</f>
        <v>45505</v>
      </c>
      <c r="AJ2408" t="str">
        <f>_xlfn.XLOOKUP(tblSales[[#This Row],[Product_ID]],Products!$A:$A,Products!$B:$B,"Unknown")</f>
        <v>Raymond Leather Belt White</v>
      </c>
      <c r="AK2408" s="9">
        <f>IFERROR(tblSales[[#This Row],[Profit]]/tblSales[[#This Row],[Sales Amount]],0)</f>
        <v>2.9213319893571631E-2</v>
      </c>
      <c r="AL2408" t="str">
        <f>IF(tblSales[[#This Row],[Discount %]]&lt;=5,"0-5%",
IF(tblSales[[#This Row],[Discount %]]&lt;=10,"5-10%",
IF(tblSales[[#This Row],[Discount %]]&lt;=15,"10-15%",
IF(tblSales[[#This Row],[Discount %]]&lt;=20,"15-20%","20%+"))))</f>
        <v>15-20%</v>
      </c>
    </row>
    <row r="2409" spans="1:38">
      <c r="A2409" s="2" t="s">
        <v>4397</v>
      </c>
      <c r="B2409" s="11">
        <v>45395</v>
      </c>
      <c r="C2409" s="2" t="s">
        <v>1673</v>
      </c>
      <c r="D2409" s="2" t="s">
        <v>749</v>
      </c>
      <c r="E2409" s="2" t="s">
        <v>1277</v>
      </c>
      <c r="F2409" s="2" t="s">
        <v>458</v>
      </c>
      <c r="G2409" s="2">
        <v>1</v>
      </c>
      <c r="H2409" s="2">
        <v>687.24</v>
      </c>
      <c r="I2409" s="2">
        <v>30</v>
      </c>
      <c r="J2409" s="2">
        <v>206.17</v>
      </c>
      <c r="K2409" s="2">
        <v>5</v>
      </c>
      <c r="L2409" s="2">
        <v>24.05</v>
      </c>
      <c r="M2409" s="2">
        <v>505.12</v>
      </c>
      <c r="N2409" s="2">
        <v>424.76</v>
      </c>
      <c r="O2409" s="2">
        <f t="shared" si="93"/>
        <v>56.310000000000016</v>
      </c>
      <c r="P2409" s="2" t="s">
        <v>29</v>
      </c>
      <c r="Q2409" s="2" t="str">
        <f t="shared" si="92"/>
        <v>Debit Card</v>
      </c>
      <c r="R2409" s="2" t="s">
        <v>21</v>
      </c>
      <c r="S2409" s="2" t="s">
        <v>56</v>
      </c>
      <c r="T2409" s="2" t="s">
        <v>2995</v>
      </c>
      <c r="U2409" s="2" t="s">
        <v>60</v>
      </c>
      <c r="V2409" t="str">
        <f>TEXT(tblSales[[#This Row],[Invoice Date]],"mmm")</f>
        <v>Apr</v>
      </c>
      <c r="W2409">
        <f>MONTH(tblSales[[#This Row],[Invoice Date]])</f>
        <v>4</v>
      </c>
      <c r="X2409">
        <f>YEAR(tblSales[[#This Row],[Invoice Date]])</f>
        <v>2024</v>
      </c>
      <c r="Y2409" t="str">
        <f>TEXT(tblSales[[#This Row],[Invoice Date]],"mmm-yyyy")</f>
        <v>Apr-2024</v>
      </c>
      <c r="Z2409" t="str">
        <f>_xlfn.XLOOKUP(tblSales[[#This Row],[Product_ID]],Products!$A:$A,Products!$C:$C,"Women Dresses")</f>
        <v>Kids Wear</v>
      </c>
      <c r="AA2409" t="str">
        <f>_xlfn.XLOOKUP(tblSales[[#This Row],[Product_ID]],Products!$A:$A,Products!$D:$D,"Unknown")</f>
        <v>Girls Frock</v>
      </c>
      <c r="AB2409" t="str">
        <f>_xlfn.XLOOKUP(tblSales[[#This Row],[Product_ID]],Products!$A:$A,Products!$E:$E,"Unknown")</f>
        <v>Being Human</v>
      </c>
      <c r="AC2409" t="str">
        <f>_xlfn.XLOOKUP(tblSales[[#This Row],[Store_ID]],Stores!$A:$A,Stores!$B:$B,"Unknown")</f>
        <v>TrendMart Thrissur Standard</v>
      </c>
      <c r="AD2409" t="str">
        <f>_xlfn.XLOOKUP(tblSales[[#This Row],[Store_ID]],Stores!$A:$A,Stores!$E:$E,"Unknown")</f>
        <v>South Zone 1</v>
      </c>
      <c r="AE2409" t="str">
        <f>_xlfn.XLOOKUP(tblSales[[#This Row],[Customer_ID]],Customers!$A:$A,Customers!$B:$B,"Unknown")</f>
        <v>Suresh Gupta</v>
      </c>
      <c r="AF2409" t="str">
        <f>_xlfn.XLOOKUP(tblSales[[#This Row],[Customer_ID]],Customers!$A:$A,Customers!$J:$J,"Unknown")</f>
        <v>Regular</v>
      </c>
      <c r="AG2409" t="str">
        <f>_xlfn.XLOOKUP(tblSales[[#This Row],[Employee_ID]],Employees!$A:$A,Employees!$B:$B,"Unknown")</f>
        <v>Anil Reddy</v>
      </c>
      <c r="AH2409">
        <f>IF(MONTH(tblSales[[#This Row],[Invoice Date]])&gt;=4,MONTH(tblSales[[#This Row],[Invoice Date]]),MONTH(tblSales[[#This Row],[Invoice Date]])+12)</f>
        <v>4</v>
      </c>
      <c r="AI2409" s="8">
        <f>DATE(YEAR(tblSales[[#This Row],[Invoice Date]]),MONTH(tblSales[[#This Row],[Invoice Date]]),1)</f>
        <v>45383</v>
      </c>
      <c r="AJ2409" t="str">
        <f>_xlfn.XLOOKUP(tblSales[[#This Row],[Product_ID]],Products!$A:$A,Products!$B:$B,"Unknown")</f>
        <v>Being Human Girls Frock Teal</v>
      </c>
      <c r="AK2409" s="9">
        <f>IFERROR(tblSales[[#This Row],[Profit]]/tblSales[[#This Row],[Sales Amount]],0)</f>
        <v>0.11147846056382645</v>
      </c>
      <c r="AL2409" t="str">
        <f>IF(tblSales[[#This Row],[Discount %]]&lt;=5,"0-5%",
IF(tblSales[[#This Row],[Discount %]]&lt;=10,"5-10%",
IF(tblSales[[#This Row],[Discount %]]&lt;=15,"10-15%",
IF(tblSales[[#This Row],[Discount %]]&lt;=20,"15-20%","20%+"))))</f>
        <v>20%+</v>
      </c>
    </row>
    <row r="2410" spans="1:38">
      <c r="A2410" s="2" t="s">
        <v>4398</v>
      </c>
      <c r="B2410" s="11">
        <v>45464</v>
      </c>
      <c r="C2410" s="2" t="s">
        <v>2552</v>
      </c>
      <c r="D2410" s="2" t="s">
        <v>242</v>
      </c>
      <c r="E2410" s="2" t="s">
        <v>1018</v>
      </c>
      <c r="F2410" s="2" t="s">
        <v>182</v>
      </c>
      <c r="G2410" s="2">
        <v>4</v>
      </c>
      <c r="H2410" s="2">
        <v>1512.38</v>
      </c>
      <c r="I2410" s="2">
        <v>15</v>
      </c>
      <c r="J2410" s="2">
        <v>907.43</v>
      </c>
      <c r="K2410" s="2">
        <v>12</v>
      </c>
      <c r="L2410" s="2">
        <v>617.04999999999995</v>
      </c>
      <c r="M2410" s="2">
        <v>5759.14</v>
      </c>
      <c r="N2410" s="2">
        <v>3886.6</v>
      </c>
      <c r="O2410" s="2">
        <f t="shared" si="93"/>
        <v>1255.4900000000005</v>
      </c>
      <c r="P2410" s="2" t="s">
        <v>29</v>
      </c>
      <c r="Q2410" s="2" t="str">
        <f t="shared" si="92"/>
        <v>Debit Card</v>
      </c>
      <c r="R2410" s="2" t="s">
        <v>20</v>
      </c>
      <c r="S2410" s="2" t="s">
        <v>56</v>
      </c>
      <c r="T2410" s="2" t="s">
        <v>932</v>
      </c>
      <c r="U2410" s="2" t="s">
        <v>59</v>
      </c>
      <c r="V2410" t="str">
        <f>TEXT(tblSales[[#This Row],[Invoice Date]],"mmm")</f>
        <v>Jun</v>
      </c>
      <c r="W2410">
        <f>MONTH(tblSales[[#This Row],[Invoice Date]])</f>
        <v>6</v>
      </c>
      <c r="X2410">
        <f>YEAR(tblSales[[#This Row],[Invoice Date]])</f>
        <v>2024</v>
      </c>
      <c r="Y2410" t="str">
        <f>TEXT(tblSales[[#This Row],[Invoice Date]],"mmm-yyyy")</f>
        <v>Jun-2024</v>
      </c>
      <c r="Z2410" t="str">
        <f>_xlfn.XLOOKUP(tblSales[[#This Row],[Product_ID]],Products!$A:$A,Products!$C:$C,"Women Dresses")</f>
        <v>Women Jeans</v>
      </c>
      <c r="AA2410" t="str">
        <f>_xlfn.XLOOKUP(tblSales[[#This Row],[Product_ID]],Products!$A:$A,Products!$D:$D,"Unknown")</f>
        <v>Bootcut</v>
      </c>
      <c r="AB2410" t="str">
        <f>_xlfn.XLOOKUP(tblSales[[#This Row],[Product_ID]],Products!$A:$A,Products!$E:$E,"Unknown")</f>
        <v>Missing Brand Name</v>
      </c>
      <c r="AC2410" t="str">
        <f>_xlfn.XLOOKUP(tblSales[[#This Row],[Store_ID]],Stores!$A:$A,Stores!$B:$B,"Unknown")</f>
        <v>TrendMart Tumakuru High Street</v>
      </c>
      <c r="AD2410" t="str">
        <f>_xlfn.XLOOKUP(tblSales[[#This Row],[Store_ID]],Stores!$A:$A,Stores!$E:$E,"Unknown")</f>
        <v>South Zone 2</v>
      </c>
      <c r="AE2410" t="str">
        <f>_xlfn.XLOOKUP(tblSales[[#This Row],[Customer_ID]],Customers!$A:$A,Customers!$B:$B,"Unknown")</f>
        <v>Rajesh Bhat</v>
      </c>
      <c r="AF2410" t="str">
        <f>_xlfn.XLOOKUP(tblSales[[#This Row],[Customer_ID]],Customers!$A:$A,Customers!$J:$J,"Unknown")</f>
        <v>Regular</v>
      </c>
      <c r="AG2410" t="str">
        <f>_xlfn.XLOOKUP(tblSales[[#This Row],[Employee_ID]],Employees!$A:$A,Employees!$B:$B,"Unknown")</f>
        <v>Girish Sundaram</v>
      </c>
      <c r="AH2410">
        <f>IF(MONTH(tblSales[[#This Row],[Invoice Date]])&gt;=4,MONTH(tblSales[[#This Row],[Invoice Date]]),MONTH(tblSales[[#This Row],[Invoice Date]])+12)</f>
        <v>6</v>
      </c>
      <c r="AI2410" s="8">
        <f>DATE(YEAR(tblSales[[#This Row],[Invoice Date]]),MONTH(tblSales[[#This Row],[Invoice Date]]),1)</f>
        <v>45444</v>
      </c>
      <c r="AJ2410" t="str">
        <f>_xlfn.XLOOKUP(tblSales[[#This Row],[Product_ID]],Products!$A:$A,Products!$B:$B,"Unknown")</f>
        <v>US Polo Assn Bootcut Sky Blue</v>
      </c>
      <c r="AK2410" s="9">
        <f>IFERROR(tblSales[[#This Row],[Profit]]/tblSales[[#This Row],[Sales Amount]],0)</f>
        <v>0.21799956243466914</v>
      </c>
      <c r="AL2410" t="str">
        <f>IF(tblSales[[#This Row],[Discount %]]&lt;=5,"0-5%",
IF(tblSales[[#This Row],[Discount %]]&lt;=10,"5-10%",
IF(tblSales[[#This Row],[Discount %]]&lt;=15,"10-15%",
IF(tblSales[[#This Row],[Discount %]]&lt;=20,"15-20%","20%+"))))</f>
        <v>10-15%</v>
      </c>
    </row>
    <row r="2411" spans="1:38">
      <c r="A2411" s="2" t="s">
        <v>4399</v>
      </c>
      <c r="B2411" s="11">
        <v>45610</v>
      </c>
      <c r="C2411" s="2" t="s">
        <v>2620</v>
      </c>
      <c r="D2411" s="2" t="s">
        <v>1244</v>
      </c>
      <c r="E2411" s="2" t="s">
        <v>1380</v>
      </c>
      <c r="F2411" s="2" t="s">
        <v>339</v>
      </c>
      <c r="G2411" s="2">
        <v>4</v>
      </c>
      <c r="H2411" s="2">
        <v>566.63</v>
      </c>
      <c r="I2411" s="2">
        <v>20</v>
      </c>
      <c r="J2411" s="2">
        <v>453.3</v>
      </c>
      <c r="K2411" s="2">
        <v>5</v>
      </c>
      <c r="L2411" s="2">
        <v>90.66</v>
      </c>
      <c r="M2411" s="2">
        <v>1903.88</v>
      </c>
      <c r="N2411" s="2">
        <v>1395</v>
      </c>
      <c r="O2411" s="2">
        <f t="shared" si="93"/>
        <v>418.22000000000014</v>
      </c>
      <c r="P2411" s="2" t="s">
        <v>29</v>
      </c>
      <c r="Q2411" s="2" t="str">
        <f t="shared" si="92"/>
        <v>Debit Card</v>
      </c>
      <c r="R2411" s="2" t="s">
        <v>20</v>
      </c>
      <c r="S2411" s="2" t="s">
        <v>56</v>
      </c>
      <c r="T2411" s="2" t="s">
        <v>4400</v>
      </c>
      <c r="U2411" s="2" t="s">
        <v>59</v>
      </c>
      <c r="V2411" t="str">
        <f>TEXT(tblSales[[#This Row],[Invoice Date]],"mmm")</f>
        <v>Nov</v>
      </c>
      <c r="W2411">
        <f>MONTH(tblSales[[#This Row],[Invoice Date]])</f>
        <v>11</v>
      </c>
      <c r="X2411">
        <f>YEAR(tblSales[[#This Row],[Invoice Date]])</f>
        <v>2024</v>
      </c>
      <c r="Y2411" t="str">
        <f>TEXT(tblSales[[#This Row],[Invoice Date]],"mmm-yyyy")</f>
        <v>Nov-2024</v>
      </c>
      <c r="Z2411" t="str">
        <f>_xlfn.XLOOKUP(tblSales[[#This Row],[Product_ID]],Products!$A:$A,Products!$C:$C,"Women Dresses")</f>
        <v>Men T-Shirts</v>
      </c>
      <c r="AA2411" t="str">
        <f>_xlfn.XLOOKUP(tblSales[[#This Row],[Product_ID]],Products!$A:$A,Products!$D:$D,"Unknown")</f>
        <v>Polo</v>
      </c>
      <c r="AB2411" t="str">
        <f>_xlfn.XLOOKUP(tblSales[[#This Row],[Product_ID]],Products!$A:$A,Products!$E:$E,"Unknown")</f>
        <v>Metro Shoes</v>
      </c>
      <c r="AC2411" t="str">
        <f>_xlfn.XLOOKUP(tblSales[[#This Row],[Store_ID]],Stores!$A:$A,Stores!$B:$B,"Unknown")</f>
        <v>TrendMart Alappuzha Mall Kiosk</v>
      </c>
      <c r="AD2411" t="str">
        <f>_xlfn.XLOOKUP(tblSales[[#This Row],[Store_ID]],Stores!$A:$A,Stores!$E:$E,"Unknown")</f>
        <v>South Zone 1</v>
      </c>
      <c r="AE2411" t="str">
        <f>_xlfn.XLOOKUP(tblSales[[#This Row],[Customer_ID]],Customers!$A:$A,Customers!$B:$B,"Unknown")</f>
        <v>Rohit Gupta</v>
      </c>
      <c r="AF2411" t="str">
        <f>_xlfn.XLOOKUP(tblSales[[#This Row],[Customer_ID]],Customers!$A:$A,Customers!$J:$J,"Unknown")</f>
        <v>Regular</v>
      </c>
      <c r="AG2411" t="str">
        <f>_xlfn.XLOOKUP(tblSales[[#This Row],[Employee_ID]],Employees!$A:$A,Employees!$B:$B,"Unknown")</f>
        <v>Priya Balasubramaniam</v>
      </c>
      <c r="AH2411">
        <f>IF(MONTH(tblSales[[#This Row],[Invoice Date]])&gt;=4,MONTH(tblSales[[#This Row],[Invoice Date]]),MONTH(tblSales[[#This Row],[Invoice Date]])+12)</f>
        <v>11</v>
      </c>
      <c r="AI2411" s="8">
        <f>DATE(YEAR(tblSales[[#This Row],[Invoice Date]]),MONTH(tblSales[[#This Row],[Invoice Date]]),1)</f>
        <v>45597</v>
      </c>
      <c r="AJ2411" t="str">
        <f>_xlfn.XLOOKUP(tblSales[[#This Row],[Product_ID]],Products!$A:$A,Products!$B:$B,"Unknown")</f>
        <v>Metro Shoes Polo Purple</v>
      </c>
      <c r="AK2411" s="9">
        <f>IFERROR(tblSales[[#This Row],[Profit]]/tblSales[[#This Row],[Sales Amount]],0)</f>
        <v>0.21966720591633931</v>
      </c>
      <c r="AL2411" t="str">
        <f>IF(tblSales[[#This Row],[Discount %]]&lt;=5,"0-5%",
IF(tblSales[[#This Row],[Discount %]]&lt;=10,"5-10%",
IF(tblSales[[#This Row],[Discount %]]&lt;=15,"10-15%",
IF(tblSales[[#This Row],[Discount %]]&lt;=20,"15-20%","20%+"))))</f>
        <v>15-20%</v>
      </c>
    </row>
    <row r="2412" spans="1:38">
      <c r="A2412" s="2" t="s">
        <v>4401</v>
      </c>
      <c r="B2412" s="11">
        <v>45718</v>
      </c>
      <c r="C2412" s="2" t="s">
        <v>1165</v>
      </c>
      <c r="D2412" s="2" t="s">
        <v>1023</v>
      </c>
      <c r="E2412" s="2" t="s">
        <v>232</v>
      </c>
      <c r="F2412" s="2" t="s">
        <v>475</v>
      </c>
      <c r="G2412" s="2">
        <v>3</v>
      </c>
      <c r="H2412" s="2">
        <v>3347.41</v>
      </c>
      <c r="I2412" s="2">
        <v>0</v>
      </c>
      <c r="J2412" s="2">
        <v>0</v>
      </c>
      <c r="K2412" s="2">
        <v>12</v>
      </c>
      <c r="L2412" s="2">
        <v>1205.07</v>
      </c>
      <c r="M2412" s="2">
        <v>11247.3</v>
      </c>
      <c r="N2412" s="2">
        <v>7021.38</v>
      </c>
      <c r="O2412" s="2">
        <f t="shared" si="93"/>
        <v>3020.8499999999995</v>
      </c>
      <c r="P2412" s="2" t="s">
        <v>29</v>
      </c>
      <c r="Q2412" s="2" t="str">
        <f t="shared" si="92"/>
        <v>Debit Card</v>
      </c>
      <c r="R2412" s="2" t="s">
        <v>21</v>
      </c>
      <c r="S2412" s="2" t="s">
        <v>56</v>
      </c>
      <c r="T2412" s="2" t="s">
        <v>1821</v>
      </c>
      <c r="U2412" s="2" t="s">
        <v>60</v>
      </c>
      <c r="V2412" t="str">
        <f>TEXT(tblSales[[#This Row],[Invoice Date]],"mmm")</f>
        <v>Mar</v>
      </c>
      <c r="W2412">
        <f>MONTH(tblSales[[#This Row],[Invoice Date]])</f>
        <v>3</v>
      </c>
      <c r="X2412">
        <f>YEAR(tblSales[[#This Row],[Invoice Date]])</f>
        <v>2025</v>
      </c>
      <c r="Y2412" t="str">
        <f>TEXT(tblSales[[#This Row],[Invoice Date]],"mmm-yyyy")</f>
        <v>Mar-2025</v>
      </c>
      <c r="Z2412" t="str">
        <f>_xlfn.XLOOKUP(tblSales[[#This Row],[Product_ID]],Products!$A:$A,Products!$C:$C,"Women Dresses")</f>
        <v>Women Sarees</v>
      </c>
      <c r="AA2412" t="str">
        <f>_xlfn.XLOOKUP(tblSales[[#This Row],[Product_ID]],Products!$A:$A,Products!$D:$D,"Unknown")</f>
        <v>Cotton Saree</v>
      </c>
      <c r="AB2412" t="str">
        <f>_xlfn.XLOOKUP(tblSales[[#This Row],[Product_ID]],Products!$A:$A,Products!$E:$E,"Unknown")</f>
        <v>W for Woman</v>
      </c>
      <c r="AC2412" t="str">
        <f>_xlfn.XLOOKUP(tblSales[[#This Row],[Store_ID]],Stores!$A:$A,Stores!$B:$B,"Unknown")</f>
        <v>TrendMart Khammam Standard</v>
      </c>
      <c r="AD2412" t="str">
        <f>_xlfn.XLOOKUP(tblSales[[#This Row],[Store_ID]],Stores!$A:$A,Stores!$E:$E,"Unknown")</f>
        <v>South Zone 2</v>
      </c>
      <c r="AE2412" t="str">
        <f>_xlfn.XLOOKUP(tblSales[[#This Row],[Customer_ID]],Customers!$A:$A,Customers!$B:$B,"Unknown")</f>
        <v>Kannan Yadav</v>
      </c>
      <c r="AF2412" t="str">
        <f>_xlfn.XLOOKUP(tblSales[[#This Row],[Customer_ID]],Customers!$A:$A,Customers!$J:$J,"Unknown")</f>
        <v>Silver</v>
      </c>
      <c r="AG2412" t="str">
        <f>_xlfn.XLOOKUP(tblSales[[#This Row],[Employee_ID]],Employees!$A:$A,Employees!$B:$B,"Unknown")</f>
        <v>Arjun Krishnan</v>
      </c>
      <c r="AH2412">
        <f>IF(MONTH(tblSales[[#This Row],[Invoice Date]])&gt;=4,MONTH(tblSales[[#This Row],[Invoice Date]]),MONTH(tblSales[[#This Row],[Invoice Date]])+12)</f>
        <v>15</v>
      </c>
      <c r="AI2412" s="8">
        <f>DATE(YEAR(tblSales[[#This Row],[Invoice Date]]),MONTH(tblSales[[#This Row],[Invoice Date]]),1)</f>
        <v>45717</v>
      </c>
      <c r="AJ2412" t="str">
        <f>_xlfn.XLOOKUP(tblSales[[#This Row],[Product_ID]],Products!$A:$A,Products!$B:$B,"Unknown")</f>
        <v>W for Woman Cotton Saree Wine</v>
      </c>
      <c r="AK2412" s="9">
        <f>IFERROR(tblSales[[#This Row],[Profit]]/tblSales[[#This Row],[Sales Amount]],0)</f>
        <v>0.2685844602704649</v>
      </c>
      <c r="AL2412" t="str">
        <f>IF(tblSales[[#This Row],[Discount %]]&lt;=5,"0-5%",
IF(tblSales[[#This Row],[Discount %]]&lt;=10,"5-10%",
IF(tblSales[[#This Row],[Discount %]]&lt;=15,"10-15%",
IF(tblSales[[#This Row],[Discount %]]&lt;=20,"15-20%","20%+"))))</f>
        <v>0-5%</v>
      </c>
    </row>
    <row r="2413" spans="1:38">
      <c r="A2413" s="2" t="s">
        <v>4402</v>
      </c>
      <c r="B2413" s="11">
        <v>45660</v>
      </c>
      <c r="C2413" s="2" t="s">
        <v>1915</v>
      </c>
      <c r="D2413" s="2" t="s">
        <v>303</v>
      </c>
      <c r="E2413" s="2" t="s">
        <v>1354</v>
      </c>
      <c r="F2413" s="2" t="s">
        <v>2431</v>
      </c>
      <c r="G2413" s="2">
        <v>1</v>
      </c>
      <c r="H2413" s="2">
        <v>1232.55</v>
      </c>
      <c r="I2413" s="2">
        <v>20</v>
      </c>
      <c r="J2413" s="2">
        <v>246.51</v>
      </c>
      <c r="K2413" s="2">
        <v>12</v>
      </c>
      <c r="L2413" s="2">
        <v>118.32</v>
      </c>
      <c r="M2413" s="2">
        <v>1104.3599999999999</v>
      </c>
      <c r="N2413" s="2">
        <v>887.02</v>
      </c>
      <c r="O2413" s="2">
        <f t="shared" si="93"/>
        <v>99.019999999999925</v>
      </c>
      <c r="P2413" s="2" t="s">
        <v>27</v>
      </c>
      <c r="Q2413" s="2" t="str">
        <f t="shared" si="92"/>
        <v>Cash</v>
      </c>
      <c r="R2413" s="2" t="s">
        <v>20</v>
      </c>
      <c r="S2413" s="2" t="s">
        <v>56</v>
      </c>
      <c r="T2413" s="2" t="s">
        <v>2256</v>
      </c>
      <c r="U2413" s="2" t="s">
        <v>59</v>
      </c>
      <c r="V2413" t="str">
        <f>TEXT(tblSales[[#This Row],[Invoice Date]],"mmm")</f>
        <v>Jan</v>
      </c>
      <c r="W2413">
        <f>MONTH(tblSales[[#This Row],[Invoice Date]])</f>
        <v>1</v>
      </c>
      <c r="X2413">
        <f>YEAR(tblSales[[#This Row],[Invoice Date]])</f>
        <v>2025</v>
      </c>
      <c r="Y2413" t="str">
        <f>TEXT(tblSales[[#This Row],[Invoice Date]],"mmm-yyyy")</f>
        <v>Jan-2025</v>
      </c>
      <c r="Z2413" t="str">
        <f>_xlfn.XLOOKUP(tblSales[[#This Row],[Product_ID]],Products!$A:$A,Products!$C:$C,"Women Dresses")</f>
        <v>Men Trousers</v>
      </c>
      <c r="AA2413" t="str">
        <f>_xlfn.XLOOKUP(tblSales[[#This Row],[Product_ID]],Products!$A:$A,Products!$D:$D,"Unknown")</f>
        <v>Chinos</v>
      </c>
      <c r="AB2413" t="str">
        <f>_xlfn.XLOOKUP(tblSales[[#This Row],[Product_ID]],Products!$A:$A,Products!$E:$E,"Unknown")</f>
        <v>Pepe Jeans</v>
      </c>
      <c r="AC2413" t="str">
        <f>_xlfn.XLOOKUP(tblSales[[#This Row],[Store_ID]],Stores!$A:$A,Stores!$B:$B,"Unknown")</f>
        <v>TrendMart Bengaluru Flagship</v>
      </c>
      <c r="AD2413" t="str">
        <f>_xlfn.XLOOKUP(tblSales[[#This Row],[Store_ID]],Stores!$A:$A,Stores!$E:$E,"Unknown")</f>
        <v>South Zone 2</v>
      </c>
      <c r="AE2413" t="str">
        <f>_xlfn.XLOOKUP(tblSales[[#This Row],[Customer_ID]],Customers!$A:$A,Customers!$B:$B,"Unknown")</f>
        <v>Anitha Bhat</v>
      </c>
      <c r="AF2413" t="str">
        <f>_xlfn.XLOOKUP(tblSales[[#This Row],[Customer_ID]],Customers!$A:$A,Customers!$J:$J,"Unknown")</f>
        <v>Silver</v>
      </c>
      <c r="AG2413" t="str">
        <f>_xlfn.XLOOKUP(tblSales[[#This Row],[Employee_ID]],Employees!$A:$A,Employees!$B:$B,"Unknown")</f>
        <v>Unknown</v>
      </c>
      <c r="AH2413">
        <f>IF(MONTH(tblSales[[#This Row],[Invoice Date]])&gt;=4,MONTH(tblSales[[#This Row],[Invoice Date]]),MONTH(tblSales[[#This Row],[Invoice Date]])+12)</f>
        <v>13</v>
      </c>
      <c r="AI2413" s="8">
        <f>DATE(YEAR(tblSales[[#This Row],[Invoice Date]]),MONTH(tblSales[[#This Row],[Invoice Date]]),1)</f>
        <v>45658</v>
      </c>
      <c r="AJ2413" t="str">
        <f>_xlfn.XLOOKUP(tblSales[[#This Row],[Product_ID]],Products!$A:$A,Products!$B:$B,"Unknown")</f>
        <v>Pepe Jeans Chinos Pink</v>
      </c>
      <c r="AK2413" s="9">
        <f>IFERROR(tblSales[[#This Row],[Profit]]/tblSales[[#This Row],[Sales Amount]],0)</f>
        <v>8.9662791118838001E-2</v>
      </c>
      <c r="AL2413" t="str">
        <f>IF(tblSales[[#This Row],[Discount %]]&lt;=5,"0-5%",
IF(tblSales[[#This Row],[Discount %]]&lt;=10,"5-10%",
IF(tblSales[[#This Row],[Discount %]]&lt;=15,"10-15%",
IF(tblSales[[#This Row],[Discount %]]&lt;=20,"15-20%","20%+"))))</f>
        <v>15-20%</v>
      </c>
    </row>
    <row r="2414" spans="1:38">
      <c r="A2414" s="2" t="s">
        <v>4403</v>
      </c>
      <c r="B2414" s="11">
        <v>45448</v>
      </c>
      <c r="C2414" s="2" t="s">
        <v>3054</v>
      </c>
      <c r="D2414" s="2" t="s">
        <v>248</v>
      </c>
      <c r="E2414" s="2" t="s">
        <v>1122</v>
      </c>
      <c r="F2414" s="2" t="s">
        <v>377</v>
      </c>
      <c r="G2414" s="2">
        <v>2</v>
      </c>
      <c r="H2414" s="2">
        <v>1097.29</v>
      </c>
      <c r="I2414" s="2">
        <v>30</v>
      </c>
      <c r="J2414" s="2">
        <v>658.37</v>
      </c>
      <c r="K2414" s="2">
        <v>12</v>
      </c>
      <c r="L2414" s="2">
        <v>184.35</v>
      </c>
      <c r="M2414" s="2">
        <v>1720.56</v>
      </c>
      <c r="N2414" s="2">
        <v>1510.12</v>
      </c>
      <c r="O2414" s="2">
        <f t="shared" si="93"/>
        <v>26.09000000000006</v>
      </c>
      <c r="P2414" s="2" t="s">
        <v>32</v>
      </c>
      <c r="Q2414" s="2" t="str">
        <f t="shared" si="92"/>
        <v>UPI</v>
      </c>
      <c r="R2414" s="2" t="s">
        <v>20</v>
      </c>
      <c r="S2414" s="2" t="s">
        <v>56</v>
      </c>
      <c r="T2414" s="2" t="s">
        <v>1454</v>
      </c>
      <c r="U2414" s="2" t="s">
        <v>59</v>
      </c>
      <c r="V2414" t="str">
        <f>TEXT(tblSales[[#This Row],[Invoice Date]],"mmm")</f>
        <v>Jun</v>
      </c>
      <c r="W2414">
        <f>MONTH(tblSales[[#This Row],[Invoice Date]])</f>
        <v>6</v>
      </c>
      <c r="X2414">
        <f>YEAR(tblSales[[#This Row],[Invoice Date]])</f>
        <v>2024</v>
      </c>
      <c r="Y2414" t="str">
        <f>TEXT(tblSales[[#This Row],[Invoice Date]],"mmm-yyyy")</f>
        <v>Jun-2024</v>
      </c>
      <c r="Z2414" t="str">
        <f>_xlfn.XLOOKUP(tblSales[[#This Row],[Product_ID]],Products!$A:$A,Products!$C:$C,"Women Dresses")</f>
        <v>Winter Wear</v>
      </c>
      <c r="AA2414" t="str">
        <f>_xlfn.XLOOKUP(tblSales[[#This Row],[Product_ID]],Products!$A:$A,Products!$D:$D,"Unknown")</f>
        <v>Jacket</v>
      </c>
      <c r="AB2414" t="str">
        <f>_xlfn.XLOOKUP(tblSales[[#This Row],[Product_ID]],Products!$A:$A,Products!$E:$E,"Unknown")</f>
        <v>Fastrack</v>
      </c>
      <c r="AC2414" t="str">
        <f>_xlfn.XLOOKUP(tblSales[[#This Row],[Store_ID]],Stores!$A:$A,Stores!$B:$B,"Unknown")</f>
        <v>TrendMart Chennai Standard</v>
      </c>
      <c r="AD2414" t="str">
        <f>_xlfn.XLOOKUP(tblSales[[#This Row],[Store_ID]],Stores!$A:$A,Stores!$E:$E,"Unknown")</f>
        <v>South Zone 1</v>
      </c>
      <c r="AE2414" t="str">
        <f>_xlfn.XLOOKUP(tblSales[[#This Row],[Customer_ID]],Customers!$A:$A,Customers!$B:$B,"Unknown")</f>
        <v>Dhruv Yadav</v>
      </c>
      <c r="AF2414" t="str">
        <f>_xlfn.XLOOKUP(tblSales[[#This Row],[Customer_ID]],Customers!$A:$A,Customers!$J:$J,"Unknown")</f>
        <v>Silver</v>
      </c>
      <c r="AG2414" t="str">
        <f>_xlfn.XLOOKUP(tblSales[[#This Row],[Employee_ID]],Employees!$A:$A,Employees!$B:$B,"Unknown")</f>
        <v>Sunita Ramachandran</v>
      </c>
      <c r="AH2414">
        <f>IF(MONTH(tblSales[[#This Row],[Invoice Date]])&gt;=4,MONTH(tblSales[[#This Row],[Invoice Date]]),MONTH(tblSales[[#This Row],[Invoice Date]])+12)</f>
        <v>6</v>
      </c>
      <c r="AI2414" s="8">
        <f>DATE(YEAR(tblSales[[#This Row],[Invoice Date]]),MONTH(tblSales[[#This Row],[Invoice Date]]),1)</f>
        <v>45444</v>
      </c>
      <c r="AJ2414" t="str">
        <f>_xlfn.XLOOKUP(tblSales[[#This Row],[Product_ID]],Products!$A:$A,Products!$B:$B,"Unknown")</f>
        <v>Fastrack Jacket Orange</v>
      </c>
      <c r="AK2414" s="9">
        <f>IFERROR(tblSales[[#This Row],[Profit]]/tblSales[[#This Row],[Sales Amount]],0)</f>
        <v>1.5163667643092982E-2</v>
      </c>
      <c r="AL2414" t="str">
        <f>IF(tblSales[[#This Row],[Discount %]]&lt;=5,"0-5%",
IF(tblSales[[#This Row],[Discount %]]&lt;=10,"5-10%",
IF(tblSales[[#This Row],[Discount %]]&lt;=15,"10-15%",
IF(tblSales[[#This Row],[Discount %]]&lt;=20,"15-20%","20%+"))))</f>
        <v>20%+</v>
      </c>
    </row>
    <row r="2415" spans="1:38">
      <c r="A2415" s="2" t="s">
        <v>4404</v>
      </c>
      <c r="B2415" s="11">
        <v>45446</v>
      </c>
      <c r="C2415" s="2" t="s">
        <v>4010</v>
      </c>
      <c r="D2415" s="2" t="s">
        <v>881</v>
      </c>
      <c r="E2415" s="2" t="s">
        <v>103</v>
      </c>
      <c r="F2415" s="2" t="s">
        <v>92</v>
      </c>
      <c r="G2415" s="2">
        <v>2</v>
      </c>
      <c r="H2415" s="2">
        <v>1481.08</v>
      </c>
      <c r="I2415" s="2">
        <v>15</v>
      </c>
      <c r="J2415" s="2">
        <v>444.32</v>
      </c>
      <c r="K2415" s="2">
        <v>12</v>
      </c>
      <c r="L2415" s="2">
        <v>302.14</v>
      </c>
      <c r="M2415" s="2">
        <v>2819.98</v>
      </c>
      <c r="N2415" s="2">
        <v>2041.8</v>
      </c>
      <c r="O2415" s="2">
        <f t="shared" si="93"/>
        <v>476.04000000000008</v>
      </c>
      <c r="P2415" s="2" t="s">
        <v>29</v>
      </c>
      <c r="Q2415" s="2" t="str">
        <f t="shared" si="92"/>
        <v>Debit Card</v>
      </c>
      <c r="R2415" s="2" t="s">
        <v>20</v>
      </c>
      <c r="S2415" s="2" t="s">
        <v>56</v>
      </c>
      <c r="T2415" s="2" t="s">
        <v>476</v>
      </c>
      <c r="U2415" s="2" t="s">
        <v>59</v>
      </c>
      <c r="V2415" t="str">
        <f>TEXT(tblSales[[#This Row],[Invoice Date]],"mmm")</f>
        <v>Jun</v>
      </c>
      <c r="W2415">
        <f>MONTH(tblSales[[#This Row],[Invoice Date]])</f>
        <v>6</v>
      </c>
      <c r="X2415">
        <f>YEAR(tblSales[[#This Row],[Invoice Date]])</f>
        <v>2024</v>
      </c>
      <c r="Y2415" t="str">
        <f>TEXT(tblSales[[#This Row],[Invoice Date]],"mmm-yyyy")</f>
        <v>Jun-2024</v>
      </c>
      <c r="Z2415" t="str">
        <f>_xlfn.XLOOKUP(tblSales[[#This Row],[Product_ID]],Products!$A:$A,Products!$C:$C,"Women Dresses")</f>
        <v>Women Sarees</v>
      </c>
      <c r="AA2415" t="str">
        <f>_xlfn.XLOOKUP(tblSales[[#This Row],[Product_ID]],Products!$A:$A,Products!$D:$D,"Unknown")</f>
        <v>Georgette Saree</v>
      </c>
      <c r="AB2415" t="str">
        <f>_xlfn.XLOOKUP(tblSales[[#This Row],[Product_ID]],Products!$A:$A,Products!$E:$E,"Unknown")</f>
        <v>Jack &amp; Jones</v>
      </c>
      <c r="AC2415" t="str">
        <f>_xlfn.XLOOKUP(tblSales[[#This Row],[Store_ID]],Stores!$A:$A,Stores!$B:$B,"Unknown")</f>
        <v>TrendMart Tirupati Standard</v>
      </c>
      <c r="AD2415" t="str">
        <f>_xlfn.XLOOKUP(tblSales[[#This Row],[Store_ID]],Stores!$A:$A,Stores!$E:$E,"Unknown")</f>
        <v>South Zone 3</v>
      </c>
      <c r="AE2415" t="str">
        <f>_xlfn.XLOOKUP(tblSales[[#This Row],[Customer_ID]],Customers!$A:$A,Customers!$B:$B,"Unknown")</f>
        <v>Kavitha Pillai</v>
      </c>
      <c r="AF2415" t="str">
        <f>_xlfn.XLOOKUP(tblSales[[#This Row],[Customer_ID]],Customers!$A:$A,Customers!$J:$J,"Unknown")</f>
        <v>Silver</v>
      </c>
      <c r="AG2415" t="str">
        <f>_xlfn.XLOOKUP(tblSales[[#This Row],[Employee_ID]],Employees!$A:$A,Employees!$B:$B,"Unknown")</f>
        <v>Manoj Ramachandran</v>
      </c>
      <c r="AH2415">
        <f>IF(MONTH(tblSales[[#This Row],[Invoice Date]])&gt;=4,MONTH(tblSales[[#This Row],[Invoice Date]]),MONTH(tblSales[[#This Row],[Invoice Date]])+12)</f>
        <v>6</v>
      </c>
      <c r="AI2415" s="8">
        <f>DATE(YEAR(tblSales[[#This Row],[Invoice Date]]),MONTH(tblSales[[#This Row],[Invoice Date]]),1)</f>
        <v>45444</v>
      </c>
      <c r="AJ2415" t="str">
        <f>_xlfn.XLOOKUP(tblSales[[#This Row],[Product_ID]],Products!$A:$A,Products!$B:$B,"Unknown")</f>
        <v>Jack &amp; Jones Georgette Saree Sky Blue</v>
      </c>
      <c r="AK2415" s="9">
        <f>IFERROR(tblSales[[#This Row],[Profit]]/tblSales[[#This Row],[Sales Amount]],0)</f>
        <v>0.16880970787026861</v>
      </c>
      <c r="AL2415" t="str">
        <f>IF(tblSales[[#This Row],[Discount %]]&lt;=5,"0-5%",
IF(tblSales[[#This Row],[Discount %]]&lt;=10,"5-10%",
IF(tblSales[[#This Row],[Discount %]]&lt;=15,"10-15%",
IF(tblSales[[#This Row],[Discount %]]&lt;=20,"15-20%","20%+"))))</f>
        <v>10-15%</v>
      </c>
    </row>
    <row r="2416" spans="1:38">
      <c r="A2416" s="2" t="s">
        <v>4405</v>
      </c>
      <c r="B2416" s="11">
        <v>45589</v>
      </c>
      <c r="C2416" s="2" t="s">
        <v>1721</v>
      </c>
      <c r="D2416" s="2" t="s">
        <v>1735</v>
      </c>
      <c r="E2416" s="2" t="s">
        <v>859</v>
      </c>
      <c r="F2416" s="2" t="s">
        <v>458</v>
      </c>
      <c r="G2416" s="2">
        <v>3</v>
      </c>
      <c r="H2416" s="2">
        <v>1177.06</v>
      </c>
      <c r="I2416" s="2">
        <v>15</v>
      </c>
      <c r="J2416" s="2">
        <v>529.67999999999995</v>
      </c>
      <c r="K2416" s="2">
        <v>3</v>
      </c>
      <c r="L2416" s="2">
        <v>90.05</v>
      </c>
      <c r="M2416" s="2">
        <v>3091.55</v>
      </c>
      <c r="N2416" s="2">
        <v>2731.38</v>
      </c>
      <c r="O2416" s="2">
        <f t="shared" si="93"/>
        <v>270.12000000000006</v>
      </c>
      <c r="P2416" s="2" t="s">
        <v>27</v>
      </c>
      <c r="Q2416" s="2" t="str">
        <f t="shared" si="92"/>
        <v>Cash</v>
      </c>
      <c r="R2416" s="2" t="s">
        <v>20</v>
      </c>
      <c r="S2416" s="2" t="s">
        <v>56</v>
      </c>
      <c r="T2416" s="2" t="s">
        <v>977</v>
      </c>
      <c r="U2416" s="2" t="s">
        <v>59</v>
      </c>
      <c r="V2416" t="str">
        <f>TEXT(tblSales[[#This Row],[Invoice Date]],"mmm")</f>
        <v>Oct</v>
      </c>
      <c r="W2416">
        <f>MONTH(tblSales[[#This Row],[Invoice Date]])</f>
        <v>10</v>
      </c>
      <c r="X2416">
        <f>YEAR(tblSales[[#This Row],[Invoice Date]])</f>
        <v>2024</v>
      </c>
      <c r="Y2416" t="str">
        <f>TEXT(tblSales[[#This Row],[Invoice Date]],"mmm-yyyy")</f>
        <v>Oct-2024</v>
      </c>
      <c r="Z2416" t="str">
        <f>_xlfn.XLOOKUP(tblSales[[#This Row],[Product_ID]],Products!$A:$A,Products!$C:$C,"Women Dresses")</f>
        <v>Jewellery</v>
      </c>
      <c r="AA2416" t="str">
        <f>_xlfn.XLOOKUP(tblSales[[#This Row],[Product_ID]],Products!$A:$A,Products!$D:$D,"Unknown")</f>
        <v>Necklace</v>
      </c>
      <c r="AB2416" t="str">
        <f>_xlfn.XLOOKUP(tblSales[[#This Row],[Product_ID]],Products!$A:$A,Products!$E:$E,"Unknown")</f>
        <v>Flying Machine</v>
      </c>
      <c r="AC2416" t="str">
        <f>_xlfn.XLOOKUP(tblSales[[#This Row],[Store_ID]],Stores!$A:$A,Stores!$B:$B,"Unknown")</f>
        <v>TrendMart Karimnagar Standard</v>
      </c>
      <c r="AD2416" t="str">
        <f>_xlfn.XLOOKUP(tblSales[[#This Row],[Store_ID]],Stores!$A:$A,Stores!$E:$E,"Unknown")</f>
        <v>South Zone 2</v>
      </c>
      <c r="AE2416" t="str">
        <f>_xlfn.XLOOKUP(tblSales[[#This Row],[Customer_ID]],Customers!$A:$A,Customers!$B:$B,"Unknown")</f>
        <v>Hari Bhat</v>
      </c>
      <c r="AF2416" t="str">
        <f>_xlfn.XLOOKUP(tblSales[[#This Row],[Customer_ID]],Customers!$A:$A,Customers!$J:$J,"Unknown")</f>
        <v>Gold</v>
      </c>
      <c r="AG2416" t="str">
        <f>_xlfn.XLOOKUP(tblSales[[#This Row],[Employee_ID]],Employees!$A:$A,Employees!$B:$B,"Unknown")</f>
        <v>Anil Reddy</v>
      </c>
      <c r="AH2416">
        <f>IF(MONTH(tblSales[[#This Row],[Invoice Date]])&gt;=4,MONTH(tblSales[[#This Row],[Invoice Date]]),MONTH(tblSales[[#This Row],[Invoice Date]])+12)</f>
        <v>10</v>
      </c>
      <c r="AI2416" s="8">
        <f>DATE(YEAR(tblSales[[#This Row],[Invoice Date]]),MONTH(tblSales[[#This Row],[Invoice Date]]),1)</f>
        <v>45566</v>
      </c>
      <c r="AJ2416" t="str">
        <f>_xlfn.XLOOKUP(tblSales[[#This Row],[Product_ID]],Products!$A:$A,Products!$B:$B,"Unknown")</f>
        <v>Flying Machine Necklace Sky Blue</v>
      </c>
      <c r="AK2416" s="9">
        <f>IFERROR(tblSales[[#This Row],[Profit]]/tblSales[[#This Row],[Sales Amount]],0)</f>
        <v>8.7373647523087142E-2</v>
      </c>
      <c r="AL2416" t="str">
        <f>IF(tblSales[[#This Row],[Discount %]]&lt;=5,"0-5%",
IF(tblSales[[#This Row],[Discount %]]&lt;=10,"5-10%",
IF(tblSales[[#This Row],[Discount %]]&lt;=15,"10-15%",
IF(tblSales[[#This Row],[Discount %]]&lt;=20,"15-20%","20%+"))))</f>
        <v>10-15%</v>
      </c>
    </row>
    <row r="2417" spans="1:38">
      <c r="A2417" s="2" t="s">
        <v>4406</v>
      </c>
      <c r="B2417" s="11">
        <v>45744</v>
      </c>
      <c r="C2417" s="2" t="s">
        <v>1238</v>
      </c>
      <c r="D2417" s="2" t="s">
        <v>114</v>
      </c>
      <c r="E2417" s="2" t="s">
        <v>796</v>
      </c>
      <c r="F2417" s="2" t="s">
        <v>475</v>
      </c>
      <c r="G2417" s="2">
        <v>1</v>
      </c>
      <c r="H2417" s="2">
        <v>827.15</v>
      </c>
      <c r="I2417" s="2">
        <v>20</v>
      </c>
      <c r="J2417" s="2">
        <v>165.43</v>
      </c>
      <c r="K2417" s="2">
        <v>5</v>
      </c>
      <c r="L2417" s="2">
        <v>33.090000000000003</v>
      </c>
      <c r="M2417" s="2">
        <v>694.81</v>
      </c>
      <c r="N2417" s="2">
        <v>539.76</v>
      </c>
      <c r="O2417" s="2">
        <f t="shared" si="93"/>
        <v>121.95999999999995</v>
      </c>
      <c r="P2417" s="2" t="s">
        <v>32</v>
      </c>
      <c r="Q2417" s="2" t="str">
        <f t="shared" si="92"/>
        <v>UPI</v>
      </c>
      <c r="R2417" s="2" t="s">
        <v>20</v>
      </c>
      <c r="S2417" s="2" t="s">
        <v>56</v>
      </c>
      <c r="T2417" s="2" t="s">
        <v>575</v>
      </c>
      <c r="U2417" s="2" t="s">
        <v>59</v>
      </c>
      <c r="V2417" t="str">
        <f>TEXT(tblSales[[#This Row],[Invoice Date]],"mmm")</f>
        <v>Mar</v>
      </c>
      <c r="W2417">
        <f>MONTH(tblSales[[#This Row],[Invoice Date]])</f>
        <v>3</v>
      </c>
      <c r="X2417">
        <f>YEAR(tblSales[[#This Row],[Invoice Date]])</f>
        <v>2025</v>
      </c>
      <c r="Y2417" t="str">
        <f>TEXT(tblSales[[#This Row],[Invoice Date]],"mmm-yyyy")</f>
        <v>Mar-2025</v>
      </c>
      <c r="Z2417" t="str">
        <f>_xlfn.XLOOKUP(tblSales[[#This Row],[Product_ID]],Products!$A:$A,Products!$C:$C,"Women Dresses")</f>
        <v>Women Kurtis</v>
      </c>
      <c r="AA2417" t="str">
        <f>_xlfn.XLOOKUP(tblSales[[#This Row],[Product_ID]],Products!$A:$A,Products!$D:$D,"Unknown")</f>
        <v>Printed Kurti</v>
      </c>
      <c r="AB2417" t="str">
        <f>_xlfn.XLOOKUP(tblSales[[#This Row],[Product_ID]],Products!$A:$A,Products!$E:$E,"Unknown")</f>
        <v>Reebok</v>
      </c>
      <c r="AC2417" t="str">
        <f>_xlfn.XLOOKUP(tblSales[[#This Row],[Store_ID]],Stores!$A:$A,Stores!$B:$B,"Unknown")</f>
        <v>TrendMart Shivamogga Standard</v>
      </c>
      <c r="AD2417" t="str">
        <f>_xlfn.XLOOKUP(tblSales[[#This Row],[Store_ID]],Stores!$A:$A,Stores!$E:$E,"Unknown")</f>
        <v>South Zone 2</v>
      </c>
      <c r="AE2417" t="str">
        <f>_xlfn.XLOOKUP(tblSales[[#This Row],[Customer_ID]],Customers!$A:$A,Customers!$B:$B,"Unknown")</f>
        <v>Suresh Shetty</v>
      </c>
      <c r="AF2417" t="str">
        <f>_xlfn.XLOOKUP(tblSales[[#This Row],[Customer_ID]],Customers!$A:$A,Customers!$J:$J,"Unknown")</f>
        <v>Regular</v>
      </c>
      <c r="AG2417" t="str">
        <f>_xlfn.XLOOKUP(tblSales[[#This Row],[Employee_ID]],Employees!$A:$A,Employees!$B:$B,"Unknown")</f>
        <v>Arjun Krishnan</v>
      </c>
      <c r="AH2417">
        <f>IF(MONTH(tblSales[[#This Row],[Invoice Date]])&gt;=4,MONTH(tblSales[[#This Row],[Invoice Date]]),MONTH(tblSales[[#This Row],[Invoice Date]])+12)</f>
        <v>15</v>
      </c>
      <c r="AI2417" s="8">
        <f>DATE(YEAR(tblSales[[#This Row],[Invoice Date]]),MONTH(tblSales[[#This Row],[Invoice Date]]),1)</f>
        <v>45717</v>
      </c>
      <c r="AJ2417" t="str">
        <f>_xlfn.XLOOKUP(tblSales[[#This Row],[Product_ID]],Products!$A:$A,Products!$B:$B,"Unknown")</f>
        <v>Reebok Printed Kurti Wine</v>
      </c>
      <c r="AK2417" s="9">
        <f>IFERROR(tblSales[[#This Row],[Profit]]/tblSales[[#This Row],[Sales Amount]],0)</f>
        <v>0.1755300010074696</v>
      </c>
      <c r="AL2417" t="str">
        <f>IF(tblSales[[#This Row],[Discount %]]&lt;=5,"0-5%",
IF(tblSales[[#This Row],[Discount %]]&lt;=10,"5-10%",
IF(tblSales[[#This Row],[Discount %]]&lt;=15,"10-15%",
IF(tblSales[[#This Row],[Discount %]]&lt;=20,"15-20%","20%+"))))</f>
        <v>15-20%</v>
      </c>
    </row>
    <row r="2418" spans="1:38">
      <c r="A2418" s="12" t="s">
        <v>4407</v>
      </c>
      <c r="B2418" s="13">
        <v>45494</v>
      </c>
      <c r="C2418" s="12" t="s">
        <v>1465</v>
      </c>
      <c r="D2418" s="12" t="s">
        <v>837</v>
      </c>
      <c r="E2418" s="12" t="s">
        <v>859</v>
      </c>
      <c r="F2418" s="12" t="s">
        <v>172</v>
      </c>
      <c r="G2418" s="12">
        <v>0</v>
      </c>
      <c r="H2418" s="12">
        <v>6302.13</v>
      </c>
      <c r="I2418" s="12">
        <v>0</v>
      </c>
      <c r="J2418" s="12">
        <v>0</v>
      </c>
      <c r="K2418" s="12">
        <v>3</v>
      </c>
      <c r="L2418" s="12">
        <v>0</v>
      </c>
      <c r="M2418" s="12">
        <v>0</v>
      </c>
      <c r="N2418" s="12">
        <v>0</v>
      </c>
      <c r="O2418" s="12">
        <v>0</v>
      </c>
      <c r="P2418" s="12" t="s">
        <v>29</v>
      </c>
      <c r="Q2418" s="12" t="str">
        <f t="shared" si="92"/>
        <v>Debit Card</v>
      </c>
      <c r="R2418" s="12" t="s">
        <v>21</v>
      </c>
      <c r="S2418" s="12" t="s">
        <v>56</v>
      </c>
      <c r="T2418" s="12" t="s">
        <v>1085</v>
      </c>
      <c r="U2418" s="12" t="s">
        <v>60</v>
      </c>
      <c r="V2418" t="str">
        <f>TEXT(tblSales[[#This Row],[Invoice Date]],"mmm")</f>
        <v>Jul</v>
      </c>
      <c r="W2418">
        <f>MONTH(tblSales[[#This Row],[Invoice Date]])</f>
        <v>7</v>
      </c>
      <c r="X2418">
        <f>YEAR(tblSales[[#This Row],[Invoice Date]])</f>
        <v>2024</v>
      </c>
      <c r="Y2418" t="str">
        <f>TEXT(tblSales[[#This Row],[Invoice Date]],"mmm-yyyy")</f>
        <v>Jul-2024</v>
      </c>
      <c r="Z2418" t="str">
        <f>_xlfn.XLOOKUP(tblSales[[#This Row],[Product_ID]],Products!$A:$A,Products!$C:$C,"Women Dresses")</f>
        <v>Jewellery</v>
      </c>
      <c r="AA2418" t="str">
        <f>_xlfn.XLOOKUP(tblSales[[#This Row],[Product_ID]],Products!$A:$A,Products!$D:$D,"Unknown")</f>
        <v>Earrings</v>
      </c>
      <c r="AB2418" t="str">
        <f>_xlfn.XLOOKUP(tblSales[[#This Row],[Product_ID]],Products!$A:$A,Products!$E:$E,"Unknown")</f>
        <v>Aurelia</v>
      </c>
      <c r="AC2418" t="str">
        <f>_xlfn.XLOOKUP(tblSales[[#This Row],[Store_ID]],Stores!$A:$A,Stores!$B:$B,"Unknown")</f>
        <v>TrendMart Karimnagar Standard</v>
      </c>
      <c r="AD2418" t="str">
        <f>_xlfn.XLOOKUP(tblSales[[#This Row],[Store_ID]],Stores!$A:$A,Stores!$E:$E,"Unknown")</f>
        <v>South Zone 2</v>
      </c>
      <c r="AE2418" t="str">
        <f>_xlfn.XLOOKUP(tblSales[[#This Row],[Customer_ID]],Customers!$A:$A,Customers!$B:$B,"Unknown")</f>
        <v>Bala Mishra</v>
      </c>
      <c r="AF2418" t="str">
        <f>_xlfn.XLOOKUP(tblSales[[#This Row],[Customer_ID]],Customers!$A:$A,Customers!$J:$J,"Unknown")</f>
        <v>Gold</v>
      </c>
      <c r="AG2418" t="str">
        <f>_xlfn.XLOOKUP(tblSales[[#This Row],[Employee_ID]],Employees!$A:$A,Employees!$B:$B,"Unknown")</f>
        <v>Eswar Prasad</v>
      </c>
      <c r="AH2418">
        <f>IF(MONTH(tblSales[[#This Row],[Invoice Date]])&gt;=4,MONTH(tblSales[[#This Row],[Invoice Date]]),MONTH(tblSales[[#This Row],[Invoice Date]])+12)</f>
        <v>7</v>
      </c>
      <c r="AI2418" s="8">
        <f>DATE(YEAR(tblSales[[#This Row],[Invoice Date]]),MONTH(tblSales[[#This Row],[Invoice Date]]),1)</f>
        <v>45474</v>
      </c>
      <c r="AJ2418" t="str">
        <f>_xlfn.XLOOKUP(tblSales[[#This Row],[Product_ID]],Products!$A:$A,Products!$B:$B,"Unknown")</f>
        <v>Aurelia Earrings Sky Blue</v>
      </c>
      <c r="AK2418" s="9">
        <f>IFERROR(tblSales[[#This Row],[Profit]]/tblSales[[#This Row],[Sales Amount]],0)</f>
        <v>0</v>
      </c>
      <c r="AL2418" t="str">
        <f>IF(tblSales[[#This Row],[Discount %]]&lt;=5,"0-5%",
IF(tblSales[[#This Row],[Discount %]]&lt;=10,"5-10%",
IF(tblSales[[#This Row],[Discount %]]&lt;=15,"10-15%",
IF(tblSales[[#This Row],[Discount %]]&lt;=20,"15-20%","20%+"))))</f>
        <v>0-5%</v>
      </c>
    </row>
    <row r="2419" spans="1:38">
      <c r="A2419" s="2" t="s">
        <v>4408</v>
      </c>
      <c r="B2419" s="11">
        <v>45583</v>
      </c>
      <c r="C2419" s="2" t="s">
        <v>3285</v>
      </c>
      <c r="D2419" s="2" t="s">
        <v>1042</v>
      </c>
      <c r="E2419" s="2" t="s">
        <v>166</v>
      </c>
      <c r="F2419" s="2" t="s">
        <v>518</v>
      </c>
      <c r="G2419" s="2">
        <v>1</v>
      </c>
      <c r="H2419" s="2">
        <v>3639.73</v>
      </c>
      <c r="I2419" s="2">
        <v>25</v>
      </c>
      <c r="J2419" s="2">
        <v>909.93</v>
      </c>
      <c r="K2419" s="2">
        <v>12</v>
      </c>
      <c r="L2419" s="2">
        <v>327.58</v>
      </c>
      <c r="M2419" s="2">
        <v>3057.38</v>
      </c>
      <c r="N2419" s="2">
        <v>2467.2199999999998</v>
      </c>
      <c r="O2419" s="2">
        <f t="shared" ref="O2419:O2452" si="94">(M2419-N2419-L2419)</f>
        <v>262.58000000000033</v>
      </c>
      <c r="P2419" s="2" t="s">
        <v>29</v>
      </c>
      <c r="Q2419" s="2" t="str">
        <f t="shared" si="92"/>
        <v>Debit Card</v>
      </c>
      <c r="R2419" s="2" t="s">
        <v>21</v>
      </c>
      <c r="S2419" s="2" t="s">
        <v>56</v>
      </c>
      <c r="T2419" s="2" t="s">
        <v>1299</v>
      </c>
      <c r="U2419" s="2" t="s">
        <v>59</v>
      </c>
      <c r="V2419" t="str">
        <f>TEXT(tblSales[[#This Row],[Invoice Date]],"mmm")</f>
        <v>Oct</v>
      </c>
      <c r="W2419">
        <f>MONTH(tblSales[[#This Row],[Invoice Date]])</f>
        <v>10</v>
      </c>
      <c r="X2419">
        <f>YEAR(tblSales[[#This Row],[Invoice Date]])</f>
        <v>2024</v>
      </c>
      <c r="Y2419" t="str">
        <f>TEXT(tblSales[[#This Row],[Invoice Date]],"mmm-yyyy")</f>
        <v>Oct-2024</v>
      </c>
      <c r="Z2419" t="str">
        <f>_xlfn.XLOOKUP(tblSales[[#This Row],[Product_ID]],Products!$A:$A,Products!$C:$C,"Women Dresses")</f>
        <v>Footwear</v>
      </c>
      <c r="AA2419" t="str">
        <f>_xlfn.XLOOKUP(tblSales[[#This Row],[Product_ID]],Products!$A:$A,Products!$D:$D,"Unknown")</f>
        <v>Sandals</v>
      </c>
      <c r="AB2419" t="str">
        <f>_xlfn.XLOOKUP(tblSales[[#This Row],[Product_ID]],Products!$A:$A,Products!$E:$E,"Unknown")</f>
        <v>Reebok</v>
      </c>
      <c r="AC2419" t="str">
        <f>_xlfn.XLOOKUP(tblSales[[#This Row],[Store_ID]],Stores!$A:$A,Stores!$B:$B,"Unknown")</f>
        <v>TrendMart Kurnool Standard</v>
      </c>
      <c r="AD2419" t="str">
        <f>_xlfn.XLOOKUP(tblSales[[#This Row],[Store_ID]],Stores!$A:$A,Stores!$E:$E,"Unknown")</f>
        <v>South Zone 3</v>
      </c>
      <c r="AE2419" t="str">
        <f>_xlfn.XLOOKUP(tblSales[[#This Row],[Customer_ID]],Customers!$A:$A,Customers!$B:$B,"Unknown")</f>
        <v>Baskar Kamath</v>
      </c>
      <c r="AF2419" t="str">
        <f>_xlfn.XLOOKUP(tblSales[[#This Row],[Customer_ID]],Customers!$A:$A,Customers!$J:$J,"Unknown")</f>
        <v>Silver</v>
      </c>
      <c r="AG2419" t="str">
        <f>_xlfn.XLOOKUP(tblSales[[#This Row],[Employee_ID]],Employees!$A:$A,Employees!$B:$B,"Unknown")</f>
        <v>Pranav Reddy</v>
      </c>
      <c r="AH2419">
        <f>IF(MONTH(tblSales[[#This Row],[Invoice Date]])&gt;=4,MONTH(tblSales[[#This Row],[Invoice Date]]),MONTH(tblSales[[#This Row],[Invoice Date]])+12)</f>
        <v>10</v>
      </c>
      <c r="AI2419" s="8">
        <f>DATE(YEAR(tblSales[[#This Row],[Invoice Date]]),MONTH(tblSales[[#This Row],[Invoice Date]]),1)</f>
        <v>45566</v>
      </c>
      <c r="AJ2419" t="str">
        <f>_xlfn.XLOOKUP(tblSales[[#This Row],[Product_ID]],Products!$A:$A,Products!$B:$B,"Unknown")</f>
        <v>Reebok Sandals Peach</v>
      </c>
      <c r="AK2419" s="9">
        <f>IFERROR(tblSales[[#This Row],[Profit]]/tblSales[[#This Row],[Sales Amount]],0)</f>
        <v>8.5883992176307919E-2</v>
      </c>
      <c r="AL2419" t="str">
        <f>IF(tblSales[[#This Row],[Discount %]]&lt;=5,"0-5%",
IF(tblSales[[#This Row],[Discount %]]&lt;=10,"5-10%",
IF(tblSales[[#This Row],[Discount %]]&lt;=15,"10-15%",
IF(tblSales[[#This Row],[Discount %]]&lt;=20,"15-20%","20%+"))))</f>
        <v>20%+</v>
      </c>
    </row>
    <row r="2420" spans="1:38">
      <c r="A2420" s="2" t="s">
        <v>4409</v>
      </c>
      <c r="B2420" s="11">
        <v>45590</v>
      </c>
      <c r="C2420" s="2" t="s">
        <v>2636</v>
      </c>
      <c r="D2420" s="2" t="s">
        <v>1861</v>
      </c>
      <c r="E2420" s="2" t="s">
        <v>338</v>
      </c>
      <c r="F2420" s="2" t="s">
        <v>285</v>
      </c>
      <c r="G2420" s="2">
        <v>1</v>
      </c>
      <c r="H2420" s="2">
        <v>908.92</v>
      </c>
      <c r="I2420" s="2">
        <v>5</v>
      </c>
      <c r="J2420" s="2">
        <v>45.45</v>
      </c>
      <c r="K2420" s="2">
        <v>5</v>
      </c>
      <c r="L2420" s="2">
        <v>43.17</v>
      </c>
      <c r="M2420" s="2">
        <v>906.64</v>
      </c>
      <c r="N2420" s="2">
        <v>630.1</v>
      </c>
      <c r="O2420" s="2">
        <f t="shared" si="94"/>
        <v>233.36999999999995</v>
      </c>
      <c r="P2420" s="2" t="s">
        <v>28</v>
      </c>
      <c r="Q2420" s="2" t="str">
        <f t="shared" si="92"/>
        <v>Credit Card</v>
      </c>
      <c r="R2420" s="2" t="s">
        <v>21</v>
      </c>
      <c r="S2420" s="2" t="s">
        <v>56</v>
      </c>
      <c r="T2420" s="2" t="s">
        <v>2565</v>
      </c>
      <c r="U2420" s="2" t="s">
        <v>59</v>
      </c>
      <c r="V2420" t="str">
        <f>TEXT(tblSales[[#This Row],[Invoice Date]],"mmm")</f>
        <v>Oct</v>
      </c>
      <c r="W2420">
        <f>MONTH(tblSales[[#This Row],[Invoice Date]])</f>
        <v>10</v>
      </c>
      <c r="X2420">
        <f>YEAR(tblSales[[#This Row],[Invoice Date]])</f>
        <v>2024</v>
      </c>
      <c r="Y2420" t="str">
        <f>TEXT(tblSales[[#This Row],[Invoice Date]],"mmm-yyyy")</f>
        <v>Oct-2024</v>
      </c>
      <c r="Z2420" t="str">
        <f>_xlfn.XLOOKUP(tblSales[[#This Row],[Product_ID]],Products!$A:$A,Products!$C:$C,"Women Dresses")</f>
        <v>Sportswear</v>
      </c>
      <c r="AA2420" t="str">
        <f>_xlfn.XLOOKUP(tblSales[[#This Row],[Product_ID]],Products!$A:$A,Products!$D:$D,"Unknown")</f>
        <v>Shorts</v>
      </c>
      <c r="AB2420" t="str">
        <f>_xlfn.XLOOKUP(tblSales[[#This Row],[Product_ID]],Products!$A:$A,Products!$E:$E,"Unknown")</f>
        <v>Pantaloons</v>
      </c>
      <c r="AC2420" t="str">
        <f>_xlfn.XLOOKUP(tblSales[[#This Row],[Store_ID]],Stores!$A:$A,Stores!$B:$B,"Unknown")</f>
        <v>TrendMart Davanagere High Street</v>
      </c>
      <c r="AD2420" t="str">
        <f>_xlfn.XLOOKUP(tblSales[[#This Row],[Store_ID]],Stores!$A:$A,Stores!$E:$E,"Unknown")</f>
        <v>South Zone 2</v>
      </c>
      <c r="AE2420" t="str">
        <f>_xlfn.XLOOKUP(tblSales[[#This Row],[Customer_ID]],Customers!$A:$A,Customers!$B:$B,"Unknown")</f>
        <v>Pandian Gupta</v>
      </c>
      <c r="AF2420" t="str">
        <f>_xlfn.XLOOKUP(tblSales[[#This Row],[Customer_ID]],Customers!$A:$A,Customers!$J:$J,"Unknown")</f>
        <v>Silver</v>
      </c>
      <c r="AG2420" t="str">
        <f>_xlfn.XLOOKUP(tblSales[[#This Row],[Employee_ID]],Employees!$A:$A,Employees!$B:$B,"Unknown")</f>
        <v>Yogesh Chettiar</v>
      </c>
      <c r="AH2420">
        <f>IF(MONTH(tblSales[[#This Row],[Invoice Date]])&gt;=4,MONTH(tblSales[[#This Row],[Invoice Date]]),MONTH(tblSales[[#This Row],[Invoice Date]])+12)</f>
        <v>10</v>
      </c>
      <c r="AI2420" s="8">
        <f>DATE(YEAR(tblSales[[#This Row],[Invoice Date]]),MONTH(tblSales[[#This Row],[Invoice Date]]),1)</f>
        <v>45566</v>
      </c>
      <c r="AJ2420" t="str">
        <f>_xlfn.XLOOKUP(tblSales[[#This Row],[Product_ID]],Products!$A:$A,Products!$B:$B,"Unknown")</f>
        <v>Pantaloons Shorts Maroon</v>
      </c>
      <c r="AK2420" s="9">
        <f>IFERROR(tblSales[[#This Row],[Profit]]/tblSales[[#This Row],[Sales Amount]],0)</f>
        <v>0.2574009529692049</v>
      </c>
      <c r="AL2420" t="str">
        <f>IF(tblSales[[#This Row],[Discount %]]&lt;=5,"0-5%",
IF(tblSales[[#This Row],[Discount %]]&lt;=10,"5-10%",
IF(tblSales[[#This Row],[Discount %]]&lt;=15,"10-15%",
IF(tblSales[[#This Row],[Discount %]]&lt;=20,"15-20%","20%+"))))</f>
        <v>0-5%</v>
      </c>
    </row>
    <row r="2421" spans="1:38">
      <c r="A2421" s="2" t="s">
        <v>4410</v>
      </c>
      <c r="B2421" s="11">
        <v>45729</v>
      </c>
      <c r="C2421" s="2" t="s">
        <v>2796</v>
      </c>
      <c r="D2421" s="2" t="s">
        <v>749</v>
      </c>
      <c r="E2421" s="2" t="s">
        <v>171</v>
      </c>
      <c r="F2421" s="2" t="s">
        <v>140</v>
      </c>
      <c r="G2421" s="2">
        <v>3</v>
      </c>
      <c r="H2421" s="2">
        <v>619.01</v>
      </c>
      <c r="I2421" s="2">
        <v>0</v>
      </c>
      <c r="J2421" s="2">
        <v>0</v>
      </c>
      <c r="K2421" s="2">
        <v>5</v>
      </c>
      <c r="L2421" s="2">
        <v>92.85</v>
      </c>
      <c r="M2421" s="2">
        <v>1949.88</v>
      </c>
      <c r="N2421" s="2">
        <v>1274.28</v>
      </c>
      <c r="O2421" s="2">
        <f t="shared" si="94"/>
        <v>582.75000000000011</v>
      </c>
      <c r="P2421" s="2" t="s">
        <v>28</v>
      </c>
      <c r="Q2421" s="2" t="str">
        <f t="shared" si="92"/>
        <v>Credit Card</v>
      </c>
      <c r="R2421" s="2" t="s">
        <v>20</v>
      </c>
      <c r="S2421" s="2" t="s">
        <v>56</v>
      </c>
      <c r="T2421" s="2" t="s">
        <v>1227</v>
      </c>
      <c r="U2421" s="2" t="s">
        <v>59</v>
      </c>
      <c r="V2421" t="str">
        <f>TEXT(tblSales[[#This Row],[Invoice Date]],"mmm")</f>
        <v>Mar</v>
      </c>
      <c r="W2421">
        <f>MONTH(tblSales[[#This Row],[Invoice Date]])</f>
        <v>3</v>
      </c>
      <c r="X2421">
        <f>YEAR(tblSales[[#This Row],[Invoice Date]])</f>
        <v>2025</v>
      </c>
      <c r="Y2421" t="str">
        <f>TEXT(tblSales[[#This Row],[Invoice Date]],"mmm-yyyy")</f>
        <v>Mar-2025</v>
      </c>
      <c r="Z2421" t="str">
        <f>_xlfn.XLOOKUP(tblSales[[#This Row],[Product_ID]],Products!$A:$A,Products!$C:$C,"Women Dresses")</f>
        <v>Kids Wear</v>
      </c>
      <c r="AA2421" t="str">
        <f>_xlfn.XLOOKUP(tblSales[[#This Row],[Product_ID]],Products!$A:$A,Products!$D:$D,"Unknown")</f>
        <v>Girls Frock</v>
      </c>
      <c r="AB2421" t="str">
        <f>_xlfn.XLOOKUP(tblSales[[#This Row],[Product_ID]],Products!$A:$A,Products!$E:$E,"Unknown")</f>
        <v>Being Human</v>
      </c>
      <c r="AC2421" t="str">
        <f>_xlfn.XLOOKUP(tblSales[[#This Row],[Store_ID]],Stores!$A:$A,Stores!$B:$B,"Unknown")</f>
        <v>TrendMart Warangal Outlet</v>
      </c>
      <c r="AD2421" t="str">
        <f>_xlfn.XLOOKUP(tblSales[[#This Row],[Store_ID]],Stores!$A:$A,Stores!$E:$E,"Unknown")</f>
        <v>South Zone 2</v>
      </c>
      <c r="AE2421" t="str">
        <f>_xlfn.XLOOKUP(tblSales[[#This Row],[Customer_ID]],Customers!$A:$A,Customers!$B:$B,"Unknown")</f>
        <v>Geetha Reddy</v>
      </c>
      <c r="AF2421" t="str">
        <f>_xlfn.XLOOKUP(tblSales[[#This Row],[Customer_ID]],Customers!$A:$A,Customers!$J:$J,"Unknown")</f>
        <v>Regular</v>
      </c>
      <c r="AG2421" t="str">
        <f>_xlfn.XLOOKUP(tblSales[[#This Row],[Employee_ID]],Employees!$A:$A,Employees!$B:$B,"Unknown")</f>
        <v>Charulatha Kumar</v>
      </c>
      <c r="AH2421">
        <f>IF(MONTH(tblSales[[#This Row],[Invoice Date]])&gt;=4,MONTH(tblSales[[#This Row],[Invoice Date]]),MONTH(tblSales[[#This Row],[Invoice Date]])+12)</f>
        <v>15</v>
      </c>
      <c r="AI2421" s="8">
        <f>DATE(YEAR(tblSales[[#This Row],[Invoice Date]]),MONTH(tblSales[[#This Row],[Invoice Date]]),1)</f>
        <v>45717</v>
      </c>
      <c r="AJ2421" t="str">
        <f>_xlfn.XLOOKUP(tblSales[[#This Row],[Product_ID]],Products!$A:$A,Products!$B:$B,"Unknown")</f>
        <v>Being Human Girls Frock Teal</v>
      </c>
      <c r="AK2421" s="9">
        <f>IFERROR(tblSales[[#This Row],[Profit]]/tblSales[[#This Row],[Sales Amount]],0)</f>
        <v>0.29886454551049302</v>
      </c>
      <c r="AL2421" t="str">
        <f>IF(tblSales[[#This Row],[Discount %]]&lt;=5,"0-5%",
IF(tblSales[[#This Row],[Discount %]]&lt;=10,"5-10%",
IF(tblSales[[#This Row],[Discount %]]&lt;=15,"10-15%",
IF(tblSales[[#This Row],[Discount %]]&lt;=20,"15-20%","20%+"))))</f>
        <v>0-5%</v>
      </c>
    </row>
    <row r="2422" spans="1:38">
      <c r="A2422" s="2" t="s">
        <v>4411</v>
      </c>
      <c r="B2422" s="11">
        <v>45416</v>
      </c>
      <c r="C2422" s="2" t="s">
        <v>516</v>
      </c>
      <c r="D2422" s="2" t="s">
        <v>810</v>
      </c>
      <c r="E2422" s="2" t="s">
        <v>420</v>
      </c>
      <c r="F2422" s="2" t="s">
        <v>523</v>
      </c>
      <c r="G2422" s="2">
        <v>2</v>
      </c>
      <c r="H2422" s="2">
        <v>1819.49</v>
      </c>
      <c r="I2422" s="2">
        <v>20</v>
      </c>
      <c r="J2422" s="2">
        <v>727.8</v>
      </c>
      <c r="K2422" s="2">
        <v>12</v>
      </c>
      <c r="L2422" s="2">
        <v>349.34</v>
      </c>
      <c r="M2422" s="2">
        <v>3260.52</v>
      </c>
      <c r="N2422" s="2">
        <v>2279.62</v>
      </c>
      <c r="O2422" s="2">
        <f t="shared" si="94"/>
        <v>631.56000000000017</v>
      </c>
      <c r="P2422" s="2" t="s">
        <v>29</v>
      </c>
      <c r="Q2422" s="2" t="str">
        <f t="shared" si="92"/>
        <v>Debit Card</v>
      </c>
      <c r="R2422" s="2" t="s">
        <v>21</v>
      </c>
      <c r="S2422" s="2" t="s">
        <v>57</v>
      </c>
      <c r="T2422" s="2" t="s">
        <v>1736</v>
      </c>
      <c r="U2422" s="2" t="s">
        <v>60</v>
      </c>
      <c r="V2422" t="str">
        <f>TEXT(tblSales[[#This Row],[Invoice Date]],"mmm")</f>
        <v>May</v>
      </c>
      <c r="W2422">
        <f>MONTH(tblSales[[#This Row],[Invoice Date]])</f>
        <v>5</v>
      </c>
      <c r="X2422">
        <f>YEAR(tblSales[[#This Row],[Invoice Date]])</f>
        <v>2024</v>
      </c>
      <c r="Y2422" t="str">
        <f>TEXT(tblSales[[#This Row],[Invoice Date]],"mmm-yyyy")</f>
        <v>May-2024</v>
      </c>
      <c r="Z2422" t="str">
        <f>_xlfn.XLOOKUP(tblSales[[#This Row],[Product_ID]],Products!$A:$A,Products!$C:$C,"Women Dresses")</f>
        <v>Women Jeans</v>
      </c>
      <c r="AA2422" t="str">
        <f>_xlfn.XLOOKUP(tblSales[[#This Row],[Product_ID]],Products!$A:$A,Products!$D:$D,"Unknown")</f>
        <v>Bootcut</v>
      </c>
      <c r="AB2422" t="str">
        <f>_xlfn.XLOOKUP(tblSales[[#This Row],[Product_ID]],Products!$A:$A,Products!$E:$E,"Unknown")</f>
        <v>Spykar</v>
      </c>
      <c r="AC2422" t="str">
        <f>_xlfn.XLOOKUP(tblSales[[#This Row],[Store_ID]],Stores!$A:$A,Stores!$B:$B,"Unknown")</f>
        <v>TrendMart Hubballi Standard</v>
      </c>
      <c r="AD2422" t="str">
        <f>_xlfn.XLOOKUP(tblSales[[#This Row],[Store_ID]],Stores!$A:$A,Stores!$E:$E,"Unknown")</f>
        <v>South Zone 2</v>
      </c>
      <c r="AE2422" t="str">
        <f>_xlfn.XLOOKUP(tblSales[[#This Row],[Customer_ID]],Customers!$A:$A,Customers!$B:$B,"Unknown")</f>
        <v>Chitra Pillai</v>
      </c>
      <c r="AF2422" t="str">
        <f>_xlfn.XLOOKUP(tblSales[[#This Row],[Customer_ID]],Customers!$A:$A,Customers!$J:$J,"Unknown")</f>
        <v>Regular</v>
      </c>
      <c r="AG2422" t="str">
        <f>_xlfn.XLOOKUP(tblSales[[#This Row],[Employee_ID]],Employees!$A:$A,Employees!$B:$B,"Unknown")</f>
        <v>Vinod Hegde</v>
      </c>
      <c r="AH2422">
        <f>IF(MONTH(tblSales[[#This Row],[Invoice Date]])&gt;=4,MONTH(tblSales[[#This Row],[Invoice Date]]),MONTH(tblSales[[#This Row],[Invoice Date]])+12)</f>
        <v>5</v>
      </c>
      <c r="AI2422" s="8">
        <f>DATE(YEAR(tblSales[[#This Row],[Invoice Date]]),MONTH(tblSales[[#This Row],[Invoice Date]]),1)</f>
        <v>45413</v>
      </c>
      <c r="AJ2422" t="str">
        <f>_xlfn.XLOOKUP(tblSales[[#This Row],[Product_ID]],Products!$A:$A,Products!$B:$B,"Unknown")</f>
        <v>Spykar Bootcut Charcoal</v>
      </c>
      <c r="AK2422" s="9">
        <f>IFERROR(tblSales[[#This Row],[Profit]]/tblSales[[#This Row],[Sales Amount]],0)</f>
        <v>0.19369916455043987</v>
      </c>
      <c r="AL2422" t="str">
        <f>IF(tblSales[[#This Row],[Discount %]]&lt;=5,"0-5%",
IF(tblSales[[#This Row],[Discount %]]&lt;=10,"5-10%",
IF(tblSales[[#This Row],[Discount %]]&lt;=15,"10-15%",
IF(tblSales[[#This Row],[Discount %]]&lt;=20,"15-20%","20%+"))))</f>
        <v>15-20%</v>
      </c>
    </row>
    <row r="2423" spans="1:38">
      <c r="A2423" s="2" t="s">
        <v>4412</v>
      </c>
      <c r="B2423" s="11">
        <v>45482</v>
      </c>
      <c r="C2423" s="2" t="s">
        <v>1128</v>
      </c>
      <c r="D2423" s="2" t="s">
        <v>1833</v>
      </c>
      <c r="E2423" s="2" t="s">
        <v>133</v>
      </c>
      <c r="F2423" s="2" t="s">
        <v>386</v>
      </c>
      <c r="G2423" s="2">
        <v>1</v>
      </c>
      <c r="H2423" s="2">
        <v>1798.76</v>
      </c>
      <c r="I2423" s="2">
        <v>20</v>
      </c>
      <c r="J2423" s="2">
        <v>359.75</v>
      </c>
      <c r="K2423" s="2">
        <v>12</v>
      </c>
      <c r="L2423" s="2">
        <v>172.68</v>
      </c>
      <c r="M2423" s="2">
        <v>1611.69</v>
      </c>
      <c r="N2423" s="2">
        <v>1331.55</v>
      </c>
      <c r="O2423" s="2">
        <f t="shared" si="94"/>
        <v>107.46000000000009</v>
      </c>
      <c r="P2423" s="2" t="s">
        <v>32</v>
      </c>
      <c r="Q2423" s="2" t="str">
        <f t="shared" si="92"/>
        <v>UPI</v>
      </c>
      <c r="R2423" s="2" t="s">
        <v>20</v>
      </c>
      <c r="S2423" s="2" t="s">
        <v>56</v>
      </c>
      <c r="T2423" s="2" t="s">
        <v>2405</v>
      </c>
      <c r="U2423" s="2" t="s">
        <v>59</v>
      </c>
      <c r="V2423" t="str">
        <f>TEXT(tblSales[[#This Row],[Invoice Date]],"mmm")</f>
        <v>Jul</v>
      </c>
      <c r="W2423">
        <f>MONTH(tblSales[[#This Row],[Invoice Date]])</f>
        <v>7</v>
      </c>
      <c r="X2423">
        <f>YEAR(tblSales[[#This Row],[Invoice Date]])</f>
        <v>2024</v>
      </c>
      <c r="Y2423" t="str">
        <f>TEXT(tblSales[[#This Row],[Invoice Date]],"mmm-yyyy")</f>
        <v>Jul-2024</v>
      </c>
      <c r="Z2423" t="str">
        <f>_xlfn.XLOOKUP(tblSales[[#This Row],[Product_ID]],Products!$A:$A,Products!$C:$C,"Women Dresses")</f>
        <v>Women Sarees</v>
      </c>
      <c r="AA2423" t="str">
        <f>_xlfn.XLOOKUP(tblSales[[#This Row],[Product_ID]],Products!$A:$A,Products!$D:$D,"Unknown")</f>
        <v>Printed Saree</v>
      </c>
      <c r="AB2423" t="str">
        <f>_xlfn.XLOOKUP(tblSales[[#This Row],[Product_ID]],Products!$A:$A,Products!$E:$E,"Unknown")</f>
        <v>Sonata</v>
      </c>
      <c r="AC2423" t="str">
        <f>_xlfn.XLOOKUP(tblSales[[#This Row],[Store_ID]],Stores!$A:$A,Stores!$B:$B,"Unknown")</f>
        <v>TrendMart Tirupati High Street</v>
      </c>
      <c r="AD2423" t="str">
        <f>_xlfn.XLOOKUP(tblSales[[#This Row],[Store_ID]],Stores!$A:$A,Stores!$E:$E,"Unknown")</f>
        <v>South Zone 3</v>
      </c>
      <c r="AE2423" t="str">
        <f>_xlfn.XLOOKUP(tblSales[[#This Row],[Customer_ID]],Customers!$A:$A,Customers!$B:$B,"Unknown")</f>
        <v>Thiru Srinivasan</v>
      </c>
      <c r="AF2423" t="str">
        <f>_xlfn.XLOOKUP(tblSales[[#This Row],[Customer_ID]],Customers!$A:$A,Customers!$J:$J,"Unknown")</f>
        <v>Silver</v>
      </c>
      <c r="AG2423" t="str">
        <f>_xlfn.XLOOKUP(tblSales[[#This Row],[Employee_ID]],Employees!$A:$A,Employees!$B:$B,"Unknown")</f>
        <v>Malini Gowda</v>
      </c>
      <c r="AH2423">
        <f>IF(MONTH(tblSales[[#This Row],[Invoice Date]])&gt;=4,MONTH(tblSales[[#This Row],[Invoice Date]]),MONTH(tblSales[[#This Row],[Invoice Date]])+12)</f>
        <v>7</v>
      </c>
      <c r="AI2423" s="8">
        <f>DATE(YEAR(tblSales[[#This Row],[Invoice Date]]),MONTH(tblSales[[#This Row],[Invoice Date]]),1)</f>
        <v>45474</v>
      </c>
      <c r="AJ2423" t="str">
        <f>_xlfn.XLOOKUP(tblSales[[#This Row],[Product_ID]],Products!$A:$A,Products!$B:$B,"Unknown")</f>
        <v>Sonata Printed Saree Peach</v>
      </c>
      <c r="AK2423" s="9">
        <f>IFERROR(tblSales[[#This Row],[Profit]]/tblSales[[#This Row],[Sales Amount]],0)</f>
        <v>6.6675353200677606E-2</v>
      </c>
      <c r="AL2423" t="str">
        <f>IF(tblSales[[#This Row],[Discount %]]&lt;=5,"0-5%",
IF(tblSales[[#This Row],[Discount %]]&lt;=10,"5-10%",
IF(tblSales[[#This Row],[Discount %]]&lt;=15,"10-15%",
IF(tblSales[[#This Row],[Discount %]]&lt;=20,"15-20%","20%+"))))</f>
        <v>15-20%</v>
      </c>
    </row>
    <row r="2424" spans="1:38">
      <c r="A2424" s="2" t="s">
        <v>4413</v>
      </c>
      <c r="B2424" s="11">
        <v>45385</v>
      </c>
      <c r="C2424" s="2" t="s">
        <v>2368</v>
      </c>
      <c r="D2424" s="2" t="s">
        <v>721</v>
      </c>
      <c r="E2424" s="2" t="s">
        <v>150</v>
      </c>
      <c r="F2424" s="2" t="s">
        <v>92</v>
      </c>
      <c r="G2424" s="2">
        <v>1</v>
      </c>
      <c r="H2424" s="2">
        <v>3355.53</v>
      </c>
      <c r="I2424" s="2">
        <v>20</v>
      </c>
      <c r="J2424" s="2">
        <v>671.11</v>
      </c>
      <c r="K2424" s="2">
        <v>12</v>
      </c>
      <c r="L2424" s="2">
        <v>322.13</v>
      </c>
      <c r="M2424" s="2">
        <v>3006.55</v>
      </c>
      <c r="N2424" s="2">
        <v>2710.05</v>
      </c>
      <c r="O2424" s="2">
        <f t="shared" si="94"/>
        <v>-25.629999999999995</v>
      </c>
      <c r="P2424" s="2" t="s">
        <v>32</v>
      </c>
      <c r="Q2424" s="2" t="str">
        <f t="shared" si="92"/>
        <v>UPI</v>
      </c>
      <c r="R2424" s="2" t="s">
        <v>21</v>
      </c>
      <c r="S2424" s="2" t="s">
        <v>56</v>
      </c>
      <c r="T2424" s="2" t="s">
        <v>797</v>
      </c>
      <c r="U2424" s="2" t="s">
        <v>59</v>
      </c>
      <c r="V2424" t="str">
        <f>TEXT(tblSales[[#This Row],[Invoice Date]],"mmm")</f>
        <v>Apr</v>
      </c>
      <c r="W2424">
        <f>MONTH(tblSales[[#This Row],[Invoice Date]])</f>
        <v>4</v>
      </c>
      <c r="X2424">
        <f>YEAR(tblSales[[#This Row],[Invoice Date]])</f>
        <v>2024</v>
      </c>
      <c r="Y2424" t="str">
        <f>TEXT(tblSales[[#This Row],[Invoice Date]],"mmm-yyyy")</f>
        <v>Apr-2024</v>
      </c>
      <c r="Z2424" t="str">
        <f>_xlfn.XLOOKUP(tblSales[[#This Row],[Product_ID]],Products!$A:$A,Products!$C:$C,"Women Dresses")</f>
        <v>Women Sarees</v>
      </c>
      <c r="AA2424" t="str">
        <f>_xlfn.XLOOKUP(tblSales[[#This Row],[Product_ID]],Products!$A:$A,Products!$D:$D,"Unknown")</f>
        <v>Cotton Saree</v>
      </c>
      <c r="AB2424" t="str">
        <f>_xlfn.XLOOKUP(tblSales[[#This Row],[Product_ID]],Products!$A:$A,Products!$E:$E,"Unknown")</f>
        <v>Bata</v>
      </c>
      <c r="AC2424" t="str">
        <f>_xlfn.XLOOKUP(tblSales[[#This Row],[Store_ID]],Stores!$A:$A,Stores!$B:$B,"Unknown")</f>
        <v>TrendMart Kalaburagi Mall Kiosk</v>
      </c>
      <c r="AD2424" t="str">
        <f>_xlfn.XLOOKUP(tblSales[[#This Row],[Store_ID]],Stores!$A:$A,Stores!$E:$E,"Unknown")</f>
        <v>South Zone 2</v>
      </c>
      <c r="AE2424" t="str">
        <f>_xlfn.XLOOKUP(tblSales[[#This Row],[Customer_ID]],Customers!$A:$A,Customers!$B:$B,"Unknown")</f>
        <v>Nisha Srinivasan</v>
      </c>
      <c r="AF2424" t="str">
        <f>_xlfn.XLOOKUP(tblSales[[#This Row],[Customer_ID]],Customers!$A:$A,Customers!$J:$J,"Unknown")</f>
        <v>Regular</v>
      </c>
      <c r="AG2424" t="str">
        <f>_xlfn.XLOOKUP(tblSales[[#This Row],[Employee_ID]],Employees!$A:$A,Employees!$B:$B,"Unknown")</f>
        <v>Manoj Ramachandran</v>
      </c>
      <c r="AH2424">
        <f>IF(MONTH(tblSales[[#This Row],[Invoice Date]])&gt;=4,MONTH(tblSales[[#This Row],[Invoice Date]]),MONTH(tblSales[[#This Row],[Invoice Date]])+12)</f>
        <v>4</v>
      </c>
      <c r="AI2424" s="8">
        <f>DATE(YEAR(tblSales[[#This Row],[Invoice Date]]),MONTH(tblSales[[#This Row],[Invoice Date]]),1)</f>
        <v>45383</v>
      </c>
      <c r="AJ2424" t="str">
        <f>_xlfn.XLOOKUP(tblSales[[#This Row],[Product_ID]],Products!$A:$A,Products!$B:$B,"Unknown")</f>
        <v>Bata Cotton Saree Mustard</v>
      </c>
      <c r="AK2424" s="9">
        <f>IFERROR(tblSales[[#This Row],[Profit]]/tblSales[[#This Row],[Sales Amount]],0)</f>
        <v>-8.5247210257604206E-3</v>
      </c>
      <c r="AL2424" t="str">
        <f>IF(tblSales[[#This Row],[Discount %]]&lt;=5,"0-5%",
IF(tblSales[[#This Row],[Discount %]]&lt;=10,"5-10%",
IF(tblSales[[#This Row],[Discount %]]&lt;=15,"10-15%",
IF(tblSales[[#This Row],[Discount %]]&lt;=20,"15-20%","20%+"))))</f>
        <v>15-20%</v>
      </c>
    </row>
    <row r="2425" spans="1:38">
      <c r="A2425" s="2" t="s">
        <v>4414</v>
      </c>
      <c r="B2425" s="11">
        <v>45416</v>
      </c>
      <c r="C2425" s="2" t="s">
        <v>2750</v>
      </c>
      <c r="D2425" s="2" t="s">
        <v>1156</v>
      </c>
      <c r="E2425" s="2" t="s">
        <v>91</v>
      </c>
      <c r="F2425" s="2" t="s">
        <v>319</v>
      </c>
      <c r="G2425" s="2">
        <v>5</v>
      </c>
      <c r="H2425" s="2">
        <v>809.84</v>
      </c>
      <c r="I2425" s="2">
        <v>0</v>
      </c>
      <c r="J2425" s="2">
        <v>0</v>
      </c>
      <c r="K2425" s="2">
        <v>5</v>
      </c>
      <c r="L2425" s="2">
        <v>202.46</v>
      </c>
      <c r="M2425" s="2">
        <v>4251.66</v>
      </c>
      <c r="N2425" s="2">
        <v>2072.5</v>
      </c>
      <c r="O2425" s="2">
        <f t="shared" si="94"/>
        <v>1976.6999999999998</v>
      </c>
      <c r="P2425" s="2" t="s">
        <v>28</v>
      </c>
      <c r="Q2425" s="2" t="str">
        <f t="shared" si="92"/>
        <v>Credit Card</v>
      </c>
      <c r="R2425" s="2" t="s">
        <v>20</v>
      </c>
      <c r="S2425" s="2" t="s">
        <v>56</v>
      </c>
      <c r="T2425" s="2" t="s">
        <v>1174</v>
      </c>
      <c r="U2425" s="2" t="s">
        <v>60</v>
      </c>
      <c r="V2425" t="str">
        <f>TEXT(tblSales[[#This Row],[Invoice Date]],"mmm")</f>
        <v>May</v>
      </c>
      <c r="W2425">
        <f>MONTH(tblSales[[#This Row],[Invoice Date]])</f>
        <v>5</v>
      </c>
      <c r="X2425">
        <f>YEAR(tblSales[[#This Row],[Invoice Date]])</f>
        <v>2024</v>
      </c>
      <c r="Y2425" t="str">
        <f>TEXT(tblSales[[#This Row],[Invoice Date]],"mmm-yyyy")</f>
        <v>May-2024</v>
      </c>
      <c r="Z2425" t="str">
        <f>_xlfn.XLOOKUP(tblSales[[#This Row],[Product_ID]],Products!$A:$A,Products!$C:$C,"Women Dresses")</f>
        <v>Accessories</v>
      </c>
      <c r="AA2425" t="str">
        <f>_xlfn.XLOOKUP(tblSales[[#This Row],[Product_ID]],Products!$A:$A,Products!$D:$D,"Unknown")</f>
        <v>Scarf</v>
      </c>
      <c r="AB2425" t="str">
        <f>_xlfn.XLOOKUP(tblSales[[#This Row],[Product_ID]],Products!$A:$A,Products!$E:$E,"Unknown")</f>
        <v>Pepe Jeans</v>
      </c>
      <c r="AC2425" t="str">
        <f>_xlfn.XLOOKUP(tblSales[[#This Row],[Store_ID]],Stores!$A:$A,Stores!$B:$B,"Unknown")</f>
        <v>TrendMart Vijayawada High Street</v>
      </c>
      <c r="AD2425" t="str">
        <f>_xlfn.XLOOKUP(tblSales[[#This Row],[Store_ID]],Stores!$A:$A,Stores!$E:$E,"Unknown")</f>
        <v>South Zone 3</v>
      </c>
      <c r="AE2425" t="str">
        <f>_xlfn.XLOOKUP(tblSales[[#This Row],[Customer_ID]],Customers!$A:$A,Customers!$B:$B,"Unknown")</f>
        <v>Jagan Iyer</v>
      </c>
      <c r="AF2425" t="str">
        <f>_xlfn.XLOOKUP(tblSales[[#This Row],[Customer_ID]],Customers!$A:$A,Customers!$J:$J,"Unknown")</f>
        <v>Gold</v>
      </c>
      <c r="AG2425" t="str">
        <f>_xlfn.XLOOKUP(tblSales[[#This Row],[Employee_ID]],Employees!$A:$A,Employees!$B:$B,"Unknown")</f>
        <v>Sathish Sundaram</v>
      </c>
      <c r="AH2425">
        <f>IF(MONTH(tblSales[[#This Row],[Invoice Date]])&gt;=4,MONTH(tblSales[[#This Row],[Invoice Date]]),MONTH(tblSales[[#This Row],[Invoice Date]])+12)</f>
        <v>5</v>
      </c>
      <c r="AI2425" s="8">
        <f>DATE(YEAR(tblSales[[#This Row],[Invoice Date]]),MONTH(tblSales[[#This Row],[Invoice Date]]),1)</f>
        <v>45413</v>
      </c>
      <c r="AJ2425" t="str">
        <f>_xlfn.XLOOKUP(tblSales[[#This Row],[Product_ID]],Products!$A:$A,Products!$B:$B,"Unknown")</f>
        <v>Pepe Jeans Scarf Cream</v>
      </c>
      <c r="AK2425" s="9">
        <f>IFERROR(tblSales[[#This Row],[Profit]]/tblSales[[#This Row],[Sales Amount]],0)</f>
        <v>0.46492428839559136</v>
      </c>
      <c r="AL2425" t="str">
        <f>IF(tblSales[[#This Row],[Discount %]]&lt;=5,"0-5%",
IF(tblSales[[#This Row],[Discount %]]&lt;=10,"5-10%",
IF(tblSales[[#This Row],[Discount %]]&lt;=15,"10-15%",
IF(tblSales[[#This Row],[Discount %]]&lt;=20,"15-20%","20%+"))))</f>
        <v>0-5%</v>
      </c>
    </row>
    <row r="2426" spans="1:38">
      <c r="A2426" s="2" t="s">
        <v>4415</v>
      </c>
      <c r="B2426" s="11">
        <v>45572</v>
      </c>
      <c r="C2426" s="2" t="s">
        <v>2418</v>
      </c>
      <c r="D2426" s="2" t="s">
        <v>1325</v>
      </c>
      <c r="E2426" s="2" t="s">
        <v>215</v>
      </c>
      <c r="F2426" s="2" t="s">
        <v>475</v>
      </c>
      <c r="G2426" s="2">
        <v>1</v>
      </c>
      <c r="H2426" s="2">
        <v>3355</v>
      </c>
      <c r="I2426" s="2">
        <v>25</v>
      </c>
      <c r="J2426" s="2">
        <v>838.75</v>
      </c>
      <c r="K2426" s="2">
        <v>12</v>
      </c>
      <c r="L2426" s="2">
        <v>301.95</v>
      </c>
      <c r="M2426" s="2">
        <v>2818.2</v>
      </c>
      <c r="N2426" s="2">
        <v>2458</v>
      </c>
      <c r="O2426" s="2">
        <f t="shared" si="94"/>
        <v>58.249999999999829</v>
      </c>
      <c r="P2426" s="2" t="s">
        <v>29</v>
      </c>
      <c r="Q2426" s="2" t="str">
        <f t="shared" si="92"/>
        <v>Debit Card</v>
      </c>
      <c r="R2426" s="2" t="s">
        <v>21</v>
      </c>
      <c r="S2426" s="2" t="s">
        <v>56</v>
      </c>
      <c r="T2426" s="2" t="s">
        <v>4416</v>
      </c>
      <c r="U2426" s="2" t="s">
        <v>59</v>
      </c>
      <c r="V2426" t="str">
        <f>TEXT(tblSales[[#This Row],[Invoice Date]],"mmm")</f>
        <v>Oct</v>
      </c>
      <c r="W2426">
        <f>MONTH(tblSales[[#This Row],[Invoice Date]])</f>
        <v>10</v>
      </c>
      <c r="X2426">
        <f>YEAR(tblSales[[#This Row],[Invoice Date]])</f>
        <v>2024</v>
      </c>
      <c r="Y2426" t="str">
        <f>TEXT(tblSales[[#This Row],[Invoice Date]],"mmm-yyyy")</f>
        <v>Oct-2024</v>
      </c>
      <c r="Z2426" t="str">
        <f>_xlfn.XLOOKUP(tblSales[[#This Row],[Product_ID]],Products!$A:$A,Products!$C:$C,"Women Dresses")</f>
        <v>Footwear</v>
      </c>
      <c r="AA2426" t="str">
        <f>_xlfn.XLOOKUP(tblSales[[#This Row],[Product_ID]],Products!$A:$A,Products!$D:$D,"Unknown")</f>
        <v>Formal Shoes</v>
      </c>
      <c r="AB2426" t="str">
        <f>_xlfn.XLOOKUP(tblSales[[#This Row],[Product_ID]],Products!$A:$A,Products!$E:$E,"Unknown")</f>
        <v>Missing Brand Name</v>
      </c>
      <c r="AC2426" t="str">
        <f>_xlfn.XLOOKUP(tblSales[[#This Row],[Store_ID]],Stores!$A:$A,Stores!$B:$B,"Unknown")</f>
        <v>TrendMart Mangaluru Standard</v>
      </c>
      <c r="AD2426" t="str">
        <f>_xlfn.XLOOKUP(tblSales[[#This Row],[Store_ID]],Stores!$A:$A,Stores!$E:$E,"Unknown")</f>
        <v>South Zone 2</v>
      </c>
      <c r="AE2426" t="str">
        <f>_xlfn.XLOOKUP(tblSales[[#This Row],[Customer_ID]],Customers!$A:$A,Customers!$B:$B,"Unknown")</f>
        <v>Deepthi Shetty</v>
      </c>
      <c r="AF2426" t="str">
        <f>_xlfn.XLOOKUP(tblSales[[#This Row],[Customer_ID]],Customers!$A:$A,Customers!$J:$J,"Unknown")</f>
        <v>Regular</v>
      </c>
      <c r="AG2426" t="str">
        <f>_xlfn.XLOOKUP(tblSales[[#This Row],[Employee_ID]],Employees!$A:$A,Employees!$B:$B,"Unknown")</f>
        <v>Arjun Krishnan</v>
      </c>
      <c r="AH2426">
        <f>IF(MONTH(tblSales[[#This Row],[Invoice Date]])&gt;=4,MONTH(tblSales[[#This Row],[Invoice Date]]),MONTH(tblSales[[#This Row],[Invoice Date]])+12)</f>
        <v>10</v>
      </c>
      <c r="AI2426" s="8">
        <f>DATE(YEAR(tblSales[[#This Row],[Invoice Date]]),MONTH(tblSales[[#This Row],[Invoice Date]]),1)</f>
        <v>45566</v>
      </c>
      <c r="AJ2426" t="str">
        <f>_xlfn.XLOOKUP(tblSales[[#This Row],[Product_ID]],Products!$A:$A,Products!$B:$B,"Unknown")</f>
        <v>Puma Formal Shoes Cream</v>
      </c>
      <c r="AK2426" s="9">
        <f>IFERROR(tblSales[[#This Row],[Profit]]/tblSales[[#This Row],[Sales Amount]],0)</f>
        <v>2.0669221488893563E-2</v>
      </c>
      <c r="AL2426" t="str">
        <f>IF(tblSales[[#This Row],[Discount %]]&lt;=5,"0-5%",
IF(tblSales[[#This Row],[Discount %]]&lt;=10,"5-10%",
IF(tblSales[[#This Row],[Discount %]]&lt;=15,"10-15%",
IF(tblSales[[#This Row],[Discount %]]&lt;=20,"15-20%","20%+"))))</f>
        <v>20%+</v>
      </c>
    </row>
    <row r="2427" spans="1:38">
      <c r="A2427" s="2" t="s">
        <v>4417</v>
      </c>
      <c r="B2427" s="11">
        <v>45584</v>
      </c>
      <c r="C2427" s="2" t="s">
        <v>2792</v>
      </c>
      <c r="D2427" s="2" t="s">
        <v>1408</v>
      </c>
      <c r="E2427" s="2" t="s">
        <v>574</v>
      </c>
      <c r="F2427" s="2" t="s">
        <v>324</v>
      </c>
      <c r="G2427" s="2">
        <v>1</v>
      </c>
      <c r="H2427" s="2">
        <v>833.82</v>
      </c>
      <c r="I2427" s="2">
        <v>10</v>
      </c>
      <c r="J2427" s="2">
        <v>83.38</v>
      </c>
      <c r="K2427" s="2">
        <v>5</v>
      </c>
      <c r="L2427" s="2">
        <v>37.520000000000003</v>
      </c>
      <c r="M2427" s="2">
        <v>787.96</v>
      </c>
      <c r="N2427" s="2">
        <v>570.17999999999995</v>
      </c>
      <c r="O2427" s="2">
        <f t="shared" si="94"/>
        <v>180.26000000000008</v>
      </c>
      <c r="P2427" s="2" t="s">
        <v>29</v>
      </c>
      <c r="Q2427" s="2" t="str">
        <f t="shared" si="92"/>
        <v>Debit Card</v>
      </c>
      <c r="R2427" s="2" t="s">
        <v>20</v>
      </c>
      <c r="S2427" s="2" t="s">
        <v>56</v>
      </c>
      <c r="T2427" s="2" t="s">
        <v>1104</v>
      </c>
      <c r="U2427" s="2" t="s">
        <v>60</v>
      </c>
      <c r="V2427" t="str">
        <f>TEXT(tblSales[[#This Row],[Invoice Date]],"mmm")</f>
        <v>Oct</v>
      </c>
      <c r="W2427">
        <f>MONTH(tblSales[[#This Row],[Invoice Date]])</f>
        <v>10</v>
      </c>
      <c r="X2427">
        <f>YEAR(tblSales[[#This Row],[Invoice Date]])</f>
        <v>2024</v>
      </c>
      <c r="Y2427" t="str">
        <f>TEXT(tblSales[[#This Row],[Invoice Date]],"mmm-yyyy")</f>
        <v>Oct-2024</v>
      </c>
      <c r="Z2427" t="str">
        <f>_xlfn.XLOOKUP(tblSales[[#This Row],[Product_ID]],Products!$A:$A,Products!$C:$C,"Women Dresses")</f>
        <v>Wallets</v>
      </c>
      <c r="AA2427" t="str">
        <f>_xlfn.XLOOKUP(tblSales[[#This Row],[Product_ID]],Products!$A:$A,Products!$D:$D,"Unknown")</f>
        <v>Leather Wallet</v>
      </c>
      <c r="AB2427" t="str">
        <f>_xlfn.XLOOKUP(tblSales[[#This Row],[Product_ID]],Products!$A:$A,Products!$E:$E,"Unknown")</f>
        <v>Skechers</v>
      </c>
      <c r="AC2427" t="str">
        <f>_xlfn.XLOOKUP(tblSales[[#This Row],[Store_ID]],Stores!$A:$A,Stores!$B:$B,"Unknown")</f>
        <v>TrendMart Guntur Standard</v>
      </c>
      <c r="AD2427" t="str">
        <f>_xlfn.XLOOKUP(tblSales[[#This Row],[Store_ID]],Stores!$A:$A,Stores!$E:$E,"Unknown")</f>
        <v>South Zone 3</v>
      </c>
      <c r="AE2427" t="str">
        <f>_xlfn.XLOOKUP(tblSales[[#This Row],[Customer_ID]],Customers!$A:$A,Customers!$B:$B,"Unknown")</f>
        <v>Naresh Iyer</v>
      </c>
      <c r="AF2427" t="str">
        <f>_xlfn.XLOOKUP(tblSales[[#This Row],[Customer_ID]],Customers!$A:$A,Customers!$J:$J,"Unknown")</f>
        <v>Regular</v>
      </c>
      <c r="AG2427" t="str">
        <f>_xlfn.XLOOKUP(tblSales[[#This Row],[Employee_ID]],Employees!$A:$A,Employees!$B:$B,"Unknown")</f>
        <v>Ganesh Iyengar</v>
      </c>
      <c r="AH2427">
        <f>IF(MONTH(tblSales[[#This Row],[Invoice Date]])&gt;=4,MONTH(tblSales[[#This Row],[Invoice Date]]),MONTH(tblSales[[#This Row],[Invoice Date]])+12)</f>
        <v>10</v>
      </c>
      <c r="AI2427" s="8">
        <f>DATE(YEAR(tblSales[[#This Row],[Invoice Date]]),MONTH(tblSales[[#This Row],[Invoice Date]]),1)</f>
        <v>45566</v>
      </c>
      <c r="AJ2427" t="str">
        <f>_xlfn.XLOOKUP(tblSales[[#This Row],[Product_ID]],Products!$A:$A,Products!$B:$B,"Unknown")</f>
        <v>Skechers Leather Wallet Brown</v>
      </c>
      <c r="AK2427" s="9">
        <f>IFERROR(tblSales[[#This Row],[Profit]]/tblSales[[#This Row],[Sales Amount]],0)</f>
        <v>0.2287679577643536</v>
      </c>
      <c r="AL2427" t="str">
        <f>IF(tblSales[[#This Row],[Discount %]]&lt;=5,"0-5%",
IF(tblSales[[#This Row],[Discount %]]&lt;=10,"5-10%",
IF(tblSales[[#This Row],[Discount %]]&lt;=15,"10-15%",
IF(tblSales[[#This Row],[Discount %]]&lt;=20,"15-20%","20%+"))))</f>
        <v>5-10%</v>
      </c>
    </row>
    <row r="2428" spans="1:38">
      <c r="A2428" s="2" t="s">
        <v>4418</v>
      </c>
      <c r="B2428" s="11">
        <v>45421</v>
      </c>
      <c r="C2428" s="2" t="s">
        <v>2309</v>
      </c>
      <c r="D2428" s="2" t="s">
        <v>90</v>
      </c>
      <c r="E2428" s="2" t="s">
        <v>1138</v>
      </c>
      <c r="F2428" s="2" t="s">
        <v>244</v>
      </c>
      <c r="G2428" s="2">
        <v>1</v>
      </c>
      <c r="H2428" s="2">
        <v>786.11</v>
      </c>
      <c r="I2428" s="2">
        <v>30</v>
      </c>
      <c r="J2428" s="2">
        <v>235.83</v>
      </c>
      <c r="K2428" s="2">
        <v>5</v>
      </c>
      <c r="L2428" s="2">
        <v>27.51</v>
      </c>
      <c r="M2428" s="2">
        <v>577.79</v>
      </c>
      <c r="N2428" s="2">
        <v>496.67</v>
      </c>
      <c r="O2428" s="2">
        <f t="shared" si="94"/>
        <v>53.609999999999943</v>
      </c>
      <c r="P2428" s="2" t="s">
        <v>32</v>
      </c>
      <c r="Q2428" s="2" t="str">
        <f t="shared" si="92"/>
        <v>UPI</v>
      </c>
      <c r="R2428" s="2" t="s">
        <v>20</v>
      </c>
      <c r="S2428" s="2" t="s">
        <v>56</v>
      </c>
      <c r="T2428" s="2" t="s">
        <v>1885</v>
      </c>
      <c r="U2428" s="2" t="s">
        <v>59</v>
      </c>
      <c r="V2428" t="str">
        <f>TEXT(tblSales[[#This Row],[Invoice Date]],"mmm")</f>
        <v>May</v>
      </c>
      <c r="W2428">
        <f>MONTH(tblSales[[#This Row],[Invoice Date]])</f>
        <v>5</v>
      </c>
      <c r="X2428">
        <f>YEAR(tblSales[[#This Row],[Invoice Date]])</f>
        <v>2024</v>
      </c>
      <c r="Y2428" t="str">
        <f>TEXT(tblSales[[#This Row],[Invoice Date]],"mmm-yyyy")</f>
        <v>May-2024</v>
      </c>
      <c r="Z2428" t="str">
        <f>_xlfn.XLOOKUP(tblSales[[#This Row],[Product_ID]],Products!$A:$A,Products!$C:$C,"Women Dresses")</f>
        <v>Women Kurtis</v>
      </c>
      <c r="AA2428" t="str">
        <f>_xlfn.XLOOKUP(tblSales[[#This Row],[Product_ID]],Products!$A:$A,Products!$D:$D,"Unknown")</f>
        <v>A-Line Kurti</v>
      </c>
      <c r="AB2428" t="str">
        <f>_xlfn.XLOOKUP(tblSales[[#This Row],[Product_ID]],Products!$A:$A,Products!$E:$E,"Unknown")</f>
        <v>Pepe Jeans</v>
      </c>
      <c r="AC2428" t="str">
        <f>_xlfn.XLOOKUP(tblSales[[#This Row],[Store_ID]],Stores!$A:$A,Stores!$B:$B,"Unknown")</f>
        <v>TrendMart Vijayawada Mall Kiosk</v>
      </c>
      <c r="AD2428" t="str">
        <f>_xlfn.XLOOKUP(tblSales[[#This Row],[Store_ID]],Stores!$A:$A,Stores!$E:$E,"Unknown")</f>
        <v>South Zone 3</v>
      </c>
      <c r="AE2428" t="str">
        <f>_xlfn.XLOOKUP(tblSales[[#This Row],[Customer_ID]],Customers!$A:$A,Customers!$B:$B,"Unknown")</f>
        <v>Uma Nair</v>
      </c>
      <c r="AF2428" t="str">
        <f>_xlfn.XLOOKUP(tblSales[[#This Row],[Customer_ID]],Customers!$A:$A,Customers!$J:$J,"Unknown")</f>
        <v>Silver</v>
      </c>
      <c r="AG2428" t="str">
        <f>_xlfn.XLOOKUP(tblSales[[#This Row],[Employee_ID]],Employees!$A:$A,Employees!$B:$B,"Unknown")</f>
        <v>Ganapathy Naidu</v>
      </c>
      <c r="AH2428">
        <f>IF(MONTH(tblSales[[#This Row],[Invoice Date]])&gt;=4,MONTH(tblSales[[#This Row],[Invoice Date]]),MONTH(tblSales[[#This Row],[Invoice Date]])+12)</f>
        <v>5</v>
      </c>
      <c r="AI2428" s="8">
        <f>DATE(YEAR(tblSales[[#This Row],[Invoice Date]]),MONTH(tblSales[[#This Row],[Invoice Date]]),1)</f>
        <v>45413</v>
      </c>
      <c r="AJ2428" t="str">
        <f>_xlfn.XLOOKUP(tblSales[[#This Row],[Product_ID]],Products!$A:$A,Products!$B:$B,"Unknown")</f>
        <v>Pepe Jeans A-Line Kurti White</v>
      </c>
      <c r="AK2428" s="9">
        <f>IFERROR(tblSales[[#This Row],[Profit]]/tblSales[[#This Row],[Sales Amount]],0)</f>
        <v>9.2784575710898334E-2</v>
      </c>
      <c r="AL2428" t="str">
        <f>IF(tblSales[[#This Row],[Discount %]]&lt;=5,"0-5%",
IF(tblSales[[#This Row],[Discount %]]&lt;=10,"5-10%",
IF(tblSales[[#This Row],[Discount %]]&lt;=15,"10-15%",
IF(tblSales[[#This Row],[Discount %]]&lt;=20,"15-20%","20%+"))))</f>
        <v>20%+</v>
      </c>
    </row>
    <row r="2429" spans="1:38">
      <c r="A2429" s="2" t="s">
        <v>4419</v>
      </c>
      <c r="B2429" s="11">
        <v>45678</v>
      </c>
      <c r="C2429" s="2" t="s">
        <v>538</v>
      </c>
      <c r="D2429" s="2" t="s">
        <v>160</v>
      </c>
      <c r="E2429" s="2" t="s">
        <v>215</v>
      </c>
      <c r="F2429" s="2" t="s">
        <v>523</v>
      </c>
      <c r="G2429" s="2">
        <v>2</v>
      </c>
      <c r="H2429" s="2">
        <v>5647.31</v>
      </c>
      <c r="I2429" s="2">
        <v>10</v>
      </c>
      <c r="J2429" s="2">
        <v>1129.46</v>
      </c>
      <c r="K2429" s="2">
        <v>12</v>
      </c>
      <c r="L2429" s="2">
        <v>1219.82</v>
      </c>
      <c r="M2429" s="2">
        <v>11384.98</v>
      </c>
      <c r="N2429" s="2">
        <v>7941.72</v>
      </c>
      <c r="O2429" s="2">
        <f t="shared" si="94"/>
        <v>2223.4399999999996</v>
      </c>
      <c r="P2429" s="2" t="s">
        <v>29</v>
      </c>
      <c r="Q2429" s="2" t="str">
        <f t="shared" si="92"/>
        <v>Debit Card</v>
      </c>
      <c r="R2429" s="2" t="s">
        <v>21</v>
      </c>
      <c r="S2429" s="2" t="s">
        <v>56</v>
      </c>
      <c r="T2429" s="2" t="s">
        <v>848</v>
      </c>
      <c r="U2429" s="2" t="s">
        <v>59</v>
      </c>
      <c r="V2429" t="str">
        <f>TEXT(tblSales[[#This Row],[Invoice Date]],"mmm")</f>
        <v>Jan</v>
      </c>
      <c r="W2429">
        <f>MONTH(tblSales[[#This Row],[Invoice Date]])</f>
        <v>1</v>
      </c>
      <c r="X2429">
        <f>YEAR(tblSales[[#This Row],[Invoice Date]])</f>
        <v>2025</v>
      </c>
      <c r="Y2429" t="str">
        <f>TEXT(tblSales[[#This Row],[Invoice Date]],"mmm-yyyy")</f>
        <v>Jan-2025</v>
      </c>
      <c r="Z2429" t="str">
        <f>_xlfn.XLOOKUP(tblSales[[#This Row],[Product_ID]],Products!$A:$A,Products!$C:$C,"Women Dresses")</f>
        <v>Watches</v>
      </c>
      <c r="AA2429" t="str">
        <f>_xlfn.XLOOKUP(tblSales[[#This Row],[Product_ID]],Products!$A:$A,Products!$D:$D,"Unknown")</f>
        <v>Analog Watch</v>
      </c>
      <c r="AB2429" t="str">
        <f>_xlfn.XLOOKUP(tblSales[[#This Row],[Product_ID]],Products!$A:$A,Products!$E:$E,"Unknown")</f>
        <v>Global Desi</v>
      </c>
      <c r="AC2429" t="str">
        <f>_xlfn.XLOOKUP(tblSales[[#This Row],[Store_ID]],Stores!$A:$A,Stores!$B:$B,"Unknown")</f>
        <v>TrendMart Mangaluru Standard</v>
      </c>
      <c r="AD2429" t="str">
        <f>_xlfn.XLOOKUP(tblSales[[#This Row],[Store_ID]],Stores!$A:$A,Stores!$E:$E,"Unknown")</f>
        <v>South Zone 2</v>
      </c>
      <c r="AE2429" t="str">
        <f>_xlfn.XLOOKUP(tblSales[[#This Row],[Customer_ID]],Customers!$A:$A,Customers!$B:$B,"Unknown")</f>
        <v>Kavitha Venkatesan</v>
      </c>
      <c r="AF2429" t="str">
        <f>_xlfn.XLOOKUP(tblSales[[#This Row],[Customer_ID]],Customers!$A:$A,Customers!$J:$J,"Unknown")</f>
        <v>Silver</v>
      </c>
      <c r="AG2429" t="str">
        <f>_xlfn.XLOOKUP(tblSales[[#This Row],[Employee_ID]],Employees!$A:$A,Employees!$B:$B,"Unknown")</f>
        <v>Vinod Hegde</v>
      </c>
      <c r="AH2429">
        <f>IF(MONTH(tblSales[[#This Row],[Invoice Date]])&gt;=4,MONTH(tblSales[[#This Row],[Invoice Date]]),MONTH(tblSales[[#This Row],[Invoice Date]])+12)</f>
        <v>13</v>
      </c>
      <c r="AI2429" s="8">
        <f>DATE(YEAR(tblSales[[#This Row],[Invoice Date]]),MONTH(tblSales[[#This Row],[Invoice Date]]),1)</f>
        <v>45658</v>
      </c>
      <c r="AJ2429" t="str">
        <f>_xlfn.XLOOKUP(tblSales[[#This Row],[Product_ID]],Products!$A:$A,Products!$B:$B,"Unknown")</f>
        <v>Global Desi Analog Watch Cream</v>
      </c>
      <c r="AK2429" s="9">
        <f>IFERROR(tblSales[[#This Row],[Profit]]/tblSales[[#This Row],[Sales Amount]],0)</f>
        <v>0.19529590741485708</v>
      </c>
      <c r="AL2429" t="str">
        <f>IF(tblSales[[#This Row],[Discount %]]&lt;=5,"0-5%",
IF(tblSales[[#This Row],[Discount %]]&lt;=10,"5-10%",
IF(tblSales[[#This Row],[Discount %]]&lt;=15,"10-15%",
IF(tblSales[[#This Row],[Discount %]]&lt;=20,"15-20%","20%+"))))</f>
        <v>5-10%</v>
      </c>
    </row>
    <row r="2430" spans="1:38">
      <c r="A2430" s="2" t="s">
        <v>4420</v>
      </c>
      <c r="B2430" s="11">
        <v>45393</v>
      </c>
      <c r="C2430" s="2" t="s">
        <v>1697</v>
      </c>
      <c r="D2430" s="2" t="s">
        <v>966</v>
      </c>
      <c r="E2430" s="2" t="s">
        <v>467</v>
      </c>
      <c r="F2430" s="2" t="s">
        <v>216</v>
      </c>
      <c r="G2430" s="2">
        <v>1</v>
      </c>
      <c r="H2430" s="2">
        <v>5314.31</v>
      </c>
      <c r="I2430" s="2">
        <v>10</v>
      </c>
      <c r="J2430" s="2">
        <v>531.42999999999995</v>
      </c>
      <c r="K2430" s="2">
        <v>12</v>
      </c>
      <c r="L2430" s="2">
        <v>573.95000000000005</v>
      </c>
      <c r="M2430" s="2">
        <v>5356.83</v>
      </c>
      <c r="N2430" s="2">
        <v>3662.37</v>
      </c>
      <c r="O2430" s="2">
        <f t="shared" si="94"/>
        <v>1120.51</v>
      </c>
      <c r="P2430" s="2" t="s">
        <v>29</v>
      </c>
      <c r="Q2430" s="2" t="str">
        <f t="shared" si="92"/>
        <v>Debit Card</v>
      </c>
      <c r="R2430" s="2" t="s">
        <v>21</v>
      </c>
      <c r="S2430" s="2" t="s">
        <v>56</v>
      </c>
      <c r="T2430" s="2" t="s">
        <v>570</v>
      </c>
      <c r="U2430" s="2" t="s">
        <v>59</v>
      </c>
      <c r="V2430" t="str">
        <f>TEXT(tblSales[[#This Row],[Invoice Date]],"mmm")</f>
        <v>Apr</v>
      </c>
      <c r="W2430">
        <f>MONTH(tblSales[[#This Row],[Invoice Date]])</f>
        <v>4</v>
      </c>
      <c r="X2430">
        <f>YEAR(tblSales[[#This Row],[Invoice Date]])</f>
        <v>2024</v>
      </c>
      <c r="Y2430" t="str">
        <f>TEXT(tblSales[[#This Row],[Invoice Date]],"mmm-yyyy")</f>
        <v>Apr-2024</v>
      </c>
      <c r="Z2430" t="str">
        <f>_xlfn.XLOOKUP(tblSales[[#This Row],[Product_ID]],Products!$A:$A,Products!$C:$C,"Women Dresses")</f>
        <v>Watches</v>
      </c>
      <c r="AA2430" t="str">
        <f>_xlfn.XLOOKUP(tblSales[[#This Row],[Product_ID]],Products!$A:$A,Products!$D:$D,"Unknown")</f>
        <v>Smart Watch</v>
      </c>
      <c r="AB2430" t="str">
        <f>_xlfn.XLOOKUP(tblSales[[#This Row],[Product_ID]],Products!$A:$A,Products!$E:$E,"Unknown")</f>
        <v>Pantaloons</v>
      </c>
      <c r="AC2430" t="str">
        <f>_xlfn.XLOOKUP(tblSales[[#This Row],[Store_ID]],Stores!$A:$A,Stores!$B:$B,"Unknown")</f>
        <v>TrendMart Kollam Standard</v>
      </c>
      <c r="AD2430" t="str">
        <f>_xlfn.XLOOKUP(tblSales[[#This Row],[Store_ID]],Stores!$A:$A,Stores!$E:$E,"Unknown")</f>
        <v>South Zone 1</v>
      </c>
      <c r="AE2430" t="str">
        <f>_xlfn.XLOOKUP(tblSales[[#This Row],[Customer_ID]],Customers!$A:$A,Customers!$B:$B,"Unknown")</f>
        <v>Pranav Singh</v>
      </c>
      <c r="AF2430" t="str">
        <f>_xlfn.XLOOKUP(tblSales[[#This Row],[Customer_ID]],Customers!$A:$A,Customers!$J:$J,"Unknown")</f>
        <v>Silver</v>
      </c>
      <c r="AG2430" t="str">
        <f>_xlfn.XLOOKUP(tblSales[[#This Row],[Employee_ID]],Employees!$A:$A,Employees!$B:$B,"Unknown")</f>
        <v>Venkat Sharma</v>
      </c>
      <c r="AH2430">
        <f>IF(MONTH(tblSales[[#This Row],[Invoice Date]])&gt;=4,MONTH(tblSales[[#This Row],[Invoice Date]]),MONTH(tblSales[[#This Row],[Invoice Date]])+12)</f>
        <v>4</v>
      </c>
      <c r="AI2430" s="8">
        <f>DATE(YEAR(tblSales[[#This Row],[Invoice Date]]),MONTH(tblSales[[#This Row],[Invoice Date]]),1)</f>
        <v>45383</v>
      </c>
      <c r="AJ2430" t="str">
        <f>_xlfn.XLOOKUP(tblSales[[#This Row],[Product_ID]],Products!$A:$A,Products!$B:$B,"Unknown")</f>
        <v>Westside Straight Fit Charcoal</v>
      </c>
      <c r="AK2430" s="9">
        <f>IFERROR(tblSales[[#This Row],[Profit]]/tblSales[[#This Row],[Sales Amount]],0)</f>
        <v>0.20917408243308075</v>
      </c>
      <c r="AL2430" t="str">
        <f>IF(tblSales[[#This Row],[Discount %]]&lt;=5,"0-5%",
IF(tblSales[[#This Row],[Discount %]]&lt;=10,"5-10%",
IF(tblSales[[#This Row],[Discount %]]&lt;=15,"10-15%",
IF(tblSales[[#This Row],[Discount %]]&lt;=20,"15-20%","20%+"))))</f>
        <v>5-10%</v>
      </c>
    </row>
    <row r="2431" spans="1:38">
      <c r="A2431" s="2" t="s">
        <v>4421</v>
      </c>
      <c r="B2431" s="11">
        <v>45736</v>
      </c>
      <c r="C2431" s="2" t="s">
        <v>1132</v>
      </c>
      <c r="D2431" s="2" t="s">
        <v>1038</v>
      </c>
      <c r="E2431" s="2" t="s">
        <v>522</v>
      </c>
      <c r="F2431" s="2" t="s">
        <v>523</v>
      </c>
      <c r="G2431" s="2">
        <v>2</v>
      </c>
      <c r="H2431" s="2">
        <v>894.53</v>
      </c>
      <c r="I2431" s="2">
        <v>30</v>
      </c>
      <c r="J2431" s="2">
        <v>536.72</v>
      </c>
      <c r="K2431" s="2">
        <v>5</v>
      </c>
      <c r="L2431" s="2">
        <v>62.62</v>
      </c>
      <c r="M2431" s="2">
        <v>1314.96</v>
      </c>
      <c r="N2431" s="2">
        <v>1198.56</v>
      </c>
      <c r="O2431" s="2">
        <f t="shared" si="94"/>
        <v>53.780000000000094</v>
      </c>
      <c r="P2431" s="2" t="s">
        <v>27</v>
      </c>
      <c r="Q2431" s="2" t="str">
        <f t="shared" si="92"/>
        <v>Cash</v>
      </c>
      <c r="R2431" s="2" t="s">
        <v>21</v>
      </c>
      <c r="S2431" s="2" t="s">
        <v>56</v>
      </c>
      <c r="T2431" s="2" t="s">
        <v>2132</v>
      </c>
      <c r="U2431" s="2" t="s">
        <v>59</v>
      </c>
      <c r="V2431" t="str">
        <f>TEXT(tblSales[[#This Row],[Invoice Date]],"mmm")</f>
        <v>Mar</v>
      </c>
      <c r="W2431">
        <f>MONTH(tblSales[[#This Row],[Invoice Date]])</f>
        <v>3</v>
      </c>
      <c r="X2431">
        <f>YEAR(tblSales[[#This Row],[Invoice Date]])</f>
        <v>2025</v>
      </c>
      <c r="Y2431" t="str">
        <f>TEXT(tblSales[[#This Row],[Invoice Date]],"mmm-yyyy")</f>
        <v>Mar-2025</v>
      </c>
      <c r="Z2431" t="str">
        <f>_xlfn.XLOOKUP(tblSales[[#This Row],[Product_ID]],Products!$A:$A,Products!$C:$C,"Women Dresses")</f>
        <v>Women Kurtis</v>
      </c>
      <c r="AA2431" t="str">
        <f>_xlfn.XLOOKUP(tblSales[[#This Row],[Product_ID]],Products!$A:$A,Products!$D:$D,"Unknown")</f>
        <v>Straight Kurti</v>
      </c>
      <c r="AB2431" t="str">
        <f>_xlfn.XLOOKUP(tblSales[[#This Row],[Product_ID]],Products!$A:$A,Products!$E:$E,"Unknown")</f>
        <v>Metro Shoes</v>
      </c>
      <c r="AC2431" t="str">
        <f>_xlfn.XLOOKUP(tblSales[[#This Row],[Store_ID]],Stores!$A:$A,Stores!$B:$B,"Unknown")</f>
        <v>TrendMart Vellore Standard</v>
      </c>
      <c r="AD2431" t="str">
        <f>_xlfn.XLOOKUP(tblSales[[#This Row],[Store_ID]],Stores!$A:$A,Stores!$E:$E,"Unknown")</f>
        <v>South Zone 1</v>
      </c>
      <c r="AE2431" t="str">
        <f>_xlfn.XLOOKUP(tblSales[[#This Row],[Customer_ID]],Customers!$A:$A,Customers!$B:$B,"Unknown")</f>
        <v>Tejaswini Kamath</v>
      </c>
      <c r="AF2431" t="str">
        <f>_xlfn.XLOOKUP(tblSales[[#This Row],[Customer_ID]],Customers!$A:$A,Customers!$J:$J,"Unknown")</f>
        <v>Gold</v>
      </c>
      <c r="AG2431" t="str">
        <f>_xlfn.XLOOKUP(tblSales[[#This Row],[Employee_ID]],Employees!$A:$A,Employees!$B:$B,"Unknown")</f>
        <v>Vinod Hegde</v>
      </c>
      <c r="AH2431">
        <f>IF(MONTH(tblSales[[#This Row],[Invoice Date]])&gt;=4,MONTH(tblSales[[#This Row],[Invoice Date]]),MONTH(tblSales[[#This Row],[Invoice Date]])+12)</f>
        <v>15</v>
      </c>
      <c r="AI2431" s="8">
        <f>DATE(YEAR(tblSales[[#This Row],[Invoice Date]]),MONTH(tblSales[[#This Row],[Invoice Date]]),1)</f>
        <v>45717</v>
      </c>
      <c r="AJ2431" t="str">
        <f>_xlfn.XLOOKUP(tblSales[[#This Row],[Product_ID]],Products!$A:$A,Products!$B:$B,"Unknown")</f>
        <v>Metro Shoes Straight Kurti Green</v>
      </c>
      <c r="AK2431" s="9">
        <f>IFERROR(tblSales[[#This Row],[Profit]]/tblSales[[#This Row],[Sales Amount]],0)</f>
        <v>4.0898582466386883E-2</v>
      </c>
      <c r="AL2431" t="str">
        <f>IF(tblSales[[#This Row],[Discount %]]&lt;=5,"0-5%",
IF(tblSales[[#This Row],[Discount %]]&lt;=10,"5-10%",
IF(tblSales[[#This Row],[Discount %]]&lt;=15,"10-15%",
IF(tblSales[[#This Row],[Discount %]]&lt;=20,"15-20%","20%+"))))</f>
        <v>20%+</v>
      </c>
    </row>
    <row r="2432" spans="1:38">
      <c r="A2432" s="2" t="s">
        <v>4422</v>
      </c>
      <c r="B2432" s="11">
        <v>45483</v>
      </c>
      <c r="C2432" s="2" t="s">
        <v>1579</v>
      </c>
      <c r="D2432" s="2" t="s">
        <v>1431</v>
      </c>
      <c r="E2432" s="2" t="s">
        <v>471</v>
      </c>
      <c r="F2432" s="2" t="s">
        <v>523</v>
      </c>
      <c r="G2432" s="2">
        <v>1</v>
      </c>
      <c r="H2432" s="2">
        <v>764.52</v>
      </c>
      <c r="I2432" s="2">
        <v>15</v>
      </c>
      <c r="J2432" s="2">
        <v>114.68</v>
      </c>
      <c r="K2432" s="2">
        <v>5</v>
      </c>
      <c r="L2432" s="2">
        <v>32.49</v>
      </c>
      <c r="M2432" s="2">
        <v>682.33</v>
      </c>
      <c r="N2432" s="2">
        <v>585.26</v>
      </c>
      <c r="O2432" s="2">
        <f t="shared" si="94"/>
        <v>64.580000000000041</v>
      </c>
      <c r="P2432" s="2" t="s">
        <v>32</v>
      </c>
      <c r="Q2432" s="2" t="str">
        <f t="shared" si="92"/>
        <v>UPI</v>
      </c>
      <c r="R2432" s="2" t="s">
        <v>21</v>
      </c>
      <c r="S2432" s="2" t="s">
        <v>56</v>
      </c>
      <c r="T2432" s="2" t="s">
        <v>1153</v>
      </c>
      <c r="U2432" s="2" t="s">
        <v>59</v>
      </c>
      <c r="V2432" t="str">
        <f>TEXT(tblSales[[#This Row],[Invoice Date]],"mmm")</f>
        <v>Jul</v>
      </c>
      <c r="W2432">
        <f>MONTH(tblSales[[#This Row],[Invoice Date]])</f>
        <v>7</v>
      </c>
      <c r="X2432">
        <f>YEAR(tblSales[[#This Row],[Invoice Date]])</f>
        <v>2024</v>
      </c>
      <c r="Y2432" t="str">
        <f>TEXT(tblSales[[#This Row],[Invoice Date]],"mmm-yyyy")</f>
        <v>Jul-2024</v>
      </c>
      <c r="Z2432" t="str">
        <f>_xlfn.XLOOKUP(tblSales[[#This Row],[Product_ID]],Products!$A:$A,Products!$C:$C,"Women Dresses")</f>
        <v>Men Trousers</v>
      </c>
      <c r="AA2432" t="str">
        <f>_xlfn.XLOOKUP(tblSales[[#This Row],[Product_ID]],Products!$A:$A,Products!$D:$D,"Unknown")</f>
        <v>Formal Trouser</v>
      </c>
      <c r="AB2432" t="str">
        <f>_xlfn.XLOOKUP(tblSales[[#This Row],[Product_ID]],Products!$A:$A,Products!$E:$E,"Unknown")</f>
        <v>Van Heusen</v>
      </c>
      <c r="AC2432" t="str">
        <f>_xlfn.XLOOKUP(tblSales[[#This Row],[Store_ID]],Stores!$A:$A,Stores!$B:$B,"Unknown")</f>
        <v>TrendMart Kochi Standard</v>
      </c>
      <c r="AD2432" t="str">
        <f>_xlfn.XLOOKUP(tblSales[[#This Row],[Store_ID]],Stores!$A:$A,Stores!$E:$E,"Unknown")</f>
        <v>South Zone 1</v>
      </c>
      <c r="AE2432" t="str">
        <f>_xlfn.XLOOKUP(tblSales[[#This Row],[Customer_ID]],Customers!$A:$A,Customers!$B:$B,"Unknown")</f>
        <v>Indira Prasad</v>
      </c>
      <c r="AF2432" t="str">
        <f>_xlfn.XLOOKUP(tblSales[[#This Row],[Customer_ID]],Customers!$A:$A,Customers!$J:$J,"Unknown")</f>
        <v>Silver</v>
      </c>
      <c r="AG2432" t="str">
        <f>_xlfn.XLOOKUP(tblSales[[#This Row],[Employee_ID]],Employees!$A:$A,Employees!$B:$B,"Unknown")</f>
        <v>Vinod Hegde</v>
      </c>
      <c r="AH2432">
        <f>IF(MONTH(tblSales[[#This Row],[Invoice Date]])&gt;=4,MONTH(tblSales[[#This Row],[Invoice Date]]),MONTH(tblSales[[#This Row],[Invoice Date]])+12)</f>
        <v>7</v>
      </c>
      <c r="AI2432" s="8">
        <f>DATE(YEAR(tblSales[[#This Row],[Invoice Date]]),MONTH(tblSales[[#This Row],[Invoice Date]]),1)</f>
        <v>45474</v>
      </c>
      <c r="AJ2432" t="str">
        <f>_xlfn.XLOOKUP(tblSales[[#This Row],[Product_ID]],Products!$A:$A,Products!$B:$B,"Unknown")</f>
        <v>Van Heusen Formal Trouser Maroon</v>
      </c>
      <c r="AK2432" s="9">
        <f>IFERROR(tblSales[[#This Row],[Profit]]/tblSales[[#This Row],[Sales Amount]],0)</f>
        <v>9.4646285521668455E-2</v>
      </c>
      <c r="AL2432" t="str">
        <f>IF(tblSales[[#This Row],[Discount %]]&lt;=5,"0-5%",
IF(tblSales[[#This Row],[Discount %]]&lt;=10,"5-10%",
IF(tblSales[[#This Row],[Discount %]]&lt;=15,"10-15%",
IF(tblSales[[#This Row],[Discount %]]&lt;=20,"15-20%","20%+"))))</f>
        <v>10-15%</v>
      </c>
    </row>
    <row r="2433" spans="1:38">
      <c r="A2433" s="2" t="s">
        <v>4423</v>
      </c>
      <c r="B2433" s="11">
        <v>45575</v>
      </c>
      <c r="C2433" s="2" t="s">
        <v>3777</v>
      </c>
      <c r="D2433" s="2" t="s">
        <v>440</v>
      </c>
      <c r="E2433" s="2" t="s">
        <v>1546</v>
      </c>
      <c r="F2433" s="2" t="s">
        <v>216</v>
      </c>
      <c r="G2433" s="2">
        <v>2</v>
      </c>
      <c r="H2433" s="2">
        <v>425.97</v>
      </c>
      <c r="I2433" s="2">
        <v>10</v>
      </c>
      <c r="J2433" s="2">
        <v>85.19</v>
      </c>
      <c r="K2433" s="2">
        <v>5</v>
      </c>
      <c r="L2433" s="2">
        <v>38.340000000000003</v>
      </c>
      <c r="M2433" s="2">
        <v>805.09</v>
      </c>
      <c r="N2433" s="2">
        <v>630.26</v>
      </c>
      <c r="O2433" s="2">
        <f t="shared" si="94"/>
        <v>136.49000000000004</v>
      </c>
      <c r="P2433" s="2" t="s">
        <v>28</v>
      </c>
      <c r="Q2433" s="2" t="str">
        <f t="shared" si="92"/>
        <v>Credit Card</v>
      </c>
      <c r="R2433" s="2" t="s">
        <v>20</v>
      </c>
      <c r="S2433" s="2" t="s">
        <v>56</v>
      </c>
      <c r="T2433" s="2" t="s">
        <v>4424</v>
      </c>
      <c r="U2433" s="2" t="s">
        <v>59</v>
      </c>
      <c r="V2433" t="str">
        <f>TEXT(tblSales[[#This Row],[Invoice Date]],"mmm")</f>
        <v>Oct</v>
      </c>
      <c r="W2433">
        <f>MONTH(tblSales[[#This Row],[Invoice Date]])</f>
        <v>10</v>
      </c>
      <c r="X2433">
        <f>YEAR(tblSales[[#This Row],[Invoice Date]])</f>
        <v>2024</v>
      </c>
      <c r="Y2433" t="str">
        <f>TEXT(tblSales[[#This Row],[Invoice Date]],"mmm-yyyy")</f>
        <v>Oct-2024</v>
      </c>
      <c r="Z2433" t="str">
        <f>_xlfn.XLOOKUP(tblSales[[#This Row],[Product_ID]],Products!$A:$A,Products!$C:$C,"Women Dresses")</f>
        <v>Belts</v>
      </c>
      <c r="AA2433" t="str">
        <f>_xlfn.XLOOKUP(tblSales[[#This Row],[Product_ID]],Products!$A:$A,Products!$D:$D,"Unknown")</f>
        <v>Casual Belt</v>
      </c>
      <c r="AB2433" t="str">
        <f>_xlfn.XLOOKUP(tblSales[[#This Row],[Product_ID]],Products!$A:$A,Products!$E:$E,"Unknown")</f>
        <v>Nike</v>
      </c>
      <c r="AC2433" t="str">
        <f>_xlfn.XLOOKUP(tblSales[[#This Row],[Store_ID]],Stores!$A:$A,Stores!$B:$B,"Unknown")</f>
        <v>TrendMart Guntur Standard</v>
      </c>
      <c r="AD2433" t="str">
        <f>_xlfn.XLOOKUP(tblSales[[#This Row],[Store_ID]],Stores!$A:$A,Stores!$E:$E,"Unknown")</f>
        <v>South Zone 3</v>
      </c>
      <c r="AE2433" t="str">
        <f>_xlfn.XLOOKUP(tblSales[[#This Row],[Customer_ID]],Customers!$A:$A,Customers!$B:$B,"Unknown")</f>
        <v>Revathi Iyengar</v>
      </c>
      <c r="AF2433" t="str">
        <f>_xlfn.XLOOKUP(tblSales[[#This Row],[Customer_ID]],Customers!$A:$A,Customers!$J:$J,"Unknown")</f>
        <v>Regular</v>
      </c>
      <c r="AG2433" t="str">
        <f>_xlfn.XLOOKUP(tblSales[[#This Row],[Employee_ID]],Employees!$A:$A,Employees!$B:$B,"Unknown")</f>
        <v>Venkat Sharma</v>
      </c>
      <c r="AH2433">
        <f>IF(MONTH(tblSales[[#This Row],[Invoice Date]])&gt;=4,MONTH(tblSales[[#This Row],[Invoice Date]]),MONTH(tblSales[[#This Row],[Invoice Date]])+12)</f>
        <v>10</v>
      </c>
      <c r="AI2433" s="8">
        <f>DATE(YEAR(tblSales[[#This Row],[Invoice Date]]),MONTH(tblSales[[#This Row],[Invoice Date]]),1)</f>
        <v>45566</v>
      </c>
      <c r="AJ2433" t="str">
        <f>_xlfn.XLOOKUP(tblSales[[#This Row],[Product_ID]],Products!$A:$A,Products!$B:$B,"Unknown")</f>
        <v>Nike Casual Belt Olive</v>
      </c>
      <c r="AK2433" s="9">
        <f>IFERROR(tblSales[[#This Row],[Profit]]/tblSales[[#This Row],[Sales Amount]],0)</f>
        <v>0.16953384093703813</v>
      </c>
      <c r="AL2433" t="str">
        <f>IF(tblSales[[#This Row],[Discount %]]&lt;=5,"0-5%",
IF(tblSales[[#This Row],[Discount %]]&lt;=10,"5-10%",
IF(tblSales[[#This Row],[Discount %]]&lt;=15,"10-15%",
IF(tblSales[[#This Row],[Discount %]]&lt;=20,"15-20%","20%+"))))</f>
        <v>5-10%</v>
      </c>
    </row>
    <row r="2434" spans="1:38">
      <c r="A2434" s="2" t="s">
        <v>4425</v>
      </c>
      <c r="B2434" s="11">
        <v>45566</v>
      </c>
      <c r="C2434" s="2" t="s">
        <v>1528</v>
      </c>
      <c r="D2434" s="2" t="s">
        <v>663</v>
      </c>
      <c r="E2434" s="2" t="s">
        <v>949</v>
      </c>
      <c r="F2434" s="2" t="s">
        <v>110</v>
      </c>
      <c r="G2434" s="2">
        <v>1</v>
      </c>
      <c r="H2434" s="2">
        <v>1752.56</v>
      </c>
      <c r="I2434" s="2">
        <v>15</v>
      </c>
      <c r="J2434" s="2">
        <v>262.88</v>
      </c>
      <c r="K2434" s="2">
        <v>12</v>
      </c>
      <c r="L2434" s="2">
        <v>178.76</v>
      </c>
      <c r="M2434" s="2">
        <v>1668.44</v>
      </c>
      <c r="N2434" s="2">
        <v>1133.27</v>
      </c>
      <c r="O2434" s="2">
        <f t="shared" si="94"/>
        <v>356.41000000000008</v>
      </c>
      <c r="P2434" s="2" t="s">
        <v>32</v>
      </c>
      <c r="Q2434" s="2" t="str">
        <f t="shared" ref="Q2434:Q2497" si="95">TRIM(CLEAN(P2434))</f>
        <v>UPI</v>
      </c>
      <c r="R2434" s="2" t="s">
        <v>20</v>
      </c>
      <c r="S2434" s="2" t="s">
        <v>56</v>
      </c>
      <c r="T2434" s="2" t="s">
        <v>3437</v>
      </c>
      <c r="U2434" s="2" t="s">
        <v>59</v>
      </c>
      <c r="V2434" t="str">
        <f>TEXT(tblSales[[#This Row],[Invoice Date]],"mmm")</f>
        <v>Oct</v>
      </c>
      <c r="W2434">
        <f>MONTH(tblSales[[#This Row],[Invoice Date]])</f>
        <v>10</v>
      </c>
      <c r="X2434">
        <f>YEAR(tblSales[[#This Row],[Invoice Date]])</f>
        <v>2024</v>
      </c>
      <c r="Y2434" t="str">
        <f>TEXT(tblSales[[#This Row],[Invoice Date]],"mmm-yyyy")</f>
        <v>Oct-2024</v>
      </c>
      <c r="Z2434" t="str">
        <f>_xlfn.XLOOKUP(tblSales[[#This Row],[Product_ID]],Products!$A:$A,Products!$C:$C,"Women Dresses")</f>
        <v>Women Dresses</v>
      </c>
      <c r="AA2434" t="str">
        <f>_xlfn.XLOOKUP(tblSales[[#This Row],[Product_ID]],Products!$A:$A,Products!$D:$D,"Unknown")</f>
        <v>Shirt Dress</v>
      </c>
      <c r="AB2434" t="str">
        <f>_xlfn.XLOOKUP(tblSales[[#This Row],[Product_ID]],Products!$A:$A,Products!$E:$E,"Unknown")</f>
        <v>Pantaloons</v>
      </c>
      <c r="AC2434" t="str">
        <f>_xlfn.XLOOKUP(tblSales[[#This Row],[Store_ID]],Stores!$A:$A,Stores!$B:$B,"Unknown")</f>
        <v>TrendMart Tumakuru Standard</v>
      </c>
      <c r="AD2434" t="str">
        <f>_xlfn.XLOOKUP(tblSales[[#This Row],[Store_ID]],Stores!$A:$A,Stores!$E:$E,"Unknown")</f>
        <v>South Zone 2</v>
      </c>
      <c r="AE2434" t="str">
        <f>_xlfn.XLOOKUP(tblSales[[#This Row],[Customer_ID]],Customers!$A:$A,Customers!$B:$B,"Unknown")</f>
        <v>Selvam Natarajan</v>
      </c>
      <c r="AF2434" t="str">
        <f>_xlfn.XLOOKUP(tblSales[[#This Row],[Customer_ID]],Customers!$A:$A,Customers!$J:$J,"Unknown")</f>
        <v>Silver</v>
      </c>
      <c r="AG2434" t="str">
        <f>_xlfn.XLOOKUP(tblSales[[#This Row],[Employee_ID]],Employees!$A:$A,Employees!$B:$B,"Unknown")</f>
        <v>Jyothi Prasad</v>
      </c>
      <c r="AH2434">
        <f>IF(MONTH(tblSales[[#This Row],[Invoice Date]])&gt;=4,MONTH(tblSales[[#This Row],[Invoice Date]]),MONTH(tblSales[[#This Row],[Invoice Date]])+12)</f>
        <v>10</v>
      </c>
      <c r="AI2434" s="8">
        <f>DATE(YEAR(tblSales[[#This Row],[Invoice Date]]),MONTH(tblSales[[#This Row],[Invoice Date]]),1)</f>
        <v>45566</v>
      </c>
      <c r="AJ2434" t="str">
        <f>_xlfn.XLOOKUP(tblSales[[#This Row],[Product_ID]],Products!$A:$A,Products!$B:$B,"Unknown")</f>
        <v>Pantaloons Shirt Dress Grey</v>
      </c>
      <c r="AK2434" s="9">
        <f>IFERROR(tblSales[[#This Row],[Profit]]/tblSales[[#This Row],[Sales Amount]],0)</f>
        <v>0.21361870969288682</v>
      </c>
      <c r="AL2434" t="str">
        <f>IF(tblSales[[#This Row],[Discount %]]&lt;=5,"0-5%",
IF(tblSales[[#This Row],[Discount %]]&lt;=10,"5-10%",
IF(tblSales[[#This Row],[Discount %]]&lt;=15,"10-15%",
IF(tblSales[[#This Row],[Discount %]]&lt;=20,"15-20%","20%+"))))</f>
        <v>10-15%</v>
      </c>
    </row>
    <row r="2435" spans="1:38">
      <c r="A2435" s="2" t="s">
        <v>4426</v>
      </c>
      <c r="B2435" s="11">
        <v>45525</v>
      </c>
      <c r="C2435" s="2" t="s">
        <v>1240</v>
      </c>
      <c r="D2435" s="2" t="s">
        <v>695</v>
      </c>
      <c r="E2435" s="2" t="s">
        <v>796</v>
      </c>
      <c r="F2435" s="2" t="s">
        <v>92</v>
      </c>
      <c r="G2435" s="2">
        <v>1</v>
      </c>
      <c r="H2435" s="2">
        <v>1213.49</v>
      </c>
      <c r="I2435" s="2">
        <v>5</v>
      </c>
      <c r="J2435" s="2">
        <v>60.67</v>
      </c>
      <c r="K2435" s="2">
        <v>12</v>
      </c>
      <c r="L2435" s="2">
        <v>138.34</v>
      </c>
      <c r="M2435" s="2">
        <v>1291.1600000000001</v>
      </c>
      <c r="N2435" s="2">
        <v>841.85</v>
      </c>
      <c r="O2435" s="2">
        <f t="shared" si="94"/>
        <v>310.97000000000003</v>
      </c>
      <c r="P2435" s="2" t="s">
        <v>32</v>
      </c>
      <c r="Q2435" s="2" t="str">
        <f t="shared" si="95"/>
        <v>UPI</v>
      </c>
      <c r="R2435" s="2" t="s">
        <v>20</v>
      </c>
      <c r="S2435" s="2" t="s">
        <v>56</v>
      </c>
      <c r="T2435" s="2" t="s">
        <v>2068</v>
      </c>
      <c r="U2435" s="2" t="s">
        <v>59</v>
      </c>
      <c r="V2435" t="str">
        <f>TEXT(tblSales[[#This Row],[Invoice Date]],"mmm")</f>
        <v>Aug</v>
      </c>
      <c r="W2435">
        <f>MONTH(tblSales[[#This Row],[Invoice Date]])</f>
        <v>8</v>
      </c>
      <c r="X2435">
        <f>YEAR(tblSales[[#This Row],[Invoice Date]])</f>
        <v>2024</v>
      </c>
      <c r="Y2435" t="str">
        <f>TEXT(tblSales[[#This Row],[Invoice Date]],"mmm-yyyy")</f>
        <v>Aug-2024</v>
      </c>
      <c r="Z2435" t="str">
        <f>_xlfn.XLOOKUP(tblSales[[#This Row],[Product_ID]],Products!$A:$A,Products!$C:$C,"Women Dresses")</f>
        <v>Women Dresses</v>
      </c>
      <c r="AA2435" t="str">
        <f>_xlfn.XLOOKUP(tblSales[[#This Row],[Product_ID]],Products!$A:$A,Products!$D:$D,"Unknown")</f>
        <v>Shirt Dress</v>
      </c>
      <c r="AB2435" t="str">
        <f>_xlfn.XLOOKUP(tblSales[[#This Row],[Product_ID]],Products!$A:$A,Products!$E:$E,"Unknown")</f>
        <v>Kalyan Silks</v>
      </c>
      <c r="AC2435" t="str">
        <f>_xlfn.XLOOKUP(tblSales[[#This Row],[Store_ID]],Stores!$A:$A,Stores!$B:$B,"Unknown")</f>
        <v>TrendMart Shivamogga Standard</v>
      </c>
      <c r="AD2435" t="str">
        <f>_xlfn.XLOOKUP(tblSales[[#This Row],[Store_ID]],Stores!$A:$A,Stores!$E:$E,"Unknown")</f>
        <v>South Zone 2</v>
      </c>
      <c r="AE2435" t="str">
        <f>_xlfn.XLOOKUP(tblSales[[#This Row],[Customer_ID]],Customers!$A:$A,Customers!$B:$B,"Unknown")</f>
        <v>Vani Prasad</v>
      </c>
      <c r="AF2435" t="str">
        <f>_xlfn.XLOOKUP(tblSales[[#This Row],[Customer_ID]],Customers!$A:$A,Customers!$J:$J,"Unknown")</f>
        <v>Silver</v>
      </c>
      <c r="AG2435" t="str">
        <f>_xlfn.XLOOKUP(tblSales[[#This Row],[Employee_ID]],Employees!$A:$A,Employees!$B:$B,"Unknown")</f>
        <v>Manoj Ramachandran</v>
      </c>
      <c r="AH2435">
        <f>IF(MONTH(tblSales[[#This Row],[Invoice Date]])&gt;=4,MONTH(tblSales[[#This Row],[Invoice Date]]),MONTH(tblSales[[#This Row],[Invoice Date]])+12)</f>
        <v>8</v>
      </c>
      <c r="AI2435" s="8">
        <f>DATE(YEAR(tblSales[[#This Row],[Invoice Date]]),MONTH(tblSales[[#This Row],[Invoice Date]]),1)</f>
        <v>45505</v>
      </c>
      <c r="AJ2435" t="str">
        <f>_xlfn.XLOOKUP(tblSales[[#This Row],[Product_ID]],Products!$A:$A,Products!$B:$B,"Unknown")</f>
        <v>Kalyan Silks Shirt Dress Maroon</v>
      </c>
      <c r="AK2435" s="9">
        <f>IFERROR(tblSales[[#This Row],[Profit]]/tblSales[[#This Row],[Sales Amount]],0)</f>
        <v>0.24084544130859073</v>
      </c>
      <c r="AL2435" t="str">
        <f>IF(tblSales[[#This Row],[Discount %]]&lt;=5,"0-5%",
IF(tblSales[[#This Row],[Discount %]]&lt;=10,"5-10%",
IF(tblSales[[#This Row],[Discount %]]&lt;=15,"10-15%",
IF(tblSales[[#This Row],[Discount %]]&lt;=20,"15-20%","20%+"))))</f>
        <v>0-5%</v>
      </c>
    </row>
    <row r="2436" spans="1:38">
      <c r="A2436" s="2" t="s">
        <v>4427</v>
      </c>
      <c r="B2436" s="11">
        <v>45718</v>
      </c>
      <c r="C2436" s="2" t="s">
        <v>937</v>
      </c>
      <c r="D2436" s="2" t="s">
        <v>703</v>
      </c>
      <c r="E2436" s="2" t="s">
        <v>754</v>
      </c>
      <c r="F2436" s="2" t="s">
        <v>182</v>
      </c>
      <c r="G2436" s="2">
        <v>4</v>
      </c>
      <c r="H2436" s="2">
        <v>853.2</v>
      </c>
      <c r="I2436" s="2">
        <v>30</v>
      </c>
      <c r="J2436" s="2">
        <v>1023.84</v>
      </c>
      <c r="K2436" s="2">
        <v>5</v>
      </c>
      <c r="L2436" s="2">
        <v>119.45</v>
      </c>
      <c r="M2436" s="2">
        <v>2508.41</v>
      </c>
      <c r="N2436" s="2">
        <v>2089.52</v>
      </c>
      <c r="O2436" s="2">
        <f t="shared" si="94"/>
        <v>299.43999999999988</v>
      </c>
      <c r="P2436" s="2" t="s">
        <v>29</v>
      </c>
      <c r="Q2436" s="2" t="str">
        <f t="shared" si="95"/>
        <v>Debit Card</v>
      </c>
      <c r="R2436" s="2" t="s">
        <v>20</v>
      </c>
      <c r="S2436" s="2" t="s">
        <v>56</v>
      </c>
      <c r="T2436" s="2" t="s">
        <v>2957</v>
      </c>
      <c r="U2436" s="2" t="s">
        <v>60</v>
      </c>
      <c r="V2436" t="str">
        <f>TEXT(tblSales[[#This Row],[Invoice Date]],"mmm")</f>
        <v>Mar</v>
      </c>
      <c r="W2436">
        <f>MONTH(tblSales[[#This Row],[Invoice Date]])</f>
        <v>3</v>
      </c>
      <c r="X2436">
        <f>YEAR(tblSales[[#This Row],[Invoice Date]])</f>
        <v>2025</v>
      </c>
      <c r="Y2436" t="str">
        <f>TEXT(tblSales[[#This Row],[Invoice Date]],"mmm-yyyy")</f>
        <v>Mar-2025</v>
      </c>
      <c r="Z2436" t="str">
        <f>_xlfn.XLOOKUP(tblSales[[#This Row],[Product_ID]],Products!$A:$A,Products!$C:$C,"Women Dresses")</f>
        <v>Women Tops</v>
      </c>
      <c r="AA2436" t="str">
        <f>_xlfn.XLOOKUP(tblSales[[#This Row],[Product_ID]],Products!$A:$A,Products!$D:$D,"Unknown")</f>
        <v>Crop Top</v>
      </c>
      <c r="AB2436" t="str">
        <f>_xlfn.XLOOKUP(tblSales[[#This Row],[Product_ID]],Products!$A:$A,Products!$E:$E,"Unknown")</f>
        <v>Peter England</v>
      </c>
      <c r="AC2436" t="str">
        <f>_xlfn.XLOOKUP(tblSales[[#This Row],[Store_ID]],Stores!$A:$A,Stores!$B:$B,"Unknown")</f>
        <v>TrendMart Tirunelveli Flagship</v>
      </c>
      <c r="AD2436" t="str">
        <f>_xlfn.XLOOKUP(tblSales[[#This Row],[Store_ID]],Stores!$A:$A,Stores!$E:$E,"Unknown")</f>
        <v>South Zone 1</v>
      </c>
      <c r="AE2436" t="str">
        <f>_xlfn.XLOOKUP(tblSales[[#This Row],[Customer_ID]],Customers!$A:$A,Customers!$B:$B,"Unknown")</f>
        <v>Lavanya Hegde</v>
      </c>
      <c r="AF2436" t="str">
        <f>_xlfn.XLOOKUP(tblSales[[#This Row],[Customer_ID]],Customers!$A:$A,Customers!$J:$J,"Unknown")</f>
        <v>Regular</v>
      </c>
      <c r="AG2436" t="str">
        <f>_xlfn.XLOOKUP(tblSales[[#This Row],[Employee_ID]],Employees!$A:$A,Employees!$B:$B,"Unknown")</f>
        <v>Girish Sundaram</v>
      </c>
      <c r="AH2436">
        <f>IF(MONTH(tblSales[[#This Row],[Invoice Date]])&gt;=4,MONTH(tblSales[[#This Row],[Invoice Date]]),MONTH(tblSales[[#This Row],[Invoice Date]])+12)</f>
        <v>15</v>
      </c>
      <c r="AI2436" s="8">
        <f>DATE(YEAR(tblSales[[#This Row],[Invoice Date]]),MONTH(tblSales[[#This Row],[Invoice Date]]),1)</f>
        <v>45717</v>
      </c>
      <c r="AJ2436" t="str">
        <f>_xlfn.XLOOKUP(tblSales[[#This Row],[Product_ID]],Products!$A:$A,Products!$B:$B,"Unknown")</f>
        <v>Peter England Crop Top Green</v>
      </c>
      <c r="AK2436" s="9">
        <f>IFERROR(tblSales[[#This Row],[Profit]]/tblSales[[#This Row],[Sales Amount]],0)</f>
        <v>0.1193744244361966</v>
      </c>
      <c r="AL2436" t="str">
        <f>IF(tblSales[[#This Row],[Discount %]]&lt;=5,"0-5%",
IF(tblSales[[#This Row],[Discount %]]&lt;=10,"5-10%",
IF(tblSales[[#This Row],[Discount %]]&lt;=15,"10-15%",
IF(tblSales[[#This Row],[Discount %]]&lt;=20,"15-20%","20%+"))))</f>
        <v>20%+</v>
      </c>
    </row>
    <row r="2437" spans="1:38">
      <c r="A2437" s="2" t="s">
        <v>4428</v>
      </c>
      <c r="B2437" s="11">
        <v>45560</v>
      </c>
      <c r="C2437" s="2" t="s">
        <v>2396</v>
      </c>
      <c r="D2437" s="2" t="s">
        <v>462</v>
      </c>
      <c r="E2437" s="2" t="s">
        <v>457</v>
      </c>
      <c r="F2437" s="2" t="s">
        <v>128</v>
      </c>
      <c r="G2437" s="2">
        <v>1</v>
      </c>
      <c r="H2437" s="2">
        <v>1360.29</v>
      </c>
      <c r="I2437" s="2">
        <v>10</v>
      </c>
      <c r="J2437" s="2">
        <v>136.03</v>
      </c>
      <c r="K2437" s="2">
        <v>12</v>
      </c>
      <c r="L2437" s="2">
        <v>146.91</v>
      </c>
      <c r="M2437" s="2">
        <v>1371.17</v>
      </c>
      <c r="N2437" s="2">
        <v>903.3</v>
      </c>
      <c r="O2437" s="2">
        <f t="shared" si="94"/>
        <v>320.96000000000015</v>
      </c>
      <c r="P2437" s="2" t="s">
        <v>32</v>
      </c>
      <c r="Q2437" s="2" t="str">
        <f t="shared" si="95"/>
        <v>UPI</v>
      </c>
      <c r="R2437" s="2" t="s">
        <v>20</v>
      </c>
      <c r="S2437" s="2" t="s">
        <v>56</v>
      </c>
      <c r="T2437" s="2" t="s">
        <v>2476</v>
      </c>
      <c r="U2437" s="2" t="s">
        <v>59</v>
      </c>
      <c r="V2437" t="str">
        <f>TEXT(tblSales[[#This Row],[Invoice Date]],"mmm")</f>
        <v>Sep</v>
      </c>
      <c r="W2437">
        <f>MONTH(tblSales[[#This Row],[Invoice Date]])</f>
        <v>9</v>
      </c>
      <c r="X2437">
        <f>YEAR(tblSales[[#This Row],[Invoice Date]])</f>
        <v>2024</v>
      </c>
      <c r="Y2437" t="str">
        <f>TEXT(tblSales[[#This Row],[Invoice Date]],"mmm-yyyy")</f>
        <v>Sep-2024</v>
      </c>
      <c r="Z2437" t="str">
        <f>_xlfn.XLOOKUP(tblSales[[#This Row],[Product_ID]],Products!$A:$A,Products!$C:$C,"Women Dresses")</f>
        <v>Wallets</v>
      </c>
      <c r="AA2437" t="str">
        <f>_xlfn.XLOOKUP(tblSales[[#This Row],[Product_ID]],Products!$A:$A,Products!$D:$D,"Unknown")</f>
        <v>Bifold Wallet</v>
      </c>
      <c r="AB2437" t="str">
        <f>_xlfn.XLOOKUP(tblSales[[#This Row],[Product_ID]],Products!$A:$A,Products!$E:$E,"Unknown")</f>
        <v>Nike</v>
      </c>
      <c r="AC2437" t="str">
        <f>_xlfn.XLOOKUP(tblSales[[#This Row],[Store_ID]],Stores!$A:$A,Stores!$B:$B,"Unknown")</f>
        <v>TrendMart Kochi High Street</v>
      </c>
      <c r="AD2437" t="str">
        <f>_xlfn.XLOOKUP(tblSales[[#This Row],[Store_ID]],Stores!$A:$A,Stores!$E:$E,"Unknown")</f>
        <v>South Zone 1</v>
      </c>
      <c r="AE2437" t="str">
        <f>_xlfn.XLOOKUP(tblSales[[#This Row],[Customer_ID]],Customers!$A:$A,Customers!$B:$B,"Unknown")</f>
        <v>Jaya Naicker</v>
      </c>
      <c r="AF2437" t="str">
        <f>_xlfn.XLOOKUP(tblSales[[#This Row],[Customer_ID]],Customers!$A:$A,Customers!$J:$J,"Unknown")</f>
        <v>Regular</v>
      </c>
      <c r="AG2437" t="str">
        <f>_xlfn.XLOOKUP(tblSales[[#This Row],[Employee_ID]],Employees!$A:$A,Employees!$B:$B,"Unknown")</f>
        <v>Praveen Gupta</v>
      </c>
      <c r="AH2437">
        <f>IF(MONTH(tblSales[[#This Row],[Invoice Date]])&gt;=4,MONTH(tblSales[[#This Row],[Invoice Date]]),MONTH(tblSales[[#This Row],[Invoice Date]])+12)</f>
        <v>9</v>
      </c>
      <c r="AI2437" s="8">
        <f>DATE(YEAR(tblSales[[#This Row],[Invoice Date]]),MONTH(tblSales[[#This Row],[Invoice Date]]),1)</f>
        <v>45536</v>
      </c>
      <c r="AJ2437" t="str">
        <f>_xlfn.XLOOKUP(tblSales[[#This Row],[Product_ID]],Products!$A:$A,Products!$B:$B,"Unknown")</f>
        <v>Nike Bifold Wallet Navy Blue</v>
      </c>
      <c r="AK2437" s="9">
        <f>IFERROR(tblSales[[#This Row],[Profit]]/tblSales[[#This Row],[Sales Amount]],0)</f>
        <v>0.23407746668903209</v>
      </c>
      <c r="AL2437" t="str">
        <f>IF(tblSales[[#This Row],[Discount %]]&lt;=5,"0-5%",
IF(tblSales[[#This Row],[Discount %]]&lt;=10,"5-10%",
IF(tblSales[[#This Row],[Discount %]]&lt;=15,"10-15%",
IF(tblSales[[#This Row],[Discount %]]&lt;=20,"15-20%","20%+"))))</f>
        <v>5-10%</v>
      </c>
    </row>
    <row r="2438" spans="1:38">
      <c r="A2438" s="2" t="s">
        <v>4429</v>
      </c>
      <c r="B2438" s="11">
        <v>45573</v>
      </c>
      <c r="C2438" s="2" t="s">
        <v>1687</v>
      </c>
      <c r="D2438" s="2" t="s">
        <v>994</v>
      </c>
      <c r="E2438" s="2" t="s">
        <v>404</v>
      </c>
      <c r="F2438" s="2" t="s">
        <v>177</v>
      </c>
      <c r="G2438" s="2">
        <v>5</v>
      </c>
      <c r="H2438" s="2">
        <v>548.65</v>
      </c>
      <c r="I2438" s="2">
        <v>0</v>
      </c>
      <c r="J2438" s="2">
        <v>0</v>
      </c>
      <c r="K2438" s="2">
        <v>5</v>
      </c>
      <c r="L2438" s="2">
        <v>137.16</v>
      </c>
      <c r="M2438" s="2">
        <v>2880.41</v>
      </c>
      <c r="N2438" s="2">
        <v>1675.75</v>
      </c>
      <c r="O2438" s="2">
        <f t="shared" si="94"/>
        <v>1067.4999999999998</v>
      </c>
      <c r="P2438" s="2" t="s">
        <v>32</v>
      </c>
      <c r="Q2438" s="2" t="str">
        <f t="shared" si="95"/>
        <v>UPI</v>
      </c>
      <c r="R2438" s="2" t="s">
        <v>20</v>
      </c>
      <c r="S2438" s="2" t="s">
        <v>56</v>
      </c>
      <c r="T2438" s="2" t="s">
        <v>1227</v>
      </c>
      <c r="U2438" s="2" t="s">
        <v>59</v>
      </c>
      <c r="V2438" t="str">
        <f>TEXT(tblSales[[#This Row],[Invoice Date]],"mmm")</f>
        <v>Oct</v>
      </c>
      <c r="W2438">
        <f>MONTH(tblSales[[#This Row],[Invoice Date]])</f>
        <v>10</v>
      </c>
      <c r="X2438">
        <f>YEAR(tblSales[[#This Row],[Invoice Date]])</f>
        <v>2024</v>
      </c>
      <c r="Y2438" t="str">
        <f>TEXT(tblSales[[#This Row],[Invoice Date]],"mmm-yyyy")</f>
        <v>Oct-2024</v>
      </c>
      <c r="Z2438" t="str">
        <f>_xlfn.XLOOKUP(tblSales[[#This Row],[Product_ID]],Products!$A:$A,Products!$C:$C,"Women Dresses")</f>
        <v>Men T-Shirts</v>
      </c>
      <c r="AA2438" t="str">
        <f>_xlfn.XLOOKUP(tblSales[[#This Row],[Product_ID]],Products!$A:$A,Products!$D:$D,"Unknown")</f>
        <v>Round Neck</v>
      </c>
      <c r="AB2438" t="str">
        <f>_xlfn.XLOOKUP(tblSales[[#This Row],[Product_ID]],Products!$A:$A,Products!$E:$E,"Unknown")</f>
        <v>Mufti</v>
      </c>
      <c r="AC2438" t="str">
        <f>_xlfn.XLOOKUP(tblSales[[#This Row],[Store_ID]],Stores!$A:$A,Stores!$B:$B,"Unknown")</f>
        <v>TrendMart Visakhapatnam High Street</v>
      </c>
      <c r="AD2438" t="str">
        <f>_xlfn.XLOOKUP(tblSales[[#This Row],[Store_ID]],Stores!$A:$A,Stores!$E:$E,"Unknown")</f>
        <v>South Zone 3</v>
      </c>
      <c r="AE2438" t="str">
        <f>_xlfn.XLOOKUP(tblSales[[#This Row],[Customer_ID]],Customers!$A:$A,Customers!$B:$B,"Unknown")</f>
        <v>Karunakaran Menon</v>
      </c>
      <c r="AF2438" t="str">
        <f>_xlfn.XLOOKUP(tblSales[[#This Row],[Customer_ID]],Customers!$A:$A,Customers!$J:$J,"Unknown")</f>
        <v>Regular</v>
      </c>
      <c r="AG2438" t="str">
        <f>_xlfn.XLOOKUP(tblSales[[#This Row],[Employee_ID]],Employees!$A:$A,Employees!$B:$B,"Unknown")</f>
        <v>Deepak Kamath</v>
      </c>
      <c r="AH2438">
        <f>IF(MONTH(tblSales[[#This Row],[Invoice Date]])&gt;=4,MONTH(tblSales[[#This Row],[Invoice Date]]),MONTH(tblSales[[#This Row],[Invoice Date]])+12)</f>
        <v>10</v>
      </c>
      <c r="AI2438" s="8">
        <f>DATE(YEAR(tblSales[[#This Row],[Invoice Date]]),MONTH(tblSales[[#This Row],[Invoice Date]]),1)</f>
        <v>45566</v>
      </c>
      <c r="AJ2438" t="str">
        <f>_xlfn.XLOOKUP(tblSales[[#This Row],[Product_ID]],Products!$A:$A,Products!$B:$B,"Unknown")</f>
        <v>Mufti Round Neck Olive</v>
      </c>
      <c r="AK2438" s="9">
        <f>IFERROR(tblSales[[#This Row],[Profit]]/tblSales[[#This Row],[Sales Amount]],0)</f>
        <v>0.37060696220329736</v>
      </c>
      <c r="AL2438" t="str">
        <f>IF(tblSales[[#This Row],[Discount %]]&lt;=5,"0-5%",
IF(tblSales[[#This Row],[Discount %]]&lt;=10,"5-10%",
IF(tblSales[[#This Row],[Discount %]]&lt;=15,"10-15%",
IF(tblSales[[#This Row],[Discount %]]&lt;=20,"15-20%","20%+"))))</f>
        <v>0-5%</v>
      </c>
    </row>
    <row r="2439" spans="1:38">
      <c r="A2439" s="2" t="s">
        <v>4430</v>
      </c>
      <c r="B2439" s="11">
        <v>45733</v>
      </c>
      <c r="C2439" s="2" t="s">
        <v>1721</v>
      </c>
      <c r="D2439" s="2" t="s">
        <v>897</v>
      </c>
      <c r="E2439" s="2" t="s">
        <v>1780</v>
      </c>
      <c r="F2439" s="2" t="s">
        <v>285</v>
      </c>
      <c r="G2439" s="2">
        <v>3</v>
      </c>
      <c r="H2439" s="2">
        <v>778.13</v>
      </c>
      <c r="I2439" s="2">
        <v>15</v>
      </c>
      <c r="J2439" s="2">
        <v>350.16</v>
      </c>
      <c r="K2439" s="2">
        <v>5</v>
      </c>
      <c r="L2439" s="2">
        <v>99.21</v>
      </c>
      <c r="M2439" s="2">
        <v>2083.44</v>
      </c>
      <c r="N2439" s="2">
        <v>1708.05</v>
      </c>
      <c r="O2439" s="2">
        <f t="shared" si="94"/>
        <v>276.18000000000012</v>
      </c>
      <c r="P2439" s="2" t="s">
        <v>32</v>
      </c>
      <c r="Q2439" s="2" t="str">
        <f t="shared" si="95"/>
        <v>UPI</v>
      </c>
      <c r="R2439" s="2" t="s">
        <v>20</v>
      </c>
      <c r="S2439" s="2" t="s">
        <v>57</v>
      </c>
      <c r="T2439" s="2" t="s">
        <v>1973</v>
      </c>
      <c r="U2439" s="2" t="s">
        <v>59</v>
      </c>
      <c r="V2439" t="str">
        <f>TEXT(tblSales[[#This Row],[Invoice Date]],"mmm")</f>
        <v>Mar</v>
      </c>
      <c r="W2439">
        <f>MONTH(tblSales[[#This Row],[Invoice Date]])</f>
        <v>3</v>
      </c>
      <c r="X2439">
        <f>YEAR(tblSales[[#This Row],[Invoice Date]])</f>
        <v>2025</v>
      </c>
      <c r="Y2439" t="str">
        <f>TEXT(tblSales[[#This Row],[Invoice Date]],"mmm-yyyy")</f>
        <v>Mar-2025</v>
      </c>
      <c r="Z2439" t="str">
        <f>_xlfn.XLOOKUP(tblSales[[#This Row],[Product_ID]],Products!$A:$A,Products!$C:$C,"Women Dresses")</f>
        <v>Women Kurtis</v>
      </c>
      <c r="AA2439" t="str">
        <f>_xlfn.XLOOKUP(tblSales[[#This Row],[Product_ID]],Products!$A:$A,Products!$D:$D,"Unknown")</f>
        <v>A-Line Kurti</v>
      </c>
      <c r="AB2439" t="str">
        <f>_xlfn.XLOOKUP(tblSales[[#This Row],[Product_ID]],Products!$A:$A,Products!$E:$E,"Unknown")</f>
        <v>Sonata</v>
      </c>
      <c r="AC2439" t="str">
        <f>_xlfn.XLOOKUP(tblSales[[#This Row],[Store_ID]],Stores!$A:$A,Stores!$B:$B,"Unknown")</f>
        <v>TrendMart Vijayawada Outlet</v>
      </c>
      <c r="AD2439" t="str">
        <f>_xlfn.XLOOKUP(tblSales[[#This Row],[Store_ID]],Stores!$A:$A,Stores!$E:$E,"Unknown")</f>
        <v>South Zone 3</v>
      </c>
      <c r="AE2439" t="str">
        <f>_xlfn.XLOOKUP(tblSales[[#This Row],[Customer_ID]],Customers!$A:$A,Customers!$B:$B,"Unknown")</f>
        <v>Hari Bhat</v>
      </c>
      <c r="AF2439" t="str">
        <f>_xlfn.XLOOKUP(tblSales[[#This Row],[Customer_ID]],Customers!$A:$A,Customers!$J:$J,"Unknown")</f>
        <v>Gold</v>
      </c>
      <c r="AG2439" t="str">
        <f>_xlfn.XLOOKUP(tblSales[[#This Row],[Employee_ID]],Employees!$A:$A,Employees!$B:$B,"Unknown")</f>
        <v>Yogesh Chettiar</v>
      </c>
      <c r="AH2439">
        <f>IF(MONTH(tblSales[[#This Row],[Invoice Date]])&gt;=4,MONTH(tblSales[[#This Row],[Invoice Date]]),MONTH(tblSales[[#This Row],[Invoice Date]])+12)</f>
        <v>15</v>
      </c>
      <c r="AI2439" s="8">
        <f>DATE(YEAR(tblSales[[#This Row],[Invoice Date]]),MONTH(tblSales[[#This Row],[Invoice Date]]),1)</f>
        <v>45717</v>
      </c>
      <c r="AJ2439" t="str">
        <f>_xlfn.XLOOKUP(tblSales[[#This Row],[Product_ID]],Products!$A:$A,Products!$B:$B,"Unknown")</f>
        <v>Sonata A-Line Kurti Sky Blue</v>
      </c>
      <c r="AK2439" s="9">
        <f>IFERROR(tblSales[[#This Row],[Profit]]/tblSales[[#This Row],[Sales Amount]],0)</f>
        <v>0.13255961294781712</v>
      </c>
      <c r="AL2439" t="str">
        <f>IF(tblSales[[#This Row],[Discount %]]&lt;=5,"0-5%",
IF(tblSales[[#This Row],[Discount %]]&lt;=10,"5-10%",
IF(tblSales[[#This Row],[Discount %]]&lt;=15,"10-15%",
IF(tblSales[[#This Row],[Discount %]]&lt;=20,"15-20%","20%+"))))</f>
        <v>10-15%</v>
      </c>
    </row>
    <row r="2440" spans="1:38">
      <c r="A2440" s="2" t="s">
        <v>4431</v>
      </c>
      <c r="B2440" s="11">
        <v>45733</v>
      </c>
      <c r="C2440" s="2" t="s">
        <v>3399</v>
      </c>
      <c r="D2440" s="2" t="s">
        <v>1459</v>
      </c>
      <c r="E2440" s="2" t="s">
        <v>1396</v>
      </c>
      <c r="F2440" s="2" t="s">
        <v>177</v>
      </c>
      <c r="G2440" s="2">
        <v>1</v>
      </c>
      <c r="H2440" s="2">
        <v>1607.74</v>
      </c>
      <c r="I2440" s="2">
        <v>5</v>
      </c>
      <c r="J2440" s="2">
        <v>80.39</v>
      </c>
      <c r="K2440" s="2">
        <v>12</v>
      </c>
      <c r="L2440" s="2">
        <v>183.28</v>
      </c>
      <c r="M2440" s="2">
        <v>1710.63</v>
      </c>
      <c r="N2440" s="2">
        <v>1144.5899999999999</v>
      </c>
      <c r="O2440" s="2">
        <f t="shared" si="94"/>
        <v>382.76000000000022</v>
      </c>
      <c r="P2440" s="2" t="s">
        <v>27</v>
      </c>
      <c r="Q2440" s="2" t="str">
        <f t="shared" si="95"/>
        <v>Cash</v>
      </c>
      <c r="R2440" s="2" t="s">
        <v>20</v>
      </c>
      <c r="S2440" s="2" t="s">
        <v>56</v>
      </c>
      <c r="T2440" s="2" t="s">
        <v>293</v>
      </c>
      <c r="U2440" s="2" t="s">
        <v>59</v>
      </c>
      <c r="V2440" t="str">
        <f>TEXT(tblSales[[#This Row],[Invoice Date]],"mmm")</f>
        <v>Mar</v>
      </c>
      <c r="W2440">
        <f>MONTH(tblSales[[#This Row],[Invoice Date]])</f>
        <v>3</v>
      </c>
      <c r="X2440">
        <f>YEAR(tblSales[[#This Row],[Invoice Date]])</f>
        <v>2025</v>
      </c>
      <c r="Y2440" t="str">
        <f>TEXT(tblSales[[#This Row],[Invoice Date]],"mmm-yyyy")</f>
        <v>Mar-2025</v>
      </c>
      <c r="Z2440" t="str">
        <f>_xlfn.XLOOKUP(tblSales[[#This Row],[Product_ID]],Products!$A:$A,Products!$C:$C,"Women Dresses")</f>
        <v>Women Dresses</v>
      </c>
      <c r="AA2440" t="str">
        <f>_xlfn.XLOOKUP(tblSales[[#This Row],[Product_ID]],Products!$A:$A,Products!$D:$D,"Unknown")</f>
        <v>Bodycon Dress</v>
      </c>
      <c r="AB2440" t="str">
        <f>_xlfn.XLOOKUP(tblSales[[#This Row],[Product_ID]],Products!$A:$A,Products!$E:$E,"Unknown")</f>
        <v>Westside</v>
      </c>
      <c r="AC2440" t="str">
        <f>_xlfn.XLOOKUP(tblSales[[#This Row],[Store_ID]],Stores!$A:$A,Stores!$B:$B,"Unknown")</f>
        <v>TrendMart Vellore High Street</v>
      </c>
      <c r="AD2440" t="str">
        <f>_xlfn.XLOOKUP(tblSales[[#This Row],[Store_ID]],Stores!$A:$A,Stores!$E:$E,"Unknown")</f>
        <v>South Zone 1</v>
      </c>
      <c r="AE2440" t="str">
        <f>_xlfn.XLOOKUP(tblSales[[#This Row],[Customer_ID]],Customers!$A:$A,Customers!$B:$B,"Unknown")</f>
        <v>Malathi Naicker</v>
      </c>
      <c r="AF2440" t="str">
        <f>_xlfn.XLOOKUP(tblSales[[#This Row],[Customer_ID]],Customers!$A:$A,Customers!$J:$J,"Unknown")</f>
        <v>Platinum</v>
      </c>
      <c r="AG2440" t="str">
        <f>_xlfn.XLOOKUP(tblSales[[#This Row],[Employee_ID]],Employees!$A:$A,Employees!$B:$B,"Unknown")</f>
        <v>Deepak Kamath</v>
      </c>
      <c r="AH2440">
        <f>IF(MONTH(tblSales[[#This Row],[Invoice Date]])&gt;=4,MONTH(tblSales[[#This Row],[Invoice Date]]),MONTH(tblSales[[#This Row],[Invoice Date]])+12)</f>
        <v>15</v>
      </c>
      <c r="AI2440" s="8">
        <f>DATE(YEAR(tblSales[[#This Row],[Invoice Date]]),MONTH(tblSales[[#This Row],[Invoice Date]]),1)</f>
        <v>45717</v>
      </c>
      <c r="AJ2440" t="str">
        <f>_xlfn.XLOOKUP(tblSales[[#This Row],[Product_ID]],Products!$A:$A,Products!$B:$B,"Unknown")</f>
        <v>Westside Bodycon Dress Green</v>
      </c>
      <c r="AK2440" s="9">
        <f>IFERROR(tblSales[[#This Row],[Profit]]/tblSales[[#This Row],[Sales Amount]],0)</f>
        <v>0.22375382169142374</v>
      </c>
      <c r="AL2440" t="str">
        <f>IF(tblSales[[#This Row],[Discount %]]&lt;=5,"0-5%",
IF(tblSales[[#This Row],[Discount %]]&lt;=10,"5-10%",
IF(tblSales[[#This Row],[Discount %]]&lt;=15,"10-15%",
IF(tblSales[[#This Row],[Discount %]]&lt;=20,"15-20%","20%+"))))</f>
        <v>0-5%</v>
      </c>
    </row>
    <row r="2441" spans="1:38">
      <c r="A2441" s="2" t="s">
        <v>4432</v>
      </c>
      <c r="B2441" s="11">
        <v>45582</v>
      </c>
      <c r="C2441" s="2" t="s">
        <v>496</v>
      </c>
      <c r="D2441" s="2" t="s">
        <v>3022</v>
      </c>
      <c r="E2441" s="2" t="s">
        <v>779</v>
      </c>
      <c r="F2441" s="2" t="s">
        <v>540</v>
      </c>
      <c r="G2441" s="2">
        <v>2</v>
      </c>
      <c r="H2441" s="2">
        <v>2883.51</v>
      </c>
      <c r="I2441" s="2">
        <v>25</v>
      </c>
      <c r="J2441" s="2">
        <v>1441.76</v>
      </c>
      <c r="K2441" s="2">
        <v>12</v>
      </c>
      <c r="L2441" s="2">
        <v>519.03</v>
      </c>
      <c r="M2441" s="2">
        <v>4844.29</v>
      </c>
      <c r="N2441" s="2">
        <v>4299.3999999999996</v>
      </c>
      <c r="O2441" s="2">
        <f t="shared" si="94"/>
        <v>25.860000000000355</v>
      </c>
      <c r="P2441" s="2" t="s">
        <v>4024</v>
      </c>
      <c r="Q2441" s="2" t="str">
        <f t="shared" si="95"/>
        <v>upi</v>
      </c>
      <c r="R2441" s="2" t="s">
        <v>20</v>
      </c>
      <c r="S2441" s="2" t="s">
        <v>56</v>
      </c>
      <c r="T2441" s="2" t="s">
        <v>3563</v>
      </c>
      <c r="U2441" s="2" t="s">
        <v>59</v>
      </c>
      <c r="V2441" t="str">
        <f>TEXT(tblSales[[#This Row],[Invoice Date]],"mmm")</f>
        <v>Oct</v>
      </c>
      <c r="W2441">
        <f>MONTH(tblSales[[#This Row],[Invoice Date]])</f>
        <v>10</v>
      </c>
      <c r="X2441">
        <f>YEAR(tblSales[[#This Row],[Invoice Date]])</f>
        <v>2024</v>
      </c>
      <c r="Y2441" t="str">
        <f>TEXT(tblSales[[#This Row],[Invoice Date]],"mmm-yyyy")</f>
        <v>Oct-2024</v>
      </c>
      <c r="Z2441" t="str">
        <f>_xlfn.XLOOKUP(tblSales[[#This Row],[Product_ID]],Products!$A:$A,Products!$C:$C,"Women Dresses")</f>
        <v>Footwear</v>
      </c>
      <c r="AA2441" t="str">
        <f>_xlfn.XLOOKUP(tblSales[[#This Row],[Product_ID]],Products!$A:$A,Products!$D:$D,"Unknown")</f>
        <v>Sneakers</v>
      </c>
      <c r="AB2441" t="str">
        <f>_xlfn.XLOOKUP(tblSales[[#This Row],[Product_ID]],Products!$A:$A,Products!$E:$E,"Unknown")</f>
        <v>Bata</v>
      </c>
      <c r="AC2441" t="str">
        <f>_xlfn.XLOOKUP(tblSales[[#This Row],[Store_ID]],Stores!$A:$A,Stores!$B:$B,"Unknown")</f>
        <v>TrendMart Vellore Standard</v>
      </c>
      <c r="AD2441" t="str">
        <f>_xlfn.XLOOKUP(tblSales[[#This Row],[Store_ID]],Stores!$A:$A,Stores!$E:$E,"Unknown")</f>
        <v>South Zone 1</v>
      </c>
      <c r="AE2441" t="str">
        <f>_xlfn.XLOOKUP(tblSales[[#This Row],[Customer_ID]],Customers!$A:$A,Customers!$B:$B,"Unknown")</f>
        <v>Yashoda Sundaram</v>
      </c>
      <c r="AF2441" t="str">
        <f>_xlfn.XLOOKUP(tblSales[[#This Row],[Customer_ID]],Customers!$A:$A,Customers!$J:$J,"Unknown")</f>
        <v>Silver</v>
      </c>
      <c r="AG2441" t="str">
        <f>_xlfn.XLOOKUP(tblSales[[#This Row],[Employee_ID]],Employees!$A:$A,Employees!$B:$B,"Unknown")</f>
        <v>Swathi Achari</v>
      </c>
      <c r="AH2441">
        <f>IF(MONTH(tblSales[[#This Row],[Invoice Date]])&gt;=4,MONTH(tblSales[[#This Row],[Invoice Date]]),MONTH(tblSales[[#This Row],[Invoice Date]])+12)</f>
        <v>10</v>
      </c>
      <c r="AI2441" s="8">
        <f>DATE(YEAR(tblSales[[#This Row],[Invoice Date]]),MONTH(tblSales[[#This Row],[Invoice Date]]),1)</f>
        <v>45566</v>
      </c>
      <c r="AJ2441" t="str">
        <f>_xlfn.XLOOKUP(tblSales[[#This Row],[Product_ID]],Products!$A:$A,Products!$B:$B,"Unknown")</f>
        <v>Bata Sneakers Green</v>
      </c>
      <c r="AK2441" s="9">
        <f>IFERROR(tblSales[[#This Row],[Profit]]/tblSales[[#This Row],[Sales Amount]],0)</f>
        <v>5.3382435816188454E-3</v>
      </c>
      <c r="AL2441" t="str">
        <f>IF(tblSales[[#This Row],[Discount %]]&lt;=5,"0-5%",
IF(tblSales[[#This Row],[Discount %]]&lt;=10,"5-10%",
IF(tblSales[[#This Row],[Discount %]]&lt;=15,"10-15%",
IF(tblSales[[#This Row],[Discount %]]&lt;=20,"15-20%","20%+"))))</f>
        <v>20%+</v>
      </c>
    </row>
    <row r="2442" spans="1:38">
      <c r="A2442" s="2" t="s">
        <v>4433</v>
      </c>
      <c r="B2442" s="11">
        <v>45631</v>
      </c>
      <c r="C2442" s="2" t="s">
        <v>2698</v>
      </c>
      <c r="D2442" s="2" t="s">
        <v>2653</v>
      </c>
      <c r="E2442" s="2" t="s">
        <v>301</v>
      </c>
      <c r="F2442" s="2" t="s">
        <v>475</v>
      </c>
      <c r="G2442" s="2">
        <v>2</v>
      </c>
      <c r="H2442" s="2">
        <v>1151.44</v>
      </c>
      <c r="I2442" s="2">
        <v>0</v>
      </c>
      <c r="J2442" s="2">
        <v>0</v>
      </c>
      <c r="K2442" s="2">
        <v>12</v>
      </c>
      <c r="L2442" s="2">
        <v>276.35000000000002</v>
      </c>
      <c r="M2442" s="2">
        <v>2579.23</v>
      </c>
      <c r="N2442" s="2">
        <v>1719.88</v>
      </c>
      <c r="O2442" s="2">
        <f t="shared" si="94"/>
        <v>582.99999999999989</v>
      </c>
      <c r="P2442" s="2" t="s">
        <v>27</v>
      </c>
      <c r="Q2442" s="2" t="str">
        <f t="shared" si="95"/>
        <v>Cash</v>
      </c>
      <c r="R2442" s="2" t="s">
        <v>21</v>
      </c>
      <c r="S2442" s="2" t="s">
        <v>56</v>
      </c>
      <c r="T2442" s="2" t="s">
        <v>1187</v>
      </c>
      <c r="U2442" s="2" t="s">
        <v>59</v>
      </c>
      <c r="V2442" t="str">
        <f>TEXT(tblSales[[#This Row],[Invoice Date]],"mmm")</f>
        <v>Dec</v>
      </c>
      <c r="W2442">
        <f>MONTH(tblSales[[#This Row],[Invoice Date]])</f>
        <v>12</v>
      </c>
      <c r="X2442">
        <f>YEAR(tblSales[[#This Row],[Invoice Date]])</f>
        <v>2024</v>
      </c>
      <c r="Y2442" t="str">
        <f>TEXT(tblSales[[#This Row],[Invoice Date]],"mmm-yyyy")</f>
        <v>Dec-2024</v>
      </c>
      <c r="Z2442" t="str">
        <f>_xlfn.XLOOKUP(tblSales[[#This Row],[Product_ID]],Products!$A:$A,Products!$C:$C,"Women Dresses")</f>
        <v>Women Kurtis</v>
      </c>
      <c r="AA2442" t="str">
        <f>_xlfn.XLOOKUP(tblSales[[#This Row],[Product_ID]],Products!$A:$A,Products!$D:$D,"Unknown")</f>
        <v>Anarkali Kurti</v>
      </c>
      <c r="AB2442" t="str">
        <f>_xlfn.XLOOKUP(tblSales[[#This Row],[Product_ID]],Products!$A:$A,Products!$E:$E,"Unknown")</f>
        <v>Liberty</v>
      </c>
      <c r="AC2442" t="str">
        <f>_xlfn.XLOOKUP(tblSales[[#This Row],[Store_ID]],Stores!$A:$A,Stores!$B:$B,"Unknown")</f>
        <v>TrendMart Kochi Standard</v>
      </c>
      <c r="AD2442" t="str">
        <f>_xlfn.XLOOKUP(tblSales[[#This Row],[Store_ID]],Stores!$A:$A,Stores!$E:$E,"Unknown")</f>
        <v>South Zone 1</v>
      </c>
      <c r="AE2442" t="str">
        <f>_xlfn.XLOOKUP(tblSales[[#This Row],[Customer_ID]],Customers!$A:$A,Customers!$B:$B,"Unknown")</f>
        <v>Jayaram Murthy</v>
      </c>
      <c r="AF2442" t="str">
        <f>_xlfn.XLOOKUP(tblSales[[#This Row],[Customer_ID]],Customers!$A:$A,Customers!$J:$J,"Unknown")</f>
        <v>Silver</v>
      </c>
      <c r="AG2442" t="str">
        <f>_xlfn.XLOOKUP(tblSales[[#This Row],[Employee_ID]],Employees!$A:$A,Employees!$B:$B,"Unknown")</f>
        <v>Arjun Krishnan</v>
      </c>
      <c r="AH2442">
        <f>IF(MONTH(tblSales[[#This Row],[Invoice Date]])&gt;=4,MONTH(tblSales[[#This Row],[Invoice Date]]),MONTH(tblSales[[#This Row],[Invoice Date]])+12)</f>
        <v>12</v>
      </c>
      <c r="AI2442" s="8">
        <f>DATE(YEAR(tblSales[[#This Row],[Invoice Date]]),MONTH(tblSales[[#This Row],[Invoice Date]]),1)</f>
        <v>45627</v>
      </c>
      <c r="AJ2442" t="str">
        <f>_xlfn.XLOOKUP(tblSales[[#This Row],[Product_ID]],Products!$A:$A,Products!$B:$B,"Unknown")</f>
        <v>Liberty Anarkali Kurti Navy Blue</v>
      </c>
      <c r="AK2442" s="9">
        <f>IFERROR(tblSales[[#This Row],[Profit]]/tblSales[[#This Row],[Sales Amount]],0)</f>
        <v>0.22603645273977113</v>
      </c>
      <c r="AL2442" t="str">
        <f>IF(tblSales[[#This Row],[Discount %]]&lt;=5,"0-5%",
IF(tblSales[[#This Row],[Discount %]]&lt;=10,"5-10%",
IF(tblSales[[#This Row],[Discount %]]&lt;=15,"10-15%",
IF(tblSales[[#This Row],[Discount %]]&lt;=20,"15-20%","20%+"))))</f>
        <v>0-5%</v>
      </c>
    </row>
    <row r="2443" spans="1:38">
      <c r="A2443" s="2" t="s">
        <v>4434</v>
      </c>
      <c r="B2443" s="11">
        <v>45609</v>
      </c>
      <c r="C2443" s="2" t="s">
        <v>2752</v>
      </c>
      <c r="D2443" s="2" t="s">
        <v>1107</v>
      </c>
      <c r="E2443" s="2" t="s">
        <v>699</v>
      </c>
      <c r="F2443" s="2" t="s">
        <v>104</v>
      </c>
      <c r="G2443" s="2">
        <v>4</v>
      </c>
      <c r="H2443" s="2">
        <v>645.20000000000005</v>
      </c>
      <c r="I2443" s="2">
        <v>10</v>
      </c>
      <c r="J2443" s="2">
        <v>258.08</v>
      </c>
      <c r="K2443" s="2">
        <v>5</v>
      </c>
      <c r="L2443" s="2">
        <v>116.14</v>
      </c>
      <c r="M2443" s="2">
        <v>2438.86</v>
      </c>
      <c r="N2443" s="2">
        <v>2037.76</v>
      </c>
      <c r="O2443" s="2">
        <f t="shared" si="94"/>
        <v>284.96000000000015</v>
      </c>
      <c r="P2443" s="2" t="s">
        <v>32</v>
      </c>
      <c r="Q2443" s="2" t="str">
        <f t="shared" si="95"/>
        <v>UPI</v>
      </c>
      <c r="R2443" s="2" t="s">
        <v>21</v>
      </c>
      <c r="S2443" s="2" t="s">
        <v>56</v>
      </c>
      <c r="T2443" s="2" t="s">
        <v>612</v>
      </c>
      <c r="U2443" s="2" t="s">
        <v>59</v>
      </c>
      <c r="V2443" t="str">
        <f>TEXT(tblSales[[#This Row],[Invoice Date]],"mmm")</f>
        <v>Nov</v>
      </c>
      <c r="W2443">
        <f>MONTH(tblSales[[#This Row],[Invoice Date]])</f>
        <v>11</v>
      </c>
      <c r="X2443">
        <f>YEAR(tblSales[[#This Row],[Invoice Date]])</f>
        <v>2024</v>
      </c>
      <c r="Y2443" t="str">
        <f>TEXT(tblSales[[#This Row],[Invoice Date]],"mmm-yyyy")</f>
        <v>Nov-2024</v>
      </c>
      <c r="Z2443" t="str">
        <f>_xlfn.XLOOKUP(tblSales[[#This Row],[Product_ID]],Products!$A:$A,Products!$C:$C,"Women Dresses")</f>
        <v>Kids Wear</v>
      </c>
      <c r="AA2443" t="str">
        <f>_xlfn.XLOOKUP(tblSales[[#This Row],[Product_ID]],Products!$A:$A,Products!$D:$D,"Unknown")</f>
        <v>Kids Shorts</v>
      </c>
      <c r="AB2443" t="str">
        <f>_xlfn.XLOOKUP(tblSales[[#This Row],[Product_ID]],Products!$A:$A,Products!$E:$E,"Unknown")</f>
        <v>Allen Solly</v>
      </c>
      <c r="AC2443" t="str">
        <f>_xlfn.XLOOKUP(tblSales[[#This Row],[Store_ID]],Stores!$A:$A,Stores!$B:$B,"Unknown")</f>
        <v>TrendMart Dindigul High Street</v>
      </c>
      <c r="AD2443" t="str">
        <f>_xlfn.XLOOKUP(tblSales[[#This Row],[Store_ID]],Stores!$A:$A,Stores!$E:$E,"Unknown")</f>
        <v>South Zone 1</v>
      </c>
      <c r="AE2443" t="str">
        <f>_xlfn.XLOOKUP(tblSales[[#This Row],[Customer_ID]],Customers!$A:$A,Customers!$B:$B,"Unknown")</f>
        <v>Rohit Singh</v>
      </c>
      <c r="AF2443" t="str">
        <f>_xlfn.XLOOKUP(tblSales[[#This Row],[Customer_ID]],Customers!$A:$A,Customers!$J:$J,"Unknown")</f>
        <v>Regular</v>
      </c>
      <c r="AG2443" t="str">
        <f>_xlfn.XLOOKUP(tblSales[[#This Row],[Employee_ID]],Employees!$A:$A,Employees!$B:$B,"Unknown")</f>
        <v>Meena Krishnan</v>
      </c>
      <c r="AH2443">
        <f>IF(MONTH(tblSales[[#This Row],[Invoice Date]])&gt;=4,MONTH(tblSales[[#This Row],[Invoice Date]]),MONTH(tblSales[[#This Row],[Invoice Date]])+12)</f>
        <v>11</v>
      </c>
      <c r="AI2443" s="8">
        <f>DATE(YEAR(tblSales[[#This Row],[Invoice Date]]),MONTH(tblSales[[#This Row],[Invoice Date]]),1)</f>
        <v>45597</v>
      </c>
      <c r="AJ2443" t="str">
        <f>_xlfn.XLOOKUP(tblSales[[#This Row],[Product_ID]],Products!$A:$A,Products!$B:$B,"Unknown")</f>
        <v>Allen Solly Kids Shorts Teal</v>
      </c>
      <c r="AK2443" s="9">
        <f>IFERROR(tblSales[[#This Row],[Profit]]/tblSales[[#This Row],[Sales Amount]],0)</f>
        <v>0.11684147511542284</v>
      </c>
      <c r="AL2443" t="str">
        <f>IF(tblSales[[#This Row],[Discount %]]&lt;=5,"0-5%",
IF(tblSales[[#This Row],[Discount %]]&lt;=10,"5-10%",
IF(tblSales[[#This Row],[Discount %]]&lt;=15,"10-15%",
IF(tblSales[[#This Row],[Discount %]]&lt;=20,"15-20%","20%+"))))</f>
        <v>5-10%</v>
      </c>
    </row>
    <row r="2444" spans="1:38">
      <c r="A2444" s="2" t="s">
        <v>4435</v>
      </c>
      <c r="B2444" s="11">
        <v>45560</v>
      </c>
      <c r="C2444" s="2" t="s">
        <v>219</v>
      </c>
      <c r="D2444" s="2" t="s">
        <v>762</v>
      </c>
      <c r="E2444" s="2" t="s">
        <v>338</v>
      </c>
      <c r="F2444" s="2" t="s">
        <v>98</v>
      </c>
      <c r="G2444" s="2">
        <v>3</v>
      </c>
      <c r="H2444" s="2">
        <v>614.11</v>
      </c>
      <c r="I2444" s="2">
        <v>10</v>
      </c>
      <c r="J2444" s="2">
        <v>184.23</v>
      </c>
      <c r="K2444" s="2">
        <v>5</v>
      </c>
      <c r="L2444" s="2">
        <v>82.91</v>
      </c>
      <c r="M2444" s="2">
        <v>1741.01</v>
      </c>
      <c r="N2444" s="2">
        <v>1093.83</v>
      </c>
      <c r="O2444" s="2">
        <f t="shared" si="94"/>
        <v>564.2700000000001</v>
      </c>
      <c r="P2444" s="2" t="s">
        <v>28</v>
      </c>
      <c r="Q2444" s="2" t="str">
        <f t="shared" si="95"/>
        <v>Credit Card</v>
      </c>
      <c r="R2444" s="2" t="s">
        <v>20</v>
      </c>
      <c r="S2444" s="2" t="s">
        <v>56</v>
      </c>
      <c r="T2444" s="2" t="s">
        <v>970</v>
      </c>
      <c r="U2444" s="2" t="s">
        <v>59</v>
      </c>
      <c r="V2444" t="str">
        <f>TEXT(tblSales[[#This Row],[Invoice Date]],"mmm")</f>
        <v>Sep</v>
      </c>
      <c r="W2444">
        <f>MONTH(tblSales[[#This Row],[Invoice Date]])</f>
        <v>9</v>
      </c>
      <c r="X2444">
        <f>YEAR(tblSales[[#This Row],[Invoice Date]])</f>
        <v>2024</v>
      </c>
      <c r="Y2444" t="str">
        <f>TEXT(tblSales[[#This Row],[Invoice Date]],"mmm-yyyy")</f>
        <v>Sep-2024</v>
      </c>
      <c r="Z2444" t="str">
        <f>_xlfn.XLOOKUP(tblSales[[#This Row],[Product_ID]],Products!$A:$A,Products!$C:$C,"Women Dresses")</f>
        <v>Men T-Shirts</v>
      </c>
      <c r="AA2444" t="str">
        <f>_xlfn.XLOOKUP(tblSales[[#This Row],[Product_ID]],Products!$A:$A,Products!$D:$D,"Unknown")</f>
        <v>Polo</v>
      </c>
      <c r="AB2444" t="str">
        <f>_xlfn.XLOOKUP(tblSales[[#This Row],[Product_ID]],Products!$A:$A,Products!$E:$E,"Unknown")</f>
        <v>Woodland</v>
      </c>
      <c r="AC2444" t="str">
        <f>_xlfn.XLOOKUP(tblSales[[#This Row],[Store_ID]],Stores!$A:$A,Stores!$B:$B,"Unknown")</f>
        <v>TrendMart Davanagere High Street</v>
      </c>
      <c r="AD2444" t="str">
        <f>_xlfn.XLOOKUP(tblSales[[#This Row],[Store_ID]],Stores!$A:$A,Stores!$E:$E,"Unknown")</f>
        <v>South Zone 2</v>
      </c>
      <c r="AE2444" t="str">
        <f>_xlfn.XLOOKUP(tblSales[[#This Row],[Customer_ID]],Customers!$A:$A,Customers!$B:$B,"Unknown")</f>
        <v>Deepa Iyer</v>
      </c>
      <c r="AF2444" t="str">
        <f>_xlfn.XLOOKUP(tblSales[[#This Row],[Customer_ID]],Customers!$A:$A,Customers!$J:$J,"Unknown")</f>
        <v>Regular</v>
      </c>
      <c r="AG2444" t="str">
        <f>_xlfn.XLOOKUP(tblSales[[#This Row],[Employee_ID]],Employees!$A:$A,Employees!$B:$B,"Unknown")</f>
        <v>Deepthi Iyengar</v>
      </c>
      <c r="AH2444">
        <f>IF(MONTH(tblSales[[#This Row],[Invoice Date]])&gt;=4,MONTH(tblSales[[#This Row],[Invoice Date]]),MONTH(tblSales[[#This Row],[Invoice Date]])+12)</f>
        <v>9</v>
      </c>
      <c r="AI2444" s="8">
        <f>DATE(YEAR(tblSales[[#This Row],[Invoice Date]]),MONTH(tblSales[[#This Row],[Invoice Date]]),1)</f>
        <v>45536</v>
      </c>
      <c r="AJ2444" t="str">
        <f>_xlfn.XLOOKUP(tblSales[[#This Row],[Product_ID]],Products!$A:$A,Products!$B:$B,"Unknown")</f>
        <v>Woodland Polo Purple</v>
      </c>
      <c r="AK2444" s="9">
        <f>IFERROR(tblSales[[#This Row],[Profit]]/tblSales[[#This Row],[Sales Amount]],0)</f>
        <v>0.32410497354983608</v>
      </c>
      <c r="AL2444" t="str">
        <f>IF(tblSales[[#This Row],[Discount %]]&lt;=5,"0-5%",
IF(tblSales[[#This Row],[Discount %]]&lt;=10,"5-10%",
IF(tblSales[[#This Row],[Discount %]]&lt;=15,"10-15%",
IF(tblSales[[#This Row],[Discount %]]&lt;=20,"15-20%","20%+"))))</f>
        <v>5-10%</v>
      </c>
    </row>
    <row r="2445" spans="1:38">
      <c r="A2445" s="2" t="s">
        <v>4436</v>
      </c>
      <c r="B2445" s="11">
        <v>45568</v>
      </c>
      <c r="C2445" s="2" t="s">
        <v>3238</v>
      </c>
      <c r="D2445" s="2" t="s">
        <v>778</v>
      </c>
      <c r="E2445" s="2" t="s">
        <v>139</v>
      </c>
      <c r="F2445" s="2" t="s">
        <v>562</v>
      </c>
      <c r="G2445" s="2">
        <v>1</v>
      </c>
      <c r="H2445" s="2">
        <v>885.29</v>
      </c>
      <c r="I2445" s="2">
        <v>20</v>
      </c>
      <c r="J2445" s="2">
        <v>177.06</v>
      </c>
      <c r="K2445" s="2">
        <v>5</v>
      </c>
      <c r="L2445" s="2">
        <v>35.409999999999997</v>
      </c>
      <c r="M2445" s="2">
        <v>743.64</v>
      </c>
      <c r="N2445" s="2">
        <v>570.20000000000005</v>
      </c>
      <c r="O2445" s="2">
        <f t="shared" si="94"/>
        <v>138.02999999999994</v>
      </c>
      <c r="P2445" s="2" t="s">
        <v>32</v>
      </c>
      <c r="Q2445" s="2" t="str">
        <f t="shared" si="95"/>
        <v>UPI</v>
      </c>
      <c r="R2445" s="2" t="s">
        <v>20</v>
      </c>
      <c r="S2445" s="2" t="s">
        <v>56</v>
      </c>
      <c r="T2445" s="2" t="s">
        <v>1951</v>
      </c>
      <c r="U2445" s="2" t="s">
        <v>59</v>
      </c>
      <c r="V2445" t="str">
        <f>TEXT(tblSales[[#This Row],[Invoice Date]],"mmm")</f>
        <v>Oct</v>
      </c>
      <c r="W2445">
        <f>MONTH(tblSales[[#This Row],[Invoice Date]])</f>
        <v>10</v>
      </c>
      <c r="X2445">
        <f>YEAR(tblSales[[#This Row],[Invoice Date]])</f>
        <v>2024</v>
      </c>
      <c r="Y2445" t="str">
        <f>TEXT(tblSales[[#This Row],[Invoice Date]],"mmm-yyyy")</f>
        <v>Oct-2024</v>
      </c>
      <c r="Z2445" t="str">
        <f>_xlfn.XLOOKUP(tblSales[[#This Row],[Product_ID]],Products!$A:$A,Products!$C:$C,"Women Dresses")</f>
        <v>Men Shirts</v>
      </c>
      <c r="AA2445" t="str">
        <f>_xlfn.XLOOKUP(tblSales[[#This Row],[Product_ID]],Products!$A:$A,Products!$D:$D,"Unknown")</f>
        <v>Denim Shirt</v>
      </c>
      <c r="AB2445" t="str">
        <f>_xlfn.XLOOKUP(tblSales[[#This Row],[Product_ID]],Products!$A:$A,Products!$E:$E,"Unknown")</f>
        <v>AND</v>
      </c>
      <c r="AC2445" t="str">
        <f>_xlfn.XLOOKUP(tblSales[[#This Row],[Store_ID]],Stores!$A:$A,Stores!$B:$B,"Unknown")</f>
        <v>TrendMart Kozhikode Standard</v>
      </c>
      <c r="AD2445" t="str">
        <f>_xlfn.XLOOKUP(tblSales[[#This Row],[Store_ID]],Stores!$A:$A,Stores!$E:$E,"Unknown")</f>
        <v>South Zone 1</v>
      </c>
      <c r="AE2445" t="str">
        <f>_xlfn.XLOOKUP(tblSales[[#This Row],[Customer_ID]],Customers!$A:$A,Customers!$B:$B,"Unknown")</f>
        <v>Vikram Nair</v>
      </c>
      <c r="AF2445" t="str">
        <f>_xlfn.XLOOKUP(tblSales[[#This Row],[Customer_ID]],Customers!$A:$A,Customers!$J:$J,"Unknown")</f>
        <v>Regular</v>
      </c>
      <c r="AG2445" t="str">
        <f>_xlfn.XLOOKUP(tblSales[[#This Row],[Employee_ID]],Employees!$A:$A,Employees!$B:$B,"Unknown")</f>
        <v>Vikram Bhat</v>
      </c>
      <c r="AH2445">
        <f>IF(MONTH(tblSales[[#This Row],[Invoice Date]])&gt;=4,MONTH(tblSales[[#This Row],[Invoice Date]]),MONTH(tblSales[[#This Row],[Invoice Date]])+12)</f>
        <v>10</v>
      </c>
      <c r="AI2445" s="8">
        <f>DATE(YEAR(tblSales[[#This Row],[Invoice Date]]),MONTH(tblSales[[#This Row],[Invoice Date]]),1)</f>
        <v>45566</v>
      </c>
      <c r="AJ2445" t="str">
        <f>_xlfn.XLOOKUP(tblSales[[#This Row],[Product_ID]],Products!$A:$A,Products!$B:$B,"Unknown")</f>
        <v>AND Denim Shirt Teal</v>
      </c>
      <c r="AK2445" s="9">
        <f>IFERROR(tblSales[[#This Row],[Profit]]/tblSales[[#This Row],[Sales Amount]],0)</f>
        <v>0.18561400677747289</v>
      </c>
      <c r="AL2445" t="str">
        <f>IF(tblSales[[#This Row],[Discount %]]&lt;=5,"0-5%",
IF(tblSales[[#This Row],[Discount %]]&lt;=10,"5-10%",
IF(tblSales[[#This Row],[Discount %]]&lt;=15,"10-15%",
IF(tblSales[[#This Row],[Discount %]]&lt;=20,"15-20%","20%+"))))</f>
        <v>15-20%</v>
      </c>
    </row>
    <row r="2446" spans="1:38">
      <c r="A2446" s="2" t="s">
        <v>4437</v>
      </c>
      <c r="B2446" s="11">
        <v>45608</v>
      </c>
      <c r="C2446" s="2" t="s">
        <v>353</v>
      </c>
      <c r="D2446" s="2" t="s">
        <v>527</v>
      </c>
      <c r="E2446" s="2" t="s">
        <v>91</v>
      </c>
      <c r="F2446" s="2" t="s">
        <v>128</v>
      </c>
      <c r="G2446" s="2">
        <v>1</v>
      </c>
      <c r="H2446" s="2">
        <v>845.85</v>
      </c>
      <c r="I2446" s="2">
        <v>25</v>
      </c>
      <c r="J2446" s="2">
        <v>211.46</v>
      </c>
      <c r="K2446" s="2">
        <v>5</v>
      </c>
      <c r="L2446" s="2">
        <v>31.72</v>
      </c>
      <c r="M2446" s="2">
        <v>666.11</v>
      </c>
      <c r="N2446" s="2">
        <v>629.72</v>
      </c>
      <c r="O2446" s="2">
        <f t="shared" si="94"/>
        <v>4.6699999999999875</v>
      </c>
      <c r="P2446" s="2" t="s">
        <v>27</v>
      </c>
      <c r="Q2446" s="2" t="str">
        <f t="shared" si="95"/>
        <v>Cash</v>
      </c>
      <c r="R2446" s="2" t="s">
        <v>20</v>
      </c>
      <c r="S2446" s="2" t="s">
        <v>56</v>
      </c>
      <c r="T2446" s="2" t="s">
        <v>1611</v>
      </c>
      <c r="U2446" s="2" t="s">
        <v>59</v>
      </c>
      <c r="V2446" t="str">
        <f>TEXT(tblSales[[#This Row],[Invoice Date]],"mmm")</f>
        <v>Nov</v>
      </c>
      <c r="W2446">
        <f>MONTH(tblSales[[#This Row],[Invoice Date]])</f>
        <v>11</v>
      </c>
      <c r="X2446">
        <f>YEAR(tblSales[[#This Row],[Invoice Date]])</f>
        <v>2024</v>
      </c>
      <c r="Y2446" t="str">
        <f>TEXT(tblSales[[#This Row],[Invoice Date]],"mmm-yyyy")</f>
        <v>Nov-2024</v>
      </c>
      <c r="Z2446" t="str">
        <f>_xlfn.XLOOKUP(tblSales[[#This Row],[Product_ID]],Products!$A:$A,Products!$C:$C,"Women Dresses")</f>
        <v>Women Tops</v>
      </c>
      <c r="AA2446" t="str">
        <f>_xlfn.XLOOKUP(tblSales[[#This Row],[Product_ID]],Products!$A:$A,Products!$D:$D,"Unknown")</f>
        <v>Crop Top</v>
      </c>
      <c r="AB2446" t="str">
        <f>_xlfn.XLOOKUP(tblSales[[#This Row],[Product_ID]],Products!$A:$A,Products!$E:$E,"Unknown")</f>
        <v>Ramraj Cotton</v>
      </c>
      <c r="AC2446" t="str">
        <f>_xlfn.XLOOKUP(tblSales[[#This Row],[Store_ID]],Stores!$A:$A,Stores!$B:$B,"Unknown")</f>
        <v>TrendMart Vijayawada High Street</v>
      </c>
      <c r="AD2446" t="str">
        <f>_xlfn.XLOOKUP(tblSales[[#This Row],[Store_ID]],Stores!$A:$A,Stores!$E:$E,"Unknown")</f>
        <v>South Zone 3</v>
      </c>
      <c r="AE2446" t="str">
        <f>_xlfn.XLOOKUP(tblSales[[#This Row],[Customer_ID]],Customers!$A:$A,Customers!$B:$B,"Unknown")</f>
        <v>Malathi Balasubramaniam</v>
      </c>
      <c r="AF2446" t="str">
        <f>_xlfn.XLOOKUP(tblSales[[#This Row],[Customer_ID]],Customers!$A:$A,Customers!$J:$J,"Unknown")</f>
        <v>Gold</v>
      </c>
      <c r="AG2446" t="str">
        <f>_xlfn.XLOOKUP(tblSales[[#This Row],[Employee_ID]],Employees!$A:$A,Employees!$B:$B,"Unknown")</f>
        <v>Praveen Gupta</v>
      </c>
      <c r="AH2446">
        <f>IF(MONTH(tblSales[[#This Row],[Invoice Date]])&gt;=4,MONTH(tblSales[[#This Row],[Invoice Date]]),MONTH(tblSales[[#This Row],[Invoice Date]])+12)</f>
        <v>11</v>
      </c>
      <c r="AI2446" s="8">
        <f>DATE(YEAR(tblSales[[#This Row],[Invoice Date]]),MONTH(tblSales[[#This Row],[Invoice Date]]),1)</f>
        <v>45597</v>
      </c>
      <c r="AJ2446" t="str">
        <f>_xlfn.XLOOKUP(tblSales[[#This Row],[Product_ID]],Products!$A:$A,Products!$B:$B,"Unknown")</f>
        <v>Ramraj Cotton Crop Top Pink</v>
      </c>
      <c r="AK2446" s="9">
        <f>IFERROR(tblSales[[#This Row],[Profit]]/tblSales[[#This Row],[Sales Amount]],0)</f>
        <v>7.010854063142705E-3</v>
      </c>
      <c r="AL2446" t="str">
        <f>IF(tblSales[[#This Row],[Discount %]]&lt;=5,"0-5%",
IF(tblSales[[#This Row],[Discount %]]&lt;=10,"5-10%",
IF(tblSales[[#This Row],[Discount %]]&lt;=15,"10-15%",
IF(tblSales[[#This Row],[Discount %]]&lt;=20,"15-20%","20%+"))))</f>
        <v>20%+</v>
      </c>
    </row>
    <row r="2447" spans="1:38">
      <c r="A2447" s="2" t="s">
        <v>4438</v>
      </c>
      <c r="B2447" s="11">
        <v>45721</v>
      </c>
      <c r="C2447" s="2" t="s">
        <v>1423</v>
      </c>
      <c r="D2447" s="2" t="s">
        <v>590</v>
      </c>
      <c r="E2447" s="2" t="s">
        <v>699</v>
      </c>
      <c r="F2447" s="2" t="s">
        <v>475</v>
      </c>
      <c r="G2447" s="2">
        <v>3</v>
      </c>
      <c r="H2447" s="2">
        <v>797.29</v>
      </c>
      <c r="I2447" s="2">
        <v>0</v>
      </c>
      <c r="J2447" s="2">
        <v>0</v>
      </c>
      <c r="K2447" s="2">
        <v>5</v>
      </c>
      <c r="L2447" s="2">
        <v>119.59</v>
      </c>
      <c r="M2447" s="2">
        <v>2511.46</v>
      </c>
      <c r="N2447" s="2">
        <v>1536.33</v>
      </c>
      <c r="O2447" s="2">
        <f t="shared" si="94"/>
        <v>855.54000000000008</v>
      </c>
      <c r="P2447" s="2" t="s">
        <v>29</v>
      </c>
      <c r="Q2447" s="2" t="str">
        <f t="shared" si="95"/>
        <v>Debit Card</v>
      </c>
      <c r="R2447" s="2" t="s">
        <v>21</v>
      </c>
      <c r="S2447" s="2" t="s">
        <v>56</v>
      </c>
      <c r="T2447" s="2" t="s">
        <v>2226</v>
      </c>
      <c r="U2447" s="2" t="s">
        <v>59</v>
      </c>
      <c r="V2447" t="str">
        <f>TEXT(tblSales[[#This Row],[Invoice Date]],"mmm")</f>
        <v>Mar</v>
      </c>
      <c r="W2447">
        <f>MONTH(tblSales[[#This Row],[Invoice Date]])</f>
        <v>3</v>
      </c>
      <c r="X2447">
        <f>YEAR(tblSales[[#This Row],[Invoice Date]])</f>
        <v>2025</v>
      </c>
      <c r="Y2447" t="str">
        <f>TEXT(tblSales[[#This Row],[Invoice Date]],"mmm-yyyy")</f>
        <v>Mar-2025</v>
      </c>
      <c r="Z2447" t="str">
        <f>_xlfn.XLOOKUP(tblSales[[#This Row],[Product_ID]],Products!$A:$A,Products!$C:$C,"Women Dresses")</f>
        <v>Sportswear</v>
      </c>
      <c r="AA2447" t="str">
        <f>_xlfn.XLOOKUP(tblSales[[#This Row],[Product_ID]],Products!$A:$A,Products!$D:$D,"Unknown")</f>
        <v>Shorts</v>
      </c>
      <c r="AB2447" t="str">
        <f>_xlfn.XLOOKUP(tblSales[[#This Row],[Product_ID]],Products!$A:$A,Products!$E:$E,"Unknown")</f>
        <v>Fabindia</v>
      </c>
      <c r="AC2447" t="str">
        <f>_xlfn.XLOOKUP(tblSales[[#This Row],[Store_ID]],Stores!$A:$A,Stores!$B:$B,"Unknown")</f>
        <v>TrendMart Dindigul High Street</v>
      </c>
      <c r="AD2447" t="str">
        <f>_xlfn.XLOOKUP(tblSales[[#This Row],[Store_ID]],Stores!$A:$A,Stores!$E:$E,"Unknown")</f>
        <v>South Zone 1</v>
      </c>
      <c r="AE2447" t="str">
        <f>_xlfn.XLOOKUP(tblSales[[#This Row],[Customer_ID]],Customers!$A:$A,Customers!$B:$B,"Unknown")</f>
        <v>Bharathi Natarajan</v>
      </c>
      <c r="AF2447" t="str">
        <f>_xlfn.XLOOKUP(tblSales[[#This Row],[Customer_ID]],Customers!$A:$A,Customers!$J:$J,"Unknown")</f>
        <v>Gold</v>
      </c>
      <c r="AG2447" t="str">
        <f>_xlfn.XLOOKUP(tblSales[[#This Row],[Employee_ID]],Employees!$A:$A,Employees!$B:$B,"Unknown")</f>
        <v>Arjun Krishnan</v>
      </c>
      <c r="AH2447">
        <f>IF(MONTH(tblSales[[#This Row],[Invoice Date]])&gt;=4,MONTH(tblSales[[#This Row],[Invoice Date]]),MONTH(tblSales[[#This Row],[Invoice Date]])+12)</f>
        <v>15</v>
      </c>
      <c r="AI2447" s="8">
        <f>DATE(YEAR(tblSales[[#This Row],[Invoice Date]]),MONTH(tblSales[[#This Row],[Invoice Date]]),1)</f>
        <v>45717</v>
      </c>
      <c r="AJ2447" t="str">
        <f>_xlfn.XLOOKUP(tblSales[[#This Row],[Product_ID]],Products!$A:$A,Products!$B:$B,"Unknown")</f>
        <v>Fabindia Shorts Cream</v>
      </c>
      <c r="AK2447" s="9">
        <f>IFERROR(tblSales[[#This Row],[Profit]]/tblSales[[#This Row],[Sales Amount]],0)</f>
        <v>0.34065444004682538</v>
      </c>
      <c r="AL2447" t="str">
        <f>IF(tblSales[[#This Row],[Discount %]]&lt;=5,"0-5%",
IF(tblSales[[#This Row],[Discount %]]&lt;=10,"5-10%",
IF(tblSales[[#This Row],[Discount %]]&lt;=15,"10-15%",
IF(tblSales[[#This Row],[Discount %]]&lt;=20,"15-20%","20%+"))))</f>
        <v>0-5%</v>
      </c>
    </row>
    <row r="2448" spans="1:38">
      <c r="A2448" s="2" t="s">
        <v>4439</v>
      </c>
      <c r="B2448" s="11">
        <v>45575</v>
      </c>
      <c r="C2448" s="2" t="s">
        <v>2045</v>
      </c>
      <c r="D2448" s="2" t="s">
        <v>1129</v>
      </c>
      <c r="E2448" s="2" t="s">
        <v>329</v>
      </c>
      <c r="F2448" s="2" t="s">
        <v>134</v>
      </c>
      <c r="G2448" s="2">
        <v>1</v>
      </c>
      <c r="H2448" s="2">
        <v>1691.75</v>
      </c>
      <c r="I2448" s="2">
        <v>10</v>
      </c>
      <c r="J2448" s="2">
        <v>169.18</v>
      </c>
      <c r="K2448" s="2">
        <v>12</v>
      </c>
      <c r="L2448" s="2">
        <v>182.71</v>
      </c>
      <c r="M2448" s="2">
        <v>1705.28</v>
      </c>
      <c r="N2448" s="2">
        <v>1145.21</v>
      </c>
      <c r="O2448" s="2">
        <f t="shared" si="94"/>
        <v>377.3599999999999</v>
      </c>
      <c r="P2448" s="2" t="s">
        <v>27</v>
      </c>
      <c r="Q2448" s="2" t="str">
        <f t="shared" si="95"/>
        <v>Cash</v>
      </c>
      <c r="R2448" s="2" t="s">
        <v>20</v>
      </c>
      <c r="S2448" s="2" t="s">
        <v>56</v>
      </c>
      <c r="T2448" s="2" t="s">
        <v>2143</v>
      </c>
      <c r="U2448" s="2" t="s">
        <v>59</v>
      </c>
      <c r="V2448" t="str">
        <f>TEXT(tblSales[[#This Row],[Invoice Date]],"mmm")</f>
        <v>Oct</v>
      </c>
      <c r="W2448">
        <f>MONTH(tblSales[[#This Row],[Invoice Date]])</f>
        <v>10</v>
      </c>
      <c r="X2448">
        <f>YEAR(tblSales[[#This Row],[Invoice Date]])</f>
        <v>2024</v>
      </c>
      <c r="Y2448" t="str">
        <f>TEXT(tblSales[[#This Row],[Invoice Date]],"mmm-yyyy")</f>
        <v>Oct-2024</v>
      </c>
      <c r="Z2448" t="str">
        <f>_xlfn.XLOOKUP(tblSales[[#This Row],[Product_ID]],Products!$A:$A,Products!$C:$C,"Women Dresses")</f>
        <v>Footwear</v>
      </c>
      <c r="AA2448" t="str">
        <f>_xlfn.XLOOKUP(tblSales[[#This Row],[Product_ID]],Products!$A:$A,Products!$D:$D,"Unknown")</f>
        <v>Slippers</v>
      </c>
      <c r="AB2448" t="str">
        <f>_xlfn.XLOOKUP(tblSales[[#This Row],[Product_ID]],Products!$A:$A,Products!$E:$E,"Unknown")</f>
        <v>Sparx</v>
      </c>
      <c r="AC2448" t="str">
        <f>_xlfn.XLOOKUP(tblSales[[#This Row],[Store_ID]],Stores!$A:$A,Stores!$B:$B,"Unknown")</f>
        <v>TrendMart Kannur Outlet</v>
      </c>
      <c r="AD2448" t="str">
        <f>_xlfn.XLOOKUP(tblSales[[#This Row],[Store_ID]],Stores!$A:$A,Stores!$E:$E,"Unknown")</f>
        <v>South Zone 1</v>
      </c>
      <c r="AE2448" t="str">
        <f>_xlfn.XLOOKUP(tblSales[[#This Row],[Customer_ID]],Customers!$A:$A,Customers!$B:$B,"Unknown")</f>
        <v>Sangeeta Chandran</v>
      </c>
      <c r="AF2448" t="str">
        <f>_xlfn.XLOOKUP(tblSales[[#This Row],[Customer_ID]],Customers!$A:$A,Customers!$J:$J,"Unknown")</f>
        <v>Silver</v>
      </c>
      <c r="AG2448" t="str">
        <f>_xlfn.XLOOKUP(tblSales[[#This Row],[Employee_ID]],Employees!$A:$A,Employees!$B:$B,"Unknown")</f>
        <v>Chandran Krishnan</v>
      </c>
      <c r="AH2448">
        <f>IF(MONTH(tblSales[[#This Row],[Invoice Date]])&gt;=4,MONTH(tblSales[[#This Row],[Invoice Date]]),MONTH(tblSales[[#This Row],[Invoice Date]])+12)</f>
        <v>10</v>
      </c>
      <c r="AI2448" s="8">
        <f>DATE(YEAR(tblSales[[#This Row],[Invoice Date]]),MONTH(tblSales[[#This Row],[Invoice Date]]),1)</f>
        <v>45566</v>
      </c>
      <c r="AJ2448" t="str">
        <f>_xlfn.XLOOKUP(tblSales[[#This Row],[Product_ID]],Products!$A:$A,Products!$B:$B,"Unknown")</f>
        <v>Sparx Slippers Red</v>
      </c>
      <c r="AK2448" s="9">
        <f>IFERROR(tblSales[[#This Row],[Profit]]/tblSales[[#This Row],[Sales Amount]],0)</f>
        <v>0.2212891724526177</v>
      </c>
      <c r="AL2448" t="str">
        <f>IF(tblSales[[#This Row],[Discount %]]&lt;=5,"0-5%",
IF(tblSales[[#This Row],[Discount %]]&lt;=10,"5-10%",
IF(tblSales[[#This Row],[Discount %]]&lt;=15,"10-15%",
IF(tblSales[[#This Row],[Discount %]]&lt;=20,"15-20%","20%+"))))</f>
        <v>5-10%</v>
      </c>
    </row>
    <row r="2449" spans="1:38">
      <c r="A2449" s="2" t="s">
        <v>4440</v>
      </c>
      <c r="B2449" s="11">
        <v>45514</v>
      </c>
      <c r="C2449" s="2" t="s">
        <v>1066</v>
      </c>
      <c r="D2449" s="2" t="s">
        <v>1385</v>
      </c>
      <c r="E2449" s="2" t="s">
        <v>344</v>
      </c>
      <c r="F2449" s="2" t="s">
        <v>116</v>
      </c>
      <c r="G2449" s="2">
        <v>1</v>
      </c>
      <c r="H2449" s="2">
        <v>1479.13</v>
      </c>
      <c r="I2449" s="2">
        <v>25</v>
      </c>
      <c r="J2449" s="2">
        <v>369.78</v>
      </c>
      <c r="K2449" s="2">
        <v>12</v>
      </c>
      <c r="L2449" s="2">
        <v>133.12</v>
      </c>
      <c r="M2449" s="2">
        <v>1242.47</v>
      </c>
      <c r="N2449" s="2">
        <v>949.97</v>
      </c>
      <c r="O2449" s="2">
        <f t="shared" si="94"/>
        <v>159.38</v>
      </c>
      <c r="P2449" s="2" t="s">
        <v>27</v>
      </c>
      <c r="Q2449" s="2" t="str">
        <f t="shared" si="95"/>
        <v>Cash</v>
      </c>
      <c r="R2449" s="2" t="s">
        <v>21</v>
      </c>
      <c r="S2449" s="2" t="s">
        <v>56</v>
      </c>
      <c r="T2449" s="2" t="s">
        <v>1432</v>
      </c>
      <c r="U2449" s="2" t="s">
        <v>60</v>
      </c>
      <c r="V2449" t="str">
        <f>TEXT(tblSales[[#This Row],[Invoice Date]],"mmm")</f>
        <v>Aug</v>
      </c>
      <c r="W2449">
        <f>MONTH(tblSales[[#This Row],[Invoice Date]])</f>
        <v>8</v>
      </c>
      <c r="X2449">
        <f>YEAR(tblSales[[#This Row],[Invoice Date]])</f>
        <v>2024</v>
      </c>
      <c r="Y2449" t="str">
        <f>TEXT(tblSales[[#This Row],[Invoice Date]],"mmm-yyyy")</f>
        <v>Aug-2024</v>
      </c>
      <c r="Z2449" t="str">
        <f>_xlfn.XLOOKUP(tblSales[[#This Row],[Product_ID]],Products!$A:$A,Products!$C:$C,"Women Dresses")</f>
        <v>Wallets</v>
      </c>
      <c r="AA2449" t="str">
        <f>_xlfn.XLOOKUP(tblSales[[#This Row],[Product_ID]],Products!$A:$A,Products!$D:$D,"Unknown")</f>
        <v>Leather Wallet</v>
      </c>
      <c r="AB2449" t="str">
        <f>_xlfn.XLOOKUP(tblSales[[#This Row],[Product_ID]],Products!$A:$A,Products!$E:$E,"Unknown")</f>
        <v>Van Heusen</v>
      </c>
      <c r="AC2449" t="str">
        <f>_xlfn.XLOOKUP(tblSales[[#This Row],[Store_ID]],Stores!$A:$A,Stores!$B:$B,"Unknown")</f>
        <v>TrendMart Kannur Standard</v>
      </c>
      <c r="AD2449" t="str">
        <f>_xlfn.XLOOKUP(tblSales[[#This Row],[Store_ID]],Stores!$A:$A,Stores!$E:$E,"Unknown")</f>
        <v>South Zone 1</v>
      </c>
      <c r="AE2449" t="str">
        <f>_xlfn.XLOOKUP(tblSales[[#This Row],[Customer_ID]],Customers!$A:$A,Customers!$B:$B,"Unknown")</f>
        <v>Bindu Varma</v>
      </c>
      <c r="AF2449" t="str">
        <f>_xlfn.XLOOKUP(tblSales[[#This Row],[Customer_ID]],Customers!$A:$A,Customers!$J:$J,"Unknown")</f>
        <v>Silver</v>
      </c>
      <c r="AG2449" t="str">
        <f>_xlfn.XLOOKUP(tblSales[[#This Row],[Employee_ID]],Employees!$A:$A,Employees!$B:$B,"Unknown")</f>
        <v>Padma Gounder</v>
      </c>
      <c r="AH2449">
        <f>IF(MONTH(tblSales[[#This Row],[Invoice Date]])&gt;=4,MONTH(tblSales[[#This Row],[Invoice Date]]),MONTH(tblSales[[#This Row],[Invoice Date]])+12)</f>
        <v>8</v>
      </c>
      <c r="AI2449" s="8">
        <f>DATE(YEAR(tblSales[[#This Row],[Invoice Date]]),MONTH(tblSales[[#This Row],[Invoice Date]]),1)</f>
        <v>45505</v>
      </c>
      <c r="AJ2449" t="str">
        <f>_xlfn.XLOOKUP(tblSales[[#This Row],[Product_ID]],Products!$A:$A,Products!$B:$B,"Unknown")</f>
        <v>Van Heusen Leather Wallet Black</v>
      </c>
      <c r="AK2449" s="9">
        <f>IFERROR(tblSales[[#This Row],[Profit]]/tblSales[[#This Row],[Sales Amount]],0)</f>
        <v>0.128276739076195</v>
      </c>
      <c r="AL2449" t="str">
        <f>IF(tblSales[[#This Row],[Discount %]]&lt;=5,"0-5%",
IF(tblSales[[#This Row],[Discount %]]&lt;=10,"5-10%",
IF(tblSales[[#This Row],[Discount %]]&lt;=15,"10-15%",
IF(tblSales[[#This Row],[Discount %]]&lt;=20,"15-20%","20%+"))))</f>
        <v>20%+</v>
      </c>
    </row>
    <row r="2450" spans="1:38">
      <c r="A2450" s="2" t="s">
        <v>4441</v>
      </c>
      <c r="B2450" s="11">
        <v>45687</v>
      </c>
      <c r="C2450" s="2" t="s">
        <v>3236</v>
      </c>
      <c r="D2450" s="2" t="s">
        <v>721</v>
      </c>
      <c r="E2450" s="2" t="s">
        <v>557</v>
      </c>
      <c r="F2450" s="2" t="s">
        <v>92</v>
      </c>
      <c r="G2450" s="2">
        <v>1</v>
      </c>
      <c r="H2450" s="2">
        <v>3556.99</v>
      </c>
      <c r="I2450" s="2">
        <v>10</v>
      </c>
      <c r="J2450" s="2">
        <v>355.7</v>
      </c>
      <c r="K2450" s="2">
        <v>12</v>
      </c>
      <c r="L2450" s="2">
        <v>384.15</v>
      </c>
      <c r="M2450" s="2">
        <v>3585.44</v>
      </c>
      <c r="N2450" s="2">
        <v>2710.05</v>
      </c>
      <c r="O2450" s="2">
        <f t="shared" si="94"/>
        <v>491.2399999999999</v>
      </c>
      <c r="P2450" s="2" t="s">
        <v>29</v>
      </c>
      <c r="Q2450" s="2" t="str">
        <f t="shared" si="95"/>
        <v>Debit Card</v>
      </c>
      <c r="R2450" s="2" t="s">
        <v>20</v>
      </c>
      <c r="S2450" s="2" t="s">
        <v>56</v>
      </c>
      <c r="T2450" s="2" t="s">
        <v>834</v>
      </c>
      <c r="U2450" s="2" t="s">
        <v>59</v>
      </c>
      <c r="V2450" t="str">
        <f>TEXT(tblSales[[#This Row],[Invoice Date]],"mmm")</f>
        <v>Jan</v>
      </c>
      <c r="W2450">
        <f>MONTH(tblSales[[#This Row],[Invoice Date]])</f>
        <v>1</v>
      </c>
      <c r="X2450">
        <f>YEAR(tblSales[[#This Row],[Invoice Date]])</f>
        <v>2025</v>
      </c>
      <c r="Y2450" t="str">
        <f>TEXT(tblSales[[#This Row],[Invoice Date]],"mmm-yyyy")</f>
        <v>Jan-2025</v>
      </c>
      <c r="Z2450" t="str">
        <f>_xlfn.XLOOKUP(tblSales[[#This Row],[Product_ID]],Products!$A:$A,Products!$C:$C,"Women Dresses")</f>
        <v>Women Sarees</v>
      </c>
      <c r="AA2450" t="str">
        <f>_xlfn.XLOOKUP(tblSales[[#This Row],[Product_ID]],Products!$A:$A,Products!$D:$D,"Unknown")</f>
        <v>Cotton Saree</v>
      </c>
      <c r="AB2450" t="str">
        <f>_xlfn.XLOOKUP(tblSales[[#This Row],[Product_ID]],Products!$A:$A,Products!$E:$E,"Unknown")</f>
        <v>Bata</v>
      </c>
      <c r="AC2450" t="str">
        <f>_xlfn.XLOOKUP(tblSales[[#This Row],[Store_ID]],Stores!$A:$A,Stores!$B:$B,"Unknown")</f>
        <v>TrendMart Kochi Mall Kiosk</v>
      </c>
      <c r="AD2450" t="str">
        <f>_xlfn.XLOOKUP(tblSales[[#This Row],[Store_ID]],Stores!$A:$A,Stores!$E:$E,"Unknown")</f>
        <v>South Zone 1</v>
      </c>
      <c r="AE2450" t="str">
        <f>_xlfn.XLOOKUP(tblSales[[#This Row],[Customer_ID]],Customers!$A:$A,Customers!$B:$B,"Unknown")</f>
        <v>Deepthi Iyengar</v>
      </c>
      <c r="AF2450" t="str">
        <f>_xlfn.XLOOKUP(tblSales[[#This Row],[Customer_ID]],Customers!$A:$A,Customers!$J:$J,"Unknown")</f>
        <v>Regular</v>
      </c>
      <c r="AG2450" t="str">
        <f>_xlfn.XLOOKUP(tblSales[[#This Row],[Employee_ID]],Employees!$A:$A,Employees!$B:$B,"Unknown")</f>
        <v>Manoj Ramachandran</v>
      </c>
      <c r="AH2450">
        <f>IF(MONTH(tblSales[[#This Row],[Invoice Date]])&gt;=4,MONTH(tblSales[[#This Row],[Invoice Date]]),MONTH(tblSales[[#This Row],[Invoice Date]])+12)</f>
        <v>13</v>
      </c>
      <c r="AI2450" s="8">
        <f>DATE(YEAR(tblSales[[#This Row],[Invoice Date]]),MONTH(tblSales[[#This Row],[Invoice Date]]),1)</f>
        <v>45658</v>
      </c>
      <c r="AJ2450" t="str">
        <f>_xlfn.XLOOKUP(tblSales[[#This Row],[Product_ID]],Products!$A:$A,Products!$B:$B,"Unknown")</f>
        <v>Bata Cotton Saree Mustard</v>
      </c>
      <c r="AK2450" s="9">
        <f>IFERROR(tblSales[[#This Row],[Profit]]/tblSales[[#This Row],[Sales Amount]],0)</f>
        <v>0.1370096836092641</v>
      </c>
      <c r="AL2450" t="str">
        <f>IF(tblSales[[#This Row],[Discount %]]&lt;=5,"0-5%",
IF(tblSales[[#This Row],[Discount %]]&lt;=10,"5-10%",
IF(tblSales[[#This Row],[Discount %]]&lt;=15,"10-15%",
IF(tblSales[[#This Row],[Discount %]]&lt;=20,"15-20%","20%+"))))</f>
        <v>5-10%</v>
      </c>
    </row>
    <row r="2451" spans="1:38">
      <c r="A2451" s="2" t="s">
        <v>4442</v>
      </c>
      <c r="B2451" s="11">
        <v>45551</v>
      </c>
      <c r="C2451" s="2" t="s">
        <v>1560</v>
      </c>
      <c r="D2451" s="2" t="s">
        <v>424</v>
      </c>
      <c r="E2451" s="2" t="s">
        <v>763</v>
      </c>
      <c r="F2451" s="2" t="s">
        <v>140</v>
      </c>
      <c r="G2451" s="2">
        <v>3</v>
      </c>
      <c r="H2451" s="2">
        <v>856.29</v>
      </c>
      <c r="I2451" s="2">
        <v>5</v>
      </c>
      <c r="J2451" s="2">
        <v>128.44</v>
      </c>
      <c r="K2451" s="2">
        <v>5</v>
      </c>
      <c r="L2451" s="2">
        <v>122.02</v>
      </c>
      <c r="M2451" s="2">
        <v>2562.4499999999998</v>
      </c>
      <c r="N2451" s="2">
        <v>2094.2399999999998</v>
      </c>
      <c r="O2451" s="2">
        <f t="shared" si="94"/>
        <v>346.19000000000005</v>
      </c>
      <c r="P2451" s="2" t="s">
        <v>32</v>
      </c>
      <c r="Q2451" s="2" t="str">
        <f t="shared" si="95"/>
        <v>UPI</v>
      </c>
      <c r="R2451" s="2" t="s">
        <v>20</v>
      </c>
      <c r="S2451" s="2" t="s">
        <v>56</v>
      </c>
      <c r="T2451" s="2" t="s">
        <v>502</v>
      </c>
      <c r="U2451" s="2" t="s">
        <v>59</v>
      </c>
      <c r="V2451" t="str">
        <f>TEXT(tblSales[[#This Row],[Invoice Date]],"mmm")</f>
        <v>Sep</v>
      </c>
      <c r="W2451">
        <f>MONTH(tblSales[[#This Row],[Invoice Date]])</f>
        <v>9</v>
      </c>
      <c r="X2451">
        <f>YEAR(tblSales[[#This Row],[Invoice Date]])</f>
        <v>2024</v>
      </c>
      <c r="Y2451" t="str">
        <f>TEXT(tblSales[[#This Row],[Invoice Date]],"mmm-yyyy")</f>
        <v>Sep-2024</v>
      </c>
      <c r="Z2451" t="str">
        <f>_xlfn.XLOOKUP(tblSales[[#This Row],[Product_ID]],Products!$A:$A,Products!$C:$C,"Women Dresses")</f>
        <v>Women Dresses</v>
      </c>
      <c r="AA2451" t="str">
        <f>_xlfn.XLOOKUP(tblSales[[#This Row],[Product_ID]],Products!$A:$A,Products!$D:$D,"Unknown")</f>
        <v>Maxi Dress</v>
      </c>
      <c r="AB2451" t="str">
        <f>_xlfn.XLOOKUP(tblSales[[#This Row],[Product_ID]],Products!$A:$A,Products!$E:$E,"Unknown")</f>
        <v>Jack &amp; Jones</v>
      </c>
      <c r="AC2451" t="str">
        <f>_xlfn.XLOOKUP(tblSales[[#This Row],[Store_ID]],Stores!$A:$A,Stores!$B:$B,"Unknown")</f>
        <v>TrendMart Madurai Mall Kiosk</v>
      </c>
      <c r="AD2451" t="str">
        <f>_xlfn.XLOOKUP(tblSales[[#This Row],[Store_ID]],Stores!$A:$A,Stores!$E:$E,"Unknown")</f>
        <v>South Zone 1</v>
      </c>
      <c r="AE2451" t="str">
        <f>_xlfn.XLOOKUP(tblSales[[#This Row],[Customer_ID]],Customers!$A:$A,Customers!$B:$B,"Unknown")</f>
        <v>Praveen Kamath</v>
      </c>
      <c r="AF2451" t="str">
        <f>_xlfn.XLOOKUP(tblSales[[#This Row],[Customer_ID]],Customers!$A:$A,Customers!$J:$J,"Unknown")</f>
        <v>Gold</v>
      </c>
      <c r="AG2451" t="str">
        <f>_xlfn.XLOOKUP(tblSales[[#This Row],[Employee_ID]],Employees!$A:$A,Employees!$B:$B,"Unknown")</f>
        <v>Charulatha Kumar</v>
      </c>
      <c r="AH2451">
        <f>IF(MONTH(tblSales[[#This Row],[Invoice Date]])&gt;=4,MONTH(tblSales[[#This Row],[Invoice Date]]),MONTH(tblSales[[#This Row],[Invoice Date]])+12)</f>
        <v>9</v>
      </c>
      <c r="AI2451" s="8">
        <f>DATE(YEAR(tblSales[[#This Row],[Invoice Date]]),MONTH(tblSales[[#This Row],[Invoice Date]]),1)</f>
        <v>45536</v>
      </c>
      <c r="AJ2451" t="str">
        <f>_xlfn.XLOOKUP(tblSales[[#This Row],[Product_ID]],Products!$A:$A,Products!$B:$B,"Unknown")</f>
        <v>Jack &amp; Jones Maxi Dress Maroon</v>
      </c>
      <c r="AK2451" s="9">
        <f>IFERROR(tblSales[[#This Row],[Profit]]/tblSales[[#This Row],[Sales Amount]],0)</f>
        <v>0.13510117270580893</v>
      </c>
      <c r="AL2451" t="str">
        <f>IF(tblSales[[#This Row],[Discount %]]&lt;=5,"0-5%",
IF(tblSales[[#This Row],[Discount %]]&lt;=10,"5-10%",
IF(tblSales[[#This Row],[Discount %]]&lt;=15,"10-15%",
IF(tblSales[[#This Row],[Discount %]]&lt;=20,"15-20%","20%+"))))</f>
        <v>0-5%</v>
      </c>
    </row>
    <row r="2452" spans="1:38">
      <c r="A2452" s="2" t="s">
        <v>4443</v>
      </c>
      <c r="B2452" s="11">
        <v>45707</v>
      </c>
      <c r="C2452" s="2" t="s">
        <v>2812</v>
      </c>
      <c r="D2452" s="2" t="s">
        <v>1208</v>
      </c>
      <c r="E2452" s="2" t="s">
        <v>192</v>
      </c>
      <c r="F2452" s="2" t="s">
        <v>493</v>
      </c>
      <c r="G2452" s="2">
        <v>1</v>
      </c>
      <c r="H2452" s="2">
        <v>821.38</v>
      </c>
      <c r="I2452" s="2">
        <v>30</v>
      </c>
      <c r="J2452" s="2">
        <v>246.41</v>
      </c>
      <c r="K2452" s="2">
        <v>5</v>
      </c>
      <c r="L2452" s="2">
        <v>28.75</v>
      </c>
      <c r="M2452" s="2">
        <v>603.72</v>
      </c>
      <c r="N2452" s="2">
        <v>637.27</v>
      </c>
      <c r="O2452" s="2">
        <f t="shared" si="94"/>
        <v>-62.299999999999955</v>
      </c>
      <c r="P2452" s="2" t="s">
        <v>32</v>
      </c>
      <c r="Q2452" s="2" t="str">
        <f t="shared" si="95"/>
        <v>UPI</v>
      </c>
      <c r="R2452" s="2" t="s">
        <v>20</v>
      </c>
      <c r="S2452" s="2" t="s">
        <v>56</v>
      </c>
      <c r="T2452" s="2" t="s">
        <v>1452</v>
      </c>
      <c r="U2452" s="2" t="s">
        <v>59</v>
      </c>
      <c r="V2452" t="str">
        <f>TEXT(tblSales[[#This Row],[Invoice Date]],"mmm")</f>
        <v>Feb</v>
      </c>
      <c r="W2452">
        <f>MONTH(tblSales[[#This Row],[Invoice Date]])</f>
        <v>2</v>
      </c>
      <c r="X2452">
        <f>YEAR(tblSales[[#This Row],[Invoice Date]])</f>
        <v>2025</v>
      </c>
      <c r="Y2452" t="str">
        <f>TEXT(tblSales[[#This Row],[Invoice Date]],"mmm-yyyy")</f>
        <v>Feb-2025</v>
      </c>
      <c r="Z2452" t="str">
        <f>_xlfn.XLOOKUP(tblSales[[#This Row],[Product_ID]],Products!$A:$A,Products!$C:$C,"Women Dresses")</f>
        <v>Women Jeans</v>
      </c>
      <c r="AA2452" t="str">
        <f>_xlfn.XLOOKUP(tblSales[[#This Row],[Product_ID]],Products!$A:$A,Products!$D:$D,"Unknown")</f>
        <v>Skinny Fit</v>
      </c>
      <c r="AB2452" t="str">
        <f>_xlfn.XLOOKUP(tblSales[[#This Row],[Product_ID]],Products!$A:$A,Products!$E:$E,"Unknown")</f>
        <v>Biba</v>
      </c>
      <c r="AC2452" t="str">
        <f>_xlfn.XLOOKUP(tblSales[[#This Row],[Store_ID]],Stores!$A:$A,Stores!$B:$B,"Unknown")</f>
        <v>TrendMart Nellore Standard</v>
      </c>
      <c r="AD2452" t="str">
        <f>_xlfn.XLOOKUP(tblSales[[#This Row],[Store_ID]],Stores!$A:$A,Stores!$E:$E,"Unknown")</f>
        <v>South Zone 3</v>
      </c>
      <c r="AE2452" t="str">
        <f>_xlfn.XLOOKUP(tblSales[[#This Row],[Customer_ID]],Customers!$A:$A,Customers!$B:$B,"Unknown")</f>
        <v>Devi Naidu</v>
      </c>
      <c r="AF2452" t="str">
        <f>_xlfn.XLOOKUP(tblSales[[#This Row],[Customer_ID]],Customers!$A:$A,Customers!$J:$J,"Unknown")</f>
        <v>Regular</v>
      </c>
      <c r="AG2452" t="str">
        <f>_xlfn.XLOOKUP(tblSales[[#This Row],[Employee_ID]],Employees!$A:$A,Employees!$B:$B,"Unknown")</f>
        <v>Gopal Prasad</v>
      </c>
      <c r="AH2452">
        <f>IF(MONTH(tblSales[[#This Row],[Invoice Date]])&gt;=4,MONTH(tblSales[[#This Row],[Invoice Date]]),MONTH(tblSales[[#This Row],[Invoice Date]])+12)</f>
        <v>14</v>
      </c>
      <c r="AI2452" s="8">
        <f>DATE(YEAR(tblSales[[#This Row],[Invoice Date]]),MONTH(tblSales[[#This Row],[Invoice Date]]),1)</f>
        <v>45689</v>
      </c>
      <c r="AJ2452" t="str">
        <f>_xlfn.XLOOKUP(tblSales[[#This Row],[Product_ID]],Products!$A:$A,Products!$B:$B,"Unknown")</f>
        <v>Biba Skinny Fit Brown</v>
      </c>
      <c r="AK2452" s="9">
        <f>IFERROR(tblSales[[#This Row],[Profit]]/tblSales[[#This Row],[Sales Amount]],0)</f>
        <v>-0.10319353342609149</v>
      </c>
      <c r="AL2452" t="str">
        <f>IF(tblSales[[#This Row],[Discount %]]&lt;=5,"0-5%",
IF(tblSales[[#This Row],[Discount %]]&lt;=10,"5-10%",
IF(tblSales[[#This Row],[Discount %]]&lt;=15,"10-15%",
IF(tblSales[[#This Row],[Discount %]]&lt;=20,"15-20%","20%+"))))</f>
        <v>20%+</v>
      </c>
    </row>
    <row r="2453" spans="1:38">
      <c r="A2453" s="12" t="s">
        <v>4444</v>
      </c>
      <c r="B2453" s="13">
        <v>45538</v>
      </c>
      <c r="C2453" s="12" t="s">
        <v>3582</v>
      </c>
      <c r="D2453" s="12" t="s">
        <v>390</v>
      </c>
      <c r="E2453" s="12" t="s">
        <v>884</v>
      </c>
      <c r="F2453" s="12" t="s">
        <v>222</v>
      </c>
      <c r="G2453" s="12">
        <v>0</v>
      </c>
      <c r="H2453" s="12">
        <v>1346.73</v>
      </c>
      <c r="I2453" s="12">
        <v>0</v>
      </c>
      <c r="J2453" s="12">
        <v>0</v>
      </c>
      <c r="K2453" s="12">
        <v>12</v>
      </c>
      <c r="L2453" s="12">
        <v>0</v>
      </c>
      <c r="M2453" s="12">
        <v>0</v>
      </c>
      <c r="N2453" s="12">
        <v>0</v>
      </c>
      <c r="O2453" s="12">
        <v>0</v>
      </c>
      <c r="P2453" s="12" t="s">
        <v>27</v>
      </c>
      <c r="Q2453" s="12" t="str">
        <f t="shared" si="95"/>
        <v>Cash</v>
      </c>
      <c r="R2453" s="12" t="s">
        <v>20</v>
      </c>
      <c r="S2453" s="12" t="s">
        <v>56</v>
      </c>
      <c r="T2453" s="12" t="s">
        <v>3514</v>
      </c>
      <c r="U2453" s="12" t="s">
        <v>59</v>
      </c>
      <c r="V2453" t="str">
        <f>TEXT(tblSales[[#This Row],[Invoice Date]],"mmm")</f>
        <v>Sep</v>
      </c>
      <c r="W2453">
        <f>MONTH(tblSales[[#This Row],[Invoice Date]])</f>
        <v>9</v>
      </c>
      <c r="X2453">
        <f>YEAR(tblSales[[#This Row],[Invoice Date]])</f>
        <v>2024</v>
      </c>
      <c r="Y2453" t="str">
        <f>TEXT(tblSales[[#This Row],[Invoice Date]],"mmm-yyyy")</f>
        <v>Sep-2024</v>
      </c>
      <c r="Z2453" t="str">
        <f>_xlfn.XLOOKUP(tblSales[[#This Row],[Product_ID]],Products!$A:$A,Products!$C:$C,"Women Dresses")</f>
        <v>Women Jeans</v>
      </c>
      <c r="AA2453" t="str">
        <f>_xlfn.XLOOKUP(tblSales[[#This Row],[Product_ID]],Products!$A:$A,Products!$D:$D,"Unknown")</f>
        <v>Bootcut</v>
      </c>
      <c r="AB2453" t="str">
        <f>_xlfn.XLOOKUP(tblSales[[#This Row],[Product_ID]],Products!$A:$A,Products!$E:$E,"Unknown")</f>
        <v>Biba</v>
      </c>
      <c r="AC2453" t="str">
        <f>_xlfn.XLOOKUP(tblSales[[#This Row],[Store_ID]],Stores!$A:$A,Stores!$B:$B,"Unknown")</f>
        <v>TrendMart Bengaluru High Street</v>
      </c>
      <c r="AD2453" t="str">
        <f>_xlfn.XLOOKUP(tblSales[[#This Row],[Store_ID]],Stores!$A:$A,Stores!$E:$E,"Unknown")</f>
        <v>South Zone 2</v>
      </c>
      <c r="AE2453" t="str">
        <f>_xlfn.XLOOKUP(tblSales[[#This Row],[Customer_ID]],Customers!$A:$A,Customers!$B:$B,"Unknown")</f>
        <v>Revathi Yadav</v>
      </c>
      <c r="AF2453" t="str">
        <f>_xlfn.XLOOKUP(tblSales[[#This Row],[Customer_ID]],Customers!$A:$A,Customers!$J:$J,"Unknown")</f>
        <v>Platinum</v>
      </c>
      <c r="AG2453" t="str">
        <f>_xlfn.XLOOKUP(tblSales[[#This Row],[Employee_ID]],Employees!$A:$A,Employees!$B:$B,"Unknown")</f>
        <v>Vasanthi Gupta</v>
      </c>
      <c r="AH2453">
        <f>IF(MONTH(tblSales[[#This Row],[Invoice Date]])&gt;=4,MONTH(tblSales[[#This Row],[Invoice Date]]),MONTH(tblSales[[#This Row],[Invoice Date]])+12)</f>
        <v>9</v>
      </c>
      <c r="AI2453" s="8">
        <f>DATE(YEAR(tblSales[[#This Row],[Invoice Date]]),MONTH(tblSales[[#This Row],[Invoice Date]]),1)</f>
        <v>45536</v>
      </c>
      <c r="AJ2453" t="str">
        <f>_xlfn.XLOOKUP(tblSales[[#This Row],[Product_ID]],Products!$A:$A,Products!$B:$B,"Unknown")</f>
        <v>Biba Bootcut Maroon</v>
      </c>
      <c r="AK2453" s="9">
        <f>IFERROR(tblSales[[#This Row],[Profit]]/tblSales[[#This Row],[Sales Amount]],0)</f>
        <v>0</v>
      </c>
      <c r="AL2453" t="str">
        <f>IF(tblSales[[#This Row],[Discount %]]&lt;=5,"0-5%",
IF(tblSales[[#This Row],[Discount %]]&lt;=10,"5-10%",
IF(tblSales[[#This Row],[Discount %]]&lt;=15,"10-15%",
IF(tblSales[[#This Row],[Discount %]]&lt;=20,"15-20%","20%+"))))</f>
        <v>0-5%</v>
      </c>
    </row>
    <row r="2454" spans="1:38">
      <c r="A2454" s="2" t="s">
        <v>4445</v>
      </c>
      <c r="B2454" s="11">
        <v>45651</v>
      </c>
      <c r="C2454" s="2" t="s">
        <v>1439</v>
      </c>
      <c r="D2454" s="2" t="s">
        <v>1248</v>
      </c>
      <c r="E2454" s="2" t="s">
        <v>363</v>
      </c>
      <c r="F2454" s="2" t="s">
        <v>523</v>
      </c>
      <c r="G2454" s="2">
        <v>1</v>
      </c>
      <c r="H2454" s="2">
        <v>900.07</v>
      </c>
      <c r="I2454" s="2">
        <v>10</v>
      </c>
      <c r="J2454" s="2">
        <v>90.01</v>
      </c>
      <c r="K2454" s="2">
        <v>5</v>
      </c>
      <c r="L2454" s="2">
        <v>40.5</v>
      </c>
      <c r="M2454" s="2">
        <v>850.56</v>
      </c>
      <c r="N2454" s="2">
        <v>671.19</v>
      </c>
      <c r="O2454" s="2">
        <f t="shared" ref="O2454:O2491" si="96">(M2454-N2454-L2454)</f>
        <v>138.86999999999989</v>
      </c>
      <c r="P2454" s="2" t="s">
        <v>31</v>
      </c>
      <c r="Q2454" s="2" t="str">
        <f t="shared" si="95"/>
        <v>Net Banking</v>
      </c>
      <c r="R2454" s="2" t="s">
        <v>21</v>
      </c>
      <c r="S2454" s="2" t="s">
        <v>56</v>
      </c>
      <c r="T2454" s="2" t="s">
        <v>894</v>
      </c>
      <c r="U2454" s="2" t="s">
        <v>59</v>
      </c>
      <c r="V2454" t="str">
        <f>TEXT(tblSales[[#This Row],[Invoice Date]],"mmm")</f>
        <v>Dec</v>
      </c>
      <c r="W2454">
        <f>MONTH(tblSales[[#This Row],[Invoice Date]])</f>
        <v>12</v>
      </c>
      <c r="X2454">
        <f>YEAR(tblSales[[#This Row],[Invoice Date]])</f>
        <v>2024</v>
      </c>
      <c r="Y2454" t="str">
        <f>TEXT(tblSales[[#This Row],[Invoice Date]],"mmm-yyyy")</f>
        <v>Dec-2024</v>
      </c>
      <c r="Z2454" t="str">
        <f>_xlfn.XLOOKUP(tblSales[[#This Row],[Product_ID]],Products!$A:$A,Products!$C:$C,"Women Dresses")</f>
        <v>Handbags</v>
      </c>
      <c r="AA2454" t="str">
        <f>_xlfn.XLOOKUP(tblSales[[#This Row],[Product_ID]],Products!$A:$A,Products!$D:$D,"Unknown")</f>
        <v>Sling Bag</v>
      </c>
      <c r="AB2454" t="str">
        <f>_xlfn.XLOOKUP(tblSales[[#This Row],[Product_ID]],Products!$A:$A,Products!$E:$E,"Unknown")</f>
        <v>Tanishq</v>
      </c>
      <c r="AC2454" t="str">
        <f>_xlfn.XLOOKUP(tblSales[[#This Row],[Store_ID]],Stores!$A:$A,Stores!$B:$B,"Unknown")</f>
        <v>TrendMart Thoothukudi Mall Kiosk</v>
      </c>
      <c r="AD2454" t="str">
        <f>_xlfn.XLOOKUP(tblSales[[#This Row],[Store_ID]],Stores!$A:$A,Stores!$E:$E,"Unknown")</f>
        <v>South Zone 1</v>
      </c>
      <c r="AE2454" t="str">
        <f>_xlfn.XLOOKUP(tblSales[[#This Row],[Customer_ID]],Customers!$A:$A,Customers!$B:$B,"Unknown")</f>
        <v>Suresh Mishra</v>
      </c>
      <c r="AF2454" t="str">
        <f>_xlfn.XLOOKUP(tblSales[[#This Row],[Customer_ID]],Customers!$A:$A,Customers!$J:$J,"Unknown")</f>
        <v>Silver</v>
      </c>
      <c r="AG2454" t="str">
        <f>_xlfn.XLOOKUP(tblSales[[#This Row],[Employee_ID]],Employees!$A:$A,Employees!$B:$B,"Unknown")</f>
        <v>Vinod Hegde</v>
      </c>
      <c r="AH2454">
        <f>IF(MONTH(tblSales[[#This Row],[Invoice Date]])&gt;=4,MONTH(tblSales[[#This Row],[Invoice Date]]),MONTH(tblSales[[#This Row],[Invoice Date]])+12)</f>
        <v>12</v>
      </c>
      <c r="AI2454" s="8">
        <f>DATE(YEAR(tblSales[[#This Row],[Invoice Date]]),MONTH(tblSales[[#This Row],[Invoice Date]]),1)</f>
        <v>45627</v>
      </c>
      <c r="AJ2454" t="str">
        <f>_xlfn.XLOOKUP(tblSales[[#This Row],[Product_ID]],Products!$A:$A,Products!$B:$B,"Unknown")</f>
        <v>Tanishq Sling Bag Pink</v>
      </c>
      <c r="AK2454" s="9">
        <f>IFERROR(tblSales[[#This Row],[Profit]]/tblSales[[#This Row],[Sales Amount]],0)</f>
        <v>0.16326890519187348</v>
      </c>
      <c r="AL2454" t="str">
        <f>IF(tblSales[[#This Row],[Discount %]]&lt;=5,"0-5%",
IF(tblSales[[#This Row],[Discount %]]&lt;=10,"5-10%",
IF(tblSales[[#This Row],[Discount %]]&lt;=15,"10-15%",
IF(tblSales[[#This Row],[Discount %]]&lt;=20,"15-20%","20%+"))))</f>
        <v>5-10%</v>
      </c>
    </row>
    <row r="2455" spans="1:38">
      <c r="A2455" s="2" t="s">
        <v>4446</v>
      </c>
      <c r="B2455" s="11">
        <v>45618</v>
      </c>
      <c r="C2455" s="2" t="s">
        <v>2200</v>
      </c>
      <c r="D2455" s="2" t="s">
        <v>474</v>
      </c>
      <c r="E2455" s="2" t="s">
        <v>763</v>
      </c>
      <c r="F2455" s="2" t="s">
        <v>249</v>
      </c>
      <c r="G2455" s="2">
        <v>1</v>
      </c>
      <c r="H2455" s="2">
        <v>3154.54</v>
      </c>
      <c r="I2455" s="2">
        <v>20</v>
      </c>
      <c r="J2455" s="2">
        <v>630.91</v>
      </c>
      <c r="K2455" s="2">
        <v>12</v>
      </c>
      <c r="L2455" s="2">
        <v>302.83999999999997</v>
      </c>
      <c r="M2455" s="2">
        <v>2826.47</v>
      </c>
      <c r="N2455" s="2">
        <v>2034.01</v>
      </c>
      <c r="O2455" s="2">
        <f t="shared" si="96"/>
        <v>489.61999999999983</v>
      </c>
      <c r="P2455" s="2" t="s">
        <v>28</v>
      </c>
      <c r="Q2455" s="2" t="str">
        <f t="shared" si="95"/>
        <v>Credit Card</v>
      </c>
      <c r="R2455" s="2" t="s">
        <v>21</v>
      </c>
      <c r="S2455" s="2" t="s">
        <v>56</v>
      </c>
      <c r="T2455" s="2" t="s">
        <v>2725</v>
      </c>
      <c r="U2455" s="2" t="s">
        <v>59</v>
      </c>
      <c r="V2455" t="str">
        <f>TEXT(tblSales[[#This Row],[Invoice Date]],"mmm")</f>
        <v>Nov</v>
      </c>
      <c r="W2455">
        <f>MONTH(tblSales[[#This Row],[Invoice Date]])</f>
        <v>11</v>
      </c>
      <c r="X2455">
        <f>YEAR(tblSales[[#This Row],[Invoice Date]])</f>
        <v>2024</v>
      </c>
      <c r="Y2455" t="str">
        <f>TEXT(tblSales[[#This Row],[Invoice Date]],"mmm-yyyy")</f>
        <v>Nov-2024</v>
      </c>
      <c r="Z2455" t="str">
        <f>_xlfn.XLOOKUP(tblSales[[#This Row],[Product_ID]],Products!$A:$A,Products!$C:$C,"Women Dresses")</f>
        <v>Handbags</v>
      </c>
      <c r="AA2455" t="str">
        <f>_xlfn.XLOOKUP(tblSales[[#This Row],[Product_ID]],Products!$A:$A,Products!$D:$D,"Unknown")</f>
        <v>Sling Bag</v>
      </c>
      <c r="AB2455" t="str">
        <f>_xlfn.XLOOKUP(tblSales[[#This Row],[Product_ID]],Products!$A:$A,Products!$E:$E,"Unknown")</f>
        <v>GRT Jewellers</v>
      </c>
      <c r="AC2455" t="str">
        <f>_xlfn.XLOOKUP(tblSales[[#This Row],[Store_ID]],Stores!$A:$A,Stores!$B:$B,"Unknown")</f>
        <v>TrendMart Madurai Mall Kiosk</v>
      </c>
      <c r="AD2455" t="str">
        <f>_xlfn.XLOOKUP(tblSales[[#This Row],[Store_ID]],Stores!$A:$A,Stores!$E:$E,"Unknown")</f>
        <v>South Zone 1</v>
      </c>
      <c r="AE2455" t="str">
        <f>_xlfn.XLOOKUP(tblSales[[#This Row],[Customer_ID]],Customers!$A:$A,Customers!$B:$B,"Unknown")</f>
        <v>Arjun Chetty</v>
      </c>
      <c r="AF2455" t="str">
        <f>_xlfn.XLOOKUP(tblSales[[#This Row],[Customer_ID]],Customers!$A:$A,Customers!$J:$J,"Unknown")</f>
        <v>Gold</v>
      </c>
      <c r="AG2455" t="str">
        <f>_xlfn.XLOOKUP(tblSales[[#This Row],[Employee_ID]],Employees!$A:$A,Employees!$B:$B,"Unknown")</f>
        <v>Hari Nair</v>
      </c>
      <c r="AH2455">
        <f>IF(MONTH(tblSales[[#This Row],[Invoice Date]])&gt;=4,MONTH(tblSales[[#This Row],[Invoice Date]]),MONTH(tblSales[[#This Row],[Invoice Date]])+12)</f>
        <v>11</v>
      </c>
      <c r="AI2455" s="8">
        <f>DATE(YEAR(tblSales[[#This Row],[Invoice Date]]),MONTH(tblSales[[#This Row],[Invoice Date]]),1)</f>
        <v>45597</v>
      </c>
      <c r="AJ2455" t="str">
        <f>_xlfn.XLOOKUP(tblSales[[#This Row],[Product_ID]],Products!$A:$A,Products!$B:$B,"Unknown")</f>
        <v>GRT Jewellers Sling Bag Olive</v>
      </c>
      <c r="AK2455" s="9">
        <f>IFERROR(tblSales[[#This Row],[Profit]]/tblSales[[#This Row],[Sales Amount]],0)</f>
        <v>0.17322667496913105</v>
      </c>
      <c r="AL2455" t="str">
        <f>IF(tblSales[[#This Row],[Discount %]]&lt;=5,"0-5%",
IF(tblSales[[#This Row],[Discount %]]&lt;=10,"5-10%",
IF(tblSales[[#This Row],[Discount %]]&lt;=15,"10-15%",
IF(tblSales[[#This Row],[Discount %]]&lt;=20,"15-20%","20%+"))))</f>
        <v>15-20%</v>
      </c>
    </row>
    <row r="2456" spans="1:38">
      <c r="A2456" s="2" t="s">
        <v>4447</v>
      </c>
      <c r="B2456" s="11">
        <v>45538</v>
      </c>
      <c r="C2456" s="2" t="s">
        <v>2824</v>
      </c>
      <c r="D2456" s="2" t="s">
        <v>186</v>
      </c>
      <c r="E2456" s="2" t="s">
        <v>368</v>
      </c>
      <c r="F2456" s="2" t="s">
        <v>98</v>
      </c>
      <c r="G2456" s="2">
        <v>2</v>
      </c>
      <c r="H2456" s="2">
        <v>1226.01</v>
      </c>
      <c r="I2456" s="2">
        <v>0</v>
      </c>
      <c r="J2456" s="2">
        <v>0</v>
      </c>
      <c r="K2456" s="2">
        <v>12</v>
      </c>
      <c r="L2456" s="2">
        <v>294.24</v>
      </c>
      <c r="M2456" s="2">
        <v>2746.26</v>
      </c>
      <c r="N2456" s="2">
        <v>1730.96</v>
      </c>
      <c r="O2456" s="2">
        <f t="shared" si="96"/>
        <v>721.06000000000017</v>
      </c>
      <c r="P2456" s="2" t="s">
        <v>32</v>
      </c>
      <c r="Q2456" s="2" t="str">
        <f t="shared" si="95"/>
        <v>UPI</v>
      </c>
      <c r="R2456" s="2" t="s">
        <v>20</v>
      </c>
      <c r="S2456" s="2" t="s">
        <v>56</v>
      </c>
      <c r="T2456" s="2" t="s">
        <v>2658</v>
      </c>
      <c r="U2456" s="2" t="s">
        <v>59</v>
      </c>
      <c r="V2456" t="str">
        <f>TEXT(tblSales[[#This Row],[Invoice Date]],"mmm")</f>
        <v>Sep</v>
      </c>
      <c r="W2456">
        <f>MONTH(tblSales[[#This Row],[Invoice Date]])</f>
        <v>9</v>
      </c>
      <c r="X2456">
        <f>YEAR(tblSales[[#This Row],[Invoice Date]])</f>
        <v>2024</v>
      </c>
      <c r="Y2456" t="str">
        <f>TEXT(tblSales[[#This Row],[Invoice Date]],"mmm-yyyy")</f>
        <v>Sep-2024</v>
      </c>
      <c r="Z2456" t="str">
        <f>_xlfn.XLOOKUP(tblSales[[#This Row],[Product_ID]],Products!$A:$A,Products!$C:$C,"Women Dresses")</f>
        <v>Women Dresses</v>
      </c>
      <c r="AA2456" t="str">
        <f>_xlfn.XLOOKUP(tblSales[[#This Row],[Product_ID]],Products!$A:$A,Products!$D:$D,"Unknown")</f>
        <v>A-Line Dress</v>
      </c>
      <c r="AB2456" t="str">
        <f>_xlfn.XLOOKUP(tblSales[[#This Row],[Product_ID]],Products!$A:$A,Products!$E:$E,"Unknown")</f>
        <v>Tanishq</v>
      </c>
      <c r="AC2456" t="str">
        <f>_xlfn.XLOOKUP(tblSales[[#This Row],[Store_ID]],Stores!$A:$A,Stores!$B:$B,"Unknown")</f>
        <v>TrendMart Kozhikode Outlet</v>
      </c>
      <c r="AD2456" t="str">
        <f>_xlfn.XLOOKUP(tblSales[[#This Row],[Store_ID]],Stores!$A:$A,Stores!$E:$E,"Unknown")</f>
        <v>South Zone 1</v>
      </c>
      <c r="AE2456" t="str">
        <f>_xlfn.XLOOKUP(tblSales[[#This Row],[Customer_ID]],Customers!$A:$A,Customers!$B:$B,"Unknown")</f>
        <v>Devraj Reddy</v>
      </c>
      <c r="AF2456" t="str">
        <f>_xlfn.XLOOKUP(tblSales[[#This Row],[Customer_ID]],Customers!$A:$A,Customers!$J:$J,"Unknown")</f>
        <v>Platinum</v>
      </c>
      <c r="AG2456" t="str">
        <f>_xlfn.XLOOKUP(tblSales[[#This Row],[Employee_ID]],Employees!$A:$A,Employees!$B:$B,"Unknown")</f>
        <v>Deepthi Iyengar</v>
      </c>
      <c r="AH2456">
        <f>IF(MONTH(tblSales[[#This Row],[Invoice Date]])&gt;=4,MONTH(tblSales[[#This Row],[Invoice Date]]),MONTH(tblSales[[#This Row],[Invoice Date]])+12)</f>
        <v>9</v>
      </c>
      <c r="AI2456" s="8">
        <f>DATE(YEAR(tblSales[[#This Row],[Invoice Date]]),MONTH(tblSales[[#This Row],[Invoice Date]]),1)</f>
        <v>45536</v>
      </c>
      <c r="AJ2456" t="str">
        <f>_xlfn.XLOOKUP(tblSales[[#This Row],[Product_ID]],Products!$A:$A,Products!$B:$B,"Unknown")</f>
        <v>Tanishq A-Line Dress Green</v>
      </c>
      <c r="AK2456" s="9">
        <f>IFERROR(tblSales[[#This Row],[Profit]]/tblSales[[#This Row],[Sales Amount]],0)</f>
        <v>0.26256071894139671</v>
      </c>
      <c r="AL2456" t="str">
        <f>IF(tblSales[[#This Row],[Discount %]]&lt;=5,"0-5%",
IF(tblSales[[#This Row],[Discount %]]&lt;=10,"5-10%",
IF(tblSales[[#This Row],[Discount %]]&lt;=15,"10-15%",
IF(tblSales[[#This Row],[Discount %]]&lt;=20,"15-20%","20%+"))))</f>
        <v>0-5%</v>
      </c>
    </row>
    <row r="2457" spans="1:38">
      <c r="A2457" s="2" t="s">
        <v>4448</v>
      </c>
      <c r="B2457" s="11">
        <v>45419</v>
      </c>
      <c r="C2457" s="2" t="s">
        <v>1253</v>
      </c>
      <c r="D2457" s="2" t="s">
        <v>854</v>
      </c>
      <c r="E2457" s="2" t="s">
        <v>91</v>
      </c>
      <c r="F2457" s="2" t="s">
        <v>345</v>
      </c>
      <c r="G2457" s="2">
        <v>1</v>
      </c>
      <c r="H2457" s="2">
        <v>587.95000000000005</v>
      </c>
      <c r="I2457" s="2">
        <v>5</v>
      </c>
      <c r="J2457" s="2">
        <v>29.4</v>
      </c>
      <c r="K2457" s="2">
        <v>5</v>
      </c>
      <c r="L2457" s="2">
        <v>27.93</v>
      </c>
      <c r="M2457" s="2">
        <v>586.48</v>
      </c>
      <c r="N2457" s="2">
        <v>371.12</v>
      </c>
      <c r="O2457" s="2">
        <f t="shared" si="96"/>
        <v>187.43</v>
      </c>
      <c r="P2457" s="2" t="s">
        <v>32</v>
      </c>
      <c r="Q2457" s="2" t="str">
        <f t="shared" si="95"/>
        <v>UPI</v>
      </c>
      <c r="R2457" s="2" t="s">
        <v>20</v>
      </c>
      <c r="S2457" s="2" t="s">
        <v>56</v>
      </c>
      <c r="T2457" s="2" t="s">
        <v>433</v>
      </c>
      <c r="U2457" s="2" t="s">
        <v>59</v>
      </c>
      <c r="V2457" t="str">
        <f>TEXT(tblSales[[#This Row],[Invoice Date]],"mmm")</f>
        <v>May</v>
      </c>
      <c r="W2457">
        <f>MONTH(tblSales[[#This Row],[Invoice Date]])</f>
        <v>5</v>
      </c>
      <c r="X2457">
        <f>YEAR(tblSales[[#This Row],[Invoice Date]])</f>
        <v>2024</v>
      </c>
      <c r="Y2457" t="str">
        <f>TEXT(tblSales[[#This Row],[Invoice Date]],"mmm-yyyy")</f>
        <v>May-2024</v>
      </c>
      <c r="Z2457" t="str">
        <f>_xlfn.XLOOKUP(tblSales[[#This Row],[Product_ID]],Products!$A:$A,Products!$C:$C,"Women Dresses")</f>
        <v>Wallets</v>
      </c>
      <c r="AA2457" t="str">
        <f>_xlfn.XLOOKUP(tblSales[[#This Row],[Product_ID]],Products!$A:$A,Products!$D:$D,"Unknown")</f>
        <v>Card Holder</v>
      </c>
      <c r="AB2457" t="str">
        <f>_xlfn.XLOOKUP(tblSales[[#This Row],[Product_ID]],Products!$A:$A,Products!$E:$E,"Unknown")</f>
        <v>Global Desi</v>
      </c>
      <c r="AC2457" t="str">
        <f>_xlfn.XLOOKUP(tblSales[[#This Row],[Store_ID]],Stores!$A:$A,Stores!$B:$B,"Unknown")</f>
        <v>TrendMart Vijayawada High Street</v>
      </c>
      <c r="AD2457" t="str">
        <f>_xlfn.XLOOKUP(tblSales[[#This Row],[Store_ID]],Stores!$A:$A,Stores!$E:$E,"Unknown")</f>
        <v>South Zone 3</v>
      </c>
      <c r="AE2457" t="str">
        <f>_xlfn.XLOOKUP(tblSales[[#This Row],[Customer_ID]],Customers!$A:$A,Customers!$B:$B,"Unknown")</f>
        <v>Tara Gopalakrishnan</v>
      </c>
      <c r="AF2457" t="str">
        <f>_xlfn.XLOOKUP(tblSales[[#This Row],[Customer_ID]],Customers!$A:$A,Customers!$J:$J,"Unknown")</f>
        <v>Regular</v>
      </c>
      <c r="AG2457" t="str">
        <f>_xlfn.XLOOKUP(tblSales[[#This Row],[Employee_ID]],Employees!$A:$A,Employees!$B:$B,"Unknown")</f>
        <v>Anitha Ramachandran</v>
      </c>
      <c r="AH2457">
        <f>IF(MONTH(tblSales[[#This Row],[Invoice Date]])&gt;=4,MONTH(tblSales[[#This Row],[Invoice Date]]),MONTH(tblSales[[#This Row],[Invoice Date]])+12)</f>
        <v>5</v>
      </c>
      <c r="AI2457" s="8">
        <f>DATE(YEAR(tblSales[[#This Row],[Invoice Date]]),MONTH(tblSales[[#This Row],[Invoice Date]]),1)</f>
        <v>45413</v>
      </c>
      <c r="AJ2457" t="str">
        <f>_xlfn.XLOOKUP(tblSales[[#This Row],[Product_ID]],Products!$A:$A,Products!$B:$B,"Unknown")</f>
        <v>Global Desi Card Holder Navy Blue</v>
      </c>
      <c r="AK2457" s="9">
        <f>IFERROR(tblSales[[#This Row],[Profit]]/tblSales[[#This Row],[Sales Amount]],0)</f>
        <v>0.31958464056745328</v>
      </c>
      <c r="AL2457" t="str">
        <f>IF(tblSales[[#This Row],[Discount %]]&lt;=5,"0-5%",
IF(tblSales[[#This Row],[Discount %]]&lt;=10,"5-10%",
IF(tblSales[[#This Row],[Discount %]]&lt;=15,"10-15%",
IF(tblSales[[#This Row],[Discount %]]&lt;=20,"15-20%","20%+"))))</f>
        <v>0-5%</v>
      </c>
    </row>
    <row r="2458" spans="1:38">
      <c r="A2458" s="2" t="s">
        <v>4449</v>
      </c>
      <c r="B2458" s="11">
        <v>45591</v>
      </c>
      <c r="C2458" s="2" t="s">
        <v>4450</v>
      </c>
      <c r="D2458" s="2" t="s">
        <v>1505</v>
      </c>
      <c r="E2458" s="2" t="s">
        <v>301</v>
      </c>
      <c r="F2458" s="2" t="s">
        <v>475</v>
      </c>
      <c r="G2458" s="2">
        <v>2</v>
      </c>
      <c r="H2458" s="2">
        <v>2736.17</v>
      </c>
      <c r="I2458" s="2">
        <v>0</v>
      </c>
      <c r="J2458" s="2">
        <v>0</v>
      </c>
      <c r="K2458" s="2">
        <v>12</v>
      </c>
      <c r="L2458" s="2">
        <v>656.68</v>
      </c>
      <c r="M2458" s="2">
        <v>6129.02</v>
      </c>
      <c r="N2458" s="2">
        <v>3724.7</v>
      </c>
      <c r="O2458" s="2">
        <f t="shared" si="96"/>
        <v>1747.6400000000008</v>
      </c>
      <c r="P2458" s="2" t="s">
        <v>28</v>
      </c>
      <c r="Q2458" s="2" t="str">
        <f t="shared" si="95"/>
        <v>Credit Card</v>
      </c>
      <c r="R2458" s="2" t="s">
        <v>20</v>
      </c>
      <c r="S2458" s="2" t="s">
        <v>56</v>
      </c>
      <c r="T2458" s="2" t="s">
        <v>1683</v>
      </c>
      <c r="U2458" s="2" t="s">
        <v>60</v>
      </c>
      <c r="V2458" t="str">
        <f>TEXT(tblSales[[#This Row],[Invoice Date]],"mmm")</f>
        <v>Oct</v>
      </c>
      <c r="W2458">
        <f>MONTH(tblSales[[#This Row],[Invoice Date]])</f>
        <v>10</v>
      </c>
      <c r="X2458">
        <f>YEAR(tblSales[[#This Row],[Invoice Date]])</f>
        <v>2024</v>
      </c>
      <c r="Y2458" t="str">
        <f>TEXT(tblSales[[#This Row],[Invoice Date]],"mmm-yyyy")</f>
        <v>Oct-2024</v>
      </c>
      <c r="Z2458" t="str">
        <f>_xlfn.XLOOKUP(tblSales[[#This Row],[Product_ID]],Products!$A:$A,Products!$C:$C,"Women Dresses")</f>
        <v>Footwear</v>
      </c>
      <c r="AA2458" t="str">
        <f>_xlfn.XLOOKUP(tblSales[[#This Row],[Product_ID]],Products!$A:$A,Products!$D:$D,"Unknown")</f>
        <v>Slippers</v>
      </c>
      <c r="AB2458" t="str">
        <f>_xlfn.XLOOKUP(tblSales[[#This Row],[Product_ID]],Products!$A:$A,Products!$E:$E,"Unknown")</f>
        <v>Pothys</v>
      </c>
      <c r="AC2458" t="str">
        <f>_xlfn.XLOOKUP(tblSales[[#This Row],[Store_ID]],Stores!$A:$A,Stores!$B:$B,"Unknown")</f>
        <v>TrendMart Kochi Standard</v>
      </c>
      <c r="AD2458" t="str">
        <f>_xlfn.XLOOKUP(tblSales[[#This Row],[Store_ID]],Stores!$A:$A,Stores!$E:$E,"Unknown")</f>
        <v>South Zone 1</v>
      </c>
      <c r="AE2458" t="str">
        <f>_xlfn.XLOOKUP(tblSales[[#This Row],[Customer_ID]],Customers!$A:$A,Customers!$B:$B,"Unknown")</f>
        <v>Yamini Shetty</v>
      </c>
      <c r="AF2458" t="str">
        <f>_xlfn.XLOOKUP(tblSales[[#This Row],[Customer_ID]],Customers!$A:$A,Customers!$J:$J,"Unknown")</f>
        <v>Gold</v>
      </c>
      <c r="AG2458" t="str">
        <f>_xlfn.XLOOKUP(tblSales[[#This Row],[Employee_ID]],Employees!$A:$A,Employees!$B:$B,"Unknown")</f>
        <v>Arjun Krishnan</v>
      </c>
      <c r="AH2458">
        <f>IF(MONTH(tblSales[[#This Row],[Invoice Date]])&gt;=4,MONTH(tblSales[[#This Row],[Invoice Date]]),MONTH(tblSales[[#This Row],[Invoice Date]])+12)</f>
        <v>10</v>
      </c>
      <c r="AI2458" s="8">
        <f>DATE(YEAR(tblSales[[#This Row],[Invoice Date]]),MONTH(tblSales[[#This Row],[Invoice Date]]),1)</f>
        <v>45566</v>
      </c>
      <c r="AJ2458" t="str">
        <f>_xlfn.XLOOKUP(tblSales[[#This Row],[Product_ID]],Products!$A:$A,Products!$B:$B,"Unknown")</f>
        <v>Pothys Slippers Green</v>
      </c>
      <c r="AK2458" s="9">
        <f>IFERROR(tblSales[[#This Row],[Profit]]/tblSales[[#This Row],[Sales Amount]],0)</f>
        <v>0.28514183344156174</v>
      </c>
      <c r="AL2458" t="str">
        <f>IF(tblSales[[#This Row],[Discount %]]&lt;=5,"0-5%",
IF(tblSales[[#This Row],[Discount %]]&lt;=10,"5-10%",
IF(tblSales[[#This Row],[Discount %]]&lt;=15,"10-15%",
IF(tblSales[[#This Row],[Discount %]]&lt;=20,"15-20%","20%+"))))</f>
        <v>0-5%</v>
      </c>
    </row>
    <row r="2459" spans="1:38">
      <c r="A2459" s="2" t="s">
        <v>4451</v>
      </c>
      <c r="B2459" s="11">
        <v>45584</v>
      </c>
      <c r="C2459" s="2" t="s">
        <v>2558</v>
      </c>
      <c r="D2459" s="2" t="s">
        <v>1030</v>
      </c>
      <c r="E2459" s="2" t="s">
        <v>796</v>
      </c>
      <c r="F2459" s="2" t="s">
        <v>405</v>
      </c>
      <c r="G2459" s="2">
        <v>4</v>
      </c>
      <c r="H2459" s="2">
        <v>1416.47</v>
      </c>
      <c r="I2459" s="2">
        <v>0</v>
      </c>
      <c r="J2459" s="2">
        <v>0</v>
      </c>
      <c r="K2459" s="2">
        <v>12</v>
      </c>
      <c r="L2459" s="2">
        <v>679.91</v>
      </c>
      <c r="M2459" s="2">
        <v>6345.79</v>
      </c>
      <c r="N2459" s="2">
        <v>3657.4</v>
      </c>
      <c r="O2459" s="2">
        <f t="shared" si="96"/>
        <v>2008.48</v>
      </c>
      <c r="P2459" s="2" t="s">
        <v>31</v>
      </c>
      <c r="Q2459" s="2" t="str">
        <f t="shared" si="95"/>
        <v>Net Banking</v>
      </c>
      <c r="R2459" s="2" t="s">
        <v>21</v>
      </c>
      <c r="S2459" s="2" t="s">
        <v>56</v>
      </c>
      <c r="T2459" s="2" t="s">
        <v>2456</v>
      </c>
      <c r="U2459" s="2" t="s">
        <v>60</v>
      </c>
      <c r="V2459" t="str">
        <f>TEXT(tblSales[[#This Row],[Invoice Date]],"mmm")</f>
        <v>Oct</v>
      </c>
      <c r="W2459">
        <f>MONTH(tblSales[[#This Row],[Invoice Date]])</f>
        <v>10</v>
      </c>
      <c r="X2459">
        <f>YEAR(tblSales[[#This Row],[Invoice Date]])</f>
        <v>2024</v>
      </c>
      <c r="Y2459" t="str">
        <f>TEXT(tblSales[[#This Row],[Invoice Date]],"mmm-yyyy")</f>
        <v>Oct-2024</v>
      </c>
      <c r="Z2459" t="str">
        <f>_xlfn.XLOOKUP(tblSales[[#This Row],[Product_ID]],Products!$A:$A,Products!$C:$C,"Women Dresses")</f>
        <v>Winter Wear</v>
      </c>
      <c r="AA2459" t="str">
        <f>_xlfn.XLOOKUP(tblSales[[#This Row],[Product_ID]],Products!$A:$A,Products!$D:$D,"Unknown")</f>
        <v>Jacket</v>
      </c>
      <c r="AB2459" t="str">
        <f>_xlfn.XLOOKUP(tblSales[[#This Row],[Product_ID]],Products!$A:$A,Products!$E:$E,"Unknown")</f>
        <v>Max Fashion</v>
      </c>
      <c r="AC2459" t="str">
        <f>_xlfn.XLOOKUP(tblSales[[#This Row],[Store_ID]],Stores!$A:$A,Stores!$B:$B,"Unknown")</f>
        <v>TrendMart Shivamogga Standard</v>
      </c>
      <c r="AD2459" t="str">
        <f>_xlfn.XLOOKUP(tblSales[[#This Row],[Store_ID]],Stores!$A:$A,Stores!$E:$E,"Unknown")</f>
        <v>South Zone 2</v>
      </c>
      <c r="AE2459" t="str">
        <f>_xlfn.XLOOKUP(tblSales[[#This Row],[Customer_ID]],Customers!$A:$A,Customers!$B:$B,"Unknown")</f>
        <v>Saranya Gounder</v>
      </c>
      <c r="AF2459" t="str">
        <f>_xlfn.XLOOKUP(tblSales[[#This Row],[Customer_ID]],Customers!$A:$A,Customers!$J:$J,"Unknown")</f>
        <v>Gold</v>
      </c>
      <c r="AG2459" t="str">
        <f>_xlfn.XLOOKUP(tblSales[[#This Row],[Employee_ID]],Employees!$A:$A,Employees!$B:$B,"Unknown")</f>
        <v>Chitra Bhat</v>
      </c>
      <c r="AH2459">
        <f>IF(MONTH(tblSales[[#This Row],[Invoice Date]])&gt;=4,MONTH(tblSales[[#This Row],[Invoice Date]]),MONTH(tblSales[[#This Row],[Invoice Date]])+12)</f>
        <v>10</v>
      </c>
      <c r="AI2459" s="8">
        <f>DATE(YEAR(tblSales[[#This Row],[Invoice Date]]),MONTH(tblSales[[#This Row],[Invoice Date]]),1)</f>
        <v>45566</v>
      </c>
      <c r="AJ2459" t="str">
        <f>_xlfn.XLOOKUP(tblSales[[#This Row],[Product_ID]],Products!$A:$A,Products!$B:$B,"Unknown")</f>
        <v>Max Fashion Jacket Wine</v>
      </c>
      <c r="AK2459" s="9">
        <f>IFERROR(tblSales[[#This Row],[Profit]]/tblSales[[#This Row],[Sales Amount]],0)</f>
        <v>0.31650590391424865</v>
      </c>
      <c r="AL2459" t="str">
        <f>IF(tblSales[[#This Row],[Discount %]]&lt;=5,"0-5%",
IF(tblSales[[#This Row],[Discount %]]&lt;=10,"5-10%",
IF(tblSales[[#This Row],[Discount %]]&lt;=15,"10-15%",
IF(tblSales[[#This Row],[Discount %]]&lt;=20,"15-20%","20%+"))))</f>
        <v>0-5%</v>
      </c>
    </row>
    <row r="2460" spans="1:38">
      <c r="A2460" s="2" t="s">
        <v>4452</v>
      </c>
      <c r="B2460" s="11">
        <v>45440</v>
      </c>
      <c r="C2460" s="2" t="s">
        <v>2688</v>
      </c>
      <c r="D2460" s="2" t="s">
        <v>424</v>
      </c>
      <c r="E2460" s="2" t="s">
        <v>522</v>
      </c>
      <c r="F2460" s="2" t="s">
        <v>104</v>
      </c>
      <c r="G2460" s="2">
        <v>1</v>
      </c>
      <c r="H2460" s="2">
        <v>930.46</v>
      </c>
      <c r="I2460" s="2">
        <v>30</v>
      </c>
      <c r="J2460" s="2">
        <v>279.14</v>
      </c>
      <c r="K2460" s="2">
        <v>5</v>
      </c>
      <c r="L2460" s="2">
        <v>32.57</v>
      </c>
      <c r="M2460" s="2">
        <v>683.89</v>
      </c>
      <c r="N2460" s="2">
        <v>698.08</v>
      </c>
      <c r="O2460" s="2">
        <f t="shared" si="96"/>
        <v>-46.760000000000055</v>
      </c>
      <c r="P2460" s="2" t="s">
        <v>32</v>
      </c>
      <c r="Q2460" s="2" t="str">
        <f t="shared" si="95"/>
        <v>UPI</v>
      </c>
      <c r="R2460" s="2" t="s">
        <v>20</v>
      </c>
      <c r="S2460" s="2" t="s">
        <v>56</v>
      </c>
      <c r="T2460" s="2" t="s">
        <v>2105</v>
      </c>
      <c r="U2460" s="2" t="s">
        <v>59</v>
      </c>
      <c r="V2460" t="str">
        <f>TEXT(tblSales[[#This Row],[Invoice Date]],"mmm")</f>
        <v>May</v>
      </c>
      <c r="W2460">
        <f>MONTH(tblSales[[#This Row],[Invoice Date]])</f>
        <v>5</v>
      </c>
      <c r="X2460">
        <f>YEAR(tblSales[[#This Row],[Invoice Date]])</f>
        <v>2024</v>
      </c>
      <c r="Y2460" t="str">
        <f>TEXT(tblSales[[#This Row],[Invoice Date]],"mmm-yyyy")</f>
        <v>May-2024</v>
      </c>
      <c r="Z2460" t="str">
        <f>_xlfn.XLOOKUP(tblSales[[#This Row],[Product_ID]],Products!$A:$A,Products!$C:$C,"Women Dresses")</f>
        <v>Women Dresses</v>
      </c>
      <c r="AA2460" t="str">
        <f>_xlfn.XLOOKUP(tblSales[[#This Row],[Product_ID]],Products!$A:$A,Products!$D:$D,"Unknown")</f>
        <v>Maxi Dress</v>
      </c>
      <c r="AB2460" t="str">
        <f>_xlfn.XLOOKUP(tblSales[[#This Row],[Product_ID]],Products!$A:$A,Products!$E:$E,"Unknown")</f>
        <v>Jack &amp; Jones</v>
      </c>
      <c r="AC2460" t="str">
        <f>_xlfn.XLOOKUP(tblSales[[#This Row],[Store_ID]],Stores!$A:$A,Stores!$B:$B,"Unknown")</f>
        <v>TrendMart Vellore Standard</v>
      </c>
      <c r="AD2460" t="str">
        <f>_xlfn.XLOOKUP(tblSales[[#This Row],[Store_ID]],Stores!$A:$A,Stores!$E:$E,"Unknown")</f>
        <v>South Zone 1</v>
      </c>
      <c r="AE2460" t="str">
        <f>_xlfn.XLOOKUP(tblSales[[#This Row],[Customer_ID]],Customers!$A:$A,Customers!$B:$B,"Unknown")</f>
        <v>Vinod Shetty</v>
      </c>
      <c r="AF2460" t="str">
        <f>_xlfn.XLOOKUP(tblSales[[#This Row],[Customer_ID]],Customers!$A:$A,Customers!$J:$J,"Unknown")</f>
        <v>Regular</v>
      </c>
      <c r="AG2460" t="str">
        <f>_xlfn.XLOOKUP(tblSales[[#This Row],[Employee_ID]],Employees!$A:$A,Employees!$B:$B,"Unknown")</f>
        <v>Meena Krishnan</v>
      </c>
      <c r="AH2460">
        <f>IF(MONTH(tblSales[[#This Row],[Invoice Date]])&gt;=4,MONTH(tblSales[[#This Row],[Invoice Date]]),MONTH(tblSales[[#This Row],[Invoice Date]])+12)</f>
        <v>5</v>
      </c>
      <c r="AI2460" s="8">
        <f>DATE(YEAR(tblSales[[#This Row],[Invoice Date]]),MONTH(tblSales[[#This Row],[Invoice Date]]),1)</f>
        <v>45413</v>
      </c>
      <c r="AJ2460" t="str">
        <f>_xlfn.XLOOKUP(tblSales[[#This Row],[Product_ID]],Products!$A:$A,Products!$B:$B,"Unknown")</f>
        <v>Jack &amp; Jones Maxi Dress Maroon</v>
      </c>
      <c r="AK2460" s="9">
        <f>IFERROR(tblSales[[#This Row],[Profit]]/tblSales[[#This Row],[Sales Amount]],0)</f>
        <v>-6.837356884879156E-2</v>
      </c>
      <c r="AL2460" t="str">
        <f>IF(tblSales[[#This Row],[Discount %]]&lt;=5,"0-5%",
IF(tblSales[[#This Row],[Discount %]]&lt;=10,"5-10%",
IF(tblSales[[#This Row],[Discount %]]&lt;=15,"10-15%",
IF(tblSales[[#This Row],[Discount %]]&lt;=20,"15-20%","20%+"))))</f>
        <v>20%+</v>
      </c>
    </row>
    <row r="2461" spans="1:38">
      <c r="A2461" s="2" t="s">
        <v>4453</v>
      </c>
      <c r="B2461" s="11">
        <v>45461</v>
      </c>
      <c r="C2461" s="2" t="s">
        <v>1186</v>
      </c>
      <c r="D2461" s="2" t="s">
        <v>638</v>
      </c>
      <c r="E2461" s="2" t="s">
        <v>127</v>
      </c>
      <c r="F2461" s="2" t="s">
        <v>238</v>
      </c>
      <c r="G2461" s="2">
        <v>1</v>
      </c>
      <c r="H2461" s="2">
        <v>2932.95</v>
      </c>
      <c r="I2461" s="2">
        <v>15</v>
      </c>
      <c r="J2461" s="2">
        <v>439.94</v>
      </c>
      <c r="K2461" s="2">
        <v>12</v>
      </c>
      <c r="L2461" s="2">
        <v>299.16000000000003</v>
      </c>
      <c r="M2461" s="2">
        <v>2792.17</v>
      </c>
      <c r="N2461" s="2">
        <v>2198.2199999999998</v>
      </c>
      <c r="O2461" s="2">
        <f t="shared" si="96"/>
        <v>294.79000000000025</v>
      </c>
      <c r="P2461" s="2" t="s">
        <v>29</v>
      </c>
      <c r="Q2461" s="2" t="str">
        <f t="shared" si="95"/>
        <v>Debit Card</v>
      </c>
      <c r="R2461" s="2" t="s">
        <v>20</v>
      </c>
      <c r="S2461" s="2" t="s">
        <v>56</v>
      </c>
      <c r="T2461" s="2" t="s">
        <v>3396</v>
      </c>
      <c r="U2461" s="2" t="s">
        <v>59</v>
      </c>
      <c r="V2461" t="str">
        <f>TEXT(tblSales[[#This Row],[Invoice Date]],"mmm")</f>
        <v>Jun</v>
      </c>
      <c r="W2461">
        <f>MONTH(tblSales[[#This Row],[Invoice Date]])</f>
        <v>6</v>
      </c>
      <c r="X2461">
        <f>YEAR(tblSales[[#This Row],[Invoice Date]])</f>
        <v>2024</v>
      </c>
      <c r="Y2461" t="str">
        <f>TEXT(tblSales[[#This Row],[Invoice Date]],"mmm-yyyy")</f>
        <v>Jun-2024</v>
      </c>
      <c r="Z2461" t="str">
        <f>_xlfn.XLOOKUP(tblSales[[#This Row],[Product_ID]],Products!$A:$A,Products!$C:$C,"Women Dresses")</f>
        <v>Handbags</v>
      </c>
      <c r="AA2461" t="str">
        <f>_xlfn.XLOOKUP(tblSales[[#This Row],[Product_ID]],Products!$A:$A,Products!$D:$D,"Unknown")</f>
        <v>Sling Bag</v>
      </c>
      <c r="AB2461" t="str">
        <f>_xlfn.XLOOKUP(tblSales[[#This Row],[Product_ID]],Products!$A:$A,Products!$E:$E,"Unknown")</f>
        <v>Woodland</v>
      </c>
      <c r="AC2461" t="str">
        <f>_xlfn.XLOOKUP(tblSales[[#This Row],[Store_ID]],Stores!$A:$A,Stores!$B:$B,"Unknown")</f>
        <v>TrendMart Vijayawada Standard</v>
      </c>
      <c r="AD2461" t="str">
        <f>_xlfn.XLOOKUP(tblSales[[#This Row],[Store_ID]],Stores!$A:$A,Stores!$E:$E,"Unknown")</f>
        <v>South Zone 3</v>
      </c>
      <c r="AE2461" t="str">
        <f>_xlfn.XLOOKUP(tblSales[[#This Row],[Customer_ID]],Customers!$A:$A,Customers!$B:$B,"Unknown")</f>
        <v>Rajesh Sundaram</v>
      </c>
      <c r="AF2461" t="str">
        <f>_xlfn.XLOOKUP(tblSales[[#This Row],[Customer_ID]],Customers!$A:$A,Customers!$J:$J,"Unknown")</f>
        <v>Regular</v>
      </c>
      <c r="AG2461" t="str">
        <f>_xlfn.XLOOKUP(tblSales[[#This Row],[Employee_ID]],Employees!$A:$A,Employees!$B:$B,"Unknown")</f>
        <v>Dhruv Mishra</v>
      </c>
      <c r="AH2461">
        <f>IF(MONTH(tblSales[[#This Row],[Invoice Date]])&gt;=4,MONTH(tblSales[[#This Row],[Invoice Date]]),MONTH(tblSales[[#This Row],[Invoice Date]])+12)</f>
        <v>6</v>
      </c>
      <c r="AI2461" s="8">
        <f>DATE(YEAR(tblSales[[#This Row],[Invoice Date]]),MONTH(tblSales[[#This Row],[Invoice Date]]),1)</f>
        <v>45444</v>
      </c>
      <c r="AJ2461" t="str">
        <f>_xlfn.XLOOKUP(tblSales[[#This Row],[Product_ID]],Products!$A:$A,Products!$B:$B,"Unknown")</f>
        <v>Woodland Sling Bag Peach</v>
      </c>
      <c r="AK2461" s="9">
        <f>IFERROR(tblSales[[#This Row],[Profit]]/tblSales[[#This Row],[Sales Amount]],0)</f>
        <v>0.10557738246596741</v>
      </c>
      <c r="AL2461" t="str">
        <f>IF(tblSales[[#This Row],[Discount %]]&lt;=5,"0-5%",
IF(tblSales[[#This Row],[Discount %]]&lt;=10,"5-10%",
IF(tblSales[[#This Row],[Discount %]]&lt;=15,"10-15%",
IF(tblSales[[#This Row],[Discount %]]&lt;=20,"15-20%","20%+"))))</f>
        <v>10-15%</v>
      </c>
    </row>
    <row r="2462" spans="1:38">
      <c r="A2462" s="2" t="s">
        <v>4454</v>
      </c>
      <c r="B2462" s="11">
        <v>45729</v>
      </c>
      <c r="C2462" s="2" t="s">
        <v>2341</v>
      </c>
      <c r="D2462" s="2" t="s">
        <v>265</v>
      </c>
      <c r="E2462" s="2" t="s">
        <v>674</v>
      </c>
      <c r="F2462" s="2" t="s">
        <v>172</v>
      </c>
      <c r="G2462" s="2">
        <v>2</v>
      </c>
      <c r="H2462" s="2">
        <v>1048.97</v>
      </c>
      <c r="I2462" s="2">
        <v>25</v>
      </c>
      <c r="J2462" s="2">
        <v>524.49</v>
      </c>
      <c r="K2462" s="2">
        <v>12</v>
      </c>
      <c r="L2462" s="2">
        <v>188.81</v>
      </c>
      <c r="M2462" s="2">
        <v>1762.26</v>
      </c>
      <c r="N2462" s="2">
        <v>1518</v>
      </c>
      <c r="O2462" s="2">
        <f t="shared" si="96"/>
        <v>55.449999999999989</v>
      </c>
      <c r="P2462" s="2" t="s">
        <v>29</v>
      </c>
      <c r="Q2462" s="2" t="str">
        <f t="shared" si="95"/>
        <v>Debit Card</v>
      </c>
      <c r="R2462" s="2" t="s">
        <v>20</v>
      </c>
      <c r="S2462" s="2" t="s">
        <v>56</v>
      </c>
      <c r="T2462" s="2" t="s">
        <v>1563</v>
      </c>
      <c r="U2462" s="2" t="s">
        <v>59</v>
      </c>
      <c r="V2462" t="str">
        <f>TEXT(tblSales[[#This Row],[Invoice Date]],"mmm")</f>
        <v>Mar</v>
      </c>
      <c r="W2462">
        <f>MONTH(tblSales[[#This Row],[Invoice Date]])</f>
        <v>3</v>
      </c>
      <c r="X2462">
        <f>YEAR(tblSales[[#This Row],[Invoice Date]])</f>
        <v>2025</v>
      </c>
      <c r="Y2462" t="str">
        <f>TEXT(tblSales[[#This Row],[Invoice Date]],"mmm-yyyy")</f>
        <v>Mar-2025</v>
      </c>
      <c r="Z2462" t="str">
        <f>_xlfn.XLOOKUP(tblSales[[#This Row],[Product_ID]],Products!$A:$A,Products!$C:$C,"Women Dresses")</f>
        <v>Women Jeans</v>
      </c>
      <c r="AA2462" t="str">
        <f>_xlfn.XLOOKUP(tblSales[[#This Row],[Product_ID]],Products!$A:$A,Products!$D:$D,"Unknown")</f>
        <v>Jeggings</v>
      </c>
      <c r="AB2462" t="str">
        <f>_xlfn.XLOOKUP(tblSales[[#This Row],[Product_ID]],Products!$A:$A,Products!$E:$E,"Unknown")</f>
        <v>Nalli Silks</v>
      </c>
      <c r="AC2462" t="str">
        <f>_xlfn.XLOOKUP(tblSales[[#This Row],[Store_ID]],Stores!$A:$A,Stores!$B:$B,"Unknown")</f>
        <v>TrendMart Nizamabad Standard</v>
      </c>
      <c r="AD2462" t="str">
        <f>_xlfn.XLOOKUP(tblSales[[#This Row],[Store_ID]],Stores!$A:$A,Stores!$E:$E,"Unknown")</f>
        <v>South Zone 2</v>
      </c>
      <c r="AE2462" t="str">
        <f>_xlfn.XLOOKUP(tblSales[[#This Row],[Customer_ID]],Customers!$A:$A,Customers!$B:$B,"Unknown")</f>
        <v>Jayaram Kumar</v>
      </c>
      <c r="AF2462" t="str">
        <f>_xlfn.XLOOKUP(tblSales[[#This Row],[Customer_ID]],Customers!$A:$A,Customers!$J:$J,"Unknown")</f>
        <v>Silver</v>
      </c>
      <c r="AG2462" t="str">
        <f>_xlfn.XLOOKUP(tblSales[[#This Row],[Employee_ID]],Employees!$A:$A,Employees!$B:$B,"Unknown")</f>
        <v>Eswar Prasad</v>
      </c>
      <c r="AH2462">
        <f>IF(MONTH(tblSales[[#This Row],[Invoice Date]])&gt;=4,MONTH(tblSales[[#This Row],[Invoice Date]]),MONTH(tblSales[[#This Row],[Invoice Date]])+12)</f>
        <v>15</v>
      </c>
      <c r="AI2462" s="8">
        <f>DATE(YEAR(tblSales[[#This Row],[Invoice Date]]),MONTH(tblSales[[#This Row],[Invoice Date]]),1)</f>
        <v>45717</v>
      </c>
      <c r="AJ2462" t="str">
        <f>_xlfn.XLOOKUP(tblSales[[#This Row],[Product_ID]],Products!$A:$A,Products!$B:$B,"Unknown")</f>
        <v>Nalli Silks Jeggings Wine</v>
      </c>
      <c r="AK2462" s="9">
        <f>IFERROR(tblSales[[#This Row],[Profit]]/tblSales[[#This Row],[Sales Amount]],0)</f>
        <v>3.146527754133896E-2</v>
      </c>
      <c r="AL2462" t="str">
        <f>IF(tblSales[[#This Row],[Discount %]]&lt;=5,"0-5%",
IF(tblSales[[#This Row],[Discount %]]&lt;=10,"5-10%",
IF(tblSales[[#This Row],[Discount %]]&lt;=15,"10-15%",
IF(tblSales[[#This Row],[Discount %]]&lt;=20,"15-20%","20%+"))))</f>
        <v>20%+</v>
      </c>
    </row>
    <row r="2463" spans="1:38">
      <c r="A2463" s="2" t="s">
        <v>4455</v>
      </c>
      <c r="B2463" s="11">
        <v>45407</v>
      </c>
      <c r="C2463" s="2" t="s">
        <v>2509</v>
      </c>
      <c r="D2463" s="2" t="s">
        <v>452</v>
      </c>
      <c r="E2463" s="2" t="s">
        <v>457</v>
      </c>
      <c r="F2463" s="2" t="s">
        <v>386</v>
      </c>
      <c r="G2463" s="2">
        <v>2</v>
      </c>
      <c r="H2463" s="2">
        <v>1205.31</v>
      </c>
      <c r="I2463" s="2">
        <v>20</v>
      </c>
      <c r="J2463" s="2">
        <v>482.12</v>
      </c>
      <c r="K2463" s="2">
        <v>12</v>
      </c>
      <c r="L2463" s="2">
        <v>231.42</v>
      </c>
      <c r="M2463" s="2">
        <v>2159.92</v>
      </c>
      <c r="N2463" s="2">
        <v>1829.44</v>
      </c>
      <c r="O2463" s="2">
        <f t="shared" si="96"/>
        <v>99.060000000000031</v>
      </c>
      <c r="P2463" s="2" t="s">
        <v>32</v>
      </c>
      <c r="Q2463" s="2" t="str">
        <f t="shared" si="95"/>
        <v>UPI</v>
      </c>
      <c r="R2463" s="2" t="s">
        <v>20</v>
      </c>
      <c r="S2463" s="2" t="s">
        <v>56</v>
      </c>
      <c r="T2463" s="2" t="s">
        <v>217</v>
      </c>
      <c r="U2463" s="2" t="s">
        <v>59</v>
      </c>
      <c r="V2463" t="str">
        <f>TEXT(tblSales[[#This Row],[Invoice Date]],"mmm")</f>
        <v>Apr</v>
      </c>
      <c r="W2463">
        <f>MONTH(tblSales[[#This Row],[Invoice Date]])</f>
        <v>4</v>
      </c>
      <c r="X2463">
        <f>YEAR(tblSales[[#This Row],[Invoice Date]])</f>
        <v>2024</v>
      </c>
      <c r="Y2463" t="str">
        <f>TEXT(tblSales[[#This Row],[Invoice Date]],"mmm-yyyy")</f>
        <v>Apr-2024</v>
      </c>
      <c r="Z2463" t="str">
        <f>_xlfn.XLOOKUP(tblSales[[#This Row],[Product_ID]],Products!$A:$A,Products!$C:$C,"Women Dresses")</f>
        <v>Sportswear</v>
      </c>
      <c r="AA2463" t="str">
        <f>_xlfn.XLOOKUP(tblSales[[#This Row],[Product_ID]],Products!$A:$A,Products!$D:$D,"Unknown")</f>
        <v>Sports T-Shirt</v>
      </c>
      <c r="AB2463" t="str">
        <f>_xlfn.XLOOKUP(tblSales[[#This Row],[Product_ID]],Products!$A:$A,Products!$E:$E,"Unknown")</f>
        <v>Liberty</v>
      </c>
      <c r="AC2463" t="str">
        <f>_xlfn.XLOOKUP(tblSales[[#This Row],[Store_ID]],Stores!$A:$A,Stores!$B:$B,"Unknown")</f>
        <v>TrendMart Kochi High Street</v>
      </c>
      <c r="AD2463" t="str">
        <f>_xlfn.XLOOKUP(tblSales[[#This Row],[Store_ID]],Stores!$A:$A,Stores!$E:$E,"Unknown")</f>
        <v>South Zone 1</v>
      </c>
      <c r="AE2463" t="str">
        <f>_xlfn.XLOOKUP(tblSales[[#This Row],[Customer_ID]],Customers!$A:$A,Customers!$B:$B,"Unknown")</f>
        <v>Eswar Achari</v>
      </c>
      <c r="AF2463" t="str">
        <f>_xlfn.XLOOKUP(tblSales[[#This Row],[Customer_ID]],Customers!$A:$A,Customers!$J:$J,"Unknown")</f>
        <v>Silver</v>
      </c>
      <c r="AG2463" t="str">
        <f>_xlfn.XLOOKUP(tblSales[[#This Row],[Employee_ID]],Employees!$A:$A,Employees!$B:$B,"Unknown")</f>
        <v>Malini Gowda</v>
      </c>
      <c r="AH2463">
        <f>IF(MONTH(tblSales[[#This Row],[Invoice Date]])&gt;=4,MONTH(tblSales[[#This Row],[Invoice Date]]),MONTH(tblSales[[#This Row],[Invoice Date]])+12)</f>
        <v>4</v>
      </c>
      <c r="AI2463" s="8">
        <f>DATE(YEAR(tblSales[[#This Row],[Invoice Date]]),MONTH(tblSales[[#This Row],[Invoice Date]]),1)</f>
        <v>45383</v>
      </c>
      <c r="AJ2463" t="str">
        <f>_xlfn.XLOOKUP(tblSales[[#This Row],[Product_ID]],Products!$A:$A,Products!$B:$B,"Unknown")</f>
        <v>Liberty Sports T-Shirt Peach</v>
      </c>
      <c r="AK2463" s="9">
        <f>IFERROR(tblSales[[#This Row],[Profit]]/tblSales[[#This Row],[Sales Amount]],0)</f>
        <v>4.5862809733693853E-2</v>
      </c>
      <c r="AL2463" t="str">
        <f>IF(tblSales[[#This Row],[Discount %]]&lt;=5,"0-5%",
IF(tblSales[[#This Row],[Discount %]]&lt;=10,"5-10%",
IF(tblSales[[#This Row],[Discount %]]&lt;=15,"10-15%",
IF(tblSales[[#This Row],[Discount %]]&lt;=20,"15-20%","20%+"))))</f>
        <v>15-20%</v>
      </c>
    </row>
    <row r="2464" spans="1:38">
      <c r="A2464" s="2" t="s">
        <v>4456</v>
      </c>
      <c r="B2464" s="11">
        <v>45633</v>
      </c>
      <c r="C2464" s="2" t="s">
        <v>1678</v>
      </c>
      <c r="D2464" s="2" t="s">
        <v>202</v>
      </c>
      <c r="E2464" s="2" t="s">
        <v>166</v>
      </c>
      <c r="F2464" s="2" t="s">
        <v>134</v>
      </c>
      <c r="G2464" s="2">
        <v>1</v>
      </c>
      <c r="H2464" s="2">
        <v>1432.5</v>
      </c>
      <c r="I2464" s="2">
        <v>25</v>
      </c>
      <c r="J2464" s="2">
        <v>358.12</v>
      </c>
      <c r="K2464" s="2">
        <v>12</v>
      </c>
      <c r="L2464" s="2">
        <v>128.93</v>
      </c>
      <c r="M2464" s="2">
        <v>1203.31</v>
      </c>
      <c r="N2464" s="2">
        <v>844.65</v>
      </c>
      <c r="O2464" s="2">
        <f t="shared" si="96"/>
        <v>229.72999999999996</v>
      </c>
      <c r="P2464" s="2" t="s">
        <v>29</v>
      </c>
      <c r="Q2464" s="2" t="str">
        <f t="shared" si="95"/>
        <v>Debit Card</v>
      </c>
      <c r="R2464" s="2" t="s">
        <v>21</v>
      </c>
      <c r="S2464" s="2" t="s">
        <v>56</v>
      </c>
      <c r="T2464" s="2" t="s">
        <v>524</v>
      </c>
      <c r="U2464" s="2" t="s">
        <v>60</v>
      </c>
      <c r="V2464" t="str">
        <f>TEXT(tblSales[[#This Row],[Invoice Date]],"mmm")</f>
        <v>Dec</v>
      </c>
      <c r="W2464">
        <f>MONTH(tblSales[[#This Row],[Invoice Date]])</f>
        <v>12</v>
      </c>
      <c r="X2464">
        <f>YEAR(tblSales[[#This Row],[Invoice Date]])</f>
        <v>2024</v>
      </c>
      <c r="Y2464" t="str">
        <f>TEXT(tblSales[[#This Row],[Invoice Date]],"mmm-yyyy")</f>
        <v>Dec-2024</v>
      </c>
      <c r="Z2464" t="str">
        <f>_xlfn.XLOOKUP(tblSales[[#This Row],[Product_ID]],Products!$A:$A,Products!$C:$C,"Women Dresses")</f>
        <v>Women Kurtis</v>
      </c>
      <c r="AA2464" t="str">
        <f>_xlfn.XLOOKUP(tblSales[[#This Row],[Product_ID]],Products!$A:$A,Products!$D:$D,"Unknown")</f>
        <v>Straight Kurti</v>
      </c>
      <c r="AB2464" t="str">
        <f>_xlfn.XLOOKUP(tblSales[[#This Row],[Product_ID]],Products!$A:$A,Products!$E:$E,"Unknown")</f>
        <v>Woodland</v>
      </c>
      <c r="AC2464" t="str">
        <f>_xlfn.XLOOKUP(tblSales[[#This Row],[Store_ID]],Stores!$A:$A,Stores!$B:$B,"Unknown")</f>
        <v>TrendMart Kurnool Standard</v>
      </c>
      <c r="AD2464" t="str">
        <f>_xlfn.XLOOKUP(tblSales[[#This Row],[Store_ID]],Stores!$A:$A,Stores!$E:$E,"Unknown")</f>
        <v>South Zone 3</v>
      </c>
      <c r="AE2464" t="str">
        <f>_xlfn.XLOOKUP(tblSales[[#This Row],[Customer_ID]],Customers!$A:$A,Customers!$B:$B,"Unknown")</f>
        <v>Baskar Sundaram</v>
      </c>
      <c r="AF2464" t="str">
        <f>_xlfn.XLOOKUP(tblSales[[#This Row],[Customer_ID]],Customers!$A:$A,Customers!$J:$J,"Unknown")</f>
        <v>Regular</v>
      </c>
      <c r="AG2464" t="str">
        <f>_xlfn.XLOOKUP(tblSales[[#This Row],[Employee_ID]],Employees!$A:$A,Employees!$B:$B,"Unknown")</f>
        <v>Chandran Krishnan</v>
      </c>
      <c r="AH2464">
        <f>IF(MONTH(tblSales[[#This Row],[Invoice Date]])&gt;=4,MONTH(tblSales[[#This Row],[Invoice Date]]),MONTH(tblSales[[#This Row],[Invoice Date]])+12)</f>
        <v>12</v>
      </c>
      <c r="AI2464" s="8">
        <f>DATE(YEAR(tblSales[[#This Row],[Invoice Date]]),MONTH(tblSales[[#This Row],[Invoice Date]]),1)</f>
        <v>45627</v>
      </c>
      <c r="AJ2464" t="str">
        <f>_xlfn.XLOOKUP(tblSales[[#This Row],[Product_ID]],Products!$A:$A,Products!$B:$B,"Unknown")</f>
        <v>Woodland Straight Kurti White</v>
      </c>
      <c r="AK2464" s="9">
        <f>IFERROR(tblSales[[#This Row],[Profit]]/tblSales[[#This Row],[Sales Amount]],0)</f>
        <v>0.19091505929477853</v>
      </c>
      <c r="AL2464" t="str">
        <f>IF(tblSales[[#This Row],[Discount %]]&lt;=5,"0-5%",
IF(tblSales[[#This Row],[Discount %]]&lt;=10,"5-10%",
IF(tblSales[[#This Row],[Discount %]]&lt;=15,"10-15%",
IF(tblSales[[#This Row],[Discount %]]&lt;=20,"15-20%","20%+"))))</f>
        <v>20%+</v>
      </c>
    </row>
    <row r="2465" spans="1:38">
      <c r="A2465" s="2" t="s">
        <v>4457</v>
      </c>
      <c r="B2465" s="11">
        <v>45505</v>
      </c>
      <c r="C2465" s="2" t="s">
        <v>1748</v>
      </c>
      <c r="D2465" s="2" t="s">
        <v>149</v>
      </c>
      <c r="E2465" s="2" t="s">
        <v>557</v>
      </c>
      <c r="F2465" s="2" t="s">
        <v>161</v>
      </c>
      <c r="G2465" s="2">
        <v>4</v>
      </c>
      <c r="H2465" s="2">
        <v>1822.36</v>
      </c>
      <c r="I2465" s="2">
        <v>10</v>
      </c>
      <c r="J2465" s="2">
        <v>728.94</v>
      </c>
      <c r="K2465" s="2">
        <v>12</v>
      </c>
      <c r="L2465" s="2">
        <v>787.26</v>
      </c>
      <c r="M2465" s="2">
        <v>7347.76</v>
      </c>
      <c r="N2465" s="2">
        <v>5599.4</v>
      </c>
      <c r="O2465" s="2">
        <f t="shared" si="96"/>
        <v>961.10000000000059</v>
      </c>
      <c r="P2465" s="2" t="s">
        <v>29</v>
      </c>
      <c r="Q2465" s="2" t="str">
        <f t="shared" si="95"/>
        <v>Debit Card</v>
      </c>
      <c r="R2465" s="2" t="s">
        <v>20</v>
      </c>
      <c r="S2465" s="2" t="s">
        <v>56</v>
      </c>
      <c r="T2465" s="2" t="s">
        <v>3108</v>
      </c>
      <c r="U2465" s="2" t="s">
        <v>59</v>
      </c>
      <c r="V2465" t="str">
        <f>TEXT(tblSales[[#This Row],[Invoice Date]],"mmm")</f>
        <v>Aug</v>
      </c>
      <c r="W2465">
        <f>MONTH(tblSales[[#This Row],[Invoice Date]])</f>
        <v>8</v>
      </c>
      <c r="X2465">
        <f>YEAR(tblSales[[#This Row],[Invoice Date]])</f>
        <v>2024</v>
      </c>
      <c r="Y2465" t="str">
        <f>TEXT(tblSales[[#This Row],[Invoice Date]],"mmm-yyyy")</f>
        <v>Aug-2024</v>
      </c>
      <c r="Z2465" t="str">
        <f>_xlfn.XLOOKUP(tblSales[[#This Row],[Product_ID]],Products!$A:$A,Products!$C:$C,"Women Dresses")</f>
        <v>Women Dresses</v>
      </c>
      <c r="AA2465" t="str">
        <f>_xlfn.XLOOKUP(tblSales[[#This Row],[Product_ID]],Products!$A:$A,Products!$D:$D,"Unknown")</f>
        <v>Shirt Dress</v>
      </c>
      <c r="AB2465" t="str">
        <f>_xlfn.XLOOKUP(tblSales[[#This Row],[Product_ID]],Products!$A:$A,Products!$E:$E,"Unknown")</f>
        <v>Nike</v>
      </c>
      <c r="AC2465" t="str">
        <f>_xlfn.XLOOKUP(tblSales[[#This Row],[Store_ID]],Stores!$A:$A,Stores!$B:$B,"Unknown")</f>
        <v>TrendMart Kochi Mall Kiosk</v>
      </c>
      <c r="AD2465" t="str">
        <f>_xlfn.XLOOKUP(tblSales[[#This Row],[Store_ID]],Stores!$A:$A,Stores!$E:$E,"Unknown")</f>
        <v>South Zone 1</v>
      </c>
      <c r="AE2465" t="str">
        <f>_xlfn.XLOOKUP(tblSales[[#This Row],[Customer_ID]],Customers!$A:$A,Customers!$B:$B,"Unknown")</f>
        <v>Pranav Chettiar</v>
      </c>
      <c r="AF2465" t="str">
        <f>_xlfn.XLOOKUP(tblSales[[#This Row],[Customer_ID]],Customers!$A:$A,Customers!$J:$J,"Unknown")</f>
        <v>Gold</v>
      </c>
      <c r="AG2465" t="str">
        <f>_xlfn.XLOOKUP(tblSales[[#This Row],[Employee_ID]],Employees!$A:$A,Employees!$B:$B,"Unknown")</f>
        <v>Chandra Reddy</v>
      </c>
      <c r="AH2465">
        <f>IF(MONTH(tblSales[[#This Row],[Invoice Date]])&gt;=4,MONTH(tblSales[[#This Row],[Invoice Date]]),MONTH(tblSales[[#This Row],[Invoice Date]])+12)</f>
        <v>8</v>
      </c>
      <c r="AI2465" s="8">
        <f>DATE(YEAR(tblSales[[#This Row],[Invoice Date]]),MONTH(tblSales[[#This Row],[Invoice Date]]),1)</f>
        <v>45505</v>
      </c>
      <c r="AJ2465" t="str">
        <f>_xlfn.XLOOKUP(tblSales[[#This Row],[Product_ID]],Products!$A:$A,Products!$B:$B,"Unknown")</f>
        <v>Nike Shirt Dress Peach</v>
      </c>
      <c r="AK2465" s="9">
        <f>IFERROR(tblSales[[#This Row],[Profit]]/tblSales[[#This Row],[Sales Amount]],0)</f>
        <v>0.13080176815791486</v>
      </c>
      <c r="AL2465" t="str">
        <f>IF(tblSales[[#This Row],[Discount %]]&lt;=5,"0-5%",
IF(tblSales[[#This Row],[Discount %]]&lt;=10,"5-10%",
IF(tblSales[[#This Row],[Discount %]]&lt;=15,"10-15%",
IF(tblSales[[#This Row],[Discount %]]&lt;=20,"15-20%","20%+"))))</f>
        <v>5-10%</v>
      </c>
    </row>
    <row r="2466" spans="1:38">
      <c r="A2466" s="2" t="s">
        <v>4458</v>
      </c>
      <c r="B2466" s="11">
        <v>45450</v>
      </c>
      <c r="C2466" s="2" t="s">
        <v>958</v>
      </c>
      <c r="D2466" s="2" t="s">
        <v>462</v>
      </c>
      <c r="E2466" s="2" t="s">
        <v>1918</v>
      </c>
      <c r="F2466" s="2" t="s">
        <v>161</v>
      </c>
      <c r="G2466" s="2">
        <v>1</v>
      </c>
      <c r="H2466" s="2">
        <v>1272.17</v>
      </c>
      <c r="I2466" s="2">
        <v>5</v>
      </c>
      <c r="J2466" s="2">
        <v>63.61</v>
      </c>
      <c r="K2466" s="2">
        <v>12</v>
      </c>
      <c r="L2466" s="2">
        <v>145.03</v>
      </c>
      <c r="M2466" s="2">
        <v>1353.59</v>
      </c>
      <c r="N2466" s="2">
        <v>903.3</v>
      </c>
      <c r="O2466" s="2">
        <f t="shared" si="96"/>
        <v>305.26</v>
      </c>
      <c r="P2466" s="2" t="s">
        <v>32</v>
      </c>
      <c r="Q2466" s="2" t="str">
        <f t="shared" si="95"/>
        <v>UPI</v>
      </c>
      <c r="R2466" s="2" t="s">
        <v>20</v>
      </c>
      <c r="S2466" s="2" t="s">
        <v>56</v>
      </c>
      <c r="T2466" s="2" t="s">
        <v>3411</v>
      </c>
      <c r="U2466" s="2" t="s">
        <v>59</v>
      </c>
      <c r="V2466" t="str">
        <f>TEXT(tblSales[[#This Row],[Invoice Date]],"mmm")</f>
        <v>Jun</v>
      </c>
      <c r="W2466">
        <f>MONTH(tblSales[[#This Row],[Invoice Date]])</f>
        <v>6</v>
      </c>
      <c r="X2466">
        <f>YEAR(tblSales[[#This Row],[Invoice Date]])</f>
        <v>2024</v>
      </c>
      <c r="Y2466" t="str">
        <f>TEXT(tblSales[[#This Row],[Invoice Date]],"mmm-yyyy")</f>
        <v>Jun-2024</v>
      </c>
      <c r="Z2466" t="str">
        <f>_xlfn.XLOOKUP(tblSales[[#This Row],[Product_ID]],Products!$A:$A,Products!$C:$C,"Women Dresses")</f>
        <v>Wallets</v>
      </c>
      <c r="AA2466" t="str">
        <f>_xlfn.XLOOKUP(tblSales[[#This Row],[Product_ID]],Products!$A:$A,Products!$D:$D,"Unknown")</f>
        <v>Bifold Wallet</v>
      </c>
      <c r="AB2466" t="str">
        <f>_xlfn.XLOOKUP(tblSales[[#This Row],[Product_ID]],Products!$A:$A,Products!$E:$E,"Unknown")</f>
        <v>Nike</v>
      </c>
      <c r="AC2466" t="str">
        <f>_xlfn.XLOOKUP(tblSales[[#This Row],[Store_ID]],Stores!$A:$A,Stores!$B:$B,"Unknown")</f>
        <v>TrendMart Guntur High Street</v>
      </c>
      <c r="AD2466" t="str">
        <f>_xlfn.XLOOKUP(tblSales[[#This Row],[Store_ID]],Stores!$A:$A,Stores!$E:$E,"Unknown")</f>
        <v>South Zone 3</v>
      </c>
      <c r="AE2466" t="str">
        <f>_xlfn.XLOOKUP(tblSales[[#This Row],[Customer_ID]],Customers!$A:$A,Customers!$B:$B,"Unknown")</f>
        <v>Bhavani Sundaram</v>
      </c>
      <c r="AF2466" t="str">
        <f>_xlfn.XLOOKUP(tblSales[[#This Row],[Customer_ID]],Customers!$A:$A,Customers!$J:$J,"Unknown")</f>
        <v>Regular</v>
      </c>
      <c r="AG2466" t="str">
        <f>_xlfn.XLOOKUP(tblSales[[#This Row],[Employee_ID]],Employees!$A:$A,Employees!$B:$B,"Unknown")</f>
        <v>Chandra Reddy</v>
      </c>
      <c r="AH2466">
        <f>IF(MONTH(tblSales[[#This Row],[Invoice Date]])&gt;=4,MONTH(tblSales[[#This Row],[Invoice Date]]),MONTH(tblSales[[#This Row],[Invoice Date]])+12)</f>
        <v>6</v>
      </c>
      <c r="AI2466" s="8">
        <f>DATE(YEAR(tblSales[[#This Row],[Invoice Date]]),MONTH(tblSales[[#This Row],[Invoice Date]]),1)</f>
        <v>45444</v>
      </c>
      <c r="AJ2466" t="str">
        <f>_xlfn.XLOOKUP(tblSales[[#This Row],[Product_ID]],Products!$A:$A,Products!$B:$B,"Unknown")</f>
        <v>Nike Bifold Wallet Navy Blue</v>
      </c>
      <c r="AK2466" s="9">
        <f>IFERROR(tblSales[[#This Row],[Profit]]/tblSales[[#This Row],[Sales Amount]],0)</f>
        <v>0.22551880554673129</v>
      </c>
      <c r="AL2466" t="str">
        <f>IF(tblSales[[#This Row],[Discount %]]&lt;=5,"0-5%",
IF(tblSales[[#This Row],[Discount %]]&lt;=10,"5-10%",
IF(tblSales[[#This Row],[Discount %]]&lt;=15,"10-15%",
IF(tblSales[[#This Row],[Discount %]]&lt;=20,"15-20%","20%+"))))</f>
        <v>0-5%</v>
      </c>
    </row>
    <row r="2467" spans="1:38">
      <c r="A2467" s="2" t="s">
        <v>4459</v>
      </c>
      <c r="B2467" s="11">
        <v>45645</v>
      </c>
      <c r="C2467" s="2" t="s">
        <v>1694</v>
      </c>
      <c r="D2467" s="2" t="s">
        <v>550</v>
      </c>
      <c r="E2467" s="2" t="s">
        <v>1477</v>
      </c>
      <c r="F2467" s="2" t="s">
        <v>140</v>
      </c>
      <c r="G2467" s="2">
        <v>2</v>
      </c>
      <c r="H2467" s="2">
        <v>1585.96</v>
      </c>
      <c r="I2467" s="2">
        <v>15</v>
      </c>
      <c r="J2467" s="2">
        <v>475.79</v>
      </c>
      <c r="K2467" s="2">
        <v>12</v>
      </c>
      <c r="L2467" s="2">
        <v>323.54000000000002</v>
      </c>
      <c r="M2467" s="2">
        <v>3019.67</v>
      </c>
      <c r="N2467" s="2">
        <v>2009.88</v>
      </c>
      <c r="O2467" s="2">
        <f t="shared" si="96"/>
        <v>686.25</v>
      </c>
      <c r="P2467" s="2" t="s">
        <v>27</v>
      </c>
      <c r="Q2467" s="2" t="str">
        <f t="shared" si="95"/>
        <v>Cash</v>
      </c>
      <c r="R2467" s="2" t="s">
        <v>21</v>
      </c>
      <c r="S2467" s="2" t="s">
        <v>56</v>
      </c>
      <c r="T2467" s="2" t="s">
        <v>2143</v>
      </c>
      <c r="U2467" s="2" t="s">
        <v>59</v>
      </c>
      <c r="V2467" t="str">
        <f>TEXT(tblSales[[#This Row],[Invoice Date]],"mmm")</f>
        <v>Dec</v>
      </c>
      <c r="W2467">
        <f>MONTH(tblSales[[#This Row],[Invoice Date]])</f>
        <v>12</v>
      </c>
      <c r="X2467">
        <f>YEAR(tblSales[[#This Row],[Invoice Date]])</f>
        <v>2024</v>
      </c>
      <c r="Y2467" t="str">
        <f>TEXT(tblSales[[#This Row],[Invoice Date]],"mmm-yyyy")</f>
        <v>Dec-2024</v>
      </c>
      <c r="Z2467" t="str">
        <f>_xlfn.XLOOKUP(tblSales[[#This Row],[Product_ID]],Products!$A:$A,Products!$C:$C,"Women Dresses")</f>
        <v>Sportswear</v>
      </c>
      <c r="AA2467" t="str">
        <f>_xlfn.XLOOKUP(tblSales[[#This Row],[Product_ID]],Products!$A:$A,Products!$D:$D,"Unknown")</f>
        <v>Sports T-Shirt</v>
      </c>
      <c r="AB2467" t="str">
        <f>_xlfn.XLOOKUP(tblSales[[#This Row],[Product_ID]],Products!$A:$A,Products!$E:$E,"Unknown")</f>
        <v>Fossil</v>
      </c>
      <c r="AC2467" t="str">
        <f>_xlfn.XLOOKUP(tblSales[[#This Row],[Store_ID]],Stores!$A:$A,Stores!$B:$B,"Unknown")</f>
        <v>TrendMart Guntur High Street</v>
      </c>
      <c r="AD2467" t="str">
        <f>_xlfn.XLOOKUP(tblSales[[#This Row],[Store_ID]],Stores!$A:$A,Stores!$E:$E,"Unknown")</f>
        <v>South Zone 3</v>
      </c>
      <c r="AE2467" t="str">
        <f>_xlfn.XLOOKUP(tblSales[[#This Row],[Customer_ID]],Customers!$A:$A,Customers!$B:$B,"Unknown")</f>
        <v>Thiru Iyer</v>
      </c>
      <c r="AF2467" t="str">
        <f>_xlfn.XLOOKUP(tblSales[[#This Row],[Customer_ID]],Customers!$A:$A,Customers!$J:$J,"Unknown")</f>
        <v>Silver</v>
      </c>
      <c r="AG2467" t="str">
        <f>_xlfn.XLOOKUP(tblSales[[#This Row],[Employee_ID]],Employees!$A:$A,Employees!$B:$B,"Unknown")</f>
        <v>Charulatha Kumar</v>
      </c>
      <c r="AH2467">
        <f>IF(MONTH(tblSales[[#This Row],[Invoice Date]])&gt;=4,MONTH(tblSales[[#This Row],[Invoice Date]]),MONTH(tblSales[[#This Row],[Invoice Date]])+12)</f>
        <v>12</v>
      </c>
      <c r="AI2467" s="8">
        <f>DATE(YEAR(tblSales[[#This Row],[Invoice Date]]),MONTH(tblSales[[#This Row],[Invoice Date]]),1)</f>
        <v>45627</v>
      </c>
      <c r="AJ2467" t="str">
        <f>_xlfn.XLOOKUP(tblSales[[#This Row],[Product_ID]],Products!$A:$A,Products!$B:$B,"Unknown")</f>
        <v>Fossil Sports T-Shirt Olive</v>
      </c>
      <c r="AK2467" s="9">
        <f>IFERROR(tblSales[[#This Row],[Profit]]/tblSales[[#This Row],[Sales Amount]],0)</f>
        <v>0.22725993237671666</v>
      </c>
      <c r="AL2467" t="str">
        <f>IF(tblSales[[#This Row],[Discount %]]&lt;=5,"0-5%",
IF(tblSales[[#This Row],[Discount %]]&lt;=10,"5-10%",
IF(tblSales[[#This Row],[Discount %]]&lt;=15,"10-15%",
IF(tblSales[[#This Row],[Discount %]]&lt;=20,"15-20%","20%+"))))</f>
        <v>10-15%</v>
      </c>
    </row>
    <row r="2468" spans="1:38">
      <c r="A2468" s="2" t="s">
        <v>4460</v>
      </c>
      <c r="B2468" s="11">
        <v>45628</v>
      </c>
      <c r="C2468" s="2" t="s">
        <v>1655</v>
      </c>
      <c r="D2468" s="2" t="s">
        <v>466</v>
      </c>
      <c r="E2468" s="2" t="s">
        <v>109</v>
      </c>
      <c r="F2468" s="2" t="s">
        <v>216</v>
      </c>
      <c r="G2468" s="2">
        <v>4</v>
      </c>
      <c r="H2468" s="2">
        <v>724.81</v>
      </c>
      <c r="I2468" s="2">
        <v>10</v>
      </c>
      <c r="J2468" s="2">
        <v>289.92</v>
      </c>
      <c r="K2468" s="2">
        <v>5</v>
      </c>
      <c r="L2468" s="2">
        <v>130.47</v>
      </c>
      <c r="M2468" s="2">
        <v>2739.79</v>
      </c>
      <c r="N2468" s="2">
        <v>2190.6799999999998</v>
      </c>
      <c r="O2468" s="2">
        <f t="shared" si="96"/>
        <v>418.6400000000001</v>
      </c>
      <c r="P2468" s="2" t="s">
        <v>32</v>
      </c>
      <c r="Q2468" s="2" t="str">
        <f t="shared" si="95"/>
        <v>UPI</v>
      </c>
      <c r="R2468" s="2" t="s">
        <v>20</v>
      </c>
      <c r="S2468" s="2" t="s">
        <v>56</v>
      </c>
      <c r="T2468" s="2" t="s">
        <v>1177</v>
      </c>
      <c r="U2468" s="2" t="s">
        <v>59</v>
      </c>
      <c r="V2468" t="str">
        <f>TEXT(tblSales[[#This Row],[Invoice Date]],"mmm")</f>
        <v>Dec</v>
      </c>
      <c r="W2468">
        <f>MONTH(tblSales[[#This Row],[Invoice Date]])</f>
        <v>12</v>
      </c>
      <c r="X2468">
        <f>YEAR(tblSales[[#This Row],[Invoice Date]])</f>
        <v>2024</v>
      </c>
      <c r="Y2468" t="str">
        <f>TEXT(tblSales[[#This Row],[Invoice Date]],"mmm-yyyy")</f>
        <v>Dec-2024</v>
      </c>
      <c r="Z2468" t="str">
        <f>_xlfn.XLOOKUP(tblSales[[#This Row],[Product_ID]],Products!$A:$A,Products!$C:$C,"Women Dresses")</f>
        <v>Women Tops</v>
      </c>
      <c r="AA2468" t="str">
        <f>_xlfn.XLOOKUP(tblSales[[#This Row],[Product_ID]],Products!$A:$A,Products!$D:$D,"Unknown")</f>
        <v>Formal Top</v>
      </c>
      <c r="AB2468" t="str">
        <f>_xlfn.XLOOKUP(tblSales[[#This Row],[Product_ID]],Products!$A:$A,Products!$E:$E,"Unknown")</f>
        <v>Indian Terrain</v>
      </c>
      <c r="AC2468" t="str">
        <f>_xlfn.XLOOKUP(tblSales[[#This Row],[Store_ID]],Stores!$A:$A,Stores!$B:$B,"Unknown")</f>
        <v>TrendMart Vellore Standard</v>
      </c>
      <c r="AD2468" t="str">
        <f>_xlfn.XLOOKUP(tblSales[[#This Row],[Store_ID]],Stores!$A:$A,Stores!$E:$E,"Unknown")</f>
        <v>South Zone 1</v>
      </c>
      <c r="AE2468" t="str">
        <f>_xlfn.XLOOKUP(tblSales[[#This Row],[Customer_ID]],Customers!$A:$A,Customers!$B:$B,"Unknown")</f>
        <v>Sangeeta Mishra</v>
      </c>
      <c r="AF2468" t="str">
        <f>_xlfn.XLOOKUP(tblSales[[#This Row],[Customer_ID]],Customers!$A:$A,Customers!$J:$J,"Unknown")</f>
        <v>Silver</v>
      </c>
      <c r="AG2468" t="str">
        <f>_xlfn.XLOOKUP(tblSales[[#This Row],[Employee_ID]],Employees!$A:$A,Employees!$B:$B,"Unknown")</f>
        <v>Venkat Sharma</v>
      </c>
      <c r="AH2468">
        <f>IF(MONTH(tblSales[[#This Row],[Invoice Date]])&gt;=4,MONTH(tblSales[[#This Row],[Invoice Date]]),MONTH(tblSales[[#This Row],[Invoice Date]])+12)</f>
        <v>12</v>
      </c>
      <c r="AI2468" s="8">
        <f>DATE(YEAR(tblSales[[#This Row],[Invoice Date]]),MONTH(tblSales[[#This Row],[Invoice Date]]),1)</f>
        <v>45627</v>
      </c>
      <c r="AJ2468" t="str">
        <f>_xlfn.XLOOKUP(tblSales[[#This Row],[Product_ID]],Products!$A:$A,Products!$B:$B,"Unknown")</f>
        <v>Indian Terrain Formal Top Maroon</v>
      </c>
      <c r="AK2468" s="9">
        <f>IFERROR(tblSales[[#This Row],[Profit]]/tblSales[[#This Row],[Sales Amount]],0)</f>
        <v>0.15280003211925006</v>
      </c>
      <c r="AL2468" t="str">
        <f>IF(tblSales[[#This Row],[Discount %]]&lt;=5,"0-5%",
IF(tblSales[[#This Row],[Discount %]]&lt;=10,"5-10%",
IF(tblSales[[#This Row],[Discount %]]&lt;=15,"10-15%",
IF(tblSales[[#This Row],[Discount %]]&lt;=20,"15-20%","20%+"))))</f>
        <v>5-10%</v>
      </c>
    </row>
    <row r="2469" spans="1:38">
      <c r="A2469" s="2" t="s">
        <v>4461</v>
      </c>
      <c r="B2469" s="11">
        <v>45743</v>
      </c>
      <c r="C2469" s="2" t="s">
        <v>3258</v>
      </c>
      <c r="D2469" s="2" t="s">
        <v>2235</v>
      </c>
      <c r="E2469" s="2" t="s">
        <v>145</v>
      </c>
      <c r="F2469" s="2" t="s">
        <v>204</v>
      </c>
      <c r="G2469" s="2">
        <v>3</v>
      </c>
      <c r="H2469" s="2">
        <v>610.52</v>
      </c>
      <c r="I2469" s="2">
        <v>30</v>
      </c>
      <c r="J2469" s="2">
        <v>549.47</v>
      </c>
      <c r="K2469" s="2">
        <v>5</v>
      </c>
      <c r="L2469" s="2">
        <v>64.099999999999994</v>
      </c>
      <c r="M2469" s="2">
        <v>1346.19</v>
      </c>
      <c r="N2469" s="2">
        <v>1119.81</v>
      </c>
      <c r="O2469" s="2">
        <f t="shared" si="96"/>
        <v>162.28000000000011</v>
      </c>
      <c r="P2469" s="2" t="s">
        <v>31</v>
      </c>
      <c r="Q2469" s="2" t="str">
        <f t="shared" si="95"/>
        <v>Net Banking</v>
      </c>
      <c r="R2469" s="2" t="s">
        <v>21</v>
      </c>
      <c r="S2469" s="2" t="s">
        <v>56</v>
      </c>
      <c r="T2469" s="2" t="s">
        <v>2228</v>
      </c>
      <c r="U2469" s="2" t="s">
        <v>59</v>
      </c>
      <c r="V2469" t="str">
        <f>TEXT(tblSales[[#This Row],[Invoice Date]],"mmm")</f>
        <v>Mar</v>
      </c>
      <c r="W2469">
        <f>MONTH(tblSales[[#This Row],[Invoice Date]])</f>
        <v>3</v>
      </c>
      <c r="X2469">
        <f>YEAR(tblSales[[#This Row],[Invoice Date]])</f>
        <v>2025</v>
      </c>
      <c r="Y2469" t="str">
        <f>TEXT(tblSales[[#This Row],[Invoice Date]],"mmm-yyyy")</f>
        <v>Mar-2025</v>
      </c>
      <c r="Z2469" t="str">
        <f>_xlfn.XLOOKUP(tblSales[[#This Row],[Product_ID]],Products!$A:$A,Products!$C:$C,"Women Dresses")</f>
        <v>Men T-Shirts</v>
      </c>
      <c r="AA2469" t="str">
        <f>_xlfn.XLOOKUP(tblSales[[#This Row],[Product_ID]],Products!$A:$A,Products!$D:$D,"Unknown")</f>
        <v>Graphic Tee</v>
      </c>
      <c r="AB2469" t="str">
        <f>_xlfn.XLOOKUP(tblSales[[#This Row],[Product_ID]],Products!$A:$A,Products!$E:$E,"Unknown")</f>
        <v>Indian Terrain</v>
      </c>
      <c r="AC2469" t="str">
        <f>_xlfn.XLOOKUP(tblSales[[#This Row],[Store_ID]],Stores!$A:$A,Stores!$B:$B,"Unknown")</f>
        <v>TrendMart Nizamabad Outlet</v>
      </c>
      <c r="AD2469" t="str">
        <f>_xlfn.XLOOKUP(tblSales[[#This Row],[Store_ID]],Stores!$A:$A,Stores!$E:$E,"Unknown")</f>
        <v>South Zone 2</v>
      </c>
      <c r="AE2469" t="str">
        <f>_xlfn.XLOOKUP(tblSales[[#This Row],[Customer_ID]],Customers!$A:$A,Customers!$B:$B,"Unknown")</f>
        <v>Chitra Srinivasan</v>
      </c>
      <c r="AF2469" t="str">
        <f>_xlfn.XLOOKUP(tblSales[[#This Row],[Customer_ID]],Customers!$A:$A,Customers!$J:$J,"Unknown")</f>
        <v>Gold</v>
      </c>
      <c r="AG2469" t="str">
        <f>_xlfn.XLOOKUP(tblSales[[#This Row],[Employee_ID]],Employees!$A:$A,Employees!$B:$B,"Unknown")</f>
        <v>Logesh Gopalakrishnan</v>
      </c>
      <c r="AH2469">
        <f>IF(MONTH(tblSales[[#This Row],[Invoice Date]])&gt;=4,MONTH(tblSales[[#This Row],[Invoice Date]]),MONTH(tblSales[[#This Row],[Invoice Date]])+12)</f>
        <v>15</v>
      </c>
      <c r="AI2469" s="8">
        <f>DATE(YEAR(tblSales[[#This Row],[Invoice Date]]),MONTH(tblSales[[#This Row],[Invoice Date]]),1)</f>
        <v>45717</v>
      </c>
      <c r="AJ2469" t="str">
        <f>_xlfn.XLOOKUP(tblSales[[#This Row],[Product_ID]],Products!$A:$A,Products!$B:$B,"Unknown")</f>
        <v>Indian Terrain Graphic Tee Purple</v>
      </c>
      <c r="AK2469" s="9">
        <f>IFERROR(tblSales[[#This Row],[Profit]]/tblSales[[#This Row],[Sales Amount]],0)</f>
        <v>0.12054761957821712</v>
      </c>
      <c r="AL2469" t="str">
        <f>IF(tblSales[[#This Row],[Discount %]]&lt;=5,"0-5%",
IF(tblSales[[#This Row],[Discount %]]&lt;=10,"5-10%",
IF(tblSales[[#This Row],[Discount %]]&lt;=15,"10-15%",
IF(tblSales[[#This Row],[Discount %]]&lt;=20,"15-20%","20%+"))))</f>
        <v>20%+</v>
      </c>
    </row>
    <row r="2470" spans="1:38">
      <c r="A2470" s="2" t="s">
        <v>4462</v>
      </c>
      <c r="B2470" s="11">
        <v>45612</v>
      </c>
      <c r="C2470" s="2" t="s">
        <v>788</v>
      </c>
      <c r="D2470" s="2" t="s">
        <v>976</v>
      </c>
      <c r="E2470" s="2" t="s">
        <v>221</v>
      </c>
      <c r="F2470" s="2" t="s">
        <v>151</v>
      </c>
      <c r="G2470" s="2">
        <v>1</v>
      </c>
      <c r="H2470" s="2">
        <v>1619.97</v>
      </c>
      <c r="I2470" s="2">
        <v>10</v>
      </c>
      <c r="J2470" s="2">
        <v>162</v>
      </c>
      <c r="K2470" s="2">
        <v>12</v>
      </c>
      <c r="L2470" s="2">
        <v>174.96</v>
      </c>
      <c r="M2470" s="2">
        <v>1632.93</v>
      </c>
      <c r="N2470" s="2">
        <v>962.17</v>
      </c>
      <c r="O2470" s="2">
        <f t="shared" si="96"/>
        <v>495.80000000000007</v>
      </c>
      <c r="P2470" s="2" t="s">
        <v>32</v>
      </c>
      <c r="Q2470" s="2" t="str">
        <f t="shared" si="95"/>
        <v>UPI</v>
      </c>
      <c r="R2470" s="2" t="s">
        <v>20</v>
      </c>
      <c r="S2470" s="2" t="s">
        <v>56</v>
      </c>
      <c r="T2470" s="2" t="s">
        <v>4012</v>
      </c>
      <c r="U2470" s="2" t="s">
        <v>60</v>
      </c>
      <c r="V2470" t="str">
        <f>TEXT(tblSales[[#This Row],[Invoice Date]],"mmm")</f>
        <v>Nov</v>
      </c>
      <c r="W2470">
        <f>MONTH(tblSales[[#This Row],[Invoice Date]])</f>
        <v>11</v>
      </c>
      <c r="X2470">
        <f>YEAR(tblSales[[#This Row],[Invoice Date]])</f>
        <v>2024</v>
      </c>
      <c r="Y2470" t="str">
        <f>TEXT(tblSales[[#This Row],[Invoice Date]],"mmm-yyyy")</f>
        <v>Nov-2024</v>
      </c>
      <c r="Z2470" t="str">
        <f>_xlfn.XLOOKUP(tblSales[[#This Row],[Product_ID]],Products!$A:$A,Products!$C:$C,"Women Dresses")</f>
        <v>Women Sarees</v>
      </c>
      <c r="AA2470" t="str">
        <f>_xlfn.XLOOKUP(tblSales[[#This Row],[Product_ID]],Products!$A:$A,Products!$D:$D,"Unknown")</f>
        <v>Cotton Saree</v>
      </c>
      <c r="AB2470" t="str">
        <f>_xlfn.XLOOKUP(tblSales[[#This Row],[Product_ID]],Products!$A:$A,Products!$E:$E,"Unknown")</f>
        <v>Spykar</v>
      </c>
      <c r="AC2470" t="str">
        <f>_xlfn.XLOOKUP(tblSales[[#This Row],[Store_ID]],Stores!$A:$A,Stores!$B:$B,"Unknown")</f>
        <v>TrendMart Chennai Standard</v>
      </c>
      <c r="AD2470" t="str">
        <f>_xlfn.XLOOKUP(tblSales[[#This Row],[Store_ID]],Stores!$A:$A,Stores!$E:$E,"Unknown")</f>
        <v>South Zone 1</v>
      </c>
      <c r="AE2470" t="str">
        <f>_xlfn.XLOOKUP(tblSales[[#This Row],[Customer_ID]],Customers!$A:$A,Customers!$B:$B,"Unknown")</f>
        <v>Anjali Nair</v>
      </c>
      <c r="AF2470" t="str">
        <f>_xlfn.XLOOKUP(tblSales[[#This Row],[Customer_ID]],Customers!$A:$A,Customers!$J:$J,"Unknown")</f>
        <v>Platinum</v>
      </c>
      <c r="AG2470" t="str">
        <f>_xlfn.XLOOKUP(tblSales[[#This Row],[Employee_ID]],Employees!$A:$A,Employees!$B:$B,"Unknown")</f>
        <v>Preethi Singh</v>
      </c>
      <c r="AH2470">
        <f>IF(MONTH(tblSales[[#This Row],[Invoice Date]])&gt;=4,MONTH(tblSales[[#This Row],[Invoice Date]]),MONTH(tblSales[[#This Row],[Invoice Date]])+12)</f>
        <v>11</v>
      </c>
      <c r="AI2470" s="8">
        <f>DATE(YEAR(tblSales[[#This Row],[Invoice Date]]),MONTH(tblSales[[#This Row],[Invoice Date]]),1)</f>
        <v>45597</v>
      </c>
      <c r="AJ2470" t="str">
        <f>_xlfn.XLOOKUP(tblSales[[#This Row],[Product_ID]],Products!$A:$A,Products!$B:$B,"Unknown")</f>
        <v>Spykar Cotton Saree Black</v>
      </c>
      <c r="AK2470" s="9">
        <f>IFERROR(tblSales[[#This Row],[Profit]]/tblSales[[#This Row],[Sales Amount]],0)</f>
        <v>0.30362599744018426</v>
      </c>
      <c r="AL2470" t="str">
        <f>IF(tblSales[[#This Row],[Discount %]]&lt;=5,"0-5%",
IF(tblSales[[#This Row],[Discount %]]&lt;=10,"5-10%",
IF(tblSales[[#This Row],[Discount %]]&lt;=15,"10-15%",
IF(tblSales[[#This Row],[Discount %]]&lt;=20,"15-20%","20%+"))))</f>
        <v>5-10%</v>
      </c>
    </row>
    <row r="2471" spans="1:38">
      <c r="A2471" s="2" t="s">
        <v>4463</v>
      </c>
      <c r="B2471" s="11">
        <v>45693</v>
      </c>
      <c r="C2471" s="2" t="s">
        <v>1725</v>
      </c>
      <c r="D2471" s="2" t="s">
        <v>474</v>
      </c>
      <c r="E2471" s="2" t="s">
        <v>198</v>
      </c>
      <c r="F2471" s="2" t="s">
        <v>493</v>
      </c>
      <c r="G2471" s="2">
        <v>4</v>
      </c>
      <c r="H2471" s="2">
        <v>3140.01</v>
      </c>
      <c r="I2471" s="2">
        <v>25</v>
      </c>
      <c r="J2471" s="2">
        <v>3140.01</v>
      </c>
      <c r="K2471" s="2">
        <v>12</v>
      </c>
      <c r="L2471" s="2">
        <v>1130.4000000000001</v>
      </c>
      <c r="M2471" s="2">
        <v>10550.43</v>
      </c>
      <c r="N2471" s="2">
        <v>8136.04</v>
      </c>
      <c r="O2471" s="2">
        <f t="shared" si="96"/>
        <v>1283.9900000000002</v>
      </c>
      <c r="P2471" s="2" t="s">
        <v>27</v>
      </c>
      <c r="Q2471" s="2" t="str">
        <f t="shared" si="95"/>
        <v>Cash</v>
      </c>
      <c r="R2471" s="2" t="s">
        <v>20</v>
      </c>
      <c r="S2471" s="2" t="s">
        <v>56</v>
      </c>
      <c r="T2471" s="2" t="s">
        <v>2170</v>
      </c>
      <c r="U2471" s="2" t="s">
        <v>59</v>
      </c>
      <c r="V2471" t="str">
        <f>TEXT(tblSales[[#This Row],[Invoice Date]],"mmm")</f>
        <v>Feb</v>
      </c>
      <c r="W2471">
        <f>MONTH(tblSales[[#This Row],[Invoice Date]])</f>
        <v>2</v>
      </c>
      <c r="X2471">
        <f>YEAR(tblSales[[#This Row],[Invoice Date]])</f>
        <v>2025</v>
      </c>
      <c r="Y2471" t="str">
        <f>TEXT(tblSales[[#This Row],[Invoice Date]],"mmm-yyyy")</f>
        <v>Feb-2025</v>
      </c>
      <c r="Z2471" t="str">
        <f>_xlfn.XLOOKUP(tblSales[[#This Row],[Product_ID]],Products!$A:$A,Products!$C:$C,"Women Dresses")</f>
        <v>Handbags</v>
      </c>
      <c r="AA2471" t="str">
        <f>_xlfn.XLOOKUP(tblSales[[#This Row],[Product_ID]],Products!$A:$A,Products!$D:$D,"Unknown")</f>
        <v>Sling Bag</v>
      </c>
      <c r="AB2471" t="str">
        <f>_xlfn.XLOOKUP(tblSales[[#This Row],[Product_ID]],Products!$A:$A,Products!$E:$E,"Unknown")</f>
        <v>GRT Jewellers</v>
      </c>
      <c r="AC2471" t="str">
        <f>_xlfn.XLOOKUP(tblSales[[#This Row],[Store_ID]],Stores!$A:$A,Stores!$B:$B,"Unknown")</f>
        <v>TrendMart Warangal High Street</v>
      </c>
      <c r="AD2471" t="str">
        <f>_xlfn.XLOOKUP(tblSales[[#This Row],[Store_ID]],Stores!$A:$A,Stores!$E:$E,"Unknown")</f>
        <v>South Zone 2</v>
      </c>
      <c r="AE2471" t="str">
        <f>_xlfn.XLOOKUP(tblSales[[#This Row],[Customer_ID]],Customers!$A:$A,Customers!$B:$B,"Unknown")</f>
        <v>Pranav Gopalakrishnan</v>
      </c>
      <c r="AF2471" t="str">
        <f>_xlfn.XLOOKUP(tblSales[[#This Row],[Customer_ID]],Customers!$A:$A,Customers!$J:$J,"Unknown")</f>
        <v>Silver</v>
      </c>
      <c r="AG2471" t="str">
        <f>_xlfn.XLOOKUP(tblSales[[#This Row],[Employee_ID]],Employees!$A:$A,Employees!$B:$B,"Unknown")</f>
        <v>Gopal Prasad</v>
      </c>
      <c r="AH2471">
        <f>IF(MONTH(tblSales[[#This Row],[Invoice Date]])&gt;=4,MONTH(tblSales[[#This Row],[Invoice Date]]),MONTH(tblSales[[#This Row],[Invoice Date]])+12)</f>
        <v>14</v>
      </c>
      <c r="AI2471" s="8">
        <f>DATE(YEAR(tblSales[[#This Row],[Invoice Date]]),MONTH(tblSales[[#This Row],[Invoice Date]]),1)</f>
        <v>45689</v>
      </c>
      <c r="AJ2471" t="str">
        <f>_xlfn.XLOOKUP(tblSales[[#This Row],[Product_ID]],Products!$A:$A,Products!$B:$B,"Unknown")</f>
        <v>GRT Jewellers Sling Bag Olive</v>
      </c>
      <c r="AK2471" s="9">
        <f>IFERROR(tblSales[[#This Row],[Profit]]/tblSales[[#This Row],[Sales Amount]],0)</f>
        <v>0.12170025297547116</v>
      </c>
      <c r="AL2471" t="str">
        <f>IF(tblSales[[#This Row],[Discount %]]&lt;=5,"0-5%",
IF(tblSales[[#This Row],[Discount %]]&lt;=10,"5-10%",
IF(tblSales[[#This Row],[Discount %]]&lt;=15,"10-15%",
IF(tblSales[[#This Row],[Discount %]]&lt;=20,"15-20%","20%+"))))</f>
        <v>20%+</v>
      </c>
    </row>
    <row r="2472" spans="1:38">
      <c r="A2472" s="2" t="s">
        <v>4464</v>
      </c>
      <c r="B2472" s="11">
        <v>45731</v>
      </c>
      <c r="C2472" s="2" t="s">
        <v>1482</v>
      </c>
      <c r="D2472" s="2" t="s">
        <v>2706</v>
      </c>
      <c r="E2472" s="2" t="s">
        <v>139</v>
      </c>
      <c r="F2472" s="2" t="s">
        <v>319</v>
      </c>
      <c r="G2472" s="2">
        <v>1</v>
      </c>
      <c r="H2472" s="2">
        <v>441.02</v>
      </c>
      <c r="I2472" s="2">
        <v>5</v>
      </c>
      <c r="J2472" s="2">
        <v>22.05</v>
      </c>
      <c r="K2472" s="2">
        <v>5</v>
      </c>
      <c r="L2472" s="2">
        <v>20.95</v>
      </c>
      <c r="M2472" s="2">
        <v>439.92</v>
      </c>
      <c r="N2472" s="2">
        <v>319.07</v>
      </c>
      <c r="O2472" s="2">
        <f t="shared" si="96"/>
        <v>99.90000000000002</v>
      </c>
      <c r="P2472" s="2" t="s">
        <v>32</v>
      </c>
      <c r="Q2472" s="2" t="str">
        <f t="shared" si="95"/>
        <v>UPI</v>
      </c>
      <c r="R2472" s="2" t="s">
        <v>20</v>
      </c>
      <c r="S2472" s="2" t="s">
        <v>56</v>
      </c>
      <c r="T2472" s="2" t="s">
        <v>3092</v>
      </c>
      <c r="U2472" s="2" t="s">
        <v>60</v>
      </c>
      <c r="V2472" t="str">
        <f>TEXT(tblSales[[#This Row],[Invoice Date]],"mmm")</f>
        <v>Mar</v>
      </c>
      <c r="W2472">
        <f>MONTH(tblSales[[#This Row],[Invoice Date]])</f>
        <v>3</v>
      </c>
      <c r="X2472">
        <f>YEAR(tblSales[[#This Row],[Invoice Date]])</f>
        <v>2025</v>
      </c>
      <c r="Y2472" t="str">
        <f>TEXT(tblSales[[#This Row],[Invoice Date]],"mmm-yyyy")</f>
        <v>Mar-2025</v>
      </c>
      <c r="Z2472" t="str">
        <f>_xlfn.XLOOKUP(tblSales[[#This Row],[Product_ID]],Products!$A:$A,Products!$C:$C,"Women Dresses")</f>
        <v>Belts</v>
      </c>
      <c r="AA2472" t="str">
        <f>_xlfn.XLOOKUP(tblSales[[#This Row],[Product_ID]],Products!$A:$A,Products!$D:$D,"Unknown")</f>
        <v>Leather Belt</v>
      </c>
      <c r="AB2472" t="str">
        <f>_xlfn.XLOOKUP(tblSales[[#This Row],[Product_ID]],Products!$A:$A,Products!$E:$E,"Unknown")</f>
        <v>AND</v>
      </c>
      <c r="AC2472" t="str">
        <f>_xlfn.XLOOKUP(tblSales[[#This Row],[Store_ID]],Stores!$A:$A,Stores!$B:$B,"Unknown")</f>
        <v>TrendMart Kozhikode Standard</v>
      </c>
      <c r="AD2472" t="str">
        <f>_xlfn.XLOOKUP(tblSales[[#This Row],[Store_ID]],Stores!$A:$A,Stores!$E:$E,"Unknown")</f>
        <v>South Zone 1</v>
      </c>
      <c r="AE2472" t="str">
        <f>_xlfn.XLOOKUP(tblSales[[#This Row],[Customer_ID]],Customers!$A:$A,Customers!$B:$B,"Unknown")</f>
        <v>Meena Gowda</v>
      </c>
      <c r="AF2472" t="str">
        <f>_xlfn.XLOOKUP(tblSales[[#This Row],[Customer_ID]],Customers!$A:$A,Customers!$J:$J,"Unknown")</f>
        <v>Gold</v>
      </c>
      <c r="AG2472" t="str">
        <f>_xlfn.XLOOKUP(tblSales[[#This Row],[Employee_ID]],Employees!$A:$A,Employees!$B:$B,"Unknown")</f>
        <v>Sathish Sundaram</v>
      </c>
      <c r="AH2472">
        <f>IF(MONTH(tblSales[[#This Row],[Invoice Date]])&gt;=4,MONTH(tblSales[[#This Row],[Invoice Date]]),MONTH(tblSales[[#This Row],[Invoice Date]])+12)</f>
        <v>15</v>
      </c>
      <c r="AI2472" s="8">
        <f>DATE(YEAR(tblSales[[#This Row],[Invoice Date]]),MONTH(tblSales[[#This Row],[Invoice Date]]),1)</f>
        <v>45717</v>
      </c>
      <c r="AJ2472" t="str">
        <f>_xlfn.XLOOKUP(tblSales[[#This Row],[Product_ID]],Products!$A:$A,Products!$B:$B,"Unknown")</f>
        <v>AND Leather Belt Red</v>
      </c>
      <c r="AK2472" s="9">
        <f>IFERROR(tblSales[[#This Row],[Profit]]/tblSales[[#This Row],[Sales Amount]],0)</f>
        <v>0.22708674304418988</v>
      </c>
      <c r="AL2472" t="str">
        <f>IF(tblSales[[#This Row],[Discount %]]&lt;=5,"0-5%",
IF(tblSales[[#This Row],[Discount %]]&lt;=10,"5-10%",
IF(tblSales[[#This Row],[Discount %]]&lt;=15,"10-15%",
IF(tblSales[[#This Row],[Discount %]]&lt;=20,"15-20%","20%+"))))</f>
        <v>0-5%</v>
      </c>
    </row>
    <row r="2473" spans="1:38">
      <c r="A2473" s="2" t="s">
        <v>4465</v>
      </c>
      <c r="B2473" s="11">
        <v>45456</v>
      </c>
      <c r="C2473" s="2" t="s">
        <v>3399</v>
      </c>
      <c r="D2473" s="2" t="s">
        <v>2218</v>
      </c>
      <c r="E2473" s="2" t="s">
        <v>344</v>
      </c>
      <c r="F2473" s="2" t="s">
        <v>276</v>
      </c>
      <c r="G2473" s="2">
        <v>2</v>
      </c>
      <c r="H2473" s="2">
        <v>1136.93</v>
      </c>
      <c r="I2473" s="2">
        <v>10</v>
      </c>
      <c r="J2473" s="2">
        <v>227.39</v>
      </c>
      <c r="K2473" s="2">
        <v>12</v>
      </c>
      <c r="L2473" s="2">
        <v>245.58</v>
      </c>
      <c r="M2473" s="2">
        <v>2292.0500000000002</v>
      </c>
      <c r="N2473" s="2">
        <v>1507.46</v>
      </c>
      <c r="O2473" s="2">
        <f t="shared" si="96"/>
        <v>539.0100000000001</v>
      </c>
      <c r="P2473" s="2" t="s">
        <v>32</v>
      </c>
      <c r="Q2473" s="2" t="str">
        <f t="shared" si="95"/>
        <v>UPI</v>
      </c>
      <c r="R2473" s="2" t="s">
        <v>21</v>
      </c>
      <c r="S2473" s="2" t="s">
        <v>57</v>
      </c>
      <c r="T2473" s="2" t="s">
        <v>4466</v>
      </c>
      <c r="U2473" s="2" t="s">
        <v>59</v>
      </c>
      <c r="V2473" t="str">
        <f>TEXT(tblSales[[#This Row],[Invoice Date]],"mmm")</f>
        <v>Jun</v>
      </c>
      <c r="W2473">
        <f>MONTH(tblSales[[#This Row],[Invoice Date]])</f>
        <v>6</v>
      </c>
      <c r="X2473">
        <f>YEAR(tblSales[[#This Row],[Invoice Date]])</f>
        <v>2024</v>
      </c>
      <c r="Y2473" t="str">
        <f>TEXT(tblSales[[#This Row],[Invoice Date]],"mmm-yyyy")</f>
        <v>Jun-2024</v>
      </c>
      <c r="Z2473" t="str">
        <f>_xlfn.XLOOKUP(tblSales[[#This Row],[Product_ID]],Products!$A:$A,Products!$C:$C,"Women Dresses")</f>
        <v>Belts</v>
      </c>
      <c r="AA2473" t="str">
        <f>_xlfn.XLOOKUP(tblSales[[#This Row],[Product_ID]],Products!$A:$A,Products!$D:$D,"Unknown")</f>
        <v>Braided Belt</v>
      </c>
      <c r="AB2473" t="str">
        <f>_xlfn.XLOOKUP(tblSales[[#This Row],[Product_ID]],Products!$A:$A,Products!$E:$E,"Unknown")</f>
        <v>Liberty</v>
      </c>
      <c r="AC2473" t="str">
        <f>_xlfn.XLOOKUP(tblSales[[#This Row],[Store_ID]],Stores!$A:$A,Stores!$B:$B,"Unknown")</f>
        <v>TrendMart Kannur Standard</v>
      </c>
      <c r="AD2473" t="str">
        <f>_xlfn.XLOOKUP(tblSales[[#This Row],[Store_ID]],Stores!$A:$A,Stores!$E:$E,"Unknown")</f>
        <v>South Zone 1</v>
      </c>
      <c r="AE2473" t="str">
        <f>_xlfn.XLOOKUP(tblSales[[#This Row],[Customer_ID]],Customers!$A:$A,Customers!$B:$B,"Unknown")</f>
        <v>Malathi Naicker</v>
      </c>
      <c r="AF2473" t="str">
        <f>_xlfn.XLOOKUP(tblSales[[#This Row],[Customer_ID]],Customers!$A:$A,Customers!$J:$J,"Unknown")</f>
        <v>Platinum</v>
      </c>
      <c r="AG2473" t="str">
        <f>_xlfn.XLOOKUP(tblSales[[#This Row],[Employee_ID]],Employees!$A:$A,Employees!$B:$B,"Unknown")</f>
        <v>Vasanthi Kamath</v>
      </c>
      <c r="AH2473">
        <f>IF(MONTH(tblSales[[#This Row],[Invoice Date]])&gt;=4,MONTH(tblSales[[#This Row],[Invoice Date]]),MONTH(tblSales[[#This Row],[Invoice Date]])+12)</f>
        <v>6</v>
      </c>
      <c r="AI2473" s="8">
        <f>DATE(YEAR(tblSales[[#This Row],[Invoice Date]]),MONTH(tblSales[[#This Row],[Invoice Date]]),1)</f>
        <v>45444</v>
      </c>
      <c r="AJ2473" t="str">
        <f>_xlfn.XLOOKUP(tblSales[[#This Row],[Product_ID]],Products!$A:$A,Products!$B:$B,"Unknown")</f>
        <v>Liberty Braided Belt Red</v>
      </c>
      <c r="AK2473" s="9">
        <f>IFERROR(tblSales[[#This Row],[Profit]]/tblSales[[#This Row],[Sales Amount]],0)</f>
        <v>0.2351650269409481</v>
      </c>
      <c r="AL2473" t="str">
        <f>IF(tblSales[[#This Row],[Discount %]]&lt;=5,"0-5%",
IF(tblSales[[#This Row],[Discount %]]&lt;=10,"5-10%",
IF(tblSales[[#This Row],[Discount %]]&lt;=15,"10-15%",
IF(tblSales[[#This Row],[Discount %]]&lt;=20,"15-20%","20%+"))))</f>
        <v>5-10%</v>
      </c>
    </row>
    <row r="2474" spans="1:38">
      <c r="A2474" s="2" t="s">
        <v>4467</v>
      </c>
      <c r="B2474" s="11">
        <v>45613</v>
      </c>
      <c r="C2474" s="2" t="s">
        <v>4292</v>
      </c>
      <c r="D2474" s="2" t="s">
        <v>1466</v>
      </c>
      <c r="E2474" s="2" t="s">
        <v>413</v>
      </c>
      <c r="F2474" s="2" t="s">
        <v>386</v>
      </c>
      <c r="G2474" s="2">
        <v>3</v>
      </c>
      <c r="H2474" s="2">
        <v>2584.81</v>
      </c>
      <c r="I2474" s="2">
        <v>10</v>
      </c>
      <c r="J2474" s="2">
        <v>775.44</v>
      </c>
      <c r="K2474" s="2">
        <v>12</v>
      </c>
      <c r="L2474" s="2">
        <v>837.48</v>
      </c>
      <c r="M2474" s="2">
        <v>7816.47</v>
      </c>
      <c r="N2474" s="2">
        <v>5418.09</v>
      </c>
      <c r="O2474" s="2">
        <f t="shared" si="96"/>
        <v>1560.9</v>
      </c>
      <c r="P2474" s="2" t="s">
        <v>28</v>
      </c>
      <c r="Q2474" s="2" t="str">
        <f t="shared" si="95"/>
        <v>Credit Card</v>
      </c>
      <c r="R2474" s="2" t="s">
        <v>20</v>
      </c>
      <c r="S2474" s="2" t="s">
        <v>56</v>
      </c>
      <c r="T2474" s="2" t="s">
        <v>2565</v>
      </c>
      <c r="U2474" s="2" t="s">
        <v>60</v>
      </c>
      <c r="V2474" t="str">
        <f>TEXT(tblSales[[#This Row],[Invoice Date]],"mmm")</f>
        <v>Nov</v>
      </c>
      <c r="W2474">
        <f>MONTH(tblSales[[#This Row],[Invoice Date]])</f>
        <v>11</v>
      </c>
      <c r="X2474">
        <f>YEAR(tblSales[[#This Row],[Invoice Date]])</f>
        <v>2024</v>
      </c>
      <c r="Y2474" t="str">
        <f>TEXT(tblSales[[#This Row],[Invoice Date]],"mmm-yyyy")</f>
        <v>Nov-2024</v>
      </c>
      <c r="Z2474" t="str">
        <f>_xlfn.XLOOKUP(tblSales[[#This Row],[Product_ID]],Products!$A:$A,Products!$C:$C,"Women Dresses")</f>
        <v>Watches</v>
      </c>
      <c r="AA2474" t="str">
        <f>_xlfn.XLOOKUP(tblSales[[#This Row],[Product_ID]],Products!$A:$A,Products!$D:$D,"Unknown")</f>
        <v>Digital Watch</v>
      </c>
      <c r="AB2474" t="str">
        <f>_xlfn.XLOOKUP(tblSales[[#This Row],[Product_ID]],Products!$A:$A,Products!$E:$E,"Unknown")</f>
        <v>Woodland</v>
      </c>
      <c r="AC2474" t="str">
        <f>_xlfn.XLOOKUP(tblSales[[#This Row],[Store_ID]],Stores!$A:$A,Stores!$B:$B,"Unknown")</f>
        <v>TrendMart Thiruvananthapuram High Street</v>
      </c>
      <c r="AD2474" t="str">
        <f>_xlfn.XLOOKUP(tblSales[[#This Row],[Store_ID]],Stores!$A:$A,Stores!$E:$E,"Unknown")</f>
        <v>South Zone 1</v>
      </c>
      <c r="AE2474" t="str">
        <f>_xlfn.XLOOKUP(tblSales[[#This Row],[Customer_ID]],Customers!$A:$A,Customers!$B:$B,"Unknown")</f>
        <v>Swathi Yadav</v>
      </c>
      <c r="AF2474" t="str">
        <f>_xlfn.XLOOKUP(tblSales[[#This Row],[Customer_ID]],Customers!$A:$A,Customers!$J:$J,"Unknown")</f>
        <v>Regular</v>
      </c>
      <c r="AG2474" t="str">
        <f>_xlfn.XLOOKUP(tblSales[[#This Row],[Employee_ID]],Employees!$A:$A,Employees!$B:$B,"Unknown")</f>
        <v>Malini Gowda</v>
      </c>
      <c r="AH2474">
        <f>IF(MONTH(tblSales[[#This Row],[Invoice Date]])&gt;=4,MONTH(tblSales[[#This Row],[Invoice Date]]),MONTH(tblSales[[#This Row],[Invoice Date]])+12)</f>
        <v>11</v>
      </c>
      <c r="AI2474" s="8">
        <f>DATE(YEAR(tblSales[[#This Row],[Invoice Date]]),MONTH(tblSales[[#This Row],[Invoice Date]]),1)</f>
        <v>45597</v>
      </c>
      <c r="AJ2474" t="str">
        <f>_xlfn.XLOOKUP(tblSales[[#This Row],[Product_ID]],Products!$A:$A,Products!$B:$B,"Unknown")</f>
        <v>Woodland Digital Watch Brown</v>
      </c>
      <c r="AK2474" s="9">
        <f>IFERROR(tblSales[[#This Row],[Profit]]/tblSales[[#This Row],[Sales Amount]],0)</f>
        <v>0.19969372363739643</v>
      </c>
      <c r="AL2474" t="str">
        <f>IF(tblSales[[#This Row],[Discount %]]&lt;=5,"0-5%",
IF(tblSales[[#This Row],[Discount %]]&lt;=10,"5-10%",
IF(tblSales[[#This Row],[Discount %]]&lt;=15,"10-15%",
IF(tblSales[[#This Row],[Discount %]]&lt;=20,"15-20%","20%+"))))</f>
        <v>5-10%</v>
      </c>
    </row>
    <row r="2475" spans="1:38">
      <c r="A2475" s="2" t="s">
        <v>4468</v>
      </c>
      <c r="B2475" s="11">
        <v>45652</v>
      </c>
      <c r="C2475" s="2" t="s">
        <v>2269</v>
      </c>
      <c r="D2475" s="2" t="s">
        <v>170</v>
      </c>
      <c r="E2475" s="2" t="s">
        <v>284</v>
      </c>
      <c r="F2475" s="2" t="s">
        <v>204</v>
      </c>
      <c r="G2475" s="2">
        <v>4</v>
      </c>
      <c r="H2475" s="2">
        <v>1454.81</v>
      </c>
      <c r="I2475" s="2">
        <v>0</v>
      </c>
      <c r="J2475" s="2">
        <v>0</v>
      </c>
      <c r="K2475" s="2">
        <v>12</v>
      </c>
      <c r="L2475" s="2">
        <v>698.31</v>
      </c>
      <c r="M2475" s="2">
        <v>6517.55</v>
      </c>
      <c r="N2475" s="2">
        <v>3785.2</v>
      </c>
      <c r="O2475" s="2">
        <f t="shared" si="96"/>
        <v>2034.0400000000004</v>
      </c>
      <c r="P2475" s="2" t="s">
        <v>29</v>
      </c>
      <c r="Q2475" s="2" t="str">
        <f t="shared" si="95"/>
        <v>Debit Card</v>
      </c>
      <c r="R2475" s="2" t="s">
        <v>20</v>
      </c>
      <c r="S2475" s="2" t="s">
        <v>56</v>
      </c>
      <c r="T2475" s="2" t="s">
        <v>1857</v>
      </c>
      <c r="U2475" s="2" t="s">
        <v>59</v>
      </c>
      <c r="V2475" t="str">
        <f>TEXT(tblSales[[#This Row],[Invoice Date]],"mmm")</f>
        <v>Dec</v>
      </c>
      <c r="W2475">
        <f>MONTH(tblSales[[#This Row],[Invoice Date]])</f>
        <v>12</v>
      </c>
      <c r="X2475">
        <f>YEAR(tblSales[[#This Row],[Invoice Date]])</f>
        <v>2024</v>
      </c>
      <c r="Y2475" t="str">
        <f>TEXT(tblSales[[#This Row],[Invoice Date]],"mmm-yyyy")</f>
        <v>Dec-2024</v>
      </c>
      <c r="Z2475" t="str">
        <f>_xlfn.XLOOKUP(tblSales[[#This Row],[Product_ID]],Products!$A:$A,Products!$C:$C,"Women Dresses")</f>
        <v>Watches</v>
      </c>
      <c r="AA2475" t="str">
        <f>_xlfn.XLOOKUP(tblSales[[#This Row],[Product_ID]],Products!$A:$A,Products!$D:$D,"Unknown")</f>
        <v>Smart Watch</v>
      </c>
      <c r="AB2475" t="str">
        <f>_xlfn.XLOOKUP(tblSales[[#This Row],[Product_ID]],Products!$A:$A,Products!$E:$E,"Unknown")</f>
        <v>Wrangler</v>
      </c>
      <c r="AC2475" t="str">
        <f>_xlfn.XLOOKUP(tblSales[[#This Row],[Store_ID]],Stores!$A:$A,Stores!$B:$B,"Unknown")</f>
        <v>TrendMart Tumakuru Outlet</v>
      </c>
      <c r="AD2475" t="str">
        <f>_xlfn.XLOOKUP(tblSales[[#This Row],[Store_ID]],Stores!$A:$A,Stores!$E:$E,"Unknown")</f>
        <v>South Zone 2</v>
      </c>
      <c r="AE2475" t="str">
        <f>_xlfn.XLOOKUP(tblSales[[#This Row],[Customer_ID]],Customers!$A:$A,Customers!$B:$B,"Unknown")</f>
        <v>Sandeep Reddy</v>
      </c>
      <c r="AF2475" t="str">
        <f>_xlfn.XLOOKUP(tblSales[[#This Row],[Customer_ID]],Customers!$A:$A,Customers!$J:$J,"Unknown")</f>
        <v>Regular</v>
      </c>
      <c r="AG2475" t="str">
        <f>_xlfn.XLOOKUP(tblSales[[#This Row],[Employee_ID]],Employees!$A:$A,Employees!$B:$B,"Unknown")</f>
        <v>Logesh Gopalakrishnan</v>
      </c>
      <c r="AH2475">
        <f>IF(MONTH(tblSales[[#This Row],[Invoice Date]])&gt;=4,MONTH(tblSales[[#This Row],[Invoice Date]]),MONTH(tblSales[[#This Row],[Invoice Date]])+12)</f>
        <v>12</v>
      </c>
      <c r="AI2475" s="8">
        <f>DATE(YEAR(tblSales[[#This Row],[Invoice Date]]),MONTH(tblSales[[#This Row],[Invoice Date]]),1)</f>
        <v>45627</v>
      </c>
      <c r="AJ2475" t="str">
        <f>_xlfn.XLOOKUP(tblSales[[#This Row],[Product_ID]],Products!$A:$A,Products!$B:$B,"Unknown")</f>
        <v>Wrangler Smart Watch Navy Blue</v>
      </c>
      <c r="AK2475" s="9">
        <f>IFERROR(tblSales[[#This Row],[Profit]]/tblSales[[#This Row],[Sales Amount]],0)</f>
        <v>0.31208659695744573</v>
      </c>
      <c r="AL2475" t="str">
        <f>IF(tblSales[[#This Row],[Discount %]]&lt;=5,"0-5%",
IF(tblSales[[#This Row],[Discount %]]&lt;=10,"5-10%",
IF(tblSales[[#This Row],[Discount %]]&lt;=15,"10-15%",
IF(tblSales[[#This Row],[Discount %]]&lt;=20,"15-20%","20%+"))))</f>
        <v>0-5%</v>
      </c>
    </row>
    <row r="2476" spans="1:38">
      <c r="A2476" s="2" t="s">
        <v>4469</v>
      </c>
      <c r="B2476" s="11">
        <v>45640</v>
      </c>
      <c r="C2476" s="2" t="s">
        <v>1283</v>
      </c>
      <c r="D2476" s="2" t="s">
        <v>412</v>
      </c>
      <c r="E2476" s="2" t="s">
        <v>192</v>
      </c>
      <c r="F2476" s="2" t="s">
        <v>204</v>
      </c>
      <c r="G2476" s="2">
        <v>1</v>
      </c>
      <c r="H2476" s="2">
        <v>1007.33</v>
      </c>
      <c r="I2476" s="2">
        <v>0</v>
      </c>
      <c r="J2476" s="2">
        <v>0</v>
      </c>
      <c r="K2476" s="2">
        <v>12</v>
      </c>
      <c r="L2476" s="2">
        <v>120.88</v>
      </c>
      <c r="M2476" s="2">
        <v>1128.21</v>
      </c>
      <c r="N2476" s="2">
        <v>568.05999999999995</v>
      </c>
      <c r="O2476" s="2">
        <f t="shared" si="96"/>
        <v>439.2700000000001</v>
      </c>
      <c r="P2476" s="2" t="s">
        <v>31</v>
      </c>
      <c r="Q2476" s="2" t="str">
        <f t="shared" si="95"/>
        <v>Net Banking</v>
      </c>
      <c r="R2476" s="2" t="s">
        <v>21</v>
      </c>
      <c r="S2476" s="2" t="s">
        <v>56</v>
      </c>
      <c r="T2476" s="2" t="s">
        <v>1594</v>
      </c>
      <c r="U2476" s="2" t="s">
        <v>60</v>
      </c>
      <c r="V2476" t="str">
        <f>TEXT(tblSales[[#This Row],[Invoice Date]],"mmm")</f>
        <v>Dec</v>
      </c>
      <c r="W2476">
        <f>MONTH(tblSales[[#This Row],[Invoice Date]])</f>
        <v>12</v>
      </c>
      <c r="X2476">
        <f>YEAR(tblSales[[#This Row],[Invoice Date]])</f>
        <v>2024</v>
      </c>
      <c r="Y2476" t="str">
        <f>TEXT(tblSales[[#This Row],[Invoice Date]],"mmm-yyyy")</f>
        <v>Dec-2024</v>
      </c>
      <c r="Z2476" t="str">
        <f>_xlfn.XLOOKUP(tblSales[[#This Row],[Product_ID]],Products!$A:$A,Products!$C:$C,"Women Dresses")</f>
        <v>Women Kurtis</v>
      </c>
      <c r="AA2476" t="str">
        <f>_xlfn.XLOOKUP(tblSales[[#This Row],[Product_ID]],Products!$A:$A,Products!$D:$D,"Unknown")</f>
        <v>Anarkali Kurti</v>
      </c>
      <c r="AB2476" t="str">
        <f>_xlfn.XLOOKUP(tblSales[[#This Row],[Product_ID]],Products!$A:$A,Products!$E:$E,"Unknown")</f>
        <v>Libas</v>
      </c>
      <c r="AC2476" t="str">
        <f>_xlfn.XLOOKUP(tblSales[[#This Row],[Store_ID]],Stores!$A:$A,Stores!$B:$B,"Unknown")</f>
        <v>TrendMart Nellore Standard</v>
      </c>
      <c r="AD2476" t="str">
        <f>_xlfn.XLOOKUP(tblSales[[#This Row],[Store_ID]],Stores!$A:$A,Stores!$E:$E,"Unknown")</f>
        <v>South Zone 3</v>
      </c>
      <c r="AE2476" t="str">
        <f>_xlfn.XLOOKUP(tblSales[[#This Row],[Customer_ID]],Customers!$A:$A,Customers!$B:$B,"Unknown")</f>
        <v>Akhila Naicker</v>
      </c>
      <c r="AF2476" t="str">
        <f>_xlfn.XLOOKUP(tblSales[[#This Row],[Customer_ID]],Customers!$A:$A,Customers!$J:$J,"Unknown")</f>
        <v>Regular</v>
      </c>
      <c r="AG2476" t="str">
        <f>_xlfn.XLOOKUP(tblSales[[#This Row],[Employee_ID]],Employees!$A:$A,Employees!$B:$B,"Unknown")</f>
        <v>Logesh Gopalakrishnan</v>
      </c>
      <c r="AH2476">
        <f>IF(MONTH(tblSales[[#This Row],[Invoice Date]])&gt;=4,MONTH(tblSales[[#This Row],[Invoice Date]]),MONTH(tblSales[[#This Row],[Invoice Date]])+12)</f>
        <v>12</v>
      </c>
      <c r="AI2476" s="8">
        <f>DATE(YEAR(tblSales[[#This Row],[Invoice Date]]),MONTH(tblSales[[#This Row],[Invoice Date]]),1)</f>
        <v>45627</v>
      </c>
      <c r="AJ2476" t="str">
        <f>_xlfn.XLOOKUP(tblSales[[#This Row],[Product_ID]],Products!$A:$A,Products!$B:$B,"Unknown")</f>
        <v>Westside Cap Beige</v>
      </c>
      <c r="AK2476" s="9">
        <f>IFERROR(tblSales[[#This Row],[Profit]]/tblSales[[#This Row],[Sales Amount]],0)</f>
        <v>0.38935127325586555</v>
      </c>
      <c r="AL2476" t="str">
        <f>IF(tblSales[[#This Row],[Discount %]]&lt;=5,"0-5%",
IF(tblSales[[#This Row],[Discount %]]&lt;=10,"5-10%",
IF(tblSales[[#This Row],[Discount %]]&lt;=15,"10-15%",
IF(tblSales[[#This Row],[Discount %]]&lt;=20,"15-20%","20%+"))))</f>
        <v>0-5%</v>
      </c>
    </row>
    <row r="2477" spans="1:38">
      <c r="A2477" s="2" t="s">
        <v>4470</v>
      </c>
      <c r="B2477" s="11">
        <v>45740</v>
      </c>
      <c r="C2477" s="2" t="s">
        <v>795</v>
      </c>
      <c r="D2477" s="2" t="s">
        <v>191</v>
      </c>
      <c r="E2477" s="2" t="s">
        <v>333</v>
      </c>
      <c r="F2477" s="2" t="s">
        <v>540</v>
      </c>
      <c r="G2477" s="2">
        <v>1</v>
      </c>
      <c r="H2477" s="2">
        <v>820.61</v>
      </c>
      <c r="I2477" s="2">
        <v>0</v>
      </c>
      <c r="J2477" s="2">
        <v>0</v>
      </c>
      <c r="K2477" s="2">
        <v>5</v>
      </c>
      <c r="L2477" s="2">
        <v>41.03</v>
      </c>
      <c r="M2477" s="2">
        <v>861.64</v>
      </c>
      <c r="N2477" s="2">
        <v>534.80999999999995</v>
      </c>
      <c r="O2477" s="2">
        <f t="shared" si="96"/>
        <v>285.80000000000007</v>
      </c>
      <c r="P2477" s="2" t="s">
        <v>32</v>
      </c>
      <c r="Q2477" s="2" t="str">
        <f t="shared" si="95"/>
        <v>UPI</v>
      </c>
      <c r="R2477" s="2" t="s">
        <v>20</v>
      </c>
      <c r="S2477" s="2" t="s">
        <v>56</v>
      </c>
      <c r="T2477" s="2" t="s">
        <v>2641</v>
      </c>
      <c r="U2477" s="2" t="s">
        <v>59</v>
      </c>
      <c r="V2477" t="str">
        <f>TEXT(tblSales[[#This Row],[Invoice Date]],"mmm")</f>
        <v>Mar</v>
      </c>
      <c r="W2477">
        <f>MONTH(tblSales[[#This Row],[Invoice Date]])</f>
        <v>3</v>
      </c>
      <c r="X2477">
        <f>YEAR(tblSales[[#This Row],[Invoice Date]])</f>
        <v>2025</v>
      </c>
      <c r="Y2477" t="str">
        <f>TEXT(tblSales[[#This Row],[Invoice Date]],"mmm-yyyy")</f>
        <v>Mar-2025</v>
      </c>
      <c r="Z2477" t="str">
        <f>_xlfn.XLOOKUP(tblSales[[#This Row],[Product_ID]],Products!$A:$A,Products!$C:$C,"Women Dresses")</f>
        <v>Women Tops</v>
      </c>
      <c r="AA2477" t="str">
        <f>_xlfn.XLOOKUP(tblSales[[#This Row],[Product_ID]],Products!$A:$A,Products!$D:$D,"Unknown")</f>
        <v>Casual Top</v>
      </c>
      <c r="AB2477" t="str">
        <f>_xlfn.XLOOKUP(tblSales[[#This Row],[Product_ID]],Products!$A:$A,Products!$E:$E,"Unknown")</f>
        <v>US Polo Assn</v>
      </c>
      <c r="AC2477" t="str">
        <f>_xlfn.XLOOKUP(tblSales[[#This Row],[Store_ID]],Stores!$A:$A,Stores!$B:$B,"Unknown")</f>
        <v>TrendMart Warangal High Street</v>
      </c>
      <c r="AD2477" t="str">
        <f>_xlfn.XLOOKUP(tblSales[[#This Row],[Store_ID]],Stores!$A:$A,Stores!$E:$E,"Unknown")</f>
        <v>South Zone 2</v>
      </c>
      <c r="AE2477" t="str">
        <f>_xlfn.XLOOKUP(tblSales[[#This Row],[Customer_ID]],Customers!$A:$A,Customers!$B:$B,"Unknown")</f>
        <v>Kalpana Achari</v>
      </c>
      <c r="AF2477" t="str">
        <f>_xlfn.XLOOKUP(tblSales[[#This Row],[Customer_ID]],Customers!$A:$A,Customers!$J:$J,"Unknown")</f>
        <v>Silver</v>
      </c>
      <c r="AG2477" t="str">
        <f>_xlfn.XLOOKUP(tblSales[[#This Row],[Employee_ID]],Employees!$A:$A,Employees!$B:$B,"Unknown")</f>
        <v>Swathi Achari</v>
      </c>
      <c r="AH2477">
        <f>IF(MONTH(tblSales[[#This Row],[Invoice Date]])&gt;=4,MONTH(tblSales[[#This Row],[Invoice Date]]),MONTH(tblSales[[#This Row],[Invoice Date]])+12)</f>
        <v>15</v>
      </c>
      <c r="AI2477" s="8">
        <f>DATE(YEAR(tblSales[[#This Row],[Invoice Date]]),MONTH(tblSales[[#This Row],[Invoice Date]]),1)</f>
        <v>45717</v>
      </c>
      <c r="AJ2477" t="str">
        <f>_xlfn.XLOOKUP(tblSales[[#This Row],[Product_ID]],Products!$A:$A,Products!$B:$B,"Unknown")</f>
        <v>US Polo Assn Casual Top Sky Blue</v>
      </c>
      <c r="AK2477" s="9">
        <f>IFERROR(tblSales[[#This Row],[Profit]]/tblSales[[#This Row],[Sales Amount]],0)</f>
        <v>0.33169305046190994</v>
      </c>
      <c r="AL2477" t="str">
        <f>IF(tblSales[[#This Row],[Discount %]]&lt;=5,"0-5%",
IF(tblSales[[#This Row],[Discount %]]&lt;=10,"5-10%",
IF(tblSales[[#This Row],[Discount %]]&lt;=15,"10-15%",
IF(tblSales[[#This Row],[Discount %]]&lt;=20,"15-20%","20%+"))))</f>
        <v>0-5%</v>
      </c>
    </row>
    <row r="2478" spans="1:38">
      <c r="A2478" s="2" t="s">
        <v>4471</v>
      </c>
      <c r="B2478" s="11">
        <v>45507</v>
      </c>
      <c r="C2478" s="2" t="s">
        <v>713</v>
      </c>
      <c r="D2478" s="2" t="s">
        <v>120</v>
      </c>
      <c r="E2478" s="2" t="s">
        <v>746</v>
      </c>
      <c r="F2478" s="2" t="s">
        <v>350</v>
      </c>
      <c r="G2478" s="2">
        <v>1</v>
      </c>
      <c r="H2478" s="2">
        <v>3681.94</v>
      </c>
      <c r="I2478" s="2">
        <v>0</v>
      </c>
      <c r="J2478" s="2">
        <v>0</v>
      </c>
      <c r="K2478" s="2">
        <v>12</v>
      </c>
      <c r="L2478" s="2">
        <v>441.83</v>
      </c>
      <c r="M2478" s="2">
        <v>4123.7700000000004</v>
      </c>
      <c r="N2478" s="2">
        <v>2424.62</v>
      </c>
      <c r="O2478" s="2">
        <f t="shared" si="96"/>
        <v>1257.3200000000006</v>
      </c>
      <c r="P2478" s="2" t="s">
        <v>29</v>
      </c>
      <c r="Q2478" s="2" t="str">
        <f t="shared" si="95"/>
        <v>Debit Card</v>
      </c>
      <c r="R2478" s="2" t="s">
        <v>20</v>
      </c>
      <c r="S2478" s="2" t="s">
        <v>56</v>
      </c>
      <c r="T2478" s="2" t="s">
        <v>410</v>
      </c>
      <c r="U2478" s="2" t="s">
        <v>60</v>
      </c>
      <c r="V2478" t="str">
        <f>TEXT(tblSales[[#This Row],[Invoice Date]],"mmm")</f>
        <v>Aug</v>
      </c>
      <c r="W2478">
        <f>MONTH(tblSales[[#This Row],[Invoice Date]])</f>
        <v>8</v>
      </c>
      <c r="X2478">
        <f>YEAR(tblSales[[#This Row],[Invoice Date]])</f>
        <v>2024</v>
      </c>
      <c r="Y2478" t="str">
        <f>TEXT(tblSales[[#This Row],[Invoice Date]],"mmm-yyyy")</f>
        <v>Aug-2024</v>
      </c>
      <c r="Z2478" t="str">
        <f>_xlfn.XLOOKUP(tblSales[[#This Row],[Product_ID]],Products!$A:$A,Products!$C:$C,"Women Dresses")</f>
        <v>Footwear</v>
      </c>
      <c r="AA2478" t="str">
        <f>_xlfn.XLOOKUP(tblSales[[#This Row],[Product_ID]],Products!$A:$A,Products!$D:$D,"Unknown")</f>
        <v>Formal Shoes</v>
      </c>
      <c r="AB2478" t="str">
        <f>_xlfn.XLOOKUP(tblSales[[#This Row],[Product_ID]],Products!$A:$A,Products!$E:$E,"Unknown")</f>
        <v>US Polo Assn</v>
      </c>
      <c r="AC2478" t="str">
        <f>_xlfn.XLOOKUP(tblSales[[#This Row],[Store_ID]],Stores!$A:$A,Stores!$B:$B,"Unknown")</f>
        <v>TrendMart Guntur Standard</v>
      </c>
      <c r="AD2478" t="str">
        <f>_xlfn.XLOOKUP(tblSales[[#This Row],[Store_ID]],Stores!$A:$A,Stores!$E:$E,"Unknown")</f>
        <v>South Zone 3</v>
      </c>
      <c r="AE2478" t="str">
        <f>_xlfn.XLOOKUP(tblSales[[#This Row],[Customer_ID]],Customers!$A:$A,Customers!$B:$B,"Unknown")</f>
        <v>Yogesh Venkatesan</v>
      </c>
      <c r="AF2478" t="str">
        <f>_xlfn.XLOOKUP(tblSales[[#This Row],[Customer_ID]],Customers!$A:$A,Customers!$J:$J,"Unknown")</f>
        <v>Regular</v>
      </c>
      <c r="AG2478" t="str">
        <f>_xlfn.XLOOKUP(tblSales[[#This Row],[Employee_ID]],Employees!$A:$A,Employees!$B:$B,"Unknown")</f>
        <v>Chitra Chettiar</v>
      </c>
      <c r="AH2478">
        <f>IF(MONTH(tblSales[[#This Row],[Invoice Date]])&gt;=4,MONTH(tblSales[[#This Row],[Invoice Date]]),MONTH(tblSales[[#This Row],[Invoice Date]])+12)</f>
        <v>8</v>
      </c>
      <c r="AI2478" s="8">
        <f>DATE(YEAR(tblSales[[#This Row],[Invoice Date]]),MONTH(tblSales[[#This Row],[Invoice Date]]),1)</f>
        <v>45505</v>
      </c>
      <c r="AJ2478" t="str">
        <f>_xlfn.XLOOKUP(tblSales[[#This Row],[Product_ID]],Products!$A:$A,Products!$B:$B,"Unknown")</f>
        <v>US Polo Assn Formal Shoes Red</v>
      </c>
      <c r="AK2478" s="9">
        <f>IFERROR(tblSales[[#This Row],[Profit]]/tblSales[[#This Row],[Sales Amount]],0)</f>
        <v>0.30489576285777348</v>
      </c>
      <c r="AL2478" t="str">
        <f>IF(tblSales[[#This Row],[Discount %]]&lt;=5,"0-5%",
IF(tblSales[[#This Row],[Discount %]]&lt;=10,"5-10%",
IF(tblSales[[#This Row],[Discount %]]&lt;=15,"10-15%",
IF(tblSales[[#This Row],[Discount %]]&lt;=20,"15-20%","20%+"))))</f>
        <v>0-5%</v>
      </c>
    </row>
    <row r="2479" spans="1:38">
      <c r="A2479" s="2" t="s">
        <v>4472</v>
      </c>
      <c r="B2479" s="11">
        <v>45646</v>
      </c>
      <c r="C2479" s="2" t="s">
        <v>1222</v>
      </c>
      <c r="D2479" s="2" t="s">
        <v>1280</v>
      </c>
      <c r="E2479" s="2" t="s">
        <v>394</v>
      </c>
      <c r="F2479" s="2" t="s">
        <v>161</v>
      </c>
      <c r="G2479" s="2">
        <v>2</v>
      </c>
      <c r="H2479" s="2">
        <v>1646.98</v>
      </c>
      <c r="I2479" s="2">
        <v>5</v>
      </c>
      <c r="J2479" s="2">
        <v>164.7</v>
      </c>
      <c r="K2479" s="2">
        <v>12</v>
      </c>
      <c r="L2479" s="2">
        <v>375.51</v>
      </c>
      <c r="M2479" s="2">
        <v>3504.77</v>
      </c>
      <c r="N2479" s="2">
        <v>2184.86</v>
      </c>
      <c r="O2479" s="2">
        <f t="shared" si="96"/>
        <v>944.39999999999986</v>
      </c>
      <c r="P2479" s="2" t="s">
        <v>27</v>
      </c>
      <c r="Q2479" s="2" t="str">
        <f t="shared" si="95"/>
        <v>Cash</v>
      </c>
      <c r="R2479" s="2" t="s">
        <v>21</v>
      </c>
      <c r="S2479" s="2" t="s">
        <v>56</v>
      </c>
      <c r="T2479" s="2" t="s">
        <v>373</v>
      </c>
      <c r="U2479" s="2" t="s">
        <v>59</v>
      </c>
      <c r="V2479" t="str">
        <f>TEXT(tblSales[[#This Row],[Invoice Date]],"mmm")</f>
        <v>Dec</v>
      </c>
      <c r="W2479">
        <f>MONTH(tblSales[[#This Row],[Invoice Date]])</f>
        <v>12</v>
      </c>
      <c r="X2479">
        <f>YEAR(tblSales[[#This Row],[Invoice Date]])</f>
        <v>2024</v>
      </c>
      <c r="Y2479" t="str">
        <f>TEXT(tblSales[[#This Row],[Invoice Date]],"mmm-yyyy")</f>
        <v>Dec-2024</v>
      </c>
      <c r="Z2479" t="str">
        <f>_xlfn.XLOOKUP(tblSales[[#This Row],[Product_ID]],Products!$A:$A,Products!$C:$C,"Women Dresses")</f>
        <v>Winter Wear</v>
      </c>
      <c r="AA2479" t="str">
        <f>_xlfn.XLOOKUP(tblSales[[#This Row],[Product_ID]],Products!$A:$A,Products!$D:$D,"Unknown")</f>
        <v>Jacket</v>
      </c>
      <c r="AB2479" t="str">
        <f>_xlfn.XLOOKUP(tblSales[[#This Row],[Product_ID]],Products!$A:$A,Products!$E:$E,"Unknown")</f>
        <v>Fastrack</v>
      </c>
      <c r="AC2479" t="str">
        <f>_xlfn.XLOOKUP(tblSales[[#This Row],[Store_ID]],Stores!$A:$A,Stores!$B:$B,"Unknown")</f>
        <v>TrendMart Thoothukudi High Street</v>
      </c>
      <c r="AD2479" t="str">
        <f>_xlfn.XLOOKUP(tblSales[[#This Row],[Store_ID]],Stores!$A:$A,Stores!$E:$E,"Unknown")</f>
        <v>South Zone 1</v>
      </c>
      <c r="AE2479" t="str">
        <f>_xlfn.XLOOKUP(tblSales[[#This Row],[Customer_ID]],Customers!$A:$A,Customers!$B:$B,"Unknown")</f>
        <v>Hariharan Iyer</v>
      </c>
      <c r="AF2479" t="str">
        <f>_xlfn.XLOOKUP(tblSales[[#This Row],[Customer_ID]],Customers!$A:$A,Customers!$J:$J,"Unknown")</f>
        <v>Silver</v>
      </c>
      <c r="AG2479" t="str">
        <f>_xlfn.XLOOKUP(tblSales[[#This Row],[Employee_ID]],Employees!$A:$A,Employees!$B:$B,"Unknown")</f>
        <v>Chandra Reddy</v>
      </c>
      <c r="AH2479">
        <f>IF(MONTH(tblSales[[#This Row],[Invoice Date]])&gt;=4,MONTH(tblSales[[#This Row],[Invoice Date]]),MONTH(tblSales[[#This Row],[Invoice Date]])+12)</f>
        <v>12</v>
      </c>
      <c r="AI2479" s="8">
        <f>DATE(YEAR(tblSales[[#This Row],[Invoice Date]]),MONTH(tblSales[[#This Row],[Invoice Date]]),1)</f>
        <v>45627</v>
      </c>
      <c r="AJ2479" t="str">
        <f>_xlfn.XLOOKUP(tblSales[[#This Row],[Product_ID]],Products!$A:$A,Products!$B:$B,"Unknown")</f>
        <v>Fastrack Jacket Maroon</v>
      </c>
      <c r="AK2479" s="9">
        <f>IFERROR(tblSales[[#This Row],[Profit]]/tblSales[[#This Row],[Sales Amount]],0)</f>
        <v>0.2694613341246358</v>
      </c>
      <c r="AL2479" t="str">
        <f>IF(tblSales[[#This Row],[Discount %]]&lt;=5,"0-5%",
IF(tblSales[[#This Row],[Discount %]]&lt;=10,"5-10%",
IF(tblSales[[#This Row],[Discount %]]&lt;=15,"10-15%",
IF(tblSales[[#This Row],[Discount %]]&lt;=20,"15-20%","20%+"))))</f>
        <v>0-5%</v>
      </c>
    </row>
    <row r="2480" spans="1:38">
      <c r="A2480" s="2" t="s">
        <v>4473</v>
      </c>
      <c r="B2480" s="11">
        <v>45693</v>
      </c>
      <c r="C2480" s="2" t="s">
        <v>4054</v>
      </c>
      <c r="D2480" s="2" t="s">
        <v>2007</v>
      </c>
      <c r="E2480" s="2" t="s">
        <v>329</v>
      </c>
      <c r="F2480" s="2" t="s">
        <v>140</v>
      </c>
      <c r="G2480" s="2">
        <v>3</v>
      </c>
      <c r="H2480" s="2">
        <v>2717.14</v>
      </c>
      <c r="I2480" s="2">
        <v>30</v>
      </c>
      <c r="J2480" s="2">
        <v>2445.4299999999998</v>
      </c>
      <c r="K2480" s="2">
        <v>12</v>
      </c>
      <c r="L2480" s="2">
        <v>684.72</v>
      </c>
      <c r="M2480" s="2">
        <v>6390.71</v>
      </c>
      <c r="N2480" s="2">
        <v>5875.17</v>
      </c>
      <c r="O2480" s="2">
        <f t="shared" si="96"/>
        <v>-169.18000000000006</v>
      </c>
      <c r="P2480" s="2" t="s">
        <v>28</v>
      </c>
      <c r="Q2480" s="2" t="str">
        <f t="shared" si="95"/>
        <v>Credit Card</v>
      </c>
      <c r="R2480" s="2" t="s">
        <v>20</v>
      </c>
      <c r="S2480" s="2" t="s">
        <v>56</v>
      </c>
      <c r="T2480" s="2" t="s">
        <v>2992</v>
      </c>
      <c r="U2480" s="2" t="s">
        <v>59</v>
      </c>
      <c r="V2480" t="str">
        <f>TEXT(tblSales[[#This Row],[Invoice Date]],"mmm")</f>
        <v>Feb</v>
      </c>
      <c r="W2480">
        <f>MONTH(tblSales[[#This Row],[Invoice Date]])</f>
        <v>2</v>
      </c>
      <c r="X2480">
        <f>YEAR(tblSales[[#This Row],[Invoice Date]])</f>
        <v>2025</v>
      </c>
      <c r="Y2480" t="str">
        <f>TEXT(tblSales[[#This Row],[Invoice Date]],"mmm-yyyy")</f>
        <v>Feb-2025</v>
      </c>
      <c r="Z2480" t="str">
        <f>_xlfn.XLOOKUP(tblSales[[#This Row],[Product_ID]],Products!$A:$A,Products!$C:$C,"Women Dresses")</f>
        <v>Men Ethnic</v>
      </c>
      <c r="AA2480" t="str">
        <f>_xlfn.XLOOKUP(tblSales[[#This Row],[Product_ID]],Products!$A:$A,Products!$D:$D,"Unknown")</f>
        <v>Sherwani</v>
      </c>
      <c r="AB2480" t="str">
        <f>_xlfn.XLOOKUP(tblSales[[#This Row],[Product_ID]],Products!$A:$A,Products!$E:$E,"Unknown")</f>
        <v>Nike</v>
      </c>
      <c r="AC2480" t="str">
        <f>_xlfn.XLOOKUP(tblSales[[#This Row],[Store_ID]],Stores!$A:$A,Stores!$B:$B,"Unknown")</f>
        <v>TrendMart Kannur Outlet</v>
      </c>
      <c r="AD2480" t="str">
        <f>_xlfn.XLOOKUP(tblSales[[#This Row],[Store_ID]],Stores!$A:$A,Stores!$E:$E,"Unknown")</f>
        <v>South Zone 1</v>
      </c>
      <c r="AE2480" t="str">
        <f>_xlfn.XLOOKUP(tblSales[[#This Row],[Customer_ID]],Customers!$A:$A,Customers!$B:$B,"Unknown")</f>
        <v>Siddharth Hegde</v>
      </c>
      <c r="AF2480" t="str">
        <f>_xlfn.XLOOKUP(tblSales[[#This Row],[Customer_ID]],Customers!$A:$A,Customers!$J:$J,"Unknown")</f>
        <v>Silver</v>
      </c>
      <c r="AG2480" t="str">
        <f>_xlfn.XLOOKUP(tblSales[[#This Row],[Employee_ID]],Employees!$A:$A,Employees!$B:$B,"Unknown")</f>
        <v>Charulatha Kumar</v>
      </c>
      <c r="AH2480">
        <f>IF(MONTH(tblSales[[#This Row],[Invoice Date]])&gt;=4,MONTH(tblSales[[#This Row],[Invoice Date]]),MONTH(tblSales[[#This Row],[Invoice Date]])+12)</f>
        <v>14</v>
      </c>
      <c r="AI2480" s="8">
        <f>DATE(YEAR(tblSales[[#This Row],[Invoice Date]]),MONTH(tblSales[[#This Row],[Invoice Date]]),1)</f>
        <v>45689</v>
      </c>
      <c r="AJ2480" t="str">
        <f>_xlfn.XLOOKUP(tblSales[[#This Row],[Product_ID]],Products!$A:$A,Products!$B:$B,"Unknown")</f>
        <v>Nike Sherwani Purple</v>
      </c>
      <c r="AK2480" s="9">
        <f>IFERROR(tblSales[[#This Row],[Profit]]/tblSales[[#This Row],[Sales Amount]],0)</f>
        <v>-2.6472801926546514E-2</v>
      </c>
      <c r="AL2480" t="str">
        <f>IF(tblSales[[#This Row],[Discount %]]&lt;=5,"0-5%",
IF(tblSales[[#This Row],[Discount %]]&lt;=10,"5-10%",
IF(tblSales[[#This Row],[Discount %]]&lt;=15,"10-15%",
IF(tblSales[[#This Row],[Discount %]]&lt;=20,"15-20%","20%+"))))</f>
        <v>20%+</v>
      </c>
    </row>
    <row r="2481" spans="1:38">
      <c r="A2481" s="2" t="s">
        <v>4474</v>
      </c>
      <c r="B2481" s="11">
        <v>45442</v>
      </c>
      <c r="C2481" s="2" t="s">
        <v>1012</v>
      </c>
      <c r="D2481" s="2" t="s">
        <v>624</v>
      </c>
      <c r="E2481" s="2" t="s">
        <v>404</v>
      </c>
      <c r="F2481" s="2" t="s">
        <v>116</v>
      </c>
      <c r="G2481" s="2">
        <v>4</v>
      </c>
      <c r="H2481" s="2">
        <v>647.4</v>
      </c>
      <c r="I2481" s="2">
        <v>25</v>
      </c>
      <c r="J2481" s="2">
        <v>647.4</v>
      </c>
      <c r="K2481" s="2">
        <v>5</v>
      </c>
      <c r="L2481" s="2">
        <v>97.11</v>
      </c>
      <c r="M2481" s="2">
        <v>2039.31</v>
      </c>
      <c r="N2481" s="2">
        <v>1614.84</v>
      </c>
      <c r="O2481" s="2">
        <f t="shared" si="96"/>
        <v>327.36</v>
      </c>
      <c r="P2481" s="2" t="s">
        <v>28</v>
      </c>
      <c r="Q2481" s="2" t="str">
        <f t="shared" si="95"/>
        <v>Credit Card</v>
      </c>
      <c r="R2481" s="2" t="s">
        <v>21</v>
      </c>
      <c r="S2481" s="2" t="s">
        <v>56</v>
      </c>
      <c r="T2481" s="2" t="s">
        <v>494</v>
      </c>
      <c r="U2481" s="2" t="s">
        <v>59</v>
      </c>
      <c r="V2481" t="str">
        <f>TEXT(tblSales[[#This Row],[Invoice Date]],"mmm")</f>
        <v>May</v>
      </c>
      <c r="W2481">
        <f>MONTH(tblSales[[#This Row],[Invoice Date]])</f>
        <v>5</v>
      </c>
      <c r="X2481">
        <f>YEAR(tblSales[[#This Row],[Invoice Date]])</f>
        <v>2024</v>
      </c>
      <c r="Y2481" t="str">
        <f>TEXT(tblSales[[#This Row],[Invoice Date]],"mmm-yyyy")</f>
        <v>May-2024</v>
      </c>
      <c r="Z2481" t="str">
        <f>_xlfn.XLOOKUP(tblSales[[#This Row],[Product_ID]],Products!$A:$A,Products!$C:$C,"Women Dresses")</f>
        <v>Accessories</v>
      </c>
      <c r="AA2481" t="str">
        <f>_xlfn.XLOOKUP(tblSales[[#This Row],[Product_ID]],Products!$A:$A,Products!$D:$D,"Unknown")</f>
        <v>Cap</v>
      </c>
      <c r="AB2481" t="str">
        <f>_xlfn.XLOOKUP(tblSales[[#This Row],[Product_ID]],Products!$A:$A,Products!$E:$E,"Unknown")</f>
        <v>Westside</v>
      </c>
      <c r="AC2481" t="str">
        <f>_xlfn.XLOOKUP(tblSales[[#This Row],[Store_ID]],Stores!$A:$A,Stores!$B:$B,"Unknown")</f>
        <v>TrendMart Visakhapatnam High Street</v>
      </c>
      <c r="AD2481" t="str">
        <f>_xlfn.XLOOKUP(tblSales[[#This Row],[Store_ID]],Stores!$A:$A,Stores!$E:$E,"Unknown")</f>
        <v>South Zone 3</v>
      </c>
      <c r="AE2481" t="str">
        <f>_xlfn.XLOOKUP(tblSales[[#This Row],[Customer_ID]],Customers!$A:$A,Customers!$B:$B,"Unknown")</f>
        <v>Anusuya Yadav</v>
      </c>
      <c r="AF2481" t="str">
        <f>_xlfn.XLOOKUP(tblSales[[#This Row],[Customer_ID]],Customers!$A:$A,Customers!$J:$J,"Unknown")</f>
        <v>Gold</v>
      </c>
      <c r="AG2481" t="str">
        <f>_xlfn.XLOOKUP(tblSales[[#This Row],[Employee_ID]],Employees!$A:$A,Employees!$B:$B,"Unknown")</f>
        <v>Padma Gounder</v>
      </c>
      <c r="AH2481">
        <f>IF(MONTH(tblSales[[#This Row],[Invoice Date]])&gt;=4,MONTH(tblSales[[#This Row],[Invoice Date]]),MONTH(tblSales[[#This Row],[Invoice Date]])+12)</f>
        <v>5</v>
      </c>
      <c r="AI2481" s="8">
        <f>DATE(YEAR(tblSales[[#This Row],[Invoice Date]]),MONTH(tblSales[[#This Row],[Invoice Date]]),1)</f>
        <v>45413</v>
      </c>
      <c r="AJ2481" t="str">
        <f>_xlfn.XLOOKUP(tblSales[[#This Row],[Product_ID]],Products!$A:$A,Products!$B:$B,"Unknown")</f>
        <v>Westside Cap Beige</v>
      </c>
      <c r="AK2481" s="9">
        <f>IFERROR(tblSales[[#This Row],[Profit]]/tblSales[[#This Row],[Sales Amount]],0)</f>
        <v>0.16052488341644969</v>
      </c>
      <c r="AL2481" t="str">
        <f>IF(tblSales[[#This Row],[Discount %]]&lt;=5,"0-5%",
IF(tblSales[[#This Row],[Discount %]]&lt;=10,"5-10%",
IF(tblSales[[#This Row],[Discount %]]&lt;=15,"10-15%",
IF(tblSales[[#This Row],[Discount %]]&lt;=20,"15-20%","20%+"))))</f>
        <v>20%+</v>
      </c>
    </row>
    <row r="2482" spans="1:38">
      <c r="A2482" s="2" t="s">
        <v>4475</v>
      </c>
      <c r="B2482" s="11">
        <v>45397</v>
      </c>
      <c r="C2482" s="2" t="s">
        <v>4269</v>
      </c>
      <c r="D2482" s="2" t="s">
        <v>1254</v>
      </c>
      <c r="E2482" s="2" t="s">
        <v>578</v>
      </c>
      <c r="F2482" s="2" t="s">
        <v>210</v>
      </c>
      <c r="G2482" s="2">
        <v>1</v>
      </c>
      <c r="H2482" s="2">
        <v>1147.7</v>
      </c>
      <c r="I2482" s="2">
        <v>5</v>
      </c>
      <c r="J2482" s="2">
        <v>57.38</v>
      </c>
      <c r="K2482" s="2">
        <v>12</v>
      </c>
      <c r="L2482" s="2">
        <v>130.84</v>
      </c>
      <c r="M2482" s="2">
        <v>1221.1600000000001</v>
      </c>
      <c r="N2482" s="2">
        <v>770.73</v>
      </c>
      <c r="O2482" s="2">
        <f t="shared" si="96"/>
        <v>319.59000000000003</v>
      </c>
      <c r="P2482" s="2" t="s">
        <v>32</v>
      </c>
      <c r="Q2482" s="2" t="str">
        <f t="shared" si="95"/>
        <v>UPI</v>
      </c>
      <c r="R2482" s="2" t="s">
        <v>20</v>
      </c>
      <c r="S2482" s="2" t="s">
        <v>56</v>
      </c>
      <c r="T2482" s="2" t="s">
        <v>1730</v>
      </c>
      <c r="U2482" s="2" t="s">
        <v>59</v>
      </c>
      <c r="V2482" t="str">
        <f>TEXT(tblSales[[#This Row],[Invoice Date]],"mmm")</f>
        <v>Apr</v>
      </c>
      <c r="W2482">
        <f>MONTH(tblSales[[#This Row],[Invoice Date]])</f>
        <v>4</v>
      </c>
      <c r="X2482">
        <f>YEAR(tblSales[[#This Row],[Invoice Date]])</f>
        <v>2024</v>
      </c>
      <c r="Y2482" t="str">
        <f>TEXT(tblSales[[#This Row],[Invoice Date]],"mmm-yyyy")</f>
        <v>Apr-2024</v>
      </c>
      <c r="Z2482" t="str">
        <f>_xlfn.XLOOKUP(tblSales[[#This Row],[Product_ID]],Products!$A:$A,Products!$C:$C,"Women Dresses")</f>
        <v>Women Kurtis</v>
      </c>
      <c r="AA2482" t="str">
        <f>_xlfn.XLOOKUP(tblSales[[#This Row],[Product_ID]],Products!$A:$A,Products!$D:$D,"Unknown")</f>
        <v>A-Line Kurti</v>
      </c>
      <c r="AB2482" t="str">
        <f>_xlfn.XLOOKUP(tblSales[[#This Row],[Product_ID]],Products!$A:$A,Products!$E:$E,"Unknown")</f>
        <v>Fabindia</v>
      </c>
      <c r="AC2482" t="str">
        <f>_xlfn.XLOOKUP(tblSales[[#This Row],[Store_ID]],Stores!$A:$A,Stores!$B:$B,"Unknown")</f>
        <v>TrendMart Thrissur High Street</v>
      </c>
      <c r="AD2482" t="str">
        <f>_xlfn.XLOOKUP(tblSales[[#This Row],[Store_ID]],Stores!$A:$A,Stores!$E:$E,"Unknown")</f>
        <v>South Zone 1</v>
      </c>
      <c r="AE2482" t="str">
        <f>_xlfn.XLOOKUP(tblSales[[#This Row],[Customer_ID]],Customers!$A:$A,Customers!$B:$B,"Unknown")</f>
        <v>Malathi Krishnan</v>
      </c>
      <c r="AF2482" t="str">
        <f>_xlfn.XLOOKUP(tblSales[[#This Row],[Customer_ID]],Customers!$A:$A,Customers!$J:$J,"Unknown")</f>
        <v>Regular</v>
      </c>
      <c r="AG2482" t="str">
        <f>_xlfn.XLOOKUP(tblSales[[#This Row],[Employee_ID]],Employees!$A:$A,Employees!$B:$B,"Unknown")</f>
        <v>Rani Mishra</v>
      </c>
      <c r="AH2482">
        <f>IF(MONTH(tblSales[[#This Row],[Invoice Date]])&gt;=4,MONTH(tblSales[[#This Row],[Invoice Date]]),MONTH(tblSales[[#This Row],[Invoice Date]])+12)</f>
        <v>4</v>
      </c>
      <c r="AI2482" s="8">
        <f>DATE(YEAR(tblSales[[#This Row],[Invoice Date]]),MONTH(tblSales[[#This Row],[Invoice Date]]),1)</f>
        <v>45383</v>
      </c>
      <c r="AJ2482" t="str">
        <f>_xlfn.XLOOKUP(tblSales[[#This Row],[Product_ID]],Products!$A:$A,Products!$B:$B,"Unknown")</f>
        <v>Fabindia A-Line Kurti Mustard</v>
      </c>
      <c r="AK2482" s="9">
        <f>IFERROR(tblSales[[#This Row],[Profit]]/tblSales[[#This Row],[Sales Amount]],0)</f>
        <v>0.26171017720855583</v>
      </c>
      <c r="AL2482" t="str">
        <f>IF(tblSales[[#This Row],[Discount %]]&lt;=5,"0-5%",
IF(tblSales[[#This Row],[Discount %]]&lt;=10,"5-10%",
IF(tblSales[[#This Row],[Discount %]]&lt;=15,"10-15%",
IF(tblSales[[#This Row],[Discount %]]&lt;=20,"15-20%","20%+"))))</f>
        <v>0-5%</v>
      </c>
    </row>
    <row r="2483" spans="1:38">
      <c r="A2483" s="2" t="s">
        <v>4476</v>
      </c>
      <c r="B2483" s="11">
        <v>45403</v>
      </c>
      <c r="C2483" s="2" t="s">
        <v>3190</v>
      </c>
      <c r="D2483" s="2" t="s">
        <v>269</v>
      </c>
      <c r="E2483" s="2" t="s">
        <v>270</v>
      </c>
      <c r="F2483" s="2" t="s">
        <v>233</v>
      </c>
      <c r="G2483" s="2">
        <v>3</v>
      </c>
      <c r="H2483" s="2">
        <v>686.67</v>
      </c>
      <c r="I2483" s="2">
        <v>10</v>
      </c>
      <c r="J2483" s="2">
        <v>206</v>
      </c>
      <c r="K2483" s="2">
        <v>5</v>
      </c>
      <c r="L2483" s="2">
        <v>92.7</v>
      </c>
      <c r="M2483" s="2">
        <v>1946.71</v>
      </c>
      <c r="N2483" s="2">
        <v>1257.8399999999999</v>
      </c>
      <c r="O2483" s="2">
        <f t="shared" si="96"/>
        <v>596.17000000000007</v>
      </c>
      <c r="P2483" s="2" t="s">
        <v>32</v>
      </c>
      <c r="Q2483" s="2" t="str">
        <f t="shared" si="95"/>
        <v>UPI</v>
      </c>
      <c r="R2483" s="2" t="s">
        <v>20</v>
      </c>
      <c r="S2483" s="2" t="s">
        <v>56</v>
      </c>
      <c r="T2483" s="2" t="s">
        <v>759</v>
      </c>
      <c r="U2483" s="2" t="s">
        <v>60</v>
      </c>
      <c r="V2483" t="str">
        <f>TEXT(tblSales[[#This Row],[Invoice Date]],"mmm")</f>
        <v>Apr</v>
      </c>
      <c r="W2483">
        <f>MONTH(tblSales[[#This Row],[Invoice Date]])</f>
        <v>4</v>
      </c>
      <c r="X2483">
        <f>YEAR(tblSales[[#This Row],[Invoice Date]])</f>
        <v>2024</v>
      </c>
      <c r="Y2483" t="str">
        <f>TEXT(tblSales[[#This Row],[Invoice Date]],"mmm-yyyy")</f>
        <v>Apr-2024</v>
      </c>
      <c r="Z2483" t="str">
        <f>_xlfn.XLOOKUP(tblSales[[#This Row],[Product_ID]],Products!$A:$A,Products!$C:$C,"Women Dresses")</f>
        <v>Men T-Shirts</v>
      </c>
      <c r="AA2483" t="str">
        <f>_xlfn.XLOOKUP(tblSales[[#This Row],[Product_ID]],Products!$A:$A,Products!$D:$D,"Unknown")</f>
        <v>Round Neck</v>
      </c>
      <c r="AB2483" t="str">
        <f>_xlfn.XLOOKUP(tblSales[[#This Row],[Product_ID]],Products!$A:$A,Products!$E:$E,"Unknown")</f>
        <v>Peter England</v>
      </c>
      <c r="AC2483" t="str">
        <f>_xlfn.XLOOKUP(tblSales[[#This Row],[Store_ID]],Stores!$A:$A,Stores!$B:$B,"Unknown")</f>
        <v>TrendMart Kochi High Street</v>
      </c>
      <c r="AD2483" t="str">
        <f>_xlfn.XLOOKUP(tblSales[[#This Row],[Store_ID]],Stores!$A:$A,Stores!$E:$E,"Unknown")</f>
        <v>South Zone 1</v>
      </c>
      <c r="AE2483" t="str">
        <f>_xlfn.XLOOKUP(tblSales[[#This Row],[Customer_ID]],Customers!$A:$A,Customers!$B:$B,"Unknown")</f>
        <v>Anusuya Kumar</v>
      </c>
      <c r="AF2483" t="str">
        <f>_xlfn.XLOOKUP(tblSales[[#This Row],[Customer_ID]],Customers!$A:$A,Customers!$J:$J,"Unknown")</f>
        <v>Regular</v>
      </c>
      <c r="AG2483" t="str">
        <f>_xlfn.XLOOKUP(tblSales[[#This Row],[Employee_ID]],Employees!$A:$A,Employees!$B:$B,"Unknown")</f>
        <v>Malathi Varma</v>
      </c>
      <c r="AH2483">
        <f>IF(MONTH(tblSales[[#This Row],[Invoice Date]])&gt;=4,MONTH(tblSales[[#This Row],[Invoice Date]]),MONTH(tblSales[[#This Row],[Invoice Date]])+12)</f>
        <v>4</v>
      </c>
      <c r="AI2483" s="8">
        <f>DATE(YEAR(tblSales[[#This Row],[Invoice Date]]),MONTH(tblSales[[#This Row],[Invoice Date]]),1)</f>
        <v>45383</v>
      </c>
      <c r="AJ2483" t="str">
        <f>_xlfn.XLOOKUP(tblSales[[#This Row],[Product_ID]],Products!$A:$A,Products!$B:$B,"Unknown")</f>
        <v>Peter England Round Neck Sky Blue</v>
      </c>
      <c r="AK2483" s="9">
        <f>IFERROR(tblSales[[#This Row],[Profit]]/tblSales[[#This Row],[Sales Amount]],0)</f>
        <v>0.30624489523349657</v>
      </c>
      <c r="AL2483" t="str">
        <f>IF(tblSales[[#This Row],[Discount %]]&lt;=5,"0-5%",
IF(tblSales[[#This Row],[Discount %]]&lt;=10,"5-10%",
IF(tblSales[[#This Row],[Discount %]]&lt;=15,"10-15%",
IF(tblSales[[#This Row],[Discount %]]&lt;=20,"15-20%","20%+"))))</f>
        <v>5-10%</v>
      </c>
    </row>
    <row r="2484" spans="1:38">
      <c r="A2484" s="2" t="s">
        <v>4477</v>
      </c>
      <c r="B2484" s="11">
        <v>45436</v>
      </c>
      <c r="C2484" s="2" t="s">
        <v>3627</v>
      </c>
      <c r="D2484" s="2" t="s">
        <v>280</v>
      </c>
      <c r="E2484" s="2" t="s">
        <v>363</v>
      </c>
      <c r="F2484" s="2" t="s">
        <v>238</v>
      </c>
      <c r="G2484" s="2">
        <v>2</v>
      </c>
      <c r="H2484" s="2">
        <v>867.55</v>
      </c>
      <c r="I2484" s="2">
        <v>5</v>
      </c>
      <c r="J2484" s="2">
        <v>86.75</v>
      </c>
      <c r="K2484" s="2">
        <v>5</v>
      </c>
      <c r="L2484" s="2">
        <v>82.42</v>
      </c>
      <c r="M2484" s="2">
        <v>1730.77</v>
      </c>
      <c r="N2484" s="2">
        <v>1137.06</v>
      </c>
      <c r="O2484" s="2">
        <f t="shared" si="96"/>
        <v>511.29</v>
      </c>
      <c r="P2484" s="2" t="s">
        <v>27</v>
      </c>
      <c r="Q2484" s="2" t="str">
        <f t="shared" si="95"/>
        <v>Cash</v>
      </c>
      <c r="R2484" s="2" t="s">
        <v>21</v>
      </c>
      <c r="S2484" s="2" t="s">
        <v>56</v>
      </c>
      <c r="T2484" s="2" t="s">
        <v>414</v>
      </c>
      <c r="U2484" s="2" t="s">
        <v>59</v>
      </c>
      <c r="V2484" t="str">
        <f>TEXT(tblSales[[#This Row],[Invoice Date]],"mmm")</f>
        <v>May</v>
      </c>
      <c r="W2484">
        <f>MONTH(tblSales[[#This Row],[Invoice Date]])</f>
        <v>5</v>
      </c>
      <c r="X2484">
        <f>YEAR(tblSales[[#This Row],[Invoice Date]])</f>
        <v>2024</v>
      </c>
      <c r="Y2484" t="str">
        <f>TEXT(tblSales[[#This Row],[Invoice Date]],"mmm-yyyy")</f>
        <v>May-2024</v>
      </c>
      <c r="Z2484" t="str">
        <f>_xlfn.XLOOKUP(tblSales[[#This Row],[Product_ID]],Products!$A:$A,Products!$C:$C,"Women Dresses")</f>
        <v>Women Kurtis</v>
      </c>
      <c r="AA2484" t="str">
        <f>_xlfn.XLOOKUP(tblSales[[#This Row],[Product_ID]],Products!$A:$A,Products!$D:$D,"Unknown")</f>
        <v>Printed Kurti</v>
      </c>
      <c r="AB2484" t="str">
        <f>_xlfn.XLOOKUP(tblSales[[#This Row],[Product_ID]],Products!$A:$A,Products!$E:$E,"Unknown")</f>
        <v>Allen Solly</v>
      </c>
      <c r="AC2484" t="str">
        <f>_xlfn.XLOOKUP(tblSales[[#This Row],[Store_ID]],Stores!$A:$A,Stores!$B:$B,"Unknown")</f>
        <v>TrendMart Thoothukudi Mall Kiosk</v>
      </c>
      <c r="AD2484" t="str">
        <f>_xlfn.XLOOKUP(tblSales[[#This Row],[Store_ID]],Stores!$A:$A,Stores!$E:$E,"Unknown")</f>
        <v>South Zone 1</v>
      </c>
      <c r="AE2484" t="str">
        <f>_xlfn.XLOOKUP(tblSales[[#This Row],[Customer_ID]],Customers!$A:$A,Customers!$B:$B,"Unknown")</f>
        <v>Naresh Pillai</v>
      </c>
      <c r="AF2484" t="str">
        <f>_xlfn.XLOOKUP(tblSales[[#This Row],[Customer_ID]],Customers!$A:$A,Customers!$J:$J,"Unknown")</f>
        <v>Gold</v>
      </c>
      <c r="AG2484" t="str">
        <f>_xlfn.XLOOKUP(tblSales[[#This Row],[Employee_ID]],Employees!$A:$A,Employees!$B:$B,"Unknown")</f>
        <v>Dhruv Mishra</v>
      </c>
      <c r="AH2484">
        <f>IF(MONTH(tblSales[[#This Row],[Invoice Date]])&gt;=4,MONTH(tblSales[[#This Row],[Invoice Date]]),MONTH(tblSales[[#This Row],[Invoice Date]])+12)</f>
        <v>5</v>
      </c>
      <c r="AI2484" s="8">
        <f>DATE(YEAR(tblSales[[#This Row],[Invoice Date]]),MONTH(tblSales[[#This Row],[Invoice Date]]),1)</f>
        <v>45413</v>
      </c>
      <c r="AJ2484" t="str">
        <f>_xlfn.XLOOKUP(tblSales[[#This Row],[Product_ID]],Products!$A:$A,Products!$B:$B,"Unknown")</f>
        <v>Allen Solly Printed Kurti Mustard</v>
      </c>
      <c r="AK2484" s="9">
        <f>IFERROR(tblSales[[#This Row],[Profit]]/tblSales[[#This Row],[Sales Amount]],0)</f>
        <v>0.29541186870583613</v>
      </c>
      <c r="AL2484" t="str">
        <f>IF(tblSales[[#This Row],[Discount %]]&lt;=5,"0-5%",
IF(tblSales[[#This Row],[Discount %]]&lt;=10,"5-10%",
IF(tblSales[[#This Row],[Discount %]]&lt;=15,"10-15%",
IF(tblSales[[#This Row],[Discount %]]&lt;=20,"15-20%","20%+"))))</f>
        <v>0-5%</v>
      </c>
    </row>
    <row r="2485" spans="1:38">
      <c r="A2485" s="2" t="s">
        <v>4478</v>
      </c>
      <c r="B2485" s="11">
        <v>45499</v>
      </c>
      <c r="C2485" s="2" t="s">
        <v>1057</v>
      </c>
      <c r="D2485" s="2" t="s">
        <v>2706</v>
      </c>
      <c r="E2485" s="2" t="s">
        <v>139</v>
      </c>
      <c r="F2485" s="2" t="s">
        <v>249</v>
      </c>
      <c r="G2485" s="2">
        <v>3</v>
      </c>
      <c r="H2485" s="2">
        <v>423.58</v>
      </c>
      <c r="I2485" s="2">
        <v>15</v>
      </c>
      <c r="J2485" s="2">
        <v>190.61</v>
      </c>
      <c r="K2485" s="2">
        <v>5</v>
      </c>
      <c r="L2485" s="2">
        <v>54.01</v>
      </c>
      <c r="M2485" s="2">
        <v>1134.1400000000001</v>
      </c>
      <c r="N2485" s="2">
        <v>957.21</v>
      </c>
      <c r="O2485" s="2">
        <f t="shared" si="96"/>
        <v>122.92000000000007</v>
      </c>
      <c r="P2485" s="2" t="s">
        <v>29</v>
      </c>
      <c r="Q2485" s="2" t="str">
        <f t="shared" si="95"/>
        <v>Debit Card</v>
      </c>
      <c r="R2485" s="2" t="s">
        <v>20</v>
      </c>
      <c r="S2485" s="2" t="s">
        <v>56</v>
      </c>
      <c r="T2485" s="2" t="s">
        <v>734</v>
      </c>
      <c r="U2485" s="2" t="s">
        <v>59</v>
      </c>
      <c r="V2485" t="str">
        <f>TEXT(tblSales[[#This Row],[Invoice Date]],"mmm")</f>
        <v>Jul</v>
      </c>
      <c r="W2485">
        <f>MONTH(tblSales[[#This Row],[Invoice Date]])</f>
        <v>7</v>
      </c>
      <c r="X2485">
        <f>YEAR(tblSales[[#This Row],[Invoice Date]])</f>
        <v>2024</v>
      </c>
      <c r="Y2485" t="str">
        <f>TEXT(tblSales[[#This Row],[Invoice Date]],"mmm-yyyy")</f>
        <v>Jul-2024</v>
      </c>
      <c r="Z2485" t="str">
        <f>_xlfn.XLOOKUP(tblSales[[#This Row],[Product_ID]],Products!$A:$A,Products!$C:$C,"Women Dresses")</f>
        <v>Belts</v>
      </c>
      <c r="AA2485" t="str">
        <f>_xlfn.XLOOKUP(tblSales[[#This Row],[Product_ID]],Products!$A:$A,Products!$D:$D,"Unknown")</f>
        <v>Leather Belt</v>
      </c>
      <c r="AB2485" t="str">
        <f>_xlfn.XLOOKUP(tblSales[[#This Row],[Product_ID]],Products!$A:$A,Products!$E:$E,"Unknown")</f>
        <v>AND</v>
      </c>
      <c r="AC2485" t="str">
        <f>_xlfn.XLOOKUP(tblSales[[#This Row],[Store_ID]],Stores!$A:$A,Stores!$B:$B,"Unknown")</f>
        <v>TrendMart Kozhikode Standard</v>
      </c>
      <c r="AD2485" t="str">
        <f>_xlfn.XLOOKUP(tblSales[[#This Row],[Store_ID]],Stores!$A:$A,Stores!$E:$E,"Unknown")</f>
        <v>South Zone 1</v>
      </c>
      <c r="AE2485" t="str">
        <f>_xlfn.XLOOKUP(tblSales[[#This Row],[Customer_ID]],Customers!$A:$A,Customers!$B:$B,"Unknown")</f>
        <v>Ramesh Subramaniam</v>
      </c>
      <c r="AF2485" t="str">
        <f>_xlfn.XLOOKUP(tblSales[[#This Row],[Customer_ID]],Customers!$A:$A,Customers!$J:$J,"Unknown")</f>
        <v>Silver</v>
      </c>
      <c r="AG2485" t="str">
        <f>_xlfn.XLOOKUP(tblSales[[#This Row],[Employee_ID]],Employees!$A:$A,Employees!$B:$B,"Unknown")</f>
        <v>Hari Nair</v>
      </c>
      <c r="AH2485">
        <f>IF(MONTH(tblSales[[#This Row],[Invoice Date]])&gt;=4,MONTH(tblSales[[#This Row],[Invoice Date]]),MONTH(tblSales[[#This Row],[Invoice Date]])+12)</f>
        <v>7</v>
      </c>
      <c r="AI2485" s="8">
        <f>DATE(YEAR(tblSales[[#This Row],[Invoice Date]]),MONTH(tblSales[[#This Row],[Invoice Date]]),1)</f>
        <v>45474</v>
      </c>
      <c r="AJ2485" t="str">
        <f>_xlfn.XLOOKUP(tblSales[[#This Row],[Product_ID]],Products!$A:$A,Products!$B:$B,"Unknown")</f>
        <v>AND Leather Belt Red</v>
      </c>
      <c r="AK2485" s="9">
        <f>IFERROR(tblSales[[#This Row],[Profit]]/tblSales[[#This Row],[Sales Amount]],0)</f>
        <v>0.10838168127391686</v>
      </c>
      <c r="AL2485" t="str">
        <f>IF(tblSales[[#This Row],[Discount %]]&lt;=5,"0-5%",
IF(tblSales[[#This Row],[Discount %]]&lt;=10,"5-10%",
IF(tblSales[[#This Row],[Discount %]]&lt;=15,"10-15%",
IF(tblSales[[#This Row],[Discount %]]&lt;=20,"15-20%","20%+"))))</f>
        <v>10-15%</v>
      </c>
    </row>
    <row r="2486" spans="1:38">
      <c r="A2486" s="2" t="s">
        <v>4479</v>
      </c>
      <c r="B2486" s="11">
        <v>45429</v>
      </c>
      <c r="C2486" s="2" t="s">
        <v>2323</v>
      </c>
      <c r="D2486" s="2" t="s">
        <v>577</v>
      </c>
      <c r="E2486" s="2" t="s">
        <v>166</v>
      </c>
      <c r="F2486" s="2" t="s">
        <v>405</v>
      </c>
      <c r="G2486" s="2">
        <v>3</v>
      </c>
      <c r="H2486" s="2">
        <v>659.15</v>
      </c>
      <c r="I2486" s="2">
        <v>25</v>
      </c>
      <c r="J2486" s="2">
        <v>494.36</v>
      </c>
      <c r="K2486" s="2">
        <v>5</v>
      </c>
      <c r="L2486" s="2">
        <v>74.150000000000006</v>
      </c>
      <c r="M2486" s="2">
        <v>1557.24</v>
      </c>
      <c r="N2486" s="2">
        <v>1253.76</v>
      </c>
      <c r="O2486" s="2">
        <f t="shared" si="96"/>
        <v>229.33</v>
      </c>
      <c r="P2486" s="2" t="s">
        <v>28</v>
      </c>
      <c r="Q2486" s="2" t="str">
        <f t="shared" si="95"/>
        <v>Credit Card</v>
      </c>
      <c r="R2486" s="2" t="s">
        <v>20</v>
      </c>
      <c r="S2486" s="2" t="s">
        <v>56</v>
      </c>
      <c r="T2486" s="2" t="s">
        <v>3173</v>
      </c>
      <c r="U2486" s="2" t="s">
        <v>59</v>
      </c>
      <c r="V2486" t="str">
        <f>TEXT(tblSales[[#This Row],[Invoice Date]],"mmm")</f>
        <v>May</v>
      </c>
      <c r="W2486">
        <f>MONTH(tblSales[[#This Row],[Invoice Date]])</f>
        <v>5</v>
      </c>
      <c r="X2486">
        <f>YEAR(tblSales[[#This Row],[Invoice Date]])</f>
        <v>2024</v>
      </c>
      <c r="Y2486" t="str">
        <f>TEXT(tblSales[[#This Row],[Invoice Date]],"mmm-yyyy")</f>
        <v>May-2024</v>
      </c>
      <c r="Z2486" t="str">
        <f>_xlfn.XLOOKUP(tblSales[[#This Row],[Product_ID]],Products!$A:$A,Products!$C:$C,"Women Dresses")</f>
        <v>Men T-Shirts</v>
      </c>
      <c r="AA2486" t="str">
        <f>_xlfn.XLOOKUP(tblSales[[#This Row],[Product_ID]],Products!$A:$A,Products!$D:$D,"Unknown")</f>
        <v>Graphic Tee</v>
      </c>
      <c r="AB2486" t="str">
        <f>_xlfn.XLOOKUP(tblSales[[#This Row],[Product_ID]],Products!$A:$A,Products!$E:$E,"Unknown")</f>
        <v>Reebok</v>
      </c>
      <c r="AC2486" t="str">
        <f>_xlfn.XLOOKUP(tblSales[[#This Row],[Store_ID]],Stores!$A:$A,Stores!$B:$B,"Unknown")</f>
        <v>TrendMart Kurnool Standard</v>
      </c>
      <c r="AD2486" t="str">
        <f>_xlfn.XLOOKUP(tblSales[[#This Row],[Store_ID]],Stores!$A:$A,Stores!$E:$E,"Unknown")</f>
        <v>South Zone 3</v>
      </c>
      <c r="AE2486" t="str">
        <f>_xlfn.XLOOKUP(tblSales[[#This Row],[Customer_ID]],Customers!$A:$A,Customers!$B:$B,"Unknown")</f>
        <v>Saranya Rao</v>
      </c>
      <c r="AF2486" t="str">
        <f>_xlfn.XLOOKUP(tblSales[[#This Row],[Customer_ID]],Customers!$A:$A,Customers!$J:$J,"Unknown")</f>
        <v>Regular</v>
      </c>
      <c r="AG2486" t="str">
        <f>_xlfn.XLOOKUP(tblSales[[#This Row],[Employee_ID]],Employees!$A:$A,Employees!$B:$B,"Unknown")</f>
        <v>Chitra Bhat</v>
      </c>
      <c r="AH2486">
        <f>IF(MONTH(tblSales[[#This Row],[Invoice Date]])&gt;=4,MONTH(tblSales[[#This Row],[Invoice Date]]),MONTH(tblSales[[#This Row],[Invoice Date]])+12)</f>
        <v>5</v>
      </c>
      <c r="AI2486" s="8">
        <f>DATE(YEAR(tblSales[[#This Row],[Invoice Date]]),MONTH(tblSales[[#This Row],[Invoice Date]]),1)</f>
        <v>45413</v>
      </c>
      <c r="AJ2486" t="str">
        <f>_xlfn.XLOOKUP(tblSales[[#This Row],[Product_ID]],Products!$A:$A,Products!$B:$B,"Unknown")</f>
        <v>Reebok Graphic Tee Cream</v>
      </c>
      <c r="AK2486" s="9">
        <f>IFERROR(tblSales[[#This Row],[Profit]]/tblSales[[#This Row],[Sales Amount]],0)</f>
        <v>0.14726695949243535</v>
      </c>
      <c r="AL2486" t="str">
        <f>IF(tblSales[[#This Row],[Discount %]]&lt;=5,"0-5%",
IF(tblSales[[#This Row],[Discount %]]&lt;=10,"5-10%",
IF(tblSales[[#This Row],[Discount %]]&lt;=15,"10-15%",
IF(tblSales[[#This Row],[Discount %]]&lt;=20,"15-20%","20%+"))))</f>
        <v>20%+</v>
      </c>
    </row>
    <row r="2487" spans="1:38">
      <c r="A2487" s="2" t="s">
        <v>4480</v>
      </c>
      <c r="B2487" s="11">
        <v>45513</v>
      </c>
      <c r="C2487" s="2" t="s">
        <v>4481</v>
      </c>
      <c r="D2487" s="2" t="s">
        <v>663</v>
      </c>
      <c r="E2487" s="2" t="s">
        <v>561</v>
      </c>
      <c r="F2487" s="2" t="s">
        <v>216</v>
      </c>
      <c r="G2487" s="2">
        <v>2</v>
      </c>
      <c r="H2487" s="2">
        <v>1726.93</v>
      </c>
      <c r="I2487" s="2">
        <v>30</v>
      </c>
      <c r="J2487" s="2">
        <v>1036.1600000000001</v>
      </c>
      <c r="K2487" s="2">
        <v>12</v>
      </c>
      <c r="L2487" s="2">
        <v>290.12</v>
      </c>
      <c r="M2487" s="2">
        <v>2707.82</v>
      </c>
      <c r="N2487" s="2">
        <v>2266.54</v>
      </c>
      <c r="O2487" s="2">
        <f t="shared" si="96"/>
        <v>151.1600000000002</v>
      </c>
      <c r="P2487" s="2" t="s">
        <v>31</v>
      </c>
      <c r="Q2487" s="2" t="str">
        <f t="shared" si="95"/>
        <v>Net Banking</v>
      </c>
      <c r="R2487" s="2" t="s">
        <v>21</v>
      </c>
      <c r="S2487" s="2" t="s">
        <v>56</v>
      </c>
      <c r="T2487" s="2" t="s">
        <v>2332</v>
      </c>
      <c r="U2487" s="2" t="s">
        <v>59</v>
      </c>
      <c r="V2487" t="str">
        <f>TEXT(tblSales[[#This Row],[Invoice Date]],"mmm")</f>
        <v>Aug</v>
      </c>
      <c r="W2487">
        <f>MONTH(tblSales[[#This Row],[Invoice Date]])</f>
        <v>8</v>
      </c>
      <c r="X2487">
        <f>YEAR(tblSales[[#This Row],[Invoice Date]])</f>
        <v>2024</v>
      </c>
      <c r="Y2487" t="str">
        <f>TEXT(tblSales[[#This Row],[Invoice Date]],"mmm-yyyy")</f>
        <v>Aug-2024</v>
      </c>
      <c r="Z2487" t="str">
        <f>_xlfn.XLOOKUP(tblSales[[#This Row],[Product_ID]],Products!$A:$A,Products!$C:$C,"Women Dresses")</f>
        <v>Women Dresses</v>
      </c>
      <c r="AA2487" t="str">
        <f>_xlfn.XLOOKUP(tblSales[[#This Row],[Product_ID]],Products!$A:$A,Products!$D:$D,"Unknown")</f>
        <v>Shirt Dress</v>
      </c>
      <c r="AB2487" t="str">
        <f>_xlfn.XLOOKUP(tblSales[[#This Row],[Product_ID]],Products!$A:$A,Products!$E:$E,"Unknown")</f>
        <v>Pantaloons</v>
      </c>
      <c r="AC2487" t="str">
        <f>_xlfn.XLOOKUP(tblSales[[#This Row],[Store_ID]],Stores!$A:$A,Stores!$B:$B,"Unknown")</f>
        <v>TrendMart Mangaluru High Street</v>
      </c>
      <c r="AD2487" t="str">
        <f>_xlfn.XLOOKUP(tblSales[[#This Row],[Store_ID]],Stores!$A:$A,Stores!$E:$E,"Unknown")</f>
        <v>South Zone 2</v>
      </c>
      <c r="AE2487" t="str">
        <f>_xlfn.XLOOKUP(tblSales[[#This Row],[Customer_ID]],Customers!$A:$A,Customers!$B:$B,"Unknown")</f>
        <v>Chandrika Yadav</v>
      </c>
      <c r="AF2487" t="str">
        <f>_xlfn.XLOOKUP(tblSales[[#This Row],[Customer_ID]],Customers!$A:$A,Customers!$J:$J,"Unknown")</f>
        <v>Gold</v>
      </c>
      <c r="AG2487" t="str">
        <f>_xlfn.XLOOKUP(tblSales[[#This Row],[Employee_ID]],Employees!$A:$A,Employees!$B:$B,"Unknown")</f>
        <v>Venkat Sharma</v>
      </c>
      <c r="AH2487">
        <f>IF(MONTH(tblSales[[#This Row],[Invoice Date]])&gt;=4,MONTH(tblSales[[#This Row],[Invoice Date]]),MONTH(tblSales[[#This Row],[Invoice Date]])+12)</f>
        <v>8</v>
      </c>
      <c r="AI2487" s="8">
        <f>DATE(YEAR(tblSales[[#This Row],[Invoice Date]]),MONTH(tblSales[[#This Row],[Invoice Date]]),1)</f>
        <v>45505</v>
      </c>
      <c r="AJ2487" t="str">
        <f>_xlfn.XLOOKUP(tblSales[[#This Row],[Product_ID]],Products!$A:$A,Products!$B:$B,"Unknown")</f>
        <v>Pantaloons Shirt Dress Grey</v>
      </c>
      <c r="AK2487" s="9">
        <f>IFERROR(tblSales[[#This Row],[Profit]]/tblSales[[#This Row],[Sales Amount]],0)</f>
        <v>5.5823503777946905E-2</v>
      </c>
      <c r="AL2487" t="str">
        <f>IF(tblSales[[#This Row],[Discount %]]&lt;=5,"0-5%",
IF(tblSales[[#This Row],[Discount %]]&lt;=10,"5-10%",
IF(tblSales[[#This Row],[Discount %]]&lt;=15,"10-15%",
IF(tblSales[[#This Row],[Discount %]]&lt;=20,"15-20%","20%+"))))</f>
        <v>20%+</v>
      </c>
    </row>
    <row r="2488" spans="1:38">
      <c r="A2488" s="2" t="s">
        <v>4482</v>
      </c>
      <c r="B2488" s="11">
        <v>45453</v>
      </c>
      <c r="C2488" s="2" t="s">
        <v>4483</v>
      </c>
      <c r="D2488" s="2" t="s">
        <v>3119</v>
      </c>
      <c r="E2488" s="2" t="s">
        <v>471</v>
      </c>
      <c r="F2488" s="2" t="s">
        <v>244</v>
      </c>
      <c r="G2488" s="2">
        <v>1</v>
      </c>
      <c r="H2488" s="2">
        <v>1240.55</v>
      </c>
      <c r="I2488" s="2">
        <v>10</v>
      </c>
      <c r="J2488" s="2">
        <v>124.06</v>
      </c>
      <c r="K2488" s="2">
        <v>12</v>
      </c>
      <c r="L2488" s="2">
        <v>133.97999999999999</v>
      </c>
      <c r="M2488" s="2">
        <v>1250.47</v>
      </c>
      <c r="N2488" s="2">
        <v>871.26</v>
      </c>
      <c r="O2488" s="2">
        <f t="shared" si="96"/>
        <v>245.23000000000005</v>
      </c>
      <c r="P2488" s="2" t="s">
        <v>32</v>
      </c>
      <c r="Q2488" s="2" t="str">
        <f t="shared" si="95"/>
        <v>UPI</v>
      </c>
      <c r="R2488" s="2" t="s">
        <v>20</v>
      </c>
      <c r="S2488" s="2" t="s">
        <v>56</v>
      </c>
      <c r="T2488" s="2" t="s">
        <v>977</v>
      </c>
      <c r="U2488" s="2" t="s">
        <v>59</v>
      </c>
      <c r="V2488" t="str">
        <f>TEXT(tblSales[[#This Row],[Invoice Date]],"mmm")</f>
        <v>Jun</v>
      </c>
      <c r="W2488">
        <f>MONTH(tblSales[[#This Row],[Invoice Date]])</f>
        <v>6</v>
      </c>
      <c r="X2488">
        <f>YEAR(tblSales[[#This Row],[Invoice Date]])</f>
        <v>2024</v>
      </c>
      <c r="Y2488" t="str">
        <f>TEXT(tblSales[[#This Row],[Invoice Date]],"mmm-yyyy")</f>
        <v>Jun-2024</v>
      </c>
      <c r="Z2488" t="str">
        <f>_xlfn.XLOOKUP(tblSales[[#This Row],[Product_ID]],Products!$A:$A,Products!$C:$C,"Women Dresses")</f>
        <v>Men Trousers</v>
      </c>
      <c r="AA2488" t="str">
        <f>_xlfn.XLOOKUP(tblSales[[#This Row],[Product_ID]],Products!$A:$A,Products!$D:$D,"Unknown")</f>
        <v>Formal Trouser</v>
      </c>
      <c r="AB2488" t="str">
        <f>_xlfn.XLOOKUP(tblSales[[#This Row],[Product_ID]],Products!$A:$A,Products!$E:$E,"Unknown")</f>
        <v>Wrangler</v>
      </c>
      <c r="AC2488" t="str">
        <f>_xlfn.XLOOKUP(tblSales[[#This Row],[Store_ID]],Stores!$A:$A,Stores!$B:$B,"Unknown")</f>
        <v>TrendMart Kochi Standard</v>
      </c>
      <c r="AD2488" t="str">
        <f>_xlfn.XLOOKUP(tblSales[[#This Row],[Store_ID]],Stores!$A:$A,Stores!$E:$E,"Unknown")</f>
        <v>South Zone 1</v>
      </c>
      <c r="AE2488" t="str">
        <f>_xlfn.XLOOKUP(tblSales[[#This Row],[Customer_ID]],Customers!$A:$A,Customers!$B:$B,"Unknown")</f>
        <v>Preethi Bhat</v>
      </c>
      <c r="AF2488" t="str">
        <f>_xlfn.XLOOKUP(tblSales[[#This Row],[Customer_ID]],Customers!$A:$A,Customers!$J:$J,"Unknown")</f>
        <v>Regular</v>
      </c>
      <c r="AG2488" t="str">
        <f>_xlfn.XLOOKUP(tblSales[[#This Row],[Employee_ID]],Employees!$A:$A,Employees!$B:$B,"Unknown")</f>
        <v>Ganapathy Naidu</v>
      </c>
      <c r="AH2488">
        <f>IF(MONTH(tblSales[[#This Row],[Invoice Date]])&gt;=4,MONTH(tblSales[[#This Row],[Invoice Date]]),MONTH(tblSales[[#This Row],[Invoice Date]])+12)</f>
        <v>6</v>
      </c>
      <c r="AI2488" s="8">
        <f>DATE(YEAR(tblSales[[#This Row],[Invoice Date]]),MONTH(tblSales[[#This Row],[Invoice Date]]),1)</f>
        <v>45444</v>
      </c>
      <c r="AJ2488" t="str">
        <f>_xlfn.XLOOKUP(tblSales[[#This Row],[Product_ID]],Products!$A:$A,Products!$B:$B,"Unknown")</f>
        <v>Wrangler Formal Trouser Wine</v>
      </c>
      <c r="AK2488" s="9">
        <f>IFERROR(tblSales[[#This Row],[Profit]]/tblSales[[#This Row],[Sales Amount]],0)</f>
        <v>0.1961102625412845</v>
      </c>
      <c r="AL2488" t="str">
        <f>IF(tblSales[[#This Row],[Discount %]]&lt;=5,"0-5%",
IF(tblSales[[#This Row],[Discount %]]&lt;=10,"5-10%",
IF(tblSales[[#This Row],[Discount %]]&lt;=15,"10-15%",
IF(tblSales[[#This Row],[Discount %]]&lt;=20,"15-20%","20%+"))))</f>
        <v>5-10%</v>
      </c>
    </row>
    <row r="2489" spans="1:38">
      <c r="A2489" s="2" t="s">
        <v>4484</v>
      </c>
      <c r="B2489" s="11">
        <v>45401</v>
      </c>
      <c r="C2489" s="2" t="s">
        <v>1941</v>
      </c>
      <c r="D2489" s="2" t="s">
        <v>1571</v>
      </c>
      <c r="E2489" s="2" t="s">
        <v>314</v>
      </c>
      <c r="F2489" s="2" t="s">
        <v>128</v>
      </c>
      <c r="G2489" s="2">
        <v>2</v>
      </c>
      <c r="H2489" s="2">
        <v>4362.9799999999996</v>
      </c>
      <c r="I2489" s="2">
        <v>30</v>
      </c>
      <c r="J2489" s="2">
        <v>2617.79</v>
      </c>
      <c r="K2489" s="2">
        <v>12</v>
      </c>
      <c r="L2489" s="2">
        <v>732.98</v>
      </c>
      <c r="M2489" s="2">
        <v>6841.15</v>
      </c>
      <c r="N2489" s="2">
        <v>6046.26</v>
      </c>
      <c r="O2489" s="2">
        <f t="shared" si="96"/>
        <v>61.9099999999994</v>
      </c>
      <c r="P2489" s="2" t="s">
        <v>29</v>
      </c>
      <c r="Q2489" s="2" t="str">
        <f t="shared" si="95"/>
        <v>Debit Card</v>
      </c>
      <c r="R2489" s="2" t="s">
        <v>21</v>
      </c>
      <c r="S2489" s="2" t="s">
        <v>56</v>
      </c>
      <c r="T2489" s="2" t="s">
        <v>977</v>
      </c>
      <c r="U2489" s="2" t="s">
        <v>59</v>
      </c>
      <c r="V2489" t="str">
        <f>TEXT(tblSales[[#This Row],[Invoice Date]],"mmm")</f>
        <v>Apr</v>
      </c>
      <c r="W2489">
        <f>MONTH(tblSales[[#This Row],[Invoice Date]])</f>
        <v>4</v>
      </c>
      <c r="X2489">
        <f>YEAR(tblSales[[#This Row],[Invoice Date]])</f>
        <v>2024</v>
      </c>
      <c r="Y2489" t="str">
        <f>TEXT(tblSales[[#This Row],[Invoice Date]],"mmm-yyyy")</f>
        <v>Apr-2024</v>
      </c>
      <c r="Z2489" t="str">
        <f>_xlfn.XLOOKUP(tblSales[[#This Row],[Product_ID]],Products!$A:$A,Products!$C:$C,"Women Dresses")</f>
        <v>Women Sarees</v>
      </c>
      <c r="AA2489" t="str">
        <f>_xlfn.XLOOKUP(tblSales[[#This Row],[Product_ID]],Products!$A:$A,Products!$D:$D,"Unknown")</f>
        <v>Georgette Saree</v>
      </c>
      <c r="AB2489" t="str">
        <f>_xlfn.XLOOKUP(tblSales[[#This Row],[Product_ID]],Products!$A:$A,Products!$E:$E,"Unknown")</f>
        <v>Max Fashion</v>
      </c>
      <c r="AC2489" t="str">
        <f>_xlfn.XLOOKUP(tblSales[[#This Row],[Store_ID]],Stores!$A:$A,Stores!$B:$B,"Unknown")</f>
        <v>TrendMart Thiruvananthapuram Standard</v>
      </c>
      <c r="AD2489" t="str">
        <f>_xlfn.XLOOKUP(tblSales[[#This Row],[Store_ID]],Stores!$A:$A,Stores!$E:$E,"Unknown")</f>
        <v>South Zone 1</v>
      </c>
      <c r="AE2489" t="str">
        <f>_xlfn.XLOOKUP(tblSales[[#This Row],[Customer_ID]],Customers!$A:$A,Customers!$B:$B,"Unknown")</f>
        <v>Thiru Natarajan</v>
      </c>
      <c r="AF2489" t="str">
        <f>_xlfn.XLOOKUP(tblSales[[#This Row],[Customer_ID]],Customers!$A:$A,Customers!$J:$J,"Unknown")</f>
        <v>Platinum</v>
      </c>
      <c r="AG2489" t="str">
        <f>_xlfn.XLOOKUP(tblSales[[#This Row],[Employee_ID]],Employees!$A:$A,Employees!$B:$B,"Unknown")</f>
        <v>Praveen Gupta</v>
      </c>
      <c r="AH2489">
        <f>IF(MONTH(tblSales[[#This Row],[Invoice Date]])&gt;=4,MONTH(tblSales[[#This Row],[Invoice Date]]),MONTH(tblSales[[#This Row],[Invoice Date]])+12)</f>
        <v>4</v>
      </c>
      <c r="AI2489" s="8">
        <f>DATE(YEAR(tblSales[[#This Row],[Invoice Date]]),MONTH(tblSales[[#This Row],[Invoice Date]]),1)</f>
        <v>45383</v>
      </c>
      <c r="AJ2489" t="str">
        <f>_xlfn.XLOOKUP(tblSales[[#This Row],[Product_ID]],Products!$A:$A,Products!$B:$B,"Unknown")</f>
        <v>Max Fashion Georgette Saree Brown</v>
      </c>
      <c r="AK2489" s="9">
        <f>IFERROR(tblSales[[#This Row],[Profit]]/tblSales[[#This Row],[Sales Amount]],0)</f>
        <v>9.0496480854826162E-3</v>
      </c>
      <c r="AL2489" t="str">
        <f>IF(tblSales[[#This Row],[Discount %]]&lt;=5,"0-5%",
IF(tblSales[[#This Row],[Discount %]]&lt;=10,"5-10%",
IF(tblSales[[#This Row],[Discount %]]&lt;=15,"10-15%",
IF(tblSales[[#This Row],[Discount %]]&lt;=20,"15-20%","20%+"))))</f>
        <v>20%+</v>
      </c>
    </row>
    <row r="2490" spans="1:38">
      <c r="A2490" s="2" t="s">
        <v>4485</v>
      </c>
      <c r="B2490" s="11">
        <v>45526</v>
      </c>
      <c r="C2490" s="2" t="s">
        <v>4486</v>
      </c>
      <c r="D2490" s="2" t="s">
        <v>854</v>
      </c>
      <c r="E2490" s="2" t="s">
        <v>967</v>
      </c>
      <c r="F2490" s="2" t="s">
        <v>216</v>
      </c>
      <c r="G2490" s="2">
        <v>1</v>
      </c>
      <c r="H2490" s="2">
        <v>580.69000000000005</v>
      </c>
      <c r="I2490" s="2">
        <v>25</v>
      </c>
      <c r="J2490" s="2">
        <v>145.16999999999999</v>
      </c>
      <c r="K2490" s="2">
        <v>5</v>
      </c>
      <c r="L2490" s="2">
        <v>21.78</v>
      </c>
      <c r="M2490" s="2">
        <v>457.3</v>
      </c>
      <c r="N2490" s="2">
        <v>371.12</v>
      </c>
      <c r="O2490" s="2">
        <f t="shared" si="96"/>
        <v>64.400000000000006</v>
      </c>
      <c r="P2490" s="2" t="s">
        <v>32</v>
      </c>
      <c r="Q2490" s="2" t="str">
        <f t="shared" si="95"/>
        <v>UPI</v>
      </c>
      <c r="R2490" s="2" t="s">
        <v>20</v>
      </c>
      <c r="S2490" s="2" t="s">
        <v>56</v>
      </c>
      <c r="T2490" s="2" t="s">
        <v>718</v>
      </c>
      <c r="U2490" s="2" t="s">
        <v>59</v>
      </c>
      <c r="V2490" t="str">
        <f>TEXT(tblSales[[#This Row],[Invoice Date]],"mmm")</f>
        <v>Aug</v>
      </c>
      <c r="W2490">
        <f>MONTH(tblSales[[#This Row],[Invoice Date]])</f>
        <v>8</v>
      </c>
      <c r="X2490">
        <f>YEAR(tblSales[[#This Row],[Invoice Date]])</f>
        <v>2024</v>
      </c>
      <c r="Y2490" t="str">
        <f>TEXT(tblSales[[#This Row],[Invoice Date]],"mmm-yyyy")</f>
        <v>Aug-2024</v>
      </c>
      <c r="Z2490" t="str">
        <f>_xlfn.XLOOKUP(tblSales[[#This Row],[Product_ID]],Products!$A:$A,Products!$C:$C,"Women Dresses")</f>
        <v>Wallets</v>
      </c>
      <c r="AA2490" t="str">
        <f>_xlfn.XLOOKUP(tblSales[[#This Row],[Product_ID]],Products!$A:$A,Products!$D:$D,"Unknown")</f>
        <v>Card Holder</v>
      </c>
      <c r="AB2490" t="str">
        <f>_xlfn.XLOOKUP(tblSales[[#This Row],[Product_ID]],Products!$A:$A,Products!$E:$E,"Unknown")</f>
        <v>Global Desi</v>
      </c>
      <c r="AC2490" t="str">
        <f>_xlfn.XLOOKUP(tblSales[[#This Row],[Store_ID]],Stores!$A:$A,Stores!$B:$B,"Unknown")</f>
        <v>TrendMart Mangaluru Standard</v>
      </c>
      <c r="AD2490" t="str">
        <f>_xlfn.XLOOKUP(tblSales[[#This Row],[Store_ID]],Stores!$A:$A,Stores!$E:$E,"Unknown")</f>
        <v>South Zone 2</v>
      </c>
      <c r="AE2490" t="str">
        <f>_xlfn.XLOOKUP(tblSales[[#This Row],[Customer_ID]],Customers!$A:$A,Customers!$B:$B,"Unknown")</f>
        <v>Dhruv Rao</v>
      </c>
      <c r="AF2490" t="str">
        <f>_xlfn.XLOOKUP(tblSales[[#This Row],[Customer_ID]],Customers!$A:$A,Customers!$J:$J,"Unknown")</f>
        <v>Regular</v>
      </c>
      <c r="AG2490" t="str">
        <f>_xlfn.XLOOKUP(tblSales[[#This Row],[Employee_ID]],Employees!$A:$A,Employees!$B:$B,"Unknown")</f>
        <v>Venkat Sharma</v>
      </c>
      <c r="AH2490">
        <f>IF(MONTH(tblSales[[#This Row],[Invoice Date]])&gt;=4,MONTH(tblSales[[#This Row],[Invoice Date]]),MONTH(tblSales[[#This Row],[Invoice Date]])+12)</f>
        <v>8</v>
      </c>
      <c r="AI2490" s="8">
        <f>DATE(YEAR(tblSales[[#This Row],[Invoice Date]]),MONTH(tblSales[[#This Row],[Invoice Date]]),1)</f>
        <v>45505</v>
      </c>
      <c r="AJ2490" t="str">
        <f>_xlfn.XLOOKUP(tblSales[[#This Row],[Product_ID]],Products!$A:$A,Products!$B:$B,"Unknown")</f>
        <v>Global Desi Card Holder Navy Blue</v>
      </c>
      <c r="AK2490" s="9">
        <f>IFERROR(tblSales[[#This Row],[Profit]]/tblSales[[#This Row],[Sales Amount]],0)</f>
        <v>0.14082659085939209</v>
      </c>
      <c r="AL2490" t="str">
        <f>IF(tblSales[[#This Row],[Discount %]]&lt;=5,"0-5%",
IF(tblSales[[#This Row],[Discount %]]&lt;=10,"5-10%",
IF(tblSales[[#This Row],[Discount %]]&lt;=15,"10-15%",
IF(tblSales[[#This Row],[Discount %]]&lt;=20,"15-20%","20%+"))))</f>
        <v>20%+</v>
      </c>
    </row>
    <row r="2491" spans="1:38">
      <c r="A2491" s="2" t="s">
        <v>4487</v>
      </c>
      <c r="B2491" s="11">
        <v>45394</v>
      </c>
      <c r="C2491" s="2" t="s">
        <v>2867</v>
      </c>
      <c r="D2491" s="2" t="s">
        <v>1385</v>
      </c>
      <c r="E2491" s="2" t="s">
        <v>699</v>
      </c>
      <c r="F2491" s="2" t="s">
        <v>285</v>
      </c>
      <c r="G2491" s="2">
        <v>4</v>
      </c>
      <c r="H2491" s="2">
        <v>1309.6400000000001</v>
      </c>
      <c r="I2491" s="2">
        <v>10</v>
      </c>
      <c r="J2491" s="2">
        <v>523.86</v>
      </c>
      <c r="K2491" s="2">
        <v>12</v>
      </c>
      <c r="L2491" s="2">
        <v>565.76</v>
      </c>
      <c r="M2491" s="2">
        <v>5280.46</v>
      </c>
      <c r="N2491" s="2">
        <v>3799.88</v>
      </c>
      <c r="O2491" s="2">
        <f t="shared" si="96"/>
        <v>914.81999999999994</v>
      </c>
      <c r="P2491" s="2" t="s">
        <v>27</v>
      </c>
      <c r="Q2491" s="2" t="str">
        <f t="shared" si="95"/>
        <v>Cash</v>
      </c>
      <c r="R2491" s="2" t="s">
        <v>20</v>
      </c>
      <c r="S2491" s="2" t="s">
        <v>56</v>
      </c>
      <c r="T2491" s="2" t="s">
        <v>1468</v>
      </c>
      <c r="U2491" s="2" t="s">
        <v>59</v>
      </c>
      <c r="V2491" t="str">
        <f>TEXT(tblSales[[#This Row],[Invoice Date]],"mmm")</f>
        <v>Apr</v>
      </c>
      <c r="W2491">
        <f>MONTH(tblSales[[#This Row],[Invoice Date]])</f>
        <v>4</v>
      </c>
      <c r="X2491">
        <f>YEAR(tblSales[[#This Row],[Invoice Date]])</f>
        <v>2024</v>
      </c>
      <c r="Y2491" t="str">
        <f>TEXT(tblSales[[#This Row],[Invoice Date]],"mmm-yyyy")</f>
        <v>Apr-2024</v>
      </c>
      <c r="Z2491" t="str">
        <f>_xlfn.XLOOKUP(tblSales[[#This Row],[Product_ID]],Products!$A:$A,Products!$C:$C,"Women Dresses")</f>
        <v>Wallets</v>
      </c>
      <c r="AA2491" t="str">
        <f>_xlfn.XLOOKUP(tblSales[[#This Row],[Product_ID]],Products!$A:$A,Products!$D:$D,"Unknown")</f>
        <v>Leather Wallet</v>
      </c>
      <c r="AB2491" t="str">
        <f>_xlfn.XLOOKUP(tblSales[[#This Row],[Product_ID]],Products!$A:$A,Products!$E:$E,"Unknown")</f>
        <v>Van Heusen</v>
      </c>
      <c r="AC2491" t="str">
        <f>_xlfn.XLOOKUP(tblSales[[#This Row],[Store_ID]],Stores!$A:$A,Stores!$B:$B,"Unknown")</f>
        <v>TrendMart Dindigul High Street</v>
      </c>
      <c r="AD2491" t="str">
        <f>_xlfn.XLOOKUP(tblSales[[#This Row],[Store_ID]],Stores!$A:$A,Stores!$E:$E,"Unknown")</f>
        <v>South Zone 1</v>
      </c>
      <c r="AE2491" t="str">
        <f>_xlfn.XLOOKUP(tblSales[[#This Row],[Customer_ID]],Customers!$A:$A,Customers!$B:$B,"Unknown")</f>
        <v>Dhruv Gowda</v>
      </c>
      <c r="AF2491" t="str">
        <f>_xlfn.XLOOKUP(tblSales[[#This Row],[Customer_ID]],Customers!$A:$A,Customers!$J:$J,"Unknown")</f>
        <v>Gold</v>
      </c>
      <c r="AG2491" t="str">
        <f>_xlfn.XLOOKUP(tblSales[[#This Row],[Employee_ID]],Employees!$A:$A,Employees!$B:$B,"Unknown")</f>
        <v>Yogesh Chettiar</v>
      </c>
      <c r="AH2491">
        <f>IF(MONTH(tblSales[[#This Row],[Invoice Date]])&gt;=4,MONTH(tblSales[[#This Row],[Invoice Date]]),MONTH(tblSales[[#This Row],[Invoice Date]])+12)</f>
        <v>4</v>
      </c>
      <c r="AI2491" s="8">
        <f>DATE(YEAR(tblSales[[#This Row],[Invoice Date]]),MONTH(tblSales[[#This Row],[Invoice Date]]),1)</f>
        <v>45383</v>
      </c>
      <c r="AJ2491" t="str">
        <f>_xlfn.XLOOKUP(tblSales[[#This Row],[Product_ID]],Products!$A:$A,Products!$B:$B,"Unknown")</f>
        <v>Van Heusen Leather Wallet Black</v>
      </c>
      <c r="AK2491" s="9">
        <f>IFERROR(tblSales[[#This Row],[Profit]]/tblSales[[#This Row],[Sales Amount]],0)</f>
        <v>0.17324627021130734</v>
      </c>
      <c r="AL2491" t="str">
        <f>IF(tblSales[[#This Row],[Discount %]]&lt;=5,"0-5%",
IF(tblSales[[#This Row],[Discount %]]&lt;=10,"5-10%",
IF(tblSales[[#This Row],[Discount %]]&lt;=15,"10-15%",
IF(tblSales[[#This Row],[Discount %]]&lt;=20,"15-20%","20%+"))))</f>
        <v>5-10%</v>
      </c>
    </row>
    <row r="2492" spans="1:38">
      <c r="A2492" s="12" t="s">
        <v>4488</v>
      </c>
      <c r="B2492" s="13">
        <v>45575</v>
      </c>
      <c r="C2492" s="12" t="s">
        <v>1384</v>
      </c>
      <c r="D2492" s="12" t="s">
        <v>2307</v>
      </c>
      <c r="E2492" s="12" t="s">
        <v>779</v>
      </c>
      <c r="F2492" s="12" t="s">
        <v>276</v>
      </c>
      <c r="G2492" s="12">
        <v>0</v>
      </c>
      <c r="H2492" s="12">
        <v>724.53</v>
      </c>
      <c r="I2492" s="12">
        <v>10</v>
      </c>
      <c r="J2492" s="12">
        <v>0</v>
      </c>
      <c r="K2492" s="12">
        <v>5</v>
      </c>
      <c r="L2492" s="12">
        <v>0</v>
      </c>
      <c r="M2492" s="12">
        <v>0</v>
      </c>
      <c r="N2492" s="12">
        <v>0</v>
      </c>
      <c r="O2492" s="12">
        <v>0</v>
      </c>
      <c r="P2492" s="12" t="s">
        <v>32</v>
      </c>
      <c r="Q2492" s="12" t="str">
        <f t="shared" si="95"/>
        <v>UPI</v>
      </c>
      <c r="R2492" s="12" t="s">
        <v>20</v>
      </c>
      <c r="S2492" s="12" t="s">
        <v>56</v>
      </c>
      <c r="T2492" s="12" t="s">
        <v>2016</v>
      </c>
      <c r="U2492" s="12" t="s">
        <v>59</v>
      </c>
      <c r="V2492" t="str">
        <f>TEXT(tblSales[[#This Row],[Invoice Date]],"mmm")</f>
        <v>Oct</v>
      </c>
      <c r="W2492">
        <f>MONTH(tblSales[[#This Row],[Invoice Date]])</f>
        <v>10</v>
      </c>
      <c r="X2492">
        <f>YEAR(tblSales[[#This Row],[Invoice Date]])</f>
        <v>2024</v>
      </c>
      <c r="Y2492" t="str">
        <f>TEXT(tblSales[[#This Row],[Invoice Date]],"mmm-yyyy")</f>
        <v>Oct-2024</v>
      </c>
      <c r="Z2492" t="str">
        <f>_xlfn.XLOOKUP(tblSales[[#This Row],[Product_ID]],Products!$A:$A,Products!$C:$C,"Women Dresses")</f>
        <v>Sportswear</v>
      </c>
      <c r="AA2492" t="str">
        <f>_xlfn.XLOOKUP(tblSales[[#This Row],[Product_ID]],Products!$A:$A,Products!$D:$D,"Unknown")</f>
        <v>Track Suit</v>
      </c>
      <c r="AB2492" t="str">
        <f>_xlfn.XLOOKUP(tblSales[[#This Row],[Product_ID]],Products!$A:$A,Products!$E:$E,"Unknown")</f>
        <v>Mufti</v>
      </c>
      <c r="AC2492" t="str">
        <f>_xlfn.XLOOKUP(tblSales[[#This Row],[Store_ID]],Stores!$A:$A,Stores!$B:$B,"Unknown")</f>
        <v>TrendMart Vellore Standard</v>
      </c>
      <c r="AD2492" t="str">
        <f>_xlfn.XLOOKUP(tblSales[[#This Row],[Store_ID]],Stores!$A:$A,Stores!$E:$E,"Unknown")</f>
        <v>South Zone 1</v>
      </c>
      <c r="AE2492" t="str">
        <f>_xlfn.XLOOKUP(tblSales[[#This Row],[Customer_ID]],Customers!$A:$A,Customers!$B:$B,"Unknown")</f>
        <v>Siddharth Subramaniam</v>
      </c>
      <c r="AF2492" t="str">
        <f>_xlfn.XLOOKUP(tblSales[[#This Row],[Customer_ID]],Customers!$A:$A,Customers!$J:$J,"Unknown")</f>
        <v>Regular</v>
      </c>
      <c r="AG2492" t="str">
        <f>_xlfn.XLOOKUP(tblSales[[#This Row],[Employee_ID]],Employees!$A:$A,Employees!$B:$B,"Unknown")</f>
        <v>Vasanthi Kamath</v>
      </c>
      <c r="AH2492">
        <f>IF(MONTH(tblSales[[#This Row],[Invoice Date]])&gt;=4,MONTH(tblSales[[#This Row],[Invoice Date]]),MONTH(tblSales[[#This Row],[Invoice Date]])+12)</f>
        <v>10</v>
      </c>
      <c r="AI2492" s="8">
        <f>DATE(YEAR(tblSales[[#This Row],[Invoice Date]]),MONTH(tblSales[[#This Row],[Invoice Date]]),1)</f>
        <v>45566</v>
      </c>
      <c r="AJ2492" t="str">
        <f>_xlfn.XLOOKUP(tblSales[[#This Row],[Product_ID]],Products!$A:$A,Products!$B:$B,"Unknown")</f>
        <v>Mufti Track Suit Mustard</v>
      </c>
      <c r="AK2492" s="9">
        <f>IFERROR(tblSales[[#This Row],[Profit]]/tblSales[[#This Row],[Sales Amount]],0)</f>
        <v>0</v>
      </c>
      <c r="AL2492" t="str">
        <f>IF(tblSales[[#This Row],[Discount %]]&lt;=5,"0-5%",
IF(tblSales[[#This Row],[Discount %]]&lt;=10,"5-10%",
IF(tblSales[[#This Row],[Discount %]]&lt;=15,"10-15%",
IF(tblSales[[#This Row],[Discount %]]&lt;=20,"15-20%","20%+"))))</f>
        <v>5-10%</v>
      </c>
    </row>
    <row r="2493" spans="1:38">
      <c r="A2493" s="2" t="s">
        <v>4489</v>
      </c>
      <c r="B2493" s="11">
        <v>45523</v>
      </c>
      <c r="C2493" s="2" t="s">
        <v>2511</v>
      </c>
      <c r="D2493" s="2" t="s">
        <v>1051</v>
      </c>
      <c r="E2493" s="2" t="s">
        <v>413</v>
      </c>
      <c r="F2493" s="2" t="s">
        <v>562</v>
      </c>
      <c r="G2493" s="2">
        <v>1</v>
      </c>
      <c r="H2493" s="2">
        <v>833.12</v>
      </c>
      <c r="I2493" s="2">
        <v>20</v>
      </c>
      <c r="J2493" s="2">
        <v>166.62</v>
      </c>
      <c r="K2493" s="2">
        <v>5</v>
      </c>
      <c r="L2493" s="2">
        <v>33.33</v>
      </c>
      <c r="M2493" s="2">
        <v>699.83</v>
      </c>
      <c r="N2493" s="2">
        <v>565.45000000000005</v>
      </c>
      <c r="O2493" s="2">
        <f t="shared" ref="O2493:O2556" si="97">(M2493-N2493-L2493)</f>
        <v>101.05</v>
      </c>
      <c r="P2493" s="2" t="s">
        <v>27</v>
      </c>
      <c r="Q2493" s="2" t="str">
        <f t="shared" si="95"/>
        <v>Cash</v>
      </c>
      <c r="R2493" s="2" t="s">
        <v>20</v>
      </c>
      <c r="S2493" s="2" t="s">
        <v>56</v>
      </c>
      <c r="T2493" s="2" t="s">
        <v>3845</v>
      </c>
      <c r="U2493" s="2" t="s">
        <v>59</v>
      </c>
      <c r="V2493" t="str">
        <f>TEXT(tblSales[[#This Row],[Invoice Date]],"mmm")</f>
        <v>Aug</v>
      </c>
      <c r="W2493">
        <f>MONTH(tblSales[[#This Row],[Invoice Date]])</f>
        <v>8</v>
      </c>
      <c r="X2493">
        <f>YEAR(tblSales[[#This Row],[Invoice Date]])</f>
        <v>2024</v>
      </c>
      <c r="Y2493" t="str">
        <f>TEXT(tblSales[[#This Row],[Invoice Date]],"mmm-yyyy")</f>
        <v>Aug-2024</v>
      </c>
      <c r="Z2493" t="str">
        <f>_xlfn.XLOOKUP(tblSales[[#This Row],[Product_ID]],Products!$A:$A,Products!$C:$C,"Women Dresses")</f>
        <v>Kids Wear</v>
      </c>
      <c r="AA2493" t="str">
        <f>_xlfn.XLOOKUP(tblSales[[#This Row],[Product_ID]],Products!$A:$A,Products!$D:$D,"Unknown")</f>
        <v>Boys Shirt</v>
      </c>
      <c r="AB2493" t="str">
        <f>_xlfn.XLOOKUP(tblSales[[#This Row],[Product_ID]],Products!$A:$A,Products!$E:$E,"Unknown")</f>
        <v>Woodland</v>
      </c>
      <c r="AC2493" t="str">
        <f>_xlfn.XLOOKUP(tblSales[[#This Row],[Store_ID]],Stores!$A:$A,Stores!$B:$B,"Unknown")</f>
        <v>TrendMart Thiruvananthapuram High Street</v>
      </c>
      <c r="AD2493" t="str">
        <f>_xlfn.XLOOKUP(tblSales[[#This Row],[Store_ID]],Stores!$A:$A,Stores!$E:$E,"Unknown")</f>
        <v>South Zone 1</v>
      </c>
      <c r="AE2493" t="str">
        <f>_xlfn.XLOOKUP(tblSales[[#This Row],[Customer_ID]],Customers!$A:$A,Customers!$B:$B,"Unknown")</f>
        <v>Preethi Gowda</v>
      </c>
      <c r="AF2493" t="str">
        <f>_xlfn.XLOOKUP(tblSales[[#This Row],[Customer_ID]],Customers!$A:$A,Customers!$J:$J,"Unknown")</f>
        <v>Silver</v>
      </c>
      <c r="AG2493" t="str">
        <f>_xlfn.XLOOKUP(tblSales[[#This Row],[Employee_ID]],Employees!$A:$A,Employees!$B:$B,"Unknown")</f>
        <v>Vikram Bhat</v>
      </c>
      <c r="AH2493">
        <f>IF(MONTH(tblSales[[#This Row],[Invoice Date]])&gt;=4,MONTH(tblSales[[#This Row],[Invoice Date]]),MONTH(tblSales[[#This Row],[Invoice Date]])+12)</f>
        <v>8</v>
      </c>
      <c r="AI2493" s="8">
        <f>DATE(YEAR(tblSales[[#This Row],[Invoice Date]]),MONTH(tblSales[[#This Row],[Invoice Date]]),1)</f>
        <v>45505</v>
      </c>
      <c r="AJ2493" t="str">
        <f>_xlfn.XLOOKUP(tblSales[[#This Row],[Product_ID]],Products!$A:$A,Products!$B:$B,"Unknown")</f>
        <v>Woodland Boys Shirt White</v>
      </c>
      <c r="AK2493" s="9">
        <f>IFERROR(tblSales[[#This Row],[Profit]]/tblSales[[#This Row],[Sales Amount]],0)</f>
        <v>0.14439220953660173</v>
      </c>
      <c r="AL2493" t="str">
        <f>IF(tblSales[[#This Row],[Discount %]]&lt;=5,"0-5%",
IF(tblSales[[#This Row],[Discount %]]&lt;=10,"5-10%",
IF(tblSales[[#This Row],[Discount %]]&lt;=15,"10-15%",
IF(tblSales[[#This Row],[Discount %]]&lt;=20,"15-20%","20%+"))))</f>
        <v>15-20%</v>
      </c>
    </row>
    <row r="2494" spans="1:38">
      <c r="A2494" s="2" t="s">
        <v>4490</v>
      </c>
      <c r="B2494" s="11">
        <v>45415</v>
      </c>
      <c r="C2494" s="2" t="s">
        <v>447</v>
      </c>
      <c r="D2494" s="2" t="s">
        <v>176</v>
      </c>
      <c r="E2494" s="2" t="s">
        <v>437</v>
      </c>
      <c r="F2494" s="2" t="s">
        <v>475</v>
      </c>
      <c r="G2494" s="2">
        <v>2</v>
      </c>
      <c r="H2494" s="2">
        <v>769.09</v>
      </c>
      <c r="I2494" s="2">
        <v>10</v>
      </c>
      <c r="J2494" s="2">
        <v>153.82</v>
      </c>
      <c r="K2494" s="2">
        <v>5</v>
      </c>
      <c r="L2494" s="2">
        <v>69.22</v>
      </c>
      <c r="M2494" s="2">
        <v>1453.58</v>
      </c>
      <c r="N2494" s="2">
        <v>1100.02</v>
      </c>
      <c r="O2494" s="2">
        <f t="shared" si="97"/>
        <v>284.33999999999992</v>
      </c>
      <c r="P2494" s="2" t="s">
        <v>30</v>
      </c>
      <c r="Q2494" s="2" t="str">
        <f t="shared" si="95"/>
        <v>EMI</v>
      </c>
      <c r="R2494" s="2" t="s">
        <v>20</v>
      </c>
      <c r="S2494" s="2" t="s">
        <v>56</v>
      </c>
      <c r="T2494" s="2" t="s">
        <v>494</v>
      </c>
      <c r="U2494" s="2" t="s">
        <v>59</v>
      </c>
      <c r="V2494" t="str">
        <f>TEXT(tblSales[[#This Row],[Invoice Date]],"mmm")</f>
        <v>May</v>
      </c>
      <c r="W2494">
        <f>MONTH(tblSales[[#This Row],[Invoice Date]])</f>
        <v>5</v>
      </c>
      <c r="X2494">
        <f>YEAR(tblSales[[#This Row],[Invoice Date]])</f>
        <v>2024</v>
      </c>
      <c r="Y2494" t="str">
        <f>TEXT(tblSales[[#This Row],[Invoice Date]],"mmm-yyyy")</f>
        <v>May-2024</v>
      </c>
      <c r="Z2494" t="str">
        <f>_xlfn.XLOOKUP(tblSales[[#This Row],[Product_ID]],Products!$A:$A,Products!$C:$C,"Women Dresses")</f>
        <v>Women Tops</v>
      </c>
      <c r="AA2494" t="str">
        <f>_xlfn.XLOOKUP(tblSales[[#This Row],[Product_ID]],Products!$A:$A,Products!$D:$D,"Unknown")</f>
        <v>Crop Top</v>
      </c>
      <c r="AB2494" t="str">
        <f>_xlfn.XLOOKUP(tblSales[[#This Row],[Product_ID]],Products!$A:$A,Products!$E:$E,"Unknown")</f>
        <v>Nike</v>
      </c>
      <c r="AC2494" t="str">
        <f>_xlfn.XLOOKUP(tblSales[[#This Row],[Store_ID]],Stores!$A:$A,Stores!$B:$B,"Unknown")</f>
        <v>TrendMart Visakhapatnam Flagship</v>
      </c>
      <c r="AD2494" t="str">
        <f>_xlfn.XLOOKUP(tblSales[[#This Row],[Store_ID]],Stores!$A:$A,Stores!$E:$E,"Unknown")</f>
        <v>South Zone 3</v>
      </c>
      <c r="AE2494" t="str">
        <f>_xlfn.XLOOKUP(tblSales[[#This Row],[Customer_ID]],Customers!$A:$A,Customers!$B:$B,"Unknown")</f>
        <v>Priya Pandian</v>
      </c>
      <c r="AF2494" t="str">
        <f>_xlfn.XLOOKUP(tblSales[[#This Row],[Customer_ID]],Customers!$A:$A,Customers!$J:$J,"Unknown")</f>
        <v>Regular</v>
      </c>
      <c r="AG2494" t="str">
        <f>_xlfn.XLOOKUP(tblSales[[#This Row],[Employee_ID]],Employees!$A:$A,Employees!$B:$B,"Unknown")</f>
        <v>Arjun Krishnan</v>
      </c>
      <c r="AH2494">
        <f>IF(MONTH(tblSales[[#This Row],[Invoice Date]])&gt;=4,MONTH(tblSales[[#This Row],[Invoice Date]]),MONTH(tblSales[[#This Row],[Invoice Date]])+12)</f>
        <v>5</v>
      </c>
      <c r="AI2494" s="8">
        <f>DATE(YEAR(tblSales[[#This Row],[Invoice Date]]),MONTH(tblSales[[#This Row],[Invoice Date]]),1)</f>
        <v>45413</v>
      </c>
      <c r="AJ2494" t="str">
        <f>_xlfn.XLOOKUP(tblSales[[#This Row],[Product_ID]],Products!$A:$A,Products!$B:$B,"Unknown")</f>
        <v>Nike Crop Top Cream</v>
      </c>
      <c r="AK2494" s="9">
        <f>IFERROR(tblSales[[#This Row],[Profit]]/tblSales[[#This Row],[Sales Amount]],0)</f>
        <v>0.19561358851937968</v>
      </c>
      <c r="AL2494" t="str">
        <f>IF(tblSales[[#This Row],[Discount %]]&lt;=5,"0-5%",
IF(tblSales[[#This Row],[Discount %]]&lt;=10,"5-10%",
IF(tblSales[[#This Row],[Discount %]]&lt;=15,"10-15%",
IF(tblSales[[#This Row],[Discount %]]&lt;=20,"15-20%","20%+"))))</f>
        <v>5-10%</v>
      </c>
    </row>
    <row r="2495" spans="1:38">
      <c r="A2495" s="2" t="s">
        <v>4491</v>
      </c>
      <c r="B2495" s="11">
        <v>45616</v>
      </c>
      <c r="C2495" s="2" t="s">
        <v>1186</v>
      </c>
      <c r="D2495" s="2" t="s">
        <v>313</v>
      </c>
      <c r="E2495" s="2" t="s">
        <v>368</v>
      </c>
      <c r="F2495" s="2" t="s">
        <v>540</v>
      </c>
      <c r="G2495" s="2">
        <v>1</v>
      </c>
      <c r="H2495" s="2">
        <v>602.02</v>
      </c>
      <c r="I2495" s="2">
        <v>10</v>
      </c>
      <c r="J2495" s="2">
        <v>60.2</v>
      </c>
      <c r="K2495" s="2">
        <v>5</v>
      </c>
      <c r="L2495" s="2">
        <v>27.09</v>
      </c>
      <c r="M2495" s="2">
        <v>568.91</v>
      </c>
      <c r="N2495" s="2">
        <v>413.39</v>
      </c>
      <c r="O2495" s="2">
        <f t="shared" si="97"/>
        <v>128.42999999999998</v>
      </c>
      <c r="P2495" s="2" t="s">
        <v>28</v>
      </c>
      <c r="Q2495" s="2" t="str">
        <f t="shared" si="95"/>
        <v>Credit Card</v>
      </c>
      <c r="R2495" s="2" t="s">
        <v>20</v>
      </c>
      <c r="S2495" s="2" t="s">
        <v>56</v>
      </c>
      <c r="T2495" s="2" t="s">
        <v>2013</v>
      </c>
      <c r="U2495" s="2" t="s">
        <v>59</v>
      </c>
      <c r="V2495" t="str">
        <f>TEXT(tblSales[[#This Row],[Invoice Date]],"mmm")</f>
        <v>Nov</v>
      </c>
      <c r="W2495">
        <f>MONTH(tblSales[[#This Row],[Invoice Date]])</f>
        <v>11</v>
      </c>
      <c r="X2495">
        <f>YEAR(tblSales[[#This Row],[Invoice Date]])</f>
        <v>2024</v>
      </c>
      <c r="Y2495" t="str">
        <f>TEXT(tblSales[[#This Row],[Invoice Date]],"mmm-yyyy")</f>
        <v>Nov-2024</v>
      </c>
      <c r="Z2495" t="str">
        <f>_xlfn.XLOOKUP(tblSales[[#This Row],[Product_ID]],Products!$A:$A,Products!$C:$C,"Women Dresses")</f>
        <v>Kids Wear</v>
      </c>
      <c r="AA2495" t="str">
        <f>_xlfn.XLOOKUP(tblSales[[#This Row],[Product_ID]],Products!$A:$A,Products!$D:$D,"Unknown")</f>
        <v>Kids T-Shirt</v>
      </c>
      <c r="AB2495" t="str">
        <f>_xlfn.XLOOKUP(tblSales[[#This Row],[Product_ID]],Products!$A:$A,Products!$E:$E,"Unknown")</f>
        <v>Jack &amp; Jones</v>
      </c>
      <c r="AC2495" t="str">
        <f>_xlfn.XLOOKUP(tblSales[[#This Row],[Store_ID]],Stores!$A:$A,Stores!$B:$B,"Unknown")</f>
        <v>TrendMart Kozhikode Outlet</v>
      </c>
      <c r="AD2495" t="str">
        <f>_xlfn.XLOOKUP(tblSales[[#This Row],[Store_ID]],Stores!$A:$A,Stores!$E:$E,"Unknown")</f>
        <v>South Zone 1</v>
      </c>
      <c r="AE2495" t="str">
        <f>_xlfn.XLOOKUP(tblSales[[#This Row],[Customer_ID]],Customers!$A:$A,Customers!$B:$B,"Unknown")</f>
        <v>Rajesh Sundaram</v>
      </c>
      <c r="AF2495" t="str">
        <f>_xlfn.XLOOKUP(tblSales[[#This Row],[Customer_ID]],Customers!$A:$A,Customers!$J:$J,"Unknown")</f>
        <v>Regular</v>
      </c>
      <c r="AG2495" t="str">
        <f>_xlfn.XLOOKUP(tblSales[[#This Row],[Employee_ID]],Employees!$A:$A,Employees!$B:$B,"Unknown")</f>
        <v>Swathi Achari</v>
      </c>
      <c r="AH2495">
        <f>IF(MONTH(tblSales[[#This Row],[Invoice Date]])&gt;=4,MONTH(tblSales[[#This Row],[Invoice Date]]),MONTH(tblSales[[#This Row],[Invoice Date]])+12)</f>
        <v>11</v>
      </c>
      <c r="AI2495" s="8">
        <f>DATE(YEAR(tblSales[[#This Row],[Invoice Date]]),MONTH(tblSales[[#This Row],[Invoice Date]]),1)</f>
        <v>45597</v>
      </c>
      <c r="AJ2495" t="str">
        <f>_xlfn.XLOOKUP(tblSales[[#This Row],[Product_ID]],Products!$A:$A,Products!$B:$B,"Unknown")</f>
        <v>Sonata Girls Frock Cream</v>
      </c>
      <c r="AK2495" s="9">
        <f>IFERROR(tblSales[[#This Row],[Profit]]/tblSales[[#This Row],[Sales Amount]],0)</f>
        <v>0.22574748202703412</v>
      </c>
      <c r="AL2495" t="str">
        <f>IF(tblSales[[#This Row],[Discount %]]&lt;=5,"0-5%",
IF(tblSales[[#This Row],[Discount %]]&lt;=10,"5-10%",
IF(tblSales[[#This Row],[Discount %]]&lt;=15,"10-15%",
IF(tblSales[[#This Row],[Discount %]]&lt;=20,"15-20%","20%+"))))</f>
        <v>5-10%</v>
      </c>
    </row>
    <row r="2496" spans="1:38">
      <c r="A2496" s="2" t="s">
        <v>4492</v>
      </c>
      <c r="B2496" s="11">
        <v>45420</v>
      </c>
      <c r="C2496" s="2" t="s">
        <v>2001</v>
      </c>
      <c r="D2496" s="2" t="s">
        <v>1431</v>
      </c>
      <c r="E2496" s="2" t="s">
        <v>358</v>
      </c>
      <c r="F2496" s="2" t="s">
        <v>193</v>
      </c>
      <c r="G2496" s="2">
        <v>3</v>
      </c>
      <c r="H2496" s="2">
        <v>782.44</v>
      </c>
      <c r="I2496" s="2">
        <v>15</v>
      </c>
      <c r="J2496" s="2">
        <v>352.1</v>
      </c>
      <c r="K2496" s="2">
        <v>5</v>
      </c>
      <c r="L2496" s="2">
        <v>99.76</v>
      </c>
      <c r="M2496" s="2">
        <v>2094.98</v>
      </c>
      <c r="N2496" s="2">
        <v>1755.78</v>
      </c>
      <c r="O2496" s="2">
        <f t="shared" si="97"/>
        <v>239.44000000000005</v>
      </c>
      <c r="P2496" s="2" t="s">
        <v>28</v>
      </c>
      <c r="Q2496" s="2" t="str">
        <f t="shared" si="95"/>
        <v>Credit Card</v>
      </c>
      <c r="R2496" s="2" t="s">
        <v>21</v>
      </c>
      <c r="S2496" s="2" t="s">
        <v>56</v>
      </c>
      <c r="T2496" s="2" t="s">
        <v>1487</v>
      </c>
      <c r="U2496" s="2" t="s">
        <v>59</v>
      </c>
      <c r="V2496" t="str">
        <f>TEXT(tblSales[[#This Row],[Invoice Date]],"mmm")</f>
        <v>May</v>
      </c>
      <c r="W2496">
        <f>MONTH(tblSales[[#This Row],[Invoice Date]])</f>
        <v>5</v>
      </c>
      <c r="X2496">
        <f>YEAR(tblSales[[#This Row],[Invoice Date]])</f>
        <v>2024</v>
      </c>
      <c r="Y2496" t="str">
        <f>TEXT(tblSales[[#This Row],[Invoice Date]],"mmm-yyyy")</f>
        <v>May-2024</v>
      </c>
      <c r="Z2496" t="str">
        <f>_xlfn.XLOOKUP(tblSales[[#This Row],[Product_ID]],Products!$A:$A,Products!$C:$C,"Women Dresses")</f>
        <v>Men Trousers</v>
      </c>
      <c r="AA2496" t="str">
        <f>_xlfn.XLOOKUP(tblSales[[#This Row],[Product_ID]],Products!$A:$A,Products!$D:$D,"Unknown")</f>
        <v>Formal Trouser</v>
      </c>
      <c r="AB2496" t="str">
        <f>_xlfn.XLOOKUP(tblSales[[#This Row],[Product_ID]],Products!$A:$A,Products!$E:$E,"Unknown")</f>
        <v>Van Heusen</v>
      </c>
      <c r="AC2496" t="str">
        <f>_xlfn.XLOOKUP(tblSales[[#This Row],[Store_ID]],Stores!$A:$A,Stores!$B:$B,"Unknown")</f>
        <v>TrendMart Dindigul Standard</v>
      </c>
      <c r="AD2496" t="str">
        <f>_xlfn.XLOOKUP(tblSales[[#This Row],[Store_ID]],Stores!$A:$A,Stores!$E:$E,"Unknown")</f>
        <v>South Zone 1</v>
      </c>
      <c r="AE2496" t="str">
        <f>_xlfn.XLOOKUP(tblSales[[#This Row],[Customer_ID]],Customers!$A:$A,Customers!$B:$B,"Unknown")</f>
        <v>Bhavani Mudaliar</v>
      </c>
      <c r="AF2496" t="str">
        <f>_xlfn.XLOOKUP(tblSales[[#This Row],[Customer_ID]],Customers!$A:$A,Customers!$J:$J,"Unknown")</f>
        <v>Regular</v>
      </c>
      <c r="AG2496" t="str">
        <f>_xlfn.XLOOKUP(tblSales[[#This Row],[Employee_ID]],Employees!$A:$A,Employees!$B:$B,"Unknown")</f>
        <v>Yamini Pandian</v>
      </c>
      <c r="AH2496">
        <f>IF(MONTH(tblSales[[#This Row],[Invoice Date]])&gt;=4,MONTH(tblSales[[#This Row],[Invoice Date]]),MONTH(tblSales[[#This Row],[Invoice Date]])+12)</f>
        <v>5</v>
      </c>
      <c r="AI2496" s="8">
        <f>DATE(YEAR(tblSales[[#This Row],[Invoice Date]]),MONTH(tblSales[[#This Row],[Invoice Date]]),1)</f>
        <v>45413</v>
      </c>
      <c r="AJ2496" t="str">
        <f>_xlfn.XLOOKUP(tblSales[[#This Row],[Product_ID]],Products!$A:$A,Products!$B:$B,"Unknown")</f>
        <v>Van Heusen Formal Trouser Maroon</v>
      </c>
      <c r="AK2496" s="9">
        <f>IFERROR(tblSales[[#This Row],[Profit]]/tblSales[[#This Row],[Sales Amount]],0)</f>
        <v>0.11429226054664009</v>
      </c>
      <c r="AL2496" t="str">
        <f>IF(tblSales[[#This Row],[Discount %]]&lt;=5,"0-5%",
IF(tblSales[[#This Row],[Discount %]]&lt;=10,"5-10%",
IF(tblSales[[#This Row],[Discount %]]&lt;=15,"10-15%",
IF(tblSales[[#This Row],[Discount %]]&lt;=20,"15-20%","20%+"))))</f>
        <v>10-15%</v>
      </c>
    </row>
    <row r="2497" spans="1:38">
      <c r="A2497" s="2" t="s">
        <v>4493</v>
      </c>
      <c r="B2497" s="11">
        <v>45434</v>
      </c>
      <c r="C2497" s="2" t="s">
        <v>4494</v>
      </c>
      <c r="D2497" s="2" t="s">
        <v>1232</v>
      </c>
      <c r="E2497" s="2" t="s">
        <v>668</v>
      </c>
      <c r="F2497" s="2" t="s">
        <v>319</v>
      </c>
      <c r="G2497" s="2">
        <v>1</v>
      </c>
      <c r="H2497" s="2">
        <v>1127.83</v>
      </c>
      <c r="I2497" s="2">
        <v>20</v>
      </c>
      <c r="J2497" s="2">
        <v>225.57</v>
      </c>
      <c r="K2497" s="2">
        <v>12</v>
      </c>
      <c r="L2497" s="2">
        <v>108.27</v>
      </c>
      <c r="M2497" s="2">
        <v>1010.53</v>
      </c>
      <c r="N2497" s="2">
        <v>754.73</v>
      </c>
      <c r="O2497" s="2">
        <f t="shared" si="97"/>
        <v>147.52999999999997</v>
      </c>
      <c r="P2497" s="2" t="s">
        <v>31</v>
      </c>
      <c r="Q2497" s="2" t="str">
        <f t="shared" si="95"/>
        <v>Net Banking</v>
      </c>
      <c r="R2497" s="2" t="s">
        <v>20</v>
      </c>
      <c r="S2497" s="2" t="s">
        <v>56</v>
      </c>
      <c r="T2497" s="2" t="s">
        <v>584</v>
      </c>
      <c r="U2497" s="2" t="s">
        <v>59</v>
      </c>
      <c r="V2497" t="str">
        <f>TEXT(tblSales[[#This Row],[Invoice Date]],"mmm")</f>
        <v>May</v>
      </c>
      <c r="W2497">
        <f>MONTH(tblSales[[#This Row],[Invoice Date]])</f>
        <v>5</v>
      </c>
      <c r="X2497">
        <f>YEAR(tblSales[[#This Row],[Invoice Date]])</f>
        <v>2024</v>
      </c>
      <c r="Y2497" t="str">
        <f>TEXT(tblSales[[#This Row],[Invoice Date]],"mmm-yyyy")</f>
        <v>May-2024</v>
      </c>
      <c r="Z2497" t="str">
        <f>_xlfn.XLOOKUP(tblSales[[#This Row],[Product_ID]],Products!$A:$A,Products!$C:$C,"Women Dresses")</f>
        <v>Men Jeans</v>
      </c>
      <c r="AA2497" t="str">
        <f>_xlfn.XLOOKUP(tblSales[[#This Row],[Product_ID]],Products!$A:$A,Products!$D:$D,"Unknown")</f>
        <v>Straight Fit</v>
      </c>
      <c r="AB2497" t="str">
        <f>_xlfn.XLOOKUP(tblSales[[#This Row],[Product_ID]],Products!$A:$A,Products!$E:$E,"Unknown")</f>
        <v>Jack &amp; Jones</v>
      </c>
      <c r="AC2497" t="str">
        <f>_xlfn.XLOOKUP(tblSales[[#This Row],[Store_ID]],Stores!$A:$A,Stores!$B:$B,"Unknown")</f>
        <v>TrendMart Kollam Flagship</v>
      </c>
      <c r="AD2497" t="str">
        <f>_xlfn.XLOOKUP(tblSales[[#This Row],[Store_ID]],Stores!$A:$A,Stores!$E:$E,"Unknown")</f>
        <v>South Zone 1</v>
      </c>
      <c r="AE2497" t="str">
        <f>_xlfn.XLOOKUP(tblSales[[#This Row],[Customer_ID]],Customers!$A:$A,Customers!$B:$B,"Unknown")</f>
        <v>Dinesh Sundaram</v>
      </c>
      <c r="AF2497" t="str">
        <f>_xlfn.XLOOKUP(tblSales[[#This Row],[Customer_ID]],Customers!$A:$A,Customers!$J:$J,"Unknown")</f>
        <v>Silver</v>
      </c>
      <c r="AG2497" t="str">
        <f>_xlfn.XLOOKUP(tblSales[[#This Row],[Employee_ID]],Employees!$A:$A,Employees!$B:$B,"Unknown")</f>
        <v>Sathish Sundaram</v>
      </c>
      <c r="AH2497">
        <f>IF(MONTH(tblSales[[#This Row],[Invoice Date]])&gt;=4,MONTH(tblSales[[#This Row],[Invoice Date]]),MONTH(tblSales[[#This Row],[Invoice Date]])+12)</f>
        <v>5</v>
      </c>
      <c r="AI2497" s="8">
        <f>DATE(YEAR(tblSales[[#This Row],[Invoice Date]]),MONTH(tblSales[[#This Row],[Invoice Date]]),1)</f>
        <v>45413</v>
      </c>
      <c r="AJ2497" t="str">
        <f>_xlfn.XLOOKUP(tblSales[[#This Row],[Product_ID]],Products!$A:$A,Products!$B:$B,"Unknown")</f>
        <v>Jack &amp; Jones Straight Fit Maroon</v>
      </c>
      <c r="AK2497" s="9">
        <f>IFERROR(tblSales[[#This Row],[Profit]]/tblSales[[#This Row],[Sales Amount]],0)</f>
        <v>0.14599269690162586</v>
      </c>
      <c r="AL2497" t="str">
        <f>IF(tblSales[[#This Row],[Discount %]]&lt;=5,"0-5%",
IF(tblSales[[#This Row],[Discount %]]&lt;=10,"5-10%",
IF(tblSales[[#This Row],[Discount %]]&lt;=15,"10-15%",
IF(tblSales[[#This Row],[Discount %]]&lt;=20,"15-20%","20%+"))))</f>
        <v>15-20%</v>
      </c>
    </row>
    <row r="2498" spans="1:38">
      <c r="A2498" s="2" t="s">
        <v>4495</v>
      </c>
      <c r="B2498" s="11">
        <v>45742</v>
      </c>
      <c r="C2498" s="2" t="s">
        <v>990</v>
      </c>
      <c r="D2498" s="2" t="s">
        <v>303</v>
      </c>
      <c r="E2498" s="2" t="s">
        <v>344</v>
      </c>
      <c r="F2498" s="2" t="s">
        <v>193</v>
      </c>
      <c r="G2498" s="2">
        <v>1</v>
      </c>
      <c r="H2498" s="2">
        <v>1136.18</v>
      </c>
      <c r="I2498" s="2">
        <v>0</v>
      </c>
      <c r="J2498" s="2">
        <v>0</v>
      </c>
      <c r="K2498" s="2">
        <v>12</v>
      </c>
      <c r="L2498" s="2">
        <v>136.34</v>
      </c>
      <c r="M2498" s="2">
        <v>1272.52</v>
      </c>
      <c r="N2498" s="2">
        <v>887.02</v>
      </c>
      <c r="O2498" s="2">
        <f t="shared" si="97"/>
        <v>249.16</v>
      </c>
      <c r="P2498" s="2" t="s">
        <v>29</v>
      </c>
      <c r="Q2498" s="2" t="str">
        <f t="shared" ref="Q2498:Q2561" si="98">TRIM(CLEAN(P2498))</f>
        <v>Debit Card</v>
      </c>
      <c r="R2498" s="2" t="s">
        <v>20</v>
      </c>
      <c r="S2498" s="2" t="s">
        <v>56</v>
      </c>
      <c r="T2498" s="2" t="s">
        <v>1447</v>
      </c>
      <c r="U2498" s="2" t="s">
        <v>59</v>
      </c>
      <c r="V2498" t="str">
        <f>TEXT(tblSales[[#This Row],[Invoice Date]],"mmm")</f>
        <v>Mar</v>
      </c>
      <c r="W2498">
        <f>MONTH(tblSales[[#This Row],[Invoice Date]])</f>
        <v>3</v>
      </c>
      <c r="X2498">
        <f>YEAR(tblSales[[#This Row],[Invoice Date]])</f>
        <v>2025</v>
      </c>
      <c r="Y2498" t="str">
        <f>TEXT(tblSales[[#This Row],[Invoice Date]],"mmm-yyyy")</f>
        <v>Mar-2025</v>
      </c>
      <c r="Z2498" t="str">
        <f>_xlfn.XLOOKUP(tblSales[[#This Row],[Product_ID]],Products!$A:$A,Products!$C:$C,"Women Dresses")</f>
        <v>Men Trousers</v>
      </c>
      <c r="AA2498" t="str">
        <f>_xlfn.XLOOKUP(tblSales[[#This Row],[Product_ID]],Products!$A:$A,Products!$D:$D,"Unknown")</f>
        <v>Chinos</v>
      </c>
      <c r="AB2498" t="str">
        <f>_xlfn.XLOOKUP(tblSales[[#This Row],[Product_ID]],Products!$A:$A,Products!$E:$E,"Unknown")</f>
        <v>Pepe Jeans</v>
      </c>
      <c r="AC2498" t="str">
        <f>_xlfn.XLOOKUP(tblSales[[#This Row],[Store_ID]],Stores!$A:$A,Stores!$B:$B,"Unknown")</f>
        <v>TrendMart Kannur Standard</v>
      </c>
      <c r="AD2498" t="str">
        <f>_xlfn.XLOOKUP(tblSales[[#This Row],[Store_ID]],Stores!$A:$A,Stores!$E:$E,"Unknown")</f>
        <v>South Zone 1</v>
      </c>
      <c r="AE2498" t="str">
        <f>_xlfn.XLOOKUP(tblSales[[#This Row],[Customer_ID]],Customers!$A:$A,Customers!$B:$B,"Unknown")</f>
        <v>Easwaran Rao</v>
      </c>
      <c r="AF2498" t="str">
        <f>_xlfn.XLOOKUP(tblSales[[#This Row],[Customer_ID]],Customers!$A:$A,Customers!$J:$J,"Unknown")</f>
        <v>Regular</v>
      </c>
      <c r="AG2498" t="str">
        <f>_xlfn.XLOOKUP(tblSales[[#This Row],[Employee_ID]],Employees!$A:$A,Employees!$B:$B,"Unknown")</f>
        <v>Yamini Pandian</v>
      </c>
      <c r="AH2498">
        <f>IF(MONTH(tblSales[[#This Row],[Invoice Date]])&gt;=4,MONTH(tblSales[[#This Row],[Invoice Date]]),MONTH(tblSales[[#This Row],[Invoice Date]])+12)</f>
        <v>15</v>
      </c>
      <c r="AI2498" s="8">
        <f>DATE(YEAR(tblSales[[#This Row],[Invoice Date]]),MONTH(tblSales[[#This Row],[Invoice Date]]),1)</f>
        <v>45717</v>
      </c>
      <c r="AJ2498" t="str">
        <f>_xlfn.XLOOKUP(tblSales[[#This Row],[Product_ID]],Products!$A:$A,Products!$B:$B,"Unknown")</f>
        <v>Pepe Jeans Chinos Pink</v>
      </c>
      <c r="AK2498" s="9">
        <f>IFERROR(tblSales[[#This Row],[Profit]]/tblSales[[#This Row],[Sales Amount]],0)</f>
        <v>0.19580045893188319</v>
      </c>
      <c r="AL2498" t="str">
        <f>IF(tblSales[[#This Row],[Discount %]]&lt;=5,"0-5%",
IF(tblSales[[#This Row],[Discount %]]&lt;=10,"5-10%",
IF(tblSales[[#This Row],[Discount %]]&lt;=15,"10-15%",
IF(tblSales[[#This Row],[Discount %]]&lt;=20,"15-20%","20%+"))))</f>
        <v>0-5%</v>
      </c>
    </row>
    <row r="2499" spans="1:38">
      <c r="A2499" s="2" t="s">
        <v>4496</v>
      </c>
      <c r="B2499" s="11">
        <v>45405</v>
      </c>
      <c r="C2499" s="2" t="s">
        <v>1351</v>
      </c>
      <c r="D2499" s="2" t="s">
        <v>2344</v>
      </c>
      <c r="E2499" s="2" t="s">
        <v>471</v>
      </c>
      <c r="F2499" s="2" t="s">
        <v>249</v>
      </c>
      <c r="G2499" s="2">
        <v>1</v>
      </c>
      <c r="H2499" s="2">
        <v>1129.78</v>
      </c>
      <c r="I2499" s="2">
        <v>0</v>
      </c>
      <c r="J2499" s="2">
        <v>0</v>
      </c>
      <c r="K2499" s="2">
        <v>12</v>
      </c>
      <c r="L2499" s="2">
        <v>135.57</v>
      </c>
      <c r="M2499" s="2">
        <v>1265.3499999999999</v>
      </c>
      <c r="N2499" s="2">
        <v>744</v>
      </c>
      <c r="O2499" s="2">
        <f t="shared" si="97"/>
        <v>385.77999999999992</v>
      </c>
      <c r="P2499" s="2" t="s">
        <v>32</v>
      </c>
      <c r="Q2499" s="2" t="str">
        <f t="shared" si="98"/>
        <v>UPI</v>
      </c>
      <c r="R2499" s="2" t="s">
        <v>21</v>
      </c>
      <c r="S2499" s="2" t="s">
        <v>56</v>
      </c>
      <c r="T2499" s="2" t="s">
        <v>2641</v>
      </c>
      <c r="U2499" s="2" t="s">
        <v>59</v>
      </c>
      <c r="V2499" t="str">
        <f>TEXT(tblSales[[#This Row],[Invoice Date]],"mmm")</f>
        <v>Apr</v>
      </c>
      <c r="W2499">
        <f>MONTH(tblSales[[#This Row],[Invoice Date]])</f>
        <v>4</v>
      </c>
      <c r="X2499">
        <f>YEAR(tblSales[[#This Row],[Invoice Date]])</f>
        <v>2024</v>
      </c>
      <c r="Y2499" t="str">
        <f>TEXT(tblSales[[#This Row],[Invoice Date]],"mmm-yyyy")</f>
        <v>Apr-2024</v>
      </c>
      <c r="Z2499" t="str">
        <f>_xlfn.XLOOKUP(tblSales[[#This Row],[Product_ID]],Products!$A:$A,Products!$C:$C,"Women Dresses")</f>
        <v>Women Kurtis</v>
      </c>
      <c r="AA2499" t="str">
        <f>_xlfn.XLOOKUP(tblSales[[#This Row],[Product_ID]],Products!$A:$A,Products!$D:$D,"Unknown")</f>
        <v>Printed Kurti</v>
      </c>
      <c r="AB2499" t="str">
        <f>_xlfn.XLOOKUP(tblSales[[#This Row],[Product_ID]],Products!$A:$A,Products!$E:$E,"Unknown")</f>
        <v>Reebok</v>
      </c>
      <c r="AC2499" t="str">
        <f>_xlfn.XLOOKUP(tblSales[[#This Row],[Store_ID]],Stores!$A:$A,Stores!$B:$B,"Unknown")</f>
        <v>TrendMart Kochi Standard</v>
      </c>
      <c r="AD2499" t="str">
        <f>_xlfn.XLOOKUP(tblSales[[#This Row],[Store_ID]],Stores!$A:$A,Stores!$E:$E,"Unknown")</f>
        <v>South Zone 1</v>
      </c>
      <c r="AE2499" t="str">
        <f>_xlfn.XLOOKUP(tblSales[[#This Row],[Customer_ID]],Customers!$A:$A,Customers!$B:$B,"Unknown")</f>
        <v>Balaji Kumar</v>
      </c>
      <c r="AF2499" t="str">
        <f>_xlfn.XLOOKUP(tblSales[[#This Row],[Customer_ID]],Customers!$A:$A,Customers!$J:$J,"Unknown")</f>
        <v>Silver</v>
      </c>
      <c r="AG2499" t="str">
        <f>_xlfn.XLOOKUP(tblSales[[#This Row],[Employee_ID]],Employees!$A:$A,Employees!$B:$B,"Unknown")</f>
        <v>Hari Nair</v>
      </c>
      <c r="AH2499">
        <f>IF(MONTH(tblSales[[#This Row],[Invoice Date]])&gt;=4,MONTH(tblSales[[#This Row],[Invoice Date]]),MONTH(tblSales[[#This Row],[Invoice Date]])+12)</f>
        <v>4</v>
      </c>
      <c r="AI2499" s="8">
        <f>DATE(YEAR(tblSales[[#This Row],[Invoice Date]]),MONTH(tblSales[[#This Row],[Invoice Date]]),1)</f>
        <v>45383</v>
      </c>
      <c r="AJ2499" t="str">
        <f>_xlfn.XLOOKUP(tblSales[[#This Row],[Product_ID]],Products!$A:$A,Products!$B:$B,"Unknown")</f>
        <v>Reebok Printed Kurti Green</v>
      </c>
      <c r="AK2499" s="9">
        <f>IFERROR(tblSales[[#This Row],[Profit]]/tblSales[[#This Row],[Sales Amount]],0)</f>
        <v>0.30488007270715606</v>
      </c>
      <c r="AL2499" t="str">
        <f>IF(tblSales[[#This Row],[Discount %]]&lt;=5,"0-5%",
IF(tblSales[[#This Row],[Discount %]]&lt;=10,"5-10%",
IF(tblSales[[#This Row],[Discount %]]&lt;=15,"10-15%",
IF(tblSales[[#This Row],[Discount %]]&lt;=20,"15-20%","20%+"))))</f>
        <v>0-5%</v>
      </c>
    </row>
    <row r="2500" spans="1:38">
      <c r="A2500" s="2" t="s">
        <v>4497</v>
      </c>
      <c r="B2500" s="11">
        <v>45608</v>
      </c>
      <c r="C2500" s="2" t="s">
        <v>637</v>
      </c>
      <c r="D2500" s="2" t="s">
        <v>728</v>
      </c>
      <c r="E2500" s="2" t="s">
        <v>203</v>
      </c>
      <c r="F2500" s="2" t="s">
        <v>122</v>
      </c>
      <c r="G2500" s="2">
        <v>2</v>
      </c>
      <c r="H2500" s="2">
        <v>4069.58</v>
      </c>
      <c r="I2500" s="2">
        <v>0</v>
      </c>
      <c r="J2500" s="2">
        <v>0</v>
      </c>
      <c r="K2500" s="2">
        <v>12</v>
      </c>
      <c r="L2500" s="2">
        <v>976.7</v>
      </c>
      <c r="M2500" s="2">
        <v>9115.86</v>
      </c>
      <c r="N2500" s="2">
        <v>5667.22</v>
      </c>
      <c r="O2500" s="2">
        <f t="shared" si="97"/>
        <v>2471.9400000000005</v>
      </c>
      <c r="P2500" s="2" t="s">
        <v>32</v>
      </c>
      <c r="Q2500" s="2" t="str">
        <f t="shared" si="98"/>
        <v>UPI</v>
      </c>
      <c r="R2500" s="2" t="s">
        <v>20</v>
      </c>
      <c r="S2500" s="2" t="s">
        <v>56</v>
      </c>
      <c r="T2500" s="2" t="s">
        <v>3002</v>
      </c>
      <c r="U2500" s="2" t="s">
        <v>59</v>
      </c>
      <c r="V2500" t="str">
        <f>TEXT(tblSales[[#This Row],[Invoice Date]],"mmm")</f>
        <v>Nov</v>
      </c>
      <c r="W2500">
        <f>MONTH(tblSales[[#This Row],[Invoice Date]])</f>
        <v>11</v>
      </c>
      <c r="X2500">
        <f>YEAR(tblSales[[#This Row],[Invoice Date]])</f>
        <v>2024</v>
      </c>
      <c r="Y2500" t="str">
        <f>TEXT(tblSales[[#This Row],[Invoice Date]],"mmm-yyyy")</f>
        <v>Nov-2024</v>
      </c>
      <c r="Z2500" t="str">
        <f>_xlfn.XLOOKUP(tblSales[[#This Row],[Product_ID]],Products!$A:$A,Products!$C:$C,"Women Dresses")</f>
        <v>Watches</v>
      </c>
      <c r="AA2500" t="str">
        <f>_xlfn.XLOOKUP(tblSales[[#This Row],[Product_ID]],Products!$A:$A,Products!$D:$D,"Unknown")</f>
        <v>Chronograph</v>
      </c>
      <c r="AB2500" t="str">
        <f>_xlfn.XLOOKUP(tblSales[[#This Row],[Product_ID]],Products!$A:$A,Products!$E:$E,"Unknown")</f>
        <v>Mufti</v>
      </c>
      <c r="AC2500" t="str">
        <f>_xlfn.XLOOKUP(tblSales[[#This Row],[Store_ID]],Stores!$A:$A,Stores!$B:$B,"Unknown")</f>
        <v>TrendMart Thoothukudi Outlet</v>
      </c>
      <c r="AD2500" t="str">
        <f>_xlfn.XLOOKUP(tblSales[[#This Row],[Store_ID]],Stores!$A:$A,Stores!$E:$E,"Unknown")</f>
        <v>South Zone 1</v>
      </c>
      <c r="AE2500" t="str">
        <f>_xlfn.XLOOKUP(tblSales[[#This Row],[Customer_ID]],Customers!$A:$A,Customers!$B:$B,"Unknown")</f>
        <v>Ramesh Subramaniam</v>
      </c>
      <c r="AF2500" t="str">
        <f>_xlfn.XLOOKUP(tblSales[[#This Row],[Customer_ID]],Customers!$A:$A,Customers!$J:$J,"Unknown")</f>
        <v>Regular</v>
      </c>
      <c r="AG2500" t="str">
        <f>_xlfn.XLOOKUP(tblSales[[#This Row],[Employee_ID]],Employees!$A:$A,Employees!$B:$B,"Unknown")</f>
        <v>Rahul Krishnan</v>
      </c>
      <c r="AH2500">
        <f>IF(MONTH(tblSales[[#This Row],[Invoice Date]])&gt;=4,MONTH(tblSales[[#This Row],[Invoice Date]]),MONTH(tblSales[[#This Row],[Invoice Date]])+12)</f>
        <v>11</v>
      </c>
      <c r="AI2500" s="8">
        <f>DATE(YEAR(tblSales[[#This Row],[Invoice Date]]),MONTH(tblSales[[#This Row],[Invoice Date]]),1)</f>
        <v>45597</v>
      </c>
      <c r="AJ2500" t="str">
        <f>_xlfn.XLOOKUP(tblSales[[#This Row],[Product_ID]],Products!$A:$A,Products!$B:$B,"Unknown")</f>
        <v>Mufti Chronograph Grey</v>
      </c>
      <c r="AK2500" s="9">
        <f>IFERROR(tblSales[[#This Row],[Profit]]/tblSales[[#This Row],[Sales Amount]],0)</f>
        <v>0.27116914915323409</v>
      </c>
      <c r="AL2500" t="str">
        <f>IF(tblSales[[#This Row],[Discount %]]&lt;=5,"0-5%",
IF(tblSales[[#This Row],[Discount %]]&lt;=10,"5-10%",
IF(tblSales[[#This Row],[Discount %]]&lt;=15,"10-15%",
IF(tblSales[[#This Row],[Discount %]]&lt;=20,"15-20%","20%+"))))</f>
        <v>0-5%</v>
      </c>
    </row>
    <row r="2501" spans="1:38">
      <c r="A2501" s="2" t="s">
        <v>4498</v>
      </c>
      <c r="B2501" s="11">
        <v>45725</v>
      </c>
      <c r="C2501" s="2" t="s">
        <v>1883</v>
      </c>
      <c r="D2501" s="2" t="s">
        <v>90</v>
      </c>
      <c r="E2501" s="2" t="s">
        <v>329</v>
      </c>
      <c r="F2501" s="2" t="s">
        <v>110</v>
      </c>
      <c r="G2501" s="2">
        <v>1</v>
      </c>
      <c r="H2501" s="2">
        <v>834.1</v>
      </c>
      <c r="I2501" s="2">
        <v>15</v>
      </c>
      <c r="J2501" s="2">
        <v>125.11</v>
      </c>
      <c r="K2501" s="2">
        <v>5</v>
      </c>
      <c r="L2501" s="2">
        <v>35.450000000000003</v>
      </c>
      <c r="M2501" s="2">
        <v>744.44</v>
      </c>
      <c r="N2501" s="2">
        <v>496.67</v>
      </c>
      <c r="O2501" s="2">
        <f t="shared" si="97"/>
        <v>212.32000000000005</v>
      </c>
      <c r="P2501" s="2" t="s">
        <v>28</v>
      </c>
      <c r="Q2501" s="2" t="str">
        <f t="shared" si="98"/>
        <v>Credit Card</v>
      </c>
      <c r="R2501" s="2" t="s">
        <v>20</v>
      </c>
      <c r="S2501" s="2" t="s">
        <v>56</v>
      </c>
      <c r="T2501" s="2" t="s">
        <v>173</v>
      </c>
      <c r="U2501" s="2" t="s">
        <v>60</v>
      </c>
      <c r="V2501" t="str">
        <f>TEXT(tblSales[[#This Row],[Invoice Date]],"mmm")</f>
        <v>Mar</v>
      </c>
      <c r="W2501">
        <f>MONTH(tblSales[[#This Row],[Invoice Date]])</f>
        <v>3</v>
      </c>
      <c r="X2501">
        <f>YEAR(tblSales[[#This Row],[Invoice Date]])</f>
        <v>2025</v>
      </c>
      <c r="Y2501" t="str">
        <f>TEXT(tblSales[[#This Row],[Invoice Date]],"mmm-yyyy")</f>
        <v>Mar-2025</v>
      </c>
      <c r="Z2501" t="str">
        <f>_xlfn.XLOOKUP(tblSales[[#This Row],[Product_ID]],Products!$A:$A,Products!$C:$C,"Women Dresses")</f>
        <v>Women Kurtis</v>
      </c>
      <c r="AA2501" t="str">
        <f>_xlfn.XLOOKUP(tblSales[[#This Row],[Product_ID]],Products!$A:$A,Products!$D:$D,"Unknown")</f>
        <v>A-Line Kurti</v>
      </c>
      <c r="AB2501" t="str">
        <f>_xlfn.XLOOKUP(tblSales[[#This Row],[Product_ID]],Products!$A:$A,Products!$E:$E,"Unknown")</f>
        <v>Pepe Jeans</v>
      </c>
      <c r="AC2501" t="str">
        <f>_xlfn.XLOOKUP(tblSales[[#This Row],[Store_ID]],Stores!$A:$A,Stores!$B:$B,"Unknown")</f>
        <v>TrendMart Kannur Outlet</v>
      </c>
      <c r="AD2501" t="str">
        <f>_xlfn.XLOOKUP(tblSales[[#This Row],[Store_ID]],Stores!$A:$A,Stores!$E:$E,"Unknown")</f>
        <v>South Zone 1</v>
      </c>
      <c r="AE2501" t="str">
        <f>_xlfn.XLOOKUP(tblSales[[#This Row],[Customer_ID]],Customers!$A:$A,Customers!$B:$B,"Unknown")</f>
        <v>Deepak Rao</v>
      </c>
      <c r="AF2501" t="str">
        <f>_xlfn.XLOOKUP(tblSales[[#This Row],[Customer_ID]],Customers!$A:$A,Customers!$J:$J,"Unknown")</f>
        <v>Silver</v>
      </c>
      <c r="AG2501" t="str">
        <f>_xlfn.XLOOKUP(tblSales[[#This Row],[Employee_ID]],Employees!$A:$A,Employees!$B:$B,"Unknown")</f>
        <v>Jyothi Prasad</v>
      </c>
      <c r="AH2501">
        <f>IF(MONTH(tblSales[[#This Row],[Invoice Date]])&gt;=4,MONTH(tblSales[[#This Row],[Invoice Date]]),MONTH(tblSales[[#This Row],[Invoice Date]])+12)</f>
        <v>15</v>
      </c>
      <c r="AI2501" s="8">
        <f>DATE(YEAR(tblSales[[#This Row],[Invoice Date]]),MONTH(tblSales[[#This Row],[Invoice Date]]),1)</f>
        <v>45717</v>
      </c>
      <c r="AJ2501" t="str">
        <f>_xlfn.XLOOKUP(tblSales[[#This Row],[Product_ID]],Products!$A:$A,Products!$B:$B,"Unknown")</f>
        <v>Pepe Jeans A-Line Kurti White</v>
      </c>
      <c r="AK2501" s="9">
        <f>IFERROR(tblSales[[#This Row],[Profit]]/tblSales[[#This Row],[Sales Amount]],0)</f>
        <v>0.28520767288162918</v>
      </c>
      <c r="AL2501" t="str">
        <f>IF(tblSales[[#This Row],[Discount %]]&lt;=5,"0-5%",
IF(tblSales[[#This Row],[Discount %]]&lt;=10,"5-10%",
IF(tblSales[[#This Row],[Discount %]]&lt;=15,"10-15%",
IF(tblSales[[#This Row],[Discount %]]&lt;=20,"15-20%","20%+"))))</f>
        <v>10-15%</v>
      </c>
    </row>
    <row r="2502" spans="1:38">
      <c r="A2502" s="2" t="s">
        <v>4499</v>
      </c>
      <c r="B2502" s="11">
        <v>45572</v>
      </c>
      <c r="C2502" s="2" t="s">
        <v>3927</v>
      </c>
      <c r="D2502" s="2" t="s">
        <v>594</v>
      </c>
      <c r="E2502" s="2" t="s">
        <v>952</v>
      </c>
      <c r="F2502" s="2" t="s">
        <v>104</v>
      </c>
      <c r="G2502" s="2">
        <v>4</v>
      </c>
      <c r="H2502" s="2">
        <v>1861.86</v>
      </c>
      <c r="I2502" s="2">
        <v>10</v>
      </c>
      <c r="J2502" s="2">
        <v>744.74</v>
      </c>
      <c r="K2502" s="2">
        <v>12</v>
      </c>
      <c r="L2502" s="2">
        <v>804.32</v>
      </c>
      <c r="M2502" s="2">
        <v>7507.02</v>
      </c>
      <c r="N2502" s="2">
        <v>5636.48</v>
      </c>
      <c r="O2502" s="2">
        <f t="shared" si="97"/>
        <v>1066.2200000000007</v>
      </c>
      <c r="P2502" s="2" t="s">
        <v>31</v>
      </c>
      <c r="Q2502" s="2" t="str">
        <f t="shared" si="98"/>
        <v>Net Banking</v>
      </c>
      <c r="R2502" s="2" t="s">
        <v>20</v>
      </c>
      <c r="S2502" s="2" t="s">
        <v>56</v>
      </c>
      <c r="T2502" s="2" t="s">
        <v>1172</v>
      </c>
      <c r="U2502" s="2" t="s">
        <v>59</v>
      </c>
      <c r="V2502" t="str">
        <f>TEXT(tblSales[[#This Row],[Invoice Date]],"mmm")</f>
        <v>Oct</v>
      </c>
      <c r="W2502">
        <f>MONTH(tblSales[[#This Row],[Invoice Date]])</f>
        <v>10</v>
      </c>
      <c r="X2502">
        <f>YEAR(tblSales[[#This Row],[Invoice Date]])</f>
        <v>2024</v>
      </c>
      <c r="Y2502" t="str">
        <f>TEXT(tblSales[[#This Row],[Invoice Date]],"mmm-yyyy")</f>
        <v>Oct-2024</v>
      </c>
      <c r="Z2502" t="str">
        <f>_xlfn.XLOOKUP(tblSales[[#This Row],[Product_ID]],Products!$A:$A,Products!$C:$C,"Women Dresses")</f>
        <v>Winter Wear</v>
      </c>
      <c r="AA2502" t="str">
        <f>_xlfn.XLOOKUP(tblSales[[#This Row],[Product_ID]],Products!$A:$A,Products!$D:$D,"Unknown")</f>
        <v>Sweater</v>
      </c>
      <c r="AB2502" t="str">
        <f>_xlfn.XLOOKUP(tblSales[[#This Row],[Product_ID]],Products!$A:$A,Products!$E:$E,"Unknown")</f>
        <v>Mufti</v>
      </c>
      <c r="AC2502" t="str">
        <f>_xlfn.XLOOKUP(tblSales[[#This Row],[Store_ID]],Stores!$A:$A,Stores!$B:$B,"Unknown")</f>
        <v>TrendMart Coimbatore Mall Kiosk</v>
      </c>
      <c r="AD2502" t="str">
        <f>_xlfn.XLOOKUP(tblSales[[#This Row],[Store_ID]],Stores!$A:$A,Stores!$E:$E,"Unknown")</f>
        <v>South Zone 1</v>
      </c>
      <c r="AE2502" t="str">
        <f>_xlfn.XLOOKUP(tblSales[[#This Row],[Customer_ID]],Customers!$A:$A,Customers!$B:$B,"Unknown")</f>
        <v>Jyothi Krishnan</v>
      </c>
      <c r="AF2502" t="str">
        <f>_xlfn.XLOOKUP(tblSales[[#This Row],[Customer_ID]],Customers!$A:$A,Customers!$J:$J,"Unknown")</f>
        <v>Regular</v>
      </c>
      <c r="AG2502" t="str">
        <f>_xlfn.XLOOKUP(tblSales[[#This Row],[Employee_ID]],Employees!$A:$A,Employees!$B:$B,"Unknown")</f>
        <v>Meena Krishnan</v>
      </c>
      <c r="AH2502">
        <f>IF(MONTH(tblSales[[#This Row],[Invoice Date]])&gt;=4,MONTH(tblSales[[#This Row],[Invoice Date]]),MONTH(tblSales[[#This Row],[Invoice Date]])+12)</f>
        <v>10</v>
      </c>
      <c r="AI2502" s="8">
        <f>DATE(YEAR(tblSales[[#This Row],[Invoice Date]]),MONTH(tblSales[[#This Row],[Invoice Date]]),1)</f>
        <v>45566</v>
      </c>
      <c r="AJ2502" t="str">
        <f>_xlfn.XLOOKUP(tblSales[[#This Row],[Product_ID]],Products!$A:$A,Products!$B:$B,"Unknown")</f>
        <v>Mufti Sweater Peach</v>
      </c>
      <c r="AK2502" s="9">
        <f>IFERROR(tblSales[[#This Row],[Profit]]/tblSales[[#This Row],[Sales Amount]],0)</f>
        <v>0.14202972684234233</v>
      </c>
      <c r="AL2502" t="str">
        <f>IF(tblSales[[#This Row],[Discount %]]&lt;=5,"0-5%",
IF(tblSales[[#This Row],[Discount %]]&lt;=10,"5-10%",
IF(tblSales[[#This Row],[Discount %]]&lt;=15,"10-15%",
IF(tblSales[[#This Row],[Discount %]]&lt;=20,"15-20%","20%+"))))</f>
        <v>5-10%</v>
      </c>
    </row>
    <row r="2503" spans="1:38">
      <c r="A2503" s="2" t="s">
        <v>4500</v>
      </c>
      <c r="B2503" s="11">
        <v>45463</v>
      </c>
      <c r="C2503" s="2" t="s">
        <v>1442</v>
      </c>
      <c r="D2503" s="2" t="s">
        <v>1030</v>
      </c>
      <c r="E2503" s="2" t="s">
        <v>1918</v>
      </c>
      <c r="F2503" s="2" t="s">
        <v>216</v>
      </c>
      <c r="G2503" s="2">
        <v>1</v>
      </c>
      <c r="H2503" s="2">
        <v>1385.98</v>
      </c>
      <c r="I2503" s="2">
        <v>0</v>
      </c>
      <c r="J2503" s="2">
        <v>0</v>
      </c>
      <c r="K2503" s="2">
        <v>12</v>
      </c>
      <c r="L2503" s="2">
        <v>166.32</v>
      </c>
      <c r="M2503" s="2">
        <v>1552.3</v>
      </c>
      <c r="N2503" s="2">
        <v>914.35</v>
      </c>
      <c r="O2503" s="2">
        <f t="shared" si="97"/>
        <v>471.62999999999994</v>
      </c>
      <c r="P2503" s="2" t="s">
        <v>32</v>
      </c>
      <c r="Q2503" s="2" t="str">
        <f t="shared" si="98"/>
        <v>UPI</v>
      </c>
      <c r="R2503" s="2" t="s">
        <v>21</v>
      </c>
      <c r="S2503" s="2" t="s">
        <v>56</v>
      </c>
      <c r="T2503" s="2" t="s">
        <v>2370</v>
      </c>
      <c r="U2503" s="2" t="s">
        <v>59</v>
      </c>
      <c r="V2503" t="str">
        <f>TEXT(tblSales[[#This Row],[Invoice Date]],"mmm")</f>
        <v>Jun</v>
      </c>
      <c r="W2503">
        <f>MONTH(tblSales[[#This Row],[Invoice Date]])</f>
        <v>6</v>
      </c>
      <c r="X2503">
        <f>YEAR(tblSales[[#This Row],[Invoice Date]])</f>
        <v>2024</v>
      </c>
      <c r="Y2503" t="str">
        <f>TEXT(tblSales[[#This Row],[Invoice Date]],"mmm-yyyy")</f>
        <v>Jun-2024</v>
      </c>
      <c r="Z2503" t="str">
        <f>_xlfn.XLOOKUP(tblSales[[#This Row],[Product_ID]],Products!$A:$A,Products!$C:$C,"Women Dresses")</f>
        <v>Winter Wear</v>
      </c>
      <c r="AA2503" t="str">
        <f>_xlfn.XLOOKUP(tblSales[[#This Row],[Product_ID]],Products!$A:$A,Products!$D:$D,"Unknown")</f>
        <v>Jacket</v>
      </c>
      <c r="AB2503" t="str">
        <f>_xlfn.XLOOKUP(tblSales[[#This Row],[Product_ID]],Products!$A:$A,Products!$E:$E,"Unknown")</f>
        <v>Max Fashion</v>
      </c>
      <c r="AC2503" t="str">
        <f>_xlfn.XLOOKUP(tblSales[[#This Row],[Store_ID]],Stores!$A:$A,Stores!$B:$B,"Unknown")</f>
        <v>TrendMart Guntur High Street</v>
      </c>
      <c r="AD2503" t="str">
        <f>_xlfn.XLOOKUP(tblSales[[#This Row],[Store_ID]],Stores!$A:$A,Stores!$E:$E,"Unknown")</f>
        <v>South Zone 3</v>
      </c>
      <c r="AE2503" t="str">
        <f>_xlfn.XLOOKUP(tblSales[[#This Row],[Customer_ID]],Customers!$A:$A,Customers!$B:$B,"Unknown")</f>
        <v>Ravi Subramaniam</v>
      </c>
      <c r="AF2503" t="str">
        <f>_xlfn.XLOOKUP(tblSales[[#This Row],[Customer_ID]],Customers!$A:$A,Customers!$J:$J,"Unknown")</f>
        <v>Regular</v>
      </c>
      <c r="AG2503" t="str">
        <f>_xlfn.XLOOKUP(tblSales[[#This Row],[Employee_ID]],Employees!$A:$A,Employees!$B:$B,"Unknown")</f>
        <v>Venkat Sharma</v>
      </c>
      <c r="AH2503">
        <f>IF(MONTH(tblSales[[#This Row],[Invoice Date]])&gt;=4,MONTH(tblSales[[#This Row],[Invoice Date]]),MONTH(tblSales[[#This Row],[Invoice Date]])+12)</f>
        <v>6</v>
      </c>
      <c r="AI2503" s="8">
        <f>DATE(YEAR(tblSales[[#This Row],[Invoice Date]]),MONTH(tblSales[[#This Row],[Invoice Date]]),1)</f>
        <v>45444</v>
      </c>
      <c r="AJ2503" t="str">
        <f>_xlfn.XLOOKUP(tblSales[[#This Row],[Product_ID]],Products!$A:$A,Products!$B:$B,"Unknown")</f>
        <v>Max Fashion Jacket Wine</v>
      </c>
      <c r="AK2503" s="9">
        <f>IFERROR(tblSales[[#This Row],[Profit]]/tblSales[[#This Row],[Sales Amount]],0)</f>
        <v>0.30382657991367645</v>
      </c>
      <c r="AL2503" t="str">
        <f>IF(tblSales[[#This Row],[Discount %]]&lt;=5,"0-5%",
IF(tblSales[[#This Row],[Discount %]]&lt;=10,"5-10%",
IF(tblSales[[#This Row],[Discount %]]&lt;=15,"10-15%",
IF(tblSales[[#This Row],[Discount %]]&lt;=20,"15-20%","20%+"))))</f>
        <v>0-5%</v>
      </c>
    </row>
    <row r="2504" spans="1:38">
      <c r="A2504" s="2" t="s">
        <v>4501</v>
      </c>
      <c r="B2504" s="11">
        <v>45616</v>
      </c>
      <c r="C2504" s="2" t="s">
        <v>990</v>
      </c>
      <c r="D2504" s="2" t="s">
        <v>349</v>
      </c>
      <c r="E2504" s="2" t="s">
        <v>1467</v>
      </c>
      <c r="F2504" s="2" t="s">
        <v>122</v>
      </c>
      <c r="G2504" s="2">
        <v>2</v>
      </c>
      <c r="H2504" s="2">
        <v>1279.96</v>
      </c>
      <c r="I2504" s="2">
        <v>5</v>
      </c>
      <c r="J2504" s="2">
        <v>128</v>
      </c>
      <c r="K2504" s="2">
        <v>12</v>
      </c>
      <c r="L2504" s="2">
        <v>291.83</v>
      </c>
      <c r="M2504" s="2">
        <v>2723.75</v>
      </c>
      <c r="N2504" s="2">
        <v>1605.28</v>
      </c>
      <c r="O2504" s="2">
        <f t="shared" si="97"/>
        <v>826.6400000000001</v>
      </c>
      <c r="P2504" s="2" t="s">
        <v>27</v>
      </c>
      <c r="Q2504" s="2" t="str">
        <f t="shared" si="98"/>
        <v>Cash</v>
      </c>
      <c r="R2504" s="2" t="s">
        <v>20</v>
      </c>
      <c r="S2504" s="2" t="s">
        <v>56</v>
      </c>
      <c r="T2504" s="2" t="s">
        <v>2068</v>
      </c>
      <c r="U2504" s="2" t="s">
        <v>59</v>
      </c>
      <c r="V2504" t="str">
        <f>TEXT(tblSales[[#This Row],[Invoice Date]],"mmm")</f>
        <v>Nov</v>
      </c>
      <c r="W2504">
        <f>MONTH(tblSales[[#This Row],[Invoice Date]])</f>
        <v>11</v>
      </c>
      <c r="X2504">
        <f>YEAR(tblSales[[#This Row],[Invoice Date]])</f>
        <v>2024</v>
      </c>
      <c r="Y2504" t="str">
        <f>TEXT(tblSales[[#This Row],[Invoice Date]],"mmm-yyyy")</f>
        <v>Nov-2024</v>
      </c>
      <c r="Z2504" t="str">
        <f>_xlfn.XLOOKUP(tblSales[[#This Row],[Product_ID]],Products!$A:$A,Products!$C:$C,"Women Dresses")</f>
        <v>Winter Wear</v>
      </c>
      <c r="AA2504" t="str">
        <f>_xlfn.XLOOKUP(tblSales[[#This Row],[Product_ID]],Products!$A:$A,Products!$D:$D,"Unknown")</f>
        <v>Muffler</v>
      </c>
      <c r="AB2504" t="str">
        <f>_xlfn.XLOOKUP(tblSales[[#This Row],[Product_ID]],Products!$A:$A,Products!$E:$E,"Unknown")</f>
        <v>Metro Shoes</v>
      </c>
      <c r="AC2504" t="str">
        <f>_xlfn.XLOOKUP(tblSales[[#This Row],[Store_ID]],Stores!$A:$A,Stores!$B:$B,"Unknown")</f>
        <v>TrendMart Erode Mall Kiosk</v>
      </c>
      <c r="AD2504" t="str">
        <f>_xlfn.XLOOKUP(tblSales[[#This Row],[Store_ID]],Stores!$A:$A,Stores!$E:$E,"Unknown")</f>
        <v>South Zone 1</v>
      </c>
      <c r="AE2504" t="str">
        <f>_xlfn.XLOOKUP(tblSales[[#This Row],[Customer_ID]],Customers!$A:$A,Customers!$B:$B,"Unknown")</f>
        <v>Easwaran Rao</v>
      </c>
      <c r="AF2504" t="str">
        <f>_xlfn.XLOOKUP(tblSales[[#This Row],[Customer_ID]],Customers!$A:$A,Customers!$J:$J,"Unknown")</f>
        <v>Regular</v>
      </c>
      <c r="AG2504" t="str">
        <f>_xlfn.XLOOKUP(tblSales[[#This Row],[Employee_ID]],Employees!$A:$A,Employees!$B:$B,"Unknown")</f>
        <v>Rahul Krishnan</v>
      </c>
      <c r="AH2504">
        <f>IF(MONTH(tblSales[[#This Row],[Invoice Date]])&gt;=4,MONTH(tblSales[[#This Row],[Invoice Date]]),MONTH(tblSales[[#This Row],[Invoice Date]])+12)</f>
        <v>11</v>
      </c>
      <c r="AI2504" s="8">
        <f>DATE(YEAR(tblSales[[#This Row],[Invoice Date]]),MONTH(tblSales[[#This Row],[Invoice Date]]),1)</f>
        <v>45597</v>
      </c>
      <c r="AJ2504" t="str">
        <f>_xlfn.XLOOKUP(tblSales[[#This Row],[Product_ID]],Products!$A:$A,Products!$B:$B,"Unknown")</f>
        <v>Metro Shoes Muffler Olive</v>
      </c>
      <c r="AK2504" s="9">
        <f>IFERROR(tblSales[[#This Row],[Profit]]/tblSales[[#This Row],[Sales Amount]],0)</f>
        <v>0.30349334557136304</v>
      </c>
      <c r="AL2504" t="str">
        <f>IF(tblSales[[#This Row],[Discount %]]&lt;=5,"0-5%",
IF(tblSales[[#This Row],[Discount %]]&lt;=10,"5-10%",
IF(tblSales[[#This Row],[Discount %]]&lt;=15,"10-15%",
IF(tblSales[[#This Row],[Discount %]]&lt;=20,"15-20%","20%+"))))</f>
        <v>0-5%</v>
      </c>
    </row>
    <row r="2505" spans="1:38">
      <c r="A2505" s="2" t="s">
        <v>4502</v>
      </c>
      <c r="B2505" s="11">
        <v>45700</v>
      </c>
      <c r="C2505" s="2" t="s">
        <v>1985</v>
      </c>
      <c r="D2505" s="2" t="s">
        <v>138</v>
      </c>
      <c r="E2505" s="2" t="s">
        <v>692</v>
      </c>
      <c r="F2505" s="2" t="s">
        <v>386</v>
      </c>
      <c r="G2505" s="2">
        <v>1</v>
      </c>
      <c r="H2505" s="2">
        <v>835.13</v>
      </c>
      <c r="I2505" s="2">
        <v>0</v>
      </c>
      <c r="J2505" s="2">
        <v>0</v>
      </c>
      <c r="K2505" s="2">
        <v>5</v>
      </c>
      <c r="L2505" s="2">
        <v>41.76</v>
      </c>
      <c r="M2505" s="2">
        <v>876.89</v>
      </c>
      <c r="N2505" s="2">
        <v>488.6</v>
      </c>
      <c r="O2505" s="2">
        <f t="shared" si="97"/>
        <v>346.53</v>
      </c>
      <c r="P2505" s="2" t="s">
        <v>28</v>
      </c>
      <c r="Q2505" s="2" t="str">
        <f t="shared" si="98"/>
        <v>Credit Card</v>
      </c>
      <c r="R2505" s="2" t="s">
        <v>20</v>
      </c>
      <c r="S2505" s="2" t="s">
        <v>56</v>
      </c>
      <c r="T2505" s="2" t="s">
        <v>2854</v>
      </c>
      <c r="U2505" s="2" t="s">
        <v>59</v>
      </c>
      <c r="V2505" t="str">
        <f>TEXT(tblSales[[#This Row],[Invoice Date]],"mmm")</f>
        <v>Feb</v>
      </c>
      <c r="W2505">
        <f>MONTH(tblSales[[#This Row],[Invoice Date]])</f>
        <v>2</v>
      </c>
      <c r="X2505">
        <f>YEAR(tblSales[[#This Row],[Invoice Date]])</f>
        <v>2025</v>
      </c>
      <c r="Y2505" t="str">
        <f>TEXT(tblSales[[#This Row],[Invoice Date]],"mmm-yyyy")</f>
        <v>Feb-2025</v>
      </c>
      <c r="Z2505" t="str">
        <f>_xlfn.XLOOKUP(tblSales[[#This Row],[Product_ID]],Products!$A:$A,Products!$C:$C,"Women Dresses")</f>
        <v>Accessories</v>
      </c>
      <c r="AA2505" t="str">
        <f>_xlfn.XLOOKUP(tblSales[[#This Row],[Product_ID]],Products!$A:$A,Products!$D:$D,"Unknown")</f>
        <v>Sunglasses</v>
      </c>
      <c r="AB2505" t="str">
        <f>_xlfn.XLOOKUP(tblSales[[#This Row],[Product_ID]],Products!$A:$A,Products!$E:$E,"Unknown")</f>
        <v>Arrow</v>
      </c>
      <c r="AC2505" t="str">
        <f>_xlfn.XLOOKUP(tblSales[[#This Row],[Store_ID]],Stores!$A:$A,Stores!$B:$B,"Unknown")</f>
        <v>TrendMart Thiruvananthapuram Outlet</v>
      </c>
      <c r="AD2505" t="str">
        <f>_xlfn.XLOOKUP(tblSales[[#This Row],[Store_ID]],Stores!$A:$A,Stores!$E:$E,"Unknown")</f>
        <v>South Zone 1</v>
      </c>
      <c r="AE2505" t="str">
        <f>_xlfn.XLOOKUP(tblSales[[#This Row],[Customer_ID]],Customers!$A:$A,Customers!$B:$B,"Unknown")</f>
        <v>Sunita Chettiar</v>
      </c>
      <c r="AF2505" t="str">
        <f>_xlfn.XLOOKUP(tblSales[[#This Row],[Customer_ID]],Customers!$A:$A,Customers!$J:$J,"Unknown")</f>
        <v>Regular</v>
      </c>
      <c r="AG2505" t="str">
        <f>_xlfn.XLOOKUP(tblSales[[#This Row],[Employee_ID]],Employees!$A:$A,Employees!$B:$B,"Unknown")</f>
        <v>Malini Gowda</v>
      </c>
      <c r="AH2505">
        <f>IF(MONTH(tblSales[[#This Row],[Invoice Date]])&gt;=4,MONTH(tblSales[[#This Row],[Invoice Date]]),MONTH(tblSales[[#This Row],[Invoice Date]])+12)</f>
        <v>14</v>
      </c>
      <c r="AI2505" s="8">
        <f>DATE(YEAR(tblSales[[#This Row],[Invoice Date]]),MONTH(tblSales[[#This Row],[Invoice Date]]),1)</f>
        <v>45689</v>
      </c>
      <c r="AJ2505" t="str">
        <f>_xlfn.XLOOKUP(tblSales[[#This Row],[Product_ID]],Products!$A:$A,Products!$B:$B,"Unknown")</f>
        <v>Arrow Sunglasses Red</v>
      </c>
      <c r="AK2505" s="9">
        <f>IFERROR(tblSales[[#This Row],[Profit]]/tblSales[[#This Row],[Sales Amount]],0)</f>
        <v>0.39518069541219536</v>
      </c>
      <c r="AL2505" t="str">
        <f>IF(tblSales[[#This Row],[Discount %]]&lt;=5,"0-5%",
IF(tblSales[[#This Row],[Discount %]]&lt;=10,"5-10%",
IF(tblSales[[#This Row],[Discount %]]&lt;=15,"10-15%",
IF(tblSales[[#This Row],[Discount %]]&lt;=20,"15-20%","20%+"))))</f>
        <v>0-5%</v>
      </c>
    </row>
    <row r="2506" spans="1:38">
      <c r="A2506" s="2" t="s">
        <v>4503</v>
      </c>
      <c r="B2506" s="11">
        <v>45595</v>
      </c>
      <c r="C2506" s="2" t="s">
        <v>2282</v>
      </c>
      <c r="D2506" s="2" t="s">
        <v>1519</v>
      </c>
      <c r="E2506" s="2" t="s">
        <v>1546</v>
      </c>
      <c r="F2506" s="2" t="s">
        <v>244</v>
      </c>
      <c r="G2506" s="2">
        <v>1</v>
      </c>
      <c r="H2506" s="2">
        <v>891.5</v>
      </c>
      <c r="I2506" s="2">
        <v>0</v>
      </c>
      <c r="J2506" s="2">
        <v>0</v>
      </c>
      <c r="K2506" s="2">
        <v>5</v>
      </c>
      <c r="L2506" s="2">
        <v>44.58</v>
      </c>
      <c r="M2506" s="2">
        <v>936.08</v>
      </c>
      <c r="N2506" s="2">
        <v>695.67</v>
      </c>
      <c r="O2506" s="2">
        <f t="shared" si="97"/>
        <v>195.8300000000001</v>
      </c>
      <c r="P2506" s="2" t="s">
        <v>29</v>
      </c>
      <c r="Q2506" s="2" t="str">
        <f t="shared" si="98"/>
        <v>Debit Card</v>
      </c>
      <c r="R2506" s="2" t="s">
        <v>20</v>
      </c>
      <c r="S2506" s="2" t="s">
        <v>56</v>
      </c>
      <c r="T2506" s="2" t="s">
        <v>1163</v>
      </c>
      <c r="U2506" s="2" t="s">
        <v>59</v>
      </c>
      <c r="V2506" t="str">
        <f>TEXT(tblSales[[#This Row],[Invoice Date]],"mmm")</f>
        <v>Oct</v>
      </c>
      <c r="W2506">
        <f>MONTH(tblSales[[#This Row],[Invoice Date]])</f>
        <v>10</v>
      </c>
      <c r="X2506">
        <f>YEAR(tblSales[[#This Row],[Invoice Date]])</f>
        <v>2024</v>
      </c>
      <c r="Y2506" t="str">
        <f>TEXT(tblSales[[#This Row],[Invoice Date]],"mmm-yyyy")</f>
        <v>Oct-2024</v>
      </c>
      <c r="Z2506" t="str">
        <f>_xlfn.XLOOKUP(tblSales[[#This Row],[Product_ID]],Products!$A:$A,Products!$C:$C,"Women Dresses")</f>
        <v>Handbags</v>
      </c>
      <c r="AA2506" t="str">
        <f>_xlfn.XLOOKUP(tblSales[[#This Row],[Product_ID]],Products!$A:$A,Products!$D:$D,"Unknown")</f>
        <v>Clutch</v>
      </c>
      <c r="AB2506" t="str">
        <f>_xlfn.XLOOKUP(tblSales[[#This Row],[Product_ID]],Products!$A:$A,Products!$E:$E,"Unknown")</f>
        <v>W for Woman</v>
      </c>
      <c r="AC2506" t="str">
        <f>_xlfn.XLOOKUP(tblSales[[#This Row],[Store_ID]],Stores!$A:$A,Stores!$B:$B,"Unknown")</f>
        <v>TrendMart Guntur Standard</v>
      </c>
      <c r="AD2506" t="str">
        <f>_xlfn.XLOOKUP(tblSales[[#This Row],[Store_ID]],Stores!$A:$A,Stores!$E:$E,"Unknown")</f>
        <v>South Zone 3</v>
      </c>
      <c r="AE2506" t="str">
        <f>_xlfn.XLOOKUP(tblSales[[#This Row],[Customer_ID]],Customers!$A:$A,Customers!$B:$B,"Unknown")</f>
        <v>Ramya Mishra</v>
      </c>
      <c r="AF2506" t="str">
        <f>_xlfn.XLOOKUP(tblSales[[#This Row],[Customer_ID]],Customers!$A:$A,Customers!$J:$J,"Unknown")</f>
        <v>Silver</v>
      </c>
      <c r="AG2506" t="str">
        <f>_xlfn.XLOOKUP(tblSales[[#This Row],[Employee_ID]],Employees!$A:$A,Employees!$B:$B,"Unknown")</f>
        <v>Ganapathy Naidu</v>
      </c>
      <c r="AH2506">
        <f>IF(MONTH(tblSales[[#This Row],[Invoice Date]])&gt;=4,MONTH(tblSales[[#This Row],[Invoice Date]]),MONTH(tblSales[[#This Row],[Invoice Date]])+12)</f>
        <v>10</v>
      </c>
      <c r="AI2506" s="8">
        <f>DATE(YEAR(tblSales[[#This Row],[Invoice Date]]),MONTH(tblSales[[#This Row],[Invoice Date]]),1)</f>
        <v>45566</v>
      </c>
      <c r="AJ2506" t="str">
        <f>_xlfn.XLOOKUP(tblSales[[#This Row],[Product_ID]],Products!$A:$A,Products!$B:$B,"Unknown")</f>
        <v>W for Woman Clutch Sky Blue</v>
      </c>
      <c r="AK2506" s="9">
        <f>IFERROR(tblSales[[#This Row],[Profit]]/tblSales[[#This Row],[Sales Amount]],0)</f>
        <v>0.20920220493974884</v>
      </c>
      <c r="AL2506" t="str">
        <f>IF(tblSales[[#This Row],[Discount %]]&lt;=5,"0-5%",
IF(tblSales[[#This Row],[Discount %]]&lt;=10,"5-10%",
IF(tblSales[[#This Row],[Discount %]]&lt;=15,"10-15%",
IF(tblSales[[#This Row],[Discount %]]&lt;=20,"15-20%","20%+"))))</f>
        <v>0-5%</v>
      </c>
    </row>
    <row r="2507" spans="1:38">
      <c r="A2507" s="2" t="s">
        <v>4504</v>
      </c>
      <c r="B2507" s="11">
        <v>45573</v>
      </c>
      <c r="C2507" s="2" t="s">
        <v>2400</v>
      </c>
      <c r="D2507" s="2" t="s">
        <v>1519</v>
      </c>
      <c r="E2507" s="2" t="s">
        <v>166</v>
      </c>
      <c r="F2507" s="2" t="s">
        <v>199</v>
      </c>
      <c r="G2507" s="2">
        <v>1</v>
      </c>
      <c r="H2507" s="2">
        <v>950.16</v>
      </c>
      <c r="I2507" s="2">
        <v>5</v>
      </c>
      <c r="J2507" s="2">
        <v>47.51</v>
      </c>
      <c r="K2507" s="2">
        <v>5</v>
      </c>
      <c r="L2507" s="2">
        <v>45.13</v>
      </c>
      <c r="M2507" s="2">
        <v>947.78</v>
      </c>
      <c r="N2507" s="2">
        <v>695.67</v>
      </c>
      <c r="O2507" s="2">
        <f t="shared" si="97"/>
        <v>206.98000000000002</v>
      </c>
      <c r="P2507" s="2" t="s">
        <v>32</v>
      </c>
      <c r="Q2507" s="2" t="str">
        <f t="shared" si="98"/>
        <v>UPI</v>
      </c>
      <c r="R2507" s="2" t="s">
        <v>21</v>
      </c>
      <c r="S2507" s="2" t="s">
        <v>56</v>
      </c>
      <c r="T2507" s="2" t="s">
        <v>961</v>
      </c>
      <c r="U2507" s="2" t="s">
        <v>59</v>
      </c>
      <c r="V2507" t="str">
        <f>TEXT(tblSales[[#This Row],[Invoice Date]],"mmm")</f>
        <v>Oct</v>
      </c>
      <c r="W2507">
        <f>MONTH(tblSales[[#This Row],[Invoice Date]])</f>
        <v>10</v>
      </c>
      <c r="X2507">
        <f>YEAR(tblSales[[#This Row],[Invoice Date]])</f>
        <v>2024</v>
      </c>
      <c r="Y2507" t="str">
        <f>TEXT(tblSales[[#This Row],[Invoice Date]],"mmm-yyyy")</f>
        <v>Oct-2024</v>
      </c>
      <c r="Z2507" t="str">
        <f>_xlfn.XLOOKUP(tblSales[[#This Row],[Product_ID]],Products!$A:$A,Products!$C:$C,"Women Dresses")</f>
        <v>Handbags</v>
      </c>
      <c r="AA2507" t="str">
        <f>_xlfn.XLOOKUP(tblSales[[#This Row],[Product_ID]],Products!$A:$A,Products!$D:$D,"Unknown")</f>
        <v>Clutch</v>
      </c>
      <c r="AB2507" t="str">
        <f>_xlfn.XLOOKUP(tblSales[[#This Row],[Product_ID]],Products!$A:$A,Products!$E:$E,"Unknown")</f>
        <v>W for Woman</v>
      </c>
      <c r="AC2507" t="str">
        <f>_xlfn.XLOOKUP(tblSales[[#This Row],[Store_ID]],Stores!$A:$A,Stores!$B:$B,"Unknown")</f>
        <v>TrendMart Kurnool Standard</v>
      </c>
      <c r="AD2507" t="str">
        <f>_xlfn.XLOOKUP(tblSales[[#This Row],[Store_ID]],Stores!$A:$A,Stores!$E:$E,"Unknown")</f>
        <v>South Zone 3</v>
      </c>
      <c r="AE2507" t="str">
        <f>_xlfn.XLOOKUP(tblSales[[#This Row],[Customer_ID]],Customers!$A:$A,Customers!$B:$B,"Unknown")</f>
        <v>Anand Balasubramaniam</v>
      </c>
      <c r="AF2507" t="str">
        <f>_xlfn.XLOOKUP(tblSales[[#This Row],[Customer_ID]],Customers!$A:$A,Customers!$J:$J,"Unknown")</f>
        <v>Silver</v>
      </c>
      <c r="AG2507" t="str">
        <f>_xlfn.XLOOKUP(tblSales[[#This Row],[Employee_ID]],Employees!$A:$A,Employees!$B:$B,"Unknown")</f>
        <v>Anusuya Subramaniam</v>
      </c>
      <c r="AH2507">
        <f>IF(MONTH(tblSales[[#This Row],[Invoice Date]])&gt;=4,MONTH(tblSales[[#This Row],[Invoice Date]]),MONTH(tblSales[[#This Row],[Invoice Date]])+12)</f>
        <v>10</v>
      </c>
      <c r="AI2507" s="8">
        <f>DATE(YEAR(tblSales[[#This Row],[Invoice Date]]),MONTH(tblSales[[#This Row],[Invoice Date]]),1)</f>
        <v>45566</v>
      </c>
      <c r="AJ2507" t="str">
        <f>_xlfn.XLOOKUP(tblSales[[#This Row],[Product_ID]],Products!$A:$A,Products!$B:$B,"Unknown")</f>
        <v>W for Woman Clutch Sky Blue</v>
      </c>
      <c r="AK2507" s="9">
        <f>IFERROR(tblSales[[#This Row],[Profit]]/tblSales[[#This Row],[Sales Amount]],0)</f>
        <v>0.21838401316761277</v>
      </c>
      <c r="AL2507" t="str">
        <f>IF(tblSales[[#This Row],[Discount %]]&lt;=5,"0-5%",
IF(tblSales[[#This Row],[Discount %]]&lt;=10,"5-10%",
IF(tblSales[[#This Row],[Discount %]]&lt;=15,"10-15%",
IF(tblSales[[#This Row],[Discount %]]&lt;=20,"15-20%","20%+"))))</f>
        <v>0-5%</v>
      </c>
    </row>
    <row r="2508" spans="1:38">
      <c r="A2508" s="2" t="s">
        <v>4505</v>
      </c>
      <c r="B2508" s="11">
        <v>45740</v>
      </c>
      <c r="C2508" s="2" t="s">
        <v>1915</v>
      </c>
      <c r="D2508" s="2" t="s">
        <v>1152</v>
      </c>
      <c r="E2508" s="2" t="s">
        <v>432</v>
      </c>
      <c r="F2508" s="2" t="s">
        <v>518</v>
      </c>
      <c r="G2508" s="2">
        <v>2</v>
      </c>
      <c r="H2508" s="2">
        <v>3438.94</v>
      </c>
      <c r="I2508" s="2">
        <v>0</v>
      </c>
      <c r="J2508" s="2">
        <v>0</v>
      </c>
      <c r="K2508" s="2">
        <v>12</v>
      </c>
      <c r="L2508" s="2">
        <v>825.35</v>
      </c>
      <c r="M2508" s="2">
        <v>7703.23</v>
      </c>
      <c r="N2508" s="2">
        <v>4475.6400000000003</v>
      </c>
      <c r="O2508" s="2">
        <f t="shared" si="97"/>
        <v>2402.2399999999993</v>
      </c>
      <c r="P2508" s="2" t="s">
        <v>27</v>
      </c>
      <c r="Q2508" s="2" t="str">
        <f t="shared" si="98"/>
        <v>Cash</v>
      </c>
      <c r="R2508" s="2" t="s">
        <v>20</v>
      </c>
      <c r="S2508" s="2" t="s">
        <v>56</v>
      </c>
      <c r="T2508" s="2" t="s">
        <v>524</v>
      </c>
      <c r="U2508" s="2" t="s">
        <v>59</v>
      </c>
      <c r="V2508" t="str">
        <f>TEXT(tblSales[[#This Row],[Invoice Date]],"mmm")</f>
        <v>Mar</v>
      </c>
      <c r="W2508">
        <f>MONTH(tblSales[[#This Row],[Invoice Date]])</f>
        <v>3</v>
      </c>
      <c r="X2508">
        <f>YEAR(tblSales[[#This Row],[Invoice Date]])</f>
        <v>2025</v>
      </c>
      <c r="Y2508" t="str">
        <f>TEXT(tblSales[[#This Row],[Invoice Date]],"mmm-yyyy")</f>
        <v>Mar-2025</v>
      </c>
      <c r="Z2508" t="str">
        <f>_xlfn.XLOOKUP(tblSales[[#This Row],[Product_ID]],Products!$A:$A,Products!$C:$C,"Women Dresses")</f>
        <v>Footwear</v>
      </c>
      <c r="AA2508" t="str">
        <f>_xlfn.XLOOKUP(tblSales[[#This Row],[Product_ID]],Products!$A:$A,Products!$D:$D,"Unknown")</f>
        <v>Slippers</v>
      </c>
      <c r="AB2508" t="str">
        <f>_xlfn.XLOOKUP(tblSales[[#This Row],[Product_ID]],Products!$A:$A,Products!$E:$E,"Unknown")</f>
        <v>Kalyan Silks</v>
      </c>
      <c r="AC2508" t="str">
        <f>_xlfn.XLOOKUP(tblSales[[#This Row],[Store_ID]],Stores!$A:$A,Stores!$B:$B,"Unknown")</f>
        <v>TrendMart Mangaluru Mall Kiosk</v>
      </c>
      <c r="AD2508" t="str">
        <f>_xlfn.XLOOKUP(tblSales[[#This Row],[Store_ID]],Stores!$A:$A,Stores!$E:$E,"Unknown")</f>
        <v>South Zone 2</v>
      </c>
      <c r="AE2508" t="str">
        <f>_xlfn.XLOOKUP(tblSales[[#This Row],[Customer_ID]],Customers!$A:$A,Customers!$B:$B,"Unknown")</f>
        <v>Anitha Bhat</v>
      </c>
      <c r="AF2508" t="str">
        <f>_xlfn.XLOOKUP(tblSales[[#This Row],[Customer_ID]],Customers!$A:$A,Customers!$J:$J,"Unknown")</f>
        <v>Silver</v>
      </c>
      <c r="AG2508" t="str">
        <f>_xlfn.XLOOKUP(tblSales[[#This Row],[Employee_ID]],Employees!$A:$A,Employees!$B:$B,"Unknown")</f>
        <v>Pranav Reddy</v>
      </c>
      <c r="AH2508">
        <f>IF(MONTH(tblSales[[#This Row],[Invoice Date]])&gt;=4,MONTH(tblSales[[#This Row],[Invoice Date]]),MONTH(tblSales[[#This Row],[Invoice Date]])+12)</f>
        <v>15</v>
      </c>
      <c r="AI2508" s="8">
        <f>DATE(YEAR(tblSales[[#This Row],[Invoice Date]]),MONTH(tblSales[[#This Row],[Invoice Date]]),1)</f>
        <v>45717</v>
      </c>
      <c r="AJ2508" t="str">
        <f>_xlfn.XLOOKUP(tblSales[[#This Row],[Product_ID]],Products!$A:$A,Products!$B:$B,"Unknown")</f>
        <v>Kalyan Silks Slippers Sky Blue</v>
      </c>
      <c r="AK2508" s="9">
        <f>IFERROR(tblSales[[#This Row],[Profit]]/tblSales[[#This Row],[Sales Amount]],0)</f>
        <v>0.31184840644768486</v>
      </c>
      <c r="AL2508" t="str">
        <f>IF(tblSales[[#This Row],[Discount %]]&lt;=5,"0-5%",
IF(tblSales[[#This Row],[Discount %]]&lt;=10,"5-10%",
IF(tblSales[[#This Row],[Discount %]]&lt;=15,"10-15%",
IF(tblSales[[#This Row],[Discount %]]&lt;=20,"15-20%","20%+"))))</f>
        <v>0-5%</v>
      </c>
    </row>
    <row r="2509" spans="1:38">
      <c r="A2509" s="2" t="s">
        <v>4506</v>
      </c>
      <c r="B2509" s="11">
        <v>45582</v>
      </c>
      <c r="C2509" s="2" t="s">
        <v>1436</v>
      </c>
      <c r="D2509" s="2" t="s">
        <v>186</v>
      </c>
      <c r="E2509" s="2" t="s">
        <v>115</v>
      </c>
      <c r="F2509" s="2" t="s">
        <v>238</v>
      </c>
      <c r="G2509" s="2">
        <v>1</v>
      </c>
      <c r="H2509" s="2">
        <v>1299.5999999999999</v>
      </c>
      <c r="I2509" s="2">
        <v>5</v>
      </c>
      <c r="J2509" s="2">
        <v>64.98</v>
      </c>
      <c r="K2509" s="2">
        <v>12</v>
      </c>
      <c r="L2509" s="2">
        <v>148.15</v>
      </c>
      <c r="M2509" s="2">
        <v>1382.77</v>
      </c>
      <c r="N2509" s="2">
        <v>865.48</v>
      </c>
      <c r="O2509" s="2">
        <f t="shared" si="97"/>
        <v>369.14</v>
      </c>
      <c r="P2509" s="2" t="s">
        <v>32</v>
      </c>
      <c r="Q2509" s="2" t="str">
        <f t="shared" si="98"/>
        <v>UPI</v>
      </c>
      <c r="R2509" s="2" t="s">
        <v>20</v>
      </c>
      <c r="S2509" s="2" t="s">
        <v>56</v>
      </c>
      <c r="T2509" s="2" t="s">
        <v>1529</v>
      </c>
      <c r="U2509" s="2" t="s">
        <v>59</v>
      </c>
      <c r="V2509" t="str">
        <f>TEXT(tblSales[[#This Row],[Invoice Date]],"mmm")</f>
        <v>Oct</v>
      </c>
      <c r="W2509">
        <f>MONTH(tblSales[[#This Row],[Invoice Date]])</f>
        <v>10</v>
      </c>
      <c r="X2509">
        <f>YEAR(tblSales[[#This Row],[Invoice Date]])</f>
        <v>2024</v>
      </c>
      <c r="Y2509" t="str">
        <f>TEXT(tblSales[[#This Row],[Invoice Date]],"mmm-yyyy")</f>
        <v>Oct-2024</v>
      </c>
      <c r="Z2509" t="str">
        <f>_xlfn.XLOOKUP(tblSales[[#This Row],[Product_ID]],Products!$A:$A,Products!$C:$C,"Women Dresses")</f>
        <v>Women Dresses</v>
      </c>
      <c r="AA2509" t="str">
        <f>_xlfn.XLOOKUP(tblSales[[#This Row],[Product_ID]],Products!$A:$A,Products!$D:$D,"Unknown")</f>
        <v>A-Line Dress</v>
      </c>
      <c r="AB2509" t="str">
        <f>_xlfn.XLOOKUP(tblSales[[#This Row],[Product_ID]],Products!$A:$A,Products!$E:$E,"Unknown")</f>
        <v>Tanishq</v>
      </c>
      <c r="AC2509" t="str">
        <f>_xlfn.XLOOKUP(tblSales[[#This Row],[Store_ID]],Stores!$A:$A,Stores!$B:$B,"Unknown")</f>
        <v>TrendMart Thoothukudi Flagship</v>
      </c>
      <c r="AD2509" t="str">
        <f>_xlfn.XLOOKUP(tblSales[[#This Row],[Store_ID]],Stores!$A:$A,Stores!$E:$E,"Unknown")</f>
        <v>South Zone 1</v>
      </c>
      <c r="AE2509" t="str">
        <f>_xlfn.XLOOKUP(tblSales[[#This Row],[Customer_ID]],Customers!$A:$A,Customers!$B:$B,"Unknown")</f>
        <v>Vasanthi Srinivasan</v>
      </c>
      <c r="AF2509" t="str">
        <f>_xlfn.XLOOKUP(tblSales[[#This Row],[Customer_ID]],Customers!$A:$A,Customers!$J:$J,"Unknown")</f>
        <v>Silver</v>
      </c>
      <c r="AG2509" t="str">
        <f>_xlfn.XLOOKUP(tblSales[[#This Row],[Employee_ID]],Employees!$A:$A,Employees!$B:$B,"Unknown")</f>
        <v>Dhruv Mishra</v>
      </c>
      <c r="AH2509">
        <f>IF(MONTH(tblSales[[#This Row],[Invoice Date]])&gt;=4,MONTH(tblSales[[#This Row],[Invoice Date]]),MONTH(tblSales[[#This Row],[Invoice Date]])+12)</f>
        <v>10</v>
      </c>
      <c r="AI2509" s="8">
        <f>DATE(YEAR(tblSales[[#This Row],[Invoice Date]]),MONTH(tblSales[[#This Row],[Invoice Date]]),1)</f>
        <v>45566</v>
      </c>
      <c r="AJ2509" t="str">
        <f>_xlfn.XLOOKUP(tblSales[[#This Row],[Product_ID]],Products!$A:$A,Products!$B:$B,"Unknown")</f>
        <v>Tanishq A-Line Dress Green</v>
      </c>
      <c r="AK2509" s="9">
        <f>IFERROR(tblSales[[#This Row],[Profit]]/tblSales[[#This Row],[Sales Amount]],0)</f>
        <v>0.26695690534217548</v>
      </c>
      <c r="AL2509" t="str">
        <f>IF(tblSales[[#This Row],[Discount %]]&lt;=5,"0-5%",
IF(tblSales[[#This Row],[Discount %]]&lt;=10,"5-10%",
IF(tblSales[[#This Row],[Discount %]]&lt;=15,"10-15%",
IF(tblSales[[#This Row],[Discount %]]&lt;=20,"15-20%","20%+"))))</f>
        <v>0-5%</v>
      </c>
    </row>
    <row r="2510" spans="1:38">
      <c r="A2510" s="2" t="s">
        <v>4507</v>
      </c>
      <c r="B2510" s="11">
        <v>45686</v>
      </c>
      <c r="C2510" s="2" t="s">
        <v>805</v>
      </c>
      <c r="D2510" s="2" t="s">
        <v>642</v>
      </c>
      <c r="E2510" s="2" t="s">
        <v>877</v>
      </c>
      <c r="F2510" s="2" t="s">
        <v>227</v>
      </c>
      <c r="G2510" s="2">
        <v>2</v>
      </c>
      <c r="H2510" s="2">
        <v>1106.17</v>
      </c>
      <c r="I2510" s="2">
        <v>10</v>
      </c>
      <c r="J2510" s="2">
        <v>221.23</v>
      </c>
      <c r="K2510" s="2">
        <v>12</v>
      </c>
      <c r="L2510" s="2">
        <v>238.93</v>
      </c>
      <c r="M2510" s="2">
        <v>2230.04</v>
      </c>
      <c r="N2510" s="2">
        <v>1399.68</v>
      </c>
      <c r="O2510" s="2">
        <f t="shared" si="97"/>
        <v>591.42999999999984</v>
      </c>
      <c r="P2510" s="2" t="s">
        <v>32</v>
      </c>
      <c r="Q2510" s="2" t="str">
        <f t="shared" si="98"/>
        <v>UPI</v>
      </c>
      <c r="R2510" s="2" t="s">
        <v>20</v>
      </c>
      <c r="S2510" s="2" t="s">
        <v>56</v>
      </c>
      <c r="T2510" s="2" t="s">
        <v>2002</v>
      </c>
      <c r="U2510" s="2" t="s">
        <v>59</v>
      </c>
      <c r="V2510" t="str">
        <f>TEXT(tblSales[[#This Row],[Invoice Date]],"mmm")</f>
        <v>Jan</v>
      </c>
      <c r="W2510">
        <f>MONTH(tblSales[[#This Row],[Invoice Date]])</f>
        <v>1</v>
      </c>
      <c r="X2510">
        <f>YEAR(tblSales[[#This Row],[Invoice Date]])</f>
        <v>2025</v>
      </c>
      <c r="Y2510" t="str">
        <f>TEXT(tblSales[[#This Row],[Invoice Date]],"mmm-yyyy")</f>
        <v>Jan-2025</v>
      </c>
      <c r="Z2510" t="str">
        <f>_xlfn.XLOOKUP(tblSales[[#This Row],[Product_ID]],Products!$A:$A,Products!$C:$C,"Women Dresses")</f>
        <v>Women Tops</v>
      </c>
      <c r="AA2510" t="str">
        <f>_xlfn.XLOOKUP(tblSales[[#This Row],[Product_ID]],Products!$A:$A,Products!$D:$D,"Unknown")</f>
        <v>Casual Top</v>
      </c>
      <c r="AB2510" t="str">
        <f>_xlfn.XLOOKUP(tblSales[[#This Row],[Product_ID]],Products!$A:$A,Products!$E:$E,"Unknown")</f>
        <v>Nalli Silks</v>
      </c>
      <c r="AC2510" t="str">
        <f>_xlfn.XLOOKUP(tblSales[[#This Row],[Store_ID]],Stores!$A:$A,Stores!$B:$B,"Unknown")</f>
        <v>TrendMart Kochi Mall Kiosk</v>
      </c>
      <c r="AD2510" t="str">
        <f>_xlfn.XLOOKUP(tblSales[[#This Row],[Store_ID]],Stores!$A:$A,Stores!$E:$E,"Unknown")</f>
        <v>South Zone 1</v>
      </c>
      <c r="AE2510" t="str">
        <f>_xlfn.XLOOKUP(tblSales[[#This Row],[Customer_ID]],Customers!$A:$A,Customers!$B:$B,"Unknown")</f>
        <v>Latha Venkatesan</v>
      </c>
      <c r="AF2510" t="str">
        <f>_xlfn.XLOOKUP(tblSales[[#This Row],[Customer_ID]],Customers!$A:$A,Customers!$J:$J,"Unknown")</f>
        <v>Gold</v>
      </c>
      <c r="AG2510" t="str">
        <f>_xlfn.XLOOKUP(tblSales[[#This Row],[Employee_ID]],Employees!$A:$A,Employees!$B:$B,"Unknown")</f>
        <v>Ishwarya Shetty</v>
      </c>
      <c r="AH2510">
        <f>IF(MONTH(tblSales[[#This Row],[Invoice Date]])&gt;=4,MONTH(tblSales[[#This Row],[Invoice Date]]),MONTH(tblSales[[#This Row],[Invoice Date]])+12)</f>
        <v>13</v>
      </c>
      <c r="AI2510" s="8">
        <f>DATE(YEAR(tblSales[[#This Row],[Invoice Date]]),MONTH(tblSales[[#This Row],[Invoice Date]]),1)</f>
        <v>45658</v>
      </c>
      <c r="AJ2510" t="str">
        <f>_xlfn.XLOOKUP(tblSales[[#This Row],[Product_ID]],Products!$A:$A,Products!$B:$B,"Unknown")</f>
        <v>Nalli Silks Casual Top Charcoal</v>
      </c>
      <c r="AK2510" s="9">
        <f>IFERROR(tblSales[[#This Row],[Profit]]/tblSales[[#This Row],[Sales Amount]],0)</f>
        <v>0.26521048949794618</v>
      </c>
      <c r="AL2510" t="str">
        <f>IF(tblSales[[#This Row],[Discount %]]&lt;=5,"0-5%",
IF(tblSales[[#This Row],[Discount %]]&lt;=10,"5-10%",
IF(tblSales[[#This Row],[Discount %]]&lt;=15,"10-15%",
IF(tblSales[[#This Row],[Discount %]]&lt;=20,"15-20%","20%+"))))</f>
        <v>5-10%</v>
      </c>
    </row>
    <row r="2511" spans="1:38">
      <c r="A2511" s="2" t="s">
        <v>4508</v>
      </c>
      <c r="B2511" s="11">
        <v>45430</v>
      </c>
      <c r="C2511" s="2" t="s">
        <v>1236</v>
      </c>
      <c r="D2511" s="2" t="s">
        <v>280</v>
      </c>
      <c r="E2511" s="2" t="s">
        <v>198</v>
      </c>
      <c r="F2511" s="2" t="s">
        <v>193</v>
      </c>
      <c r="G2511" s="2">
        <v>2</v>
      </c>
      <c r="H2511" s="2">
        <v>919.8</v>
      </c>
      <c r="I2511" s="2">
        <v>10</v>
      </c>
      <c r="J2511" s="2">
        <v>183.96</v>
      </c>
      <c r="K2511" s="2">
        <v>5</v>
      </c>
      <c r="L2511" s="2">
        <v>82.78</v>
      </c>
      <c r="M2511" s="2">
        <v>1738.42</v>
      </c>
      <c r="N2511" s="2">
        <v>1137.06</v>
      </c>
      <c r="O2511" s="2">
        <f t="shared" si="97"/>
        <v>518.58000000000015</v>
      </c>
      <c r="P2511" s="2" t="s">
        <v>28</v>
      </c>
      <c r="Q2511" s="2" t="str">
        <f t="shared" si="98"/>
        <v>Credit Card</v>
      </c>
      <c r="R2511" s="2" t="s">
        <v>21</v>
      </c>
      <c r="S2511" s="2" t="s">
        <v>56</v>
      </c>
      <c r="T2511" s="2" t="s">
        <v>1478</v>
      </c>
      <c r="U2511" s="2" t="s">
        <v>60</v>
      </c>
      <c r="V2511" t="str">
        <f>TEXT(tblSales[[#This Row],[Invoice Date]],"mmm")</f>
        <v>May</v>
      </c>
      <c r="W2511">
        <f>MONTH(tblSales[[#This Row],[Invoice Date]])</f>
        <v>5</v>
      </c>
      <c r="X2511">
        <f>YEAR(tblSales[[#This Row],[Invoice Date]])</f>
        <v>2024</v>
      </c>
      <c r="Y2511" t="str">
        <f>TEXT(tblSales[[#This Row],[Invoice Date]],"mmm-yyyy")</f>
        <v>May-2024</v>
      </c>
      <c r="Z2511" t="str">
        <f>_xlfn.XLOOKUP(tblSales[[#This Row],[Product_ID]],Products!$A:$A,Products!$C:$C,"Women Dresses")</f>
        <v>Women Kurtis</v>
      </c>
      <c r="AA2511" t="str">
        <f>_xlfn.XLOOKUP(tblSales[[#This Row],[Product_ID]],Products!$A:$A,Products!$D:$D,"Unknown")</f>
        <v>Printed Kurti</v>
      </c>
      <c r="AB2511" t="str">
        <f>_xlfn.XLOOKUP(tblSales[[#This Row],[Product_ID]],Products!$A:$A,Products!$E:$E,"Unknown")</f>
        <v>Allen Solly</v>
      </c>
      <c r="AC2511" t="str">
        <f>_xlfn.XLOOKUP(tblSales[[#This Row],[Store_ID]],Stores!$A:$A,Stores!$B:$B,"Unknown")</f>
        <v>TrendMart Warangal High Street</v>
      </c>
      <c r="AD2511" t="str">
        <f>_xlfn.XLOOKUP(tblSales[[#This Row],[Store_ID]],Stores!$A:$A,Stores!$E:$E,"Unknown")</f>
        <v>South Zone 2</v>
      </c>
      <c r="AE2511" t="str">
        <f>_xlfn.XLOOKUP(tblSales[[#This Row],[Customer_ID]],Customers!$A:$A,Customers!$B:$B,"Unknown")</f>
        <v>Yamini Prasad</v>
      </c>
      <c r="AF2511" t="str">
        <f>_xlfn.XLOOKUP(tblSales[[#This Row],[Customer_ID]],Customers!$A:$A,Customers!$J:$J,"Unknown")</f>
        <v>Regular</v>
      </c>
      <c r="AG2511" t="str">
        <f>_xlfn.XLOOKUP(tblSales[[#This Row],[Employee_ID]],Employees!$A:$A,Employees!$B:$B,"Unknown")</f>
        <v>Yamini Pandian</v>
      </c>
      <c r="AH2511">
        <f>IF(MONTH(tblSales[[#This Row],[Invoice Date]])&gt;=4,MONTH(tblSales[[#This Row],[Invoice Date]]),MONTH(tblSales[[#This Row],[Invoice Date]])+12)</f>
        <v>5</v>
      </c>
      <c r="AI2511" s="8">
        <f>DATE(YEAR(tblSales[[#This Row],[Invoice Date]]),MONTH(tblSales[[#This Row],[Invoice Date]]),1)</f>
        <v>45413</v>
      </c>
      <c r="AJ2511" t="str">
        <f>_xlfn.XLOOKUP(tblSales[[#This Row],[Product_ID]],Products!$A:$A,Products!$B:$B,"Unknown")</f>
        <v>Allen Solly Printed Kurti Mustard</v>
      </c>
      <c r="AK2511" s="9">
        <f>IFERROR(tblSales[[#This Row],[Profit]]/tblSales[[#This Row],[Sales Amount]],0)</f>
        <v>0.29830535773863631</v>
      </c>
      <c r="AL2511" t="str">
        <f>IF(tblSales[[#This Row],[Discount %]]&lt;=5,"0-5%",
IF(tblSales[[#This Row],[Discount %]]&lt;=10,"5-10%",
IF(tblSales[[#This Row],[Discount %]]&lt;=15,"10-15%",
IF(tblSales[[#This Row],[Discount %]]&lt;=20,"15-20%","20%+"))))</f>
        <v>5-10%</v>
      </c>
    </row>
    <row r="2512" spans="1:38">
      <c r="A2512" s="2" t="s">
        <v>4509</v>
      </c>
      <c r="B2512" s="11">
        <v>45429</v>
      </c>
      <c r="C2512" s="2" t="s">
        <v>3218</v>
      </c>
      <c r="D2512" s="2" t="s">
        <v>1492</v>
      </c>
      <c r="E2512" s="2" t="s">
        <v>471</v>
      </c>
      <c r="F2512" s="2" t="s">
        <v>345</v>
      </c>
      <c r="G2512" s="2">
        <v>4</v>
      </c>
      <c r="H2512" s="2">
        <v>1196.8699999999999</v>
      </c>
      <c r="I2512" s="2">
        <v>30</v>
      </c>
      <c r="J2512" s="2">
        <v>1436.24</v>
      </c>
      <c r="K2512" s="2">
        <v>12</v>
      </c>
      <c r="L2512" s="2">
        <v>402.15</v>
      </c>
      <c r="M2512" s="2">
        <v>3753.39</v>
      </c>
      <c r="N2512" s="2">
        <v>3663.48</v>
      </c>
      <c r="O2512" s="2">
        <f t="shared" si="97"/>
        <v>-312.24000000000012</v>
      </c>
      <c r="P2512" s="2" t="s">
        <v>31</v>
      </c>
      <c r="Q2512" s="2" t="str">
        <f t="shared" si="98"/>
        <v>Net Banking</v>
      </c>
      <c r="R2512" s="2" t="s">
        <v>20</v>
      </c>
      <c r="S2512" s="2" t="s">
        <v>56</v>
      </c>
      <c r="T2512" s="2" t="s">
        <v>417</v>
      </c>
      <c r="U2512" s="2" t="s">
        <v>59</v>
      </c>
      <c r="V2512" t="str">
        <f>TEXT(tblSales[[#This Row],[Invoice Date]],"mmm")</f>
        <v>May</v>
      </c>
      <c r="W2512">
        <f>MONTH(tblSales[[#This Row],[Invoice Date]])</f>
        <v>5</v>
      </c>
      <c r="X2512">
        <f>YEAR(tblSales[[#This Row],[Invoice Date]])</f>
        <v>2024</v>
      </c>
      <c r="Y2512" t="str">
        <f>TEXT(tblSales[[#This Row],[Invoice Date]],"mmm-yyyy")</f>
        <v>May-2024</v>
      </c>
      <c r="Z2512" t="str">
        <f>_xlfn.XLOOKUP(tblSales[[#This Row],[Product_ID]],Products!$A:$A,Products!$C:$C,"Women Dresses")</f>
        <v>Men Jeans</v>
      </c>
      <c r="AA2512" t="str">
        <f>_xlfn.XLOOKUP(tblSales[[#This Row],[Product_ID]],Products!$A:$A,Products!$D:$D,"Unknown")</f>
        <v>Slim Fit</v>
      </c>
      <c r="AB2512" t="str">
        <f>_xlfn.XLOOKUP(tblSales[[#This Row],[Product_ID]],Products!$A:$A,Products!$E:$E,"Unknown")</f>
        <v>Fabindia</v>
      </c>
      <c r="AC2512" t="str">
        <f>_xlfn.XLOOKUP(tblSales[[#This Row],[Store_ID]],Stores!$A:$A,Stores!$B:$B,"Unknown")</f>
        <v>TrendMart Kochi Standard</v>
      </c>
      <c r="AD2512" t="str">
        <f>_xlfn.XLOOKUP(tblSales[[#This Row],[Store_ID]],Stores!$A:$A,Stores!$E:$E,"Unknown")</f>
        <v>South Zone 1</v>
      </c>
      <c r="AE2512" t="str">
        <f>_xlfn.XLOOKUP(tblSales[[#This Row],[Customer_ID]],Customers!$A:$A,Customers!$B:$B,"Unknown")</f>
        <v>Yogesh Yadav</v>
      </c>
      <c r="AF2512" t="str">
        <f>_xlfn.XLOOKUP(tblSales[[#This Row],[Customer_ID]],Customers!$A:$A,Customers!$J:$J,"Unknown")</f>
        <v>Silver</v>
      </c>
      <c r="AG2512" t="str">
        <f>_xlfn.XLOOKUP(tblSales[[#This Row],[Employee_ID]],Employees!$A:$A,Employees!$B:$B,"Unknown")</f>
        <v>Anitha Ramachandran</v>
      </c>
      <c r="AH2512">
        <f>IF(MONTH(tblSales[[#This Row],[Invoice Date]])&gt;=4,MONTH(tblSales[[#This Row],[Invoice Date]]),MONTH(tblSales[[#This Row],[Invoice Date]])+12)</f>
        <v>5</v>
      </c>
      <c r="AI2512" s="8">
        <f>DATE(YEAR(tblSales[[#This Row],[Invoice Date]]),MONTH(tblSales[[#This Row],[Invoice Date]]),1)</f>
        <v>45413</v>
      </c>
      <c r="AJ2512" t="str">
        <f>_xlfn.XLOOKUP(tblSales[[#This Row],[Product_ID]],Products!$A:$A,Products!$B:$B,"Unknown")</f>
        <v>Fabindia Slim Fit Peach</v>
      </c>
      <c r="AK2512" s="9">
        <f>IFERROR(tblSales[[#This Row],[Profit]]/tblSales[[#This Row],[Sales Amount]],0)</f>
        <v>-8.3188797327216235E-2</v>
      </c>
      <c r="AL2512" t="str">
        <f>IF(tblSales[[#This Row],[Discount %]]&lt;=5,"0-5%",
IF(tblSales[[#This Row],[Discount %]]&lt;=10,"5-10%",
IF(tblSales[[#This Row],[Discount %]]&lt;=15,"10-15%",
IF(tblSales[[#This Row],[Discount %]]&lt;=20,"15-20%","20%+"))))</f>
        <v>20%+</v>
      </c>
    </row>
    <row r="2513" spans="1:38">
      <c r="A2513" s="2" t="s">
        <v>4510</v>
      </c>
      <c r="B2513" s="11">
        <v>45746</v>
      </c>
      <c r="C2513" s="2" t="s">
        <v>236</v>
      </c>
      <c r="D2513" s="2" t="s">
        <v>2020</v>
      </c>
      <c r="E2513" s="2" t="s">
        <v>187</v>
      </c>
      <c r="F2513" s="2" t="s">
        <v>2431</v>
      </c>
      <c r="G2513" s="2">
        <v>2</v>
      </c>
      <c r="H2513" s="2">
        <v>1961.66</v>
      </c>
      <c r="I2513" s="2">
        <v>10</v>
      </c>
      <c r="J2513" s="2">
        <v>392.33</v>
      </c>
      <c r="K2513" s="2">
        <v>12</v>
      </c>
      <c r="L2513" s="2">
        <v>423.72</v>
      </c>
      <c r="M2513" s="2">
        <v>3954.71</v>
      </c>
      <c r="N2513" s="2">
        <v>2366.8200000000002</v>
      </c>
      <c r="O2513" s="2">
        <f t="shared" si="97"/>
        <v>1164.1699999999998</v>
      </c>
      <c r="P2513" s="2" t="s">
        <v>27</v>
      </c>
      <c r="Q2513" s="2" t="str">
        <f t="shared" si="98"/>
        <v>Cash</v>
      </c>
      <c r="R2513" s="2" t="s">
        <v>20</v>
      </c>
      <c r="S2513" s="2" t="s">
        <v>56</v>
      </c>
      <c r="T2513" s="2" t="s">
        <v>1402</v>
      </c>
      <c r="U2513" s="2" t="s">
        <v>60</v>
      </c>
      <c r="V2513" t="str">
        <f>TEXT(tblSales[[#This Row],[Invoice Date]],"mmm")</f>
        <v>Mar</v>
      </c>
      <c r="W2513">
        <f>MONTH(tblSales[[#This Row],[Invoice Date]])</f>
        <v>3</v>
      </c>
      <c r="X2513">
        <f>YEAR(tblSales[[#This Row],[Invoice Date]])</f>
        <v>2025</v>
      </c>
      <c r="Y2513" t="str">
        <f>TEXT(tblSales[[#This Row],[Invoice Date]],"mmm-yyyy")</f>
        <v>Mar-2025</v>
      </c>
      <c r="Z2513" t="str">
        <f>_xlfn.XLOOKUP(tblSales[[#This Row],[Product_ID]],Products!$A:$A,Products!$C:$C,"Women Dresses")</f>
        <v>Watches</v>
      </c>
      <c r="AA2513" t="str">
        <f>_xlfn.XLOOKUP(tblSales[[#This Row],[Product_ID]],Products!$A:$A,Products!$D:$D,"Unknown")</f>
        <v>Analog Watch</v>
      </c>
      <c r="AB2513" t="str">
        <f>_xlfn.XLOOKUP(tblSales[[#This Row],[Product_ID]],Products!$A:$A,Products!$E:$E,"Unknown")</f>
        <v>Nalli Silks</v>
      </c>
      <c r="AC2513" t="str">
        <f>_xlfn.XLOOKUP(tblSales[[#This Row],[Store_ID]],Stores!$A:$A,Stores!$B:$B,"Unknown")</f>
        <v>TrendMart Tirupati Outlet</v>
      </c>
      <c r="AD2513" t="str">
        <f>_xlfn.XLOOKUP(tblSales[[#This Row],[Store_ID]],Stores!$A:$A,Stores!$E:$E,"Unknown")</f>
        <v>South Zone 3</v>
      </c>
      <c r="AE2513" t="str">
        <f>_xlfn.XLOOKUP(tblSales[[#This Row],[Customer_ID]],Customers!$A:$A,Customers!$B:$B,"Unknown")</f>
        <v>Selvam Nair</v>
      </c>
      <c r="AF2513" t="str">
        <f>_xlfn.XLOOKUP(tblSales[[#This Row],[Customer_ID]],Customers!$A:$A,Customers!$J:$J,"Unknown")</f>
        <v>Regular</v>
      </c>
      <c r="AG2513" t="str">
        <f>_xlfn.XLOOKUP(tblSales[[#This Row],[Employee_ID]],Employees!$A:$A,Employees!$B:$B,"Unknown")</f>
        <v>Unknown</v>
      </c>
      <c r="AH2513">
        <f>IF(MONTH(tblSales[[#This Row],[Invoice Date]])&gt;=4,MONTH(tblSales[[#This Row],[Invoice Date]]),MONTH(tblSales[[#This Row],[Invoice Date]])+12)</f>
        <v>15</v>
      </c>
      <c r="AI2513" s="8">
        <f>DATE(YEAR(tblSales[[#This Row],[Invoice Date]]),MONTH(tblSales[[#This Row],[Invoice Date]]),1)</f>
        <v>45717</v>
      </c>
      <c r="AJ2513" t="str">
        <f>_xlfn.XLOOKUP(tblSales[[#This Row],[Product_ID]],Products!$A:$A,Products!$B:$B,"Unknown")</f>
        <v>Nalli Silks Analog Watch Beige</v>
      </c>
      <c r="AK2513" s="9">
        <f>IFERROR(tblSales[[#This Row],[Profit]]/tblSales[[#This Row],[Sales Amount]],0)</f>
        <v>0.29437556736144999</v>
      </c>
      <c r="AL2513" t="str">
        <f>IF(tblSales[[#This Row],[Discount %]]&lt;=5,"0-5%",
IF(tblSales[[#This Row],[Discount %]]&lt;=10,"5-10%",
IF(tblSales[[#This Row],[Discount %]]&lt;=15,"10-15%",
IF(tblSales[[#This Row],[Discount %]]&lt;=20,"15-20%","20%+"))))</f>
        <v>5-10%</v>
      </c>
    </row>
    <row r="2514" spans="1:38">
      <c r="A2514" s="2" t="s">
        <v>4511</v>
      </c>
      <c r="B2514" s="11">
        <v>45484</v>
      </c>
      <c r="C2514" s="2" t="s">
        <v>872</v>
      </c>
      <c r="D2514" s="2" t="s">
        <v>527</v>
      </c>
      <c r="E2514" s="2" t="s">
        <v>91</v>
      </c>
      <c r="F2514" s="2" t="s">
        <v>475</v>
      </c>
      <c r="G2514" s="2">
        <v>3</v>
      </c>
      <c r="H2514" s="2">
        <v>833.21</v>
      </c>
      <c r="I2514" s="2">
        <v>0</v>
      </c>
      <c r="J2514" s="2">
        <v>0</v>
      </c>
      <c r="K2514" s="2">
        <v>5</v>
      </c>
      <c r="L2514" s="2">
        <v>124.98</v>
      </c>
      <c r="M2514" s="2">
        <v>2624.61</v>
      </c>
      <c r="N2514" s="2">
        <v>1889.16</v>
      </c>
      <c r="O2514" s="2">
        <f t="shared" si="97"/>
        <v>610.47</v>
      </c>
      <c r="P2514" s="2" t="s">
        <v>27</v>
      </c>
      <c r="Q2514" s="2" t="str">
        <f t="shared" si="98"/>
        <v>Cash</v>
      </c>
      <c r="R2514" s="2" t="s">
        <v>20</v>
      </c>
      <c r="S2514" s="2" t="s">
        <v>56</v>
      </c>
      <c r="T2514" s="2" t="s">
        <v>123</v>
      </c>
      <c r="U2514" s="2" t="s">
        <v>59</v>
      </c>
      <c r="V2514" t="str">
        <f>TEXT(tblSales[[#This Row],[Invoice Date]],"mmm")</f>
        <v>Jul</v>
      </c>
      <c r="W2514">
        <f>MONTH(tblSales[[#This Row],[Invoice Date]])</f>
        <v>7</v>
      </c>
      <c r="X2514">
        <f>YEAR(tblSales[[#This Row],[Invoice Date]])</f>
        <v>2024</v>
      </c>
      <c r="Y2514" t="str">
        <f>TEXT(tblSales[[#This Row],[Invoice Date]],"mmm-yyyy")</f>
        <v>Jul-2024</v>
      </c>
      <c r="Z2514" t="str">
        <f>_xlfn.XLOOKUP(tblSales[[#This Row],[Product_ID]],Products!$A:$A,Products!$C:$C,"Women Dresses")</f>
        <v>Women Tops</v>
      </c>
      <c r="AA2514" t="str">
        <f>_xlfn.XLOOKUP(tblSales[[#This Row],[Product_ID]],Products!$A:$A,Products!$D:$D,"Unknown")</f>
        <v>Crop Top</v>
      </c>
      <c r="AB2514" t="str">
        <f>_xlfn.XLOOKUP(tblSales[[#This Row],[Product_ID]],Products!$A:$A,Products!$E:$E,"Unknown")</f>
        <v>Ramraj Cotton</v>
      </c>
      <c r="AC2514" t="str">
        <f>_xlfn.XLOOKUP(tblSales[[#This Row],[Store_ID]],Stores!$A:$A,Stores!$B:$B,"Unknown")</f>
        <v>TrendMart Vijayawada High Street</v>
      </c>
      <c r="AD2514" t="str">
        <f>_xlfn.XLOOKUP(tblSales[[#This Row],[Store_ID]],Stores!$A:$A,Stores!$E:$E,"Unknown")</f>
        <v>South Zone 3</v>
      </c>
      <c r="AE2514" t="str">
        <f>_xlfn.XLOOKUP(tblSales[[#This Row],[Customer_ID]],Customers!$A:$A,Customers!$B:$B,"Unknown")</f>
        <v>Divya Achari</v>
      </c>
      <c r="AF2514" t="str">
        <f>_xlfn.XLOOKUP(tblSales[[#This Row],[Customer_ID]],Customers!$A:$A,Customers!$J:$J,"Unknown")</f>
        <v>Regular</v>
      </c>
      <c r="AG2514" t="str">
        <f>_xlfn.XLOOKUP(tblSales[[#This Row],[Employee_ID]],Employees!$A:$A,Employees!$B:$B,"Unknown")</f>
        <v>Arjun Krishnan</v>
      </c>
      <c r="AH2514">
        <f>IF(MONTH(tblSales[[#This Row],[Invoice Date]])&gt;=4,MONTH(tblSales[[#This Row],[Invoice Date]]),MONTH(tblSales[[#This Row],[Invoice Date]])+12)</f>
        <v>7</v>
      </c>
      <c r="AI2514" s="8">
        <f>DATE(YEAR(tblSales[[#This Row],[Invoice Date]]),MONTH(tblSales[[#This Row],[Invoice Date]]),1)</f>
        <v>45474</v>
      </c>
      <c r="AJ2514" t="str">
        <f>_xlfn.XLOOKUP(tblSales[[#This Row],[Product_ID]],Products!$A:$A,Products!$B:$B,"Unknown")</f>
        <v>Ramraj Cotton Crop Top Pink</v>
      </c>
      <c r="AK2514" s="9">
        <f>IFERROR(tblSales[[#This Row],[Profit]]/tblSales[[#This Row],[Sales Amount]],0)</f>
        <v>0.23259455690559741</v>
      </c>
      <c r="AL2514" t="str">
        <f>IF(tblSales[[#This Row],[Discount %]]&lt;=5,"0-5%",
IF(tblSales[[#This Row],[Discount %]]&lt;=10,"5-10%",
IF(tblSales[[#This Row],[Discount %]]&lt;=15,"10-15%",
IF(tblSales[[#This Row],[Discount %]]&lt;=20,"15-20%","20%+"))))</f>
        <v>0-5%</v>
      </c>
    </row>
    <row r="2515" spans="1:38">
      <c r="A2515" s="2" t="s">
        <v>4512</v>
      </c>
      <c r="B2515" s="11">
        <v>45467</v>
      </c>
      <c r="C2515" s="2" t="s">
        <v>3358</v>
      </c>
      <c r="D2515" s="2" t="s">
        <v>197</v>
      </c>
      <c r="E2515" s="2" t="s">
        <v>127</v>
      </c>
      <c r="F2515" s="2" t="s">
        <v>227</v>
      </c>
      <c r="G2515" s="2">
        <v>1</v>
      </c>
      <c r="H2515" s="2">
        <v>995.49</v>
      </c>
      <c r="I2515" s="2">
        <v>15</v>
      </c>
      <c r="J2515" s="2">
        <v>149.32</v>
      </c>
      <c r="K2515" s="2">
        <v>5</v>
      </c>
      <c r="L2515" s="2">
        <v>42.31</v>
      </c>
      <c r="M2515" s="2">
        <v>888.48</v>
      </c>
      <c r="N2515" s="2">
        <v>721.22</v>
      </c>
      <c r="O2515" s="2">
        <f t="shared" si="97"/>
        <v>124.94999999999999</v>
      </c>
      <c r="P2515" s="2" t="s">
        <v>29</v>
      </c>
      <c r="Q2515" s="2" t="str">
        <f t="shared" si="98"/>
        <v>Debit Card</v>
      </c>
      <c r="R2515" s="2" t="s">
        <v>21</v>
      </c>
      <c r="S2515" s="2" t="s">
        <v>56</v>
      </c>
      <c r="T2515" s="2" t="s">
        <v>2675</v>
      </c>
      <c r="U2515" s="2" t="s">
        <v>59</v>
      </c>
      <c r="V2515" t="str">
        <f>TEXT(tblSales[[#This Row],[Invoice Date]],"mmm")</f>
        <v>Jun</v>
      </c>
      <c r="W2515">
        <f>MONTH(tblSales[[#This Row],[Invoice Date]])</f>
        <v>6</v>
      </c>
      <c r="X2515">
        <f>YEAR(tblSales[[#This Row],[Invoice Date]])</f>
        <v>2024</v>
      </c>
      <c r="Y2515" t="str">
        <f>TEXT(tblSales[[#This Row],[Invoice Date]],"mmm-yyyy")</f>
        <v>Jun-2024</v>
      </c>
      <c r="Z2515" t="str">
        <f>_xlfn.XLOOKUP(tblSales[[#This Row],[Product_ID]],Products!$A:$A,Products!$C:$C,"Women Dresses")</f>
        <v>Men Shirts</v>
      </c>
      <c r="AA2515" t="str">
        <f>_xlfn.XLOOKUP(tblSales[[#This Row],[Product_ID]],Products!$A:$A,Products!$D:$D,"Unknown")</f>
        <v>Denim Shirt</v>
      </c>
      <c r="AB2515" t="str">
        <f>_xlfn.XLOOKUP(tblSales[[#This Row],[Product_ID]],Products!$A:$A,Products!$E:$E,"Unknown")</f>
        <v>Indian Terrain</v>
      </c>
      <c r="AC2515" t="str">
        <f>_xlfn.XLOOKUP(tblSales[[#This Row],[Store_ID]],Stores!$A:$A,Stores!$B:$B,"Unknown")</f>
        <v>TrendMart Vijayawada Standard</v>
      </c>
      <c r="AD2515" t="str">
        <f>_xlfn.XLOOKUP(tblSales[[#This Row],[Store_ID]],Stores!$A:$A,Stores!$E:$E,"Unknown")</f>
        <v>South Zone 3</v>
      </c>
      <c r="AE2515" t="str">
        <f>_xlfn.XLOOKUP(tblSales[[#This Row],[Customer_ID]],Customers!$A:$A,Customers!$B:$B,"Unknown")</f>
        <v>Swathi Iyengar</v>
      </c>
      <c r="AF2515" t="str">
        <f>_xlfn.XLOOKUP(tblSales[[#This Row],[Customer_ID]],Customers!$A:$A,Customers!$J:$J,"Unknown")</f>
        <v>Regular</v>
      </c>
      <c r="AG2515" t="str">
        <f>_xlfn.XLOOKUP(tblSales[[#This Row],[Employee_ID]],Employees!$A:$A,Employees!$B:$B,"Unknown")</f>
        <v>Ishwarya Shetty</v>
      </c>
      <c r="AH2515">
        <f>IF(MONTH(tblSales[[#This Row],[Invoice Date]])&gt;=4,MONTH(tblSales[[#This Row],[Invoice Date]]),MONTH(tblSales[[#This Row],[Invoice Date]])+12)</f>
        <v>6</v>
      </c>
      <c r="AI2515" s="8">
        <f>DATE(YEAR(tblSales[[#This Row],[Invoice Date]]),MONTH(tblSales[[#This Row],[Invoice Date]]),1)</f>
        <v>45444</v>
      </c>
      <c r="AJ2515" t="str">
        <f>_xlfn.XLOOKUP(tblSales[[#This Row],[Product_ID]],Products!$A:$A,Products!$B:$B,"Unknown")</f>
        <v>Indian Terrain Denim Shirt Wine</v>
      </c>
      <c r="AK2515" s="9">
        <f>IFERROR(tblSales[[#This Row],[Profit]]/tblSales[[#This Row],[Sales Amount]],0)</f>
        <v>0.14063344138303618</v>
      </c>
      <c r="AL2515" t="str">
        <f>IF(tblSales[[#This Row],[Discount %]]&lt;=5,"0-5%",
IF(tblSales[[#This Row],[Discount %]]&lt;=10,"5-10%",
IF(tblSales[[#This Row],[Discount %]]&lt;=15,"10-15%",
IF(tblSales[[#This Row],[Discount %]]&lt;=20,"15-20%","20%+"))))</f>
        <v>10-15%</v>
      </c>
    </row>
    <row r="2516" spans="1:38">
      <c r="A2516" s="2" t="s">
        <v>4513</v>
      </c>
      <c r="B2516" s="11">
        <v>45608</v>
      </c>
      <c r="C2516" s="2" t="s">
        <v>569</v>
      </c>
      <c r="D2516" s="2" t="s">
        <v>539</v>
      </c>
      <c r="E2516" s="2" t="s">
        <v>156</v>
      </c>
      <c r="F2516" s="2" t="s">
        <v>324</v>
      </c>
      <c r="G2516" s="2">
        <v>3</v>
      </c>
      <c r="H2516" s="2">
        <v>866.74</v>
      </c>
      <c r="I2516" s="2">
        <v>30</v>
      </c>
      <c r="J2516" s="2">
        <v>780.07</v>
      </c>
      <c r="K2516" s="2">
        <v>5</v>
      </c>
      <c r="L2516" s="2">
        <v>91.01</v>
      </c>
      <c r="M2516" s="2">
        <v>1911.16</v>
      </c>
      <c r="N2516" s="2">
        <v>1771.44</v>
      </c>
      <c r="O2516" s="2">
        <f t="shared" si="97"/>
        <v>48.710000000000022</v>
      </c>
      <c r="P2516" s="2" t="s">
        <v>27</v>
      </c>
      <c r="Q2516" s="2" t="str">
        <f t="shared" si="98"/>
        <v>Cash</v>
      </c>
      <c r="R2516" s="2" t="s">
        <v>20</v>
      </c>
      <c r="S2516" s="2" t="s">
        <v>56</v>
      </c>
      <c r="T2516" s="2" t="s">
        <v>1201</v>
      </c>
      <c r="U2516" s="2" t="s">
        <v>59</v>
      </c>
      <c r="V2516" t="str">
        <f>TEXT(tblSales[[#This Row],[Invoice Date]],"mmm")</f>
        <v>Nov</v>
      </c>
      <c r="W2516">
        <f>MONTH(tblSales[[#This Row],[Invoice Date]])</f>
        <v>11</v>
      </c>
      <c r="X2516">
        <f>YEAR(tblSales[[#This Row],[Invoice Date]])</f>
        <v>2024</v>
      </c>
      <c r="Y2516" t="str">
        <f>TEXT(tblSales[[#This Row],[Invoice Date]],"mmm-yyyy")</f>
        <v>Nov-2024</v>
      </c>
      <c r="Z2516" t="str">
        <f>_xlfn.XLOOKUP(tblSales[[#This Row],[Product_ID]],Products!$A:$A,Products!$C:$C,"Women Dresses")</f>
        <v>Men Shirts</v>
      </c>
      <c r="AA2516" t="str">
        <f>_xlfn.XLOOKUP(tblSales[[#This Row],[Product_ID]],Products!$A:$A,Products!$D:$D,"Unknown")</f>
        <v>Casual Shirt</v>
      </c>
      <c r="AB2516" t="str">
        <f>_xlfn.XLOOKUP(tblSales[[#This Row],[Product_ID]],Products!$A:$A,Products!$E:$E,"Unknown")</f>
        <v>Nalli Silks</v>
      </c>
      <c r="AC2516" t="str">
        <f>_xlfn.XLOOKUP(tblSales[[#This Row],[Store_ID]],Stores!$A:$A,Stores!$B:$B,"Unknown")</f>
        <v>TrendMart Madurai Mall Kiosk</v>
      </c>
      <c r="AD2516" t="str">
        <f>_xlfn.XLOOKUP(tblSales[[#This Row],[Store_ID]],Stores!$A:$A,Stores!$E:$E,"Unknown")</f>
        <v>South Zone 1</v>
      </c>
      <c r="AE2516" t="str">
        <f>_xlfn.XLOOKUP(tblSales[[#This Row],[Customer_ID]],Customers!$A:$A,Customers!$B:$B,"Unknown")</f>
        <v>Pranav Rao</v>
      </c>
      <c r="AF2516" t="str">
        <f>_xlfn.XLOOKUP(tblSales[[#This Row],[Customer_ID]],Customers!$A:$A,Customers!$J:$J,"Unknown")</f>
        <v>Silver</v>
      </c>
      <c r="AG2516" t="str">
        <f>_xlfn.XLOOKUP(tblSales[[#This Row],[Employee_ID]],Employees!$A:$A,Employees!$B:$B,"Unknown")</f>
        <v>Ganesh Iyengar</v>
      </c>
      <c r="AH2516">
        <f>IF(MONTH(tblSales[[#This Row],[Invoice Date]])&gt;=4,MONTH(tblSales[[#This Row],[Invoice Date]]),MONTH(tblSales[[#This Row],[Invoice Date]])+12)</f>
        <v>11</v>
      </c>
      <c r="AI2516" s="8">
        <f>DATE(YEAR(tblSales[[#This Row],[Invoice Date]]),MONTH(tblSales[[#This Row],[Invoice Date]]),1)</f>
        <v>45597</v>
      </c>
      <c r="AJ2516" t="str">
        <f>_xlfn.XLOOKUP(tblSales[[#This Row],[Product_ID]],Products!$A:$A,Products!$B:$B,"Unknown")</f>
        <v>Nalli Silks Casual Shirt Navy Blue</v>
      </c>
      <c r="AK2516" s="9">
        <f>IFERROR(tblSales[[#This Row],[Profit]]/tblSales[[#This Row],[Sales Amount]],0)</f>
        <v>2.5487138701103005E-2</v>
      </c>
      <c r="AL2516" t="str">
        <f>IF(tblSales[[#This Row],[Discount %]]&lt;=5,"0-5%",
IF(tblSales[[#This Row],[Discount %]]&lt;=10,"5-10%",
IF(tblSales[[#This Row],[Discount %]]&lt;=15,"10-15%",
IF(tblSales[[#This Row],[Discount %]]&lt;=20,"15-20%","20%+"))))</f>
        <v>20%+</v>
      </c>
    </row>
    <row r="2517" spans="1:38">
      <c r="A2517" s="2" t="s">
        <v>4514</v>
      </c>
      <c r="B2517" s="11">
        <v>45585</v>
      </c>
      <c r="C2517" s="2" t="s">
        <v>1428</v>
      </c>
      <c r="D2517" s="2" t="s">
        <v>602</v>
      </c>
      <c r="E2517" s="2" t="s">
        <v>1122</v>
      </c>
      <c r="F2517" s="2" t="s">
        <v>222</v>
      </c>
      <c r="G2517" s="2">
        <v>3</v>
      </c>
      <c r="H2517" s="2">
        <v>321.73</v>
      </c>
      <c r="I2517" s="2">
        <v>10</v>
      </c>
      <c r="J2517" s="2">
        <v>96.52</v>
      </c>
      <c r="K2517" s="2">
        <v>5</v>
      </c>
      <c r="L2517" s="2">
        <v>43.43</v>
      </c>
      <c r="M2517" s="2">
        <v>912.1</v>
      </c>
      <c r="N2517" s="2">
        <v>515.70000000000005</v>
      </c>
      <c r="O2517" s="2">
        <f t="shared" si="97"/>
        <v>352.96999999999997</v>
      </c>
      <c r="P2517" s="2" t="s">
        <v>27</v>
      </c>
      <c r="Q2517" s="2" t="str">
        <f t="shared" si="98"/>
        <v>Cash</v>
      </c>
      <c r="R2517" s="2" t="s">
        <v>21</v>
      </c>
      <c r="S2517" s="2" t="s">
        <v>56</v>
      </c>
      <c r="T2517" s="2" t="s">
        <v>1661</v>
      </c>
      <c r="U2517" s="2" t="s">
        <v>60</v>
      </c>
      <c r="V2517" t="str">
        <f>TEXT(tblSales[[#This Row],[Invoice Date]],"mmm")</f>
        <v>Oct</v>
      </c>
      <c r="W2517">
        <f>MONTH(tblSales[[#This Row],[Invoice Date]])</f>
        <v>10</v>
      </c>
      <c r="X2517">
        <f>YEAR(tblSales[[#This Row],[Invoice Date]])</f>
        <v>2024</v>
      </c>
      <c r="Y2517" t="str">
        <f>TEXT(tblSales[[#This Row],[Invoice Date]],"mmm-yyyy")</f>
        <v>Oct-2024</v>
      </c>
      <c r="Z2517" t="str">
        <f>_xlfn.XLOOKUP(tblSales[[#This Row],[Product_ID]],Products!$A:$A,Products!$C:$C,"Women Dresses")</f>
        <v>Accessories</v>
      </c>
      <c r="AA2517" t="str">
        <f>_xlfn.XLOOKUP(tblSales[[#This Row],[Product_ID]],Products!$A:$A,Products!$D:$D,"Unknown")</f>
        <v>Sunglasses</v>
      </c>
      <c r="AB2517" t="str">
        <f>_xlfn.XLOOKUP(tblSales[[#This Row],[Product_ID]],Products!$A:$A,Products!$E:$E,"Unknown")</f>
        <v>Flying Machine</v>
      </c>
      <c r="AC2517" t="str">
        <f>_xlfn.XLOOKUP(tblSales[[#This Row],[Store_ID]],Stores!$A:$A,Stores!$B:$B,"Unknown")</f>
        <v>TrendMart Chennai Standard</v>
      </c>
      <c r="AD2517" t="str">
        <f>_xlfn.XLOOKUP(tblSales[[#This Row],[Store_ID]],Stores!$A:$A,Stores!$E:$E,"Unknown")</f>
        <v>South Zone 1</v>
      </c>
      <c r="AE2517" t="str">
        <f>_xlfn.XLOOKUP(tblSales[[#This Row],[Customer_ID]],Customers!$A:$A,Customers!$B:$B,"Unknown")</f>
        <v>Varsha Rao</v>
      </c>
      <c r="AF2517" t="str">
        <f>_xlfn.XLOOKUP(tblSales[[#This Row],[Customer_ID]],Customers!$A:$A,Customers!$J:$J,"Unknown")</f>
        <v>Regular</v>
      </c>
      <c r="AG2517" t="str">
        <f>_xlfn.XLOOKUP(tblSales[[#This Row],[Employee_ID]],Employees!$A:$A,Employees!$B:$B,"Unknown")</f>
        <v>Vasanthi Gupta</v>
      </c>
      <c r="AH2517">
        <f>IF(MONTH(tblSales[[#This Row],[Invoice Date]])&gt;=4,MONTH(tblSales[[#This Row],[Invoice Date]]),MONTH(tblSales[[#This Row],[Invoice Date]])+12)</f>
        <v>10</v>
      </c>
      <c r="AI2517" s="8">
        <f>DATE(YEAR(tblSales[[#This Row],[Invoice Date]]),MONTH(tblSales[[#This Row],[Invoice Date]]),1)</f>
        <v>45566</v>
      </c>
      <c r="AJ2517" t="str">
        <f>_xlfn.XLOOKUP(tblSales[[#This Row],[Product_ID]],Products!$A:$A,Products!$B:$B,"Unknown")</f>
        <v>Flying Machine Sunglasses Teal</v>
      </c>
      <c r="AK2517" s="9">
        <f>IFERROR(tblSales[[#This Row],[Profit]]/tblSales[[#This Row],[Sales Amount]],0)</f>
        <v>0.38698607608814817</v>
      </c>
      <c r="AL2517" t="str">
        <f>IF(tblSales[[#This Row],[Discount %]]&lt;=5,"0-5%",
IF(tblSales[[#This Row],[Discount %]]&lt;=10,"5-10%",
IF(tblSales[[#This Row],[Discount %]]&lt;=15,"10-15%",
IF(tblSales[[#This Row],[Discount %]]&lt;=20,"15-20%","20%+"))))</f>
        <v>5-10%</v>
      </c>
    </row>
    <row r="2518" spans="1:38">
      <c r="A2518" s="2" t="s">
        <v>4515</v>
      </c>
      <c r="B2518" s="11">
        <v>45594</v>
      </c>
      <c r="C2518" s="2" t="s">
        <v>3077</v>
      </c>
      <c r="D2518" s="2" t="s">
        <v>1273</v>
      </c>
      <c r="E2518" s="2" t="s">
        <v>1380</v>
      </c>
      <c r="F2518" s="2" t="s">
        <v>128</v>
      </c>
      <c r="G2518" s="2">
        <v>3</v>
      </c>
      <c r="H2518" s="2">
        <v>2452.73</v>
      </c>
      <c r="I2518" s="2">
        <v>20</v>
      </c>
      <c r="J2518" s="2">
        <v>1471.64</v>
      </c>
      <c r="K2518" s="2">
        <v>12</v>
      </c>
      <c r="L2518" s="2">
        <v>706.39</v>
      </c>
      <c r="M2518" s="2">
        <v>6592.94</v>
      </c>
      <c r="N2518" s="2">
        <v>5189.16</v>
      </c>
      <c r="O2518" s="2">
        <f t="shared" si="97"/>
        <v>697.38999999999976</v>
      </c>
      <c r="P2518" s="2" t="s">
        <v>27</v>
      </c>
      <c r="Q2518" s="2" t="str">
        <f t="shared" si="98"/>
        <v>Cash</v>
      </c>
      <c r="R2518" s="2" t="s">
        <v>20</v>
      </c>
      <c r="S2518" s="2" t="s">
        <v>56</v>
      </c>
      <c r="T2518" s="2" t="s">
        <v>2613</v>
      </c>
      <c r="U2518" s="2" t="s">
        <v>59</v>
      </c>
      <c r="V2518" t="str">
        <f>TEXT(tblSales[[#This Row],[Invoice Date]],"mmm")</f>
        <v>Oct</v>
      </c>
      <c r="W2518">
        <f>MONTH(tblSales[[#This Row],[Invoice Date]])</f>
        <v>10</v>
      </c>
      <c r="X2518">
        <f>YEAR(tblSales[[#This Row],[Invoice Date]])</f>
        <v>2024</v>
      </c>
      <c r="Y2518" t="str">
        <f>TEXT(tblSales[[#This Row],[Invoice Date]],"mmm-yyyy")</f>
        <v>Oct-2024</v>
      </c>
      <c r="Z2518" t="str">
        <f>_xlfn.XLOOKUP(tblSales[[#This Row],[Product_ID]],Products!$A:$A,Products!$C:$C,"Women Dresses")</f>
        <v>Men Ethnic</v>
      </c>
      <c r="AA2518" t="str">
        <f>_xlfn.XLOOKUP(tblSales[[#This Row],[Product_ID]],Products!$A:$A,Products!$D:$D,"Unknown")</f>
        <v>Dhoti</v>
      </c>
      <c r="AB2518" t="str">
        <f>_xlfn.XLOOKUP(tblSales[[#This Row],[Product_ID]],Products!$A:$A,Products!$E:$E,"Unknown")</f>
        <v>Nalli Silks</v>
      </c>
      <c r="AC2518" t="str">
        <f>_xlfn.XLOOKUP(tblSales[[#This Row],[Store_ID]],Stores!$A:$A,Stores!$B:$B,"Unknown")</f>
        <v>TrendMart Alappuzha Mall Kiosk</v>
      </c>
      <c r="AD2518" t="str">
        <f>_xlfn.XLOOKUP(tblSales[[#This Row],[Store_ID]],Stores!$A:$A,Stores!$E:$E,"Unknown")</f>
        <v>South Zone 1</v>
      </c>
      <c r="AE2518" t="str">
        <f>_xlfn.XLOOKUP(tblSales[[#This Row],[Customer_ID]],Customers!$A:$A,Customers!$B:$B,"Unknown")</f>
        <v>Gokul Chetty</v>
      </c>
      <c r="AF2518" t="str">
        <f>_xlfn.XLOOKUP(tblSales[[#This Row],[Customer_ID]],Customers!$A:$A,Customers!$J:$J,"Unknown")</f>
        <v>Silver</v>
      </c>
      <c r="AG2518" t="str">
        <f>_xlfn.XLOOKUP(tblSales[[#This Row],[Employee_ID]],Employees!$A:$A,Employees!$B:$B,"Unknown")</f>
        <v>Praveen Gupta</v>
      </c>
      <c r="AH2518">
        <f>IF(MONTH(tblSales[[#This Row],[Invoice Date]])&gt;=4,MONTH(tblSales[[#This Row],[Invoice Date]]),MONTH(tblSales[[#This Row],[Invoice Date]])+12)</f>
        <v>10</v>
      </c>
      <c r="AI2518" s="8">
        <f>DATE(YEAR(tblSales[[#This Row],[Invoice Date]]),MONTH(tblSales[[#This Row],[Invoice Date]]),1)</f>
        <v>45566</v>
      </c>
      <c r="AJ2518" t="str">
        <f>_xlfn.XLOOKUP(tblSales[[#This Row],[Product_ID]],Products!$A:$A,Products!$B:$B,"Unknown")</f>
        <v>Nalli Silks Dhoti Orange</v>
      </c>
      <c r="AK2518" s="9">
        <f>IFERROR(tblSales[[#This Row],[Profit]]/tblSales[[#This Row],[Sales Amount]],0)</f>
        <v>0.10577830224452214</v>
      </c>
      <c r="AL2518" t="str">
        <f>IF(tblSales[[#This Row],[Discount %]]&lt;=5,"0-5%",
IF(tblSales[[#This Row],[Discount %]]&lt;=10,"5-10%",
IF(tblSales[[#This Row],[Discount %]]&lt;=15,"10-15%",
IF(tblSales[[#This Row],[Discount %]]&lt;=20,"15-20%","20%+"))))</f>
        <v>15-20%</v>
      </c>
    </row>
    <row r="2519" spans="1:38">
      <c r="A2519" s="2" t="s">
        <v>4516</v>
      </c>
      <c r="B2519" s="11">
        <v>45474</v>
      </c>
      <c r="C2519" s="2" t="s">
        <v>2837</v>
      </c>
      <c r="D2519" s="2" t="s">
        <v>436</v>
      </c>
      <c r="E2519" s="2" t="s">
        <v>574</v>
      </c>
      <c r="F2519" s="2" t="s">
        <v>475</v>
      </c>
      <c r="G2519" s="2">
        <v>2</v>
      </c>
      <c r="H2519" s="2">
        <v>1601.74</v>
      </c>
      <c r="I2519" s="2">
        <v>15</v>
      </c>
      <c r="J2519" s="2">
        <v>480.52</v>
      </c>
      <c r="K2519" s="2">
        <v>12</v>
      </c>
      <c r="L2519" s="2">
        <v>326.76</v>
      </c>
      <c r="M2519" s="2">
        <v>3049.72</v>
      </c>
      <c r="N2519" s="2">
        <v>2281.8000000000002</v>
      </c>
      <c r="O2519" s="2">
        <f t="shared" si="97"/>
        <v>441.15999999999963</v>
      </c>
      <c r="P2519" s="2" t="s">
        <v>28</v>
      </c>
      <c r="Q2519" s="2" t="str">
        <f t="shared" si="98"/>
        <v>Credit Card</v>
      </c>
      <c r="R2519" s="2" t="s">
        <v>20</v>
      </c>
      <c r="S2519" s="2" t="s">
        <v>56</v>
      </c>
      <c r="T2519" s="2" t="s">
        <v>4517</v>
      </c>
      <c r="U2519" s="2" t="s">
        <v>59</v>
      </c>
      <c r="V2519" t="str">
        <f>TEXT(tblSales[[#This Row],[Invoice Date]],"mmm")</f>
        <v>Jul</v>
      </c>
      <c r="W2519">
        <f>MONTH(tblSales[[#This Row],[Invoice Date]])</f>
        <v>7</v>
      </c>
      <c r="X2519">
        <f>YEAR(tblSales[[#This Row],[Invoice Date]])</f>
        <v>2024</v>
      </c>
      <c r="Y2519" t="str">
        <f>TEXT(tblSales[[#This Row],[Invoice Date]],"mmm-yyyy")</f>
        <v>Jul-2024</v>
      </c>
      <c r="Z2519" t="str">
        <f>_xlfn.XLOOKUP(tblSales[[#This Row],[Product_ID]],Products!$A:$A,Products!$C:$C,"Women Dresses")</f>
        <v>Women Dresses</v>
      </c>
      <c r="AA2519" t="str">
        <f>_xlfn.XLOOKUP(tblSales[[#This Row],[Product_ID]],Products!$A:$A,Products!$D:$D,"Unknown")</f>
        <v>Bodycon Dress</v>
      </c>
      <c r="AB2519" t="str">
        <f>_xlfn.XLOOKUP(tblSales[[#This Row],[Product_ID]],Products!$A:$A,Products!$E:$E,"Unknown")</f>
        <v>Reebok</v>
      </c>
      <c r="AC2519" t="str">
        <f>_xlfn.XLOOKUP(tblSales[[#This Row],[Store_ID]],Stores!$A:$A,Stores!$B:$B,"Unknown")</f>
        <v>TrendMart Guntur Standard</v>
      </c>
      <c r="AD2519" t="str">
        <f>_xlfn.XLOOKUP(tblSales[[#This Row],[Store_ID]],Stores!$A:$A,Stores!$E:$E,"Unknown")</f>
        <v>South Zone 3</v>
      </c>
      <c r="AE2519" t="str">
        <f>_xlfn.XLOOKUP(tblSales[[#This Row],[Customer_ID]],Customers!$A:$A,Customers!$B:$B,"Unknown")</f>
        <v>Sowmya Srinivasan</v>
      </c>
      <c r="AF2519" t="str">
        <f>_xlfn.XLOOKUP(tblSales[[#This Row],[Customer_ID]],Customers!$A:$A,Customers!$J:$J,"Unknown")</f>
        <v>Gold</v>
      </c>
      <c r="AG2519" t="str">
        <f>_xlfn.XLOOKUP(tblSales[[#This Row],[Employee_ID]],Employees!$A:$A,Employees!$B:$B,"Unknown")</f>
        <v>Arjun Krishnan</v>
      </c>
      <c r="AH2519">
        <f>IF(MONTH(tblSales[[#This Row],[Invoice Date]])&gt;=4,MONTH(tblSales[[#This Row],[Invoice Date]]),MONTH(tblSales[[#This Row],[Invoice Date]])+12)</f>
        <v>7</v>
      </c>
      <c r="AI2519" s="8">
        <f>DATE(YEAR(tblSales[[#This Row],[Invoice Date]]),MONTH(tblSales[[#This Row],[Invoice Date]]),1)</f>
        <v>45474</v>
      </c>
      <c r="AJ2519" t="str">
        <f>_xlfn.XLOOKUP(tblSales[[#This Row],[Product_ID]],Products!$A:$A,Products!$B:$B,"Unknown")</f>
        <v>Reebok Bodycon Dress Navy Blue</v>
      </c>
      <c r="AK2519" s="9">
        <f>IFERROR(tblSales[[#This Row],[Profit]]/tblSales[[#This Row],[Sales Amount]],0)</f>
        <v>0.14465590283698165</v>
      </c>
      <c r="AL2519" t="str">
        <f>IF(tblSales[[#This Row],[Discount %]]&lt;=5,"0-5%",
IF(tblSales[[#This Row],[Discount %]]&lt;=10,"5-10%",
IF(tblSales[[#This Row],[Discount %]]&lt;=15,"10-15%",
IF(tblSales[[#This Row],[Discount %]]&lt;=20,"15-20%","20%+"))))</f>
        <v>10-15%</v>
      </c>
    </row>
    <row r="2520" spans="1:38">
      <c r="A2520" s="2" t="s">
        <v>4518</v>
      </c>
      <c r="B2520" s="11">
        <v>45441</v>
      </c>
      <c r="C2520" s="2" t="s">
        <v>2378</v>
      </c>
      <c r="D2520" s="2" t="s">
        <v>899</v>
      </c>
      <c r="E2520" s="2" t="s">
        <v>763</v>
      </c>
      <c r="F2520" s="2" t="s">
        <v>210</v>
      </c>
      <c r="G2520" s="2">
        <v>3</v>
      </c>
      <c r="H2520" s="2">
        <v>1527.5</v>
      </c>
      <c r="I2520" s="2">
        <v>10</v>
      </c>
      <c r="J2520" s="2">
        <v>458.25</v>
      </c>
      <c r="K2520" s="2">
        <v>12</v>
      </c>
      <c r="L2520" s="2">
        <v>494.91</v>
      </c>
      <c r="M2520" s="2">
        <v>4619.16</v>
      </c>
      <c r="N2520" s="2">
        <v>2965.71</v>
      </c>
      <c r="O2520" s="2">
        <f t="shared" si="97"/>
        <v>1158.5399999999997</v>
      </c>
      <c r="P2520" s="2" t="s">
        <v>32</v>
      </c>
      <c r="Q2520" s="2" t="str">
        <f t="shared" si="98"/>
        <v>UPI</v>
      </c>
      <c r="R2520" s="2" t="s">
        <v>20</v>
      </c>
      <c r="S2520" s="2" t="s">
        <v>56</v>
      </c>
      <c r="T2520" s="2" t="s">
        <v>2272</v>
      </c>
      <c r="U2520" s="2" t="s">
        <v>59</v>
      </c>
      <c r="V2520" t="str">
        <f>TEXT(tblSales[[#This Row],[Invoice Date]],"mmm")</f>
        <v>May</v>
      </c>
      <c r="W2520">
        <f>MONTH(tblSales[[#This Row],[Invoice Date]])</f>
        <v>5</v>
      </c>
      <c r="X2520">
        <f>YEAR(tblSales[[#This Row],[Invoice Date]])</f>
        <v>2024</v>
      </c>
      <c r="Y2520" t="str">
        <f>TEXT(tblSales[[#This Row],[Invoice Date]],"mmm-yyyy")</f>
        <v>May-2024</v>
      </c>
      <c r="Z2520" t="str">
        <f>_xlfn.XLOOKUP(tblSales[[#This Row],[Product_ID]],Products!$A:$A,Products!$C:$C,"Women Dresses")</f>
        <v>Handbags</v>
      </c>
      <c r="AA2520" t="str">
        <f>_xlfn.XLOOKUP(tblSales[[#This Row],[Product_ID]],Products!$A:$A,Products!$D:$D,"Unknown")</f>
        <v>Sling Bag</v>
      </c>
      <c r="AB2520" t="str">
        <f>_xlfn.XLOOKUP(tblSales[[#This Row],[Product_ID]],Products!$A:$A,Products!$E:$E,"Unknown")</f>
        <v>Fastrack</v>
      </c>
      <c r="AC2520" t="str">
        <f>_xlfn.XLOOKUP(tblSales[[#This Row],[Store_ID]],Stores!$A:$A,Stores!$B:$B,"Unknown")</f>
        <v>TrendMart Madurai Mall Kiosk</v>
      </c>
      <c r="AD2520" t="str">
        <f>_xlfn.XLOOKUP(tblSales[[#This Row],[Store_ID]],Stores!$A:$A,Stores!$E:$E,"Unknown")</f>
        <v>South Zone 1</v>
      </c>
      <c r="AE2520" t="str">
        <f>_xlfn.XLOOKUP(tblSales[[#This Row],[Customer_ID]],Customers!$A:$A,Customers!$B:$B,"Unknown")</f>
        <v>Usha Pandian</v>
      </c>
      <c r="AF2520" t="str">
        <f>_xlfn.XLOOKUP(tblSales[[#This Row],[Customer_ID]],Customers!$A:$A,Customers!$J:$J,"Unknown")</f>
        <v>Silver</v>
      </c>
      <c r="AG2520" t="str">
        <f>_xlfn.XLOOKUP(tblSales[[#This Row],[Employee_ID]],Employees!$A:$A,Employees!$B:$B,"Unknown")</f>
        <v>Rani Mishra</v>
      </c>
      <c r="AH2520">
        <f>IF(MONTH(tblSales[[#This Row],[Invoice Date]])&gt;=4,MONTH(tblSales[[#This Row],[Invoice Date]]),MONTH(tblSales[[#This Row],[Invoice Date]])+12)</f>
        <v>5</v>
      </c>
      <c r="AI2520" s="8">
        <f>DATE(YEAR(tblSales[[#This Row],[Invoice Date]]),MONTH(tblSales[[#This Row],[Invoice Date]]),1)</f>
        <v>45413</v>
      </c>
      <c r="AJ2520" t="str">
        <f>_xlfn.XLOOKUP(tblSales[[#This Row],[Product_ID]],Products!$A:$A,Products!$B:$B,"Unknown")</f>
        <v>Fastrack Sling Bag Peach</v>
      </c>
      <c r="AK2520" s="9">
        <f>IFERROR(tblSales[[#This Row],[Profit]]/tblSales[[#This Row],[Sales Amount]],0)</f>
        <v>0.25081183591821887</v>
      </c>
      <c r="AL2520" t="str">
        <f>IF(tblSales[[#This Row],[Discount %]]&lt;=5,"0-5%",
IF(tblSales[[#This Row],[Discount %]]&lt;=10,"5-10%",
IF(tblSales[[#This Row],[Discount %]]&lt;=15,"10-15%",
IF(tblSales[[#This Row],[Discount %]]&lt;=20,"15-20%","20%+"))))</f>
        <v>5-10%</v>
      </c>
    </row>
    <row r="2521" spans="1:38">
      <c r="A2521" s="2" t="s">
        <v>4519</v>
      </c>
      <c r="B2521" s="11">
        <v>45573</v>
      </c>
      <c r="C2521" s="2" t="s">
        <v>1562</v>
      </c>
      <c r="D2521" s="2" t="s">
        <v>300</v>
      </c>
      <c r="E2521" s="2" t="s">
        <v>385</v>
      </c>
      <c r="F2521" s="2" t="s">
        <v>523</v>
      </c>
      <c r="G2521" s="2">
        <v>2</v>
      </c>
      <c r="H2521" s="2">
        <v>2301.46</v>
      </c>
      <c r="I2521" s="2">
        <v>25</v>
      </c>
      <c r="J2521" s="2">
        <v>1150.73</v>
      </c>
      <c r="K2521" s="2">
        <v>12</v>
      </c>
      <c r="L2521" s="2">
        <v>414.26</v>
      </c>
      <c r="M2521" s="2">
        <v>3866.45</v>
      </c>
      <c r="N2521" s="2">
        <v>3608.74</v>
      </c>
      <c r="O2521" s="2">
        <f t="shared" si="97"/>
        <v>-156.54999999999995</v>
      </c>
      <c r="P2521" s="2" t="s">
        <v>29</v>
      </c>
      <c r="Q2521" s="2" t="str">
        <f t="shared" si="98"/>
        <v>Debit Card</v>
      </c>
      <c r="R2521" s="2" t="s">
        <v>20</v>
      </c>
      <c r="S2521" s="2" t="s">
        <v>56</v>
      </c>
      <c r="T2521" s="2" t="s">
        <v>1362</v>
      </c>
      <c r="U2521" s="2" t="s">
        <v>59</v>
      </c>
      <c r="V2521" t="str">
        <f>TEXT(tblSales[[#This Row],[Invoice Date]],"mmm")</f>
        <v>Oct</v>
      </c>
      <c r="W2521">
        <f>MONTH(tblSales[[#This Row],[Invoice Date]])</f>
        <v>10</v>
      </c>
      <c r="X2521">
        <f>YEAR(tblSales[[#This Row],[Invoice Date]])</f>
        <v>2024</v>
      </c>
      <c r="Y2521" t="str">
        <f>TEXT(tblSales[[#This Row],[Invoice Date]],"mmm-yyyy")</f>
        <v>Oct-2024</v>
      </c>
      <c r="Z2521" t="str">
        <f>_xlfn.XLOOKUP(tblSales[[#This Row],[Product_ID]],Products!$A:$A,Products!$C:$C,"Women Dresses")</f>
        <v>Men Ethnic</v>
      </c>
      <c r="AA2521" t="str">
        <f>_xlfn.XLOOKUP(tblSales[[#This Row],[Product_ID]],Products!$A:$A,Products!$D:$D,"Unknown")</f>
        <v>Kurta</v>
      </c>
      <c r="AB2521" t="str">
        <f>_xlfn.XLOOKUP(tblSales[[#This Row],[Product_ID]],Products!$A:$A,Products!$E:$E,"Unknown")</f>
        <v>US Polo Assn</v>
      </c>
      <c r="AC2521" t="str">
        <f>_xlfn.XLOOKUP(tblSales[[#This Row],[Store_ID]],Stores!$A:$A,Stores!$B:$B,"Unknown")</f>
        <v>TrendMart Bengaluru Standard</v>
      </c>
      <c r="AD2521" t="str">
        <f>_xlfn.XLOOKUP(tblSales[[#This Row],[Store_ID]],Stores!$A:$A,Stores!$E:$E,"Unknown")</f>
        <v>South Zone 2</v>
      </c>
      <c r="AE2521" t="str">
        <f>_xlfn.XLOOKUP(tblSales[[#This Row],[Customer_ID]],Customers!$A:$A,Customers!$B:$B,"Unknown")</f>
        <v>Pooja Iyer</v>
      </c>
      <c r="AF2521" t="str">
        <f>_xlfn.XLOOKUP(tblSales[[#This Row],[Customer_ID]],Customers!$A:$A,Customers!$J:$J,"Unknown")</f>
        <v>Regular</v>
      </c>
      <c r="AG2521" t="str">
        <f>_xlfn.XLOOKUP(tblSales[[#This Row],[Employee_ID]],Employees!$A:$A,Employees!$B:$B,"Unknown")</f>
        <v>Vinod Hegde</v>
      </c>
      <c r="AH2521">
        <f>IF(MONTH(tblSales[[#This Row],[Invoice Date]])&gt;=4,MONTH(tblSales[[#This Row],[Invoice Date]]),MONTH(tblSales[[#This Row],[Invoice Date]])+12)</f>
        <v>10</v>
      </c>
      <c r="AI2521" s="8">
        <f>DATE(YEAR(tblSales[[#This Row],[Invoice Date]]),MONTH(tblSales[[#This Row],[Invoice Date]]),1)</f>
        <v>45566</v>
      </c>
      <c r="AJ2521" t="str">
        <f>_xlfn.XLOOKUP(tblSales[[#This Row],[Product_ID]],Products!$A:$A,Products!$B:$B,"Unknown")</f>
        <v>US Polo Assn Kurta Beige</v>
      </c>
      <c r="AK2521" s="9">
        <f>IFERROR(tblSales[[#This Row],[Profit]]/tblSales[[#This Row],[Sales Amount]],0)</f>
        <v>-4.0489337764616114E-2</v>
      </c>
      <c r="AL2521" t="str">
        <f>IF(tblSales[[#This Row],[Discount %]]&lt;=5,"0-5%",
IF(tblSales[[#This Row],[Discount %]]&lt;=10,"5-10%",
IF(tblSales[[#This Row],[Discount %]]&lt;=15,"10-15%",
IF(tblSales[[#This Row],[Discount %]]&lt;=20,"15-20%","20%+"))))</f>
        <v>20%+</v>
      </c>
    </row>
    <row r="2522" spans="1:38">
      <c r="A2522" s="2" t="s">
        <v>4520</v>
      </c>
      <c r="B2522" s="11">
        <v>45689</v>
      </c>
      <c r="C2522" s="2" t="s">
        <v>2716</v>
      </c>
      <c r="D2522" s="2" t="s">
        <v>802</v>
      </c>
      <c r="E2522" s="2" t="s">
        <v>1122</v>
      </c>
      <c r="F2522" s="2" t="s">
        <v>540</v>
      </c>
      <c r="G2522" s="2">
        <v>2</v>
      </c>
      <c r="H2522" s="2">
        <v>1294.3800000000001</v>
      </c>
      <c r="I2522" s="2">
        <v>20</v>
      </c>
      <c r="J2522" s="2">
        <v>517.75</v>
      </c>
      <c r="K2522" s="2">
        <v>3</v>
      </c>
      <c r="L2522" s="2">
        <v>62.13</v>
      </c>
      <c r="M2522" s="2">
        <v>2133.14</v>
      </c>
      <c r="N2522" s="2">
        <v>1908.08</v>
      </c>
      <c r="O2522" s="2">
        <f t="shared" si="97"/>
        <v>162.92999999999995</v>
      </c>
      <c r="P2522" s="2" t="s">
        <v>27</v>
      </c>
      <c r="Q2522" s="2" t="str">
        <f t="shared" si="98"/>
        <v>Cash</v>
      </c>
      <c r="R2522" s="2" t="s">
        <v>20</v>
      </c>
      <c r="S2522" s="2" t="s">
        <v>56</v>
      </c>
      <c r="T2522" s="2" t="s">
        <v>1265</v>
      </c>
      <c r="U2522" s="2" t="s">
        <v>60</v>
      </c>
      <c r="V2522" t="str">
        <f>TEXT(tblSales[[#This Row],[Invoice Date]],"mmm")</f>
        <v>Feb</v>
      </c>
      <c r="W2522">
        <f>MONTH(tblSales[[#This Row],[Invoice Date]])</f>
        <v>2</v>
      </c>
      <c r="X2522">
        <f>YEAR(tblSales[[#This Row],[Invoice Date]])</f>
        <v>2025</v>
      </c>
      <c r="Y2522" t="str">
        <f>TEXT(tblSales[[#This Row],[Invoice Date]],"mmm-yyyy")</f>
        <v>Feb-2025</v>
      </c>
      <c r="Z2522" t="str">
        <f>_xlfn.XLOOKUP(tblSales[[#This Row],[Product_ID]],Products!$A:$A,Products!$C:$C,"Women Dresses")</f>
        <v>Jewellery</v>
      </c>
      <c r="AA2522" t="str">
        <f>_xlfn.XLOOKUP(tblSales[[#This Row],[Product_ID]],Products!$A:$A,Products!$D:$D,"Unknown")</f>
        <v>Necklace</v>
      </c>
      <c r="AB2522" t="str">
        <f>_xlfn.XLOOKUP(tblSales[[#This Row],[Product_ID]],Products!$A:$A,Products!$E:$E,"Unknown")</f>
        <v>W for Woman</v>
      </c>
      <c r="AC2522" t="str">
        <f>_xlfn.XLOOKUP(tblSales[[#This Row],[Store_ID]],Stores!$A:$A,Stores!$B:$B,"Unknown")</f>
        <v>TrendMart Chennai Standard</v>
      </c>
      <c r="AD2522" t="str">
        <f>_xlfn.XLOOKUP(tblSales[[#This Row],[Store_ID]],Stores!$A:$A,Stores!$E:$E,"Unknown")</f>
        <v>South Zone 1</v>
      </c>
      <c r="AE2522" t="str">
        <f>_xlfn.XLOOKUP(tblSales[[#This Row],[Customer_ID]],Customers!$A:$A,Customers!$B:$B,"Unknown")</f>
        <v>Haritha Naidu</v>
      </c>
      <c r="AF2522" t="str">
        <f>_xlfn.XLOOKUP(tblSales[[#This Row],[Customer_ID]],Customers!$A:$A,Customers!$J:$J,"Unknown")</f>
        <v>Gold</v>
      </c>
      <c r="AG2522" t="str">
        <f>_xlfn.XLOOKUP(tblSales[[#This Row],[Employee_ID]],Employees!$A:$A,Employees!$B:$B,"Unknown")</f>
        <v>Swathi Achari</v>
      </c>
      <c r="AH2522">
        <f>IF(MONTH(tblSales[[#This Row],[Invoice Date]])&gt;=4,MONTH(tblSales[[#This Row],[Invoice Date]]),MONTH(tblSales[[#This Row],[Invoice Date]])+12)</f>
        <v>14</v>
      </c>
      <c r="AI2522" s="8">
        <f>DATE(YEAR(tblSales[[#This Row],[Invoice Date]]),MONTH(tblSales[[#This Row],[Invoice Date]]),1)</f>
        <v>45689</v>
      </c>
      <c r="AJ2522" t="str">
        <f>_xlfn.XLOOKUP(tblSales[[#This Row],[Product_ID]],Products!$A:$A,Products!$B:$B,"Unknown")</f>
        <v>W for Woman Necklace Beige</v>
      </c>
      <c r="AK2522" s="9">
        <f>IFERROR(tblSales[[#This Row],[Profit]]/tblSales[[#This Row],[Sales Amount]],0)</f>
        <v>7.6380359470076958E-2</v>
      </c>
      <c r="AL2522" t="str">
        <f>IF(tblSales[[#This Row],[Discount %]]&lt;=5,"0-5%",
IF(tblSales[[#This Row],[Discount %]]&lt;=10,"5-10%",
IF(tblSales[[#This Row],[Discount %]]&lt;=15,"10-15%",
IF(tblSales[[#This Row],[Discount %]]&lt;=20,"15-20%","20%+"))))</f>
        <v>15-20%</v>
      </c>
    </row>
    <row r="2523" spans="1:38">
      <c r="A2523" s="2" t="s">
        <v>4521</v>
      </c>
      <c r="B2523" s="11">
        <v>45390</v>
      </c>
      <c r="C2523" s="2" t="s">
        <v>628</v>
      </c>
      <c r="D2523" s="2" t="s">
        <v>96</v>
      </c>
      <c r="E2523" s="2" t="s">
        <v>952</v>
      </c>
      <c r="F2523" s="2" t="s">
        <v>493</v>
      </c>
      <c r="G2523" s="2">
        <v>3</v>
      </c>
      <c r="H2523" s="2">
        <v>798.11</v>
      </c>
      <c r="I2523" s="2">
        <v>0</v>
      </c>
      <c r="J2523" s="2">
        <v>0</v>
      </c>
      <c r="K2523" s="2">
        <v>5</v>
      </c>
      <c r="L2523" s="2">
        <v>119.72</v>
      </c>
      <c r="M2523" s="2">
        <v>2514.0500000000002</v>
      </c>
      <c r="N2523" s="2">
        <v>1476.33</v>
      </c>
      <c r="O2523" s="2">
        <f t="shared" si="97"/>
        <v>918.00000000000023</v>
      </c>
      <c r="P2523" s="2" t="s">
        <v>29</v>
      </c>
      <c r="Q2523" s="2" t="str">
        <f t="shared" si="98"/>
        <v>Debit Card</v>
      </c>
      <c r="R2523" s="2" t="s">
        <v>20</v>
      </c>
      <c r="S2523" s="2" t="s">
        <v>56</v>
      </c>
      <c r="T2523" s="2" t="s">
        <v>1594</v>
      </c>
      <c r="U2523" s="2" t="s">
        <v>59</v>
      </c>
      <c r="V2523" t="str">
        <f>TEXT(tblSales[[#This Row],[Invoice Date]],"mmm")</f>
        <v>Apr</v>
      </c>
      <c r="W2523">
        <f>MONTH(tblSales[[#This Row],[Invoice Date]])</f>
        <v>4</v>
      </c>
      <c r="X2523">
        <f>YEAR(tblSales[[#This Row],[Invoice Date]])</f>
        <v>2024</v>
      </c>
      <c r="Y2523" t="str">
        <f>TEXT(tblSales[[#This Row],[Invoice Date]],"mmm-yyyy")</f>
        <v>Apr-2024</v>
      </c>
      <c r="Z2523" t="str">
        <f>_xlfn.XLOOKUP(tblSales[[#This Row],[Product_ID]],Products!$A:$A,Products!$C:$C,"Women Dresses")</f>
        <v>Men T-Shirts</v>
      </c>
      <c r="AA2523" t="str">
        <f>_xlfn.XLOOKUP(tblSales[[#This Row],[Product_ID]],Products!$A:$A,Products!$D:$D,"Unknown")</f>
        <v>Round Neck</v>
      </c>
      <c r="AB2523" t="str">
        <f>_xlfn.XLOOKUP(tblSales[[#This Row],[Product_ID]],Products!$A:$A,Products!$E:$E,"Unknown")</f>
        <v>Reebok</v>
      </c>
      <c r="AC2523" t="str">
        <f>_xlfn.XLOOKUP(tblSales[[#This Row],[Store_ID]],Stores!$A:$A,Stores!$B:$B,"Unknown")</f>
        <v>TrendMart Coimbatore Mall Kiosk</v>
      </c>
      <c r="AD2523" t="str">
        <f>_xlfn.XLOOKUP(tblSales[[#This Row],[Store_ID]],Stores!$A:$A,Stores!$E:$E,"Unknown")</f>
        <v>South Zone 1</v>
      </c>
      <c r="AE2523" t="str">
        <f>_xlfn.XLOOKUP(tblSales[[#This Row],[Customer_ID]],Customers!$A:$A,Customers!$B:$B,"Unknown")</f>
        <v>Venkat Hegde</v>
      </c>
      <c r="AF2523" t="str">
        <f>_xlfn.XLOOKUP(tblSales[[#This Row],[Customer_ID]],Customers!$A:$A,Customers!$J:$J,"Unknown")</f>
        <v>Platinum</v>
      </c>
      <c r="AG2523" t="str">
        <f>_xlfn.XLOOKUP(tblSales[[#This Row],[Employee_ID]],Employees!$A:$A,Employees!$B:$B,"Unknown")</f>
        <v>Gopal Prasad</v>
      </c>
      <c r="AH2523">
        <f>IF(MONTH(tblSales[[#This Row],[Invoice Date]])&gt;=4,MONTH(tblSales[[#This Row],[Invoice Date]]),MONTH(tblSales[[#This Row],[Invoice Date]])+12)</f>
        <v>4</v>
      </c>
      <c r="AI2523" s="8">
        <f>DATE(YEAR(tblSales[[#This Row],[Invoice Date]]),MONTH(tblSales[[#This Row],[Invoice Date]]),1)</f>
        <v>45383</v>
      </c>
      <c r="AJ2523" t="str">
        <f>_xlfn.XLOOKUP(tblSales[[#This Row],[Product_ID]],Products!$A:$A,Products!$B:$B,"Unknown")</f>
        <v>Reebok Round Neck Sky Blue</v>
      </c>
      <c r="AK2523" s="9">
        <f>IFERROR(tblSales[[#This Row],[Profit]]/tblSales[[#This Row],[Sales Amount]],0)</f>
        <v>0.36514786897635299</v>
      </c>
      <c r="AL2523" t="str">
        <f>IF(tblSales[[#This Row],[Discount %]]&lt;=5,"0-5%",
IF(tblSales[[#This Row],[Discount %]]&lt;=10,"5-10%",
IF(tblSales[[#This Row],[Discount %]]&lt;=15,"10-15%",
IF(tblSales[[#This Row],[Discount %]]&lt;=20,"15-20%","20%+"))))</f>
        <v>0-5%</v>
      </c>
    </row>
    <row r="2524" spans="1:38">
      <c r="A2524" s="2" t="s">
        <v>4522</v>
      </c>
      <c r="B2524" s="11">
        <v>45497</v>
      </c>
      <c r="C2524" s="2" t="s">
        <v>2539</v>
      </c>
      <c r="D2524" s="2" t="s">
        <v>642</v>
      </c>
      <c r="E2524" s="2" t="s">
        <v>97</v>
      </c>
      <c r="F2524" s="2" t="s">
        <v>233</v>
      </c>
      <c r="G2524" s="2">
        <v>1</v>
      </c>
      <c r="H2524" s="2">
        <v>1076.78</v>
      </c>
      <c r="I2524" s="2">
        <v>10</v>
      </c>
      <c r="J2524" s="2">
        <v>107.68</v>
      </c>
      <c r="K2524" s="2">
        <v>12</v>
      </c>
      <c r="L2524" s="2">
        <v>116.29</v>
      </c>
      <c r="M2524" s="2">
        <v>1085.3900000000001</v>
      </c>
      <c r="N2524" s="2">
        <v>699.84</v>
      </c>
      <c r="O2524" s="2">
        <f t="shared" si="97"/>
        <v>269.26000000000005</v>
      </c>
      <c r="P2524" s="2" t="s">
        <v>30</v>
      </c>
      <c r="Q2524" s="2" t="str">
        <f t="shared" si="98"/>
        <v>EMI</v>
      </c>
      <c r="R2524" s="2" t="s">
        <v>21</v>
      </c>
      <c r="S2524" s="2" t="s">
        <v>56</v>
      </c>
      <c r="T2524" s="2" t="s">
        <v>1726</v>
      </c>
      <c r="U2524" s="2" t="s">
        <v>59</v>
      </c>
      <c r="V2524" t="str">
        <f>TEXT(tblSales[[#This Row],[Invoice Date]],"mmm")</f>
        <v>Jul</v>
      </c>
      <c r="W2524">
        <f>MONTH(tblSales[[#This Row],[Invoice Date]])</f>
        <v>7</v>
      </c>
      <c r="X2524">
        <f>YEAR(tblSales[[#This Row],[Invoice Date]])</f>
        <v>2024</v>
      </c>
      <c r="Y2524" t="str">
        <f>TEXT(tblSales[[#This Row],[Invoice Date]],"mmm-yyyy")</f>
        <v>Jul-2024</v>
      </c>
      <c r="Z2524" t="str">
        <f>_xlfn.XLOOKUP(tblSales[[#This Row],[Product_ID]],Products!$A:$A,Products!$C:$C,"Women Dresses")</f>
        <v>Women Tops</v>
      </c>
      <c r="AA2524" t="str">
        <f>_xlfn.XLOOKUP(tblSales[[#This Row],[Product_ID]],Products!$A:$A,Products!$D:$D,"Unknown")</f>
        <v>Casual Top</v>
      </c>
      <c r="AB2524" t="str">
        <f>_xlfn.XLOOKUP(tblSales[[#This Row],[Product_ID]],Products!$A:$A,Products!$E:$E,"Unknown")</f>
        <v>Nalli Silks</v>
      </c>
      <c r="AC2524" t="str">
        <f>_xlfn.XLOOKUP(tblSales[[#This Row],[Store_ID]],Stores!$A:$A,Stores!$B:$B,"Unknown")</f>
        <v>TrendMart Tirunelveli High Street</v>
      </c>
      <c r="AD2524" t="str">
        <f>_xlfn.XLOOKUP(tblSales[[#This Row],[Store_ID]],Stores!$A:$A,Stores!$E:$E,"Unknown")</f>
        <v>South Zone 1</v>
      </c>
      <c r="AE2524" t="str">
        <f>_xlfn.XLOOKUP(tblSales[[#This Row],[Customer_ID]],Customers!$A:$A,Customers!$B:$B,"Unknown")</f>
        <v>Uma Sundaram</v>
      </c>
      <c r="AF2524" t="str">
        <f>_xlfn.XLOOKUP(tblSales[[#This Row],[Customer_ID]],Customers!$A:$A,Customers!$J:$J,"Unknown")</f>
        <v>Regular</v>
      </c>
      <c r="AG2524" t="str">
        <f>_xlfn.XLOOKUP(tblSales[[#This Row],[Employee_ID]],Employees!$A:$A,Employees!$B:$B,"Unknown")</f>
        <v>Malathi Varma</v>
      </c>
      <c r="AH2524">
        <f>IF(MONTH(tblSales[[#This Row],[Invoice Date]])&gt;=4,MONTH(tblSales[[#This Row],[Invoice Date]]),MONTH(tblSales[[#This Row],[Invoice Date]])+12)</f>
        <v>7</v>
      </c>
      <c r="AI2524" s="8">
        <f>DATE(YEAR(tblSales[[#This Row],[Invoice Date]]),MONTH(tblSales[[#This Row],[Invoice Date]]),1)</f>
        <v>45474</v>
      </c>
      <c r="AJ2524" t="str">
        <f>_xlfn.XLOOKUP(tblSales[[#This Row],[Product_ID]],Products!$A:$A,Products!$B:$B,"Unknown")</f>
        <v>Nalli Silks Casual Top Charcoal</v>
      </c>
      <c r="AK2524" s="9">
        <f>IFERROR(tblSales[[#This Row],[Profit]]/tblSales[[#This Row],[Sales Amount]],0)</f>
        <v>0.24807672818065399</v>
      </c>
      <c r="AL2524" t="str">
        <f>IF(tblSales[[#This Row],[Discount %]]&lt;=5,"0-5%",
IF(tblSales[[#This Row],[Discount %]]&lt;=10,"5-10%",
IF(tblSales[[#This Row],[Discount %]]&lt;=15,"10-15%",
IF(tblSales[[#This Row],[Discount %]]&lt;=20,"15-20%","20%+"))))</f>
        <v>5-10%</v>
      </c>
    </row>
    <row r="2525" spans="1:38">
      <c r="A2525" s="2" t="s">
        <v>4523</v>
      </c>
      <c r="B2525" s="11">
        <v>45618</v>
      </c>
      <c r="C2525" s="2" t="s">
        <v>2502</v>
      </c>
      <c r="D2525" s="2" t="s">
        <v>138</v>
      </c>
      <c r="E2525" s="2" t="s">
        <v>646</v>
      </c>
      <c r="F2525" s="2" t="s">
        <v>276</v>
      </c>
      <c r="G2525" s="2">
        <v>1</v>
      </c>
      <c r="H2525" s="2">
        <v>864.53</v>
      </c>
      <c r="I2525" s="2">
        <v>10</v>
      </c>
      <c r="J2525" s="2">
        <v>86.45</v>
      </c>
      <c r="K2525" s="2">
        <v>5</v>
      </c>
      <c r="L2525" s="2">
        <v>38.9</v>
      </c>
      <c r="M2525" s="2">
        <v>816.98</v>
      </c>
      <c r="N2525" s="2">
        <v>488.6</v>
      </c>
      <c r="O2525" s="2">
        <f t="shared" si="97"/>
        <v>289.48</v>
      </c>
      <c r="P2525" s="2" t="s">
        <v>27</v>
      </c>
      <c r="Q2525" s="2" t="str">
        <f t="shared" si="98"/>
        <v>Cash</v>
      </c>
      <c r="R2525" s="2" t="s">
        <v>20</v>
      </c>
      <c r="S2525" s="2" t="s">
        <v>56</v>
      </c>
      <c r="T2525" s="2" t="s">
        <v>1692</v>
      </c>
      <c r="U2525" s="2" t="s">
        <v>59</v>
      </c>
      <c r="V2525" t="str">
        <f>TEXT(tblSales[[#This Row],[Invoice Date]],"mmm")</f>
        <v>Nov</v>
      </c>
      <c r="W2525">
        <f>MONTH(tblSales[[#This Row],[Invoice Date]])</f>
        <v>11</v>
      </c>
      <c r="X2525">
        <f>YEAR(tblSales[[#This Row],[Invoice Date]])</f>
        <v>2024</v>
      </c>
      <c r="Y2525" t="str">
        <f>TEXT(tblSales[[#This Row],[Invoice Date]],"mmm-yyyy")</f>
        <v>Nov-2024</v>
      </c>
      <c r="Z2525" t="str">
        <f>_xlfn.XLOOKUP(tblSales[[#This Row],[Product_ID]],Products!$A:$A,Products!$C:$C,"Women Dresses")</f>
        <v>Accessories</v>
      </c>
      <c r="AA2525" t="str">
        <f>_xlfn.XLOOKUP(tblSales[[#This Row],[Product_ID]],Products!$A:$A,Products!$D:$D,"Unknown")</f>
        <v>Sunglasses</v>
      </c>
      <c r="AB2525" t="str">
        <f>_xlfn.XLOOKUP(tblSales[[#This Row],[Product_ID]],Products!$A:$A,Products!$E:$E,"Unknown")</f>
        <v>Arrow</v>
      </c>
      <c r="AC2525" t="str">
        <f>_xlfn.XLOOKUP(tblSales[[#This Row],[Store_ID]],Stores!$A:$A,Stores!$B:$B,"Unknown")</f>
        <v>TrendMart Vijayawada Mall Kiosk</v>
      </c>
      <c r="AD2525" t="str">
        <f>_xlfn.XLOOKUP(tblSales[[#This Row],[Store_ID]],Stores!$A:$A,Stores!$E:$E,"Unknown")</f>
        <v>South Zone 3</v>
      </c>
      <c r="AE2525" t="str">
        <f>_xlfn.XLOOKUP(tblSales[[#This Row],[Customer_ID]],Customers!$A:$A,Customers!$B:$B,"Unknown")</f>
        <v>Jayaram Varma</v>
      </c>
      <c r="AF2525" t="str">
        <f>_xlfn.XLOOKUP(tblSales[[#This Row],[Customer_ID]],Customers!$A:$A,Customers!$J:$J,"Unknown")</f>
        <v>Regular</v>
      </c>
      <c r="AG2525" t="str">
        <f>_xlfn.XLOOKUP(tblSales[[#This Row],[Employee_ID]],Employees!$A:$A,Employees!$B:$B,"Unknown")</f>
        <v>Vasanthi Kamath</v>
      </c>
      <c r="AH2525">
        <f>IF(MONTH(tblSales[[#This Row],[Invoice Date]])&gt;=4,MONTH(tblSales[[#This Row],[Invoice Date]]),MONTH(tblSales[[#This Row],[Invoice Date]])+12)</f>
        <v>11</v>
      </c>
      <c r="AI2525" s="8">
        <f>DATE(YEAR(tblSales[[#This Row],[Invoice Date]]),MONTH(tblSales[[#This Row],[Invoice Date]]),1)</f>
        <v>45597</v>
      </c>
      <c r="AJ2525" t="str">
        <f>_xlfn.XLOOKUP(tblSales[[#This Row],[Product_ID]],Products!$A:$A,Products!$B:$B,"Unknown")</f>
        <v>Arrow Sunglasses Red</v>
      </c>
      <c r="AK2525" s="9">
        <f>IFERROR(tblSales[[#This Row],[Profit]]/tblSales[[#This Row],[Sales Amount]],0)</f>
        <v>0.35432935934784204</v>
      </c>
      <c r="AL2525" t="str">
        <f>IF(tblSales[[#This Row],[Discount %]]&lt;=5,"0-5%",
IF(tblSales[[#This Row],[Discount %]]&lt;=10,"5-10%",
IF(tblSales[[#This Row],[Discount %]]&lt;=15,"10-15%",
IF(tblSales[[#This Row],[Discount %]]&lt;=20,"15-20%","20%+"))))</f>
        <v>5-10%</v>
      </c>
    </row>
    <row r="2526" spans="1:38">
      <c r="A2526" s="2" t="s">
        <v>4524</v>
      </c>
      <c r="B2526" s="11">
        <v>45598</v>
      </c>
      <c r="C2526" s="2" t="s">
        <v>4525</v>
      </c>
      <c r="D2526" s="2" t="s">
        <v>357</v>
      </c>
      <c r="E2526" s="2" t="s">
        <v>258</v>
      </c>
      <c r="F2526" s="2" t="s">
        <v>134</v>
      </c>
      <c r="G2526" s="2">
        <v>2</v>
      </c>
      <c r="H2526" s="2">
        <v>1594.18</v>
      </c>
      <c r="I2526" s="2">
        <v>0</v>
      </c>
      <c r="J2526" s="2">
        <v>0</v>
      </c>
      <c r="K2526" s="2">
        <v>12</v>
      </c>
      <c r="L2526" s="2">
        <v>382.6</v>
      </c>
      <c r="M2526" s="2">
        <v>3570.96</v>
      </c>
      <c r="N2526" s="2">
        <v>2094.96</v>
      </c>
      <c r="O2526" s="2">
        <f t="shared" si="97"/>
        <v>1093.4000000000001</v>
      </c>
      <c r="P2526" s="2" t="s">
        <v>29</v>
      </c>
      <c r="Q2526" s="2" t="str">
        <f t="shared" si="98"/>
        <v>Debit Card</v>
      </c>
      <c r="R2526" s="2" t="s">
        <v>20</v>
      </c>
      <c r="S2526" s="2" t="s">
        <v>56</v>
      </c>
      <c r="T2526" s="2" t="s">
        <v>870</v>
      </c>
      <c r="U2526" s="2" t="s">
        <v>60</v>
      </c>
      <c r="V2526" t="str">
        <f>TEXT(tblSales[[#This Row],[Invoice Date]],"mmm")</f>
        <v>Nov</v>
      </c>
      <c r="W2526">
        <f>MONTH(tblSales[[#This Row],[Invoice Date]])</f>
        <v>11</v>
      </c>
      <c r="X2526">
        <f>YEAR(tblSales[[#This Row],[Invoice Date]])</f>
        <v>2024</v>
      </c>
      <c r="Y2526" t="str">
        <f>TEXT(tblSales[[#This Row],[Invoice Date]],"mmm-yyyy")</f>
        <v>Nov-2024</v>
      </c>
      <c r="Z2526" t="str">
        <f>_xlfn.XLOOKUP(tblSales[[#This Row],[Product_ID]],Products!$A:$A,Products!$C:$C,"Women Dresses")</f>
        <v>Women Jeans</v>
      </c>
      <c r="AA2526" t="str">
        <f>_xlfn.XLOOKUP(tblSales[[#This Row],[Product_ID]],Products!$A:$A,Products!$D:$D,"Unknown")</f>
        <v>Skinny Fit</v>
      </c>
      <c r="AB2526" t="str">
        <f>_xlfn.XLOOKUP(tblSales[[#This Row],[Product_ID]],Products!$A:$A,Products!$E:$E,"Unknown")</f>
        <v>Killer Jeans</v>
      </c>
      <c r="AC2526" t="str">
        <f>_xlfn.XLOOKUP(tblSales[[#This Row],[Store_ID]],Stores!$A:$A,Stores!$B:$B,"Unknown")</f>
        <v>TrendMart Guntur Outlet</v>
      </c>
      <c r="AD2526" t="str">
        <f>_xlfn.XLOOKUP(tblSales[[#This Row],[Store_ID]],Stores!$A:$A,Stores!$E:$E,"Unknown")</f>
        <v>South Zone 3</v>
      </c>
      <c r="AE2526" t="str">
        <f>_xlfn.XLOOKUP(tblSales[[#This Row],[Customer_ID]],Customers!$A:$A,Customers!$B:$B,"Unknown")</f>
        <v>Charulatha Natarajan</v>
      </c>
      <c r="AF2526" t="str">
        <f>_xlfn.XLOOKUP(tblSales[[#This Row],[Customer_ID]],Customers!$A:$A,Customers!$J:$J,"Unknown")</f>
        <v>Silver</v>
      </c>
      <c r="AG2526" t="str">
        <f>_xlfn.XLOOKUP(tblSales[[#This Row],[Employee_ID]],Employees!$A:$A,Employees!$B:$B,"Unknown")</f>
        <v>Chandran Krishnan</v>
      </c>
      <c r="AH2526">
        <f>IF(MONTH(tblSales[[#This Row],[Invoice Date]])&gt;=4,MONTH(tblSales[[#This Row],[Invoice Date]]),MONTH(tblSales[[#This Row],[Invoice Date]])+12)</f>
        <v>11</v>
      </c>
      <c r="AI2526" s="8">
        <f>DATE(YEAR(tblSales[[#This Row],[Invoice Date]]),MONTH(tblSales[[#This Row],[Invoice Date]]),1)</f>
        <v>45597</v>
      </c>
      <c r="AJ2526" t="str">
        <f>_xlfn.XLOOKUP(tblSales[[#This Row],[Product_ID]],Products!$A:$A,Products!$B:$B,"Unknown")</f>
        <v>Killer Jeans Skinny Fit Mustard</v>
      </c>
      <c r="AK2526" s="9">
        <f>IFERROR(tblSales[[#This Row],[Profit]]/tblSales[[#This Row],[Sales Amount]],0)</f>
        <v>0.3061921724130206</v>
      </c>
      <c r="AL2526" t="str">
        <f>IF(tblSales[[#This Row],[Discount %]]&lt;=5,"0-5%",
IF(tblSales[[#This Row],[Discount %]]&lt;=10,"5-10%",
IF(tblSales[[#This Row],[Discount %]]&lt;=15,"10-15%",
IF(tblSales[[#This Row],[Discount %]]&lt;=20,"15-20%","20%+"))))</f>
        <v>0-5%</v>
      </c>
    </row>
    <row r="2527" spans="1:38">
      <c r="A2527" s="2" t="s">
        <v>4526</v>
      </c>
      <c r="B2527" s="11">
        <v>45638</v>
      </c>
      <c r="C2527" s="2" t="s">
        <v>307</v>
      </c>
      <c r="D2527" s="2" t="s">
        <v>2586</v>
      </c>
      <c r="E2527" s="2" t="s">
        <v>181</v>
      </c>
      <c r="F2527" s="2" t="s">
        <v>493</v>
      </c>
      <c r="G2527" s="2">
        <v>2</v>
      </c>
      <c r="H2527" s="2">
        <v>1014.61</v>
      </c>
      <c r="I2527" s="2">
        <v>0</v>
      </c>
      <c r="J2527" s="2">
        <v>0</v>
      </c>
      <c r="K2527" s="2">
        <v>12</v>
      </c>
      <c r="L2527" s="2">
        <v>243.51</v>
      </c>
      <c r="M2527" s="2">
        <v>2272.73</v>
      </c>
      <c r="N2527" s="2">
        <v>1348.58</v>
      </c>
      <c r="O2527" s="2">
        <f t="shared" si="97"/>
        <v>680.6400000000001</v>
      </c>
      <c r="P2527" s="2" t="s">
        <v>31</v>
      </c>
      <c r="Q2527" s="2" t="str">
        <f t="shared" si="98"/>
        <v>Net Banking</v>
      </c>
      <c r="R2527" s="2" t="s">
        <v>20</v>
      </c>
      <c r="S2527" s="2" t="s">
        <v>56</v>
      </c>
      <c r="T2527" s="2" t="s">
        <v>1512</v>
      </c>
      <c r="U2527" s="2" t="s">
        <v>59</v>
      </c>
      <c r="V2527" t="str">
        <f>TEXT(tblSales[[#This Row],[Invoice Date]],"mmm")</f>
        <v>Dec</v>
      </c>
      <c r="W2527">
        <f>MONTH(tblSales[[#This Row],[Invoice Date]])</f>
        <v>12</v>
      </c>
      <c r="X2527">
        <f>YEAR(tblSales[[#This Row],[Invoice Date]])</f>
        <v>2024</v>
      </c>
      <c r="Y2527" t="str">
        <f>TEXT(tblSales[[#This Row],[Invoice Date]],"mmm-yyyy")</f>
        <v>Dec-2024</v>
      </c>
      <c r="Z2527" t="str">
        <f>_xlfn.XLOOKUP(tblSales[[#This Row],[Product_ID]],Products!$A:$A,Products!$C:$C,"Women Dresses")</f>
        <v>Men Trousers</v>
      </c>
      <c r="AA2527" t="str">
        <f>_xlfn.XLOOKUP(tblSales[[#This Row],[Product_ID]],Products!$A:$A,Products!$D:$D,"Unknown")</f>
        <v>Chinos</v>
      </c>
      <c r="AB2527" t="str">
        <f>_xlfn.XLOOKUP(tblSales[[#This Row],[Product_ID]],Products!$A:$A,Products!$E:$E,"Unknown")</f>
        <v>Aurelia</v>
      </c>
      <c r="AC2527" t="str">
        <f>_xlfn.XLOOKUP(tblSales[[#This Row],[Store_ID]],Stores!$A:$A,Stores!$B:$B,"Unknown")</f>
        <v>TrendMart Nizamabad Mall Kiosk</v>
      </c>
      <c r="AD2527" t="str">
        <f>_xlfn.XLOOKUP(tblSales[[#This Row],[Store_ID]],Stores!$A:$A,Stores!$E:$E,"Unknown")</f>
        <v>South Zone 2</v>
      </c>
      <c r="AE2527" t="str">
        <f>_xlfn.XLOOKUP(tblSales[[#This Row],[Customer_ID]],Customers!$A:$A,Customers!$B:$B,"Unknown")</f>
        <v>Karthik Chetty</v>
      </c>
      <c r="AF2527" t="str">
        <f>_xlfn.XLOOKUP(tblSales[[#This Row],[Customer_ID]],Customers!$A:$A,Customers!$J:$J,"Unknown")</f>
        <v>Gold</v>
      </c>
      <c r="AG2527" t="str">
        <f>_xlfn.XLOOKUP(tblSales[[#This Row],[Employee_ID]],Employees!$A:$A,Employees!$B:$B,"Unknown")</f>
        <v>Gopal Prasad</v>
      </c>
      <c r="AH2527">
        <f>IF(MONTH(tblSales[[#This Row],[Invoice Date]])&gt;=4,MONTH(tblSales[[#This Row],[Invoice Date]]),MONTH(tblSales[[#This Row],[Invoice Date]])+12)</f>
        <v>12</v>
      </c>
      <c r="AI2527" s="8">
        <f>DATE(YEAR(tblSales[[#This Row],[Invoice Date]]),MONTH(tblSales[[#This Row],[Invoice Date]]),1)</f>
        <v>45627</v>
      </c>
      <c r="AJ2527" t="str">
        <f>_xlfn.XLOOKUP(tblSales[[#This Row],[Product_ID]],Products!$A:$A,Products!$B:$B,"Unknown")</f>
        <v>Aurelia Chinos White</v>
      </c>
      <c r="AK2527" s="9">
        <f>IFERROR(tblSales[[#This Row],[Profit]]/tblSales[[#This Row],[Sales Amount]],0)</f>
        <v>0.2994812406225113</v>
      </c>
      <c r="AL2527" t="str">
        <f>IF(tblSales[[#This Row],[Discount %]]&lt;=5,"0-5%",
IF(tblSales[[#This Row],[Discount %]]&lt;=10,"5-10%",
IF(tblSales[[#This Row],[Discount %]]&lt;=15,"10-15%",
IF(tblSales[[#This Row],[Discount %]]&lt;=20,"15-20%","20%+"))))</f>
        <v>0-5%</v>
      </c>
    </row>
    <row r="2528" spans="1:38">
      <c r="A2528" s="2" t="s">
        <v>4527</v>
      </c>
      <c r="B2528" s="11">
        <v>45561</v>
      </c>
      <c r="C2528" s="2" t="s">
        <v>1741</v>
      </c>
      <c r="D2528" s="2" t="s">
        <v>1129</v>
      </c>
      <c r="E2528" s="2" t="s">
        <v>166</v>
      </c>
      <c r="F2528" s="2" t="s">
        <v>475</v>
      </c>
      <c r="G2528" s="2">
        <v>1</v>
      </c>
      <c r="H2528" s="2">
        <v>1687.8</v>
      </c>
      <c r="I2528" s="2">
        <v>20</v>
      </c>
      <c r="J2528" s="2">
        <v>337.56</v>
      </c>
      <c r="K2528" s="2">
        <v>12</v>
      </c>
      <c r="L2528" s="2">
        <v>162.03</v>
      </c>
      <c r="M2528" s="2">
        <v>1512.27</v>
      </c>
      <c r="N2528" s="2">
        <v>1145.21</v>
      </c>
      <c r="O2528" s="2">
        <f t="shared" si="97"/>
        <v>205.02999999999994</v>
      </c>
      <c r="P2528" s="2" t="s">
        <v>32</v>
      </c>
      <c r="Q2528" s="2" t="str">
        <f t="shared" si="98"/>
        <v>UPI</v>
      </c>
      <c r="R2528" s="2" t="s">
        <v>21</v>
      </c>
      <c r="S2528" s="2" t="s">
        <v>56</v>
      </c>
      <c r="T2528" s="2" t="s">
        <v>387</v>
      </c>
      <c r="U2528" s="2" t="s">
        <v>59</v>
      </c>
      <c r="V2528" t="str">
        <f>TEXT(tblSales[[#This Row],[Invoice Date]],"mmm")</f>
        <v>Sep</v>
      </c>
      <c r="W2528">
        <f>MONTH(tblSales[[#This Row],[Invoice Date]])</f>
        <v>9</v>
      </c>
      <c r="X2528">
        <f>YEAR(tblSales[[#This Row],[Invoice Date]])</f>
        <v>2024</v>
      </c>
      <c r="Y2528" t="str">
        <f>TEXT(tblSales[[#This Row],[Invoice Date]],"mmm-yyyy")</f>
        <v>Sep-2024</v>
      </c>
      <c r="Z2528" t="str">
        <f>_xlfn.XLOOKUP(tblSales[[#This Row],[Product_ID]],Products!$A:$A,Products!$C:$C,"Women Dresses")</f>
        <v>Footwear</v>
      </c>
      <c r="AA2528" t="str">
        <f>_xlfn.XLOOKUP(tblSales[[#This Row],[Product_ID]],Products!$A:$A,Products!$D:$D,"Unknown")</f>
        <v>Slippers</v>
      </c>
      <c r="AB2528" t="str">
        <f>_xlfn.XLOOKUP(tblSales[[#This Row],[Product_ID]],Products!$A:$A,Products!$E:$E,"Unknown")</f>
        <v>Sparx</v>
      </c>
      <c r="AC2528" t="str">
        <f>_xlfn.XLOOKUP(tblSales[[#This Row],[Store_ID]],Stores!$A:$A,Stores!$B:$B,"Unknown")</f>
        <v>TrendMart Kurnool Standard</v>
      </c>
      <c r="AD2528" t="str">
        <f>_xlfn.XLOOKUP(tblSales[[#This Row],[Store_ID]],Stores!$A:$A,Stores!$E:$E,"Unknown")</f>
        <v>South Zone 3</v>
      </c>
      <c r="AE2528" t="str">
        <f>_xlfn.XLOOKUP(tblSales[[#This Row],[Customer_ID]],Customers!$A:$A,Customers!$B:$B,"Unknown")</f>
        <v>Priya Gopalakrishnan</v>
      </c>
      <c r="AF2528" t="str">
        <f>_xlfn.XLOOKUP(tblSales[[#This Row],[Customer_ID]],Customers!$A:$A,Customers!$J:$J,"Unknown")</f>
        <v>Gold</v>
      </c>
      <c r="AG2528" t="str">
        <f>_xlfn.XLOOKUP(tblSales[[#This Row],[Employee_ID]],Employees!$A:$A,Employees!$B:$B,"Unknown")</f>
        <v>Arjun Krishnan</v>
      </c>
      <c r="AH2528">
        <f>IF(MONTH(tblSales[[#This Row],[Invoice Date]])&gt;=4,MONTH(tblSales[[#This Row],[Invoice Date]]),MONTH(tblSales[[#This Row],[Invoice Date]])+12)</f>
        <v>9</v>
      </c>
      <c r="AI2528" s="8">
        <f>DATE(YEAR(tblSales[[#This Row],[Invoice Date]]),MONTH(tblSales[[#This Row],[Invoice Date]]),1)</f>
        <v>45536</v>
      </c>
      <c r="AJ2528" t="str">
        <f>_xlfn.XLOOKUP(tblSales[[#This Row],[Product_ID]],Products!$A:$A,Products!$B:$B,"Unknown")</f>
        <v>Sparx Slippers Red</v>
      </c>
      <c r="AK2528" s="9">
        <f>IFERROR(tblSales[[#This Row],[Profit]]/tblSales[[#This Row],[Sales Amount]],0)</f>
        <v>0.13557764155871632</v>
      </c>
      <c r="AL2528" t="str">
        <f>IF(tblSales[[#This Row],[Discount %]]&lt;=5,"0-5%",
IF(tblSales[[#This Row],[Discount %]]&lt;=10,"5-10%",
IF(tblSales[[#This Row],[Discount %]]&lt;=15,"10-15%",
IF(tblSales[[#This Row],[Discount %]]&lt;=20,"15-20%","20%+"))))</f>
        <v>15-20%</v>
      </c>
    </row>
    <row r="2529" spans="1:38">
      <c r="A2529" s="2" t="s">
        <v>4528</v>
      </c>
      <c r="B2529" s="11">
        <v>45574</v>
      </c>
      <c r="C2529" s="2" t="s">
        <v>745</v>
      </c>
      <c r="D2529" s="2" t="s">
        <v>1861</v>
      </c>
      <c r="E2529" s="2" t="s">
        <v>692</v>
      </c>
      <c r="F2529" s="2" t="s">
        <v>386</v>
      </c>
      <c r="G2529" s="2">
        <v>1</v>
      </c>
      <c r="H2529" s="2">
        <v>933.72</v>
      </c>
      <c r="I2529" s="2">
        <v>30</v>
      </c>
      <c r="J2529" s="2">
        <v>280.12</v>
      </c>
      <c r="K2529" s="2">
        <v>5</v>
      </c>
      <c r="L2529" s="2">
        <v>32.68</v>
      </c>
      <c r="M2529" s="2">
        <v>686.28</v>
      </c>
      <c r="N2529" s="2">
        <v>630.1</v>
      </c>
      <c r="O2529" s="2">
        <f t="shared" si="97"/>
        <v>23.49999999999995</v>
      </c>
      <c r="P2529" s="2" t="s">
        <v>32</v>
      </c>
      <c r="Q2529" s="2" t="str">
        <f t="shared" si="98"/>
        <v>UPI</v>
      </c>
      <c r="R2529" s="2" t="s">
        <v>20</v>
      </c>
      <c r="S2529" s="2" t="s">
        <v>56</v>
      </c>
      <c r="T2529" s="2" t="s">
        <v>152</v>
      </c>
      <c r="U2529" s="2" t="s">
        <v>59</v>
      </c>
      <c r="V2529" t="str">
        <f>TEXT(tblSales[[#This Row],[Invoice Date]],"mmm")</f>
        <v>Oct</v>
      </c>
      <c r="W2529">
        <f>MONTH(tblSales[[#This Row],[Invoice Date]])</f>
        <v>10</v>
      </c>
      <c r="X2529">
        <f>YEAR(tblSales[[#This Row],[Invoice Date]])</f>
        <v>2024</v>
      </c>
      <c r="Y2529" t="str">
        <f>TEXT(tblSales[[#This Row],[Invoice Date]],"mmm-yyyy")</f>
        <v>Oct-2024</v>
      </c>
      <c r="Z2529" t="str">
        <f>_xlfn.XLOOKUP(tblSales[[#This Row],[Product_ID]],Products!$A:$A,Products!$C:$C,"Women Dresses")</f>
        <v>Sportswear</v>
      </c>
      <c r="AA2529" t="str">
        <f>_xlfn.XLOOKUP(tblSales[[#This Row],[Product_ID]],Products!$A:$A,Products!$D:$D,"Unknown")</f>
        <v>Shorts</v>
      </c>
      <c r="AB2529" t="str">
        <f>_xlfn.XLOOKUP(tblSales[[#This Row],[Product_ID]],Products!$A:$A,Products!$E:$E,"Unknown")</f>
        <v>Pantaloons</v>
      </c>
      <c r="AC2529" t="str">
        <f>_xlfn.XLOOKUP(tblSales[[#This Row],[Store_ID]],Stores!$A:$A,Stores!$B:$B,"Unknown")</f>
        <v>TrendMart Thiruvananthapuram Outlet</v>
      </c>
      <c r="AD2529" t="str">
        <f>_xlfn.XLOOKUP(tblSales[[#This Row],[Store_ID]],Stores!$A:$A,Stores!$E:$E,"Unknown")</f>
        <v>South Zone 1</v>
      </c>
      <c r="AE2529" t="str">
        <f>_xlfn.XLOOKUP(tblSales[[#This Row],[Customer_ID]],Customers!$A:$A,Customers!$B:$B,"Unknown")</f>
        <v>Dinesh Chandran</v>
      </c>
      <c r="AF2529" t="str">
        <f>_xlfn.XLOOKUP(tblSales[[#This Row],[Customer_ID]],Customers!$A:$A,Customers!$J:$J,"Unknown")</f>
        <v>Platinum</v>
      </c>
      <c r="AG2529" t="str">
        <f>_xlfn.XLOOKUP(tblSales[[#This Row],[Employee_ID]],Employees!$A:$A,Employees!$B:$B,"Unknown")</f>
        <v>Malini Gowda</v>
      </c>
      <c r="AH2529">
        <f>IF(MONTH(tblSales[[#This Row],[Invoice Date]])&gt;=4,MONTH(tblSales[[#This Row],[Invoice Date]]),MONTH(tblSales[[#This Row],[Invoice Date]])+12)</f>
        <v>10</v>
      </c>
      <c r="AI2529" s="8">
        <f>DATE(YEAR(tblSales[[#This Row],[Invoice Date]]),MONTH(tblSales[[#This Row],[Invoice Date]]),1)</f>
        <v>45566</v>
      </c>
      <c r="AJ2529" t="str">
        <f>_xlfn.XLOOKUP(tblSales[[#This Row],[Product_ID]],Products!$A:$A,Products!$B:$B,"Unknown")</f>
        <v>Pantaloons Shorts Maroon</v>
      </c>
      <c r="AK2529" s="9">
        <f>IFERROR(tblSales[[#This Row],[Profit]]/tblSales[[#This Row],[Sales Amount]],0)</f>
        <v>3.4242583202191451E-2</v>
      </c>
      <c r="AL2529" t="str">
        <f>IF(tblSales[[#This Row],[Discount %]]&lt;=5,"0-5%",
IF(tblSales[[#This Row],[Discount %]]&lt;=10,"5-10%",
IF(tblSales[[#This Row],[Discount %]]&lt;=15,"10-15%",
IF(tblSales[[#This Row],[Discount %]]&lt;=20,"15-20%","20%+"))))</f>
        <v>20%+</v>
      </c>
    </row>
    <row r="2530" spans="1:38">
      <c r="A2530" s="2" t="s">
        <v>4529</v>
      </c>
      <c r="B2530" s="11">
        <v>45589</v>
      </c>
      <c r="C2530" s="2" t="s">
        <v>3657</v>
      </c>
      <c r="D2530" s="2" t="s">
        <v>1023</v>
      </c>
      <c r="E2530" s="2" t="s">
        <v>171</v>
      </c>
      <c r="F2530" s="2" t="s">
        <v>199</v>
      </c>
      <c r="G2530" s="2">
        <v>2</v>
      </c>
      <c r="H2530" s="2">
        <v>3117.82</v>
      </c>
      <c r="I2530" s="2">
        <v>10</v>
      </c>
      <c r="J2530" s="2">
        <v>623.55999999999995</v>
      </c>
      <c r="K2530" s="2">
        <v>12</v>
      </c>
      <c r="L2530" s="2">
        <v>673.45</v>
      </c>
      <c r="M2530" s="2">
        <v>6285.53</v>
      </c>
      <c r="N2530" s="2">
        <v>4680.92</v>
      </c>
      <c r="O2530" s="2">
        <f t="shared" si="97"/>
        <v>931.15999999999963</v>
      </c>
      <c r="P2530" s="2" t="s">
        <v>31</v>
      </c>
      <c r="Q2530" s="2" t="str">
        <f t="shared" si="98"/>
        <v>Net Banking</v>
      </c>
      <c r="R2530" s="2" t="s">
        <v>20</v>
      </c>
      <c r="S2530" s="2" t="s">
        <v>56</v>
      </c>
      <c r="T2530" s="2" t="s">
        <v>2219</v>
      </c>
      <c r="U2530" s="2" t="s">
        <v>59</v>
      </c>
      <c r="V2530" t="str">
        <f>TEXT(tblSales[[#This Row],[Invoice Date]],"mmm")</f>
        <v>Oct</v>
      </c>
      <c r="W2530">
        <f>MONTH(tblSales[[#This Row],[Invoice Date]])</f>
        <v>10</v>
      </c>
      <c r="X2530">
        <f>YEAR(tblSales[[#This Row],[Invoice Date]])</f>
        <v>2024</v>
      </c>
      <c r="Y2530" t="str">
        <f>TEXT(tblSales[[#This Row],[Invoice Date]],"mmm-yyyy")</f>
        <v>Oct-2024</v>
      </c>
      <c r="Z2530" t="str">
        <f>_xlfn.XLOOKUP(tblSales[[#This Row],[Product_ID]],Products!$A:$A,Products!$C:$C,"Women Dresses")</f>
        <v>Women Sarees</v>
      </c>
      <c r="AA2530" t="str">
        <f>_xlfn.XLOOKUP(tblSales[[#This Row],[Product_ID]],Products!$A:$A,Products!$D:$D,"Unknown")</f>
        <v>Cotton Saree</v>
      </c>
      <c r="AB2530" t="str">
        <f>_xlfn.XLOOKUP(tblSales[[#This Row],[Product_ID]],Products!$A:$A,Products!$E:$E,"Unknown")</f>
        <v>W for Woman</v>
      </c>
      <c r="AC2530" t="str">
        <f>_xlfn.XLOOKUP(tblSales[[#This Row],[Store_ID]],Stores!$A:$A,Stores!$B:$B,"Unknown")</f>
        <v>TrendMart Warangal Outlet</v>
      </c>
      <c r="AD2530" t="str">
        <f>_xlfn.XLOOKUP(tblSales[[#This Row],[Store_ID]],Stores!$A:$A,Stores!$E:$E,"Unknown")</f>
        <v>South Zone 2</v>
      </c>
      <c r="AE2530" t="str">
        <f>_xlfn.XLOOKUP(tblSales[[#This Row],[Customer_ID]],Customers!$A:$A,Customers!$B:$B,"Unknown")</f>
        <v>Balaji Gowda</v>
      </c>
      <c r="AF2530" t="str">
        <f>_xlfn.XLOOKUP(tblSales[[#This Row],[Customer_ID]],Customers!$A:$A,Customers!$J:$J,"Unknown")</f>
        <v>Gold</v>
      </c>
      <c r="AG2530" t="str">
        <f>_xlfn.XLOOKUP(tblSales[[#This Row],[Employee_ID]],Employees!$A:$A,Employees!$B:$B,"Unknown")</f>
        <v>Anusuya Subramaniam</v>
      </c>
      <c r="AH2530">
        <f>IF(MONTH(tblSales[[#This Row],[Invoice Date]])&gt;=4,MONTH(tblSales[[#This Row],[Invoice Date]]),MONTH(tblSales[[#This Row],[Invoice Date]])+12)</f>
        <v>10</v>
      </c>
      <c r="AI2530" s="8">
        <f>DATE(YEAR(tblSales[[#This Row],[Invoice Date]]),MONTH(tblSales[[#This Row],[Invoice Date]]),1)</f>
        <v>45566</v>
      </c>
      <c r="AJ2530" t="str">
        <f>_xlfn.XLOOKUP(tblSales[[#This Row],[Product_ID]],Products!$A:$A,Products!$B:$B,"Unknown")</f>
        <v>W for Woman Cotton Saree Wine</v>
      </c>
      <c r="AK2530" s="9">
        <f>IFERROR(tblSales[[#This Row],[Profit]]/tblSales[[#This Row],[Sales Amount]],0)</f>
        <v>0.14814343420523005</v>
      </c>
      <c r="AL2530" t="str">
        <f>IF(tblSales[[#This Row],[Discount %]]&lt;=5,"0-5%",
IF(tblSales[[#This Row],[Discount %]]&lt;=10,"5-10%",
IF(tblSales[[#This Row],[Discount %]]&lt;=15,"10-15%",
IF(tblSales[[#This Row],[Discount %]]&lt;=20,"15-20%","20%+"))))</f>
        <v>5-10%</v>
      </c>
    </row>
    <row r="2531" spans="1:38">
      <c r="A2531" s="2" t="s">
        <v>4530</v>
      </c>
      <c r="B2531" s="11">
        <v>45436</v>
      </c>
      <c r="C2531" s="2" t="s">
        <v>4201</v>
      </c>
      <c r="D2531" s="2" t="s">
        <v>132</v>
      </c>
      <c r="E2531" s="2" t="s">
        <v>453</v>
      </c>
      <c r="F2531" s="2" t="s">
        <v>285</v>
      </c>
      <c r="G2531" s="2">
        <v>1</v>
      </c>
      <c r="H2531" s="2">
        <v>1419.31</v>
      </c>
      <c r="I2531" s="2">
        <v>10</v>
      </c>
      <c r="J2531" s="2">
        <v>141.93</v>
      </c>
      <c r="K2531" s="2">
        <v>12</v>
      </c>
      <c r="L2531" s="2">
        <v>153.29</v>
      </c>
      <c r="M2531" s="2">
        <v>1430.67</v>
      </c>
      <c r="N2531" s="2">
        <v>1067.72</v>
      </c>
      <c r="O2531" s="2">
        <f t="shared" si="97"/>
        <v>209.66000000000005</v>
      </c>
      <c r="P2531" s="2" t="s">
        <v>31</v>
      </c>
      <c r="Q2531" s="2" t="str">
        <f t="shared" si="98"/>
        <v>Net Banking</v>
      </c>
      <c r="R2531" s="2" t="s">
        <v>20</v>
      </c>
      <c r="S2531" s="2" t="s">
        <v>56</v>
      </c>
      <c r="T2531" s="2" t="s">
        <v>2852</v>
      </c>
      <c r="U2531" s="2" t="s">
        <v>59</v>
      </c>
      <c r="V2531" t="str">
        <f>TEXT(tblSales[[#This Row],[Invoice Date]],"mmm")</f>
        <v>May</v>
      </c>
      <c r="W2531">
        <f>MONTH(tblSales[[#This Row],[Invoice Date]])</f>
        <v>5</v>
      </c>
      <c r="X2531">
        <f>YEAR(tblSales[[#This Row],[Invoice Date]])</f>
        <v>2024</v>
      </c>
      <c r="Y2531" t="str">
        <f>TEXT(tblSales[[#This Row],[Invoice Date]],"mmm-yyyy")</f>
        <v>May-2024</v>
      </c>
      <c r="Z2531" t="str">
        <f>_xlfn.XLOOKUP(tblSales[[#This Row],[Product_ID]],Products!$A:$A,Products!$C:$C,"Women Dresses")</f>
        <v>Men Jeans</v>
      </c>
      <c r="AA2531" t="str">
        <f>_xlfn.XLOOKUP(tblSales[[#This Row],[Product_ID]],Products!$A:$A,Products!$D:$D,"Unknown")</f>
        <v>Slim Fit</v>
      </c>
      <c r="AB2531" t="str">
        <f>_xlfn.XLOOKUP(tblSales[[#This Row],[Product_ID]],Products!$A:$A,Products!$E:$E,"Unknown")</f>
        <v>Metro Shoes</v>
      </c>
      <c r="AC2531" t="str">
        <f>_xlfn.XLOOKUP(tblSales[[#This Row],[Store_ID]],Stores!$A:$A,Stores!$B:$B,"Unknown")</f>
        <v>TrendMart Khammam Standard</v>
      </c>
      <c r="AD2531" t="str">
        <f>_xlfn.XLOOKUP(tblSales[[#This Row],[Store_ID]],Stores!$A:$A,Stores!$E:$E,"Unknown")</f>
        <v>South Zone 2</v>
      </c>
      <c r="AE2531" t="str">
        <f>_xlfn.XLOOKUP(tblSales[[#This Row],[Customer_ID]],Customers!$A:$A,Customers!$B:$B,"Unknown")</f>
        <v>Anand Nair</v>
      </c>
      <c r="AF2531" t="str">
        <f>_xlfn.XLOOKUP(tblSales[[#This Row],[Customer_ID]],Customers!$A:$A,Customers!$J:$J,"Unknown")</f>
        <v>Silver</v>
      </c>
      <c r="AG2531" t="str">
        <f>_xlfn.XLOOKUP(tblSales[[#This Row],[Employee_ID]],Employees!$A:$A,Employees!$B:$B,"Unknown")</f>
        <v>Yogesh Chettiar</v>
      </c>
      <c r="AH2531">
        <f>IF(MONTH(tblSales[[#This Row],[Invoice Date]])&gt;=4,MONTH(tblSales[[#This Row],[Invoice Date]]),MONTH(tblSales[[#This Row],[Invoice Date]])+12)</f>
        <v>5</v>
      </c>
      <c r="AI2531" s="8">
        <f>DATE(YEAR(tblSales[[#This Row],[Invoice Date]]),MONTH(tblSales[[#This Row],[Invoice Date]]),1)</f>
        <v>45413</v>
      </c>
      <c r="AJ2531" t="str">
        <f>_xlfn.XLOOKUP(tblSales[[#This Row],[Product_ID]],Products!$A:$A,Products!$B:$B,"Unknown")</f>
        <v>Metro Shoes Slim Fit Wine</v>
      </c>
      <c r="AK2531" s="9">
        <f>IFERROR(tblSales[[#This Row],[Profit]]/tblSales[[#This Row],[Sales Amount]],0)</f>
        <v>0.14654672286411266</v>
      </c>
      <c r="AL2531" t="str">
        <f>IF(tblSales[[#This Row],[Discount %]]&lt;=5,"0-5%",
IF(tblSales[[#This Row],[Discount %]]&lt;=10,"5-10%",
IF(tblSales[[#This Row],[Discount %]]&lt;=15,"10-15%",
IF(tblSales[[#This Row],[Discount %]]&lt;=20,"15-20%","20%+"))))</f>
        <v>5-10%</v>
      </c>
    </row>
    <row r="2532" spans="1:38">
      <c r="A2532" s="2" t="s">
        <v>4531</v>
      </c>
      <c r="B2532" s="11">
        <v>45552</v>
      </c>
      <c r="C2532" s="2" t="s">
        <v>858</v>
      </c>
      <c r="D2532" s="2" t="s">
        <v>663</v>
      </c>
      <c r="E2532" s="2" t="s">
        <v>1546</v>
      </c>
      <c r="F2532" s="2" t="s">
        <v>128</v>
      </c>
      <c r="G2532" s="2">
        <v>1</v>
      </c>
      <c r="H2532" s="2">
        <v>1712.55</v>
      </c>
      <c r="I2532" s="2">
        <v>0</v>
      </c>
      <c r="J2532" s="2">
        <v>0</v>
      </c>
      <c r="K2532" s="2">
        <v>12</v>
      </c>
      <c r="L2532" s="2">
        <v>205.51</v>
      </c>
      <c r="M2532" s="2">
        <v>1918.06</v>
      </c>
      <c r="N2532" s="2">
        <v>1133.27</v>
      </c>
      <c r="O2532" s="2">
        <f t="shared" si="97"/>
        <v>579.28</v>
      </c>
      <c r="P2532" s="2" t="s">
        <v>28</v>
      </c>
      <c r="Q2532" s="2" t="str">
        <f t="shared" si="98"/>
        <v>Credit Card</v>
      </c>
      <c r="R2532" s="2" t="s">
        <v>20</v>
      </c>
      <c r="S2532" s="2" t="s">
        <v>56</v>
      </c>
      <c r="T2532" s="2" t="s">
        <v>1784</v>
      </c>
      <c r="U2532" s="2" t="s">
        <v>59</v>
      </c>
      <c r="V2532" t="str">
        <f>TEXT(tblSales[[#This Row],[Invoice Date]],"mmm")</f>
        <v>Sep</v>
      </c>
      <c r="W2532">
        <f>MONTH(tblSales[[#This Row],[Invoice Date]])</f>
        <v>9</v>
      </c>
      <c r="X2532">
        <f>YEAR(tblSales[[#This Row],[Invoice Date]])</f>
        <v>2024</v>
      </c>
      <c r="Y2532" t="str">
        <f>TEXT(tblSales[[#This Row],[Invoice Date]],"mmm-yyyy")</f>
        <v>Sep-2024</v>
      </c>
      <c r="Z2532" t="str">
        <f>_xlfn.XLOOKUP(tblSales[[#This Row],[Product_ID]],Products!$A:$A,Products!$C:$C,"Women Dresses")</f>
        <v>Women Dresses</v>
      </c>
      <c r="AA2532" t="str">
        <f>_xlfn.XLOOKUP(tblSales[[#This Row],[Product_ID]],Products!$A:$A,Products!$D:$D,"Unknown")</f>
        <v>Shirt Dress</v>
      </c>
      <c r="AB2532" t="str">
        <f>_xlfn.XLOOKUP(tblSales[[#This Row],[Product_ID]],Products!$A:$A,Products!$E:$E,"Unknown")</f>
        <v>Pantaloons</v>
      </c>
      <c r="AC2532" t="str">
        <f>_xlfn.XLOOKUP(tblSales[[#This Row],[Store_ID]],Stores!$A:$A,Stores!$B:$B,"Unknown")</f>
        <v>TrendMart Guntur Standard</v>
      </c>
      <c r="AD2532" t="str">
        <f>_xlfn.XLOOKUP(tblSales[[#This Row],[Store_ID]],Stores!$A:$A,Stores!$E:$E,"Unknown")</f>
        <v>South Zone 3</v>
      </c>
      <c r="AE2532" t="str">
        <f>_xlfn.XLOOKUP(tblSales[[#This Row],[Customer_ID]],Customers!$A:$A,Customers!$B:$B,"Unknown")</f>
        <v>Venkat Prasad</v>
      </c>
      <c r="AF2532" t="str">
        <f>_xlfn.XLOOKUP(tblSales[[#This Row],[Customer_ID]],Customers!$A:$A,Customers!$J:$J,"Unknown")</f>
        <v>Regular</v>
      </c>
      <c r="AG2532" t="str">
        <f>_xlfn.XLOOKUP(tblSales[[#This Row],[Employee_ID]],Employees!$A:$A,Employees!$B:$B,"Unknown")</f>
        <v>Praveen Gupta</v>
      </c>
      <c r="AH2532">
        <f>IF(MONTH(tblSales[[#This Row],[Invoice Date]])&gt;=4,MONTH(tblSales[[#This Row],[Invoice Date]]),MONTH(tblSales[[#This Row],[Invoice Date]])+12)</f>
        <v>9</v>
      </c>
      <c r="AI2532" s="8">
        <f>DATE(YEAR(tblSales[[#This Row],[Invoice Date]]),MONTH(tblSales[[#This Row],[Invoice Date]]),1)</f>
        <v>45536</v>
      </c>
      <c r="AJ2532" t="str">
        <f>_xlfn.XLOOKUP(tblSales[[#This Row],[Product_ID]],Products!$A:$A,Products!$B:$B,"Unknown")</f>
        <v>Pantaloons Shirt Dress Grey</v>
      </c>
      <c r="AK2532" s="9">
        <f>IFERROR(tblSales[[#This Row],[Profit]]/tblSales[[#This Row],[Sales Amount]],0)</f>
        <v>0.30201349280001666</v>
      </c>
      <c r="AL2532" t="str">
        <f>IF(tblSales[[#This Row],[Discount %]]&lt;=5,"0-5%",
IF(tblSales[[#This Row],[Discount %]]&lt;=10,"5-10%",
IF(tblSales[[#This Row],[Discount %]]&lt;=15,"10-15%",
IF(tblSales[[#This Row],[Discount %]]&lt;=20,"15-20%","20%+"))))</f>
        <v>0-5%</v>
      </c>
    </row>
    <row r="2533" spans="1:38">
      <c r="A2533" s="2" t="s">
        <v>4532</v>
      </c>
      <c r="B2533" s="11">
        <v>45584</v>
      </c>
      <c r="C2533" s="2" t="s">
        <v>4533</v>
      </c>
      <c r="D2533" s="2" t="s">
        <v>1664</v>
      </c>
      <c r="E2533" s="2" t="s">
        <v>1092</v>
      </c>
      <c r="F2533" s="2" t="s">
        <v>193</v>
      </c>
      <c r="G2533" s="2">
        <v>4</v>
      </c>
      <c r="H2533" s="2">
        <v>505.26</v>
      </c>
      <c r="I2533" s="2">
        <v>10</v>
      </c>
      <c r="J2533" s="2">
        <v>202.1</v>
      </c>
      <c r="K2533" s="2">
        <v>5</v>
      </c>
      <c r="L2533" s="2">
        <v>90.95</v>
      </c>
      <c r="M2533" s="2">
        <v>1909.89</v>
      </c>
      <c r="N2533" s="2">
        <v>1309.44</v>
      </c>
      <c r="O2533" s="2">
        <f t="shared" si="97"/>
        <v>509.50000000000006</v>
      </c>
      <c r="P2533" s="2" t="s">
        <v>29</v>
      </c>
      <c r="Q2533" s="2" t="str">
        <f t="shared" si="98"/>
        <v>Debit Card</v>
      </c>
      <c r="R2533" s="2" t="s">
        <v>20</v>
      </c>
      <c r="S2533" s="2" t="s">
        <v>57</v>
      </c>
      <c r="T2533" s="2" t="s">
        <v>245</v>
      </c>
      <c r="U2533" s="2" t="s">
        <v>60</v>
      </c>
      <c r="V2533" t="str">
        <f>TEXT(tblSales[[#This Row],[Invoice Date]],"mmm")</f>
        <v>Oct</v>
      </c>
      <c r="W2533">
        <f>MONTH(tblSales[[#This Row],[Invoice Date]])</f>
        <v>10</v>
      </c>
      <c r="X2533">
        <f>YEAR(tblSales[[#This Row],[Invoice Date]])</f>
        <v>2024</v>
      </c>
      <c r="Y2533" t="str">
        <f>TEXT(tblSales[[#This Row],[Invoice Date]],"mmm-yyyy")</f>
        <v>Oct-2024</v>
      </c>
      <c r="Z2533" t="str">
        <f>_xlfn.XLOOKUP(tblSales[[#This Row],[Product_ID]],Products!$A:$A,Products!$C:$C,"Women Dresses")</f>
        <v>Kids Wear</v>
      </c>
      <c r="AA2533" t="str">
        <f>_xlfn.XLOOKUP(tblSales[[#This Row],[Product_ID]],Products!$A:$A,Products!$D:$D,"Unknown")</f>
        <v>Girls Frock</v>
      </c>
      <c r="AB2533" t="str">
        <f>_xlfn.XLOOKUP(tblSales[[#This Row],[Product_ID]],Products!$A:$A,Products!$E:$E,"Unknown")</f>
        <v>Aurelia</v>
      </c>
      <c r="AC2533" t="str">
        <f>_xlfn.XLOOKUP(tblSales[[#This Row],[Store_ID]],Stores!$A:$A,Stores!$B:$B,"Unknown")</f>
        <v>TrendMart Kochi Standard</v>
      </c>
      <c r="AD2533" t="str">
        <f>_xlfn.XLOOKUP(tblSales[[#This Row],[Store_ID]],Stores!$A:$A,Stores!$E:$E,"Unknown")</f>
        <v>South Zone 1</v>
      </c>
      <c r="AE2533" t="str">
        <f>_xlfn.XLOOKUP(tblSales[[#This Row],[Customer_ID]],Customers!$A:$A,Customers!$B:$B,"Unknown")</f>
        <v>Latha Sundaram</v>
      </c>
      <c r="AF2533" t="str">
        <f>_xlfn.XLOOKUP(tblSales[[#This Row],[Customer_ID]],Customers!$A:$A,Customers!$J:$J,"Unknown")</f>
        <v>Regular</v>
      </c>
      <c r="AG2533" t="str">
        <f>_xlfn.XLOOKUP(tblSales[[#This Row],[Employee_ID]],Employees!$A:$A,Employees!$B:$B,"Unknown")</f>
        <v>Yamini Pandian</v>
      </c>
      <c r="AH2533">
        <f>IF(MONTH(tblSales[[#This Row],[Invoice Date]])&gt;=4,MONTH(tblSales[[#This Row],[Invoice Date]]),MONTH(tblSales[[#This Row],[Invoice Date]])+12)</f>
        <v>10</v>
      </c>
      <c r="AI2533" s="8">
        <f>DATE(YEAR(tblSales[[#This Row],[Invoice Date]]),MONTH(tblSales[[#This Row],[Invoice Date]]),1)</f>
        <v>45566</v>
      </c>
      <c r="AJ2533" t="str">
        <f>_xlfn.XLOOKUP(tblSales[[#This Row],[Product_ID]],Products!$A:$A,Products!$B:$B,"Unknown")</f>
        <v>Aurelia Girls Frock Maroon</v>
      </c>
      <c r="AK2533" s="9">
        <f>IFERROR(tblSales[[#This Row],[Profit]]/tblSales[[#This Row],[Sales Amount]],0)</f>
        <v>0.26676929037797992</v>
      </c>
      <c r="AL2533" t="str">
        <f>IF(tblSales[[#This Row],[Discount %]]&lt;=5,"0-5%",
IF(tblSales[[#This Row],[Discount %]]&lt;=10,"5-10%",
IF(tblSales[[#This Row],[Discount %]]&lt;=15,"10-15%",
IF(tblSales[[#This Row],[Discount %]]&lt;=20,"15-20%","20%+"))))</f>
        <v>5-10%</v>
      </c>
    </row>
    <row r="2534" spans="1:38">
      <c r="A2534" s="2" t="s">
        <v>4534</v>
      </c>
      <c r="B2534" s="11">
        <v>45532</v>
      </c>
      <c r="C2534" s="2" t="s">
        <v>3619</v>
      </c>
      <c r="D2534" s="2" t="s">
        <v>1038</v>
      </c>
      <c r="E2534" s="2" t="s">
        <v>296</v>
      </c>
      <c r="F2534" s="2" t="s">
        <v>249</v>
      </c>
      <c r="G2534" s="2">
        <v>3</v>
      </c>
      <c r="H2534" s="2">
        <v>845.87</v>
      </c>
      <c r="I2534" s="2">
        <v>25</v>
      </c>
      <c r="J2534" s="2">
        <v>634.4</v>
      </c>
      <c r="K2534" s="2">
        <v>5</v>
      </c>
      <c r="L2534" s="2">
        <v>95.16</v>
      </c>
      <c r="M2534" s="2">
        <v>1998.37</v>
      </c>
      <c r="N2534" s="2">
        <v>1797.84</v>
      </c>
      <c r="O2534" s="2">
        <f t="shared" si="97"/>
        <v>105.36999999999998</v>
      </c>
      <c r="P2534" s="2" t="s">
        <v>28</v>
      </c>
      <c r="Q2534" s="2" t="str">
        <f t="shared" si="98"/>
        <v>Credit Card</v>
      </c>
      <c r="R2534" s="2" t="s">
        <v>21</v>
      </c>
      <c r="S2534" s="2" t="s">
        <v>56</v>
      </c>
      <c r="T2534" s="2" t="s">
        <v>575</v>
      </c>
      <c r="U2534" s="2" t="s">
        <v>59</v>
      </c>
      <c r="V2534" t="str">
        <f>TEXT(tblSales[[#This Row],[Invoice Date]],"mmm")</f>
        <v>Aug</v>
      </c>
      <c r="W2534">
        <f>MONTH(tblSales[[#This Row],[Invoice Date]])</f>
        <v>8</v>
      </c>
      <c r="X2534">
        <f>YEAR(tblSales[[#This Row],[Invoice Date]])</f>
        <v>2024</v>
      </c>
      <c r="Y2534" t="str">
        <f>TEXT(tblSales[[#This Row],[Invoice Date]],"mmm-yyyy")</f>
        <v>Aug-2024</v>
      </c>
      <c r="Z2534" t="str">
        <f>_xlfn.XLOOKUP(tblSales[[#This Row],[Product_ID]],Products!$A:$A,Products!$C:$C,"Women Dresses")</f>
        <v>Women Kurtis</v>
      </c>
      <c r="AA2534" t="str">
        <f>_xlfn.XLOOKUP(tblSales[[#This Row],[Product_ID]],Products!$A:$A,Products!$D:$D,"Unknown")</f>
        <v>Straight Kurti</v>
      </c>
      <c r="AB2534" t="str">
        <f>_xlfn.XLOOKUP(tblSales[[#This Row],[Product_ID]],Products!$A:$A,Products!$E:$E,"Unknown")</f>
        <v>Metro Shoes</v>
      </c>
      <c r="AC2534" t="str">
        <f>_xlfn.XLOOKUP(tblSales[[#This Row],[Store_ID]],Stores!$A:$A,Stores!$B:$B,"Unknown")</f>
        <v>TrendMart Thiruvananthapuram High Street</v>
      </c>
      <c r="AD2534" t="str">
        <f>_xlfn.XLOOKUP(tblSales[[#This Row],[Store_ID]],Stores!$A:$A,Stores!$E:$E,"Unknown")</f>
        <v>South Zone 1</v>
      </c>
      <c r="AE2534" t="str">
        <f>_xlfn.XLOOKUP(tblSales[[#This Row],[Customer_ID]],Customers!$A:$A,Customers!$B:$B,"Unknown")</f>
        <v>Balaji Mishra</v>
      </c>
      <c r="AF2534" t="str">
        <f>_xlfn.XLOOKUP(tblSales[[#This Row],[Customer_ID]],Customers!$A:$A,Customers!$J:$J,"Unknown")</f>
        <v>Platinum</v>
      </c>
      <c r="AG2534" t="str">
        <f>_xlfn.XLOOKUP(tblSales[[#This Row],[Employee_ID]],Employees!$A:$A,Employees!$B:$B,"Unknown")</f>
        <v>Hari Nair</v>
      </c>
      <c r="AH2534">
        <f>IF(MONTH(tblSales[[#This Row],[Invoice Date]])&gt;=4,MONTH(tblSales[[#This Row],[Invoice Date]]),MONTH(tblSales[[#This Row],[Invoice Date]])+12)</f>
        <v>8</v>
      </c>
      <c r="AI2534" s="8">
        <f>DATE(YEAR(tblSales[[#This Row],[Invoice Date]]),MONTH(tblSales[[#This Row],[Invoice Date]]),1)</f>
        <v>45505</v>
      </c>
      <c r="AJ2534" t="str">
        <f>_xlfn.XLOOKUP(tblSales[[#This Row],[Product_ID]],Products!$A:$A,Products!$B:$B,"Unknown")</f>
        <v>Metro Shoes Straight Kurti Green</v>
      </c>
      <c r="AK2534" s="9">
        <f>IFERROR(tblSales[[#This Row],[Profit]]/tblSales[[#This Row],[Sales Amount]],0)</f>
        <v>5.2727973298238057E-2</v>
      </c>
      <c r="AL2534" t="str">
        <f>IF(tblSales[[#This Row],[Discount %]]&lt;=5,"0-5%",
IF(tblSales[[#This Row],[Discount %]]&lt;=10,"5-10%",
IF(tblSales[[#This Row],[Discount %]]&lt;=15,"10-15%",
IF(tblSales[[#This Row],[Discount %]]&lt;=20,"15-20%","20%+"))))</f>
        <v>20%+</v>
      </c>
    </row>
    <row r="2535" spans="1:38">
      <c r="A2535" s="2" t="s">
        <v>4535</v>
      </c>
      <c r="B2535" s="11">
        <v>45526</v>
      </c>
      <c r="C2535" s="2" t="s">
        <v>3953</v>
      </c>
      <c r="D2535" s="2" t="s">
        <v>837</v>
      </c>
      <c r="E2535" s="2" t="s">
        <v>368</v>
      </c>
      <c r="F2535" s="2" t="s">
        <v>562</v>
      </c>
      <c r="G2535" s="2">
        <v>2</v>
      </c>
      <c r="H2535" s="2">
        <v>6245.21</v>
      </c>
      <c r="I2535" s="2">
        <v>0</v>
      </c>
      <c r="J2535" s="2">
        <v>0</v>
      </c>
      <c r="K2535" s="2">
        <v>3</v>
      </c>
      <c r="L2535" s="2">
        <v>374.71</v>
      </c>
      <c r="M2535" s="2">
        <v>12865.13</v>
      </c>
      <c r="N2535" s="2">
        <v>9525.52</v>
      </c>
      <c r="O2535" s="2">
        <f t="shared" si="97"/>
        <v>2964.8999999999987</v>
      </c>
      <c r="P2535" s="2" t="s">
        <v>29</v>
      </c>
      <c r="Q2535" s="2" t="str">
        <f t="shared" si="98"/>
        <v>Debit Card</v>
      </c>
      <c r="R2535" s="2" t="s">
        <v>21</v>
      </c>
      <c r="S2535" s="2" t="s">
        <v>56</v>
      </c>
      <c r="T2535" s="2" t="s">
        <v>3416</v>
      </c>
      <c r="U2535" s="2" t="s">
        <v>59</v>
      </c>
      <c r="V2535" t="str">
        <f>TEXT(tblSales[[#This Row],[Invoice Date]],"mmm")</f>
        <v>Aug</v>
      </c>
      <c r="W2535">
        <f>MONTH(tblSales[[#This Row],[Invoice Date]])</f>
        <v>8</v>
      </c>
      <c r="X2535">
        <f>YEAR(tblSales[[#This Row],[Invoice Date]])</f>
        <v>2024</v>
      </c>
      <c r="Y2535" t="str">
        <f>TEXT(tblSales[[#This Row],[Invoice Date]],"mmm-yyyy")</f>
        <v>Aug-2024</v>
      </c>
      <c r="Z2535" t="str">
        <f>_xlfn.XLOOKUP(tblSales[[#This Row],[Product_ID]],Products!$A:$A,Products!$C:$C,"Women Dresses")</f>
        <v>Jewellery</v>
      </c>
      <c r="AA2535" t="str">
        <f>_xlfn.XLOOKUP(tblSales[[#This Row],[Product_ID]],Products!$A:$A,Products!$D:$D,"Unknown")</f>
        <v>Earrings</v>
      </c>
      <c r="AB2535" t="str">
        <f>_xlfn.XLOOKUP(tblSales[[#This Row],[Product_ID]],Products!$A:$A,Products!$E:$E,"Unknown")</f>
        <v>Aurelia</v>
      </c>
      <c r="AC2535" t="str">
        <f>_xlfn.XLOOKUP(tblSales[[#This Row],[Store_ID]],Stores!$A:$A,Stores!$B:$B,"Unknown")</f>
        <v>TrendMart Kozhikode Outlet</v>
      </c>
      <c r="AD2535" t="str">
        <f>_xlfn.XLOOKUP(tblSales[[#This Row],[Store_ID]],Stores!$A:$A,Stores!$E:$E,"Unknown")</f>
        <v>South Zone 1</v>
      </c>
      <c r="AE2535" t="str">
        <f>_xlfn.XLOOKUP(tblSales[[#This Row],[Customer_ID]],Customers!$A:$A,Customers!$B:$B,"Unknown")</f>
        <v>Karthik Shetty</v>
      </c>
      <c r="AF2535" t="str">
        <f>_xlfn.XLOOKUP(tblSales[[#This Row],[Customer_ID]],Customers!$A:$A,Customers!$J:$J,"Unknown")</f>
        <v>Gold</v>
      </c>
      <c r="AG2535" t="str">
        <f>_xlfn.XLOOKUP(tblSales[[#This Row],[Employee_ID]],Employees!$A:$A,Employees!$B:$B,"Unknown")</f>
        <v>Vikram Bhat</v>
      </c>
      <c r="AH2535">
        <f>IF(MONTH(tblSales[[#This Row],[Invoice Date]])&gt;=4,MONTH(tblSales[[#This Row],[Invoice Date]]),MONTH(tblSales[[#This Row],[Invoice Date]])+12)</f>
        <v>8</v>
      </c>
      <c r="AI2535" s="8">
        <f>DATE(YEAR(tblSales[[#This Row],[Invoice Date]]),MONTH(tblSales[[#This Row],[Invoice Date]]),1)</f>
        <v>45505</v>
      </c>
      <c r="AJ2535" t="str">
        <f>_xlfn.XLOOKUP(tblSales[[#This Row],[Product_ID]],Products!$A:$A,Products!$B:$B,"Unknown")</f>
        <v>Aurelia Earrings Sky Blue</v>
      </c>
      <c r="AK2535" s="9">
        <f>IFERROR(tblSales[[#This Row],[Profit]]/tblSales[[#This Row],[Sales Amount]],0)</f>
        <v>0.23046016635665548</v>
      </c>
      <c r="AL2535" t="str">
        <f>IF(tblSales[[#This Row],[Discount %]]&lt;=5,"0-5%",
IF(tblSales[[#This Row],[Discount %]]&lt;=10,"5-10%",
IF(tblSales[[#This Row],[Discount %]]&lt;=15,"10-15%",
IF(tblSales[[#This Row],[Discount %]]&lt;=20,"15-20%","20%+"))))</f>
        <v>0-5%</v>
      </c>
    </row>
    <row r="2536" spans="1:38">
      <c r="A2536" s="2" t="s">
        <v>4536</v>
      </c>
      <c r="B2536" s="11">
        <v>45433</v>
      </c>
      <c r="C2536" s="2" t="s">
        <v>2746</v>
      </c>
      <c r="D2536" s="2" t="s">
        <v>176</v>
      </c>
      <c r="E2536" s="2" t="s">
        <v>187</v>
      </c>
      <c r="F2536" s="2" t="s">
        <v>140</v>
      </c>
      <c r="G2536" s="2">
        <v>2</v>
      </c>
      <c r="H2536" s="2">
        <v>789.58</v>
      </c>
      <c r="I2536" s="2">
        <v>10</v>
      </c>
      <c r="J2536" s="2">
        <v>157.91999999999999</v>
      </c>
      <c r="K2536" s="2">
        <v>5</v>
      </c>
      <c r="L2536" s="2">
        <v>71.06</v>
      </c>
      <c r="M2536" s="2">
        <v>1492.3</v>
      </c>
      <c r="N2536" s="2">
        <v>1100.02</v>
      </c>
      <c r="O2536" s="2">
        <f t="shared" si="97"/>
        <v>321.21999999999997</v>
      </c>
      <c r="P2536" s="2" t="s">
        <v>27</v>
      </c>
      <c r="Q2536" s="2" t="str">
        <f t="shared" si="98"/>
        <v>Cash</v>
      </c>
      <c r="R2536" s="2" t="s">
        <v>20</v>
      </c>
      <c r="S2536" s="2" t="s">
        <v>56</v>
      </c>
      <c r="T2536" s="2" t="s">
        <v>558</v>
      </c>
      <c r="U2536" s="2" t="s">
        <v>59</v>
      </c>
      <c r="V2536" t="str">
        <f>TEXT(tblSales[[#This Row],[Invoice Date]],"mmm")</f>
        <v>May</v>
      </c>
      <c r="W2536">
        <f>MONTH(tblSales[[#This Row],[Invoice Date]])</f>
        <v>5</v>
      </c>
      <c r="X2536">
        <f>YEAR(tblSales[[#This Row],[Invoice Date]])</f>
        <v>2024</v>
      </c>
      <c r="Y2536" t="str">
        <f>TEXT(tblSales[[#This Row],[Invoice Date]],"mmm-yyyy")</f>
        <v>May-2024</v>
      </c>
      <c r="Z2536" t="str">
        <f>_xlfn.XLOOKUP(tblSales[[#This Row],[Product_ID]],Products!$A:$A,Products!$C:$C,"Women Dresses")</f>
        <v>Women Tops</v>
      </c>
      <c r="AA2536" t="str">
        <f>_xlfn.XLOOKUP(tblSales[[#This Row],[Product_ID]],Products!$A:$A,Products!$D:$D,"Unknown")</f>
        <v>Crop Top</v>
      </c>
      <c r="AB2536" t="str">
        <f>_xlfn.XLOOKUP(tblSales[[#This Row],[Product_ID]],Products!$A:$A,Products!$E:$E,"Unknown")</f>
        <v>Nike</v>
      </c>
      <c r="AC2536" t="str">
        <f>_xlfn.XLOOKUP(tblSales[[#This Row],[Store_ID]],Stores!$A:$A,Stores!$B:$B,"Unknown")</f>
        <v>TrendMart Tirupati Outlet</v>
      </c>
      <c r="AD2536" t="str">
        <f>_xlfn.XLOOKUP(tblSales[[#This Row],[Store_ID]],Stores!$A:$A,Stores!$E:$E,"Unknown")</f>
        <v>South Zone 3</v>
      </c>
      <c r="AE2536" t="str">
        <f>_xlfn.XLOOKUP(tblSales[[#This Row],[Customer_ID]],Customers!$A:$A,Customers!$B:$B,"Unknown")</f>
        <v>Lavanya Krishnan</v>
      </c>
      <c r="AF2536" t="str">
        <f>_xlfn.XLOOKUP(tblSales[[#This Row],[Customer_ID]],Customers!$A:$A,Customers!$J:$J,"Unknown")</f>
        <v>Silver</v>
      </c>
      <c r="AG2536" t="str">
        <f>_xlfn.XLOOKUP(tblSales[[#This Row],[Employee_ID]],Employees!$A:$A,Employees!$B:$B,"Unknown")</f>
        <v>Charulatha Kumar</v>
      </c>
      <c r="AH2536">
        <f>IF(MONTH(tblSales[[#This Row],[Invoice Date]])&gt;=4,MONTH(tblSales[[#This Row],[Invoice Date]]),MONTH(tblSales[[#This Row],[Invoice Date]])+12)</f>
        <v>5</v>
      </c>
      <c r="AI2536" s="8">
        <f>DATE(YEAR(tblSales[[#This Row],[Invoice Date]]),MONTH(tblSales[[#This Row],[Invoice Date]]),1)</f>
        <v>45413</v>
      </c>
      <c r="AJ2536" t="str">
        <f>_xlfn.XLOOKUP(tblSales[[#This Row],[Product_ID]],Products!$A:$A,Products!$B:$B,"Unknown")</f>
        <v>Nike Crop Top Cream</v>
      </c>
      <c r="AK2536" s="9">
        <f>IFERROR(tblSales[[#This Row],[Profit]]/tblSales[[#This Row],[Sales Amount]],0)</f>
        <v>0.21525162500837633</v>
      </c>
      <c r="AL2536" t="str">
        <f>IF(tblSales[[#This Row],[Discount %]]&lt;=5,"0-5%",
IF(tblSales[[#This Row],[Discount %]]&lt;=10,"5-10%",
IF(tblSales[[#This Row],[Discount %]]&lt;=15,"10-15%",
IF(tblSales[[#This Row],[Discount %]]&lt;=20,"15-20%","20%+"))))</f>
        <v>5-10%</v>
      </c>
    </row>
    <row r="2537" spans="1:38">
      <c r="A2537" s="2" t="s">
        <v>4537</v>
      </c>
      <c r="B2537" s="11">
        <v>45653</v>
      </c>
      <c r="C2537" s="2" t="s">
        <v>2895</v>
      </c>
      <c r="D2537" s="2" t="s">
        <v>976</v>
      </c>
      <c r="E2537" s="2" t="s">
        <v>103</v>
      </c>
      <c r="F2537" s="2" t="s">
        <v>562</v>
      </c>
      <c r="G2537" s="2">
        <v>3</v>
      </c>
      <c r="H2537" s="2">
        <v>1367.57</v>
      </c>
      <c r="I2537" s="2">
        <v>0</v>
      </c>
      <c r="J2537" s="2">
        <v>0</v>
      </c>
      <c r="K2537" s="2">
        <v>12</v>
      </c>
      <c r="L2537" s="2">
        <v>492.33</v>
      </c>
      <c r="M2537" s="2">
        <v>4595.04</v>
      </c>
      <c r="N2537" s="2">
        <v>2886.51</v>
      </c>
      <c r="O2537" s="2">
        <f t="shared" si="97"/>
        <v>1216.1999999999998</v>
      </c>
      <c r="P2537" s="2" t="s">
        <v>28</v>
      </c>
      <c r="Q2537" s="2" t="str">
        <f t="shared" si="98"/>
        <v>Credit Card</v>
      </c>
      <c r="R2537" s="2" t="s">
        <v>20</v>
      </c>
      <c r="S2537" s="2" t="s">
        <v>56</v>
      </c>
      <c r="T2537" s="2" t="s">
        <v>454</v>
      </c>
      <c r="U2537" s="2" t="s">
        <v>59</v>
      </c>
      <c r="V2537" t="str">
        <f>TEXT(tblSales[[#This Row],[Invoice Date]],"mmm")</f>
        <v>Dec</v>
      </c>
      <c r="W2537">
        <f>MONTH(tblSales[[#This Row],[Invoice Date]])</f>
        <v>12</v>
      </c>
      <c r="X2537">
        <f>YEAR(tblSales[[#This Row],[Invoice Date]])</f>
        <v>2024</v>
      </c>
      <c r="Y2537" t="str">
        <f>TEXT(tblSales[[#This Row],[Invoice Date]],"mmm-yyyy")</f>
        <v>Dec-2024</v>
      </c>
      <c r="Z2537" t="str">
        <f>_xlfn.XLOOKUP(tblSales[[#This Row],[Product_ID]],Products!$A:$A,Products!$C:$C,"Women Dresses")</f>
        <v>Women Sarees</v>
      </c>
      <c r="AA2537" t="str">
        <f>_xlfn.XLOOKUP(tblSales[[#This Row],[Product_ID]],Products!$A:$A,Products!$D:$D,"Unknown")</f>
        <v>Cotton Saree</v>
      </c>
      <c r="AB2537" t="str">
        <f>_xlfn.XLOOKUP(tblSales[[#This Row],[Product_ID]],Products!$A:$A,Products!$E:$E,"Unknown")</f>
        <v>Spykar</v>
      </c>
      <c r="AC2537" t="str">
        <f>_xlfn.XLOOKUP(tblSales[[#This Row],[Store_ID]],Stores!$A:$A,Stores!$B:$B,"Unknown")</f>
        <v>TrendMart Tirupati Standard</v>
      </c>
      <c r="AD2537" t="str">
        <f>_xlfn.XLOOKUP(tblSales[[#This Row],[Store_ID]],Stores!$A:$A,Stores!$E:$E,"Unknown")</f>
        <v>South Zone 3</v>
      </c>
      <c r="AE2537" t="str">
        <f>_xlfn.XLOOKUP(tblSales[[#This Row],[Customer_ID]],Customers!$A:$A,Customers!$B:$B,"Unknown")</f>
        <v>Vani Menon</v>
      </c>
      <c r="AF2537" t="str">
        <f>_xlfn.XLOOKUP(tblSales[[#This Row],[Customer_ID]],Customers!$A:$A,Customers!$J:$J,"Unknown")</f>
        <v>Silver</v>
      </c>
      <c r="AG2537" t="str">
        <f>_xlfn.XLOOKUP(tblSales[[#This Row],[Employee_ID]],Employees!$A:$A,Employees!$B:$B,"Unknown")</f>
        <v>Vikram Bhat</v>
      </c>
      <c r="AH2537">
        <f>IF(MONTH(tblSales[[#This Row],[Invoice Date]])&gt;=4,MONTH(tblSales[[#This Row],[Invoice Date]]),MONTH(tblSales[[#This Row],[Invoice Date]])+12)</f>
        <v>12</v>
      </c>
      <c r="AI2537" s="8">
        <f>DATE(YEAR(tblSales[[#This Row],[Invoice Date]]),MONTH(tblSales[[#This Row],[Invoice Date]]),1)</f>
        <v>45627</v>
      </c>
      <c r="AJ2537" t="str">
        <f>_xlfn.XLOOKUP(tblSales[[#This Row],[Product_ID]],Products!$A:$A,Products!$B:$B,"Unknown")</f>
        <v>Spykar Cotton Saree Black</v>
      </c>
      <c r="AK2537" s="9">
        <f>IFERROR(tblSales[[#This Row],[Profit]]/tblSales[[#This Row],[Sales Amount]],0)</f>
        <v>0.26467669487099127</v>
      </c>
      <c r="AL2537" t="str">
        <f>IF(tblSales[[#This Row],[Discount %]]&lt;=5,"0-5%",
IF(tblSales[[#This Row],[Discount %]]&lt;=10,"5-10%",
IF(tblSales[[#This Row],[Discount %]]&lt;=15,"10-15%",
IF(tblSales[[#This Row],[Discount %]]&lt;=20,"15-20%","20%+"))))</f>
        <v>0-5%</v>
      </c>
    </row>
    <row r="2538" spans="1:38">
      <c r="A2538" s="2" t="s">
        <v>4538</v>
      </c>
      <c r="B2538" s="11">
        <v>45622</v>
      </c>
      <c r="C2538" s="2" t="s">
        <v>2748</v>
      </c>
      <c r="D2538" s="2" t="s">
        <v>165</v>
      </c>
      <c r="E2538" s="2" t="s">
        <v>561</v>
      </c>
      <c r="F2538" s="2" t="s">
        <v>276</v>
      </c>
      <c r="G2538" s="2">
        <v>1</v>
      </c>
      <c r="H2538" s="2">
        <v>1742.37</v>
      </c>
      <c r="I2538" s="2">
        <v>20</v>
      </c>
      <c r="J2538" s="2">
        <v>348.47</v>
      </c>
      <c r="K2538" s="2">
        <v>12</v>
      </c>
      <c r="L2538" s="2">
        <v>167.27</v>
      </c>
      <c r="M2538" s="2">
        <v>1561.17</v>
      </c>
      <c r="N2538" s="2">
        <v>1407.33</v>
      </c>
      <c r="O2538" s="2">
        <f t="shared" si="97"/>
        <v>-13.429999999999865</v>
      </c>
      <c r="P2538" s="2" t="s">
        <v>32</v>
      </c>
      <c r="Q2538" s="2" t="str">
        <f t="shared" si="98"/>
        <v>UPI</v>
      </c>
      <c r="R2538" s="2" t="s">
        <v>21</v>
      </c>
      <c r="S2538" s="2" t="s">
        <v>56</v>
      </c>
      <c r="T2538" s="2" t="s">
        <v>3153</v>
      </c>
      <c r="U2538" s="2" t="s">
        <v>59</v>
      </c>
      <c r="V2538" t="str">
        <f>TEXT(tblSales[[#This Row],[Invoice Date]],"mmm")</f>
        <v>Nov</v>
      </c>
      <c r="W2538">
        <f>MONTH(tblSales[[#This Row],[Invoice Date]])</f>
        <v>11</v>
      </c>
      <c r="X2538">
        <f>YEAR(tblSales[[#This Row],[Invoice Date]])</f>
        <v>2024</v>
      </c>
      <c r="Y2538" t="str">
        <f>TEXT(tblSales[[#This Row],[Invoice Date]],"mmm-yyyy")</f>
        <v>Nov-2024</v>
      </c>
      <c r="Z2538" t="str">
        <f>_xlfn.XLOOKUP(tblSales[[#This Row],[Product_ID]],Products!$A:$A,Products!$C:$C,"Women Dresses")</f>
        <v>Women Dresses</v>
      </c>
      <c r="AA2538" t="str">
        <f>_xlfn.XLOOKUP(tblSales[[#This Row],[Product_ID]],Products!$A:$A,Products!$D:$D,"Unknown")</f>
        <v>Maxi Dress</v>
      </c>
      <c r="AB2538" t="str">
        <f>_xlfn.XLOOKUP(tblSales[[#This Row],[Product_ID]],Products!$A:$A,Products!$E:$E,"Unknown")</f>
        <v>Tanishq</v>
      </c>
      <c r="AC2538" t="str">
        <f>_xlfn.XLOOKUP(tblSales[[#This Row],[Store_ID]],Stores!$A:$A,Stores!$B:$B,"Unknown")</f>
        <v>TrendMart Mangaluru High Street</v>
      </c>
      <c r="AD2538" t="str">
        <f>_xlfn.XLOOKUP(tblSales[[#This Row],[Store_ID]],Stores!$A:$A,Stores!$E:$E,"Unknown")</f>
        <v>South Zone 2</v>
      </c>
      <c r="AE2538" t="str">
        <f>_xlfn.XLOOKUP(tblSales[[#This Row],[Customer_ID]],Customers!$A:$A,Customers!$B:$B,"Unknown")</f>
        <v>Chandrika Kamath</v>
      </c>
      <c r="AF2538" t="str">
        <f>_xlfn.XLOOKUP(tblSales[[#This Row],[Customer_ID]],Customers!$A:$A,Customers!$J:$J,"Unknown")</f>
        <v>Platinum</v>
      </c>
      <c r="AG2538" t="str">
        <f>_xlfn.XLOOKUP(tblSales[[#This Row],[Employee_ID]],Employees!$A:$A,Employees!$B:$B,"Unknown")</f>
        <v>Vasanthi Kamath</v>
      </c>
      <c r="AH2538">
        <f>IF(MONTH(tblSales[[#This Row],[Invoice Date]])&gt;=4,MONTH(tblSales[[#This Row],[Invoice Date]]),MONTH(tblSales[[#This Row],[Invoice Date]])+12)</f>
        <v>11</v>
      </c>
      <c r="AI2538" s="8">
        <f>DATE(YEAR(tblSales[[#This Row],[Invoice Date]]),MONTH(tblSales[[#This Row],[Invoice Date]]),1)</f>
        <v>45597</v>
      </c>
      <c r="AJ2538" t="str">
        <f>_xlfn.XLOOKUP(tblSales[[#This Row],[Product_ID]],Products!$A:$A,Products!$B:$B,"Unknown")</f>
        <v>Tanishq Maxi Dress Wine</v>
      </c>
      <c r="AK2538" s="9">
        <f>IFERROR(tblSales[[#This Row],[Profit]]/tblSales[[#This Row],[Sales Amount]],0)</f>
        <v>-8.6025224671239294E-3</v>
      </c>
      <c r="AL2538" t="str">
        <f>IF(tblSales[[#This Row],[Discount %]]&lt;=5,"0-5%",
IF(tblSales[[#This Row],[Discount %]]&lt;=10,"5-10%",
IF(tblSales[[#This Row],[Discount %]]&lt;=15,"10-15%",
IF(tblSales[[#This Row],[Discount %]]&lt;=20,"15-20%","20%+"))))</f>
        <v>15-20%</v>
      </c>
    </row>
    <row r="2539" spans="1:38">
      <c r="A2539" s="2" t="s">
        <v>4539</v>
      </c>
      <c r="B2539" s="11">
        <v>45582</v>
      </c>
      <c r="C2539" s="2" t="s">
        <v>451</v>
      </c>
      <c r="D2539" s="2" t="s">
        <v>1928</v>
      </c>
      <c r="E2539" s="2" t="s">
        <v>368</v>
      </c>
      <c r="F2539" s="2" t="s">
        <v>377</v>
      </c>
      <c r="G2539" s="2">
        <v>2</v>
      </c>
      <c r="H2539" s="2">
        <v>1000.72</v>
      </c>
      <c r="I2539" s="2">
        <v>5</v>
      </c>
      <c r="J2539" s="2">
        <v>100.07</v>
      </c>
      <c r="K2539" s="2">
        <v>12</v>
      </c>
      <c r="L2539" s="2">
        <v>228.16</v>
      </c>
      <c r="M2539" s="2">
        <v>2129.5300000000002</v>
      </c>
      <c r="N2539" s="2">
        <v>1444.8</v>
      </c>
      <c r="O2539" s="2">
        <f t="shared" si="97"/>
        <v>456.57000000000028</v>
      </c>
      <c r="P2539" s="2" t="s">
        <v>27</v>
      </c>
      <c r="Q2539" s="2" t="str">
        <f t="shared" si="98"/>
        <v>Cash</v>
      </c>
      <c r="R2539" s="2" t="s">
        <v>21</v>
      </c>
      <c r="S2539" s="2" t="s">
        <v>56</v>
      </c>
      <c r="T2539" s="2" t="s">
        <v>1259</v>
      </c>
      <c r="U2539" s="2" t="s">
        <v>59</v>
      </c>
      <c r="V2539" t="str">
        <f>TEXT(tblSales[[#This Row],[Invoice Date]],"mmm")</f>
        <v>Oct</v>
      </c>
      <c r="W2539">
        <f>MONTH(tblSales[[#This Row],[Invoice Date]])</f>
        <v>10</v>
      </c>
      <c r="X2539">
        <f>YEAR(tblSales[[#This Row],[Invoice Date]])</f>
        <v>2024</v>
      </c>
      <c r="Y2539" t="str">
        <f>TEXT(tblSales[[#This Row],[Invoice Date]],"mmm-yyyy")</f>
        <v>Oct-2024</v>
      </c>
      <c r="Z2539" t="str">
        <f>_xlfn.XLOOKUP(tblSales[[#This Row],[Product_ID]],Products!$A:$A,Products!$C:$C,"Women Dresses")</f>
        <v>Women Jeans</v>
      </c>
      <c r="AA2539" t="str">
        <f>_xlfn.XLOOKUP(tblSales[[#This Row],[Product_ID]],Products!$A:$A,Products!$D:$D,"Unknown")</f>
        <v>Straight Fit</v>
      </c>
      <c r="AB2539" t="str">
        <f>_xlfn.XLOOKUP(tblSales[[#This Row],[Product_ID]],Products!$A:$A,Products!$E:$E,"Unknown")</f>
        <v>Spykar</v>
      </c>
      <c r="AC2539" t="str">
        <f>_xlfn.XLOOKUP(tblSales[[#This Row],[Store_ID]],Stores!$A:$A,Stores!$B:$B,"Unknown")</f>
        <v>TrendMart Kozhikode Outlet</v>
      </c>
      <c r="AD2539" t="str">
        <f>_xlfn.XLOOKUP(tblSales[[#This Row],[Store_ID]],Stores!$A:$A,Stores!$E:$E,"Unknown")</f>
        <v>South Zone 1</v>
      </c>
      <c r="AE2539" t="str">
        <f>_xlfn.XLOOKUP(tblSales[[#This Row],[Customer_ID]],Customers!$A:$A,Customers!$B:$B,"Unknown")</f>
        <v>Kiran Gupta</v>
      </c>
      <c r="AF2539" t="str">
        <f>_xlfn.XLOOKUP(tblSales[[#This Row],[Customer_ID]],Customers!$A:$A,Customers!$J:$J,"Unknown")</f>
        <v>Gold</v>
      </c>
      <c r="AG2539" t="str">
        <f>_xlfn.XLOOKUP(tblSales[[#This Row],[Employee_ID]],Employees!$A:$A,Employees!$B:$B,"Unknown")</f>
        <v>Sunita Ramachandran</v>
      </c>
      <c r="AH2539">
        <f>IF(MONTH(tblSales[[#This Row],[Invoice Date]])&gt;=4,MONTH(tblSales[[#This Row],[Invoice Date]]),MONTH(tblSales[[#This Row],[Invoice Date]])+12)</f>
        <v>10</v>
      </c>
      <c r="AI2539" s="8">
        <f>DATE(YEAR(tblSales[[#This Row],[Invoice Date]]),MONTH(tblSales[[#This Row],[Invoice Date]]),1)</f>
        <v>45566</v>
      </c>
      <c r="AJ2539" t="str">
        <f>_xlfn.XLOOKUP(tblSales[[#This Row],[Product_ID]],Products!$A:$A,Products!$B:$B,"Unknown")</f>
        <v>Spykar Straight Fit White</v>
      </c>
      <c r="AK2539" s="9">
        <f>IFERROR(tblSales[[#This Row],[Profit]]/tblSales[[#This Row],[Sales Amount]],0)</f>
        <v>0.21439942146858706</v>
      </c>
      <c r="AL2539" t="str">
        <f>IF(tblSales[[#This Row],[Discount %]]&lt;=5,"0-5%",
IF(tblSales[[#This Row],[Discount %]]&lt;=10,"5-10%",
IF(tblSales[[#This Row],[Discount %]]&lt;=15,"10-15%",
IF(tblSales[[#This Row],[Discount %]]&lt;=20,"15-20%","20%+"))))</f>
        <v>0-5%</v>
      </c>
    </row>
    <row r="2540" spans="1:38">
      <c r="A2540" s="2" t="s">
        <v>4540</v>
      </c>
      <c r="B2540" s="11">
        <v>45738</v>
      </c>
      <c r="C2540" s="2" t="s">
        <v>1514</v>
      </c>
      <c r="D2540" s="2" t="s">
        <v>740</v>
      </c>
      <c r="E2540" s="2" t="s">
        <v>338</v>
      </c>
      <c r="F2540" s="2" t="s">
        <v>493</v>
      </c>
      <c r="G2540" s="2">
        <v>1</v>
      </c>
      <c r="H2540" s="2">
        <v>1216.25</v>
      </c>
      <c r="I2540" s="2">
        <v>10</v>
      </c>
      <c r="J2540" s="2">
        <v>121.62</v>
      </c>
      <c r="K2540" s="2">
        <v>12</v>
      </c>
      <c r="L2540" s="2">
        <v>131.36000000000001</v>
      </c>
      <c r="M2540" s="2">
        <v>1225.99</v>
      </c>
      <c r="N2540" s="2">
        <v>737.35</v>
      </c>
      <c r="O2540" s="2">
        <f t="shared" si="97"/>
        <v>357.28</v>
      </c>
      <c r="P2540" s="2" t="s">
        <v>32</v>
      </c>
      <c r="Q2540" s="2" t="str">
        <f t="shared" si="98"/>
        <v>UPI</v>
      </c>
      <c r="R2540" s="2" t="s">
        <v>21</v>
      </c>
      <c r="S2540" s="2" t="s">
        <v>56</v>
      </c>
      <c r="T2540" s="2" t="s">
        <v>1904</v>
      </c>
      <c r="U2540" s="2" t="s">
        <v>60</v>
      </c>
      <c r="V2540" t="str">
        <f>TEXT(tblSales[[#This Row],[Invoice Date]],"mmm")</f>
        <v>Mar</v>
      </c>
      <c r="W2540">
        <f>MONTH(tblSales[[#This Row],[Invoice Date]])</f>
        <v>3</v>
      </c>
      <c r="X2540">
        <f>YEAR(tblSales[[#This Row],[Invoice Date]])</f>
        <v>2025</v>
      </c>
      <c r="Y2540" t="str">
        <f>TEXT(tblSales[[#This Row],[Invoice Date]],"mmm-yyyy")</f>
        <v>Mar-2025</v>
      </c>
      <c r="Z2540" t="str">
        <f>_xlfn.XLOOKUP(tblSales[[#This Row],[Product_ID]],Products!$A:$A,Products!$C:$C,"Women Dresses")</f>
        <v>Belts</v>
      </c>
      <c r="AA2540" t="str">
        <f>_xlfn.XLOOKUP(tblSales[[#This Row],[Product_ID]],Products!$A:$A,Products!$D:$D,"Unknown")</f>
        <v>Formal Belt</v>
      </c>
      <c r="AB2540" t="str">
        <f>_xlfn.XLOOKUP(tblSales[[#This Row],[Product_ID]],Products!$A:$A,Products!$E:$E,"Unknown")</f>
        <v>Wrangler</v>
      </c>
      <c r="AC2540" t="str">
        <f>_xlfn.XLOOKUP(tblSales[[#This Row],[Store_ID]],Stores!$A:$A,Stores!$B:$B,"Unknown")</f>
        <v>TrendMart Davanagere High Street</v>
      </c>
      <c r="AD2540" t="str">
        <f>_xlfn.XLOOKUP(tblSales[[#This Row],[Store_ID]],Stores!$A:$A,Stores!$E:$E,"Unknown")</f>
        <v>South Zone 2</v>
      </c>
      <c r="AE2540" t="str">
        <f>_xlfn.XLOOKUP(tblSales[[#This Row],[Customer_ID]],Customers!$A:$A,Customers!$B:$B,"Unknown")</f>
        <v>Kalyani Subramaniam</v>
      </c>
      <c r="AF2540" t="str">
        <f>_xlfn.XLOOKUP(tblSales[[#This Row],[Customer_ID]],Customers!$A:$A,Customers!$J:$J,"Unknown")</f>
        <v>Regular</v>
      </c>
      <c r="AG2540" t="str">
        <f>_xlfn.XLOOKUP(tblSales[[#This Row],[Employee_ID]],Employees!$A:$A,Employees!$B:$B,"Unknown")</f>
        <v>Gopal Prasad</v>
      </c>
      <c r="AH2540">
        <f>IF(MONTH(tblSales[[#This Row],[Invoice Date]])&gt;=4,MONTH(tblSales[[#This Row],[Invoice Date]]),MONTH(tblSales[[#This Row],[Invoice Date]])+12)</f>
        <v>15</v>
      </c>
      <c r="AI2540" s="8">
        <f>DATE(YEAR(tblSales[[#This Row],[Invoice Date]]),MONTH(tblSales[[#This Row],[Invoice Date]]),1)</f>
        <v>45717</v>
      </c>
      <c r="AJ2540" t="str">
        <f>_xlfn.XLOOKUP(tblSales[[#This Row],[Product_ID]],Products!$A:$A,Products!$B:$B,"Unknown")</f>
        <v>Wrangler Formal Belt Brown</v>
      </c>
      <c r="AK2540" s="9">
        <f>IFERROR(tblSales[[#This Row],[Profit]]/tblSales[[#This Row],[Sales Amount]],0)</f>
        <v>0.29142162660380588</v>
      </c>
      <c r="AL2540" t="str">
        <f>IF(tblSales[[#This Row],[Discount %]]&lt;=5,"0-5%",
IF(tblSales[[#This Row],[Discount %]]&lt;=10,"5-10%",
IF(tblSales[[#This Row],[Discount %]]&lt;=15,"10-15%",
IF(tblSales[[#This Row],[Discount %]]&lt;=20,"15-20%","20%+"))))</f>
        <v>5-10%</v>
      </c>
    </row>
    <row r="2541" spans="1:38">
      <c r="A2541" s="2" t="s">
        <v>4541</v>
      </c>
      <c r="B2541" s="11">
        <v>45616</v>
      </c>
      <c r="C2541" s="2" t="s">
        <v>95</v>
      </c>
      <c r="D2541" s="2" t="s">
        <v>2653</v>
      </c>
      <c r="E2541" s="2" t="s">
        <v>1412</v>
      </c>
      <c r="F2541" s="2" t="s">
        <v>345</v>
      </c>
      <c r="G2541" s="2">
        <v>1</v>
      </c>
      <c r="H2541" s="2">
        <v>1217.6300000000001</v>
      </c>
      <c r="I2541" s="2">
        <v>10</v>
      </c>
      <c r="J2541" s="2">
        <v>121.76</v>
      </c>
      <c r="K2541" s="2">
        <v>12</v>
      </c>
      <c r="L2541" s="2">
        <v>131.5</v>
      </c>
      <c r="M2541" s="2">
        <v>1227.3699999999999</v>
      </c>
      <c r="N2541" s="2">
        <v>859.94</v>
      </c>
      <c r="O2541" s="2">
        <f t="shared" si="97"/>
        <v>235.92999999999984</v>
      </c>
      <c r="P2541" s="2" t="s">
        <v>31</v>
      </c>
      <c r="Q2541" s="2" t="str">
        <f t="shared" si="98"/>
        <v>Net Banking</v>
      </c>
      <c r="R2541" s="2" t="s">
        <v>20</v>
      </c>
      <c r="S2541" s="2" t="s">
        <v>56</v>
      </c>
      <c r="T2541" s="2" t="s">
        <v>558</v>
      </c>
      <c r="U2541" s="2" t="s">
        <v>59</v>
      </c>
      <c r="V2541" t="str">
        <f>TEXT(tblSales[[#This Row],[Invoice Date]],"mmm")</f>
        <v>Nov</v>
      </c>
      <c r="W2541">
        <f>MONTH(tblSales[[#This Row],[Invoice Date]])</f>
        <v>11</v>
      </c>
      <c r="X2541">
        <f>YEAR(tblSales[[#This Row],[Invoice Date]])</f>
        <v>2024</v>
      </c>
      <c r="Y2541" t="str">
        <f>TEXT(tblSales[[#This Row],[Invoice Date]],"mmm-yyyy")</f>
        <v>Nov-2024</v>
      </c>
      <c r="Z2541" t="str">
        <f>_xlfn.XLOOKUP(tblSales[[#This Row],[Product_ID]],Products!$A:$A,Products!$C:$C,"Women Dresses")</f>
        <v>Women Kurtis</v>
      </c>
      <c r="AA2541" t="str">
        <f>_xlfn.XLOOKUP(tblSales[[#This Row],[Product_ID]],Products!$A:$A,Products!$D:$D,"Unknown")</f>
        <v>Anarkali Kurti</v>
      </c>
      <c r="AB2541" t="str">
        <f>_xlfn.XLOOKUP(tblSales[[#This Row],[Product_ID]],Products!$A:$A,Products!$E:$E,"Unknown")</f>
        <v>Liberty</v>
      </c>
      <c r="AC2541" t="str">
        <f>_xlfn.XLOOKUP(tblSales[[#This Row],[Store_ID]],Stores!$A:$A,Stores!$B:$B,"Unknown")</f>
        <v>TrendMart Kozhikode Mall Kiosk</v>
      </c>
      <c r="AD2541" t="str">
        <f>_xlfn.XLOOKUP(tblSales[[#This Row],[Store_ID]],Stores!$A:$A,Stores!$E:$E,"Unknown")</f>
        <v>South Zone 1</v>
      </c>
      <c r="AE2541" t="str">
        <f>_xlfn.XLOOKUP(tblSales[[#This Row],[Customer_ID]],Customers!$A:$A,Customers!$B:$B,"Unknown")</f>
        <v>Ashok Menon</v>
      </c>
      <c r="AF2541" t="str">
        <f>_xlfn.XLOOKUP(tblSales[[#This Row],[Customer_ID]],Customers!$A:$A,Customers!$J:$J,"Unknown")</f>
        <v>Regular</v>
      </c>
      <c r="AG2541" t="str">
        <f>_xlfn.XLOOKUP(tblSales[[#This Row],[Employee_ID]],Employees!$A:$A,Employees!$B:$B,"Unknown")</f>
        <v>Anitha Ramachandran</v>
      </c>
      <c r="AH2541">
        <f>IF(MONTH(tblSales[[#This Row],[Invoice Date]])&gt;=4,MONTH(tblSales[[#This Row],[Invoice Date]]),MONTH(tblSales[[#This Row],[Invoice Date]])+12)</f>
        <v>11</v>
      </c>
      <c r="AI2541" s="8">
        <f>DATE(YEAR(tblSales[[#This Row],[Invoice Date]]),MONTH(tblSales[[#This Row],[Invoice Date]]),1)</f>
        <v>45597</v>
      </c>
      <c r="AJ2541" t="str">
        <f>_xlfn.XLOOKUP(tblSales[[#This Row],[Product_ID]],Products!$A:$A,Products!$B:$B,"Unknown")</f>
        <v>Liberty Anarkali Kurti Navy Blue</v>
      </c>
      <c r="AK2541" s="9">
        <f>IFERROR(tblSales[[#This Row],[Profit]]/tblSales[[#This Row],[Sales Amount]],0)</f>
        <v>0.19222402372552683</v>
      </c>
      <c r="AL2541" t="str">
        <f>IF(tblSales[[#This Row],[Discount %]]&lt;=5,"0-5%",
IF(tblSales[[#This Row],[Discount %]]&lt;=10,"5-10%",
IF(tblSales[[#This Row],[Discount %]]&lt;=15,"10-15%",
IF(tblSales[[#This Row],[Discount %]]&lt;=20,"15-20%","20%+"))))</f>
        <v>5-10%</v>
      </c>
    </row>
    <row r="2542" spans="1:38">
      <c r="A2542" s="2" t="s">
        <v>4542</v>
      </c>
      <c r="B2542" s="11">
        <v>45454</v>
      </c>
      <c r="C2542" s="2" t="s">
        <v>1748</v>
      </c>
      <c r="D2542" s="2" t="s">
        <v>108</v>
      </c>
      <c r="E2542" s="2" t="s">
        <v>270</v>
      </c>
      <c r="F2542" s="2" t="s">
        <v>216</v>
      </c>
      <c r="G2542" s="2">
        <v>3</v>
      </c>
      <c r="H2542" s="2">
        <v>4729.41</v>
      </c>
      <c r="I2542" s="2">
        <v>10</v>
      </c>
      <c r="J2542" s="2">
        <v>1418.82</v>
      </c>
      <c r="K2542" s="2">
        <v>12</v>
      </c>
      <c r="L2542" s="2">
        <v>1532.33</v>
      </c>
      <c r="M2542" s="2">
        <v>14301.74</v>
      </c>
      <c r="N2542" s="2">
        <v>10112.4</v>
      </c>
      <c r="O2542" s="2">
        <f t="shared" si="97"/>
        <v>2657.01</v>
      </c>
      <c r="P2542" s="2" t="s">
        <v>32</v>
      </c>
      <c r="Q2542" s="2" t="str">
        <f t="shared" si="98"/>
        <v>UPI</v>
      </c>
      <c r="R2542" s="2" t="s">
        <v>20</v>
      </c>
      <c r="S2542" s="2" t="s">
        <v>56</v>
      </c>
      <c r="T2542" s="2" t="s">
        <v>1617</v>
      </c>
      <c r="U2542" s="2" t="s">
        <v>59</v>
      </c>
      <c r="V2542" t="str">
        <f>TEXT(tblSales[[#This Row],[Invoice Date]],"mmm")</f>
        <v>Jun</v>
      </c>
      <c r="W2542">
        <f>MONTH(tblSales[[#This Row],[Invoice Date]])</f>
        <v>6</v>
      </c>
      <c r="X2542">
        <f>YEAR(tblSales[[#This Row],[Invoice Date]])</f>
        <v>2024</v>
      </c>
      <c r="Y2542" t="str">
        <f>TEXT(tblSales[[#This Row],[Invoice Date]],"mmm-yyyy")</f>
        <v>Jun-2024</v>
      </c>
      <c r="Z2542" t="str">
        <f>_xlfn.XLOOKUP(tblSales[[#This Row],[Product_ID]],Products!$A:$A,Products!$C:$C,"Women Dresses")</f>
        <v>Women Sarees</v>
      </c>
      <c r="AA2542" t="str">
        <f>_xlfn.XLOOKUP(tblSales[[#This Row],[Product_ID]],Products!$A:$A,Products!$D:$D,"Unknown")</f>
        <v>Printed Saree</v>
      </c>
      <c r="AB2542" t="str">
        <f>_xlfn.XLOOKUP(tblSales[[#This Row],[Product_ID]],Products!$A:$A,Products!$E:$E,"Unknown")</f>
        <v>Max Fashion</v>
      </c>
      <c r="AC2542" t="str">
        <f>_xlfn.XLOOKUP(tblSales[[#This Row],[Store_ID]],Stores!$A:$A,Stores!$B:$B,"Unknown")</f>
        <v>TrendMart Kochi High Street</v>
      </c>
      <c r="AD2542" t="str">
        <f>_xlfn.XLOOKUP(tblSales[[#This Row],[Store_ID]],Stores!$A:$A,Stores!$E:$E,"Unknown")</f>
        <v>South Zone 1</v>
      </c>
      <c r="AE2542" t="str">
        <f>_xlfn.XLOOKUP(tblSales[[#This Row],[Customer_ID]],Customers!$A:$A,Customers!$B:$B,"Unknown")</f>
        <v>Pranav Chettiar</v>
      </c>
      <c r="AF2542" t="str">
        <f>_xlfn.XLOOKUP(tblSales[[#This Row],[Customer_ID]],Customers!$A:$A,Customers!$J:$J,"Unknown")</f>
        <v>Gold</v>
      </c>
      <c r="AG2542" t="str">
        <f>_xlfn.XLOOKUP(tblSales[[#This Row],[Employee_ID]],Employees!$A:$A,Employees!$B:$B,"Unknown")</f>
        <v>Venkat Sharma</v>
      </c>
      <c r="AH2542">
        <f>IF(MONTH(tblSales[[#This Row],[Invoice Date]])&gt;=4,MONTH(tblSales[[#This Row],[Invoice Date]]),MONTH(tblSales[[#This Row],[Invoice Date]])+12)</f>
        <v>6</v>
      </c>
      <c r="AI2542" s="8">
        <f>DATE(YEAR(tblSales[[#This Row],[Invoice Date]]),MONTH(tblSales[[#This Row],[Invoice Date]]),1)</f>
        <v>45444</v>
      </c>
      <c r="AJ2542" t="str">
        <f>_xlfn.XLOOKUP(tblSales[[#This Row],[Product_ID]],Products!$A:$A,Products!$B:$B,"Unknown")</f>
        <v>Max Fashion Printed Saree Brown</v>
      </c>
      <c r="AK2542" s="9">
        <f>IFERROR(tblSales[[#This Row],[Profit]]/tblSales[[#This Row],[Sales Amount]],0)</f>
        <v>0.18578228942772002</v>
      </c>
      <c r="AL2542" t="str">
        <f>IF(tblSales[[#This Row],[Discount %]]&lt;=5,"0-5%",
IF(tblSales[[#This Row],[Discount %]]&lt;=10,"5-10%",
IF(tblSales[[#This Row],[Discount %]]&lt;=15,"10-15%",
IF(tblSales[[#This Row],[Discount %]]&lt;=20,"15-20%","20%+"))))</f>
        <v>5-10%</v>
      </c>
    </row>
    <row r="2543" spans="1:38">
      <c r="A2543" s="2" t="s">
        <v>4543</v>
      </c>
      <c r="B2543" s="11">
        <v>45585</v>
      </c>
      <c r="C2543" s="2" t="s">
        <v>1159</v>
      </c>
      <c r="D2543" s="2" t="s">
        <v>966</v>
      </c>
      <c r="E2543" s="2" t="s">
        <v>754</v>
      </c>
      <c r="F2543" s="2" t="s">
        <v>128</v>
      </c>
      <c r="G2543" s="2">
        <v>2</v>
      </c>
      <c r="H2543" s="2">
        <v>5793.61</v>
      </c>
      <c r="I2543" s="2">
        <v>0</v>
      </c>
      <c r="J2543" s="2">
        <v>0</v>
      </c>
      <c r="K2543" s="2">
        <v>12</v>
      </c>
      <c r="L2543" s="2">
        <v>1390.47</v>
      </c>
      <c r="M2543" s="2">
        <v>12977.69</v>
      </c>
      <c r="N2543" s="2">
        <v>7324.74</v>
      </c>
      <c r="O2543" s="2">
        <f t="shared" si="97"/>
        <v>4262.4800000000005</v>
      </c>
      <c r="P2543" s="2" t="s">
        <v>28</v>
      </c>
      <c r="Q2543" s="2" t="str">
        <f t="shared" si="98"/>
        <v>Credit Card</v>
      </c>
      <c r="R2543" s="2" t="s">
        <v>20</v>
      </c>
      <c r="S2543" s="2" t="s">
        <v>56</v>
      </c>
      <c r="T2543" s="2" t="s">
        <v>2053</v>
      </c>
      <c r="U2543" s="2" t="s">
        <v>60</v>
      </c>
      <c r="V2543" t="str">
        <f>TEXT(tblSales[[#This Row],[Invoice Date]],"mmm")</f>
        <v>Oct</v>
      </c>
      <c r="W2543">
        <f>MONTH(tblSales[[#This Row],[Invoice Date]])</f>
        <v>10</v>
      </c>
      <c r="X2543">
        <f>YEAR(tblSales[[#This Row],[Invoice Date]])</f>
        <v>2024</v>
      </c>
      <c r="Y2543" t="str">
        <f>TEXT(tblSales[[#This Row],[Invoice Date]],"mmm-yyyy")</f>
        <v>Oct-2024</v>
      </c>
      <c r="Z2543" t="str">
        <f>_xlfn.XLOOKUP(tblSales[[#This Row],[Product_ID]],Products!$A:$A,Products!$C:$C,"Women Dresses")</f>
        <v>Watches</v>
      </c>
      <c r="AA2543" t="str">
        <f>_xlfn.XLOOKUP(tblSales[[#This Row],[Product_ID]],Products!$A:$A,Products!$D:$D,"Unknown")</f>
        <v>Smart Watch</v>
      </c>
      <c r="AB2543" t="str">
        <f>_xlfn.XLOOKUP(tblSales[[#This Row],[Product_ID]],Products!$A:$A,Products!$E:$E,"Unknown")</f>
        <v>Pantaloons</v>
      </c>
      <c r="AC2543" t="str">
        <f>_xlfn.XLOOKUP(tblSales[[#This Row],[Store_ID]],Stores!$A:$A,Stores!$B:$B,"Unknown")</f>
        <v>TrendMart Tirunelveli Flagship</v>
      </c>
      <c r="AD2543" t="str">
        <f>_xlfn.XLOOKUP(tblSales[[#This Row],[Store_ID]],Stores!$A:$A,Stores!$E:$E,"Unknown")</f>
        <v>South Zone 1</v>
      </c>
      <c r="AE2543" t="str">
        <f>_xlfn.XLOOKUP(tblSales[[#This Row],[Customer_ID]],Customers!$A:$A,Customers!$B:$B,"Unknown")</f>
        <v>Suresh Rao</v>
      </c>
      <c r="AF2543" t="str">
        <f>_xlfn.XLOOKUP(tblSales[[#This Row],[Customer_ID]],Customers!$A:$A,Customers!$J:$J,"Unknown")</f>
        <v>Silver</v>
      </c>
      <c r="AG2543" t="str">
        <f>_xlfn.XLOOKUP(tblSales[[#This Row],[Employee_ID]],Employees!$A:$A,Employees!$B:$B,"Unknown")</f>
        <v>Praveen Gupta</v>
      </c>
      <c r="AH2543">
        <f>IF(MONTH(tblSales[[#This Row],[Invoice Date]])&gt;=4,MONTH(tblSales[[#This Row],[Invoice Date]]),MONTH(tblSales[[#This Row],[Invoice Date]])+12)</f>
        <v>10</v>
      </c>
      <c r="AI2543" s="8">
        <f>DATE(YEAR(tblSales[[#This Row],[Invoice Date]]),MONTH(tblSales[[#This Row],[Invoice Date]]),1)</f>
        <v>45566</v>
      </c>
      <c r="AJ2543" t="str">
        <f>_xlfn.XLOOKUP(tblSales[[#This Row],[Product_ID]],Products!$A:$A,Products!$B:$B,"Unknown")</f>
        <v>Westside Straight Fit Charcoal</v>
      </c>
      <c r="AK2543" s="9">
        <f>IFERROR(tblSales[[#This Row],[Profit]]/tblSales[[#This Row],[Sales Amount]],0)</f>
        <v>0.32844674206272462</v>
      </c>
      <c r="AL2543" t="str">
        <f>IF(tblSales[[#This Row],[Discount %]]&lt;=5,"0-5%",
IF(tblSales[[#This Row],[Discount %]]&lt;=10,"5-10%",
IF(tblSales[[#This Row],[Discount %]]&lt;=15,"10-15%",
IF(tblSales[[#This Row],[Discount %]]&lt;=20,"15-20%","20%+"))))</f>
        <v>0-5%</v>
      </c>
    </row>
    <row r="2544" spans="1:38">
      <c r="A2544" s="2" t="s">
        <v>4544</v>
      </c>
      <c r="B2544" s="11">
        <v>45735</v>
      </c>
      <c r="C2544" s="2" t="s">
        <v>1243</v>
      </c>
      <c r="D2544" s="2" t="s">
        <v>479</v>
      </c>
      <c r="E2544" s="2" t="s">
        <v>1122</v>
      </c>
      <c r="F2544" s="2" t="s">
        <v>177</v>
      </c>
      <c r="G2544" s="2">
        <v>2</v>
      </c>
      <c r="H2544" s="2">
        <v>539.08000000000004</v>
      </c>
      <c r="I2544" s="2">
        <v>25</v>
      </c>
      <c r="J2544" s="2">
        <v>269.54000000000002</v>
      </c>
      <c r="K2544" s="2">
        <v>5</v>
      </c>
      <c r="L2544" s="2">
        <v>40.43</v>
      </c>
      <c r="M2544" s="2">
        <v>849.05</v>
      </c>
      <c r="N2544" s="2">
        <v>714.9</v>
      </c>
      <c r="O2544" s="2">
        <f t="shared" si="97"/>
        <v>93.71999999999997</v>
      </c>
      <c r="P2544" s="2" t="s">
        <v>28</v>
      </c>
      <c r="Q2544" s="2" t="str">
        <f t="shared" si="98"/>
        <v>Credit Card</v>
      </c>
      <c r="R2544" s="2" t="s">
        <v>20</v>
      </c>
      <c r="S2544" s="2" t="s">
        <v>56</v>
      </c>
      <c r="T2544" s="2" t="s">
        <v>4400</v>
      </c>
      <c r="U2544" s="2" t="s">
        <v>59</v>
      </c>
      <c r="V2544" t="str">
        <f>TEXT(tblSales[[#This Row],[Invoice Date]],"mmm")</f>
        <v>Mar</v>
      </c>
      <c r="W2544">
        <f>MONTH(tblSales[[#This Row],[Invoice Date]])</f>
        <v>3</v>
      </c>
      <c r="X2544">
        <f>YEAR(tblSales[[#This Row],[Invoice Date]])</f>
        <v>2025</v>
      </c>
      <c r="Y2544" t="str">
        <f>TEXT(tblSales[[#This Row],[Invoice Date]],"mmm-yyyy")</f>
        <v>Mar-2025</v>
      </c>
      <c r="Z2544" t="str">
        <f>_xlfn.XLOOKUP(tblSales[[#This Row],[Product_ID]],Products!$A:$A,Products!$C:$C,"Women Dresses")</f>
        <v>Wallets</v>
      </c>
      <c r="AA2544" t="str">
        <f>_xlfn.XLOOKUP(tblSales[[#This Row],[Product_ID]],Products!$A:$A,Products!$D:$D,"Unknown")</f>
        <v>Zip Wallet</v>
      </c>
      <c r="AB2544" t="str">
        <f>_xlfn.XLOOKUP(tblSales[[#This Row],[Product_ID]],Products!$A:$A,Products!$E:$E,"Unknown")</f>
        <v>Aurelia</v>
      </c>
      <c r="AC2544" t="str">
        <f>_xlfn.XLOOKUP(tblSales[[#This Row],[Store_ID]],Stores!$A:$A,Stores!$B:$B,"Unknown")</f>
        <v>TrendMart Chennai Standard</v>
      </c>
      <c r="AD2544" t="str">
        <f>_xlfn.XLOOKUP(tblSales[[#This Row],[Store_ID]],Stores!$A:$A,Stores!$E:$E,"Unknown")</f>
        <v>South Zone 1</v>
      </c>
      <c r="AE2544" t="str">
        <f>_xlfn.XLOOKUP(tblSales[[#This Row],[Customer_ID]],Customers!$A:$A,Customers!$B:$B,"Unknown")</f>
        <v>Nisha Murthy</v>
      </c>
      <c r="AF2544" t="str">
        <f>_xlfn.XLOOKUP(tblSales[[#This Row],[Customer_ID]],Customers!$A:$A,Customers!$J:$J,"Unknown")</f>
        <v>Gold</v>
      </c>
      <c r="AG2544" t="str">
        <f>_xlfn.XLOOKUP(tblSales[[#This Row],[Employee_ID]],Employees!$A:$A,Employees!$B:$B,"Unknown")</f>
        <v>Deepak Kamath</v>
      </c>
      <c r="AH2544">
        <f>IF(MONTH(tblSales[[#This Row],[Invoice Date]])&gt;=4,MONTH(tblSales[[#This Row],[Invoice Date]]),MONTH(tblSales[[#This Row],[Invoice Date]])+12)</f>
        <v>15</v>
      </c>
      <c r="AI2544" s="8">
        <f>DATE(YEAR(tblSales[[#This Row],[Invoice Date]]),MONTH(tblSales[[#This Row],[Invoice Date]]),1)</f>
        <v>45717</v>
      </c>
      <c r="AJ2544" t="str">
        <f>_xlfn.XLOOKUP(tblSales[[#This Row],[Product_ID]],Products!$A:$A,Products!$B:$B,"Unknown")</f>
        <v>Aurelia Zip Wallet Red</v>
      </c>
      <c r="AK2544" s="9">
        <f>IFERROR(tblSales[[#This Row],[Profit]]/tblSales[[#This Row],[Sales Amount]],0)</f>
        <v>0.11038219186149223</v>
      </c>
      <c r="AL2544" t="str">
        <f>IF(tblSales[[#This Row],[Discount %]]&lt;=5,"0-5%",
IF(tblSales[[#This Row],[Discount %]]&lt;=10,"5-10%",
IF(tblSales[[#This Row],[Discount %]]&lt;=15,"10-15%",
IF(tblSales[[#This Row],[Discount %]]&lt;=20,"15-20%","20%+"))))</f>
        <v>20%+</v>
      </c>
    </row>
    <row r="2545" spans="1:38">
      <c r="A2545" s="2" t="s">
        <v>4545</v>
      </c>
      <c r="B2545" s="11">
        <v>45500</v>
      </c>
      <c r="C2545" s="2" t="s">
        <v>4546</v>
      </c>
      <c r="D2545" s="2" t="s">
        <v>376</v>
      </c>
      <c r="E2545" s="2" t="s">
        <v>150</v>
      </c>
      <c r="F2545" s="2" t="s">
        <v>405</v>
      </c>
      <c r="G2545" s="2">
        <v>1</v>
      </c>
      <c r="H2545" s="2">
        <v>954.26</v>
      </c>
      <c r="I2545" s="2">
        <v>10</v>
      </c>
      <c r="J2545" s="2">
        <v>95.43</v>
      </c>
      <c r="K2545" s="2">
        <v>5</v>
      </c>
      <c r="L2545" s="2">
        <v>42.94</v>
      </c>
      <c r="M2545" s="2">
        <v>901.77</v>
      </c>
      <c r="N2545" s="2">
        <v>573.09</v>
      </c>
      <c r="O2545" s="2">
        <f t="shared" si="97"/>
        <v>285.73999999999995</v>
      </c>
      <c r="P2545" s="2" t="s">
        <v>29</v>
      </c>
      <c r="Q2545" s="2" t="str">
        <f t="shared" si="98"/>
        <v>Debit Card</v>
      </c>
      <c r="R2545" s="2" t="s">
        <v>20</v>
      </c>
      <c r="S2545" s="2" t="s">
        <v>56</v>
      </c>
      <c r="T2545" s="2" t="s">
        <v>2192</v>
      </c>
      <c r="U2545" s="2" t="s">
        <v>60</v>
      </c>
      <c r="V2545" t="str">
        <f>TEXT(tblSales[[#This Row],[Invoice Date]],"mmm")</f>
        <v>Jul</v>
      </c>
      <c r="W2545">
        <f>MONTH(tblSales[[#This Row],[Invoice Date]])</f>
        <v>7</v>
      </c>
      <c r="X2545">
        <f>YEAR(tblSales[[#This Row],[Invoice Date]])</f>
        <v>2024</v>
      </c>
      <c r="Y2545" t="str">
        <f>TEXT(tblSales[[#This Row],[Invoice Date]],"mmm-yyyy")</f>
        <v>Jul-2024</v>
      </c>
      <c r="Z2545" t="str">
        <f>_xlfn.XLOOKUP(tblSales[[#This Row],[Product_ID]],Products!$A:$A,Products!$C:$C,"Women Dresses")</f>
        <v>Women Kurtis</v>
      </c>
      <c r="AA2545" t="str">
        <f>_xlfn.XLOOKUP(tblSales[[#This Row],[Product_ID]],Products!$A:$A,Products!$D:$D,"Unknown")</f>
        <v>Anarkali Kurti</v>
      </c>
      <c r="AB2545" t="str">
        <f>_xlfn.XLOOKUP(tblSales[[#This Row],[Product_ID]],Products!$A:$A,Products!$E:$E,"Unknown")</f>
        <v>Nike</v>
      </c>
      <c r="AC2545" t="str">
        <f>_xlfn.XLOOKUP(tblSales[[#This Row],[Store_ID]],Stores!$A:$A,Stores!$B:$B,"Unknown")</f>
        <v>TrendMart Kalaburagi Mall Kiosk</v>
      </c>
      <c r="AD2545" t="str">
        <f>_xlfn.XLOOKUP(tblSales[[#This Row],[Store_ID]],Stores!$A:$A,Stores!$E:$E,"Unknown")</f>
        <v>South Zone 2</v>
      </c>
      <c r="AE2545" t="str">
        <f>_xlfn.XLOOKUP(tblSales[[#This Row],[Customer_ID]],Customers!$A:$A,Customers!$B:$B,"Unknown")</f>
        <v>Manju Singh</v>
      </c>
      <c r="AF2545" t="str">
        <f>_xlfn.XLOOKUP(tblSales[[#This Row],[Customer_ID]],Customers!$A:$A,Customers!$J:$J,"Unknown")</f>
        <v>Platinum</v>
      </c>
      <c r="AG2545" t="str">
        <f>_xlfn.XLOOKUP(tblSales[[#This Row],[Employee_ID]],Employees!$A:$A,Employees!$B:$B,"Unknown")</f>
        <v>Chitra Bhat</v>
      </c>
      <c r="AH2545">
        <f>IF(MONTH(tblSales[[#This Row],[Invoice Date]])&gt;=4,MONTH(tblSales[[#This Row],[Invoice Date]]),MONTH(tblSales[[#This Row],[Invoice Date]])+12)</f>
        <v>7</v>
      </c>
      <c r="AI2545" s="8">
        <f>DATE(YEAR(tblSales[[#This Row],[Invoice Date]]),MONTH(tblSales[[#This Row],[Invoice Date]]),1)</f>
        <v>45474</v>
      </c>
      <c r="AJ2545" t="str">
        <f>_xlfn.XLOOKUP(tblSales[[#This Row],[Product_ID]],Products!$A:$A,Products!$B:$B,"Unknown")</f>
        <v>Nike Anarkali Kurti White</v>
      </c>
      <c r="AK2545" s="9">
        <f>IFERROR(tblSales[[#This Row],[Profit]]/tblSales[[#This Row],[Sales Amount]],0)</f>
        <v>0.316865719640263</v>
      </c>
      <c r="AL2545" t="str">
        <f>IF(tblSales[[#This Row],[Discount %]]&lt;=5,"0-5%",
IF(tblSales[[#This Row],[Discount %]]&lt;=10,"5-10%",
IF(tblSales[[#This Row],[Discount %]]&lt;=15,"10-15%",
IF(tblSales[[#This Row],[Discount %]]&lt;=20,"15-20%","20%+"))))</f>
        <v>5-10%</v>
      </c>
    </row>
    <row r="2546" spans="1:38">
      <c r="A2546" s="2" t="s">
        <v>4547</v>
      </c>
      <c r="B2546" s="11">
        <v>45508</v>
      </c>
      <c r="C2546" s="2" t="s">
        <v>940</v>
      </c>
      <c r="D2546" s="2" t="s">
        <v>132</v>
      </c>
      <c r="E2546" s="2" t="s">
        <v>754</v>
      </c>
      <c r="F2546" s="2" t="s">
        <v>210</v>
      </c>
      <c r="G2546" s="2">
        <v>1</v>
      </c>
      <c r="H2546" s="2">
        <v>1492.14</v>
      </c>
      <c r="I2546" s="2">
        <v>30</v>
      </c>
      <c r="J2546" s="2">
        <v>447.64</v>
      </c>
      <c r="K2546" s="2">
        <v>12</v>
      </c>
      <c r="L2546" s="2">
        <v>125.34</v>
      </c>
      <c r="M2546" s="2">
        <v>1169.8399999999999</v>
      </c>
      <c r="N2546" s="2">
        <v>1067.72</v>
      </c>
      <c r="O2546" s="2">
        <f t="shared" si="97"/>
        <v>-23.220000000000113</v>
      </c>
      <c r="P2546" s="2" t="s">
        <v>32</v>
      </c>
      <c r="Q2546" s="2" t="str">
        <f t="shared" si="98"/>
        <v>UPI</v>
      </c>
      <c r="R2546" s="2" t="s">
        <v>20</v>
      </c>
      <c r="S2546" s="2" t="s">
        <v>56</v>
      </c>
      <c r="T2546" s="2" t="s">
        <v>1025</v>
      </c>
      <c r="U2546" s="2" t="s">
        <v>60</v>
      </c>
      <c r="V2546" t="str">
        <f>TEXT(tblSales[[#This Row],[Invoice Date]],"mmm")</f>
        <v>Aug</v>
      </c>
      <c r="W2546">
        <f>MONTH(tblSales[[#This Row],[Invoice Date]])</f>
        <v>8</v>
      </c>
      <c r="X2546">
        <f>YEAR(tblSales[[#This Row],[Invoice Date]])</f>
        <v>2024</v>
      </c>
      <c r="Y2546" t="str">
        <f>TEXT(tblSales[[#This Row],[Invoice Date]],"mmm-yyyy")</f>
        <v>Aug-2024</v>
      </c>
      <c r="Z2546" t="str">
        <f>_xlfn.XLOOKUP(tblSales[[#This Row],[Product_ID]],Products!$A:$A,Products!$C:$C,"Women Dresses")</f>
        <v>Men Jeans</v>
      </c>
      <c r="AA2546" t="str">
        <f>_xlfn.XLOOKUP(tblSales[[#This Row],[Product_ID]],Products!$A:$A,Products!$D:$D,"Unknown")</f>
        <v>Slim Fit</v>
      </c>
      <c r="AB2546" t="str">
        <f>_xlfn.XLOOKUP(tblSales[[#This Row],[Product_ID]],Products!$A:$A,Products!$E:$E,"Unknown")</f>
        <v>Metro Shoes</v>
      </c>
      <c r="AC2546" t="str">
        <f>_xlfn.XLOOKUP(tblSales[[#This Row],[Store_ID]],Stores!$A:$A,Stores!$B:$B,"Unknown")</f>
        <v>TrendMart Tirunelveli Flagship</v>
      </c>
      <c r="AD2546" t="str">
        <f>_xlfn.XLOOKUP(tblSales[[#This Row],[Store_ID]],Stores!$A:$A,Stores!$E:$E,"Unknown")</f>
        <v>South Zone 1</v>
      </c>
      <c r="AE2546" t="str">
        <f>_xlfn.XLOOKUP(tblSales[[#This Row],[Customer_ID]],Customers!$A:$A,Customers!$B:$B,"Unknown")</f>
        <v>Sowmya Ramachandran</v>
      </c>
      <c r="AF2546" t="str">
        <f>_xlfn.XLOOKUP(tblSales[[#This Row],[Customer_ID]],Customers!$A:$A,Customers!$J:$J,"Unknown")</f>
        <v>Silver</v>
      </c>
      <c r="AG2546" t="str">
        <f>_xlfn.XLOOKUP(tblSales[[#This Row],[Employee_ID]],Employees!$A:$A,Employees!$B:$B,"Unknown")</f>
        <v>Rani Mishra</v>
      </c>
      <c r="AH2546">
        <f>IF(MONTH(tblSales[[#This Row],[Invoice Date]])&gt;=4,MONTH(tblSales[[#This Row],[Invoice Date]]),MONTH(tblSales[[#This Row],[Invoice Date]])+12)</f>
        <v>8</v>
      </c>
      <c r="AI2546" s="8">
        <f>DATE(YEAR(tblSales[[#This Row],[Invoice Date]]),MONTH(tblSales[[#This Row],[Invoice Date]]),1)</f>
        <v>45505</v>
      </c>
      <c r="AJ2546" t="str">
        <f>_xlfn.XLOOKUP(tblSales[[#This Row],[Product_ID]],Products!$A:$A,Products!$B:$B,"Unknown")</f>
        <v>Metro Shoes Slim Fit Wine</v>
      </c>
      <c r="AK2546" s="9">
        <f>IFERROR(tblSales[[#This Row],[Profit]]/tblSales[[#This Row],[Sales Amount]],0)</f>
        <v>-1.9848868221295318E-2</v>
      </c>
      <c r="AL2546" t="str">
        <f>IF(tblSales[[#This Row],[Discount %]]&lt;=5,"0-5%",
IF(tblSales[[#This Row],[Discount %]]&lt;=10,"5-10%",
IF(tblSales[[#This Row],[Discount %]]&lt;=15,"10-15%",
IF(tblSales[[#This Row],[Discount %]]&lt;=20,"15-20%","20%+"))))</f>
        <v>20%+</v>
      </c>
    </row>
    <row r="2547" spans="1:38">
      <c r="A2547" s="2" t="s">
        <v>4548</v>
      </c>
      <c r="B2547" s="11">
        <v>45593</v>
      </c>
      <c r="C2547" s="2" t="s">
        <v>4481</v>
      </c>
      <c r="D2547" s="2" t="s">
        <v>602</v>
      </c>
      <c r="E2547" s="2" t="s">
        <v>358</v>
      </c>
      <c r="F2547" s="2" t="s">
        <v>222</v>
      </c>
      <c r="G2547" s="2">
        <v>4</v>
      </c>
      <c r="H2547" s="2">
        <v>281.12</v>
      </c>
      <c r="I2547" s="2">
        <v>20</v>
      </c>
      <c r="J2547" s="2">
        <v>224.9</v>
      </c>
      <c r="K2547" s="2">
        <v>5</v>
      </c>
      <c r="L2547" s="2">
        <v>44.98</v>
      </c>
      <c r="M2547" s="2">
        <v>944.56</v>
      </c>
      <c r="N2547" s="2">
        <v>687.6</v>
      </c>
      <c r="O2547" s="2">
        <f t="shared" si="97"/>
        <v>211.97999999999993</v>
      </c>
      <c r="P2547" s="2" t="s">
        <v>29</v>
      </c>
      <c r="Q2547" s="2" t="str">
        <f t="shared" si="98"/>
        <v>Debit Card</v>
      </c>
      <c r="R2547" s="2" t="s">
        <v>20</v>
      </c>
      <c r="S2547" s="2" t="s">
        <v>56</v>
      </c>
      <c r="T2547" s="2" t="s">
        <v>1362</v>
      </c>
      <c r="U2547" s="2" t="s">
        <v>59</v>
      </c>
      <c r="V2547" t="str">
        <f>TEXT(tblSales[[#This Row],[Invoice Date]],"mmm")</f>
        <v>Oct</v>
      </c>
      <c r="W2547">
        <f>MONTH(tblSales[[#This Row],[Invoice Date]])</f>
        <v>10</v>
      </c>
      <c r="X2547">
        <f>YEAR(tblSales[[#This Row],[Invoice Date]])</f>
        <v>2024</v>
      </c>
      <c r="Y2547" t="str">
        <f>TEXT(tblSales[[#This Row],[Invoice Date]],"mmm-yyyy")</f>
        <v>Oct-2024</v>
      </c>
      <c r="Z2547" t="str">
        <f>_xlfn.XLOOKUP(tblSales[[#This Row],[Product_ID]],Products!$A:$A,Products!$C:$C,"Women Dresses")</f>
        <v>Accessories</v>
      </c>
      <c r="AA2547" t="str">
        <f>_xlfn.XLOOKUP(tblSales[[#This Row],[Product_ID]],Products!$A:$A,Products!$D:$D,"Unknown")</f>
        <v>Sunglasses</v>
      </c>
      <c r="AB2547" t="str">
        <f>_xlfn.XLOOKUP(tblSales[[#This Row],[Product_ID]],Products!$A:$A,Products!$E:$E,"Unknown")</f>
        <v>Flying Machine</v>
      </c>
      <c r="AC2547" t="str">
        <f>_xlfn.XLOOKUP(tblSales[[#This Row],[Store_ID]],Stores!$A:$A,Stores!$B:$B,"Unknown")</f>
        <v>TrendMart Dindigul Standard</v>
      </c>
      <c r="AD2547" t="str">
        <f>_xlfn.XLOOKUP(tblSales[[#This Row],[Store_ID]],Stores!$A:$A,Stores!$E:$E,"Unknown")</f>
        <v>South Zone 1</v>
      </c>
      <c r="AE2547" t="str">
        <f>_xlfn.XLOOKUP(tblSales[[#This Row],[Customer_ID]],Customers!$A:$A,Customers!$B:$B,"Unknown")</f>
        <v>Chandrika Yadav</v>
      </c>
      <c r="AF2547" t="str">
        <f>_xlfn.XLOOKUP(tblSales[[#This Row],[Customer_ID]],Customers!$A:$A,Customers!$J:$J,"Unknown")</f>
        <v>Gold</v>
      </c>
      <c r="AG2547" t="str">
        <f>_xlfn.XLOOKUP(tblSales[[#This Row],[Employee_ID]],Employees!$A:$A,Employees!$B:$B,"Unknown")</f>
        <v>Vasanthi Gupta</v>
      </c>
      <c r="AH2547">
        <f>IF(MONTH(tblSales[[#This Row],[Invoice Date]])&gt;=4,MONTH(tblSales[[#This Row],[Invoice Date]]),MONTH(tblSales[[#This Row],[Invoice Date]])+12)</f>
        <v>10</v>
      </c>
      <c r="AI2547" s="8">
        <f>DATE(YEAR(tblSales[[#This Row],[Invoice Date]]),MONTH(tblSales[[#This Row],[Invoice Date]]),1)</f>
        <v>45566</v>
      </c>
      <c r="AJ2547" t="str">
        <f>_xlfn.XLOOKUP(tblSales[[#This Row],[Product_ID]],Products!$A:$A,Products!$B:$B,"Unknown")</f>
        <v>Flying Machine Sunglasses Teal</v>
      </c>
      <c r="AK2547" s="9">
        <f>IFERROR(tblSales[[#This Row],[Profit]]/tblSales[[#This Row],[Sales Amount]],0)</f>
        <v>0.22442195307868207</v>
      </c>
      <c r="AL2547" t="str">
        <f>IF(tblSales[[#This Row],[Discount %]]&lt;=5,"0-5%",
IF(tblSales[[#This Row],[Discount %]]&lt;=10,"5-10%",
IF(tblSales[[#This Row],[Discount %]]&lt;=15,"10-15%",
IF(tblSales[[#This Row],[Discount %]]&lt;=20,"15-20%","20%+"))))</f>
        <v>15-20%</v>
      </c>
    </row>
    <row r="2548" spans="1:38">
      <c r="A2548" s="2" t="s">
        <v>4549</v>
      </c>
      <c r="B2548" s="11">
        <v>45591</v>
      </c>
      <c r="C2548" s="2" t="s">
        <v>4550</v>
      </c>
      <c r="D2548" s="2" t="s">
        <v>802</v>
      </c>
      <c r="E2548" s="2" t="s">
        <v>877</v>
      </c>
      <c r="F2548" s="2" t="s">
        <v>249</v>
      </c>
      <c r="G2548" s="2">
        <v>1</v>
      </c>
      <c r="H2548" s="2">
        <v>1213.28</v>
      </c>
      <c r="I2548" s="2">
        <v>5</v>
      </c>
      <c r="J2548" s="2">
        <v>60.66</v>
      </c>
      <c r="K2548" s="2">
        <v>3</v>
      </c>
      <c r="L2548" s="2">
        <v>34.58</v>
      </c>
      <c r="M2548" s="2">
        <v>1187.2</v>
      </c>
      <c r="N2548" s="2">
        <v>954.04</v>
      </c>
      <c r="O2548" s="2">
        <f t="shared" si="97"/>
        <v>198.5800000000001</v>
      </c>
      <c r="P2548" s="2" t="s">
        <v>31</v>
      </c>
      <c r="Q2548" s="2" t="str">
        <f t="shared" si="98"/>
        <v>Net Banking</v>
      </c>
      <c r="R2548" s="2" t="s">
        <v>21</v>
      </c>
      <c r="S2548" s="2" t="s">
        <v>56</v>
      </c>
      <c r="T2548" s="2" t="s">
        <v>4044</v>
      </c>
      <c r="U2548" s="2" t="s">
        <v>60</v>
      </c>
      <c r="V2548" t="str">
        <f>TEXT(tblSales[[#This Row],[Invoice Date]],"mmm")</f>
        <v>Oct</v>
      </c>
      <c r="W2548">
        <f>MONTH(tblSales[[#This Row],[Invoice Date]])</f>
        <v>10</v>
      </c>
      <c r="X2548">
        <f>YEAR(tblSales[[#This Row],[Invoice Date]])</f>
        <v>2024</v>
      </c>
      <c r="Y2548" t="str">
        <f>TEXT(tblSales[[#This Row],[Invoice Date]],"mmm-yyyy")</f>
        <v>Oct-2024</v>
      </c>
      <c r="Z2548" t="str">
        <f>_xlfn.XLOOKUP(tblSales[[#This Row],[Product_ID]],Products!$A:$A,Products!$C:$C,"Women Dresses")</f>
        <v>Jewellery</v>
      </c>
      <c r="AA2548" t="str">
        <f>_xlfn.XLOOKUP(tblSales[[#This Row],[Product_ID]],Products!$A:$A,Products!$D:$D,"Unknown")</f>
        <v>Necklace</v>
      </c>
      <c r="AB2548" t="str">
        <f>_xlfn.XLOOKUP(tblSales[[#This Row],[Product_ID]],Products!$A:$A,Products!$E:$E,"Unknown")</f>
        <v>W for Woman</v>
      </c>
      <c r="AC2548" t="str">
        <f>_xlfn.XLOOKUP(tblSales[[#This Row],[Store_ID]],Stores!$A:$A,Stores!$B:$B,"Unknown")</f>
        <v>TrendMart Kochi Mall Kiosk</v>
      </c>
      <c r="AD2548" t="str">
        <f>_xlfn.XLOOKUP(tblSales[[#This Row],[Store_ID]],Stores!$A:$A,Stores!$E:$E,"Unknown")</f>
        <v>South Zone 1</v>
      </c>
      <c r="AE2548" t="str">
        <f>_xlfn.XLOOKUP(tblSales[[#This Row],[Customer_ID]],Customers!$A:$A,Customers!$B:$B,"Unknown")</f>
        <v>Suresh Naicker</v>
      </c>
      <c r="AF2548" t="str">
        <f>_xlfn.XLOOKUP(tblSales[[#This Row],[Customer_ID]],Customers!$A:$A,Customers!$J:$J,"Unknown")</f>
        <v>Silver</v>
      </c>
      <c r="AG2548" t="str">
        <f>_xlfn.XLOOKUP(tblSales[[#This Row],[Employee_ID]],Employees!$A:$A,Employees!$B:$B,"Unknown")</f>
        <v>Hari Nair</v>
      </c>
      <c r="AH2548">
        <f>IF(MONTH(tblSales[[#This Row],[Invoice Date]])&gt;=4,MONTH(tblSales[[#This Row],[Invoice Date]]),MONTH(tblSales[[#This Row],[Invoice Date]])+12)</f>
        <v>10</v>
      </c>
      <c r="AI2548" s="8">
        <f>DATE(YEAR(tblSales[[#This Row],[Invoice Date]]),MONTH(tblSales[[#This Row],[Invoice Date]]),1)</f>
        <v>45566</v>
      </c>
      <c r="AJ2548" t="str">
        <f>_xlfn.XLOOKUP(tblSales[[#This Row],[Product_ID]],Products!$A:$A,Products!$B:$B,"Unknown")</f>
        <v>W for Woman Necklace Beige</v>
      </c>
      <c r="AK2548" s="9">
        <f>IFERROR(tblSales[[#This Row],[Profit]]/tblSales[[#This Row],[Sales Amount]],0)</f>
        <v>0.16726752021563349</v>
      </c>
      <c r="AL2548" t="str">
        <f>IF(tblSales[[#This Row],[Discount %]]&lt;=5,"0-5%",
IF(tblSales[[#This Row],[Discount %]]&lt;=10,"5-10%",
IF(tblSales[[#This Row],[Discount %]]&lt;=15,"10-15%",
IF(tblSales[[#This Row],[Discount %]]&lt;=20,"15-20%","20%+"))))</f>
        <v>0-5%</v>
      </c>
    </row>
    <row r="2549" spans="1:38">
      <c r="A2549" s="2" t="s">
        <v>4551</v>
      </c>
      <c r="B2549" s="11">
        <v>45577</v>
      </c>
      <c r="C2549" s="2" t="s">
        <v>4319</v>
      </c>
      <c r="D2549" s="2" t="s">
        <v>2218</v>
      </c>
      <c r="E2549" s="2" t="s">
        <v>949</v>
      </c>
      <c r="F2549" s="2" t="s">
        <v>182</v>
      </c>
      <c r="G2549" s="2">
        <v>1</v>
      </c>
      <c r="H2549" s="2">
        <v>1271.6600000000001</v>
      </c>
      <c r="I2549" s="2">
        <v>10</v>
      </c>
      <c r="J2549" s="2">
        <v>127.17</v>
      </c>
      <c r="K2549" s="2">
        <v>12</v>
      </c>
      <c r="L2549" s="2">
        <v>137.34</v>
      </c>
      <c r="M2549" s="2">
        <v>1281.83</v>
      </c>
      <c r="N2549" s="2">
        <v>753.73</v>
      </c>
      <c r="O2549" s="2">
        <f t="shared" si="97"/>
        <v>390.75999999999988</v>
      </c>
      <c r="P2549" s="2" t="s">
        <v>28</v>
      </c>
      <c r="Q2549" s="2" t="str">
        <f t="shared" si="98"/>
        <v>Credit Card</v>
      </c>
      <c r="R2549" s="2" t="s">
        <v>20</v>
      </c>
      <c r="S2549" s="2" t="s">
        <v>56</v>
      </c>
      <c r="T2549" s="2" t="s">
        <v>1370</v>
      </c>
      <c r="U2549" s="2" t="s">
        <v>60</v>
      </c>
      <c r="V2549" t="str">
        <f>TEXT(tblSales[[#This Row],[Invoice Date]],"mmm")</f>
        <v>Oct</v>
      </c>
      <c r="W2549">
        <f>MONTH(tblSales[[#This Row],[Invoice Date]])</f>
        <v>10</v>
      </c>
      <c r="X2549">
        <f>YEAR(tblSales[[#This Row],[Invoice Date]])</f>
        <v>2024</v>
      </c>
      <c r="Y2549" t="str">
        <f>TEXT(tblSales[[#This Row],[Invoice Date]],"mmm-yyyy")</f>
        <v>Oct-2024</v>
      </c>
      <c r="Z2549" t="str">
        <f>_xlfn.XLOOKUP(tblSales[[#This Row],[Product_ID]],Products!$A:$A,Products!$C:$C,"Women Dresses")</f>
        <v>Belts</v>
      </c>
      <c r="AA2549" t="str">
        <f>_xlfn.XLOOKUP(tblSales[[#This Row],[Product_ID]],Products!$A:$A,Products!$D:$D,"Unknown")</f>
        <v>Braided Belt</v>
      </c>
      <c r="AB2549" t="str">
        <f>_xlfn.XLOOKUP(tblSales[[#This Row],[Product_ID]],Products!$A:$A,Products!$E:$E,"Unknown")</f>
        <v>Liberty</v>
      </c>
      <c r="AC2549" t="str">
        <f>_xlfn.XLOOKUP(tblSales[[#This Row],[Store_ID]],Stores!$A:$A,Stores!$B:$B,"Unknown")</f>
        <v>TrendMart Tumakuru Standard</v>
      </c>
      <c r="AD2549" t="str">
        <f>_xlfn.XLOOKUP(tblSales[[#This Row],[Store_ID]],Stores!$A:$A,Stores!$E:$E,"Unknown")</f>
        <v>South Zone 2</v>
      </c>
      <c r="AE2549" t="str">
        <f>_xlfn.XLOOKUP(tblSales[[#This Row],[Customer_ID]],Customers!$A:$A,Customers!$B:$B,"Unknown")</f>
        <v>Tarun Shetty</v>
      </c>
      <c r="AF2549" t="str">
        <f>_xlfn.XLOOKUP(tblSales[[#This Row],[Customer_ID]],Customers!$A:$A,Customers!$J:$J,"Unknown")</f>
        <v>Regular</v>
      </c>
      <c r="AG2549" t="str">
        <f>_xlfn.XLOOKUP(tblSales[[#This Row],[Employee_ID]],Employees!$A:$A,Employees!$B:$B,"Unknown")</f>
        <v>Girish Sundaram</v>
      </c>
      <c r="AH2549">
        <f>IF(MONTH(tblSales[[#This Row],[Invoice Date]])&gt;=4,MONTH(tblSales[[#This Row],[Invoice Date]]),MONTH(tblSales[[#This Row],[Invoice Date]])+12)</f>
        <v>10</v>
      </c>
      <c r="AI2549" s="8">
        <f>DATE(YEAR(tblSales[[#This Row],[Invoice Date]]),MONTH(tblSales[[#This Row],[Invoice Date]]),1)</f>
        <v>45566</v>
      </c>
      <c r="AJ2549" t="str">
        <f>_xlfn.XLOOKUP(tblSales[[#This Row],[Product_ID]],Products!$A:$A,Products!$B:$B,"Unknown")</f>
        <v>Liberty Braided Belt Red</v>
      </c>
      <c r="AK2549" s="9">
        <f>IFERROR(tblSales[[#This Row],[Profit]]/tblSales[[#This Row],[Sales Amount]],0)</f>
        <v>0.30484541631885653</v>
      </c>
      <c r="AL2549" t="str">
        <f>IF(tblSales[[#This Row],[Discount %]]&lt;=5,"0-5%",
IF(tblSales[[#This Row],[Discount %]]&lt;=10,"5-10%",
IF(tblSales[[#This Row],[Discount %]]&lt;=15,"10-15%",
IF(tblSales[[#This Row],[Discount %]]&lt;=20,"15-20%","20%+"))))</f>
        <v>5-10%</v>
      </c>
    </row>
    <row r="2550" spans="1:38">
      <c r="A2550" s="2" t="s">
        <v>4552</v>
      </c>
      <c r="B2550" s="11">
        <v>45620</v>
      </c>
      <c r="C2550" s="2" t="s">
        <v>1999</v>
      </c>
      <c r="D2550" s="2" t="s">
        <v>328</v>
      </c>
      <c r="E2550" s="2" t="s">
        <v>807</v>
      </c>
      <c r="F2550" s="2" t="s">
        <v>249</v>
      </c>
      <c r="G2550" s="2">
        <v>2</v>
      </c>
      <c r="H2550" s="2">
        <v>1468.65</v>
      </c>
      <c r="I2550" s="2">
        <v>25</v>
      </c>
      <c r="J2550" s="2">
        <v>734.33</v>
      </c>
      <c r="K2550" s="2">
        <v>12</v>
      </c>
      <c r="L2550" s="2">
        <v>264.36</v>
      </c>
      <c r="M2550" s="2">
        <v>2467.33</v>
      </c>
      <c r="N2550" s="2">
        <v>2026.52</v>
      </c>
      <c r="O2550" s="2">
        <f t="shared" si="97"/>
        <v>176.44999999999993</v>
      </c>
      <c r="P2550" s="2" t="s">
        <v>31</v>
      </c>
      <c r="Q2550" s="2" t="str">
        <f t="shared" si="98"/>
        <v>Net Banking</v>
      </c>
      <c r="R2550" s="2" t="s">
        <v>21</v>
      </c>
      <c r="S2550" s="2" t="s">
        <v>56</v>
      </c>
      <c r="T2550" s="2" t="s">
        <v>1781</v>
      </c>
      <c r="U2550" s="2" t="s">
        <v>60</v>
      </c>
      <c r="V2550" t="str">
        <f>TEXT(tblSales[[#This Row],[Invoice Date]],"mmm")</f>
        <v>Nov</v>
      </c>
      <c r="W2550">
        <f>MONTH(tblSales[[#This Row],[Invoice Date]])</f>
        <v>11</v>
      </c>
      <c r="X2550">
        <f>YEAR(tblSales[[#This Row],[Invoice Date]])</f>
        <v>2024</v>
      </c>
      <c r="Y2550" t="str">
        <f>TEXT(tblSales[[#This Row],[Invoice Date]],"mmm-yyyy")</f>
        <v>Nov-2024</v>
      </c>
      <c r="Z2550" t="str">
        <f>_xlfn.XLOOKUP(tblSales[[#This Row],[Product_ID]],Products!$A:$A,Products!$C:$C,"Women Dresses")</f>
        <v>Winter Wear</v>
      </c>
      <c r="AA2550" t="str">
        <f>_xlfn.XLOOKUP(tblSales[[#This Row],[Product_ID]],Products!$A:$A,Products!$D:$D,"Unknown")</f>
        <v>Jacket</v>
      </c>
      <c r="AB2550" t="str">
        <f>_xlfn.XLOOKUP(tblSales[[#This Row],[Product_ID]],Products!$A:$A,Products!$E:$E,"Unknown")</f>
        <v>Blackberrys</v>
      </c>
      <c r="AC2550" t="str">
        <f>_xlfn.XLOOKUP(tblSales[[#This Row],[Store_ID]],Stores!$A:$A,Stores!$B:$B,"Unknown")</f>
        <v>TrendMart Bengaluru Mall Kiosk</v>
      </c>
      <c r="AD2550" t="str">
        <f>_xlfn.XLOOKUP(tblSales[[#This Row],[Store_ID]],Stores!$A:$A,Stores!$E:$E,"Unknown")</f>
        <v>South Zone 2</v>
      </c>
      <c r="AE2550" t="str">
        <f>_xlfn.XLOOKUP(tblSales[[#This Row],[Customer_ID]],Customers!$A:$A,Customers!$B:$B,"Unknown")</f>
        <v>Hariharan Rao</v>
      </c>
      <c r="AF2550" t="str">
        <f>_xlfn.XLOOKUP(tblSales[[#This Row],[Customer_ID]],Customers!$A:$A,Customers!$J:$J,"Unknown")</f>
        <v>Regular</v>
      </c>
      <c r="AG2550" t="str">
        <f>_xlfn.XLOOKUP(tblSales[[#This Row],[Employee_ID]],Employees!$A:$A,Employees!$B:$B,"Unknown")</f>
        <v>Hari Nair</v>
      </c>
      <c r="AH2550">
        <f>IF(MONTH(tblSales[[#This Row],[Invoice Date]])&gt;=4,MONTH(tblSales[[#This Row],[Invoice Date]]),MONTH(tblSales[[#This Row],[Invoice Date]])+12)</f>
        <v>11</v>
      </c>
      <c r="AI2550" s="8">
        <f>DATE(YEAR(tblSales[[#This Row],[Invoice Date]]),MONTH(tblSales[[#This Row],[Invoice Date]]),1)</f>
        <v>45597</v>
      </c>
      <c r="AJ2550" t="str">
        <f>_xlfn.XLOOKUP(tblSales[[#This Row],[Product_ID]],Products!$A:$A,Products!$B:$B,"Unknown")</f>
        <v>Blackberrys Jacket Red</v>
      </c>
      <c r="AK2550" s="9">
        <f>IFERROR(tblSales[[#This Row],[Profit]]/tblSales[[#This Row],[Sales Amount]],0)</f>
        <v>7.1514552167727841E-2</v>
      </c>
      <c r="AL2550" t="str">
        <f>IF(tblSales[[#This Row],[Discount %]]&lt;=5,"0-5%",
IF(tblSales[[#This Row],[Discount %]]&lt;=10,"5-10%",
IF(tblSales[[#This Row],[Discount %]]&lt;=15,"10-15%",
IF(tblSales[[#This Row],[Discount %]]&lt;=20,"15-20%","20%+"))))</f>
        <v>20%+</v>
      </c>
    </row>
    <row r="2551" spans="1:38">
      <c r="A2551" s="2" t="s">
        <v>4553</v>
      </c>
      <c r="B2551" s="11">
        <v>45563</v>
      </c>
      <c r="C2551" s="2" t="s">
        <v>389</v>
      </c>
      <c r="D2551" s="2" t="s">
        <v>887</v>
      </c>
      <c r="E2551" s="2" t="s">
        <v>284</v>
      </c>
      <c r="F2551" s="2" t="s">
        <v>285</v>
      </c>
      <c r="G2551" s="2">
        <v>4</v>
      </c>
      <c r="H2551" s="2">
        <v>1364.28</v>
      </c>
      <c r="I2551" s="2">
        <v>30</v>
      </c>
      <c r="J2551" s="2">
        <v>1637.14</v>
      </c>
      <c r="K2551" s="2">
        <v>12</v>
      </c>
      <c r="L2551" s="2">
        <v>458.4</v>
      </c>
      <c r="M2551" s="2">
        <v>4278.38</v>
      </c>
      <c r="N2551" s="2">
        <v>3447.2</v>
      </c>
      <c r="O2551" s="2">
        <f t="shared" si="97"/>
        <v>372.78000000000031</v>
      </c>
      <c r="P2551" s="2" t="s">
        <v>29</v>
      </c>
      <c r="Q2551" s="2" t="str">
        <f t="shared" si="98"/>
        <v>Debit Card</v>
      </c>
      <c r="R2551" s="2" t="s">
        <v>20</v>
      </c>
      <c r="S2551" s="2" t="s">
        <v>56</v>
      </c>
      <c r="T2551" s="2" t="s">
        <v>1169</v>
      </c>
      <c r="U2551" s="2" t="s">
        <v>60</v>
      </c>
      <c r="V2551" t="str">
        <f>TEXT(tblSales[[#This Row],[Invoice Date]],"mmm")</f>
        <v>Sep</v>
      </c>
      <c r="W2551">
        <f>MONTH(tblSales[[#This Row],[Invoice Date]])</f>
        <v>9</v>
      </c>
      <c r="X2551">
        <f>YEAR(tblSales[[#This Row],[Invoice Date]])</f>
        <v>2024</v>
      </c>
      <c r="Y2551" t="str">
        <f>TEXT(tblSales[[#This Row],[Invoice Date]],"mmm-yyyy")</f>
        <v>Sep-2024</v>
      </c>
      <c r="Z2551" t="str">
        <f>_xlfn.XLOOKUP(tblSales[[#This Row],[Product_ID]],Products!$A:$A,Products!$C:$C,"Women Dresses")</f>
        <v>Men Shirts</v>
      </c>
      <c r="AA2551" t="str">
        <f>_xlfn.XLOOKUP(tblSales[[#This Row],[Product_ID]],Products!$A:$A,Products!$D:$D,"Unknown")</f>
        <v>Formal Shirt</v>
      </c>
      <c r="AB2551" t="str">
        <f>_xlfn.XLOOKUP(tblSales[[#This Row],[Product_ID]],Products!$A:$A,Products!$E:$E,"Unknown")</f>
        <v>Skechers</v>
      </c>
      <c r="AC2551" t="str">
        <f>_xlfn.XLOOKUP(tblSales[[#This Row],[Store_ID]],Stores!$A:$A,Stores!$B:$B,"Unknown")</f>
        <v>TrendMart Tumakuru Outlet</v>
      </c>
      <c r="AD2551" t="str">
        <f>_xlfn.XLOOKUP(tblSales[[#This Row],[Store_ID]],Stores!$A:$A,Stores!$E:$E,"Unknown")</f>
        <v>South Zone 2</v>
      </c>
      <c r="AE2551" t="str">
        <f>_xlfn.XLOOKUP(tblSales[[#This Row],[Customer_ID]],Customers!$A:$A,Customers!$B:$B,"Unknown")</f>
        <v>Hariharan Menon</v>
      </c>
      <c r="AF2551" t="str">
        <f>_xlfn.XLOOKUP(tblSales[[#This Row],[Customer_ID]],Customers!$A:$A,Customers!$J:$J,"Unknown")</f>
        <v>Platinum</v>
      </c>
      <c r="AG2551" t="str">
        <f>_xlfn.XLOOKUP(tblSales[[#This Row],[Employee_ID]],Employees!$A:$A,Employees!$B:$B,"Unknown")</f>
        <v>Yogesh Chettiar</v>
      </c>
      <c r="AH2551">
        <f>IF(MONTH(tblSales[[#This Row],[Invoice Date]])&gt;=4,MONTH(tblSales[[#This Row],[Invoice Date]]),MONTH(tblSales[[#This Row],[Invoice Date]])+12)</f>
        <v>9</v>
      </c>
      <c r="AI2551" s="8">
        <f>DATE(YEAR(tblSales[[#This Row],[Invoice Date]]),MONTH(tblSales[[#This Row],[Invoice Date]]),1)</f>
        <v>45536</v>
      </c>
      <c r="AJ2551" t="str">
        <f>_xlfn.XLOOKUP(tblSales[[#This Row],[Product_ID]],Products!$A:$A,Products!$B:$B,"Unknown")</f>
        <v>Skechers Formal Shirt Brown</v>
      </c>
      <c r="AK2551" s="9">
        <f>IFERROR(tblSales[[#This Row],[Profit]]/tblSales[[#This Row],[Sales Amount]],0)</f>
        <v>8.7131110373552673E-2</v>
      </c>
      <c r="AL2551" t="str">
        <f>IF(tblSales[[#This Row],[Discount %]]&lt;=5,"0-5%",
IF(tblSales[[#This Row],[Discount %]]&lt;=10,"5-10%",
IF(tblSales[[#This Row],[Discount %]]&lt;=15,"10-15%",
IF(tblSales[[#This Row],[Discount %]]&lt;=20,"15-20%","20%+"))))</f>
        <v>20%+</v>
      </c>
    </row>
    <row r="2552" spans="1:38">
      <c r="A2552" s="2" t="s">
        <v>4554</v>
      </c>
      <c r="B2552" s="11">
        <v>45566</v>
      </c>
      <c r="C2552" s="2" t="s">
        <v>1741</v>
      </c>
      <c r="D2552" s="2" t="s">
        <v>2807</v>
      </c>
      <c r="E2552" s="2" t="s">
        <v>115</v>
      </c>
      <c r="F2552" s="2" t="s">
        <v>493</v>
      </c>
      <c r="G2552" s="2">
        <v>2</v>
      </c>
      <c r="H2552" s="2">
        <v>1238.22</v>
      </c>
      <c r="I2552" s="2">
        <v>5</v>
      </c>
      <c r="J2552" s="2">
        <v>123.82</v>
      </c>
      <c r="K2552" s="2">
        <v>12</v>
      </c>
      <c r="L2552" s="2">
        <v>282.31</v>
      </c>
      <c r="M2552" s="2">
        <v>2634.93</v>
      </c>
      <c r="N2552" s="2">
        <v>1596.92</v>
      </c>
      <c r="O2552" s="2">
        <f t="shared" si="97"/>
        <v>755.69999999999982</v>
      </c>
      <c r="P2552" s="2" t="s">
        <v>30</v>
      </c>
      <c r="Q2552" s="2" t="str">
        <f t="shared" si="98"/>
        <v>EMI</v>
      </c>
      <c r="R2552" s="2" t="s">
        <v>21</v>
      </c>
      <c r="S2552" s="2" t="s">
        <v>56</v>
      </c>
      <c r="T2552" s="2" t="s">
        <v>1591</v>
      </c>
      <c r="U2552" s="2" t="s">
        <v>59</v>
      </c>
      <c r="V2552" t="str">
        <f>TEXT(tblSales[[#This Row],[Invoice Date]],"mmm")</f>
        <v>Oct</v>
      </c>
      <c r="W2552">
        <f>MONTH(tblSales[[#This Row],[Invoice Date]])</f>
        <v>10</v>
      </c>
      <c r="X2552">
        <f>YEAR(tblSales[[#This Row],[Invoice Date]])</f>
        <v>2024</v>
      </c>
      <c r="Y2552" t="str">
        <f>TEXT(tblSales[[#This Row],[Invoice Date]],"mmm-yyyy")</f>
        <v>Oct-2024</v>
      </c>
      <c r="Z2552" t="str">
        <f>_xlfn.XLOOKUP(tblSales[[#This Row],[Product_ID]],Products!$A:$A,Products!$C:$C,"Women Dresses")</f>
        <v>Men Trousers</v>
      </c>
      <c r="AA2552" t="str">
        <f>_xlfn.XLOOKUP(tblSales[[#This Row],[Product_ID]],Products!$A:$A,Products!$D:$D,"Unknown")</f>
        <v>Formal Trouser</v>
      </c>
      <c r="AB2552" t="str">
        <f>_xlfn.XLOOKUP(tblSales[[#This Row],[Product_ID]],Products!$A:$A,Products!$E:$E,"Unknown")</f>
        <v>Arrow</v>
      </c>
      <c r="AC2552" t="str">
        <f>_xlfn.XLOOKUP(tblSales[[#This Row],[Store_ID]],Stores!$A:$A,Stores!$B:$B,"Unknown")</f>
        <v>TrendMart Thoothukudi Flagship</v>
      </c>
      <c r="AD2552" t="str">
        <f>_xlfn.XLOOKUP(tblSales[[#This Row],[Store_ID]],Stores!$A:$A,Stores!$E:$E,"Unknown")</f>
        <v>South Zone 1</v>
      </c>
      <c r="AE2552" t="str">
        <f>_xlfn.XLOOKUP(tblSales[[#This Row],[Customer_ID]],Customers!$A:$A,Customers!$B:$B,"Unknown")</f>
        <v>Priya Gopalakrishnan</v>
      </c>
      <c r="AF2552" t="str">
        <f>_xlfn.XLOOKUP(tblSales[[#This Row],[Customer_ID]],Customers!$A:$A,Customers!$J:$J,"Unknown")</f>
        <v>Gold</v>
      </c>
      <c r="AG2552" t="str">
        <f>_xlfn.XLOOKUP(tblSales[[#This Row],[Employee_ID]],Employees!$A:$A,Employees!$B:$B,"Unknown")</f>
        <v>Gopal Prasad</v>
      </c>
      <c r="AH2552">
        <f>IF(MONTH(tblSales[[#This Row],[Invoice Date]])&gt;=4,MONTH(tblSales[[#This Row],[Invoice Date]]),MONTH(tblSales[[#This Row],[Invoice Date]])+12)</f>
        <v>10</v>
      </c>
      <c r="AI2552" s="8">
        <f>DATE(YEAR(tblSales[[#This Row],[Invoice Date]]),MONTH(tblSales[[#This Row],[Invoice Date]]),1)</f>
        <v>45566</v>
      </c>
      <c r="AJ2552" t="str">
        <f>_xlfn.XLOOKUP(tblSales[[#This Row],[Product_ID]],Products!$A:$A,Products!$B:$B,"Unknown")</f>
        <v>Arrow Formal Trouser Brown</v>
      </c>
      <c r="AK2552" s="9">
        <f>IFERROR(tblSales[[#This Row],[Profit]]/tblSales[[#This Row],[Sales Amount]],0)</f>
        <v>0.28680078787671776</v>
      </c>
      <c r="AL2552" t="str">
        <f>IF(tblSales[[#This Row],[Discount %]]&lt;=5,"0-5%",
IF(tblSales[[#This Row],[Discount %]]&lt;=10,"5-10%",
IF(tblSales[[#This Row],[Discount %]]&lt;=15,"10-15%",
IF(tblSales[[#This Row],[Discount %]]&lt;=20,"15-20%","20%+"))))</f>
        <v>0-5%</v>
      </c>
    </row>
    <row r="2553" spans="1:38">
      <c r="A2553" s="2" t="s">
        <v>4555</v>
      </c>
      <c r="B2553" s="11">
        <v>45550</v>
      </c>
      <c r="C2553" s="2" t="s">
        <v>125</v>
      </c>
      <c r="D2553" s="2" t="s">
        <v>1545</v>
      </c>
      <c r="E2553" s="2" t="s">
        <v>275</v>
      </c>
      <c r="F2553" s="2" t="s">
        <v>523</v>
      </c>
      <c r="G2553" s="2">
        <v>1</v>
      </c>
      <c r="H2553" s="2">
        <v>473.85</v>
      </c>
      <c r="I2553" s="2">
        <v>30</v>
      </c>
      <c r="J2553" s="2">
        <v>142.16</v>
      </c>
      <c r="K2553" s="2">
        <v>5</v>
      </c>
      <c r="L2553" s="2">
        <v>16.579999999999998</v>
      </c>
      <c r="M2553" s="2">
        <v>348.27</v>
      </c>
      <c r="N2553" s="2">
        <v>337.09</v>
      </c>
      <c r="O2553" s="2">
        <f t="shared" si="97"/>
        <v>-5.3999999999999915</v>
      </c>
      <c r="P2553" s="2" t="s">
        <v>32</v>
      </c>
      <c r="Q2553" s="2" t="str">
        <f t="shared" si="98"/>
        <v>UPI</v>
      </c>
      <c r="R2553" s="2" t="s">
        <v>20</v>
      </c>
      <c r="S2553" s="2" t="s">
        <v>56</v>
      </c>
      <c r="T2553" s="2" t="s">
        <v>1262</v>
      </c>
      <c r="U2553" s="2" t="s">
        <v>60</v>
      </c>
      <c r="V2553" t="str">
        <f>TEXT(tblSales[[#This Row],[Invoice Date]],"mmm")</f>
        <v>Sep</v>
      </c>
      <c r="W2553">
        <f>MONTH(tblSales[[#This Row],[Invoice Date]])</f>
        <v>9</v>
      </c>
      <c r="X2553">
        <f>YEAR(tblSales[[#This Row],[Invoice Date]])</f>
        <v>2024</v>
      </c>
      <c r="Y2553" t="str">
        <f>TEXT(tblSales[[#This Row],[Invoice Date]],"mmm-yyyy")</f>
        <v>Sep-2024</v>
      </c>
      <c r="Z2553" t="str">
        <f>_xlfn.XLOOKUP(tblSales[[#This Row],[Product_ID]],Products!$A:$A,Products!$C:$C,"Women Dresses")</f>
        <v>Kids Wear</v>
      </c>
      <c r="AA2553" t="str">
        <f>_xlfn.XLOOKUP(tblSales[[#This Row],[Product_ID]],Products!$A:$A,Products!$D:$D,"Unknown")</f>
        <v>Girls Frock</v>
      </c>
      <c r="AB2553" t="str">
        <f>_xlfn.XLOOKUP(tblSales[[#This Row],[Product_ID]],Products!$A:$A,Products!$E:$E,"Unknown")</f>
        <v>Peter England</v>
      </c>
      <c r="AC2553" t="str">
        <f>_xlfn.XLOOKUP(tblSales[[#This Row],[Store_ID]],Stores!$A:$A,Stores!$B:$B,"Unknown")</f>
        <v>TrendMart Madurai High Street</v>
      </c>
      <c r="AD2553" t="str">
        <f>_xlfn.XLOOKUP(tblSales[[#This Row],[Store_ID]],Stores!$A:$A,Stores!$E:$E,"Unknown")</f>
        <v>South Zone 1</v>
      </c>
      <c r="AE2553" t="str">
        <f>_xlfn.XLOOKUP(tblSales[[#This Row],[Customer_ID]],Customers!$A:$A,Customers!$B:$B,"Unknown")</f>
        <v>Yamini Srinivasan</v>
      </c>
      <c r="AF2553" t="str">
        <f>_xlfn.XLOOKUP(tblSales[[#This Row],[Customer_ID]],Customers!$A:$A,Customers!$J:$J,"Unknown")</f>
        <v>Silver</v>
      </c>
      <c r="AG2553" t="str">
        <f>_xlfn.XLOOKUP(tblSales[[#This Row],[Employee_ID]],Employees!$A:$A,Employees!$B:$B,"Unknown")</f>
        <v>Vinod Hegde</v>
      </c>
      <c r="AH2553">
        <f>IF(MONTH(tblSales[[#This Row],[Invoice Date]])&gt;=4,MONTH(tblSales[[#This Row],[Invoice Date]]),MONTH(tblSales[[#This Row],[Invoice Date]])+12)</f>
        <v>9</v>
      </c>
      <c r="AI2553" s="8">
        <f>DATE(YEAR(tblSales[[#This Row],[Invoice Date]]),MONTH(tblSales[[#This Row],[Invoice Date]]),1)</f>
        <v>45536</v>
      </c>
      <c r="AJ2553" t="str">
        <f>_xlfn.XLOOKUP(tblSales[[#This Row],[Product_ID]],Products!$A:$A,Products!$B:$B,"Unknown")</f>
        <v>Peter England Girls Frock Black</v>
      </c>
      <c r="AK2553" s="9">
        <f>IFERROR(tblSales[[#This Row],[Profit]]/tblSales[[#This Row],[Sales Amount]],0)</f>
        <v>-1.5505211473856468E-2</v>
      </c>
      <c r="AL2553" t="str">
        <f>IF(tblSales[[#This Row],[Discount %]]&lt;=5,"0-5%",
IF(tblSales[[#This Row],[Discount %]]&lt;=10,"5-10%",
IF(tblSales[[#This Row],[Discount %]]&lt;=15,"10-15%",
IF(tblSales[[#This Row],[Discount %]]&lt;=20,"15-20%","20%+"))))</f>
        <v>20%+</v>
      </c>
    </row>
    <row r="2554" spans="1:38">
      <c r="A2554" s="2" t="s">
        <v>4556</v>
      </c>
      <c r="B2554" s="11">
        <v>45486</v>
      </c>
      <c r="C2554" s="2" t="s">
        <v>1573</v>
      </c>
      <c r="D2554" s="2" t="s">
        <v>598</v>
      </c>
      <c r="E2554" s="2" t="s">
        <v>97</v>
      </c>
      <c r="F2554" s="2" t="s">
        <v>350</v>
      </c>
      <c r="G2554" s="2">
        <v>1</v>
      </c>
      <c r="H2554" s="2">
        <v>1224.48</v>
      </c>
      <c r="I2554" s="2">
        <v>15</v>
      </c>
      <c r="J2554" s="2">
        <v>183.67</v>
      </c>
      <c r="K2554" s="2">
        <v>12</v>
      </c>
      <c r="L2554" s="2">
        <v>124.9</v>
      </c>
      <c r="M2554" s="2">
        <v>1165.71</v>
      </c>
      <c r="N2554" s="2">
        <v>865.42</v>
      </c>
      <c r="O2554" s="2">
        <f t="shared" si="97"/>
        <v>175.39000000000007</v>
      </c>
      <c r="P2554" s="2" t="s">
        <v>28</v>
      </c>
      <c r="Q2554" s="2" t="str">
        <f t="shared" si="98"/>
        <v>Credit Card</v>
      </c>
      <c r="R2554" s="2" t="s">
        <v>21</v>
      </c>
      <c r="S2554" s="2" t="s">
        <v>56</v>
      </c>
      <c r="T2554" s="2" t="s">
        <v>2976</v>
      </c>
      <c r="U2554" s="2" t="s">
        <v>60</v>
      </c>
      <c r="V2554" t="str">
        <f>TEXT(tblSales[[#This Row],[Invoice Date]],"mmm")</f>
        <v>Jul</v>
      </c>
      <c r="W2554">
        <f>MONTH(tblSales[[#This Row],[Invoice Date]])</f>
        <v>7</v>
      </c>
      <c r="X2554">
        <f>YEAR(tblSales[[#This Row],[Invoice Date]])</f>
        <v>2024</v>
      </c>
      <c r="Y2554" t="str">
        <f>TEXT(tblSales[[#This Row],[Invoice Date]],"mmm-yyyy")</f>
        <v>Jul-2024</v>
      </c>
      <c r="Z2554" t="str">
        <f>_xlfn.XLOOKUP(tblSales[[#This Row],[Product_ID]],Products!$A:$A,Products!$C:$C,"Women Dresses")</f>
        <v>Women Dresses</v>
      </c>
      <c r="AA2554" t="str">
        <f>_xlfn.XLOOKUP(tblSales[[#This Row],[Product_ID]],Products!$A:$A,Products!$D:$D,"Unknown")</f>
        <v>A-Line Dress</v>
      </c>
      <c r="AB2554" t="str">
        <f>_xlfn.XLOOKUP(tblSales[[#This Row],[Product_ID]],Products!$A:$A,Products!$E:$E,"Unknown")</f>
        <v>Indian Terrain</v>
      </c>
      <c r="AC2554" t="str">
        <f>_xlfn.XLOOKUP(tblSales[[#This Row],[Store_ID]],Stores!$A:$A,Stores!$B:$B,"Unknown")</f>
        <v>TrendMart Tirunelveli High Street</v>
      </c>
      <c r="AD2554" t="str">
        <f>_xlfn.XLOOKUP(tblSales[[#This Row],[Store_ID]],Stores!$A:$A,Stores!$E:$E,"Unknown")</f>
        <v>South Zone 1</v>
      </c>
      <c r="AE2554" t="str">
        <f>_xlfn.XLOOKUP(tblSales[[#This Row],[Customer_ID]],Customers!$A:$A,Customers!$B:$B,"Unknown")</f>
        <v>Nisha Rao</v>
      </c>
      <c r="AF2554" t="str">
        <f>_xlfn.XLOOKUP(tblSales[[#This Row],[Customer_ID]],Customers!$A:$A,Customers!$J:$J,"Unknown")</f>
        <v>Regular</v>
      </c>
      <c r="AG2554" t="str">
        <f>_xlfn.XLOOKUP(tblSales[[#This Row],[Employee_ID]],Employees!$A:$A,Employees!$B:$B,"Unknown")</f>
        <v>Chitra Chettiar</v>
      </c>
      <c r="AH2554">
        <f>IF(MONTH(tblSales[[#This Row],[Invoice Date]])&gt;=4,MONTH(tblSales[[#This Row],[Invoice Date]]),MONTH(tblSales[[#This Row],[Invoice Date]])+12)</f>
        <v>7</v>
      </c>
      <c r="AI2554" s="8">
        <f>DATE(YEAR(tblSales[[#This Row],[Invoice Date]]),MONTH(tblSales[[#This Row],[Invoice Date]]),1)</f>
        <v>45474</v>
      </c>
      <c r="AJ2554" t="str">
        <f>_xlfn.XLOOKUP(tblSales[[#This Row],[Product_ID]],Products!$A:$A,Products!$B:$B,"Unknown")</f>
        <v>Indian Terrain A-Line Dress Navy Blue</v>
      </c>
      <c r="AK2554" s="9">
        <f>IFERROR(tblSales[[#This Row],[Profit]]/tblSales[[#This Row],[Sales Amount]],0)</f>
        <v>0.15045766099630273</v>
      </c>
      <c r="AL2554" t="str">
        <f>IF(tblSales[[#This Row],[Discount %]]&lt;=5,"0-5%",
IF(tblSales[[#This Row],[Discount %]]&lt;=10,"5-10%",
IF(tblSales[[#This Row],[Discount %]]&lt;=15,"10-15%",
IF(tblSales[[#This Row],[Discount %]]&lt;=20,"15-20%","20%+"))))</f>
        <v>10-15%</v>
      </c>
    </row>
    <row r="2555" spans="1:38">
      <c r="A2555" s="2" t="s">
        <v>4557</v>
      </c>
      <c r="B2555" s="11">
        <v>45401</v>
      </c>
      <c r="C2555" s="2" t="s">
        <v>3361</v>
      </c>
      <c r="D2555" s="2" t="s">
        <v>2653</v>
      </c>
      <c r="E2555" s="2" t="s">
        <v>973</v>
      </c>
      <c r="F2555" s="2" t="s">
        <v>210</v>
      </c>
      <c r="G2555" s="2">
        <v>2</v>
      </c>
      <c r="H2555" s="2">
        <v>1151.21</v>
      </c>
      <c r="I2555" s="2">
        <v>15</v>
      </c>
      <c r="J2555" s="2">
        <v>345.36</v>
      </c>
      <c r="K2555" s="2">
        <v>12</v>
      </c>
      <c r="L2555" s="2">
        <v>234.85</v>
      </c>
      <c r="M2555" s="2">
        <v>2191.91</v>
      </c>
      <c r="N2555" s="2">
        <v>1719.88</v>
      </c>
      <c r="O2555" s="2">
        <f t="shared" si="97"/>
        <v>237.17999999999975</v>
      </c>
      <c r="P2555" s="2" t="s">
        <v>32</v>
      </c>
      <c r="Q2555" s="2" t="str">
        <f t="shared" si="98"/>
        <v>UPI</v>
      </c>
      <c r="R2555" s="2" t="s">
        <v>20</v>
      </c>
      <c r="S2555" s="2" t="s">
        <v>56</v>
      </c>
      <c r="T2555" s="2" t="s">
        <v>3282</v>
      </c>
      <c r="U2555" s="2" t="s">
        <v>59</v>
      </c>
      <c r="V2555" t="str">
        <f>TEXT(tblSales[[#This Row],[Invoice Date]],"mmm")</f>
        <v>Apr</v>
      </c>
      <c r="W2555">
        <f>MONTH(tblSales[[#This Row],[Invoice Date]])</f>
        <v>4</v>
      </c>
      <c r="X2555">
        <f>YEAR(tblSales[[#This Row],[Invoice Date]])</f>
        <v>2024</v>
      </c>
      <c r="Y2555" t="str">
        <f>TEXT(tblSales[[#This Row],[Invoice Date]],"mmm-yyyy")</f>
        <v>Apr-2024</v>
      </c>
      <c r="Z2555" t="str">
        <f>_xlfn.XLOOKUP(tblSales[[#This Row],[Product_ID]],Products!$A:$A,Products!$C:$C,"Women Dresses")</f>
        <v>Women Kurtis</v>
      </c>
      <c r="AA2555" t="str">
        <f>_xlfn.XLOOKUP(tblSales[[#This Row],[Product_ID]],Products!$A:$A,Products!$D:$D,"Unknown")</f>
        <v>Anarkali Kurti</v>
      </c>
      <c r="AB2555" t="str">
        <f>_xlfn.XLOOKUP(tblSales[[#This Row],[Product_ID]],Products!$A:$A,Products!$E:$E,"Unknown")</f>
        <v>Liberty</v>
      </c>
      <c r="AC2555" t="str">
        <f>_xlfn.XLOOKUP(tblSales[[#This Row],[Store_ID]],Stores!$A:$A,Stores!$B:$B,"Unknown")</f>
        <v>TrendMart Kochi High Street</v>
      </c>
      <c r="AD2555" t="str">
        <f>_xlfn.XLOOKUP(tblSales[[#This Row],[Store_ID]],Stores!$A:$A,Stores!$E:$E,"Unknown")</f>
        <v>South Zone 1</v>
      </c>
      <c r="AE2555" t="str">
        <f>_xlfn.XLOOKUP(tblSales[[#This Row],[Customer_ID]],Customers!$A:$A,Customers!$B:$B,"Unknown")</f>
        <v>Gayathri Singh</v>
      </c>
      <c r="AF2555" t="str">
        <f>_xlfn.XLOOKUP(tblSales[[#This Row],[Customer_ID]],Customers!$A:$A,Customers!$J:$J,"Unknown")</f>
        <v>Silver</v>
      </c>
      <c r="AG2555" t="str">
        <f>_xlfn.XLOOKUP(tblSales[[#This Row],[Employee_ID]],Employees!$A:$A,Employees!$B:$B,"Unknown")</f>
        <v>Rani Mishra</v>
      </c>
      <c r="AH2555">
        <f>IF(MONTH(tblSales[[#This Row],[Invoice Date]])&gt;=4,MONTH(tblSales[[#This Row],[Invoice Date]]),MONTH(tblSales[[#This Row],[Invoice Date]])+12)</f>
        <v>4</v>
      </c>
      <c r="AI2555" s="8">
        <f>DATE(YEAR(tblSales[[#This Row],[Invoice Date]]),MONTH(tblSales[[#This Row],[Invoice Date]]),1)</f>
        <v>45383</v>
      </c>
      <c r="AJ2555" t="str">
        <f>_xlfn.XLOOKUP(tblSales[[#This Row],[Product_ID]],Products!$A:$A,Products!$B:$B,"Unknown")</f>
        <v>Liberty Anarkali Kurti Navy Blue</v>
      </c>
      <c r="AK2555" s="9">
        <f>IFERROR(tblSales[[#This Row],[Profit]]/tblSales[[#This Row],[Sales Amount]],0)</f>
        <v>0.10820699755008178</v>
      </c>
      <c r="AL2555" t="str">
        <f>IF(tblSales[[#This Row],[Discount %]]&lt;=5,"0-5%",
IF(tblSales[[#This Row],[Discount %]]&lt;=10,"5-10%",
IF(tblSales[[#This Row],[Discount %]]&lt;=15,"10-15%",
IF(tblSales[[#This Row],[Discount %]]&lt;=20,"15-20%","20%+"))))</f>
        <v>10-15%</v>
      </c>
    </row>
    <row r="2556" spans="1:38">
      <c r="A2556" s="2" t="s">
        <v>4558</v>
      </c>
      <c r="B2556" s="11">
        <v>45507</v>
      </c>
      <c r="C2556" s="2" t="s">
        <v>3509</v>
      </c>
      <c r="D2556" s="2" t="s">
        <v>550</v>
      </c>
      <c r="E2556" s="2" t="s">
        <v>1233</v>
      </c>
      <c r="F2556" s="2" t="s">
        <v>182</v>
      </c>
      <c r="G2556" s="2">
        <v>1</v>
      </c>
      <c r="H2556" s="2">
        <v>1837.43</v>
      </c>
      <c r="I2556" s="2">
        <v>10</v>
      </c>
      <c r="J2556" s="2">
        <v>183.74</v>
      </c>
      <c r="K2556" s="2">
        <v>12</v>
      </c>
      <c r="L2556" s="2">
        <v>198.44</v>
      </c>
      <c r="M2556" s="2">
        <v>1852.13</v>
      </c>
      <c r="N2556" s="2">
        <v>1004.94</v>
      </c>
      <c r="O2556" s="2">
        <f t="shared" si="97"/>
        <v>648.75</v>
      </c>
      <c r="P2556" s="2" t="s">
        <v>31</v>
      </c>
      <c r="Q2556" s="2" t="str">
        <f t="shared" si="98"/>
        <v>Net Banking</v>
      </c>
      <c r="R2556" s="2" t="s">
        <v>20</v>
      </c>
      <c r="S2556" s="2" t="s">
        <v>56</v>
      </c>
      <c r="T2556" s="2" t="s">
        <v>2577</v>
      </c>
      <c r="U2556" s="2" t="s">
        <v>60</v>
      </c>
      <c r="V2556" t="str">
        <f>TEXT(tblSales[[#This Row],[Invoice Date]],"mmm")</f>
        <v>Aug</v>
      </c>
      <c r="W2556">
        <f>MONTH(tblSales[[#This Row],[Invoice Date]])</f>
        <v>8</v>
      </c>
      <c r="X2556">
        <f>YEAR(tblSales[[#This Row],[Invoice Date]])</f>
        <v>2024</v>
      </c>
      <c r="Y2556" t="str">
        <f>TEXT(tblSales[[#This Row],[Invoice Date]],"mmm-yyyy")</f>
        <v>Aug-2024</v>
      </c>
      <c r="Z2556" t="str">
        <f>_xlfn.XLOOKUP(tblSales[[#This Row],[Product_ID]],Products!$A:$A,Products!$C:$C,"Women Dresses")</f>
        <v>Sportswear</v>
      </c>
      <c r="AA2556" t="str">
        <f>_xlfn.XLOOKUP(tblSales[[#This Row],[Product_ID]],Products!$A:$A,Products!$D:$D,"Unknown")</f>
        <v>Sports T-Shirt</v>
      </c>
      <c r="AB2556" t="str">
        <f>_xlfn.XLOOKUP(tblSales[[#This Row],[Product_ID]],Products!$A:$A,Products!$E:$E,"Unknown")</f>
        <v>Fossil</v>
      </c>
      <c r="AC2556" t="str">
        <f>_xlfn.XLOOKUP(tblSales[[#This Row],[Store_ID]],Stores!$A:$A,Stores!$B:$B,"Unknown")</f>
        <v>TrendMart Visakhapatnam Standard</v>
      </c>
      <c r="AD2556" t="str">
        <f>_xlfn.XLOOKUP(tblSales[[#This Row],[Store_ID]],Stores!$A:$A,Stores!$E:$E,"Unknown")</f>
        <v>South Zone 3</v>
      </c>
      <c r="AE2556" t="str">
        <f>_xlfn.XLOOKUP(tblSales[[#This Row],[Customer_ID]],Customers!$A:$A,Customers!$B:$B,"Unknown")</f>
        <v>Hariharan Mishra</v>
      </c>
      <c r="AF2556" t="str">
        <f>_xlfn.XLOOKUP(tblSales[[#This Row],[Customer_ID]],Customers!$A:$A,Customers!$J:$J,"Unknown")</f>
        <v>Silver</v>
      </c>
      <c r="AG2556" t="str">
        <f>_xlfn.XLOOKUP(tblSales[[#This Row],[Employee_ID]],Employees!$A:$A,Employees!$B:$B,"Unknown")</f>
        <v>Girish Sundaram</v>
      </c>
      <c r="AH2556">
        <f>IF(MONTH(tblSales[[#This Row],[Invoice Date]])&gt;=4,MONTH(tblSales[[#This Row],[Invoice Date]]),MONTH(tblSales[[#This Row],[Invoice Date]])+12)</f>
        <v>8</v>
      </c>
      <c r="AI2556" s="8">
        <f>DATE(YEAR(tblSales[[#This Row],[Invoice Date]]),MONTH(tblSales[[#This Row],[Invoice Date]]),1)</f>
        <v>45505</v>
      </c>
      <c r="AJ2556" t="str">
        <f>_xlfn.XLOOKUP(tblSales[[#This Row],[Product_ID]],Products!$A:$A,Products!$B:$B,"Unknown")</f>
        <v>Fossil Sports T-Shirt Olive</v>
      </c>
      <c r="AK2556" s="9">
        <f>IFERROR(tblSales[[#This Row],[Profit]]/tblSales[[#This Row],[Sales Amount]],0)</f>
        <v>0.35027238908715908</v>
      </c>
      <c r="AL2556" t="str">
        <f>IF(tblSales[[#This Row],[Discount %]]&lt;=5,"0-5%",
IF(tblSales[[#This Row],[Discount %]]&lt;=10,"5-10%",
IF(tblSales[[#This Row],[Discount %]]&lt;=15,"10-15%",
IF(tblSales[[#This Row],[Discount %]]&lt;=20,"15-20%","20%+"))))</f>
        <v>5-10%</v>
      </c>
    </row>
    <row r="2557" spans="1:38">
      <c r="A2557" s="2" t="s">
        <v>4559</v>
      </c>
      <c r="B2557" s="11">
        <v>45587</v>
      </c>
      <c r="C2557" s="2" t="s">
        <v>937</v>
      </c>
      <c r="D2557" s="2" t="s">
        <v>1369</v>
      </c>
      <c r="E2557" s="2" t="s">
        <v>304</v>
      </c>
      <c r="F2557" s="2" t="s">
        <v>140</v>
      </c>
      <c r="G2557" s="2">
        <v>3</v>
      </c>
      <c r="H2557" s="2">
        <v>1429.42</v>
      </c>
      <c r="I2557" s="2">
        <v>0</v>
      </c>
      <c r="J2557" s="2">
        <v>0</v>
      </c>
      <c r="K2557" s="2">
        <v>12</v>
      </c>
      <c r="L2557" s="2">
        <v>514.59</v>
      </c>
      <c r="M2557" s="2">
        <v>4802.8500000000004</v>
      </c>
      <c r="N2557" s="2">
        <v>2838.9</v>
      </c>
      <c r="O2557" s="2">
        <f t="shared" ref="O2557:O2620" si="99">(M2557-N2557-L2557)</f>
        <v>1449.3600000000001</v>
      </c>
      <c r="P2557" s="2" t="s">
        <v>31</v>
      </c>
      <c r="Q2557" s="2" t="str">
        <f t="shared" si="98"/>
        <v>Net Banking</v>
      </c>
      <c r="R2557" s="2" t="s">
        <v>20</v>
      </c>
      <c r="S2557" s="2" t="s">
        <v>56</v>
      </c>
      <c r="T2557" s="2" t="s">
        <v>359</v>
      </c>
      <c r="U2557" s="2" t="s">
        <v>59</v>
      </c>
      <c r="V2557" t="str">
        <f>TEXT(tblSales[[#This Row],[Invoice Date]],"mmm")</f>
        <v>Oct</v>
      </c>
      <c r="W2557">
        <f>MONTH(tblSales[[#This Row],[Invoice Date]])</f>
        <v>10</v>
      </c>
      <c r="X2557">
        <f>YEAR(tblSales[[#This Row],[Invoice Date]])</f>
        <v>2024</v>
      </c>
      <c r="Y2557" t="str">
        <f>TEXT(tblSales[[#This Row],[Invoice Date]],"mmm-yyyy")</f>
        <v>Oct-2024</v>
      </c>
      <c r="Z2557" t="str">
        <f>_xlfn.XLOOKUP(tblSales[[#This Row],[Product_ID]],Products!$A:$A,Products!$C:$C,"Women Dresses")</f>
        <v>Women Dresses</v>
      </c>
      <c r="AA2557" t="str">
        <f>_xlfn.XLOOKUP(tblSales[[#This Row],[Product_ID]],Products!$A:$A,Products!$D:$D,"Unknown")</f>
        <v>Unknown</v>
      </c>
      <c r="AB2557" t="str">
        <f>_xlfn.XLOOKUP(tblSales[[#This Row],[Product_ID]],Products!$A:$A,Products!$E:$E,"Unknown")</f>
        <v>Unknown</v>
      </c>
      <c r="AC2557" t="str">
        <f>_xlfn.XLOOKUP(tblSales[[#This Row],[Store_ID]],Stores!$A:$A,Stores!$B:$B,"Unknown")</f>
        <v>TrendMart Thiruvananthapuram High Street</v>
      </c>
      <c r="AD2557" t="str">
        <f>_xlfn.XLOOKUP(tblSales[[#This Row],[Store_ID]],Stores!$A:$A,Stores!$E:$E,"Unknown")</f>
        <v>South Zone 1</v>
      </c>
      <c r="AE2557" t="str">
        <f>_xlfn.XLOOKUP(tblSales[[#This Row],[Customer_ID]],Customers!$A:$A,Customers!$B:$B,"Unknown")</f>
        <v>Lavanya Hegde</v>
      </c>
      <c r="AF2557" t="str">
        <f>_xlfn.XLOOKUP(tblSales[[#This Row],[Customer_ID]],Customers!$A:$A,Customers!$J:$J,"Unknown")</f>
        <v>Regular</v>
      </c>
      <c r="AG2557" t="str">
        <f>_xlfn.XLOOKUP(tblSales[[#This Row],[Employee_ID]],Employees!$A:$A,Employees!$B:$B,"Unknown")</f>
        <v>Charulatha Kumar</v>
      </c>
      <c r="AH2557">
        <f>IF(MONTH(tblSales[[#This Row],[Invoice Date]])&gt;=4,MONTH(tblSales[[#This Row],[Invoice Date]]),MONTH(tblSales[[#This Row],[Invoice Date]])+12)</f>
        <v>10</v>
      </c>
      <c r="AI2557" s="8">
        <f>DATE(YEAR(tblSales[[#This Row],[Invoice Date]]),MONTH(tblSales[[#This Row],[Invoice Date]]),1)</f>
        <v>45566</v>
      </c>
      <c r="AJ2557" t="str">
        <f>_xlfn.XLOOKUP(tblSales[[#This Row],[Product_ID]],Products!$A:$A,Products!$B:$B,"Unknown")</f>
        <v>Unknown</v>
      </c>
      <c r="AK2557" s="9">
        <f>IFERROR(tblSales[[#This Row],[Profit]]/tblSales[[#This Row],[Sales Amount]],0)</f>
        <v>0.30177082357350321</v>
      </c>
      <c r="AL2557" t="str">
        <f>IF(tblSales[[#This Row],[Discount %]]&lt;=5,"0-5%",
IF(tblSales[[#This Row],[Discount %]]&lt;=10,"5-10%",
IF(tblSales[[#This Row],[Discount %]]&lt;=15,"10-15%",
IF(tblSales[[#This Row],[Discount %]]&lt;=20,"15-20%","20%+"))))</f>
        <v>0-5%</v>
      </c>
    </row>
    <row r="2558" spans="1:38">
      <c r="A2558" s="2" t="s">
        <v>4560</v>
      </c>
      <c r="B2558" s="11">
        <v>45412</v>
      </c>
      <c r="C2558" s="2" t="s">
        <v>4561</v>
      </c>
      <c r="D2558" s="2" t="s">
        <v>556</v>
      </c>
      <c r="E2558" s="2" t="s">
        <v>484</v>
      </c>
      <c r="F2558" s="2" t="s">
        <v>562</v>
      </c>
      <c r="G2558" s="2">
        <v>4</v>
      </c>
      <c r="H2558" s="2">
        <v>623.44000000000005</v>
      </c>
      <c r="I2558" s="2">
        <v>0</v>
      </c>
      <c r="J2558" s="2">
        <v>0</v>
      </c>
      <c r="K2558" s="2">
        <v>5</v>
      </c>
      <c r="L2558" s="2">
        <v>124.69</v>
      </c>
      <c r="M2558" s="2">
        <v>2618.4499999999998</v>
      </c>
      <c r="N2558" s="2">
        <v>1476</v>
      </c>
      <c r="O2558" s="2">
        <f t="shared" si="99"/>
        <v>1017.7599999999998</v>
      </c>
      <c r="P2558" s="2" t="s">
        <v>27</v>
      </c>
      <c r="Q2558" s="2" t="str">
        <f t="shared" si="98"/>
        <v>Cash</v>
      </c>
      <c r="R2558" s="2" t="s">
        <v>20</v>
      </c>
      <c r="S2558" s="2" t="s">
        <v>56</v>
      </c>
      <c r="T2558" s="2" t="s">
        <v>2205</v>
      </c>
      <c r="U2558" s="2" t="s">
        <v>59</v>
      </c>
      <c r="V2558" t="str">
        <f>TEXT(tblSales[[#This Row],[Invoice Date]],"mmm")</f>
        <v>Apr</v>
      </c>
      <c r="W2558">
        <f>MONTH(tblSales[[#This Row],[Invoice Date]])</f>
        <v>4</v>
      </c>
      <c r="X2558">
        <f>YEAR(tblSales[[#This Row],[Invoice Date]])</f>
        <v>2024</v>
      </c>
      <c r="Y2558" t="str">
        <f>TEXT(tblSales[[#This Row],[Invoice Date]],"mmm-yyyy")</f>
        <v>Apr-2024</v>
      </c>
      <c r="Z2558" t="str">
        <f>_xlfn.XLOOKUP(tblSales[[#This Row],[Product_ID]],Products!$A:$A,Products!$C:$C,"Women Dresses")</f>
        <v>Men T-Shirts</v>
      </c>
      <c r="AA2558" t="str">
        <f>_xlfn.XLOOKUP(tblSales[[#This Row],[Product_ID]],Products!$A:$A,Products!$D:$D,"Unknown")</f>
        <v>Round Neck</v>
      </c>
      <c r="AB2558" t="str">
        <f>_xlfn.XLOOKUP(tblSales[[#This Row],[Product_ID]],Products!$A:$A,Products!$E:$E,"Unknown")</f>
        <v>Killer Jeans</v>
      </c>
      <c r="AC2558" t="str">
        <f>_xlfn.XLOOKUP(tblSales[[#This Row],[Store_ID]],Stores!$A:$A,Stores!$B:$B,"Unknown")</f>
        <v>TrendMart Kochi Standard</v>
      </c>
      <c r="AD2558" t="str">
        <f>_xlfn.XLOOKUP(tblSales[[#This Row],[Store_ID]],Stores!$A:$A,Stores!$E:$E,"Unknown")</f>
        <v>South Zone 1</v>
      </c>
      <c r="AE2558" t="str">
        <f>_xlfn.XLOOKUP(tblSales[[#This Row],[Customer_ID]],Customers!$A:$A,Customers!$B:$B,"Unknown")</f>
        <v>Harini Gopalakrishnan</v>
      </c>
      <c r="AF2558" t="str">
        <f>_xlfn.XLOOKUP(tblSales[[#This Row],[Customer_ID]],Customers!$A:$A,Customers!$J:$J,"Unknown")</f>
        <v>Silver</v>
      </c>
      <c r="AG2558" t="str">
        <f>_xlfn.XLOOKUP(tblSales[[#This Row],[Employee_ID]],Employees!$A:$A,Employees!$B:$B,"Unknown")</f>
        <v>Vikram Bhat</v>
      </c>
      <c r="AH2558">
        <f>IF(MONTH(tblSales[[#This Row],[Invoice Date]])&gt;=4,MONTH(tblSales[[#This Row],[Invoice Date]]),MONTH(tblSales[[#This Row],[Invoice Date]])+12)</f>
        <v>4</v>
      </c>
      <c r="AI2558" s="8">
        <f>DATE(YEAR(tblSales[[#This Row],[Invoice Date]]),MONTH(tblSales[[#This Row],[Invoice Date]]),1)</f>
        <v>45383</v>
      </c>
      <c r="AJ2558" t="str">
        <f>_xlfn.XLOOKUP(tblSales[[#This Row],[Product_ID]],Products!$A:$A,Products!$B:$B,"Unknown")</f>
        <v>Killer Jeans Round Neck Green</v>
      </c>
      <c r="AK2558" s="9">
        <f>IFERROR(tblSales[[#This Row],[Profit]]/tblSales[[#This Row],[Sales Amount]],0)</f>
        <v>0.38868796425366148</v>
      </c>
      <c r="AL2558" t="str">
        <f>IF(tblSales[[#This Row],[Discount %]]&lt;=5,"0-5%",
IF(tblSales[[#This Row],[Discount %]]&lt;=10,"5-10%",
IF(tblSales[[#This Row],[Discount %]]&lt;=15,"10-15%",
IF(tblSales[[#This Row],[Discount %]]&lt;=20,"15-20%","20%+"))))</f>
        <v>0-5%</v>
      </c>
    </row>
    <row r="2559" spans="1:38">
      <c r="A2559" s="2" t="s">
        <v>4562</v>
      </c>
      <c r="B2559" s="11">
        <v>45583</v>
      </c>
      <c r="C2559" s="2" t="s">
        <v>2644</v>
      </c>
      <c r="D2559" s="2" t="s">
        <v>300</v>
      </c>
      <c r="E2559" s="2" t="s">
        <v>413</v>
      </c>
      <c r="F2559" s="2" t="s">
        <v>182</v>
      </c>
      <c r="G2559" s="2">
        <v>2</v>
      </c>
      <c r="H2559" s="2">
        <v>2431.17</v>
      </c>
      <c r="I2559" s="2">
        <v>30</v>
      </c>
      <c r="J2559" s="2">
        <v>1458.7</v>
      </c>
      <c r="K2559" s="2">
        <v>12</v>
      </c>
      <c r="L2559" s="2">
        <v>408.44</v>
      </c>
      <c r="M2559" s="2">
        <v>3812.08</v>
      </c>
      <c r="N2559" s="2">
        <v>3608.74</v>
      </c>
      <c r="O2559" s="2">
        <f t="shared" si="99"/>
        <v>-205.09999999999985</v>
      </c>
      <c r="P2559" s="2" t="s">
        <v>27</v>
      </c>
      <c r="Q2559" s="2" t="str">
        <f t="shared" si="98"/>
        <v>Cash</v>
      </c>
      <c r="R2559" s="2" t="s">
        <v>20</v>
      </c>
      <c r="S2559" s="2" t="s">
        <v>56</v>
      </c>
      <c r="T2559" s="2" t="s">
        <v>3232</v>
      </c>
      <c r="U2559" s="2" t="s">
        <v>59</v>
      </c>
      <c r="V2559" t="str">
        <f>TEXT(tblSales[[#This Row],[Invoice Date]],"mmm")</f>
        <v>Oct</v>
      </c>
      <c r="W2559">
        <f>MONTH(tblSales[[#This Row],[Invoice Date]])</f>
        <v>10</v>
      </c>
      <c r="X2559">
        <f>YEAR(tblSales[[#This Row],[Invoice Date]])</f>
        <v>2024</v>
      </c>
      <c r="Y2559" t="str">
        <f>TEXT(tblSales[[#This Row],[Invoice Date]],"mmm-yyyy")</f>
        <v>Oct-2024</v>
      </c>
      <c r="Z2559" t="str">
        <f>_xlfn.XLOOKUP(tblSales[[#This Row],[Product_ID]],Products!$A:$A,Products!$C:$C,"Women Dresses")</f>
        <v>Men Ethnic</v>
      </c>
      <c r="AA2559" t="str">
        <f>_xlfn.XLOOKUP(tblSales[[#This Row],[Product_ID]],Products!$A:$A,Products!$D:$D,"Unknown")</f>
        <v>Kurta</v>
      </c>
      <c r="AB2559" t="str">
        <f>_xlfn.XLOOKUP(tblSales[[#This Row],[Product_ID]],Products!$A:$A,Products!$E:$E,"Unknown")</f>
        <v>US Polo Assn</v>
      </c>
      <c r="AC2559" t="str">
        <f>_xlfn.XLOOKUP(tblSales[[#This Row],[Store_ID]],Stores!$A:$A,Stores!$B:$B,"Unknown")</f>
        <v>TrendMart Thiruvananthapuram High Street</v>
      </c>
      <c r="AD2559" t="str">
        <f>_xlfn.XLOOKUP(tblSales[[#This Row],[Store_ID]],Stores!$A:$A,Stores!$E:$E,"Unknown")</f>
        <v>South Zone 1</v>
      </c>
      <c r="AE2559" t="str">
        <f>_xlfn.XLOOKUP(tblSales[[#This Row],[Customer_ID]],Customers!$A:$A,Customers!$B:$B,"Unknown")</f>
        <v>Gayathri Chettiar</v>
      </c>
      <c r="AF2559" t="str">
        <f>_xlfn.XLOOKUP(tblSales[[#This Row],[Customer_ID]],Customers!$A:$A,Customers!$J:$J,"Unknown")</f>
        <v>Silver</v>
      </c>
      <c r="AG2559" t="str">
        <f>_xlfn.XLOOKUP(tblSales[[#This Row],[Employee_ID]],Employees!$A:$A,Employees!$B:$B,"Unknown")</f>
        <v>Girish Sundaram</v>
      </c>
      <c r="AH2559">
        <f>IF(MONTH(tblSales[[#This Row],[Invoice Date]])&gt;=4,MONTH(tblSales[[#This Row],[Invoice Date]]),MONTH(tblSales[[#This Row],[Invoice Date]])+12)</f>
        <v>10</v>
      </c>
      <c r="AI2559" s="8">
        <f>DATE(YEAR(tblSales[[#This Row],[Invoice Date]]),MONTH(tblSales[[#This Row],[Invoice Date]]),1)</f>
        <v>45566</v>
      </c>
      <c r="AJ2559" t="str">
        <f>_xlfn.XLOOKUP(tblSales[[#This Row],[Product_ID]],Products!$A:$A,Products!$B:$B,"Unknown")</f>
        <v>US Polo Assn Kurta Beige</v>
      </c>
      <c r="AK2559" s="9">
        <f>IFERROR(tblSales[[#This Row],[Profit]]/tblSales[[#This Row],[Sales Amount]],0)</f>
        <v>-5.3802648422908189E-2</v>
      </c>
      <c r="AL2559" t="str">
        <f>IF(tblSales[[#This Row],[Discount %]]&lt;=5,"0-5%",
IF(tblSales[[#This Row],[Discount %]]&lt;=10,"5-10%",
IF(tblSales[[#This Row],[Discount %]]&lt;=15,"10-15%",
IF(tblSales[[#This Row],[Discount %]]&lt;=20,"15-20%","20%+"))))</f>
        <v>20%+</v>
      </c>
    </row>
    <row r="2560" spans="1:38">
      <c r="A2560" s="2" t="s">
        <v>4563</v>
      </c>
      <c r="B2560" s="11">
        <v>45527</v>
      </c>
      <c r="C2560" s="2" t="s">
        <v>3186</v>
      </c>
      <c r="D2560" s="2" t="s">
        <v>1021</v>
      </c>
      <c r="E2560" s="2" t="s">
        <v>557</v>
      </c>
      <c r="F2560" s="2" t="s">
        <v>110</v>
      </c>
      <c r="G2560" s="2">
        <v>4</v>
      </c>
      <c r="H2560" s="2">
        <v>2167.2800000000002</v>
      </c>
      <c r="I2560" s="2">
        <v>30</v>
      </c>
      <c r="J2560" s="2">
        <v>2600.7399999999998</v>
      </c>
      <c r="K2560" s="2">
        <v>12</v>
      </c>
      <c r="L2560" s="2">
        <v>728.21</v>
      </c>
      <c r="M2560" s="2">
        <v>6796.59</v>
      </c>
      <c r="N2560" s="2">
        <v>6168.92</v>
      </c>
      <c r="O2560" s="2">
        <f t="shared" si="99"/>
        <v>-100.53999999999996</v>
      </c>
      <c r="P2560" s="2" t="s">
        <v>32</v>
      </c>
      <c r="Q2560" s="2" t="str">
        <f t="shared" si="98"/>
        <v>UPI</v>
      </c>
      <c r="R2560" s="2" t="s">
        <v>20</v>
      </c>
      <c r="S2560" s="2" t="s">
        <v>56</v>
      </c>
      <c r="T2560" s="2" t="s">
        <v>364</v>
      </c>
      <c r="U2560" s="2" t="s">
        <v>59</v>
      </c>
      <c r="V2560" t="str">
        <f>TEXT(tblSales[[#This Row],[Invoice Date]],"mmm")</f>
        <v>Aug</v>
      </c>
      <c r="W2560">
        <f>MONTH(tblSales[[#This Row],[Invoice Date]])</f>
        <v>8</v>
      </c>
      <c r="X2560">
        <f>YEAR(tblSales[[#This Row],[Invoice Date]])</f>
        <v>2024</v>
      </c>
      <c r="Y2560" t="str">
        <f>TEXT(tblSales[[#This Row],[Invoice Date]],"mmm-yyyy")</f>
        <v>Aug-2024</v>
      </c>
      <c r="Z2560" t="str">
        <f>_xlfn.XLOOKUP(tblSales[[#This Row],[Product_ID]],Products!$A:$A,Products!$C:$C,"Women Dresses")</f>
        <v>Footwear</v>
      </c>
      <c r="AA2560" t="str">
        <f>_xlfn.XLOOKUP(tblSales[[#This Row],[Product_ID]],Products!$A:$A,Products!$D:$D,"Unknown")</f>
        <v>Formal Shoes</v>
      </c>
      <c r="AB2560" t="str">
        <f>_xlfn.XLOOKUP(tblSales[[#This Row],[Product_ID]],Products!$A:$A,Products!$E:$E,"Unknown")</f>
        <v>Max Fashion</v>
      </c>
      <c r="AC2560" t="str">
        <f>_xlfn.XLOOKUP(tblSales[[#This Row],[Store_ID]],Stores!$A:$A,Stores!$B:$B,"Unknown")</f>
        <v>TrendMart Kochi Mall Kiosk</v>
      </c>
      <c r="AD2560" t="str">
        <f>_xlfn.XLOOKUP(tblSales[[#This Row],[Store_ID]],Stores!$A:$A,Stores!$E:$E,"Unknown")</f>
        <v>South Zone 1</v>
      </c>
      <c r="AE2560" t="str">
        <f>_xlfn.XLOOKUP(tblSales[[#This Row],[Customer_ID]],Customers!$A:$A,Customers!$B:$B,"Unknown")</f>
        <v>Karthik Sharma</v>
      </c>
      <c r="AF2560" t="str">
        <f>_xlfn.XLOOKUP(tblSales[[#This Row],[Customer_ID]],Customers!$A:$A,Customers!$J:$J,"Unknown")</f>
        <v>Regular</v>
      </c>
      <c r="AG2560" t="str">
        <f>_xlfn.XLOOKUP(tblSales[[#This Row],[Employee_ID]],Employees!$A:$A,Employees!$B:$B,"Unknown")</f>
        <v>Jyothi Prasad</v>
      </c>
      <c r="AH2560">
        <f>IF(MONTH(tblSales[[#This Row],[Invoice Date]])&gt;=4,MONTH(tblSales[[#This Row],[Invoice Date]]),MONTH(tblSales[[#This Row],[Invoice Date]])+12)</f>
        <v>8</v>
      </c>
      <c r="AI2560" s="8">
        <f>DATE(YEAR(tblSales[[#This Row],[Invoice Date]]),MONTH(tblSales[[#This Row],[Invoice Date]]),1)</f>
        <v>45505</v>
      </c>
      <c r="AJ2560" t="str">
        <f>_xlfn.XLOOKUP(tblSales[[#This Row],[Product_ID]],Products!$A:$A,Products!$B:$B,"Unknown")</f>
        <v>Max Fashion Formal Shoes Orange</v>
      </c>
      <c r="AK2560" s="9">
        <f>IFERROR(tblSales[[#This Row],[Profit]]/tblSales[[#This Row],[Sales Amount]],0)</f>
        <v>-1.4792712227749498E-2</v>
      </c>
      <c r="AL2560" t="str">
        <f>IF(tblSales[[#This Row],[Discount %]]&lt;=5,"0-5%",
IF(tblSales[[#This Row],[Discount %]]&lt;=10,"5-10%",
IF(tblSales[[#This Row],[Discount %]]&lt;=15,"10-15%",
IF(tblSales[[#This Row],[Discount %]]&lt;=20,"15-20%","20%+"))))</f>
        <v>20%+</v>
      </c>
    </row>
    <row r="2561" spans="1:38">
      <c r="A2561" s="2" t="s">
        <v>4564</v>
      </c>
      <c r="B2561" s="11">
        <v>45632</v>
      </c>
      <c r="C2561" s="2" t="s">
        <v>2385</v>
      </c>
      <c r="D2561" s="2" t="s">
        <v>2714</v>
      </c>
      <c r="E2561" s="2" t="s">
        <v>221</v>
      </c>
      <c r="F2561" s="2" t="s">
        <v>116</v>
      </c>
      <c r="G2561" s="2">
        <v>2</v>
      </c>
      <c r="H2561" s="2">
        <v>682.66</v>
      </c>
      <c r="I2561" s="2">
        <v>20</v>
      </c>
      <c r="J2561" s="2">
        <v>273.06</v>
      </c>
      <c r="K2561" s="2">
        <v>5</v>
      </c>
      <c r="L2561" s="2">
        <v>54.61</v>
      </c>
      <c r="M2561" s="2">
        <v>1146.8699999999999</v>
      </c>
      <c r="N2561" s="2">
        <v>807.8</v>
      </c>
      <c r="O2561" s="2">
        <f t="shared" si="99"/>
        <v>284.45999999999992</v>
      </c>
      <c r="P2561" s="2" t="s">
        <v>31</v>
      </c>
      <c r="Q2561" s="2" t="str">
        <f t="shared" si="98"/>
        <v>Net Banking</v>
      </c>
      <c r="R2561" s="2" t="s">
        <v>21</v>
      </c>
      <c r="S2561" s="2" t="s">
        <v>56</v>
      </c>
      <c r="T2561" s="2" t="s">
        <v>1753</v>
      </c>
      <c r="U2561" s="2" t="s">
        <v>59</v>
      </c>
      <c r="V2561" t="str">
        <f>TEXT(tblSales[[#This Row],[Invoice Date]],"mmm")</f>
        <v>Dec</v>
      </c>
      <c r="W2561">
        <f>MONTH(tblSales[[#This Row],[Invoice Date]])</f>
        <v>12</v>
      </c>
      <c r="X2561">
        <f>YEAR(tblSales[[#This Row],[Invoice Date]])</f>
        <v>2024</v>
      </c>
      <c r="Y2561" t="str">
        <f>TEXT(tblSales[[#This Row],[Invoice Date]],"mmm-yyyy")</f>
        <v>Dec-2024</v>
      </c>
      <c r="Z2561" t="str">
        <f>_xlfn.XLOOKUP(tblSales[[#This Row],[Product_ID]],Products!$A:$A,Products!$C:$C,"Women Dresses")</f>
        <v>Men T-Shirts</v>
      </c>
      <c r="AA2561" t="str">
        <f>_xlfn.XLOOKUP(tblSales[[#This Row],[Product_ID]],Products!$A:$A,Products!$D:$D,"Unknown")</f>
        <v>Polo</v>
      </c>
      <c r="AB2561" t="str">
        <f>_xlfn.XLOOKUP(tblSales[[#This Row],[Product_ID]],Products!$A:$A,Products!$E:$E,"Unknown")</f>
        <v>Libas</v>
      </c>
      <c r="AC2561" t="str">
        <f>_xlfn.XLOOKUP(tblSales[[#This Row],[Store_ID]],Stores!$A:$A,Stores!$B:$B,"Unknown")</f>
        <v>TrendMart Chennai Standard</v>
      </c>
      <c r="AD2561" t="str">
        <f>_xlfn.XLOOKUP(tblSales[[#This Row],[Store_ID]],Stores!$A:$A,Stores!$E:$E,"Unknown")</f>
        <v>South Zone 1</v>
      </c>
      <c r="AE2561" t="str">
        <f>_xlfn.XLOOKUP(tblSales[[#This Row],[Customer_ID]],Customers!$A:$A,Customers!$B:$B,"Unknown")</f>
        <v>Latha Ramachandran</v>
      </c>
      <c r="AF2561" t="str">
        <f>_xlfn.XLOOKUP(tblSales[[#This Row],[Customer_ID]],Customers!$A:$A,Customers!$J:$J,"Unknown")</f>
        <v>Gold</v>
      </c>
      <c r="AG2561" t="str">
        <f>_xlfn.XLOOKUP(tblSales[[#This Row],[Employee_ID]],Employees!$A:$A,Employees!$B:$B,"Unknown")</f>
        <v>Padma Gounder</v>
      </c>
      <c r="AH2561">
        <f>IF(MONTH(tblSales[[#This Row],[Invoice Date]])&gt;=4,MONTH(tblSales[[#This Row],[Invoice Date]]),MONTH(tblSales[[#This Row],[Invoice Date]])+12)</f>
        <v>12</v>
      </c>
      <c r="AI2561" s="8">
        <f>DATE(YEAR(tblSales[[#This Row],[Invoice Date]]),MONTH(tblSales[[#This Row],[Invoice Date]]),1)</f>
        <v>45627</v>
      </c>
      <c r="AJ2561" t="str">
        <f>_xlfn.XLOOKUP(tblSales[[#This Row],[Product_ID]],Products!$A:$A,Products!$B:$B,"Unknown")</f>
        <v>Libas Polo Peach</v>
      </c>
      <c r="AK2561" s="9">
        <f>IFERROR(tblSales[[#This Row],[Profit]]/tblSales[[#This Row],[Sales Amount]],0)</f>
        <v>0.24803159904784322</v>
      </c>
      <c r="AL2561" t="str">
        <f>IF(tblSales[[#This Row],[Discount %]]&lt;=5,"0-5%",
IF(tblSales[[#This Row],[Discount %]]&lt;=10,"5-10%",
IF(tblSales[[#This Row],[Discount %]]&lt;=15,"10-15%",
IF(tblSales[[#This Row],[Discount %]]&lt;=20,"15-20%","20%+"))))</f>
        <v>15-20%</v>
      </c>
    </row>
    <row r="2562" spans="1:38">
      <c r="A2562" s="2" t="s">
        <v>4565</v>
      </c>
      <c r="B2562" s="11">
        <v>45580</v>
      </c>
      <c r="C2562" s="2" t="s">
        <v>3571</v>
      </c>
      <c r="D2562" s="2" t="s">
        <v>308</v>
      </c>
      <c r="E2562" s="2" t="s">
        <v>796</v>
      </c>
      <c r="F2562" s="2" t="s">
        <v>386</v>
      </c>
      <c r="G2562" s="2">
        <v>4</v>
      </c>
      <c r="H2562" s="2">
        <v>709.64</v>
      </c>
      <c r="I2562" s="2">
        <v>10</v>
      </c>
      <c r="J2562" s="2">
        <v>283.86</v>
      </c>
      <c r="K2562" s="2">
        <v>3</v>
      </c>
      <c r="L2562" s="2">
        <v>76.64</v>
      </c>
      <c r="M2562" s="2">
        <v>2631.34</v>
      </c>
      <c r="N2562" s="2">
        <v>2227.96</v>
      </c>
      <c r="O2562" s="2">
        <f t="shared" si="99"/>
        <v>326.74000000000012</v>
      </c>
      <c r="P2562" s="2" t="s">
        <v>28</v>
      </c>
      <c r="Q2562" s="2" t="str">
        <f t="shared" ref="Q2562:Q2625" si="100">TRIM(CLEAN(P2562))</f>
        <v>Credit Card</v>
      </c>
      <c r="R2562" s="2" t="s">
        <v>20</v>
      </c>
      <c r="S2562" s="2" t="s">
        <v>57</v>
      </c>
      <c r="T2562" s="2" t="s">
        <v>2162</v>
      </c>
      <c r="U2562" s="2" t="s">
        <v>59</v>
      </c>
      <c r="V2562" t="str">
        <f>TEXT(tblSales[[#This Row],[Invoice Date]],"mmm")</f>
        <v>Oct</v>
      </c>
      <c r="W2562">
        <f>MONTH(tblSales[[#This Row],[Invoice Date]])</f>
        <v>10</v>
      </c>
      <c r="X2562">
        <f>YEAR(tblSales[[#This Row],[Invoice Date]])</f>
        <v>2024</v>
      </c>
      <c r="Y2562" t="str">
        <f>TEXT(tblSales[[#This Row],[Invoice Date]],"mmm-yyyy")</f>
        <v>Oct-2024</v>
      </c>
      <c r="Z2562" t="str">
        <f>_xlfn.XLOOKUP(tblSales[[#This Row],[Product_ID]],Products!$A:$A,Products!$C:$C,"Women Dresses")</f>
        <v>Jewellery</v>
      </c>
      <c r="AA2562" t="str">
        <f>_xlfn.XLOOKUP(tblSales[[#This Row],[Product_ID]],Products!$A:$A,Products!$D:$D,"Unknown")</f>
        <v>Necklace</v>
      </c>
      <c r="AB2562" t="str">
        <f>_xlfn.XLOOKUP(tblSales[[#This Row],[Product_ID]],Products!$A:$A,Products!$E:$E,"Unknown")</f>
        <v>Aurelia</v>
      </c>
      <c r="AC2562" t="str">
        <f>_xlfn.XLOOKUP(tblSales[[#This Row],[Store_ID]],Stores!$A:$A,Stores!$B:$B,"Unknown")</f>
        <v>TrendMart Shivamogga Standard</v>
      </c>
      <c r="AD2562" t="str">
        <f>_xlfn.XLOOKUP(tblSales[[#This Row],[Store_ID]],Stores!$A:$A,Stores!$E:$E,"Unknown")</f>
        <v>South Zone 2</v>
      </c>
      <c r="AE2562" t="str">
        <f>_xlfn.XLOOKUP(tblSales[[#This Row],[Customer_ID]],Customers!$A:$A,Customers!$B:$B,"Unknown")</f>
        <v>Kalyani Balasubramaniam</v>
      </c>
      <c r="AF2562" t="str">
        <f>_xlfn.XLOOKUP(tblSales[[#This Row],[Customer_ID]],Customers!$A:$A,Customers!$J:$J,"Unknown")</f>
        <v>Silver</v>
      </c>
      <c r="AG2562" t="str">
        <f>_xlfn.XLOOKUP(tblSales[[#This Row],[Employee_ID]],Employees!$A:$A,Employees!$B:$B,"Unknown")</f>
        <v>Malini Gowda</v>
      </c>
      <c r="AH2562">
        <f>IF(MONTH(tblSales[[#This Row],[Invoice Date]])&gt;=4,MONTH(tblSales[[#This Row],[Invoice Date]]),MONTH(tblSales[[#This Row],[Invoice Date]])+12)</f>
        <v>10</v>
      </c>
      <c r="AI2562" s="8">
        <f>DATE(YEAR(tblSales[[#This Row],[Invoice Date]]),MONTH(tblSales[[#This Row],[Invoice Date]]),1)</f>
        <v>45566</v>
      </c>
      <c r="AJ2562" t="str">
        <f>_xlfn.XLOOKUP(tblSales[[#This Row],[Product_ID]],Products!$A:$A,Products!$B:$B,"Unknown")</f>
        <v>Aurelia Necklace Grey</v>
      </c>
      <c r="AK2562" s="9">
        <f>IFERROR(tblSales[[#This Row],[Profit]]/tblSales[[#This Row],[Sales Amount]],0)</f>
        <v>0.12417247486071739</v>
      </c>
      <c r="AL2562" t="str">
        <f>IF(tblSales[[#This Row],[Discount %]]&lt;=5,"0-5%",
IF(tblSales[[#This Row],[Discount %]]&lt;=10,"5-10%",
IF(tblSales[[#This Row],[Discount %]]&lt;=15,"10-15%",
IF(tblSales[[#This Row],[Discount %]]&lt;=20,"15-20%","20%+"))))</f>
        <v>5-10%</v>
      </c>
    </row>
    <row r="2563" spans="1:38">
      <c r="A2563" s="2" t="s">
        <v>4566</v>
      </c>
      <c r="B2563" s="11">
        <v>45428</v>
      </c>
      <c r="C2563" s="2" t="s">
        <v>4450</v>
      </c>
      <c r="D2563" s="2" t="s">
        <v>918</v>
      </c>
      <c r="E2563" s="2" t="s">
        <v>583</v>
      </c>
      <c r="F2563" s="2" t="s">
        <v>110</v>
      </c>
      <c r="G2563" s="2">
        <v>1</v>
      </c>
      <c r="H2563" s="2">
        <v>535.72</v>
      </c>
      <c r="I2563" s="2">
        <v>10</v>
      </c>
      <c r="J2563" s="2">
        <v>53.57</v>
      </c>
      <c r="K2563" s="2">
        <v>5</v>
      </c>
      <c r="L2563" s="2">
        <v>24.11</v>
      </c>
      <c r="M2563" s="2">
        <v>506.26</v>
      </c>
      <c r="N2563" s="2">
        <v>303.61</v>
      </c>
      <c r="O2563" s="2">
        <f t="shared" si="99"/>
        <v>178.53999999999996</v>
      </c>
      <c r="P2563" s="2" t="s">
        <v>27</v>
      </c>
      <c r="Q2563" s="2" t="str">
        <f t="shared" si="100"/>
        <v>Cash</v>
      </c>
      <c r="R2563" s="2" t="s">
        <v>20</v>
      </c>
      <c r="S2563" s="2" t="s">
        <v>56</v>
      </c>
      <c r="T2563" s="2" t="s">
        <v>4466</v>
      </c>
      <c r="U2563" s="2" t="s">
        <v>59</v>
      </c>
      <c r="V2563" t="str">
        <f>TEXT(tblSales[[#This Row],[Invoice Date]],"mmm")</f>
        <v>May</v>
      </c>
      <c r="W2563">
        <f>MONTH(tblSales[[#This Row],[Invoice Date]])</f>
        <v>5</v>
      </c>
      <c r="X2563">
        <f>YEAR(tblSales[[#This Row],[Invoice Date]])</f>
        <v>2024</v>
      </c>
      <c r="Y2563" t="str">
        <f>TEXT(tblSales[[#This Row],[Invoice Date]],"mmm-yyyy")</f>
        <v>May-2024</v>
      </c>
      <c r="Z2563" t="str">
        <f>_xlfn.XLOOKUP(tblSales[[#This Row],[Product_ID]],Products!$A:$A,Products!$C:$C,"Women Dresses")</f>
        <v>Accessories</v>
      </c>
      <c r="AA2563" t="str">
        <f>_xlfn.XLOOKUP(tblSales[[#This Row],[Product_ID]],Products!$A:$A,Products!$D:$D,"Unknown")</f>
        <v>Cap</v>
      </c>
      <c r="AB2563" t="str">
        <f>_xlfn.XLOOKUP(tblSales[[#This Row],[Product_ID]],Products!$A:$A,Products!$E:$E,"Unknown")</f>
        <v>Blackberrys</v>
      </c>
      <c r="AC2563" t="str">
        <f>_xlfn.XLOOKUP(tblSales[[#This Row],[Store_ID]],Stores!$A:$A,Stores!$B:$B,"Unknown")</f>
        <v>TrendMart Kurnool Outlet</v>
      </c>
      <c r="AD2563" t="str">
        <f>_xlfn.XLOOKUP(tblSales[[#This Row],[Store_ID]],Stores!$A:$A,Stores!$E:$E,"Unknown")</f>
        <v>South Zone 3</v>
      </c>
      <c r="AE2563" t="str">
        <f>_xlfn.XLOOKUP(tblSales[[#This Row],[Customer_ID]],Customers!$A:$A,Customers!$B:$B,"Unknown")</f>
        <v>Yamini Shetty</v>
      </c>
      <c r="AF2563" t="str">
        <f>_xlfn.XLOOKUP(tblSales[[#This Row],[Customer_ID]],Customers!$A:$A,Customers!$J:$J,"Unknown")</f>
        <v>Gold</v>
      </c>
      <c r="AG2563" t="str">
        <f>_xlfn.XLOOKUP(tblSales[[#This Row],[Employee_ID]],Employees!$A:$A,Employees!$B:$B,"Unknown")</f>
        <v>Jyothi Prasad</v>
      </c>
      <c r="AH2563">
        <f>IF(MONTH(tblSales[[#This Row],[Invoice Date]])&gt;=4,MONTH(tblSales[[#This Row],[Invoice Date]]),MONTH(tblSales[[#This Row],[Invoice Date]])+12)</f>
        <v>5</v>
      </c>
      <c r="AI2563" s="8">
        <f>DATE(YEAR(tblSales[[#This Row],[Invoice Date]]),MONTH(tblSales[[#This Row],[Invoice Date]]),1)</f>
        <v>45413</v>
      </c>
      <c r="AJ2563" t="str">
        <f>_xlfn.XLOOKUP(tblSales[[#This Row],[Product_ID]],Products!$A:$A,Products!$B:$B,"Unknown")</f>
        <v>Blackberrys Cap Olive</v>
      </c>
      <c r="AK2563" s="9">
        <f>IFERROR(tblSales[[#This Row],[Profit]]/tblSales[[#This Row],[Sales Amount]],0)</f>
        <v>0.35266463872318565</v>
      </c>
      <c r="AL2563" t="str">
        <f>IF(tblSales[[#This Row],[Discount %]]&lt;=5,"0-5%",
IF(tblSales[[#This Row],[Discount %]]&lt;=10,"5-10%",
IF(tblSales[[#This Row],[Discount %]]&lt;=15,"10-15%",
IF(tblSales[[#This Row],[Discount %]]&lt;=20,"15-20%","20%+"))))</f>
        <v>5-10%</v>
      </c>
    </row>
    <row r="2564" spans="1:38">
      <c r="A2564" s="2" t="s">
        <v>4567</v>
      </c>
      <c r="B2564" s="11">
        <v>45740</v>
      </c>
      <c r="C2564" s="2" t="s">
        <v>1057</v>
      </c>
      <c r="D2564" s="2" t="s">
        <v>2807</v>
      </c>
      <c r="E2564" s="2" t="s">
        <v>611</v>
      </c>
      <c r="F2564" s="2" t="s">
        <v>227</v>
      </c>
      <c r="G2564" s="2">
        <v>3</v>
      </c>
      <c r="H2564" s="2">
        <v>1210.46</v>
      </c>
      <c r="I2564" s="2">
        <v>5</v>
      </c>
      <c r="J2564" s="2">
        <v>181.57</v>
      </c>
      <c r="K2564" s="2">
        <v>12</v>
      </c>
      <c r="L2564" s="2">
        <v>413.98</v>
      </c>
      <c r="M2564" s="2">
        <v>3863.79</v>
      </c>
      <c r="N2564" s="2">
        <v>2395.38</v>
      </c>
      <c r="O2564" s="2">
        <f t="shared" si="99"/>
        <v>1054.4299999999998</v>
      </c>
      <c r="P2564" s="2" t="s">
        <v>32</v>
      </c>
      <c r="Q2564" s="2" t="str">
        <f t="shared" si="100"/>
        <v>UPI</v>
      </c>
      <c r="R2564" s="2" t="s">
        <v>20</v>
      </c>
      <c r="S2564" s="2" t="s">
        <v>56</v>
      </c>
      <c r="T2564" s="2" t="s">
        <v>1495</v>
      </c>
      <c r="U2564" s="2" t="s">
        <v>59</v>
      </c>
      <c r="V2564" t="str">
        <f>TEXT(tblSales[[#This Row],[Invoice Date]],"mmm")</f>
        <v>Mar</v>
      </c>
      <c r="W2564">
        <f>MONTH(tblSales[[#This Row],[Invoice Date]])</f>
        <v>3</v>
      </c>
      <c r="X2564">
        <f>YEAR(tblSales[[#This Row],[Invoice Date]])</f>
        <v>2025</v>
      </c>
      <c r="Y2564" t="str">
        <f>TEXT(tblSales[[#This Row],[Invoice Date]],"mmm-yyyy")</f>
        <v>Mar-2025</v>
      </c>
      <c r="Z2564" t="str">
        <f>_xlfn.XLOOKUP(tblSales[[#This Row],[Product_ID]],Products!$A:$A,Products!$C:$C,"Women Dresses")</f>
        <v>Men Trousers</v>
      </c>
      <c r="AA2564" t="str">
        <f>_xlfn.XLOOKUP(tblSales[[#This Row],[Product_ID]],Products!$A:$A,Products!$D:$D,"Unknown")</f>
        <v>Formal Trouser</v>
      </c>
      <c r="AB2564" t="str">
        <f>_xlfn.XLOOKUP(tblSales[[#This Row],[Product_ID]],Products!$A:$A,Products!$E:$E,"Unknown")</f>
        <v>Arrow</v>
      </c>
      <c r="AC2564" t="str">
        <f>_xlfn.XLOOKUP(tblSales[[#This Row],[Store_ID]],Stores!$A:$A,Stores!$B:$B,"Unknown")</f>
        <v>TrendMart Hyderabad High Street</v>
      </c>
      <c r="AD2564" t="str">
        <f>_xlfn.XLOOKUP(tblSales[[#This Row],[Store_ID]],Stores!$A:$A,Stores!$E:$E,"Unknown")</f>
        <v>South Zone 2</v>
      </c>
      <c r="AE2564" t="str">
        <f>_xlfn.XLOOKUP(tblSales[[#This Row],[Customer_ID]],Customers!$A:$A,Customers!$B:$B,"Unknown")</f>
        <v>Ramesh Subramaniam</v>
      </c>
      <c r="AF2564" t="str">
        <f>_xlfn.XLOOKUP(tblSales[[#This Row],[Customer_ID]],Customers!$A:$A,Customers!$J:$J,"Unknown")</f>
        <v>Silver</v>
      </c>
      <c r="AG2564" t="str">
        <f>_xlfn.XLOOKUP(tblSales[[#This Row],[Employee_ID]],Employees!$A:$A,Employees!$B:$B,"Unknown")</f>
        <v>Ishwarya Shetty</v>
      </c>
      <c r="AH2564">
        <f>IF(MONTH(tblSales[[#This Row],[Invoice Date]])&gt;=4,MONTH(tblSales[[#This Row],[Invoice Date]]),MONTH(tblSales[[#This Row],[Invoice Date]])+12)</f>
        <v>15</v>
      </c>
      <c r="AI2564" s="8">
        <f>DATE(YEAR(tblSales[[#This Row],[Invoice Date]]),MONTH(tblSales[[#This Row],[Invoice Date]]),1)</f>
        <v>45717</v>
      </c>
      <c r="AJ2564" t="str">
        <f>_xlfn.XLOOKUP(tblSales[[#This Row],[Product_ID]],Products!$A:$A,Products!$B:$B,"Unknown")</f>
        <v>Arrow Formal Trouser Brown</v>
      </c>
      <c r="AK2564" s="9">
        <f>IFERROR(tblSales[[#This Row],[Profit]]/tblSales[[#This Row],[Sales Amount]],0)</f>
        <v>0.27290044231182331</v>
      </c>
      <c r="AL2564" t="str">
        <f>IF(tblSales[[#This Row],[Discount %]]&lt;=5,"0-5%",
IF(tblSales[[#This Row],[Discount %]]&lt;=10,"5-10%",
IF(tblSales[[#This Row],[Discount %]]&lt;=15,"10-15%",
IF(tblSales[[#This Row],[Discount %]]&lt;=20,"15-20%","20%+"))))</f>
        <v>0-5%</v>
      </c>
    </row>
    <row r="2565" spans="1:38">
      <c r="A2565" s="2" t="s">
        <v>4568</v>
      </c>
      <c r="B2565" s="11">
        <v>45486</v>
      </c>
      <c r="C2565" s="2" t="s">
        <v>3006</v>
      </c>
      <c r="D2565" s="2" t="s">
        <v>303</v>
      </c>
      <c r="E2565" s="2" t="s">
        <v>413</v>
      </c>
      <c r="F2565" s="2" t="s">
        <v>339</v>
      </c>
      <c r="G2565" s="2">
        <v>2</v>
      </c>
      <c r="H2565" s="2">
        <v>1196.81</v>
      </c>
      <c r="I2565" s="2">
        <v>15</v>
      </c>
      <c r="J2565" s="2">
        <v>359.04</v>
      </c>
      <c r="K2565" s="2">
        <v>12</v>
      </c>
      <c r="L2565" s="2">
        <v>244.15</v>
      </c>
      <c r="M2565" s="2">
        <v>2278.73</v>
      </c>
      <c r="N2565" s="2">
        <v>1774.04</v>
      </c>
      <c r="O2565" s="2">
        <f t="shared" si="99"/>
        <v>260.54000000000008</v>
      </c>
      <c r="P2565" s="2" t="s">
        <v>32</v>
      </c>
      <c r="Q2565" s="2" t="str">
        <f t="shared" si="100"/>
        <v>UPI</v>
      </c>
      <c r="R2565" s="2" t="s">
        <v>20</v>
      </c>
      <c r="S2565" s="2" t="s">
        <v>56</v>
      </c>
      <c r="T2565" s="2" t="s">
        <v>223</v>
      </c>
      <c r="U2565" s="2" t="s">
        <v>60</v>
      </c>
      <c r="V2565" t="str">
        <f>TEXT(tblSales[[#This Row],[Invoice Date]],"mmm")</f>
        <v>Jul</v>
      </c>
      <c r="W2565">
        <f>MONTH(tblSales[[#This Row],[Invoice Date]])</f>
        <v>7</v>
      </c>
      <c r="X2565">
        <f>YEAR(tblSales[[#This Row],[Invoice Date]])</f>
        <v>2024</v>
      </c>
      <c r="Y2565" t="str">
        <f>TEXT(tblSales[[#This Row],[Invoice Date]],"mmm-yyyy")</f>
        <v>Jul-2024</v>
      </c>
      <c r="Z2565" t="str">
        <f>_xlfn.XLOOKUP(tblSales[[#This Row],[Product_ID]],Products!$A:$A,Products!$C:$C,"Women Dresses")</f>
        <v>Men Trousers</v>
      </c>
      <c r="AA2565" t="str">
        <f>_xlfn.XLOOKUP(tblSales[[#This Row],[Product_ID]],Products!$A:$A,Products!$D:$D,"Unknown")</f>
        <v>Chinos</v>
      </c>
      <c r="AB2565" t="str">
        <f>_xlfn.XLOOKUP(tblSales[[#This Row],[Product_ID]],Products!$A:$A,Products!$E:$E,"Unknown")</f>
        <v>Pepe Jeans</v>
      </c>
      <c r="AC2565" t="str">
        <f>_xlfn.XLOOKUP(tblSales[[#This Row],[Store_ID]],Stores!$A:$A,Stores!$B:$B,"Unknown")</f>
        <v>TrendMart Thiruvananthapuram High Street</v>
      </c>
      <c r="AD2565" t="str">
        <f>_xlfn.XLOOKUP(tblSales[[#This Row],[Store_ID]],Stores!$A:$A,Stores!$E:$E,"Unknown")</f>
        <v>South Zone 1</v>
      </c>
      <c r="AE2565" t="str">
        <f>_xlfn.XLOOKUP(tblSales[[#This Row],[Customer_ID]],Customers!$A:$A,Customers!$B:$B,"Unknown")</f>
        <v>Rani Nair</v>
      </c>
      <c r="AF2565" t="str">
        <f>_xlfn.XLOOKUP(tblSales[[#This Row],[Customer_ID]],Customers!$A:$A,Customers!$J:$J,"Unknown")</f>
        <v>Gold</v>
      </c>
      <c r="AG2565" t="str">
        <f>_xlfn.XLOOKUP(tblSales[[#This Row],[Employee_ID]],Employees!$A:$A,Employees!$B:$B,"Unknown")</f>
        <v>Priya Balasubramaniam</v>
      </c>
      <c r="AH2565">
        <f>IF(MONTH(tblSales[[#This Row],[Invoice Date]])&gt;=4,MONTH(tblSales[[#This Row],[Invoice Date]]),MONTH(tblSales[[#This Row],[Invoice Date]])+12)</f>
        <v>7</v>
      </c>
      <c r="AI2565" s="8">
        <f>DATE(YEAR(tblSales[[#This Row],[Invoice Date]]),MONTH(tblSales[[#This Row],[Invoice Date]]),1)</f>
        <v>45474</v>
      </c>
      <c r="AJ2565" t="str">
        <f>_xlfn.XLOOKUP(tblSales[[#This Row],[Product_ID]],Products!$A:$A,Products!$B:$B,"Unknown")</f>
        <v>Pepe Jeans Chinos Pink</v>
      </c>
      <c r="AK2565" s="9">
        <f>IFERROR(tblSales[[#This Row],[Profit]]/tblSales[[#This Row],[Sales Amount]],0)</f>
        <v>0.11433561676898978</v>
      </c>
      <c r="AL2565" t="str">
        <f>IF(tblSales[[#This Row],[Discount %]]&lt;=5,"0-5%",
IF(tblSales[[#This Row],[Discount %]]&lt;=10,"5-10%",
IF(tblSales[[#This Row],[Discount %]]&lt;=15,"10-15%",
IF(tblSales[[#This Row],[Discount %]]&lt;=20,"15-20%","20%+"))))</f>
        <v>10-15%</v>
      </c>
    </row>
    <row r="2566" spans="1:38">
      <c r="A2566" s="2" t="s">
        <v>4569</v>
      </c>
      <c r="B2566" s="11">
        <v>45434</v>
      </c>
      <c r="C2566" s="2" t="s">
        <v>2166</v>
      </c>
      <c r="D2566" s="2" t="s">
        <v>412</v>
      </c>
      <c r="E2566" s="2" t="s">
        <v>133</v>
      </c>
      <c r="F2566" s="2" t="s">
        <v>518</v>
      </c>
      <c r="G2566" s="2">
        <v>2</v>
      </c>
      <c r="H2566" s="2">
        <v>854.46</v>
      </c>
      <c r="I2566" s="2">
        <v>0</v>
      </c>
      <c r="J2566" s="2">
        <v>0</v>
      </c>
      <c r="K2566" s="2">
        <v>5</v>
      </c>
      <c r="L2566" s="2">
        <v>85.45</v>
      </c>
      <c r="M2566" s="2">
        <v>1794.37</v>
      </c>
      <c r="N2566" s="2">
        <v>1136.1199999999999</v>
      </c>
      <c r="O2566" s="2">
        <f t="shared" si="99"/>
        <v>572.79999999999995</v>
      </c>
      <c r="P2566" s="2" t="s">
        <v>27</v>
      </c>
      <c r="Q2566" s="2" t="str">
        <f t="shared" si="100"/>
        <v>Cash</v>
      </c>
      <c r="R2566" s="2" t="s">
        <v>20</v>
      </c>
      <c r="S2566" s="2" t="s">
        <v>56</v>
      </c>
      <c r="T2566" s="2" t="s">
        <v>831</v>
      </c>
      <c r="U2566" s="2" t="s">
        <v>59</v>
      </c>
      <c r="V2566" t="str">
        <f>TEXT(tblSales[[#This Row],[Invoice Date]],"mmm")</f>
        <v>May</v>
      </c>
      <c r="W2566">
        <f>MONTH(tblSales[[#This Row],[Invoice Date]])</f>
        <v>5</v>
      </c>
      <c r="X2566">
        <f>YEAR(tblSales[[#This Row],[Invoice Date]])</f>
        <v>2024</v>
      </c>
      <c r="Y2566" t="str">
        <f>TEXT(tblSales[[#This Row],[Invoice Date]],"mmm-yyyy")</f>
        <v>May-2024</v>
      </c>
      <c r="Z2566" t="str">
        <f>_xlfn.XLOOKUP(tblSales[[#This Row],[Product_ID]],Products!$A:$A,Products!$C:$C,"Women Dresses")</f>
        <v>Women Kurtis</v>
      </c>
      <c r="AA2566" t="str">
        <f>_xlfn.XLOOKUP(tblSales[[#This Row],[Product_ID]],Products!$A:$A,Products!$D:$D,"Unknown")</f>
        <v>Anarkali Kurti</v>
      </c>
      <c r="AB2566" t="str">
        <f>_xlfn.XLOOKUP(tblSales[[#This Row],[Product_ID]],Products!$A:$A,Products!$E:$E,"Unknown")</f>
        <v>Libas</v>
      </c>
      <c r="AC2566" t="str">
        <f>_xlfn.XLOOKUP(tblSales[[#This Row],[Store_ID]],Stores!$A:$A,Stores!$B:$B,"Unknown")</f>
        <v>TrendMart Tirupati High Street</v>
      </c>
      <c r="AD2566" t="str">
        <f>_xlfn.XLOOKUP(tblSales[[#This Row],[Store_ID]],Stores!$A:$A,Stores!$E:$E,"Unknown")</f>
        <v>South Zone 3</v>
      </c>
      <c r="AE2566" t="str">
        <f>_xlfn.XLOOKUP(tblSales[[#This Row],[Customer_ID]],Customers!$A:$A,Customers!$B:$B,"Unknown")</f>
        <v>Siddharth Gounder</v>
      </c>
      <c r="AF2566" t="str">
        <f>_xlfn.XLOOKUP(tblSales[[#This Row],[Customer_ID]],Customers!$A:$A,Customers!$J:$J,"Unknown")</f>
        <v>Silver</v>
      </c>
      <c r="AG2566" t="str">
        <f>_xlfn.XLOOKUP(tblSales[[#This Row],[Employee_ID]],Employees!$A:$A,Employees!$B:$B,"Unknown")</f>
        <v>Pranav Reddy</v>
      </c>
      <c r="AH2566">
        <f>IF(MONTH(tblSales[[#This Row],[Invoice Date]])&gt;=4,MONTH(tblSales[[#This Row],[Invoice Date]]),MONTH(tblSales[[#This Row],[Invoice Date]])+12)</f>
        <v>5</v>
      </c>
      <c r="AI2566" s="8">
        <f>DATE(YEAR(tblSales[[#This Row],[Invoice Date]]),MONTH(tblSales[[#This Row],[Invoice Date]]),1)</f>
        <v>45413</v>
      </c>
      <c r="AJ2566" t="str">
        <f>_xlfn.XLOOKUP(tblSales[[#This Row],[Product_ID]],Products!$A:$A,Products!$B:$B,"Unknown")</f>
        <v>Westside Cap Beige</v>
      </c>
      <c r="AK2566" s="9">
        <f>IFERROR(tblSales[[#This Row],[Profit]]/tblSales[[#This Row],[Sales Amount]],0)</f>
        <v>0.31922067355116279</v>
      </c>
      <c r="AL2566" t="str">
        <f>IF(tblSales[[#This Row],[Discount %]]&lt;=5,"0-5%",
IF(tblSales[[#This Row],[Discount %]]&lt;=10,"5-10%",
IF(tblSales[[#This Row],[Discount %]]&lt;=15,"10-15%",
IF(tblSales[[#This Row],[Discount %]]&lt;=20,"15-20%","20%+"))))</f>
        <v>0-5%</v>
      </c>
    </row>
    <row r="2567" spans="1:38">
      <c r="A2567" s="2" t="s">
        <v>4570</v>
      </c>
      <c r="B2567" s="11">
        <v>45556</v>
      </c>
      <c r="C2567" s="2" t="s">
        <v>2982</v>
      </c>
      <c r="D2567" s="2" t="s">
        <v>2505</v>
      </c>
      <c r="E2567" s="2" t="s">
        <v>187</v>
      </c>
      <c r="F2567" s="2" t="s">
        <v>151</v>
      </c>
      <c r="G2567" s="2">
        <v>2</v>
      </c>
      <c r="H2567" s="2">
        <v>3956.61</v>
      </c>
      <c r="I2567" s="2">
        <v>0</v>
      </c>
      <c r="J2567" s="2">
        <v>0</v>
      </c>
      <c r="K2567" s="2">
        <v>12</v>
      </c>
      <c r="L2567" s="2">
        <v>949.59</v>
      </c>
      <c r="M2567" s="2">
        <v>8862.81</v>
      </c>
      <c r="N2567" s="2">
        <v>5261.68</v>
      </c>
      <c r="O2567" s="2">
        <f t="shared" si="99"/>
        <v>2651.5399999999991</v>
      </c>
      <c r="P2567" s="2" t="s">
        <v>32</v>
      </c>
      <c r="Q2567" s="2" t="str">
        <f t="shared" si="100"/>
        <v>UPI</v>
      </c>
      <c r="R2567" s="2" t="s">
        <v>20</v>
      </c>
      <c r="S2567" s="2" t="s">
        <v>56</v>
      </c>
      <c r="T2567" s="2" t="s">
        <v>382</v>
      </c>
      <c r="U2567" s="2" t="s">
        <v>60</v>
      </c>
      <c r="V2567" t="str">
        <f>TEXT(tblSales[[#This Row],[Invoice Date]],"mmm")</f>
        <v>Sep</v>
      </c>
      <c r="W2567">
        <f>MONTH(tblSales[[#This Row],[Invoice Date]])</f>
        <v>9</v>
      </c>
      <c r="X2567">
        <f>YEAR(tblSales[[#This Row],[Invoice Date]])</f>
        <v>2024</v>
      </c>
      <c r="Y2567" t="str">
        <f>TEXT(tblSales[[#This Row],[Invoice Date]],"mmm-yyyy")</f>
        <v>Sep-2024</v>
      </c>
      <c r="Z2567" t="str">
        <f>_xlfn.XLOOKUP(tblSales[[#This Row],[Product_ID]],Products!$A:$A,Products!$C:$C,"Women Dresses")</f>
        <v>Watches</v>
      </c>
      <c r="AA2567" t="str">
        <f>_xlfn.XLOOKUP(tblSales[[#This Row],[Product_ID]],Products!$A:$A,Products!$D:$D,"Unknown")</f>
        <v>Smart Watch</v>
      </c>
      <c r="AB2567" t="str">
        <f>_xlfn.XLOOKUP(tblSales[[#This Row],[Product_ID]],Products!$A:$A,Products!$E:$E,"Unknown")</f>
        <v>Reebok</v>
      </c>
      <c r="AC2567" t="str">
        <f>_xlfn.XLOOKUP(tblSales[[#This Row],[Store_ID]],Stores!$A:$A,Stores!$B:$B,"Unknown")</f>
        <v>TrendMart Tirupati Outlet</v>
      </c>
      <c r="AD2567" t="str">
        <f>_xlfn.XLOOKUP(tblSales[[#This Row],[Store_ID]],Stores!$A:$A,Stores!$E:$E,"Unknown")</f>
        <v>South Zone 3</v>
      </c>
      <c r="AE2567" t="str">
        <f>_xlfn.XLOOKUP(tblSales[[#This Row],[Customer_ID]],Customers!$A:$A,Customers!$B:$B,"Unknown")</f>
        <v>Swathi Mishra</v>
      </c>
      <c r="AF2567" t="str">
        <f>_xlfn.XLOOKUP(tblSales[[#This Row],[Customer_ID]],Customers!$A:$A,Customers!$J:$J,"Unknown")</f>
        <v>Gold</v>
      </c>
      <c r="AG2567" t="str">
        <f>_xlfn.XLOOKUP(tblSales[[#This Row],[Employee_ID]],Employees!$A:$A,Employees!$B:$B,"Unknown")</f>
        <v>Preethi Singh</v>
      </c>
      <c r="AH2567">
        <f>IF(MONTH(tblSales[[#This Row],[Invoice Date]])&gt;=4,MONTH(tblSales[[#This Row],[Invoice Date]]),MONTH(tblSales[[#This Row],[Invoice Date]])+12)</f>
        <v>9</v>
      </c>
      <c r="AI2567" s="8">
        <f>DATE(YEAR(tblSales[[#This Row],[Invoice Date]]),MONTH(tblSales[[#This Row],[Invoice Date]]),1)</f>
        <v>45536</v>
      </c>
      <c r="AJ2567" t="str">
        <f>_xlfn.XLOOKUP(tblSales[[#This Row],[Product_ID]],Products!$A:$A,Products!$B:$B,"Unknown")</f>
        <v>Reebok Smart Watch Beige</v>
      </c>
      <c r="AK2567" s="9">
        <f>IFERROR(tblSales[[#This Row],[Profit]]/tblSales[[#This Row],[Sales Amount]],0)</f>
        <v>0.29917599497224912</v>
      </c>
      <c r="AL2567" t="str">
        <f>IF(tblSales[[#This Row],[Discount %]]&lt;=5,"0-5%",
IF(tblSales[[#This Row],[Discount %]]&lt;=10,"5-10%",
IF(tblSales[[#This Row],[Discount %]]&lt;=15,"10-15%",
IF(tblSales[[#This Row],[Discount %]]&lt;=20,"15-20%","20%+"))))</f>
        <v>0-5%</v>
      </c>
    </row>
    <row r="2568" spans="1:38">
      <c r="A2568" s="2" t="s">
        <v>4571</v>
      </c>
      <c r="B2568" s="11">
        <v>45403</v>
      </c>
      <c r="C2568" s="2" t="s">
        <v>1041</v>
      </c>
      <c r="D2568" s="2" t="s">
        <v>1273</v>
      </c>
      <c r="E2568" s="2" t="s">
        <v>304</v>
      </c>
      <c r="F2568" s="2" t="s">
        <v>233</v>
      </c>
      <c r="G2568" s="2">
        <v>4</v>
      </c>
      <c r="H2568" s="2">
        <v>2583.9699999999998</v>
      </c>
      <c r="I2568" s="2">
        <v>0</v>
      </c>
      <c r="J2568" s="2">
        <v>0</v>
      </c>
      <c r="K2568" s="2">
        <v>12</v>
      </c>
      <c r="L2568" s="2">
        <v>1240.31</v>
      </c>
      <c r="M2568" s="2">
        <v>11576.19</v>
      </c>
      <c r="N2568" s="2">
        <v>6918.88</v>
      </c>
      <c r="O2568" s="2">
        <f t="shared" si="99"/>
        <v>3417.0000000000005</v>
      </c>
      <c r="P2568" s="2" t="s">
        <v>29</v>
      </c>
      <c r="Q2568" s="2" t="str">
        <f t="shared" si="100"/>
        <v>Debit Card</v>
      </c>
      <c r="R2568" s="2" t="s">
        <v>21</v>
      </c>
      <c r="S2568" s="2" t="s">
        <v>56</v>
      </c>
      <c r="T2568" s="2" t="s">
        <v>1184</v>
      </c>
      <c r="U2568" s="2" t="s">
        <v>60</v>
      </c>
      <c r="V2568" t="str">
        <f>TEXT(tblSales[[#This Row],[Invoice Date]],"mmm")</f>
        <v>Apr</v>
      </c>
      <c r="W2568">
        <f>MONTH(tblSales[[#This Row],[Invoice Date]])</f>
        <v>4</v>
      </c>
      <c r="X2568">
        <f>YEAR(tblSales[[#This Row],[Invoice Date]])</f>
        <v>2024</v>
      </c>
      <c r="Y2568" t="str">
        <f>TEXT(tblSales[[#This Row],[Invoice Date]],"mmm-yyyy")</f>
        <v>Apr-2024</v>
      </c>
      <c r="Z2568" t="str">
        <f>_xlfn.XLOOKUP(tblSales[[#This Row],[Product_ID]],Products!$A:$A,Products!$C:$C,"Women Dresses")</f>
        <v>Men Ethnic</v>
      </c>
      <c r="AA2568" t="str">
        <f>_xlfn.XLOOKUP(tblSales[[#This Row],[Product_ID]],Products!$A:$A,Products!$D:$D,"Unknown")</f>
        <v>Dhoti</v>
      </c>
      <c r="AB2568" t="str">
        <f>_xlfn.XLOOKUP(tblSales[[#This Row],[Product_ID]],Products!$A:$A,Products!$E:$E,"Unknown")</f>
        <v>Nalli Silks</v>
      </c>
      <c r="AC2568" t="str">
        <f>_xlfn.XLOOKUP(tblSales[[#This Row],[Store_ID]],Stores!$A:$A,Stores!$B:$B,"Unknown")</f>
        <v>TrendMart Thiruvananthapuram High Street</v>
      </c>
      <c r="AD2568" t="str">
        <f>_xlfn.XLOOKUP(tblSales[[#This Row],[Store_ID]],Stores!$A:$A,Stores!$E:$E,"Unknown")</f>
        <v>South Zone 1</v>
      </c>
      <c r="AE2568" t="str">
        <f>_xlfn.XLOOKUP(tblSales[[#This Row],[Customer_ID]],Customers!$A:$A,Customers!$B:$B,"Unknown")</f>
        <v>Preethi Krishnan</v>
      </c>
      <c r="AF2568" t="str">
        <f>_xlfn.XLOOKUP(tblSales[[#This Row],[Customer_ID]],Customers!$A:$A,Customers!$J:$J,"Unknown")</f>
        <v>Platinum</v>
      </c>
      <c r="AG2568" t="str">
        <f>_xlfn.XLOOKUP(tblSales[[#This Row],[Employee_ID]],Employees!$A:$A,Employees!$B:$B,"Unknown")</f>
        <v>Malathi Varma</v>
      </c>
      <c r="AH2568">
        <f>IF(MONTH(tblSales[[#This Row],[Invoice Date]])&gt;=4,MONTH(tblSales[[#This Row],[Invoice Date]]),MONTH(tblSales[[#This Row],[Invoice Date]])+12)</f>
        <v>4</v>
      </c>
      <c r="AI2568" s="8">
        <f>DATE(YEAR(tblSales[[#This Row],[Invoice Date]]),MONTH(tblSales[[#This Row],[Invoice Date]]),1)</f>
        <v>45383</v>
      </c>
      <c r="AJ2568" t="str">
        <f>_xlfn.XLOOKUP(tblSales[[#This Row],[Product_ID]],Products!$A:$A,Products!$B:$B,"Unknown")</f>
        <v>Nalli Silks Dhoti Orange</v>
      </c>
      <c r="AK2568" s="9">
        <f>IFERROR(tblSales[[#This Row],[Profit]]/tblSales[[#This Row],[Sales Amount]],0)</f>
        <v>0.29517483731694111</v>
      </c>
      <c r="AL2568" t="str">
        <f>IF(tblSales[[#This Row],[Discount %]]&lt;=5,"0-5%",
IF(tblSales[[#This Row],[Discount %]]&lt;=10,"5-10%",
IF(tblSales[[#This Row],[Discount %]]&lt;=15,"10-15%",
IF(tblSales[[#This Row],[Discount %]]&lt;=20,"15-20%","20%+"))))</f>
        <v>0-5%</v>
      </c>
    </row>
    <row r="2569" spans="1:38">
      <c r="A2569" s="2" t="s">
        <v>4572</v>
      </c>
      <c r="B2569" s="11">
        <v>45565</v>
      </c>
      <c r="C2569" s="2" t="s">
        <v>1697</v>
      </c>
      <c r="D2569" s="2" t="s">
        <v>1302</v>
      </c>
      <c r="E2569" s="2" t="s">
        <v>763</v>
      </c>
      <c r="F2569" s="2" t="s">
        <v>285</v>
      </c>
      <c r="G2569" s="2">
        <v>2</v>
      </c>
      <c r="H2569" s="2">
        <v>669.89</v>
      </c>
      <c r="I2569" s="2">
        <v>30</v>
      </c>
      <c r="J2569" s="2">
        <v>401.93</v>
      </c>
      <c r="K2569" s="2">
        <v>5</v>
      </c>
      <c r="L2569" s="2">
        <v>46.89</v>
      </c>
      <c r="M2569" s="2">
        <v>984.74</v>
      </c>
      <c r="N2569" s="2">
        <v>838.8</v>
      </c>
      <c r="O2569" s="2">
        <f t="shared" si="99"/>
        <v>99.050000000000054</v>
      </c>
      <c r="P2569" s="2" t="s">
        <v>31</v>
      </c>
      <c r="Q2569" s="2" t="str">
        <f t="shared" si="100"/>
        <v>Net Banking</v>
      </c>
      <c r="R2569" s="2" t="s">
        <v>20</v>
      </c>
      <c r="S2569" s="2" t="s">
        <v>56</v>
      </c>
      <c r="T2569" s="2" t="s">
        <v>382</v>
      </c>
      <c r="U2569" s="2" t="s">
        <v>59</v>
      </c>
      <c r="V2569" t="str">
        <f>TEXT(tblSales[[#This Row],[Invoice Date]],"mmm")</f>
        <v>Sep</v>
      </c>
      <c r="W2569">
        <f>MONTH(tblSales[[#This Row],[Invoice Date]])</f>
        <v>9</v>
      </c>
      <c r="X2569">
        <f>YEAR(tblSales[[#This Row],[Invoice Date]])</f>
        <v>2024</v>
      </c>
      <c r="Y2569" t="str">
        <f>TEXT(tblSales[[#This Row],[Invoice Date]],"mmm-yyyy")</f>
        <v>Sep-2024</v>
      </c>
      <c r="Z2569" t="str">
        <f>_xlfn.XLOOKUP(tblSales[[#This Row],[Product_ID]],Products!$A:$A,Products!$C:$C,"Women Dresses")</f>
        <v>Women Tops</v>
      </c>
      <c r="AA2569" t="str">
        <f>_xlfn.XLOOKUP(tblSales[[#This Row],[Product_ID]],Products!$A:$A,Products!$D:$D,"Unknown")</f>
        <v>Tunic</v>
      </c>
      <c r="AB2569" t="str">
        <f>_xlfn.XLOOKUP(tblSales[[#This Row],[Product_ID]],Products!$A:$A,Products!$E:$E,"Unknown")</f>
        <v>Jack &amp; Jones</v>
      </c>
      <c r="AC2569" t="str">
        <f>_xlfn.XLOOKUP(tblSales[[#This Row],[Store_ID]],Stores!$A:$A,Stores!$B:$B,"Unknown")</f>
        <v>TrendMart Madurai Mall Kiosk</v>
      </c>
      <c r="AD2569" t="str">
        <f>_xlfn.XLOOKUP(tblSales[[#This Row],[Store_ID]],Stores!$A:$A,Stores!$E:$E,"Unknown")</f>
        <v>South Zone 1</v>
      </c>
      <c r="AE2569" t="str">
        <f>_xlfn.XLOOKUP(tblSales[[#This Row],[Customer_ID]],Customers!$A:$A,Customers!$B:$B,"Unknown")</f>
        <v>Pranav Singh</v>
      </c>
      <c r="AF2569" t="str">
        <f>_xlfn.XLOOKUP(tblSales[[#This Row],[Customer_ID]],Customers!$A:$A,Customers!$J:$J,"Unknown")</f>
        <v>Silver</v>
      </c>
      <c r="AG2569" t="str">
        <f>_xlfn.XLOOKUP(tblSales[[#This Row],[Employee_ID]],Employees!$A:$A,Employees!$B:$B,"Unknown")</f>
        <v>Yogesh Chettiar</v>
      </c>
      <c r="AH2569">
        <f>IF(MONTH(tblSales[[#This Row],[Invoice Date]])&gt;=4,MONTH(tblSales[[#This Row],[Invoice Date]]),MONTH(tblSales[[#This Row],[Invoice Date]])+12)</f>
        <v>9</v>
      </c>
      <c r="AI2569" s="8">
        <f>DATE(YEAR(tblSales[[#This Row],[Invoice Date]]),MONTH(tblSales[[#This Row],[Invoice Date]]),1)</f>
        <v>45536</v>
      </c>
      <c r="AJ2569" t="str">
        <f>_xlfn.XLOOKUP(tblSales[[#This Row],[Product_ID]],Products!$A:$A,Products!$B:$B,"Unknown")</f>
        <v>Jack &amp; Jones Tunic Olive</v>
      </c>
      <c r="AK2569" s="9">
        <f>IFERROR(tblSales[[#This Row],[Profit]]/tblSales[[#This Row],[Sales Amount]],0)</f>
        <v>0.10058492597030694</v>
      </c>
      <c r="AL2569" t="str">
        <f>IF(tblSales[[#This Row],[Discount %]]&lt;=5,"0-5%",
IF(tblSales[[#This Row],[Discount %]]&lt;=10,"5-10%",
IF(tblSales[[#This Row],[Discount %]]&lt;=15,"10-15%",
IF(tblSales[[#This Row],[Discount %]]&lt;=20,"15-20%","20%+"))))</f>
        <v>20%+</v>
      </c>
    </row>
    <row r="2570" spans="1:38">
      <c r="A2570" s="2" t="s">
        <v>4573</v>
      </c>
      <c r="B2570" s="11">
        <v>45583</v>
      </c>
      <c r="C2570" s="2" t="s">
        <v>4574</v>
      </c>
      <c r="D2570" s="2" t="s">
        <v>474</v>
      </c>
      <c r="E2570" s="2" t="s">
        <v>625</v>
      </c>
      <c r="F2570" s="2" t="s">
        <v>405</v>
      </c>
      <c r="G2570" s="2">
        <v>3</v>
      </c>
      <c r="H2570" s="2">
        <v>3124.19</v>
      </c>
      <c r="I2570" s="2">
        <v>20</v>
      </c>
      <c r="J2570" s="2">
        <v>1874.51</v>
      </c>
      <c r="K2570" s="2">
        <v>12</v>
      </c>
      <c r="L2570" s="2">
        <v>899.77</v>
      </c>
      <c r="M2570" s="2">
        <v>8397.83</v>
      </c>
      <c r="N2570" s="2">
        <v>6102.03</v>
      </c>
      <c r="O2570" s="2">
        <f t="shared" si="99"/>
        <v>1396.0300000000002</v>
      </c>
      <c r="P2570" s="2" t="s">
        <v>29</v>
      </c>
      <c r="Q2570" s="2" t="str">
        <f t="shared" si="100"/>
        <v>Debit Card</v>
      </c>
      <c r="R2570" s="2" t="s">
        <v>20</v>
      </c>
      <c r="S2570" s="2" t="s">
        <v>57</v>
      </c>
      <c r="T2570" s="2" t="s">
        <v>1415</v>
      </c>
      <c r="U2570" s="2" t="s">
        <v>59</v>
      </c>
      <c r="V2570" t="str">
        <f>TEXT(tblSales[[#This Row],[Invoice Date]],"mmm")</f>
        <v>Oct</v>
      </c>
      <c r="W2570">
        <f>MONTH(tblSales[[#This Row],[Invoice Date]])</f>
        <v>10</v>
      </c>
      <c r="X2570">
        <f>YEAR(tblSales[[#This Row],[Invoice Date]])</f>
        <v>2024</v>
      </c>
      <c r="Y2570" t="str">
        <f>TEXT(tblSales[[#This Row],[Invoice Date]],"mmm-yyyy")</f>
        <v>Oct-2024</v>
      </c>
      <c r="Z2570" t="str">
        <f>_xlfn.XLOOKUP(tblSales[[#This Row],[Product_ID]],Products!$A:$A,Products!$C:$C,"Women Dresses")</f>
        <v>Handbags</v>
      </c>
      <c r="AA2570" t="str">
        <f>_xlfn.XLOOKUP(tblSales[[#This Row],[Product_ID]],Products!$A:$A,Products!$D:$D,"Unknown")</f>
        <v>Sling Bag</v>
      </c>
      <c r="AB2570" t="str">
        <f>_xlfn.XLOOKUP(tblSales[[#This Row],[Product_ID]],Products!$A:$A,Products!$E:$E,"Unknown")</f>
        <v>GRT Jewellers</v>
      </c>
      <c r="AC2570" t="str">
        <f>_xlfn.XLOOKUP(tblSales[[#This Row],[Store_ID]],Stores!$A:$A,Stores!$B:$B,"Unknown")</f>
        <v>TrendMart Shivamogga Mall Kiosk</v>
      </c>
      <c r="AD2570" t="str">
        <f>_xlfn.XLOOKUP(tblSales[[#This Row],[Store_ID]],Stores!$A:$A,Stores!$E:$E,"Unknown")</f>
        <v>South Zone 2</v>
      </c>
      <c r="AE2570" t="str">
        <f>_xlfn.XLOOKUP(tblSales[[#This Row],[Customer_ID]],Customers!$A:$A,Customers!$B:$B,"Unknown")</f>
        <v>Chandrika Chandran</v>
      </c>
      <c r="AF2570" t="str">
        <f>_xlfn.XLOOKUP(tblSales[[#This Row],[Customer_ID]],Customers!$A:$A,Customers!$J:$J,"Unknown")</f>
        <v>Silver</v>
      </c>
      <c r="AG2570" t="str">
        <f>_xlfn.XLOOKUP(tblSales[[#This Row],[Employee_ID]],Employees!$A:$A,Employees!$B:$B,"Unknown")</f>
        <v>Chitra Bhat</v>
      </c>
      <c r="AH2570">
        <f>IF(MONTH(tblSales[[#This Row],[Invoice Date]])&gt;=4,MONTH(tblSales[[#This Row],[Invoice Date]]),MONTH(tblSales[[#This Row],[Invoice Date]])+12)</f>
        <v>10</v>
      </c>
      <c r="AI2570" s="8">
        <f>DATE(YEAR(tblSales[[#This Row],[Invoice Date]]),MONTH(tblSales[[#This Row],[Invoice Date]]),1)</f>
        <v>45566</v>
      </c>
      <c r="AJ2570" t="str">
        <f>_xlfn.XLOOKUP(tblSales[[#This Row],[Product_ID]],Products!$A:$A,Products!$B:$B,"Unknown")</f>
        <v>GRT Jewellers Sling Bag Olive</v>
      </c>
      <c r="AK2570" s="9">
        <f>IFERROR(tblSales[[#This Row],[Profit]]/tblSales[[#This Row],[Sales Amount]],0)</f>
        <v>0.16623699217535962</v>
      </c>
      <c r="AL2570" t="str">
        <f>IF(tblSales[[#This Row],[Discount %]]&lt;=5,"0-5%",
IF(tblSales[[#This Row],[Discount %]]&lt;=10,"5-10%",
IF(tblSales[[#This Row],[Discount %]]&lt;=15,"10-15%",
IF(tblSales[[#This Row],[Discount %]]&lt;=20,"15-20%","20%+"))))</f>
        <v>15-20%</v>
      </c>
    </row>
    <row r="2571" spans="1:38">
      <c r="A2571" s="2" t="s">
        <v>4575</v>
      </c>
      <c r="B2571" s="11">
        <v>45453</v>
      </c>
      <c r="C2571" s="2" t="s">
        <v>4576</v>
      </c>
      <c r="D2571" s="2" t="s">
        <v>1264</v>
      </c>
      <c r="E2571" s="2" t="s">
        <v>1277</v>
      </c>
      <c r="F2571" s="2" t="s">
        <v>92</v>
      </c>
      <c r="G2571" s="2">
        <v>1</v>
      </c>
      <c r="H2571" s="2">
        <v>1013.47</v>
      </c>
      <c r="I2571" s="2">
        <v>10</v>
      </c>
      <c r="J2571" s="2">
        <v>101.35</v>
      </c>
      <c r="K2571" s="2">
        <v>12</v>
      </c>
      <c r="L2571" s="2">
        <v>109.45</v>
      </c>
      <c r="M2571" s="2">
        <v>1021.57</v>
      </c>
      <c r="N2571" s="2">
        <v>767.11</v>
      </c>
      <c r="O2571" s="2">
        <f t="shared" si="99"/>
        <v>145.01000000000005</v>
      </c>
      <c r="P2571" s="2" t="s">
        <v>29</v>
      </c>
      <c r="Q2571" s="2" t="str">
        <f t="shared" si="100"/>
        <v>Debit Card</v>
      </c>
      <c r="R2571" s="2" t="s">
        <v>21</v>
      </c>
      <c r="S2571" s="2" t="s">
        <v>56</v>
      </c>
      <c r="T2571" s="2" t="s">
        <v>964</v>
      </c>
      <c r="U2571" s="2" t="s">
        <v>59</v>
      </c>
      <c r="V2571" t="str">
        <f>TEXT(tblSales[[#This Row],[Invoice Date]],"mmm")</f>
        <v>Jun</v>
      </c>
      <c r="W2571">
        <f>MONTH(tblSales[[#This Row],[Invoice Date]])</f>
        <v>6</v>
      </c>
      <c r="X2571">
        <f>YEAR(tblSales[[#This Row],[Invoice Date]])</f>
        <v>2024</v>
      </c>
      <c r="Y2571" t="str">
        <f>TEXT(tblSales[[#This Row],[Invoice Date]],"mmm-yyyy")</f>
        <v>Jun-2024</v>
      </c>
      <c r="Z2571" t="str">
        <f>_xlfn.XLOOKUP(tblSales[[#This Row],[Product_ID]],Products!$A:$A,Products!$C:$C,"Women Dresses")</f>
        <v>Women Kurtis</v>
      </c>
      <c r="AA2571" t="str">
        <f>_xlfn.XLOOKUP(tblSales[[#This Row],[Product_ID]],Products!$A:$A,Products!$D:$D,"Unknown")</f>
        <v>Anarkali Kurti</v>
      </c>
      <c r="AB2571" t="str">
        <f>_xlfn.XLOOKUP(tblSales[[#This Row],[Product_ID]],Products!$A:$A,Products!$E:$E,"Unknown")</f>
        <v>Louis Philippe</v>
      </c>
      <c r="AC2571" t="str">
        <f>_xlfn.XLOOKUP(tblSales[[#This Row],[Store_ID]],Stores!$A:$A,Stores!$B:$B,"Unknown")</f>
        <v>TrendMart Thrissur Standard</v>
      </c>
      <c r="AD2571" t="str">
        <f>_xlfn.XLOOKUP(tblSales[[#This Row],[Store_ID]],Stores!$A:$A,Stores!$E:$E,"Unknown")</f>
        <v>South Zone 1</v>
      </c>
      <c r="AE2571" t="str">
        <f>_xlfn.XLOOKUP(tblSales[[#This Row],[Customer_ID]],Customers!$A:$A,Customers!$B:$B,"Unknown")</f>
        <v>Uday Gopalakrishnan</v>
      </c>
      <c r="AF2571" t="str">
        <f>_xlfn.XLOOKUP(tblSales[[#This Row],[Customer_ID]],Customers!$A:$A,Customers!$J:$J,"Unknown")</f>
        <v>Regular</v>
      </c>
      <c r="AG2571" t="str">
        <f>_xlfn.XLOOKUP(tblSales[[#This Row],[Employee_ID]],Employees!$A:$A,Employees!$B:$B,"Unknown")</f>
        <v>Manoj Ramachandran</v>
      </c>
      <c r="AH2571">
        <f>IF(MONTH(tblSales[[#This Row],[Invoice Date]])&gt;=4,MONTH(tblSales[[#This Row],[Invoice Date]]),MONTH(tblSales[[#This Row],[Invoice Date]])+12)</f>
        <v>6</v>
      </c>
      <c r="AI2571" s="8">
        <f>DATE(YEAR(tblSales[[#This Row],[Invoice Date]]),MONTH(tblSales[[#This Row],[Invoice Date]]),1)</f>
        <v>45444</v>
      </c>
      <c r="AJ2571" t="str">
        <f>_xlfn.XLOOKUP(tblSales[[#This Row],[Product_ID]],Products!$A:$A,Products!$B:$B,"Unknown")</f>
        <v>Louis Philippe Anarkali Kurti Black</v>
      </c>
      <c r="AK2571" s="9">
        <f>IFERROR(tblSales[[#This Row],[Profit]]/tblSales[[#This Row],[Sales Amount]],0)</f>
        <v>0.14194817780475155</v>
      </c>
      <c r="AL2571" t="str">
        <f>IF(tblSales[[#This Row],[Discount %]]&lt;=5,"0-5%",
IF(tblSales[[#This Row],[Discount %]]&lt;=10,"5-10%",
IF(tblSales[[#This Row],[Discount %]]&lt;=15,"10-15%",
IF(tblSales[[#This Row],[Discount %]]&lt;=20,"15-20%","20%+"))))</f>
        <v>5-10%</v>
      </c>
    </row>
    <row r="2572" spans="1:38">
      <c r="A2572" s="2" t="s">
        <v>4577</v>
      </c>
      <c r="B2572" s="11">
        <v>45594</v>
      </c>
      <c r="C2572" s="2" t="s">
        <v>236</v>
      </c>
      <c r="D2572" s="2" t="s">
        <v>606</v>
      </c>
      <c r="E2572" s="2" t="s">
        <v>471</v>
      </c>
      <c r="F2572" s="2" t="s">
        <v>199</v>
      </c>
      <c r="G2572" s="2">
        <v>4</v>
      </c>
      <c r="H2572" s="2">
        <v>539.92999999999995</v>
      </c>
      <c r="I2572" s="2">
        <v>30</v>
      </c>
      <c r="J2572" s="2">
        <v>647.91999999999996</v>
      </c>
      <c r="K2572" s="2">
        <v>5</v>
      </c>
      <c r="L2572" s="2">
        <v>75.59</v>
      </c>
      <c r="M2572" s="2">
        <v>1587.39</v>
      </c>
      <c r="N2572" s="2">
        <v>1199.44</v>
      </c>
      <c r="O2572" s="2">
        <f t="shared" si="99"/>
        <v>312.36</v>
      </c>
      <c r="P2572" s="2" t="s">
        <v>28</v>
      </c>
      <c r="Q2572" s="2" t="str">
        <f t="shared" si="100"/>
        <v>Credit Card</v>
      </c>
      <c r="R2572" s="2" t="s">
        <v>20</v>
      </c>
      <c r="S2572" s="2" t="s">
        <v>56</v>
      </c>
      <c r="T2572" s="2" t="s">
        <v>1788</v>
      </c>
      <c r="U2572" s="2" t="s">
        <v>59</v>
      </c>
      <c r="V2572" t="str">
        <f>TEXT(tblSales[[#This Row],[Invoice Date]],"mmm")</f>
        <v>Oct</v>
      </c>
      <c r="W2572">
        <f>MONTH(tblSales[[#This Row],[Invoice Date]])</f>
        <v>10</v>
      </c>
      <c r="X2572">
        <f>YEAR(tblSales[[#This Row],[Invoice Date]])</f>
        <v>2024</v>
      </c>
      <c r="Y2572" t="str">
        <f>TEXT(tblSales[[#This Row],[Invoice Date]],"mmm-yyyy")</f>
        <v>Oct-2024</v>
      </c>
      <c r="Z2572" t="str">
        <f>_xlfn.XLOOKUP(tblSales[[#This Row],[Product_ID]],Products!$A:$A,Products!$C:$C,"Women Dresses")</f>
        <v>Men T-Shirts</v>
      </c>
      <c r="AA2572" t="str">
        <f>_xlfn.XLOOKUP(tblSales[[#This Row],[Product_ID]],Products!$A:$A,Products!$D:$D,"Unknown")</f>
        <v>Round Neck</v>
      </c>
      <c r="AB2572" t="str">
        <f>_xlfn.XLOOKUP(tblSales[[#This Row],[Product_ID]],Products!$A:$A,Products!$E:$E,"Unknown")</f>
        <v>Global Desi</v>
      </c>
      <c r="AC2572" t="str">
        <f>_xlfn.XLOOKUP(tblSales[[#This Row],[Store_ID]],Stores!$A:$A,Stores!$B:$B,"Unknown")</f>
        <v>TrendMart Kochi Standard</v>
      </c>
      <c r="AD2572" t="str">
        <f>_xlfn.XLOOKUP(tblSales[[#This Row],[Store_ID]],Stores!$A:$A,Stores!$E:$E,"Unknown")</f>
        <v>South Zone 1</v>
      </c>
      <c r="AE2572" t="str">
        <f>_xlfn.XLOOKUP(tblSales[[#This Row],[Customer_ID]],Customers!$A:$A,Customers!$B:$B,"Unknown")</f>
        <v>Selvam Nair</v>
      </c>
      <c r="AF2572" t="str">
        <f>_xlfn.XLOOKUP(tblSales[[#This Row],[Customer_ID]],Customers!$A:$A,Customers!$J:$J,"Unknown")</f>
        <v>Regular</v>
      </c>
      <c r="AG2572" t="str">
        <f>_xlfn.XLOOKUP(tblSales[[#This Row],[Employee_ID]],Employees!$A:$A,Employees!$B:$B,"Unknown")</f>
        <v>Anusuya Subramaniam</v>
      </c>
      <c r="AH2572">
        <f>IF(MONTH(tblSales[[#This Row],[Invoice Date]])&gt;=4,MONTH(tblSales[[#This Row],[Invoice Date]]),MONTH(tblSales[[#This Row],[Invoice Date]])+12)</f>
        <v>10</v>
      </c>
      <c r="AI2572" s="8">
        <f>DATE(YEAR(tblSales[[#This Row],[Invoice Date]]),MONTH(tblSales[[#This Row],[Invoice Date]]),1)</f>
        <v>45566</v>
      </c>
      <c r="AJ2572" t="str">
        <f>_xlfn.XLOOKUP(tblSales[[#This Row],[Product_ID]],Products!$A:$A,Products!$B:$B,"Unknown")</f>
        <v>Global Desi Round Neck Green</v>
      </c>
      <c r="AK2572" s="9">
        <f>IFERROR(tblSales[[#This Row],[Profit]]/tblSales[[#This Row],[Sales Amount]],0)</f>
        <v>0.19677583958573508</v>
      </c>
      <c r="AL2572" t="str">
        <f>IF(tblSales[[#This Row],[Discount %]]&lt;=5,"0-5%",
IF(tblSales[[#This Row],[Discount %]]&lt;=10,"5-10%",
IF(tblSales[[#This Row],[Discount %]]&lt;=15,"10-15%",
IF(tblSales[[#This Row],[Discount %]]&lt;=20,"15-20%","20%+"))))</f>
        <v>20%+</v>
      </c>
    </row>
    <row r="2573" spans="1:38">
      <c r="A2573" s="2" t="s">
        <v>4578</v>
      </c>
      <c r="B2573" s="11">
        <v>45590</v>
      </c>
      <c r="C2573" s="2" t="s">
        <v>3933</v>
      </c>
      <c r="D2573" s="2" t="s">
        <v>300</v>
      </c>
      <c r="E2573" s="2" t="s">
        <v>109</v>
      </c>
      <c r="F2573" s="2" t="s">
        <v>377</v>
      </c>
      <c r="G2573" s="2">
        <v>2</v>
      </c>
      <c r="H2573" s="2">
        <v>2351.27</v>
      </c>
      <c r="I2573" s="2">
        <v>15</v>
      </c>
      <c r="J2573" s="2">
        <v>705.38</v>
      </c>
      <c r="K2573" s="2">
        <v>12</v>
      </c>
      <c r="L2573" s="2">
        <v>479.66</v>
      </c>
      <c r="M2573" s="2">
        <v>4476.82</v>
      </c>
      <c r="N2573" s="2">
        <v>3608.74</v>
      </c>
      <c r="O2573" s="2">
        <f t="shared" si="99"/>
        <v>388.4199999999999</v>
      </c>
      <c r="P2573" s="2" t="s">
        <v>27</v>
      </c>
      <c r="Q2573" s="2" t="str">
        <f t="shared" si="100"/>
        <v>Cash</v>
      </c>
      <c r="R2573" s="2" t="s">
        <v>20</v>
      </c>
      <c r="S2573" s="2" t="s">
        <v>56</v>
      </c>
      <c r="T2573" s="2" t="s">
        <v>502</v>
      </c>
      <c r="U2573" s="2" t="s">
        <v>59</v>
      </c>
      <c r="V2573" t="str">
        <f>TEXT(tblSales[[#This Row],[Invoice Date]],"mmm")</f>
        <v>Oct</v>
      </c>
      <c r="W2573">
        <f>MONTH(tblSales[[#This Row],[Invoice Date]])</f>
        <v>10</v>
      </c>
      <c r="X2573">
        <f>YEAR(tblSales[[#This Row],[Invoice Date]])</f>
        <v>2024</v>
      </c>
      <c r="Y2573" t="str">
        <f>TEXT(tblSales[[#This Row],[Invoice Date]],"mmm-yyyy")</f>
        <v>Oct-2024</v>
      </c>
      <c r="Z2573" t="str">
        <f>_xlfn.XLOOKUP(tblSales[[#This Row],[Product_ID]],Products!$A:$A,Products!$C:$C,"Women Dresses")</f>
        <v>Men Ethnic</v>
      </c>
      <c r="AA2573" t="str">
        <f>_xlfn.XLOOKUP(tblSales[[#This Row],[Product_ID]],Products!$A:$A,Products!$D:$D,"Unknown")</f>
        <v>Kurta</v>
      </c>
      <c r="AB2573" t="str">
        <f>_xlfn.XLOOKUP(tblSales[[#This Row],[Product_ID]],Products!$A:$A,Products!$E:$E,"Unknown")</f>
        <v>US Polo Assn</v>
      </c>
      <c r="AC2573" t="str">
        <f>_xlfn.XLOOKUP(tblSales[[#This Row],[Store_ID]],Stores!$A:$A,Stores!$B:$B,"Unknown")</f>
        <v>TrendMart Vellore Standard</v>
      </c>
      <c r="AD2573" t="str">
        <f>_xlfn.XLOOKUP(tblSales[[#This Row],[Store_ID]],Stores!$A:$A,Stores!$E:$E,"Unknown")</f>
        <v>South Zone 1</v>
      </c>
      <c r="AE2573" t="str">
        <f>_xlfn.XLOOKUP(tblSales[[#This Row],[Customer_ID]],Customers!$A:$A,Customers!$B:$B,"Unknown")</f>
        <v>Ganapathy Murthy</v>
      </c>
      <c r="AF2573" t="str">
        <f>_xlfn.XLOOKUP(tblSales[[#This Row],[Customer_ID]],Customers!$A:$A,Customers!$J:$J,"Unknown")</f>
        <v>Platinum</v>
      </c>
      <c r="AG2573" t="str">
        <f>_xlfn.XLOOKUP(tblSales[[#This Row],[Employee_ID]],Employees!$A:$A,Employees!$B:$B,"Unknown")</f>
        <v>Sunita Ramachandran</v>
      </c>
      <c r="AH2573">
        <f>IF(MONTH(tblSales[[#This Row],[Invoice Date]])&gt;=4,MONTH(tblSales[[#This Row],[Invoice Date]]),MONTH(tblSales[[#This Row],[Invoice Date]])+12)</f>
        <v>10</v>
      </c>
      <c r="AI2573" s="8">
        <f>DATE(YEAR(tblSales[[#This Row],[Invoice Date]]),MONTH(tblSales[[#This Row],[Invoice Date]]),1)</f>
        <v>45566</v>
      </c>
      <c r="AJ2573" t="str">
        <f>_xlfn.XLOOKUP(tblSales[[#This Row],[Product_ID]],Products!$A:$A,Products!$B:$B,"Unknown")</f>
        <v>US Polo Assn Kurta Beige</v>
      </c>
      <c r="AK2573" s="9">
        <f>IFERROR(tblSales[[#This Row],[Profit]]/tblSales[[#This Row],[Sales Amount]],0)</f>
        <v>8.6762478723736922E-2</v>
      </c>
      <c r="AL2573" t="str">
        <f>IF(tblSales[[#This Row],[Discount %]]&lt;=5,"0-5%",
IF(tblSales[[#This Row],[Discount %]]&lt;=10,"5-10%",
IF(tblSales[[#This Row],[Discount %]]&lt;=15,"10-15%",
IF(tblSales[[#This Row],[Discount %]]&lt;=20,"15-20%","20%+"))))</f>
        <v>10-15%</v>
      </c>
    </row>
    <row r="2574" spans="1:38">
      <c r="A2574" s="2" t="s">
        <v>4579</v>
      </c>
      <c r="B2574" s="11">
        <v>45414</v>
      </c>
      <c r="C2574" s="2" t="s">
        <v>2474</v>
      </c>
      <c r="D2574" s="2" t="s">
        <v>444</v>
      </c>
      <c r="E2574" s="2" t="s">
        <v>973</v>
      </c>
      <c r="F2574" s="2" t="s">
        <v>285</v>
      </c>
      <c r="G2574" s="2">
        <v>1</v>
      </c>
      <c r="H2574" s="2">
        <v>2866.76</v>
      </c>
      <c r="I2574" s="2">
        <v>10</v>
      </c>
      <c r="J2574" s="2">
        <v>286.68</v>
      </c>
      <c r="K2574" s="2">
        <v>12</v>
      </c>
      <c r="L2574" s="2">
        <v>309.61</v>
      </c>
      <c r="M2574" s="2">
        <v>2889.69</v>
      </c>
      <c r="N2574" s="2">
        <v>2151.34</v>
      </c>
      <c r="O2574" s="2">
        <f t="shared" si="99"/>
        <v>428.7399999999999</v>
      </c>
      <c r="P2574" s="2" t="s">
        <v>32</v>
      </c>
      <c r="Q2574" s="2" t="str">
        <f t="shared" si="100"/>
        <v>UPI</v>
      </c>
      <c r="R2574" s="2" t="s">
        <v>20</v>
      </c>
      <c r="S2574" s="2" t="s">
        <v>56</v>
      </c>
      <c r="T2574" s="2" t="s">
        <v>722</v>
      </c>
      <c r="U2574" s="2" t="s">
        <v>59</v>
      </c>
      <c r="V2574" t="str">
        <f>TEXT(tblSales[[#This Row],[Invoice Date]],"mmm")</f>
        <v>May</v>
      </c>
      <c r="W2574">
        <f>MONTH(tblSales[[#This Row],[Invoice Date]])</f>
        <v>5</v>
      </c>
      <c r="X2574">
        <f>YEAR(tblSales[[#This Row],[Invoice Date]])</f>
        <v>2024</v>
      </c>
      <c r="Y2574" t="str">
        <f>TEXT(tblSales[[#This Row],[Invoice Date]],"mmm-yyyy")</f>
        <v>May-2024</v>
      </c>
      <c r="Z2574" t="str">
        <f>_xlfn.XLOOKUP(tblSales[[#This Row],[Product_ID]],Products!$A:$A,Products!$C:$C,"Women Dresses")</f>
        <v>Handbags</v>
      </c>
      <c r="AA2574" t="str">
        <f>_xlfn.XLOOKUP(tblSales[[#This Row],[Product_ID]],Products!$A:$A,Products!$D:$D,"Unknown")</f>
        <v>Sling Bag</v>
      </c>
      <c r="AB2574" t="str">
        <f>_xlfn.XLOOKUP(tblSales[[#This Row],[Product_ID]],Products!$A:$A,Products!$E:$E,"Unknown")</f>
        <v>Libas</v>
      </c>
      <c r="AC2574" t="str">
        <f>_xlfn.XLOOKUP(tblSales[[#This Row],[Store_ID]],Stores!$A:$A,Stores!$B:$B,"Unknown")</f>
        <v>TrendMart Kochi High Street</v>
      </c>
      <c r="AD2574" t="str">
        <f>_xlfn.XLOOKUP(tblSales[[#This Row],[Store_ID]],Stores!$A:$A,Stores!$E:$E,"Unknown")</f>
        <v>South Zone 1</v>
      </c>
      <c r="AE2574" t="str">
        <f>_xlfn.XLOOKUP(tblSales[[#This Row],[Customer_ID]],Customers!$A:$A,Customers!$B:$B,"Unknown")</f>
        <v>Vikram Achari</v>
      </c>
      <c r="AF2574" t="str">
        <f>_xlfn.XLOOKUP(tblSales[[#This Row],[Customer_ID]],Customers!$A:$A,Customers!$J:$J,"Unknown")</f>
        <v>Platinum</v>
      </c>
      <c r="AG2574" t="str">
        <f>_xlfn.XLOOKUP(tblSales[[#This Row],[Employee_ID]],Employees!$A:$A,Employees!$B:$B,"Unknown")</f>
        <v>Yogesh Chettiar</v>
      </c>
      <c r="AH2574">
        <f>IF(MONTH(tblSales[[#This Row],[Invoice Date]])&gt;=4,MONTH(tblSales[[#This Row],[Invoice Date]]),MONTH(tblSales[[#This Row],[Invoice Date]])+12)</f>
        <v>5</v>
      </c>
      <c r="AI2574" s="8">
        <f>DATE(YEAR(tblSales[[#This Row],[Invoice Date]]),MONTH(tblSales[[#This Row],[Invoice Date]]),1)</f>
        <v>45413</v>
      </c>
      <c r="AJ2574" t="str">
        <f>_xlfn.XLOOKUP(tblSales[[#This Row],[Product_ID]],Products!$A:$A,Products!$B:$B,"Unknown")</f>
        <v>Libas Sling Bag Green</v>
      </c>
      <c r="AK2574" s="9">
        <f>IFERROR(tblSales[[#This Row],[Profit]]/tblSales[[#This Row],[Sales Amount]],0)</f>
        <v>0.14836885617488377</v>
      </c>
      <c r="AL2574" t="str">
        <f>IF(tblSales[[#This Row],[Discount %]]&lt;=5,"0-5%",
IF(tblSales[[#This Row],[Discount %]]&lt;=10,"5-10%",
IF(tblSales[[#This Row],[Discount %]]&lt;=15,"10-15%",
IF(tblSales[[#This Row],[Discount %]]&lt;=20,"15-20%","20%+"))))</f>
        <v>5-10%</v>
      </c>
    </row>
    <row r="2575" spans="1:38">
      <c r="A2575" s="2" t="s">
        <v>4580</v>
      </c>
      <c r="B2575" s="11">
        <v>45519</v>
      </c>
      <c r="C2575" s="2" t="s">
        <v>3168</v>
      </c>
      <c r="D2575" s="2" t="s">
        <v>1042</v>
      </c>
      <c r="E2575" s="2" t="s">
        <v>333</v>
      </c>
      <c r="F2575" s="2" t="s">
        <v>151</v>
      </c>
      <c r="G2575" s="2">
        <v>3</v>
      </c>
      <c r="H2575" s="2">
        <v>3541.66</v>
      </c>
      <c r="I2575" s="2">
        <v>10</v>
      </c>
      <c r="J2575" s="2">
        <v>1062.5</v>
      </c>
      <c r="K2575" s="2">
        <v>12</v>
      </c>
      <c r="L2575" s="2">
        <v>1147.5</v>
      </c>
      <c r="M2575" s="2">
        <v>10709.98</v>
      </c>
      <c r="N2575" s="2">
        <v>7401.66</v>
      </c>
      <c r="O2575" s="2">
        <f t="shared" si="99"/>
        <v>2160.8199999999997</v>
      </c>
      <c r="P2575" s="2" t="s">
        <v>29</v>
      </c>
      <c r="Q2575" s="2" t="str">
        <f t="shared" si="100"/>
        <v>Debit Card</v>
      </c>
      <c r="R2575" s="2" t="s">
        <v>21</v>
      </c>
      <c r="S2575" s="2" t="s">
        <v>56</v>
      </c>
      <c r="T2575" s="2" t="s">
        <v>1499</v>
      </c>
      <c r="U2575" s="2" t="s">
        <v>59</v>
      </c>
      <c r="V2575" t="str">
        <f>TEXT(tblSales[[#This Row],[Invoice Date]],"mmm")</f>
        <v>Aug</v>
      </c>
      <c r="W2575">
        <f>MONTH(tblSales[[#This Row],[Invoice Date]])</f>
        <v>8</v>
      </c>
      <c r="X2575">
        <f>YEAR(tblSales[[#This Row],[Invoice Date]])</f>
        <v>2024</v>
      </c>
      <c r="Y2575" t="str">
        <f>TEXT(tblSales[[#This Row],[Invoice Date]],"mmm-yyyy")</f>
        <v>Aug-2024</v>
      </c>
      <c r="Z2575" t="str">
        <f>_xlfn.XLOOKUP(tblSales[[#This Row],[Product_ID]],Products!$A:$A,Products!$C:$C,"Women Dresses")</f>
        <v>Footwear</v>
      </c>
      <c r="AA2575" t="str">
        <f>_xlfn.XLOOKUP(tblSales[[#This Row],[Product_ID]],Products!$A:$A,Products!$D:$D,"Unknown")</f>
        <v>Sandals</v>
      </c>
      <c r="AB2575" t="str">
        <f>_xlfn.XLOOKUP(tblSales[[#This Row],[Product_ID]],Products!$A:$A,Products!$E:$E,"Unknown")</f>
        <v>Reebok</v>
      </c>
      <c r="AC2575" t="str">
        <f>_xlfn.XLOOKUP(tblSales[[#This Row],[Store_ID]],Stores!$A:$A,Stores!$B:$B,"Unknown")</f>
        <v>TrendMart Warangal High Street</v>
      </c>
      <c r="AD2575" t="str">
        <f>_xlfn.XLOOKUP(tblSales[[#This Row],[Store_ID]],Stores!$A:$A,Stores!$E:$E,"Unknown")</f>
        <v>South Zone 2</v>
      </c>
      <c r="AE2575" t="str">
        <f>_xlfn.XLOOKUP(tblSales[[#This Row],[Customer_ID]],Customers!$A:$A,Customers!$B:$B,"Unknown")</f>
        <v>Anil Gopalakrishnan</v>
      </c>
      <c r="AF2575" t="str">
        <f>_xlfn.XLOOKUP(tblSales[[#This Row],[Customer_ID]],Customers!$A:$A,Customers!$J:$J,"Unknown")</f>
        <v>Regular</v>
      </c>
      <c r="AG2575" t="str">
        <f>_xlfn.XLOOKUP(tblSales[[#This Row],[Employee_ID]],Employees!$A:$A,Employees!$B:$B,"Unknown")</f>
        <v>Preethi Singh</v>
      </c>
      <c r="AH2575">
        <f>IF(MONTH(tblSales[[#This Row],[Invoice Date]])&gt;=4,MONTH(tblSales[[#This Row],[Invoice Date]]),MONTH(tblSales[[#This Row],[Invoice Date]])+12)</f>
        <v>8</v>
      </c>
      <c r="AI2575" s="8">
        <f>DATE(YEAR(tblSales[[#This Row],[Invoice Date]]),MONTH(tblSales[[#This Row],[Invoice Date]]),1)</f>
        <v>45505</v>
      </c>
      <c r="AJ2575" t="str">
        <f>_xlfn.XLOOKUP(tblSales[[#This Row],[Product_ID]],Products!$A:$A,Products!$B:$B,"Unknown")</f>
        <v>Reebok Sandals Peach</v>
      </c>
      <c r="AK2575" s="9">
        <f>IFERROR(tblSales[[#This Row],[Profit]]/tblSales[[#This Row],[Sales Amount]],0)</f>
        <v>0.20175761299274134</v>
      </c>
      <c r="AL2575" t="str">
        <f>IF(tblSales[[#This Row],[Discount %]]&lt;=5,"0-5%",
IF(tblSales[[#This Row],[Discount %]]&lt;=10,"5-10%",
IF(tblSales[[#This Row],[Discount %]]&lt;=15,"10-15%",
IF(tblSales[[#This Row],[Discount %]]&lt;=20,"15-20%","20%+"))))</f>
        <v>5-10%</v>
      </c>
    </row>
    <row r="2576" spans="1:38">
      <c r="A2576" s="2" t="s">
        <v>4581</v>
      </c>
      <c r="B2576" s="11">
        <v>45718</v>
      </c>
      <c r="C2576" s="2" t="s">
        <v>1439</v>
      </c>
      <c r="D2576" s="2" t="s">
        <v>1051</v>
      </c>
      <c r="E2576" s="2" t="s">
        <v>763</v>
      </c>
      <c r="F2576" s="2" t="s">
        <v>110</v>
      </c>
      <c r="G2576" s="2">
        <v>1</v>
      </c>
      <c r="H2576" s="2">
        <v>794.32</v>
      </c>
      <c r="I2576" s="2">
        <v>5</v>
      </c>
      <c r="J2576" s="2">
        <v>39.72</v>
      </c>
      <c r="K2576" s="2">
        <v>5</v>
      </c>
      <c r="L2576" s="2">
        <v>37.729999999999997</v>
      </c>
      <c r="M2576" s="2">
        <v>792.33</v>
      </c>
      <c r="N2576" s="2">
        <v>565.45000000000005</v>
      </c>
      <c r="O2576" s="2">
        <f t="shared" si="99"/>
        <v>189.15</v>
      </c>
      <c r="P2576" s="2" t="s">
        <v>27</v>
      </c>
      <c r="Q2576" s="2" t="str">
        <f t="shared" si="100"/>
        <v>Cash</v>
      </c>
      <c r="R2576" s="2" t="s">
        <v>21</v>
      </c>
      <c r="S2576" s="2" t="s">
        <v>56</v>
      </c>
      <c r="T2576" s="2" t="s">
        <v>4582</v>
      </c>
      <c r="U2576" s="2" t="s">
        <v>60</v>
      </c>
      <c r="V2576" t="str">
        <f>TEXT(tblSales[[#This Row],[Invoice Date]],"mmm")</f>
        <v>Mar</v>
      </c>
      <c r="W2576">
        <f>MONTH(tblSales[[#This Row],[Invoice Date]])</f>
        <v>3</v>
      </c>
      <c r="X2576">
        <f>YEAR(tblSales[[#This Row],[Invoice Date]])</f>
        <v>2025</v>
      </c>
      <c r="Y2576" t="str">
        <f>TEXT(tblSales[[#This Row],[Invoice Date]],"mmm-yyyy")</f>
        <v>Mar-2025</v>
      </c>
      <c r="Z2576" t="str">
        <f>_xlfn.XLOOKUP(tblSales[[#This Row],[Product_ID]],Products!$A:$A,Products!$C:$C,"Women Dresses")</f>
        <v>Kids Wear</v>
      </c>
      <c r="AA2576" t="str">
        <f>_xlfn.XLOOKUP(tblSales[[#This Row],[Product_ID]],Products!$A:$A,Products!$D:$D,"Unknown")</f>
        <v>Boys Shirt</v>
      </c>
      <c r="AB2576" t="str">
        <f>_xlfn.XLOOKUP(tblSales[[#This Row],[Product_ID]],Products!$A:$A,Products!$E:$E,"Unknown")</f>
        <v>Woodland</v>
      </c>
      <c r="AC2576" t="str">
        <f>_xlfn.XLOOKUP(tblSales[[#This Row],[Store_ID]],Stores!$A:$A,Stores!$B:$B,"Unknown")</f>
        <v>TrendMart Madurai Mall Kiosk</v>
      </c>
      <c r="AD2576" t="str">
        <f>_xlfn.XLOOKUP(tblSales[[#This Row],[Store_ID]],Stores!$A:$A,Stores!$E:$E,"Unknown")</f>
        <v>South Zone 1</v>
      </c>
      <c r="AE2576" t="str">
        <f>_xlfn.XLOOKUP(tblSales[[#This Row],[Customer_ID]],Customers!$A:$A,Customers!$B:$B,"Unknown")</f>
        <v>Suresh Mishra</v>
      </c>
      <c r="AF2576" t="str">
        <f>_xlfn.XLOOKUP(tblSales[[#This Row],[Customer_ID]],Customers!$A:$A,Customers!$J:$J,"Unknown")</f>
        <v>Silver</v>
      </c>
      <c r="AG2576" t="str">
        <f>_xlfn.XLOOKUP(tblSales[[#This Row],[Employee_ID]],Employees!$A:$A,Employees!$B:$B,"Unknown")</f>
        <v>Jyothi Prasad</v>
      </c>
      <c r="AH2576">
        <f>IF(MONTH(tblSales[[#This Row],[Invoice Date]])&gt;=4,MONTH(tblSales[[#This Row],[Invoice Date]]),MONTH(tblSales[[#This Row],[Invoice Date]])+12)</f>
        <v>15</v>
      </c>
      <c r="AI2576" s="8">
        <f>DATE(YEAR(tblSales[[#This Row],[Invoice Date]]),MONTH(tblSales[[#This Row],[Invoice Date]]),1)</f>
        <v>45717</v>
      </c>
      <c r="AJ2576" t="str">
        <f>_xlfn.XLOOKUP(tblSales[[#This Row],[Product_ID]],Products!$A:$A,Products!$B:$B,"Unknown")</f>
        <v>Woodland Boys Shirt White</v>
      </c>
      <c r="AK2576" s="9">
        <f>IFERROR(tblSales[[#This Row],[Profit]]/tblSales[[#This Row],[Sales Amount]],0)</f>
        <v>0.2387262882889705</v>
      </c>
      <c r="AL2576" t="str">
        <f>IF(tblSales[[#This Row],[Discount %]]&lt;=5,"0-5%",
IF(tblSales[[#This Row],[Discount %]]&lt;=10,"5-10%",
IF(tblSales[[#This Row],[Discount %]]&lt;=15,"10-15%",
IF(tblSales[[#This Row],[Discount %]]&lt;=20,"15-20%","20%+"))))</f>
        <v>0-5%</v>
      </c>
    </row>
    <row r="2577" spans="1:38">
      <c r="A2577" s="2" t="s">
        <v>4583</v>
      </c>
      <c r="B2577" s="11">
        <v>45702</v>
      </c>
      <c r="C2577" s="2" t="s">
        <v>3657</v>
      </c>
      <c r="D2577" s="2" t="s">
        <v>474</v>
      </c>
      <c r="E2577" s="2" t="s">
        <v>625</v>
      </c>
      <c r="F2577" s="2" t="s">
        <v>319</v>
      </c>
      <c r="G2577" s="2">
        <v>3</v>
      </c>
      <c r="H2577" s="2">
        <v>2976.2</v>
      </c>
      <c r="I2577" s="2">
        <v>0</v>
      </c>
      <c r="J2577" s="2">
        <v>0</v>
      </c>
      <c r="K2577" s="2">
        <v>12</v>
      </c>
      <c r="L2577" s="2">
        <v>1071.43</v>
      </c>
      <c r="M2577" s="2">
        <v>10000.030000000001</v>
      </c>
      <c r="N2577" s="2">
        <v>6102.03</v>
      </c>
      <c r="O2577" s="2">
        <f t="shared" si="99"/>
        <v>2826.5700000000006</v>
      </c>
      <c r="P2577" s="2" t="s">
        <v>32</v>
      </c>
      <c r="Q2577" s="2" t="str">
        <f t="shared" si="100"/>
        <v>UPI</v>
      </c>
      <c r="R2577" s="2" t="s">
        <v>20</v>
      </c>
      <c r="S2577" s="2" t="s">
        <v>57</v>
      </c>
      <c r="T2577" s="2" t="s">
        <v>1819</v>
      </c>
      <c r="U2577" s="2" t="s">
        <v>59</v>
      </c>
      <c r="V2577" t="str">
        <f>TEXT(tblSales[[#This Row],[Invoice Date]],"mmm")</f>
        <v>Feb</v>
      </c>
      <c r="W2577">
        <f>MONTH(tblSales[[#This Row],[Invoice Date]])</f>
        <v>2</v>
      </c>
      <c r="X2577">
        <f>YEAR(tblSales[[#This Row],[Invoice Date]])</f>
        <v>2025</v>
      </c>
      <c r="Y2577" t="str">
        <f>TEXT(tblSales[[#This Row],[Invoice Date]],"mmm-yyyy")</f>
        <v>Feb-2025</v>
      </c>
      <c r="Z2577" t="str">
        <f>_xlfn.XLOOKUP(tblSales[[#This Row],[Product_ID]],Products!$A:$A,Products!$C:$C,"Women Dresses")</f>
        <v>Handbags</v>
      </c>
      <c r="AA2577" t="str">
        <f>_xlfn.XLOOKUP(tblSales[[#This Row],[Product_ID]],Products!$A:$A,Products!$D:$D,"Unknown")</f>
        <v>Sling Bag</v>
      </c>
      <c r="AB2577" t="str">
        <f>_xlfn.XLOOKUP(tblSales[[#This Row],[Product_ID]],Products!$A:$A,Products!$E:$E,"Unknown")</f>
        <v>GRT Jewellers</v>
      </c>
      <c r="AC2577" t="str">
        <f>_xlfn.XLOOKUP(tblSales[[#This Row],[Store_ID]],Stores!$A:$A,Stores!$B:$B,"Unknown")</f>
        <v>TrendMart Shivamogga Mall Kiosk</v>
      </c>
      <c r="AD2577" t="str">
        <f>_xlfn.XLOOKUP(tblSales[[#This Row],[Store_ID]],Stores!$A:$A,Stores!$E:$E,"Unknown")</f>
        <v>South Zone 2</v>
      </c>
      <c r="AE2577" t="str">
        <f>_xlfn.XLOOKUP(tblSales[[#This Row],[Customer_ID]],Customers!$A:$A,Customers!$B:$B,"Unknown")</f>
        <v>Balaji Gowda</v>
      </c>
      <c r="AF2577" t="str">
        <f>_xlfn.XLOOKUP(tblSales[[#This Row],[Customer_ID]],Customers!$A:$A,Customers!$J:$J,"Unknown")</f>
        <v>Gold</v>
      </c>
      <c r="AG2577" t="str">
        <f>_xlfn.XLOOKUP(tblSales[[#This Row],[Employee_ID]],Employees!$A:$A,Employees!$B:$B,"Unknown")</f>
        <v>Sathish Sundaram</v>
      </c>
      <c r="AH2577">
        <f>IF(MONTH(tblSales[[#This Row],[Invoice Date]])&gt;=4,MONTH(tblSales[[#This Row],[Invoice Date]]),MONTH(tblSales[[#This Row],[Invoice Date]])+12)</f>
        <v>14</v>
      </c>
      <c r="AI2577" s="8">
        <f>DATE(YEAR(tblSales[[#This Row],[Invoice Date]]),MONTH(tblSales[[#This Row],[Invoice Date]]),1)</f>
        <v>45689</v>
      </c>
      <c r="AJ2577" t="str">
        <f>_xlfn.XLOOKUP(tblSales[[#This Row],[Product_ID]],Products!$A:$A,Products!$B:$B,"Unknown")</f>
        <v>GRT Jewellers Sling Bag Olive</v>
      </c>
      <c r="AK2577" s="9">
        <f>IFERROR(tblSales[[#This Row],[Profit]]/tblSales[[#This Row],[Sales Amount]],0)</f>
        <v>0.28265615203154393</v>
      </c>
      <c r="AL2577" t="str">
        <f>IF(tblSales[[#This Row],[Discount %]]&lt;=5,"0-5%",
IF(tblSales[[#This Row],[Discount %]]&lt;=10,"5-10%",
IF(tblSales[[#This Row],[Discount %]]&lt;=15,"10-15%",
IF(tblSales[[#This Row],[Discount %]]&lt;=20,"15-20%","20%+"))))</f>
        <v>0-5%</v>
      </c>
    </row>
    <row r="2578" spans="1:38">
      <c r="A2578" s="2" t="s">
        <v>4584</v>
      </c>
      <c r="B2578" s="11">
        <v>45644</v>
      </c>
      <c r="C2578" s="2" t="s">
        <v>230</v>
      </c>
      <c r="D2578" s="2" t="s">
        <v>231</v>
      </c>
      <c r="E2578" s="2" t="s">
        <v>145</v>
      </c>
      <c r="F2578" s="2" t="s">
        <v>562</v>
      </c>
      <c r="G2578" s="2">
        <v>2</v>
      </c>
      <c r="H2578" s="2">
        <v>6113</v>
      </c>
      <c r="I2578" s="2">
        <v>15</v>
      </c>
      <c r="J2578" s="2">
        <v>1833.9</v>
      </c>
      <c r="K2578" s="2">
        <v>3</v>
      </c>
      <c r="L2578" s="2">
        <v>311.76</v>
      </c>
      <c r="M2578" s="2">
        <v>10703.86</v>
      </c>
      <c r="N2578" s="2">
        <v>9430.2000000000007</v>
      </c>
      <c r="O2578" s="2">
        <f t="shared" si="99"/>
        <v>961.89999999999986</v>
      </c>
      <c r="P2578" s="2" t="s">
        <v>31</v>
      </c>
      <c r="Q2578" s="2" t="str">
        <f t="shared" si="100"/>
        <v>Net Banking</v>
      </c>
      <c r="R2578" s="2" t="s">
        <v>20</v>
      </c>
      <c r="S2578" s="2" t="s">
        <v>56</v>
      </c>
      <c r="T2578" s="2" t="s">
        <v>449</v>
      </c>
      <c r="U2578" s="2" t="s">
        <v>59</v>
      </c>
      <c r="V2578" t="str">
        <f>TEXT(tblSales[[#This Row],[Invoice Date]],"mmm")</f>
        <v>Dec</v>
      </c>
      <c r="W2578">
        <f>MONTH(tblSales[[#This Row],[Invoice Date]])</f>
        <v>12</v>
      </c>
      <c r="X2578">
        <f>YEAR(tblSales[[#This Row],[Invoice Date]])</f>
        <v>2024</v>
      </c>
      <c r="Y2578" t="str">
        <f>TEXT(tblSales[[#This Row],[Invoice Date]],"mmm-yyyy")</f>
        <v>Dec-2024</v>
      </c>
      <c r="Z2578" t="str">
        <f>_xlfn.XLOOKUP(tblSales[[#This Row],[Product_ID]],Products!$A:$A,Products!$C:$C,"Women Dresses")</f>
        <v>Jewellery</v>
      </c>
      <c r="AA2578" t="str">
        <f>_xlfn.XLOOKUP(tblSales[[#This Row],[Product_ID]],Products!$A:$A,Products!$D:$D,"Unknown")</f>
        <v>Earrings</v>
      </c>
      <c r="AB2578" t="str">
        <f>_xlfn.XLOOKUP(tblSales[[#This Row],[Product_ID]],Products!$A:$A,Products!$E:$E,"Unknown")</f>
        <v>Nike</v>
      </c>
      <c r="AC2578" t="str">
        <f>_xlfn.XLOOKUP(tblSales[[#This Row],[Store_ID]],Stores!$A:$A,Stores!$B:$B,"Unknown")</f>
        <v>TrendMart Nizamabad Outlet</v>
      </c>
      <c r="AD2578" t="str">
        <f>_xlfn.XLOOKUP(tblSales[[#This Row],[Store_ID]],Stores!$A:$A,Stores!$E:$E,"Unknown")</f>
        <v>South Zone 2</v>
      </c>
      <c r="AE2578" t="str">
        <f>_xlfn.XLOOKUP(tblSales[[#This Row],[Customer_ID]],Customers!$A:$A,Customers!$B:$B,"Unknown")</f>
        <v>Vijay Kamath</v>
      </c>
      <c r="AF2578" t="str">
        <f>_xlfn.XLOOKUP(tblSales[[#This Row],[Customer_ID]],Customers!$A:$A,Customers!$J:$J,"Unknown")</f>
        <v>Silver</v>
      </c>
      <c r="AG2578" t="str">
        <f>_xlfn.XLOOKUP(tblSales[[#This Row],[Employee_ID]],Employees!$A:$A,Employees!$B:$B,"Unknown")</f>
        <v>Vikram Bhat</v>
      </c>
      <c r="AH2578">
        <f>IF(MONTH(tblSales[[#This Row],[Invoice Date]])&gt;=4,MONTH(tblSales[[#This Row],[Invoice Date]]),MONTH(tblSales[[#This Row],[Invoice Date]])+12)</f>
        <v>12</v>
      </c>
      <c r="AI2578" s="8">
        <f>DATE(YEAR(tblSales[[#This Row],[Invoice Date]]),MONTH(tblSales[[#This Row],[Invoice Date]]),1)</f>
        <v>45627</v>
      </c>
      <c r="AJ2578" t="str">
        <f>_xlfn.XLOOKUP(tblSales[[#This Row],[Product_ID]],Products!$A:$A,Products!$B:$B,"Unknown")</f>
        <v>Nike Earrings Teal</v>
      </c>
      <c r="AK2578" s="9">
        <f>IFERROR(tblSales[[#This Row],[Profit]]/tblSales[[#This Row],[Sales Amount]],0)</f>
        <v>8.9864777753072236E-2</v>
      </c>
      <c r="AL2578" t="str">
        <f>IF(tblSales[[#This Row],[Discount %]]&lt;=5,"0-5%",
IF(tblSales[[#This Row],[Discount %]]&lt;=10,"5-10%",
IF(tblSales[[#This Row],[Discount %]]&lt;=15,"10-15%",
IF(tblSales[[#This Row],[Discount %]]&lt;=20,"15-20%","20%+"))))</f>
        <v>10-15%</v>
      </c>
    </row>
    <row r="2579" spans="1:38">
      <c r="A2579" s="2" t="s">
        <v>4585</v>
      </c>
      <c r="B2579" s="11">
        <v>45542</v>
      </c>
      <c r="C2579" s="2" t="s">
        <v>4586</v>
      </c>
      <c r="D2579" s="2" t="s">
        <v>634</v>
      </c>
      <c r="E2579" s="2" t="s">
        <v>209</v>
      </c>
      <c r="F2579" s="2" t="s">
        <v>475</v>
      </c>
      <c r="G2579" s="2">
        <v>4</v>
      </c>
      <c r="H2579" s="2">
        <v>873.63</v>
      </c>
      <c r="I2579" s="2">
        <v>0</v>
      </c>
      <c r="J2579" s="2">
        <v>0</v>
      </c>
      <c r="K2579" s="2">
        <v>5</v>
      </c>
      <c r="L2579" s="2">
        <v>174.73</v>
      </c>
      <c r="M2579" s="2">
        <v>3669.25</v>
      </c>
      <c r="N2579" s="2">
        <v>2365.52</v>
      </c>
      <c r="O2579" s="2">
        <f t="shared" si="99"/>
        <v>1129</v>
      </c>
      <c r="P2579" s="2" t="s">
        <v>27</v>
      </c>
      <c r="Q2579" s="2" t="str">
        <f t="shared" si="100"/>
        <v>Cash</v>
      </c>
      <c r="R2579" s="2" t="s">
        <v>21</v>
      </c>
      <c r="S2579" s="2" t="s">
        <v>56</v>
      </c>
      <c r="T2579" s="2" t="s">
        <v>428</v>
      </c>
      <c r="U2579" s="2" t="s">
        <v>60</v>
      </c>
      <c r="V2579" t="str">
        <f>TEXT(tblSales[[#This Row],[Invoice Date]],"mmm")</f>
        <v>Sep</v>
      </c>
      <c r="W2579">
        <f>MONTH(tblSales[[#This Row],[Invoice Date]])</f>
        <v>9</v>
      </c>
      <c r="X2579">
        <f>YEAR(tblSales[[#This Row],[Invoice Date]])</f>
        <v>2024</v>
      </c>
      <c r="Y2579" t="str">
        <f>TEXT(tblSales[[#This Row],[Invoice Date]],"mmm-yyyy")</f>
        <v>Sep-2024</v>
      </c>
      <c r="Z2579" t="str">
        <f>_xlfn.XLOOKUP(tblSales[[#This Row],[Product_ID]],Products!$A:$A,Products!$C:$C,"Women Dresses")</f>
        <v>Kids Wear</v>
      </c>
      <c r="AA2579" t="str">
        <f>_xlfn.XLOOKUP(tblSales[[#This Row],[Product_ID]],Products!$A:$A,Products!$D:$D,"Unknown")</f>
        <v>Girls Frock</v>
      </c>
      <c r="AB2579" t="str">
        <f>_xlfn.XLOOKUP(tblSales[[#This Row],[Product_ID]],Products!$A:$A,Products!$E:$E,"Unknown")</f>
        <v>Libas</v>
      </c>
      <c r="AC2579" t="str">
        <f>_xlfn.XLOOKUP(tblSales[[#This Row],[Store_ID]],Stores!$A:$A,Stores!$B:$B,"Unknown")</f>
        <v>TrendMart Kochi High Street</v>
      </c>
      <c r="AD2579" t="str">
        <f>_xlfn.XLOOKUP(tblSales[[#This Row],[Store_ID]],Stores!$A:$A,Stores!$E:$E,"Unknown")</f>
        <v>South Zone 1</v>
      </c>
      <c r="AE2579" t="str">
        <f>_xlfn.XLOOKUP(tblSales[[#This Row],[Customer_ID]],Customers!$A:$A,Customers!$B:$B,"Unknown")</f>
        <v>Sangeeta Raman</v>
      </c>
      <c r="AF2579" t="str">
        <f>_xlfn.XLOOKUP(tblSales[[#This Row],[Customer_ID]],Customers!$A:$A,Customers!$J:$J,"Unknown")</f>
        <v>Silver</v>
      </c>
      <c r="AG2579" t="str">
        <f>_xlfn.XLOOKUP(tblSales[[#This Row],[Employee_ID]],Employees!$A:$A,Employees!$B:$B,"Unknown")</f>
        <v>Arjun Krishnan</v>
      </c>
      <c r="AH2579">
        <f>IF(MONTH(tblSales[[#This Row],[Invoice Date]])&gt;=4,MONTH(tblSales[[#This Row],[Invoice Date]]),MONTH(tblSales[[#This Row],[Invoice Date]])+12)</f>
        <v>9</v>
      </c>
      <c r="AI2579" s="8">
        <f>DATE(YEAR(tblSales[[#This Row],[Invoice Date]]),MONTH(tblSales[[#This Row],[Invoice Date]]),1)</f>
        <v>45536</v>
      </c>
      <c r="AJ2579" t="str">
        <f>_xlfn.XLOOKUP(tblSales[[#This Row],[Product_ID]],Products!$A:$A,Products!$B:$B,"Unknown")</f>
        <v>Libas Girls Frock Sky Blue</v>
      </c>
      <c r="AK2579" s="9">
        <f>IFERROR(tblSales[[#This Row],[Profit]]/tblSales[[#This Row],[Sales Amount]],0)</f>
        <v>0.30769230769230771</v>
      </c>
      <c r="AL2579" t="str">
        <f>IF(tblSales[[#This Row],[Discount %]]&lt;=5,"0-5%",
IF(tblSales[[#This Row],[Discount %]]&lt;=10,"5-10%",
IF(tblSales[[#This Row],[Discount %]]&lt;=15,"10-15%",
IF(tblSales[[#This Row],[Discount %]]&lt;=20,"15-20%","20%+"))))</f>
        <v>0-5%</v>
      </c>
    </row>
    <row r="2580" spans="1:38">
      <c r="A2580" s="2" t="s">
        <v>4587</v>
      </c>
      <c r="B2580" s="11">
        <v>45397</v>
      </c>
      <c r="C2580" s="2" t="s">
        <v>2439</v>
      </c>
      <c r="D2580" s="2" t="s">
        <v>149</v>
      </c>
      <c r="E2580" s="2" t="s">
        <v>192</v>
      </c>
      <c r="F2580" s="2" t="s">
        <v>216</v>
      </c>
      <c r="G2580" s="2">
        <v>2</v>
      </c>
      <c r="H2580" s="2">
        <v>1791.18</v>
      </c>
      <c r="I2580" s="2">
        <v>15</v>
      </c>
      <c r="J2580" s="2">
        <v>537.35</v>
      </c>
      <c r="K2580" s="2">
        <v>12</v>
      </c>
      <c r="L2580" s="2">
        <v>365.4</v>
      </c>
      <c r="M2580" s="2">
        <v>3410.41</v>
      </c>
      <c r="N2580" s="2">
        <v>2799.7</v>
      </c>
      <c r="O2580" s="2">
        <f t="shared" si="99"/>
        <v>245.31000000000006</v>
      </c>
      <c r="P2580" s="2" t="s">
        <v>27</v>
      </c>
      <c r="Q2580" s="2" t="str">
        <f t="shared" si="100"/>
        <v>Cash</v>
      </c>
      <c r="R2580" s="2" t="s">
        <v>21</v>
      </c>
      <c r="S2580" s="2" t="s">
        <v>57</v>
      </c>
      <c r="T2580" s="2" t="s">
        <v>162</v>
      </c>
      <c r="U2580" s="2" t="s">
        <v>59</v>
      </c>
      <c r="V2580" t="str">
        <f>TEXT(tblSales[[#This Row],[Invoice Date]],"mmm")</f>
        <v>Apr</v>
      </c>
      <c r="W2580">
        <f>MONTH(tblSales[[#This Row],[Invoice Date]])</f>
        <v>4</v>
      </c>
      <c r="X2580">
        <f>YEAR(tblSales[[#This Row],[Invoice Date]])</f>
        <v>2024</v>
      </c>
      <c r="Y2580" t="str">
        <f>TEXT(tblSales[[#This Row],[Invoice Date]],"mmm-yyyy")</f>
        <v>Apr-2024</v>
      </c>
      <c r="Z2580" t="str">
        <f>_xlfn.XLOOKUP(tblSales[[#This Row],[Product_ID]],Products!$A:$A,Products!$C:$C,"Women Dresses")</f>
        <v>Women Dresses</v>
      </c>
      <c r="AA2580" t="str">
        <f>_xlfn.XLOOKUP(tblSales[[#This Row],[Product_ID]],Products!$A:$A,Products!$D:$D,"Unknown")</f>
        <v>Shirt Dress</v>
      </c>
      <c r="AB2580" t="str">
        <f>_xlfn.XLOOKUP(tblSales[[#This Row],[Product_ID]],Products!$A:$A,Products!$E:$E,"Unknown")</f>
        <v>Nike</v>
      </c>
      <c r="AC2580" t="str">
        <f>_xlfn.XLOOKUP(tblSales[[#This Row],[Store_ID]],Stores!$A:$A,Stores!$B:$B,"Unknown")</f>
        <v>TrendMart Nellore Standard</v>
      </c>
      <c r="AD2580" t="str">
        <f>_xlfn.XLOOKUP(tblSales[[#This Row],[Store_ID]],Stores!$A:$A,Stores!$E:$E,"Unknown")</f>
        <v>South Zone 3</v>
      </c>
      <c r="AE2580" t="str">
        <f>_xlfn.XLOOKUP(tblSales[[#This Row],[Customer_ID]],Customers!$A:$A,Customers!$B:$B,"Unknown")</f>
        <v>Kiran Kamath</v>
      </c>
      <c r="AF2580" t="str">
        <f>_xlfn.XLOOKUP(tblSales[[#This Row],[Customer_ID]],Customers!$A:$A,Customers!$J:$J,"Unknown")</f>
        <v>Gold</v>
      </c>
      <c r="AG2580" t="str">
        <f>_xlfn.XLOOKUP(tblSales[[#This Row],[Employee_ID]],Employees!$A:$A,Employees!$B:$B,"Unknown")</f>
        <v>Venkat Sharma</v>
      </c>
      <c r="AH2580">
        <f>IF(MONTH(tblSales[[#This Row],[Invoice Date]])&gt;=4,MONTH(tblSales[[#This Row],[Invoice Date]]),MONTH(tblSales[[#This Row],[Invoice Date]])+12)</f>
        <v>4</v>
      </c>
      <c r="AI2580" s="8">
        <f>DATE(YEAR(tblSales[[#This Row],[Invoice Date]]),MONTH(tblSales[[#This Row],[Invoice Date]]),1)</f>
        <v>45383</v>
      </c>
      <c r="AJ2580" t="str">
        <f>_xlfn.XLOOKUP(tblSales[[#This Row],[Product_ID]],Products!$A:$A,Products!$B:$B,"Unknown")</f>
        <v>Nike Shirt Dress Peach</v>
      </c>
      <c r="AK2580" s="9">
        <f>IFERROR(tblSales[[#This Row],[Profit]]/tblSales[[#This Row],[Sales Amount]],0)</f>
        <v>7.1929767975111511E-2</v>
      </c>
      <c r="AL2580" t="str">
        <f>IF(tblSales[[#This Row],[Discount %]]&lt;=5,"0-5%",
IF(tblSales[[#This Row],[Discount %]]&lt;=10,"5-10%",
IF(tblSales[[#This Row],[Discount %]]&lt;=15,"10-15%",
IF(tblSales[[#This Row],[Discount %]]&lt;=20,"15-20%","20%+"))))</f>
        <v>10-15%</v>
      </c>
    </row>
    <row r="2581" spans="1:38">
      <c r="A2581" s="2" t="s">
        <v>4588</v>
      </c>
      <c r="B2581" s="11">
        <v>45470</v>
      </c>
      <c r="C2581" s="2" t="s">
        <v>907</v>
      </c>
      <c r="D2581" s="2" t="s">
        <v>753</v>
      </c>
      <c r="E2581" s="2" t="s">
        <v>103</v>
      </c>
      <c r="F2581" s="2" t="s">
        <v>244</v>
      </c>
      <c r="G2581" s="2">
        <v>2</v>
      </c>
      <c r="H2581" s="2">
        <v>1112.28</v>
      </c>
      <c r="I2581" s="2">
        <v>10</v>
      </c>
      <c r="J2581" s="2">
        <v>222.46</v>
      </c>
      <c r="K2581" s="2">
        <v>12</v>
      </c>
      <c r="L2581" s="2">
        <v>240.25</v>
      </c>
      <c r="M2581" s="2">
        <v>2242.35</v>
      </c>
      <c r="N2581" s="2">
        <v>1167.72</v>
      </c>
      <c r="O2581" s="2">
        <f t="shared" si="99"/>
        <v>834.37999999999988</v>
      </c>
      <c r="P2581" s="2" t="s">
        <v>29</v>
      </c>
      <c r="Q2581" s="2" t="str">
        <f t="shared" si="100"/>
        <v>Debit Card</v>
      </c>
      <c r="R2581" s="2" t="s">
        <v>20</v>
      </c>
      <c r="S2581" s="2" t="s">
        <v>56</v>
      </c>
      <c r="T2581" s="2" t="s">
        <v>1172</v>
      </c>
      <c r="U2581" s="2" t="s">
        <v>59</v>
      </c>
      <c r="V2581" t="str">
        <f>TEXT(tblSales[[#This Row],[Invoice Date]],"mmm")</f>
        <v>Jun</v>
      </c>
      <c r="W2581">
        <f>MONTH(tblSales[[#This Row],[Invoice Date]])</f>
        <v>6</v>
      </c>
      <c r="X2581">
        <f>YEAR(tblSales[[#This Row],[Invoice Date]])</f>
        <v>2024</v>
      </c>
      <c r="Y2581" t="str">
        <f>TEXT(tblSales[[#This Row],[Invoice Date]],"mmm-yyyy")</f>
        <v>Jun-2024</v>
      </c>
      <c r="Z2581" t="str">
        <f>_xlfn.XLOOKUP(tblSales[[#This Row],[Product_ID]],Products!$A:$A,Products!$C:$C,"Women Dresses")</f>
        <v>Accessories</v>
      </c>
      <c r="AA2581" t="str">
        <f>_xlfn.XLOOKUP(tblSales[[#This Row],[Product_ID]],Products!$A:$A,Products!$D:$D,"Unknown")</f>
        <v>Tie</v>
      </c>
      <c r="AB2581" t="str">
        <f>_xlfn.XLOOKUP(tblSales[[#This Row],[Product_ID]],Products!$A:$A,Products!$E:$E,"Unknown")</f>
        <v>Being Human</v>
      </c>
      <c r="AC2581" t="str">
        <f>_xlfn.XLOOKUP(tblSales[[#This Row],[Store_ID]],Stores!$A:$A,Stores!$B:$B,"Unknown")</f>
        <v>TrendMart Tirupati Standard</v>
      </c>
      <c r="AD2581" t="str">
        <f>_xlfn.XLOOKUP(tblSales[[#This Row],[Store_ID]],Stores!$A:$A,Stores!$E:$E,"Unknown")</f>
        <v>South Zone 3</v>
      </c>
      <c r="AE2581" t="str">
        <f>_xlfn.XLOOKUP(tblSales[[#This Row],[Customer_ID]],Customers!$A:$A,Customers!$B:$B,"Unknown")</f>
        <v>Elango Subramaniam</v>
      </c>
      <c r="AF2581" t="str">
        <f>_xlfn.XLOOKUP(tblSales[[#This Row],[Customer_ID]],Customers!$A:$A,Customers!$J:$J,"Unknown")</f>
        <v>Regular</v>
      </c>
      <c r="AG2581" t="str">
        <f>_xlfn.XLOOKUP(tblSales[[#This Row],[Employee_ID]],Employees!$A:$A,Employees!$B:$B,"Unknown")</f>
        <v>Ganapathy Naidu</v>
      </c>
      <c r="AH2581">
        <f>IF(MONTH(tblSales[[#This Row],[Invoice Date]])&gt;=4,MONTH(tblSales[[#This Row],[Invoice Date]]),MONTH(tblSales[[#This Row],[Invoice Date]])+12)</f>
        <v>6</v>
      </c>
      <c r="AI2581" s="8">
        <f>DATE(YEAR(tblSales[[#This Row],[Invoice Date]]),MONTH(tblSales[[#This Row],[Invoice Date]]),1)</f>
        <v>45444</v>
      </c>
      <c r="AJ2581" t="str">
        <f>_xlfn.XLOOKUP(tblSales[[#This Row],[Product_ID]],Products!$A:$A,Products!$B:$B,"Unknown")</f>
        <v>Indian Terrain Denim Shirt Wine</v>
      </c>
      <c r="AK2581" s="9">
        <f>IFERROR(tblSales[[#This Row],[Profit]]/tblSales[[#This Row],[Sales Amount]],0)</f>
        <v>0.37210069792851247</v>
      </c>
      <c r="AL2581" t="str">
        <f>IF(tblSales[[#This Row],[Discount %]]&lt;=5,"0-5%",
IF(tblSales[[#This Row],[Discount %]]&lt;=10,"5-10%",
IF(tblSales[[#This Row],[Discount %]]&lt;=15,"10-15%",
IF(tblSales[[#This Row],[Discount %]]&lt;=20,"15-20%","20%+"))))</f>
        <v>5-10%</v>
      </c>
    </row>
    <row r="2582" spans="1:38">
      <c r="A2582" s="2" t="s">
        <v>4589</v>
      </c>
      <c r="B2582" s="11">
        <v>45573</v>
      </c>
      <c r="C2582" s="2" t="s">
        <v>3299</v>
      </c>
      <c r="D2582" s="2" t="s">
        <v>197</v>
      </c>
      <c r="E2582" s="2" t="s">
        <v>292</v>
      </c>
      <c r="F2582" s="2" t="s">
        <v>523</v>
      </c>
      <c r="G2582" s="2">
        <v>2</v>
      </c>
      <c r="H2582" s="2">
        <v>945.64</v>
      </c>
      <c r="I2582" s="2">
        <v>15</v>
      </c>
      <c r="J2582" s="2">
        <v>283.69</v>
      </c>
      <c r="K2582" s="2">
        <v>5</v>
      </c>
      <c r="L2582" s="2">
        <v>80.38</v>
      </c>
      <c r="M2582" s="2">
        <v>1687.97</v>
      </c>
      <c r="N2582" s="2">
        <v>1442.44</v>
      </c>
      <c r="O2582" s="2">
        <f t="shared" si="99"/>
        <v>165.14999999999998</v>
      </c>
      <c r="P2582" s="2" t="s">
        <v>32</v>
      </c>
      <c r="Q2582" s="2" t="str">
        <f t="shared" si="100"/>
        <v>UPI</v>
      </c>
      <c r="R2582" s="2" t="s">
        <v>20</v>
      </c>
      <c r="S2582" s="2" t="s">
        <v>56</v>
      </c>
      <c r="T2582" s="2" t="s">
        <v>2319</v>
      </c>
      <c r="U2582" s="2" t="s">
        <v>59</v>
      </c>
      <c r="V2582" t="str">
        <f>TEXT(tblSales[[#This Row],[Invoice Date]],"mmm")</f>
        <v>Oct</v>
      </c>
      <c r="W2582">
        <f>MONTH(tblSales[[#This Row],[Invoice Date]])</f>
        <v>10</v>
      </c>
      <c r="X2582">
        <f>YEAR(tblSales[[#This Row],[Invoice Date]])</f>
        <v>2024</v>
      </c>
      <c r="Y2582" t="str">
        <f>TEXT(tblSales[[#This Row],[Invoice Date]],"mmm-yyyy")</f>
        <v>Oct-2024</v>
      </c>
      <c r="Z2582" t="str">
        <f>_xlfn.XLOOKUP(tblSales[[#This Row],[Product_ID]],Products!$A:$A,Products!$C:$C,"Women Dresses")</f>
        <v>Men Shirts</v>
      </c>
      <c r="AA2582" t="str">
        <f>_xlfn.XLOOKUP(tblSales[[#This Row],[Product_ID]],Products!$A:$A,Products!$D:$D,"Unknown")</f>
        <v>Denim Shirt</v>
      </c>
      <c r="AB2582" t="str">
        <f>_xlfn.XLOOKUP(tblSales[[#This Row],[Product_ID]],Products!$A:$A,Products!$E:$E,"Unknown")</f>
        <v>Indian Terrain</v>
      </c>
      <c r="AC2582" t="str">
        <f>_xlfn.XLOOKUP(tblSales[[#This Row],[Store_ID]],Stores!$A:$A,Stores!$B:$B,"Unknown")</f>
        <v>TrendMart Kozhikode High Street</v>
      </c>
      <c r="AD2582" t="str">
        <f>_xlfn.XLOOKUP(tblSales[[#This Row],[Store_ID]],Stores!$A:$A,Stores!$E:$E,"Unknown")</f>
        <v>South Zone 1</v>
      </c>
      <c r="AE2582" t="str">
        <f>_xlfn.XLOOKUP(tblSales[[#This Row],[Customer_ID]],Customers!$A:$A,Customers!$B:$B,"Unknown")</f>
        <v>Sunita Gopalakrishnan</v>
      </c>
      <c r="AF2582" t="str">
        <f>_xlfn.XLOOKUP(tblSales[[#This Row],[Customer_ID]],Customers!$A:$A,Customers!$J:$J,"Unknown")</f>
        <v>Silver</v>
      </c>
      <c r="AG2582" t="str">
        <f>_xlfn.XLOOKUP(tblSales[[#This Row],[Employee_ID]],Employees!$A:$A,Employees!$B:$B,"Unknown")</f>
        <v>Vinod Hegde</v>
      </c>
      <c r="AH2582">
        <f>IF(MONTH(tblSales[[#This Row],[Invoice Date]])&gt;=4,MONTH(tblSales[[#This Row],[Invoice Date]]),MONTH(tblSales[[#This Row],[Invoice Date]])+12)</f>
        <v>10</v>
      </c>
      <c r="AI2582" s="8">
        <f>DATE(YEAR(tblSales[[#This Row],[Invoice Date]]),MONTH(tblSales[[#This Row],[Invoice Date]]),1)</f>
        <v>45566</v>
      </c>
      <c r="AJ2582" t="str">
        <f>_xlfn.XLOOKUP(tblSales[[#This Row],[Product_ID]],Products!$A:$A,Products!$B:$B,"Unknown")</f>
        <v>Indian Terrain Denim Shirt Wine</v>
      </c>
      <c r="AK2582" s="9">
        <f>IFERROR(tblSales[[#This Row],[Profit]]/tblSales[[#This Row],[Sales Amount]],0)</f>
        <v>9.7839416577308824E-2</v>
      </c>
      <c r="AL2582" t="str">
        <f>IF(tblSales[[#This Row],[Discount %]]&lt;=5,"0-5%",
IF(tblSales[[#This Row],[Discount %]]&lt;=10,"5-10%",
IF(tblSales[[#This Row],[Discount %]]&lt;=15,"10-15%",
IF(tblSales[[#This Row],[Discount %]]&lt;=20,"15-20%","20%+"))))</f>
        <v>10-15%</v>
      </c>
    </row>
    <row r="2583" spans="1:38">
      <c r="A2583" s="2" t="s">
        <v>4590</v>
      </c>
      <c r="B2583" s="11">
        <v>45690</v>
      </c>
      <c r="C2583" s="2" t="s">
        <v>4591</v>
      </c>
      <c r="D2583" s="2" t="s">
        <v>966</v>
      </c>
      <c r="E2583" s="2" t="s">
        <v>1122</v>
      </c>
      <c r="F2583" s="2" t="s">
        <v>475</v>
      </c>
      <c r="G2583" s="2">
        <v>3</v>
      </c>
      <c r="H2583" s="2">
        <v>5523.02</v>
      </c>
      <c r="I2583" s="2">
        <v>0</v>
      </c>
      <c r="J2583" s="2">
        <v>0</v>
      </c>
      <c r="K2583" s="2">
        <v>12</v>
      </c>
      <c r="L2583" s="2">
        <v>1988.29</v>
      </c>
      <c r="M2583" s="2">
        <v>18557.349999999999</v>
      </c>
      <c r="N2583" s="2">
        <v>10987.11</v>
      </c>
      <c r="O2583" s="2">
        <f t="shared" si="99"/>
        <v>5581.949999999998</v>
      </c>
      <c r="P2583" s="2" t="s">
        <v>29</v>
      </c>
      <c r="Q2583" s="2" t="str">
        <f t="shared" si="100"/>
        <v>Debit Card</v>
      </c>
      <c r="R2583" s="2" t="s">
        <v>20</v>
      </c>
      <c r="S2583" s="2" t="s">
        <v>56</v>
      </c>
      <c r="T2583" s="2" t="s">
        <v>1483</v>
      </c>
      <c r="U2583" s="2" t="s">
        <v>60</v>
      </c>
      <c r="V2583" t="str">
        <f>TEXT(tblSales[[#This Row],[Invoice Date]],"mmm")</f>
        <v>Feb</v>
      </c>
      <c r="W2583">
        <f>MONTH(tblSales[[#This Row],[Invoice Date]])</f>
        <v>2</v>
      </c>
      <c r="X2583">
        <f>YEAR(tblSales[[#This Row],[Invoice Date]])</f>
        <v>2025</v>
      </c>
      <c r="Y2583" t="str">
        <f>TEXT(tblSales[[#This Row],[Invoice Date]],"mmm-yyyy")</f>
        <v>Feb-2025</v>
      </c>
      <c r="Z2583" t="str">
        <f>_xlfn.XLOOKUP(tblSales[[#This Row],[Product_ID]],Products!$A:$A,Products!$C:$C,"Women Dresses")</f>
        <v>Watches</v>
      </c>
      <c r="AA2583" t="str">
        <f>_xlfn.XLOOKUP(tblSales[[#This Row],[Product_ID]],Products!$A:$A,Products!$D:$D,"Unknown")</f>
        <v>Smart Watch</v>
      </c>
      <c r="AB2583" t="str">
        <f>_xlfn.XLOOKUP(tblSales[[#This Row],[Product_ID]],Products!$A:$A,Products!$E:$E,"Unknown")</f>
        <v>Pantaloons</v>
      </c>
      <c r="AC2583" t="str">
        <f>_xlfn.XLOOKUP(tblSales[[#This Row],[Store_ID]],Stores!$A:$A,Stores!$B:$B,"Unknown")</f>
        <v>TrendMart Chennai Standard</v>
      </c>
      <c r="AD2583" t="str">
        <f>_xlfn.XLOOKUP(tblSales[[#This Row],[Store_ID]],Stores!$A:$A,Stores!$E:$E,"Unknown")</f>
        <v>South Zone 1</v>
      </c>
      <c r="AE2583" t="str">
        <f>_xlfn.XLOOKUP(tblSales[[#This Row],[Customer_ID]],Customers!$A:$A,Customers!$B:$B,"Unknown")</f>
        <v>Manikandan Singh</v>
      </c>
      <c r="AF2583" t="str">
        <f>_xlfn.XLOOKUP(tblSales[[#This Row],[Customer_ID]],Customers!$A:$A,Customers!$J:$J,"Unknown")</f>
        <v>Gold</v>
      </c>
      <c r="AG2583" t="str">
        <f>_xlfn.XLOOKUP(tblSales[[#This Row],[Employee_ID]],Employees!$A:$A,Employees!$B:$B,"Unknown")</f>
        <v>Arjun Krishnan</v>
      </c>
      <c r="AH2583">
        <f>IF(MONTH(tblSales[[#This Row],[Invoice Date]])&gt;=4,MONTH(tblSales[[#This Row],[Invoice Date]]),MONTH(tblSales[[#This Row],[Invoice Date]])+12)</f>
        <v>14</v>
      </c>
      <c r="AI2583" s="8">
        <f>DATE(YEAR(tblSales[[#This Row],[Invoice Date]]),MONTH(tblSales[[#This Row],[Invoice Date]]),1)</f>
        <v>45689</v>
      </c>
      <c r="AJ2583" t="str">
        <f>_xlfn.XLOOKUP(tblSales[[#This Row],[Product_ID]],Products!$A:$A,Products!$B:$B,"Unknown")</f>
        <v>Westside Straight Fit Charcoal</v>
      </c>
      <c r="AK2583" s="9">
        <f>IFERROR(tblSales[[#This Row],[Profit]]/tblSales[[#This Row],[Sales Amount]],0)</f>
        <v>0.30079456387900205</v>
      </c>
      <c r="AL2583" t="str">
        <f>IF(tblSales[[#This Row],[Discount %]]&lt;=5,"0-5%",
IF(tblSales[[#This Row],[Discount %]]&lt;=10,"5-10%",
IF(tblSales[[#This Row],[Discount %]]&lt;=15,"10-15%",
IF(tblSales[[#This Row],[Discount %]]&lt;=20,"15-20%","20%+"))))</f>
        <v>0-5%</v>
      </c>
    </row>
    <row r="2584" spans="1:38">
      <c r="A2584" s="2" t="s">
        <v>4592</v>
      </c>
      <c r="B2584" s="11">
        <v>45426</v>
      </c>
      <c r="C2584" s="2" t="s">
        <v>4001</v>
      </c>
      <c r="D2584" s="2" t="s">
        <v>527</v>
      </c>
      <c r="E2584" s="2" t="s">
        <v>1354</v>
      </c>
      <c r="F2584" s="2" t="s">
        <v>177</v>
      </c>
      <c r="G2584" s="2">
        <v>2</v>
      </c>
      <c r="H2584" s="2">
        <v>825.93</v>
      </c>
      <c r="I2584" s="2">
        <v>0</v>
      </c>
      <c r="J2584" s="2">
        <v>0</v>
      </c>
      <c r="K2584" s="2">
        <v>5</v>
      </c>
      <c r="L2584" s="2">
        <v>82.59</v>
      </c>
      <c r="M2584" s="2">
        <v>1734.45</v>
      </c>
      <c r="N2584" s="2">
        <v>1259.44</v>
      </c>
      <c r="O2584" s="2">
        <f t="shared" si="99"/>
        <v>392.41999999999996</v>
      </c>
      <c r="P2584" s="2" t="s">
        <v>27</v>
      </c>
      <c r="Q2584" s="2" t="str">
        <f t="shared" si="100"/>
        <v>Cash</v>
      </c>
      <c r="R2584" s="2" t="s">
        <v>21</v>
      </c>
      <c r="S2584" s="2" t="s">
        <v>56</v>
      </c>
      <c r="T2584" s="2" t="s">
        <v>135</v>
      </c>
      <c r="U2584" s="2" t="s">
        <v>59</v>
      </c>
      <c r="V2584" t="str">
        <f>TEXT(tblSales[[#This Row],[Invoice Date]],"mmm")</f>
        <v>May</v>
      </c>
      <c r="W2584">
        <f>MONTH(tblSales[[#This Row],[Invoice Date]])</f>
        <v>5</v>
      </c>
      <c r="X2584">
        <f>YEAR(tblSales[[#This Row],[Invoice Date]])</f>
        <v>2024</v>
      </c>
      <c r="Y2584" t="str">
        <f>TEXT(tblSales[[#This Row],[Invoice Date]],"mmm-yyyy")</f>
        <v>May-2024</v>
      </c>
      <c r="Z2584" t="str">
        <f>_xlfn.XLOOKUP(tblSales[[#This Row],[Product_ID]],Products!$A:$A,Products!$C:$C,"Women Dresses")</f>
        <v>Women Tops</v>
      </c>
      <c r="AA2584" t="str">
        <f>_xlfn.XLOOKUP(tblSales[[#This Row],[Product_ID]],Products!$A:$A,Products!$D:$D,"Unknown")</f>
        <v>Crop Top</v>
      </c>
      <c r="AB2584" t="str">
        <f>_xlfn.XLOOKUP(tblSales[[#This Row],[Product_ID]],Products!$A:$A,Products!$E:$E,"Unknown")</f>
        <v>Ramraj Cotton</v>
      </c>
      <c r="AC2584" t="str">
        <f>_xlfn.XLOOKUP(tblSales[[#This Row],[Store_ID]],Stores!$A:$A,Stores!$B:$B,"Unknown")</f>
        <v>TrendMart Bengaluru Flagship</v>
      </c>
      <c r="AD2584" t="str">
        <f>_xlfn.XLOOKUP(tblSales[[#This Row],[Store_ID]],Stores!$A:$A,Stores!$E:$E,"Unknown")</f>
        <v>South Zone 2</v>
      </c>
      <c r="AE2584" t="str">
        <f>_xlfn.XLOOKUP(tblSales[[#This Row],[Customer_ID]],Customers!$A:$A,Customers!$B:$B,"Unknown")</f>
        <v>Girish Prasad</v>
      </c>
      <c r="AF2584" t="str">
        <f>_xlfn.XLOOKUP(tblSales[[#This Row],[Customer_ID]],Customers!$A:$A,Customers!$J:$J,"Unknown")</f>
        <v>Regular</v>
      </c>
      <c r="AG2584" t="str">
        <f>_xlfn.XLOOKUP(tblSales[[#This Row],[Employee_ID]],Employees!$A:$A,Employees!$B:$B,"Unknown")</f>
        <v>Deepak Kamath</v>
      </c>
      <c r="AH2584">
        <f>IF(MONTH(tblSales[[#This Row],[Invoice Date]])&gt;=4,MONTH(tblSales[[#This Row],[Invoice Date]]),MONTH(tblSales[[#This Row],[Invoice Date]])+12)</f>
        <v>5</v>
      </c>
      <c r="AI2584" s="8">
        <f>DATE(YEAR(tblSales[[#This Row],[Invoice Date]]),MONTH(tblSales[[#This Row],[Invoice Date]]),1)</f>
        <v>45413</v>
      </c>
      <c r="AJ2584" t="str">
        <f>_xlfn.XLOOKUP(tblSales[[#This Row],[Product_ID]],Products!$A:$A,Products!$B:$B,"Unknown")</f>
        <v>Ramraj Cotton Crop Top Pink</v>
      </c>
      <c r="AK2584" s="9">
        <f>IFERROR(tblSales[[#This Row],[Profit]]/tblSales[[#This Row],[Sales Amount]],0)</f>
        <v>0.22625039637925565</v>
      </c>
      <c r="AL2584" t="str">
        <f>IF(tblSales[[#This Row],[Discount %]]&lt;=5,"0-5%",
IF(tblSales[[#This Row],[Discount %]]&lt;=10,"5-10%",
IF(tblSales[[#This Row],[Discount %]]&lt;=15,"10-15%",
IF(tblSales[[#This Row],[Discount %]]&lt;=20,"15-20%","20%+"))))</f>
        <v>0-5%</v>
      </c>
    </row>
    <row r="2585" spans="1:38">
      <c r="A2585" s="2" t="s">
        <v>4593</v>
      </c>
      <c r="B2585" s="11">
        <v>45442</v>
      </c>
      <c r="C2585" s="2" t="s">
        <v>2190</v>
      </c>
      <c r="D2585" s="2" t="s">
        <v>191</v>
      </c>
      <c r="E2585" s="2" t="s">
        <v>877</v>
      </c>
      <c r="F2585" s="2" t="s">
        <v>377</v>
      </c>
      <c r="G2585" s="2">
        <v>3</v>
      </c>
      <c r="H2585" s="2">
        <v>810.88</v>
      </c>
      <c r="I2585" s="2">
        <v>10</v>
      </c>
      <c r="J2585" s="2">
        <v>243.26</v>
      </c>
      <c r="K2585" s="2">
        <v>5</v>
      </c>
      <c r="L2585" s="2">
        <v>109.47</v>
      </c>
      <c r="M2585" s="2">
        <v>2298.85</v>
      </c>
      <c r="N2585" s="2">
        <v>1604.43</v>
      </c>
      <c r="O2585" s="2">
        <f t="shared" si="99"/>
        <v>584.94999999999982</v>
      </c>
      <c r="P2585" s="2" t="s">
        <v>32</v>
      </c>
      <c r="Q2585" s="2" t="str">
        <f t="shared" si="100"/>
        <v>UPI</v>
      </c>
      <c r="R2585" s="2" t="s">
        <v>20</v>
      </c>
      <c r="S2585" s="2" t="s">
        <v>56</v>
      </c>
      <c r="T2585" s="2" t="s">
        <v>1870</v>
      </c>
      <c r="U2585" s="2" t="s">
        <v>59</v>
      </c>
      <c r="V2585" t="str">
        <f>TEXT(tblSales[[#This Row],[Invoice Date]],"mmm")</f>
        <v>May</v>
      </c>
      <c r="W2585">
        <f>MONTH(tblSales[[#This Row],[Invoice Date]])</f>
        <v>5</v>
      </c>
      <c r="X2585">
        <f>YEAR(tblSales[[#This Row],[Invoice Date]])</f>
        <v>2024</v>
      </c>
      <c r="Y2585" t="str">
        <f>TEXT(tblSales[[#This Row],[Invoice Date]],"mmm-yyyy")</f>
        <v>May-2024</v>
      </c>
      <c r="Z2585" t="str">
        <f>_xlfn.XLOOKUP(tblSales[[#This Row],[Product_ID]],Products!$A:$A,Products!$C:$C,"Women Dresses")</f>
        <v>Women Tops</v>
      </c>
      <c r="AA2585" t="str">
        <f>_xlfn.XLOOKUP(tblSales[[#This Row],[Product_ID]],Products!$A:$A,Products!$D:$D,"Unknown")</f>
        <v>Casual Top</v>
      </c>
      <c r="AB2585" t="str">
        <f>_xlfn.XLOOKUP(tblSales[[#This Row],[Product_ID]],Products!$A:$A,Products!$E:$E,"Unknown")</f>
        <v>US Polo Assn</v>
      </c>
      <c r="AC2585" t="str">
        <f>_xlfn.XLOOKUP(tblSales[[#This Row],[Store_ID]],Stores!$A:$A,Stores!$B:$B,"Unknown")</f>
        <v>TrendMart Kochi Mall Kiosk</v>
      </c>
      <c r="AD2585" t="str">
        <f>_xlfn.XLOOKUP(tblSales[[#This Row],[Store_ID]],Stores!$A:$A,Stores!$E:$E,"Unknown")</f>
        <v>South Zone 1</v>
      </c>
      <c r="AE2585" t="str">
        <f>_xlfn.XLOOKUP(tblSales[[#This Row],[Customer_ID]],Customers!$A:$A,Customers!$B:$B,"Unknown")</f>
        <v>Nandakumar Balasubramaniam</v>
      </c>
      <c r="AF2585" t="str">
        <f>_xlfn.XLOOKUP(tblSales[[#This Row],[Customer_ID]],Customers!$A:$A,Customers!$J:$J,"Unknown")</f>
        <v>Gold</v>
      </c>
      <c r="AG2585" t="str">
        <f>_xlfn.XLOOKUP(tblSales[[#This Row],[Employee_ID]],Employees!$A:$A,Employees!$B:$B,"Unknown")</f>
        <v>Sunita Ramachandran</v>
      </c>
      <c r="AH2585">
        <f>IF(MONTH(tblSales[[#This Row],[Invoice Date]])&gt;=4,MONTH(tblSales[[#This Row],[Invoice Date]]),MONTH(tblSales[[#This Row],[Invoice Date]])+12)</f>
        <v>5</v>
      </c>
      <c r="AI2585" s="8">
        <f>DATE(YEAR(tblSales[[#This Row],[Invoice Date]]),MONTH(tblSales[[#This Row],[Invoice Date]]),1)</f>
        <v>45413</v>
      </c>
      <c r="AJ2585" t="str">
        <f>_xlfn.XLOOKUP(tblSales[[#This Row],[Product_ID]],Products!$A:$A,Products!$B:$B,"Unknown")</f>
        <v>US Polo Assn Casual Top Sky Blue</v>
      </c>
      <c r="AK2585" s="9">
        <f>IFERROR(tblSales[[#This Row],[Profit]]/tblSales[[#This Row],[Sales Amount]],0)</f>
        <v>0.25445331361332835</v>
      </c>
      <c r="AL2585" t="str">
        <f>IF(tblSales[[#This Row],[Discount %]]&lt;=5,"0-5%",
IF(tblSales[[#This Row],[Discount %]]&lt;=10,"5-10%",
IF(tblSales[[#This Row],[Discount %]]&lt;=15,"10-15%",
IF(tblSales[[#This Row],[Discount %]]&lt;=20,"15-20%","20%+"))))</f>
        <v>5-10%</v>
      </c>
    </row>
    <row r="2586" spans="1:38">
      <c r="A2586" s="2" t="s">
        <v>4594</v>
      </c>
      <c r="B2586" s="11">
        <v>45543</v>
      </c>
      <c r="C2586" s="2" t="s">
        <v>2034</v>
      </c>
      <c r="D2586" s="2" t="s">
        <v>1013</v>
      </c>
      <c r="E2586" s="2" t="s">
        <v>338</v>
      </c>
      <c r="F2586" s="2" t="s">
        <v>377</v>
      </c>
      <c r="G2586" s="2">
        <v>3</v>
      </c>
      <c r="H2586" s="2">
        <v>1032.9100000000001</v>
      </c>
      <c r="I2586" s="2">
        <v>30</v>
      </c>
      <c r="J2586" s="2">
        <v>929.62</v>
      </c>
      <c r="K2586" s="2">
        <v>12</v>
      </c>
      <c r="L2586" s="2">
        <v>260.29000000000002</v>
      </c>
      <c r="M2586" s="2">
        <v>2429.4</v>
      </c>
      <c r="N2586" s="2">
        <v>1730.91</v>
      </c>
      <c r="O2586" s="2">
        <f t="shared" si="99"/>
        <v>438.2</v>
      </c>
      <c r="P2586" s="2" t="s">
        <v>31</v>
      </c>
      <c r="Q2586" s="2" t="str">
        <f t="shared" si="100"/>
        <v>Net Banking</v>
      </c>
      <c r="R2586" s="2" t="s">
        <v>20</v>
      </c>
      <c r="S2586" s="2" t="s">
        <v>56</v>
      </c>
      <c r="T2586" s="2" t="s">
        <v>1728</v>
      </c>
      <c r="U2586" s="2" t="s">
        <v>60</v>
      </c>
      <c r="V2586" t="str">
        <f>TEXT(tblSales[[#This Row],[Invoice Date]],"mmm")</f>
        <v>Sep</v>
      </c>
      <c r="W2586">
        <f>MONTH(tblSales[[#This Row],[Invoice Date]])</f>
        <v>9</v>
      </c>
      <c r="X2586">
        <f>YEAR(tblSales[[#This Row],[Invoice Date]])</f>
        <v>2024</v>
      </c>
      <c r="Y2586" t="str">
        <f>TEXT(tblSales[[#This Row],[Invoice Date]],"mmm-yyyy")</f>
        <v>Sep-2024</v>
      </c>
      <c r="Z2586" t="str">
        <f>_xlfn.XLOOKUP(tblSales[[#This Row],[Product_ID]],Products!$A:$A,Products!$C:$C,"Women Dresses")</f>
        <v>Accessories</v>
      </c>
      <c r="AA2586" t="str">
        <f>_xlfn.XLOOKUP(tblSales[[#This Row],[Product_ID]],Products!$A:$A,Products!$D:$D,"Unknown")</f>
        <v>Cap</v>
      </c>
      <c r="AB2586" t="str">
        <f>_xlfn.XLOOKUP(tblSales[[#This Row],[Product_ID]],Products!$A:$A,Products!$E:$E,"Unknown")</f>
        <v>Pepe Jeans</v>
      </c>
      <c r="AC2586" t="str">
        <f>_xlfn.XLOOKUP(tblSales[[#This Row],[Store_ID]],Stores!$A:$A,Stores!$B:$B,"Unknown")</f>
        <v>TrendMart Davanagere High Street</v>
      </c>
      <c r="AD2586" t="str">
        <f>_xlfn.XLOOKUP(tblSales[[#This Row],[Store_ID]],Stores!$A:$A,Stores!$E:$E,"Unknown")</f>
        <v>South Zone 2</v>
      </c>
      <c r="AE2586" t="str">
        <f>_xlfn.XLOOKUP(tblSales[[#This Row],[Customer_ID]],Customers!$A:$A,Customers!$B:$B,"Unknown")</f>
        <v>Tarun Nair</v>
      </c>
      <c r="AF2586" t="str">
        <f>_xlfn.XLOOKUP(tblSales[[#This Row],[Customer_ID]],Customers!$A:$A,Customers!$J:$J,"Unknown")</f>
        <v>Gold</v>
      </c>
      <c r="AG2586" t="str">
        <f>_xlfn.XLOOKUP(tblSales[[#This Row],[Employee_ID]],Employees!$A:$A,Employees!$B:$B,"Unknown")</f>
        <v>Sunita Ramachandran</v>
      </c>
      <c r="AH2586">
        <f>IF(MONTH(tblSales[[#This Row],[Invoice Date]])&gt;=4,MONTH(tblSales[[#This Row],[Invoice Date]]),MONTH(tblSales[[#This Row],[Invoice Date]])+12)</f>
        <v>9</v>
      </c>
      <c r="AI2586" s="8">
        <f>DATE(YEAR(tblSales[[#This Row],[Invoice Date]]),MONTH(tblSales[[#This Row],[Invoice Date]]),1)</f>
        <v>45536</v>
      </c>
      <c r="AJ2586" t="str">
        <f>_xlfn.XLOOKUP(tblSales[[#This Row],[Product_ID]],Products!$A:$A,Products!$B:$B,"Unknown")</f>
        <v>Pepe Jeans Cap Pink</v>
      </c>
      <c r="AK2586" s="9">
        <f>IFERROR(tblSales[[#This Row],[Profit]]/tblSales[[#This Row],[Sales Amount]],0)</f>
        <v>0.18037375483658516</v>
      </c>
      <c r="AL2586" t="str">
        <f>IF(tblSales[[#This Row],[Discount %]]&lt;=5,"0-5%",
IF(tblSales[[#This Row],[Discount %]]&lt;=10,"5-10%",
IF(tblSales[[#This Row],[Discount %]]&lt;=15,"10-15%",
IF(tblSales[[#This Row],[Discount %]]&lt;=20,"15-20%","20%+"))))</f>
        <v>20%+</v>
      </c>
    </row>
    <row r="2587" spans="1:38">
      <c r="A2587" s="2" t="s">
        <v>4595</v>
      </c>
      <c r="B2587" s="11">
        <v>45667</v>
      </c>
      <c r="C2587" s="2" t="s">
        <v>2656</v>
      </c>
      <c r="D2587" s="2" t="s">
        <v>132</v>
      </c>
      <c r="E2587" s="2" t="s">
        <v>688</v>
      </c>
      <c r="F2587" s="2" t="s">
        <v>122</v>
      </c>
      <c r="G2587" s="2">
        <v>2</v>
      </c>
      <c r="H2587" s="2">
        <v>1326.64</v>
      </c>
      <c r="I2587" s="2">
        <v>25</v>
      </c>
      <c r="J2587" s="2">
        <v>663.32</v>
      </c>
      <c r="K2587" s="2">
        <v>12</v>
      </c>
      <c r="L2587" s="2">
        <v>238.8</v>
      </c>
      <c r="M2587" s="2">
        <v>2228.7600000000002</v>
      </c>
      <c r="N2587" s="2">
        <v>2135.44</v>
      </c>
      <c r="O2587" s="2">
        <f t="shared" si="99"/>
        <v>-145.47999999999985</v>
      </c>
      <c r="P2587" s="2" t="s">
        <v>27</v>
      </c>
      <c r="Q2587" s="2" t="str">
        <f t="shared" si="100"/>
        <v>Cash</v>
      </c>
      <c r="R2587" s="2" t="s">
        <v>20</v>
      </c>
      <c r="S2587" s="2" t="s">
        <v>56</v>
      </c>
      <c r="T2587" s="2" t="s">
        <v>2852</v>
      </c>
      <c r="U2587" s="2" t="s">
        <v>59</v>
      </c>
      <c r="V2587" t="str">
        <f>TEXT(tblSales[[#This Row],[Invoice Date]],"mmm")</f>
        <v>Jan</v>
      </c>
      <c r="W2587">
        <f>MONTH(tblSales[[#This Row],[Invoice Date]])</f>
        <v>1</v>
      </c>
      <c r="X2587">
        <f>YEAR(tblSales[[#This Row],[Invoice Date]])</f>
        <v>2025</v>
      </c>
      <c r="Y2587" t="str">
        <f>TEXT(tblSales[[#This Row],[Invoice Date]],"mmm-yyyy")</f>
        <v>Jan-2025</v>
      </c>
      <c r="Z2587" t="str">
        <f>_xlfn.XLOOKUP(tblSales[[#This Row],[Product_ID]],Products!$A:$A,Products!$C:$C,"Women Dresses")</f>
        <v>Men Jeans</v>
      </c>
      <c r="AA2587" t="str">
        <f>_xlfn.XLOOKUP(tblSales[[#This Row],[Product_ID]],Products!$A:$A,Products!$D:$D,"Unknown")</f>
        <v>Slim Fit</v>
      </c>
      <c r="AB2587" t="str">
        <f>_xlfn.XLOOKUP(tblSales[[#This Row],[Product_ID]],Products!$A:$A,Products!$E:$E,"Unknown")</f>
        <v>Metro Shoes</v>
      </c>
      <c r="AC2587" t="str">
        <f>_xlfn.XLOOKUP(tblSales[[#This Row],[Store_ID]],Stores!$A:$A,Stores!$B:$B,"Unknown")</f>
        <v>TrendMart Nellore Mall Kiosk</v>
      </c>
      <c r="AD2587" t="str">
        <f>_xlfn.XLOOKUP(tblSales[[#This Row],[Store_ID]],Stores!$A:$A,Stores!$E:$E,"Unknown")</f>
        <v>South Zone 3</v>
      </c>
      <c r="AE2587" t="str">
        <f>_xlfn.XLOOKUP(tblSales[[#This Row],[Customer_ID]],Customers!$A:$A,Customers!$B:$B,"Unknown")</f>
        <v>Usha Yadav</v>
      </c>
      <c r="AF2587" t="str">
        <f>_xlfn.XLOOKUP(tblSales[[#This Row],[Customer_ID]],Customers!$A:$A,Customers!$J:$J,"Unknown")</f>
        <v>Platinum</v>
      </c>
      <c r="AG2587" t="str">
        <f>_xlfn.XLOOKUP(tblSales[[#This Row],[Employee_ID]],Employees!$A:$A,Employees!$B:$B,"Unknown")</f>
        <v>Rahul Krishnan</v>
      </c>
      <c r="AH2587">
        <f>IF(MONTH(tblSales[[#This Row],[Invoice Date]])&gt;=4,MONTH(tblSales[[#This Row],[Invoice Date]]),MONTH(tblSales[[#This Row],[Invoice Date]])+12)</f>
        <v>13</v>
      </c>
      <c r="AI2587" s="8">
        <f>DATE(YEAR(tblSales[[#This Row],[Invoice Date]]),MONTH(tblSales[[#This Row],[Invoice Date]]),1)</f>
        <v>45658</v>
      </c>
      <c r="AJ2587" t="str">
        <f>_xlfn.XLOOKUP(tblSales[[#This Row],[Product_ID]],Products!$A:$A,Products!$B:$B,"Unknown")</f>
        <v>Metro Shoes Slim Fit Wine</v>
      </c>
      <c r="AK2587" s="9">
        <f>IFERROR(tblSales[[#This Row],[Profit]]/tblSales[[#This Row],[Sales Amount]],0)</f>
        <v>-6.5273963997918044E-2</v>
      </c>
      <c r="AL2587" t="str">
        <f>IF(tblSales[[#This Row],[Discount %]]&lt;=5,"0-5%",
IF(tblSales[[#This Row],[Discount %]]&lt;=10,"5-10%",
IF(tblSales[[#This Row],[Discount %]]&lt;=15,"10-15%",
IF(tblSales[[#This Row],[Discount %]]&lt;=20,"15-20%","20%+"))))</f>
        <v>20%+</v>
      </c>
    </row>
    <row r="2588" spans="1:38">
      <c r="A2588" s="2" t="s">
        <v>4596</v>
      </c>
      <c r="B2588" s="11">
        <v>45580</v>
      </c>
      <c r="C2588" s="2" t="s">
        <v>535</v>
      </c>
      <c r="D2588" s="2" t="s">
        <v>90</v>
      </c>
      <c r="E2588" s="2" t="s">
        <v>127</v>
      </c>
      <c r="F2588" s="2" t="s">
        <v>377</v>
      </c>
      <c r="G2588" s="2">
        <v>1</v>
      </c>
      <c r="H2588" s="2">
        <v>743.87</v>
      </c>
      <c r="I2588" s="2">
        <v>10</v>
      </c>
      <c r="J2588" s="2">
        <v>74.39</v>
      </c>
      <c r="K2588" s="2">
        <v>5</v>
      </c>
      <c r="L2588" s="2">
        <v>33.47</v>
      </c>
      <c r="M2588" s="2">
        <v>702.95</v>
      </c>
      <c r="N2588" s="2">
        <v>496.67</v>
      </c>
      <c r="O2588" s="2">
        <f t="shared" si="99"/>
        <v>172.81000000000003</v>
      </c>
      <c r="P2588" s="2" t="s">
        <v>28</v>
      </c>
      <c r="Q2588" s="2" t="str">
        <f t="shared" si="100"/>
        <v>Credit Card</v>
      </c>
      <c r="R2588" s="2" t="s">
        <v>20</v>
      </c>
      <c r="S2588" s="2" t="s">
        <v>56</v>
      </c>
      <c r="T2588" s="2" t="s">
        <v>3379</v>
      </c>
      <c r="U2588" s="2" t="s">
        <v>59</v>
      </c>
      <c r="V2588" t="str">
        <f>TEXT(tblSales[[#This Row],[Invoice Date]],"mmm")</f>
        <v>Oct</v>
      </c>
      <c r="W2588">
        <f>MONTH(tblSales[[#This Row],[Invoice Date]])</f>
        <v>10</v>
      </c>
      <c r="X2588">
        <f>YEAR(tblSales[[#This Row],[Invoice Date]])</f>
        <v>2024</v>
      </c>
      <c r="Y2588" t="str">
        <f>TEXT(tblSales[[#This Row],[Invoice Date]],"mmm-yyyy")</f>
        <v>Oct-2024</v>
      </c>
      <c r="Z2588" t="str">
        <f>_xlfn.XLOOKUP(tblSales[[#This Row],[Product_ID]],Products!$A:$A,Products!$C:$C,"Women Dresses")</f>
        <v>Women Kurtis</v>
      </c>
      <c r="AA2588" t="str">
        <f>_xlfn.XLOOKUP(tblSales[[#This Row],[Product_ID]],Products!$A:$A,Products!$D:$D,"Unknown")</f>
        <v>A-Line Kurti</v>
      </c>
      <c r="AB2588" t="str">
        <f>_xlfn.XLOOKUP(tblSales[[#This Row],[Product_ID]],Products!$A:$A,Products!$E:$E,"Unknown")</f>
        <v>Pepe Jeans</v>
      </c>
      <c r="AC2588" t="str">
        <f>_xlfn.XLOOKUP(tblSales[[#This Row],[Store_ID]],Stores!$A:$A,Stores!$B:$B,"Unknown")</f>
        <v>TrendMart Vijayawada Standard</v>
      </c>
      <c r="AD2588" t="str">
        <f>_xlfn.XLOOKUP(tblSales[[#This Row],[Store_ID]],Stores!$A:$A,Stores!$E:$E,"Unknown")</f>
        <v>South Zone 3</v>
      </c>
      <c r="AE2588" t="str">
        <f>_xlfn.XLOOKUP(tblSales[[#This Row],[Customer_ID]],Customers!$A:$A,Customers!$B:$B,"Unknown")</f>
        <v>Ajay Mudaliar</v>
      </c>
      <c r="AF2588" t="str">
        <f>_xlfn.XLOOKUP(tblSales[[#This Row],[Customer_ID]],Customers!$A:$A,Customers!$J:$J,"Unknown")</f>
        <v>Gold</v>
      </c>
      <c r="AG2588" t="str">
        <f>_xlfn.XLOOKUP(tblSales[[#This Row],[Employee_ID]],Employees!$A:$A,Employees!$B:$B,"Unknown")</f>
        <v>Sunita Ramachandran</v>
      </c>
      <c r="AH2588">
        <f>IF(MONTH(tblSales[[#This Row],[Invoice Date]])&gt;=4,MONTH(tblSales[[#This Row],[Invoice Date]]),MONTH(tblSales[[#This Row],[Invoice Date]])+12)</f>
        <v>10</v>
      </c>
      <c r="AI2588" s="8">
        <f>DATE(YEAR(tblSales[[#This Row],[Invoice Date]]),MONTH(tblSales[[#This Row],[Invoice Date]]),1)</f>
        <v>45566</v>
      </c>
      <c r="AJ2588" t="str">
        <f>_xlfn.XLOOKUP(tblSales[[#This Row],[Product_ID]],Products!$A:$A,Products!$B:$B,"Unknown")</f>
        <v>Pepe Jeans A-Line Kurti White</v>
      </c>
      <c r="AK2588" s="9">
        <f>IFERROR(tblSales[[#This Row],[Profit]]/tblSales[[#This Row],[Sales Amount]],0)</f>
        <v>0.24583540792374994</v>
      </c>
      <c r="AL2588" t="str">
        <f>IF(tblSales[[#This Row],[Discount %]]&lt;=5,"0-5%",
IF(tblSales[[#This Row],[Discount %]]&lt;=10,"5-10%",
IF(tblSales[[#This Row],[Discount %]]&lt;=15,"10-15%",
IF(tblSales[[#This Row],[Discount %]]&lt;=20,"15-20%","20%+"))))</f>
        <v>5-10%</v>
      </c>
    </row>
    <row r="2589" spans="1:38">
      <c r="A2589" s="2" t="s">
        <v>4597</v>
      </c>
      <c r="B2589" s="11">
        <v>45597</v>
      </c>
      <c r="C2589" s="2" t="s">
        <v>1382</v>
      </c>
      <c r="D2589" s="2" t="s">
        <v>132</v>
      </c>
      <c r="E2589" s="2" t="s">
        <v>551</v>
      </c>
      <c r="F2589" s="2" t="s">
        <v>540</v>
      </c>
      <c r="G2589" s="2">
        <v>2</v>
      </c>
      <c r="H2589" s="2">
        <v>1413.52</v>
      </c>
      <c r="I2589" s="2">
        <v>10</v>
      </c>
      <c r="J2589" s="2">
        <v>282.7</v>
      </c>
      <c r="K2589" s="2">
        <v>12</v>
      </c>
      <c r="L2589" s="2">
        <v>305.32</v>
      </c>
      <c r="M2589" s="2">
        <v>2849.66</v>
      </c>
      <c r="N2589" s="2">
        <v>2135.44</v>
      </c>
      <c r="O2589" s="2">
        <f t="shared" si="99"/>
        <v>408.89999999999981</v>
      </c>
      <c r="P2589" s="2" t="s">
        <v>27</v>
      </c>
      <c r="Q2589" s="2" t="str">
        <f t="shared" si="100"/>
        <v>Cash</v>
      </c>
      <c r="R2589" s="2" t="s">
        <v>21</v>
      </c>
      <c r="S2589" s="2" t="s">
        <v>56</v>
      </c>
      <c r="T2589" s="2" t="s">
        <v>1965</v>
      </c>
      <c r="U2589" s="2" t="s">
        <v>59</v>
      </c>
      <c r="V2589" t="str">
        <f>TEXT(tblSales[[#This Row],[Invoice Date]],"mmm")</f>
        <v>Nov</v>
      </c>
      <c r="W2589">
        <f>MONTH(tblSales[[#This Row],[Invoice Date]])</f>
        <v>11</v>
      </c>
      <c r="X2589">
        <f>YEAR(tblSales[[#This Row],[Invoice Date]])</f>
        <v>2024</v>
      </c>
      <c r="Y2589" t="str">
        <f>TEXT(tblSales[[#This Row],[Invoice Date]],"mmm-yyyy")</f>
        <v>Nov-2024</v>
      </c>
      <c r="Z2589" t="str">
        <f>_xlfn.XLOOKUP(tblSales[[#This Row],[Product_ID]],Products!$A:$A,Products!$C:$C,"Women Dresses")</f>
        <v>Men Jeans</v>
      </c>
      <c r="AA2589" t="str">
        <f>_xlfn.XLOOKUP(tblSales[[#This Row],[Product_ID]],Products!$A:$A,Products!$D:$D,"Unknown")</f>
        <v>Slim Fit</v>
      </c>
      <c r="AB2589" t="str">
        <f>_xlfn.XLOOKUP(tblSales[[#This Row],[Product_ID]],Products!$A:$A,Products!$E:$E,"Unknown")</f>
        <v>Metro Shoes</v>
      </c>
      <c r="AC2589" t="str">
        <f>_xlfn.XLOOKUP(tblSales[[#This Row],[Store_ID]],Stores!$A:$A,Stores!$B:$B,"Unknown")</f>
        <v>TrendMart Thiruvananthapuram Standard</v>
      </c>
      <c r="AD2589" t="str">
        <f>_xlfn.XLOOKUP(tblSales[[#This Row],[Store_ID]],Stores!$A:$A,Stores!$E:$E,"Unknown")</f>
        <v>South Zone 1</v>
      </c>
      <c r="AE2589" t="str">
        <f>_xlfn.XLOOKUP(tblSales[[#This Row],[Customer_ID]],Customers!$A:$A,Customers!$B:$B,"Unknown")</f>
        <v>Vasu Murthy</v>
      </c>
      <c r="AF2589" t="str">
        <f>_xlfn.XLOOKUP(tblSales[[#This Row],[Customer_ID]],Customers!$A:$A,Customers!$J:$J,"Unknown")</f>
        <v>Gold</v>
      </c>
      <c r="AG2589" t="str">
        <f>_xlfn.XLOOKUP(tblSales[[#This Row],[Employee_ID]],Employees!$A:$A,Employees!$B:$B,"Unknown")</f>
        <v>Swathi Achari</v>
      </c>
      <c r="AH2589">
        <f>IF(MONTH(tblSales[[#This Row],[Invoice Date]])&gt;=4,MONTH(tblSales[[#This Row],[Invoice Date]]),MONTH(tblSales[[#This Row],[Invoice Date]])+12)</f>
        <v>11</v>
      </c>
      <c r="AI2589" s="8">
        <f>DATE(YEAR(tblSales[[#This Row],[Invoice Date]]),MONTH(tblSales[[#This Row],[Invoice Date]]),1)</f>
        <v>45597</v>
      </c>
      <c r="AJ2589" t="str">
        <f>_xlfn.XLOOKUP(tblSales[[#This Row],[Product_ID]],Products!$A:$A,Products!$B:$B,"Unknown")</f>
        <v>Metro Shoes Slim Fit Wine</v>
      </c>
      <c r="AK2589" s="9">
        <f>IFERROR(tblSales[[#This Row],[Profit]]/tblSales[[#This Row],[Sales Amount]],0)</f>
        <v>0.14349080241151571</v>
      </c>
      <c r="AL2589" t="str">
        <f>IF(tblSales[[#This Row],[Discount %]]&lt;=5,"0-5%",
IF(tblSales[[#This Row],[Discount %]]&lt;=10,"5-10%",
IF(tblSales[[#This Row],[Discount %]]&lt;=15,"10-15%",
IF(tblSales[[#This Row],[Discount %]]&lt;=20,"15-20%","20%+"))))</f>
        <v>5-10%</v>
      </c>
    </row>
    <row r="2590" spans="1:38">
      <c r="A2590" s="2" t="s">
        <v>4598</v>
      </c>
      <c r="B2590" s="11">
        <v>45729</v>
      </c>
      <c r="C2590" s="2" t="s">
        <v>95</v>
      </c>
      <c r="D2590" s="2" t="s">
        <v>854</v>
      </c>
      <c r="E2590" s="2" t="s">
        <v>884</v>
      </c>
      <c r="F2590" s="2" t="s">
        <v>193</v>
      </c>
      <c r="G2590" s="2">
        <v>2</v>
      </c>
      <c r="H2590" s="2">
        <v>578.87</v>
      </c>
      <c r="I2590" s="2">
        <v>0</v>
      </c>
      <c r="J2590" s="2">
        <v>0</v>
      </c>
      <c r="K2590" s="2">
        <v>5</v>
      </c>
      <c r="L2590" s="2">
        <v>57.89</v>
      </c>
      <c r="M2590" s="2">
        <v>1215.6300000000001</v>
      </c>
      <c r="N2590" s="2">
        <v>742.24</v>
      </c>
      <c r="O2590" s="2">
        <f t="shared" si="99"/>
        <v>415.50000000000011</v>
      </c>
      <c r="P2590" s="2" t="s">
        <v>32</v>
      </c>
      <c r="Q2590" s="2" t="str">
        <f t="shared" si="100"/>
        <v>UPI</v>
      </c>
      <c r="R2590" s="2" t="s">
        <v>20</v>
      </c>
      <c r="S2590" s="2" t="s">
        <v>56</v>
      </c>
      <c r="T2590" s="2" t="s">
        <v>821</v>
      </c>
      <c r="U2590" s="2" t="s">
        <v>59</v>
      </c>
      <c r="V2590" t="str">
        <f>TEXT(tblSales[[#This Row],[Invoice Date]],"mmm")</f>
        <v>Mar</v>
      </c>
      <c r="W2590">
        <f>MONTH(tblSales[[#This Row],[Invoice Date]])</f>
        <v>3</v>
      </c>
      <c r="X2590">
        <f>YEAR(tblSales[[#This Row],[Invoice Date]])</f>
        <v>2025</v>
      </c>
      <c r="Y2590" t="str">
        <f>TEXT(tblSales[[#This Row],[Invoice Date]],"mmm-yyyy")</f>
        <v>Mar-2025</v>
      </c>
      <c r="Z2590" t="str">
        <f>_xlfn.XLOOKUP(tblSales[[#This Row],[Product_ID]],Products!$A:$A,Products!$C:$C,"Women Dresses")</f>
        <v>Wallets</v>
      </c>
      <c r="AA2590" t="str">
        <f>_xlfn.XLOOKUP(tblSales[[#This Row],[Product_ID]],Products!$A:$A,Products!$D:$D,"Unknown")</f>
        <v>Card Holder</v>
      </c>
      <c r="AB2590" t="str">
        <f>_xlfn.XLOOKUP(tblSales[[#This Row],[Product_ID]],Products!$A:$A,Products!$E:$E,"Unknown")</f>
        <v>Global Desi</v>
      </c>
      <c r="AC2590" t="str">
        <f>_xlfn.XLOOKUP(tblSales[[#This Row],[Store_ID]],Stores!$A:$A,Stores!$B:$B,"Unknown")</f>
        <v>TrendMart Bengaluru High Street</v>
      </c>
      <c r="AD2590" t="str">
        <f>_xlfn.XLOOKUP(tblSales[[#This Row],[Store_ID]],Stores!$A:$A,Stores!$E:$E,"Unknown")</f>
        <v>South Zone 2</v>
      </c>
      <c r="AE2590" t="str">
        <f>_xlfn.XLOOKUP(tblSales[[#This Row],[Customer_ID]],Customers!$A:$A,Customers!$B:$B,"Unknown")</f>
        <v>Ashok Menon</v>
      </c>
      <c r="AF2590" t="str">
        <f>_xlfn.XLOOKUP(tblSales[[#This Row],[Customer_ID]],Customers!$A:$A,Customers!$J:$J,"Unknown")</f>
        <v>Regular</v>
      </c>
      <c r="AG2590" t="str">
        <f>_xlfn.XLOOKUP(tblSales[[#This Row],[Employee_ID]],Employees!$A:$A,Employees!$B:$B,"Unknown")</f>
        <v>Yamini Pandian</v>
      </c>
      <c r="AH2590">
        <f>IF(MONTH(tblSales[[#This Row],[Invoice Date]])&gt;=4,MONTH(tblSales[[#This Row],[Invoice Date]]),MONTH(tblSales[[#This Row],[Invoice Date]])+12)</f>
        <v>15</v>
      </c>
      <c r="AI2590" s="8">
        <f>DATE(YEAR(tblSales[[#This Row],[Invoice Date]]),MONTH(tblSales[[#This Row],[Invoice Date]]),1)</f>
        <v>45717</v>
      </c>
      <c r="AJ2590" t="str">
        <f>_xlfn.XLOOKUP(tblSales[[#This Row],[Product_ID]],Products!$A:$A,Products!$B:$B,"Unknown")</f>
        <v>Global Desi Card Holder Navy Blue</v>
      </c>
      <c r="AK2590" s="9">
        <f>IFERROR(tblSales[[#This Row],[Profit]]/tblSales[[#This Row],[Sales Amount]],0)</f>
        <v>0.34179808000789719</v>
      </c>
      <c r="AL2590" t="str">
        <f>IF(tblSales[[#This Row],[Discount %]]&lt;=5,"0-5%",
IF(tblSales[[#This Row],[Discount %]]&lt;=10,"5-10%",
IF(tblSales[[#This Row],[Discount %]]&lt;=15,"10-15%",
IF(tblSales[[#This Row],[Discount %]]&lt;=20,"15-20%","20%+"))))</f>
        <v>0-5%</v>
      </c>
    </row>
    <row r="2591" spans="1:38">
      <c r="A2591" s="2" t="s">
        <v>4599</v>
      </c>
      <c r="B2591" s="11">
        <v>45738</v>
      </c>
      <c r="C2591" s="2" t="s">
        <v>3288</v>
      </c>
      <c r="D2591" s="2" t="s">
        <v>642</v>
      </c>
      <c r="E2591" s="2" t="s">
        <v>480</v>
      </c>
      <c r="F2591" s="2" t="s">
        <v>475</v>
      </c>
      <c r="G2591" s="2">
        <v>1</v>
      </c>
      <c r="H2591" s="2">
        <v>1167.44</v>
      </c>
      <c r="I2591" s="2">
        <v>20</v>
      </c>
      <c r="J2591" s="2">
        <v>233.49</v>
      </c>
      <c r="K2591" s="2">
        <v>12</v>
      </c>
      <c r="L2591" s="2">
        <v>112.07</v>
      </c>
      <c r="M2591" s="2">
        <v>1046.02</v>
      </c>
      <c r="N2591" s="2">
        <v>699.84</v>
      </c>
      <c r="O2591" s="2">
        <f t="shared" si="99"/>
        <v>234.10999999999996</v>
      </c>
      <c r="P2591" s="2" t="s">
        <v>27</v>
      </c>
      <c r="Q2591" s="2" t="str">
        <f t="shared" si="100"/>
        <v>Cash</v>
      </c>
      <c r="R2591" s="2" t="s">
        <v>20</v>
      </c>
      <c r="S2591" s="2" t="s">
        <v>56</v>
      </c>
      <c r="T2591" s="2" t="s">
        <v>2262</v>
      </c>
      <c r="U2591" s="2" t="s">
        <v>60</v>
      </c>
      <c r="V2591" t="str">
        <f>TEXT(tblSales[[#This Row],[Invoice Date]],"mmm")</f>
        <v>Mar</v>
      </c>
      <c r="W2591">
        <f>MONTH(tblSales[[#This Row],[Invoice Date]])</f>
        <v>3</v>
      </c>
      <c r="X2591">
        <f>YEAR(tblSales[[#This Row],[Invoice Date]])</f>
        <v>2025</v>
      </c>
      <c r="Y2591" t="str">
        <f>TEXT(tblSales[[#This Row],[Invoice Date]],"mmm-yyyy")</f>
        <v>Mar-2025</v>
      </c>
      <c r="Z2591" t="str">
        <f>_xlfn.XLOOKUP(tblSales[[#This Row],[Product_ID]],Products!$A:$A,Products!$C:$C,"Women Dresses")</f>
        <v>Women Tops</v>
      </c>
      <c r="AA2591" t="str">
        <f>_xlfn.XLOOKUP(tblSales[[#This Row],[Product_ID]],Products!$A:$A,Products!$D:$D,"Unknown")</f>
        <v>Casual Top</v>
      </c>
      <c r="AB2591" t="str">
        <f>_xlfn.XLOOKUP(tblSales[[#This Row],[Product_ID]],Products!$A:$A,Products!$E:$E,"Unknown")</f>
        <v>Nalli Silks</v>
      </c>
      <c r="AC2591" t="str">
        <f>_xlfn.XLOOKUP(tblSales[[#This Row],[Store_ID]],Stores!$A:$A,Stores!$B:$B,"Unknown")</f>
        <v>TrendMart Thrissur High Street</v>
      </c>
      <c r="AD2591" t="str">
        <f>_xlfn.XLOOKUP(tblSales[[#This Row],[Store_ID]],Stores!$A:$A,Stores!$E:$E,"Unknown")</f>
        <v>South Zone 1</v>
      </c>
      <c r="AE2591" t="str">
        <f>_xlfn.XLOOKUP(tblSales[[#This Row],[Customer_ID]],Customers!$A:$A,Customers!$B:$B,"Unknown")</f>
        <v>Mahesh Menon</v>
      </c>
      <c r="AF2591" t="str">
        <f>_xlfn.XLOOKUP(tblSales[[#This Row],[Customer_ID]],Customers!$A:$A,Customers!$J:$J,"Unknown")</f>
        <v>Regular</v>
      </c>
      <c r="AG2591" t="str">
        <f>_xlfn.XLOOKUP(tblSales[[#This Row],[Employee_ID]],Employees!$A:$A,Employees!$B:$B,"Unknown")</f>
        <v>Arjun Krishnan</v>
      </c>
      <c r="AH2591">
        <f>IF(MONTH(tblSales[[#This Row],[Invoice Date]])&gt;=4,MONTH(tblSales[[#This Row],[Invoice Date]]),MONTH(tblSales[[#This Row],[Invoice Date]])+12)</f>
        <v>15</v>
      </c>
      <c r="AI2591" s="8">
        <f>DATE(YEAR(tblSales[[#This Row],[Invoice Date]]),MONTH(tblSales[[#This Row],[Invoice Date]]),1)</f>
        <v>45717</v>
      </c>
      <c r="AJ2591" t="str">
        <f>_xlfn.XLOOKUP(tblSales[[#This Row],[Product_ID]],Products!$A:$A,Products!$B:$B,"Unknown")</f>
        <v>Nalli Silks Casual Top Charcoal</v>
      </c>
      <c r="AK2591" s="9">
        <f>IFERROR(tblSales[[#This Row],[Profit]]/tblSales[[#This Row],[Sales Amount]],0)</f>
        <v>0.22381025219403067</v>
      </c>
      <c r="AL2591" t="str">
        <f>IF(tblSales[[#This Row],[Discount %]]&lt;=5,"0-5%",
IF(tblSales[[#This Row],[Discount %]]&lt;=10,"5-10%",
IF(tblSales[[#This Row],[Discount %]]&lt;=15,"10-15%",
IF(tblSales[[#This Row],[Discount %]]&lt;=20,"15-20%","20%+"))))</f>
        <v>15-20%</v>
      </c>
    </row>
    <row r="2592" spans="1:38">
      <c r="A2592" s="2" t="s">
        <v>4600</v>
      </c>
      <c r="B2592" s="11">
        <v>45583</v>
      </c>
      <c r="C2592" s="2" t="s">
        <v>1923</v>
      </c>
      <c r="D2592" s="2" t="s">
        <v>513</v>
      </c>
      <c r="E2592" s="2" t="s">
        <v>150</v>
      </c>
      <c r="F2592" s="2" t="s">
        <v>405</v>
      </c>
      <c r="G2592" s="2">
        <v>3</v>
      </c>
      <c r="H2592" s="2">
        <v>2328.14</v>
      </c>
      <c r="I2592" s="2">
        <v>25</v>
      </c>
      <c r="J2592" s="2">
        <v>1746.11</v>
      </c>
      <c r="K2592" s="2">
        <v>12</v>
      </c>
      <c r="L2592" s="2">
        <v>628.6</v>
      </c>
      <c r="M2592" s="2">
        <v>5866.91</v>
      </c>
      <c r="N2592" s="2">
        <v>4782</v>
      </c>
      <c r="O2592" s="2">
        <f t="shared" si="99"/>
        <v>456.30999999999983</v>
      </c>
      <c r="P2592" s="2" t="s">
        <v>32</v>
      </c>
      <c r="Q2592" s="2" t="str">
        <f t="shared" si="100"/>
        <v>UPI</v>
      </c>
      <c r="R2592" s="2" t="s">
        <v>20</v>
      </c>
      <c r="S2592" s="2" t="s">
        <v>56</v>
      </c>
      <c r="T2592" s="2" t="s">
        <v>678</v>
      </c>
      <c r="U2592" s="2" t="s">
        <v>59</v>
      </c>
      <c r="V2592" t="str">
        <f>TEXT(tblSales[[#This Row],[Invoice Date]],"mmm")</f>
        <v>Oct</v>
      </c>
      <c r="W2592">
        <f>MONTH(tblSales[[#This Row],[Invoice Date]])</f>
        <v>10</v>
      </c>
      <c r="X2592">
        <f>YEAR(tblSales[[#This Row],[Invoice Date]])</f>
        <v>2024</v>
      </c>
      <c r="Y2592" t="str">
        <f>TEXT(tblSales[[#This Row],[Invoice Date]],"mmm-yyyy")</f>
        <v>Oct-2024</v>
      </c>
      <c r="Z2592" t="str">
        <f>_xlfn.XLOOKUP(tblSales[[#This Row],[Product_ID]],Products!$A:$A,Products!$C:$C,"Women Dresses")</f>
        <v>Men Ethnic</v>
      </c>
      <c r="AA2592" t="str">
        <f>_xlfn.XLOOKUP(tblSales[[#This Row],[Product_ID]],Products!$A:$A,Products!$D:$D,"Unknown")</f>
        <v>Nehru Jacket</v>
      </c>
      <c r="AB2592" t="str">
        <f>_xlfn.XLOOKUP(tblSales[[#This Row],[Product_ID]],Products!$A:$A,Products!$E:$E,"Unknown")</f>
        <v>Fastrack</v>
      </c>
      <c r="AC2592" t="str">
        <f>_xlfn.XLOOKUP(tblSales[[#This Row],[Store_ID]],Stores!$A:$A,Stores!$B:$B,"Unknown")</f>
        <v>TrendMart Kalaburagi Mall Kiosk</v>
      </c>
      <c r="AD2592" t="str">
        <f>_xlfn.XLOOKUP(tblSales[[#This Row],[Store_ID]],Stores!$A:$A,Stores!$E:$E,"Unknown")</f>
        <v>South Zone 2</v>
      </c>
      <c r="AE2592" t="str">
        <f>_xlfn.XLOOKUP(tblSales[[#This Row],[Customer_ID]],Customers!$A:$A,Customers!$B:$B,"Unknown")</f>
        <v>Harish Varma</v>
      </c>
      <c r="AF2592" t="str">
        <f>_xlfn.XLOOKUP(tblSales[[#This Row],[Customer_ID]],Customers!$A:$A,Customers!$J:$J,"Unknown")</f>
        <v>Gold</v>
      </c>
      <c r="AG2592" t="str">
        <f>_xlfn.XLOOKUP(tblSales[[#This Row],[Employee_ID]],Employees!$A:$A,Employees!$B:$B,"Unknown")</f>
        <v>Chitra Bhat</v>
      </c>
      <c r="AH2592">
        <f>IF(MONTH(tblSales[[#This Row],[Invoice Date]])&gt;=4,MONTH(tblSales[[#This Row],[Invoice Date]]),MONTH(tblSales[[#This Row],[Invoice Date]])+12)</f>
        <v>10</v>
      </c>
      <c r="AI2592" s="8">
        <f>DATE(YEAR(tblSales[[#This Row],[Invoice Date]]),MONTH(tblSales[[#This Row],[Invoice Date]]),1)</f>
        <v>45566</v>
      </c>
      <c r="AJ2592" t="str">
        <f>_xlfn.XLOOKUP(tblSales[[#This Row],[Product_ID]],Products!$A:$A,Products!$B:$B,"Unknown")</f>
        <v>Fastrack Nehru Jacket Black</v>
      </c>
      <c r="AK2592" s="9">
        <f>IFERROR(tblSales[[#This Row],[Profit]]/tblSales[[#This Row],[Sales Amount]],0)</f>
        <v>7.7776887663182123E-2</v>
      </c>
      <c r="AL2592" t="str">
        <f>IF(tblSales[[#This Row],[Discount %]]&lt;=5,"0-5%",
IF(tblSales[[#This Row],[Discount %]]&lt;=10,"5-10%",
IF(tblSales[[#This Row],[Discount %]]&lt;=15,"10-15%",
IF(tblSales[[#This Row],[Discount %]]&lt;=20,"15-20%","20%+"))))</f>
        <v>20%+</v>
      </c>
    </row>
    <row r="2593" spans="1:38">
      <c r="A2593" s="2" t="s">
        <v>4601</v>
      </c>
      <c r="B2593" s="11">
        <v>45404</v>
      </c>
      <c r="C2593" s="2" t="s">
        <v>4058</v>
      </c>
      <c r="D2593" s="2" t="s">
        <v>1646</v>
      </c>
      <c r="E2593" s="2" t="s">
        <v>1092</v>
      </c>
      <c r="F2593" s="2" t="s">
        <v>140</v>
      </c>
      <c r="G2593" s="2">
        <v>2</v>
      </c>
      <c r="H2593" s="2">
        <v>934.23</v>
      </c>
      <c r="I2593" s="2">
        <v>20</v>
      </c>
      <c r="J2593" s="2">
        <v>373.69</v>
      </c>
      <c r="K2593" s="2">
        <v>5</v>
      </c>
      <c r="L2593" s="2">
        <v>74.739999999999995</v>
      </c>
      <c r="M2593" s="2">
        <v>1569.51</v>
      </c>
      <c r="N2593" s="2">
        <v>1401.86</v>
      </c>
      <c r="O2593" s="2">
        <f t="shared" si="99"/>
        <v>92.910000000000096</v>
      </c>
      <c r="P2593" s="2" t="s">
        <v>32</v>
      </c>
      <c r="Q2593" s="2" t="str">
        <f t="shared" si="100"/>
        <v>UPI</v>
      </c>
      <c r="R2593" s="2" t="s">
        <v>20</v>
      </c>
      <c r="S2593" s="2" t="s">
        <v>56</v>
      </c>
      <c r="T2593" s="2" t="s">
        <v>2064</v>
      </c>
      <c r="U2593" s="2" t="s">
        <v>59</v>
      </c>
      <c r="V2593" t="str">
        <f>TEXT(tblSales[[#This Row],[Invoice Date]],"mmm")</f>
        <v>Apr</v>
      </c>
      <c r="W2593">
        <f>MONTH(tblSales[[#This Row],[Invoice Date]])</f>
        <v>4</v>
      </c>
      <c r="X2593">
        <f>YEAR(tblSales[[#This Row],[Invoice Date]])</f>
        <v>2024</v>
      </c>
      <c r="Y2593" t="str">
        <f>TEXT(tblSales[[#This Row],[Invoice Date]],"mmm-yyyy")</f>
        <v>Apr-2024</v>
      </c>
      <c r="Z2593" t="str">
        <f>_xlfn.XLOOKUP(tblSales[[#This Row],[Product_ID]],Products!$A:$A,Products!$C:$C,"Women Dresses")</f>
        <v>Women Jeans</v>
      </c>
      <c r="AA2593" t="str">
        <f>_xlfn.XLOOKUP(tblSales[[#This Row],[Product_ID]],Products!$A:$A,Products!$D:$D,"Unknown")</f>
        <v>Skinny Fit</v>
      </c>
      <c r="AB2593" t="str">
        <f>_xlfn.XLOOKUP(tblSales[[#This Row],[Product_ID]],Products!$A:$A,Products!$E:$E,"Unknown")</f>
        <v>Global Desi</v>
      </c>
      <c r="AC2593" t="str">
        <f>_xlfn.XLOOKUP(tblSales[[#This Row],[Store_ID]],Stores!$A:$A,Stores!$B:$B,"Unknown")</f>
        <v>TrendMart Kochi Standard</v>
      </c>
      <c r="AD2593" t="str">
        <f>_xlfn.XLOOKUP(tblSales[[#This Row],[Store_ID]],Stores!$A:$A,Stores!$E:$E,"Unknown")</f>
        <v>South Zone 1</v>
      </c>
      <c r="AE2593" t="str">
        <f>_xlfn.XLOOKUP(tblSales[[#This Row],[Customer_ID]],Customers!$A:$A,Customers!$B:$B,"Unknown")</f>
        <v>Eshwari Gopalakrishnan</v>
      </c>
      <c r="AF2593" t="str">
        <f>_xlfn.XLOOKUP(tblSales[[#This Row],[Customer_ID]],Customers!$A:$A,Customers!$J:$J,"Unknown")</f>
        <v>Regular</v>
      </c>
      <c r="AG2593" t="str">
        <f>_xlfn.XLOOKUP(tblSales[[#This Row],[Employee_ID]],Employees!$A:$A,Employees!$B:$B,"Unknown")</f>
        <v>Charulatha Kumar</v>
      </c>
      <c r="AH2593">
        <f>IF(MONTH(tblSales[[#This Row],[Invoice Date]])&gt;=4,MONTH(tblSales[[#This Row],[Invoice Date]]),MONTH(tblSales[[#This Row],[Invoice Date]])+12)</f>
        <v>4</v>
      </c>
      <c r="AI2593" s="8">
        <f>DATE(YEAR(tblSales[[#This Row],[Invoice Date]]),MONTH(tblSales[[#This Row],[Invoice Date]]),1)</f>
        <v>45383</v>
      </c>
      <c r="AJ2593" t="str">
        <f>_xlfn.XLOOKUP(tblSales[[#This Row],[Product_ID]],Products!$A:$A,Products!$B:$B,"Unknown")</f>
        <v>Global Desi Skinny Fit Olive</v>
      </c>
      <c r="AK2593" s="9">
        <f>IFERROR(tblSales[[#This Row],[Profit]]/tblSales[[#This Row],[Sales Amount]],0)</f>
        <v>5.9196819389491048E-2</v>
      </c>
      <c r="AL2593" t="str">
        <f>IF(tblSales[[#This Row],[Discount %]]&lt;=5,"0-5%",
IF(tblSales[[#This Row],[Discount %]]&lt;=10,"5-10%",
IF(tblSales[[#This Row],[Discount %]]&lt;=15,"10-15%",
IF(tblSales[[#This Row],[Discount %]]&lt;=20,"15-20%","20%+"))))</f>
        <v>15-20%</v>
      </c>
    </row>
    <row r="2594" spans="1:38">
      <c r="A2594" s="2" t="s">
        <v>4602</v>
      </c>
      <c r="B2594" s="11">
        <v>45591</v>
      </c>
      <c r="C2594" s="2" t="s">
        <v>4603</v>
      </c>
      <c r="D2594" s="2" t="s">
        <v>2307</v>
      </c>
      <c r="E2594" s="2" t="s">
        <v>471</v>
      </c>
      <c r="F2594" s="2" t="s">
        <v>222</v>
      </c>
      <c r="G2594" s="2">
        <v>4</v>
      </c>
      <c r="H2594" s="2">
        <v>791.27</v>
      </c>
      <c r="I2594" s="2">
        <v>10</v>
      </c>
      <c r="J2594" s="2">
        <v>316.51</v>
      </c>
      <c r="K2594" s="2">
        <v>5</v>
      </c>
      <c r="L2594" s="2">
        <v>142.43</v>
      </c>
      <c r="M2594" s="2">
        <v>2991</v>
      </c>
      <c r="N2594" s="2">
        <v>2016.2</v>
      </c>
      <c r="O2594" s="2">
        <f t="shared" si="99"/>
        <v>832.36999999999989</v>
      </c>
      <c r="P2594" s="2" t="s">
        <v>29</v>
      </c>
      <c r="Q2594" s="2" t="str">
        <f t="shared" si="100"/>
        <v>Debit Card</v>
      </c>
      <c r="R2594" s="2" t="s">
        <v>20</v>
      </c>
      <c r="S2594" s="2" t="s">
        <v>56</v>
      </c>
      <c r="T2594" s="2" t="s">
        <v>793</v>
      </c>
      <c r="U2594" s="2" t="s">
        <v>60</v>
      </c>
      <c r="V2594" t="str">
        <f>TEXT(tblSales[[#This Row],[Invoice Date]],"mmm")</f>
        <v>Oct</v>
      </c>
      <c r="W2594">
        <f>MONTH(tblSales[[#This Row],[Invoice Date]])</f>
        <v>10</v>
      </c>
      <c r="X2594">
        <f>YEAR(tblSales[[#This Row],[Invoice Date]])</f>
        <v>2024</v>
      </c>
      <c r="Y2594" t="str">
        <f>TEXT(tblSales[[#This Row],[Invoice Date]],"mmm-yyyy")</f>
        <v>Oct-2024</v>
      </c>
      <c r="Z2594" t="str">
        <f>_xlfn.XLOOKUP(tblSales[[#This Row],[Product_ID]],Products!$A:$A,Products!$C:$C,"Women Dresses")</f>
        <v>Sportswear</v>
      </c>
      <c r="AA2594" t="str">
        <f>_xlfn.XLOOKUP(tblSales[[#This Row],[Product_ID]],Products!$A:$A,Products!$D:$D,"Unknown")</f>
        <v>Track Suit</v>
      </c>
      <c r="AB2594" t="str">
        <f>_xlfn.XLOOKUP(tblSales[[#This Row],[Product_ID]],Products!$A:$A,Products!$E:$E,"Unknown")</f>
        <v>Mufti</v>
      </c>
      <c r="AC2594" t="str">
        <f>_xlfn.XLOOKUP(tblSales[[#This Row],[Store_ID]],Stores!$A:$A,Stores!$B:$B,"Unknown")</f>
        <v>TrendMart Kochi Standard</v>
      </c>
      <c r="AD2594" t="str">
        <f>_xlfn.XLOOKUP(tblSales[[#This Row],[Store_ID]],Stores!$A:$A,Stores!$E:$E,"Unknown")</f>
        <v>South Zone 1</v>
      </c>
      <c r="AE2594" t="str">
        <f>_xlfn.XLOOKUP(tblSales[[#This Row],[Customer_ID]],Customers!$A:$A,Customers!$B:$B,"Unknown")</f>
        <v>Eswar Gounder</v>
      </c>
      <c r="AF2594" t="str">
        <f>_xlfn.XLOOKUP(tblSales[[#This Row],[Customer_ID]],Customers!$A:$A,Customers!$J:$J,"Unknown")</f>
        <v>Regular</v>
      </c>
      <c r="AG2594" t="str">
        <f>_xlfn.XLOOKUP(tblSales[[#This Row],[Employee_ID]],Employees!$A:$A,Employees!$B:$B,"Unknown")</f>
        <v>Vasanthi Gupta</v>
      </c>
      <c r="AH2594">
        <f>IF(MONTH(tblSales[[#This Row],[Invoice Date]])&gt;=4,MONTH(tblSales[[#This Row],[Invoice Date]]),MONTH(tblSales[[#This Row],[Invoice Date]])+12)</f>
        <v>10</v>
      </c>
      <c r="AI2594" s="8">
        <f>DATE(YEAR(tblSales[[#This Row],[Invoice Date]]),MONTH(tblSales[[#This Row],[Invoice Date]]),1)</f>
        <v>45566</v>
      </c>
      <c r="AJ2594" t="str">
        <f>_xlfn.XLOOKUP(tblSales[[#This Row],[Product_ID]],Products!$A:$A,Products!$B:$B,"Unknown")</f>
        <v>Mufti Track Suit Mustard</v>
      </c>
      <c r="AK2594" s="9">
        <f>IFERROR(tblSales[[#This Row],[Profit]]/tblSales[[#This Row],[Sales Amount]],0)</f>
        <v>0.27829154129053824</v>
      </c>
      <c r="AL2594" t="str">
        <f>IF(tblSales[[#This Row],[Discount %]]&lt;=5,"0-5%",
IF(tblSales[[#This Row],[Discount %]]&lt;=10,"5-10%",
IF(tblSales[[#This Row],[Discount %]]&lt;=15,"10-15%",
IF(tblSales[[#This Row],[Discount %]]&lt;=20,"15-20%","20%+"))))</f>
        <v>5-10%</v>
      </c>
    </row>
    <row r="2595" spans="1:38">
      <c r="A2595" s="2" t="s">
        <v>4604</v>
      </c>
      <c r="B2595" s="11">
        <v>45627</v>
      </c>
      <c r="C2595" s="2" t="s">
        <v>2950</v>
      </c>
      <c r="D2595" s="2" t="s">
        <v>1975</v>
      </c>
      <c r="E2595" s="2" t="s">
        <v>625</v>
      </c>
      <c r="F2595" s="2" t="s">
        <v>222</v>
      </c>
      <c r="G2595" s="2">
        <v>2</v>
      </c>
      <c r="H2595" s="2">
        <v>2314.69</v>
      </c>
      <c r="I2595" s="2">
        <v>0</v>
      </c>
      <c r="J2595" s="2">
        <v>0</v>
      </c>
      <c r="K2595" s="2">
        <v>12</v>
      </c>
      <c r="L2595" s="2">
        <v>555.53</v>
      </c>
      <c r="M2595" s="2">
        <v>5184.91</v>
      </c>
      <c r="N2595" s="2">
        <v>3009.58</v>
      </c>
      <c r="O2595" s="2">
        <f t="shared" si="99"/>
        <v>1619.8</v>
      </c>
      <c r="P2595" s="2" t="s">
        <v>32</v>
      </c>
      <c r="Q2595" s="2" t="str">
        <f t="shared" si="100"/>
        <v>UPI</v>
      </c>
      <c r="R2595" s="2" t="s">
        <v>20</v>
      </c>
      <c r="S2595" s="2" t="s">
        <v>56</v>
      </c>
      <c r="T2595" s="2" t="s">
        <v>1667</v>
      </c>
      <c r="U2595" s="2" t="s">
        <v>60</v>
      </c>
      <c r="V2595" t="str">
        <f>TEXT(tblSales[[#This Row],[Invoice Date]],"mmm")</f>
        <v>Dec</v>
      </c>
      <c r="W2595">
        <f>MONTH(tblSales[[#This Row],[Invoice Date]])</f>
        <v>12</v>
      </c>
      <c r="X2595">
        <f>YEAR(tblSales[[#This Row],[Invoice Date]])</f>
        <v>2024</v>
      </c>
      <c r="Y2595" t="str">
        <f>TEXT(tblSales[[#This Row],[Invoice Date]],"mmm-yyyy")</f>
        <v>Dec-2024</v>
      </c>
      <c r="Z2595" t="str">
        <f>_xlfn.XLOOKUP(tblSales[[#This Row],[Product_ID]],Products!$A:$A,Products!$C:$C,"Women Dresses")</f>
        <v>Footwear</v>
      </c>
      <c r="AA2595" t="str">
        <f>_xlfn.XLOOKUP(tblSales[[#This Row],[Product_ID]],Products!$A:$A,Products!$D:$D,"Unknown")</f>
        <v>Slippers</v>
      </c>
      <c r="AB2595" t="str">
        <f>_xlfn.XLOOKUP(tblSales[[#This Row],[Product_ID]],Products!$A:$A,Products!$E:$E,"Unknown")</f>
        <v>Bata</v>
      </c>
      <c r="AC2595" t="str">
        <f>_xlfn.XLOOKUP(tblSales[[#This Row],[Store_ID]],Stores!$A:$A,Stores!$B:$B,"Unknown")</f>
        <v>TrendMart Shivamogga Mall Kiosk</v>
      </c>
      <c r="AD2595" t="str">
        <f>_xlfn.XLOOKUP(tblSales[[#This Row],[Store_ID]],Stores!$A:$A,Stores!$E:$E,"Unknown")</f>
        <v>South Zone 2</v>
      </c>
      <c r="AE2595" t="str">
        <f>_xlfn.XLOOKUP(tblSales[[#This Row],[Customer_ID]],Customers!$A:$A,Customers!$B:$B,"Unknown")</f>
        <v>Kannan Yadav</v>
      </c>
      <c r="AF2595" t="str">
        <f>_xlfn.XLOOKUP(tblSales[[#This Row],[Customer_ID]],Customers!$A:$A,Customers!$J:$J,"Unknown")</f>
        <v>Regular</v>
      </c>
      <c r="AG2595" t="str">
        <f>_xlfn.XLOOKUP(tblSales[[#This Row],[Employee_ID]],Employees!$A:$A,Employees!$B:$B,"Unknown")</f>
        <v>Vasanthi Gupta</v>
      </c>
      <c r="AH2595">
        <f>IF(MONTH(tblSales[[#This Row],[Invoice Date]])&gt;=4,MONTH(tblSales[[#This Row],[Invoice Date]]),MONTH(tblSales[[#This Row],[Invoice Date]])+12)</f>
        <v>12</v>
      </c>
      <c r="AI2595" s="8">
        <f>DATE(YEAR(tblSales[[#This Row],[Invoice Date]]),MONTH(tblSales[[#This Row],[Invoice Date]]),1)</f>
        <v>45627</v>
      </c>
      <c r="AJ2595" t="str">
        <f>_xlfn.XLOOKUP(tblSales[[#This Row],[Product_ID]],Products!$A:$A,Products!$B:$B,"Unknown")</f>
        <v>Bata Slippers Wine</v>
      </c>
      <c r="AK2595" s="9">
        <f>IFERROR(tblSales[[#This Row],[Profit]]/tblSales[[#This Row],[Sales Amount]],0)</f>
        <v>0.31240657986348846</v>
      </c>
      <c r="AL2595" t="str">
        <f>IF(tblSales[[#This Row],[Discount %]]&lt;=5,"0-5%",
IF(tblSales[[#This Row],[Discount %]]&lt;=10,"5-10%",
IF(tblSales[[#This Row],[Discount %]]&lt;=15,"10-15%",
IF(tblSales[[#This Row],[Discount %]]&lt;=20,"15-20%","20%+"))))</f>
        <v>0-5%</v>
      </c>
    </row>
    <row r="2596" spans="1:38">
      <c r="A2596" s="2" t="s">
        <v>4605</v>
      </c>
      <c r="B2596" s="11">
        <v>45474</v>
      </c>
      <c r="C2596" s="2" t="s">
        <v>397</v>
      </c>
      <c r="D2596" s="2" t="s">
        <v>144</v>
      </c>
      <c r="E2596" s="2" t="s">
        <v>91</v>
      </c>
      <c r="F2596" s="2" t="s">
        <v>122</v>
      </c>
      <c r="G2596" s="2">
        <v>1</v>
      </c>
      <c r="H2596" s="2">
        <v>1050.57</v>
      </c>
      <c r="I2596" s="2">
        <v>10</v>
      </c>
      <c r="J2596" s="2">
        <v>105.06</v>
      </c>
      <c r="K2596" s="2">
        <v>12</v>
      </c>
      <c r="L2596" s="2">
        <v>113.46</v>
      </c>
      <c r="M2596" s="2">
        <v>1058.97</v>
      </c>
      <c r="N2596" s="2">
        <v>692.53</v>
      </c>
      <c r="O2596" s="2">
        <f t="shared" si="99"/>
        <v>252.98000000000008</v>
      </c>
      <c r="P2596" s="2" t="s">
        <v>29</v>
      </c>
      <c r="Q2596" s="2" t="str">
        <f t="shared" si="100"/>
        <v>Debit Card</v>
      </c>
      <c r="R2596" s="2" t="s">
        <v>20</v>
      </c>
      <c r="S2596" s="2" t="s">
        <v>56</v>
      </c>
      <c r="T2596" s="2" t="s">
        <v>1440</v>
      </c>
      <c r="U2596" s="2" t="s">
        <v>59</v>
      </c>
      <c r="V2596" t="str">
        <f>TEXT(tblSales[[#This Row],[Invoice Date]],"mmm")</f>
        <v>Jul</v>
      </c>
      <c r="W2596">
        <f>MONTH(tblSales[[#This Row],[Invoice Date]])</f>
        <v>7</v>
      </c>
      <c r="X2596">
        <f>YEAR(tblSales[[#This Row],[Invoice Date]])</f>
        <v>2024</v>
      </c>
      <c r="Y2596" t="str">
        <f>TEXT(tblSales[[#This Row],[Invoice Date]],"mmm-yyyy")</f>
        <v>Jul-2024</v>
      </c>
      <c r="Z2596" t="str">
        <f>_xlfn.XLOOKUP(tblSales[[#This Row],[Product_ID]],Products!$A:$A,Products!$C:$C,"Women Dresses")</f>
        <v>Women Jeans</v>
      </c>
      <c r="AA2596" t="str">
        <f>_xlfn.XLOOKUP(tblSales[[#This Row],[Product_ID]],Products!$A:$A,Products!$D:$D,"Unknown")</f>
        <v>Bootcut</v>
      </c>
      <c r="AB2596" t="str">
        <f>_xlfn.XLOOKUP(tblSales[[#This Row],[Product_ID]],Products!$A:$A,Products!$E:$E,"Unknown")</f>
        <v>Sonata</v>
      </c>
      <c r="AC2596" t="str">
        <f>_xlfn.XLOOKUP(tblSales[[#This Row],[Store_ID]],Stores!$A:$A,Stores!$B:$B,"Unknown")</f>
        <v>TrendMart Vijayawada High Street</v>
      </c>
      <c r="AD2596" t="str">
        <f>_xlfn.XLOOKUP(tblSales[[#This Row],[Store_ID]],Stores!$A:$A,Stores!$E:$E,"Unknown")</f>
        <v>South Zone 3</v>
      </c>
      <c r="AE2596" t="str">
        <f>_xlfn.XLOOKUP(tblSales[[#This Row],[Customer_ID]],Customers!$A:$A,Customers!$B:$B,"Unknown")</f>
        <v>Pallavi Natarajan</v>
      </c>
      <c r="AF2596" t="str">
        <f>_xlfn.XLOOKUP(tblSales[[#This Row],[Customer_ID]],Customers!$A:$A,Customers!$J:$J,"Unknown")</f>
        <v>Silver</v>
      </c>
      <c r="AG2596" t="str">
        <f>_xlfn.XLOOKUP(tblSales[[#This Row],[Employee_ID]],Employees!$A:$A,Employees!$B:$B,"Unknown")</f>
        <v>Rahul Krishnan</v>
      </c>
      <c r="AH2596">
        <f>IF(MONTH(tblSales[[#This Row],[Invoice Date]])&gt;=4,MONTH(tblSales[[#This Row],[Invoice Date]]),MONTH(tblSales[[#This Row],[Invoice Date]])+12)</f>
        <v>7</v>
      </c>
      <c r="AI2596" s="8">
        <f>DATE(YEAR(tblSales[[#This Row],[Invoice Date]]),MONTH(tblSales[[#This Row],[Invoice Date]]),1)</f>
        <v>45474</v>
      </c>
      <c r="AJ2596" t="str">
        <f>_xlfn.XLOOKUP(tblSales[[#This Row],[Product_ID]],Products!$A:$A,Products!$B:$B,"Unknown")</f>
        <v>Sonata Bootcut Navy Blue</v>
      </c>
      <c r="AK2596" s="9">
        <f>IFERROR(tblSales[[#This Row],[Profit]]/tblSales[[#This Row],[Sales Amount]],0)</f>
        <v>0.2388925087585107</v>
      </c>
      <c r="AL2596" t="str">
        <f>IF(tblSales[[#This Row],[Discount %]]&lt;=5,"0-5%",
IF(tblSales[[#This Row],[Discount %]]&lt;=10,"5-10%",
IF(tblSales[[#This Row],[Discount %]]&lt;=15,"10-15%",
IF(tblSales[[#This Row],[Discount %]]&lt;=20,"15-20%","20%+"))))</f>
        <v>5-10%</v>
      </c>
    </row>
    <row r="2597" spans="1:38">
      <c r="A2597" s="2" t="s">
        <v>4606</v>
      </c>
      <c r="B2597" s="11">
        <v>45598</v>
      </c>
      <c r="C2597" s="2" t="s">
        <v>3320</v>
      </c>
      <c r="D2597" s="2" t="s">
        <v>2650</v>
      </c>
      <c r="E2597" s="2" t="s">
        <v>699</v>
      </c>
      <c r="F2597" s="2" t="s">
        <v>540</v>
      </c>
      <c r="G2597" s="2">
        <v>1</v>
      </c>
      <c r="H2597" s="2">
        <v>1011.75</v>
      </c>
      <c r="I2597" s="2">
        <v>20</v>
      </c>
      <c r="J2597" s="2">
        <v>202.35</v>
      </c>
      <c r="K2597" s="2">
        <v>12</v>
      </c>
      <c r="L2597" s="2">
        <v>97.13</v>
      </c>
      <c r="M2597" s="2">
        <v>906.53</v>
      </c>
      <c r="N2597" s="2">
        <v>703.03</v>
      </c>
      <c r="O2597" s="2">
        <f t="shared" si="99"/>
        <v>106.37</v>
      </c>
      <c r="P2597" s="2" t="s">
        <v>29</v>
      </c>
      <c r="Q2597" s="2" t="str">
        <f t="shared" si="100"/>
        <v>Debit Card</v>
      </c>
      <c r="R2597" s="2" t="s">
        <v>20</v>
      </c>
      <c r="S2597" s="2" t="s">
        <v>56</v>
      </c>
      <c r="T2597" s="2" t="s">
        <v>1025</v>
      </c>
      <c r="U2597" s="2" t="s">
        <v>60</v>
      </c>
      <c r="V2597" t="str">
        <f>TEXT(tblSales[[#This Row],[Invoice Date]],"mmm")</f>
        <v>Nov</v>
      </c>
      <c r="W2597">
        <f>MONTH(tblSales[[#This Row],[Invoice Date]])</f>
        <v>11</v>
      </c>
      <c r="X2597">
        <f>YEAR(tblSales[[#This Row],[Invoice Date]])</f>
        <v>2024</v>
      </c>
      <c r="Y2597" t="str">
        <f>TEXT(tblSales[[#This Row],[Invoice Date]],"mmm-yyyy")</f>
        <v>Nov-2024</v>
      </c>
      <c r="Z2597" t="str">
        <f>_xlfn.XLOOKUP(tblSales[[#This Row],[Product_ID]],Products!$A:$A,Products!$C:$C,"Women Dresses")</f>
        <v>Women Kurtis</v>
      </c>
      <c r="AA2597" t="str">
        <f>_xlfn.XLOOKUP(tblSales[[#This Row],[Product_ID]],Products!$A:$A,Products!$D:$D,"Unknown")</f>
        <v>Anarkali Kurti</v>
      </c>
      <c r="AB2597" t="str">
        <f>_xlfn.XLOOKUP(tblSales[[#This Row],[Product_ID]],Products!$A:$A,Products!$E:$E,"Unknown")</f>
        <v>Sonata</v>
      </c>
      <c r="AC2597" t="str">
        <f>_xlfn.XLOOKUP(tblSales[[#This Row],[Store_ID]],Stores!$A:$A,Stores!$B:$B,"Unknown")</f>
        <v>TrendMart Dindigul High Street</v>
      </c>
      <c r="AD2597" t="str">
        <f>_xlfn.XLOOKUP(tblSales[[#This Row],[Store_ID]],Stores!$A:$A,Stores!$E:$E,"Unknown")</f>
        <v>South Zone 1</v>
      </c>
      <c r="AE2597" t="str">
        <f>_xlfn.XLOOKUP(tblSales[[#This Row],[Customer_ID]],Customers!$A:$A,Customers!$B:$B,"Unknown")</f>
        <v>Lokesh Mudaliar</v>
      </c>
      <c r="AF2597" t="str">
        <f>_xlfn.XLOOKUP(tblSales[[#This Row],[Customer_ID]],Customers!$A:$A,Customers!$J:$J,"Unknown")</f>
        <v>Silver</v>
      </c>
      <c r="AG2597" t="str">
        <f>_xlfn.XLOOKUP(tblSales[[#This Row],[Employee_ID]],Employees!$A:$A,Employees!$B:$B,"Unknown")</f>
        <v>Swathi Achari</v>
      </c>
      <c r="AH2597">
        <f>IF(MONTH(tblSales[[#This Row],[Invoice Date]])&gt;=4,MONTH(tblSales[[#This Row],[Invoice Date]]),MONTH(tblSales[[#This Row],[Invoice Date]])+12)</f>
        <v>11</v>
      </c>
      <c r="AI2597" s="8">
        <f>DATE(YEAR(tblSales[[#This Row],[Invoice Date]]),MONTH(tblSales[[#This Row],[Invoice Date]]),1)</f>
        <v>45597</v>
      </c>
      <c r="AJ2597" t="str">
        <f>_xlfn.XLOOKUP(tblSales[[#This Row],[Product_ID]],Products!$A:$A,Products!$B:$B,"Unknown")</f>
        <v>Sonata Anarkali Kurti Red</v>
      </c>
      <c r="AK2597" s="9">
        <f>IFERROR(tblSales[[#This Row],[Profit]]/tblSales[[#This Row],[Sales Amount]],0)</f>
        <v>0.11733753984975677</v>
      </c>
      <c r="AL2597" t="str">
        <f>IF(tblSales[[#This Row],[Discount %]]&lt;=5,"0-5%",
IF(tblSales[[#This Row],[Discount %]]&lt;=10,"5-10%",
IF(tblSales[[#This Row],[Discount %]]&lt;=15,"10-15%",
IF(tblSales[[#This Row],[Discount %]]&lt;=20,"15-20%","20%+"))))</f>
        <v>15-20%</v>
      </c>
    </row>
    <row r="2598" spans="1:38">
      <c r="A2598" s="2" t="s">
        <v>4607</v>
      </c>
      <c r="B2598" s="11">
        <v>45696</v>
      </c>
      <c r="C2598" s="2" t="s">
        <v>4376</v>
      </c>
      <c r="D2598" s="2" t="s">
        <v>1023</v>
      </c>
      <c r="E2598" s="2" t="s">
        <v>561</v>
      </c>
      <c r="F2598" s="2" t="s">
        <v>475</v>
      </c>
      <c r="G2598" s="2">
        <v>3</v>
      </c>
      <c r="H2598" s="2">
        <v>3215.28</v>
      </c>
      <c r="I2598" s="2">
        <v>30</v>
      </c>
      <c r="J2598" s="2">
        <v>2893.75</v>
      </c>
      <c r="K2598" s="2">
        <v>12</v>
      </c>
      <c r="L2598" s="2">
        <v>810.25</v>
      </c>
      <c r="M2598" s="2">
        <v>7562.34</v>
      </c>
      <c r="N2598" s="2">
        <v>7021.38</v>
      </c>
      <c r="O2598" s="2">
        <f t="shared" si="99"/>
        <v>-269.28999999999996</v>
      </c>
      <c r="P2598" s="2" t="s">
        <v>32</v>
      </c>
      <c r="Q2598" s="2" t="str">
        <f t="shared" si="100"/>
        <v>UPI</v>
      </c>
      <c r="R2598" s="2" t="s">
        <v>20</v>
      </c>
      <c r="S2598" s="2" t="s">
        <v>56</v>
      </c>
      <c r="T2598" s="2" t="s">
        <v>1795</v>
      </c>
      <c r="U2598" s="2" t="s">
        <v>60</v>
      </c>
      <c r="V2598" t="str">
        <f>TEXT(tblSales[[#This Row],[Invoice Date]],"mmm")</f>
        <v>Feb</v>
      </c>
      <c r="W2598">
        <f>MONTH(tblSales[[#This Row],[Invoice Date]])</f>
        <v>2</v>
      </c>
      <c r="X2598">
        <f>YEAR(tblSales[[#This Row],[Invoice Date]])</f>
        <v>2025</v>
      </c>
      <c r="Y2598" t="str">
        <f>TEXT(tblSales[[#This Row],[Invoice Date]],"mmm-yyyy")</f>
        <v>Feb-2025</v>
      </c>
      <c r="Z2598" t="str">
        <f>_xlfn.XLOOKUP(tblSales[[#This Row],[Product_ID]],Products!$A:$A,Products!$C:$C,"Women Dresses")</f>
        <v>Women Sarees</v>
      </c>
      <c r="AA2598" t="str">
        <f>_xlfn.XLOOKUP(tblSales[[#This Row],[Product_ID]],Products!$A:$A,Products!$D:$D,"Unknown")</f>
        <v>Cotton Saree</v>
      </c>
      <c r="AB2598" t="str">
        <f>_xlfn.XLOOKUP(tblSales[[#This Row],[Product_ID]],Products!$A:$A,Products!$E:$E,"Unknown")</f>
        <v>W for Woman</v>
      </c>
      <c r="AC2598" t="str">
        <f>_xlfn.XLOOKUP(tblSales[[#This Row],[Store_ID]],Stores!$A:$A,Stores!$B:$B,"Unknown")</f>
        <v>TrendMart Mangaluru High Street</v>
      </c>
      <c r="AD2598" t="str">
        <f>_xlfn.XLOOKUP(tblSales[[#This Row],[Store_ID]],Stores!$A:$A,Stores!$E:$E,"Unknown")</f>
        <v>South Zone 2</v>
      </c>
      <c r="AE2598" t="str">
        <f>_xlfn.XLOOKUP(tblSales[[#This Row],[Customer_ID]],Customers!$A:$A,Customers!$B:$B,"Unknown")</f>
        <v>Gopal Mishra</v>
      </c>
      <c r="AF2598" t="str">
        <f>_xlfn.XLOOKUP(tblSales[[#This Row],[Customer_ID]],Customers!$A:$A,Customers!$J:$J,"Unknown")</f>
        <v>Silver</v>
      </c>
      <c r="AG2598" t="str">
        <f>_xlfn.XLOOKUP(tblSales[[#This Row],[Employee_ID]],Employees!$A:$A,Employees!$B:$B,"Unknown")</f>
        <v>Arjun Krishnan</v>
      </c>
      <c r="AH2598">
        <f>IF(MONTH(tblSales[[#This Row],[Invoice Date]])&gt;=4,MONTH(tblSales[[#This Row],[Invoice Date]]),MONTH(tblSales[[#This Row],[Invoice Date]])+12)</f>
        <v>14</v>
      </c>
      <c r="AI2598" s="8">
        <f>DATE(YEAR(tblSales[[#This Row],[Invoice Date]]),MONTH(tblSales[[#This Row],[Invoice Date]]),1)</f>
        <v>45689</v>
      </c>
      <c r="AJ2598" t="str">
        <f>_xlfn.XLOOKUP(tblSales[[#This Row],[Product_ID]],Products!$A:$A,Products!$B:$B,"Unknown")</f>
        <v>W for Woman Cotton Saree Wine</v>
      </c>
      <c r="AK2598" s="9">
        <f>IFERROR(tblSales[[#This Row],[Profit]]/tblSales[[#This Row],[Sales Amount]],0)</f>
        <v>-3.5609348429189898E-2</v>
      </c>
      <c r="AL2598" t="str">
        <f>IF(tblSales[[#This Row],[Discount %]]&lt;=5,"0-5%",
IF(tblSales[[#This Row],[Discount %]]&lt;=10,"5-10%",
IF(tblSales[[#This Row],[Discount %]]&lt;=15,"10-15%",
IF(tblSales[[#This Row],[Discount %]]&lt;=20,"15-20%","20%+"))))</f>
        <v>20%+</v>
      </c>
    </row>
    <row r="2599" spans="1:38">
      <c r="A2599" s="2" t="s">
        <v>4608</v>
      </c>
      <c r="B2599" s="11">
        <v>45452</v>
      </c>
      <c r="C2599" s="2" t="s">
        <v>2842</v>
      </c>
      <c r="D2599" s="2" t="s">
        <v>197</v>
      </c>
      <c r="E2599" s="2" t="s">
        <v>237</v>
      </c>
      <c r="F2599" s="2" t="s">
        <v>339</v>
      </c>
      <c r="G2599" s="2">
        <v>2</v>
      </c>
      <c r="H2599" s="2">
        <v>1039.3499999999999</v>
      </c>
      <c r="I2599" s="2">
        <v>30</v>
      </c>
      <c r="J2599" s="2">
        <v>623.61</v>
      </c>
      <c r="K2599" s="2">
        <v>12</v>
      </c>
      <c r="L2599" s="2">
        <v>174.61</v>
      </c>
      <c r="M2599" s="2">
        <v>1629.7</v>
      </c>
      <c r="N2599" s="2">
        <v>1442.44</v>
      </c>
      <c r="O2599" s="2">
        <f t="shared" si="99"/>
        <v>12.649999999999977</v>
      </c>
      <c r="P2599" s="2" t="s">
        <v>28</v>
      </c>
      <c r="Q2599" s="2" t="str">
        <f t="shared" si="100"/>
        <v>Credit Card</v>
      </c>
      <c r="R2599" s="2" t="s">
        <v>20</v>
      </c>
      <c r="S2599" s="2" t="s">
        <v>57</v>
      </c>
      <c r="T2599" s="2" t="s">
        <v>1296</v>
      </c>
      <c r="U2599" s="2" t="s">
        <v>60</v>
      </c>
      <c r="V2599" t="str">
        <f>TEXT(tblSales[[#This Row],[Invoice Date]],"mmm")</f>
        <v>Jun</v>
      </c>
      <c r="W2599">
        <f>MONTH(tblSales[[#This Row],[Invoice Date]])</f>
        <v>6</v>
      </c>
      <c r="X2599">
        <f>YEAR(tblSales[[#This Row],[Invoice Date]])</f>
        <v>2024</v>
      </c>
      <c r="Y2599" t="str">
        <f>TEXT(tblSales[[#This Row],[Invoice Date]],"mmm-yyyy")</f>
        <v>Jun-2024</v>
      </c>
      <c r="Z2599" t="str">
        <f>_xlfn.XLOOKUP(tblSales[[#This Row],[Product_ID]],Products!$A:$A,Products!$C:$C,"Women Dresses")</f>
        <v>Men Shirts</v>
      </c>
      <c r="AA2599" t="str">
        <f>_xlfn.XLOOKUP(tblSales[[#This Row],[Product_ID]],Products!$A:$A,Products!$D:$D,"Unknown")</f>
        <v>Denim Shirt</v>
      </c>
      <c r="AB2599" t="str">
        <f>_xlfn.XLOOKUP(tblSales[[#This Row],[Product_ID]],Products!$A:$A,Products!$E:$E,"Unknown")</f>
        <v>Indian Terrain</v>
      </c>
      <c r="AC2599" t="str">
        <f>_xlfn.XLOOKUP(tblSales[[#This Row],[Store_ID]],Stores!$A:$A,Stores!$B:$B,"Unknown")</f>
        <v>TrendMart Kurnool Outlet</v>
      </c>
      <c r="AD2599" t="str">
        <f>_xlfn.XLOOKUP(tblSales[[#This Row],[Store_ID]],Stores!$A:$A,Stores!$E:$E,"Unknown")</f>
        <v>South Zone 3</v>
      </c>
      <c r="AE2599" t="str">
        <f>_xlfn.XLOOKUP(tblSales[[#This Row],[Customer_ID]],Customers!$A:$A,Customers!$B:$B,"Unknown")</f>
        <v>Manikandan Achari</v>
      </c>
      <c r="AF2599" t="str">
        <f>_xlfn.XLOOKUP(tblSales[[#This Row],[Customer_ID]],Customers!$A:$A,Customers!$J:$J,"Unknown")</f>
        <v>Regular</v>
      </c>
      <c r="AG2599" t="str">
        <f>_xlfn.XLOOKUP(tblSales[[#This Row],[Employee_ID]],Employees!$A:$A,Employees!$B:$B,"Unknown")</f>
        <v>Priya Balasubramaniam</v>
      </c>
      <c r="AH2599">
        <f>IF(MONTH(tblSales[[#This Row],[Invoice Date]])&gt;=4,MONTH(tblSales[[#This Row],[Invoice Date]]),MONTH(tblSales[[#This Row],[Invoice Date]])+12)</f>
        <v>6</v>
      </c>
      <c r="AI2599" s="8">
        <f>DATE(YEAR(tblSales[[#This Row],[Invoice Date]]),MONTH(tblSales[[#This Row],[Invoice Date]]),1)</f>
        <v>45444</v>
      </c>
      <c r="AJ2599" t="str">
        <f>_xlfn.XLOOKUP(tblSales[[#This Row],[Product_ID]],Products!$A:$A,Products!$B:$B,"Unknown")</f>
        <v>Indian Terrain Denim Shirt Wine</v>
      </c>
      <c r="AK2599" s="9">
        <f>IFERROR(tblSales[[#This Row],[Profit]]/tblSales[[#This Row],[Sales Amount]],0)</f>
        <v>7.7621648156102211E-3</v>
      </c>
      <c r="AL2599" t="str">
        <f>IF(tblSales[[#This Row],[Discount %]]&lt;=5,"0-5%",
IF(tblSales[[#This Row],[Discount %]]&lt;=10,"5-10%",
IF(tblSales[[#This Row],[Discount %]]&lt;=15,"10-15%",
IF(tblSales[[#This Row],[Discount %]]&lt;=20,"15-20%","20%+"))))</f>
        <v>20%+</v>
      </c>
    </row>
    <row r="2600" spans="1:38">
      <c r="A2600" s="2" t="s">
        <v>4609</v>
      </c>
      <c r="B2600" s="11">
        <v>45579</v>
      </c>
      <c r="C2600" s="2" t="s">
        <v>4610</v>
      </c>
      <c r="D2600" s="2" t="s">
        <v>231</v>
      </c>
      <c r="E2600" s="2" t="s">
        <v>338</v>
      </c>
      <c r="F2600" s="2" t="s">
        <v>324</v>
      </c>
      <c r="G2600" s="2">
        <v>2</v>
      </c>
      <c r="H2600" s="2">
        <v>5987.18</v>
      </c>
      <c r="I2600" s="2">
        <v>10</v>
      </c>
      <c r="J2600" s="2">
        <v>1197.44</v>
      </c>
      <c r="K2600" s="2">
        <v>3</v>
      </c>
      <c r="L2600" s="2">
        <v>323.31</v>
      </c>
      <c r="M2600" s="2">
        <v>11100.23</v>
      </c>
      <c r="N2600" s="2">
        <v>9430.2000000000007</v>
      </c>
      <c r="O2600" s="2">
        <f t="shared" si="99"/>
        <v>1346.7199999999989</v>
      </c>
      <c r="P2600" s="2" t="s">
        <v>29</v>
      </c>
      <c r="Q2600" s="2" t="str">
        <f t="shared" si="100"/>
        <v>Debit Card</v>
      </c>
      <c r="R2600" s="2" t="s">
        <v>21</v>
      </c>
      <c r="S2600" s="2" t="s">
        <v>56</v>
      </c>
      <c r="T2600" s="2" t="s">
        <v>4012</v>
      </c>
      <c r="U2600" s="2" t="s">
        <v>59</v>
      </c>
      <c r="V2600" t="str">
        <f>TEXT(tblSales[[#This Row],[Invoice Date]],"mmm")</f>
        <v>Oct</v>
      </c>
      <c r="W2600">
        <f>MONTH(tblSales[[#This Row],[Invoice Date]])</f>
        <v>10</v>
      </c>
      <c r="X2600">
        <f>YEAR(tblSales[[#This Row],[Invoice Date]])</f>
        <v>2024</v>
      </c>
      <c r="Y2600" t="str">
        <f>TEXT(tblSales[[#This Row],[Invoice Date]],"mmm-yyyy")</f>
        <v>Oct-2024</v>
      </c>
      <c r="Z2600" t="str">
        <f>_xlfn.XLOOKUP(tblSales[[#This Row],[Product_ID]],Products!$A:$A,Products!$C:$C,"Women Dresses")</f>
        <v>Jewellery</v>
      </c>
      <c r="AA2600" t="str">
        <f>_xlfn.XLOOKUP(tblSales[[#This Row],[Product_ID]],Products!$A:$A,Products!$D:$D,"Unknown")</f>
        <v>Earrings</v>
      </c>
      <c r="AB2600" t="str">
        <f>_xlfn.XLOOKUP(tblSales[[#This Row],[Product_ID]],Products!$A:$A,Products!$E:$E,"Unknown")</f>
        <v>Nike</v>
      </c>
      <c r="AC2600" t="str">
        <f>_xlfn.XLOOKUP(tblSales[[#This Row],[Store_ID]],Stores!$A:$A,Stores!$B:$B,"Unknown")</f>
        <v>TrendMart Davanagere High Street</v>
      </c>
      <c r="AD2600" t="str">
        <f>_xlfn.XLOOKUP(tblSales[[#This Row],[Store_ID]],Stores!$A:$A,Stores!$E:$E,"Unknown")</f>
        <v>South Zone 2</v>
      </c>
      <c r="AE2600" t="str">
        <f>_xlfn.XLOOKUP(tblSales[[#This Row],[Customer_ID]],Customers!$A:$A,Customers!$B:$B,"Unknown")</f>
        <v>Tanvi Gopalakrishnan</v>
      </c>
      <c r="AF2600" t="str">
        <f>_xlfn.XLOOKUP(tblSales[[#This Row],[Customer_ID]],Customers!$A:$A,Customers!$J:$J,"Unknown")</f>
        <v>Gold</v>
      </c>
      <c r="AG2600" t="str">
        <f>_xlfn.XLOOKUP(tblSales[[#This Row],[Employee_ID]],Employees!$A:$A,Employees!$B:$B,"Unknown")</f>
        <v>Ganesh Iyengar</v>
      </c>
      <c r="AH2600">
        <f>IF(MONTH(tblSales[[#This Row],[Invoice Date]])&gt;=4,MONTH(tblSales[[#This Row],[Invoice Date]]),MONTH(tblSales[[#This Row],[Invoice Date]])+12)</f>
        <v>10</v>
      </c>
      <c r="AI2600" s="8">
        <f>DATE(YEAR(tblSales[[#This Row],[Invoice Date]]),MONTH(tblSales[[#This Row],[Invoice Date]]),1)</f>
        <v>45566</v>
      </c>
      <c r="AJ2600" t="str">
        <f>_xlfn.XLOOKUP(tblSales[[#This Row],[Product_ID]],Products!$A:$A,Products!$B:$B,"Unknown")</f>
        <v>Nike Earrings Teal</v>
      </c>
      <c r="AK2600" s="9">
        <f>IFERROR(tblSales[[#This Row],[Profit]]/tblSales[[#This Row],[Sales Amount]],0)</f>
        <v>0.12132361221344053</v>
      </c>
      <c r="AL2600" t="str">
        <f>IF(tblSales[[#This Row],[Discount %]]&lt;=5,"0-5%",
IF(tblSales[[#This Row],[Discount %]]&lt;=10,"5-10%",
IF(tblSales[[#This Row],[Discount %]]&lt;=15,"10-15%",
IF(tblSales[[#This Row],[Discount %]]&lt;=20,"15-20%","20%+"))))</f>
        <v>5-10%</v>
      </c>
    </row>
    <row r="2601" spans="1:38">
      <c r="A2601" s="2" t="s">
        <v>4611</v>
      </c>
      <c r="B2601" s="11">
        <v>45601</v>
      </c>
      <c r="C2601" s="2" t="s">
        <v>1891</v>
      </c>
      <c r="D2601" s="2" t="s">
        <v>1013</v>
      </c>
      <c r="E2601" s="2" t="s">
        <v>463</v>
      </c>
      <c r="F2601" s="2" t="s">
        <v>350</v>
      </c>
      <c r="G2601" s="2">
        <v>2</v>
      </c>
      <c r="H2601" s="2">
        <v>943.87</v>
      </c>
      <c r="I2601" s="2">
        <v>0</v>
      </c>
      <c r="J2601" s="2">
        <v>0</v>
      </c>
      <c r="K2601" s="2">
        <v>5</v>
      </c>
      <c r="L2601" s="2">
        <v>94.39</v>
      </c>
      <c r="M2601" s="2">
        <v>1982.13</v>
      </c>
      <c r="N2601" s="2">
        <v>1153.94</v>
      </c>
      <c r="O2601" s="2">
        <f t="shared" si="99"/>
        <v>733.80000000000007</v>
      </c>
      <c r="P2601" s="2" t="s">
        <v>32</v>
      </c>
      <c r="Q2601" s="2" t="str">
        <f t="shared" si="100"/>
        <v>UPI</v>
      </c>
      <c r="R2601" s="2" t="s">
        <v>20</v>
      </c>
      <c r="S2601" s="2" t="s">
        <v>56</v>
      </c>
      <c r="T2601" s="2" t="s">
        <v>1169</v>
      </c>
      <c r="U2601" s="2" t="s">
        <v>59</v>
      </c>
      <c r="V2601" t="str">
        <f>TEXT(tblSales[[#This Row],[Invoice Date]],"mmm")</f>
        <v>Nov</v>
      </c>
      <c r="W2601">
        <f>MONTH(tblSales[[#This Row],[Invoice Date]])</f>
        <v>11</v>
      </c>
      <c r="X2601">
        <f>YEAR(tblSales[[#This Row],[Invoice Date]])</f>
        <v>2024</v>
      </c>
      <c r="Y2601" t="str">
        <f>TEXT(tblSales[[#This Row],[Invoice Date]],"mmm-yyyy")</f>
        <v>Nov-2024</v>
      </c>
      <c r="Z2601" t="str">
        <f>_xlfn.XLOOKUP(tblSales[[#This Row],[Product_ID]],Products!$A:$A,Products!$C:$C,"Women Dresses")</f>
        <v>Accessories</v>
      </c>
      <c r="AA2601" t="str">
        <f>_xlfn.XLOOKUP(tblSales[[#This Row],[Product_ID]],Products!$A:$A,Products!$D:$D,"Unknown")</f>
        <v>Cap</v>
      </c>
      <c r="AB2601" t="str">
        <f>_xlfn.XLOOKUP(tblSales[[#This Row],[Product_ID]],Products!$A:$A,Products!$E:$E,"Unknown")</f>
        <v>Pepe Jeans</v>
      </c>
      <c r="AC2601" t="str">
        <f>_xlfn.XLOOKUP(tblSales[[#This Row],[Store_ID]],Stores!$A:$A,Stores!$B:$B,"Unknown")</f>
        <v>TrendMart Tirupati Standard</v>
      </c>
      <c r="AD2601" t="str">
        <f>_xlfn.XLOOKUP(tblSales[[#This Row],[Store_ID]],Stores!$A:$A,Stores!$E:$E,"Unknown")</f>
        <v>South Zone 3</v>
      </c>
      <c r="AE2601" t="str">
        <f>_xlfn.XLOOKUP(tblSales[[#This Row],[Customer_ID]],Customers!$A:$A,Customers!$B:$B,"Unknown")</f>
        <v>Padma Pandian</v>
      </c>
      <c r="AF2601" t="str">
        <f>_xlfn.XLOOKUP(tblSales[[#This Row],[Customer_ID]],Customers!$A:$A,Customers!$J:$J,"Unknown")</f>
        <v>Gold</v>
      </c>
      <c r="AG2601" t="str">
        <f>_xlfn.XLOOKUP(tblSales[[#This Row],[Employee_ID]],Employees!$A:$A,Employees!$B:$B,"Unknown")</f>
        <v>Chitra Chettiar</v>
      </c>
      <c r="AH2601">
        <f>IF(MONTH(tblSales[[#This Row],[Invoice Date]])&gt;=4,MONTH(tblSales[[#This Row],[Invoice Date]]),MONTH(tblSales[[#This Row],[Invoice Date]])+12)</f>
        <v>11</v>
      </c>
      <c r="AI2601" s="8">
        <f>DATE(YEAR(tblSales[[#This Row],[Invoice Date]]),MONTH(tblSales[[#This Row],[Invoice Date]]),1)</f>
        <v>45597</v>
      </c>
      <c r="AJ2601" t="str">
        <f>_xlfn.XLOOKUP(tblSales[[#This Row],[Product_ID]],Products!$A:$A,Products!$B:$B,"Unknown")</f>
        <v>Pepe Jeans Cap Pink</v>
      </c>
      <c r="AK2601" s="9">
        <f>IFERROR(tblSales[[#This Row],[Profit]]/tblSales[[#This Row],[Sales Amount]],0)</f>
        <v>0.37020780675334114</v>
      </c>
      <c r="AL2601" t="str">
        <f>IF(tblSales[[#This Row],[Discount %]]&lt;=5,"0-5%",
IF(tblSales[[#This Row],[Discount %]]&lt;=10,"5-10%",
IF(tblSales[[#This Row],[Discount %]]&lt;=15,"10-15%",
IF(tblSales[[#This Row],[Discount %]]&lt;=20,"15-20%","20%+"))))</f>
        <v>0-5%</v>
      </c>
    </row>
    <row r="2602" spans="1:38">
      <c r="A2602" s="2" t="s">
        <v>4612</v>
      </c>
      <c r="B2602" s="11">
        <v>45579</v>
      </c>
      <c r="C2602" s="2" t="s">
        <v>1140</v>
      </c>
      <c r="D2602" s="2" t="s">
        <v>899</v>
      </c>
      <c r="E2602" s="2" t="s">
        <v>688</v>
      </c>
      <c r="F2602" s="2" t="s">
        <v>377</v>
      </c>
      <c r="G2602" s="2">
        <v>1</v>
      </c>
      <c r="H2602" s="2">
        <v>1577.69</v>
      </c>
      <c r="I2602" s="2">
        <v>5</v>
      </c>
      <c r="J2602" s="2">
        <v>78.88</v>
      </c>
      <c r="K2602" s="2">
        <v>12</v>
      </c>
      <c r="L2602" s="2">
        <v>179.86</v>
      </c>
      <c r="M2602" s="2">
        <v>1678.67</v>
      </c>
      <c r="N2602" s="2">
        <v>988.57</v>
      </c>
      <c r="O2602" s="2">
        <f t="shared" si="99"/>
        <v>510.24</v>
      </c>
      <c r="P2602" s="2" t="s">
        <v>27</v>
      </c>
      <c r="Q2602" s="2" t="str">
        <f t="shared" si="100"/>
        <v>Cash</v>
      </c>
      <c r="R2602" s="2" t="s">
        <v>21</v>
      </c>
      <c r="S2602" s="2" t="s">
        <v>56</v>
      </c>
      <c r="T2602" s="2" t="s">
        <v>974</v>
      </c>
      <c r="U2602" s="2" t="s">
        <v>59</v>
      </c>
      <c r="V2602" t="str">
        <f>TEXT(tblSales[[#This Row],[Invoice Date]],"mmm")</f>
        <v>Oct</v>
      </c>
      <c r="W2602">
        <f>MONTH(tblSales[[#This Row],[Invoice Date]])</f>
        <v>10</v>
      </c>
      <c r="X2602">
        <f>YEAR(tblSales[[#This Row],[Invoice Date]])</f>
        <v>2024</v>
      </c>
      <c r="Y2602" t="str">
        <f>TEXT(tblSales[[#This Row],[Invoice Date]],"mmm-yyyy")</f>
        <v>Oct-2024</v>
      </c>
      <c r="Z2602" t="str">
        <f>_xlfn.XLOOKUP(tblSales[[#This Row],[Product_ID]],Products!$A:$A,Products!$C:$C,"Women Dresses")</f>
        <v>Handbags</v>
      </c>
      <c r="AA2602" t="str">
        <f>_xlfn.XLOOKUP(tblSales[[#This Row],[Product_ID]],Products!$A:$A,Products!$D:$D,"Unknown")</f>
        <v>Sling Bag</v>
      </c>
      <c r="AB2602" t="str">
        <f>_xlfn.XLOOKUP(tblSales[[#This Row],[Product_ID]],Products!$A:$A,Products!$E:$E,"Unknown")</f>
        <v>Fastrack</v>
      </c>
      <c r="AC2602" t="str">
        <f>_xlfn.XLOOKUP(tblSales[[#This Row],[Store_ID]],Stores!$A:$A,Stores!$B:$B,"Unknown")</f>
        <v>TrendMart Nellore Mall Kiosk</v>
      </c>
      <c r="AD2602" t="str">
        <f>_xlfn.XLOOKUP(tblSales[[#This Row],[Store_ID]],Stores!$A:$A,Stores!$E:$E,"Unknown")</f>
        <v>South Zone 3</v>
      </c>
      <c r="AE2602" t="str">
        <f>_xlfn.XLOOKUP(tblSales[[#This Row],[Customer_ID]],Customers!$A:$A,Customers!$B:$B,"Unknown")</f>
        <v>Lakshmi Singh</v>
      </c>
      <c r="AF2602" t="str">
        <f>_xlfn.XLOOKUP(tblSales[[#This Row],[Customer_ID]],Customers!$A:$A,Customers!$J:$J,"Unknown")</f>
        <v>Gold</v>
      </c>
      <c r="AG2602" t="str">
        <f>_xlfn.XLOOKUP(tblSales[[#This Row],[Employee_ID]],Employees!$A:$A,Employees!$B:$B,"Unknown")</f>
        <v>Sunita Ramachandran</v>
      </c>
      <c r="AH2602">
        <f>IF(MONTH(tblSales[[#This Row],[Invoice Date]])&gt;=4,MONTH(tblSales[[#This Row],[Invoice Date]]),MONTH(tblSales[[#This Row],[Invoice Date]])+12)</f>
        <v>10</v>
      </c>
      <c r="AI2602" s="8">
        <f>DATE(YEAR(tblSales[[#This Row],[Invoice Date]]),MONTH(tblSales[[#This Row],[Invoice Date]]),1)</f>
        <v>45566</v>
      </c>
      <c r="AJ2602" t="str">
        <f>_xlfn.XLOOKUP(tblSales[[#This Row],[Product_ID]],Products!$A:$A,Products!$B:$B,"Unknown")</f>
        <v>Fastrack Sling Bag Peach</v>
      </c>
      <c r="AK2602" s="9">
        <f>IFERROR(tblSales[[#This Row],[Profit]]/tblSales[[#This Row],[Sales Amount]],0)</f>
        <v>0.30395491668999863</v>
      </c>
      <c r="AL2602" t="str">
        <f>IF(tblSales[[#This Row],[Discount %]]&lt;=5,"0-5%",
IF(tblSales[[#This Row],[Discount %]]&lt;=10,"5-10%",
IF(tblSales[[#This Row],[Discount %]]&lt;=15,"10-15%",
IF(tblSales[[#This Row],[Discount %]]&lt;=20,"15-20%","20%+"))))</f>
        <v>0-5%</v>
      </c>
    </row>
    <row r="2603" spans="1:38">
      <c r="A2603" s="2" t="s">
        <v>4613</v>
      </c>
      <c r="B2603" s="11">
        <v>45645</v>
      </c>
      <c r="C2603" s="2" t="s">
        <v>2254</v>
      </c>
      <c r="D2603" s="2" t="s">
        <v>994</v>
      </c>
      <c r="E2603" s="2" t="s">
        <v>650</v>
      </c>
      <c r="F2603" s="2" t="s">
        <v>345</v>
      </c>
      <c r="G2603" s="2">
        <v>4</v>
      </c>
      <c r="H2603" s="2">
        <v>583.66</v>
      </c>
      <c r="I2603" s="2">
        <v>0</v>
      </c>
      <c r="J2603" s="2">
        <v>0</v>
      </c>
      <c r="K2603" s="2">
        <v>5</v>
      </c>
      <c r="L2603" s="2">
        <v>116.73</v>
      </c>
      <c r="M2603" s="2">
        <v>2451.37</v>
      </c>
      <c r="N2603" s="2">
        <v>1340.6</v>
      </c>
      <c r="O2603" s="2">
        <f t="shared" si="99"/>
        <v>994.04</v>
      </c>
      <c r="P2603" s="2" t="s">
        <v>31</v>
      </c>
      <c r="Q2603" s="2" t="str">
        <f t="shared" si="100"/>
        <v>Net Banking</v>
      </c>
      <c r="R2603" s="2" t="s">
        <v>21</v>
      </c>
      <c r="S2603" s="2" t="s">
        <v>56</v>
      </c>
      <c r="T2603" s="2" t="s">
        <v>2574</v>
      </c>
      <c r="U2603" s="2" t="s">
        <v>59</v>
      </c>
      <c r="V2603" t="str">
        <f>TEXT(tblSales[[#This Row],[Invoice Date]],"mmm")</f>
        <v>Dec</v>
      </c>
      <c r="W2603">
        <f>MONTH(tblSales[[#This Row],[Invoice Date]])</f>
        <v>12</v>
      </c>
      <c r="X2603">
        <f>YEAR(tblSales[[#This Row],[Invoice Date]])</f>
        <v>2024</v>
      </c>
      <c r="Y2603" t="str">
        <f>TEXT(tblSales[[#This Row],[Invoice Date]],"mmm-yyyy")</f>
        <v>Dec-2024</v>
      </c>
      <c r="Z2603" t="str">
        <f>_xlfn.XLOOKUP(tblSales[[#This Row],[Product_ID]],Products!$A:$A,Products!$C:$C,"Women Dresses")</f>
        <v>Men T-Shirts</v>
      </c>
      <c r="AA2603" t="str">
        <f>_xlfn.XLOOKUP(tblSales[[#This Row],[Product_ID]],Products!$A:$A,Products!$D:$D,"Unknown")</f>
        <v>Round Neck</v>
      </c>
      <c r="AB2603" t="str">
        <f>_xlfn.XLOOKUP(tblSales[[#This Row],[Product_ID]],Products!$A:$A,Products!$E:$E,"Unknown")</f>
        <v>Mufti</v>
      </c>
      <c r="AC2603" t="str">
        <f>_xlfn.XLOOKUP(tblSales[[#This Row],[Store_ID]],Stores!$A:$A,Stores!$B:$B,"Unknown")</f>
        <v>TrendMart Shivamogga Outlet</v>
      </c>
      <c r="AD2603" t="str">
        <f>_xlfn.XLOOKUP(tblSales[[#This Row],[Store_ID]],Stores!$A:$A,Stores!$E:$E,"Unknown")</f>
        <v>South Zone 2</v>
      </c>
      <c r="AE2603" t="str">
        <f>_xlfn.XLOOKUP(tblSales[[#This Row],[Customer_ID]],Customers!$A:$A,Customers!$B:$B,"Unknown")</f>
        <v>Nithya Chettiar</v>
      </c>
      <c r="AF2603" t="str">
        <f>_xlfn.XLOOKUP(tblSales[[#This Row],[Customer_ID]],Customers!$A:$A,Customers!$J:$J,"Unknown")</f>
        <v>Regular</v>
      </c>
      <c r="AG2603" t="str">
        <f>_xlfn.XLOOKUP(tblSales[[#This Row],[Employee_ID]],Employees!$A:$A,Employees!$B:$B,"Unknown")</f>
        <v>Anitha Ramachandran</v>
      </c>
      <c r="AH2603">
        <f>IF(MONTH(tblSales[[#This Row],[Invoice Date]])&gt;=4,MONTH(tblSales[[#This Row],[Invoice Date]]),MONTH(tblSales[[#This Row],[Invoice Date]])+12)</f>
        <v>12</v>
      </c>
      <c r="AI2603" s="8">
        <f>DATE(YEAR(tblSales[[#This Row],[Invoice Date]]),MONTH(tblSales[[#This Row],[Invoice Date]]),1)</f>
        <v>45627</v>
      </c>
      <c r="AJ2603" t="str">
        <f>_xlfn.XLOOKUP(tblSales[[#This Row],[Product_ID]],Products!$A:$A,Products!$B:$B,"Unknown")</f>
        <v>Mufti Round Neck Olive</v>
      </c>
      <c r="AK2603" s="9">
        <f>IFERROR(tblSales[[#This Row],[Profit]]/tblSales[[#This Row],[Sales Amount]],0)</f>
        <v>0.40550386110623854</v>
      </c>
      <c r="AL2603" t="str">
        <f>IF(tblSales[[#This Row],[Discount %]]&lt;=5,"0-5%",
IF(tblSales[[#This Row],[Discount %]]&lt;=10,"5-10%",
IF(tblSales[[#This Row],[Discount %]]&lt;=15,"10-15%",
IF(tblSales[[#This Row],[Discount %]]&lt;=20,"15-20%","20%+"))))</f>
        <v>0-5%</v>
      </c>
    </row>
    <row r="2604" spans="1:38">
      <c r="A2604" s="2" t="s">
        <v>4614</v>
      </c>
      <c r="B2604" s="11">
        <v>45595</v>
      </c>
      <c r="C2604" s="2" t="s">
        <v>1967</v>
      </c>
      <c r="D2604" s="2" t="s">
        <v>357</v>
      </c>
      <c r="E2604" s="2" t="s">
        <v>688</v>
      </c>
      <c r="F2604" s="2" t="s">
        <v>285</v>
      </c>
      <c r="G2604" s="2">
        <v>2</v>
      </c>
      <c r="H2604" s="2">
        <v>1421.93</v>
      </c>
      <c r="I2604" s="2">
        <v>10</v>
      </c>
      <c r="J2604" s="2">
        <v>284.39</v>
      </c>
      <c r="K2604" s="2">
        <v>12</v>
      </c>
      <c r="L2604" s="2">
        <v>307.14</v>
      </c>
      <c r="M2604" s="2">
        <v>2866.61</v>
      </c>
      <c r="N2604" s="2">
        <v>2094.96</v>
      </c>
      <c r="O2604" s="2">
        <f t="shared" si="99"/>
        <v>464.5100000000001</v>
      </c>
      <c r="P2604" s="2" t="s">
        <v>27</v>
      </c>
      <c r="Q2604" s="2" t="str">
        <f t="shared" si="100"/>
        <v>Cash</v>
      </c>
      <c r="R2604" s="2" t="s">
        <v>20</v>
      </c>
      <c r="S2604" s="2" t="s">
        <v>56</v>
      </c>
      <c r="T2604" s="2" t="s">
        <v>922</v>
      </c>
      <c r="U2604" s="2" t="s">
        <v>59</v>
      </c>
      <c r="V2604" t="str">
        <f>TEXT(tblSales[[#This Row],[Invoice Date]],"mmm")</f>
        <v>Oct</v>
      </c>
      <c r="W2604">
        <f>MONTH(tblSales[[#This Row],[Invoice Date]])</f>
        <v>10</v>
      </c>
      <c r="X2604">
        <f>YEAR(tblSales[[#This Row],[Invoice Date]])</f>
        <v>2024</v>
      </c>
      <c r="Y2604" t="str">
        <f>TEXT(tblSales[[#This Row],[Invoice Date]],"mmm-yyyy")</f>
        <v>Oct-2024</v>
      </c>
      <c r="Z2604" t="str">
        <f>_xlfn.XLOOKUP(tblSales[[#This Row],[Product_ID]],Products!$A:$A,Products!$C:$C,"Women Dresses")</f>
        <v>Women Jeans</v>
      </c>
      <c r="AA2604" t="str">
        <f>_xlfn.XLOOKUP(tblSales[[#This Row],[Product_ID]],Products!$A:$A,Products!$D:$D,"Unknown")</f>
        <v>Skinny Fit</v>
      </c>
      <c r="AB2604" t="str">
        <f>_xlfn.XLOOKUP(tblSales[[#This Row],[Product_ID]],Products!$A:$A,Products!$E:$E,"Unknown")</f>
        <v>Killer Jeans</v>
      </c>
      <c r="AC2604" t="str">
        <f>_xlfn.XLOOKUP(tblSales[[#This Row],[Store_ID]],Stores!$A:$A,Stores!$B:$B,"Unknown")</f>
        <v>TrendMart Nellore Mall Kiosk</v>
      </c>
      <c r="AD2604" t="str">
        <f>_xlfn.XLOOKUP(tblSales[[#This Row],[Store_ID]],Stores!$A:$A,Stores!$E:$E,"Unknown")</f>
        <v>South Zone 3</v>
      </c>
      <c r="AE2604" t="str">
        <f>_xlfn.XLOOKUP(tblSales[[#This Row],[Customer_ID]],Customers!$A:$A,Customers!$B:$B,"Unknown")</f>
        <v>Easwaran Balasubramaniam</v>
      </c>
      <c r="AF2604" t="str">
        <f>_xlfn.XLOOKUP(tblSales[[#This Row],[Customer_ID]],Customers!$A:$A,Customers!$J:$J,"Unknown")</f>
        <v>Gold</v>
      </c>
      <c r="AG2604" t="str">
        <f>_xlfn.XLOOKUP(tblSales[[#This Row],[Employee_ID]],Employees!$A:$A,Employees!$B:$B,"Unknown")</f>
        <v>Yogesh Chettiar</v>
      </c>
      <c r="AH2604">
        <f>IF(MONTH(tblSales[[#This Row],[Invoice Date]])&gt;=4,MONTH(tblSales[[#This Row],[Invoice Date]]),MONTH(tblSales[[#This Row],[Invoice Date]])+12)</f>
        <v>10</v>
      </c>
      <c r="AI2604" s="8">
        <f>DATE(YEAR(tblSales[[#This Row],[Invoice Date]]),MONTH(tblSales[[#This Row],[Invoice Date]]),1)</f>
        <v>45566</v>
      </c>
      <c r="AJ2604" t="str">
        <f>_xlfn.XLOOKUP(tblSales[[#This Row],[Product_ID]],Products!$A:$A,Products!$B:$B,"Unknown")</f>
        <v>Killer Jeans Skinny Fit Mustard</v>
      </c>
      <c r="AK2604" s="9">
        <f>IFERROR(tblSales[[#This Row],[Profit]]/tblSales[[#This Row],[Sales Amount]],0)</f>
        <v>0.16204157524044083</v>
      </c>
      <c r="AL2604" t="str">
        <f>IF(tblSales[[#This Row],[Discount %]]&lt;=5,"0-5%",
IF(tblSales[[#This Row],[Discount %]]&lt;=10,"5-10%",
IF(tblSales[[#This Row],[Discount %]]&lt;=15,"10-15%",
IF(tblSales[[#This Row],[Discount %]]&lt;=20,"15-20%","20%+"))))</f>
        <v>5-10%</v>
      </c>
    </row>
    <row r="2605" spans="1:38">
      <c r="A2605" s="2" t="s">
        <v>4615</v>
      </c>
      <c r="B2605" s="11">
        <v>45407</v>
      </c>
      <c r="C2605" s="2" t="s">
        <v>3186</v>
      </c>
      <c r="D2605" s="2" t="s">
        <v>220</v>
      </c>
      <c r="E2605" s="2" t="s">
        <v>796</v>
      </c>
      <c r="F2605" s="2" t="s">
        <v>172</v>
      </c>
      <c r="G2605" s="2">
        <v>2</v>
      </c>
      <c r="H2605" s="2">
        <v>2984.75</v>
      </c>
      <c r="I2605" s="2">
        <v>30</v>
      </c>
      <c r="J2605" s="2">
        <v>1790.85</v>
      </c>
      <c r="K2605" s="2">
        <v>12</v>
      </c>
      <c r="L2605" s="2">
        <v>501.44</v>
      </c>
      <c r="M2605" s="2">
        <v>4680.09</v>
      </c>
      <c r="N2605" s="2">
        <v>4138.66</v>
      </c>
      <c r="O2605" s="2">
        <f t="shared" si="99"/>
        <v>39.990000000000293</v>
      </c>
      <c r="P2605" s="2" t="s">
        <v>27</v>
      </c>
      <c r="Q2605" s="2" t="str">
        <f t="shared" si="100"/>
        <v>Cash</v>
      </c>
      <c r="R2605" s="2" t="s">
        <v>20</v>
      </c>
      <c r="S2605" s="2" t="s">
        <v>56</v>
      </c>
      <c r="T2605" s="2" t="s">
        <v>1753</v>
      </c>
      <c r="U2605" s="2" t="s">
        <v>59</v>
      </c>
      <c r="V2605" t="str">
        <f>TEXT(tblSales[[#This Row],[Invoice Date]],"mmm")</f>
        <v>Apr</v>
      </c>
      <c r="W2605">
        <f>MONTH(tblSales[[#This Row],[Invoice Date]])</f>
        <v>4</v>
      </c>
      <c r="X2605">
        <f>YEAR(tblSales[[#This Row],[Invoice Date]])</f>
        <v>2024</v>
      </c>
      <c r="Y2605" t="str">
        <f>TEXT(tblSales[[#This Row],[Invoice Date]],"mmm-yyyy")</f>
        <v>Apr-2024</v>
      </c>
      <c r="Z2605" t="str">
        <f>_xlfn.XLOOKUP(tblSales[[#This Row],[Product_ID]],Products!$A:$A,Products!$C:$C,"Women Dresses")</f>
        <v>Handbags</v>
      </c>
      <c r="AA2605" t="str">
        <f>_xlfn.XLOOKUP(tblSales[[#This Row],[Product_ID]],Products!$A:$A,Products!$D:$D,"Unknown")</f>
        <v>Sling Bag</v>
      </c>
      <c r="AB2605" t="str">
        <f>_xlfn.XLOOKUP(tblSales[[#This Row],[Product_ID]],Products!$A:$A,Products!$E:$E,"Unknown")</f>
        <v>Westside</v>
      </c>
      <c r="AC2605" t="str">
        <f>_xlfn.XLOOKUP(tblSales[[#This Row],[Store_ID]],Stores!$A:$A,Stores!$B:$B,"Unknown")</f>
        <v>TrendMart Shivamogga Standard</v>
      </c>
      <c r="AD2605" t="str">
        <f>_xlfn.XLOOKUP(tblSales[[#This Row],[Store_ID]],Stores!$A:$A,Stores!$E:$E,"Unknown")</f>
        <v>South Zone 2</v>
      </c>
      <c r="AE2605" t="str">
        <f>_xlfn.XLOOKUP(tblSales[[#This Row],[Customer_ID]],Customers!$A:$A,Customers!$B:$B,"Unknown")</f>
        <v>Karthik Sharma</v>
      </c>
      <c r="AF2605" t="str">
        <f>_xlfn.XLOOKUP(tblSales[[#This Row],[Customer_ID]],Customers!$A:$A,Customers!$J:$J,"Unknown")</f>
        <v>Regular</v>
      </c>
      <c r="AG2605" t="str">
        <f>_xlfn.XLOOKUP(tblSales[[#This Row],[Employee_ID]],Employees!$A:$A,Employees!$B:$B,"Unknown")</f>
        <v>Eswar Prasad</v>
      </c>
      <c r="AH2605">
        <f>IF(MONTH(tblSales[[#This Row],[Invoice Date]])&gt;=4,MONTH(tblSales[[#This Row],[Invoice Date]]),MONTH(tblSales[[#This Row],[Invoice Date]])+12)</f>
        <v>4</v>
      </c>
      <c r="AI2605" s="8">
        <f>DATE(YEAR(tblSales[[#This Row],[Invoice Date]]),MONTH(tblSales[[#This Row],[Invoice Date]]),1)</f>
        <v>45383</v>
      </c>
      <c r="AJ2605" t="str">
        <f>_xlfn.XLOOKUP(tblSales[[#This Row],[Product_ID]],Products!$A:$A,Products!$B:$B,"Unknown")</f>
        <v>Westside Sling Bag Grey</v>
      </c>
      <c r="AK2605" s="9">
        <f>IFERROR(tblSales[[#This Row],[Profit]]/tblSales[[#This Row],[Sales Amount]],0)</f>
        <v>8.5447074735742878E-3</v>
      </c>
      <c r="AL2605" t="str">
        <f>IF(tblSales[[#This Row],[Discount %]]&lt;=5,"0-5%",
IF(tblSales[[#This Row],[Discount %]]&lt;=10,"5-10%",
IF(tblSales[[#This Row],[Discount %]]&lt;=15,"10-15%",
IF(tblSales[[#This Row],[Discount %]]&lt;=20,"15-20%","20%+"))))</f>
        <v>20%+</v>
      </c>
    </row>
    <row r="2606" spans="1:38">
      <c r="A2606" s="2" t="s">
        <v>4616</v>
      </c>
      <c r="B2606" s="11">
        <v>45734</v>
      </c>
      <c r="C2606" s="2" t="s">
        <v>1267</v>
      </c>
      <c r="D2606" s="2" t="s">
        <v>897</v>
      </c>
      <c r="E2606" s="2" t="s">
        <v>181</v>
      </c>
      <c r="F2606" s="2" t="s">
        <v>134</v>
      </c>
      <c r="G2606" s="2">
        <v>1</v>
      </c>
      <c r="H2606" s="2">
        <v>763.29</v>
      </c>
      <c r="I2606" s="2">
        <v>0</v>
      </c>
      <c r="J2606" s="2">
        <v>0</v>
      </c>
      <c r="K2606" s="2">
        <v>5</v>
      </c>
      <c r="L2606" s="2">
        <v>38.159999999999997</v>
      </c>
      <c r="M2606" s="2">
        <v>801.45</v>
      </c>
      <c r="N2606" s="2">
        <v>569.35</v>
      </c>
      <c r="O2606" s="2">
        <f t="shared" si="99"/>
        <v>193.94000000000003</v>
      </c>
      <c r="P2606" s="2" t="s">
        <v>29</v>
      </c>
      <c r="Q2606" s="2" t="str">
        <f t="shared" si="100"/>
        <v>Debit Card</v>
      </c>
      <c r="R2606" s="2" t="s">
        <v>20</v>
      </c>
      <c r="S2606" s="2" t="s">
        <v>56</v>
      </c>
      <c r="T2606" s="2" t="s">
        <v>1308</v>
      </c>
      <c r="U2606" s="2" t="s">
        <v>59</v>
      </c>
      <c r="V2606" t="str">
        <f>TEXT(tblSales[[#This Row],[Invoice Date]],"mmm")</f>
        <v>Mar</v>
      </c>
      <c r="W2606">
        <f>MONTH(tblSales[[#This Row],[Invoice Date]])</f>
        <v>3</v>
      </c>
      <c r="X2606">
        <f>YEAR(tblSales[[#This Row],[Invoice Date]])</f>
        <v>2025</v>
      </c>
      <c r="Y2606" t="str">
        <f>TEXT(tblSales[[#This Row],[Invoice Date]],"mmm-yyyy")</f>
        <v>Mar-2025</v>
      </c>
      <c r="Z2606" t="str">
        <f>_xlfn.XLOOKUP(tblSales[[#This Row],[Product_ID]],Products!$A:$A,Products!$C:$C,"Women Dresses")</f>
        <v>Women Kurtis</v>
      </c>
      <c r="AA2606" t="str">
        <f>_xlfn.XLOOKUP(tblSales[[#This Row],[Product_ID]],Products!$A:$A,Products!$D:$D,"Unknown")</f>
        <v>A-Line Kurti</v>
      </c>
      <c r="AB2606" t="str">
        <f>_xlfn.XLOOKUP(tblSales[[#This Row],[Product_ID]],Products!$A:$A,Products!$E:$E,"Unknown")</f>
        <v>Sonata</v>
      </c>
      <c r="AC2606" t="str">
        <f>_xlfn.XLOOKUP(tblSales[[#This Row],[Store_ID]],Stores!$A:$A,Stores!$B:$B,"Unknown")</f>
        <v>TrendMart Nizamabad Mall Kiosk</v>
      </c>
      <c r="AD2606" t="str">
        <f>_xlfn.XLOOKUP(tblSales[[#This Row],[Store_ID]],Stores!$A:$A,Stores!$E:$E,"Unknown")</f>
        <v>South Zone 2</v>
      </c>
      <c r="AE2606" t="str">
        <f>_xlfn.XLOOKUP(tblSales[[#This Row],[Customer_ID]],Customers!$A:$A,Customers!$B:$B,"Unknown")</f>
        <v>Baskar Menon</v>
      </c>
      <c r="AF2606" t="str">
        <f>_xlfn.XLOOKUP(tblSales[[#This Row],[Customer_ID]],Customers!$A:$A,Customers!$J:$J,"Unknown")</f>
        <v>Platinum</v>
      </c>
      <c r="AG2606" t="str">
        <f>_xlfn.XLOOKUP(tblSales[[#This Row],[Employee_ID]],Employees!$A:$A,Employees!$B:$B,"Unknown")</f>
        <v>Chandran Krishnan</v>
      </c>
      <c r="AH2606">
        <f>IF(MONTH(tblSales[[#This Row],[Invoice Date]])&gt;=4,MONTH(tblSales[[#This Row],[Invoice Date]]),MONTH(tblSales[[#This Row],[Invoice Date]])+12)</f>
        <v>15</v>
      </c>
      <c r="AI2606" s="8">
        <f>DATE(YEAR(tblSales[[#This Row],[Invoice Date]]),MONTH(tblSales[[#This Row],[Invoice Date]]),1)</f>
        <v>45717</v>
      </c>
      <c r="AJ2606" t="str">
        <f>_xlfn.XLOOKUP(tblSales[[#This Row],[Product_ID]],Products!$A:$A,Products!$B:$B,"Unknown")</f>
        <v>Sonata A-Line Kurti Sky Blue</v>
      </c>
      <c r="AK2606" s="9">
        <f>IFERROR(tblSales[[#This Row],[Profit]]/tblSales[[#This Row],[Sales Amount]],0)</f>
        <v>0.24198639965063323</v>
      </c>
      <c r="AL2606" t="str">
        <f>IF(tblSales[[#This Row],[Discount %]]&lt;=5,"0-5%",
IF(tblSales[[#This Row],[Discount %]]&lt;=10,"5-10%",
IF(tblSales[[#This Row],[Discount %]]&lt;=15,"10-15%",
IF(tblSales[[#This Row],[Discount %]]&lt;=20,"15-20%","20%+"))))</f>
        <v>0-5%</v>
      </c>
    </row>
    <row r="2607" spans="1:38">
      <c r="A2607" s="2" t="s">
        <v>4617</v>
      </c>
      <c r="B2607" s="11">
        <v>45426</v>
      </c>
      <c r="C2607" s="2" t="s">
        <v>1257</v>
      </c>
      <c r="D2607" s="2" t="s">
        <v>1505</v>
      </c>
      <c r="E2607" s="2" t="s">
        <v>699</v>
      </c>
      <c r="F2607" s="2" t="s">
        <v>377</v>
      </c>
      <c r="G2607" s="2">
        <v>1</v>
      </c>
      <c r="H2607" s="2">
        <v>2366.56</v>
      </c>
      <c r="I2607" s="2">
        <v>0</v>
      </c>
      <c r="J2607" s="2">
        <v>0</v>
      </c>
      <c r="K2607" s="2">
        <v>12</v>
      </c>
      <c r="L2607" s="2">
        <v>283.99</v>
      </c>
      <c r="M2607" s="2">
        <v>2650.55</v>
      </c>
      <c r="N2607" s="2">
        <v>1862.35</v>
      </c>
      <c r="O2607" s="2">
        <f t="shared" si="99"/>
        <v>504.21000000000026</v>
      </c>
      <c r="P2607" s="2" t="s">
        <v>29</v>
      </c>
      <c r="Q2607" s="2" t="str">
        <f t="shared" si="100"/>
        <v>Debit Card</v>
      </c>
      <c r="R2607" s="2" t="s">
        <v>20</v>
      </c>
      <c r="S2607" s="2" t="s">
        <v>56</v>
      </c>
      <c r="T2607" s="2" t="s">
        <v>929</v>
      </c>
      <c r="U2607" s="2" t="s">
        <v>59</v>
      </c>
      <c r="V2607" t="str">
        <f>TEXT(tblSales[[#This Row],[Invoice Date]],"mmm")</f>
        <v>May</v>
      </c>
      <c r="W2607">
        <f>MONTH(tblSales[[#This Row],[Invoice Date]])</f>
        <v>5</v>
      </c>
      <c r="X2607">
        <f>YEAR(tblSales[[#This Row],[Invoice Date]])</f>
        <v>2024</v>
      </c>
      <c r="Y2607" t="str">
        <f>TEXT(tblSales[[#This Row],[Invoice Date]],"mmm-yyyy")</f>
        <v>May-2024</v>
      </c>
      <c r="Z2607" t="str">
        <f>_xlfn.XLOOKUP(tblSales[[#This Row],[Product_ID]],Products!$A:$A,Products!$C:$C,"Women Dresses")</f>
        <v>Footwear</v>
      </c>
      <c r="AA2607" t="str">
        <f>_xlfn.XLOOKUP(tblSales[[#This Row],[Product_ID]],Products!$A:$A,Products!$D:$D,"Unknown")</f>
        <v>Slippers</v>
      </c>
      <c r="AB2607" t="str">
        <f>_xlfn.XLOOKUP(tblSales[[#This Row],[Product_ID]],Products!$A:$A,Products!$E:$E,"Unknown")</f>
        <v>Pothys</v>
      </c>
      <c r="AC2607" t="str">
        <f>_xlfn.XLOOKUP(tblSales[[#This Row],[Store_ID]],Stores!$A:$A,Stores!$B:$B,"Unknown")</f>
        <v>TrendMart Dindigul High Street</v>
      </c>
      <c r="AD2607" t="str">
        <f>_xlfn.XLOOKUP(tblSales[[#This Row],[Store_ID]],Stores!$A:$A,Stores!$E:$E,"Unknown")</f>
        <v>South Zone 1</v>
      </c>
      <c r="AE2607" t="str">
        <f>_xlfn.XLOOKUP(tblSales[[#This Row],[Customer_ID]],Customers!$A:$A,Customers!$B:$B,"Unknown")</f>
        <v>Latha Iyer</v>
      </c>
      <c r="AF2607" t="str">
        <f>_xlfn.XLOOKUP(tblSales[[#This Row],[Customer_ID]],Customers!$A:$A,Customers!$J:$J,"Unknown")</f>
        <v>Gold</v>
      </c>
      <c r="AG2607" t="str">
        <f>_xlfn.XLOOKUP(tblSales[[#This Row],[Employee_ID]],Employees!$A:$A,Employees!$B:$B,"Unknown")</f>
        <v>Sunita Ramachandran</v>
      </c>
      <c r="AH2607">
        <f>IF(MONTH(tblSales[[#This Row],[Invoice Date]])&gt;=4,MONTH(tblSales[[#This Row],[Invoice Date]]),MONTH(tblSales[[#This Row],[Invoice Date]])+12)</f>
        <v>5</v>
      </c>
      <c r="AI2607" s="8">
        <f>DATE(YEAR(tblSales[[#This Row],[Invoice Date]]),MONTH(tblSales[[#This Row],[Invoice Date]]),1)</f>
        <v>45413</v>
      </c>
      <c r="AJ2607" t="str">
        <f>_xlfn.XLOOKUP(tblSales[[#This Row],[Product_ID]],Products!$A:$A,Products!$B:$B,"Unknown")</f>
        <v>Pothys Slippers Green</v>
      </c>
      <c r="AK2607" s="9">
        <f>IFERROR(tblSales[[#This Row],[Profit]]/tblSales[[#This Row],[Sales Amount]],0)</f>
        <v>0.19022844315330789</v>
      </c>
      <c r="AL2607" t="str">
        <f>IF(tblSales[[#This Row],[Discount %]]&lt;=5,"0-5%",
IF(tblSales[[#This Row],[Discount %]]&lt;=10,"5-10%",
IF(tblSales[[#This Row],[Discount %]]&lt;=15,"10-15%",
IF(tblSales[[#This Row],[Discount %]]&lt;=20,"15-20%","20%+"))))</f>
        <v>0-5%</v>
      </c>
    </row>
    <row r="2608" spans="1:38">
      <c r="A2608" s="2" t="s">
        <v>4618</v>
      </c>
      <c r="B2608" s="11">
        <v>45442</v>
      </c>
      <c r="C2608" s="2" t="s">
        <v>724</v>
      </c>
      <c r="D2608" s="2" t="s">
        <v>474</v>
      </c>
      <c r="E2608" s="2" t="s">
        <v>1114</v>
      </c>
      <c r="F2608" s="2" t="s">
        <v>493</v>
      </c>
      <c r="G2608" s="2">
        <v>3</v>
      </c>
      <c r="H2608" s="2">
        <v>3082.01</v>
      </c>
      <c r="I2608" s="2">
        <v>20</v>
      </c>
      <c r="J2608" s="2">
        <v>1849.21</v>
      </c>
      <c r="K2608" s="2">
        <v>12</v>
      </c>
      <c r="L2608" s="2">
        <v>887.62</v>
      </c>
      <c r="M2608" s="2">
        <v>8284.44</v>
      </c>
      <c r="N2608" s="2">
        <v>6102.03</v>
      </c>
      <c r="O2608" s="2">
        <f t="shared" si="99"/>
        <v>1294.7900000000009</v>
      </c>
      <c r="P2608" s="2" t="s">
        <v>29</v>
      </c>
      <c r="Q2608" s="2" t="str">
        <f t="shared" si="100"/>
        <v>Debit Card</v>
      </c>
      <c r="R2608" s="2" t="s">
        <v>21</v>
      </c>
      <c r="S2608" s="2" t="s">
        <v>57</v>
      </c>
      <c r="T2608" s="2" t="s">
        <v>2904</v>
      </c>
      <c r="U2608" s="2" t="s">
        <v>59</v>
      </c>
      <c r="V2608" t="str">
        <f>TEXT(tblSales[[#This Row],[Invoice Date]],"mmm")</f>
        <v>May</v>
      </c>
      <c r="W2608">
        <f>MONTH(tblSales[[#This Row],[Invoice Date]])</f>
        <v>5</v>
      </c>
      <c r="X2608">
        <f>YEAR(tblSales[[#This Row],[Invoice Date]])</f>
        <v>2024</v>
      </c>
      <c r="Y2608" t="str">
        <f>TEXT(tblSales[[#This Row],[Invoice Date]],"mmm-yyyy")</f>
        <v>May-2024</v>
      </c>
      <c r="Z2608" t="str">
        <f>_xlfn.XLOOKUP(tblSales[[#This Row],[Product_ID]],Products!$A:$A,Products!$C:$C,"Women Dresses")</f>
        <v>Handbags</v>
      </c>
      <c r="AA2608" t="str">
        <f>_xlfn.XLOOKUP(tblSales[[#This Row],[Product_ID]],Products!$A:$A,Products!$D:$D,"Unknown")</f>
        <v>Sling Bag</v>
      </c>
      <c r="AB2608" t="str">
        <f>_xlfn.XLOOKUP(tblSales[[#This Row],[Product_ID]],Products!$A:$A,Products!$E:$E,"Unknown")</f>
        <v>GRT Jewellers</v>
      </c>
      <c r="AC2608" t="str">
        <f>_xlfn.XLOOKUP(tblSales[[#This Row],[Store_ID]],Stores!$A:$A,Stores!$B:$B,"Unknown")</f>
        <v>TrendMart Alappuzha Outlet</v>
      </c>
      <c r="AD2608" t="str">
        <f>_xlfn.XLOOKUP(tblSales[[#This Row],[Store_ID]],Stores!$A:$A,Stores!$E:$E,"Unknown")</f>
        <v>South Zone 1</v>
      </c>
      <c r="AE2608" t="str">
        <f>_xlfn.XLOOKUP(tblSales[[#This Row],[Customer_ID]],Customers!$A:$A,Customers!$B:$B,"Unknown")</f>
        <v>Srinivas Gopalakrishnan</v>
      </c>
      <c r="AF2608" t="str">
        <f>_xlfn.XLOOKUP(tblSales[[#This Row],[Customer_ID]],Customers!$A:$A,Customers!$J:$J,"Unknown")</f>
        <v>Silver</v>
      </c>
      <c r="AG2608" t="str">
        <f>_xlfn.XLOOKUP(tblSales[[#This Row],[Employee_ID]],Employees!$A:$A,Employees!$B:$B,"Unknown")</f>
        <v>Gopal Prasad</v>
      </c>
      <c r="AH2608">
        <f>IF(MONTH(tblSales[[#This Row],[Invoice Date]])&gt;=4,MONTH(tblSales[[#This Row],[Invoice Date]]),MONTH(tblSales[[#This Row],[Invoice Date]])+12)</f>
        <v>5</v>
      </c>
      <c r="AI2608" s="8">
        <f>DATE(YEAR(tblSales[[#This Row],[Invoice Date]]),MONTH(tblSales[[#This Row],[Invoice Date]]),1)</f>
        <v>45413</v>
      </c>
      <c r="AJ2608" t="str">
        <f>_xlfn.XLOOKUP(tblSales[[#This Row],[Product_ID]],Products!$A:$A,Products!$B:$B,"Unknown")</f>
        <v>GRT Jewellers Sling Bag Olive</v>
      </c>
      <c r="AK2608" s="9">
        <f>IFERROR(tblSales[[#This Row],[Profit]]/tblSales[[#This Row],[Sales Amount]],0)</f>
        <v>0.15629179522092027</v>
      </c>
      <c r="AL2608" t="str">
        <f>IF(tblSales[[#This Row],[Discount %]]&lt;=5,"0-5%",
IF(tblSales[[#This Row],[Discount %]]&lt;=10,"5-10%",
IF(tblSales[[#This Row],[Discount %]]&lt;=15,"10-15%",
IF(tblSales[[#This Row],[Discount %]]&lt;=20,"15-20%","20%+"))))</f>
        <v>15-20%</v>
      </c>
    </row>
    <row r="2609" spans="1:38">
      <c r="A2609" s="2" t="s">
        <v>4619</v>
      </c>
      <c r="B2609" s="11">
        <v>45616</v>
      </c>
      <c r="C2609" s="2" t="s">
        <v>549</v>
      </c>
      <c r="D2609" s="2" t="s">
        <v>806</v>
      </c>
      <c r="E2609" s="2" t="s">
        <v>484</v>
      </c>
      <c r="F2609" s="2" t="s">
        <v>134</v>
      </c>
      <c r="G2609" s="2">
        <v>2</v>
      </c>
      <c r="H2609" s="2">
        <v>705.12</v>
      </c>
      <c r="I2609" s="2">
        <v>10</v>
      </c>
      <c r="J2609" s="2">
        <v>141.02000000000001</v>
      </c>
      <c r="K2609" s="2">
        <v>5</v>
      </c>
      <c r="L2609" s="2">
        <v>63.46</v>
      </c>
      <c r="M2609" s="2">
        <v>1332.68</v>
      </c>
      <c r="N2609" s="2">
        <v>1050.9000000000001</v>
      </c>
      <c r="O2609" s="2">
        <f t="shared" si="99"/>
        <v>218.31999999999996</v>
      </c>
      <c r="P2609" s="2" t="s">
        <v>27</v>
      </c>
      <c r="Q2609" s="2" t="str">
        <f t="shared" si="100"/>
        <v>Cash</v>
      </c>
      <c r="R2609" s="2" t="s">
        <v>20</v>
      </c>
      <c r="S2609" s="2" t="s">
        <v>56</v>
      </c>
      <c r="T2609" s="2" t="s">
        <v>860</v>
      </c>
      <c r="U2609" s="2" t="s">
        <v>59</v>
      </c>
      <c r="V2609" t="str">
        <f>TEXT(tblSales[[#This Row],[Invoice Date]],"mmm")</f>
        <v>Nov</v>
      </c>
      <c r="W2609">
        <f>MONTH(tblSales[[#This Row],[Invoice Date]])</f>
        <v>11</v>
      </c>
      <c r="X2609">
        <f>YEAR(tblSales[[#This Row],[Invoice Date]])</f>
        <v>2024</v>
      </c>
      <c r="Y2609" t="str">
        <f>TEXT(tblSales[[#This Row],[Invoice Date]],"mmm-yyyy")</f>
        <v>Nov-2024</v>
      </c>
      <c r="Z2609" t="str">
        <f>_xlfn.XLOOKUP(tblSales[[#This Row],[Product_ID]],Products!$A:$A,Products!$C:$C,"Women Dresses")</f>
        <v>Kids Wear</v>
      </c>
      <c r="AA2609" t="str">
        <f>_xlfn.XLOOKUP(tblSales[[#This Row],[Product_ID]],Products!$A:$A,Products!$D:$D,"Unknown")</f>
        <v>Girls Frock</v>
      </c>
      <c r="AB2609" t="str">
        <f>_xlfn.XLOOKUP(tblSales[[#This Row],[Product_ID]],Products!$A:$A,Products!$E:$E,"Unknown")</f>
        <v>Sonata</v>
      </c>
      <c r="AC2609" t="str">
        <f>_xlfn.XLOOKUP(tblSales[[#This Row],[Store_ID]],Stores!$A:$A,Stores!$B:$B,"Unknown")</f>
        <v>TrendMart Kochi Standard</v>
      </c>
      <c r="AD2609" t="str">
        <f>_xlfn.XLOOKUP(tblSales[[#This Row],[Store_ID]],Stores!$A:$A,Stores!$E:$E,"Unknown")</f>
        <v>South Zone 1</v>
      </c>
      <c r="AE2609" t="str">
        <f>_xlfn.XLOOKUP(tblSales[[#This Row],[Customer_ID]],Customers!$A:$A,Customers!$B:$B,"Unknown")</f>
        <v>Rahul Achari</v>
      </c>
      <c r="AF2609" t="str">
        <f>_xlfn.XLOOKUP(tblSales[[#This Row],[Customer_ID]],Customers!$A:$A,Customers!$J:$J,"Unknown")</f>
        <v>Regular</v>
      </c>
      <c r="AG2609" t="str">
        <f>_xlfn.XLOOKUP(tblSales[[#This Row],[Employee_ID]],Employees!$A:$A,Employees!$B:$B,"Unknown")</f>
        <v>Chandran Krishnan</v>
      </c>
      <c r="AH2609">
        <f>IF(MONTH(tblSales[[#This Row],[Invoice Date]])&gt;=4,MONTH(tblSales[[#This Row],[Invoice Date]]),MONTH(tblSales[[#This Row],[Invoice Date]])+12)</f>
        <v>11</v>
      </c>
      <c r="AI2609" s="8">
        <f>DATE(YEAR(tblSales[[#This Row],[Invoice Date]]),MONTH(tblSales[[#This Row],[Invoice Date]]),1)</f>
        <v>45597</v>
      </c>
      <c r="AJ2609" t="str">
        <f>_xlfn.XLOOKUP(tblSales[[#This Row],[Product_ID]],Products!$A:$A,Products!$B:$B,"Unknown")</f>
        <v>Sonata Girls Frock Cream</v>
      </c>
      <c r="AK2609" s="9">
        <f>IFERROR(tblSales[[#This Row],[Profit]]/tblSales[[#This Row],[Sales Amount]],0)</f>
        <v>0.16382027193324725</v>
      </c>
      <c r="AL2609" t="str">
        <f>IF(tblSales[[#This Row],[Discount %]]&lt;=5,"0-5%",
IF(tblSales[[#This Row],[Discount %]]&lt;=10,"5-10%",
IF(tblSales[[#This Row],[Discount %]]&lt;=15,"10-15%",
IF(tblSales[[#This Row],[Discount %]]&lt;=20,"15-20%","20%+"))))</f>
        <v>5-10%</v>
      </c>
    </row>
    <row r="2610" spans="1:38">
      <c r="A2610" s="2" t="s">
        <v>4620</v>
      </c>
      <c r="B2610" s="11">
        <v>45403</v>
      </c>
      <c r="C2610" s="2" t="s">
        <v>1417</v>
      </c>
      <c r="D2610" s="2" t="s">
        <v>108</v>
      </c>
      <c r="E2610" s="2" t="s">
        <v>532</v>
      </c>
      <c r="F2610" s="2" t="s">
        <v>210</v>
      </c>
      <c r="G2610" s="2">
        <v>3</v>
      </c>
      <c r="H2610" s="2">
        <v>5456.92</v>
      </c>
      <c r="I2610" s="2">
        <v>5</v>
      </c>
      <c r="J2610" s="2">
        <v>818.54</v>
      </c>
      <c r="K2610" s="2">
        <v>12</v>
      </c>
      <c r="L2610" s="2">
        <v>1866.27</v>
      </c>
      <c r="M2610" s="2">
        <v>17418.490000000002</v>
      </c>
      <c r="N2610" s="2">
        <v>10112.4</v>
      </c>
      <c r="O2610" s="2">
        <f t="shared" si="99"/>
        <v>5439.8200000000015</v>
      </c>
      <c r="P2610" s="2" t="s">
        <v>27</v>
      </c>
      <c r="Q2610" s="2" t="str">
        <f t="shared" si="100"/>
        <v>Cash</v>
      </c>
      <c r="R2610" s="2" t="s">
        <v>20</v>
      </c>
      <c r="S2610" s="2" t="s">
        <v>56</v>
      </c>
      <c r="T2610" s="2" t="s">
        <v>2280</v>
      </c>
      <c r="U2610" s="2" t="s">
        <v>60</v>
      </c>
      <c r="V2610" t="str">
        <f>TEXT(tblSales[[#This Row],[Invoice Date]],"mmm")</f>
        <v>Apr</v>
      </c>
      <c r="W2610">
        <f>MONTH(tblSales[[#This Row],[Invoice Date]])</f>
        <v>4</v>
      </c>
      <c r="X2610">
        <f>YEAR(tblSales[[#This Row],[Invoice Date]])</f>
        <v>2024</v>
      </c>
      <c r="Y2610" t="str">
        <f>TEXT(tblSales[[#This Row],[Invoice Date]],"mmm-yyyy")</f>
        <v>Apr-2024</v>
      </c>
      <c r="Z2610" t="str">
        <f>_xlfn.XLOOKUP(tblSales[[#This Row],[Product_ID]],Products!$A:$A,Products!$C:$C,"Women Dresses")</f>
        <v>Women Sarees</v>
      </c>
      <c r="AA2610" t="str">
        <f>_xlfn.XLOOKUP(tblSales[[#This Row],[Product_ID]],Products!$A:$A,Products!$D:$D,"Unknown")</f>
        <v>Printed Saree</v>
      </c>
      <c r="AB2610" t="str">
        <f>_xlfn.XLOOKUP(tblSales[[#This Row],[Product_ID]],Products!$A:$A,Products!$E:$E,"Unknown")</f>
        <v>Max Fashion</v>
      </c>
      <c r="AC2610" t="str">
        <f>_xlfn.XLOOKUP(tblSales[[#This Row],[Store_ID]],Stores!$A:$A,Stores!$B:$B,"Unknown")</f>
        <v>TrendMart Nizamabad Standard</v>
      </c>
      <c r="AD2610" t="str">
        <f>_xlfn.XLOOKUP(tblSales[[#This Row],[Store_ID]],Stores!$A:$A,Stores!$E:$E,"Unknown")</f>
        <v>South Zone 2</v>
      </c>
      <c r="AE2610" t="str">
        <f>_xlfn.XLOOKUP(tblSales[[#This Row],[Customer_ID]],Customers!$A:$A,Customers!$B:$B,"Unknown")</f>
        <v>Anusuya Mudaliar</v>
      </c>
      <c r="AF2610" t="str">
        <f>_xlfn.XLOOKUP(tblSales[[#This Row],[Customer_ID]],Customers!$A:$A,Customers!$J:$J,"Unknown")</f>
        <v>Silver</v>
      </c>
      <c r="AG2610" t="str">
        <f>_xlfn.XLOOKUP(tblSales[[#This Row],[Employee_ID]],Employees!$A:$A,Employees!$B:$B,"Unknown")</f>
        <v>Rani Mishra</v>
      </c>
      <c r="AH2610">
        <f>IF(MONTH(tblSales[[#This Row],[Invoice Date]])&gt;=4,MONTH(tblSales[[#This Row],[Invoice Date]]),MONTH(tblSales[[#This Row],[Invoice Date]])+12)</f>
        <v>4</v>
      </c>
      <c r="AI2610" s="8">
        <f>DATE(YEAR(tblSales[[#This Row],[Invoice Date]]),MONTH(tblSales[[#This Row],[Invoice Date]]),1)</f>
        <v>45383</v>
      </c>
      <c r="AJ2610" t="str">
        <f>_xlfn.XLOOKUP(tblSales[[#This Row],[Product_ID]],Products!$A:$A,Products!$B:$B,"Unknown")</f>
        <v>Max Fashion Printed Saree Brown</v>
      </c>
      <c r="AK2610" s="9">
        <f>IFERROR(tblSales[[#This Row],[Profit]]/tblSales[[#This Row],[Sales Amount]],0)</f>
        <v>0.31230146815252074</v>
      </c>
      <c r="AL2610" t="str">
        <f>IF(tblSales[[#This Row],[Discount %]]&lt;=5,"0-5%",
IF(tblSales[[#This Row],[Discount %]]&lt;=10,"5-10%",
IF(tblSales[[#This Row],[Discount %]]&lt;=15,"10-15%",
IF(tblSales[[#This Row],[Discount %]]&lt;=20,"15-20%","20%+"))))</f>
        <v>0-5%</v>
      </c>
    </row>
    <row r="2611" spans="1:38">
      <c r="A2611" s="2" t="s">
        <v>4621</v>
      </c>
      <c r="B2611" s="11">
        <v>45600</v>
      </c>
      <c r="C2611" s="2" t="s">
        <v>2169</v>
      </c>
      <c r="D2611" s="2" t="s">
        <v>1571</v>
      </c>
      <c r="E2611" s="2" t="s">
        <v>437</v>
      </c>
      <c r="F2611" s="2" t="s">
        <v>339</v>
      </c>
      <c r="G2611" s="2">
        <v>2</v>
      </c>
      <c r="H2611" s="2">
        <v>4612.2</v>
      </c>
      <c r="I2611" s="2">
        <v>25</v>
      </c>
      <c r="J2611" s="2">
        <v>2306.1</v>
      </c>
      <c r="K2611" s="2">
        <v>12</v>
      </c>
      <c r="L2611" s="2">
        <v>830.2</v>
      </c>
      <c r="M2611" s="2">
        <v>7748.5</v>
      </c>
      <c r="N2611" s="2">
        <v>6046.26</v>
      </c>
      <c r="O2611" s="2">
        <f t="shared" si="99"/>
        <v>872.03999999999974</v>
      </c>
      <c r="P2611" s="2" t="s">
        <v>28</v>
      </c>
      <c r="Q2611" s="2" t="str">
        <f t="shared" si="100"/>
        <v>Credit Card</v>
      </c>
      <c r="R2611" s="2" t="s">
        <v>20</v>
      </c>
      <c r="S2611" s="2" t="s">
        <v>56</v>
      </c>
      <c r="T2611" s="2" t="s">
        <v>682</v>
      </c>
      <c r="U2611" s="2" t="s">
        <v>59</v>
      </c>
      <c r="V2611" t="str">
        <f>TEXT(tblSales[[#This Row],[Invoice Date]],"mmm")</f>
        <v>Nov</v>
      </c>
      <c r="W2611">
        <f>MONTH(tblSales[[#This Row],[Invoice Date]])</f>
        <v>11</v>
      </c>
      <c r="X2611">
        <f>YEAR(tblSales[[#This Row],[Invoice Date]])</f>
        <v>2024</v>
      </c>
      <c r="Y2611" t="str">
        <f>TEXT(tblSales[[#This Row],[Invoice Date]],"mmm-yyyy")</f>
        <v>Nov-2024</v>
      </c>
      <c r="Z2611" t="str">
        <f>_xlfn.XLOOKUP(tblSales[[#This Row],[Product_ID]],Products!$A:$A,Products!$C:$C,"Women Dresses")</f>
        <v>Women Sarees</v>
      </c>
      <c r="AA2611" t="str">
        <f>_xlfn.XLOOKUP(tblSales[[#This Row],[Product_ID]],Products!$A:$A,Products!$D:$D,"Unknown")</f>
        <v>Georgette Saree</v>
      </c>
      <c r="AB2611" t="str">
        <f>_xlfn.XLOOKUP(tblSales[[#This Row],[Product_ID]],Products!$A:$A,Products!$E:$E,"Unknown")</f>
        <v>Max Fashion</v>
      </c>
      <c r="AC2611" t="str">
        <f>_xlfn.XLOOKUP(tblSales[[#This Row],[Store_ID]],Stores!$A:$A,Stores!$B:$B,"Unknown")</f>
        <v>TrendMart Visakhapatnam Flagship</v>
      </c>
      <c r="AD2611" t="str">
        <f>_xlfn.XLOOKUP(tblSales[[#This Row],[Store_ID]],Stores!$A:$A,Stores!$E:$E,"Unknown")</f>
        <v>South Zone 3</v>
      </c>
      <c r="AE2611" t="str">
        <f>_xlfn.XLOOKUP(tblSales[[#This Row],[Customer_ID]],Customers!$A:$A,Customers!$B:$B,"Unknown")</f>
        <v>Siddharth Iyengar</v>
      </c>
      <c r="AF2611" t="str">
        <f>_xlfn.XLOOKUP(tblSales[[#This Row],[Customer_ID]],Customers!$A:$A,Customers!$J:$J,"Unknown")</f>
        <v>Gold</v>
      </c>
      <c r="AG2611" t="str">
        <f>_xlfn.XLOOKUP(tblSales[[#This Row],[Employee_ID]],Employees!$A:$A,Employees!$B:$B,"Unknown")</f>
        <v>Priya Balasubramaniam</v>
      </c>
      <c r="AH2611">
        <f>IF(MONTH(tblSales[[#This Row],[Invoice Date]])&gt;=4,MONTH(tblSales[[#This Row],[Invoice Date]]),MONTH(tblSales[[#This Row],[Invoice Date]])+12)</f>
        <v>11</v>
      </c>
      <c r="AI2611" s="8">
        <f>DATE(YEAR(tblSales[[#This Row],[Invoice Date]]),MONTH(tblSales[[#This Row],[Invoice Date]]),1)</f>
        <v>45597</v>
      </c>
      <c r="AJ2611" t="str">
        <f>_xlfn.XLOOKUP(tblSales[[#This Row],[Product_ID]],Products!$A:$A,Products!$B:$B,"Unknown")</f>
        <v>Max Fashion Georgette Saree Brown</v>
      </c>
      <c r="AK2611" s="9">
        <f>IFERROR(tblSales[[#This Row],[Profit]]/tblSales[[#This Row],[Sales Amount]],0)</f>
        <v>0.11254307285281019</v>
      </c>
      <c r="AL2611" t="str">
        <f>IF(tblSales[[#This Row],[Discount %]]&lt;=5,"0-5%",
IF(tblSales[[#This Row],[Discount %]]&lt;=10,"5-10%",
IF(tblSales[[#This Row],[Discount %]]&lt;=15,"10-15%",
IF(tblSales[[#This Row],[Discount %]]&lt;=20,"15-20%","20%+"))))</f>
        <v>20%+</v>
      </c>
    </row>
    <row r="2612" spans="1:38">
      <c r="A2612" s="2" t="s">
        <v>4622</v>
      </c>
      <c r="B2612" s="11">
        <v>45553</v>
      </c>
      <c r="C2612" s="2" t="s">
        <v>3190</v>
      </c>
      <c r="D2612" s="2" t="s">
        <v>573</v>
      </c>
      <c r="E2612" s="2" t="s">
        <v>420</v>
      </c>
      <c r="F2612" s="2" t="s">
        <v>523</v>
      </c>
      <c r="G2612" s="2">
        <v>4</v>
      </c>
      <c r="H2612" s="2">
        <v>6888</v>
      </c>
      <c r="I2612" s="2">
        <v>5</v>
      </c>
      <c r="J2612" s="2">
        <v>1377.6</v>
      </c>
      <c r="K2612" s="2">
        <v>3</v>
      </c>
      <c r="L2612" s="2">
        <v>785.23</v>
      </c>
      <c r="M2612" s="2">
        <v>26959.63</v>
      </c>
      <c r="N2612" s="2">
        <v>19468.84</v>
      </c>
      <c r="O2612" s="2">
        <f t="shared" si="99"/>
        <v>6705.5600000000013</v>
      </c>
      <c r="P2612" s="2" t="s">
        <v>32</v>
      </c>
      <c r="Q2612" s="2" t="str">
        <f t="shared" si="100"/>
        <v>UPI</v>
      </c>
      <c r="R2612" s="2" t="s">
        <v>20</v>
      </c>
      <c r="S2612" s="2" t="s">
        <v>56</v>
      </c>
      <c r="T2612" s="2" t="s">
        <v>1854</v>
      </c>
      <c r="U2612" s="2" t="s">
        <v>59</v>
      </c>
      <c r="V2612" t="str">
        <f>TEXT(tblSales[[#This Row],[Invoice Date]],"mmm")</f>
        <v>Sep</v>
      </c>
      <c r="W2612">
        <f>MONTH(tblSales[[#This Row],[Invoice Date]])</f>
        <v>9</v>
      </c>
      <c r="X2612">
        <f>YEAR(tblSales[[#This Row],[Invoice Date]])</f>
        <v>2024</v>
      </c>
      <c r="Y2612" t="str">
        <f>TEXT(tblSales[[#This Row],[Invoice Date]],"mmm-yyyy")</f>
        <v>Sep-2024</v>
      </c>
      <c r="Z2612" t="str">
        <f>_xlfn.XLOOKUP(tblSales[[#This Row],[Product_ID]],Products!$A:$A,Products!$C:$C,"Women Dresses")</f>
        <v>Jewellery</v>
      </c>
      <c r="AA2612" t="str">
        <f>_xlfn.XLOOKUP(tblSales[[#This Row],[Product_ID]],Products!$A:$A,Products!$D:$D,"Unknown")</f>
        <v>Earrings</v>
      </c>
      <c r="AB2612" t="str">
        <f>_xlfn.XLOOKUP(tblSales[[#This Row],[Product_ID]],Products!$A:$A,Products!$E:$E,"Unknown")</f>
        <v>Global Desi</v>
      </c>
      <c r="AC2612" t="str">
        <f>_xlfn.XLOOKUP(tblSales[[#This Row],[Store_ID]],Stores!$A:$A,Stores!$B:$B,"Unknown")</f>
        <v>TrendMart Hubballi Standard</v>
      </c>
      <c r="AD2612" t="str">
        <f>_xlfn.XLOOKUP(tblSales[[#This Row],[Store_ID]],Stores!$A:$A,Stores!$E:$E,"Unknown")</f>
        <v>South Zone 2</v>
      </c>
      <c r="AE2612" t="str">
        <f>_xlfn.XLOOKUP(tblSales[[#This Row],[Customer_ID]],Customers!$A:$A,Customers!$B:$B,"Unknown")</f>
        <v>Anusuya Kumar</v>
      </c>
      <c r="AF2612" t="str">
        <f>_xlfn.XLOOKUP(tblSales[[#This Row],[Customer_ID]],Customers!$A:$A,Customers!$J:$J,"Unknown")</f>
        <v>Regular</v>
      </c>
      <c r="AG2612" t="str">
        <f>_xlfn.XLOOKUP(tblSales[[#This Row],[Employee_ID]],Employees!$A:$A,Employees!$B:$B,"Unknown")</f>
        <v>Vinod Hegde</v>
      </c>
      <c r="AH2612">
        <f>IF(MONTH(tblSales[[#This Row],[Invoice Date]])&gt;=4,MONTH(tblSales[[#This Row],[Invoice Date]]),MONTH(tblSales[[#This Row],[Invoice Date]])+12)</f>
        <v>9</v>
      </c>
      <c r="AI2612" s="8">
        <f>DATE(YEAR(tblSales[[#This Row],[Invoice Date]]),MONTH(tblSales[[#This Row],[Invoice Date]]),1)</f>
        <v>45536</v>
      </c>
      <c r="AJ2612" t="str">
        <f>_xlfn.XLOOKUP(tblSales[[#This Row],[Product_ID]],Products!$A:$A,Products!$B:$B,"Unknown")</f>
        <v>Global Desi Earrings Green</v>
      </c>
      <c r="AK2612" s="9">
        <f>IFERROR(tblSales[[#This Row],[Profit]]/tblSales[[#This Row],[Sales Amount]],0)</f>
        <v>0.24872596545278999</v>
      </c>
      <c r="AL2612" t="str">
        <f>IF(tblSales[[#This Row],[Discount %]]&lt;=5,"0-5%",
IF(tblSales[[#This Row],[Discount %]]&lt;=10,"5-10%",
IF(tblSales[[#This Row],[Discount %]]&lt;=15,"10-15%",
IF(tblSales[[#This Row],[Discount %]]&lt;=20,"15-20%","20%+"))))</f>
        <v>0-5%</v>
      </c>
    </row>
    <row r="2613" spans="1:38">
      <c r="A2613" s="2" t="s">
        <v>4623</v>
      </c>
      <c r="B2613" s="11">
        <v>45478</v>
      </c>
      <c r="C2613" s="2" t="s">
        <v>3052</v>
      </c>
      <c r="D2613" s="2" t="s">
        <v>1244</v>
      </c>
      <c r="E2613" s="2" t="s">
        <v>688</v>
      </c>
      <c r="F2613" s="2" t="s">
        <v>285</v>
      </c>
      <c r="G2613" s="2">
        <v>3</v>
      </c>
      <c r="H2613" s="2">
        <v>552.71</v>
      </c>
      <c r="I2613" s="2">
        <v>5</v>
      </c>
      <c r="J2613" s="2">
        <v>82.91</v>
      </c>
      <c r="K2613" s="2">
        <v>5</v>
      </c>
      <c r="L2613" s="2">
        <v>78.760000000000005</v>
      </c>
      <c r="M2613" s="2">
        <v>1653.98</v>
      </c>
      <c r="N2613" s="2">
        <v>1046.25</v>
      </c>
      <c r="O2613" s="2">
        <f t="shared" si="99"/>
        <v>528.97</v>
      </c>
      <c r="P2613" s="2" t="s">
        <v>32</v>
      </c>
      <c r="Q2613" s="2" t="str">
        <f t="shared" si="100"/>
        <v>UPI</v>
      </c>
      <c r="R2613" s="2" t="s">
        <v>21</v>
      </c>
      <c r="S2613" s="2" t="s">
        <v>56</v>
      </c>
      <c r="T2613" s="2" t="s">
        <v>1577</v>
      </c>
      <c r="U2613" s="2" t="s">
        <v>59</v>
      </c>
      <c r="V2613" t="str">
        <f>TEXT(tblSales[[#This Row],[Invoice Date]],"mmm")</f>
        <v>Jul</v>
      </c>
      <c r="W2613">
        <f>MONTH(tblSales[[#This Row],[Invoice Date]])</f>
        <v>7</v>
      </c>
      <c r="X2613">
        <f>YEAR(tblSales[[#This Row],[Invoice Date]])</f>
        <v>2024</v>
      </c>
      <c r="Y2613" t="str">
        <f>TEXT(tblSales[[#This Row],[Invoice Date]],"mmm-yyyy")</f>
        <v>Jul-2024</v>
      </c>
      <c r="Z2613" t="str">
        <f>_xlfn.XLOOKUP(tblSales[[#This Row],[Product_ID]],Products!$A:$A,Products!$C:$C,"Women Dresses")</f>
        <v>Men T-Shirts</v>
      </c>
      <c r="AA2613" t="str">
        <f>_xlfn.XLOOKUP(tblSales[[#This Row],[Product_ID]],Products!$A:$A,Products!$D:$D,"Unknown")</f>
        <v>Polo</v>
      </c>
      <c r="AB2613" t="str">
        <f>_xlfn.XLOOKUP(tblSales[[#This Row],[Product_ID]],Products!$A:$A,Products!$E:$E,"Unknown")</f>
        <v>Metro Shoes</v>
      </c>
      <c r="AC2613" t="str">
        <f>_xlfn.XLOOKUP(tblSales[[#This Row],[Store_ID]],Stores!$A:$A,Stores!$B:$B,"Unknown")</f>
        <v>TrendMart Nellore Mall Kiosk</v>
      </c>
      <c r="AD2613" t="str">
        <f>_xlfn.XLOOKUP(tblSales[[#This Row],[Store_ID]],Stores!$A:$A,Stores!$E:$E,"Unknown")</f>
        <v>South Zone 3</v>
      </c>
      <c r="AE2613" t="str">
        <f>_xlfn.XLOOKUP(tblSales[[#This Row],[Customer_ID]],Customers!$A:$A,Customers!$B:$B,"Unknown")</f>
        <v>Dinesh Achari</v>
      </c>
      <c r="AF2613" t="str">
        <f>_xlfn.XLOOKUP(tblSales[[#This Row],[Customer_ID]],Customers!$A:$A,Customers!$J:$J,"Unknown")</f>
        <v>Gold</v>
      </c>
      <c r="AG2613" t="str">
        <f>_xlfn.XLOOKUP(tblSales[[#This Row],[Employee_ID]],Employees!$A:$A,Employees!$B:$B,"Unknown")</f>
        <v>Yogesh Chettiar</v>
      </c>
      <c r="AH2613">
        <f>IF(MONTH(tblSales[[#This Row],[Invoice Date]])&gt;=4,MONTH(tblSales[[#This Row],[Invoice Date]]),MONTH(tblSales[[#This Row],[Invoice Date]])+12)</f>
        <v>7</v>
      </c>
      <c r="AI2613" s="8">
        <f>DATE(YEAR(tblSales[[#This Row],[Invoice Date]]),MONTH(tblSales[[#This Row],[Invoice Date]]),1)</f>
        <v>45474</v>
      </c>
      <c r="AJ2613" t="str">
        <f>_xlfn.XLOOKUP(tblSales[[#This Row],[Product_ID]],Products!$A:$A,Products!$B:$B,"Unknown")</f>
        <v>Metro Shoes Polo Purple</v>
      </c>
      <c r="AK2613" s="9">
        <f>IFERROR(tblSales[[#This Row],[Profit]]/tblSales[[#This Row],[Sales Amount]],0)</f>
        <v>0.3198164427623067</v>
      </c>
      <c r="AL2613" t="str">
        <f>IF(tblSales[[#This Row],[Discount %]]&lt;=5,"0-5%",
IF(tblSales[[#This Row],[Discount %]]&lt;=10,"5-10%",
IF(tblSales[[#This Row],[Discount %]]&lt;=15,"10-15%",
IF(tblSales[[#This Row],[Discount %]]&lt;=20,"15-20%","20%+"))))</f>
        <v>0-5%</v>
      </c>
    </row>
    <row r="2614" spans="1:38">
      <c r="A2614" s="2" t="s">
        <v>4624</v>
      </c>
      <c r="B2614" s="11">
        <v>45640</v>
      </c>
      <c r="C2614" s="2" t="s">
        <v>893</v>
      </c>
      <c r="D2614" s="2" t="s">
        <v>474</v>
      </c>
      <c r="E2614" s="2" t="s">
        <v>420</v>
      </c>
      <c r="F2614" s="2" t="s">
        <v>540</v>
      </c>
      <c r="G2614" s="2">
        <v>3</v>
      </c>
      <c r="H2614" s="2">
        <v>3007.71</v>
      </c>
      <c r="I2614" s="2">
        <v>25</v>
      </c>
      <c r="J2614" s="2">
        <v>2255.7800000000002</v>
      </c>
      <c r="K2614" s="2">
        <v>12</v>
      </c>
      <c r="L2614" s="2">
        <v>812.08</v>
      </c>
      <c r="M2614" s="2">
        <v>7579.43</v>
      </c>
      <c r="N2614" s="2">
        <v>6102.03</v>
      </c>
      <c r="O2614" s="2">
        <f t="shared" si="99"/>
        <v>665.3200000000005</v>
      </c>
      <c r="P2614" s="2" t="s">
        <v>28</v>
      </c>
      <c r="Q2614" s="2" t="str">
        <f t="shared" si="100"/>
        <v>Credit Card</v>
      </c>
      <c r="R2614" s="2" t="s">
        <v>20</v>
      </c>
      <c r="S2614" s="2" t="s">
        <v>57</v>
      </c>
      <c r="T2614" s="2" t="s">
        <v>2680</v>
      </c>
      <c r="U2614" s="2" t="s">
        <v>60</v>
      </c>
      <c r="V2614" t="str">
        <f>TEXT(tblSales[[#This Row],[Invoice Date]],"mmm")</f>
        <v>Dec</v>
      </c>
      <c r="W2614">
        <f>MONTH(tblSales[[#This Row],[Invoice Date]])</f>
        <v>12</v>
      </c>
      <c r="X2614">
        <f>YEAR(tblSales[[#This Row],[Invoice Date]])</f>
        <v>2024</v>
      </c>
      <c r="Y2614" t="str">
        <f>TEXT(tblSales[[#This Row],[Invoice Date]],"mmm-yyyy")</f>
        <v>Dec-2024</v>
      </c>
      <c r="Z2614" t="str">
        <f>_xlfn.XLOOKUP(tblSales[[#This Row],[Product_ID]],Products!$A:$A,Products!$C:$C,"Women Dresses")</f>
        <v>Handbags</v>
      </c>
      <c r="AA2614" t="str">
        <f>_xlfn.XLOOKUP(tblSales[[#This Row],[Product_ID]],Products!$A:$A,Products!$D:$D,"Unknown")</f>
        <v>Sling Bag</v>
      </c>
      <c r="AB2614" t="str">
        <f>_xlfn.XLOOKUP(tblSales[[#This Row],[Product_ID]],Products!$A:$A,Products!$E:$E,"Unknown")</f>
        <v>GRT Jewellers</v>
      </c>
      <c r="AC2614" t="str">
        <f>_xlfn.XLOOKUP(tblSales[[#This Row],[Store_ID]],Stores!$A:$A,Stores!$B:$B,"Unknown")</f>
        <v>TrendMart Hubballi Standard</v>
      </c>
      <c r="AD2614" t="str">
        <f>_xlfn.XLOOKUP(tblSales[[#This Row],[Store_ID]],Stores!$A:$A,Stores!$E:$E,"Unknown")</f>
        <v>South Zone 2</v>
      </c>
      <c r="AE2614" t="str">
        <f>_xlfn.XLOOKUP(tblSales[[#This Row],[Customer_ID]],Customers!$A:$A,Customers!$B:$B,"Unknown")</f>
        <v>Ashok Hegde</v>
      </c>
      <c r="AF2614" t="str">
        <f>_xlfn.XLOOKUP(tblSales[[#This Row],[Customer_ID]],Customers!$A:$A,Customers!$J:$J,"Unknown")</f>
        <v>Silver</v>
      </c>
      <c r="AG2614" t="str">
        <f>_xlfn.XLOOKUP(tblSales[[#This Row],[Employee_ID]],Employees!$A:$A,Employees!$B:$B,"Unknown")</f>
        <v>Swathi Achari</v>
      </c>
      <c r="AH2614">
        <f>IF(MONTH(tblSales[[#This Row],[Invoice Date]])&gt;=4,MONTH(tblSales[[#This Row],[Invoice Date]]),MONTH(tblSales[[#This Row],[Invoice Date]])+12)</f>
        <v>12</v>
      </c>
      <c r="AI2614" s="8">
        <f>DATE(YEAR(tblSales[[#This Row],[Invoice Date]]),MONTH(tblSales[[#This Row],[Invoice Date]]),1)</f>
        <v>45627</v>
      </c>
      <c r="AJ2614" t="str">
        <f>_xlfn.XLOOKUP(tblSales[[#This Row],[Product_ID]],Products!$A:$A,Products!$B:$B,"Unknown")</f>
        <v>GRT Jewellers Sling Bag Olive</v>
      </c>
      <c r="AK2614" s="9">
        <f>IFERROR(tblSales[[#This Row],[Profit]]/tblSales[[#This Row],[Sales Amount]],0)</f>
        <v>8.77796879184847E-2</v>
      </c>
      <c r="AL2614" t="str">
        <f>IF(tblSales[[#This Row],[Discount %]]&lt;=5,"0-5%",
IF(tblSales[[#This Row],[Discount %]]&lt;=10,"5-10%",
IF(tblSales[[#This Row],[Discount %]]&lt;=15,"10-15%",
IF(tblSales[[#This Row],[Discount %]]&lt;=20,"15-20%","20%+"))))</f>
        <v>20%+</v>
      </c>
    </row>
    <row r="2615" spans="1:38">
      <c r="A2615" s="2" t="s">
        <v>4625</v>
      </c>
      <c r="B2615" s="11">
        <v>45648</v>
      </c>
      <c r="C2615" s="2" t="s">
        <v>1283</v>
      </c>
      <c r="D2615" s="2" t="s">
        <v>1302</v>
      </c>
      <c r="E2615" s="2" t="s">
        <v>1354</v>
      </c>
      <c r="F2615" s="2" t="s">
        <v>285</v>
      </c>
      <c r="G2615" s="2">
        <v>1</v>
      </c>
      <c r="H2615" s="2">
        <v>758.5</v>
      </c>
      <c r="I2615" s="2">
        <v>15</v>
      </c>
      <c r="J2615" s="2">
        <v>113.78</v>
      </c>
      <c r="K2615" s="2">
        <v>5</v>
      </c>
      <c r="L2615" s="2">
        <v>32.24</v>
      </c>
      <c r="M2615" s="2">
        <v>676.96</v>
      </c>
      <c r="N2615" s="2">
        <v>419.4</v>
      </c>
      <c r="O2615" s="2">
        <f t="shared" si="99"/>
        <v>225.32000000000005</v>
      </c>
      <c r="P2615" s="2" t="s">
        <v>29</v>
      </c>
      <c r="Q2615" s="2" t="str">
        <f t="shared" si="100"/>
        <v>Debit Card</v>
      </c>
      <c r="R2615" s="2" t="s">
        <v>21</v>
      </c>
      <c r="S2615" s="2" t="s">
        <v>56</v>
      </c>
      <c r="T2615" s="2" t="s">
        <v>682</v>
      </c>
      <c r="U2615" s="2" t="s">
        <v>60</v>
      </c>
      <c r="V2615" t="str">
        <f>TEXT(tblSales[[#This Row],[Invoice Date]],"mmm")</f>
        <v>Dec</v>
      </c>
      <c r="W2615">
        <f>MONTH(tblSales[[#This Row],[Invoice Date]])</f>
        <v>12</v>
      </c>
      <c r="X2615">
        <f>YEAR(tblSales[[#This Row],[Invoice Date]])</f>
        <v>2024</v>
      </c>
      <c r="Y2615" t="str">
        <f>TEXT(tblSales[[#This Row],[Invoice Date]],"mmm-yyyy")</f>
        <v>Dec-2024</v>
      </c>
      <c r="Z2615" t="str">
        <f>_xlfn.XLOOKUP(tblSales[[#This Row],[Product_ID]],Products!$A:$A,Products!$C:$C,"Women Dresses")</f>
        <v>Women Tops</v>
      </c>
      <c r="AA2615" t="str">
        <f>_xlfn.XLOOKUP(tblSales[[#This Row],[Product_ID]],Products!$A:$A,Products!$D:$D,"Unknown")</f>
        <v>Tunic</v>
      </c>
      <c r="AB2615" t="str">
        <f>_xlfn.XLOOKUP(tblSales[[#This Row],[Product_ID]],Products!$A:$A,Products!$E:$E,"Unknown")</f>
        <v>Jack &amp; Jones</v>
      </c>
      <c r="AC2615" t="str">
        <f>_xlfn.XLOOKUP(tblSales[[#This Row],[Store_ID]],Stores!$A:$A,Stores!$B:$B,"Unknown")</f>
        <v>TrendMart Bengaluru Flagship</v>
      </c>
      <c r="AD2615" t="str">
        <f>_xlfn.XLOOKUP(tblSales[[#This Row],[Store_ID]],Stores!$A:$A,Stores!$E:$E,"Unknown")</f>
        <v>South Zone 2</v>
      </c>
      <c r="AE2615" t="str">
        <f>_xlfn.XLOOKUP(tblSales[[#This Row],[Customer_ID]],Customers!$A:$A,Customers!$B:$B,"Unknown")</f>
        <v>Akhila Naicker</v>
      </c>
      <c r="AF2615" t="str">
        <f>_xlfn.XLOOKUP(tblSales[[#This Row],[Customer_ID]],Customers!$A:$A,Customers!$J:$J,"Unknown")</f>
        <v>Regular</v>
      </c>
      <c r="AG2615" t="str">
        <f>_xlfn.XLOOKUP(tblSales[[#This Row],[Employee_ID]],Employees!$A:$A,Employees!$B:$B,"Unknown")</f>
        <v>Yogesh Chettiar</v>
      </c>
      <c r="AH2615">
        <f>IF(MONTH(tblSales[[#This Row],[Invoice Date]])&gt;=4,MONTH(tblSales[[#This Row],[Invoice Date]]),MONTH(tblSales[[#This Row],[Invoice Date]])+12)</f>
        <v>12</v>
      </c>
      <c r="AI2615" s="8">
        <f>DATE(YEAR(tblSales[[#This Row],[Invoice Date]]),MONTH(tblSales[[#This Row],[Invoice Date]]),1)</f>
        <v>45627</v>
      </c>
      <c r="AJ2615" t="str">
        <f>_xlfn.XLOOKUP(tblSales[[#This Row],[Product_ID]],Products!$A:$A,Products!$B:$B,"Unknown")</f>
        <v>Jack &amp; Jones Tunic Olive</v>
      </c>
      <c r="AK2615" s="9">
        <f>IFERROR(tblSales[[#This Row],[Profit]]/tblSales[[#This Row],[Sales Amount]],0)</f>
        <v>0.33284093594894831</v>
      </c>
      <c r="AL2615" t="str">
        <f>IF(tblSales[[#This Row],[Discount %]]&lt;=5,"0-5%",
IF(tblSales[[#This Row],[Discount %]]&lt;=10,"5-10%",
IF(tblSales[[#This Row],[Discount %]]&lt;=15,"10-15%",
IF(tblSales[[#This Row],[Discount %]]&lt;=20,"15-20%","20%+"))))</f>
        <v>10-15%</v>
      </c>
    </row>
    <row r="2616" spans="1:38">
      <c r="A2616" s="2" t="s">
        <v>4626</v>
      </c>
      <c r="B2616" s="11">
        <v>45432</v>
      </c>
      <c r="C2616" s="2" t="s">
        <v>1755</v>
      </c>
      <c r="D2616" s="2" t="s">
        <v>703</v>
      </c>
      <c r="E2616" s="2" t="s">
        <v>187</v>
      </c>
      <c r="F2616" s="2" t="s">
        <v>319</v>
      </c>
      <c r="G2616" s="2">
        <v>4</v>
      </c>
      <c r="H2616" s="2">
        <v>769.47</v>
      </c>
      <c r="I2616" s="2">
        <v>30</v>
      </c>
      <c r="J2616" s="2">
        <v>923.36</v>
      </c>
      <c r="K2616" s="2">
        <v>5</v>
      </c>
      <c r="L2616" s="2">
        <v>107.73</v>
      </c>
      <c r="M2616" s="2">
        <v>2262.25</v>
      </c>
      <c r="N2616" s="2">
        <v>2089.52</v>
      </c>
      <c r="O2616" s="2">
        <f t="shared" si="99"/>
        <v>65.000000000000014</v>
      </c>
      <c r="P2616" s="2" t="s">
        <v>28</v>
      </c>
      <c r="Q2616" s="2" t="str">
        <f t="shared" si="100"/>
        <v>Credit Card</v>
      </c>
      <c r="R2616" s="2" t="s">
        <v>21</v>
      </c>
      <c r="S2616" s="2" t="s">
        <v>56</v>
      </c>
      <c r="T2616" s="2" t="s">
        <v>851</v>
      </c>
      <c r="U2616" s="2" t="s">
        <v>59</v>
      </c>
      <c r="V2616" t="str">
        <f>TEXT(tblSales[[#This Row],[Invoice Date]],"mmm")</f>
        <v>May</v>
      </c>
      <c r="W2616">
        <f>MONTH(tblSales[[#This Row],[Invoice Date]])</f>
        <v>5</v>
      </c>
      <c r="X2616">
        <f>YEAR(tblSales[[#This Row],[Invoice Date]])</f>
        <v>2024</v>
      </c>
      <c r="Y2616" t="str">
        <f>TEXT(tblSales[[#This Row],[Invoice Date]],"mmm-yyyy")</f>
        <v>May-2024</v>
      </c>
      <c r="Z2616" t="str">
        <f>_xlfn.XLOOKUP(tblSales[[#This Row],[Product_ID]],Products!$A:$A,Products!$C:$C,"Women Dresses")</f>
        <v>Women Tops</v>
      </c>
      <c r="AA2616" t="str">
        <f>_xlfn.XLOOKUP(tblSales[[#This Row],[Product_ID]],Products!$A:$A,Products!$D:$D,"Unknown")</f>
        <v>Crop Top</v>
      </c>
      <c r="AB2616" t="str">
        <f>_xlfn.XLOOKUP(tblSales[[#This Row],[Product_ID]],Products!$A:$A,Products!$E:$E,"Unknown")</f>
        <v>Peter England</v>
      </c>
      <c r="AC2616" t="str">
        <f>_xlfn.XLOOKUP(tblSales[[#This Row],[Store_ID]],Stores!$A:$A,Stores!$B:$B,"Unknown")</f>
        <v>TrendMart Tirupati Outlet</v>
      </c>
      <c r="AD2616" t="str">
        <f>_xlfn.XLOOKUP(tblSales[[#This Row],[Store_ID]],Stores!$A:$A,Stores!$E:$E,"Unknown")</f>
        <v>South Zone 3</v>
      </c>
      <c r="AE2616" t="str">
        <f>_xlfn.XLOOKUP(tblSales[[#This Row],[Customer_ID]],Customers!$A:$A,Customers!$B:$B,"Unknown")</f>
        <v>Kavitha Sharma</v>
      </c>
      <c r="AF2616" t="str">
        <f>_xlfn.XLOOKUP(tblSales[[#This Row],[Customer_ID]],Customers!$A:$A,Customers!$J:$J,"Unknown")</f>
        <v>Platinum</v>
      </c>
      <c r="AG2616" t="str">
        <f>_xlfn.XLOOKUP(tblSales[[#This Row],[Employee_ID]],Employees!$A:$A,Employees!$B:$B,"Unknown")</f>
        <v>Sathish Sundaram</v>
      </c>
      <c r="AH2616">
        <f>IF(MONTH(tblSales[[#This Row],[Invoice Date]])&gt;=4,MONTH(tblSales[[#This Row],[Invoice Date]]),MONTH(tblSales[[#This Row],[Invoice Date]])+12)</f>
        <v>5</v>
      </c>
      <c r="AI2616" s="8">
        <f>DATE(YEAR(tblSales[[#This Row],[Invoice Date]]),MONTH(tblSales[[#This Row],[Invoice Date]]),1)</f>
        <v>45413</v>
      </c>
      <c r="AJ2616" t="str">
        <f>_xlfn.XLOOKUP(tblSales[[#This Row],[Product_ID]],Products!$A:$A,Products!$B:$B,"Unknown")</f>
        <v>Peter England Crop Top Green</v>
      </c>
      <c r="AK2616" s="9">
        <f>IFERROR(tblSales[[#This Row],[Profit]]/tblSales[[#This Row],[Sales Amount]],0)</f>
        <v>2.8732456625041446E-2</v>
      </c>
      <c r="AL2616" t="str">
        <f>IF(tblSales[[#This Row],[Discount %]]&lt;=5,"0-5%",
IF(tblSales[[#This Row],[Discount %]]&lt;=10,"5-10%",
IF(tblSales[[#This Row],[Discount %]]&lt;=15,"10-15%",
IF(tblSales[[#This Row],[Discount %]]&lt;=20,"15-20%","20%+"))))</f>
        <v>20%+</v>
      </c>
    </row>
    <row r="2617" spans="1:38">
      <c r="A2617" s="2" t="s">
        <v>4627</v>
      </c>
      <c r="B2617" s="11">
        <v>45521</v>
      </c>
      <c r="C2617" s="2" t="s">
        <v>1790</v>
      </c>
      <c r="D2617" s="2" t="s">
        <v>474</v>
      </c>
      <c r="E2617" s="2" t="s">
        <v>471</v>
      </c>
      <c r="F2617" s="2" t="s">
        <v>540</v>
      </c>
      <c r="G2617" s="2">
        <v>1</v>
      </c>
      <c r="H2617" s="2">
        <v>3519.04</v>
      </c>
      <c r="I2617" s="2">
        <v>15</v>
      </c>
      <c r="J2617" s="2">
        <v>527.86</v>
      </c>
      <c r="K2617" s="2">
        <v>12</v>
      </c>
      <c r="L2617" s="2">
        <v>358.94</v>
      </c>
      <c r="M2617" s="2">
        <v>3350.12</v>
      </c>
      <c r="N2617" s="2">
        <v>2034.01</v>
      </c>
      <c r="O2617" s="2">
        <f t="shared" si="99"/>
        <v>957.16999999999985</v>
      </c>
      <c r="P2617" s="2" t="s">
        <v>29</v>
      </c>
      <c r="Q2617" s="2" t="str">
        <f t="shared" si="100"/>
        <v>Debit Card</v>
      </c>
      <c r="R2617" s="2" t="s">
        <v>21</v>
      </c>
      <c r="S2617" s="2" t="s">
        <v>56</v>
      </c>
      <c r="T2617" s="2" t="s">
        <v>700</v>
      </c>
      <c r="U2617" s="2" t="s">
        <v>60</v>
      </c>
      <c r="V2617" t="str">
        <f>TEXT(tblSales[[#This Row],[Invoice Date]],"mmm")</f>
        <v>Aug</v>
      </c>
      <c r="W2617">
        <f>MONTH(tblSales[[#This Row],[Invoice Date]])</f>
        <v>8</v>
      </c>
      <c r="X2617">
        <f>YEAR(tblSales[[#This Row],[Invoice Date]])</f>
        <v>2024</v>
      </c>
      <c r="Y2617" t="str">
        <f>TEXT(tblSales[[#This Row],[Invoice Date]],"mmm-yyyy")</f>
        <v>Aug-2024</v>
      </c>
      <c r="Z2617" t="str">
        <f>_xlfn.XLOOKUP(tblSales[[#This Row],[Product_ID]],Products!$A:$A,Products!$C:$C,"Women Dresses")</f>
        <v>Handbags</v>
      </c>
      <c r="AA2617" t="str">
        <f>_xlfn.XLOOKUP(tblSales[[#This Row],[Product_ID]],Products!$A:$A,Products!$D:$D,"Unknown")</f>
        <v>Sling Bag</v>
      </c>
      <c r="AB2617" t="str">
        <f>_xlfn.XLOOKUP(tblSales[[#This Row],[Product_ID]],Products!$A:$A,Products!$E:$E,"Unknown")</f>
        <v>GRT Jewellers</v>
      </c>
      <c r="AC2617" t="str">
        <f>_xlfn.XLOOKUP(tblSales[[#This Row],[Store_ID]],Stores!$A:$A,Stores!$B:$B,"Unknown")</f>
        <v>TrendMart Kochi Standard</v>
      </c>
      <c r="AD2617" t="str">
        <f>_xlfn.XLOOKUP(tblSales[[#This Row],[Store_ID]],Stores!$A:$A,Stores!$E:$E,"Unknown")</f>
        <v>South Zone 1</v>
      </c>
      <c r="AE2617" t="str">
        <f>_xlfn.XLOOKUP(tblSales[[#This Row],[Customer_ID]],Customers!$A:$A,Customers!$B:$B,"Unknown")</f>
        <v>Gopal Sharma</v>
      </c>
      <c r="AF2617" t="str">
        <f>_xlfn.XLOOKUP(tblSales[[#This Row],[Customer_ID]],Customers!$A:$A,Customers!$J:$J,"Unknown")</f>
        <v>Silver</v>
      </c>
      <c r="AG2617" t="str">
        <f>_xlfn.XLOOKUP(tblSales[[#This Row],[Employee_ID]],Employees!$A:$A,Employees!$B:$B,"Unknown")</f>
        <v>Swathi Achari</v>
      </c>
      <c r="AH2617">
        <f>IF(MONTH(tblSales[[#This Row],[Invoice Date]])&gt;=4,MONTH(tblSales[[#This Row],[Invoice Date]]),MONTH(tblSales[[#This Row],[Invoice Date]])+12)</f>
        <v>8</v>
      </c>
      <c r="AI2617" s="8">
        <f>DATE(YEAR(tblSales[[#This Row],[Invoice Date]]),MONTH(tblSales[[#This Row],[Invoice Date]]),1)</f>
        <v>45505</v>
      </c>
      <c r="AJ2617" t="str">
        <f>_xlfn.XLOOKUP(tblSales[[#This Row],[Product_ID]],Products!$A:$A,Products!$B:$B,"Unknown")</f>
        <v>GRT Jewellers Sling Bag Olive</v>
      </c>
      <c r="AK2617" s="9">
        <f>IFERROR(tblSales[[#This Row],[Profit]]/tblSales[[#This Row],[Sales Amount]],0)</f>
        <v>0.28571215359449809</v>
      </c>
      <c r="AL2617" t="str">
        <f>IF(tblSales[[#This Row],[Discount %]]&lt;=5,"0-5%",
IF(tblSales[[#This Row],[Discount %]]&lt;=10,"5-10%",
IF(tblSales[[#This Row],[Discount %]]&lt;=15,"10-15%",
IF(tblSales[[#This Row],[Discount %]]&lt;=20,"15-20%","20%+"))))</f>
        <v>10-15%</v>
      </c>
    </row>
    <row r="2618" spans="1:38">
      <c r="A2618" s="2" t="s">
        <v>4628</v>
      </c>
      <c r="B2618" s="11">
        <v>45651</v>
      </c>
      <c r="C2618" s="2" t="s">
        <v>1786</v>
      </c>
      <c r="D2618" s="2" t="s">
        <v>539</v>
      </c>
      <c r="E2618" s="2" t="s">
        <v>145</v>
      </c>
      <c r="F2618" s="2" t="s">
        <v>238</v>
      </c>
      <c r="G2618" s="2">
        <v>3</v>
      </c>
      <c r="H2618" s="2">
        <v>890.05</v>
      </c>
      <c r="I2618" s="2">
        <v>5</v>
      </c>
      <c r="J2618" s="2">
        <v>133.51</v>
      </c>
      <c r="K2618" s="2">
        <v>5</v>
      </c>
      <c r="L2618" s="2">
        <v>126.83</v>
      </c>
      <c r="M2618" s="2">
        <v>2663.47</v>
      </c>
      <c r="N2618" s="2">
        <v>1771.44</v>
      </c>
      <c r="O2618" s="2">
        <f t="shared" si="99"/>
        <v>765.1999999999997</v>
      </c>
      <c r="P2618" s="2" t="s">
        <v>28</v>
      </c>
      <c r="Q2618" s="2" t="str">
        <f t="shared" si="100"/>
        <v>Credit Card</v>
      </c>
      <c r="R2618" s="2" t="s">
        <v>20</v>
      </c>
      <c r="S2618" s="2" t="s">
        <v>57</v>
      </c>
      <c r="T2618" s="2" t="s">
        <v>2026</v>
      </c>
      <c r="U2618" s="2" t="s">
        <v>59</v>
      </c>
      <c r="V2618" t="str">
        <f>TEXT(tblSales[[#This Row],[Invoice Date]],"mmm")</f>
        <v>Dec</v>
      </c>
      <c r="W2618">
        <f>MONTH(tblSales[[#This Row],[Invoice Date]])</f>
        <v>12</v>
      </c>
      <c r="X2618">
        <f>YEAR(tblSales[[#This Row],[Invoice Date]])</f>
        <v>2024</v>
      </c>
      <c r="Y2618" t="str">
        <f>TEXT(tblSales[[#This Row],[Invoice Date]],"mmm-yyyy")</f>
        <v>Dec-2024</v>
      </c>
      <c r="Z2618" t="str">
        <f>_xlfn.XLOOKUP(tblSales[[#This Row],[Product_ID]],Products!$A:$A,Products!$C:$C,"Women Dresses")</f>
        <v>Men Shirts</v>
      </c>
      <c r="AA2618" t="str">
        <f>_xlfn.XLOOKUP(tblSales[[#This Row],[Product_ID]],Products!$A:$A,Products!$D:$D,"Unknown")</f>
        <v>Casual Shirt</v>
      </c>
      <c r="AB2618" t="str">
        <f>_xlfn.XLOOKUP(tblSales[[#This Row],[Product_ID]],Products!$A:$A,Products!$E:$E,"Unknown")</f>
        <v>Nalli Silks</v>
      </c>
      <c r="AC2618" t="str">
        <f>_xlfn.XLOOKUP(tblSales[[#This Row],[Store_ID]],Stores!$A:$A,Stores!$B:$B,"Unknown")</f>
        <v>TrendMart Nizamabad Outlet</v>
      </c>
      <c r="AD2618" t="str">
        <f>_xlfn.XLOOKUP(tblSales[[#This Row],[Store_ID]],Stores!$A:$A,Stores!$E:$E,"Unknown")</f>
        <v>South Zone 2</v>
      </c>
      <c r="AE2618" t="str">
        <f>_xlfn.XLOOKUP(tblSales[[#This Row],[Customer_ID]],Customers!$A:$A,Customers!$B:$B,"Unknown")</f>
        <v>Kiran Prasad</v>
      </c>
      <c r="AF2618" t="str">
        <f>_xlfn.XLOOKUP(tblSales[[#This Row],[Customer_ID]],Customers!$A:$A,Customers!$J:$J,"Unknown")</f>
        <v>Gold</v>
      </c>
      <c r="AG2618" t="str">
        <f>_xlfn.XLOOKUP(tblSales[[#This Row],[Employee_ID]],Employees!$A:$A,Employees!$B:$B,"Unknown")</f>
        <v>Dhruv Mishra</v>
      </c>
      <c r="AH2618">
        <f>IF(MONTH(tblSales[[#This Row],[Invoice Date]])&gt;=4,MONTH(tblSales[[#This Row],[Invoice Date]]),MONTH(tblSales[[#This Row],[Invoice Date]])+12)</f>
        <v>12</v>
      </c>
      <c r="AI2618" s="8">
        <f>DATE(YEAR(tblSales[[#This Row],[Invoice Date]]),MONTH(tblSales[[#This Row],[Invoice Date]]),1)</f>
        <v>45627</v>
      </c>
      <c r="AJ2618" t="str">
        <f>_xlfn.XLOOKUP(tblSales[[#This Row],[Product_ID]],Products!$A:$A,Products!$B:$B,"Unknown")</f>
        <v>Nalli Silks Casual Shirt Navy Blue</v>
      </c>
      <c r="AK2618" s="9">
        <f>IFERROR(tblSales[[#This Row],[Profit]]/tblSales[[#This Row],[Sales Amount]],0)</f>
        <v>0.28729439415499319</v>
      </c>
      <c r="AL2618" t="str">
        <f>IF(tblSales[[#This Row],[Discount %]]&lt;=5,"0-5%",
IF(tblSales[[#This Row],[Discount %]]&lt;=10,"5-10%",
IF(tblSales[[#This Row],[Discount %]]&lt;=15,"10-15%",
IF(tblSales[[#This Row],[Discount %]]&lt;=20,"15-20%","20%+"))))</f>
        <v>0-5%</v>
      </c>
    </row>
    <row r="2619" spans="1:38">
      <c r="A2619" s="2" t="s">
        <v>4629</v>
      </c>
      <c r="B2619" s="11">
        <v>45493</v>
      </c>
      <c r="C2619" s="2" t="s">
        <v>2597</v>
      </c>
      <c r="D2619" s="2" t="s">
        <v>817</v>
      </c>
      <c r="E2619" s="2" t="s">
        <v>314</v>
      </c>
      <c r="F2619" s="2" t="s">
        <v>216</v>
      </c>
      <c r="G2619" s="2">
        <v>4</v>
      </c>
      <c r="H2619" s="2">
        <v>1499.37</v>
      </c>
      <c r="I2619" s="2">
        <v>10</v>
      </c>
      <c r="J2619" s="2">
        <v>599.75</v>
      </c>
      <c r="K2619" s="2">
        <v>12</v>
      </c>
      <c r="L2619" s="2">
        <v>647.73</v>
      </c>
      <c r="M2619" s="2">
        <v>6045.46</v>
      </c>
      <c r="N2619" s="2">
        <v>4062.88</v>
      </c>
      <c r="O2619" s="2">
        <f t="shared" si="99"/>
        <v>1334.85</v>
      </c>
      <c r="P2619" s="2" t="s">
        <v>32</v>
      </c>
      <c r="Q2619" s="2" t="str">
        <f t="shared" si="100"/>
        <v>UPI</v>
      </c>
      <c r="R2619" s="2" t="s">
        <v>20</v>
      </c>
      <c r="S2619" s="2" t="s">
        <v>56</v>
      </c>
      <c r="T2619" s="2" t="s">
        <v>1437</v>
      </c>
      <c r="U2619" s="2" t="s">
        <v>60</v>
      </c>
      <c r="V2619" t="str">
        <f>TEXT(tblSales[[#This Row],[Invoice Date]],"mmm")</f>
        <v>Jul</v>
      </c>
      <c r="W2619">
        <f>MONTH(tblSales[[#This Row],[Invoice Date]])</f>
        <v>7</v>
      </c>
      <c r="X2619">
        <f>YEAR(tblSales[[#This Row],[Invoice Date]])</f>
        <v>2024</v>
      </c>
      <c r="Y2619" t="str">
        <f>TEXT(tblSales[[#This Row],[Invoice Date]],"mmm-yyyy")</f>
        <v>Jul-2024</v>
      </c>
      <c r="Z2619" t="str">
        <f>_xlfn.XLOOKUP(tblSales[[#This Row],[Product_ID]],Products!$A:$A,Products!$C:$C,"Women Dresses")</f>
        <v>Winter Wear</v>
      </c>
      <c r="AA2619" t="str">
        <f>_xlfn.XLOOKUP(tblSales[[#This Row],[Product_ID]],Products!$A:$A,Products!$D:$D,"Unknown")</f>
        <v>Muffler</v>
      </c>
      <c r="AB2619" t="str">
        <f>_xlfn.XLOOKUP(tblSales[[#This Row],[Product_ID]],Products!$A:$A,Products!$E:$E,"Unknown")</f>
        <v>Liberty</v>
      </c>
      <c r="AC2619" t="str">
        <f>_xlfn.XLOOKUP(tblSales[[#This Row],[Store_ID]],Stores!$A:$A,Stores!$B:$B,"Unknown")</f>
        <v>TrendMart Thiruvananthapuram Standard</v>
      </c>
      <c r="AD2619" t="str">
        <f>_xlfn.XLOOKUP(tblSales[[#This Row],[Store_ID]],Stores!$A:$A,Stores!$E:$E,"Unknown")</f>
        <v>South Zone 1</v>
      </c>
      <c r="AE2619" t="str">
        <f>_xlfn.XLOOKUP(tblSales[[#This Row],[Customer_ID]],Customers!$A:$A,Customers!$B:$B,"Unknown")</f>
        <v>Elango Sharma</v>
      </c>
      <c r="AF2619" t="str">
        <f>_xlfn.XLOOKUP(tblSales[[#This Row],[Customer_ID]],Customers!$A:$A,Customers!$J:$J,"Unknown")</f>
        <v>Silver</v>
      </c>
      <c r="AG2619" t="str">
        <f>_xlfn.XLOOKUP(tblSales[[#This Row],[Employee_ID]],Employees!$A:$A,Employees!$B:$B,"Unknown")</f>
        <v>Venkat Sharma</v>
      </c>
      <c r="AH2619">
        <f>IF(MONTH(tblSales[[#This Row],[Invoice Date]])&gt;=4,MONTH(tblSales[[#This Row],[Invoice Date]]),MONTH(tblSales[[#This Row],[Invoice Date]])+12)</f>
        <v>7</v>
      </c>
      <c r="AI2619" s="8">
        <f>DATE(YEAR(tblSales[[#This Row],[Invoice Date]]),MONTH(tblSales[[#This Row],[Invoice Date]]),1)</f>
        <v>45474</v>
      </c>
      <c r="AJ2619" t="str">
        <f>_xlfn.XLOOKUP(tblSales[[#This Row],[Product_ID]],Products!$A:$A,Products!$B:$B,"Unknown")</f>
        <v>Liberty Muffler Charcoal</v>
      </c>
      <c r="AK2619" s="9">
        <f>IFERROR(tblSales[[#This Row],[Profit]]/tblSales[[#This Row],[Sales Amount]],0)</f>
        <v>0.2208020564191972</v>
      </c>
      <c r="AL2619" t="str">
        <f>IF(tblSales[[#This Row],[Discount %]]&lt;=5,"0-5%",
IF(tblSales[[#This Row],[Discount %]]&lt;=10,"5-10%",
IF(tblSales[[#This Row],[Discount %]]&lt;=15,"10-15%",
IF(tblSales[[#This Row],[Discount %]]&lt;=20,"15-20%","20%+"))))</f>
        <v>5-10%</v>
      </c>
    </row>
    <row r="2620" spans="1:38">
      <c r="A2620" s="2" t="s">
        <v>4630</v>
      </c>
      <c r="B2620" s="11">
        <v>45607</v>
      </c>
      <c r="C2620" s="2" t="s">
        <v>2279</v>
      </c>
      <c r="D2620" s="2" t="s">
        <v>1137</v>
      </c>
      <c r="E2620" s="2" t="s">
        <v>746</v>
      </c>
      <c r="F2620" s="2" t="s">
        <v>233</v>
      </c>
      <c r="G2620" s="2">
        <v>1</v>
      </c>
      <c r="H2620" s="2">
        <v>1152.07</v>
      </c>
      <c r="I2620" s="2">
        <v>10</v>
      </c>
      <c r="J2620" s="2">
        <v>115.21</v>
      </c>
      <c r="K2620" s="2">
        <v>12</v>
      </c>
      <c r="L2620" s="2">
        <v>124.42</v>
      </c>
      <c r="M2620" s="2">
        <v>1161.28</v>
      </c>
      <c r="N2620" s="2">
        <v>815.45</v>
      </c>
      <c r="O2620" s="2">
        <f t="shared" si="99"/>
        <v>221.40999999999991</v>
      </c>
      <c r="P2620" s="2" t="s">
        <v>29</v>
      </c>
      <c r="Q2620" s="2" t="str">
        <f t="shared" si="100"/>
        <v>Debit Card</v>
      </c>
      <c r="R2620" s="2" t="s">
        <v>21</v>
      </c>
      <c r="S2620" s="2" t="s">
        <v>56</v>
      </c>
      <c r="T2620" s="2" t="s">
        <v>1626</v>
      </c>
      <c r="U2620" s="2" t="s">
        <v>59</v>
      </c>
      <c r="V2620" t="str">
        <f>TEXT(tblSales[[#This Row],[Invoice Date]],"mmm")</f>
        <v>Nov</v>
      </c>
      <c r="W2620">
        <f>MONTH(tblSales[[#This Row],[Invoice Date]])</f>
        <v>11</v>
      </c>
      <c r="X2620">
        <f>YEAR(tblSales[[#This Row],[Invoice Date]])</f>
        <v>2024</v>
      </c>
      <c r="Y2620" t="str">
        <f>TEXT(tblSales[[#This Row],[Invoice Date]],"mmm-yyyy")</f>
        <v>Nov-2024</v>
      </c>
      <c r="Z2620" t="str">
        <f>_xlfn.XLOOKUP(tblSales[[#This Row],[Product_ID]],Products!$A:$A,Products!$C:$C,"Women Dresses")</f>
        <v>Wallets</v>
      </c>
      <c r="AA2620" t="str">
        <f>_xlfn.XLOOKUP(tblSales[[#This Row],[Product_ID]],Products!$A:$A,Products!$D:$D,"Unknown")</f>
        <v>Card Holder</v>
      </c>
      <c r="AB2620" t="str">
        <f>_xlfn.XLOOKUP(tblSales[[#This Row],[Product_ID]],Products!$A:$A,Products!$E:$E,"Unknown")</f>
        <v>Levi's</v>
      </c>
      <c r="AC2620" t="str">
        <f>_xlfn.XLOOKUP(tblSales[[#This Row],[Store_ID]],Stores!$A:$A,Stores!$B:$B,"Unknown")</f>
        <v>TrendMart Guntur Standard</v>
      </c>
      <c r="AD2620" t="str">
        <f>_xlfn.XLOOKUP(tblSales[[#This Row],[Store_ID]],Stores!$A:$A,Stores!$E:$E,"Unknown")</f>
        <v>South Zone 3</v>
      </c>
      <c r="AE2620" t="str">
        <f>_xlfn.XLOOKUP(tblSales[[#This Row],[Customer_ID]],Customers!$A:$A,Customers!$B:$B,"Unknown")</f>
        <v>Ashok Subramaniam</v>
      </c>
      <c r="AF2620" t="str">
        <f>_xlfn.XLOOKUP(tblSales[[#This Row],[Customer_ID]],Customers!$A:$A,Customers!$J:$J,"Unknown")</f>
        <v>platinum</v>
      </c>
      <c r="AG2620" t="str">
        <f>_xlfn.XLOOKUP(tblSales[[#This Row],[Employee_ID]],Employees!$A:$A,Employees!$B:$B,"Unknown")</f>
        <v>Malathi Varma</v>
      </c>
      <c r="AH2620">
        <f>IF(MONTH(tblSales[[#This Row],[Invoice Date]])&gt;=4,MONTH(tblSales[[#This Row],[Invoice Date]]),MONTH(tblSales[[#This Row],[Invoice Date]])+12)</f>
        <v>11</v>
      </c>
      <c r="AI2620" s="8">
        <f>DATE(YEAR(tblSales[[#This Row],[Invoice Date]]),MONTH(tblSales[[#This Row],[Invoice Date]]),1)</f>
        <v>45597</v>
      </c>
      <c r="AJ2620" t="str">
        <f>_xlfn.XLOOKUP(tblSales[[#This Row],[Product_ID]],Products!$A:$A,Products!$B:$B,"Unknown")</f>
        <v>Levi's Card Holder White</v>
      </c>
      <c r="AK2620" s="9">
        <f>IFERROR(tblSales[[#This Row],[Profit]]/tblSales[[#This Row],[Sales Amount]],0)</f>
        <v>0.19066030586938543</v>
      </c>
      <c r="AL2620" t="str">
        <f>IF(tblSales[[#This Row],[Discount %]]&lt;=5,"0-5%",
IF(tblSales[[#This Row],[Discount %]]&lt;=10,"5-10%",
IF(tblSales[[#This Row],[Discount %]]&lt;=15,"10-15%",
IF(tblSales[[#This Row],[Discount %]]&lt;=20,"15-20%","20%+"))))</f>
        <v>5-10%</v>
      </c>
    </row>
    <row r="2621" spans="1:38">
      <c r="A2621" s="2" t="s">
        <v>4631</v>
      </c>
      <c r="B2621" s="11">
        <v>45408</v>
      </c>
      <c r="C2621" s="2" t="s">
        <v>3223</v>
      </c>
      <c r="D2621" s="2" t="s">
        <v>231</v>
      </c>
      <c r="E2621" s="2" t="s">
        <v>1114</v>
      </c>
      <c r="F2621" s="2" t="s">
        <v>562</v>
      </c>
      <c r="G2621" s="2">
        <v>1</v>
      </c>
      <c r="H2621" s="2">
        <v>6325.32</v>
      </c>
      <c r="I2621" s="2">
        <v>30</v>
      </c>
      <c r="J2621" s="2">
        <v>1897.6</v>
      </c>
      <c r="K2621" s="2">
        <v>3</v>
      </c>
      <c r="L2621" s="2">
        <v>132.83000000000001</v>
      </c>
      <c r="M2621" s="2">
        <v>4560.55</v>
      </c>
      <c r="N2621" s="2">
        <v>4715.1000000000004</v>
      </c>
      <c r="O2621" s="2">
        <f t="shared" ref="O2621:O2678" si="101">(M2621-N2621-L2621)</f>
        <v>-287.38000000000022</v>
      </c>
      <c r="P2621" s="2" t="s">
        <v>30</v>
      </c>
      <c r="Q2621" s="2" t="str">
        <f t="shared" si="100"/>
        <v>EMI</v>
      </c>
      <c r="R2621" s="2" t="s">
        <v>20</v>
      </c>
      <c r="S2621" s="2" t="s">
        <v>56</v>
      </c>
      <c r="T2621" s="2" t="s">
        <v>2117</v>
      </c>
      <c r="U2621" s="2" t="s">
        <v>59</v>
      </c>
      <c r="V2621" t="str">
        <f>TEXT(tblSales[[#This Row],[Invoice Date]],"mmm")</f>
        <v>Apr</v>
      </c>
      <c r="W2621">
        <f>MONTH(tblSales[[#This Row],[Invoice Date]])</f>
        <v>4</v>
      </c>
      <c r="X2621">
        <f>YEAR(tblSales[[#This Row],[Invoice Date]])</f>
        <v>2024</v>
      </c>
      <c r="Y2621" t="str">
        <f>TEXT(tblSales[[#This Row],[Invoice Date]],"mmm-yyyy")</f>
        <v>Apr-2024</v>
      </c>
      <c r="Z2621" t="str">
        <f>_xlfn.XLOOKUP(tblSales[[#This Row],[Product_ID]],Products!$A:$A,Products!$C:$C,"Women Dresses")</f>
        <v>Jewellery</v>
      </c>
      <c r="AA2621" t="str">
        <f>_xlfn.XLOOKUP(tblSales[[#This Row],[Product_ID]],Products!$A:$A,Products!$D:$D,"Unknown")</f>
        <v>Earrings</v>
      </c>
      <c r="AB2621" t="str">
        <f>_xlfn.XLOOKUP(tblSales[[#This Row],[Product_ID]],Products!$A:$A,Products!$E:$E,"Unknown")</f>
        <v>Nike</v>
      </c>
      <c r="AC2621" t="str">
        <f>_xlfn.XLOOKUP(tblSales[[#This Row],[Store_ID]],Stores!$A:$A,Stores!$B:$B,"Unknown")</f>
        <v>TrendMart Alappuzha Outlet</v>
      </c>
      <c r="AD2621" t="str">
        <f>_xlfn.XLOOKUP(tblSales[[#This Row],[Store_ID]],Stores!$A:$A,Stores!$E:$E,"Unknown")</f>
        <v>South Zone 1</v>
      </c>
      <c r="AE2621" t="str">
        <f>_xlfn.XLOOKUP(tblSales[[#This Row],[Customer_ID]],Customers!$A:$A,Customers!$B:$B,"Unknown")</f>
        <v>Venkat Chetty</v>
      </c>
      <c r="AF2621" t="str">
        <f>_xlfn.XLOOKUP(tblSales[[#This Row],[Customer_ID]],Customers!$A:$A,Customers!$J:$J,"Unknown")</f>
        <v>Regular</v>
      </c>
      <c r="AG2621" t="str">
        <f>_xlfn.XLOOKUP(tblSales[[#This Row],[Employee_ID]],Employees!$A:$A,Employees!$B:$B,"Unknown")</f>
        <v>Vikram Bhat</v>
      </c>
      <c r="AH2621">
        <f>IF(MONTH(tblSales[[#This Row],[Invoice Date]])&gt;=4,MONTH(tblSales[[#This Row],[Invoice Date]]),MONTH(tblSales[[#This Row],[Invoice Date]])+12)</f>
        <v>4</v>
      </c>
      <c r="AI2621" s="8">
        <f>DATE(YEAR(tblSales[[#This Row],[Invoice Date]]),MONTH(tblSales[[#This Row],[Invoice Date]]),1)</f>
        <v>45383</v>
      </c>
      <c r="AJ2621" t="str">
        <f>_xlfn.XLOOKUP(tblSales[[#This Row],[Product_ID]],Products!$A:$A,Products!$B:$B,"Unknown")</f>
        <v>Nike Earrings Teal</v>
      </c>
      <c r="AK2621" s="9">
        <f>IFERROR(tblSales[[#This Row],[Profit]]/tblSales[[#This Row],[Sales Amount]],0)</f>
        <v>-6.3014329412022715E-2</v>
      </c>
      <c r="AL2621" t="str">
        <f>IF(tblSales[[#This Row],[Discount %]]&lt;=5,"0-5%",
IF(tblSales[[#This Row],[Discount %]]&lt;=10,"5-10%",
IF(tblSales[[#This Row],[Discount %]]&lt;=15,"10-15%",
IF(tblSales[[#This Row],[Discount %]]&lt;=20,"15-20%","20%+"))))</f>
        <v>20%+</v>
      </c>
    </row>
    <row r="2622" spans="1:38">
      <c r="A2622" s="2" t="s">
        <v>4632</v>
      </c>
      <c r="B2622" s="11">
        <v>45740</v>
      </c>
      <c r="C2622" s="2" t="s">
        <v>2864</v>
      </c>
      <c r="D2622" s="2" t="s">
        <v>1141</v>
      </c>
      <c r="E2622" s="2" t="s">
        <v>139</v>
      </c>
      <c r="F2622" s="2" t="s">
        <v>128</v>
      </c>
      <c r="G2622" s="2">
        <v>3</v>
      </c>
      <c r="H2622" s="2">
        <v>338.83</v>
      </c>
      <c r="I2622" s="2">
        <v>20</v>
      </c>
      <c r="J2622" s="2">
        <v>203.3</v>
      </c>
      <c r="K2622" s="2">
        <v>5</v>
      </c>
      <c r="L2622" s="2">
        <v>40.659999999999997</v>
      </c>
      <c r="M2622" s="2">
        <v>853.85</v>
      </c>
      <c r="N2622" s="2">
        <v>591.15</v>
      </c>
      <c r="O2622" s="2">
        <f t="shared" si="101"/>
        <v>222.04000000000005</v>
      </c>
      <c r="P2622" s="2" t="s">
        <v>30</v>
      </c>
      <c r="Q2622" s="2" t="str">
        <f t="shared" si="100"/>
        <v>EMI</v>
      </c>
      <c r="R2622" s="2" t="s">
        <v>21</v>
      </c>
      <c r="S2622" s="2" t="s">
        <v>56</v>
      </c>
      <c r="T2622" s="2" t="s">
        <v>1619</v>
      </c>
      <c r="U2622" s="2" t="s">
        <v>59</v>
      </c>
      <c r="V2622" t="str">
        <f>TEXT(tblSales[[#This Row],[Invoice Date]],"mmm")</f>
        <v>Mar</v>
      </c>
      <c r="W2622">
        <f>MONTH(tblSales[[#This Row],[Invoice Date]])</f>
        <v>3</v>
      </c>
      <c r="X2622">
        <f>YEAR(tblSales[[#This Row],[Invoice Date]])</f>
        <v>2025</v>
      </c>
      <c r="Y2622" t="str">
        <f>TEXT(tblSales[[#This Row],[Invoice Date]],"mmm-yyyy")</f>
        <v>Mar-2025</v>
      </c>
      <c r="Z2622" t="str">
        <f>_xlfn.XLOOKUP(tblSales[[#This Row],[Product_ID]],Products!$A:$A,Products!$C:$C,"Women Dresses")</f>
        <v>Accessories</v>
      </c>
      <c r="AA2622" t="str">
        <f>_xlfn.XLOOKUP(tblSales[[#This Row],[Product_ID]],Products!$A:$A,Products!$D:$D,"Unknown")</f>
        <v>Sunglasses</v>
      </c>
      <c r="AB2622" t="str">
        <f>_xlfn.XLOOKUP(tblSales[[#This Row],[Product_ID]],Products!$A:$A,Products!$E:$E,"Unknown")</f>
        <v>Pantaloons</v>
      </c>
      <c r="AC2622" t="str">
        <f>_xlfn.XLOOKUP(tblSales[[#This Row],[Store_ID]],Stores!$A:$A,Stores!$B:$B,"Unknown")</f>
        <v>TrendMart Kozhikode Standard</v>
      </c>
      <c r="AD2622" t="str">
        <f>_xlfn.XLOOKUP(tblSales[[#This Row],[Store_ID]],Stores!$A:$A,Stores!$E:$E,"Unknown")</f>
        <v>South Zone 1</v>
      </c>
      <c r="AE2622" t="str">
        <f>_xlfn.XLOOKUP(tblSales[[#This Row],[Customer_ID]],Customers!$A:$A,Customers!$B:$B,"Unknown")</f>
        <v>Rohit Chettiar</v>
      </c>
      <c r="AF2622" t="str">
        <f>_xlfn.XLOOKUP(tblSales[[#This Row],[Customer_ID]],Customers!$A:$A,Customers!$J:$J,"Unknown")</f>
        <v>Regular</v>
      </c>
      <c r="AG2622" t="str">
        <f>_xlfn.XLOOKUP(tblSales[[#This Row],[Employee_ID]],Employees!$A:$A,Employees!$B:$B,"Unknown")</f>
        <v>Praveen Gupta</v>
      </c>
      <c r="AH2622">
        <f>IF(MONTH(tblSales[[#This Row],[Invoice Date]])&gt;=4,MONTH(tblSales[[#This Row],[Invoice Date]]),MONTH(tblSales[[#This Row],[Invoice Date]])+12)</f>
        <v>15</v>
      </c>
      <c r="AI2622" s="8">
        <f>DATE(YEAR(tblSales[[#This Row],[Invoice Date]]),MONTH(tblSales[[#This Row],[Invoice Date]]),1)</f>
        <v>45717</v>
      </c>
      <c r="AJ2622" t="str">
        <f>_xlfn.XLOOKUP(tblSales[[#This Row],[Product_ID]],Products!$A:$A,Products!$B:$B,"Unknown")</f>
        <v>Pantaloons Sunglasses Black</v>
      </c>
      <c r="AK2622" s="9">
        <f>IFERROR(tblSales[[#This Row],[Profit]]/tblSales[[#This Row],[Sales Amount]],0)</f>
        <v>0.26004567546993035</v>
      </c>
      <c r="AL2622" t="str">
        <f>IF(tblSales[[#This Row],[Discount %]]&lt;=5,"0-5%",
IF(tblSales[[#This Row],[Discount %]]&lt;=10,"5-10%",
IF(tblSales[[#This Row],[Discount %]]&lt;=15,"10-15%",
IF(tblSales[[#This Row],[Discount %]]&lt;=20,"15-20%","20%+"))))</f>
        <v>15-20%</v>
      </c>
    </row>
    <row r="2623" spans="1:38">
      <c r="A2623" s="2" t="s">
        <v>4633</v>
      </c>
      <c r="B2623" s="11">
        <v>45562</v>
      </c>
      <c r="C2623" s="2" t="s">
        <v>1336</v>
      </c>
      <c r="D2623" s="2" t="s">
        <v>1995</v>
      </c>
      <c r="E2623" s="2" t="s">
        <v>1477</v>
      </c>
      <c r="F2623" s="2" t="s">
        <v>523</v>
      </c>
      <c r="G2623" s="2">
        <v>1</v>
      </c>
      <c r="H2623" s="2">
        <v>3045.67</v>
      </c>
      <c r="I2623" s="2">
        <v>10</v>
      </c>
      <c r="J2623" s="2">
        <v>304.57</v>
      </c>
      <c r="K2623" s="2">
        <v>12</v>
      </c>
      <c r="L2623" s="2">
        <v>328.93</v>
      </c>
      <c r="M2623" s="2">
        <v>3070.03</v>
      </c>
      <c r="N2623" s="2">
        <v>2078.92</v>
      </c>
      <c r="O2623" s="2">
        <f t="shared" si="101"/>
        <v>662.18000000000006</v>
      </c>
      <c r="P2623" s="2" t="s">
        <v>28</v>
      </c>
      <c r="Q2623" s="2" t="str">
        <f t="shared" si="100"/>
        <v>Credit Card</v>
      </c>
      <c r="R2623" s="2" t="s">
        <v>21</v>
      </c>
      <c r="S2623" s="2" t="s">
        <v>56</v>
      </c>
      <c r="T2623" s="2" t="s">
        <v>929</v>
      </c>
      <c r="U2623" s="2" t="s">
        <v>59</v>
      </c>
      <c r="V2623" t="str">
        <f>TEXT(tblSales[[#This Row],[Invoice Date]],"mmm")</f>
        <v>Sep</v>
      </c>
      <c r="W2623">
        <f>MONTH(tblSales[[#This Row],[Invoice Date]])</f>
        <v>9</v>
      </c>
      <c r="X2623">
        <f>YEAR(tblSales[[#This Row],[Invoice Date]])</f>
        <v>2024</v>
      </c>
      <c r="Y2623" t="str">
        <f>TEXT(tblSales[[#This Row],[Invoice Date]],"mmm-yyyy")</f>
        <v>Sep-2024</v>
      </c>
      <c r="Z2623" t="str">
        <f>_xlfn.XLOOKUP(tblSales[[#This Row],[Product_ID]],Products!$A:$A,Products!$C:$C,"Women Dresses")</f>
        <v>Women Sarees</v>
      </c>
      <c r="AA2623" t="str">
        <f>_xlfn.XLOOKUP(tblSales[[#This Row],[Product_ID]],Products!$A:$A,Products!$D:$D,"Unknown")</f>
        <v>Georgette Saree</v>
      </c>
      <c r="AB2623" t="str">
        <f>_xlfn.XLOOKUP(tblSales[[#This Row],[Product_ID]],Products!$A:$A,Products!$E:$E,"Unknown")</f>
        <v>Arrow</v>
      </c>
      <c r="AC2623" t="str">
        <f>_xlfn.XLOOKUP(tblSales[[#This Row],[Store_ID]],Stores!$A:$A,Stores!$B:$B,"Unknown")</f>
        <v>TrendMart Guntur High Street</v>
      </c>
      <c r="AD2623" t="str">
        <f>_xlfn.XLOOKUP(tblSales[[#This Row],[Store_ID]],Stores!$A:$A,Stores!$E:$E,"Unknown")</f>
        <v>South Zone 3</v>
      </c>
      <c r="AE2623" t="str">
        <f>_xlfn.XLOOKUP(tblSales[[#This Row],[Customer_ID]],Customers!$A:$A,Customers!$B:$B,"Unknown")</f>
        <v>Ganapathy Hegde</v>
      </c>
      <c r="AF2623" t="str">
        <f>_xlfn.XLOOKUP(tblSales[[#This Row],[Customer_ID]],Customers!$A:$A,Customers!$J:$J,"Unknown")</f>
        <v>Silver</v>
      </c>
      <c r="AG2623" t="str">
        <f>_xlfn.XLOOKUP(tblSales[[#This Row],[Employee_ID]],Employees!$A:$A,Employees!$B:$B,"Unknown")</f>
        <v>Vinod Hegde</v>
      </c>
      <c r="AH2623">
        <f>IF(MONTH(tblSales[[#This Row],[Invoice Date]])&gt;=4,MONTH(tblSales[[#This Row],[Invoice Date]]),MONTH(tblSales[[#This Row],[Invoice Date]])+12)</f>
        <v>9</v>
      </c>
      <c r="AI2623" s="8">
        <f>DATE(YEAR(tblSales[[#This Row],[Invoice Date]]),MONTH(tblSales[[#This Row],[Invoice Date]]),1)</f>
        <v>45536</v>
      </c>
      <c r="AJ2623" t="str">
        <f>_xlfn.XLOOKUP(tblSales[[#This Row],[Product_ID]],Products!$A:$A,Products!$B:$B,"Unknown")</f>
        <v>Arrow Georgette Saree Charcoal</v>
      </c>
      <c r="AK2623" s="9">
        <f>IFERROR(tblSales[[#This Row],[Profit]]/tblSales[[#This Row],[Sales Amount]],0)</f>
        <v>0.21569170333840387</v>
      </c>
      <c r="AL2623" t="str">
        <f>IF(tblSales[[#This Row],[Discount %]]&lt;=5,"0-5%",
IF(tblSales[[#This Row],[Discount %]]&lt;=10,"5-10%",
IF(tblSales[[#This Row],[Discount %]]&lt;=15,"10-15%",
IF(tblSales[[#This Row],[Discount %]]&lt;=20,"15-20%","20%+"))))</f>
        <v>5-10%</v>
      </c>
    </row>
    <row r="2624" spans="1:38">
      <c r="A2624" s="2" t="s">
        <v>4634</v>
      </c>
      <c r="B2624" s="11">
        <v>45627</v>
      </c>
      <c r="C2624" s="2" t="s">
        <v>4196</v>
      </c>
      <c r="D2624" s="2" t="s">
        <v>1385</v>
      </c>
      <c r="E2624" s="2" t="s">
        <v>181</v>
      </c>
      <c r="F2624" s="2" t="s">
        <v>222</v>
      </c>
      <c r="G2624" s="2">
        <v>1</v>
      </c>
      <c r="H2624" s="2">
        <v>1468.07</v>
      </c>
      <c r="I2624" s="2">
        <v>25</v>
      </c>
      <c r="J2624" s="2">
        <v>367.02</v>
      </c>
      <c r="K2624" s="2">
        <v>12</v>
      </c>
      <c r="L2624" s="2">
        <v>132.13</v>
      </c>
      <c r="M2624" s="2">
        <v>1233.18</v>
      </c>
      <c r="N2624" s="2">
        <v>949.97</v>
      </c>
      <c r="O2624" s="2">
        <f t="shared" si="101"/>
        <v>151.08000000000004</v>
      </c>
      <c r="P2624" s="2" t="s">
        <v>29</v>
      </c>
      <c r="Q2624" s="2" t="str">
        <f t="shared" si="100"/>
        <v>Debit Card</v>
      </c>
      <c r="R2624" s="2" t="s">
        <v>20</v>
      </c>
      <c r="S2624" s="2" t="s">
        <v>56</v>
      </c>
      <c r="T2624" s="2" t="s">
        <v>1688</v>
      </c>
      <c r="U2624" s="2" t="s">
        <v>60</v>
      </c>
      <c r="V2624" t="str">
        <f>TEXT(tblSales[[#This Row],[Invoice Date]],"mmm")</f>
        <v>Dec</v>
      </c>
      <c r="W2624">
        <f>MONTH(tblSales[[#This Row],[Invoice Date]])</f>
        <v>12</v>
      </c>
      <c r="X2624">
        <f>YEAR(tblSales[[#This Row],[Invoice Date]])</f>
        <v>2024</v>
      </c>
      <c r="Y2624" t="str">
        <f>TEXT(tblSales[[#This Row],[Invoice Date]],"mmm-yyyy")</f>
        <v>Dec-2024</v>
      </c>
      <c r="Z2624" t="str">
        <f>_xlfn.XLOOKUP(tblSales[[#This Row],[Product_ID]],Products!$A:$A,Products!$C:$C,"Women Dresses")</f>
        <v>Wallets</v>
      </c>
      <c r="AA2624" t="str">
        <f>_xlfn.XLOOKUP(tblSales[[#This Row],[Product_ID]],Products!$A:$A,Products!$D:$D,"Unknown")</f>
        <v>Leather Wallet</v>
      </c>
      <c r="AB2624" t="str">
        <f>_xlfn.XLOOKUP(tblSales[[#This Row],[Product_ID]],Products!$A:$A,Products!$E:$E,"Unknown")</f>
        <v>Van Heusen</v>
      </c>
      <c r="AC2624" t="str">
        <f>_xlfn.XLOOKUP(tblSales[[#This Row],[Store_ID]],Stores!$A:$A,Stores!$B:$B,"Unknown")</f>
        <v>TrendMart Nizamabad Mall Kiosk</v>
      </c>
      <c r="AD2624" t="str">
        <f>_xlfn.XLOOKUP(tblSales[[#This Row],[Store_ID]],Stores!$A:$A,Stores!$E:$E,"Unknown")</f>
        <v>South Zone 2</v>
      </c>
      <c r="AE2624" t="str">
        <f>_xlfn.XLOOKUP(tblSales[[#This Row],[Customer_ID]],Customers!$A:$A,Customers!$B:$B,"Unknown")</f>
        <v>Arjun Iyengar</v>
      </c>
      <c r="AF2624" t="str">
        <f>_xlfn.XLOOKUP(tblSales[[#This Row],[Customer_ID]],Customers!$A:$A,Customers!$J:$J,"Unknown")</f>
        <v>Platinum</v>
      </c>
      <c r="AG2624" t="str">
        <f>_xlfn.XLOOKUP(tblSales[[#This Row],[Employee_ID]],Employees!$A:$A,Employees!$B:$B,"Unknown")</f>
        <v>Vasanthi Gupta</v>
      </c>
      <c r="AH2624">
        <f>IF(MONTH(tblSales[[#This Row],[Invoice Date]])&gt;=4,MONTH(tblSales[[#This Row],[Invoice Date]]),MONTH(tblSales[[#This Row],[Invoice Date]])+12)</f>
        <v>12</v>
      </c>
      <c r="AI2624" s="8">
        <f>DATE(YEAR(tblSales[[#This Row],[Invoice Date]]),MONTH(tblSales[[#This Row],[Invoice Date]]),1)</f>
        <v>45627</v>
      </c>
      <c r="AJ2624" t="str">
        <f>_xlfn.XLOOKUP(tblSales[[#This Row],[Product_ID]],Products!$A:$A,Products!$B:$B,"Unknown")</f>
        <v>Van Heusen Leather Wallet Black</v>
      </c>
      <c r="AK2624" s="9">
        <f>IFERROR(tblSales[[#This Row],[Profit]]/tblSales[[#This Row],[Sales Amount]],0)</f>
        <v>0.12251252858463488</v>
      </c>
      <c r="AL2624" t="str">
        <f>IF(tblSales[[#This Row],[Discount %]]&lt;=5,"0-5%",
IF(tblSales[[#This Row],[Discount %]]&lt;=10,"5-10%",
IF(tblSales[[#This Row],[Discount %]]&lt;=15,"10-15%",
IF(tblSales[[#This Row],[Discount %]]&lt;=20,"15-20%","20%+"))))</f>
        <v>20%+</v>
      </c>
    </row>
    <row r="2625" spans="1:38">
      <c r="A2625" s="2" t="s">
        <v>4635</v>
      </c>
      <c r="B2625" s="11">
        <v>45623</v>
      </c>
      <c r="C2625" s="2" t="s">
        <v>3859</v>
      </c>
      <c r="D2625" s="2" t="s">
        <v>474</v>
      </c>
      <c r="E2625" s="2" t="s">
        <v>522</v>
      </c>
      <c r="F2625" s="2" t="s">
        <v>377</v>
      </c>
      <c r="G2625" s="2">
        <v>1</v>
      </c>
      <c r="H2625" s="2">
        <v>3123.5</v>
      </c>
      <c r="I2625" s="2">
        <v>20</v>
      </c>
      <c r="J2625" s="2">
        <v>624.70000000000005</v>
      </c>
      <c r="K2625" s="2">
        <v>12</v>
      </c>
      <c r="L2625" s="2">
        <v>299.86</v>
      </c>
      <c r="M2625" s="2">
        <v>2798.66</v>
      </c>
      <c r="N2625" s="2">
        <v>2034.01</v>
      </c>
      <c r="O2625" s="2">
        <f t="shared" si="101"/>
        <v>464.78999999999985</v>
      </c>
      <c r="P2625" s="2" t="s">
        <v>27</v>
      </c>
      <c r="Q2625" s="2" t="str">
        <f t="shared" si="100"/>
        <v>Cash</v>
      </c>
      <c r="R2625" s="2" t="s">
        <v>20</v>
      </c>
      <c r="S2625" s="2" t="s">
        <v>57</v>
      </c>
      <c r="T2625" s="2" t="s">
        <v>842</v>
      </c>
      <c r="U2625" s="2" t="s">
        <v>59</v>
      </c>
      <c r="V2625" t="str">
        <f>TEXT(tblSales[[#This Row],[Invoice Date]],"mmm")</f>
        <v>Nov</v>
      </c>
      <c r="W2625">
        <f>MONTH(tblSales[[#This Row],[Invoice Date]])</f>
        <v>11</v>
      </c>
      <c r="X2625">
        <f>YEAR(tblSales[[#This Row],[Invoice Date]])</f>
        <v>2024</v>
      </c>
      <c r="Y2625" t="str">
        <f>TEXT(tblSales[[#This Row],[Invoice Date]],"mmm-yyyy")</f>
        <v>Nov-2024</v>
      </c>
      <c r="Z2625" t="str">
        <f>_xlfn.XLOOKUP(tblSales[[#This Row],[Product_ID]],Products!$A:$A,Products!$C:$C,"Women Dresses")</f>
        <v>Handbags</v>
      </c>
      <c r="AA2625" t="str">
        <f>_xlfn.XLOOKUP(tblSales[[#This Row],[Product_ID]],Products!$A:$A,Products!$D:$D,"Unknown")</f>
        <v>Sling Bag</v>
      </c>
      <c r="AB2625" t="str">
        <f>_xlfn.XLOOKUP(tblSales[[#This Row],[Product_ID]],Products!$A:$A,Products!$E:$E,"Unknown")</f>
        <v>GRT Jewellers</v>
      </c>
      <c r="AC2625" t="str">
        <f>_xlfn.XLOOKUP(tblSales[[#This Row],[Store_ID]],Stores!$A:$A,Stores!$B:$B,"Unknown")</f>
        <v>TrendMart Vellore Standard</v>
      </c>
      <c r="AD2625" t="str">
        <f>_xlfn.XLOOKUP(tblSales[[#This Row],[Store_ID]],Stores!$A:$A,Stores!$E:$E,"Unknown")</f>
        <v>South Zone 1</v>
      </c>
      <c r="AE2625" t="str">
        <f>_xlfn.XLOOKUP(tblSales[[#This Row],[Customer_ID]],Customers!$A:$A,Customers!$B:$B,"Unknown")</f>
        <v>Jagan Gopalakrishnan</v>
      </c>
      <c r="AF2625" t="str">
        <f>_xlfn.XLOOKUP(tblSales[[#This Row],[Customer_ID]],Customers!$A:$A,Customers!$J:$J,"Unknown")</f>
        <v>Silver</v>
      </c>
      <c r="AG2625" t="str">
        <f>_xlfn.XLOOKUP(tblSales[[#This Row],[Employee_ID]],Employees!$A:$A,Employees!$B:$B,"Unknown")</f>
        <v>Sunita Ramachandran</v>
      </c>
      <c r="AH2625">
        <f>IF(MONTH(tblSales[[#This Row],[Invoice Date]])&gt;=4,MONTH(tblSales[[#This Row],[Invoice Date]]),MONTH(tblSales[[#This Row],[Invoice Date]])+12)</f>
        <v>11</v>
      </c>
      <c r="AI2625" s="8">
        <f>DATE(YEAR(tblSales[[#This Row],[Invoice Date]]),MONTH(tblSales[[#This Row],[Invoice Date]]),1)</f>
        <v>45597</v>
      </c>
      <c r="AJ2625" t="str">
        <f>_xlfn.XLOOKUP(tblSales[[#This Row],[Product_ID]],Products!$A:$A,Products!$B:$B,"Unknown")</f>
        <v>GRT Jewellers Sling Bag Olive</v>
      </c>
      <c r="AK2625" s="9">
        <f>IFERROR(tblSales[[#This Row],[Profit]]/tblSales[[#This Row],[Sales Amount]],0)</f>
        <v>0.16607590775585454</v>
      </c>
      <c r="AL2625" t="str">
        <f>IF(tblSales[[#This Row],[Discount %]]&lt;=5,"0-5%",
IF(tblSales[[#This Row],[Discount %]]&lt;=10,"5-10%",
IF(tblSales[[#This Row],[Discount %]]&lt;=15,"10-15%",
IF(tblSales[[#This Row],[Discount %]]&lt;=20,"15-20%","20%+"))))</f>
        <v>15-20%</v>
      </c>
    </row>
    <row r="2626" spans="1:38">
      <c r="A2626" s="2" t="s">
        <v>4636</v>
      </c>
      <c r="B2626" s="11">
        <v>45701</v>
      </c>
      <c r="C2626" s="2" t="s">
        <v>2662</v>
      </c>
      <c r="D2626" s="2" t="s">
        <v>436</v>
      </c>
      <c r="E2626" s="2" t="s">
        <v>333</v>
      </c>
      <c r="F2626" s="2" t="s">
        <v>350</v>
      </c>
      <c r="G2626" s="2">
        <v>1</v>
      </c>
      <c r="H2626" s="2">
        <v>1664.2</v>
      </c>
      <c r="I2626" s="2">
        <v>20</v>
      </c>
      <c r="J2626" s="2">
        <v>332.84</v>
      </c>
      <c r="K2626" s="2">
        <v>12</v>
      </c>
      <c r="L2626" s="2">
        <v>159.76</v>
      </c>
      <c r="M2626" s="2">
        <v>1491.12</v>
      </c>
      <c r="N2626" s="2">
        <v>1140.9000000000001</v>
      </c>
      <c r="O2626" s="2">
        <f t="shared" si="101"/>
        <v>190.45999999999981</v>
      </c>
      <c r="P2626" s="2" t="s">
        <v>29</v>
      </c>
      <c r="Q2626" s="2" t="str">
        <f t="shared" ref="Q2626:Q2689" si="102">TRIM(CLEAN(P2626))</f>
        <v>Debit Card</v>
      </c>
      <c r="R2626" s="2" t="s">
        <v>20</v>
      </c>
      <c r="S2626" s="2" t="s">
        <v>56</v>
      </c>
      <c r="T2626" s="2" t="s">
        <v>3069</v>
      </c>
      <c r="U2626" s="2" t="s">
        <v>59</v>
      </c>
      <c r="V2626" t="str">
        <f>TEXT(tblSales[[#This Row],[Invoice Date]],"mmm")</f>
        <v>Feb</v>
      </c>
      <c r="W2626">
        <f>MONTH(tblSales[[#This Row],[Invoice Date]])</f>
        <v>2</v>
      </c>
      <c r="X2626">
        <f>YEAR(tblSales[[#This Row],[Invoice Date]])</f>
        <v>2025</v>
      </c>
      <c r="Y2626" t="str">
        <f>TEXT(tblSales[[#This Row],[Invoice Date]],"mmm-yyyy")</f>
        <v>Feb-2025</v>
      </c>
      <c r="Z2626" t="str">
        <f>_xlfn.XLOOKUP(tblSales[[#This Row],[Product_ID]],Products!$A:$A,Products!$C:$C,"Women Dresses")</f>
        <v>Women Dresses</v>
      </c>
      <c r="AA2626" t="str">
        <f>_xlfn.XLOOKUP(tblSales[[#This Row],[Product_ID]],Products!$A:$A,Products!$D:$D,"Unknown")</f>
        <v>Bodycon Dress</v>
      </c>
      <c r="AB2626" t="str">
        <f>_xlfn.XLOOKUP(tblSales[[#This Row],[Product_ID]],Products!$A:$A,Products!$E:$E,"Unknown")</f>
        <v>Reebok</v>
      </c>
      <c r="AC2626" t="str">
        <f>_xlfn.XLOOKUP(tblSales[[#This Row],[Store_ID]],Stores!$A:$A,Stores!$B:$B,"Unknown")</f>
        <v>TrendMart Warangal High Street</v>
      </c>
      <c r="AD2626" t="str">
        <f>_xlfn.XLOOKUP(tblSales[[#This Row],[Store_ID]],Stores!$A:$A,Stores!$E:$E,"Unknown")</f>
        <v>South Zone 2</v>
      </c>
      <c r="AE2626" t="str">
        <f>_xlfn.XLOOKUP(tblSales[[#This Row],[Customer_ID]],Customers!$A:$A,Customers!$B:$B,"Unknown")</f>
        <v>Gayathri Gupta</v>
      </c>
      <c r="AF2626" t="str">
        <f>_xlfn.XLOOKUP(tblSales[[#This Row],[Customer_ID]],Customers!$A:$A,Customers!$J:$J,"Unknown")</f>
        <v>Silver</v>
      </c>
      <c r="AG2626" t="str">
        <f>_xlfn.XLOOKUP(tblSales[[#This Row],[Employee_ID]],Employees!$A:$A,Employees!$B:$B,"Unknown")</f>
        <v>Chitra Chettiar</v>
      </c>
      <c r="AH2626">
        <f>IF(MONTH(tblSales[[#This Row],[Invoice Date]])&gt;=4,MONTH(tblSales[[#This Row],[Invoice Date]]),MONTH(tblSales[[#This Row],[Invoice Date]])+12)</f>
        <v>14</v>
      </c>
      <c r="AI2626" s="8">
        <f>DATE(YEAR(tblSales[[#This Row],[Invoice Date]]),MONTH(tblSales[[#This Row],[Invoice Date]]),1)</f>
        <v>45689</v>
      </c>
      <c r="AJ2626" t="str">
        <f>_xlfn.XLOOKUP(tblSales[[#This Row],[Product_ID]],Products!$A:$A,Products!$B:$B,"Unknown")</f>
        <v>Reebok Bodycon Dress Navy Blue</v>
      </c>
      <c r="AK2626" s="9">
        <f>IFERROR(tblSales[[#This Row],[Profit]]/tblSales[[#This Row],[Sales Amount]],0)</f>
        <v>0.12772949192553237</v>
      </c>
      <c r="AL2626" t="str">
        <f>IF(tblSales[[#This Row],[Discount %]]&lt;=5,"0-5%",
IF(tblSales[[#This Row],[Discount %]]&lt;=10,"5-10%",
IF(tblSales[[#This Row],[Discount %]]&lt;=15,"10-15%",
IF(tblSales[[#This Row],[Discount %]]&lt;=20,"15-20%","20%+"))))</f>
        <v>15-20%</v>
      </c>
    </row>
    <row r="2627" spans="1:38">
      <c r="A2627" s="2" t="s">
        <v>4637</v>
      </c>
      <c r="B2627" s="11">
        <v>45571</v>
      </c>
      <c r="C2627" s="2" t="s">
        <v>2282</v>
      </c>
      <c r="D2627" s="2" t="s">
        <v>226</v>
      </c>
      <c r="E2627" s="2" t="s">
        <v>796</v>
      </c>
      <c r="F2627" s="2" t="s">
        <v>210</v>
      </c>
      <c r="G2627" s="2">
        <v>1</v>
      </c>
      <c r="H2627" s="2">
        <v>815.47</v>
      </c>
      <c r="I2627" s="2">
        <v>0</v>
      </c>
      <c r="J2627" s="2">
        <v>0</v>
      </c>
      <c r="K2627" s="2">
        <v>5</v>
      </c>
      <c r="L2627" s="2">
        <v>40.770000000000003</v>
      </c>
      <c r="M2627" s="2">
        <v>856.24</v>
      </c>
      <c r="N2627" s="2">
        <v>499.31</v>
      </c>
      <c r="O2627" s="2">
        <f t="shared" si="101"/>
        <v>316.16000000000003</v>
      </c>
      <c r="P2627" s="2" t="s">
        <v>30</v>
      </c>
      <c r="Q2627" s="2" t="str">
        <f t="shared" si="102"/>
        <v>EMI</v>
      </c>
      <c r="R2627" s="2" t="s">
        <v>21</v>
      </c>
      <c r="S2627" s="2" t="s">
        <v>56</v>
      </c>
      <c r="T2627" s="2" t="s">
        <v>867</v>
      </c>
      <c r="U2627" s="2" t="s">
        <v>60</v>
      </c>
      <c r="V2627" t="str">
        <f>TEXT(tblSales[[#This Row],[Invoice Date]],"mmm")</f>
        <v>Oct</v>
      </c>
      <c r="W2627">
        <f>MONTH(tblSales[[#This Row],[Invoice Date]])</f>
        <v>10</v>
      </c>
      <c r="X2627">
        <f>YEAR(tblSales[[#This Row],[Invoice Date]])</f>
        <v>2024</v>
      </c>
      <c r="Y2627" t="str">
        <f>TEXT(tblSales[[#This Row],[Invoice Date]],"mmm-yyyy")</f>
        <v>Oct-2024</v>
      </c>
      <c r="Z2627" t="str">
        <f>_xlfn.XLOOKUP(tblSales[[#This Row],[Product_ID]],Products!$A:$A,Products!$C:$C,"Women Dresses")</f>
        <v>Kids Wear</v>
      </c>
      <c r="AA2627" t="str">
        <f>_xlfn.XLOOKUP(tblSales[[#This Row],[Product_ID]],Products!$A:$A,Products!$D:$D,"Unknown")</f>
        <v>Kids Shorts</v>
      </c>
      <c r="AB2627" t="str">
        <f>_xlfn.XLOOKUP(tblSales[[#This Row],[Product_ID]],Products!$A:$A,Products!$E:$E,"Unknown")</f>
        <v>Global Desi</v>
      </c>
      <c r="AC2627" t="str">
        <f>_xlfn.XLOOKUP(tblSales[[#This Row],[Store_ID]],Stores!$A:$A,Stores!$B:$B,"Unknown")</f>
        <v>TrendMart Shivamogga Standard</v>
      </c>
      <c r="AD2627" t="str">
        <f>_xlfn.XLOOKUP(tblSales[[#This Row],[Store_ID]],Stores!$A:$A,Stores!$E:$E,"Unknown")</f>
        <v>South Zone 2</v>
      </c>
      <c r="AE2627" t="str">
        <f>_xlfn.XLOOKUP(tblSales[[#This Row],[Customer_ID]],Customers!$A:$A,Customers!$B:$B,"Unknown")</f>
        <v>Ramya Mishra</v>
      </c>
      <c r="AF2627" t="str">
        <f>_xlfn.XLOOKUP(tblSales[[#This Row],[Customer_ID]],Customers!$A:$A,Customers!$J:$J,"Unknown")</f>
        <v>Silver</v>
      </c>
      <c r="AG2627" t="str">
        <f>_xlfn.XLOOKUP(tblSales[[#This Row],[Employee_ID]],Employees!$A:$A,Employees!$B:$B,"Unknown")</f>
        <v>Rani Mishra</v>
      </c>
      <c r="AH2627">
        <f>IF(MONTH(tblSales[[#This Row],[Invoice Date]])&gt;=4,MONTH(tblSales[[#This Row],[Invoice Date]]),MONTH(tblSales[[#This Row],[Invoice Date]])+12)</f>
        <v>10</v>
      </c>
      <c r="AI2627" s="8">
        <f>DATE(YEAR(tblSales[[#This Row],[Invoice Date]]),MONTH(tblSales[[#This Row],[Invoice Date]]),1)</f>
        <v>45566</v>
      </c>
      <c r="AJ2627" t="str">
        <f>_xlfn.XLOOKUP(tblSales[[#This Row],[Product_ID]],Products!$A:$A,Products!$B:$B,"Unknown")</f>
        <v>Global Desi Kids Shorts Charcoal</v>
      </c>
      <c r="AK2627" s="9">
        <f>IFERROR(tblSales[[#This Row],[Profit]]/tblSales[[#This Row],[Sales Amount]],0)</f>
        <v>0.36924226852284409</v>
      </c>
      <c r="AL2627" t="str">
        <f>IF(tblSales[[#This Row],[Discount %]]&lt;=5,"0-5%",
IF(tblSales[[#This Row],[Discount %]]&lt;=10,"5-10%",
IF(tblSales[[#This Row],[Discount %]]&lt;=15,"10-15%",
IF(tblSales[[#This Row],[Discount %]]&lt;=20,"15-20%","20%+"))))</f>
        <v>0-5%</v>
      </c>
    </row>
    <row r="2628" spans="1:38">
      <c r="A2628" s="2" t="s">
        <v>4638</v>
      </c>
      <c r="B2628" s="11">
        <v>45575</v>
      </c>
      <c r="C2628" s="2" t="s">
        <v>4639</v>
      </c>
      <c r="D2628" s="2" t="s">
        <v>313</v>
      </c>
      <c r="E2628" s="2" t="s">
        <v>583</v>
      </c>
      <c r="F2628" s="2" t="s">
        <v>339</v>
      </c>
      <c r="G2628" s="2">
        <v>4</v>
      </c>
      <c r="H2628" s="2">
        <v>620.41999999999996</v>
      </c>
      <c r="I2628" s="2">
        <v>0</v>
      </c>
      <c r="J2628" s="2">
        <v>0</v>
      </c>
      <c r="K2628" s="2">
        <v>5</v>
      </c>
      <c r="L2628" s="2">
        <v>124.08</v>
      </c>
      <c r="M2628" s="2">
        <v>2605.7600000000002</v>
      </c>
      <c r="N2628" s="2">
        <v>1653.56</v>
      </c>
      <c r="O2628" s="2">
        <f t="shared" si="101"/>
        <v>828.12000000000023</v>
      </c>
      <c r="P2628" s="2" t="s">
        <v>28</v>
      </c>
      <c r="Q2628" s="2" t="str">
        <f t="shared" si="102"/>
        <v>Credit Card</v>
      </c>
      <c r="R2628" s="2" t="s">
        <v>20</v>
      </c>
      <c r="S2628" s="2" t="s">
        <v>56</v>
      </c>
      <c r="T2628" s="2" t="s">
        <v>421</v>
      </c>
      <c r="U2628" s="2" t="s">
        <v>59</v>
      </c>
      <c r="V2628" t="str">
        <f>TEXT(tblSales[[#This Row],[Invoice Date]],"mmm")</f>
        <v>Oct</v>
      </c>
      <c r="W2628">
        <f>MONTH(tblSales[[#This Row],[Invoice Date]])</f>
        <v>10</v>
      </c>
      <c r="X2628">
        <f>YEAR(tblSales[[#This Row],[Invoice Date]])</f>
        <v>2024</v>
      </c>
      <c r="Y2628" t="str">
        <f>TEXT(tblSales[[#This Row],[Invoice Date]],"mmm-yyyy")</f>
        <v>Oct-2024</v>
      </c>
      <c r="Z2628" t="str">
        <f>_xlfn.XLOOKUP(tblSales[[#This Row],[Product_ID]],Products!$A:$A,Products!$C:$C,"Women Dresses")</f>
        <v>Kids Wear</v>
      </c>
      <c r="AA2628" t="str">
        <f>_xlfn.XLOOKUP(tblSales[[#This Row],[Product_ID]],Products!$A:$A,Products!$D:$D,"Unknown")</f>
        <v>Kids T-Shirt</v>
      </c>
      <c r="AB2628" t="str">
        <f>_xlfn.XLOOKUP(tblSales[[#This Row],[Product_ID]],Products!$A:$A,Products!$E:$E,"Unknown")</f>
        <v>Jack &amp; Jones</v>
      </c>
      <c r="AC2628" t="str">
        <f>_xlfn.XLOOKUP(tblSales[[#This Row],[Store_ID]],Stores!$A:$A,Stores!$B:$B,"Unknown")</f>
        <v>TrendMart Kurnool Outlet</v>
      </c>
      <c r="AD2628" t="str">
        <f>_xlfn.XLOOKUP(tblSales[[#This Row],[Store_ID]],Stores!$A:$A,Stores!$E:$E,"Unknown")</f>
        <v>South Zone 3</v>
      </c>
      <c r="AE2628" t="str">
        <f>_xlfn.XLOOKUP(tblSales[[#This Row],[Customer_ID]],Customers!$A:$A,Customers!$B:$B,"Unknown")</f>
        <v>Jyothi Gupta</v>
      </c>
      <c r="AF2628" t="str">
        <f>_xlfn.XLOOKUP(tblSales[[#This Row],[Customer_ID]],Customers!$A:$A,Customers!$J:$J,"Unknown")</f>
        <v>Gold</v>
      </c>
      <c r="AG2628" t="str">
        <f>_xlfn.XLOOKUP(tblSales[[#This Row],[Employee_ID]],Employees!$A:$A,Employees!$B:$B,"Unknown")</f>
        <v>Priya Balasubramaniam</v>
      </c>
      <c r="AH2628">
        <f>IF(MONTH(tblSales[[#This Row],[Invoice Date]])&gt;=4,MONTH(tblSales[[#This Row],[Invoice Date]]),MONTH(tblSales[[#This Row],[Invoice Date]])+12)</f>
        <v>10</v>
      </c>
      <c r="AI2628" s="8">
        <f>DATE(YEAR(tblSales[[#This Row],[Invoice Date]]),MONTH(tblSales[[#This Row],[Invoice Date]]),1)</f>
        <v>45566</v>
      </c>
      <c r="AJ2628" t="str">
        <f>_xlfn.XLOOKUP(tblSales[[#This Row],[Product_ID]],Products!$A:$A,Products!$B:$B,"Unknown")</f>
        <v>Sonata Girls Frock Cream</v>
      </c>
      <c r="AK2628" s="9">
        <f>IFERROR(tblSales[[#This Row],[Profit]]/tblSales[[#This Row],[Sales Amount]],0)</f>
        <v>0.31780363502394698</v>
      </c>
      <c r="AL2628" t="str">
        <f>IF(tblSales[[#This Row],[Discount %]]&lt;=5,"0-5%",
IF(tblSales[[#This Row],[Discount %]]&lt;=10,"5-10%",
IF(tblSales[[#This Row],[Discount %]]&lt;=15,"10-15%",
IF(tblSales[[#This Row],[Discount %]]&lt;=20,"15-20%","20%+"))))</f>
        <v>0-5%</v>
      </c>
    </row>
    <row r="2629" spans="1:38">
      <c r="A2629" s="2" t="s">
        <v>4640</v>
      </c>
      <c r="B2629" s="11">
        <v>45608</v>
      </c>
      <c r="C2629" s="2" t="s">
        <v>945</v>
      </c>
      <c r="D2629" s="2" t="s">
        <v>509</v>
      </c>
      <c r="E2629" s="2" t="s">
        <v>574</v>
      </c>
      <c r="F2629" s="2" t="s">
        <v>377</v>
      </c>
      <c r="G2629" s="2">
        <v>2</v>
      </c>
      <c r="H2629" s="2">
        <v>1780.22</v>
      </c>
      <c r="I2629" s="2">
        <v>15</v>
      </c>
      <c r="J2629" s="2">
        <v>534.07000000000005</v>
      </c>
      <c r="K2629" s="2">
        <v>12</v>
      </c>
      <c r="L2629" s="2">
        <v>363.16</v>
      </c>
      <c r="M2629" s="2">
        <v>3389.53</v>
      </c>
      <c r="N2629" s="2">
        <v>2338.92</v>
      </c>
      <c r="O2629" s="2">
        <f t="shared" si="101"/>
        <v>687.45</v>
      </c>
      <c r="P2629" s="2" t="s">
        <v>31</v>
      </c>
      <c r="Q2629" s="2" t="str">
        <f t="shared" si="102"/>
        <v>Net Banking</v>
      </c>
      <c r="R2629" s="2" t="s">
        <v>20</v>
      </c>
      <c r="S2629" s="2" t="s">
        <v>56</v>
      </c>
      <c r="T2629" s="2" t="s">
        <v>3856</v>
      </c>
      <c r="U2629" s="2" t="s">
        <v>59</v>
      </c>
      <c r="V2629" t="str">
        <f>TEXT(tblSales[[#This Row],[Invoice Date]],"mmm")</f>
        <v>Nov</v>
      </c>
      <c r="W2629">
        <f>MONTH(tblSales[[#This Row],[Invoice Date]])</f>
        <v>11</v>
      </c>
      <c r="X2629">
        <f>YEAR(tblSales[[#This Row],[Invoice Date]])</f>
        <v>2024</v>
      </c>
      <c r="Y2629" t="str">
        <f>TEXT(tblSales[[#This Row],[Invoice Date]],"mmm-yyyy")</f>
        <v>Nov-2024</v>
      </c>
      <c r="Z2629" t="str">
        <f>_xlfn.XLOOKUP(tblSales[[#This Row],[Product_ID]],Products!$A:$A,Products!$C:$C,"Women Dresses")</f>
        <v>Winter Wear</v>
      </c>
      <c r="AA2629" t="str">
        <f>_xlfn.XLOOKUP(tblSales[[#This Row],[Product_ID]],Products!$A:$A,Products!$D:$D,"Unknown")</f>
        <v>Hoodie</v>
      </c>
      <c r="AB2629" t="str">
        <f>_xlfn.XLOOKUP(tblSales[[#This Row],[Product_ID]],Products!$A:$A,Products!$E:$E,"Unknown")</f>
        <v>Numero Uno</v>
      </c>
      <c r="AC2629" t="str">
        <f>_xlfn.XLOOKUP(tblSales[[#This Row],[Store_ID]],Stores!$A:$A,Stores!$B:$B,"Unknown")</f>
        <v>TrendMart Guntur Standard</v>
      </c>
      <c r="AD2629" t="str">
        <f>_xlfn.XLOOKUP(tblSales[[#This Row],[Store_ID]],Stores!$A:$A,Stores!$E:$E,"Unknown")</f>
        <v>South Zone 3</v>
      </c>
      <c r="AE2629" t="str">
        <f>_xlfn.XLOOKUP(tblSales[[#This Row],[Customer_ID]],Customers!$A:$A,Customers!$B:$B,"Unknown")</f>
        <v>Revathi Sharma</v>
      </c>
      <c r="AF2629" t="str">
        <f>_xlfn.XLOOKUP(tblSales[[#This Row],[Customer_ID]],Customers!$A:$A,Customers!$J:$J,"Unknown")</f>
        <v>Silver</v>
      </c>
      <c r="AG2629" t="str">
        <f>_xlfn.XLOOKUP(tblSales[[#This Row],[Employee_ID]],Employees!$A:$A,Employees!$B:$B,"Unknown")</f>
        <v>Sunita Ramachandran</v>
      </c>
      <c r="AH2629">
        <f>IF(MONTH(tblSales[[#This Row],[Invoice Date]])&gt;=4,MONTH(tblSales[[#This Row],[Invoice Date]]),MONTH(tblSales[[#This Row],[Invoice Date]])+12)</f>
        <v>11</v>
      </c>
      <c r="AI2629" s="8">
        <f>DATE(YEAR(tblSales[[#This Row],[Invoice Date]]),MONTH(tblSales[[#This Row],[Invoice Date]]),1)</f>
        <v>45597</v>
      </c>
      <c r="AJ2629" t="str">
        <f>_xlfn.XLOOKUP(tblSales[[#This Row],[Product_ID]],Products!$A:$A,Products!$B:$B,"Unknown")</f>
        <v>Numero Uno Hoodie Pink</v>
      </c>
      <c r="AK2629" s="9">
        <f>IFERROR(tblSales[[#This Row],[Profit]]/tblSales[[#This Row],[Sales Amount]],0)</f>
        <v>0.20281572961443031</v>
      </c>
      <c r="AL2629" t="str">
        <f>IF(tblSales[[#This Row],[Discount %]]&lt;=5,"0-5%",
IF(tblSales[[#This Row],[Discount %]]&lt;=10,"5-10%",
IF(tblSales[[#This Row],[Discount %]]&lt;=15,"10-15%",
IF(tblSales[[#This Row],[Discount %]]&lt;=20,"15-20%","20%+"))))</f>
        <v>10-15%</v>
      </c>
    </row>
    <row r="2630" spans="1:38">
      <c r="A2630" s="2" t="s">
        <v>4641</v>
      </c>
      <c r="B2630" s="11">
        <v>45404</v>
      </c>
      <c r="C2630" s="2" t="s">
        <v>4546</v>
      </c>
      <c r="D2630" s="2" t="s">
        <v>466</v>
      </c>
      <c r="E2630" s="2" t="s">
        <v>91</v>
      </c>
      <c r="F2630" s="2" t="s">
        <v>405</v>
      </c>
      <c r="G2630" s="2">
        <v>4</v>
      </c>
      <c r="H2630" s="2">
        <v>716.01</v>
      </c>
      <c r="I2630" s="2">
        <v>15</v>
      </c>
      <c r="J2630" s="2">
        <v>429.61</v>
      </c>
      <c r="K2630" s="2">
        <v>5</v>
      </c>
      <c r="L2630" s="2">
        <v>121.72</v>
      </c>
      <c r="M2630" s="2">
        <v>2556.15</v>
      </c>
      <c r="N2630" s="2">
        <v>2190.6799999999998</v>
      </c>
      <c r="O2630" s="2">
        <f t="shared" si="101"/>
        <v>243.75000000000026</v>
      </c>
      <c r="P2630" s="2" t="s">
        <v>27</v>
      </c>
      <c r="Q2630" s="2" t="str">
        <f t="shared" si="102"/>
        <v>Cash</v>
      </c>
      <c r="R2630" s="2" t="s">
        <v>20</v>
      </c>
      <c r="S2630" s="2" t="s">
        <v>56</v>
      </c>
      <c r="T2630" s="2" t="s">
        <v>3482</v>
      </c>
      <c r="U2630" s="2" t="s">
        <v>59</v>
      </c>
      <c r="V2630" t="str">
        <f>TEXT(tblSales[[#This Row],[Invoice Date]],"mmm")</f>
        <v>Apr</v>
      </c>
      <c r="W2630">
        <f>MONTH(tblSales[[#This Row],[Invoice Date]])</f>
        <v>4</v>
      </c>
      <c r="X2630">
        <f>YEAR(tblSales[[#This Row],[Invoice Date]])</f>
        <v>2024</v>
      </c>
      <c r="Y2630" t="str">
        <f>TEXT(tblSales[[#This Row],[Invoice Date]],"mmm-yyyy")</f>
        <v>Apr-2024</v>
      </c>
      <c r="Z2630" t="str">
        <f>_xlfn.XLOOKUP(tblSales[[#This Row],[Product_ID]],Products!$A:$A,Products!$C:$C,"Women Dresses")</f>
        <v>Women Tops</v>
      </c>
      <c r="AA2630" t="str">
        <f>_xlfn.XLOOKUP(tblSales[[#This Row],[Product_ID]],Products!$A:$A,Products!$D:$D,"Unknown")</f>
        <v>Formal Top</v>
      </c>
      <c r="AB2630" t="str">
        <f>_xlfn.XLOOKUP(tblSales[[#This Row],[Product_ID]],Products!$A:$A,Products!$E:$E,"Unknown")</f>
        <v>Indian Terrain</v>
      </c>
      <c r="AC2630" t="str">
        <f>_xlfn.XLOOKUP(tblSales[[#This Row],[Store_ID]],Stores!$A:$A,Stores!$B:$B,"Unknown")</f>
        <v>TrendMart Vijayawada High Street</v>
      </c>
      <c r="AD2630" t="str">
        <f>_xlfn.XLOOKUP(tblSales[[#This Row],[Store_ID]],Stores!$A:$A,Stores!$E:$E,"Unknown")</f>
        <v>South Zone 3</v>
      </c>
      <c r="AE2630" t="str">
        <f>_xlfn.XLOOKUP(tblSales[[#This Row],[Customer_ID]],Customers!$A:$A,Customers!$B:$B,"Unknown")</f>
        <v>Manju Singh</v>
      </c>
      <c r="AF2630" t="str">
        <f>_xlfn.XLOOKUP(tblSales[[#This Row],[Customer_ID]],Customers!$A:$A,Customers!$J:$J,"Unknown")</f>
        <v>Platinum</v>
      </c>
      <c r="AG2630" t="str">
        <f>_xlfn.XLOOKUP(tblSales[[#This Row],[Employee_ID]],Employees!$A:$A,Employees!$B:$B,"Unknown")</f>
        <v>Chitra Bhat</v>
      </c>
      <c r="AH2630">
        <f>IF(MONTH(tblSales[[#This Row],[Invoice Date]])&gt;=4,MONTH(tblSales[[#This Row],[Invoice Date]]),MONTH(tblSales[[#This Row],[Invoice Date]])+12)</f>
        <v>4</v>
      </c>
      <c r="AI2630" s="8">
        <f>DATE(YEAR(tblSales[[#This Row],[Invoice Date]]),MONTH(tblSales[[#This Row],[Invoice Date]]),1)</f>
        <v>45383</v>
      </c>
      <c r="AJ2630" t="str">
        <f>_xlfn.XLOOKUP(tblSales[[#This Row],[Product_ID]],Products!$A:$A,Products!$B:$B,"Unknown")</f>
        <v>Indian Terrain Formal Top Maroon</v>
      </c>
      <c r="AK2630" s="9">
        <f>IFERROR(tblSales[[#This Row],[Profit]]/tblSales[[#This Row],[Sales Amount]],0)</f>
        <v>9.5358253623613734E-2</v>
      </c>
      <c r="AL2630" t="str">
        <f>IF(tblSales[[#This Row],[Discount %]]&lt;=5,"0-5%",
IF(tblSales[[#This Row],[Discount %]]&lt;=10,"5-10%",
IF(tblSales[[#This Row],[Discount %]]&lt;=15,"10-15%",
IF(tblSales[[#This Row],[Discount %]]&lt;=20,"15-20%","20%+"))))</f>
        <v>10-15%</v>
      </c>
    </row>
    <row r="2631" spans="1:38">
      <c r="A2631" s="2" t="s">
        <v>4642</v>
      </c>
      <c r="B2631" s="11">
        <v>45410</v>
      </c>
      <c r="C2631" s="2" t="s">
        <v>956</v>
      </c>
      <c r="D2631" s="2" t="s">
        <v>323</v>
      </c>
      <c r="E2631" s="2" t="s">
        <v>1780</v>
      </c>
      <c r="F2631" s="2" t="s">
        <v>210</v>
      </c>
      <c r="G2631" s="2">
        <v>1</v>
      </c>
      <c r="H2631" s="2">
        <v>767.1</v>
      </c>
      <c r="I2631" s="2">
        <v>5</v>
      </c>
      <c r="J2631" s="2">
        <v>38.35</v>
      </c>
      <c r="K2631" s="2">
        <v>5</v>
      </c>
      <c r="L2631" s="2">
        <v>36.44</v>
      </c>
      <c r="M2631" s="2">
        <v>765.19</v>
      </c>
      <c r="N2631" s="2">
        <v>513.84</v>
      </c>
      <c r="O2631" s="2">
        <f t="shared" si="101"/>
        <v>214.91000000000003</v>
      </c>
      <c r="P2631" s="2" t="s">
        <v>31</v>
      </c>
      <c r="Q2631" s="2" t="str">
        <f t="shared" si="102"/>
        <v>Net Banking</v>
      </c>
      <c r="R2631" s="2" t="s">
        <v>21</v>
      </c>
      <c r="S2631" s="2" t="s">
        <v>56</v>
      </c>
      <c r="T2631" s="2" t="s">
        <v>1717</v>
      </c>
      <c r="U2631" s="2" t="s">
        <v>60</v>
      </c>
      <c r="V2631" t="str">
        <f>TEXT(tblSales[[#This Row],[Invoice Date]],"mmm")</f>
        <v>Apr</v>
      </c>
      <c r="W2631">
        <f>MONTH(tblSales[[#This Row],[Invoice Date]])</f>
        <v>4</v>
      </c>
      <c r="X2631">
        <f>YEAR(tblSales[[#This Row],[Invoice Date]])</f>
        <v>2024</v>
      </c>
      <c r="Y2631" t="str">
        <f>TEXT(tblSales[[#This Row],[Invoice Date]],"mmm-yyyy")</f>
        <v>Apr-2024</v>
      </c>
      <c r="Z2631" t="str">
        <f>_xlfn.XLOOKUP(tblSales[[#This Row],[Product_ID]],Products!$A:$A,Products!$C:$C,"Women Dresses")</f>
        <v>Wallets</v>
      </c>
      <c r="AA2631" t="str">
        <f>_xlfn.XLOOKUP(tblSales[[#This Row],[Product_ID]],Products!$A:$A,Products!$D:$D,"Unknown")</f>
        <v>Card Holder</v>
      </c>
      <c r="AB2631" t="str">
        <f>_xlfn.XLOOKUP(tblSales[[#This Row],[Product_ID]],Products!$A:$A,Products!$E:$E,"Unknown")</f>
        <v>Tanishq</v>
      </c>
      <c r="AC2631" t="str">
        <f>_xlfn.XLOOKUP(tblSales[[#This Row],[Store_ID]],Stores!$A:$A,Stores!$B:$B,"Unknown")</f>
        <v>TrendMart Vijayawada Outlet</v>
      </c>
      <c r="AD2631" t="str">
        <f>_xlfn.XLOOKUP(tblSales[[#This Row],[Store_ID]],Stores!$A:$A,Stores!$E:$E,"Unknown")</f>
        <v>South Zone 3</v>
      </c>
      <c r="AE2631" t="str">
        <f>_xlfn.XLOOKUP(tblSales[[#This Row],[Customer_ID]],Customers!$A:$A,Customers!$B:$B,"Unknown")</f>
        <v>Preethi Naicker</v>
      </c>
      <c r="AF2631" t="str">
        <f>_xlfn.XLOOKUP(tblSales[[#This Row],[Customer_ID]],Customers!$A:$A,Customers!$J:$J,"Unknown")</f>
        <v>Regular</v>
      </c>
      <c r="AG2631" t="str">
        <f>_xlfn.XLOOKUP(tblSales[[#This Row],[Employee_ID]],Employees!$A:$A,Employees!$B:$B,"Unknown")</f>
        <v>Rani Mishra</v>
      </c>
      <c r="AH2631">
        <f>IF(MONTH(tblSales[[#This Row],[Invoice Date]])&gt;=4,MONTH(tblSales[[#This Row],[Invoice Date]]),MONTH(tblSales[[#This Row],[Invoice Date]])+12)</f>
        <v>4</v>
      </c>
      <c r="AI2631" s="8">
        <f>DATE(YEAR(tblSales[[#This Row],[Invoice Date]]),MONTH(tblSales[[#This Row],[Invoice Date]]),1)</f>
        <v>45383</v>
      </c>
      <c r="AJ2631" t="str">
        <f>_xlfn.XLOOKUP(tblSales[[#This Row],[Product_ID]],Products!$A:$A,Products!$B:$B,"Unknown")</f>
        <v>Tanishq Card Holder Cream</v>
      </c>
      <c r="AK2631" s="9">
        <f>IFERROR(tblSales[[#This Row],[Profit]]/tblSales[[#This Row],[Sales Amount]],0)</f>
        <v>0.2808583489068075</v>
      </c>
      <c r="AL2631" t="str">
        <f>IF(tblSales[[#This Row],[Discount %]]&lt;=5,"0-5%",
IF(tblSales[[#This Row],[Discount %]]&lt;=10,"5-10%",
IF(tblSales[[#This Row],[Discount %]]&lt;=15,"10-15%",
IF(tblSales[[#This Row],[Discount %]]&lt;=20,"15-20%","20%+"))))</f>
        <v>0-5%</v>
      </c>
    </row>
    <row r="2632" spans="1:38">
      <c r="A2632" s="2" t="s">
        <v>4643</v>
      </c>
      <c r="B2632" s="11">
        <v>45730</v>
      </c>
      <c r="C2632" s="2" t="s">
        <v>3253</v>
      </c>
      <c r="D2632" s="2" t="s">
        <v>802</v>
      </c>
      <c r="E2632" s="2" t="s">
        <v>203</v>
      </c>
      <c r="F2632" s="2" t="s">
        <v>177</v>
      </c>
      <c r="G2632" s="2">
        <v>3</v>
      </c>
      <c r="H2632" s="2">
        <v>1254.03</v>
      </c>
      <c r="I2632" s="2">
        <v>25</v>
      </c>
      <c r="J2632" s="2">
        <v>940.52</v>
      </c>
      <c r="K2632" s="2">
        <v>3</v>
      </c>
      <c r="L2632" s="2">
        <v>84.65</v>
      </c>
      <c r="M2632" s="2">
        <v>2906.22</v>
      </c>
      <c r="N2632" s="2">
        <v>2862.12</v>
      </c>
      <c r="O2632" s="2">
        <f t="shared" si="101"/>
        <v>-40.550000000000097</v>
      </c>
      <c r="P2632" s="2" t="s">
        <v>28</v>
      </c>
      <c r="Q2632" s="2" t="str">
        <f t="shared" si="102"/>
        <v>Credit Card</v>
      </c>
      <c r="R2632" s="2" t="s">
        <v>20</v>
      </c>
      <c r="S2632" s="2" t="s">
        <v>56</v>
      </c>
      <c r="T2632" s="2" t="s">
        <v>932</v>
      </c>
      <c r="U2632" s="2" t="s">
        <v>59</v>
      </c>
      <c r="V2632" t="str">
        <f>TEXT(tblSales[[#This Row],[Invoice Date]],"mmm")</f>
        <v>Mar</v>
      </c>
      <c r="W2632">
        <f>MONTH(tblSales[[#This Row],[Invoice Date]])</f>
        <v>3</v>
      </c>
      <c r="X2632">
        <f>YEAR(tblSales[[#This Row],[Invoice Date]])</f>
        <v>2025</v>
      </c>
      <c r="Y2632" t="str">
        <f>TEXT(tblSales[[#This Row],[Invoice Date]],"mmm-yyyy")</f>
        <v>Mar-2025</v>
      </c>
      <c r="Z2632" t="str">
        <f>_xlfn.XLOOKUP(tblSales[[#This Row],[Product_ID]],Products!$A:$A,Products!$C:$C,"Women Dresses")</f>
        <v>Jewellery</v>
      </c>
      <c r="AA2632" t="str">
        <f>_xlfn.XLOOKUP(tblSales[[#This Row],[Product_ID]],Products!$A:$A,Products!$D:$D,"Unknown")</f>
        <v>Necklace</v>
      </c>
      <c r="AB2632" t="str">
        <f>_xlfn.XLOOKUP(tblSales[[#This Row],[Product_ID]],Products!$A:$A,Products!$E:$E,"Unknown")</f>
        <v>W for Woman</v>
      </c>
      <c r="AC2632" t="str">
        <f>_xlfn.XLOOKUP(tblSales[[#This Row],[Store_ID]],Stores!$A:$A,Stores!$B:$B,"Unknown")</f>
        <v>TrendMart Thoothukudi Outlet</v>
      </c>
      <c r="AD2632" t="str">
        <f>_xlfn.XLOOKUP(tblSales[[#This Row],[Store_ID]],Stores!$A:$A,Stores!$E:$E,"Unknown")</f>
        <v>South Zone 1</v>
      </c>
      <c r="AE2632" t="str">
        <f>_xlfn.XLOOKUP(tblSales[[#This Row],[Customer_ID]],Customers!$A:$A,Customers!$B:$B,"Unknown")</f>
        <v>Dhruv Balasubramaniam</v>
      </c>
      <c r="AF2632" t="str">
        <f>_xlfn.XLOOKUP(tblSales[[#This Row],[Customer_ID]],Customers!$A:$A,Customers!$J:$J,"Unknown")</f>
        <v>Platinum</v>
      </c>
      <c r="AG2632" t="str">
        <f>_xlfn.XLOOKUP(tblSales[[#This Row],[Employee_ID]],Employees!$A:$A,Employees!$B:$B,"Unknown")</f>
        <v>Deepak Kamath</v>
      </c>
      <c r="AH2632">
        <f>IF(MONTH(tblSales[[#This Row],[Invoice Date]])&gt;=4,MONTH(tblSales[[#This Row],[Invoice Date]]),MONTH(tblSales[[#This Row],[Invoice Date]])+12)</f>
        <v>15</v>
      </c>
      <c r="AI2632" s="8">
        <f>DATE(YEAR(tblSales[[#This Row],[Invoice Date]]),MONTH(tblSales[[#This Row],[Invoice Date]]),1)</f>
        <v>45717</v>
      </c>
      <c r="AJ2632" t="str">
        <f>_xlfn.XLOOKUP(tblSales[[#This Row],[Product_ID]],Products!$A:$A,Products!$B:$B,"Unknown")</f>
        <v>W for Woman Necklace Beige</v>
      </c>
      <c r="AK2632" s="9">
        <f>IFERROR(tblSales[[#This Row],[Profit]]/tblSales[[#This Row],[Sales Amount]],0)</f>
        <v>-1.3952832201278671E-2</v>
      </c>
      <c r="AL2632" t="str">
        <f>IF(tblSales[[#This Row],[Discount %]]&lt;=5,"0-5%",
IF(tblSales[[#This Row],[Discount %]]&lt;=10,"5-10%",
IF(tblSales[[#This Row],[Discount %]]&lt;=15,"10-15%",
IF(tblSales[[#This Row],[Discount %]]&lt;=20,"15-20%","20%+"))))</f>
        <v>20%+</v>
      </c>
    </row>
    <row r="2633" spans="1:38">
      <c r="A2633" s="2" t="s">
        <v>4644</v>
      </c>
      <c r="B2633" s="11">
        <v>45610</v>
      </c>
      <c r="C2633" s="2" t="s">
        <v>427</v>
      </c>
      <c r="D2633" s="2" t="s">
        <v>90</v>
      </c>
      <c r="E2633" s="2" t="s">
        <v>967</v>
      </c>
      <c r="F2633" s="2" t="s">
        <v>475</v>
      </c>
      <c r="G2633" s="2">
        <v>1</v>
      </c>
      <c r="H2633" s="2">
        <v>766.35</v>
      </c>
      <c r="I2633" s="2">
        <v>0</v>
      </c>
      <c r="J2633" s="2">
        <v>0</v>
      </c>
      <c r="K2633" s="2">
        <v>5</v>
      </c>
      <c r="L2633" s="2">
        <v>38.32</v>
      </c>
      <c r="M2633" s="2">
        <v>804.67</v>
      </c>
      <c r="N2633" s="2">
        <v>496.67</v>
      </c>
      <c r="O2633" s="2">
        <f t="shared" si="101"/>
        <v>269.67999999999995</v>
      </c>
      <c r="P2633" s="2" t="s">
        <v>29</v>
      </c>
      <c r="Q2633" s="2" t="str">
        <f t="shared" si="102"/>
        <v>Debit Card</v>
      </c>
      <c r="R2633" s="2" t="s">
        <v>20</v>
      </c>
      <c r="S2633" s="2" t="s">
        <v>56</v>
      </c>
      <c r="T2633" s="2" t="s">
        <v>1698</v>
      </c>
      <c r="U2633" s="2" t="s">
        <v>59</v>
      </c>
      <c r="V2633" t="str">
        <f>TEXT(tblSales[[#This Row],[Invoice Date]],"mmm")</f>
        <v>Nov</v>
      </c>
      <c r="W2633">
        <f>MONTH(tblSales[[#This Row],[Invoice Date]])</f>
        <v>11</v>
      </c>
      <c r="X2633">
        <f>YEAR(tblSales[[#This Row],[Invoice Date]])</f>
        <v>2024</v>
      </c>
      <c r="Y2633" t="str">
        <f>TEXT(tblSales[[#This Row],[Invoice Date]],"mmm-yyyy")</f>
        <v>Nov-2024</v>
      </c>
      <c r="Z2633" t="str">
        <f>_xlfn.XLOOKUP(tblSales[[#This Row],[Product_ID]],Products!$A:$A,Products!$C:$C,"Women Dresses")</f>
        <v>Women Kurtis</v>
      </c>
      <c r="AA2633" t="str">
        <f>_xlfn.XLOOKUP(tblSales[[#This Row],[Product_ID]],Products!$A:$A,Products!$D:$D,"Unknown")</f>
        <v>A-Line Kurti</v>
      </c>
      <c r="AB2633" t="str">
        <f>_xlfn.XLOOKUP(tblSales[[#This Row],[Product_ID]],Products!$A:$A,Products!$E:$E,"Unknown")</f>
        <v>Pepe Jeans</v>
      </c>
      <c r="AC2633" t="str">
        <f>_xlfn.XLOOKUP(tblSales[[#This Row],[Store_ID]],Stores!$A:$A,Stores!$B:$B,"Unknown")</f>
        <v>TrendMart Mangaluru Standard</v>
      </c>
      <c r="AD2633" t="str">
        <f>_xlfn.XLOOKUP(tblSales[[#This Row],[Store_ID]],Stores!$A:$A,Stores!$E:$E,"Unknown")</f>
        <v>South Zone 2</v>
      </c>
      <c r="AE2633" t="str">
        <f>_xlfn.XLOOKUP(tblSales[[#This Row],[Customer_ID]],Customers!$A:$A,Customers!$B:$B,"Unknown")</f>
        <v>Malathi Shetty</v>
      </c>
      <c r="AF2633" t="str">
        <f>_xlfn.XLOOKUP(tblSales[[#This Row],[Customer_ID]],Customers!$A:$A,Customers!$J:$J,"Unknown")</f>
        <v>Silver</v>
      </c>
      <c r="AG2633" t="str">
        <f>_xlfn.XLOOKUP(tblSales[[#This Row],[Employee_ID]],Employees!$A:$A,Employees!$B:$B,"Unknown")</f>
        <v>Arjun Krishnan</v>
      </c>
      <c r="AH2633">
        <f>IF(MONTH(tblSales[[#This Row],[Invoice Date]])&gt;=4,MONTH(tblSales[[#This Row],[Invoice Date]]),MONTH(tblSales[[#This Row],[Invoice Date]])+12)</f>
        <v>11</v>
      </c>
      <c r="AI2633" s="8">
        <f>DATE(YEAR(tblSales[[#This Row],[Invoice Date]]),MONTH(tblSales[[#This Row],[Invoice Date]]),1)</f>
        <v>45597</v>
      </c>
      <c r="AJ2633" t="str">
        <f>_xlfn.XLOOKUP(tblSales[[#This Row],[Product_ID]],Products!$A:$A,Products!$B:$B,"Unknown")</f>
        <v>Pepe Jeans A-Line Kurti White</v>
      </c>
      <c r="AK2633" s="9">
        <f>IFERROR(tblSales[[#This Row],[Profit]]/tblSales[[#This Row],[Sales Amount]],0)</f>
        <v>0.3351435992394397</v>
      </c>
      <c r="AL2633" t="str">
        <f>IF(tblSales[[#This Row],[Discount %]]&lt;=5,"0-5%",
IF(tblSales[[#This Row],[Discount %]]&lt;=10,"5-10%",
IF(tblSales[[#This Row],[Discount %]]&lt;=15,"10-15%",
IF(tblSales[[#This Row],[Discount %]]&lt;=20,"15-20%","20%+"))))</f>
        <v>0-5%</v>
      </c>
    </row>
    <row r="2634" spans="1:38">
      <c r="A2634" s="2" t="s">
        <v>4645</v>
      </c>
      <c r="B2634" s="11">
        <v>45743</v>
      </c>
      <c r="C2634" s="2" t="s">
        <v>1257</v>
      </c>
      <c r="D2634" s="2" t="s">
        <v>740</v>
      </c>
      <c r="E2634" s="2" t="s">
        <v>258</v>
      </c>
      <c r="F2634" s="2" t="s">
        <v>319</v>
      </c>
      <c r="G2634" s="2">
        <v>1</v>
      </c>
      <c r="H2634" s="2">
        <v>1088.8900000000001</v>
      </c>
      <c r="I2634" s="2">
        <v>25</v>
      </c>
      <c r="J2634" s="2">
        <v>272.22000000000003</v>
      </c>
      <c r="K2634" s="2">
        <v>12</v>
      </c>
      <c r="L2634" s="2">
        <v>98</v>
      </c>
      <c r="M2634" s="2">
        <v>914.67</v>
      </c>
      <c r="N2634" s="2">
        <v>737.35</v>
      </c>
      <c r="O2634" s="2">
        <f t="shared" si="101"/>
        <v>79.319999999999936</v>
      </c>
      <c r="P2634" s="2" t="s">
        <v>32</v>
      </c>
      <c r="Q2634" s="2" t="str">
        <f t="shared" si="102"/>
        <v>UPI</v>
      </c>
      <c r="R2634" s="2" t="s">
        <v>20</v>
      </c>
      <c r="S2634" s="2" t="s">
        <v>56</v>
      </c>
      <c r="T2634" s="2" t="s">
        <v>4646</v>
      </c>
      <c r="U2634" s="2" t="s">
        <v>59</v>
      </c>
      <c r="V2634" t="str">
        <f>TEXT(tblSales[[#This Row],[Invoice Date]],"mmm")</f>
        <v>Mar</v>
      </c>
      <c r="W2634">
        <f>MONTH(tblSales[[#This Row],[Invoice Date]])</f>
        <v>3</v>
      </c>
      <c r="X2634">
        <f>YEAR(tblSales[[#This Row],[Invoice Date]])</f>
        <v>2025</v>
      </c>
      <c r="Y2634" t="str">
        <f>TEXT(tblSales[[#This Row],[Invoice Date]],"mmm-yyyy")</f>
        <v>Mar-2025</v>
      </c>
      <c r="Z2634" t="str">
        <f>_xlfn.XLOOKUP(tblSales[[#This Row],[Product_ID]],Products!$A:$A,Products!$C:$C,"Women Dresses")</f>
        <v>Belts</v>
      </c>
      <c r="AA2634" t="str">
        <f>_xlfn.XLOOKUP(tblSales[[#This Row],[Product_ID]],Products!$A:$A,Products!$D:$D,"Unknown")</f>
        <v>Formal Belt</v>
      </c>
      <c r="AB2634" t="str">
        <f>_xlfn.XLOOKUP(tblSales[[#This Row],[Product_ID]],Products!$A:$A,Products!$E:$E,"Unknown")</f>
        <v>Wrangler</v>
      </c>
      <c r="AC2634" t="str">
        <f>_xlfn.XLOOKUP(tblSales[[#This Row],[Store_ID]],Stores!$A:$A,Stores!$B:$B,"Unknown")</f>
        <v>TrendMart Guntur Outlet</v>
      </c>
      <c r="AD2634" t="str">
        <f>_xlfn.XLOOKUP(tblSales[[#This Row],[Store_ID]],Stores!$A:$A,Stores!$E:$E,"Unknown")</f>
        <v>South Zone 3</v>
      </c>
      <c r="AE2634" t="str">
        <f>_xlfn.XLOOKUP(tblSales[[#This Row],[Customer_ID]],Customers!$A:$A,Customers!$B:$B,"Unknown")</f>
        <v>Latha Iyer</v>
      </c>
      <c r="AF2634" t="str">
        <f>_xlfn.XLOOKUP(tblSales[[#This Row],[Customer_ID]],Customers!$A:$A,Customers!$J:$J,"Unknown")</f>
        <v>Gold</v>
      </c>
      <c r="AG2634" t="str">
        <f>_xlfn.XLOOKUP(tblSales[[#This Row],[Employee_ID]],Employees!$A:$A,Employees!$B:$B,"Unknown")</f>
        <v>Sathish Sundaram</v>
      </c>
      <c r="AH2634">
        <f>IF(MONTH(tblSales[[#This Row],[Invoice Date]])&gt;=4,MONTH(tblSales[[#This Row],[Invoice Date]]),MONTH(tblSales[[#This Row],[Invoice Date]])+12)</f>
        <v>15</v>
      </c>
      <c r="AI2634" s="8">
        <f>DATE(YEAR(tblSales[[#This Row],[Invoice Date]]),MONTH(tblSales[[#This Row],[Invoice Date]]),1)</f>
        <v>45717</v>
      </c>
      <c r="AJ2634" t="str">
        <f>_xlfn.XLOOKUP(tblSales[[#This Row],[Product_ID]],Products!$A:$A,Products!$B:$B,"Unknown")</f>
        <v>Wrangler Formal Belt Brown</v>
      </c>
      <c r="AK2634" s="9">
        <f>IFERROR(tblSales[[#This Row],[Profit]]/tblSales[[#This Row],[Sales Amount]],0)</f>
        <v>8.671980058381705E-2</v>
      </c>
      <c r="AL2634" t="str">
        <f>IF(tblSales[[#This Row],[Discount %]]&lt;=5,"0-5%",
IF(tblSales[[#This Row],[Discount %]]&lt;=10,"5-10%",
IF(tblSales[[#This Row],[Discount %]]&lt;=15,"10-15%",
IF(tblSales[[#This Row],[Discount %]]&lt;=20,"15-20%","20%+"))))</f>
        <v>20%+</v>
      </c>
    </row>
    <row r="2635" spans="1:38">
      <c r="A2635" s="2" t="s">
        <v>4647</v>
      </c>
      <c r="B2635" s="11">
        <v>45647</v>
      </c>
      <c r="C2635" s="2" t="s">
        <v>2338</v>
      </c>
      <c r="D2635" s="2" t="s">
        <v>265</v>
      </c>
      <c r="E2635" s="2" t="s">
        <v>115</v>
      </c>
      <c r="F2635" s="2" t="s">
        <v>493</v>
      </c>
      <c r="G2635" s="2">
        <v>2</v>
      </c>
      <c r="H2635" s="2">
        <v>1188.7</v>
      </c>
      <c r="I2635" s="2">
        <v>25</v>
      </c>
      <c r="J2635" s="2">
        <v>594.35</v>
      </c>
      <c r="K2635" s="2">
        <v>12</v>
      </c>
      <c r="L2635" s="2">
        <v>213.97</v>
      </c>
      <c r="M2635" s="2">
        <v>1997.02</v>
      </c>
      <c r="N2635" s="2">
        <v>1518</v>
      </c>
      <c r="O2635" s="2">
        <f t="shared" si="101"/>
        <v>265.04999999999995</v>
      </c>
      <c r="P2635" s="2" t="s">
        <v>32</v>
      </c>
      <c r="Q2635" s="2" t="str">
        <f t="shared" si="102"/>
        <v>UPI</v>
      </c>
      <c r="R2635" s="2" t="s">
        <v>20</v>
      </c>
      <c r="S2635" s="2" t="s">
        <v>56</v>
      </c>
      <c r="T2635" s="2" t="s">
        <v>2454</v>
      </c>
      <c r="U2635" s="2" t="s">
        <v>60</v>
      </c>
      <c r="V2635" t="str">
        <f>TEXT(tblSales[[#This Row],[Invoice Date]],"mmm")</f>
        <v>Dec</v>
      </c>
      <c r="W2635">
        <f>MONTH(tblSales[[#This Row],[Invoice Date]])</f>
        <v>12</v>
      </c>
      <c r="X2635">
        <f>YEAR(tblSales[[#This Row],[Invoice Date]])</f>
        <v>2024</v>
      </c>
      <c r="Y2635" t="str">
        <f>TEXT(tblSales[[#This Row],[Invoice Date]],"mmm-yyyy")</f>
        <v>Dec-2024</v>
      </c>
      <c r="Z2635" t="str">
        <f>_xlfn.XLOOKUP(tblSales[[#This Row],[Product_ID]],Products!$A:$A,Products!$C:$C,"Women Dresses")</f>
        <v>Women Jeans</v>
      </c>
      <c r="AA2635" t="str">
        <f>_xlfn.XLOOKUP(tblSales[[#This Row],[Product_ID]],Products!$A:$A,Products!$D:$D,"Unknown")</f>
        <v>Jeggings</v>
      </c>
      <c r="AB2635" t="str">
        <f>_xlfn.XLOOKUP(tblSales[[#This Row],[Product_ID]],Products!$A:$A,Products!$E:$E,"Unknown")</f>
        <v>Nalli Silks</v>
      </c>
      <c r="AC2635" t="str">
        <f>_xlfn.XLOOKUP(tblSales[[#This Row],[Store_ID]],Stores!$A:$A,Stores!$B:$B,"Unknown")</f>
        <v>TrendMart Thoothukudi Flagship</v>
      </c>
      <c r="AD2635" t="str">
        <f>_xlfn.XLOOKUP(tblSales[[#This Row],[Store_ID]],Stores!$A:$A,Stores!$E:$E,"Unknown")</f>
        <v>South Zone 1</v>
      </c>
      <c r="AE2635" t="str">
        <f>_xlfn.XLOOKUP(tblSales[[#This Row],[Customer_ID]],Customers!$A:$A,Customers!$B:$B,"Unknown")</f>
        <v>Ishwarya Naicker</v>
      </c>
      <c r="AF2635" t="str">
        <f>_xlfn.XLOOKUP(tblSales[[#This Row],[Customer_ID]],Customers!$A:$A,Customers!$J:$J,"Unknown")</f>
        <v>Regular</v>
      </c>
      <c r="AG2635" t="str">
        <f>_xlfn.XLOOKUP(tblSales[[#This Row],[Employee_ID]],Employees!$A:$A,Employees!$B:$B,"Unknown")</f>
        <v>Gopal Prasad</v>
      </c>
      <c r="AH2635">
        <f>IF(MONTH(tblSales[[#This Row],[Invoice Date]])&gt;=4,MONTH(tblSales[[#This Row],[Invoice Date]]),MONTH(tblSales[[#This Row],[Invoice Date]])+12)</f>
        <v>12</v>
      </c>
      <c r="AI2635" s="8">
        <f>DATE(YEAR(tblSales[[#This Row],[Invoice Date]]),MONTH(tblSales[[#This Row],[Invoice Date]]),1)</f>
        <v>45627</v>
      </c>
      <c r="AJ2635" t="str">
        <f>_xlfn.XLOOKUP(tblSales[[#This Row],[Product_ID]],Products!$A:$A,Products!$B:$B,"Unknown")</f>
        <v>Nalli Silks Jeggings Wine</v>
      </c>
      <c r="AK2635" s="9">
        <f>IFERROR(tblSales[[#This Row],[Profit]]/tblSales[[#This Row],[Sales Amount]],0)</f>
        <v>0.13272275690779259</v>
      </c>
      <c r="AL2635" t="str">
        <f>IF(tblSales[[#This Row],[Discount %]]&lt;=5,"0-5%",
IF(tblSales[[#This Row],[Discount %]]&lt;=10,"5-10%",
IF(tblSales[[#This Row],[Discount %]]&lt;=15,"10-15%",
IF(tblSales[[#This Row],[Discount %]]&lt;=20,"15-20%","20%+"))))</f>
        <v>20%+</v>
      </c>
    </row>
    <row r="2636" spans="1:38">
      <c r="A2636" s="2" t="s">
        <v>4648</v>
      </c>
      <c r="B2636" s="11">
        <v>45549</v>
      </c>
      <c r="C2636" s="2" t="s">
        <v>2856</v>
      </c>
      <c r="D2636" s="2" t="s">
        <v>197</v>
      </c>
      <c r="E2636" s="2" t="s">
        <v>1412</v>
      </c>
      <c r="F2636" s="2" t="s">
        <v>177</v>
      </c>
      <c r="G2636" s="2">
        <v>1</v>
      </c>
      <c r="H2636" s="2">
        <v>1074.6199999999999</v>
      </c>
      <c r="I2636" s="2">
        <v>10</v>
      </c>
      <c r="J2636" s="2">
        <v>107.46</v>
      </c>
      <c r="K2636" s="2">
        <v>12</v>
      </c>
      <c r="L2636" s="2">
        <v>116.06</v>
      </c>
      <c r="M2636" s="2">
        <v>1083.22</v>
      </c>
      <c r="N2636" s="2">
        <v>721.22</v>
      </c>
      <c r="O2636" s="2">
        <f t="shared" si="101"/>
        <v>245.94</v>
      </c>
      <c r="P2636" s="2" t="s">
        <v>28</v>
      </c>
      <c r="Q2636" s="2" t="str">
        <f t="shared" si="102"/>
        <v>Credit Card</v>
      </c>
      <c r="R2636" s="2" t="s">
        <v>20</v>
      </c>
      <c r="S2636" s="2" t="s">
        <v>56</v>
      </c>
      <c r="T2636" s="2" t="s">
        <v>1153</v>
      </c>
      <c r="U2636" s="2" t="s">
        <v>60</v>
      </c>
      <c r="V2636" t="str">
        <f>TEXT(tblSales[[#This Row],[Invoice Date]],"mmm")</f>
        <v>Sep</v>
      </c>
      <c r="W2636">
        <f>MONTH(tblSales[[#This Row],[Invoice Date]])</f>
        <v>9</v>
      </c>
      <c r="X2636">
        <f>YEAR(tblSales[[#This Row],[Invoice Date]])</f>
        <v>2024</v>
      </c>
      <c r="Y2636" t="str">
        <f>TEXT(tblSales[[#This Row],[Invoice Date]],"mmm-yyyy")</f>
        <v>Sep-2024</v>
      </c>
      <c r="Z2636" t="str">
        <f>_xlfn.XLOOKUP(tblSales[[#This Row],[Product_ID]],Products!$A:$A,Products!$C:$C,"Women Dresses")</f>
        <v>Men Shirts</v>
      </c>
      <c r="AA2636" t="str">
        <f>_xlfn.XLOOKUP(tblSales[[#This Row],[Product_ID]],Products!$A:$A,Products!$D:$D,"Unknown")</f>
        <v>Denim Shirt</v>
      </c>
      <c r="AB2636" t="str">
        <f>_xlfn.XLOOKUP(tblSales[[#This Row],[Product_ID]],Products!$A:$A,Products!$E:$E,"Unknown")</f>
        <v>Indian Terrain</v>
      </c>
      <c r="AC2636" t="str">
        <f>_xlfn.XLOOKUP(tblSales[[#This Row],[Store_ID]],Stores!$A:$A,Stores!$B:$B,"Unknown")</f>
        <v>TrendMart Kozhikode Mall Kiosk</v>
      </c>
      <c r="AD2636" t="str">
        <f>_xlfn.XLOOKUP(tblSales[[#This Row],[Store_ID]],Stores!$A:$A,Stores!$E:$E,"Unknown")</f>
        <v>South Zone 1</v>
      </c>
      <c r="AE2636" t="str">
        <f>_xlfn.XLOOKUP(tblSales[[#This Row],[Customer_ID]],Customers!$A:$A,Customers!$B:$B,"Unknown")</f>
        <v>Kiran Gopalakrishnan</v>
      </c>
      <c r="AF2636" t="str">
        <f>_xlfn.XLOOKUP(tblSales[[#This Row],[Customer_ID]],Customers!$A:$A,Customers!$J:$J,"Unknown")</f>
        <v>Regular</v>
      </c>
      <c r="AG2636" t="str">
        <f>_xlfn.XLOOKUP(tblSales[[#This Row],[Employee_ID]],Employees!$A:$A,Employees!$B:$B,"Unknown")</f>
        <v>Deepak Kamath</v>
      </c>
      <c r="AH2636">
        <f>IF(MONTH(tblSales[[#This Row],[Invoice Date]])&gt;=4,MONTH(tblSales[[#This Row],[Invoice Date]]),MONTH(tblSales[[#This Row],[Invoice Date]])+12)</f>
        <v>9</v>
      </c>
      <c r="AI2636" s="8">
        <f>DATE(YEAR(tblSales[[#This Row],[Invoice Date]]),MONTH(tblSales[[#This Row],[Invoice Date]]),1)</f>
        <v>45536</v>
      </c>
      <c r="AJ2636" t="str">
        <f>_xlfn.XLOOKUP(tblSales[[#This Row],[Product_ID]],Products!$A:$A,Products!$B:$B,"Unknown")</f>
        <v>Indian Terrain Denim Shirt Wine</v>
      </c>
      <c r="AK2636" s="9">
        <f>IFERROR(tblSales[[#This Row],[Profit]]/tblSales[[#This Row],[Sales Amount]],0)</f>
        <v>0.22704529089197023</v>
      </c>
      <c r="AL2636" t="str">
        <f>IF(tblSales[[#This Row],[Discount %]]&lt;=5,"0-5%",
IF(tblSales[[#This Row],[Discount %]]&lt;=10,"5-10%",
IF(tblSales[[#This Row],[Discount %]]&lt;=15,"10-15%",
IF(tblSales[[#This Row],[Discount %]]&lt;=20,"15-20%","20%+"))))</f>
        <v>5-10%</v>
      </c>
    </row>
    <row r="2637" spans="1:38">
      <c r="A2637" s="2" t="s">
        <v>4649</v>
      </c>
      <c r="B2637" s="11">
        <v>45463</v>
      </c>
      <c r="C2637" s="2" t="s">
        <v>3088</v>
      </c>
      <c r="D2637" s="2" t="s">
        <v>226</v>
      </c>
      <c r="E2637" s="2" t="s">
        <v>1467</v>
      </c>
      <c r="F2637" s="2" t="s">
        <v>458</v>
      </c>
      <c r="G2637" s="2">
        <v>2</v>
      </c>
      <c r="H2637" s="2">
        <v>675.95</v>
      </c>
      <c r="I2637" s="2">
        <v>25</v>
      </c>
      <c r="J2637" s="2">
        <v>337.98</v>
      </c>
      <c r="K2637" s="2">
        <v>5</v>
      </c>
      <c r="L2637" s="2">
        <v>50.7</v>
      </c>
      <c r="M2637" s="2">
        <v>1064.6199999999999</v>
      </c>
      <c r="N2637" s="2">
        <v>998.62</v>
      </c>
      <c r="O2637" s="2">
        <f t="shared" si="101"/>
        <v>15.299999999999883</v>
      </c>
      <c r="P2637" s="2" t="s">
        <v>29</v>
      </c>
      <c r="Q2637" s="2" t="str">
        <f t="shared" si="102"/>
        <v>Debit Card</v>
      </c>
      <c r="R2637" s="2" t="s">
        <v>20</v>
      </c>
      <c r="S2637" s="2" t="s">
        <v>56</v>
      </c>
      <c r="T2637" s="2" t="s">
        <v>905</v>
      </c>
      <c r="U2637" s="2" t="s">
        <v>59</v>
      </c>
      <c r="V2637" t="str">
        <f>TEXT(tblSales[[#This Row],[Invoice Date]],"mmm")</f>
        <v>Jun</v>
      </c>
      <c r="W2637">
        <f>MONTH(tblSales[[#This Row],[Invoice Date]])</f>
        <v>6</v>
      </c>
      <c r="X2637">
        <f>YEAR(tblSales[[#This Row],[Invoice Date]])</f>
        <v>2024</v>
      </c>
      <c r="Y2637" t="str">
        <f>TEXT(tblSales[[#This Row],[Invoice Date]],"mmm-yyyy")</f>
        <v>Jun-2024</v>
      </c>
      <c r="Z2637" t="str">
        <f>_xlfn.XLOOKUP(tblSales[[#This Row],[Product_ID]],Products!$A:$A,Products!$C:$C,"Women Dresses")</f>
        <v>Kids Wear</v>
      </c>
      <c r="AA2637" t="str">
        <f>_xlfn.XLOOKUP(tblSales[[#This Row],[Product_ID]],Products!$A:$A,Products!$D:$D,"Unknown")</f>
        <v>Kids Shorts</v>
      </c>
      <c r="AB2637" t="str">
        <f>_xlfn.XLOOKUP(tblSales[[#This Row],[Product_ID]],Products!$A:$A,Products!$E:$E,"Unknown")</f>
        <v>Global Desi</v>
      </c>
      <c r="AC2637" t="str">
        <f>_xlfn.XLOOKUP(tblSales[[#This Row],[Store_ID]],Stores!$A:$A,Stores!$B:$B,"Unknown")</f>
        <v>TrendMart Erode Mall Kiosk</v>
      </c>
      <c r="AD2637" t="str">
        <f>_xlfn.XLOOKUP(tblSales[[#This Row],[Store_ID]],Stores!$A:$A,Stores!$E:$E,"Unknown")</f>
        <v>South Zone 1</v>
      </c>
      <c r="AE2637" t="str">
        <f>_xlfn.XLOOKUP(tblSales[[#This Row],[Customer_ID]],Customers!$A:$A,Customers!$B:$B,"Unknown")</f>
        <v>Devraj Naicker</v>
      </c>
      <c r="AF2637" t="str">
        <f>_xlfn.XLOOKUP(tblSales[[#This Row],[Customer_ID]],Customers!$A:$A,Customers!$J:$J,"Unknown")</f>
        <v>Silver</v>
      </c>
      <c r="AG2637" t="str">
        <f>_xlfn.XLOOKUP(tblSales[[#This Row],[Employee_ID]],Employees!$A:$A,Employees!$B:$B,"Unknown")</f>
        <v>Anil Reddy</v>
      </c>
      <c r="AH2637">
        <f>IF(MONTH(tblSales[[#This Row],[Invoice Date]])&gt;=4,MONTH(tblSales[[#This Row],[Invoice Date]]),MONTH(tblSales[[#This Row],[Invoice Date]])+12)</f>
        <v>6</v>
      </c>
      <c r="AI2637" s="8">
        <f>DATE(YEAR(tblSales[[#This Row],[Invoice Date]]),MONTH(tblSales[[#This Row],[Invoice Date]]),1)</f>
        <v>45444</v>
      </c>
      <c r="AJ2637" t="str">
        <f>_xlfn.XLOOKUP(tblSales[[#This Row],[Product_ID]],Products!$A:$A,Products!$B:$B,"Unknown")</f>
        <v>Global Desi Kids Shorts Charcoal</v>
      </c>
      <c r="AK2637" s="9">
        <f>IFERROR(tblSales[[#This Row],[Profit]]/tblSales[[#This Row],[Sales Amount]],0)</f>
        <v>1.4371324979804893E-2</v>
      </c>
      <c r="AL2637" t="str">
        <f>IF(tblSales[[#This Row],[Discount %]]&lt;=5,"0-5%",
IF(tblSales[[#This Row],[Discount %]]&lt;=10,"5-10%",
IF(tblSales[[#This Row],[Discount %]]&lt;=15,"10-15%",
IF(tblSales[[#This Row],[Discount %]]&lt;=20,"15-20%","20%+"))))</f>
        <v>20%+</v>
      </c>
    </row>
    <row r="2638" spans="1:38">
      <c r="A2638" s="2" t="s">
        <v>4650</v>
      </c>
      <c r="B2638" s="11">
        <v>45656</v>
      </c>
      <c r="C2638" s="2" t="s">
        <v>2403</v>
      </c>
      <c r="D2638" s="2" t="s">
        <v>1519</v>
      </c>
      <c r="E2638" s="2" t="s">
        <v>646</v>
      </c>
      <c r="F2638" s="2" t="s">
        <v>204</v>
      </c>
      <c r="G2638" s="2">
        <v>2</v>
      </c>
      <c r="H2638" s="2">
        <v>907.44</v>
      </c>
      <c r="I2638" s="2">
        <v>0</v>
      </c>
      <c r="J2638" s="2">
        <v>0</v>
      </c>
      <c r="K2638" s="2">
        <v>5</v>
      </c>
      <c r="L2638" s="2">
        <v>90.74</v>
      </c>
      <c r="M2638" s="2">
        <v>1905.62</v>
      </c>
      <c r="N2638" s="2">
        <v>1391.34</v>
      </c>
      <c r="O2638" s="2">
        <f t="shared" si="101"/>
        <v>423.53999999999996</v>
      </c>
      <c r="P2638" s="2" t="s">
        <v>32</v>
      </c>
      <c r="Q2638" s="2" t="str">
        <f t="shared" si="102"/>
        <v>UPI</v>
      </c>
      <c r="R2638" s="2" t="s">
        <v>21</v>
      </c>
      <c r="S2638" s="2" t="s">
        <v>57</v>
      </c>
      <c r="T2638" s="2" t="s">
        <v>152</v>
      </c>
      <c r="U2638" s="2" t="s">
        <v>59</v>
      </c>
      <c r="V2638" t="str">
        <f>TEXT(tblSales[[#This Row],[Invoice Date]],"mmm")</f>
        <v>Dec</v>
      </c>
      <c r="W2638">
        <f>MONTH(tblSales[[#This Row],[Invoice Date]])</f>
        <v>12</v>
      </c>
      <c r="X2638">
        <f>YEAR(tblSales[[#This Row],[Invoice Date]])</f>
        <v>2024</v>
      </c>
      <c r="Y2638" t="str">
        <f>TEXT(tblSales[[#This Row],[Invoice Date]],"mmm-yyyy")</f>
        <v>Dec-2024</v>
      </c>
      <c r="Z2638" t="str">
        <f>_xlfn.XLOOKUP(tblSales[[#This Row],[Product_ID]],Products!$A:$A,Products!$C:$C,"Women Dresses")</f>
        <v>Handbags</v>
      </c>
      <c r="AA2638" t="str">
        <f>_xlfn.XLOOKUP(tblSales[[#This Row],[Product_ID]],Products!$A:$A,Products!$D:$D,"Unknown")</f>
        <v>Clutch</v>
      </c>
      <c r="AB2638" t="str">
        <f>_xlfn.XLOOKUP(tblSales[[#This Row],[Product_ID]],Products!$A:$A,Products!$E:$E,"Unknown")</f>
        <v>W for Woman</v>
      </c>
      <c r="AC2638" t="str">
        <f>_xlfn.XLOOKUP(tblSales[[#This Row],[Store_ID]],Stores!$A:$A,Stores!$B:$B,"Unknown")</f>
        <v>TrendMart Vijayawada Mall Kiosk</v>
      </c>
      <c r="AD2638" t="str">
        <f>_xlfn.XLOOKUP(tblSales[[#This Row],[Store_ID]],Stores!$A:$A,Stores!$E:$E,"Unknown")</f>
        <v>South Zone 3</v>
      </c>
      <c r="AE2638" t="str">
        <f>_xlfn.XLOOKUP(tblSales[[#This Row],[Customer_ID]],Customers!$A:$A,Customers!$B:$B,"Unknown")</f>
        <v>Harish Achari</v>
      </c>
      <c r="AF2638" t="str">
        <f>_xlfn.XLOOKUP(tblSales[[#This Row],[Customer_ID]],Customers!$A:$A,Customers!$J:$J,"Unknown")</f>
        <v>Silver</v>
      </c>
      <c r="AG2638" t="str">
        <f>_xlfn.XLOOKUP(tblSales[[#This Row],[Employee_ID]],Employees!$A:$A,Employees!$B:$B,"Unknown")</f>
        <v>Logesh Gopalakrishnan</v>
      </c>
      <c r="AH2638">
        <f>IF(MONTH(tblSales[[#This Row],[Invoice Date]])&gt;=4,MONTH(tblSales[[#This Row],[Invoice Date]]),MONTH(tblSales[[#This Row],[Invoice Date]])+12)</f>
        <v>12</v>
      </c>
      <c r="AI2638" s="8">
        <f>DATE(YEAR(tblSales[[#This Row],[Invoice Date]]),MONTH(tblSales[[#This Row],[Invoice Date]]),1)</f>
        <v>45627</v>
      </c>
      <c r="AJ2638" t="str">
        <f>_xlfn.XLOOKUP(tblSales[[#This Row],[Product_ID]],Products!$A:$A,Products!$B:$B,"Unknown")</f>
        <v>W for Woman Clutch Sky Blue</v>
      </c>
      <c r="AK2638" s="9">
        <f>IFERROR(tblSales[[#This Row],[Profit]]/tblSales[[#This Row],[Sales Amount]],0)</f>
        <v>0.22225837260314227</v>
      </c>
      <c r="AL2638" t="str">
        <f>IF(tblSales[[#This Row],[Discount %]]&lt;=5,"0-5%",
IF(tblSales[[#This Row],[Discount %]]&lt;=10,"5-10%",
IF(tblSales[[#This Row],[Discount %]]&lt;=15,"10-15%",
IF(tblSales[[#This Row],[Discount %]]&lt;=20,"15-20%","20%+"))))</f>
        <v>0-5%</v>
      </c>
    </row>
    <row r="2639" spans="1:38">
      <c r="A2639" s="2" t="s">
        <v>4651</v>
      </c>
      <c r="B2639" s="11">
        <v>45523</v>
      </c>
      <c r="C2639" s="2" t="s">
        <v>1786</v>
      </c>
      <c r="D2639" s="2" t="s">
        <v>96</v>
      </c>
      <c r="E2639" s="2" t="s">
        <v>668</v>
      </c>
      <c r="F2639" s="2" t="s">
        <v>222</v>
      </c>
      <c r="G2639" s="2">
        <v>5</v>
      </c>
      <c r="H2639" s="2">
        <v>848.65</v>
      </c>
      <c r="I2639" s="2">
        <v>30</v>
      </c>
      <c r="J2639" s="2">
        <v>1272.97</v>
      </c>
      <c r="K2639" s="2">
        <v>5</v>
      </c>
      <c r="L2639" s="2">
        <v>148.51</v>
      </c>
      <c r="M2639" s="2">
        <v>3118.79</v>
      </c>
      <c r="N2639" s="2">
        <v>2460.5500000000002</v>
      </c>
      <c r="O2639" s="2">
        <f t="shared" si="101"/>
        <v>509.72999999999979</v>
      </c>
      <c r="P2639" s="2" t="s">
        <v>27</v>
      </c>
      <c r="Q2639" s="2" t="str">
        <f t="shared" si="102"/>
        <v>Cash</v>
      </c>
      <c r="R2639" s="2" t="s">
        <v>20</v>
      </c>
      <c r="S2639" s="2" t="s">
        <v>56</v>
      </c>
      <c r="T2639" s="2" t="s">
        <v>406</v>
      </c>
      <c r="U2639" s="2" t="s">
        <v>59</v>
      </c>
      <c r="V2639" t="str">
        <f>TEXT(tblSales[[#This Row],[Invoice Date]],"mmm")</f>
        <v>Aug</v>
      </c>
      <c r="W2639">
        <f>MONTH(tblSales[[#This Row],[Invoice Date]])</f>
        <v>8</v>
      </c>
      <c r="X2639">
        <f>YEAR(tblSales[[#This Row],[Invoice Date]])</f>
        <v>2024</v>
      </c>
      <c r="Y2639" t="str">
        <f>TEXT(tblSales[[#This Row],[Invoice Date]],"mmm-yyyy")</f>
        <v>Aug-2024</v>
      </c>
      <c r="Z2639" t="str">
        <f>_xlfn.XLOOKUP(tblSales[[#This Row],[Product_ID]],Products!$A:$A,Products!$C:$C,"Women Dresses")</f>
        <v>Men T-Shirts</v>
      </c>
      <c r="AA2639" t="str">
        <f>_xlfn.XLOOKUP(tblSales[[#This Row],[Product_ID]],Products!$A:$A,Products!$D:$D,"Unknown")</f>
        <v>Round Neck</v>
      </c>
      <c r="AB2639" t="str">
        <f>_xlfn.XLOOKUP(tblSales[[#This Row],[Product_ID]],Products!$A:$A,Products!$E:$E,"Unknown")</f>
        <v>Reebok</v>
      </c>
      <c r="AC2639" t="str">
        <f>_xlfn.XLOOKUP(tblSales[[#This Row],[Store_ID]],Stores!$A:$A,Stores!$B:$B,"Unknown")</f>
        <v>TrendMart Kollam Flagship</v>
      </c>
      <c r="AD2639" t="str">
        <f>_xlfn.XLOOKUP(tblSales[[#This Row],[Store_ID]],Stores!$A:$A,Stores!$E:$E,"Unknown")</f>
        <v>South Zone 1</v>
      </c>
      <c r="AE2639" t="str">
        <f>_xlfn.XLOOKUP(tblSales[[#This Row],[Customer_ID]],Customers!$A:$A,Customers!$B:$B,"Unknown")</f>
        <v>Kiran Prasad</v>
      </c>
      <c r="AF2639" t="str">
        <f>_xlfn.XLOOKUP(tblSales[[#This Row],[Customer_ID]],Customers!$A:$A,Customers!$J:$J,"Unknown")</f>
        <v>Gold</v>
      </c>
      <c r="AG2639" t="str">
        <f>_xlfn.XLOOKUP(tblSales[[#This Row],[Employee_ID]],Employees!$A:$A,Employees!$B:$B,"Unknown")</f>
        <v>Vasanthi Gupta</v>
      </c>
      <c r="AH2639">
        <f>IF(MONTH(tblSales[[#This Row],[Invoice Date]])&gt;=4,MONTH(tblSales[[#This Row],[Invoice Date]]),MONTH(tblSales[[#This Row],[Invoice Date]])+12)</f>
        <v>8</v>
      </c>
      <c r="AI2639" s="8">
        <f>DATE(YEAR(tblSales[[#This Row],[Invoice Date]]),MONTH(tblSales[[#This Row],[Invoice Date]]),1)</f>
        <v>45505</v>
      </c>
      <c r="AJ2639" t="str">
        <f>_xlfn.XLOOKUP(tblSales[[#This Row],[Product_ID]],Products!$A:$A,Products!$B:$B,"Unknown")</f>
        <v>Reebok Round Neck Sky Blue</v>
      </c>
      <c r="AK2639" s="9">
        <f>IFERROR(tblSales[[#This Row],[Profit]]/tblSales[[#This Row],[Sales Amount]],0)</f>
        <v>0.16343838475819142</v>
      </c>
      <c r="AL2639" t="str">
        <f>IF(tblSales[[#This Row],[Discount %]]&lt;=5,"0-5%",
IF(tblSales[[#This Row],[Discount %]]&lt;=10,"5-10%",
IF(tblSales[[#This Row],[Discount %]]&lt;=15,"10-15%",
IF(tblSales[[#This Row],[Discount %]]&lt;=20,"15-20%","20%+"))))</f>
        <v>20%+</v>
      </c>
    </row>
    <row r="2640" spans="1:38">
      <c r="A2640" s="2" t="s">
        <v>4652</v>
      </c>
      <c r="B2640" s="11">
        <v>45738</v>
      </c>
      <c r="C2640" s="2" t="s">
        <v>2792</v>
      </c>
      <c r="D2640" s="2" t="s">
        <v>991</v>
      </c>
      <c r="E2640" s="2" t="s">
        <v>859</v>
      </c>
      <c r="F2640" s="2" t="s">
        <v>523</v>
      </c>
      <c r="G2640" s="2">
        <v>2</v>
      </c>
      <c r="H2640" s="2">
        <v>1134.5899999999999</v>
      </c>
      <c r="I2640" s="2">
        <v>25</v>
      </c>
      <c r="J2640" s="2">
        <v>567.29</v>
      </c>
      <c r="K2640" s="2">
        <v>12</v>
      </c>
      <c r="L2640" s="2">
        <v>204.23</v>
      </c>
      <c r="M2640" s="2">
        <v>1906.12</v>
      </c>
      <c r="N2640" s="2">
        <v>1471.7</v>
      </c>
      <c r="O2640" s="2">
        <f t="shared" si="101"/>
        <v>230.18999999999986</v>
      </c>
      <c r="P2640" s="2" t="s">
        <v>27</v>
      </c>
      <c r="Q2640" s="2" t="str">
        <f t="shared" si="102"/>
        <v>Cash</v>
      </c>
      <c r="R2640" s="2" t="s">
        <v>21</v>
      </c>
      <c r="S2640" s="2" t="s">
        <v>56</v>
      </c>
      <c r="T2640" s="2" t="s">
        <v>1647</v>
      </c>
      <c r="U2640" s="2" t="s">
        <v>60</v>
      </c>
      <c r="V2640" t="str">
        <f>TEXT(tblSales[[#This Row],[Invoice Date]],"mmm")</f>
        <v>Mar</v>
      </c>
      <c r="W2640">
        <f>MONTH(tblSales[[#This Row],[Invoice Date]])</f>
        <v>3</v>
      </c>
      <c r="X2640">
        <f>YEAR(tblSales[[#This Row],[Invoice Date]])</f>
        <v>2025</v>
      </c>
      <c r="Y2640" t="str">
        <f>TEXT(tblSales[[#This Row],[Invoice Date]],"mmm-yyyy")</f>
        <v>Mar-2025</v>
      </c>
      <c r="Z2640" t="str">
        <f>_xlfn.XLOOKUP(tblSales[[#This Row],[Product_ID]],Products!$A:$A,Products!$C:$C,"Women Dresses")</f>
        <v>Sportswear</v>
      </c>
      <c r="AA2640" t="str">
        <f>_xlfn.XLOOKUP(tblSales[[#This Row],[Product_ID]],Products!$A:$A,Products!$D:$D,"Unknown")</f>
        <v>Joggers</v>
      </c>
      <c r="AB2640" t="str">
        <f>_xlfn.XLOOKUP(tblSales[[#This Row],[Product_ID]],Products!$A:$A,Products!$E:$E,"Unknown")</f>
        <v>Blackberrys</v>
      </c>
      <c r="AC2640" t="str">
        <f>_xlfn.XLOOKUP(tblSales[[#This Row],[Store_ID]],Stores!$A:$A,Stores!$B:$B,"Unknown")</f>
        <v>TrendMart Karimnagar Standard</v>
      </c>
      <c r="AD2640" t="str">
        <f>_xlfn.XLOOKUP(tblSales[[#This Row],[Store_ID]],Stores!$A:$A,Stores!$E:$E,"Unknown")</f>
        <v>South Zone 2</v>
      </c>
      <c r="AE2640" t="str">
        <f>_xlfn.XLOOKUP(tblSales[[#This Row],[Customer_ID]],Customers!$A:$A,Customers!$B:$B,"Unknown")</f>
        <v>Naresh Iyer</v>
      </c>
      <c r="AF2640" t="str">
        <f>_xlfn.XLOOKUP(tblSales[[#This Row],[Customer_ID]],Customers!$A:$A,Customers!$J:$J,"Unknown")</f>
        <v>Regular</v>
      </c>
      <c r="AG2640" t="str">
        <f>_xlfn.XLOOKUP(tblSales[[#This Row],[Employee_ID]],Employees!$A:$A,Employees!$B:$B,"Unknown")</f>
        <v>Vinod Hegde</v>
      </c>
      <c r="AH2640">
        <f>IF(MONTH(tblSales[[#This Row],[Invoice Date]])&gt;=4,MONTH(tblSales[[#This Row],[Invoice Date]]),MONTH(tblSales[[#This Row],[Invoice Date]])+12)</f>
        <v>15</v>
      </c>
      <c r="AI2640" s="8">
        <f>DATE(YEAR(tblSales[[#This Row],[Invoice Date]]),MONTH(tblSales[[#This Row],[Invoice Date]]),1)</f>
        <v>45717</v>
      </c>
      <c r="AJ2640" t="str">
        <f>_xlfn.XLOOKUP(tblSales[[#This Row],[Product_ID]],Products!$A:$A,Products!$B:$B,"Unknown")</f>
        <v>Blackberrys Joggers Beige</v>
      </c>
      <c r="AK2640" s="9">
        <f>IFERROR(tblSales[[#This Row],[Profit]]/tblSales[[#This Row],[Sales Amount]],0)</f>
        <v>0.12076364552074365</v>
      </c>
      <c r="AL2640" t="str">
        <f>IF(tblSales[[#This Row],[Discount %]]&lt;=5,"0-5%",
IF(tblSales[[#This Row],[Discount %]]&lt;=10,"5-10%",
IF(tblSales[[#This Row],[Discount %]]&lt;=15,"10-15%",
IF(tblSales[[#This Row],[Discount %]]&lt;=20,"15-20%","20%+"))))</f>
        <v>20%+</v>
      </c>
    </row>
    <row r="2641" spans="1:38">
      <c r="A2641" s="2" t="s">
        <v>4653</v>
      </c>
      <c r="B2641" s="11">
        <v>45588</v>
      </c>
      <c r="C2641" s="2" t="s">
        <v>295</v>
      </c>
      <c r="D2641" s="2" t="s">
        <v>120</v>
      </c>
      <c r="E2641" s="2" t="s">
        <v>471</v>
      </c>
      <c r="F2641" s="2" t="s">
        <v>540</v>
      </c>
      <c r="G2641" s="2">
        <v>3</v>
      </c>
      <c r="H2641" s="2">
        <v>3359.41</v>
      </c>
      <c r="I2641" s="2">
        <v>0</v>
      </c>
      <c r="J2641" s="2">
        <v>0</v>
      </c>
      <c r="K2641" s="2">
        <v>12</v>
      </c>
      <c r="L2641" s="2">
        <v>1209.3900000000001</v>
      </c>
      <c r="M2641" s="2">
        <v>11287.62</v>
      </c>
      <c r="N2641" s="2">
        <v>7273.86</v>
      </c>
      <c r="O2641" s="2">
        <f t="shared" si="101"/>
        <v>2804.3700000000008</v>
      </c>
      <c r="P2641" s="2" t="s">
        <v>32</v>
      </c>
      <c r="Q2641" s="2" t="str">
        <f t="shared" si="102"/>
        <v>UPI</v>
      </c>
      <c r="R2641" s="2" t="s">
        <v>21</v>
      </c>
      <c r="S2641" s="2" t="s">
        <v>56</v>
      </c>
      <c r="T2641" s="2" t="s">
        <v>506</v>
      </c>
      <c r="U2641" s="2" t="s">
        <v>59</v>
      </c>
      <c r="V2641" t="str">
        <f>TEXT(tblSales[[#This Row],[Invoice Date]],"mmm")</f>
        <v>Oct</v>
      </c>
      <c r="W2641">
        <f>MONTH(tblSales[[#This Row],[Invoice Date]])</f>
        <v>10</v>
      </c>
      <c r="X2641">
        <f>YEAR(tblSales[[#This Row],[Invoice Date]])</f>
        <v>2024</v>
      </c>
      <c r="Y2641" t="str">
        <f>TEXT(tblSales[[#This Row],[Invoice Date]],"mmm-yyyy")</f>
        <v>Oct-2024</v>
      </c>
      <c r="Z2641" t="str">
        <f>_xlfn.XLOOKUP(tblSales[[#This Row],[Product_ID]],Products!$A:$A,Products!$C:$C,"Women Dresses")</f>
        <v>Footwear</v>
      </c>
      <c r="AA2641" t="str">
        <f>_xlfn.XLOOKUP(tblSales[[#This Row],[Product_ID]],Products!$A:$A,Products!$D:$D,"Unknown")</f>
        <v>Formal Shoes</v>
      </c>
      <c r="AB2641" t="str">
        <f>_xlfn.XLOOKUP(tblSales[[#This Row],[Product_ID]],Products!$A:$A,Products!$E:$E,"Unknown")</f>
        <v>US Polo Assn</v>
      </c>
      <c r="AC2641" t="str">
        <f>_xlfn.XLOOKUP(tblSales[[#This Row],[Store_ID]],Stores!$A:$A,Stores!$B:$B,"Unknown")</f>
        <v>TrendMart Kochi Standard</v>
      </c>
      <c r="AD2641" t="str">
        <f>_xlfn.XLOOKUP(tblSales[[#This Row],[Store_ID]],Stores!$A:$A,Stores!$E:$E,"Unknown")</f>
        <v>South Zone 1</v>
      </c>
      <c r="AE2641" t="str">
        <f>_xlfn.XLOOKUP(tblSales[[#This Row],[Customer_ID]],Customers!$A:$A,Customers!$B:$B,"Unknown")</f>
        <v>Arun Natarajan</v>
      </c>
      <c r="AF2641" t="str">
        <f>_xlfn.XLOOKUP(tblSales[[#This Row],[Customer_ID]],Customers!$A:$A,Customers!$J:$J,"Unknown")</f>
        <v>Platinum</v>
      </c>
      <c r="AG2641" t="str">
        <f>_xlfn.XLOOKUP(tblSales[[#This Row],[Employee_ID]],Employees!$A:$A,Employees!$B:$B,"Unknown")</f>
        <v>Swathi Achari</v>
      </c>
      <c r="AH2641">
        <f>IF(MONTH(tblSales[[#This Row],[Invoice Date]])&gt;=4,MONTH(tblSales[[#This Row],[Invoice Date]]),MONTH(tblSales[[#This Row],[Invoice Date]])+12)</f>
        <v>10</v>
      </c>
      <c r="AI2641" s="8">
        <f>DATE(YEAR(tblSales[[#This Row],[Invoice Date]]),MONTH(tblSales[[#This Row],[Invoice Date]]),1)</f>
        <v>45566</v>
      </c>
      <c r="AJ2641" t="str">
        <f>_xlfn.XLOOKUP(tblSales[[#This Row],[Product_ID]],Products!$A:$A,Products!$B:$B,"Unknown")</f>
        <v>US Polo Assn Formal Shoes Red</v>
      </c>
      <c r="AK2641" s="9">
        <f>IFERROR(tblSales[[#This Row],[Profit]]/tblSales[[#This Row],[Sales Amount]],0)</f>
        <v>0.24844652814322246</v>
      </c>
      <c r="AL2641" t="str">
        <f>IF(tblSales[[#This Row],[Discount %]]&lt;=5,"0-5%",
IF(tblSales[[#This Row],[Discount %]]&lt;=10,"5-10%",
IF(tblSales[[#This Row],[Discount %]]&lt;=15,"10-15%",
IF(tblSales[[#This Row],[Discount %]]&lt;=20,"15-20%","20%+"))))</f>
        <v>0-5%</v>
      </c>
    </row>
    <row r="2642" spans="1:38">
      <c r="A2642" s="2" t="s">
        <v>4654</v>
      </c>
      <c r="B2642" s="11">
        <v>45436</v>
      </c>
      <c r="C2642" s="2" t="s">
        <v>1670</v>
      </c>
      <c r="D2642" s="2" t="s">
        <v>789</v>
      </c>
      <c r="E2642" s="2" t="s">
        <v>1636</v>
      </c>
      <c r="F2642" s="2" t="s">
        <v>122</v>
      </c>
      <c r="G2642" s="2">
        <v>1</v>
      </c>
      <c r="H2642" s="2">
        <v>1611.33</v>
      </c>
      <c r="I2642" s="2">
        <v>10</v>
      </c>
      <c r="J2642" s="2">
        <v>161.13</v>
      </c>
      <c r="K2642" s="2">
        <v>12</v>
      </c>
      <c r="L2642" s="2">
        <v>174.02</v>
      </c>
      <c r="M2642" s="2">
        <v>1624.22</v>
      </c>
      <c r="N2642" s="2">
        <v>1061.5</v>
      </c>
      <c r="O2642" s="2">
        <f t="shared" si="101"/>
        <v>388.70000000000005</v>
      </c>
      <c r="P2642" s="2" t="s">
        <v>28</v>
      </c>
      <c r="Q2642" s="2" t="str">
        <f t="shared" si="102"/>
        <v>Credit Card</v>
      </c>
      <c r="R2642" s="2" t="s">
        <v>20</v>
      </c>
      <c r="S2642" s="2" t="s">
        <v>56</v>
      </c>
      <c r="T2642" s="2" t="s">
        <v>1039</v>
      </c>
      <c r="U2642" s="2" t="s">
        <v>59</v>
      </c>
      <c r="V2642" t="str">
        <f>TEXT(tblSales[[#This Row],[Invoice Date]],"mmm")</f>
        <v>May</v>
      </c>
      <c r="W2642">
        <f>MONTH(tblSales[[#This Row],[Invoice Date]])</f>
        <v>5</v>
      </c>
      <c r="X2642">
        <f>YEAR(tblSales[[#This Row],[Invoice Date]])</f>
        <v>2024</v>
      </c>
      <c r="Y2642" t="str">
        <f>TEXT(tblSales[[#This Row],[Invoice Date]],"mmm-yyyy")</f>
        <v>May-2024</v>
      </c>
      <c r="Z2642" t="str">
        <f>_xlfn.XLOOKUP(tblSales[[#This Row],[Product_ID]],Products!$A:$A,Products!$C:$C,"Women Dresses")</f>
        <v>Men Jeans</v>
      </c>
      <c r="AA2642" t="str">
        <f>_xlfn.XLOOKUP(tblSales[[#This Row],[Product_ID]],Products!$A:$A,Products!$D:$D,"Unknown")</f>
        <v>Skinny Fit</v>
      </c>
      <c r="AB2642" t="str">
        <f>_xlfn.XLOOKUP(tblSales[[#This Row],[Product_ID]],Products!$A:$A,Products!$E:$E,"Unknown")</f>
        <v>Killer Jeans</v>
      </c>
      <c r="AC2642" t="str">
        <f>_xlfn.XLOOKUP(tblSales[[#This Row],[Store_ID]],Stores!$A:$A,Stores!$B:$B,"Unknown")</f>
        <v>TrendMart Warangal Standard</v>
      </c>
      <c r="AD2642" t="str">
        <f>_xlfn.XLOOKUP(tblSales[[#This Row],[Store_ID]],Stores!$A:$A,Stores!$E:$E,"Unknown")</f>
        <v>South Zone 2</v>
      </c>
      <c r="AE2642" t="str">
        <f>_xlfn.XLOOKUP(tblSales[[#This Row],[Customer_ID]],Customers!$A:$A,Customers!$B:$B,"Unknown")</f>
        <v>Bharathi Pandian</v>
      </c>
      <c r="AF2642" t="str">
        <f>_xlfn.XLOOKUP(tblSales[[#This Row],[Customer_ID]],Customers!$A:$A,Customers!$J:$J,"Unknown")</f>
        <v>Regular</v>
      </c>
      <c r="AG2642" t="str">
        <f>_xlfn.XLOOKUP(tblSales[[#This Row],[Employee_ID]],Employees!$A:$A,Employees!$B:$B,"Unknown")</f>
        <v>Rahul Krishnan</v>
      </c>
      <c r="AH2642">
        <f>IF(MONTH(tblSales[[#This Row],[Invoice Date]])&gt;=4,MONTH(tblSales[[#This Row],[Invoice Date]]),MONTH(tblSales[[#This Row],[Invoice Date]])+12)</f>
        <v>5</v>
      </c>
      <c r="AI2642" s="8">
        <f>DATE(YEAR(tblSales[[#This Row],[Invoice Date]]),MONTH(tblSales[[#This Row],[Invoice Date]]),1)</f>
        <v>45413</v>
      </c>
      <c r="AJ2642" t="str">
        <f>_xlfn.XLOOKUP(tblSales[[#This Row],[Product_ID]],Products!$A:$A,Products!$B:$B,"Unknown")</f>
        <v>Killer Jeans Skinny Fit Wine</v>
      </c>
      <c r="AK2642" s="9">
        <f>IFERROR(tblSales[[#This Row],[Profit]]/tblSales[[#This Row],[Sales Amount]],0)</f>
        <v>0.23931487113814634</v>
      </c>
      <c r="AL2642" t="str">
        <f>IF(tblSales[[#This Row],[Discount %]]&lt;=5,"0-5%",
IF(tblSales[[#This Row],[Discount %]]&lt;=10,"5-10%",
IF(tblSales[[#This Row],[Discount %]]&lt;=15,"10-15%",
IF(tblSales[[#This Row],[Discount %]]&lt;=20,"15-20%","20%+"))))</f>
        <v>5-10%</v>
      </c>
    </row>
    <row r="2643" spans="1:38">
      <c r="A2643" s="2" t="s">
        <v>4655</v>
      </c>
      <c r="B2643" s="11">
        <v>45386</v>
      </c>
      <c r="C2643" s="2" t="s">
        <v>3135</v>
      </c>
      <c r="D2643" s="2" t="s">
        <v>698</v>
      </c>
      <c r="E2643" s="2" t="s">
        <v>420</v>
      </c>
      <c r="F2643" s="2" t="s">
        <v>210</v>
      </c>
      <c r="G2643" s="2">
        <v>1</v>
      </c>
      <c r="H2643" s="2">
        <v>1263.7</v>
      </c>
      <c r="I2643" s="2">
        <v>25</v>
      </c>
      <c r="J2643" s="2">
        <v>315.93</v>
      </c>
      <c r="K2643" s="2">
        <v>12</v>
      </c>
      <c r="L2643" s="2">
        <v>113.73</v>
      </c>
      <c r="M2643" s="2">
        <v>1061.5</v>
      </c>
      <c r="N2643" s="2">
        <v>939.13</v>
      </c>
      <c r="O2643" s="2">
        <f t="shared" si="101"/>
        <v>8.64</v>
      </c>
      <c r="P2643" s="2" t="s">
        <v>29</v>
      </c>
      <c r="Q2643" s="2" t="str">
        <f t="shared" si="102"/>
        <v>Debit Card</v>
      </c>
      <c r="R2643" s="2" t="s">
        <v>21</v>
      </c>
      <c r="S2643" s="2" t="s">
        <v>56</v>
      </c>
      <c r="T2643" s="2" t="s">
        <v>665</v>
      </c>
      <c r="U2643" s="2" t="s">
        <v>59</v>
      </c>
      <c r="V2643" t="str">
        <f>TEXT(tblSales[[#This Row],[Invoice Date]],"mmm")</f>
        <v>Apr</v>
      </c>
      <c r="W2643">
        <f>MONTH(tblSales[[#This Row],[Invoice Date]])</f>
        <v>4</v>
      </c>
      <c r="X2643">
        <f>YEAR(tblSales[[#This Row],[Invoice Date]])</f>
        <v>2024</v>
      </c>
      <c r="Y2643" t="str">
        <f>TEXT(tblSales[[#This Row],[Invoice Date]],"mmm-yyyy")</f>
        <v>Apr-2024</v>
      </c>
      <c r="Z2643" t="str">
        <f>_xlfn.XLOOKUP(tblSales[[#This Row],[Product_ID]],Products!$A:$A,Products!$C:$C,"Women Dresses")</f>
        <v>Wallets</v>
      </c>
      <c r="AA2643" t="str">
        <f>_xlfn.XLOOKUP(tblSales[[#This Row],[Product_ID]],Products!$A:$A,Products!$D:$D,"Unknown")</f>
        <v>Leather Wallet</v>
      </c>
      <c r="AB2643" t="str">
        <f>_xlfn.XLOOKUP(tblSales[[#This Row],[Product_ID]],Products!$A:$A,Products!$E:$E,"Unknown")</f>
        <v>Numero Uno</v>
      </c>
      <c r="AC2643" t="str">
        <f>_xlfn.XLOOKUP(tblSales[[#This Row],[Store_ID]],Stores!$A:$A,Stores!$B:$B,"Unknown")</f>
        <v>TrendMart Hubballi Standard</v>
      </c>
      <c r="AD2643" t="str">
        <f>_xlfn.XLOOKUP(tblSales[[#This Row],[Store_ID]],Stores!$A:$A,Stores!$E:$E,"Unknown")</f>
        <v>South Zone 2</v>
      </c>
      <c r="AE2643" t="str">
        <f>_xlfn.XLOOKUP(tblSales[[#This Row],[Customer_ID]],Customers!$A:$A,Customers!$B:$B,"Unknown")</f>
        <v>Muthu Iyengar</v>
      </c>
      <c r="AF2643" t="str">
        <f>_xlfn.XLOOKUP(tblSales[[#This Row],[Customer_ID]],Customers!$A:$A,Customers!$J:$J,"Unknown")</f>
        <v>Silver</v>
      </c>
      <c r="AG2643" t="str">
        <f>_xlfn.XLOOKUP(tblSales[[#This Row],[Employee_ID]],Employees!$A:$A,Employees!$B:$B,"Unknown")</f>
        <v>Rani Mishra</v>
      </c>
      <c r="AH2643">
        <f>IF(MONTH(tblSales[[#This Row],[Invoice Date]])&gt;=4,MONTH(tblSales[[#This Row],[Invoice Date]]),MONTH(tblSales[[#This Row],[Invoice Date]])+12)</f>
        <v>4</v>
      </c>
      <c r="AI2643" s="8">
        <f>DATE(YEAR(tblSales[[#This Row],[Invoice Date]]),MONTH(tblSales[[#This Row],[Invoice Date]]),1)</f>
        <v>45383</v>
      </c>
      <c r="AJ2643" t="str">
        <f>_xlfn.XLOOKUP(tblSales[[#This Row],[Product_ID]],Products!$A:$A,Products!$B:$B,"Unknown")</f>
        <v>Numero Uno Leather Wallet Wine</v>
      </c>
      <c r="AK2643" s="9">
        <f>IFERROR(tblSales[[#This Row],[Profit]]/tblSales[[#This Row],[Sales Amount]],0)</f>
        <v>8.1394253414978808E-3</v>
      </c>
      <c r="AL2643" t="str">
        <f>IF(tblSales[[#This Row],[Discount %]]&lt;=5,"0-5%",
IF(tblSales[[#This Row],[Discount %]]&lt;=10,"5-10%",
IF(tblSales[[#This Row],[Discount %]]&lt;=15,"10-15%",
IF(tblSales[[#This Row],[Discount %]]&lt;=20,"15-20%","20%+"))))</f>
        <v>20%+</v>
      </c>
    </row>
    <row r="2644" spans="1:38">
      <c r="A2644" s="2" t="s">
        <v>4656</v>
      </c>
      <c r="B2644" s="11">
        <v>45522</v>
      </c>
      <c r="C2644" s="2" t="s">
        <v>4289</v>
      </c>
      <c r="D2644" s="2" t="s">
        <v>876</v>
      </c>
      <c r="E2644" s="2" t="s">
        <v>771</v>
      </c>
      <c r="F2644" s="2" t="s">
        <v>92</v>
      </c>
      <c r="G2644" s="2">
        <v>3</v>
      </c>
      <c r="H2644" s="2">
        <v>1283.28</v>
      </c>
      <c r="I2644" s="2">
        <v>0</v>
      </c>
      <c r="J2644" s="2">
        <v>0</v>
      </c>
      <c r="K2644" s="2">
        <v>12</v>
      </c>
      <c r="L2644" s="2">
        <v>461.98</v>
      </c>
      <c r="M2644" s="2">
        <v>4311.82</v>
      </c>
      <c r="N2644" s="2">
        <v>2431.86</v>
      </c>
      <c r="O2644" s="2">
        <f t="shared" si="101"/>
        <v>1417.9799999999996</v>
      </c>
      <c r="P2644" s="2" t="s">
        <v>30</v>
      </c>
      <c r="Q2644" s="2" t="str">
        <f t="shared" si="102"/>
        <v>EMI</v>
      </c>
      <c r="R2644" s="2" t="s">
        <v>20</v>
      </c>
      <c r="S2644" s="2" t="s">
        <v>56</v>
      </c>
      <c r="T2644" s="2" t="s">
        <v>2821</v>
      </c>
      <c r="U2644" s="2" t="s">
        <v>60</v>
      </c>
      <c r="V2644" t="str">
        <f>TEXT(tblSales[[#This Row],[Invoice Date]],"mmm")</f>
        <v>Aug</v>
      </c>
      <c r="W2644">
        <f>MONTH(tblSales[[#This Row],[Invoice Date]])</f>
        <v>8</v>
      </c>
      <c r="X2644">
        <f>YEAR(tblSales[[#This Row],[Invoice Date]])</f>
        <v>2024</v>
      </c>
      <c r="Y2644" t="str">
        <f>TEXT(tblSales[[#This Row],[Invoice Date]],"mmm-yyyy")</f>
        <v>Aug-2024</v>
      </c>
      <c r="Z2644" t="str">
        <f>_xlfn.XLOOKUP(tblSales[[#This Row],[Product_ID]],Products!$A:$A,Products!$C:$C,"Women Dresses")</f>
        <v>Women Dresses</v>
      </c>
      <c r="AA2644" t="str">
        <f>_xlfn.XLOOKUP(tblSales[[#This Row],[Product_ID]],Products!$A:$A,Products!$D:$D,"Unknown")</f>
        <v>Shirt Dress</v>
      </c>
      <c r="AB2644" t="str">
        <f>_xlfn.XLOOKUP(tblSales[[#This Row],[Product_ID]],Products!$A:$A,Products!$E:$E,"Unknown")</f>
        <v>Fabindia</v>
      </c>
      <c r="AC2644" t="str">
        <f>_xlfn.XLOOKUP(tblSales[[#This Row],[Store_ID]],Stores!$A:$A,Stores!$B:$B,"Unknown")</f>
        <v>TrendMart Thoothukudi Mall Kiosk</v>
      </c>
      <c r="AD2644" t="str">
        <f>_xlfn.XLOOKUP(tblSales[[#This Row],[Store_ID]],Stores!$A:$A,Stores!$E:$E,"Unknown")</f>
        <v>South Zone 1</v>
      </c>
      <c r="AE2644" t="str">
        <f>_xlfn.XLOOKUP(tblSales[[#This Row],[Customer_ID]],Customers!$A:$A,Customers!$B:$B,"Unknown")</f>
        <v>Tejaswini Chandran</v>
      </c>
      <c r="AF2644" t="str">
        <f>_xlfn.XLOOKUP(tblSales[[#This Row],[Customer_ID]],Customers!$A:$A,Customers!$J:$J,"Unknown")</f>
        <v>Silver</v>
      </c>
      <c r="AG2644" t="str">
        <f>_xlfn.XLOOKUP(tblSales[[#This Row],[Employee_ID]],Employees!$A:$A,Employees!$B:$B,"Unknown")</f>
        <v>Manoj Ramachandran</v>
      </c>
      <c r="AH2644">
        <f>IF(MONTH(tblSales[[#This Row],[Invoice Date]])&gt;=4,MONTH(tblSales[[#This Row],[Invoice Date]]),MONTH(tblSales[[#This Row],[Invoice Date]])+12)</f>
        <v>8</v>
      </c>
      <c r="AI2644" s="8">
        <f>DATE(YEAR(tblSales[[#This Row],[Invoice Date]]),MONTH(tblSales[[#This Row],[Invoice Date]]),1)</f>
        <v>45505</v>
      </c>
      <c r="AJ2644" t="str">
        <f>_xlfn.XLOOKUP(tblSales[[#This Row],[Product_ID]],Products!$A:$A,Products!$B:$B,"Unknown")</f>
        <v>Fabindia Shirt Dress Navy Blue</v>
      </c>
      <c r="AK2644" s="9">
        <f>IFERROR(tblSales[[#This Row],[Profit]]/tblSales[[#This Row],[Sales Amount]],0)</f>
        <v>0.32885881136039996</v>
      </c>
      <c r="AL2644" t="str">
        <f>IF(tblSales[[#This Row],[Discount %]]&lt;=5,"0-5%",
IF(tblSales[[#This Row],[Discount %]]&lt;=10,"5-10%",
IF(tblSales[[#This Row],[Discount %]]&lt;=15,"10-15%",
IF(tblSales[[#This Row],[Discount %]]&lt;=20,"15-20%","20%+"))))</f>
        <v>0-5%</v>
      </c>
    </row>
    <row r="2645" spans="1:38">
      <c r="A2645" s="2" t="s">
        <v>4657</v>
      </c>
      <c r="B2645" s="11">
        <v>45555</v>
      </c>
      <c r="C2645" s="2" t="s">
        <v>225</v>
      </c>
      <c r="D2645" s="2" t="s">
        <v>1280</v>
      </c>
      <c r="E2645" s="2" t="s">
        <v>763</v>
      </c>
      <c r="F2645" s="2" t="s">
        <v>458</v>
      </c>
      <c r="G2645" s="2">
        <v>4</v>
      </c>
      <c r="H2645" s="2">
        <v>1609.04</v>
      </c>
      <c r="I2645" s="2">
        <v>0</v>
      </c>
      <c r="J2645" s="2">
        <v>0</v>
      </c>
      <c r="K2645" s="2">
        <v>12</v>
      </c>
      <c r="L2645" s="2">
        <v>772.34</v>
      </c>
      <c r="M2645" s="2">
        <v>7208.5</v>
      </c>
      <c r="N2645" s="2">
        <v>4369.72</v>
      </c>
      <c r="O2645" s="2">
        <f t="shared" si="101"/>
        <v>2066.4399999999996</v>
      </c>
      <c r="P2645" s="2" t="s">
        <v>28</v>
      </c>
      <c r="Q2645" s="2" t="str">
        <f t="shared" si="102"/>
        <v>Credit Card</v>
      </c>
      <c r="R2645" s="2" t="s">
        <v>20</v>
      </c>
      <c r="S2645" s="2" t="s">
        <v>56</v>
      </c>
      <c r="T2645" s="2" t="s">
        <v>1055</v>
      </c>
      <c r="U2645" s="2" t="s">
        <v>59</v>
      </c>
      <c r="V2645" t="str">
        <f>TEXT(tblSales[[#This Row],[Invoice Date]],"mmm")</f>
        <v>Sep</v>
      </c>
      <c r="W2645">
        <f>MONTH(tblSales[[#This Row],[Invoice Date]])</f>
        <v>9</v>
      </c>
      <c r="X2645">
        <f>YEAR(tblSales[[#This Row],[Invoice Date]])</f>
        <v>2024</v>
      </c>
      <c r="Y2645" t="str">
        <f>TEXT(tblSales[[#This Row],[Invoice Date]],"mmm-yyyy")</f>
        <v>Sep-2024</v>
      </c>
      <c r="Z2645" t="str">
        <f>_xlfn.XLOOKUP(tblSales[[#This Row],[Product_ID]],Products!$A:$A,Products!$C:$C,"Women Dresses")</f>
        <v>Winter Wear</v>
      </c>
      <c r="AA2645" t="str">
        <f>_xlfn.XLOOKUP(tblSales[[#This Row],[Product_ID]],Products!$A:$A,Products!$D:$D,"Unknown")</f>
        <v>Jacket</v>
      </c>
      <c r="AB2645" t="str">
        <f>_xlfn.XLOOKUP(tblSales[[#This Row],[Product_ID]],Products!$A:$A,Products!$E:$E,"Unknown")</f>
        <v>Fastrack</v>
      </c>
      <c r="AC2645" t="str">
        <f>_xlfn.XLOOKUP(tblSales[[#This Row],[Store_ID]],Stores!$A:$A,Stores!$B:$B,"Unknown")</f>
        <v>TrendMart Madurai Mall Kiosk</v>
      </c>
      <c r="AD2645" t="str">
        <f>_xlfn.XLOOKUP(tblSales[[#This Row],[Store_ID]],Stores!$A:$A,Stores!$E:$E,"Unknown")</f>
        <v>South Zone 1</v>
      </c>
      <c r="AE2645" t="str">
        <f>_xlfn.XLOOKUP(tblSales[[#This Row],[Customer_ID]],Customers!$A:$A,Customers!$B:$B,"Unknown")</f>
        <v>Haritha Chettiar</v>
      </c>
      <c r="AF2645" t="str">
        <f>_xlfn.XLOOKUP(tblSales[[#This Row],[Customer_ID]],Customers!$A:$A,Customers!$J:$J,"Unknown")</f>
        <v>Regular</v>
      </c>
      <c r="AG2645" t="str">
        <f>_xlfn.XLOOKUP(tblSales[[#This Row],[Employee_ID]],Employees!$A:$A,Employees!$B:$B,"Unknown")</f>
        <v>Anil Reddy</v>
      </c>
      <c r="AH2645">
        <f>IF(MONTH(tblSales[[#This Row],[Invoice Date]])&gt;=4,MONTH(tblSales[[#This Row],[Invoice Date]]),MONTH(tblSales[[#This Row],[Invoice Date]])+12)</f>
        <v>9</v>
      </c>
      <c r="AI2645" s="8">
        <f>DATE(YEAR(tblSales[[#This Row],[Invoice Date]]),MONTH(tblSales[[#This Row],[Invoice Date]]),1)</f>
        <v>45536</v>
      </c>
      <c r="AJ2645" t="str">
        <f>_xlfn.XLOOKUP(tblSales[[#This Row],[Product_ID]],Products!$A:$A,Products!$B:$B,"Unknown")</f>
        <v>Fastrack Jacket Maroon</v>
      </c>
      <c r="AK2645" s="9">
        <f>IFERROR(tblSales[[#This Row],[Profit]]/tblSales[[#This Row],[Sales Amount]],0)</f>
        <v>0.28666712908372055</v>
      </c>
      <c r="AL2645" t="str">
        <f>IF(tblSales[[#This Row],[Discount %]]&lt;=5,"0-5%",
IF(tblSales[[#This Row],[Discount %]]&lt;=10,"5-10%",
IF(tblSales[[#This Row],[Discount %]]&lt;=15,"10-15%",
IF(tblSales[[#This Row],[Discount %]]&lt;=20,"15-20%","20%+"))))</f>
        <v>0-5%</v>
      </c>
    </row>
    <row r="2646" spans="1:38">
      <c r="A2646" s="2" t="s">
        <v>4658</v>
      </c>
      <c r="B2646" s="11">
        <v>45415</v>
      </c>
      <c r="C2646" s="2" t="s">
        <v>833</v>
      </c>
      <c r="D2646" s="2" t="s">
        <v>343</v>
      </c>
      <c r="E2646" s="2" t="s">
        <v>630</v>
      </c>
      <c r="F2646" s="2" t="s">
        <v>122</v>
      </c>
      <c r="G2646" s="2">
        <v>3</v>
      </c>
      <c r="H2646" s="2">
        <v>1219.27</v>
      </c>
      <c r="I2646" s="2">
        <v>30</v>
      </c>
      <c r="J2646" s="2">
        <v>1097.3399999999999</v>
      </c>
      <c r="K2646" s="2">
        <v>12</v>
      </c>
      <c r="L2646" s="2">
        <v>307.26</v>
      </c>
      <c r="M2646" s="2">
        <v>2867.73</v>
      </c>
      <c r="N2646" s="2">
        <v>2303.4899999999998</v>
      </c>
      <c r="O2646" s="2">
        <f t="shared" si="101"/>
        <v>256.98000000000025</v>
      </c>
      <c r="P2646" s="2" t="s">
        <v>28</v>
      </c>
      <c r="Q2646" s="2" t="str">
        <f t="shared" si="102"/>
        <v>Credit Card</v>
      </c>
      <c r="R2646" s="2" t="s">
        <v>20</v>
      </c>
      <c r="S2646" s="2" t="s">
        <v>56</v>
      </c>
      <c r="T2646" s="2" t="s">
        <v>1048</v>
      </c>
      <c r="U2646" s="2" t="s">
        <v>59</v>
      </c>
      <c r="V2646" t="str">
        <f>TEXT(tblSales[[#This Row],[Invoice Date]],"mmm")</f>
        <v>May</v>
      </c>
      <c r="W2646">
        <f>MONTH(tblSales[[#This Row],[Invoice Date]])</f>
        <v>5</v>
      </c>
      <c r="X2646">
        <f>YEAR(tblSales[[#This Row],[Invoice Date]])</f>
        <v>2024</v>
      </c>
      <c r="Y2646" t="str">
        <f>TEXT(tblSales[[#This Row],[Invoice Date]],"mmm-yyyy")</f>
        <v>May-2024</v>
      </c>
      <c r="Z2646" t="str">
        <f>_xlfn.XLOOKUP(tblSales[[#This Row],[Product_ID]],Products!$A:$A,Products!$C:$C,"Women Dresses")</f>
        <v>Women Jeans</v>
      </c>
      <c r="AA2646" t="str">
        <f>_xlfn.XLOOKUP(tblSales[[#This Row],[Product_ID]],Products!$A:$A,Products!$D:$D,"Unknown")</f>
        <v>Skinny Fit</v>
      </c>
      <c r="AB2646" t="str">
        <f>_xlfn.XLOOKUP(tblSales[[#This Row],[Product_ID]],Products!$A:$A,Products!$E:$E,"Unknown")</f>
        <v>Being Human</v>
      </c>
      <c r="AC2646" t="str">
        <f>_xlfn.XLOOKUP(tblSales[[#This Row],[Store_ID]],Stores!$A:$A,Stores!$B:$B,"Unknown")</f>
        <v>TrendMart Hubballi Standard</v>
      </c>
      <c r="AD2646" t="str">
        <f>_xlfn.XLOOKUP(tblSales[[#This Row],[Store_ID]],Stores!$A:$A,Stores!$E:$E,"Unknown")</f>
        <v>South Zone 2</v>
      </c>
      <c r="AE2646" t="str">
        <f>_xlfn.XLOOKUP(tblSales[[#This Row],[Customer_ID]],Customers!$A:$A,Customers!$B:$B,"Unknown")</f>
        <v>Ramya Pandian</v>
      </c>
      <c r="AF2646" t="str">
        <f>_xlfn.XLOOKUP(tblSales[[#This Row],[Customer_ID]],Customers!$A:$A,Customers!$J:$J,"Unknown")</f>
        <v>Regular</v>
      </c>
      <c r="AG2646" t="str">
        <f>_xlfn.XLOOKUP(tblSales[[#This Row],[Employee_ID]],Employees!$A:$A,Employees!$B:$B,"Unknown")</f>
        <v>Rahul Krishnan</v>
      </c>
      <c r="AH2646">
        <f>IF(MONTH(tblSales[[#This Row],[Invoice Date]])&gt;=4,MONTH(tblSales[[#This Row],[Invoice Date]]),MONTH(tblSales[[#This Row],[Invoice Date]])+12)</f>
        <v>5</v>
      </c>
      <c r="AI2646" s="8">
        <f>DATE(YEAR(tblSales[[#This Row],[Invoice Date]]),MONTH(tblSales[[#This Row],[Invoice Date]]),1)</f>
        <v>45413</v>
      </c>
      <c r="AJ2646" t="str">
        <f>_xlfn.XLOOKUP(tblSales[[#This Row],[Product_ID]],Products!$A:$A,Products!$B:$B,"Unknown")</f>
        <v>Being Human Skinny Fit Charcoal</v>
      </c>
      <c r="AK2646" s="9">
        <f>IFERROR(tblSales[[#This Row],[Profit]]/tblSales[[#This Row],[Sales Amount]],0)</f>
        <v>8.9610946637235803E-2</v>
      </c>
      <c r="AL2646" t="str">
        <f>IF(tblSales[[#This Row],[Discount %]]&lt;=5,"0-5%",
IF(tblSales[[#This Row],[Discount %]]&lt;=10,"5-10%",
IF(tblSales[[#This Row],[Discount %]]&lt;=15,"10-15%",
IF(tblSales[[#This Row],[Discount %]]&lt;=20,"15-20%","20%+"))))</f>
        <v>20%+</v>
      </c>
    </row>
    <row r="2647" spans="1:38">
      <c r="A2647" s="2" t="s">
        <v>4659</v>
      </c>
      <c r="B2647" s="11">
        <v>45637</v>
      </c>
      <c r="C2647" s="2" t="s">
        <v>1601</v>
      </c>
      <c r="D2647" s="2" t="s">
        <v>1524</v>
      </c>
      <c r="E2647" s="2" t="s">
        <v>97</v>
      </c>
      <c r="F2647" s="2" t="s">
        <v>92</v>
      </c>
      <c r="G2647" s="2">
        <v>1</v>
      </c>
      <c r="H2647" s="2">
        <v>1173.92</v>
      </c>
      <c r="I2647" s="2">
        <v>0</v>
      </c>
      <c r="J2647" s="2">
        <v>0</v>
      </c>
      <c r="K2647" s="2">
        <v>12</v>
      </c>
      <c r="L2647" s="2">
        <v>140.87</v>
      </c>
      <c r="M2647" s="2">
        <v>1314.79</v>
      </c>
      <c r="N2647" s="2">
        <v>808.99</v>
      </c>
      <c r="O2647" s="2">
        <f t="shared" si="101"/>
        <v>364.92999999999995</v>
      </c>
      <c r="P2647" s="2" t="s">
        <v>32</v>
      </c>
      <c r="Q2647" s="2" t="str">
        <f t="shared" si="102"/>
        <v>UPI</v>
      </c>
      <c r="R2647" s="2" t="s">
        <v>21</v>
      </c>
      <c r="S2647" s="2" t="s">
        <v>56</v>
      </c>
      <c r="T2647" s="2" t="s">
        <v>3069</v>
      </c>
      <c r="U2647" s="2" t="s">
        <v>59</v>
      </c>
      <c r="V2647" t="str">
        <f>TEXT(tblSales[[#This Row],[Invoice Date]],"mmm")</f>
        <v>Dec</v>
      </c>
      <c r="W2647">
        <f>MONTH(tblSales[[#This Row],[Invoice Date]])</f>
        <v>12</v>
      </c>
      <c r="X2647">
        <f>YEAR(tblSales[[#This Row],[Invoice Date]])</f>
        <v>2024</v>
      </c>
      <c r="Y2647" t="str">
        <f>TEXT(tblSales[[#This Row],[Invoice Date]],"mmm-yyyy")</f>
        <v>Dec-2024</v>
      </c>
      <c r="Z2647" t="str">
        <f>_xlfn.XLOOKUP(tblSales[[#This Row],[Product_ID]],Products!$A:$A,Products!$C:$C,"Women Dresses")</f>
        <v>Women Kurtis</v>
      </c>
      <c r="AA2647" t="str">
        <f>_xlfn.XLOOKUP(tblSales[[#This Row],[Product_ID]],Products!$A:$A,Products!$D:$D,"Unknown")</f>
        <v>Anarkali Kurti</v>
      </c>
      <c r="AB2647" t="str">
        <f>_xlfn.XLOOKUP(tblSales[[#This Row],[Product_ID]],Products!$A:$A,Products!$E:$E,"Unknown")</f>
        <v>Liberty</v>
      </c>
      <c r="AC2647" t="str">
        <f>_xlfn.XLOOKUP(tblSales[[#This Row],[Store_ID]],Stores!$A:$A,Stores!$B:$B,"Unknown")</f>
        <v>TrendMart Tirunelveli High Street</v>
      </c>
      <c r="AD2647" t="str">
        <f>_xlfn.XLOOKUP(tblSales[[#This Row],[Store_ID]],Stores!$A:$A,Stores!$E:$E,"Unknown")</f>
        <v>South Zone 1</v>
      </c>
      <c r="AE2647" t="str">
        <f>_xlfn.XLOOKUP(tblSales[[#This Row],[Customer_ID]],Customers!$A:$A,Customers!$B:$B,"Unknown")</f>
        <v>Girish Chettiar</v>
      </c>
      <c r="AF2647" t="str">
        <f>_xlfn.XLOOKUP(tblSales[[#This Row],[Customer_ID]],Customers!$A:$A,Customers!$J:$J,"Unknown")</f>
        <v>Regular</v>
      </c>
      <c r="AG2647" t="str">
        <f>_xlfn.XLOOKUP(tblSales[[#This Row],[Employee_ID]],Employees!$A:$A,Employees!$B:$B,"Unknown")</f>
        <v>Manoj Ramachandran</v>
      </c>
      <c r="AH2647">
        <f>IF(MONTH(tblSales[[#This Row],[Invoice Date]])&gt;=4,MONTH(tblSales[[#This Row],[Invoice Date]]),MONTH(tblSales[[#This Row],[Invoice Date]])+12)</f>
        <v>12</v>
      </c>
      <c r="AI2647" s="8">
        <f>DATE(YEAR(tblSales[[#This Row],[Invoice Date]]),MONTH(tblSales[[#This Row],[Invoice Date]]),1)</f>
        <v>45627</v>
      </c>
      <c r="AJ2647" t="str">
        <f>_xlfn.XLOOKUP(tblSales[[#This Row],[Product_ID]],Products!$A:$A,Products!$B:$B,"Unknown")</f>
        <v>Liberty Anarkali Kurti Purple</v>
      </c>
      <c r="AK2647" s="9">
        <f>IFERROR(tblSales[[#This Row],[Profit]]/tblSales[[#This Row],[Sales Amount]],0)</f>
        <v>0.27755763277785805</v>
      </c>
      <c r="AL2647" t="str">
        <f>IF(tblSales[[#This Row],[Discount %]]&lt;=5,"0-5%",
IF(tblSales[[#This Row],[Discount %]]&lt;=10,"5-10%",
IF(tblSales[[#This Row],[Discount %]]&lt;=15,"10-15%",
IF(tblSales[[#This Row],[Discount %]]&lt;=20,"15-20%","20%+"))))</f>
        <v>0-5%</v>
      </c>
    </row>
    <row r="2648" spans="1:38">
      <c r="A2648" s="2" t="s">
        <v>4660</v>
      </c>
      <c r="B2648" s="11">
        <v>45580</v>
      </c>
      <c r="C2648" s="2" t="s">
        <v>609</v>
      </c>
      <c r="D2648" s="2" t="s">
        <v>409</v>
      </c>
      <c r="E2648" s="2" t="s">
        <v>344</v>
      </c>
      <c r="F2648" s="2" t="s">
        <v>324</v>
      </c>
      <c r="G2648" s="2">
        <v>4</v>
      </c>
      <c r="H2648" s="2">
        <v>819.54</v>
      </c>
      <c r="I2648" s="2">
        <v>20</v>
      </c>
      <c r="J2648" s="2">
        <v>655.63</v>
      </c>
      <c r="K2648" s="2">
        <v>5</v>
      </c>
      <c r="L2648" s="2">
        <v>131.13</v>
      </c>
      <c r="M2648" s="2">
        <v>2753.66</v>
      </c>
      <c r="N2648" s="2">
        <v>2284.36</v>
      </c>
      <c r="O2648" s="2">
        <f t="shared" si="101"/>
        <v>338.16999999999973</v>
      </c>
      <c r="P2648" s="2" t="s">
        <v>29</v>
      </c>
      <c r="Q2648" s="2" t="str">
        <f t="shared" si="102"/>
        <v>Debit Card</v>
      </c>
      <c r="R2648" s="2" t="s">
        <v>20</v>
      </c>
      <c r="S2648" s="2" t="s">
        <v>56</v>
      </c>
      <c r="T2648" s="2" t="s">
        <v>464</v>
      </c>
      <c r="U2648" s="2" t="s">
        <v>59</v>
      </c>
      <c r="V2648" t="str">
        <f>TEXT(tblSales[[#This Row],[Invoice Date]],"mmm")</f>
        <v>Oct</v>
      </c>
      <c r="W2648">
        <f>MONTH(tblSales[[#This Row],[Invoice Date]])</f>
        <v>10</v>
      </c>
      <c r="X2648">
        <f>YEAR(tblSales[[#This Row],[Invoice Date]])</f>
        <v>2024</v>
      </c>
      <c r="Y2648" t="str">
        <f>TEXT(tblSales[[#This Row],[Invoice Date]],"mmm-yyyy")</f>
        <v>Oct-2024</v>
      </c>
      <c r="Z2648" t="str">
        <f>_xlfn.XLOOKUP(tblSales[[#This Row],[Product_ID]],Products!$A:$A,Products!$C:$C,"Women Dresses")</f>
        <v>Women Kurtis</v>
      </c>
      <c r="AA2648" t="str">
        <f>_xlfn.XLOOKUP(tblSales[[#This Row],[Product_ID]],Products!$A:$A,Products!$D:$D,"Unknown")</f>
        <v>Straight Kurti</v>
      </c>
      <c r="AB2648" t="str">
        <f>_xlfn.XLOOKUP(tblSales[[#This Row],[Product_ID]],Products!$A:$A,Products!$E:$E,"Unknown")</f>
        <v>Fabindia</v>
      </c>
      <c r="AC2648" t="str">
        <f>_xlfn.XLOOKUP(tblSales[[#This Row],[Store_ID]],Stores!$A:$A,Stores!$B:$B,"Unknown")</f>
        <v>TrendMart Kannur Standard</v>
      </c>
      <c r="AD2648" t="str">
        <f>_xlfn.XLOOKUP(tblSales[[#This Row],[Store_ID]],Stores!$A:$A,Stores!$E:$E,"Unknown")</f>
        <v>South Zone 1</v>
      </c>
      <c r="AE2648" t="str">
        <f>_xlfn.XLOOKUP(tblSales[[#This Row],[Customer_ID]],Customers!$A:$A,Customers!$B:$B,"Unknown")</f>
        <v>Nithya Ramachandran</v>
      </c>
      <c r="AF2648" t="str">
        <f>_xlfn.XLOOKUP(tblSales[[#This Row],[Customer_ID]],Customers!$A:$A,Customers!$J:$J,"Unknown")</f>
        <v>Gold</v>
      </c>
      <c r="AG2648" t="str">
        <f>_xlfn.XLOOKUP(tblSales[[#This Row],[Employee_ID]],Employees!$A:$A,Employees!$B:$B,"Unknown")</f>
        <v>Ganesh Iyengar</v>
      </c>
      <c r="AH2648">
        <f>IF(MONTH(tblSales[[#This Row],[Invoice Date]])&gt;=4,MONTH(tblSales[[#This Row],[Invoice Date]]),MONTH(tblSales[[#This Row],[Invoice Date]])+12)</f>
        <v>10</v>
      </c>
      <c r="AI2648" s="8">
        <f>DATE(YEAR(tblSales[[#This Row],[Invoice Date]]),MONTH(tblSales[[#This Row],[Invoice Date]]),1)</f>
        <v>45566</v>
      </c>
      <c r="AJ2648" t="str">
        <f>_xlfn.XLOOKUP(tblSales[[#This Row],[Product_ID]],Products!$A:$A,Products!$B:$B,"Unknown")</f>
        <v>Fabindia Straight Kurti Olive</v>
      </c>
      <c r="AK2648" s="9">
        <f>IFERROR(tblSales[[#This Row],[Profit]]/tblSales[[#This Row],[Sales Amount]],0)</f>
        <v>0.12280746352127704</v>
      </c>
      <c r="AL2648" t="str">
        <f>IF(tblSales[[#This Row],[Discount %]]&lt;=5,"0-5%",
IF(tblSales[[#This Row],[Discount %]]&lt;=10,"5-10%",
IF(tblSales[[#This Row],[Discount %]]&lt;=15,"10-15%",
IF(tblSales[[#This Row],[Discount %]]&lt;=20,"15-20%","20%+"))))</f>
        <v>15-20%</v>
      </c>
    </row>
    <row r="2649" spans="1:38">
      <c r="A2649" s="2" t="s">
        <v>4661</v>
      </c>
      <c r="B2649" s="11">
        <v>45664</v>
      </c>
      <c r="C2649" s="2" t="s">
        <v>3418</v>
      </c>
      <c r="D2649" s="2" t="s">
        <v>778</v>
      </c>
      <c r="E2649" s="2" t="s">
        <v>329</v>
      </c>
      <c r="F2649" s="2" t="s">
        <v>339</v>
      </c>
      <c r="G2649" s="2">
        <v>1</v>
      </c>
      <c r="H2649" s="2">
        <v>875.11</v>
      </c>
      <c r="I2649" s="2">
        <v>10</v>
      </c>
      <c r="J2649" s="2">
        <v>87.51</v>
      </c>
      <c r="K2649" s="2">
        <v>5</v>
      </c>
      <c r="L2649" s="2">
        <v>39.380000000000003</v>
      </c>
      <c r="M2649" s="2">
        <v>826.98</v>
      </c>
      <c r="N2649" s="2">
        <v>570.20000000000005</v>
      </c>
      <c r="O2649" s="2">
        <f t="shared" si="101"/>
        <v>217.39999999999998</v>
      </c>
      <c r="P2649" s="2" t="s">
        <v>28</v>
      </c>
      <c r="Q2649" s="2" t="str">
        <f t="shared" si="102"/>
        <v>Credit Card</v>
      </c>
      <c r="R2649" s="2" t="s">
        <v>21</v>
      </c>
      <c r="S2649" s="2" t="s">
        <v>56</v>
      </c>
      <c r="T2649" s="2" t="s">
        <v>2833</v>
      </c>
      <c r="U2649" s="2" t="s">
        <v>59</v>
      </c>
      <c r="V2649" t="str">
        <f>TEXT(tblSales[[#This Row],[Invoice Date]],"mmm")</f>
        <v>Jan</v>
      </c>
      <c r="W2649">
        <f>MONTH(tblSales[[#This Row],[Invoice Date]])</f>
        <v>1</v>
      </c>
      <c r="X2649">
        <f>YEAR(tblSales[[#This Row],[Invoice Date]])</f>
        <v>2025</v>
      </c>
      <c r="Y2649" t="str">
        <f>TEXT(tblSales[[#This Row],[Invoice Date]],"mmm-yyyy")</f>
        <v>Jan-2025</v>
      </c>
      <c r="Z2649" t="str">
        <f>_xlfn.XLOOKUP(tblSales[[#This Row],[Product_ID]],Products!$A:$A,Products!$C:$C,"Women Dresses")</f>
        <v>Men Shirts</v>
      </c>
      <c r="AA2649" t="str">
        <f>_xlfn.XLOOKUP(tblSales[[#This Row],[Product_ID]],Products!$A:$A,Products!$D:$D,"Unknown")</f>
        <v>Denim Shirt</v>
      </c>
      <c r="AB2649" t="str">
        <f>_xlfn.XLOOKUP(tblSales[[#This Row],[Product_ID]],Products!$A:$A,Products!$E:$E,"Unknown")</f>
        <v>AND</v>
      </c>
      <c r="AC2649" t="str">
        <f>_xlfn.XLOOKUP(tblSales[[#This Row],[Store_ID]],Stores!$A:$A,Stores!$B:$B,"Unknown")</f>
        <v>TrendMart Kannur Outlet</v>
      </c>
      <c r="AD2649" t="str">
        <f>_xlfn.XLOOKUP(tblSales[[#This Row],[Store_ID]],Stores!$A:$A,Stores!$E:$E,"Unknown")</f>
        <v>South Zone 1</v>
      </c>
      <c r="AE2649" t="str">
        <f>_xlfn.XLOOKUP(tblSales[[#This Row],[Customer_ID]],Customers!$A:$A,Customers!$B:$B,"Unknown")</f>
        <v>Sandeep Chetty</v>
      </c>
      <c r="AF2649" t="str">
        <f>_xlfn.XLOOKUP(tblSales[[#This Row],[Customer_ID]],Customers!$A:$A,Customers!$J:$J,"Unknown")</f>
        <v>Gold</v>
      </c>
      <c r="AG2649" t="str">
        <f>_xlfn.XLOOKUP(tblSales[[#This Row],[Employee_ID]],Employees!$A:$A,Employees!$B:$B,"Unknown")</f>
        <v>Priya Balasubramaniam</v>
      </c>
      <c r="AH2649">
        <f>IF(MONTH(tblSales[[#This Row],[Invoice Date]])&gt;=4,MONTH(tblSales[[#This Row],[Invoice Date]]),MONTH(tblSales[[#This Row],[Invoice Date]])+12)</f>
        <v>13</v>
      </c>
      <c r="AI2649" s="8">
        <f>DATE(YEAR(tblSales[[#This Row],[Invoice Date]]),MONTH(tblSales[[#This Row],[Invoice Date]]),1)</f>
        <v>45658</v>
      </c>
      <c r="AJ2649" t="str">
        <f>_xlfn.XLOOKUP(tblSales[[#This Row],[Product_ID]],Products!$A:$A,Products!$B:$B,"Unknown")</f>
        <v>AND Denim Shirt Teal</v>
      </c>
      <c r="AK2649" s="9">
        <f>IFERROR(tblSales[[#This Row],[Profit]]/tblSales[[#This Row],[Sales Amount]],0)</f>
        <v>0.26288422936467626</v>
      </c>
      <c r="AL2649" t="str">
        <f>IF(tblSales[[#This Row],[Discount %]]&lt;=5,"0-5%",
IF(tblSales[[#This Row],[Discount %]]&lt;=10,"5-10%",
IF(tblSales[[#This Row],[Discount %]]&lt;=15,"10-15%",
IF(tblSales[[#This Row],[Discount %]]&lt;=20,"15-20%","20%+"))))</f>
        <v>5-10%</v>
      </c>
    </row>
    <row r="2650" spans="1:38">
      <c r="A2650" s="2" t="s">
        <v>4662</v>
      </c>
      <c r="B2650" s="11">
        <v>45481</v>
      </c>
      <c r="C2650" s="2" t="s">
        <v>2735</v>
      </c>
      <c r="D2650" s="2" t="s">
        <v>778</v>
      </c>
      <c r="E2650" s="2" t="s">
        <v>243</v>
      </c>
      <c r="F2650" s="2" t="s">
        <v>475</v>
      </c>
      <c r="G2650" s="2">
        <v>1</v>
      </c>
      <c r="H2650" s="2">
        <v>845.68</v>
      </c>
      <c r="I2650" s="2">
        <v>10</v>
      </c>
      <c r="J2650" s="2">
        <v>84.57</v>
      </c>
      <c r="K2650" s="2">
        <v>5</v>
      </c>
      <c r="L2650" s="2">
        <v>38.06</v>
      </c>
      <c r="M2650" s="2">
        <v>799.17</v>
      </c>
      <c r="N2650" s="2">
        <v>570.20000000000005</v>
      </c>
      <c r="O2650" s="2">
        <f t="shared" si="101"/>
        <v>190.90999999999991</v>
      </c>
      <c r="P2650" s="2" t="s">
        <v>27</v>
      </c>
      <c r="Q2650" s="2" t="str">
        <f t="shared" si="102"/>
        <v>Cash</v>
      </c>
      <c r="R2650" s="2" t="s">
        <v>20</v>
      </c>
      <c r="S2650" s="2" t="s">
        <v>56</v>
      </c>
      <c r="T2650" s="2" t="s">
        <v>3149</v>
      </c>
      <c r="U2650" s="2" t="s">
        <v>59</v>
      </c>
      <c r="V2650" t="str">
        <f>TEXT(tblSales[[#This Row],[Invoice Date]],"mmm")</f>
        <v>Jul</v>
      </c>
      <c r="W2650">
        <f>MONTH(tblSales[[#This Row],[Invoice Date]])</f>
        <v>7</v>
      </c>
      <c r="X2650">
        <f>YEAR(tblSales[[#This Row],[Invoice Date]])</f>
        <v>2024</v>
      </c>
      <c r="Y2650" t="str">
        <f>TEXT(tblSales[[#This Row],[Invoice Date]],"mmm-yyyy")</f>
        <v>Jul-2024</v>
      </c>
      <c r="Z2650" t="str">
        <f>_xlfn.XLOOKUP(tblSales[[#This Row],[Product_ID]],Products!$A:$A,Products!$C:$C,"Women Dresses")</f>
        <v>Men Shirts</v>
      </c>
      <c r="AA2650" t="str">
        <f>_xlfn.XLOOKUP(tblSales[[#This Row],[Product_ID]],Products!$A:$A,Products!$D:$D,"Unknown")</f>
        <v>Denim Shirt</v>
      </c>
      <c r="AB2650" t="str">
        <f>_xlfn.XLOOKUP(tblSales[[#This Row],[Product_ID]],Products!$A:$A,Products!$E:$E,"Unknown")</f>
        <v>AND</v>
      </c>
      <c r="AC2650" t="str">
        <f>_xlfn.XLOOKUP(tblSales[[#This Row],[Store_ID]],Stores!$A:$A,Stores!$B:$B,"Unknown")</f>
        <v>TrendMart Visakhapatnam Standard</v>
      </c>
      <c r="AD2650" t="str">
        <f>_xlfn.XLOOKUP(tblSales[[#This Row],[Store_ID]],Stores!$A:$A,Stores!$E:$E,"Unknown")</f>
        <v>South Zone 3</v>
      </c>
      <c r="AE2650" t="str">
        <f>_xlfn.XLOOKUP(tblSales[[#This Row],[Customer_ID]],Customers!$A:$A,Customers!$B:$B,"Unknown")</f>
        <v>Srinivas Nair</v>
      </c>
      <c r="AF2650" t="str">
        <f>_xlfn.XLOOKUP(tblSales[[#This Row],[Customer_ID]],Customers!$A:$A,Customers!$J:$J,"Unknown")</f>
        <v>Regular</v>
      </c>
      <c r="AG2650" t="str">
        <f>_xlfn.XLOOKUP(tblSales[[#This Row],[Employee_ID]],Employees!$A:$A,Employees!$B:$B,"Unknown")</f>
        <v>Arjun Krishnan</v>
      </c>
      <c r="AH2650">
        <f>IF(MONTH(tblSales[[#This Row],[Invoice Date]])&gt;=4,MONTH(tblSales[[#This Row],[Invoice Date]]),MONTH(tblSales[[#This Row],[Invoice Date]])+12)</f>
        <v>7</v>
      </c>
      <c r="AI2650" s="8">
        <f>DATE(YEAR(tblSales[[#This Row],[Invoice Date]]),MONTH(tblSales[[#This Row],[Invoice Date]]),1)</f>
        <v>45474</v>
      </c>
      <c r="AJ2650" t="str">
        <f>_xlfn.XLOOKUP(tblSales[[#This Row],[Product_ID]],Products!$A:$A,Products!$B:$B,"Unknown")</f>
        <v>AND Denim Shirt Teal</v>
      </c>
      <c r="AK2650" s="9">
        <f>IFERROR(tblSales[[#This Row],[Profit]]/tblSales[[#This Row],[Sales Amount]],0)</f>
        <v>0.23888534354392674</v>
      </c>
      <c r="AL2650" t="str">
        <f>IF(tblSales[[#This Row],[Discount %]]&lt;=5,"0-5%",
IF(tblSales[[#This Row],[Discount %]]&lt;=10,"5-10%",
IF(tblSales[[#This Row],[Discount %]]&lt;=15,"10-15%",
IF(tblSales[[#This Row],[Discount %]]&lt;=20,"15-20%","20%+"))))</f>
        <v>5-10%</v>
      </c>
    </row>
    <row r="2651" spans="1:38">
      <c r="A2651" s="2" t="s">
        <v>4663</v>
      </c>
      <c r="B2651" s="11">
        <v>45521</v>
      </c>
      <c r="C2651" s="2" t="s">
        <v>1663</v>
      </c>
      <c r="D2651" s="2" t="s">
        <v>280</v>
      </c>
      <c r="E2651" s="2" t="s">
        <v>181</v>
      </c>
      <c r="F2651" s="2" t="s">
        <v>377</v>
      </c>
      <c r="G2651" s="2">
        <v>3</v>
      </c>
      <c r="H2651" s="2">
        <v>957.7</v>
      </c>
      <c r="I2651" s="2">
        <v>10</v>
      </c>
      <c r="J2651" s="2">
        <v>287.31</v>
      </c>
      <c r="K2651" s="2">
        <v>5</v>
      </c>
      <c r="L2651" s="2">
        <v>129.29</v>
      </c>
      <c r="M2651" s="2">
        <v>2715.08</v>
      </c>
      <c r="N2651" s="2">
        <v>1705.59</v>
      </c>
      <c r="O2651" s="2">
        <f t="shared" si="101"/>
        <v>880.2</v>
      </c>
      <c r="P2651" s="2" t="s">
        <v>28</v>
      </c>
      <c r="Q2651" s="2" t="str">
        <f t="shared" si="102"/>
        <v>Credit Card</v>
      </c>
      <c r="R2651" s="2" t="s">
        <v>20</v>
      </c>
      <c r="S2651" s="2" t="s">
        <v>56</v>
      </c>
      <c r="T2651" s="2" t="s">
        <v>707</v>
      </c>
      <c r="U2651" s="2" t="s">
        <v>60</v>
      </c>
      <c r="V2651" t="str">
        <f>TEXT(tblSales[[#This Row],[Invoice Date]],"mmm")</f>
        <v>Aug</v>
      </c>
      <c r="W2651">
        <f>MONTH(tblSales[[#This Row],[Invoice Date]])</f>
        <v>8</v>
      </c>
      <c r="X2651">
        <f>YEAR(tblSales[[#This Row],[Invoice Date]])</f>
        <v>2024</v>
      </c>
      <c r="Y2651" t="str">
        <f>TEXT(tblSales[[#This Row],[Invoice Date]],"mmm-yyyy")</f>
        <v>Aug-2024</v>
      </c>
      <c r="Z2651" t="str">
        <f>_xlfn.XLOOKUP(tblSales[[#This Row],[Product_ID]],Products!$A:$A,Products!$C:$C,"Women Dresses")</f>
        <v>Women Kurtis</v>
      </c>
      <c r="AA2651" t="str">
        <f>_xlfn.XLOOKUP(tblSales[[#This Row],[Product_ID]],Products!$A:$A,Products!$D:$D,"Unknown")</f>
        <v>Printed Kurti</v>
      </c>
      <c r="AB2651" t="str">
        <f>_xlfn.XLOOKUP(tblSales[[#This Row],[Product_ID]],Products!$A:$A,Products!$E:$E,"Unknown")</f>
        <v>Allen Solly</v>
      </c>
      <c r="AC2651" t="str">
        <f>_xlfn.XLOOKUP(tblSales[[#This Row],[Store_ID]],Stores!$A:$A,Stores!$B:$B,"Unknown")</f>
        <v>TrendMart Nizamabad Mall Kiosk</v>
      </c>
      <c r="AD2651" t="str">
        <f>_xlfn.XLOOKUP(tblSales[[#This Row],[Store_ID]],Stores!$A:$A,Stores!$E:$E,"Unknown")</f>
        <v>South Zone 2</v>
      </c>
      <c r="AE2651" t="str">
        <f>_xlfn.XLOOKUP(tblSales[[#This Row],[Customer_ID]],Customers!$A:$A,Customers!$B:$B,"Unknown")</f>
        <v>Feroz Ramachandran</v>
      </c>
      <c r="AF2651" t="str">
        <f>_xlfn.XLOOKUP(tblSales[[#This Row],[Customer_ID]],Customers!$A:$A,Customers!$J:$J,"Unknown")</f>
        <v>Gold</v>
      </c>
      <c r="AG2651" t="str">
        <f>_xlfn.XLOOKUP(tblSales[[#This Row],[Employee_ID]],Employees!$A:$A,Employees!$B:$B,"Unknown")</f>
        <v>Sunita Ramachandran</v>
      </c>
      <c r="AH2651">
        <f>IF(MONTH(tblSales[[#This Row],[Invoice Date]])&gt;=4,MONTH(tblSales[[#This Row],[Invoice Date]]),MONTH(tblSales[[#This Row],[Invoice Date]])+12)</f>
        <v>8</v>
      </c>
      <c r="AI2651" s="8">
        <f>DATE(YEAR(tblSales[[#This Row],[Invoice Date]]),MONTH(tblSales[[#This Row],[Invoice Date]]),1)</f>
        <v>45505</v>
      </c>
      <c r="AJ2651" t="str">
        <f>_xlfn.XLOOKUP(tblSales[[#This Row],[Product_ID]],Products!$A:$A,Products!$B:$B,"Unknown")</f>
        <v>Allen Solly Printed Kurti Mustard</v>
      </c>
      <c r="AK2651" s="9">
        <f>IFERROR(tblSales[[#This Row],[Profit]]/tblSales[[#This Row],[Sales Amount]],0)</f>
        <v>0.32418934248714587</v>
      </c>
      <c r="AL2651" t="str">
        <f>IF(tblSales[[#This Row],[Discount %]]&lt;=5,"0-5%",
IF(tblSales[[#This Row],[Discount %]]&lt;=10,"5-10%",
IF(tblSales[[#This Row],[Discount %]]&lt;=15,"10-15%",
IF(tblSales[[#This Row],[Discount %]]&lt;=20,"15-20%","20%+"))))</f>
        <v>5-10%</v>
      </c>
    </row>
    <row r="2652" spans="1:38">
      <c r="A2652" s="2" t="s">
        <v>4664</v>
      </c>
      <c r="B2652" s="11">
        <v>45486</v>
      </c>
      <c r="C2652" s="2" t="s">
        <v>3507</v>
      </c>
      <c r="D2652" s="2" t="s">
        <v>976</v>
      </c>
      <c r="E2652" s="2" t="s">
        <v>192</v>
      </c>
      <c r="F2652" s="2" t="s">
        <v>193</v>
      </c>
      <c r="G2652" s="2">
        <v>5</v>
      </c>
      <c r="H2652" s="2">
        <v>1429.99</v>
      </c>
      <c r="I2652" s="2">
        <v>20</v>
      </c>
      <c r="J2652" s="2">
        <v>1429.99</v>
      </c>
      <c r="K2652" s="2">
        <v>12</v>
      </c>
      <c r="L2652" s="2">
        <v>686.4</v>
      </c>
      <c r="M2652" s="2">
        <v>6406.36</v>
      </c>
      <c r="N2652" s="2">
        <v>4810.8500000000004</v>
      </c>
      <c r="O2652" s="2">
        <f t="shared" si="101"/>
        <v>909.10999999999933</v>
      </c>
      <c r="P2652" s="2" t="s">
        <v>27</v>
      </c>
      <c r="Q2652" s="2" t="str">
        <f t="shared" si="102"/>
        <v>Cash</v>
      </c>
      <c r="R2652" s="2" t="s">
        <v>20</v>
      </c>
      <c r="S2652" s="2" t="s">
        <v>56</v>
      </c>
      <c r="T2652" s="2" t="s">
        <v>2075</v>
      </c>
      <c r="U2652" s="2" t="s">
        <v>60</v>
      </c>
      <c r="V2652" t="str">
        <f>TEXT(tblSales[[#This Row],[Invoice Date]],"mmm")</f>
        <v>Jul</v>
      </c>
      <c r="W2652">
        <f>MONTH(tblSales[[#This Row],[Invoice Date]])</f>
        <v>7</v>
      </c>
      <c r="X2652">
        <f>YEAR(tblSales[[#This Row],[Invoice Date]])</f>
        <v>2024</v>
      </c>
      <c r="Y2652" t="str">
        <f>TEXT(tblSales[[#This Row],[Invoice Date]],"mmm-yyyy")</f>
        <v>Jul-2024</v>
      </c>
      <c r="Z2652" t="str">
        <f>_xlfn.XLOOKUP(tblSales[[#This Row],[Product_ID]],Products!$A:$A,Products!$C:$C,"Women Dresses")</f>
        <v>Women Sarees</v>
      </c>
      <c r="AA2652" t="str">
        <f>_xlfn.XLOOKUP(tblSales[[#This Row],[Product_ID]],Products!$A:$A,Products!$D:$D,"Unknown")</f>
        <v>Cotton Saree</v>
      </c>
      <c r="AB2652" t="str">
        <f>_xlfn.XLOOKUP(tblSales[[#This Row],[Product_ID]],Products!$A:$A,Products!$E:$E,"Unknown")</f>
        <v>Spykar</v>
      </c>
      <c r="AC2652" t="str">
        <f>_xlfn.XLOOKUP(tblSales[[#This Row],[Store_ID]],Stores!$A:$A,Stores!$B:$B,"Unknown")</f>
        <v>TrendMart Nellore Standard</v>
      </c>
      <c r="AD2652" t="str">
        <f>_xlfn.XLOOKUP(tblSales[[#This Row],[Store_ID]],Stores!$A:$A,Stores!$E:$E,"Unknown")</f>
        <v>South Zone 3</v>
      </c>
      <c r="AE2652" t="str">
        <f>_xlfn.XLOOKUP(tblSales[[#This Row],[Customer_ID]],Customers!$A:$A,Customers!$B:$B,"Unknown")</f>
        <v>Jyothi Gounder</v>
      </c>
      <c r="AF2652" t="str">
        <f>_xlfn.XLOOKUP(tblSales[[#This Row],[Customer_ID]],Customers!$A:$A,Customers!$J:$J,"Unknown")</f>
        <v>Gold</v>
      </c>
      <c r="AG2652" t="str">
        <f>_xlfn.XLOOKUP(tblSales[[#This Row],[Employee_ID]],Employees!$A:$A,Employees!$B:$B,"Unknown")</f>
        <v>Yamini Pandian</v>
      </c>
      <c r="AH2652">
        <f>IF(MONTH(tblSales[[#This Row],[Invoice Date]])&gt;=4,MONTH(tblSales[[#This Row],[Invoice Date]]),MONTH(tblSales[[#This Row],[Invoice Date]])+12)</f>
        <v>7</v>
      </c>
      <c r="AI2652" s="8">
        <f>DATE(YEAR(tblSales[[#This Row],[Invoice Date]]),MONTH(tblSales[[#This Row],[Invoice Date]]),1)</f>
        <v>45474</v>
      </c>
      <c r="AJ2652" t="str">
        <f>_xlfn.XLOOKUP(tblSales[[#This Row],[Product_ID]],Products!$A:$A,Products!$B:$B,"Unknown")</f>
        <v>Spykar Cotton Saree Black</v>
      </c>
      <c r="AK2652" s="9">
        <f>IFERROR(tblSales[[#This Row],[Profit]]/tblSales[[#This Row],[Sales Amount]],0)</f>
        <v>0.14190741700435183</v>
      </c>
      <c r="AL2652" t="str">
        <f>IF(tblSales[[#This Row],[Discount %]]&lt;=5,"0-5%",
IF(tblSales[[#This Row],[Discount %]]&lt;=10,"5-10%",
IF(tblSales[[#This Row],[Discount %]]&lt;=15,"10-15%",
IF(tblSales[[#This Row],[Discount %]]&lt;=20,"15-20%","20%+"))))</f>
        <v>15-20%</v>
      </c>
    </row>
    <row r="2653" spans="1:38">
      <c r="A2653" s="2" t="s">
        <v>4665</v>
      </c>
      <c r="B2653" s="11">
        <v>45444</v>
      </c>
      <c r="C2653" s="2" t="s">
        <v>1353</v>
      </c>
      <c r="D2653" s="2" t="s">
        <v>527</v>
      </c>
      <c r="E2653" s="2" t="s">
        <v>372</v>
      </c>
      <c r="F2653" s="2" t="s">
        <v>161</v>
      </c>
      <c r="G2653" s="2">
        <v>2</v>
      </c>
      <c r="H2653" s="2">
        <v>841.21</v>
      </c>
      <c r="I2653" s="2">
        <v>30</v>
      </c>
      <c r="J2653" s="2">
        <v>504.73</v>
      </c>
      <c r="K2653" s="2">
        <v>5</v>
      </c>
      <c r="L2653" s="2">
        <v>58.88</v>
      </c>
      <c r="M2653" s="2">
        <v>1236.57</v>
      </c>
      <c r="N2653" s="2">
        <v>1259.44</v>
      </c>
      <c r="O2653" s="2">
        <f t="shared" si="101"/>
        <v>-81.750000000000114</v>
      </c>
      <c r="P2653" s="2" t="s">
        <v>32</v>
      </c>
      <c r="Q2653" s="2" t="str">
        <f t="shared" si="102"/>
        <v>UPI</v>
      </c>
      <c r="R2653" s="2" t="s">
        <v>20</v>
      </c>
      <c r="S2653" s="2" t="s">
        <v>56</v>
      </c>
      <c r="T2653" s="2" t="s">
        <v>919</v>
      </c>
      <c r="U2653" s="2" t="s">
        <v>60</v>
      </c>
      <c r="V2653" t="str">
        <f>TEXT(tblSales[[#This Row],[Invoice Date]],"mmm")</f>
        <v>Jun</v>
      </c>
      <c r="W2653">
        <f>MONTH(tblSales[[#This Row],[Invoice Date]])</f>
        <v>6</v>
      </c>
      <c r="X2653">
        <f>YEAR(tblSales[[#This Row],[Invoice Date]])</f>
        <v>2024</v>
      </c>
      <c r="Y2653" t="str">
        <f>TEXT(tblSales[[#This Row],[Invoice Date]],"mmm-yyyy")</f>
        <v>Jun-2024</v>
      </c>
      <c r="Z2653" t="str">
        <f>_xlfn.XLOOKUP(tblSales[[#This Row],[Product_ID]],Products!$A:$A,Products!$C:$C,"Women Dresses")</f>
        <v>Women Tops</v>
      </c>
      <c r="AA2653" t="str">
        <f>_xlfn.XLOOKUP(tblSales[[#This Row],[Product_ID]],Products!$A:$A,Products!$D:$D,"Unknown")</f>
        <v>Crop Top</v>
      </c>
      <c r="AB2653" t="str">
        <f>_xlfn.XLOOKUP(tblSales[[#This Row],[Product_ID]],Products!$A:$A,Products!$E:$E,"Unknown")</f>
        <v>Ramraj Cotton</v>
      </c>
      <c r="AC2653" t="str">
        <f>_xlfn.XLOOKUP(tblSales[[#This Row],[Store_ID]],Stores!$A:$A,Stores!$B:$B,"Unknown")</f>
        <v>TrendMart Tirunelveli Flagship</v>
      </c>
      <c r="AD2653" t="str">
        <f>_xlfn.XLOOKUP(tblSales[[#This Row],[Store_ID]],Stores!$A:$A,Stores!$E:$E,"Unknown")</f>
        <v>South Zone 1</v>
      </c>
      <c r="AE2653" t="str">
        <f>_xlfn.XLOOKUP(tblSales[[#This Row],[Customer_ID]],Customers!$A:$A,Customers!$B:$B,"Unknown")</f>
        <v>Varsha Chandran</v>
      </c>
      <c r="AF2653" t="str">
        <f>_xlfn.XLOOKUP(tblSales[[#This Row],[Customer_ID]],Customers!$A:$A,Customers!$J:$J,"Unknown")</f>
        <v>Regular</v>
      </c>
      <c r="AG2653" t="str">
        <f>_xlfn.XLOOKUP(tblSales[[#This Row],[Employee_ID]],Employees!$A:$A,Employees!$B:$B,"Unknown")</f>
        <v>Chandra Reddy</v>
      </c>
      <c r="AH2653">
        <f>IF(MONTH(tblSales[[#This Row],[Invoice Date]])&gt;=4,MONTH(tblSales[[#This Row],[Invoice Date]]),MONTH(tblSales[[#This Row],[Invoice Date]])+12)</f>
        <v>6</v>
      </c>
      <c r="AI2653" s="8">
        <f>DATE(YEAR(tblSales[[#This Row],[Invoice Date]]),MONTH(tblSales[[#This Row],[Invoice Date]]),1)</f>
        <v>45444</v>
      </c>
      <c r="AJ2653" t="str">
        <f>_xlfn.XLOOKUP(tblSales[[#This Row],[Product_ID]],Products!$A:$A,Products!$B:$B,"Unknown")</f>
        <v>Ramraj Cotton Crop Top Pink</v>
      </c>
      <c r="AK2653" s="9">
        <f>IFERROR(tblSales[[#This Row],[Profit]]/tblSales[[#This Row],[Sales Amount]],0)</f>
        <v>-6.6110288944418935E-2</v>
      </c>
      <c r="AL2653" t="str">
        <f>IF(tblSales[[#This Row],[Discount %]]&lt;=5,"0-5%",
IF(tblSales[[#This Row],[Discount %]]&lt;=10,"5-10%",
IF(tblSales[[#This Row],[Discount %]]&lt;=15,"10-15%",
IF(tblSales[[#This Row],[Discount %]]&lt;=20,"15-20%","20%+"))))</f>
        <v>20%+</v>
      </c>
    </row>
    <row r="2654" spans="1:38">
      <c r="A2654" s="2" t="s">
        <v>4666</v>
      </c>
      <c r="B2654" s="11">
        <v>45713</v>
      </c>
      <c r="C2654" s="2" t="s">
        <v>1883</v>
      </c>
      <c r="D2654" s="2" t="s">
        <v>721</v>
      </c>
      <c r="E2654" s="2" t="s">
        <v>1092</v>
      </c>
      <c r="F2654" s="2" t="s">
        <v>540</v>
      </c>
      <c r="G2654" s="2">
        <v>2</v>
      </c>
      <c r="H2654" s="2">
        <v>3656.72</v>
      </c>
      <c r="I2654" s="2">
        <v>5</v>
      </c>
      <c r="J2654" s="2">
        <v>365.67</v>
      </c>
      <c r="K2654" s="2">
        <v>12</v>
      </c>
      <c r="L2654" s="2">
        <v>833.73</v>
      </c>
      <c r="M2654" s="2">
        <v>7781.5</v>
      </c>
      <c r="N2654" s="2">
        <v>5420.1</v>
      </c>
      <c r="O2654" s="2">
        <f t="shared" si="101"/>
        <v>1527.6699999999996</v>
      </c>
      <c r="P2654" s="2" t="s">
        <v>29</v>
      </c>
      <c r="Q2654" s="2" t="str">
        <f t="shared" si="102"/>
        <v>Debit Card</v>
      </c>
      <c r="R2654" s="2" t="s">
        <v>21</v>
      </c>
      <c r="S2654" s="2" t="s">
        <v>56</v>
      </c>
      <c r="T2654" s="2" t="s">
        <v>970</v>
      </c>
      <c r="U2654" s="2" t="s">
        <v>59</v>
      </c>
      <c r="V2654" t="str">
        <f>TEXT(tblSales[[#This Row],[Invoice Date]],"mmm")</f>
        <v>Feb</v>
      </c>
      <c r="W2654">
        <f>MONTH(tblSales[[#This Row],[Invoice Date]])</f>
        <v>2</v>
      </c>
      <c r="X2654">
        <f>YEAR(tblSales[[#This Row],[Invoice Date]])</f>
        <v>2025</v>
      </c>
      <c r="Y2654" t="str">
        <f>TEXT(tblSales[[#This Row],[Invoice Date]],"mmm-yyyy")</f>
        <v>Feb-2025</v>
      </c>
      <c r="Z2654" t="str">
        <f>_xlfn.XLOOKUP(tblSales[[#This Row],[Product_ID]],Products!$A:$A,Products!$C:$C,"Women Dresses")</f>
        <v>Women Sarees</v>
      </c>
      <c r="AA2654" t="str">
        <f>_xlfn.XLOOKUP(tblSales[[#This Row],[Product_ID]],Products!$A:$A,Products!$D:$D,"Unknown")</f>
        <v>Cotton Saree</v>
      </c>
      <c r="AB2654" t="str">
        <f>_xlfn.XLOOKUP(tblSales[[#This Row],[Product_ID]],Products!$A:$A,Products!$E:$E,"Unknown")</f>
        <v>Bata</v>
      </c>
      <c r="AC2654" t="str">
        <f>_xlfn.XLOOKUP(tblSales[[#This Row],[Store_ID]],Stores!$A:$A,Stores!$B:$B,"Unknown")</f>
        <v>TrendMart Kochi Standard</v>
      </c>
      <c r="AD2654" t="str">
        <f>_xlfn.XLOOKUP(tblSales[[#This Row],[Store_ID]],Stores!$A:$A,Stores!$E:$E,"Unknown")</f>
        <v>South Zone 1</v>
      </c>
      <c r="AE2654" t="str">
        <f>_xlfn.XLOOKUP(tblSales[[#This Row],[Customer_ID]],Customers!$A:$A,Customers!$B:$B,"Unknown")</f>
        <v>Deepak Rao</v>
      </c>
      <c r="AF2654" t="str">
        <f>_xlfn.XLOOKUP(tblSales[[#This Row],[Customer_ID]],Customers!$A:$A,Customers!$J:$J,"Unknown")</f>
        <v>Silver</v>
      </c>
      <c r="AG2654" t="str">
        <f>_xlfn.XLOOKUP(tblSales[[#This Row],[Employee_ID]],Employees!$A:$A,Employees!$B:$B,"Unknown")</f>
        <v>Swathi Achari</v>
      </c>
      <c r="AH2654">
        <f>IF(MONTH(tblSales[[#This Row],[Invoice Date]])&gt;=4,MONTH(tblSales[[#This Row],[Invoice Date]]),MONTH(tblSales[[#This Row],[Invoice Date]])+12)</f>
        <v>14</v>
      </c>
      <c r="AI2654" s="8">
        <f>DATE(YEAR(tblSales[[#This Row],[Invoice Date]]),MONTH(tblSales[[#This Row],[Invoice Date]]),1)</f>
        <v>45689</v>
      </c>
      <c r="AJ2654" t="str">
        <f>_xlfn.XLOOKUP(tblSales[[#This Row],[Product_ID]],Products!$A:$A,Products!$B:$B,"Unknown")</f>
        <v>Bata Cotton Saree Mustard</v>
      </c>
      <c r="AK2654" s="9">
        <f>IFERROR(tblSales[[#This Row],[Profit]]/tblSales[[#This Row],[Sales Amount]],0)</f>
        <v>0.19632076077877011</v>
      </c>
      <c r="AL2654" t="str">
        <f>IF(tblSales[[#This Row],[Discount %]]&lt;=5,"0-5%",
IF(tblSales[[#This Row],[Discount %]]&lt;=10,"5-10%",
IF(tblSales[[#This Row],[Discount %]]&lt;=15,"10-15%",
IF(tblSales[[#This Row],[Discount %]]&lt;=20,"15-20%","20%+"))))</f>
        <v>0-5%</v>
      </c>
    </row>
    <row r="2655" spans="1:38">
      <c r="A2655" s="2" t="s">
        <v>4667</v>
      </c>
      <c r="B2655" s="11">
        <v>45514</v>
      </c>
      <c r="C2655" s="2" t="s">
        <v>1128</v>
      </c>
      <c r="D2655" s="2" t="s">
        <v>466</v>
      </c>
      <c r="E2655" s="2" t="s">
        <v>127</v>
      </c>
      <c r="F2655" s="2" t="s">
        <v>140</v>
      </c>
      <c r="G2655" s="2">
        <v>2</v>
      </c>
      <c r="H2655" s="2">
        <v>845.97</v>
      </c>
      <c r="I2655" s="2">
        <v>0</v>
      </c>
      <c r="J2655" s="2">
        <v>0</v>
      </c>
      <c r="K2655" s="2">
        <v>5</v>
      </c>
      <c r="L2655" s="2">
        <v>84.6</v>
      </c>
      <c r="M2655" s="2">
        <v>1776.54</v>
      </c>
      <c r="N2655" s="2">
        <v>1095.3399999999999</v>
      </c>
      <c r="O2655" s="2">
        <f t="shared" si="101"/>
        <v>596.6</v>
      </c>
      <c r="P2655" s="2" t="s">
        <v>28</v>
      </c>
      <c r="Q2655" s="2" t="str">
        <f t="shared" si="102"/>
        <v>Credit Card</v>
      </c>
      <c r="R2655" s="2" t="s">
        <v>20</v>
      </c>
      <c r="S2655" s="2" t="s">
        <v>57</v>
      </c>
      <c r="T2655" s="2" t="s">
        <v>3493</v>
      </c>
      <c r="U2655" s="2" t="s">
        <v>60</v>
      </c>
      <c r="V2655" t="str">
        <f>TEXT(tblSales[[#This Row],[Invoice Date]],"mmm")</f>
        <v>Aug</v>
      </c>
      <c r="W2655">
        <f>MONTH(tblSales[[#This Row],[Invoice Date]])</f>
        <v>8</v>
      </c>
      <c r="X2655">
        <f>YEAR(tblSales[[#This Row],[Invoice Date]])</f>
        <v>2024</v>
      </c>
      <c r="Y2655" t="str">
        <f>TEXT(tblSales[[#This Row],[Invoice Date]],"mmm-yyyy")</f>
        <v>Aug-2024</v>
      </c>
      <c r="Z2655" t="str">
        <f>_xlfn.XLOOKUP(tblSales[[#This Row],[Product_ID]],Products!$A:$A,Products!$C:$C,"Women Dresses")</f>
        <v>Women Tops</v>
      </c>
      <c r="AA2655" t="str">
        <f>_xlfn.XLOOKUP(tblSales[[#This Row],[Product_ID]],Products!$A:$A,Products!$D:$D,"Unknown")</f>
        <v>Formal Top</v>
      </c>
      <c r="AB2655" t="str">
        <f>_xlfn.XLOOKUP(tblSales[[#This Row],[Product_ID]],Products!$A:$A,Products!$E:$E,"Unknown")</f>
        <v>Indian Terrain</v>
      </c>
      <c r="AC2655" t="str">
        <f>_xlfn.XLOOKUP(tblSales[[#This Row],[Store_ID]],Stores!$A:$A,Stores!$B:$B,"Unknown")</f>
        <v>TrendMart Vijayawada Standard</v>
      </c>
      <c r="AD2655" t="str">
        <f>_xlfn.XLOOKUP(tblSales[[#This Row],[Store_ID]],Stores!$A:$A,Stores!$E:$E,"Unknown")</f>
        <v>South Zone 3</v>
      </c>
      <c r="AE2655" t="str">
        <f>_xlfn.XLOOKUP(tblSales[[#This Row],[Customer_ID]],Customers!$A:$A,Customers!$B:$B,"Unknown")</f>
        <v>Thiru Srinivasan</v>
      </c>
      <c r="AF2655" t="str">
        <f>_xlfn.XLOOKUP(tblSales[[#This Row],[Customer_ID]],Customers!$A:$A,Customers!$J:$J,"Unknown")</f>
        <v>Silver</v>
      </c>
      <c r="AG2655" t="str">
        <f>_xlfn.XLOOKUP(tblSales[[#This Row],[Employee_ID]],Employees!$A:$A,Employees!$B:$B,"Unknown")</f>
        <v>Charulatha Kumar</v>
      </c>
      <c r="AH2655">
        <f>IF(MONTH(tblSales[[#This Row],[Invoice Date]])&gt;=4,MONTH(tblSales[[#This Row],[Invoice Date]]),MONTH(tblSales[[#This Row],[Invoice Date]])+12)</f>
        <v>8</v>
      </c>
      <c r="AI2655" s="8">
        <f>DATE(YEAR(tblSales[[#This Row],[Invoice Date]]),MONTH(tblSales[[#This Row],[Invoice Date]]),1)</f>
        <v>45505</v>
      </c>
      <c r="AJ2655" t="str">
        <f>_xlfn.XLOOKUP(tblSales[[#This Row],[Product_ID]],Products!$A:$A,Products!$B:$B,"Unknown")</f>
        <v>Indian Terrain Formal Top Maroon</v>
      </c>
      <c r="AK2655" s="9">
        <f>IFERROR(tblSales[[#This Row],[Profit]]/tblSales[[#This Row],[Sales Amount]],0)</f>
        <v>0.33582131559098022</v>
      </c>
      <c r="AL2655" t="str">
        <f>IF(tblSales[[#This Row],[Discount %]]&lt;=5,"0-5%",
IF(tblSales[[#This Row],[Discount %]]&lt;=10,"5-10%",
IF(tblSales[[#This Row],[Discount %]]&lt;=15,"10-15%",
IF(tblSales[[#This Row],[Discount %]]&lt;=20,"15-20%","20%+"))))</f>
        <v>0-5%</v>
      </c>
    </row>
    <row r="2656" spans="1:38">
      <c r="A2656" s="2" t="s">
        <v>4668</v>
      </c>
      <c r="B2656" s="11">
        <v>45604</v>
      </c>
      <c r="C2656" s="2" t="s">
        <v>4669</v>
      </c>
      <c r="D2656" s="2" t="s">
        <v>2344</v>
      </c>
      <c r="E2656" s="2" t="s">
        <v>301</v>
      </c>
      <c r="F2656" s="2" t="s">
        <v>210</v>
      </c>
      <c r="G2656" s="2">
        <v>4</v>
      </c>
      <c r="H2656" s="2">
        <v>1148.1300000000001</v>
      </c>
      <c r="I2656" s="2">
        <v>10</v>
      </c>
      <c r="J2656" s="2">
        <v>459.25</v>
      </c>
      <c r="K2656" s="2">
        <v>12</v>
      </c>
      <c r="L2656" s="2">
        <v>495.99</v>
      </c>
      <c r="M2656" s="2">
        <v>4629.26</v>
      </c>
      <c r="N2656" s="2">
        <v>2976</v>
      </c>
      <c r="O2656" s="2">
        <f t="shared" si="101"/>
        <v>1157.2700000000002</v>
      </c>
      <c r="P2656" s="2" t="s">
        <v>29</v>
      </c>
      <c r="Q2656" s="2" t="str">
        <f t="shared" si="102"/>
        <v>Debit Card</v>
      </c>
      <c r="R2656" s="2" t="s">
        <v>21</v>
      </c>
      <c r="S2656" s="2" t="s">
        <v>56</v>
      </c>
      <c r="T2656" s="2" t="s">
        <v>1437</v>
      </c>
      <c r="U2656" s="2" t="s">
        <v>59</v>
      </c>
      <c r="V2656" t="str">
        <f>TEXT(tblSales[[#This Row],[Invoice Date]],"mmm")</f>
        <v>Nov</v>
      </c>
      <c r="W2656">
        <f>MONTH(tblSales[[#This Row],[Invoice Date]])</f>
        <v>11</v>
      </c>
      <c r="X2656">
        <f>YEAR(tblSales[[#This Row],[Invoice Date]])</f>
        <v>2024</v>
      </c>
      <c r="Y2656" t="str">
        <f>TEXT(tblSales[[#This Row],[Invoice Date]],"mmm-yyyy")</f>
        <v>Nov-2024</v>
      </c>
      <c r="Z2656" t="str">
        <f>_xlfn.XLOOKUP(tblSales[[#This Row],[Product_ID]],Products!$A:$A,Products!$C:$C,"Women Dresses")</f>
        <v>Women Kurtis</v>
      </c>
      <c r="AA2656" t="str">
        <f>_xlfn.XLOOKUP(tblSales[[#This Row],[Product_ID]],Products!$A:$A,Products!$D:$D,"Unknown")</f>
        <v>Printed Kurti</v>
      </c>
      <c r="AB2656" t="str">
        <f>_xlfn.XLOOKUP(tblSales[[#This Row],[Product_ID]],Products!$A:$A,Products!$E:$E,"Unknown")</f>
        <v>Reebok</v>
      </c>
      <c r="AC2656" t="str">
        <f>_xlfn.XLOOKUP(tblSales[[#This Row],[Store_ID]],Stores!$A:$A,Stores!$B:$B,"Unknown")</f>
        <v>TrendMart Kochi Standard</v>
      </c>
      <c r="AD2656" t="str">
        <f>_xlfn.XLOOKUP(tblSales[[#This Row],[Store_ID]],Stores!$A:$A,Stores!$E:$E,"Unknown")</f>
        <v>South Zone 1</v>
      </c>
      <c r="AE2656" t="str">
        <f>_xlfn.XLOOKUP(tblSales[[#This Row],[Customer_ID]],Customers!$A:$A,Customers!$B:$B,"Unknown")</f>
        <v>Vasanthi Raman</v>
      </c>
      <c r="AF2656" t="str">
        <f>_xlfn.XLOOKUP(tblSales[[#This Row],[Customer_ID]],Customers!$A:$A,Customers!$J:$J,"Unknown")</f>
        <v>Silver</v>
      </c>
      <c r="AG2656" t="str">
        <f>_xlfn.XLOOKUP(tblSales[[#This Row],[Employee_ID]],Employees!$A:$A,Employees!$B:$B,"Unknown")</f>
        <v>Rani Mishra</v>
      </c>
      <c r="AH2656">
        <f>IF(MONTH(tblSales[[#This Row],[Invoice Date]])&gt;=4,MONTH(tblSales[[#This Row],[Invoice Date]]),MONTH(tblSales[[#This Row],[Invoice Date]])+12)</f>
        <v>11</v>
      </c>
      <c r="AI2656" s="8">
        <f>DATE(YEAR(tblSales[[#This Row],[Invoice Date]]),MONTH(tblSales[[#This Row],[Invoice Date]]),1)</f>
        <v>45597</v>
      </c>
      <c r="AJ2656" t="str">
        <f>_xlfn.XLOOKUP(tblSales[[#This Row],[Product_ID]],Products!$A:$A,Products!$B:$B,"Unknown")</f>
        <v>Reebok Printed Kurti Green</v>
      </c>
      <c r="AK2656" s="9">
        <f>IFERROR(tblSales[[#This Row],[Profit]]/tblSales[[#This Row],[Sales Amount]],0)</f>
        <v>0.24999027922389327</v>
      </c>
      <c r="AL2656" t="str">
        <f>IF(tblSales[[#This Row],[Discount %]]&lt;=5,"0-5%",
IF(tblSales[[#This Row],[Discount %]]&lt;=10,"5-10%",
IF(tblSales[[#This Row],[Discount %]]&lt;=15,"10-15%",
IF(tblSales[[#This Row],[Discount %]]&lt;=20,"15-20%","20%+"))))</f>
        <v>5-10%</v>
      </c>
    </row>
    <row r="2657" spans="1:38">
      <c r="A2657" s="2" t="s">
        <v>4670</v>
      </c>
      <c r="B2657" s="11">
        <v>45546</v>
      </c>
      <c r="C2657" s="2" t="s">
        <v>2045</v>
      </c>
      <c r="D2657" s="2" t="s">
        <v>444</v>
      </c>
      <c r="E2657" s="2" t="s">
        <v>344</v>
      </c>
      <c r="F2657" s="2" t="s">
        <v>92</v>
      </c>
      <c r="G2657" s="2">
        <v>2</v>
      </c>
      <c r="H2657" s="2">
        <v>2853.64</v>
      </c>
      <c r="I2657" s="2">
        <v>30</v>
      </c>
      <c r="J2657" s="2">
        <v>1712.18</v>
      </c>
      <c r="K2657" s="2">
        <v>12</v>
      </c>
      <c r="L2657" s="2">
        <v>479.41</v>
      </c>
      <c r="M2657" s="2">
        <v>4474.51</v>
      </c>
      <c r="N2657" s="2">
        <v>4302.68</v>
      </c>
      <c r="O2657" s="2">
        <f t="shared" si="101"/>
        <v>-307.5800000000001</v>
      </c>
      <c r="P2657" s="2" t="s">
        <v>32</v>
      </c>
      <c r="Q2657" s="2" t="str">
        <f t="shared" si="102"/>
        <v>UPI</v>
      </c>
      <c r="R2657" s="2" t="s">
        <v>20</v>
      </c>
      <c r="S2657" s="2" t="s">
        <v>57</v>
      </c>
      <c r="T2657" s="2" t="s">
        <v>3338</v>
      </c>
      <c r="U2657" s="2" t="s">
        <v>59</v>
      </c>
      <c r="V2657" t="str">
        <f>TEXT(tblSales[[#This Row],[Invoice Date]],"mmm")</f>
        <v>Sep</v>
      </c>
      <c r="W2657">
        <f>MONTH(tblSales[[#This Row],[Invoice Date]])</f>
        <v>9</v>
      </c>
      <c r="X2657">
        <f>YEAR(tblSales[[#This Row],[Invoice Date]])</f>
        <v>2024</v>
      </c>
      <c r="Y2657" t="str">
        <f>TEXT(tblSales[[#This Row],[Invoice Date]],"mmm-yyyy")</f>
        <v>Sep-2024</v>
      </c>
      <c r="Z2657" t="str">
        <f>_xlfn.XLOOKUP(tblSales[[#This Row],[Product_ID]],Products!$A:$A,Products!$C:$C,"Women Dresses")</f>
        <v>Handbags</v>
      </c>
      <c r="AA2657" t="str">
        <f>_xlfn.XLOOKUP(tblSales[[#This Row],[Product_ID]],Products!$A:$A,Products!$D:$D,"Unknown")</f>
        <v>Sling Bag</v>
      </c>
      <c r="AB2657" t="str">
        <f>_xlfn.XLOOKUP(tblSales[[#This Row],[Product_ID]],Products!$A:$A,Products!$E:$E,"Unknown")</f>
        <v>Libas</v>
      </c>
      <c r="AC2657" t="str">
        <f>_xlfn.XLOOKUP(tblSales[[#This Row],[Store_ID]],Stores!$A:$A,Stores!$B:$B,"Unknown")</f>
        <v>TrendMart Kannur Standard</v>
      </c>
      <c r="AD2657" t="str">
        <f>_xlfn.XLOOKUP(tblSales[[#This Row],[Store_ID]],Stores!$A:$A,Stores!$E:$E,"Unknown")</f>
        <v>South Zone 1</v>
      </c>
      <c r="AE2657" t="str">
        <f>_xlfn.XLOOKUP(tblSales[[#This Row],[Customer_ID]],Customers!$A:$A,Customers!$B:$B,"Unknown")</f>
        <v>Sangeeta Chandran</v>
      </c>
      <c r="AF2657" t="str">
        <f>_xlfn.XLOOKUP(tblSales[[#This Row],[Customer_ID]],Customers!$A:$A,Customers!$J:$J,"Unknown")</f>
        <v>Silver</v>
      </c>
      <c r="AG2657" t="str">
        <f>_xlfn.XLOOKUP(tblSales[[#This Row],[Employee_ID]],Employees!$A:$A,Employees!$B:$B,"Unknown")</f>
        <v>Manoj Ramachandran</v>
      </c>
      <c r="AH2657">
        <f>IF(MONTH(tblSales[[#This Row],[Invoice Date]])&gt;=4,MONTH(tblSales[[#This Row],[Invoice Date]]),MONTH(tblSales[[#This Row],[Invoice Date]])+12)</f>
        <v>9</v>
      </c>
      <c r="AI2657" s="8">
        <f>DATE(YEAR(tblSales[[#This Row],[Invoice Date]]),MONTH(tblSales[[#This Row],[Invoice Date]]),1)</f>
        <v>45536</v>
      </c>
      <c r="AJ2657" t="str">
        <f>_xlfn.XLOOKUP(tblSales[[#This Row],[Product_ID]],Products!$A:$A,Products!$B:$B,"Unknown")</f>
        <v>Libas Sling Bag Green</v>
      </c>
      <c r="AK2657" s="9">
        <f>IFERROR(tblSales[[#This Row],[Profit]]/tblSales[[#This Row],[Sales Amount]],0)</f>
        <v>-6.8740487785254711E-2</v>
      </c>
      <c r="AL2657" t="str">
        <f>IF(tblSales[[#This Row],[Discount %]]&lt;=5,"0-5%",
IF(tblSales[[#This Row],[Discount %]]&lt;=10,"5-10%",
IF(tblSales[[#This Row],[Discount %]]&lt;=15,"10-15%",
IF(tblSales[[#This Row],[Discount %]]&lt;=20,"15-20%","20%+"))))</f>
        <v>20%+</v>
      </c>
    </row>
    <row r="2658" spans="1:38">
      <c r="A2658" s="2" t="s">
        <v>4671</v>
      </c>
      <c r="B2658" s="11">
        <v>45696</v>
      </c>
      <c r="C2658" s="2" t="s">
        <v>2558</v>
      </c>
      <c r="D2658" s="2" t="s">
        <v>1642</v>
      </c>
      <c r="E2658" s="2" t="s">
        <v>561</v>
      </c>
      <c r="F2658" s="2" t="s">
        <v>405</v>
      </c>
      <c r="G2658" s="2">
        <v>2</v>
      </c>
      <c r="H2658" s="2">
        <v>918.72</v>
      </c>
      <c r="I2658" s="2">
        <v>30</v>
      </c>
      <c r="J2658" s="2">
        <v>551.23</v>
      </c>
      <c r="K2658" s="2">
        <v>5</v>
      </c>
      <c r="L2658" s="2">
        <v>64.31</v>
      </c>
      <c r="M2658" s="2">
        <v>1350.52</v>
      </c>
      <c r="N2658" s="2">
        <v>962.6</v>
      </c>
      <c r="O2658" s="2">
        <f t="shared" si="101"/>
        <v>323.60999999999996</v>
      </c>
      <c r="P2658" s="2" t="s">
        <v>32</v>
      </c>
      <c r="Q2658" s="2" t="str">
        <f t="shared" si="102"/>
        <v>UPI</v>
      </c>
      <c r="R2658" s="2" t="s">
        <v>21</v>
      </c>
      <c r="S2658" s="2" t="s">
        <v>56</v>
      </c>
      <c r="T2658" s="2" t="s">
        <v>2565</v>
      </c>
      <c r="U2658" s="2" t="s">
        <v>60</v>
      </c>
      <c r="V2658" t="str">
        <f>TEXT(tblSales[[#This Row],[Invoice Date]],"mmm")</f>
        <v>Feb</v>
      </c>
      <c r="W2658">
        <f>MONTH(tblSales[[#This Row],[Invoice Date]])</f>
        <v>2</v>
      </c>
      <c r="X2658">
        <f>YEAR(tblSales[[#This Row],[Invoice Date]])</f>
        <v>2025</v>
      </c>
      <c r="Y2658" t="str">
        <f>TEXT(tblSales[[#This Row],[Invoice Date]],"mmm-yyyy")</f>
        <v>Feb-2025</v>
      </c>
      <c r="Z2658" t="str">
        <f>_xlfn.XLOOKUP(tblSales[[#This Row],[Product_ID]],Products!$A:$A,Products!$C:$C,"Women Dresses")</f>
        <v>Accessories</v>
      </c>
      <c r="AA2658" t="str">
        <f>_xlfn.XLOOKUP(tblSales[[#This Row],[Product_ID]],Products!$A:$A,Products!$D:$D,"Unknown")</f>
        <v>Sunglasses</v>
      </c>
      <c r="AB2658" t="str">
        <f>_xlfn.XLOOKUP(tblSales[[#This Row],[Product_ID]],Products!$A:$A,Products!$E:$E,"Unknown")</f>
        <v>Missing Brand Name</v>
      </c>
      <c r="AC2658" t="str">
        <f>_xlfn.XLOOKUP(tblSales[[#This Row],[Store_ID]],Stores!$A:$A,Stores!$B:$B,"Unknown")</f>
        <v>TrendMart Mangaluru High Street</v>
      </c>
      <c r="AD2658" t="str">
        <f>_xlfn.XLOOKUP(tblSales[[#This Row],[Store_ID]],Stores!$A:$A,Stores!$E:$E,"Unknown")</f>
        <v>South Zone 2</v>
      </c>
      <c r="AE2658" t="str">
        <f>_xlfn.XLOOKUP(tblSales[[#This Row],[Customer_ID]],Customers!$A:$A,Customers!$B:$B,"Unknown")</f>
        <v>Saranya Gounder</v>
      </c>
      <c r="AF2658" t="str">
        <f>_xlfn.XLOOKUP(tblSales[[#This Row],[Customer_ID]],Customers!$A:$A,Customers!$J:$J,"Unknown")</f>
        <v>Gold</v>
      </c>
      <c r="AG2658" t="str">
        <f>_xlfn.XLOOKUP(tblSales[[#This Row],[Employee_ID]],Employees!$A:$A,Employees!$B:$B,"Unknown")</f>
        <v>Chitra Bhat</v>
      </c>
      <c r="AH2658">
        <f>IF(MONTH(tblSales[[#This Row],[Invoice Date]])&gt;=4,MONTH(tblSales[[#This Row],[Invoice Date]]),MONTH(tblSales[[#This Row],[Invoice Date]])+12)</f>
        <v>14</v>
      </c>
      <c r="AI2658" s="8">
        <f>DATE(YEAR(tblSales[[#This Row],[Invoice Date]]),MONTH(tblSales[[#This Row],[Invoice Date]]),1)</f>
        <v>45689</v>
      </c>
      <c r="AJ2658" t="str">
        <f>_xlfn.XLOOKUP(tblSales[[#This Row],[Product_ID]],Products!$A:$A,Products!$B:$B,"Unknown")</f>
        <v>Kalyan Silks Sunglasses Black</v>
      </c>
      <c r="AK2658" s="9">
        <f>IFERROR(tblSales[[#This Row],[Profit]]/tblSales[[#This Row],[Sales Amount]],0)</f>
        <v>0.23961881349406153</v>
      </c>
      <c r="AL2658" t="str">
        <f>IF(tblSales[[#This Row],[Discount %]]&lt;=5,"0-5%",
IF(tblSales[[#This Row],[Discount %]]&lt;=10,"5-10%",
IF(tblSales[[#This Row],[Discount %]]&lt;=15,"10-15%",
IF(tblSales[[#This Row],[Discount %]]&lt;=20,"15-20%","20%+"))))</f>
        <v>20%+</v>
      </c>
    </row>
    <row r="2659" spans="1:38">
      <c r="A2659" s="2" t="s">
        <v>4672</v>
      </c>
      <c r="B2659" s="11">
        <v>45645</v>
      </c>
      <c r="C2659" s="2" t="s">
        <v>526</v>
      </c>
      <c r="D2659" s="2" t="s">
        <v>466</v>
      </c>
      <c r="E2659" s="2" t="s">
        <v>674</v>
      </c>
      <c r="F2659" s="2" t="s">
        <v>493</v>
      </c>
      <c r="G2659" s="2">
        <v>1</v>
      </c>
      <c r="H2659" s="2">
        <v>721.21</v>
      </c>
      <c r="I2659" s="2">
        <v>5</v>
      </c>
      <c r="J2659" s="2">
        <v>36.06</v>
      </c>
      <c r="K2659" s="2">
        <v>5</v>
      </c>
      <c r="L2659" s="2">
        <v>34.26</v>
      </c>
      <c r="M2659" s="2">
        <v>719.41</v>
      </c>
      <c r="N2659" s="2">
        <v>547.66999999999996</v>
      </c>
      <c r="O2659" s="2">
        <f t="shared" si="101"/>
        <v>137.48000000000002</v>
      </c>
      <c r="P2659" s="2" t="s">
        <v>27</v>
      </c>
      <c r="Q2659" s="2" t="str">
        <f t="shared" si="102"/>
        <v>Cash</v>
      </c>
      <c r="R2659" s="2" t="s">
        <v>21</v>
      </c>
      <c r="S2659" s="2" t="s">
        <v>56</v>
      </c>
      <c r="T2659" s="2" t="s">
        <v>1172</v>
      </c>
      <c r="U2659" s="2" t="s">
        <v>59</v>
      </c>
      <c r="V2659" t="str">
        <f>TEXT(tblSales[[#This Row],[Invoice Date]],"mmm")</f>
        <v>Dec</v>
      </c>
      <c r="W2659">
        <f>MONTH(tblSales[[#This Row],[Invoice Date]])</f>
        <v>12</v>
      </c>
      <c r="X2659">
        <f>YEAR(tblSales[[#This Row],[Invoice Date]])</f>
        <v>2024</v>
      </c>
      <c r="Y2659" t="str">
        <f>TEXT(tblSales[[#This Row],[Invoice Date]],"mmm-yyyy")</f>
        <v>Dec-2024</v>
      </c>
      <c r="Z2659" t="str">
        <f>_xlfn.XLOOKUP(tblSales[[#This Row],[Product_ID]],Products!$A:$A,Products!$C:$C,"Women Dresses")</f>
        <v>Women Tops</v>
      </c>
      <c r="AA2659" t="str">
        <f>_xlfn.XLOOKUP(tblSales[[#This Row],[Product_ID]],Products!$A:$A,Products!$D:$D,"Unknown")</f>
        <v>Formal Top</v>
      </c>
      <c r="AB2659" t="str">
        <f>_xlfn.XLOOKUP(tblSales[[#This Row],[Product_ID]],Products!$A:$A,Products!$E:$E,"Unknown")</f>
        <v>Indian Terrain</v>
      </c>
      <c r="AC2659" t="str">
        <f>_xlfn.XLOOKUP(tblSales[[#This Row],[Store_ID]],Stores!$A:$A,Stores!$B:$B,"Unknown")</f>
        <v>TrendMart Nizamabad Standard</v>
      </c>
      <c r="AD2659" t="str">
        <f>_xlfn.XLOOKUP(tblSales[[#This Row],[Store_ID]],Stores!$A:$A,Stores!$E:$E,"Unknown")</f>
        <v>South Zone 2</v>
      </c>
      <c r="AE2659" t="str">
        <f>_xlfn.XLOOKUP(tblSales[[#This Row],[Customer_ID]],Customers!$A:$A,Customers!$B:$B,"Unknown")</f>
        <v>Revathi Natarajan</v>
      </c>
      <c r="AF2659" t="str">
        <f>_xlfn.XLOOKUP(tblSales[[#This Row],[Customer_ID]],Customers!$A:$A,Customers!$J:$J,"Unknown")</f>
        <v>Silver</v>
      </c>
      <c r="AG2659" t="str">
        <f>_xlfn.XLOOKUP(tblSales[[#This Row],[Employee_ID]],Employees!$A:$A,Employees!$B:$B,"Unknown")</f>
        <v>Gopal Prasad</v>
      </c>
      <c r="AH2659">
        <f>IF(MONTH(tblSales[[#This Row],[Invoice Date]])&gt;=4,MONTH(tblSales[[#This Row],[Invoice Date]]),MONTH(tblSales[[#This Row],[Invoice Date]])+12)</f>
        <v>12</v>
      </c>
      <c r="AI2659" s="8">
        <f>DATE(YEAR(tblSales[[#This Row],[Invoice Date]]),MONTH(tblSales[[#This Row],[Invoice Date]]),1)</f>
        <v>45627</v>
      </c>
      <c r="AJ2659" t="str">
        <f>_xlfn.XLOOKUP(tblSales[[#This Row],[Product_ID]],Products!$A:$A,Products!$B:$B,"Unknown")</f>
        <v>Indian Terrain Formal Top Maroon</v>
      </c>
      <c r="AK2659" s="9">
        <f>IFERROR(tblSales[[#This Row],[Profit]]/tblSales[[#This Row],[Sales Amount]],0)</f>
        <v>0.19110104113092677</v>
      </c>
      <c r="AL2659" t="str">
        <f>IF(tblSales[[#This Row],[Discount %]]&lt;=5,"0-5%",
IF(tblSales[[#This Row],[Discount %]]&lt;=10,"5-10%",
IF(tblSales[[#This Row],[Discount %]]&lt;=15,"10-15%",
IF(tblSales[[#This Row],[Discount %]]&lt;=20,"15-20%","20%+"))))</f>
        <v>0-5%</v>
      </c>
    </row>
    <row r="2660" spans="1:38">
      <c r="A2660" s="2" t="s">
        <v>4673</v>
      </c>
      <c r="B2660" s="11">
        <v>45399</v>
      </c>
      <c r="C2660" s="2" t="s">
        <v>1489</v>
      </c>
      <c r="D2660" s="2" t="s">
        <v>165</v>
      </c>
      <c r="E2660" s="2" t="s">
        <v>664</v>
      </c>
      <c r="F2660" s="2" t="s">
        <v>110</v>
      </c>
      <c r="G2660" s="2">
        <v>4</v>
      </c>
      <c r="H2660" s="2">
        <v>1690.9</v>
      </c>
      <c r="I2660" s="2">
        <v>0</v>
      </c>
      <c r="J2660" s="2">
        <v>0</v>
      </c>
      <c r="K2660" s="2">
        <v>12</v>
      </c>
      <c r="L2660" s="2">
        <v>811.63</v>
      </c>
      <c r="M2660" s="2">
        <v>7575.23</v>
      </c>
      <c r="N2660" s="2">
        <v>5629.32</v>
      </c>
      <c r="O2660" s="2">
        <f t="shared" si="101"/>
        <v>1134.2799999999997</v>
      </c>
      <c r="P2660" s="2" t="s">
        <v>32</v>
      </c>
      <c r="Q2660" s="2" t="str">
        <f t="shared" si="102"/>
        <v>UPI</v>
      </c>
      <c r="R2660" s="2" t="s">
        <v>20</v>
      </c>
      <c r="S2660" s="2" t="s">
        <v>56</v>
      </c>
      <c r="T2660" s="2" t="s">
        <v>1495</v>
      </c>
      <c r="U2660" s="2" t="s">
        <v>59</v>
      </c>
      <c r="V2660" t="str">
        <f>TEXT(tblSales[[#This Row],[Invoice Date]],"mmm")</f>
        <v>Apr</v>
      </c>
      <c r="W2660">
        <f>MONTH(tblSales[[#This Row],[Invoice Date]])</f>
        <v>4</v>
      </c>
      <c r="X2660">
        <f>YEAR(tblSales[[#This Row],[Invoice Date]])</f>
        <v>2024</v>
      </c>
      <c r="Y2660" t="str">
        <f>TEXT(tblSales[[#This Row],[Invoice Date]],"mmm-yyyy")</f>
        <v>Apr-2024</v>
      </c>
      <c r="Z2660" t="str">
        <f>_xlfn.XLOOKUP(tblSales[[#This Row],[Product_ID]],Products!$A:$A,Products!$C:$C,"Women Dresses")</f>
        <v>Women Dresses</v>
      </c>
      <c r="AA2660" t="str">
        <f>_xlfn.XLOOKUP(tblSales[[#This Row],[Product_ID]],Products!$A:$A,Products!$D:$D,"Unknown")</f>
        <v>Maxi Dress</v>
      </c>
      <c r="AB2660" t="str">
        <f>_xlfn.XLOOKUP(tblSales[[#This Row],[Product_ID]],Products!$A:$A,Products!$E:$E,"Unknown")</f>
        <v>Tanishq</v>
      </c>
      <c r="AC2660" t="str">
        <f>_xlfn.XLOOKUP(tblSales[[#This Row],[Store_ID]],Stores!$A:$A,Stores!$B:$B,"Unknown")</f>
        <v>TrendMart Guntur High Street</v>
      </c>
      <c r="AD2660" t="str">
        <f>_xlfn.XLOOKUP(tblSales[[#This Row],[Store_ID]],Stores!$A:$A,Stores!$E:$E,"Unknown")</f>
        <v>South Zone 3</v>
      </c>
      <c r="AE2660" t="str">
        <f>_xlfn.XLOOKUP(tblSales[[#This Row],[Customer_ID]],Customers!$A:$A,Customers!$B:$B,"Unknown")</f>
        <v>Vasanthi Bhat</v>
      </c>
      <c r="AF2660" t="str">
        <f>_xlfn.XLOOKUP(tblSales[[#This Row],[Customer_ID]],Customers!$A:$A,Customers!$J:$J,"Unknown")</f>
        <v>Regular</v>
      </c>
      <c r="AG2660" t="str">
        <f>_xlfn.XLOOKUP(tblSales[[#This Row],[Employee_ID]],Employees!$A:$A,Employees!$B:$B,"Unknown")</f>
        <v>Jyothi Prasad</v>
      </c>
      <c r="AH2660">
        <f>IF(MONTH(tblSales[[#This Row],[Invoice Date]])&gt;=4,MONTH(tblSales[[#This Row],[Invoice Date]]),MONTH(tblSales[[#This Row],[Invoice Date]])+12)</f>
        <v>4</v>
      </c>
      <c r="AI2660" s="8">
        <f>DATE(YEAR(tblSales[[#This Row],[Invoice Date]]),MONTH(tblSales[[#This Row],[Invoice Date]]),1)</f>
        <v>45383</v>
      </c>
      <c r="AJ2660" t="str">
        <f>_xlfn.XLOOKUP(tblSales[[#This Row],[Product_ID]],Products!$A:$A,Products!$B:$B,"Unknown")</f>
        <v>Tanishq Maxi Dress Wine</v>
      </c>
      <c r="AK2660" s="9">
        <f>IFERROR(tblSales[[#This Row],[Profit]]/tblSales[[#This Row],[Sales Amount]],0)</f>
        <v>0.14973538757239052</v>
      </c>
      <c r="AL2660" t="str">
        <f>IF(tblSales[[#This Row],[Discount %]]&lt;=5,"0-5%",
IF(tblSales[[#This Row],[Discount %]]&lt;=10,"5-10%",
IF(tblSales[[#This Row],[Discount %]]&lt;=15,"10-15%",
IF(tblSales[[#This Row],[Discount %]]&lt;=20,"15-20%","20%+"))))</f>
        <v>0-5%</v>
      </c>
    </row>
    <row r="2661" spans="1:38">
      <c r="A2661" s="2" t="s">
        <v>4674</v>
      </c>
      <c r="B2661" s="11">
        <v>45583</v>
      </c>
      <c r="C2661" s="2" t="s">
        <v>3749</v>
      </c>
      <c r="D2661" s="2" t="s">
        <v>274</v>
      </c>
      <c r="E2661" s="2" t="s">
        <v>763</v>
      </c>
      <c r="F2661" s="2" t="s">
        <v>518</v>
      </c>
      <c r="G2661" s="2">
        <v>1</v>
      </c>
      <c r="H2661" s="2">
        <v>2406.39</v>
      </c>
      <c r="I2661" s="2">
        <v>5</v>
      </c>
      <c r="J2661" s="2">
        <v>120.32</v>
      </c>
      <c r="K2661" s="2">
        <v>12</v>
      </c>
      <c r="L2661" s="2">
        <v>274.33</v>
      </c>
      <c r="M2661" s="2">
        <v>2560.4</v>
      </c>
      <c r="N2661" s="2">
        <v>1767.32</v>
      </c>
      <c r="O2661" s="2">
        <f t="shared" si="101"/>
        <v>518.75000000000023</v>
      </c>
      <c r="P2661" s="2" t="s">
        <v>31</v>
      </c>
      <c r="Q2661" s="2" t="str">
        <f t="shared" si="102"/>
        <v>Net Banking</v>
      </c>
      <c r="R2661" s="2" t="s">
        <v>20</v>
      </c>
      <c r="S2661" s="2" t="s">
        <v>56</v>
      </c>
      <c r="T2661" s="2" t="s">
        <v>1598</v>
      </c>
      <c r="U2661" s="2" t="s">
        <v>59</v>
      </c>
      <c r="V2661" t="str">
        <f>TEXT(tblSales[[#This Row],[Invoice Date]],"mmm")</f>
        <v>Oct</v>
      </c>
      <c r="W2661">
        <f>MONTH(tblSales[[#This Row],[Invoice Date]])</f>
        <v>10</v>
      </c>
      <c r="X2661">
        <f>YEAR(tblSales[[#This Row],[Invoice Date]])</f>
        <v>2024</v>
      </c>
      <c r="Y2661" t="str">
        <f>TEXT(tblSales[[#This Row],[Invoice Date]],"mmm-yyyy")</f>
        <v>Oct-2024</v>
      </c>
      <c r="Z2661" t="str">
        <f>_xlfn.XLOOKUP(tblSales[[#This Row],[Product_ID]],Products!$A:$A,Products!$C:$C,"Women Dresses")</f>
        <v>Winter Wear</v>
      </c>
      <c r="AA2661" t="str">
        <f>_xlfn.XLOOKUP(tblSales[[#This Row],[Product_ID]],Products!$A:$A,Products!$D:$D,"Unknown")</f>
        <v>Muffler</v>
      </c>
      <c r="AB2661" t="str">
        <f>_xlfn.XLOOKUP(tblSales[[#This Row],[Product_ID]],Products!$A:$A,Products!$E:$E,"Unknown")</f>
        <v>GRT Jewellers</v>
      </c>
      <c r="AC2661" t="str">
        <f>_xlfn.XLOOKUP(tblSales[[#This Row],[Store_ID]],Stores!$A:$A,Stores!$B:$B,"Unknown")</f>
        <v>TrendMart Madurai Mall Kiosk</v>
      </c>
      <c r="AD2661" t="str">
        <f>_xlfn.XLOOKUP(tblSales[[#This Row],[Store_ID]],Stores!$A:$A,Stores!$E:$E,"Unknown")</f>
        <v>South Zone 1</v>
      </c>
      <c r="AE2661" t="str">
        <f>_xlfn.XLOOKUP(tblSales[[#This Row],[Customer_ID]],Customers!$A:$A,Customers!$B:$B,"Unknown")</f>
        <v>Pooja Hegde</v>
      </c>
      <c r="AF2661" t="str">
        <f>_xlfn.XLOOKUP(tblSales[[#This Row],[Customer_ID]],Customers!$A:$A,Customers!$J:$J,"Unknown")</f>
        <v>Regular</v>
      </c>
      <c r="AG2661" t="str">
        <f>_xlfn.XLOOKUP(tblSales[[#This Row],[Employee_ID]],Employees!$A:$A,Employees!$B:$B,"Unknown")</f>
        <v>Pranav Reddy</v>
      </c>
      <c r="AH2661">
        <f>IF(MONTH(tblSales[[#This Row],[Invoice Date]])&gt;=4,MONTH(tblSales[[#This Row],[Invoice Date]]),MONTH(tblSales[[#This Row],[Invoice Date]])+12)</f>
        <v>10</v>
      </c>
      <c r="AI2661" s="8">
        <f>DATE(YEAR(tblSales[[#This Row],[Invoice Date]]),MONTH(tblSales[[#This Row],[Invoice Date]]),1)</f>
        <v>45566</v>
      </c>
      <c r="AJ2661" t="str">
        <f>_xlfn.XLOOKUP(tblSales[[#This Row],[Product_ID]],Products!$A:$A,Products!$B:$B,"Unknown")</f>
        <v>GRT Jewellers Muffler Charcoal</v>
      </c>
      <c r="AK2661" s="9">
        <f>IFERROR(tblSales[[#This Row],[Profit]]/tblSales[[#This Row],[Sales Amount]],0)</f>
        <v>0.20260506170910803</v>
      </c>
      <c r="AL2661" t="str">
        <f>IF(tblSales[[#This Row],[Discount %]]&lt;=5,"0-5%",
IF(tblSales[[#This Row],[Discount %]]&lt;=10,"5-10%",
IF(tblSales[[#This Row],[Discount %]]&lt;=15,"10-15%",
IF(tblSales[[#This Row],[Discount %]]&lt;=20,"15-20%","20%+"))))</f>
        <v>0-5%</v>
      </c>
    </row>
    <row r="2662" spans="1:38">
      <c r="A2662" s="2" t="s">
        <v>4675</v>
      </c>
      <c r="B2662" s="11">
        <v>45529</v>
      </c>
      <c r="C2662" s="2" t="s">
        <v>4574</v>
      </c>
      <c r="D2662" s="2" t="s">
        <v>1975</v>
      </c>
      <c r="E2662" s="2" t="s">
        <v>583</v>
      </c>
      <c r="F2662" s="2" t="s">
        <v>249</v>
      </c>
      <c r="G2662" s="2">
        <v>2</v>
      </c>
      <c r="H2662" s="2">
        <v>2149.58</v>
      </c>
      <c r="I2662" s="2">
        <v>25</v>
      </c>
      <c r="J2662" s="2">
        <v>1074.79</v>
      </c>
      <c r="K2662" s="2">
        <v>12</v>
      </c>
      <c r="L2662" s="2">
        <v>386.92</v>
      </c>
      <c r="M2662" s="2">
        <v>3611.29</v>
      </c>
      <c r="N2662" s="2">
        <v>3009.58</v>
      </c>
      <c r="O2662" s="2">
        <f t="shared" si="101"/>
        <v>214.79000000000002</v>
      </c>
      <c r="P2662" s="2" t="s">
        <v>31</v>
      </c>
      <c r="Q2662" s="2" t="str">
        <f t="shared" si="102"/>
        <v>Net Banking</v>
      </c>
      <c r="R2662" s="2" t="s">
        <v>20</v>
      </c>
      <c r="S2662" s="2" t="s">
        <v>56</v>
      </c>
      <c r="T2662" s="2" t="s">
        <v>3232</v>
      </c>
      <c r="U2662" s="2" t="s">
        <v>60</v>
      </c>
      <c r="V2662" t="str">
        <f>TEXT(tblSales[[#This Row],[Invoice Date]],"mmm")</f>
        <v>Aug</v>
      </c>
      <c r="W2662">
        <f>MONTH(tblSales[[#This Row],[Invoice Date]])</f>
        <v>8</v>
      </c>
      <c r="X2662">
        <f>YEAR(tblSales[[#This Row],[Invoice Date]])</f>
        <v>2024</v>
      </c>
      <c r="Y2662" t="str">
        <f>TEXT(tblSales[[#This Row],[Invoice Date]],"mmm-yyyy")</f>
        <v>Aug-2024</v>
      </c>
      <c r="Z2662" t="str">
        <f>_xlfn.XLOOKUP(tblSales[[#This Row],[Product_ID]],Products!$A:$A,Products!$C:$C,"Women Dresses")</f>
        <v>Footwear</v>
      </c>
      <c r="AA2662" t="str">
        <f>_xlfn.XLOOKUP(tblSales[[#This Row],[Product_ID]],Products!$A:$A,Products!$D:$D,"Unknown")</f>
        <v>Slippers</v>
      </c>
      <c r="AB2662" t="str">
        <f>_xlfn.XLOOKUP(tblSales[[#This Row],[Product_ID]],Products!$A:$A,Products!$E:$E,"Unknown")</f>
        <v>Bata</v>
      </c>
      <c r="AC2662" t="str">
        <f>_xlfn.XLOOKUP(tblSales[[#This Row],[Store_ID]],Stores!$A:$A,Stores!$B:$B,"Unknown")</f>
        <v>TrendMart Kurnool Outlet</v>
      </c>
      <c r="AD2662" t="str">
        <f>_xlfn.XLOOKUP(tblSales[[#This Row],[Store_ID]],Stores!$A:$A,Stores!$E:$E,"Unknown")</f>
        <v>South Zone 3</v>
      </c>
      <c r="AE2662" t="str">
        <f>_xlfn.XLOOKUP(tblSales[[#This Row],[Customer_ID]],Customers!$A:$A,Customers!$B:$B,"Unknown")</f>
        <v>Chandrika Chandran</v>
      </c>
      <c r="AF2662" t="str">
        <f>_xlfn.XLOOKUP(tblSales[[#This Row],[Customer_ID]],Customers!$A:$A,Customers!$J:$J,"Unknown")</f>
        <v>Silver</v>
      </c>
      <c r="AG2662" t="str">
        <f>_xlfn.XLOOKUP(tblSales[[#This Row],[Employee_ID]],Employees!$A:$A,Employees!$B:$B,"Unknown")</f>
        <v>Hari Nair</v>
      </c>
      <c r="AH2662">
        <f>IF(MONTH(tblSales[[#This Row],[Invoice Date]])&gt;=4,MONTH(tblSales[[#This Row],[Invoice Date]]),MONTH(tblSales[[#This Row],[Invoice Date]])+12)</f>
        <v>8</v>
      </c>
      <c r="AI2662" s="8">
        <f>DATE(YEAR(tblSales[[#This Row],[Invoice Date]]),MONTH(tblSales[[#This Row],[Invoice Date]]),1)</f>
        <v>45505</v>
      </c>
      <c r="AJ2662" t="str">
        <f>_xlfn.XLOOKUP(tblSales[[#This Row],[Product_ID]],Products!$A:$A,Products!$B:$B,"Unknown")</f>
        <v>Bata Slippers Wine</v>
      </c>
      <c r="AK2662" s="9">
        <f>IFERROR(tblSales[[#This Row],[Profit]]/tblSales[[#This Row],[Sales Amount]],0)</f>
        <v>5.9477361275333748E-2</v>
      </c>
      <c r="AL2662" t="str">
        <f>IF(tblSales[[#This Row],[Discount %]]&lt;=5,"0-5%",
IF(tblSales[[#This Row],[Discount %]]&lt;=10,"5-10%",
IF(tblSales[[#This Row],[Discount %]]&lt;=15,"10-15%",
IF(tblSales[[#This Row],[Discount %]]&lt;=20,"15-20%","20%+"))))</f>
        <v>20%+</v>
      </c>
    </row>
    <row r="2663" spans="1:38">
      <c r="A2663" s="2" t="s">
        <v>4676</v>
      </c>
      <c r="B2663" s="11">
        <v>45692</v>
      </c>
      <c r="C2663" s="2" t="s">
        <v>2752</v>
      </c>
      <c r="D2663" s="2" t="s">
        <v>590</v>
      </c>
      <c r="E2663" s="2" t="s">
        <v>156</v>
      </c>
      <c r="F2663" s="2" t="s">
        <v>161</v>
      </c>
      <c r="G2663" s="2">
        <v>2</v>
      </c>
      <c r="H2663" s="2">
        <v>791.38</v>
      </c>
      <c r="I2663" s="2">
        <v>30</v>
      </c>
      <c r="J2663" s="2">
        <v>474.83</v>
      </c>
      <c r="K2663" s="2">
        <v>5</v>
      </c>
      <c r="L2663" s="2">
        <v>55.4</v>
      </c>
      <c r="M2663" s="2">
        <v>1163.33</v>
      </c>
      <c r="N2663" s="2">
        <v>1024.22</v>
      </c>
      <c r="O2663" s="2">
        <f t="shared" si="101"/>
        <v>83.709999999999894</v>
      </c>
      <c r="P2663" s="2" t="s">
        <v>27</v>
      </c>
      <c r="Q2663" s="2" t="str">
        <f t="shared" si="102"/>
        <v>Cash</v>
      </c>
      <c r="R2663" s="2" t="s">
        <v>20</v>
      </c>
      <c r="S2663" s="2" t="s">
        <v>56</v>
      </c>
      <c r="T2663" s="2" t="s">
        <v>354</v>
      </c>
      <c r="U2663" s="2" t="s">
        <v>59</v>
      </c>
      <c r="V2663" t="str">
        <f>TEXT(tblSales[[#This Row],[Invoice Date]],"mmm")</f>
        <v>Feb</v>
      </c>
      <c r="W2663">
        <f>MONTH(tblSales[[#This Row],[Invoice Date]])</f>
        <v>2</v>
      </c>
      <c r="X2663">
        <f>YEAR(tblSales[[#This Row],[Invoice Date]])</f>
        <v>2025</v>
      </c>
      <c r="Y2663" t="str">
        <f>TEXT(tblSales[[#This Row],[Invoice Date]],"mmm-yyyy")</f>
        <v>Feb-2025</v>
      </c>
      <c r="Z2663" t="str">
        <f>_xlfn.XLOOKUP(tblSales[[#This Row],[Product_ID]],Products!$A:$A,Products!$C:$C,"Women Dresses")</f>
        <v>Sportswear</v>
      </c>
      <c r="AA2663" t="str">
        <f>_xlfn.XLOOKUP(tblSales[[#This Row],[Product_ID]],Products!$A:$A,Products!$D:$D,"Unknown")</f>
        <v>Shorts</v>
      </c>
      <c r="AB2663" t="str">
        <f>_xlfn.XLOOKUP(tblSales[[#This Row],[Product_ID]],Products!$A:$A,Products!$E:$E,"Unknown")</f>
        <v>Fabindia</v>
      </c>
      <c r="AC2663" t="str">
        <f>_xlfn.XLOOKUP(tblSales[[#This Row],[Store_ID]],Stores!$A:$A,Stores!$B:$B,"Unknown")</f>
        <v>TrendMart Madurai Mall Kiosk</v>
      </c>
      <c r="AD2663" t="str">
        <f>_xlfn.XLOOKUP(tblSales[[#This Row],[Store_ID]],Stores!$A:$A,Stores!$E:$E,"Unknown")</f>
        <v>South Zone 1</v>
      </c>
      <c r="AE2663" t="str">
        <f>_xlfn.XLOOKUP(tblSales[[#This Row],[Customer_ID]],Customers!$A:$A,Customers!$B:$B,"Unknown")</f>
        <v>Rohit Singh</v>
      </c>
      <c r="AF2663" t="str">
        <f>_xlfn.XLOOKUP(tblSales[[#This Row],[Customer_ID]],Customers!$A:$A,Customers!$J:$J,"Unknown")</f>
        <v>Regular</v>
      </c>
      <c r="AG2663" t="str">
        <f>_xlfn.XLOOKUP(tblSales[[#This Row],[Employee_ID]],Employees!$A:$A,Employees!$B:$B,"Unknown")</f>
        <v>Chandra Reddy</v>
      </c>
      <c r="AH2663">
        <f>IF(MONTH(tblSales[[#This Row],[Invoice Date]])&gt;=4,MONTH(tblSales[[#This Row],[Invoice Date]]),MONTH(tblSales[[#This Row],[Invoice Date]])+12)</f>
        <v>14</v>
      </c>
      <c r="AI2663" s="8">
        <f>DATE(YEAR(tblSales[[#This Row],[Invoice Date]]),MONTH(tblSales[[#This Row],[Invoice Date]]),1)</f>
        <v>45689</v>
      </c>
      <c r="AJ2663" t="str">
        <f>_xlfn.XLOOKUP(tblSales[[#This Row],[Product_ID]],Products!$A:$A,Products!$B:$B,"Unknown")</f>
        <v>Fabindia Shorts Cream</v>
      </c>
      <c r="AK2663" s="9">
        <f>IFERROR(tblSales[[#This Row],[Profit]]/tblSales[[#This Row],[Sales Amount]],0)</f>
        <v>7.1957226238470506E-2</v>
      </c>
      <c r="AL2663" t="str">
        <f>IF(tblSales[[#This Row],[Discount %]]&lt;=5,"0-5%",
IF(tblSales[[#This Row],[Discount %]]&lt;=10,"5-10%",
IF(tblSales[[#This Row],[Discount %]]&lt;=15,"10-15%",
IF(tblSales[[#This Row],[Discount %]]&lt;=20,"15-20%","20%+"))))</f>
        <v>20%+</v>
      </c>
    </row>
    <row r="2664" spans="1:38">
      <c r="A2664" s="2" t="s">
        <v>4677</v>
      </c>
      <c r="B2664" s="11">
        <v>45577</v>
      </c>
      <c r="C2664" s="2" t="s">
        <v>175</v>
      </c>
      <c r="D2664" s="2" t="s">
        <v>1545</v>
      </c>
      <c r="E2664" s="2" t="s">
        <v>284</v>
      </c>
      <c r="F2664" s="2" t="s">
        <v>518</v>
      </c>
      <c r="G2664" s="2">
        <v>4</v>
      </c>
      <c r="H2664" s="2">
        <v>558.52</v>
      </c>
      <c r="I2664" s="2">
        <v>0</v>
      </c>
      <c r="J2664" s="2">
        <v>0</v>
      </c>
      <c r="K2664" s="2">
        <v>5</v>
      </c>
      <c r="L2664" s="2">
        <v>111.7</v>
      </c>
      <c r="M2664" s="2">
        <v>2345.7800000000002</v>
      </c>
      <c r="N2664" s="2">
        <v>1348.36</v>
      </c>
      <c r="O2664" s="2">
        <f t="shared" si="101"/>
        <v>885.72000000000025</v>
      </c>
      <c r="P2664" s="2" t="s">
        <v>32</v>
      </c>
      <c r="Q2664" s="2" t="str">
        <f t="shared" si="102"/>
        <v>UPI</v>
      </c>
      <c r="R2664" s="2" t="s">
        <v>20</v>
      </c>
      <c r="S2664" s="2" t="s">
        <v>56</v>
      </c>
      <c r="T2664" s="2" t="s">
        <v>378</v>
      </c>
      <c r="U2664" s="2" t="s">
        <v>60</v>
      </c>
      <c r="V2664" t="str">
        <f>TEXT(tblSales[[#This Row],[Invoice Date]],"mmm")</f>
        <v>Oct</v>
      </c>
      <c r="W2664">
        <f>MONTH(tblSales[[#This Row],[Invoice Date]])</f>
        <v>10</v>
      </c>
      <c r="X2664">
        <f>YEAR(tblSales[[#This Row],[Invoice Date]])</f>
        <v>2024</v>
      </c>
      <c r="Y2664" t="str">
        <f>TEXT(tblSales[[#This Row],[Invoice Date]],"mmm-yyyy")</f>
        <v>Oct-2024</v>
      </c>
      <c r="Z2664" t="str">
        <f>_xlfn.XLOOKUP(tblSales[[#This Row],[Product_ID]],Products!$A:$A,Products!$C:$C,"Women Dresses")</f>
        <v>Kids Wear</v>
      </c>
      <c r="AA2664" t="str">
        <f>_xlfn.XLOOKUP(tblSales[[#This Row],[Product_ID]],Products!$A:$A,Products!$D:$D,"Unknown")</f>
        <v>Girls Frock</v>
      </c>
      <c r="AB2664" t="str">
        <f>_xlfn.XLOOKUP(tblSales[[#This Row],[Product_ID]],Products!$A:$A,Products!$E:$E,"Unknown")</f>
        <v>Peter England</v>
      </c>
      <c r="AC2664" t="str">
        <f>_xlfn.XLOOKUP(tblSales[[#This Row],[Store_ID]],Stores!$A:$A,Stores!$B:$B,"Unknown")</f>
        <v>TrendMart Tumakuru Outlet</v>
      </c>
      <c r="AD2664" t="str">
        <f>_xlfn.XLOOKUP(tblSales[[#This Row],[Store_ID]],Stores!$A:$A,Stores!$E:$E,"Unknown")</f>
        <v>South Zone 2</v>
      </c>
      <c r="AE2664" t="str">
        <f>_xlfn.XLOOKUP(tblSales[[#This Row],[Customer_ID]],Customers!$A:$A,Customers!$B:$B,"Unknown")</f>
        <v>Vasanthi Kumar</v>
      </c>
      <c r="AF2664" t="str">
        <f>_xlfn.XLOOKUP(tblSales[[#This Row],[Customer_ID]],Customers!$A:$A,Customers!$J:$J,"Unknown")</f>
        <v>Gold</v>
      </c>
      <c r="AG2664" t="str">
        <f>_xlfn.XLOOKUP(tblSales[[#This Row],[Employee_ID]],Employees!$A:$A,Employees!$B:$B,"Unknown")</f>
        <v>Pranav Reddy</v>
      </c>
      <c r="AH2664">
        <f>IF(MONTH(tblSales[[#This Row],[Invoice Date]])&gt;=4,MONTH(tblSales[[#This Row],[Invoice Date]]),MONTH(tblSales[[#This Row],[Invoice Date]])+12)</f>
        <v>10</v>
      </c>
      <c r="AI2664" s="8">
        <f>DATE(YEAR(tblSales[[#This Row],[Invoice Date]]),MONTH(tblSales[[#This Row],[Invoice Date]]),1)</f>
        <v>45566</v>
      </c>
      <c r="AJ2664" t="str">
        <f>_xlfn.XLOOKUP(tblSales[[#This Row],[Product_ID]],Products!$A:$A,Products!$B:$B,"Unknown")</f>
        <v>Peter England Girls Frock Black</v>
      </c>
      <c r="AK2664" s="9">
        <f>IFERROR(tblSales[[#This Row],[Profit]]/tblSales[[#This Row],[Sales Amount]],0)</f>
        <v>0.37758016523288634</v>
      </c>
      <c r="AL2664" t="str">
        <f>IF(tblSales[[#This Row],[Discount %]]&lt;=5,"0-5%",
IF(tblSales[[#This Row],[Discount %]]&lt;=10,"5-10%",
IF(tblSales[[#This Row],[Discount %]]&lt;=15,"10-15%",
IF(tblSales[[#This Row],[Discount %]]&lt;=20,"15-20%","20%+"))))</f>
        <v>0-5%</v>
      </c>
    </row>
    <row r="2665" spans="1:38">
      <c r="A2665" s="2" t="s">
        <v>4678</v>
      </c>
      <c r="B2665" s="11">
        <v>45566</v>
      </c>
      <c r="C2665" s="2" t="s">
        <v>2006</v>
      </c>
      <c r="D2665" s="2" t="s">
        <v>1002</v>
      </c>
      <c r="E2665" s="2" t="s">
        <v>127</v>
      </c>
      <c r="F2665" s="2" t="s">
        <v>339</v>
      </c>
      <c r="G2665" s="2">
        <v>2</v>
      </c>
      <c r="H2665" s="2">
        <v>2441.48</v>
      </c>
      <c r="I2665" s="2">
        <v>5</v>
      </c>
      <c r="J2665" s="2">
        <v>244.15</v>
      </c>
      <c r="K2665" s="2">
        <v>12</v>
      </c>
      <c r="L2665" s="2">
        <v>556.66</v>
      </c>
      <c r="M2665" s="2">
        <v>5195.47</v>
      </c>
      <c r="N2665" s="2">
        <v>3760.28</v>
      </c>
      <c r="O2665" s="2">
        <f t="shared" si="101"/>
        <v>878.53000000000009</v>
      </c>
      <c r="P2665" s="2" t="s">
        <v>28</v>
      </c>
      <c r="Q2665" s="2" t="str">
        <f t="shared" si="102"/>
        <v>Credit Card</v>
      </c>
      <c r="R2665" s="2" t="s">
        <v>21</v>
      </c>
      <c r="S2665" s="2" t="s">
        <v>56</v>
      </c>
      <c r="T2665" s="2" t="s">
        <v>1756</v>
      </c>
      <c r="U2665" s="2" t="s">
        <v>59</v>
      </c>
      <c r="V2665" t="str">
        <f>TEXT(tblSales[[#This Row],[Invoice Date]],"mmm")</f>
        <v>Oct</v>
      </c>
      <c r="W2665">
        <f>MONTH(tblSales[[#This Row],[Invoice Date]])</f>
        <v>10</v>
      </c>
      <c r="X2665">
        <f>YEAR(tblSales[[#This Row],[Invoice Date]])</f>
        <v>2024</v>
      </c>
      <c r="Y2665" t="str">
        <f>TEXT(tblSales[[#This Row],[Invoice Date]],"mmm-yyyy")</f>
        <v>Oct-2024</v>
      </c>
      <c r="Z2665" t="str">
        <f>_xlfn.XLOOKUP(tblSales[[#This Row],[Product_ID]],Products!$A:$A,Products!$C:$C,"Women Dresses")</f>
        <v>Men Ethnic</v>
      </c>
      <c r="AA2665" t="str">
        <f>_xlfn.XLOOKUP(tblSales[[#This Row],[Product_ID]],Products!$A:$A,Products!$D:$D,"Unknown")</f>
        <v>Nehru Jacket</v>
      </c>
      <c r="AB2665" t="str">
        <f>_xlfn.XLOOKUP(tblSales[[#This Row],[Product_ID]],Products!$A:$A,Products!$E:$E,"Unknown")</f>
        <v>Blackberrys</v>
      </c>
      <c r="AC2665" t="str">
        <f>_xlfn.XLOOKUP(tblSales[[#This Row],[Store_ID]],Stores!$A:$A,Stores!$B:$B,"Unknown")</f>
        <v>TrendMart Vijayawada Standard</v>
      </c>
      <c r="AD2665" t="str">
        <f>_xlfn.XLOOKUP(tblSales[[#This Row],[Store_ID]],Stores!$A:$A,Stores!$E:$E,"Unknown")</f>
        <v>South Zone 3</v>
      </c>
      <c r="AE2665" t="str">
        <f>_xlfn.XLOOKUP(tblSales[[#This Row],[Customer_ID]],Customers!$A:$A,Customers!$B:$B,"Unknown")</f>
        <v>Preethi Murthy</v>
      </c>
      <c r="AF2665" t="str">
        <f>_xlfn.XLOOKUP(tblSales[[#This Row],[Customer_ID]],Customers!$A:$A,Customers!$J:$J,"Unknown")</f>
        <v>Gold</v>
      </c>
      <c r="AG2665" t="str">
        <f>_xlfn.XLOOKUP(tblSales[[#This Row],[Employee_ID]],Employees!$A:$A,Employees!$B:$B,"Unknown")</f>
        <v>Priya Balasubramaniam</v>
      </c>
      <c r="AH2665">
        <f>IF(MONTH(tblSales[[#This Row],[Invoice Date]])&gt;=4,MONTH(tblSales[[#This Row],[Invoice Date]]),MONTH(tblSales[[#This Row],[Invoice Date]])+12)</f>
        <v>10</v>
      </c>
      <c r="AI2665" s="8">
        <f>DATE(YEAR(tblSales[[#This Row],[Invoice Date]]),MONTH(tblSales[[#This Row],[Invoice Date]]),1)</f>
        <v>45566</v>
      </c>
      <c r="AJ2665" t="str">
        <f>_xlfn.XLOOKUP(tblSales[[#This Row],[Product_ID]],Products!$A:$A,Products!$B:$B,"Unknown")</f>
        <v>Blackberrys Nehru Jacket Pink</v>
      </c>
      <c r="AK2665" s="9">
        <f>IFERROR(tblSales[[#This Row],[Profit]]/tblSales[[#This Row],[Sales Amount]],0)</f>
        <v>0.16909538501810231</v>
      </c>
      <c r="AL2665" t="str">
        <f>IF(tblSales[[#This Row],[Discount %]]&lt;=5,"0-5%",
IF(tblSales[[#This Row],[Discount %]]&lt;=10,"5-10%",
IF(tblSales[[#This Row],[Discount %]]&lt;=15,"10-15%",
IF(tblSales[[#This Row],[Discount %]]&lt;=20,"15-20%","20%+"))))</f>
        <v>0-5%</v>
      </c>
    </row>
    <row r="2666" spans="1:38">
      <c r="A2666" s="2" t="s">
        <v>4679</v>
      </c>
      <c r="B2666" s="11">
        <v>45588</v>
      </c>
      <c r="C2666" s="2" t="s">
        <v>690</v>
      </c>
      <c r="D2666" s="2" t="s">
        <v>943</v>
      </c>
      <c r="E2666" s="2" t="s">
        <v>1467</v>
      </c>
      <c r="F2666" s="2" t="s">
        <v>227</v>
      </c>
      <c r="G2666" s="2">
        <v>3</v>
      </c>
      <c r="H2666" s="2">
        <v>1052.29</v>
      </c>
      <c r="I2666" s="2">
        <v>25</v>
      </c>
      <c r="J2666" s="2">
        <v>789.22</v>
      </c>
      <c r="K2666" s="2">
        <v>12</v>
      </c>
      <c r="L2666" s="2">
        <v>284.12</v>
      </c>
      <c r="M2666" s="2">
        <v>2651.77</v>
      </c>
      <c r="N2666" s="2">
        <v>2163.87</v>
      </c>
      <c r="O2666" s="2">
        <f t="shared" si="101"/>
        <v>203.78000000000009</v>
      </c>
      <c r="P2666" s="2" t="s">
        <v>32</v>
      </c>
      <c r="Q2666" s="2" t="str">
        <f t="shared" si="102"/>
        <v>UPI</v>
      </c>
      <c r="R2666" s="2" t="s">
        <v>20</v>
      </c>
      <c r="S2666" s="2" t="s">
        <v>56</v>
      </c>
      <c r="T2666" s="2" t="s">
        <v>1116</v>
      </c>
      <c r="U2666" s="2" t="s">
        <v>59</v>
      </c>
      <c r="V2666" t="str">
        <f>TEXT(tblSales[[#This Row],[Invoice Date]],"mmm")</f>
        <v>Oct</v>
      </c>
      <c r="W2666">
        <f>MONTH(tblSales[[#This Row],[Invoice Date]])</f>
        <v>10</v>
      </c>
      <c r="X2666">
        <f>YEAR(tblSales[[#This Row],[Invoice Date]])</f>
        <v>2024</v>
      </c>
      <c r="Y2666" t="str">
        <f>TEXT(tblSales[[#This Row],[Invoice Date]],"mmm-yyyy")</f>
        <v>Oct-2024</v>
      </c>
      <c r="Z2666" t="str">
        <f>_xlfn.XLOOKUP(tblSales[[#This Row],[Product_ID]],Products!$A:$A,Products!$C:$C,"Women Dresses")</f>
        <v>Men Jeans</v>
      </c>
      <c r="AA2666" t="str">
        <f>_xlfn.XLOOKUP(tblSales[[#This Row],[Product_ID]],Products!$A:$A,Products!$D:$D,"Unknown")</f>
        <v>Slim Fit</v>
      </c>
      <c r="AB2666" t="str">
        <f>_xlfn.XLOOKUP(tblSales[[#This Row],[Product_ID]],Products!$A:$A,Products!$E:$E,"Unknown")</f>
        <v>Louis Philippe</v>
      </c>
      <c r="AC2666" t="str">
        <f>_xlfn.XLOOKUP(tblSales[[#This Row],[Store_ID]],Stores!$A:$A,Stores!$B:$B,"Unknown")</f>
        <v>TrendMart Erode Mall Kiosk</v>
      </c>
      <c r="AD2666" t="str">
        <f>_xlfn.XLOOKUP(tblSales[[#This Row],[Store_ID]],Stores!$A:$A,Stores!$E:$E,"Unknown")</f>
        <v>South Zone 1</v>
      </c>
      <c r="AE2666" t="str">
        <f>_xlfn.XLOOKUP(tblSales[[#This Row],[Customer_ID]],Customers!$A:$A,Customers!$B:$B,"Unknown")</f>
        <v>Gayathri Gowda</v>
      </c>
      <c r="AF2666" t="str">
        <f>_xlfn.XLOOKUP(tblSales[[#This Row],[Customer_ID]],Customers!$A:$A,Customers!$J:$J,"Unknown")</f>
        <v>Silver</v>
      </c>
      <c r="AG2666" t="str">
        <f>_xlfn.XLOOKUP(tblSales[[#This Row],[Employee_ID]],Employees!$A:$A,Employees!$B:$B,"Unknown")</f>
        <v>Ishwarya Shetty</v>
      </c>
      <c r="AH2666">
        <f>IF(MONTH(tblSales[[#This Row],[Invoice Date]])&gt;=4,MONTH(tblSales[[#This Row],[Invoice Date]]),MONTH(tblSales[[#This Row],[Invoice Date]])+12)</f>
        <v>10</v>
      </c>
      <c r="AI2666" s="8">
        <f>DATE(YEAR(tblSales[[#This Row],[Invoice Date]]),MONTH(tblSales[[#This Row],[Invoice Date]]),1)</f>
        <v>45566</v>
      </c>
      <c r="AJ2666" t="str">
        <f>_xlfn.XLOOKUP(tblSales[[#This Row],[Product_ID]],Products!$A:$A,Products!$B:$B,"Unknown")</f>
        <v>Louis Philippe Slim Fit Cream</v>
      </c>
      <c r="AK2666" s="9">
        <f>IFERROR(tblSales[[#This Row],[Profit]]/tblSales[[#This Row],[Sales Amount]],0)</f>
        <v>7.6846785354687655E-2</v>
      </c>
      <c r="AL2666" t="str">
        <f>IF(tblSales[[#This Row],[Discount %]]&lt;=5,"0-5%",
IF(tblSales[[#This Row],[Discount %]]&lt;=10,"5-10%",
IF(tblSales[[#This Row],[Discount %]]&lt;=15,"10-15%",
IF(tblSales[[#This Row],[Discount %]]&lt;=20,"15-20%","20%+"))))</f>
        <v>20%+</v>
      </c>
    </row>
    <row r="2667" spans="1:38">
      <c r="A2667" s="2" t="s">
        <v>4680</v>
      </c>
      <c r="B2667" s="11">
        <v>45703</v>
      </c>
      <c r="C2667" s="2" t="s">
        <v>1969</v>
      </c>
      <c r="D2667" s="2" t="s">
        <v>899</v>
      </c>
      <c r="E2667" s="2" t="s">
        <v>187</v>
      </c>
      <c r="F2667" s="2" t="s">
        <v>458</v>
      </c>
      <c r="G2667" s="2">
        <v>3</v>
      </c>
      <c r="H2667" s="2">
        <v>1542.92</v>
      </c>
      <c r="I2667" s="2">
        <v>25</v>
      </c>
      <c r="J2667" s="2">
        <v>1157.19</v>
      </c>
      <c r="K2667" s="2">
        <v>12</v>
      </c>
      <c r="L2667" s="2">
        <v>416.59</v>
      </c>
      <c r="M2667" s="2">
        <v>3888.16</v>
      </c>
      <c r="N2667" s="2">
        <v>2965.71</v>
      </c>
      <c r="O2667" s="2">
        <f t="shared" si="101"/>
        <v>505.85999999999984</v>
      </c>
      <c r="P2667" s="2" t="s">
        <v>29</v>
      </c>
      <c r="Q2667" s="2" t="str">
        <f t="shared" si="102"/>
        <v>Debit Card</v>
      </c>
      <c r="R2667" s="2" t="s">
        <v>20</v>
      </c>
      <c r="S2667" s="2" t="s">
        <v>56</v>
      </c>
      <c r="T2667" s="2" t="s">
        <v>1082</v>
      </c>
      <c r="U2667" s="2" t="s">
        <v>60</v>
      </c>
      <c r="V2667" t="str">
        <f>TEXT(tblSales[[#This Row],[Invoice Date]],"mmm")</f>
        <v>Feb</v>
      </c>
      <c r="W2667">
        <f>MONTH(tblSales[[#This Row],[Invoice Date]])</f>
        <v>2</v>
      </c>
      <c r="X2667">
        <f>YEAR(tblSales[[#This Row],[Invoice Date]])</f>
        <v>2025</v>
      </c>
      <c r="Y2667" t="str">
        <f>TEXT(tblSales[[#This Row],[Invoice Date]],"mmm-yyyy")</f>
        <v>Feb-2025</v>
      </c>
      <c r="Z2667" t="str">
        <f>_xlfn.XLOOKUP(tblSales[[#This Row],[Product_ID]],Products!$A:$A,Products!$C:$C,"Women Dresses")</f>
        <v>Handbags</v>
      </c>
      <c r="AA2667" t="str">
        <f>_xlfn.XLOOKUP(tblSales[[#This Row],[Product_ID]],Products!$A:$A,Products!$D:$D,"Unknown")</f>
        <v>Sling Bag</v>
      </c>
      <c r="AB2667" t="str">
        <f>_xlfn.XLOOKUP(tblSales[[#This Row],[Product_ID]],Products!$A:$A,Products!$E:$E,"Unknown")</f>
        <v>Fastrack</v>
      </c>
      <c r="AC2667" t="str">
        <f>_xlfn.XLOOKUP(tblSales[[#This Row],[Store_ID]],Stores!$A:$A,Stores!$B:$B,"Unknown")</f>
        <v>TrendMart Tirupati Outlet</v>
      </c>
      <c r="AD2667" t="str">
        <f>_xlfn.XLOOKUP(tblSales[[#This Row],[Store_ID]],Stores!$A:$A,Stores!$E:$E,"Unknown")</f>
        <v>South Zone 3</v>
      </c>
      <c r="AE2667" t="str">
        <f>_xlfn.XLOOKUP(tblSales[[#This Row],[Customer_ID]],Customers!$A:$A,Customers!$B:$B,"Unknown")</f>
        <v>Gauri Sundaram</v>
      </c>
      <c r="AF2667" t="str">
        <f>_xlfn.XLOOKUP(tblSales[[#This Row],[Customer_ID]],Customers!$A:$A,Customers!$J:$J,"Unknown")</f>
        <v>Gold</v>
      </c>
      <c r="AG2667" t="str">
        <f>_xlfn.XLOOKUP(tblSales[[#This Row],[Employee_ID]],Employees!$A:$A,Employees!$B:$B,"Unknown")</f>
        <v>Anil Reddy</v>
      </c>
      <c r="AH2667">
        <f>IF(MONTH(tblSales[[#This Row],[Invoice Date]])&gt;=4,MONTH(tblSales[[#This Row],[Invoice Date]]),MONTH(tblSales[[#This Row],[Invoice Date]])+12)</f>
        <v>14</v>
      </c>
      <c r="AI2667" s="8">
        <f>DATE(YEAR(tblSales[[#This Row],[Invoice Date]]),MONTH(tblSales[[#This Row],[Invoice Date]]),1)</f>
        <v>45689</v>
      </c>
      <c r="AJ2667" t="str">
        <f>_xlfn.XLOOKUP(tblSales[[#This Row],[Product_ID]],Products!$A:$A,Products!$B:$B,"Unknown")</f>
        <v>Fastrack Sling Bag Peach</v>
      </c>
      <c r="AK2667" s="9">
        <f>IFERROR(tblSales[[#This Row],[Profit]]/tblSales[[#This Row],[Sales Amount]],0)</f>
        <v>0.13010267067198877</v>
      </c>
      <c r="AL2667" t="str">
        <f>IF(tblSales[[#This Row],[Discount %]]&lt;=5,"0-5%",
IF(tblSales[[#This Row],[Discount %]]&lt;=10,"5-10%",
IF(tblSales[[#This Row],[Discount %]]&lt;=15,"10-15%",
IF(tblSales[[#This Row],[Discount %]]&lt;=20,"15-20%","20%+"))))</f>
        <v>20%+</v>
      </c>
    </row>
    <row r="2668" spans="1:38">
      <c r="A2668" s="2" t="s">
        <v>4681</v>
      </c>
      <c r="B2668" s="11">
        <v>45584</v>
      </c>
      <c r="C2668" s="2" t="s">
        <v>1367</v>
      </c>
      <c r="D2668" s="2" t="s">
        <v>1623</v>
      </c>
      <c r="E2668" s="2" t="s">
        <v>413</v>
      </c>
      <c r="F2668" s="2" t="s">
        <v>161</v>
      </c>
      <c r="G2668" s="2">
        <v>2</v>
      </c>
      <c r="H2668" s="2">
        <v>1431.69</v>
      </c>
      <c r="I2668" s="2">
        <v>0</v>
      </c>
      <c r="J2668" s="2">
        <v>0</v>
      </c>
      <c r="K2668" s="2">
        <v>12</v>
      </c>
      <c r="L2668" s="2">
        <v>343.61</v>
      </c>
      <c r="M2668" s="2">
        <v>3206.99</v>
      </c>
      <c r="N2668" s="2">
        <v>1786.74</v>
      </c>
      <c r="O2668" s="2">
        <f t="shared" si="101"/>
        <v>1076.6399999999999</v>
      </c>
      <c r="P2668" s="2" t="s">
        <v>29</v>
      </c>
      <c r="Q2668" s="2" t="str">
        <f t="shared" si="102"/>
        <v>Debit Card</v>
      </c>
      <c r="R2668" s="2" t="s">
        <v>20</v>
      </c>
      <c r="S2668" s="2" t="s">
        <v>56</v>
      </c>
      <c r="T2668" s="2" t="s">
        <v>1460</v>
      </c>
      <c r="U2668" s="2" t="s">
        <v>60</v>
      </c>
      <c r="V2668" t="str">
        <f>TEXT(tblSales[[#This Row],[Invoice Date]],"mmm")</f>
        <v>Oct</v>
      </c>
      <c r="W2668">
        <f>MONTH(tblSales[[#This Row],[Invoice Date]])</f>
        <v>10</v>
      </c>
      <c r="X2668">
        <f>YEAR(tblSales[[#This Row],[Invoice Date]])</f>
        <v>2024</v>
      </c>
      <c r="Y2668" t="str">
        <f>TEXT(tblSales[[#This Row],[Invoice Date]],"mmm-yyyy")</f>
        <v>Oct-2024</v>
      </c>
      <c r="Z2668" t="str">
        <f>_xlfn.XLOOKUP(tblSales[[#This Row],[Product_ID]],Products!$A:$A,Products!$C:$C,"Women Dresses")</f>
        <v>Women Kurtis</v>
      </c>
      <c r="AA2668" t="str">
        <f>_xlfn.XLOOKUP(tblSales[[#This Row],[Product_ID]],Products!$A:$A,Products!$D:$D,"Unknown")</f>
        <v>A-Line Kurti</v>
      </c>
      <c r="AB2668" t="str">
        <f>_xlfn.XLOOKUP(tblSales[[#This Row],[Product_ID]],Products!$A:$A,Products!$E:$E,"Unknown")</f>
        <v>Liberty</v>
      </c>
      <c r="AC2668" t="str">
        <f>_xlfn.XLOOKUP(tblSales[[#This Row],[Store_ID]],Stores!$A:$A,Stores!$B:$B,"Unknown")</f>
        <v>TrendMart Thiruvananthapuram High Street</v>
      </c>
      <c r="AD2668" t="str">
        <f>_xlfn.XLOOKUP(tblSales[[#This Row],[Store_ID]],Stores!$A:$A,Stores!$E:$E,"Unknown")</f>
        <v>South Zone 1</v>
      </c>
      <c r="AE2668" t="str">
        <f>_xlfn.XLOOKUP(tblSales[[#This Row],[Customer_ID]],Customers!$A:$A,Customers!$B:$B,"Unknown")</f>
        <v>Varsha Kamath</v>
      </c>
      <c r="AF2668" t="str">
        <f>_xlfn.XLOOKUP(tblSales[[#This Row],[Customer_ID]],Customers!$A:$A,Customers!$J:$J,"Unknown")</f>
        <v>Gold</v>
      </c>
      <c r="AG2668" t="str">
        <f>_xlfn.XLOOKUP(tblSales[[#This Row],[Employee_ID]],Employees!$A:$A,Employees!$B:$B,"Unknown")</f>
        <v>Chandra Reddy</v>
      </c>
      <c r="AH2668">
        <f>IF(MONTH(tblSales[[#This Row],[Invoice Date]])&gt;=4,MONTH(tblSales[[#This Row],[Invoice Date]]),MONTH(tblSales[[#This Row],[Invoice Date]])+12)</f>
        <v>10</v>
      </c>
      <c r="AI2668" s="8">
        <f>DATE(YEAR(tblSales[[#This Row],[Invoice Date]]),MONTH(tblSales[[#This Row],[Invoice Date]]),1)</f>
        <v>45566</v>
      </c>
      <c r="AJ2668" t="str">
        <f>_xlfn.XLOOKUP(tblSales[[#This Row],[Product_ID]],Products!$A:$A,Products!$B:$B,"Unknown")</f>
        <v>Liberty A-Line Kurti Navy Blue</v>
      </c>
      <c r="AK2668" s="9">
        <f>IFERROR(tblSales[[#This Row],[Profit]]/tblSales[[#This Row],[Sales Amount]],0)</f>
        <v>0.33571666890136853</v>
      </c>
      <c r="AL2668" t="str">
        <f>IF(tblSales[[#This Row],[Discount %]]&lt;=5,"0-5%",
IF(tblSales[[#This Row],[Discount %]]&lt;=10,"5-10%",
IF(tblSales[[#This Row],[Discount %]]&lt;=15,"10-15%",
IF(tblSales[[#This Row],[Discount %]]&lt;=20,"15-20%","20%+"))))</f>
        <v>0-5%</v>
      </c>
    </row>
    <row r="2669" spans="1:38">
      <c r="A2669" s="2" t="s">
        <v>4682</v>
      </c>
      <c r="B2669" s="11">
        <v>45706</v>
      </c>
      <c r="C2669" s="2" t="s">
        <v>2415</v>
      </c>
      <c r="D2669" s="2" t="s">
        <v>703</v>
      </c>
      <c r="E2669" s="2" t="s">
        <v>109</v>
      </c>
      <c r="F2669" s="2" t="s">
        <v>128</v>
      </c>
      <c r="G2669" s="2">
        <v>3</v>
      </c>
      <c r="H2669" s="2">
        <v>760.94</v>
      </c>
      <c r="I2669" s="2">
        <v>30</v>
      </c>
      <c r="J2669" s="2">
        <v>684.85</v>
      </c>
      <c r="K2669" s="2">
        <v>5</v>
      </c>
      <c r="L2669" s="2">
        <v>79.900000000000006</v>
      </c>
      <c r="M2669" s="2">
        <v>1677.87</v>
      </c>
      <c r="N2669" s="2">
        <v>1567.14</v>
      </c>
      <c r="O2669" s="2">
        <f t="shared" si="101"/>
        <v>30.829999999999785</v>
      </c>
      <c r="P2669" s="2" t="s">
        <v>27</v>
      </c>
      <c r="Q2669" s="2" t="str">
        <f t="shared" si="102"/>
        <v>Cash</v>
      </c>
      <c r="R2669" s="2" t="s">
        <v>21</v>
      </c>
      <c r="S2669" s="2" t="s">
        <v>56</v>
      </c>
      <c r="T2669" s="2" t="s">
        <v>873</v>
      </c>
      <c r="U2669" s="2" t="s">
        <v>59</v>
      </c>
      <c r="V2669" t="str">
        <f>TEXT(tblSales[[#This Row],[Invoice Date]],"mmm")</f>
        <v>Feb</v>
      </c>
      <c r="W2669">
        <f>MONTH(tblSales[[#This Row],[Invoice Date]])</f>
        <v>2</v>
      </c>
      <c r="X2669">
        <f>YEAR(tblSales[[#This Row],[Invoice Date]])</f>
        <v>2025</v>
      </c>
      <c r="Y2669" t="str">
        <f>TEXT(tblSales[[#This Row],[Invoice Date]],"mmm-yyyy")</f>
        <v>Feb-2025</v>
      </c>
      <c r="Z2669" t="str">
        <f>_xlfn.XLOOKUP(tblSales[[#This Row],[Product_ID]],Products!$A:$A,Products!$C:$C,"Women Dresses")</f>
        <v>Women Tops</v>
      </c>
      <c r="AA2669" t="str">
        <f>_xlfn.XLOOKUP(tblSales[[#This Row],[Product_ID]],Products!$A:$A,Products!$D:$D,"Unknown")</f>
        <v>Crop Top</v>
      </c>
      <c r="AB2669" t="str">
        <f>_xlfn.XLOOKUP(tblSales[[#This Row],[Product_ID]],Products!$A:$A,Products!$E:$E,"Unknown")</f>
        <v>Peter England</v>
      </c>
      <c r="AC2669" t="str">
        <f>_xlfn.XLOOKUP(tblSales[[#This Row],[Store_ID]],Stores!$A:$A,Stores!$B:$B,"Unknown")</f>
        <v>TrendMart Vellore Standard</v>
      </c>
      <c r="AD2669" t="str">
        <f>_xlfn.XLOOKUP(tblSales[[#This Row],[Store_ID]],Stores!$A:$A,Stores!$E:$E,"Unknown")</f>
        <v>South Zone 1</v>
      </c>
      <c r="AE2669" t="str">
        <f>_xlfn.XLOOKUP(tblSales[[#This Row],[Customer_ID]],Customers!$A:$A,Customers!$B:$B,"Unknown")</f>
        <v>Eswar Iyer</v>
      </c>
      <c r="AF2669" t="str">
        <f>_xlfn.XLOOKUP(tblSales[[#This Row],[Customer_ID]],Customers!$A:$A,Customers!$J:$J,"Unknown")</f>
        <v>Regular</v>
      </c>
      <c r="AG2669" t="str">
        <f>_xlfn.XLOOKUP(tblSales[[#This Row],[Employee_ID]],Employees!$A:$A,Employees!$B:$B,"Unknown")</f>
        <v>Praveen Gupta</v>
      </c>
      <c r="AH2669">
        <f>IF(MONTH(tblSales[[#This Row],[Invoice Date]])&gt;=4,MONTH(tblSales[[#This Row],[Invoice Date]]),MONTH(tblSales[[#This Row],[Invoice Date]])+12)</f>
        <v>14</v>
      </c>
      <c r="AI2669" s="8">
        <f>DATE(YEAR(tblSales[[#This Row],[Invoice Date]]),MONTH(tblSales[[#This Row],[Invoice Date]]),1)</f>
        <v>45689</v>
      </c>
      <c r="AJ2669" t="str">
        <f>_xlfn.XLOOKUP(tblSales[[#This Row],[Product_ID]],Products!$A:$A,Products!$B:$B,"Unknown")</f>
        <v>Peter England Crop Top Green</v>
      </c>
      <c r="AK2669" s="9">
        <f>IFERROR(tblSales[[#This Row],[Profit]]/tblSales[[#This Row],[Sales Amount]],0)</f>
        <v>1.8374486700399786E-2</v>
      </c>
      <c r="AL2669" t="str">
        <f>IF(tblSales[[#This Row],[Discount %]]&lt;=5,"0-5%",
IF(tblSales[[#This Row],[Discount %]]&lt;=10,"5-10%",
IF(tblSales[[#This Row],[Discount %]]&lt;=15,"10-15%",
IF(tblSales[[#This Row],[Discount %]]&lt;=20,"15-20%","20%+"))))</f>
        <v>20%+</v>
      </c>
    </row>
    <row r="2670" spans="1:38">
      <c r="A2670" s="2" t="s">
        <v>4683</v>
      </c>
      <c r="B2670" s="11">
        <v>45626</v>
      </c>
      <c r="C2670" s="2" t="s">
        <v>348</v>
      </c>
      <c r="D2670" s="2" t="s">
        <v>381</v>
      </c>
      <c r="E2670" s="2" t="s">
        <v>1114</v>
      </c>
      <c r="F2670" s="2" t="s">
        <v>285</v>
      </c>
      <c r="G2670" s="2">
        <v>2</v>
      </c>
      <c r="H2670" s="2">
        <v>1748</v>
      </c>
      <c r="I2670" s="2">
        <v>30</v>
      </c>
      <c r="J2670" s="2">
        <v>1048.8</v>
      </c>
      <c r="K2670" s="2">
        <v>12</v>
      </c>
      <c r="L2670" s="2">
        <v>293.66000000000003</v>
      </c>
      <c r="M2670" s="2">
        <v>2740.86</v>
      </c>
      <c r="N2670" s="2">
        <v>2248.96</v>
      </c>
      <c r="O2670" s="2">
        <f t="shared" si="101"/>
        <v>198.24000000000007</v>
      </c>
      <c r="P2670" s="2" t="s">
        <v>27</v>
      </c>
      <c r="Q2670" s="2" t="str">
        <f t="shared" si="102"/>
        <v>Cash</v>
      </c>
      <c r="R2670" s="2" t="s">
        <v>21</v>
      </c>
      <c r="S2670" s="2" t="s">
        <v>56</v>
      </c>
      <c r="T2670" s="2" t="s">
        <v>2082</v>
      </c>
      <c r="U2670" s="2" t="s">
        <v>60</v>
      </c>
      <c r="V2670" t="str">
        <f>TEXT(tblSales[[#This Row],[Invoice Date]],"mmm")</f>
        <v>Nov</v>
      </c>
      <c r="W2670">
        <f>MONTH(tblSales[[#This Row],[Invoice Date]])</f>
        <v>11</v>
      </c>
      <c r="X2670">
        <f>YEAR(tblSales[[#This Row],[Invoice Date]])</f>
        <v>2024</v>
      </c>
      <c r="Y2670" t="str">
        <f>TEXT(tblSales[[#This Row],[Invoice Date]],"mmm-yyyy")</f>
        <v>Nov-2024</v>
      </c>
      <c r="Z2670" t="str">
        <f>_xlfn.XLOOKUP(tblSales[[#This Row],[Product_ID]],Products!$A:$A,Products!$C:$C,"Women Dresses")</f>
        <v>Women Jeans</v>
      </c>
      <c r="AA2670" t="str">
        <f>_xlfn.XLOOKUP(tblSales[[#This Row],[Product_ID]],Products!$A:$A,Products!$D:$D,"Unknown")</f>
        <v>Straight Fit</v>
      </c>
      <c r="AB2670" t="str">
        <f>_xlfn.XLOOKUP(tblSales[[#This Row],[Product_ID]],Products!$A:$A,Products!$E:$E,"Unknown")</f>
        <v>Ramraj Cotton</v>
      </c>
      <c r="AC2670" t="str">
        <f>_xlfn.XLOOKUP(tblSales[[#This Row],[Store_ID]],Stores!$A:$A,Stores!$B:$B,"Unknown")</f>
        <v>TrendMart Alappuzha Outlet</v>
      </c>
      <c r="AD2670" t="str">
        <f>_xlfn.XLOOKUP(tblSales[[#This Row],[Store_ID]],Stores!$A:$A,Stores!$E:$E,"Unknown")</f>
        <v>South Zone 1</v>
      </c>
      <c r="AE2670" t="str">
        <f>_xlfn.XLOOKUP(tblSales[[#This Row],[Customer_ID]],Customers!$A:$A,Customers!$B:$B,"Unknown")</f>
        <v>Chidambaram Balasubramaniam</v>
      </c>
      <c r="AF2670" t="str">
        <f>_xlfn.XLOOKUP(tblSales[[#This Row],[Customer_ID]],Customers!$A:$A,Customers!$J:$J,"Unknown")</f>
        <v>Regular</v>
      </c>
      <c r="AG2670" t="str">
        <f>_xlfn.XLOOKUP(tblSales[[#This Row],[Employee_ID]],Employees!$A:$A,Employees!$B:$B,"Unknown")</f>
        <v>Yogesh Chettiar</v>
      </c>
      <c r="AH2670">
        <f>IF(MONTH(tblSales[[#This Row],[Invoice Date]])&gt;=4,MONTH(tblSales[[#This Row],[Invoice Date]]),MONTH(tblSales[[#This Row],[Invoice Date]])+12)</f>
        <v>11</v>
      </c>
      <c r="AI2670" s="8">
        <f>DATE(YEAR(tblSales[[#This Row],[Invoice Date]]),MONTH(tblSales[[#This Row],[Invoice Date]]),1)</f>
        <v>45597</v>
      </c>
      <c r="AJ2670" t="str">
        <f>_xlfn.XLOOKUP(tblSales[[#This Row],[Product_ID]],Products!$A:$A,Products!$B:$B,"Unknown")</f>
        <v>Ramraj Cotton Straight Fit White</v>
      </c>
      <c r="AK2670" s="9">
        <f>IFERROR(tblSales[[#This Row],[Profit]]/tblSales[[#This Row],[Sales Amount]],0)</f>
        <v>7.2327663580044235E-2</v>
      </c>
      <c r="AL2670" t="str">
        <f>IF(tblSales[[#This Row],[Discount %]]&lt;=5,"0-5%",
IF(tblSales[[#This Row],[Discount %]]&lt;=10,"5-10%",
IF(tblSales[[#This Row],[Discount %]]&lt;=15,"10-15%",
IF(tblSales[[#This Row],[Discount %]]&lt;=20,"15-20%","20%+"))))</f>
        <v>20%+</v>
      </c>
    </row>
    <row r="2671" spans="1:38">
      <c r="A2671" s="2" t="s">
        <v>4684</v>
      </c>
      <c r="B2671" s="11">
        <v>45679</v>
      </c>
      <c r="C2671" s="2" t="s">
        <v>2966</v>
      </c>
      <c r="D2671" s="2" t="s">
        <v>96</v>
      </c>
      <c r="E2671" s="2" t="s">
        <v>583</v>
      </c>
      <c r="F2671" s="2" t="s">
        <v>116</v>
      </c>
      <c r="G2671" s="2">
        <v>3</v>
      </c>
      <c r="H2671" s="2">
        <v>799.39</v>
      </c>
      <c r="I2671" s="2">
        <v>10</v>
      </c>
      <c r="J2671" s="2">
        <v>239.82</v>
      </c>
      <c r="K2671" s="2">
        <v>5</v>
      </c>
      <c r="L2671" s="2">
        <v>107.92</v>
      </c>
      <c r="M2671" s="2">
        <v>2266.27</v>
      </c>
      <c r="N2671" s="2">
        <v>1476.33</v>
      </c>
      <c r="O2671" s="2">
        <f t="shared" si="101"/>
        <v>682.0200000000001</v>
      </c>
      <c r="P2671" s="2" t="s">
        <v>32</v>
      </c>
      <c r="Q2671" s="2" t="str">
        <f t="shared" si="102"/>
        <v>UPI</v>
      </c>
      <c r="R2671" s="2" t="s">
        <v>20</v>
      </c>
      <c r="S2671" s="2" t="s">
        <v>56</v>
      </c>
      <c r="T2671" s="2" t="s">
        <v>678</v>
      </c>
      <c r="U2671" s="2" t="s">
        <v>59</v>
      </c>
      <c r="V2671" t="str">
        <f>TEXT(tblSales[[#This Row],[Invoice Date]],"mmm")</f>
        <v>Jan</v>
      </c>
      <c r="W2671">
        <f>MONTH(tblSales[[#This Row],[Invoice Date]])</f>
        <v>1</v>
      </c>
      <c r="X2671">
        <f>YEAR(tblSales[[#This Row],[Invoice Date]])</f>
        <v>2025</v>
      </c>
      <c r="Y2671" t="str">
        <f>TEXT(tblSales[[#This Row],[Invoice Date]],"mmm-yyyy")</f>
        <v>Jan-2025</v>
      </c>
      <c r="Z2671" t="str">
        <f>_xlfn.XLOOKUP(tblSales[[#This Row],[Product_ID]],Products!$A:$A,Products!$C:$C,"Women Dresses")</f>
        <v>Men T-Shirts</v>
      </c>
      <c r="AA2671" t="str">
        <f>_xlfn.XLOOKUP(tblSales[[#This Row],[Product_ID]],Products!$A:$A,Products!$D:$D,"Unknown")</f>
        <v>Round Neck</v>
      </c>
      <c r="AB2671" t="str">
        <f>_xlfn.XLOOKUP(tblSales[[#This Row],[Product_ID]],Products!$A:$A,Products!$E:$E,"Unknown")</f>
        <v>Reebok</v>
      </c>
      <c r="AC2671" t="str">
        <f>_xlfn.XLOOKUP(tblSales[[#This Row],[Store_ID]],Stores!$A:$A,Stores!$B:$B,"Unknown")</f>
        <v>TrendMart Kurnool Outlet</v>
      </c>
      <c r="AD2671" t="str">
        <f>_xlfn.XLOOKUP(tblSales[[#This Row],[Store_ID]],Stores!$A:$A,Stores!$E:$E,"Unknown")</f>
        <v>South Zone 3</v>
      </c>
      <c r="AE2671" t="str">
        <f>_xlfn.XLOOKUP(tblSales[[#This Row],[Customer_ID]],Customers!$A:$A,Customers!$B:$B,"Unknown")</f>
        <v>Anil Mishra</v>
      </c>
      <c r="AF2671" t="str">
        <f>_xlfn.XLOOKUP(tblSales[[#This Row],[Customer_ID]],Customers!$A:$A,Customers!$J:$J,"Unknown")</f>
        <v>Gold</v>
      </c>
      <c r="AG2671" t="str">
        <f>_xlfn.XLOOKUP(tblSales[[#This Row],[Employee_ID]],Employees!$A:$A,Employees!$B:$B,"Unknown")</f>
        <v>Padma Gounder</v>
      </c>
      <c r="AH2671">
        <f>IF(MONTH(tblSales[[#This Row],[Invoice Date]])&gt;=4,MONTH(tblSales[[#This Row],[Invoice Date]]),MONTH(tblSales[[#This Row],[Invoice Date]])+12)</f>
        <v>13</v>
      </c>
      <c r="AI2671" s="8">
        <f>DATE(YEAR(tblSales[[#This Row],[Invoice Date]]),MONTH(tblSales[[#This Row],[Invoice Date]]),1)</f>
        <v>45658</v>
      </c>
      <c r="AJ2671" t="str">
        <f>_xlfn.XLOOKUP(tblSales[[#This Row],[Product_ID]],Products!$A:$A,Products!$B:$B,"Unknown")</f>
        <v>Reebok Round Neck Sky Blue</v>
      </c>
      <c r="AK2671" s="9">
        <f>IFERROR(tblSales[[#This Row],[Profit]]/tblSales[[#This Row],[Sales Amount]],0)</f>
        <v>0.3009438416428758</v>
      </c>
      <c r="AL2671" t="str">
        <f>IF(tblSales[[#This Row],[Discount %]]&lt;=5,"0-5%",
IF(tblSales[[#This Row],[Discount %]]&lt;=10,"5-10%",
IF(tblSales[[#This Row],[Discount %]]&lt;=15,"10-15%",
IF(tblSales[[#This Row],[Discount %]]&lt;=20,"15-20%","20%+"))))</f>
        <v>5-10%</v>
      </c>
    </row>
    <row r="2672" spans="1:38">
      <c r="A2672" s="2" t="s">
        <v>4685</v>
      </c>
      <c r="B2672" s="11">
        <v>45492</v>
      </c>
      <c r="C2672" s="2" t="s">
        <v>872</v>
      </c>
      <c r="D2672" s="2" t="s">
        <v>602</v>
      </c>
      <c r="E2672" s="2" t="s">
        <v>625</v>
      </c>
      <c r="F2672" s="2" t="s">
        <v>386</v>
      </c>
      <c r="G2672" s="2">
        <v>2</v>
      </c>
      <c r="H2672" s="2">
        <v>279.48</v>
      </c>
      <c r="I2672" s="2">
        <v>0</v>
      </c>
      <c r="J2672" s="2">
        <v>0</v>
      </c>
      <c r="K2672" s="2">
        <v>5</v>
      </c>
      <c r="L2672" s="2">
        <v>27.95</v>
      </c>
      <c r="M2672" s="2">
        <v>586.91</v>
      </c>
      <c r="N2672" s="2">
        <v>343.8</v>
      </c>
      <c r="O2672" s="2">
        <f t="shared" si="101"/>
        <v>215.15999999999997</v>
      </c>
      <c r="P2672" s="2" t="s">
        <v>30</v>
      </c>
      <c r="Q2672" s="2" t="str">
        <f t="shared" si="102"/>
        <v>EMI</v>
      </c>
      <c r="R2672" s="2" t="s">
        <v>20</v>
      </c>
      <c r="S2672" s="2" t="s">
        <v>56</v>
      </c>
      <c r="T2672" s="2" t="s">
        <v>1533</v>
      </c>
      <c r="U2672" s="2" t="s">
        <v>59</v>
      </c>
      <c r="V2672" t="str">
        <f>TEXT(tblSales[[#This Row],[Invoice Date]],"mmm")</f>
        <v>Jul</v>
      </c>
      <c r="W2672">
        <f>MONTH(tblSales[[#This Row],[Invoice Date]])</f>
        <v>7</v>
      </c>
      <c r="X2672">
        <f>YEAR(tblSales[[#This Row],[Invoice Date]])</f>
        <v>2024</v>
      </c>
      <c r="Y2672" t="str">
        <f>TEXT(tblSales[[#This Row],[Invoice Date]],"mmm-yyyy")</f>
        <v>Jul-2024</v>
      </c>
      <c r="Z2672" t="str">
        <f>_xlfn.XLOOKUP(tblSales[[#This Row],[Product_ID]],Products!$A:$A,Products!$C:$C,"Women Dresses")</f>
        <v>Accessories</v>
      </c>
      <c r="AA2672" t="str">
        <f>_xlfn.XLOOKUP(tblSales[[#This Row],[Product_ID]],Products!$A:$A,Products!$D:$D,"Unknown")</f>
        <v>Sunglasses</v>
      </c>
      <c r="AB2672" t="str">
        <f>_xlfn.XLOOKUP(tblSales[[#This Row],[Product_ID]],Products!$A:$A,Products!$E:$E,"Unknown")</f>
        <v>Flying Machine</v>
      </c>
      <c r="AC2672" t="str">
        <f>_xlfn.XLOOKUP(tblSales[[#This Row],[Store_ID]],Stores!$A:$A,Stores!$B:$B,"Unknown")</f>
        <v>TrendMart Shivamogga Mall Kiosk</v>
      </c>
      <c r="AD2672" t="str">
        <f>_xlfn.XLOOKUP(tblSales[[#This Row],[Store_ID]],Stores!$A:$A,Stores!$E:$E,"Unknown")</f>
        <v>South Zone 2</v>
      </c>
      <c r="AE2672" t="str">
        <f>_xlfn.XLOOKUP(tblSales[[#This Row],[Customer_ID]],Customers!$A:$A,Customers!$B:$B,"Unknown")</f>
        <v>Divya Achari</v>
      </c>
      <c r="AF2672" t="str">
        <f>_xlfn.XLOOKUP(tblSales[[#This Row],[Customer_ID]],Customers!$A:$A,Customers!$J:$J,"Unknown")</f>
        <v>Regular</v>
      </c>
      <c r="AG2672" t="str">
        <f>_xlfn.XLOOKUP(tblSales[[#This Row],[Employee_ID]],Employees!$A:$A,Employees!$B:$B,"Unknown")</f>
        <v>Malini Gowda</v>
      </c>
      <c r="AH2672">
        <f>IF(MONTH(tblSales[[#This Row],[Invoice Date]])&gt;=4,MONTH(tblSales[[#This Row],[Invoice Date]]),MONTH(tblSales[[#This Row],[Invoice Date]])+12)</f>
        <v>7</v>
      </c>
      <c r="AI2672" s="8">
        <f>DATE(YEAR(tblSales[[#This Row],[Invoice Date]]),MONTH(tblSales[[#This Row],[Invoice Date]]),1)</f>
        <v>45474</v>
      </c>
      <c r="AJ2672" t="str">
        <f>_xlfn.XLOOKUP(tblSales[[#This Row],[Product_ID]],Products!$A:$A,Products!$B:$B,"Unknown")</f>
        <v>Flying Machine Sunglasses Teal</v>
      </c>
      <c r="AK2672" s="9">
        <f>IFERROR(tblSales[[#This Row],[Profit]]/tblSales[[#This Row],[Sales Amount]],0)</f>
        <v>0.36659794517046901</v>
      </c>
      <c r="AL2672" t="str">
        <f>IF(tblSales[[#This Row],[Discount %]]&lt;=5,"0-5%",
IF(tblSales[[#This Row],[Discount %]]&lt;=10,"5-10%",
IF(tblSales[[#This Row],[Discount %]]&lt;=15,"10-15%",
IF(tblSales[[#This Row],[Discount %]]&lt;=20,"15-20%","20%+"))))</f>
        <v>0-5%</v>
      </c>
    </row>
    <row r="2673" spans="1:38">
      <c r="A2673" s="2" t="s">
        <v>4686</v>
      </c>
      <c r="B2673" s="11">
        <v>45592</v>
      </c>
      <c r="C2673" s="2" t="s">
        <v>4687</v>
      </c>
      <c r="D2673" s="2" t="s">
        <v>2307</v>
      </c>
      <c r="E2673" s="2" t="s">
        <v>420</v>
      </c>
      <c r="F2673" s="2" t="s">
        <v>210</v>
      </c>
      <c r="G2673" s="2">
        <v>2</v>
      </c>
      <c r="H2673" s="2">
        <v>703.45</v>
      </c>
      <c r="I2673" s="2">
        <v>30</v>
      </c>
      <c r="J2673" s="2">
        <v>422.07</v>
      </c>
      <c r="K2673" s="2">
        <v>5</v>
      </c>
      <c r="L2673" s="2">
        <v>49.24</v>
      </c>
      <c r="M2673" s="2">
        <v>1034.07</v>
      </c>
      <c r="N2673" s="2">
        <v>1008.1</v>
      </c>
      <c r="O2673" s="2">
        <f t="shared" si="101"/>
        <v>-23.270000000000088</v>
      </c>
      <c r="P2673" s="2" t="s">
        <v>28</v>
      </c>
      <c r="Q2673" s="2" t="str">
        <f t="shared" si="102"/>
        <v>Credit Card</v>
      </c>
      <c r="R2673" s="2" t="s">
        <v>20</v>
      </c>
      <c r="S2673" s="2" t="s">
        <v>56</v>
      </c>
      <c r="T2673" s="2" t="s">
        <v>803</v>
      </c>
      <c r="U2673" s="2" t="s">
        <v>60</v>
      </c>
      <c r="V2673" t="str">
        <f>TEXT(tblSales[[#This Row],[Invoice Date]],"mmm")</f>
        <v>Oct</v>
      </c>
      <c r="W2673">
        <f>MONTH(tblSales[[#This Row],[Invoice Date]])</f>
        <v>10</v>
      </c>
      <c r="X2673">
        <f>YEAR(tblSales[[#This Row],[Invoice Date]])</f>
        <v>2024</v>
      </c>
      <c r="Y2673" t="str">
        <f>TEXT(tblSales[[#This Row],[Invoice Date]],"mmm-yyyy")</f>
        <v>Oct-2024</v>
      </c>
      <c r="Z2673" t="str">
        <f>_xlfn.XLOOKUP(tblSales[[#This Row],[Product_ID]],Products!$A:$A,Products!$C:$C,"Women Dresses")</f>
        <v>Sportswear</v>
      </c>
      <c r="AA2673" t="str">
        <f>_xlfn.XLOOKUP(tblSales[[#This Row],[Product_ID]],Products!$A:$A,Products!$D:$D,"Unknown")</f>
        <v>Track Suit</v>
      </c>
      <c r="AB2673" t="str">
        <f>_xlfn.XLOOKUP(tblSales[[#This Row],[Product_ID]],Products!$A:$A,Products!$E:$E,"Unknown")</f>
        <v>Mufti</v>
      </c>
      <c r="AC2673" t="str">
        <f>_xlfn.XLOOKUP(tblSales[[#This Row],[Store_ID]],Stores!$A:$A,Stores!$B:$B,"Unknown")</f>
        <v>TrendMart Hubballi Standard</v>
      </c>
      <c r="AD2673" t="str">
        <f>_xlfn.XLOOKUP(tblSales[[#This Row],[Store_ID]],Stores!$A:$A,Stores!$E:$E,"Unknown")</f>
        <v>South Zone 2</v>
      </c>
      <c r="AE2673" t="str">
        <f>_xlfn.XLOOKUP(tblSales[[#This Row],[Customer_ID]],Customers!$A:$A,Customers!$B:$B,"Unknown")</f>
        <v>Jagan Hegde</v>
      </c>
      <c r="AF2673" t="str">
        <f>_xlfn.XLOOKUP(tblSales[[#This Row],[Customer_ID]],Customers!$A:$A,Customers!$J:$J,"Unknown")</f>
        <v>Gold</v>
      </c>
      <c r="AG2673" t="str">
        <f>_xlfn.XLOOKUP(tblSales[[#This Row],[Employee_ID]],Employees!$A:$A,Employees!$B:$B,"Unknown")</f>
        <v>Rani Mishra</v>
      </c>
      <c r="AH2673">
        <f>IF(MONTH(tblSales[[#This Row],[Invoice Date]])&gt;=4,MONTH(tblSales[[#This Row],[Invoice Date]]),MONTH(tblSales[[#This Row],[Invoice Date]])+12)</f>
        <v>10</v>
      </c>
      <c r="AI2673" s="8">
        <f>DATE(YEAR(tblSales[[#This Row],[Invoice Date]]),MONTH(tblSales[[#This Row],[Invoice Date]]),1)</f>
        <v>45566</v>
      </c>
      <c r="AJ2673" t="str">
        <f>_xlfn.XLOOKUP(tblSales[[#This Row],[Product_ID]],Products!$A:$A,Products!$B:$B,"Unknown")</f>
        <v>Mufti Track Suit Mustard</v>
      </c>
      <c r="AK2673" s="9">
        <f>IFERROR(tblSales[[#This Row],[Profit]]/tblSales[[#This Row],[Sales Amount]],0)</f>
        <v>-2.2503312154883218E-2</v>
      </c>
      <c r="AL2673" t="str">
        <f>IF(tblSales[[#This Row],[Discount %]]&lt;=5,"0-5%",
IF(tblSales[[#This Row],[Discount %]]&lt;=10,"5-10%",
IF(tblSales[[#This Row],[Discount %]]&lt;=15,"10-15%",
IF(tblSales[[#This Row],[Discount %]]&lt;=20,"15-20%","20%+"))))</f>
        <v>20%+</v>
      </c>
    </row>
    <row r="2674" spans="1:38">
      <c r="A2674" s="2" t="s">
        <v>4688</v>
      </c>
      <c r="B2674" s="11">
        <v>45730</v>
      </c>
      <c r="C2674" s="2" t="s">
        <v>2045</v>
      </c>
      <c r="D2674" s="2" t="s">
        <v>1045</v>
      </c>
      <c r="E2674" s="2" t="s">
        <v>270</v>
      </c>
      <c r="F2674" s="2" t="s">
        <v>199</v>
      </c>
      <c r="G2674" s="2">
        <v>1</v>
      </c>
      <c r="H2674" s="2">
        <v>1146.97</v>
      </c>
      <c r="I2674" s="2">
        <v>10</v>
      </c>
      <c r="J2674" s="2">
        <v>114.7</v>
      </c>
      <c r="K2674" s="2">
        <v>12</v>
      </c>
      <c r="L2674" s="2">
        <v>123.87</v>
      </c>
      <c r="M2674" s="2">
        <v>1156.1400000000001</v>
      </c>
      <c r="N2674" s="2">
        <v>769.63</v>
      </c>
      <c r="O2674" s="2">
        <f t="shared" si="101"/>
        <v>262.6400000000001</v>
      </c>
      <c r="P2674" s="2" t="s">
        <v>29</v>
      </c>
      <c r="Q2674" s="2" t="str">
        <f t="shared" si="102"/>
        <v>Debit Card</v>
      </c>
      <c r="R2674" s="2" t="s">
        <v>21</v>
      </c>
      <c r="S2674" s="2" t="s">
        <v>56</v>
      </c>
      <c r="T2674" s="2" t="s">
        <v>808</v>
      </c>
      <c r="U2674" s="2" t="s">
        <v>59</v>
      </c>
      <c r="V2674" t="str">
        <f>TEXT(tblSales[[#This Row],[Invoice Date]],"mmm")</f>
        <v>Mar</v>
      </c>
      <c r="W2674">
        <f>MONTH(tblSales[[#This Row],[Invoice Date]])</f>
        <v>3</v>
      </c>
      <c r="X2674">
        <f>YEAR(tblSales[[#This Row],[Invoice Date]])</f>
        <v>2025</v>
      </c>
      <c r="Y2674" t="str">
        <f>TEXT(tblSales[[#This Row],[Invoice Date]],"mmm-yyyy")</f>
        <v>Mar-2025</v>
      </c>
      <c r="Z2674" t="str">
        <f>_xlfn.XLOOKUP(tblSales[[#This Row],[Product_ID]],Products!$A:$A,Products!$C:$C,"Women Dresses")</f>
        <v>Women Dresses</v>
      </c>
      <c r="AA2674" t="str">
        <f>_xlfn.XLOOKUP(tblSales[[#This Row],[Product_ID]],Products!$A:$A,Products!$D:$D,"Unknown")</f>
        <v>A-Line Dress</v>
      </c>
      <c r="AB2674" t="str">
        <f>_xlfn.XLOOKUP(tblSales[[#This Row],[Product_ID]],Products!$A:$A,Products!$E:$E,"Unknown")</f>
        <v>Ramraj Cotton</v>
      </c>
      <c r="AC2674" t="str">
        <f>_xlfn.XLOOKUP(tblSales[[#This Row],[Store_ID]],Stores!$A:$A,Stores!$B:$B,"Unknown")</f>
        <v>TrendMart Kochi High Street</v>
      </c>
      <c r="AD2674" t="str">
        <f>_xlfn.XLOOKUP(tblSales[[#This Row],[Store_ID]],Stores!$A:$A,Stores!$E:$E,"Unknown")</f>
        <v>South Zone 1</v>
      </c>
      <c r="AE2674" t="str">
        <f>_xlfn.XLOOKUP(tblSales[[#This Row],[Customer_ID]],Customers!$A:$A,Customers!$B:$B,"Unknown")</f>
        <v>Sangeeta Chandran</v>
      </c>
      <c r="AF2674" t="str">
        <f>_xlfn.XLOOKUP(tblSales[[#This Row],[Customer_ID]],Customers!$A:$A,Customers!$J:$J,"Unknown")</f>
        <v>Silver</v>
      </c>
      <c r="AG2674" t="str">
        <f>_xlfn.XLOOKUP(tblSales[[#This Row],[Employee_ID]],Employees!$A:$A,Employees!$B:$B,"Unknown")</f>
        <v>Anusuya Subramaniam</v>
      </c>
      <c r="AH2674">
        <f>IF(MONTH(tblSales[[#This Row],[Invoice Date]])&gt;=4,MONTH(tblSales[[#This Row],[Invoice Date]]),MONTH(tblSales[[#This Row],[Invoice Date]])+12)</f>
        <v>15</v>
      </c>
      <c r="AI2674" s="8">
        <f>DATE(YEAR(tblSales[[#This Row],[Invoice Date]]),MONTH(tblSales[[#This Row],[Invoice Date]]),1)</f>
        <v>45717</v>
      </c>
      <c r="AJ2674" t="str">
        <f>_xlfn.XLOOKUP(tblSales[[#This Row],[Product_ID]],Products!$A:$A,Products!$B:$B,"Unknown")</f>
        <v>Ramraj Cotton A-Line Dress Brown</v>
      </c>
      <c r="AK2674" s="9">
        <f>IFERROR(tblSales[[#This Row],[Profit]]/tblSales[[#This Row],[Sales Amount]],0)</f>
        <v>0.22716971993011234</v>
      </c>
      <c r="AL2674" t="str">
        <f>IF(tblSales[[#This Row],[Discount %]]&lt;=5,"0-5%",
IF(tblSales[[#This Row],[Discount %]]&lt;=10,"5-10%",
IF(tblSales[[#This Row],[Discount %]]&lt;=15,"10-15%",
IF(tblSales[[#This Row],[Discount %]]&lt;=20,"15-20%","20%+"))))</f>
        <v>5-10%</v>
      </c>
    </row>
    <row r="2675" spans="1:38">
      <c r="A2675" s="2" t="s">
        <v>4689</v>
      </c>
      <c r="B2675" s="11">
        <v>45473</v>
      </c>
      <c r="C2675" s="2" t="s">
        <v>2453</v>
      </c>
      <c r="D2675" s="2" t="s">
        <v>424</v>
      </c>
      <c r="E2675" s="2" t="s">
        <v>453</v>
      </c>
      <c r="F2675" s="2" t="s">
        <v>134</v>
      </c>
      <c r="G2675" s="2">
        <v>1</v>
      </c>
      <c r="H2675" s="2">
        <v>1002.54</v>
      </c>
      <c r="I2675" s="2">
        <v>10</v>
      </c>
      <c r="J2675" s="2">
        <v>100.25</v>
      </c>
      <c r="K2675" s="2">
        <v>12</v>
      </c>
      <c r="L2675" s="2">
        <v>108.27</v>
      </c>
      <c r="M2675" s="2">
        <v>1010.56</v>
      </c>
      <c r="N2675" s="2">
        <v>698.08</v>
      </c>
      <c r="O2675" s="2">
        <f t="shared" si="101"/>
        <v>204.20999999999992</v>
      </c>
      <c r="P2675" s="2" t="s">
        <v>27</v>
      </c>
      <c r="Q2675" s="2" t="str">
        <f t="shared" si="102"/>
        <v>Cash</v>
      </c>
      <c r="R2675" s="2" t="s">
        <v>20</v>
      </c>
      <c r="S2675" s="2" t="s">
        <v>56</v>
      </c>
      <c r="T2675" s="2" t="s">
        <v>1344</v>
      </c>
      <c r="U2675" s="2" t="s">
        <v>60</v>
      </c>
      <c r="V2675" t="str">
        <f>TEXT(tblSales[[#This Row],[Invoice Date]],"mmm")</f>
        <v>Jun</v>
      </c>
      <c r="W2675">
        <f>MONTH(tblSales[[#This Row],[Invoice Date]])</f>
        <v>6</v>
      </c>
      <c r="X2675">
        <f>YEAR(tblSales[[#This Row],[Invoice Date]])</f>
        <v>2024</v>
      </c>
      <c r="Y2675" t="str">
        <f>TEXT(tblSales[[#This Row],[Invoice Date]],"mmm-yyyy")</f>
        <v>Jun-2024</v>
      </c>
      <c r="Z2675" t="str">
        <f>_xlfn.XLOOKUP(tblSales[[#This Row],[Product_ID]],Products!$A:$A,Products!$C:$C,"Women Dresses")</f>
        <v>Women Dresses</v>
      </c>
      <c r="AA2675" t="str">
        <f>_xlfn.XLOOKUP(tblSales[[#This Row],[Product_ID]],Products!$A:$A,Products!$D:$D,"Unknown")</f>
        <v>Maxi Dress</v>
      </c>
      <c r="AB2675" t="str">
        <f>_xlfn.XLOOKUP(tblSales[[#This Row],[Product_ID]],Products!$A:$A,Products!$E:$E,"Unknown")</f>
        <v>Jack &amp; Jones</v>
      </c>
      <c r="AC2675" t="str">
        <f>_xlfn.XLOOKUP(tblSales[[#This Row],[Store_ID]],Stores!$A:$A,Stores!$B:$B,"Unknown")</f>
        <v>TrendMart Khammam Standard</v>
      </c>
      <c r="AD2675" t="str">
        <f>_xlfn.XLOOKUP(tblSales[[#This Row],[Store_ID]],Stores!$A:$A,Stores!$E:$E,"Unknown")</f>
        <v>South Zone 2</v>
      </c>
      <c r="AE2675" t="str">
        <f>_xlfn.XLOOKUP(tblSales[[#This Row],[Customer_ID]],Customers!$A:$A,Customers!$B:$B,"Unknown")</f>
        <v>Prakash Natarajan</v>
      </c>
      <c r="AF2675" t="str">
        <f>_xlfn.XLOOKUP(tblSales[[#This Row],[Customer_ID]],Customers!$A:$A,Customers!$J:$J,"Unknown")</f>
        <v>Silver</v>
      </c>
      <c r="AG2675" t="str">
        <f>_xlfn.XLOOKUP(tblSales[[#This Row],[Employee_ID]],Employees!$A:$A,Employees!$B:$B,"Unknown")</f>
        <v>Chandran Krishnan</v>
      </c>
      <c r="AH2675">
        <f>IF(MONTH(tblSales[[#This Row],[Invoice Date]])&gt;=4,MONTH(tblSales[[#This Row],[Invoice Date]]),MONTH(tblSales[[#This Row],[Invoice Date]])+12)</f>
        <v>6</v>
      </c>
      <c r="AI2675" s="8">
        <f>DATE(YEAR(tblSales[[#This Row],[Invoice Date]]),MONTH(tblSales[[#This Row],[Invoice Date]]),1)</f>
        <v>45444</v>
      </c>
      <c r="AJ2675" t="str">
        <f>_xlfn.XLOOKUP(tblSales[[#This Row],[Product_ID]],Products!$A:$A,Products!$B:$B,"Unknown")</f>
        <v>Jack &amp; Jones Maxi Dress Maroon</v>
      </c>
      <c r="AK2675" s="9">
        <f>IFERROR(tblSales[[#This Row],[Profit]]/tblSales[[#This Row],[Sales Amount]],0)</f>
        <v>0.20207607663077889</v>
      </c>
      <c r="AL2675" t="str">
        <f>IF(tblSales[[#This Row],[Discount %]]&lt;=5,"0-5%",
IF(tblSales[[#This Row],[Discount %]]&lt;=10,"5-10%",
IF(tblSales[[#This Row],[Discount %]]&lt;=15,"10-15%",
IF(tblSales[[#This Row],[Discount %]]&lt;=20,"15-20%","20%+"))))</f>
        <v>5-10%</v>
      </c>
    </row>
    <row r="2676" spans="1:38">
      <c r="A2676" s="2" t="s">
        <v>4690</v>
      </c>
      <c r="B2676" s="11">
        <v>45595</v>
      </c>
      <c r="C2676" s="2" t="s">
        <v>1428</v>
      </c>
      <c r="D2676" s="2" t="s">
        <v>462</v>
      </c>
      <c r="E2676" s="2" t="s">
        <v>807</v>
      </c>
      <c r="F2676" s="2" t="s">
        <v>249</v>
      </c>
      <c r="G2676" s="2">
        <v>3</v>
      </c>
      <c r="H2676" s="2">
        <v>1393.45</v>
      </c>
      <c r="I2676" s="2">
        <v>5</v>
      </c>
      <c r="J2676" s="2">
        <v>209.02</v>
      </c>
      <c r="K2676" s="2">
        <v>12</v>
      </c>
      <c r="L2676" s="2">
        <v>476.56</v>
      </c>
      <c r="M2676" s="2">
        <v>4447.8900000000003</v>
      </c>
      <c r="N2676" s="2">
        <v>2709.9</v>
      </c>
      <c r="O2676" s="2">
        <f t="shared" si="101"/>
        <v>1261.4300000000003</v>
      </c>
      <c r="P2676" s="2" t="s">
        <v>32</v>
      </c>
      <c r="Q2676" s="2" t="str">
        <f t="shared" si="102"/>
        <v>UPI</v>
      </c>
      <c r="R2676" s="2" t="s">
        <v>20</v>
      </c>
      <c r="S2676" s="2" t="s">
        <v>56</v>
      </c>
      <c r="T2676" s="2" t="s">
        <v>1692</v>
      </c>
      <c r="U2676" s="2" t="s">
        <v>59</v>
      </c>
      <c r="V2676" t="str">
        <f>TEXT(tblSales[[#This Row],[Invoice Date]],"mmm")</f>
        <v>Oct</v>
      </c>
      <c r="W2676">
        <f>MONTH(tblSales[[#This Row],[Invoice Date]])</f>
        <v>10</v>
      </c>
      <c r="X2676">
        <f>YEAR(tblSales[[#This Row],[Invoice Date]])</f>
        <v>2024</v>
      </c>
      <c r="Y2676" t="str">
        <f>TEXT(tblSales[[#This Row],[Invoice Date]],"mmm-yyyy")</f>
        <v>Oct-2024</v>
      </c>
      <c r="Z2676" t="str">
        <f>_xlfn.XLOOKUP(tblSales[[#This Row],[Product_ID]],Products!$A:$A,Products!$C:$C,"Women Dresses")</f>
        <v>Wallets</v>
      </c>
      <c r="AA2676" t="str">
        <f>_xlfn.XLOOKUP(tblSales[[#This Row],[Product_ID]],Products!$A:$A,Products!$D:$D,"Unknown")</f>
        <v>Bifold Wallet</v>
      </c>
      <c r="AB2676" t="str">
        <f>_xlfn.XLOOKUP(tblSales[[#This Row],[Product_ID]],Products!$A:$A,Products!$E:$E,"Unknown")</f>
        <v>Nike</v>
      </c>
      <c r="AC2676" t="str">
        <f>_xlfn.XLOOKUP(tblSales[[#This Row],[Store_ID]],Stores!$A:$A,Stores!$B:$B,"Unknown")</f>
        <v>TrendMart Bengaluru Mall Kiosk</v>
      </c>
      <c r="AD2676" t="str">
        <f>_xlfn.XLOOKUP(tblSales[[#This Row],[Store_ID]],Stores!$A:$A,Stores!$E:$E,"Unknown")</f>
        <v>South Zone 2</v>
      </c>
      <c r="AE2676" t="str">
        <f>_xlfn.XLOOKUP(tblSales[[#This Row],[Customer_ID]],Customers!$A:$A,Customers!$B:$B,"Unknown")</f>
        <v>Varsha Rao</v>
      </c>
      <c r="AF2676" t="str">
        <f>_xlfn.XLOOKUP(tblSales[[#This Row],[Customer_ID]],Customers!$A:$A,Customers!$J:$J,"Unknown")</f>
        <v>Regular</v>
      </c>
      <c r="AG2676" t="str">
        <f>_xlfn.XLOOKUP(tblSales[[#This Row],[Employee_ID]],Employees!$A:$A,Employees!$B:$B,"Unknown")</f>
        <v>Hari Nair</v>
      </c>
      <c r="AH2676">
        <f>IF(MONTH(tblSales[[#This Row],[Invoice Date]])&gt;=4,MONTH(tblSales[[#This Row],[Invoice Date]]),MONTH(tblSales[[#This Row],[Invoice Date]])+12)</f>
        <v>10</v>
      </c>
      <c r="AI2676" s="8">
        <f>DATE(YEAR(tblSales[[#This Row],[Invoice Date]]),MONTH(tblSales[[#This Row],[Invoice Date]]),1)</f>
        <v>45566</v>
      </c>
      <c r="AJ2676" t="str">
        <f>_xlfn.XLOOKUP(tblSales[[#This Row],[Product_ID]],Products!$A:$A,Products!$B:$B,"Unknown")</f>
        <v>Nike Bifold Wallet Navy Blue</v>
      </c>
      <c r="AK2676" s="9">
        <f>IFERROR(tblSales[[#This Row],[Profit]]/tblSales[[#This Row],[Sales Amount]],0)</f>
        <v>0.28360188763660976</v>
      </c>
      <c r="AL2676" t="str">
        <f>IF(tblSales[[#This Row],[Discount %]]&lt;=5,"0-5%",
IF(tblSales[[#This Row],[Discount %]]&lt;=10,"5-10%",
IF(tblSales[[#This Row],[Discount %]]&lt;=15,"10-15%",
IF(tblSales[[#This Row],[Discount %]]&lt;=20,"15-20%","20%+"))))</f>
        <v>0-5%</v>
      </c>
    </row>
    <row r="2677" spans="1:38">
      <c r="A2677" s="2" t="s">
        <v>4691</v>
      </c>
      <c r="B2677" s="11">
        <v>45446</v>
      </c>
      <c r="C2677" s="2" t="s">
        <v>3426</v>
      </c>
      <c r="D2677" s="2" t="s">
        <v>1302</v>
      </c>
      <c r="E2677" s="2" t="s">
        <v>284</v>
      </c>
      <c r="F2677" s="2" t="s">
        <v>98</v>
      </c>
      <c r="G2677" s="2">
        <v>2</v>
      </c>
      <c r="H2677" s="2">
        <v>665.44</v>
      </c>
      <c r="I2677" s="2">
        <v>20</v>
      </c>
      <c r="J2677" s="2">
        <v>266.18</v>
      </c>
      <c r="K2677" s="2">
        <v>5</v>
      </c>
      <c r="L2677" s="2">
        <v>53.23</v>
      </c>
      <c r="M2677" s="2">
        <v>1117.93</v>
      </c>
      <c r="N2677" s="2">
        <v>838.8</v>
      </c>
      <c r="O2677" s="2">
        <f t="shared" si="101"/>
        <v>225.90000000000012</v>
      </c>
      <c r="P2677" s="2" t="s">
        <v>28</v>
      </c>
      <c r="Q2677" s="2" t="str">
        <f t="shared" si="102"/>
        <v>Credit Card</v>
      </c>
      <c r="R2677" s="2" t="s">
        <v>20</v>
      </c>
      <c r="S2677" s="2" t="s">
        <v>56</v>
      </c>
      <c r="T2677" s="2" t="s">
        <v>4692</v>
      </c>
      <c r="U2677" s="2" t="s">
        <v>59</v>
      </c>
      <c r="V2677" t="str">
        <f>TEXT(tblSales[[#This Row],[Invoice Date]],"mmm")</f>
        <v>Jun</v>
      </c>
      <c r="W2677">
        <f>MONTH(tblSales[[#This Row],[Invoice Date]])</f>
        <v>6</v>
      </c>
      <c r="X2677">
        <f>YEAR(tblSales[[#This Row],[Invoice Date]])</f>
        <v>2024</v>
      </c>
      <c r="Y2677" t="str">
        <f>TEXT(tblSales[[#This Row],[Invoice Date]],"mmm-yyyy")</f>
        <v>Jun-2024</v>
      </c>
      <c r="Z2677" t="str">
        <f>_xlfn.XLOOKUP(tblSales[[#This Row],[Product_ID]],Products!$A:$A,Products!$C:$C,"Women Dresses")</f>
        <v>Women Tops</v>
      </c>
      <c r="AA2677" t="str">
        <f>_xlfn.XLOOKUP(tblSales[[#This Row],[Product_ID]],Products!$A:$A,Products!$D:$D,"Unknown")</f>
        <v>Tunic</v>
      </c>
      <c r="AB2677" t="str">
        <f>_xlfn.XLOOKUP(tblSales[[#This Row],[Product_ID]],Products!$A:$A,Products!$E:$E,"Unknown")</f>
        <v>Jack &amp; Jones</v>
      </c>
      <c r="AC2677" t="str">
        <f>_xlfn.XLOOKUP(tblSales[[#This Row],[Store_ID]],Stores!$A:$A,Stores!$B:$B,"Unknown")</f>
        <v>TrendMart Tumakuru Outlet</v>
      </c>
      <c r="AD2677" t="str">
        <f>_xlfn.XLOOKUP(tblSales[[#This Row],[Store_ID]],Stores!$A:$A,Stores!$E:$E,"Unknown")</f>
        <v>South Zone 2</v>
      </c>
      <c r="AE2677" t="str">
        <f>_xlfn.XLOOKUP(tblSales[[#This Row],[Customer_ID]],Customers!$A:$A,Customers!$B:$B,"Unknown")</f>
        <v>Anand Naidu</v>
      </c>
      <c r="AF2677" t="str">
        <f>_xlfn.XLOOKUP(tblSales[[#This Row],[Customer_ID]],Customers!$A:$A,Customers!$J:$J,"Unknown")</f>
        <v>Silver</v>
      </c>
      <c r="AG2677" t="str">
        <f>_xlfn.XLOOKUP(tblSales[[#This Row],[Employee_ID]],Employees!$A:$A,Employees!$B:$B,"Unknown")</f>
        <v>Deepthi Iyengar</v>
      </c>
      <c r="AH2677">
        <f>IF(MONTH(tblSales[[#This Row],[Invoice Date]])&gt;=4,MONTH(tblSales[[#This Row],[Invoice Date]]),MONTH(tblSales[[#This Row],[Invoice Date]])+12)</f>
        <v>6</v>
      </c>
      <c r="AI2677" s="8">
        <f>DATE(YEAR(tblSales[[#This Row],[Invoice Date]]),MONTH(tblSales[[#This Row],[Invoice Date]]),1)</f>
        <v>45444</v>
      </c>
      <c r="AJ2677" t="str">
        <f>_xlfn.XLOOKUP(tblSales[[#This Row],[Product_ID]],Products!$A:$A,Products!$B:$B,"Unknown")</f>
        <v>Jack &amp; Jones Tunic Olive</v>
      </c>
      <c r="AK2677" s="9">
        <f>IFERROR(tblSales[[#This Row],[Profit]]/tblSales[[#This Row],[Sales Amount]],0)</f>
        <v>0.20206989704185424</v>
      </c>
      <c r="AL2677" t="str">
        <f>IF(tblSales[[#This Row],[Discount %]]&lt;=5,"0-5%",
IF(tblSales[[#This Row],[Discount %]]&lt;=10,"5-10%",
IF(tblSales[[#This Row],[Discount %]]&lt;=15,"10-15%",
IF(tblSales[[#This Row],[Discount %]]&lt;=20,"15-20%","20%+"))))</f>
        <v>15-20%</v>
      </c>
    </row>
    <row r="2678" spans="1:38">
      <c r="A2678" s="2" t="s">
        <v>4693</v>
      </c>
      <c r="B2678" s="11">
        <v>45629</v>
      </c>
      <c r="C2678" s="2" t="s">
        <v>3077</v>
      </c>
      <c r="D2678" s="2" t="s">
        <v>642</v>
      </c>
      <c r="E2678" s="2" t="s">
        <v>630</v>
      </c>
      <c r="F2678" s="2" t="s">
        <v>493</v>
      </c>
      <c r="G2678" s="2">
        <v>1</v>
      </c>
      <c r="H2678" s="2">
        <v>1088.96</v>
      </c>
      <c r="I2678" s="2">
        <v>20</v>
      </c>
      <c r="J2678" s="2">
        <v>217.79</v>
      </c>
      <c r="K2678" s="2">
        <v>12</v>
      </c>
      <c r="L2678" s="2">
        <v>104.54</v>
      </c>
      <c r="M2678" s="2">
        <v>975.71</v>
      </c>
      <c r="N2678" s="2">
        <v>699.84</v>
      </c>
      <c r="O2678" s="2">
        <f t="shared" si="101"/>
        <v>171.32999999999998</v>
      </c>
      <c r="P2678" s="2" t="s">
        <v>32</v>
      </c>
      <c r="Q2678" s="2" t="str">
        <f t="shared" si="102"/>
        <v>UPI</v>
      </c>
      <c r="R2678" s="2" t="s">
        <v>21</v>
      </c>
      <c r="S2678" s="2" t="s">
        <v>56</v>
      </c>
      <c r="T2678" s="2" t="s">
        <v>2046</v>
      </c>
      <c r="U2678" s="2" t="s">
        <v>59</v>
      </c>
      <c r="V2678" t="str">
        <f>TEXT(tblSales[[#This Row],[Invoice Date]],"mmm")</f>
        <v>Dec</v>
      </c>
      <c r="W2678">
        <f>MONTH(tblSales[[#This Row],[Invoice Date]])</f>
        <v>12</v>
      </c>
      <c r="X2678">
        <f>YEAR(tblSales[[#This Row],[Invoice Date]])</f>
        <v>2024</v>
      </c>
      <c r="Y2678" t="str">
        <f>TEXT(tblSales[[#This Row],[Invoice Date]],"mmm-yyyy")</f>
        <v>Dec-2024</v>
      </c>
      <c r="Z2678" t="str">
        <f>_xlfn.XLOOKUP(tblSales[[#This Row],[Product_ID]],Products!$A:$A,Products!$C:$C,"Women Dresses")</f>
        <v>Women Tops</v>
      </c>
      <c r="AA2678" t="str">
        <f>_xlfn.XLOOKUP(tblSales[[#This Row],[Product_ID]],Products!$A:$A,Products!$D:$D,"Unknown")</f>
        <v>Casual Top</v>
      </c>
      <c r="AB2678" t="str">
        <f>_xlfn.XLOOKUP(tblSales[[#This Row],[Product_ID]],Products!$A:$A,Products!$E:$E,"Unknown")</f>
        <v>Nalli Silks</v>
      </c>
      <c r="AC2678" t="str">
        <f>_xlfn.XLOOKUP(tblSales[[#This Row],[Store_ID]],Stores!$A:$A,Stores!$B:$B,"Unknown")</f>
        <v>TrendMart Hubballi Standard</v>
      </c>
      <c r="AD2678" t="str">
        <f>_xlfn.XLOOKUP(tblSales[[#This Row],[Store_ID]],Stores!$A:$A,Stores!$E:$E,"Unknown")</f>
        <v>South Zone 2</v>
      </c>
      <c r="AE2678" t="str">
        <f>_xlfn.XLOOKUP(tblSales[[#This Row],[Customer_ID]],Customers!$A:$A,Customers!$B:$B,"Unknown")</f>
        <v>Gokul Chetty</v>
      </c>
      <c r="AF2678" t="str">
        <f>_xlfn.XLOOKUP(tblSales[[#This Row],[Customer_ID]],Customers!$A:$A,Customers!$J:$J,"Unknown")</f>
        <v>Silver</v>
      </c>
      <c r="AG2678" t="str">
        <f>_xlfn.XLOOKUP(tblSales[[#This Row],[Employee_ID]],Employees!$A:$A,Employees!$B:$B,"Unknown")</f>
        <v>Gopal Prasad</v>
      </c>
      <c r="AH2678">
        <f>IF(MONTH(tblSales[[#This Row],[Invoice Date]])&gt;=4,MONTH(tblSales[[#This Row],[Invoice Date]]),MONTH(tblSales[[#This Row],[Invoice Date]])+12)</f>
        <v>12</v>
      </c>
      <c r="AI2678" s="8">
        <f>DATE(YEAR(tblSales[[#This Row],[Invoice Date]]),MONTH(tblSales[[#This Row],[Invoice Date]]),1)</f>
        <v>45627</v>
      </c>
      <c r="AJ2678" t="str">
        <f>_xlfn.XLOOKUP(tblSales[[#This Row],[Product_ID]],Products!$A:$A,Products!$B:$B,"Unknown")</f>
        <v>Nalli Silks Casual Top Charcoal</v>
      </c>
      <c r="AK2678" s="9">
        <f>IFERROR(tblSales[[#This Row],[Profit]]/tblSales[[#This Row],[Sales Amount]],0)</f>
        <v>0.17559520759241987</v>
      </c>
      <c r="AL2678" t="str">
        <f>IF(tblSales[[#This Row],[Discount %]]&lt;=5,"0-5%",
IF(tblSales[[#This Row],[Discount %]]&lt;=10,"5-10%",
IF(tblSales[[#This Row],[Discount %]]&lt;=15,"10-15%",
IF(tblSales[[#This Row],[Discount %]]&lt;=20,"15-20%","20%+"))))</f>
        <v>15-20%</v>
      </c>
    </row>
    <row r="2679" spans="1:38">
      <c r="A2679" s="12" t="s">
        <v>4694</v>
      </c>
      <c r="B2679" s="13">
        <v>45580</v>
      </c>
      <c r="C2679" s="12" t="s">
        <v>690</v>
      </c>
      <c r="D2679" s="12" t="s">
        <v>1045</v>
      </c>
      <c r="E2679" s="12" t="s">
        <v>457</v>
      </c>
      <c r="F2679" s="12" t="s">
        <v>319</v>
      </c>
      <c r="G2679" s="12">
        <v>0</v>
      </c>
      <c r="H2679" s="12">
        <v>1194.56</v>
      </c>
      <c r="I2679" s="12">
        <v>0</v>
      </c>
      <c r="J2679" s="12">
        <v>0</v>
      </c>
      <c r="K2679" s="12">
        <v>12</v>
      </c>
      <c r="L2679" s="12">
        <v>0</v>
      </c>
      <c r="M2679" s="12">
        <v>0</v>
      </c>
      <c r="N2679" s="12">
        <v>0</v>
      </c>
      <c r="O2679" s="12">
        <v>0</v>
      </c>
      <c r="P2679" s="12" t="s">
        <v>27</v>
      </c>
      <c r="Q2679" s="12" t="str">
        <f t="shared" si="102"/>
        <v>Cash</v>
      </c>
      <c r="R2679" s="12" t="s">
        <v>20</v>
      </c>
      <c r="S2679" s="12" t="s">
        <v>56</v>
      </c>
      <c r="T2679" s="12" t="s">
        <v>3082</v>
      </c>
      <c r="U2679" s="12" t="s">
        <v>59</v>
      </c>
      <c r="V2679" t="str">
        <f>TEXT(tblSales[[#This Row],[Invoice Date]],"mmm")</f>
        <v>Oct</v>
      </c>
      <c r="W2679">
        <f>MONTH(tblSales[[#This Row],[Invoice Date]])</f>
        <v>10</v>
      </c>
      <c r="X2679">
        <f>YEAR(tblSales[[#This Row],[Invoice Date]])</f>
        <v>2024</v>
      </c>
      <c r="Y2679" t="str">
        <f>TEXT(tblSales[[#This Row],[Invoice Date]],"mmm-yyyy")</f>
        <v>Oct-2024</v>
      </c>
      <c r="Z2679" t="str">
        <f>_xlfn.XLOOKUP(tblSales[[#This Row],[Product_ID]],Products!$A:$A,Products!$C:$C,"Women Dresses")</f>
        <v>Women Dresses</v>
      </c>
      <c r="AA2679" t="str">
        <f>_xlfn.XLOOKUP(tblSales[[#This Row],[Product_ID]],Products!$A:$A,Products!$D:$D,"Unknown")</f>
        <v>A-Line Dress</v>
      </c>
      <c r="AB2679" t="str">
        <f>_xlfn.XLOOKUP(tblSales[[#This Row],[Product_ID]],Products!$A:$A,Products!$E:$E,"Unknown")</f>
        <v>Ramraj Cotton</v>
      </c>
      <c r="AC2679" t="str">
        <f>_xlfn.XLOOKUP(tblSales[[#This Row],[Store_ID]],Stores!$A:$A,Stores!$B:$B,"Unknown")</f>
        <v>TrendMart Kochi High Street</v>
      </c>
      <c r="AD2679" t="str">
        <f>_xlfn.XLOOKUP(tblSales[[#This Row],[Store_ID]],Stores!$A:$A,Stores!$E:$E,"Unknown")</f>
        <v>South Zone 1</v>
      </c>
      <c r="AE2679" t="str">
        <f>_xlfn.XLOOKUP(tblSales[[#This Row],[Customer_ID]],Customers!$A:$A,Customers!$B:$B,"Unknown")</f>
        <v>Gayathri Gowda</v>
      </c>
      <c r="AF2679" t="str">
        <f>_xlfn.XLOOKUP(tblSales[[#This Row],[Customer_ID]],Customers!$A:$A,Customers!$J:$J,"Unknown")</f>
        <v>Silver</v>
      </c>
      <c r="AG2679" t="str">
        <f>_xlfn.XLOOKUP(tblSales[[#This Row],[Employee_ID]],Employees!$A:$A,Employees!$B:$B,"Unknown")</f>
        <v>Sathish Sundaram</v>
      </c>
      <c r="AH2679">
        <f>IF(MONTH(tblSales[[#This Row],[Invoice Date]])&gt;=4,MONTH(tblSales[[#This Row],[Invoice Date]]),MONTH(tblSales[[#This Row],[Invoice Date]])+12)</f>
        <v>10</v>
      </c>
      <c r="AI2679" s="8">
        <f>DATE(YEAR(tblSales[[#This Row],[Invoice Date]]),MONTH(tblSales[[#This Row],[Invoice Date]]),1)</f>
        <v>45566</v>
      </c>
      <c r="AJ2679" t="str">
        <f>_xlfn.XLOOKUP(tblSales[[#This Row],[Product_ID]],Products!$A:$A,Products!$B:$B,"Unknown")</f>
        <v>Ramraj Cotton A-Line Dress Brown</v>
      </c>
      <c r="AK2679" s="9">
        <f>IFERROR(tblSales[[#This Row],[Profit]]/tblSales[[#This Row],[Sales Amount]],0)</f>
        <v>0</v>
      </c>
      <c r="AL2679" t="str">
        <f>IF(tblSales[[#This Row],[Discount %]]&lt;=5,"0-5%",
IF(tblSales[[#This Row],[Discount %]]&lt;=10,"5-10%",
IF(tblSales[[#This Row],[Discount %]]&lt;=15,"10-15%",
IF(tblSales[[#This Row],[Discount %]]&lt;=20,"15-20%","20%+"))))</f>
        <v>0-5%</v>
      </c>
    </row>
    <row r="2680" spans="1:38">
      <c r="A2680" s="2" t="s">
        <v>4695</v>
      </c>
      <c r="B2680" s="11">
        <v>45651</v>
      </c>
      <c r="C2680" s="2" t="s">
        <v>2688</v>
      </c>
      <c r="D2680" s="2" t="s">
        <v>424</v>
      </c>
      <c r="E2680" s="2" t="s">
        <v>127</v>
      </c>
      <c r="F2680" s="2" t="s">
        <v>177</v>
      </c>
      <c r="G2680" s="2">
        <v>1</v>
      </c>
      <c r="H2680" s="2">
        <v>922.46</v>
      </c>
      <c r="I2680" s="2">
        <v>25</v>
      </c>
      <c r="J2680" s="2">
        <v>230.62</v>
      </c>
      <c r="K2680" s="2">
        <v>5</v>
      </c>
      <c r="L2680" s="2">
        <v>34.590000000000003</v>
      </c>
      <c r="M2680" s="2">
        <v>726.43</v>
      </c>
      <c r="N2680" s="2">
        <v>698.08</v>
      </c>
      <c r="O2680" s="2">
        <f t="shared" ref="O2680:O2709" si="103">(M2680-N2680-L2680)</f>
        <v>-6.2400000000000944</v>
      </c>
      <c r="P2680" s="2" t="s">
        <v>32</v>
      </c>
      <c r="Q2680" s="2" t="str">
        <f t="shared" si="102"/>
        <v>UPI</v>
      </c>
      <c r="R2680" s="2" t="s">
        <v>20</v>
      </c>
      <c r="S2680" s="2" t="s">
        <v>56</v>
      </c>
      <c r="T2680" s="2" t="s">
        <v>1951</v>
      </c>
      <c r="U2680" s="2" t="s">
        <v>59</v>
      </c>
      <c r="V2680" t="str">
        <f>TEXT(tblSales[[#This Row],[Invoice Date]],"mmm")</f>
        <v>Dec</v>
      </c>
      <c r="W2680">
        <f>MONTH(tblSales[[#This Row],[Invoice Date]])</f>
        <v>12</v>
      </c>
      <c r="X2680">
        <f>YEAR(tblSales[[#This Row],[Invoice Date]])</f>
        <v>2024</v>
      </c>
      <c r="Y2680" t="str">
        <f>TEXT(tblSales[[#This Row],[Invoice Date]],"mmm-yyyy")</f>
        <v>Dec-2024</v>
      </c>
      <c r="Z2680" t="str">
        <f>_xlfn.XLOOKUP(tblSales[[#This Row],[Product_ID]],Products!$A:$A,Products!$C:$C,"Women Dresses")</f>
        <v>Women Dresses</v>
      </c>
      <c r="AA2680" t="str">
        <f>_xlfn.XLOOKUP(tblSales[[#This Row],[Product_ID]],Products!$A:$A,Products!$D:$D,"Unknown")</f>
        <v>Maxi Dress</v>
      </c>
      <c r="AB2680" t="str">
        <f>_xlfn.XLOOKUP(tblSales[[#This Row],[Product_ID]],Products!$A:$A,Products!$E:$E,"Unknown")</f>
        <v>Jack &amp; Jones</v>
      </c>
      <c r="AC2680" t="str">
        <f>_xlfn.XLOOKUP(tblSales[[#This Row],[Store_ID]],Stores!$A:$A,Stores!$B:$B,"Unknown")</f>
        <v>TrendMart Vijayawada Standard</v>
      </c>
      <c r="AD2680" t="str">
        <f>_xlfn.XLOOKUP(tblSales[[#This Row],[Store_ID]],Stores!$A:$A,Stores!$E:$E,"Unknown")</f>
        <v>South Zone 3</v>
      </c>
      <c r="AE2680" t="str">
        <f>_xlfn.XLOOKUP(tblSales[[#This Row],[Customer_ID]],Customers!$A:$A,Customers!$B:$B,"Unknown")</f>
        <v>Vinod Shetty</v>
      </c>
      <c r="AF2680" t="str">
        <f>_xlfn.XLOOKUP(tblSales[[#This Row],[Customer_ID]],Customers!$A:$A,Customers!$J:$J,"Unknown")</f>
        <v>Regular</v>
      </c>
      <c r="AG2680" t="str">
        <f>_xlfn.XLOOKUP(tblSales[[#This Row],[Employee_ID]],Employees!$A:$A,Employees!$B:$B,"Unknown")</f>
        <v>Deepak Kamath</v>
      </c>
      <c r="AH2680">
        <f>IF(MONTH(tblSales[[#This Row],[Invoice Date]])&gt;=4,MONTH(tblSales[[#This Row],[Invoice Date]]),MONTH(tblSales[[#This Row],[Invoice Date]])+12)</f>
        <v>12</v>
      </c>
      <c r="AI2680" s="8">
        <f>DATE(YEAR(tblSales[[#This Row],[Invoice Date]]),MONTH(tblSales[[#This Row],[Invoice Date]]),1)</f>
        <v>45627</v>
      </c>
      <c r="AJ2680" t="str">
        <f>_xlfn.XLOOKUP(tblSales[[#This Row],[Product_ID]],Products!$A:$A,Products!$B:$B,"Unknown")</f>
        <v>Jack &amp; Jones Maxi Dress Maroon</v>
      </c>
      <c r="AK2680" s="9">
        <f>IFERROR(tblSales[[#This Row],[Profit]]/tblSales[[#This Row],[Sales Amount]],0)</f>
        <v>-8.5899536087442625E-3</v>
      </c>
      <c r="AL2680" t="str">
        <f>IF(tblSales[[#This Row],[Discount %]]&lt;=5,"0-5%",
IF(tblSales[[#This Row],[Discount %]]&lt;=10,"5-10%",
IF(tblSales[[#This Row],[Discount %]]&lt;=15,"10-15%",
IF(tblSales[[#This Row],[Discount %]]&lt;=20,"15-20%","20%+"))))</f>
        <v>20%+</v>
      </c>
    </row>
    <row r="2681" spans="1:38">
      <c r="A2681" s="2" t="s">
        <v>4696</v>
      </c>
      <c r="B2681" s="11">
        <v>45730</v>
      </c>
      <c r="C2681" s="2" t="s">
        <v>169</v>
      </c>
      <c r="D2681" s="2" t="s">
        <v>634</v>
      </c>
      <c r="E2681" s="2" t="s">
        <v>432</v>
      </c>
      <c r="F2681" s="2" t="s">
        <v>222</v>
      </c>
      <c r="G2681" s="2">
        <v>2</v>
      </c>
      <c r="H2681" s="2">
        <v>737.51</v>
      </c>
      <c r="I2681" s="2">
        <v>30</v>
      </c>
      <c r="J2681" s="2">
        <v>442.51</v>
      </c>
      <c r="K2681" s="2">
        <v>5</v>
      </c>
      <c r="L2681" s="2">
        <v>51.63</v>
      </c>
      <c r="M2681" s="2">
        <v>1084.1400000000001</v>
      </c>
      <c r="N2681" s="2">
        <v>1182.76</v>
      </c>
      <c r="O2681" s="2">
        <f t="shared" si="103"/>
        <v>-150.24999999999989</v>
      </c>
      <c r="P2681" s="2" t="s">
        <v>31</v>
      </c>
      <c r="Q2681" s="2" t="str">
        <f t="shared" si="102"/>
        <v>Net Banking</v>
      </c>
      <c r="R2681" s="2" t="s">
        <v>21</v>
      </c>
      <c r="S2681" s="2" t="s">
        <v>56</v>
      </c>
      <c r="T2681" s="2" t="s">
        <v>1948</v>
      </c>
      <c r="U2681" s="2" t="s">
        <v>59</v>
      </c>
      <c r="V2681" t="str">
        <f>TEXT(tblSales[[#This Row],[Invoice Date]],"mmm")</f>
        <v>Mar</v>
      </c>
      <c r="W2681">
        <f>MONTH(tblSales[[#This Row],[Invoice Date]])</f>
        <v>3</v>
      </c>
      <c r="X2681">
        <f>YEAR(tblSales[[#This Row],[Invoice Date]])</f>
        <v>2025</v>
      </c>
      <c r="Y2681" t="str">
        <f>TEXT(tblSales[[#This Row],[Invoice Date]],"mmm-yyyy")</f>
        <v>Mar-2025</v>
      </c>
      <c r="Z2681" t="str">
        <f>_xlfn.XLOOKUP(tblSales[[#This Row],[Product_ID]],Products!$A:$A,Products!$C:$C,"Women Dresses")</f>
        <v>Kids Wear</v>
      </c>
      <c r="AA2681" t="str">
        <f>_xlfn.XLOOKUP(tblSales[[#This Row],[Product_ID]],Products!$A:$A,Products!$D:$D,"Unknown")</f>
        <v>Girls Frock</v>
      </c>
      <c r="AB2681" t="str">
        <f>_xlfn.XLOOKUP(tblSales[[#This Row],[Product_ID]],Products!$A:$A,Products!$E:$E,"Unknown")</f>
        <v>Libas</v>
      </c>
      <c r="AC2681" t="str">
        <f>_xlfn.XLOOKUP(tblSales[[#This Row],[Store_ID]],Stores!$A:$A,Stores!$B:$B,"Unknown")</f>
        <v>TrendMart Mangaluru Mall Kiosk</v>
      </c>
      <c r="AD2681" t="str">
        <f>_xlfn.XLOOKUP(tblSales[[#This Row],[Store_ID]],Stores!$A:$A,Stores!$E:$E,"Unknown")</f>
        <v>South Zone 2</v>
      </c>
      <c r="AE2681" t="str">
        <f>_xlfn.XLOOKUP(tblSales[[#This Row],[Customer_ID]],Customers!$A:$A,Customers!$B:$B,"Unknown")</f>
        <v>Janani Sharma</v>
      </c>
      <c r="AF2681" t="str">
        <f>_xlfn.XLOOKUP(tblSales[[#This Row],[Customer_ID]],Customers!$A:$A,Customers!$J:$J,"Unknown")</f>
        <v>Silver</v>
      </c>
      <c r="AG2681" t="str">
        <f>_xlfn.XLOOKUP(tblSales[[#This Row],[Employee_ID]],Employees!$A:$A,Employees!$B:$B,"Unknown")</f>
        <v>Vasanthi Gupta</v>
      </c>
      <c r="AH2681">
        <f>IF(MONTH(tblSales[[#This Row],[Invoice Date]])&gt;=4,MONTH(tblSales[[#This Row],[Invoice Date]]),MONTH(tblSales[[#This Row],[Invoice Date]])+12)</f>
        <v>15</v>
      </c>
      <c r="AI2681" s="8">
        <f>DATE(YEAR(tblSales[[#This Row],[Invoice Date]]),MONTH(tblSales[[#This Row],[Invoice Date]]),1)</f>
        <v>45717</v>
      </c>
      <c r="AJ2681" t="str">
        <f>_xlfn.XLOOKUP(tblSales[[#This Row],[Product_ID]],Products!$A:$A,Products!$B:$B,"Unknown")</f>
        <v>Libas Girls Frock Sky Blue</v>
      </c>
      <c r="AK2681" s="9">
        <f>IFERROR(tblSales[[#This Row],[Profit]]/tblSales[[#This Row],[Sales Amount]],0)</f>
        <v>-0.1385891121072923</v>
      </c>
      <c r="AL2681" t="str">
        <f>IF(tblSales[[#This Row],[Discount %]]&lt;=5,"0-5%",
IF(tblSales[[#This Row],[Discount %]]&lt;=10,"5-10%",
IF(tblSales[[#This Row],[Discount %]]&lt;=15,"10-15%",
IF(tblSales[[#This Row],[Discount %]]&lt;=20,"15-20%","20%+"))))</f>
        <v>20%+</v>
      </c>
    </row>
    <row r="2682" spans="1:38">
      <c r="A2682" s="2" t="s">
        <v>4697</v>
      </c>
      <c r="B2682" s="11">
        <v>45440</v>
      </c>
      <c r="C2682" s="2" t="s">
        <v>2837</v>
      </c>
      <c r="D2682" s="2" t="s">
        <v>1302</v>
      </c>
      <c r="E2682" s="2" t="s">
        <v>1918</v>
      </c>
      <c r="F2682" s="2" t="s">
        <v>475</v>
      </c>
      <c r="G2682" s="2">
        <v>2</v>
      </c>
      <c r="H2682" s="2">
        <v>634.37</v>
      </c>
      <c r="I2682" s="2">
        <v>5</v>
      </c>
      <c r="J2682" s="2">
        <v>63.44</v>
      </c>
      <c r="K2682" s="2">
        <v>5</v>
      </c>
      <c r="L2682" s="2">
        <v>60.27</v>
      </c>
      <c r="M2682" s="2">
        <v>1265.57</v>
      </c>
      <c r="N2682" s="2">
        <v>838.8</v>
      </c>
      <c r="O2682" s="2">
        <f t="shared" si="103"/>
        <v>366.5</v>
      </c>
      <c r="P2682" s="2" t="s">
        <v>32</v>
      </c>
      <c r="Q2682" s="2" t="str">
        <f t="shared" si="102"/>
        <v>UPI</v>
      </c>
      <c r="R2682" s="2" t="s">
        <v>20</v>
      </c>
      <c r="S2682" s="2" t="s">
        <v>56</v>
      </c>
      <c r="T2682" s="2" t="s">
        <v>2156</v>
      </c>
      <c r="U2682" s="2" t="s">
        <v>59</v>
      </c>
      <c r="V2682" t="str">
        <f>TEXT(tblSales[[#This Row],[Invoice Date]],"mmm")</f>
        <v>May</v>
      </c>
      <c r="W2682">
        <f>MONTH(tblSales[[#This Row],[Invoice Date]])</f>
        <v>5</v>
      </c>
      <c r="X2682">
        <f>YEAR(tblSales[[#This Row],[Invoice Date]])</f>
        <v>2024</v>
      </c>
      <c r="Y2682" t="str">
        <f>TEXT(tblSales[[#This Row],[Invoice Date]],"mmm-yyyy")</f>
        <v>May-2024</v>
      </c>
      <c r="Z2682" t="str">
        <f>_xlfn.XLOOKUP(tblSales[[#This Row],[Product_ID]],Products!$A:$A,Products!$C:$C,"Women Dresses")</f>
        <v>Women Tops</v>
      </c>
      <c r="AA2682" t="str">
        <f>_xlfn.XLOOKUP(tblSales[[#This Row],[Product_ID]],Products!$A:$A,Products!$D:$D,"Unknown")</f>
        <v>Tunic</v>
      </c>
      <c r="AB2682" t="str">
        <f>_xlfn.XLOOKUP(tblSales[[#This Row],[Product_ID]],Products!$A:$A,Products!$E:$E,"Unknown")</f>
        <v>Jack &amp; Jones</v>
      </c>
      <c r="AC2682" t="str">
        <f>_xlfn.XLOOKUP(tblSales[[#This Row],[Store_ID]],Stores!$A:$A,Stores!$B:$B,"Unknown")</f>
        <v>TrendMart Guntur High Street</v>
      </c>
      <c r="AD2682" t="str">
        <f>_xlfn.XLOOKUP(tblSales[[#This Row],[Store_ID]],Stores!$A:$A,Stores!$E:$E,"Unknown")</f>
        <v>South Zone 3</v>
      </c>
      <c r="AE2682" t="str">
        <f>_xlfn.XLOOKUP(tblSales[[#This Row],[Customer_ID]],Customers!$A:$A,Customers!$B:$B,"Unknown")</f>
        <v>Sowmya Srinivasan</v>
      </c>
      <c r="AF2682" t="str">
        <f>_xlfn.XLOOKUP(tblSales[[#This Row],[Customer_ID]],Customers!$A:$A,Customers!$J:$J,"Unknown")</f>
        <v>Gold</v>
      </c>
      <c r="AG2682" t="str">
        <f>_xlfn.XLOOKUP(tblSales[[#This Row],[Employee_ID]],Employees!$A:$A,Employees!$B:$B,"Unknown")</f>
        <v>Arjun Krishnan</v>
      </c>
      <c r="AH2682">
        <f>IF(MONTH(tblSales[[#This Row],[Invoice Date]])&gt;=4,MONTH(tblSales[[#This Row],[Invoice Date]]),MONTH(tblSales[[#This Row],[Invoice Date]])+12)</f>
        <v>5</v>
      </c>
      <c r="AI2682" s="8">
        <f>DATE(YEAR(tblSales[[#This Row],[Invoice Date]]),MONTH(tblSales[[#This Row],[Invoice Date]]),1)</f>
        <v>45413</v>
      </c>
      <c r="AJ2682" t="str">
        <f>_xlfn.XLOOKUP(tblSales[[#This Row],[Product_ID]],Products!$A:$A,Products!$B:$B,"Unknown")</f>
        <v>Jack &amp; Jones Tunic Olive</v>
      </c>
      <c r="AK2682" s="9">
        <f>IFERROR(tblSales[[#This Row],[Profit]]/tblSales[[#This Row],[Sales Amount]],0)</f>
        <v>0.28959283168848821</v>
      </c>
      <c r="AL2682" t="str">
        <f>IF(tblSales[[#This Row],[Discount %]]&lt;=5,"0-5%",
IF(tblSales[[#This Row],[Discount %]]&lt;=10,"5-10%",
IF(tblSales[[#This Row],[Discount %]]&lt;=15,"10-15%",
IF(tblSales[[#This Row],[Discount %]]&lt;=20,"15-20%","20%+"))))</f>
        <v>0-5%</v>
      </c>
    </row>
    <row r="2683" spans="1:38">
      <c r="A2683" s="2" t="s">
        <v>4698</v>
      </c>
      <c r="B2683" s="11">
        <v>45478</v>
      </c>
      <c r="C2683" s="2" t="s">
        <v>2194</v>
      </c>
      <c r="D2683" s="2" t="s">
        <v>269</v>
      </c>
      <c r="E2683" s="2" t="s">
        <v>404</v>
      </c>
      <c r="F2683" s="2" t="s">
        <v>128</v>
      </c>
      <c r="G2683" s="2">
        <v>3</v>
      </c>
      <c r="H2683" s="2">
        <v>684.85</v>
      </c>
      <c r="I2683" s="2">
        <v>0</v>
      </c>
      <c r="J2683" s="2">
        <v>0</v>
      </c>
      <c r="K2683" s="2">
        <v>5</v>
      </c>
      <c r="L2683" s="2">
        <v>102.73</v>
      </c>
      <c r="M2683" s="2">
        <v>2157.2800000000002</v>
      </c>
      <c r="N2683" s="2">
        <v>1257.8399999999999</v>
      </c>
      <c r="O2683" s="2">
        <f t="shared" si="103"/>
        <v>796.71000000000026</v>
      </c>
      <c r="P2683" s="2" t="s">
        <v>30</v>
      </c>
      <c r="Q2683" s="2" t="str">
        <f t="shared" si="102"/>
        <v>EMI</v>
      </c>
      <c r="R2683" s="2" t="s">
        <v>21</v>
      </c>
      <c r="S2683" s="2" t="s">
        <v>56</v>
      </c>
      <c r="T2683" s="2" t="s">
        <v>1948</v>
      </c>
      <c r="U2683" s="2" t="s">
        <v>59</v>
      </c>
      <c r="V2683" t="str">
        <f>TEXT(tblSales[[#This Row],[Invoice Date]],"mmm")</f>
        <v>Jul</v>
      </c>
      <c r="W2683">
        <f>MONTH(tblSales[[#This Row],[Invoice Date]])</f>
        <v>7</v>
      </c>
      <c r="X2683">
        <f>YEAR(tblSales[[#This Row],[Invoice Date]])</f>
        <v>2024</v>
      </c>
      <c r="Y2683" t="str">
        <f>TEXT(tblSales[[#This Row],[Invoice Date]],"mmm-yyyy")</f>
        <v>Jul-2024</v>
      </c>
      <c r="Z2683" t="str">
        <f>_xlfn.XLOOKUP(tblSales[[#This Row],[Product_ID]],Products!$A:$A,Products!$C:$C,"Women Dresses")</f>
        <v>Men T-Shirts</v>
      </c>
      <c r="AA2683" t="str">
        <f>_xlfn.XLOOKUP(tblSales[[#This Row],[Product_ID]],Products!$A:$A,Products!$D:$D,"Unknown")</f>
        <v>Round Neck</v>
      </c>
      <c r="AB2683" t="str">
        <f>_xlfn.XLOOKUP(tblSales[[#This Row],[Product_ID]],Products!$A:$A,Products!$E:$E,"Unknown")</f>
        <v>Peter England</v>
      </c>
      <c r="AC2683" t="str">
        <f>_xlfn.XLOOKUP(tblSales[[#This Row],[Store_ID]],Stores!$A:$A,Stores!$B:$B,"Unknown")</f>
        <v>TrendMart Visakhapatnam High Street</v>
      </c>
      <c r="AD2683" t="str">
        <f>_xlfn.XLOOKUP(tblSales[[#This Row],[Store_ID]],Stores!$A:$A,Stores!$E:$E,"Unknown")</f>
        <v>South Zone 3</v>
      </c>
      <c r="AE2683" t="str">
        <f>_xlfn.XLOOKUP(tblSales[[#This Row],[Customer_ID]],Customers!$A:$A,Customers!$B:$B,"Unknown")</f>
        <v>Anjali Bhat</v>
      </c>
      <c r="AF2683" t="str">
        <f>_xlfn.XLOOKUP(tblSales[[#This Row],[Customer_ID]],Customers!$A:$A,Customers!$J:$J,"Unknown")</f>
        <v>Platinum</v>
      </c>
      <c r="AG2683" t="str">
        <f>_xlfn.XLOOKUP(tblSales[[#This Row],[Employee_ID]],Employees!$A:$A,Employees!$B:$B,"Unknown")</f>
        <v>Praveen Gupta</v>
      </c>
      <c r="AH2683">
        <f>IF(MONTH(tblSales[[#This Row],[Invoice Date]])&gt;=4,MONTH(tblSales[[#This Row],[Invoice Date]]),MONTH(tblSales[[#This Row],[Invoice Date]])+12)</f>
        <v>7</v>
      </c>
      <c r="AI2683" s="8">
        <f>DATE(YEAR(tblSales[[#This Row],[Invoice Date]]),MONTH(tblSales[[#This Row],[Invoice Date]]),1)</f>
        <v>45474</v>
      </c>
      <c r="AJ2683" t="str">
        <f>_xlfn.XLOOKUP(tblSales[[#This Row],[Product_ID]],Products!$A:$A,Products!$B:$B,"Unknown")</f>
        <v>Peter England Round Neck Sky Blue</v>
      </c>
      <c r="AK2683" s="9">
        <f>IFERROR(tblSales[[#This Row],[Profit]]/tblSales[[#This Row],[Sales Amount]],0)</f>
        <v>0.3693122821330565</v>
      </c>
      <c r="AL2683" t="str">
        <f>IF(tblSales[[#This Row],[Discount %]]&lt;=5,"0-5%",
IF(tblSales[[#This Row],[Discount %]]&lt;=10,"5-10%",
IF(tblSales[[#This Row],[Discount %]]&lt;=15,"10-15%",
IF(tblSales[[#This Row],[Discount %]]&lt;=20,"15-20%","20%+"))))</f>
        <v>0-5%</v>
      </c>
    </row>
    <row r="2684" spans="1:38">
      <c r="A2684" s="2" t="s">
        <v>4699</v>
      </c>
      <c r="B2684" s="11">
        <v>45430</v>
      </c>
      <c r="C2684" s="2" t="s">
        <v>4700</v>
      </c>
      <c r="D2684" s="2" t="s">
        <v>474</v>
      </c>
      <c r="E2684" s="2" t="s">
        <v>344</v>
      </c>
      <c r="F2684" s="2" t="s">
        <v>540</v>
      </c>
      <c r="G2684" s="2">
        <v>3</v>
      </c>
      <c r="H2684" s="2">
        <v>3054.25</v>
      </c>
      <c r="I2684" s="2">
        <v>15</v>
      </c>
      <c r="J2684" s="2">
        <v>1374.41</v>
      </c>
      <c r="K2684" s="2">
        <v>12</v>
      </c>
      <c r="L2684" s="2">
        <v>934.6</v>
      </c>
      <c r="M2684" s="2">
        <v>8722.94</v>
      </c>
      <c r="N2684" s="2">
        <v>6102.03</v>
      </c>
      <c r="O2684" s="2">
        <f t="shared" si="103"/>
        <v>1686.3100000000009</v>
      </c>
      <c r="P2684" s="2" t="s">
        <v>28</v>
      </c>
      <c r="Q2684" s="2" t="str">
        <f t="shared" si="102"/>
        <v>Credit Card</v>
      </c>
      <c r="R2684" s="2" t="s">
        <v>20</v>
      </c>
      <c r="S2684" s="2" t="s">
        <v>57</v>
      </c>
      <c r="T2684" s="2" t="s">
        <v>2556</v>
      </c>
      <c r="U2684" s="2" t="s">
        <v>60</v>
      </c>
      <c r="V2684" t="str">
        <f>TEXT(tblSales[[#This Row],[Invoice Date]],"mmm")</f>
        <v>May</v>
      </c>
      <c r="W2684">
        <f>MONTH(tblSales[[#This Row],[Invoice Date]])</f>
        <v>5</v>
      </c>
      <c r="X2684">
        <f>YEAR(tblSales[[#This Row],[Invoice Date]])</f>
        <v>2024</v>
      </c>
      <c r="Y2684" t="str">
        <f>TEXT(tblSales[[#This Row],[Invoice Date]],"mmm-yyyy")</f>
        <v>May-2024</v>
      </c>
      <c r="Z2684" t="str">
        <f>_xlfn.XLOOKUP(tblSales[[#This Row],[Product_ID]],Products!$A:$A,Products!$C:$C,"Women Dresses")</f>
        <v>Handbags</v>
      </c>
      <c r="AA2684" t="str">
        <f>_xlfn.XLOOKUP(tblSales[[#This Row],[Product_ID]],Products!$A:$A,Products!$D:$D,"Unknown")</f>
        <v>Sling Bag</v>
      </c>
      <c r="AB2684" t="str">
        <f>_xlfn.XLOOKUP(tblSales[[#This Row],[Product_ID]],Products!$A:$A,Products!$E:$E,"Unknown")</f>
        <v>GRT Jewellers</v>
      </c>
      <c r="AC2684" t="str">
        <f>_xlfn.XLOOKUP(tblSales[[#This Row],[Store_ID]],Stores!$A:$A,Stores!$B:$B,"Unknown")</f>
        <v>TrendMart Kannur Standard</v>
      </c>
      <c r="AD2684" t="str">
        <f>_xlfn.XLOOKUP(tblSales[[#This Row],[Store_ID]],Stores!$A:$A,Stores!$E:$E,"Unknown")</f>
        <v>South Zone 1</v>
      </c>
      <c r="AE2684" t="str">
        <f>_xlfn.XLOOKUP(tblSales[[#This Row],[Customer_ID]],Customers!$A:$A,Customers!$B:$B,"Unknown")</f>
        <v>Kiran Venkatesan</v>
      </c>
      <c r="AF2684" t="str">
        <f>_xlfn.XLOOKUP(tblSales[[#This Row],[Customer_ID]],Customers!$A:$A,Customers!$J:$J,"Unknown")</f>
        <v>Silver</v>
      </c>
      <c r="AG2684" t="str">
        <f>_xlfn.XLOOKUP(tblSales[[#This Row],[Employee_ID]],Employees!$A:$A,Employees!$B:$B,"Unknown")</f>
        <v>Swathi Achari</v>
      </c>
      <c r="AH2684">
        <f>IF(MONTH(tblSales[[#This Row],[Invoice Date]])&gt;=4,MONTH(tblSales[[#This Row],[Invoice Date]]),MONTH(tblSales[[#This Row],[Invoice Date]])+12)</f>
        <v>5</v>
      </c>
      <c r="AI2684" s="8">
        <f>DATE(YEAR(tblSales[[#This Row],[Invoice Date]]),MONTH(tblSales[[#This Row],[Invoice Date]]),1)</f>
        <v>45413</v>
      </c>
      <c r="AJ2684" t="str">
        <f>_xlfn.XLOOKUP(tblSales[[#This Row],[Product_ID]],Products!$A:$A,Products!$B:$B,"Unknown")</f>
        <v>GRT Jewellers Sling Bag Olive</v>
      </c>
      <c r="AK2684" s="9">
        <f>IFERROR(tblSales[[#This Row],[Profit]]/tblSales[[#This Row],[Sales Amount]],0)</f>
        <v>0.19331899565972033</v>
      </c>
      <c r="AL2684" t="str">
        <f>IF(tblSales[[#This Row],[Discount %]]&lt;=5,"0-5%",
IF(tblSales[[#This Row],[Discount %]]&lt;=10,"5-10%",
IF(tblSales[[#This Row],[Discount %]]&lt;=15,"10-15%",
IF(tblSales[[#This Row],[Discount %]]&lt;=20,"15-20%","20%+"))))</f>
        <v>10-15%</v>
      </c>
    </row>
    <row r="2685" spans="1:38">
      <c r="A2685" s="2" t="s">
        <v>4701</v>
      </c>
      <c r="B2685" s="11">
        <v>45698</v>
      </c>
      <c r="C2685" s="2" t="s">
        <v>4058</v>
      </c>
      <c r="D2685" s="2" t="s">
        <v>1137</v>
      </c>
      <c r="E2685" s="2" t="s">
        <v>859</v>
      </c>
      <c r="F2685" s="2" t="s">
        <v>276</v>
      </c>
      <c r="G2685" s="2">
        <v>3</v>
      </c>
      <c r="H2685" s="2">
        <v>1136.42</v>
      </c>
      <c r="I2685" s="2">
        <v>30</v>
      </c>
      <c r="J2685" s="2">
        <v>1022.78</v>
      </c>
      <c r="K2685" s="2">
        <v>12</v>
      </c>
      <c r="L2685" s="2">
        <v>286.38</v>
      </c>
      <c r="M2685" s="2">
        <v>2672.86</v>
      </c>
      <c r="N2685" s="2">
        <v>2446.35</v>
      </c>
      <c r="O2685" s="2">
        <f t="shared" si="103"/>
        <v>-59.869999999999777</v>
      </c>
      <c r="P2685" s="2" t="s">
        <v>29</v>
      </c>
      <c r="Q2685" s="2" t="str">
        <f t="shared" si="102"/>
        <v>Debit Card</v>
      </c>
      <c r="R2685" s="2" t="s">
        <v>20</v>
      </c>
      <c r="S2685" s="2" t="s">
        <v>56</v>
      </c>
      <c r="T2685" s="2" t="s">
        <v>277</v>
      </c>
      <c r="U2685" s="2" t="s">
        <v>59</v>
      </c>
      <c r="V2685" t="str">
        <f>TEXT(tblSales[[#This Row],[Invoice Date]],"mmm")</f>
        <v>Feb</v>
      </c>
      <c r="W2685">
        <f>MONTH(tblSales[[#This Row],[Invoice Date]])</f>
        <v>2</v>
      </c>
      <c r="X2685">
        <f>YEAR(tblSales[[#This Row],[Invoice Date]])</f>
        <v>2025</v>
      </c>
      <c r="Y2685" t="str">
        <f>TEXT(tblSales[[#This Row],[Invoice Date]],"mmm-yyyy")</f>
        <v>Feb-2025</v>
      </c>
      <c r="Z2685" t="str">
        <f>_xlfn.XLOOKUP(tblSales[[#This Row],[Product_ID]],Products!$A:$A,Products!$C:$C,"Women Dresses")</f>
        <v>Wallets</v>
      </c>
      <c r="AA2685" t="str">
        <f>_xlfn.XLOOKUP(tblSales[[#This Row],[Product_ID]],Products!$A:$A,Products!$D:$D,"Unknown")</f>
        <v>Card Holder</v>
      </c>
      <c r="AB2685" t="str">
        <f>_xlfn.XLOOKUP(tblSales[[#This Row],[Product_ID]],Products!$A:$A,Products!$E:$E,"Unknown")</f>
        <v>Levi's</v>
      </c>
      <c r="AC2685" t="str">
        <f>_xlfn.XLOOKUP(tblSales[[#This Row],[Store_ID]],Stores!$A:$A,Stores!$B:$B,"Unknown")</f>
        <v>TrendMart Karimnagar Standard</v>
      </c>
      <c r="AD2685" t="str">
        <f>_xlfn.XLOOKUP(tblSales[[#This Row],[Store_ID]],Stores!$A:$A,Stores!$E:$E,"Unknown")</f>
        <v>South Zone 2</v>
      </c>
      <c r="AE2685" t="str">
        <f>_xlfn.XLOOKUP(tblSales[[#This Row],[Customer_ID]],Customers!$A:$A,Customers!$B:$B,"Unknown")</f>
        <v>Eshwari Gopalakrishnan</v>
      </c>
      <c r="AF2685" t="str">
        <f>_xlfn.XLOOKUP(tblSales[[#This Row],[Customer_ID]],Customers!$A:$A,Customers!$J:$J,"Unknown")</f>
        <v>Regular</v>
      </c>
      <c r="AG2685" t="str">
        <f>_xlfn.XLOOKUP(tblSales[[#This Row],[Employee_ID]],Employees!$A:$A,Employees!$B:$B,"Unknown")</f>
        <v>Vasanthi Kamath</v>
      </c>
      <c r="AH2685">
        <f>IF(MONTH(tblSales[[#This Row],[Invoice Date]])&gt;=4,MONTH(tblSales[[#This Row],[Invoice Date]]),MONTH(tblSales[[#This Row],[Invoice Date]])+12)</f>
        <v>14</v>
      </c>
      <c r="AI2685" s="8">
        <f>DATE(YEAR(tblSales[[#This Row],[Invoice Date]]),MONTH(tblSales[[#This Row],[Invoice Date]]),1)</f>
        <v>45689</v>
      </c>
      <c r="AJ2685" t="str">
        <f>_xlfn.XLOOKUP(tblSales[[#This Row],[Product_ID]],Products!$A:$A,Products!$B:$B,"Unknown")</f>
        <v>Levi's Card Holder White</v>
      </c>
      <c r="AK2685" s="9">
        <f>IFERROR(tblSales[[#This Row],[Profit]]/tblSales[[#This Row],[Sales Amount]],0)</f>
        <v>-2.239922779344963E-2</v>
      </c>
      <c r="AL2685" t="str">
        <f>IF(tblSales[[#This Row],[Discount %]]&lt;=5,"0-5%",
IF(tblSales[[#This Row],[Discount %]]&lt;=10,"5-10%",
IF(tblSales[[#This Row],[Discount %]]&lt;=15,"10-15%",
IF(tblSales[[#This Row],[Discount %]]&lt;=20,"15-20%","20%+"))))</f>
        <v>20%+</v>
      </c>
    </row>
    <row r="2686" spans="1:38">
      <c r="A2686" s="2" t="s">
        <v>4702</v>
      </c>
      <c r="B2686" s="11">
        <v>45631</v>
      </c>
      <c r="C2686" s="2" t="s">
        <v>148</v>
      </c>
      <c r="D2686" s="2" t="s">
        <v>1764</v>
      </c>
      <c r="E2686" s="2" t="s">
        <v>615</v>
      </c>
      <c r="F2686" s="2" t="s">
        <v>319</v>
      </c>
      <c r="G2686" s="2">
        <v>3</v>
      </c>
      <c r="H2686" s="2">
        <v>1037.95</v>
      </c>
      <c r="I2686" s="2">
        <v>15</v>
      </c>
      <c r="J2686" s="2">
        <v>467.08</v>
      </c>
      <c r="K2686" s="2">
        <v>12</v>
      </c>
      <c r="L2686" s="2">
        <v>317.61</v>
      </c>
      <c r="M2686" s="2">
        <v>2964.38</v>
      </c>
      <c r="N2686" s="2">
        <v>2269.77</v>
      </c>
      <c r="O2686" s="2">
        <f t="shared" si="103"/>
        <v>377.00000000000011</v>
      </c>
      <c r="P2686" s="2" t="s">
        <v>32</v>
      </c>
      <c r="Q2686" s="2" t="str">
        <f t="shared" si="102"/>
        <v>UPI</v>
      </c>
      <c r="R2686" s="2" t="s">
        <v>21</v>
      </c>
      <c r="S2686" s="2" t="s">
        <v>56</v>
      </c>
      <c r="T2686" s="2" t="s">
        <v>2040</v>
      </c>
      <c r="U2686" s="2" t="s">
        <v>59</v>
      </c>
      <c r="V2686" t="str">
        <f>TEXT(tblSales[[#This Row],[Invoice Date]],"mmm")</f>
        <v>Dec</v>
      </c>
      <c r="W2686">
        <f>MONTH(tblSales[[#This Row],[Invoice Date]])</f>
        <v>12</v>
      </c>
      <c r="X2686">
        <f>YEAR(tblSales[[#This Row],[Invoice Date]])</f>
        <v>2024</v>
      </c>
      <c r="Y2686" t="str">
        <f>TEXT(tblSales[[#This Row],[Invoice Date]],"mmm-yyyy")</f>
        <v>Dec-2024</v>
      </c>
      <c r="Z2686" t="str">
        <f>_xlfn.XLOOKUP(tblSales[[#This Row],[Product_ID]],Products!$A:$A,Products!$C:$C,"Women Dresses")</f>
        <v>Men Jeans</v>
      </c>
      <c r="AA2686" t="str">
        <f>_xlfn.XLOOKUP(tblSales[[#This Row],[Product_ID]],Products!$A:$A,Products!$D:$D,"Unknown")</f>
        <v>Slim Fit</v>
      </c>
      <c r="AB2686" t="str">
        <f>_xlfn.XLOOKUP(tblSales[[#This Row],[Product_ID]],Products!$A:$A,Products!$E:$E,"Unknown")</f>
        <v>Mufti</v>
      </c>
      <c r="AC2686" t="str">
        <f>_xlfn.XLOOKUP(tblSales[[#This Row],[Store_ID]],Stores!$A:$A,Stores!$B:$B,"Unknown")</f>
        <v>TrendMart Hyderabad Mall Kiosk</v>
      </c>
      <c r="AD2686" t="str">
        <f>_xlfn.XLOOKUP(tblSales[[#This Row],[Store_ID]],Stores!$A:$A,Stores!$E:$E,"Unknown")</f>
        <v>South Zone 2</v>
      </c>
      <c r="AE2686" t="str">
        <f>_xlfn.XLOOKUP(tblSales[[#This Row],[Customer_ID]],Customers!$A:$A,Customers!$B:$B,"Unknown")</f>
        <v>Tanvi Balasubramaniam</v>
      </c>
      <c r="AF2686" t="str">
        <f>_xlfn.XLOOKUP(tblSales[[#This Row],[Customer_ID]],Customers!$A:$A,Customers!$J:$J,"Unknown")</f>
        <v>Silver</v>
      </c>
      <c r="AG2686" t="str">
        <f>_xlfn.XLOOKUP(tblSales[[#This Row],[Employee_ID]],Employees!$A:$A,Employees!$B:$B,"Unknown")</f>
        <v>Sathish Sundaram</v>
      </c>
      <c r="AH2686">
        <f>IF(MONTH(tblSales[[#This Row],[Invoice Date]])&gt;=4,MONTH(tblSales[[#This Row],[Invoice Date]]),MONTH(tblSales[[#This Row],[Invoice Date]])+12)</f>
        <v>12</v>
      </c>
      <c r="AI2686" s="8">
        <f>DATE(YEAR(tblSales[[#This Row],[Invoice Date]]),MONTH(tblSales[[#This Row],[Invoice Date]]),1)</f>
        <v>45627</v>
      </c>
      <c r="AJ2686" t="str">
        <f>_xlfn.XLOOKUP(tblSales[[#This Row],[Product_ID]],Products!$A:$A,Products!$B:$B,"Unknown")</f>
        <v>Mufti Slim Fit Maroon</v>
      </c>
      <c r="AK2686" s="9">
        <f>IFERROR(tblSales[[#This Row],[Profit]]/tblSales[[#This Row],[Sales Amount]],0)</f>
        <v>0.12717667775386424</v>
      </c>
      <c r="AL2686" t="str">
        <f>IF(tblSales[[#This Row],[Discount %]]&lt;=5,"0-5%",
IF(tblSales[[#This Row],[Discount %]]&lt;=10,"5-10%",
IF(tblSales[[#This Row],[Discount %]]&lt;=15,"10-15%",
IF(tblSales[[#This Row],[Discount %]]&lt;=20,"15-20%","20%+"))))</f>
        <v>10-15%</v>
      </c>
    </row>
    <row r="2687" spans="1:38">
      <c r="A2687" s="2" t="s">
        <v>4703</v>
      </c>
      <c r="B2687" s="11">
        <v>45726</v>
      </c>
      <c r="C2687" s="2" t="s">
        <v>1615</v>
      </c>
      <c r="D2687" s="2" t="s">
        <v>539</v>
      </c>
      <c r="E2687" s="2" t="s">
        <v>692</v>
      </c>
      <c r="F2687" s="2" t="s">
        <v>458</v>
      </c>
      <c r="G2687" s="2">
        <v>4</v>
      </c>
      <c r="H2687" s="2">
        <v>831.32</v>
      </c>
      <c r="I2687" s="2">
        <v>10</v>
      </c>
      <c r="J2687" s="2">
        <v>332.53</v>
      </c>
      <c r="K2687" s="2">
        <v>5</v>
      </c>
      <c r="L2687" s="2">
        <v>149.63999999999999</v>
      </c>
      <c r="M2687" s="2">
        <v>3142.39</v>
      </c>
      <c r="N2687" s="2">
        <v>2361.92</v>
      </c>
      <c r="O2687" s="2">
        <f t="shared" si="103"/>
        <v>630.82999999999981</v>
      </c>
      <c r="P2687" s="2" t="s">
        <v>28</v>
      </c>
      <c r="Q2687" s="2" t="str">
        <f t="shared" si="102"/>
        <v>Credit Card</v>
      </c>
      <c r="R2687" s="2" t="s">
        <v>20</v>
      </c>
      <c r="S2687" s="2" t="s">
        <v>56</v>
      </c>
      <c r="T2687" s="2" t="s">
        <v>1531</v>
      </c>
      <c r="U2687" s="2" t="s">
        <v>59</v>
      </c>
      <c r="V2687" t="str">
        <f>TEXT(tblSales[[#This Row],[Invoice Date]],"mmm")</f>
        <v>Mar</v>
      </c>
      <c r="W2687">
        <f>MONTH(tblSales[[#This Row],[Invoice Date]])</f>
        <v>3</v>
      </c>
      <c r="X2687">
        <f>YEAR(tblSales[[#This Row],[Invoice Date]])</f>
        <v>2025</v>
      </c>
      <c r="Y2687" t="str">
        <f>TEXT(tblSales[[#This Row],[Invoice Date]],"mmm-yyyy")</f>
        <v>Mar-2025</v>
      </c>
      <c r="Z2687" t="str">
        <f>_xlfn.XLOOKUP(tblSales[[#This Row],[Product_ID]],Products!$A:$A,Products!$C:$C,"Women Dresses")</f>
        <v>Men Shirts</v>
      </c>
      <c r="AA2687" t="str">
        <f>_xlfn.XLOOKUP(tblSales[[#This Row],[Product_ID]],Products!$A:$A,Products!$D:$D,"Unknown")</f>
        <v>Casual Shirt</v>
      </c>
      <c r="AB2687" t="str">
        <f>_xlfn.XLOOKUP(tblSales[[#This Row],[Product_ID]],Products!$A:$A,Products!$E:$E,"Unknown")</f>
        <v>Nalli Silks</v>
      </c>
      <c r="AC2687" t="str">
        <f>_xlfn.XLOOKUP(tblSales[[#This Row],[Store_ID]],Stores!$A:$A,Stores!$B:$B,"Unknown")</f>
        <v>TrendMart Thiruvananthapuram Outlet</v>
      </c>
      <c r="AD2687" t="str">
        <f>_xlfn.XLOOKUP(tblSales[[#This Row],[Store_ID]],Stores!$A:$A,Stores!$E:$E,"Unknown")</f>
        <v>South Zone 1</v>
      </c>
      <c r="AE2687" t="str">
        <f>_xlfn.XLOOKUP(tblSales[[#This Row],[Customer_ID]],Customers!$A:$A,Customers!$B:$B,"Unknown")</f>
        <v>Charulatha Bhat</v>
      </c>
      <c r="AF2687" t="str">
        <f>_xlfn.XLOOKUP(tblSales[[#This Row],[Customer_ID]],Customers!$A:$A,Customers!$J:$J,"Unknown")</f>
        <v>Regular</v>
      </c>
      <c r="AG2687" t="str">
        <f>_xlfn.XLOOKUP(tblSales[[#This Row],[Employee_ID]],Employees!$A:$A,Employees!$B:$B,"Unknown")</f>
        <v>Anil Reddy</v>
      </c>
      <c r="AH2687">
        <f>IF(MONTH(tblSales[[#This Row],[Invoice Date]])&gt;=4,MONTH(tblSales[[#This Row],[Invoice Date]]),MONTH(tblSales[[#This Row],[Invoice Date]])+12)</f>
        <v>15</v>
      </c>
      <c r="AI2687" s="8">
        <f>DATE(YEAR(tblSales[[#This Row],[Invoice Date]]),MONTH(tblSales[[#This Row],[Invoice Date]]),1)</f>
        <v>45717</v>
      </c>
      <c r="AJ2687" t="str">
        <f>_xlfn.XLOOKUP(tblSales[[#This Row],[Product_ID]],Products!$A:$A,Products!$B:$B,"Unknown")</f>
        <v>Nalli Silks Casual Shirt Navy Blue</v>
      </c>
      <c r="AK2687" s="9">
        <f>IFERROR(tblSales[[#This Row],[Profit]]/tblSales[[#This Row],[Sales Amount]],0)</f>
        <v>0.20074847488694905</v>
      </c>
      <c r="AL2687" t="str">
        <f>IF(tblSales[[#This Row],[Discount %]]&lt;=5,"0-5%",
IF(tblSales[[#This Row],[Discount %]]&lt;=10,"5-10%",
IF(tblSales[[#This Row],[Discount %]]&lt;=15,"10-15%",
IF(tblSales[[#This Row],[Discount %]]&lt;=20,"15-20%","20%+"))))</f>
        <v>5-10%</v>
      </c>
    </row>
    <row r="2688" spans="1:38">
      <c r="A2688" s="2" t="s">
        <v>4704</v>
      </c>
      <c r="B2688" s="11">
        <v>45632</v>
      </c>
      <c r="C2688" s="2" t="s">
        <v>131</v>
      </c>
      <c r="D2688" s="2" t="s">
        <v>1571</v>
      </c>
      <c r="E2688" s="2" t="s">
        <v>1636</v>
      </c>
      <c r="F2688" s="2" t="s">
        <v>475</v>
      </c>
      <c r="G2688" s="2">
        <v>2</v>
      </c>
      <c r="H2688" s="2">
        <v>4710.5200000000004</v>
      </c>
      <c r="I2688" s="2">
        <v>30</v>
      </c>
      <c r="J2688" s="2">
        <v>2826.31</v>
      </c>
      <c r="K2688" s="2">
        <v>12</v>
      </c>
      <c r="L2688" s="2">
        <v>791.37</v>
      </c>
      <c r="M2688" s="2">
        <v>7386.1</v>
      </c>
      <c r="N2688" s="2">
        <v>6046.26</v>
      </c>
      <c r="O2688" s="2">
        <f t="shared" si="103"/>
        <v>548.47000000000014</v>
      </c>
      <c r="P2688" s="2" t="s">
        <v>28</v>
      </c>
      <c r="Q2688" s="2" t="str">
        <f t="shared" si="102"/>
        <v>Credit Card</v>
      </c>
      <c r="R2688" s="2" t="s">
        <v>20</v>
      </c>
      <c r="S2688" s="2" t="s">
        <v>56</v>
      </c>
      <c r="T2688" s="2" t="s">
        <v>2669</v>
      </c>
      <c r="U2688" s="2" t="s">
        <v>59</v>
      </c>
      <c r="V2688" t="str">
        <f>TEXT(tblSales[[#This Row],[Invoice Date]],"mmm")</f>
        <v>Dec</v>
      </c>
      <c r="W2688">
        <f>MONTH(tblSales[[#This Row],[Invoice Date]])</f>
        <v>12</v>
      </c>
      <c r="X2688">
        <f>YEAR(tblSales[[#This Row],[Invoice Date]])</f>
        <v>2024</v>
      </c>
      <c r="Y2688" t="str">
        <f>TEXT(tblSales[[#This Row],[Invoice Date]],"mmm-yyyy")</f>
        <v>Dec-2024</v>
      </c>
      <c r="Z2688" t="str">
        <f>_xlfn.XLOOKUP(tblSales[[#This Row],[Product_ID]],Products!$A:$A,Products!$C:$C,"Women Dresses")</f>
        <v>Women Sarees</v>
      </c>
      <c r="AA2688" t="str">
        <f>_xlfn.XLOOKUP(tblSales[[#This Row],[Product_ID]],Products!$A:$A,Products!$D:$D,"Unknown")</f>
        <v>Georgette Saree</v>
      </c>
      <c r="AB2688" t="str">
        <f>_xlfn.XLOOKUP(tblSales[[#This Row],[Product_ID]],Products!$A:$A,Products!$E:$E,"Unknown")</f>
        <v>Max Fashion</v>
      </c>
      <c r="AC2688" t="str">
        <f>_xlfn.XLOOKUP(tblSales[[#This Row],[Store_ID]],Stores!$A:$A,Stores!$B:$B,"Unknown")</f>
        <v>TrendMart Warangal Standard</v>
      </c>
      <c r="AD2688" t="str">
        <f>_xlfn.XLOOKUP(tblSales[[#This Row],[Store_ID]],Stores!$A:$A,Stores!$E:$E,"Unknown")</f>
        <v>South Zone 2</v>
      </c>
      <c r="AE2688" t="str">
        <f>_xlfn.XLOOKUP(tblSales[[#This Row],[Customer_ID]],Customers!$A:$A,Customers!$B:$B,"Unknown")</f>
        <v>Srinivas Prasad</v>
      </c>
      <c r="AF2688" t="str">
        <f>_xlfn.XLOOKUP(tblSales[[#This Row],[Customer_ID]],Customers!$A:$A,Customers!$J:$J,"Unknown")</f>
        <v>Silver</v>
      </c>
      <c r="AG2688" t="str">
        <f>_xlfn.XLOOKUP(tblSales[[#This Row],[Employee_ID]],Employees!$A:$A,Employees!$B:$B,"Unknown")</f>
        <v>Arjun Krishnan</v>
      </c>
      <c r="AH2688">
        <f>IF(MONTH(tblSales[[#This Row],[Invoice Date]])&gt;=4,MONTH(tblSales[[#This Row],[Invoice Date]]),MONTH(tblSales[[#This Row],[Invoice Date]])+12)</f>
        <v>12</v>
      </c>
      <c r="AI2688" s="8">
        <f>DATE(YEAR(tblSales[[#This Row],[Invoice Date]]),MONTH(tblSales[[#This Row],[Invoice Date]]),1)</f>
        <v>45627</v>
      </c>
      <c r="AJ2688" t="str">
        <f>_xlfn.XLOOKUP(tblSales[[#This Row],[Product_ID]],Products!$A:$A,Products!$B:$B,"Unknown")</f>
        <v>Max Fashion Georgette Saree Brown</v>
      </c>
      <c r="AK2688" s="9">
        <f>IFERROR(tblSales[[#This Row],[Profit]]/tblSales[[#This Row],[Sales Amount]],0)</f>
        <v>7.4257050405491409E-2</v>
      </c>
      <c r="AL2688" t="str">
        <f>IF(tblSales[[#This Row],[Discount %]]&lt;=5,"0-5%",
IF(tblSales[[#This Row],[Discount %]]&lt;=10,"5-10%",
IF(tblSales[[#This Row],[Discount %]]&lt;=15,"10-15%",
IF(tblSales[[#This Row],[Discount %]]&lt;=20,"15-20%","20%+"))))</f>
        <v>20%+</v>
      </c>
    </row>
    <row r="2689" spans="1:38">
      <c r="A2689" s="2" t="s">
        <v>4705</v>
      </c>
      <c r="B2689" s="11">
        <v>45456</v>
      </c>
      <c r="C2689" s="2" t="s">
        <v>3838</v>
      </c>
      <c r="D2689" s="2" t="s">
        <v>539</v>
      </c>
      <c r="E2689" s="2" t="s">
        <v>855</v>
      </c>
      <c r="F2689" s="2" t="s">
        <v>233</v>
      </c>
      <c r="G2689" s="2">
        <v>2</v>
      </c>
      <c r="H2689" s="2">
        <v>839.83</v>
      </c>
      <c r="I2689" s="2">
        <v>15</v>
      </c>
      <c r="J2689" s="2">
        <v>251.95</v>
      </c>
      <c r="K2689" s="2">
        <v>5</v>
      </c>
      <c r="L2689" s="2">
        <v>71.39</v>
      </c>
      <c r="M2689" s="2">
        <v>1499.1</v>
      </c>
      <c r="N2689" s="2">
        <v>1180.96</v>
      </c>
      <c r="O2689" s="2">
        <f t="shared" si="103"/>
        <v>246.74999999999989</v>
      </c>
      <c r="P2689" s="2" t="s">
        <v>31</v>
      </c>
      <c r="Q2689" s="2" t="str">
        <f t="shared" si="102"/>
        <v>Net Banking</v>
      </c>
      <c r="R2689" s="2" t="s">
        <v>21</v>
      </c>
      <c r="S2689" s="2" t="s">
        <v>56</v>
      </c>
      <c r="T2689" s="2" t="s">
        <v>2107</v>
      </c>
      <c r="U2689" s="2" t="s">
        <v>59</v>
      </c>
      <c r="V2689" t="str">
        <f>TEXT(tblSales[[#This Row],[Invoice Date]],"mmm")</f>
        <v>Jun</v>
      </c>
      <c r="W2689">
        <f>MONTH(tblSales[[#This Row],[Invoice Date]])</f>
        <v>6</v>
      </c>
      <c r="X2689">
        <f>YEAR(tblSales[[#This Row],[Invoice Date]])</f>
        <v>2024</v>
      </c>
      <c r="Y2689" t="str">
        <f>TEXT(tblSales[[#This Row],[Invoice Date]],"mmm-yyyy")</f>
        <v>Jun-2024</v>
      </c>
      <c r="Z2689" t="str">
        <f>_xlfn.XLOOKUP(tblSales[[#This Row],[Product_ID]],Products!$A:$A,Products!$C:$C,"Women Dresses")</f>
        <v>Men Shirts</v>
      </c>
      <c r="AA2689" t="str">
        <f>_xlfn.XLOOKUP(tblSales[[#This Row],[Product_ID]],Products!$A:$A,Products!$D:$D,"Unknown")</f>
        <v>Casual Shirt</v>
      </c>
      <c r="AB2689" t="str">
        <f>_xlfn.XLOOKUP(tblSales[[#This Row],[Product_ID]],Products!$A:$A,Products!$E:$E,"Unknown")</f>
        <v>Nalli Silks</v>
      </c>
      <c r="AC2689" t="str">
        <f>_xlfn.XLOOKUP(tblSales[[#This Row],[Store_ID]],Stores!$A:$A,Stores!$B:$B,"Unknown")</f>
        <v>TrendMart Vijayawada Standard</v>
      </c>
      <c r="AD2689" t="str">
        <f>_xlfn.XLOOKUP(tblSales[[#This Row],[Store_ID]],Stores!$A:$A,Stores!$E:$E,"Unknown")</f>
        <v>South Zone 3</v>
      </c>
      <c r="AE2689" t="str">
        <f>_xlfn.XLOOKUP(tblSales[[#This Row],[Customer_ID]],Customers!$A:$A,Customers!$B:$B,"Unknown")</f>
        <v>Rohit Rao</v>
      </c>
      <c r="AF2689" t="str">
        <f>_xlfn.XLOOKUP(tblSales[[#This Row],[Customer_ID]],Customers!$A:$A,Customers!$J:$J,"Unknown")</f>
        <v>Regular</v>
      </c>
      <c r="AG2689" t="str">
        <f>_xlfn.XLOOKUP(tblSales[[#This Row],[Employee_ID]],Employees!$A:$A,Employees!$B:$B,"Unknown")</f>
        <v>Malathi Varma</v>
      </c>
      <c r="AH2689">
        <f>IF(MONTH(tblSales[[#This Row],[Invoice Date]])&gt;=4,MONTH(tblSales[[#This Row],[Invoice Date]]),MONTH(tblSales[[#This Row],[Invoice Date]])+12)</f>
        <v>6</v>
      </c>
      <c r="AI2689" s="8">
        <f>DATE(YEAR(tblSales[[#This Row],[Invoice Date]]),MONTH(tblSales[[#This Row],[Invoice Date]]),1)</f>
        <v>45444</v>
      </c>
      <c r="AJ2689" t="str">
        <f>_xlfn.XLOOKUP(tblSales[[#This Row],[Product_ID]],Products!$A:$A,Products!$B:$B,"Unknown")</f>
        <v>Nalli Silks Casual Shirt Navy Blue</v>
      </c>
      <c r="AK2689" s="9">
        <f>IFERROR(tblSales[[#This Row],[Profit]]/tblSales[[#This Row],[Sales Amount]],0)</f>
        <v>0.16459875925555326</v>
      </c>
      <c r="AL2689" t="str">
        <f>IF(tblSales[[#This Row],[Discount %]]&lt;=5,"0-5%",
IF(tblSales[[#This Row],[Discount %]]&lt;=10,"5-10%",
IF(tblSales[[#This Row],[Discount %]]&lt;=15,"10-15%",
IF(tblSales[[#This Row],[Discount %]]&lt;=20,"15-20%","20%+"))))</f>
        <v>10-15%</v>
      </c>
    </row>
    <row r="2690" spans="1:38">
      <c r="A2690" s="2" t="s">
        <v>4706</v>
      </c>
      <c r="B2690" s="11">
        <v>45680</v>
      </c>
      <c r="C2690" s="2" t="s">
        <v>4707</v>
      </c>
      <c r="D2690" s="2" t="s">
        <v>976</v>
      </c>
      <c r="E2690" s="2" t="s">
        <v>471</v>
      </c>
      <c r="F2690" s="2" t="s">
        <v>475</v>
      </c>
      <c r="G2690" s="2">
        <v>1</v>
      </c>
      <c r="H2690" s="2">
        <v>1389.42</v>
      </c>
      <c r="I2690" s="2">
        <v>5</v>
      </c>
      <c r="J2690" s="2">
        <v>69.47</v>
      </c>
      <c r="K2690" s="2">
        <v>12</v>
      </c>
      <c r="L2690" s="2">
        <v>158.38999999999999</v>
      </c>
      <c r="M2690" s="2">
        <v>1478.34</v>
      </c>
      <c r="N2690" s="2">
        <v>962.17</v>
      </c>
      <c r="O2690" s="2">
        <f t="shared" si="103"/>
        <v>357.78</v>
      </c>
      <c r="P2690" s="2" t="s">
        <v>29</v>
      </c>
      <c r="Q2690" s="2" t="str">
        <f t="shared" ref="Q2690:Q2753" si="104">TRIM(CLEAN(P2690))</f>
        <v>Debit Card</v>
      </c>
      <c r="R2690" s="2" t="s">
        <v>20</v>
      </c>
      <c r="S2690" s="2" t="s">
        <v>56</v>
      </c>
      <c r="T2690" s="2" t="s">
        <v>2370</v>
      </c>
      <c r="U2690" s="2" t="s">
        <v>59</v>
      </c>
      <c r="V2690" t="str">
        <f>TEXT(tblSales[[#This Row],[Invoice Date]],"mmm")</f>
        <v>Jan</v>
      </c>
      <c r="W2690">
        <f>MONTH(tblSales[[#This Row],[Invoice Date]])</f>
        <v>1</v>
      </c>
      <c r="X2690">
        <f>YEAR(tblSales[[#This Row],[Invoice Date]])</f>
        <v>2025</v>
      </c>
      <c r="Y2690" t="str">
        <f>TEXT(tblSales[[#This Row],[Invoice Date]],"mmm-yyyy")</f>
        <v>Jan-2025</v>
      </c>
      <c r="Z2690" t="str">
        <f>_xlfn.XLOOKUP(tblSales[[#This Row],[Product_ID]],Products!$A:$A,Products!$C:$C,"Women Dresses")</f>
        <v>Women Sarees</v>
      </c>
      <c r="AA2690" t="str">
        <f>_xlfn.XLOOKUP(tblSales[[#This Row],[Product_ID]],Products!$A:$A,Products!$D:$D,"Unknown")</f>
        <v>Cotton Saree</v>
      </c>
      <c r="AB2690" t="str">
        <f>_xlfn.XLOOKUP(tblSales[[#This Row],[Product_ID]],Products!$A:$A,Products!$E:$E,"Unknown")</f>
        <v>Spykar</v>
      </c>
      <c r="AC2690" t="str">
        <f>_xlfn.XLOOKUP(tblSales[[#This Row],[Store_ID]],Stores!$A:$A,Stores!$B:$B,"Unknown")</f>
        <v>TrendMart Kochi Standard</v>
      </c>
      <c r="AD2690" t="str">
        <f>_xlfn.XLOOKUP(tblSales[[#This Row],[Store_ID]],Stores!$A:$A,Stores!$E:$E,"Unknown")</f>
        <v>South Zone 1</v>
      </c>
      <c r="AE2690" t="str">
        <f>_xlfn.XLOOKUP(tblSales[[#This Row],[Customer_ID]],Customers!$A:$A,Customers!$B:$B,"Unknown")</f>
        <v>Chitra Murthy</v>
      </c>
      <c r="AF2690" t="str">
        <f>_xlfn.XLOOKUP(tblSales[[#This Row],[Customer_ID]],Customers!$A:$A,Customers!$J:$J,"Unknown")</f>
        <v>Silver</v>
      </c>
      <c r="AG2690" t="str">
        <f>_xlfn.XLOOKUP(tblSales[[#This Row],[Employee_ID]],Employees!$A:$A,Employees!$B:$B,"Unknown")</f>
        <v>Arjun Krishnan</v>
      </c>
      <c r="AH2690">
        <f>IF(MONTH(tblSales[[#This Row],[Invoice Date]])&gt;=4,MONTH(tblSales[[#This Row],[Invoice Date]]),MONTH(tblSales[[#This Row],[Invoice Date]])+12)</f>
        <v>13</v>
      </c>
      <c r="AI2690" s="8">
        <f>DATE(YEAR(tblSales[[#This Row],[Invoice Date]]),MONTH(tblSales[[#This Row],[Invoice Date]]),1)</f>
        <v>45658</v>
      </c>
      <c r="AJ2690" t="str">
        <f>_xlfn.XLOOKUP(tblSales[[#This Row],[Product_ID]],Products!$A:$A,Products!$B:$B,"Unknown")</f>
        <v>Spykar Cotton Saree Black</v>
      </c>
      <c r="AK2690" s="9">
        <f>IFERROR(tblSales[[#This Row],[Profit]]/tblSales[[#This Row],[Sales Amount]],0)</f>
        <v>0.24201469215471408</v>
      </c>
      <c r="AL2690" t="str">
        <f>IF(tblSales[[#This Row],[Discount %]]&lt;=5,"0-5%",
IF(tblSales[[#This Row],[Discount %]]&lt;=10,"5-10%",
IF(tblSales[[#This Row],[Discount %]]&lt;=15,"10-15%",
IF(tblSales[[#This Row],[Discount %]]&lt;=20,"15-20%","20%+"))))</f>
        <v>0-5%</v>
      </c>
    </row>
    <row r="2691" spans="1:38">
      <c r="A2691" s="2" t="s">
        <v>4708</v>
      </c>
      <c r="B2691" s="11">
        <v>45604</v>
      </c>
      <c r="C2691" s="2" t="s">
        <v>1811</v>
      </c>
      <c r="D2691" s="2" t="s">
        <v>911</v>
      </c>
      <c r="E2691" s="2" t="s">
        <v>1380</v>
      </c>
      <c r="F2691" s="2" t="s">
        <v>98</v>
      </c>
      <c r="G2691" s="2">
        <v>2</v>
      </c>
      <c r="H2691" s="2">
        <v>1225.43</v>
      </c>
      <c r="I2691" s="2">
        <v>10</v>
      </c>
      <c r="J2691" s="2">
        <v>245.09</v>
      </c>
      <c r="K2691" s="2">
        <v>12</v>
      </c>
      <c r="L2691" s="2">
        <v>264.69</v>
      </c>
      <c r="M2691" s="2">
        <v>2470.46</v>
      </c>
      <c r="N2691" s="2">
        <v>1763.86</v>
      </c>
      <c r="O2691" s="2">
        <f t="shared" si="103"/>
        <v>441.91000000000014</v>
      </c>
      <c r="P2691" s="2" t="s">
        <v>29</v>
      </c>
      <c r="Q2691" s="2" t="str">
        <f t="shared" si="104"/>
        <v>Debit Card</v>
      </c>
      <c r="R2691" s="2" t="s">
        <v>20</v>
      </c>
      <c r="S2691" s="2" t="s">
        <v>56</v>
      </c>
      <c r="T2691" s="2" t="s">
        <v>1468</v>
      </c>
      <c r="U2691" s="2" t="s">
        <v>59</v>
      </c>
      <c r="V2691" t="str">
        <f>TEXT(tblSales[[#This Row],[Invoice Date]],"mmm")</f>
        <v>Nov</v>
      </c>
      <c r="W2691">
        <f>MONTH(tblSales[[#This Row],[Invoice Date]])</f>
        <v>11</v>
      </c>
      <c r="X2691">
        <f>YEAR(tblSales[[#This Row],[Invoice Date]])</f>
        <v>2024</v>
      </c>
      <c r="Y2691" t="str">
        <f>TEXT(tblSales[[#This Row],[Invoice Date]],"mmm-yyyy")</f>
        <v>Nov-2024</v>
      </c>
      <c r="Z2691" t="str">
        <f>_xlfn.XLOOKUP(tblSales[[#This Row],[Product_ID]],Products!$A:$A,Products!$C:$C,"Women Dresses")</f>
        <v>Men Trousers</v>
      </c>
      <c r="AA2691" t="str">
        <f>_xlfn.XLOOKUP(tblSales[[#This Row],[Product_ID]],Products!$A:$A,Products!$D:$D,"Unknown")</f>
        <v>Track Pant</v>
      </c>
      <c r="AB2691" t="str">
        <f>_xlfn.XLOOKUP(tblSales[[#This Row],[Product_ID]],Products!$A:$A,Products!$E:$E,"Unknown")</f>
        <v>Pepe Jeans</v>
      </c>
      <c r="AC2691" t="str">
        <f>_xlfn.XLOOKUP(tblSales[[#This Row],[Store_ID]],Stores!$A:$A,Stores!$B:$B,"Unknown")</f>
        <v>TrendMart Alappuzha Mall Kiosk</v>
      </c>
      <c r="AD2691" t="str">
        <f>_xlfn.XLOOKUP(tblSales[[#This Row],[Store_ID]],Stores!$A:$A,Stores!$E:$E,"Unknown")</f>
        <v>South Zone 1</v>
      </c>
      <c r="AE2691" t="str">
        <f>_xlfn.XLOOKUP(tblSales[[#This Row],[Customer_ID]],Customers!$A:$A,Customers!$B:$B,"Unknown")</f>
        <v>Kannan Kumar</v>
      </c>
      <c r="AF2691" t="str">
        <f>_xlfn.XLOOKUP(tblSales[[#This Row],[Customer_ID]],Customers!$A:$A,Customers!$J:$J,"Unknown")</f>
        <v>Platinum</v>
      </c>
      <c r="AG2691" t="str">
        <f>_xlfn.XLOOKUP(tblSales[[#This Row],[Employee_ID]],Employees!$A:$A,Employees!$B:$B,"Unknown")</f>
        <v>Deepthi Iyengar</v>
      </c>
      <c r="AH2691">
        <f>IF(MONTH(tblSales[[#This Row],[Invoice Date]])&gt;=4,MONTH(tblSales[[#This Row],[Invoice Date]]),MONTH(tblSales[[#This Row],[Invoice Date]])+12)</f>
        <v>11</v>
      </c>
      <c r="AI2691" s="8">
        <f>DATE(YEAR(tblSales[[#This Row],[Invoice Date]]),MONTH(tblSales[[#This Row],[Invoice Date]]),1)</f>
        <v>45597</v>
      </c>
      <c r="AJ2691" t="str">
        <f>_xlfn.XLOOKUP(tblSales[[#This Row],[Product_ID]],Products!$A:$A,Products!$B:$B,"Unknown")</f>
        <v>Pepe Jeans Track Pant Mustard</v>
      </c>
      <c r="AK2691" s="9">
        <f>IFERROR(tblSales[[#This Row],[Profit]]/tblSales[[#This Row],[Sales Amount]],0)</f>
        <v>0.17887761793350232</v>
      </c>
      <c r="AL2691" t="str">
        <f>IF(tblSales[[#This Row],[Discount %]]&lt;=5,"0-5%",
IF(tblSales[[#This Row],[Discount %]]&lt;=10,"5-10%",
IF(tblSales[[#This Row],[Discount %]]&lt;=15,"10-15%",
IF(tblSales[[#This Row],[Discount %]]&lt;=20,"15-20%","20%+"))))</f>
        <v>5-10%</v>
      </c>
    </row>
    <row r="2692" spans="1:38">
      <c r="A2692" s="2" t="s">
        <v>4709</v>
      </c>
      <c r="B2692" s="11">
        <v>45705</v>
      </c>
      <c r="C2692" s="2" t="s">
        <v>2773</v>
      </c>
      <c r="D2692" s="2" t="s">
        <v>566</v>
      </c>
      <c r="E2692" s="2" t="s">
        <v>145</v>
      </c>
      <c r="F2692" s="2" t="s">
        <v>210</v>
      </c>
      <c r="G2692" s="2">
        <v>1</v>
      </c>
      <c r="H2692" s="2">
        <v>2721.88</v>
      </c>
      <c r="I2692" s="2">
        <v>25</v>
      </c>
      <c r="J2692" s="2">
        <v>680.47</v>
      </c>
      <c r="K2692" s="2">
        <v>12</v>
      </c>
      <c r="L2692" s="2">
        <v>244.97</v>
      </c>
      <c r="M2692" s="2">
        <v>2286.38</v>
      </c>
      <c r="N2692" s="2">
        <v>1853.14</v>
      </c>
      <c r="O2692" s="2">
        <f t="shared" si="103"/>
        <v>188.27</v>
      </c>
      <c r="P2692" s="2" t="s">
        <v>27</v>
      </c>
      <c r="Q2692" s="2" t="str">
        <f t="shared" si="104"/>
        <v>Cash</v>
      </c>
      <c r="R2692" s="2" t="s">
        <v>21</v>
      </c>
      <c r="S2692" s="2" t="s">
        <v>56</v>
      </c>
      <c r="T2692" s="2" t="s">
        <v>1692</v>
      </c>
      <c r="U2692" s="2" t="s">
        <v>59</v>
      </c>
      <c r="V2692" t="str">
        <f>TEXT(tblSales[[#This Row],[Invoice Date]],"mmm")</f>
        <v>Feb</v>
      </c>
      <c r="W2692">
        <f>MONTH(tblSales[[#This Row],[Invoice Date]])</f>
        <v>2</v>
      </c>
      <c r="X2692">
        <f>YEAR(tblSales[[#This Row],[Invoice Date]])</f>
        <v>2025</v>
      </c>
      <c r="Y2692" t="str">
        <f>TEXT(tblSales[[#This Row],[Invoice Date]],"mmm-yyyy")</f>
        <v>Feb-2025</v>
      </c>
      <c r="Z2692" t="str">
        <f>_xlfn.XLOOKUP(tblSales[[#This Row],[Product_ID]],Products!$A:$A,Products!$C:$C,"Women Dresses")</f>
        <v>Women Sarees</v>
      </c>
      <c r="AA2692" t="str">
        <f>_xlfn.XLOOKUP(tblSales[[#This Row],[Product_ID]],Products!$A:$A,Products!$D:$D,"Unknown")</f>
        <v>Silk Saree</v>
      </c>
      <c r="AB2692" t="str">
        <f>_xlfn.XLOOKUP(tblSales[[#This Row],[Product_ID]],Products!$A:$A,Products!$E:$E,"Unknown")</f>
        <v>Sparx</v>
      </c>
      <c r="AC2692" t="str">
        <f>_xlfn.XLOOKUP(tblSales[[#This Row],[Store_ID]],Stores!$A:$A,Stores!$B:$B,"Unknown")</f>
        <v>TrendMart Nizamabad Outlet</v>
      </c>
      <c r="AD2692" t="str">
        <f>_xlfn.XLOOKUP(tblSales[[#This Row],[Store_ID]],Stores!$A:$A,Stores!$E:$E,"Unknown")</f>
        <v>South Zone 2</v>
      </c>
      <c r="AE2692" t="str">
        <f>_xlfn.XLOOKUP(tblSales[[#This Row],[Customer_ID]],Customers!$A:$A,Customers!$B:$B,"Unknown")</f>
        <v>Haritha Chandran</v>
      </c>
      <c r="AF2692" t="str">
        <f>_xlfn.XLOOKUP(tblSales[[#This Row],[Customer_ID]],Customers!$A:$A,Customers!$J:$J,"Unknown")</f>
        <v>Gold</v>
      </c>
      <c r="AG2692" t="str">
        <f>_xlfn.XLOOKUP(tblSales[[#This Row],[Employee_ID]],Employees!$A:$A,Employees!$B:$B,"Unknown")</f>
        <v>Rani Mishra</v>
      </c>
      <c r="AH2692">
        <f>IF(MONTH(tblSales[[#This Row],[Invoice Date]])&gt;=4,MONTH(tblSales[[#This Row],[Invoice Date]]),MONTH(tblSales[[#This Row],[Invoice Date]])+12)</f>
        <v>14</v>
      </c>
      <c r="AI2692" s="8">
        <f>DATE(YEAR(tblSales[[#This Row],[Invoice Date]]),MONTH(tblSales[[#This Row],[Invoice Date]]),1)</f>
        <v>45689</v>
      </c>
      <c r="AJ2692" t="str">
        <f>_xlfn.XLOOKUP(tblSales[[#This Row],[Product_ID]],Products!$A:$A,Products!$B:$B,"Unknown")</f>
        <v>Sparx Silk Saree Charcoal</v>
      </c>
      <c r="AK2692" s="9">
        <f>IFERROR(tblSales[[#This Row],[Profit]]/tblSales[[#This Row],[Sales Amount]],0)</f>
        <v>8.2344142268564277E-2</v>
      </c>
      <c r="AL2692" t="str">
        <f>IF(tblSales[[#This Row],[Discount %]]&lt;=5,"0-5%",
IF(tblSales[[#This Row],[Discount %]]&lt;=10,"5-10%",
IF(tblSales[[#This Row],[Discount %]]&lt;=15,"10-15%",
IF(tblSales[[#This Row],[Discount %]]&lt;=20,"15-20%","20%+"))))</f>
        <v>20%+</v>
      </c>
    </row>
    <row r="2693" spans="1:38">
      <c r="A2693" s="2" t="s">
        <v>4710</v>
      </c>
      <c r="B2693" s="11">
        <v>45543</v>
      </c>
      <c r="C2693" s="2" t="s">
        <v>307</v>
      </c>
      <c r="D2693" s="2" t="s">
        <v>695</v>
      </c>
      <c r="E2693" s="2" t="s">
        <v>1918</v>
      </c>
      <c r="F2693" s="2" t="s">
        <v>475</v>
      </c>
      <c r="G2693" s="2">
        <v>3</v>
      </c>
      <c r="H2693" s="2">
        <v>1297.05</v>
      </c>
      <c r="I2693" s="2">
        <v>0</v>
      </c>
      <c r="J2693" s="2">
        <v>0</v>
      </c>
      <c r="K2693" s="2">
        <v>12</v>
      </c>
      <c r="L2693" s="2">
        <v>466.94</v>
      </c>
      <c r="M2693" s="2">
        <v>4358.09</v>
      </c>
      <c r="N2693" s="2">
        <v>2525.5500000000002</v>
      </c>
      <c r="O2693" s="2">
        <f t="shared" si="103"/>
        <v>1365.6</v>
      </c>
      <c r="P2693" s="2" t="s">
        <v>27</v>
      </c>
      <c r="Q2693" s="2" t="str">
        <f t="shared" si="104"/>
        <v>Cash</v>
      </c>
      <c r="R2693" s="2" t="s">
        <v>20</v>
      </c>
      <c r="S2693" s="2" t="s">
        <v>57</v>
      </c>
      <c r="T2693" s="2" t="s">
        <v>1621</v>
      </c>
      <c r="U2693" s="2" t="s">
        <v>60</v>
      </c>
      <c r="V2693" t="str">
        <f>TEXT(tblSales[[#This Row],[Invoice Date]],"mmm")</f>
        <v>Sep</v>
      </c>
      <c r="W2693">
        <f>MONTH(tblSales[[#This Row],[Invoice Date]])</f>
        <v>9</v>
      </c>
      <c r="X2693">
        <f>YEAR(tblSales[[#This Row],[Invoice Date]])</f>
        <v>2024</v>
      </c>
      <c r="Y2693" t="str">
        <f>TEXT(tblSales[[#This Row],[Invoice Date]],"mmm-yyyy")</f>
        <v>Sep-2024</v>
      </c>
      <c r="Z2693" t="str">
        <f>_xlfn.XLOOKUP(tblSales[[#This Row],[Product_ID]],Products!$A:$A,Products!$C:$C,"Women Dresses")</f>
        <v>Women Dresses</v>
      </c>
      <c r="AA2693" t="str">
        <f>_xlfn.XLOOKUP(tblSales[[#This Row],[Product_ID]],Products!$A:$A,Products!$D:$D,"Unknown")</f>
        <v>Shirt Dress</v>
      </c>
      <c r="AB2693" t="str">
        <f>_xlfn.XLOOKUP(tblSales[[#This Row],[Product_ID]],Products!$A:$A,Products!$E:$E,"Unknown")</f>
        <v>Kalyan Silks</v>
      </c>
      <c r="AC2693" t="str">
        <f>_xlfn.XLOOKUP(tblSales[[#This Row],[Store_ID]],Stores!$A:$A,Stores!$B:$B,"Unknown")</f>
        <v>TrendMart Guntur High Street</v>
      </c>
      <c r="AD2693" t="str">
        <f>_xlfn.XLOOKUP(tblSales[[#This Row],[Store_ID]],Stores!$A:$A,Stores!$E:$E,"Unknown")</f>
        <v>South Zone 3</v>
      </c>
      <c r="AE2693" t="str">
        <f>_xlfn.XLOOKUP(tblSales[[#This Row],[Customer_ID]],Customers!$A:$A,Customers!$B:$B,"Unknown")</f>
        <v>Karthik Chetty</v>
      </c>
      <c r="AF2693" t="str">
        <f>_xlfn.XLOOKUP(tblSales[[#This Row],[Customer_ID]],Customers!$A:$A,Customers!$J:$J,"Unknown")</f>
        <v>Gold</v>
      </c>
      <c r="AG2693" t="str">
        <f>_xlfn.XLOOKUP(tblSales[[#This Row],[Employee_ID]],Employees!$A:$A,Employees!$B:$B,"Unknown")</f>
        <v>Arjun Krishnan</v>
      </c>
      <c r="AH2693">
        <f>IF(MONTH(tblSales[[#This Row],[Invoice Date]])&gt;=4,MONTH(tblSales[[#This Row],[Invoice Date]]),MONTH(tblSales[[#This Row],[Invoice Date]])+12)</f>
        <v>9</v>
      </c>
      <c r="AI2693" s="8">
        <f>DATE(YEAR(tblSales[[#This Row],[Invoice Date]]),MONTH(tblSales[[#This Row],[Invoice Date]]),1)</f>
        <v>45536</v>
      </c>
      <c r="AJ2693" t="str">
        <f>_xlfn.XLOOKUP(tblSales[[#This Row],[Product_ID]],Products!$A:$A,Products!$B:$B,"Unknown")</f>
        <v>Kalyan Silks Shirt Dress Maroon</v>
      </c>
      <c r="AK2693" s="9">
        <f>IFERROR(tblSales[[#This Row],[Profit]]/tblSales[[#This Row],[Sales Amount]],0)</f>
        <v>0.31334827871842935</v>
      </c>
      <c r="AL2693" t="str">
        <f>IF(tblSales[[#This Row],[Discount %]]&lt;=5,"0-5%",
IF(tblSales[[#This Row],[Discount %]]&lt;=10,"5-10%",
IF(tblSales[[#This Row],[Discount %]]&lt;=15,"10-15%",
IF(tblSales[[#This Row],[Discount %]]&lt;=20,"15-20%","20%+"))))</f>
        <v>0-5%</v>
      </c>
    </row>
    <row r="2694" spans="1:38">
      <c r="A2694" s="2" t="s">
        <v>4711</v>
      </c>
      <c r="B2694" s="11">
        <v>45566</v>
      </c>
      <c r="C2694" s="2" t="s">
        <v>2972</v>
      </c>
      <c r="D2694" s="2" t="s">
        <v>208</v>
      </c>
      <c r="E2694" s="2" t="s">
        <v>668</v>
      </c>
      <c r="F2694" s="2" t="s">
        <v>161</v>
      </c>
      <c r="G2694" s="2">
        <v>1</v>
      </c>
      <c r="H2694" s="2">
        <v>752.41</v>
      </c>
      <c r="I2694" s="2">
        <v>0</v>
      </c>
      <c r="J2694" s="2">
        <v>0</v>
      </c>
      <c r="K2694" s="2">
        <v>5</v>
      </c>
      <c r="L2694" s="2">
        <v>37.619999999999997</v>
      </c>
      <c r="M2694" s="2">
        <v>790.03</v>
      </c>
      <c r="N2694" s="2">
        <v>443.19</v>
      </c>
      <c r="O2694" s="2">
        <f t="shared" si="103"/>
        <v>309.21999999999997</v>
      </c>
      <c r="P2694" s="2" t="s">
        <v>30</v>
      </c>
      <c r="Q2694" s="2" t="str">
        <f t="shared" si="104"/>
        <v>EMI</v>
      </c>
      <c r="R2694" s="2" t="s">
        <v>21</v>
      </c>
      <c r="S2694" s="2" t="s">
        <v>56</v>
      </c>
      <c r="T2694" s="2" t="s">
        <v>541</v>
      </c>
      <c r="U2694" s="2" t="s">
        <v>59</v>
      </c>
      <c r="V2694" t="str">
        <f>TEXT(tblSales[[#This Row],[Invoice Date]],"mmm")</f>
        <v>Oct</v>
      </c>
      <c r="W2694">
        <f>MONTH(tblSales[[#This Row],[Invoice Date]])</f>
        <v>10</v>
      </c>
      <c r="X2694">
        <f>YEAR(tblSales[[#This Row],[Invoice Date]])</f>
        <v>2024</v>
      </c>
      <c r="Y2694" t="str">
        <f>TEXT(tblSales[[#This Row],[Invoice Date]],"mmm-yyyy")</f>
        <v>Oct-2024</v>
      </c>
      <c r="Z2694" t="str">
        <f>_xlfn.XLOOKUP(tblSales[[#This Row],[Product_ID]],Products!$A:$A,Products!$C:$C,"Women Dresses")</f>
        <v>Accessories</v>
      </c>
      <c r="AA2694" t="str">
        <f>_xlfn.XLOOKUP(tblSales[[#This Row],[Product_ID]],Products!$A:$A,Products!$D:$D,"Unknown")</f>
        <v>Tie</v>
      </c>
      <c r="AB2694" t="str">
        <f>_xlfn.XLOOKUP(tblSales[[#This Row],[Product_ID]],Products!$A:$A,Products!$E:$E,"Unknown")</f>
        <v>Allen Solly</v>
      </c>
      <c r="AC2694" t="str">
        <f>_xlfn.XLOOKUP(tblSales[[#This Row],[Store_ID]],Stores!$A:$A,Stores!$B:$B,"Unknown")</f>
        <v>TrendMart Kollam Flagship</v>
      </c>
      <c r="AD2694" t="str">
        <f>_xlfn.XLOOKUP(tblSales[[#This Row],[Store_ID]],Stores!$A:$A,Stores!$E:$E,"Unknown")</f>
        <v>South Zone 1</v>
      </c>
      <c r="AE2694" t="str">
        <f>_xlfn.XLOOKUP(tblSales[[#This Row],[Customer_ID]],Customers!$A:$A,Customers!$B:$B,"Unknown")</f>
        <v>Hema Naidu</v>
      </c>
      <c r="AF2694" t="str">
        <f>_xlfn.XLOOKUP(tblSales[[#This Row],[Customer_ID]],Customers!$A:$A,Customers!$J:$J,"Unknown")</f>
        <v>Silver</v>
      </c>
      <c r="AG2694" t="str">
        <f>_xlfn.XLOOKUP(tblSales[[#This Row],[Employee_ID]],Employees!$A:$A,Employees!$B:$B,"Unknown")</f>
        <v>Chandra Reddy</v>
      </c>
      <c r="AH2694">
        <f>IF(MONTH(tblSales[[#This Row],[Invoice Date]])&gt;=4,MONTH(tblSales[[#This Row],[Invoice Date]]),MONTH(tblSales[[#This Row],[Invoice Date]])+12)</f>
        <v>10</v>
      </c>
      <c r="AI2694" s="8">
        <f>DATE(YEAR(tblSales[[#This Row],[Invoice Date]]),MONTH(tblSales[[#This Row],[Invoice Date]]),1)</f>
        <v>45566</v>
      </c>
      <c r="AJ2694" t="str">
        <f>_xlfn.XLOOKUP(tblSales[[#This Row],[Product_ID]],Products!$A:$A,Products!$B:$B,"Unknown")</f>
        <v>Allen Solly Tie Pink</v>
      </c>
      <c r="AK2694" s="9">
        <f>IFERROR(tblSales[[#This Row],[Profit]]/tblSales[[#This Row],[Sales Amount]],0)</f>
        <v>0.39140285811931191</v>
      </c>
      <c r="AL2694" t="str">
        <f>IF(tblSales[[#This Row],[Discount %]]&lt;=5,"0-5%",
IF(tblSales[[#This Row],[Discount %]]&lt;=10,"5-10%",
IF(tblSales[[#This Row],[Discount %]]&lt;=15,"10-15%",
IF(tblSales[[#This Row],[Discount %]]&lt;=20,"15-20%","20%+"))))</f>
        <v>0-5%</v>
      </c>
    </row>
    <row r="2695" spans="1:38">
      <c r="A2695" s="2" t="s">
        <v>4712</v>
      </c>
      <c r="B2695" s="11">
        <v>45566</v>
      </c>
      <c r="C2695" s="2" t="s">
        <v>3529</v>
      </c>
      <c r="D2695" s="2" t="s">
        <v>2714</v>
      </c>
      <c r="E2695" s="2" t="s">
        <v>209</v>
      </c>
      <c r="F2695" s="2" t="s">
        <v>233</v>
      </c>
      <c r="G2695" s="2">
        <v>5</v>
      </c>
      <c r="H2695" s="2">
        <v>652.27</v>
      </c>
      <c r="I2695" s="2">
        <v>15</v>
      </c>
      <c r="J2695" s="2">
        <v>489.2</v>
      </c>
      <c r="K2695" s="2">
        <v>5</v>
      </c>
      <c r="L2695" s="2">
        <v>138.61000000000001</v>
      </c>
      <c r="M2695" s="2">
        <v>2910.76</v>
      </c>
      <c r="N2695" s="2">
        <v>2019.5</v>
      </c>
      <c r="O2695" s="2">
        <f t="shared" si="103"/>
        <v>752.6500000000002</v>
      </c>
      <c r="P2695" s="2" t="s">
        <v>28</v>
      </c>
      <c r="Q2695" s="2" t="str">
        <f t="shared" si="104"/>
        <v>Credit Card</v>
      </c>
      <c r="R2695" s="2" t="s">
        <v>21</v>
      </c>
      <c r="S2695" s="2" t="s">
        <v>56</v>
      </c>
      <c r="T2695" s="2" t="s">
        <v>2926</v>
      </c>
      <c r="U2695" s="2" t="s">
        <v>59</v>
      </c>
      <c r="V2695" t="str">
        <f>TEXT(tblSales[[#This Row],[Invoice Date]],"mmm")</f>
        <v>Oct</v>
      </c>
      <c r="W2695">
        <f>MONTH(tblSales[[#This Row],[Invoice Date]])</f>
        <v>10</v>
      </c>
      <c r="X2695">
        <f>YEAR(tblSales[[#This Row],[Invoice Date]])</f>
        <v>2024</v>
      </c>
      <c r="Y2695" t="str">
        <f>TEXT(tblSales[[#This Row],[Invoice Date]],"mmm-yyyy")</f>
        <v>Oct-2024</v>
      </c>
      <c r="Z2695" t="str">
        <f>_xlfn.XLOOKUP(tblSales[[#This Row],[Product_ID]],Products!$A:$A,Products!$C:$C,"Women Dresses")</f>
        <v>Men T-Shirts</v>
      </c>
      <c r="AA2695" t="str">
        <f>_xlfn.XLOOKUP(tblSales[[#This Row],[Product_ID]],Products!$A:$A,Products!$D:$D,"Unknown")</f>
        <v>Polo</v>
      </c>
      <c r="AB2695" t="str">
        <f>_xlfn.XLOOKUP(tblSales[[#This Row],[Product_ID]],Products!$A:$A,Products!$E:$E,"Unknown")</f>
        <v>Libas</v>
      </c>
      <c r="AC2695" t="str">
        <f>_xlfn.XLOOKUP(tblSales[[#This Row],[Store_ID]],Stores!$A:$A,Stores!$B:$B,"Unknown")</f>
        <v>TrendMart Kochi High Street</v>
      </c>
      <c r="AD2695" t="str">
        <f>_xlfn.XLOOKUP(tblSales[[#This Row],[Store_ID]],Stores!$A:$A,Stores!$E:$E,"Unknown")</f>
        <v>South Zone 1</v>
      </c>
      <c r="AE2695" t="str">
        <f>_xlfn.XLOOKUP(tblSales[[#This Row],[Customer_ID]],Customers!$A:$A,Customers!$B:$B,"Unknown")</f>
        <v>Logesh Reddy</v>
      </c>
      <c r="AF2695" t="str">
        <f>_xlfn.XLOOKUP(tblSales[[#This Row],[Customer_ID]],Customers!$A:$A,Customers!$J:$J,"Unknown")</f>
        <v>Gold</v>
      </c>
      <c r="AG2695" t="str">
        <f>_xlfn.XLOOKUP(tblSales[[#This Row],[Employee_ID]],Employees!$A:$A,Employees!$B:$B,"Unknown")</f>
        <v>Malathi Varma</v>
      </c>
      <c r="AH2695">
        <f>IF(MONTH(tblSales[[#This Row],[Invoice Date]])&gt;=4,MONTH(tblSales[[#This Row],[Invoice Date]]),MONTH(tblSales[[#This Row],[Invoice Date]])+12)</f>
        <v>10</v>
      </c>
      <c r="AI2695" s="8">
        <f>DATE(YEAR(tblSales[[#This Row],[Invoice Date]]),MONTH(tblSales[[#This Row],[Invoice Date]]),1)</f>
        <v>45566</v>
      </c>
      <c r="AJ2695" t="str">
        <f>_xlfn.XLOOKUP(tblSales[[#This Row],[Product_ID]],Products!$A:$A,Products!$B:$B,"Unknown")</f>
        <v>Libas Polo Peach</v>
      </c>
      <c r="AK2695" s="9">
        <f>IFERROR(tblSales[[#This Row],[Profit]]/tblSales[[#This Row],[Sales Amount]],0)</f>
        <v>0.25857508004782259</v>
      </c>
      <c r="AL2695" t="str">
        <f>IF(tblSales[[#This Row],[Discount %]]&lt;=5,"0-5%",
IF(tblSales[[#This Row],[Discount %]]&lt;=10,"5-10%",
IF(tblSales[[#This Row],[Discount %]]&lt;=15,"10-15%",
IF(tblSales[[#This Row],[Discount %]]&lt;=20,"15-20%","20%+"))))</f>
        <v>10-15%</v>
      </c>
    </row>
    <row r="2696" spans="1:38">
      <c r="A2696" s="2" t="s">
        <v>4713</v>
      </c>
      <c r="B2696" s="11">
        <v>45627</v>
      </c>
      <c r="C2696" s="2" t="s">
        <v>667</v>
      </c>
      <c r="D2696" s="2" t="s">
        <v>488</v>
      </c>
      <c r="E2696" s="2" t="s">
        <v>1380</v>
      </c>
      <c r="F2696" s="2" t="s">
        <v>116</v>
      </c>
      <c r="G2696" s="2">
        <v>2</v>
      </c>
      <c r="H2696" s="2">
        <v>1259.6199999999999</v>
      </c>
      <c r="I2696" s="2">
        <v>10</v>
      </c>
      <c r="J2696" s="2">
        <v>251.92</v>
      </c>
      <c r="K2696" s="2">
        <v>12</v>
      </c>
      <c r="L2696" s="2">
        <v>272.08</v>
      </c>
      <c r="M2696" s="2">
        <v>2539.4</v>
      </c>
      <c r="N2696" s="2">
        <v>1669.92</v>
      </c>
      <c r="O2696" s="2">
        <f t="shared" si="103"/>
        <v>597.40000000000009</v>
      </c>
      <c r="P2696" s="2" t="s">
        <v>32</v>
      </c>
      <c r="Q2696" s="2" t="str">
        <f t="shared" si="104"/>
        <v>UPI</v>
      </c>
      <c r="R2696" s="2" t="s">
        <v>21</v>
      </c>
      <c r="S2696" s="2" t="s">
        <v>56</v>
      </c>
      <c r="T2696" s="2" t="s">
        <v>414</v>
      </c>
      <c r="U2696" s="2" t="s">
        <v>60</v>
      </c>
      <c r="V2696" t="str">
        <f>TEXT(tblSales[[#This Row],[Invoice Date]],"mmm")</f>
        <v>Dec</v>
      </c>
      <c r="W2696">
        <f>MONTH(tblSales[[#This Row],[Invoice Date]])</f>
        <v>12</v>
      </c>
      <c r="X2696">
        <f>YEAR(tblSales[[#This Row],[Invoice Date]])</f>
        <v>2024</v>
      </c>
      <c r="Y2696" t="str">
        <f>TEXT(tblSales[[#This Row],[Invoice Date]],"mmm-yyyy")</f>
        <v>Dec-2024</v>
      </c>
      <c r="Z2696" t="str">
        <f>_xlfn.XLOOKUP(tblSales[[#This Row],[Product_ID]],Products!$A:$A,Products!$C:$C,"Women Dresses")</f>
        <v>Women Jeans</v>
      </c>
      <c r="AA2696" t="str">
        <f>_xlfn.XLOOKUP(tblSales[[#This Row],[Product_ID]],Products!$A:$A,Products!$D:$D,"Unknown")</f>
        <v>Bootcut</v>
      </c>
      <c r="AB2696" t="str">
        <f>_xlfn.XLOOKUP(tblSales[[#This Row],[Product_ID]],Products!$A:$A,Products!$E:$E,"Unknown")</f>
        <v>US Polo Assn</v>
      </c>
      <c r="AC2696" t="str">
        <f>_xlfn.XLOOKUP(tblSales[[#This Row],[Store_ID]],Stores!$A:$A,Stores!$B:$B,"Unknown")</f>
        <v>TrendMart Alappuzha Mall Kiosk</v>
      </c>
      <c r="AD2696" t="str">
        <f>_xlfn.XLOOKUP(tblSales[[#This Row],[Store_ID]],Stores!$A:$A,Stores!$E:$E,"Unknown")</f>
        <v>South Zone 1</v>
      </c>
      <c r="AE2696" t="str">
        <f>_xlfn.XLOOKUP(tblSales[[#This Row],[Customer_ID]],Customers!$A:$A,Customers!$B:$B,"Unknown")</f>
        <v>Pranav Pillai</v>
      </c>
      <c r="AF2696" t="str">
        <f>_xlfn.XLOOKUP(tblSales[[#This Row],[Customer_ID]],Customers!$A:$A,Customers!$J:$J,"Unknown")</f>
        <v>Regular</v>
      </c>
      <c r="AG2696" t="str">
        <f>_xlfn.XLOOKUP(tblSales[[#This Row],[Employee_ID]],Employees!$A:$A,Employees!$B:$B,"Unknown")</f>
        <v>Padma Gounder</v>
      </c>
      <c r="AH2696">
        <f>IF(MONTH(tblSales[[#This Row],[Invoice Date]])&gt;=4,MONTH(tblSales[[#This Row],[Invoice Date]]),MONTH(tblSales[[#This Row],[Invoice Date]])+12)</f>
        <v>12</v>
      </c>
      <c r="AI2696" s="8">
        <f>DATE(YEAR(tblSales[[#This Row],[Invoice Date]]),MONTH(tblSales[[#This Row],[Invoice Date]]),1)</f>
        <v>45627</v>
      </c>
      <c r="AJ2696" t="str">
        <f>_xlfn.XLOOKUP(tblSales[[#This Row],[Product_ID]],Products!$A:$A,Products!$B:$B,"Unknown")</f>
        <v>US Polo Assn Bootcut Black</v>
      </c>
      <c r="AK2696" s="9">
        <f>IFERROR(tblSales[[#This Row],[Profit]]/tblSales[[#This Row],[Sales Amount]],0)</f>
        <v>0.23525242183192882</v>
      </c>
      <c r="AL2696" t="str">
        <f>IF(tblSales[[#This Row],[Discount %]]&lt;=5,"0-5%",
IF(tblSales[[#This Row],[Discount %]]&lt;=10,"5-10%",
IF(tblSales[[#This Row],[Discount %]]&lt;=15,"10-15%",
IF(tblSales[[#This Row],[Discount %]]&lt;=20,"15-20%","20%+"))))</f>
        <v>5-10%</v>
      </c>
    </row>
    <row r="2697" spans="1:38">
      <c r="A2697" s="2" t="s">
        <v>4714</v>
      </c>
      <c r="B2697" s="11">
        <v>45649</v>
      </c>
      <c r="C2697" s="2" t="s">
        <v>3466</v>
      </c>
      <c r="D2697" s="2" t="s">
        <v>1646</v>
      </c>
      <c r="E2697" s="2" t="s">
        <v>97</v>
      </c>
      <c r="F2697" s="2" t="s">
        <v>140</v>
      </c>
      <c r="G2697" s="2">
        <v>1</v>
      </c>
      <c r="H2697" s="2">
        <v>927.65</v>
      </c>
      <c r="I2697" s="2">
        <v>0</v>
      </c>
      <c r="J2697" s="2">
        <v>0</v>
      </c>
      <c r="K2697" s="2">
        <v>5</v>
      </c>
      <c r="L2697" s="2">
        <v>46.38</v>
      </c>
      <c r="M2697" s="2">
        <v>974.03</v>
      </c>
      <c r="N2697" s="2">
        <v>700.93</v>
      </c>
      <c r="O2697" s="2">
        <f t="shared" si="103"/>
        <v>226.72000000000003</v>
      </c>
      <c r="P2697" s="2" t="s">
        <v>27</v>
      </c>
      <c r="Q2697" s="2" t="str">
        <f t="shared" si="104"/>
        <v>Cash</v>
      </c>
      <c r="R2697" s="2" t="s">
        <v>20</v>
      </c>
      <c r="S2697" s="2" t="s">
        <v>56</v>
      </c>
      <c r="T2697" s="2" t="s">
        <v>2105</v>
      </c>
      <c r="U2697" s="2" t="s">
        <v>59</v>
      </c>
      <c r="V2697" t="str">
        <f>TEXT(tblSales[[#This Row],[Invoice Date]],"mmm")</f>
        <v>Dec</v>
      </c>
      <c r="W2697">
        <f>MONTH(tblSales[[#This Row],[Invoice Date]])</f>
        <v>12</v>
      </c>
      <c r="X2697">
        <f>YEAR(tblSales[[#This Row],[Invoice Date]])</f>
        <v>2024</v>
      </c>
      <c r="Y2697" t="str">
        <f>TEXT(tblSales[[#This Row],[Invoice Date]],"mmm-yyyy")</f>
        <v>Dec-2024</v>
      </c>
      <c r="Z2697" t="str">
        <f>_xlfn.XLOOKUP(tblSales[[#This Row],[Product_ID]],Products!$A:$A,Products!$C:$C,"Women Dresses")</f>
        <v>Women Jeans</v>
      </c>
      <c r="AA2697" t="str">
        <f>_xlfn.XLOOKUP(tblSales[[#This Row],[Product_ID]],Products!$A:$A,Products!$D:$D,"Unknown")</f>
        <v>Skinny Fit</v>
      </c>
      <c r="AB2697" t="str">
        <f>_xlfn.XLOOKUP(tblSales[[#This Row],[Product_ID]],Products!$A:$A,Products!$E:$E,"Unknown")</f>
        <v>Global Desi</v>
      </c>
      <c r="AC2697" t="str">
        <f>_xlfn.XLOOKUP(tblSales[[#This Row],[Store_ID]],Stores!$A:$A,Stores!$B:$B,"Unknown")</f>
        <v>TrendMart Tirunelveli High Street</v>
      </c>
      <c r="AD2697" t="str">
        <f>_xlfn.XLOOKUP(tblSales[[#This Row],[Store_ID]],Stores!$A:$A,Stores!$E:$E,"Unknown")</f>
        <v>South Zone 1</v>
      </c>
      <c r="AE2697" t="str">
        <f>_xlfn.XLOOKUP(tblSales[[#This Row],[Customer_ID]],Customers!$A:$A,Customers!$B:$B,"Unknown")</f>
        <v>Devraj Bhat</v>
      </c>
      <c r="AF2697" t="str">
        <f>_xlfn.XLOOKUP(tblSales[[#This Row],[Customer_ID]],Customers!$A:$A,Customers!$J:$J,"Unknown")</f>
        <v>Regular</v>
      </c>
      <c r="AG2697" t="str">
        <f>_xlfn.XLOOKUP(tblSales[[#This Row],[Employee_ID]],Employees!$A:$A,Employees!$B:$B,"Unknown")</f>
        <v>Charulatha Kumar</v>
      </c>
      <c r="AH2697">
        <f>IF(MONTH(tblSales[[#This Row],[Invoice Date]])&gt;=4,MONTH(tblSales[[#This Row],[Invoice Date]]),MONTH(tblSales[[#This Row],[Invoice Date]])+12)</f>
        <v>12</v>
      </c>
      <c r="AI2697" s="8">
        <f>DATE(YEAR(tblSales[[#This Row],[Invoice Date]]),MONTH(tblSales[[#This Row],[Invoice Date]]),1)</f>
        <v>45627</v>
      </c>
      <c r="AJ2697" t="str">
        <f>_xlfn.XLOOKUP(tblSales[[#This Row],[Product_ID]],Products!$A:$A,Products!$B:$B,"Unknown")</f>
        <v>Global Desi Skinny Fit Olive</v>
      </c>
      <c r="AK2697" s="9">
        <f>IFERROR(tblSales[[#This Row],[Profit]]/tblSales[[#This Row],[Sales Amount]],0)</f>
        <v>0.2327649045717278</v>
      </c>
      <c r="AL2697" t="str">
        <f>IF(tblSales[[#This Row],[Discount %]]&lt;=5,"0-5%",
IF(tblSales[[#This Row],[Discount %]]&lt;=10,"5-10%",
IF(tblSales[[#This Row],[Discount %]]&lt;=15,"10-15%",
IF(tblSales[[#This Row],[Discount %]]&lt;=20,"15-20%","20%+"))))</f>
        <v>0-5%</v>
      </c>
    </row>
    <row r="2698" spans="1:38">
      <c r="A2698" s="2" t="s">
        <v>4715</v>
      </c>
      <c r="B2698" s="11">
        <v>45648</v>
      </c>
      <c r="C2698" s="2" t="s">
        <v>416</v>
      </c>
      <c r="D2698" s="2" t="s">
        <v>1735</v>
      </c>
      <c r="E2698" s="2" t="s">
        <v>967</v>
      </c>
      <c r="F2698" s="2" t="s">
        <v>151</v>
      </c>
      <c r="G2698" s="2">
        <v>2</v>
      </c>
      <c r="H2698" s="2">
        <v>1311.48</v>
      </c>
      <c r="I2698" s="2">
        <v>5</v>
      </c>
      <c r="J2698" s="2">
        <v>131.15</v>
      </c>
      <c r="K2698" s="2">
        <v>3</v>
      </c>
      <c r="L2698" s="2">
        <v>74.75</v>
      </c>
      <c r="M2698" s="2">
        <v>2566.56</v>
      </c>
      <c r="N2698" s="2">
        <v>1820.92</v>
      </c>
      <c r="O2698" s="2">
        <f t="shared" si="103"/>
        <v>670.88999999999987</v>
      </c>
      <c r="P2698" s="2" t="s">
        <v>28</v>
      </c>
      <c r="Q2698" s="2" t="str">
        <f t="shared" si="104"/>
        <v>Credit Card</v>
      </c>
      <c r="R2698" s="2" t="s">
        <v>20</v>
      </c>
      <c r="S2698" s="2" t="s">
        <v>56</v>
      </c>
      <c r="T2698" s="2" t="s">
        <v>2137</v>
      </c>
      <c r="U2698" s="2" t="s">
        <v>60</v>
      </c>
      <c r="V2698" t="str">
        <f>TEXT(tblSales[[#This Row],[Invoice Date]],"mmm")</f>
        <v>Dec</v>
      </c>
      <c r="W2698">
        <f>MONTH(tblSales[[#This Row],[Invoice Date]])</f>
        <v>12</v>
      </c>
      <c r="X2698">
        <f>YEAR(tblSales[[#This Row],[Invoice Date]])</f>
        <v>2024</v>
      </c>
      <c r="Y2698" t="str">
        <f>TEXT(tblSales[[#This Row],[Invoice Date]],"mmm-yyyy")</f>
        <v>Dec-2024</v>
      </c>
      <c r="Z2698" t="str">
        <f>_xlfn.XLOOKUP(tblSales[[#This Row],[Product_ID]],Products!$A:$A,Products!$C:$C,"Women Dresses")</f>
        <v>Jewellery</v>
      </c>
      <c r="AA2698" t="str">
        <f>_xlfn.XLOOKUP(tblSales[[#This Row],[Product_ID]],Products!$A:$A,Products!$D:$D,"Unknown")</f>
        <v>Necklace</v>
      </c>
      <c r="AB2698" t="str">
        <f>_xlfn.XLOOKUP(tblSales[[#This Row],[Product_ID]],Products!$A:$A,Products!$E:$E,"Unknown")</f>
        <v>Flying Machine</v>
      </c>
      <c r="AC2698" t="str">
        <f>_xlfn.XLOOKUP(tblSales[[#This Row],[Store_ID]],Stores!$A:$A,Stores!$B:$B,"Unknown")</f>
        <v>TrendMart Mangaluru Standard</v>
      </c>
      <c r="AD2698" t="str">
        <f>_xlfn.XLOOKUP(tblSales[[#This Row],[Store_ID]],Stores!$A:$A,Stores!$E:$E,"Unknown")</f>
        <v>South Zone 2</v>
      </c>
      <c r="AE2698" t="str">
        <f>_xlfn.XLOOKUP(tblSales[[#This Row],[Customer_ID]],Customers!$A:$A,Customers!$B:$B,"Unknown")</f>
        <v>Dinesh Bhat</v>
      </c>
      <c r="AF2698" t="str">
        <f>_xlfn.XLOOKUP(tblSales[[#This Row],[Customer_ID]],Customers!$A:$A,Customers!$J:$J,"Unknown")</f>
        <v>Regular</v>
      </c>
      <c r="AG2698" t="str">
        <f>_xlfn.XLOOKUP(tblSales[[#This Row],[Employee_ID]],Employees!$A:$A,Employees!$B:$B,"Unknown")</f>
        <v>Preethi Singh</v>
      </c>
      <c r="AH2698">
        <f>IF(MONTH(tblSales[[#This Row],[Invoice Date]])&gt;=4,MONTH(tblSales[[#This Row],[Invoice Date]]),MONTH(tblSales[[#This Row],[Invoice Date]])+12)</f>
        <v>12</v>
      </c>
      <c r="AI2698" s="8">
        <f>DATE(YEAR(tblSales[[#This Row],[Invoice Date]]),MONTH(tblSales[[#This Row],[Invoice Date]]),1)</f>
        <v>45627</v>
      </c>
      <c r="AJ2698" t="str">
        <f>_xlfn.XLOOKUP(tblSales[[#This Row],[Product_ID]],Products!$A:$A,Products!$B:$B,"Unknown")</f>
        <v>Flying Machine Necklace Sky Blue</v>
      </c>
      <c r="AK2698" s="9">
        <f>IFERROR(tblSales[[#This Row],[Profit]]/tblSales[[#This Row],[Sales Amount]],0)</f>
        <v>0.2613965775201047</v>
      </c>
      <c r="AL2698" t="str">
        <f>IF(tblSales[[#This Row],[Discount %]]&lt;=5,"0-5%",
IF(tblSales[[#This Row],[Discount %]]&lt;=10,"5-10%",
IF(tblSales[[#This Row],[Discount %]]&lt;=15,"10-15%",
IF(tblSales[[#This Row],[Discount %]]&lt;=20,"15-20%","20%+"))))</f>
        <v>0-5%</v>
      </c>
    </row>
    <row r="2699" spans="1:38">
      <c r="A2699" s="2" t="s">
        <v>4716</v>
      </c>
      <c r="B2699" s="11">
        <v>45608</v>
      </c>
      <c r="C2699" s="2" t="s">
        <v>1639</v>
      </c>
      <c r="D2699" s="2" t="s">
        <v>899</v>
      </c>
      <c r="E2699" s="2" t="s">
        <v>109</v>
      </c>
      <c r="F2699" s="2" t="s">
        <v>493</v>
      </c>
      <c r="G2699" s="2">
        <v>2</v>
      </c>
      <c r="H2699" s="2">
        <v>1469.76</v>
      </c>
      <c r="I2699" s="2">
        <v>10</v>
      </c>
      <c r="J2699" s="2">
        <v>293.95</v>
      </c>
      <c r="K2699" s="2">
        <v>12</v>
      </c>
      <c r="L2699" s="2">
        <v>317.47000000000003</v>
      </c>
      <c r="M2699" s="2">
        <v>2963.04</v>
      </c>
      <c r="N2699" s="2">
        <v>1977.14</v>
      </c>
      <c r="O2699" s="2">
        <f t="shared" si="103"/>
        <v>668.42999999999984</v>
      </c>
      <c r="P2699" s="2" t="s">
        <v>31</v>
      </c>
      <c r="Q2699" s="2" t="str">
        <f t="shared" si="104"/>
        <v>Net Banking</v>
      </c>
      <c r="R2699" s="2" t="s">
        <v>20</v>
      </c>
      <c r="S2699" s="2" t="s">
        <v>56</v>
      </c>
      <c r="T2699" s="2" t="s">
        <v>2869</v>
      </c>
      <c r="U2699" s="2" t="s">
        <v>59</v>
      </c>
      <c r="V2699" t="str">
        <f>TEXT(tblSales[[#This Row],[Invoice Date]],"mmm")</f>
        <v>Nov</v>
      </c>
      <c r="W2699">
        <f>MONTH(tblSales[[#This Row],[Invoice Date]])</f>
        <v>11</v>
      </c>
      <c r="X2699">
        <f>YEAR(tblSales[[#This Row],[Invoice Date]])</f>
        <v>2024</v>
      </c>
      <c r="Y2699" t="str">
        <f>TEXT(tblSales[[#This Row],[Invoice Date]],"mmm-yyyy")</f>
        <v>Nov-2024</v>
      </c>
      <c r="Z2699" t="str">
        <f>_xlfn.XLOOKUP(tblSales[[#This Row],[Product_ID]],Products!$A:$A,Products!$C:$C,"Women Dresses")</f>
        <v>Handbags</v>
      </c>
      <c r="AA2699" t="str">
        <f>_xlfn.XLOOKUP(tblSales[[#This Row],[Product_ID]],Products!$A:$A,Products!$D:$D,"Unknown")</f>
        <v>Sling Bag</v>
      </c>
      <c r="AB2699" t="str">
        <f>_xlfn.XLOOKUP(tblSales[[#This Row],[Product_ID]],Products!$A:$A,Products!$E:$E,"Unknown")</f>
        <v>Fastrack</v>
      </c>
      <c r="AC2699" t="str">
        <f>_xlfn.XLOOKUP(tblSales[[#This Row],[Store_ID]],Stores!$A:$A,Stores!$B:$B,"Unknown")</f>
        <v>TrendMart Vellore Standard</v>
      </c>
      <c r="AD2699" t="str">
        <f>_xlfn.XLOOKUP(tblSales[[#This Row],[Store_ID]],Stores!$A:$A,Stores!$E:$E,"Unknown")</f>
        <v>South Zone 1</v>
      </c>
      <c r="AE2699" t="str">
        <f>_xlfn.XLOOKUP(tblSales[[#This Row],[Customer_ID]],Customers!$A:$A,Customers!$B:$B,"Unknown")</f>
        <v>Kiran Sharma</v>
      </c>
      <c r="AF2699" t="str">
        <f>_xlfn.XLOOKUP(tblSales[[#This Row],[Customer_ID]],Customers!$A:$A,Customers!$J:$J,"Unknown")</f>
        <v>Silver</v>
      </c>
      <c r="AG2699" t="str">
        <f>_xlfn.XLOOKUP(tblSales[[#This Row],[Employee_ID]],Employees!$A:$A,Employees!$B:$B,"Unknown")</f>
        <v>Gopal Prasad</v>
      </c>
      <c r="AH2699">
        <f>IF(MONTH(tblSales[[#This Row],[Invoice Date]])&gt;=4,MONTH(tblSales[[#This Row],[Invoice Date]]),MONTH(tblSales[[#This Row],[Invoice Date]])+12)</f>
        <v>11</v>
      </c>
      <c r="AI2699" s="8">
        <f>DATE(YEAR(tblSales[[#This Row],[Invoice Date]]),MONTH(tblSales[[#This Row],[Invoice Date]]),1)</f>
        <v>45597</v>
      </c>
      <c r="AJ2699" t="str">
        <f>_xlfn.XLOOKUP(tblSales[[#This Row],[Product_ID]],Products!$A:$A,Products!$B:$B,"Unknown")</f>
        <v>Fastrack Sling Bag Peach</v>
      </c>
      <c r="AK2699" s="9">
        <f>IFERROR(tblSales[[#This Row],[Profit]]/tblSales[[#This Row],[Sales Amount]],0)</f>
        <v>0.22558925967924828</v>
      </c>
      <c r="AL2699" t="str">
        <f>IF(tblSales[[#This Row],[Discount %]]&lt;=5,"0-5%",
IF(tblSales[[#This Row],[Discount %]]&lt;=10,"5-10%",
IF(tblSales[[#This Row],[Discount %]]&lt;=15,"10-15%",
IF(tblSales[[#This Row],[Discount %]]&lt;=20,"15-20%","20%+"))))</f>
        <v>5-10%</v>
      </c>
    </row>
    <row r="2700" spans="1:38">
      <c r="A2700" s="2" t="s">
        <v>4717</v>
      </c>
      <c r="B2700" s="11">
        <v>45457</v>
      </c>
      <c r="C2700" s="2" t="s">
        <v>3273</v>
      </c>
      <c r="D2700" s="2" t="s">
        <v>3119</v>
      </c>
      <c r="E2700" s="2" t="s">
        <v>1477</v>
      </c>
      <c r="F2700" s="2" t="s">
        <v>128</v>
      </c>
      <c r="G2700" s="2">
        <v>3</v>
      </c>
      <c r="H2700" s="2">
        <v>1164.98</v>
      </c>
      <c r="I2700" s="2">
        <v>10</v>
      </c>
      <c r="J2700" s="2">
        <v>349.49</v>
      </c>
      <c r="K2700" s="2">
        <v>12</v>
      </c>
      <c r="L2700" s="2">
        <v>377.45</v>
      </c>
      <c r="M2700" s="2">
        <v>3522.9</v>
      </c>
      <c r="N2700" s="2">
        <v>2613.7800000000002</v>
      </c>
      <c r="O2700" s="2">
        <f t="shared" si="103"/>
        <v>531.66999999999985</v>
      </c>
      <c r="P2700" s="2" t="s">
        <v>27</v>
      </c>
      <c r="Q2700" s="2" t="str">
        <f t="shared" si="104"/>
        <v>Cash</v>
      </c>
      <c r="R2700" s="2" t="s">
        <v>20</v>
      </c>
      <c r="S2700" s="2" t="s">
        <v>56</v>
      </c>
      <c r="T2700" s="2" t="s">
        <v>1598</v>
      </c>
      <c r="U2700" s="2" t="s">
        <v>59</v>
      </c>
      <c r="V2700" t="str">
        <f>TEXT(tblSales[[#This Row],[Invoice Date]],"mmm")</f>
        <v>Jun</v>
      </c>
      <c r="W2700">
        <f>MONTH(tblSales[[#This Row],[Invoice Date]])</f>
        <v>6</v>
      </c>
      <c r="X2700">
        <f>YEAR(tblSales[[#This Row],[Invoice Date]])</f>
        <v>2024</v>
      </c>
      <c r="Y2700" t="str">
        <f>TEXT(tblSales[[#This Row],[Invoice Date]],"mmm-yyyy")</f>
        <v>Jun-2024</v>
      </c>
      <c r="Z2700" t="str">
        <f>_xlfn.XLOOKUP(tblSales[[#This Row],[Product_ID]],Products!$A:$A,Products!$C:$C,"Women Dresses")</f>
        <v>Men Trousers</v>
      </c>
      <c r="AA2700" t="str">
        <f>_xlfn.XLOOKUP(tblSales[[#This Row],[Product_ID]],Products!$A:$A,Products!$D:$D,"Unknown")</f>
        <v>Formal Trouser</v>
      </c>
      <c r="AB2700" t="str">
        <f>_xlfn.XLOOKUP(tblSales[[#This Row],[Product_ID]],Products!$A:$A,Products!$E:$E,"Unknown")</f>
        <v>Wrangler</v>
      </c>
      <c r="AC2700" t="str">
        <f>_xlfn.XLOOKUP(tblSales[[#This Row],[Store_ID]],Stores!$A:$A,Stores!$B:$B,"Unknown")</f>
        <v>TrendMart Guntur High Street</v>
      </c>
      <c r="AD2700" t="str">
        <f>_xlfn.XLOOKUP(tblSales[[#This Row],[Store_ID]],Stores!$A:$A,Stores!$E:$E,"Unknown")</f>
        <v>South Zone 3</v>
      </c>
      <c r="AE2700" t="str">
        <f>_xlfn.XLOOKUP(tblSales[[#This Row],[Customer_ID]],Customers!$A:$A,Customers!$B:$B,"Unknown")</f>
        <v>Jyothi Murthy</v>
      </c>
      <c r="AF2700" t="str">
        <f>_xlfn.XLOOKUP(tblSales[[#This Row],[Customer_ID]],Customers!$A:$A,Customers!$J:$J,"Unknown")</f>
        <v>Platinum</v>
      </c>
      <c r="AG2700" t="str">
        <f>_xlfn.XLOOKUP(tblSales[[#This Row],[Employee_ID]],Employees!$A:$A,Employees!$B:$B,"Unknown")</f>
        <v>Praveen Gupta</v>
      </c>
      <c r="AH2700">
        <f>IF(MONTH(tblSales[[#This Row],[Invoice Date]])&gt;=4,MONTH(tblSales[[#This Row],[Invoice Date]]),MONTH(tblSales[[#This Row],[Invoice Date]])+12)</f>
        <v>6</v>
      </c>
      <c r="AI2700" s="8">
        <f>DATE(YEAR(tblSales[[#This Row],[Invoice Date]]),MONTH(tblSales[[#This Row],[Invoice Date]]),1)</f>
        <v>45444</v>
      </c>
      <c r="AJ2700" t="str">
        <f>_xlfn.XLOOKUP(tblSales[[#This Row],[Product_ID]],Products!$A:$A,Products!$B:$B,"Unknown")</f>
        <v>Wrangler Formal Trouser Wine</v>
      </c>
      <c r="AK2700" s="9">
        <f>IFERROR(tblSales[[#This Row],[Profit]]/tblSales[[#This Row],[Sales Amount]],0)</f>
        <v>0.15091827755542303</v>
      </c>
      <c r="AL2700" t="str">
        <f>IF(tblSales[[#This Row],[Discount %]]&lt;=5,"0-5%",
IF(tblSales[[#This Row],[Discount %]]&lt;=10,"5-10%",
IF(tblSales[[#This Row],[Discount %]]&lt;=15,"10-15%",
IF(tblSales[[#This Row],[Discount %]]&lt;=20,"15-20%","20%+"))))</f>
        <v>5-10%</v>
      </c>
    </row>
    <row r="2701" spans="1:38">
      <c r="A2701" s="2" t="s">
        <v>4718</v>
      </c>
      <c r="B2701" s="11">
        <v>45619</v>
      </c>
      <c r="C2701" s="2" t="s">
        <v>508</v>
      </c>
      <c r="D2701" s="2" t="s">
        <v>1107</v>
      </c>
      <c r="E2701" s="2" t="s">
        <v>329</v>
      </c>
      <c r="F2701" s="2" t="s">
        <v>319</v>
      </c>
      <c r="G2701" s="2">
        <v>2</v>
      </c>
      <c r="H2701" s="2">
        <v>718.25</v>
      </c>
      <c r="I2701" s="2">
        <v>5</v>
      </c>
      <c r="J2701" s="2">
        <v>71.83</v>
      </c>
      <c r="K2701" s="2">
        <v>5</v>
      </c>
      <c r="L2701" s="2">
        <v>68.23</v>
      </c>
      <c r="M2701" s="2">
        <v>1432.9</v>
      </c>
      <c r="N2701" s="2">
        <v>1018.88</v>
      </c>
      <c r="O2701" s="2">
        <f t="shared" si="103"/>
        <v>345.79000000000008</v>
      </c>
      <c r="P2701" s="2" t="s">
        <v>32</v>
      </c>
      <c r="Q2701" s="2" t="str">
        <f t="shared" si="104"/>
        <v>UPI</v>
      </c>
      <c r="R2701" s="2" t="s">
        <v>20</v>
      </c>
      <c r="S2701" s="2" t="s">
        <v>56</v>
      </c>
      <c r="T2701" s="2" t="s">
        <v>3232</v>
      </c>
      <c r="U2701" s="2" t="s">
        <v>60</v>
      </c>
      <c r="V2701" t="str">
        <f>TEXT(tblSales[[#This Row],[Invoice Date]],"mmm")</f>
        <v>Nov</v>
      </c>
      <c r="W2701">
        <f>MONTH(tblSales[[#This Row],[Invoice Date]])</f>
        <v>11</v>
      </c>
      <c r="X2701">
        <f>YEAR(tblSales[[#This Row],[Invoice Date]])</f>
        <v>2024</v>
      </c>
      <c r="Y2701" t="str">
        <f>TEXT(tblSales[[#This Row],[Invoice Date]],"mmm-yyyy")</f>
        <v>Nov-2024</v>
      </c>
      <c r="Z2701" t="str">
        <f>_xlfn.XLOOKUP(tblSales[[#This Row],[Product_ID]],Products!$A:$A,Products!$C:$C,"Women Dresses")</f>
        <v>Kids Wear</v>
      </c>
      <c r="AA2701" t="str">
        <f>_xlfn.XLOOKUP(tblSales[[#This Row],[Product_ID]],Products!$A:$A,Products!$D:$D,"Unknown")</f>
        <v>Kids Shorts</v>
      </c>
      <c r="AB2701" t="str">
        <f>_xlfn.XLOOKUP(tblSales[[#This Row],[Product_ID]],Products!$A:$A,Products!$E:$E,"Unknown")</f>
        <v>Allen Solly</v>
      </c>
      <c r="AC2701" t="str">
        <f>_xlfn.XLOOKUP(tblSales[[#This Row],[Store_ID]],Stores!$A:$A,Stores!$B:$B,"Unknown")</f>
        <v>TrendMart Kannur Outlet</v>
      </c>
      <c r="AD2701" t="str">
        <f>_xlfn.XLOOKUP(tblSales[[#This Row],[Store_ID]],Stores!$A:$A,Stores!$E:$E,"Unknown")</f>
        <v>South Zone 1</v>
      </c>
      <c r="AE2701" t="str">
        <f>_xlfn.XLOOKUP(tblSales[[#This Row],[Customer_ID]],Customers!$A:$A,Customers!$B:$B,"Unknown")</f>
        <v>Vasanthi Sharma</v>
      </c>
      <c r="AF2701" t="str">
        <f>_xlfn.XLOOKUP(tblSales[[#This Row],[Customer_ID]],Customers!$A:$A,Customers!$J:$J,"Unknown")</f>
        <v>Regular</v>
      </c>
      <c r="AG2701" t="str">
        <f>_xlfn.XLOOKUP(tblSales[[#This Row],[Employee_ID]],Employees!$A:$A,Employees!$B:$B,"Unknown")</f>
        <v>Sathish Sundaram</v>
      </c>
      <c r="AH2701">
        <f>IF(MONTH(tblSales[[#This Row],[Invoice Date]])&gt;=4,MONTH(tblSales[[#This Row],[Invoice Date]]),MONTH(tblSales[[#This Row],[Invoice Date]])+12)</f>
        <v>11</v>
      </c>
      <c r="AI2701" s="8">
        <f>DATE(YEAR(tblSales[[#This Row],[Invoice Date]]),MONTH(tblSales[[#This Row],[Invoice Date]]),1)</f>
        <v>45597</v>
      </c>
      <c r="AJ2701" t="str">
        <f>_xlfn.XLOOKUP(tblSales[[#This Row],[Product_ID]],Products!$A:$A,Products!$B:$B,"Unknown")</f>
        <v>Allen Solly Kids Shorts Teal</v>
      </c>
      <c r="AK2701" s="9">
        <f>IFERROR(tblSales[[#This Row],[Profit]]/tblSales[[#This Row],[Sales Amount]],0)</f>
        <v>0.24132179496126741</v>
      </c>
      <c r="AL2701" t="str">
        <f>IF(tblSales[[#This Row],[Discount %]]&lt;=5,"0-5%",
IF(tblSales[[#This Row],[Discount %]]&lt;=10,"5-10%",
IF(tblSales[[#This Row],[Discount %]]&lt;=15,"10-15%",
IF(tblSales[[#This Row],[Discount %]]&lt;=20,"15-20%","20%+"))))</f>
        <v>0-5%</v>
      </c>
    </row>
    <row r="2702" spans="1:38">
      <c r="A2702" s="2" t="s">
        <v>4719</v>
      </c>
      <c r="B2702" s="11">
        <v>45441</v>
      </c>
      <c r="C2702" s="2" t="s">
        <v>451</v>
      </c>
      <c r="D2702" s="2" t="s">
        <v>509</v>
      </c>
      <c r="E2702" s="2" t="s">
        <v>668</v>
      </c>
      <c r="F2702" s="2" t="s">
        <v>122</v>
      </c>
      <c r="G2702" s="2">
        <v>3</v>
      </c>
      <c r="H2702" s="2">
        <v>1786.41</v>
      </c>
      <c r="I2702" s="2">
        <v>5</v>
      </c>
      <c r="J2702" s="2">
        <v>267.95999999999998</v>
      </c>
      <c r="K2702" s="2">
        <v>12</v>
      </c>
      <c r="L2702" s="2">
        <v>610.95000000000005</v>
      </c>
      <c r="M2702" s="2">
        <v>5702.22</v>
      </c>
      <c r="N2702" s="2">
        <v>3508.38</v>
      </c>
      <c r="O2702" s="2">
        <f t="shared" si="103"/>
        <v>1582.89</v>
      </c>
      <c r="P2702" s="2" t="s">
        <v>30</v>
      </c>
      <c r="Q2702" s="2" t="str">
        <f t="shared" si="104"/>
        <v>EMI</v>
      </c>
      <c r="R2702" s="2" t="s">
        <v>21</v>
      </c>
      <c r="S2702" s="2" t="s">
        <v>56</v>
      </c>
      <c r="T2702" s="2" t="s">
        <v>1039</v>
      </c>
      <c r="U2702" s="2" t="s">
        <v>59</v>
      </c>
      <c r="V2702" t="str">
        <f>TEXT(tblSales[[#This Row],[Invoice Date]],"mmm")</f>
        <v>May</v>
      </c>
      <c r="W2702">
        <f>MONTH(tblSales[[#This Row],[Invoice Date]])</f>
        <v>5</v>
      </c>
      <c r="X2702">
        <f>YEAR(tblSales[[#This Row],[Invoice Date]])</f>
        <v>2024</v>
      </c>
      <c r="Y2702" t="str">
        <f>TEXT(tblSales[[#This Row],[Invoice Date]],"mmm-yyyy")</f>
        <v>May-2024</v>
      </c>
      <c r="Z2702" t="str">
        <f>_xlfn.XLOOKUP(tblSales[[#This Row],[Product_ID]],Products!$A:$A,Products!$C:$C,"Women Dresses")</f>
        <v>Winter Wear</v>
      </c>
      <c r="AA2702" t="str">
        <f>_xlfn.XLOOKUP(tblSales[[#This Row],[Product_ID]],Products!$A:$A,Products!$D:$D,"Unknown")</f>
        <v>Hoodie</v>
      </c>
      <c r="AB2702" t="str">
        <f>_xlfn.XLOOKUP(tblSales[[#This Row],[Product_ID]],Products!$A:$A,Products!$E:$E,"Unknown")</f>
        <v>Numero Uno</v>
      </c>
      <c r="AC2702" t="str">
        <f>_xlfn.XLOOKUP(tblSales[[#This Row],[Store_ID]],Stores!$A:$A,Stores!$B:$B,"Unknown")</f>
        <v>TrendMart Kollam Flagship</v>
      </c>
      <c r="AD2702" t="str">
        <f>_xlfn.XLOOKUP(tblSales[[#This Row],[Store_ID]],Stores!$A:$A,Stores!$E:$E,"Unknown")</f>
        <v>South Zone 1</v>
      </c>
      <c r="AE2702" t="str">
        <f>_xlfn.XLOOKUP(tblSales[[#This Row],[Customer_ID]],Customers!$A:$A,Customers!$B:$B,"Unknown")</f>
        <v>Kiran Gupta</v>
      </c>
      <c r="AF2702" t="str">
        <f>_xlfn.XLOOKUP(tblSales[[#This Row],[Customer_ID]],Customers!$A:$A,Customers!$J:$J,"Unknown")</f>
        <v>Gold</v>
      </c>
      <c r="AG2702" t="str">
        <f>_xlfn.XLOOKUP(tblSales[[#This Row],[Employee_ID]],Employees!$A:$A,Employees!$B:$B,"Unknown")</f>
        <v>Rahul Krishnan</v>
      </c>
      <c r="AH2702">
        <f>IF(MONTH(tblSales[[#This Row],[Invoice Date]])&gt;=4,MONTH(tblSales[[#This Row],[Invoice Date]]),MONTH(tblSales[[#This Row],[Invoice Date]])+12)</f>
        <v>5</v>
      </c>
      <c r="AI2702" s="8">
        <f>DATE(YEAR(tblSales[[#This Row],[Invoice Date]]),MONTH(tblSales[[#This Row],[Invoice Date]]),1)</f>
        <v>45413</v>
      </c>
      <c r="AJ2702" t="str">
        <f>_xlfn.XLOOKUP(tblSales[[#This Row],[Product_ID]],Products!$A:$A,Products!$B:$B,"Unknown")</f>
        <v>Numero Uno Hoodie Pink</v>
      </c>
      <c r="AK2702" s="9">
        <f>IFERROR(tblSales[[#This Row],[Profit]]/tblSales[[#This Row],[Sales Amount]],0)</f>
        <v>0.27759188526573864</v>
      </c>
      <c r="AL2702" t="str">
        <f>IF(tblSales[[#This Row],[Discount %]]&lt;=5,"0-5%",
IF(tblSales[[#This Row],[Discount %]]&lt;=10,"5-10%",
IF(tblSales[[#This Row],[Discount %]]&lt;=15,"10-15%",
IF(tblSales[[#This Row],[Discount %]]&lt;=20,"15-20%","20%+"))))</f>
        <v>0-5%</v>
      </c>
    </row>
    <row r="2703" spans="1:38">
      <c r="A2703" s="2" t="s">
        <v>4720</v>
      </c>
      <c r="B2703" s="11">
        <v>45570</v>
      </c>
      <c r="C2703" s="2" t="s">
        <v>1610</v>
      </c>
      <c r="D2703" s="2" t="s">
        <v>1995</v>
      </c>
      <c r="E2703" s="2" t="s">
        <v>97</v>
      </c>
      <c r="F2703" s="2" t="s">
        <v>523</v>
      </c>
      <c r="G2703" s="2">
        <v>2</v>
      </c>
      <c r="H2703" s="2">
        <v>3010.04</v>
      </c>
      <c r="I2703" s="2">
        <v>0</v>
      </c>
      <c r="J2703" s="2">
        <v>0</v>
      </c>
      <c r="K2703" s="2">
        <v>12</v>
      </c>
      <c r="L2703" s="2">
        <v>722.41</v>
      </c>
      <c r="M2703" s="2">
        <v>6742.49</v>
      </c>
      <c r="N2703" s="2">
        <v>4157.84</v>
      </c>
      <c r="O2703" s="2">
        <f t="shared" si="103"/>
        <v>1862.2399999999998</v>
      </c>
      <c r="P2703" s="2" t="s">
        <v>32</v>
      </c>
      <c r="Q2703" s="2" t="str">
        <f t="shared" si="104"/>
        <v>UPI</v>
      </c>
      <c r="R2703" s="2" t="s">
        <v>20</v>
      </c>
      <c r="S2703" s="2" t="s">
        <v>56</v>
      </c>
      <c r="T2703" s="2" t="s">
        <v>4424</v>
      </c>
      <c r="U2703" s="2" t="s">
        <v>60</v>
      </c>
      <c r="V2703" t="str">
        <f>TEXT(tblSales[[#This Row],[Invoice Date]],"mmm")</f>
        <v>Oct</v>
      </c>
      <c r="W2703">
        <f>MONTH(tblSales[[#This Row],[Invoice Date]])</f>
        <v>10</v>
      </c>
      <c r="X2703">
        <f>YEAR(tblSales[[#This Row],[Invoice Date]])</f>
        <v>2024</v>
      </c>
      <c r="Y2703" t="str">
        <f>TEXT(tblSales[[#This Row],[Invoice Date]],"mmm-yyyy")</f>
        <v>Oct-2024</v>
      </c>
      <c r="Z2703" t="str">
        <f>_xlfn.XLOOKUP(tblSales[[#This Row],[Product_ID]],Products!$A:$A,Products!$C:$C,"Women Dresses")</f>
        <v>Women Sarees</v>
      </c>
      <c r="AA2703" t="str">
        <f>_xlfn.XLOOKUP(tblSales[[#This Row],[Product_ID]],Products!$A:$A,Products!$D:$D,"Unknown")</f>
        <v>Georgette Saree</v>
      </c>
      <c r="AB2703" t="str">
        <f>_xlfn.XLOOKUP(tblSales[[#This Row],[Product_ID]],Products!$A:$A,Products!$E:$E,"Unknown")</f>
        <v>Arrow</v>
      </c>
      <c r="AC2703" t="str">
        <f>_xlfn.XLOOKUP(tblSales[[#This Row],[Store_ID]],Stores!$A:$A,Stores!$B:$B,"Unknown")</f>
        <v>TrendMart Tirunelveli High Street</v>
      </c>
      <c r="AD2703" t="str">
        <f>_xlfn.XLOOKUP(tblSales[[#This Row],[Store_ID]],Stores!$A:$A,Stores!$E:$E,"Unknown")</f>
        <v>South Zone 1</v>
      </c>
      <c r="AE2703" t="str">
        <f>_xlfn.XLOOKUP(tblSales[[#This Row],[Customer_ID]],Customers!$A:$A,Customers!$B:$B,"Unknown")</f>
        <v>Hema Pandian</v>
      </c>
      <c r="AF2703" t="str">
        <f>_xlfn.XLOOKUP(tblSales[[#This Row],[Customer_ID]],Customers!$A:$A,Customers!$J:$J,"Unknown")</f>
        <v>Regular</v>
      </c>
      <c r="AG2703" t="str">
        <f>_xlfn.XLOOKUP(tblSales[[#This Row],[Employee_ID]],Employees!$A:$A,Employees!$B:$B,"Unknown")</f>
        <v>Vinod Hegde</v>
      </c>
      <c r="AH2703">
        <f>IF(MONTH(tblSales[[#This Row],[Invoice Date]])&gt;=4,MONTH(tblSales[[#This Row],[Invoice Date]]),MONTH(tblSales[[#This Row],[Invoice Date]])+12)</f>
        <v>10</v>
      </c>
      <c r="AI2703" s="8">
        <f>DATE(YEAR(tblSales[[#This Row],[Invoice Date]]),MONTH(tblSales[[#This Row],[Invoice Date]]),1)</f>
        <v>45566</v>
      </c>
      <c r="AJ2703" t="str">
        <f>_xlfn.XLOOKUP(tblSales[[#This Row],[Product_ID]],Products!$A:$A,Products!$B:$B,"Unknown")</f>
        <v>Arrow Georgette Saree Charcoal</v>
      </c>
      <c r="AK2703" s="9">
        <f>IFERROR(tblSales[[#This Row],[Profit]]/tblSales[[#This Row],[Sales Amount]],0)</f>
        <v>0.27619469958427817</v>
      </c>
      <c r="AL2703" t="str">
        <f>IF(tblSales[[#This Row],[Discount %]]&lt;=5,"0-5%",
IF(tblSales[[#This Row],[Discount %]]&lt;=10,"5-10%",
IF(tblSales[[#This Row],[Discount %]]&lt;=15,"10-15%",
IF(tblSales[[#This Row],[Discount %]]&lt;=20,"15-20%","20%+"))))</f>
        <v>0-5%</v>
      </c>
    </row>
    <row r="2704" spans="1:38">
      <c r="A2704" s="2" t="s">
        <v>4721</v>
      </c>
      <c r="B2704" s="11">
        <v>45460</v>
      </c>
      <c r="C2704" s="2" t="s">
        <v>1270</v>
      </c>
      <c r="D2704" s="2" t="s">
        <v>170</v>
      </c>
      <c r="E2704" s="2" t="s">
        <v>561</v>
      </c>
      <c r="F2704" s="2" t="s">
        <v>199</v>
      </c>
      <c r="G2704" s="2">
        <v>1</v>
      </c>
      <c r="H2704" s="2">
        <v>1403.7</v>
      </c>
      <c r="I2704" s="2">
        <v>10</v>
      </c>
      <c r="J2704" s="2">
        <v>140.37</v>
      </c>
      <c r="K2704" s="2">
        <v>12</v>
      </c>
      <c r="L2704" s="2">
        <v>151.6</v>
      </c>
      <c r="M2704" s="2">
        <v>1414.93</v>
      </c>
      <c r="N2704" s="2">
        <v>946.3</v>
      </c>
      <c r="O2704" s="2">
        <f t="shared" si="103"/>
        <v>317.03000000000009</v>
      </c>
      <c r="P2704" s="2" t="s">
        <v>31</v>
      </c>
      <c r="Q2704" s="2" t="str">
        <f t="shared" si="104"/>
        <v>Net Banking</v>
      </c>
      <c r="R2704" s="2" t="s">
        <v>20</v>
      </c>
      <c r="S2704" s="2" t="s">
        <v>56</v>
      </c>
      <c r="T2704" s="2" t="s">
        <v>3016</v>
      </c>
      <c r="U2704" s="2" t="s">
        <v>59</v>
      </c>
      <c r="V2704" t="str">
        <f>TEXT(tblSales[[#This Row],[Invoice Date]],"mmm")</f>
        <v>Jun</v>
      </c>
      <c r="W2704">
        <f>MONTH(tblSales[[#This Row],[Invoice Date]])</f>
        <v>6</v>
      </c>
      <c r="X2704">
        <f>YEAR(tblSales[[#This Row],[Invoice Date]])</f>
        <v>2024</v>
      </c>
      <c r="Y2704" t="str">
        <f>TEXT(tblSales[[#This Row],[Invoice Date]],"mmm-yyyy")</f>
        <v>Jun-2024</v>
      </c>
      <c r="Z2704" t="str">
        <f>_xlfn.XLOOKUP(tblSales[[#This Row],[Product_ID]],Products!$A:$A,Products!$C:$C,"Women Dresses")</f>
        <v>Watches</v>
      </c>
      <c r="AA2704" t="str">
        <f>_xlfn.XLOOKUP(tblSales[[#This Row],[Product_ID]],Products!$A:$A,Products!$D:$D,"Unknown")</f>
        <v>Smart Watch</v>
      </c>
      <c r="AB2704" t="str">
        <f>_xlfn.XLOOKUP(tblSales[[#This Row],[Product_ID]],Products!$A:$A,Products!$E:$E,"Unknown")</f>
        <v>Wrangler</v>
      </c>
      <c r="AC2704" t="str">
        <f>_xlfn.XLOOKUP(tblSales[[#This Row],[Store_ID]],Stores!$A:$A,Stores!$B:$B,"Unknown")</f>
        <v>TrendMart Mangaluru High Street</v>
      </c>
      <c r="AD2704" t="str">
        <f>_xlfn.XLOOKUP(tblSales[[#This Row],[Store_ID]],Stores!$A:$A,Stores!$E:$E,"Unknown")</f>
        <v>South Zone 2</v>
      </c>
      <c r="AE2704" t="str">
        <f>_xlfn.XLOOKUP(tblSales[[#This Row],[Customer_ID]],Customers!$A:$A,Customers!$B:$B,"Unknown")</f>
        <v>Karunakaran Yadav</v>
      </c>
      <c r="AF2704" t="str">
        <f>_xlfn.XLOOKUP(tblSales[[#This Row],[Customer_ID]],Customers!$A:$A,Customers!$J:$J,"Unknown")</f>
        <v>Regular</v>
      </c>
      <c r="AG2704" t="str">
        <f>_xlfn.XLOOKUP(tblSales[[#This Row],[Employee_ID]],Employees!$A:$A,Employees!$B:$B,"Unknown")</f>
        <v>Anusuya Subramaniam</v>
      </c>
      <c r="AH2704">
        <f>IF(MONTH(tblSales[[#This Row],[Invoice Date]])&gt;=4,MONTH(tblSales[[#This Row],[Invoice Date]]),MONTH(tblSales[[#This Row],[Invoice Date]])+12)</f>
        <v>6</v>
      </c>
      <c r="AI2704" s="8">
        <f>DATE(YEAR(tblSales[[#This Row],[Invoice Date]]),MONTH(tblSales[[#This Row],[Invoice Date]]),1)</f>
        <v>45444</v>
      </c>
      <c r="AJ2704" t="str">
        <f>_xlfn.XLOOKUP(tblSales[[#This Row],[Product_ID]],Products!$A:$A,Products!$B:$B,"Unknown")</f>
        <v>Wrangler Smart Watch Navy Blue</v>
      </c>
      <c r="AK2704" s="9">
        <f>IFERROR(tblSales[[#This Row],[Profit]]/tblSales[[#This Row],[Sales Amount]],0)</f>
        <v>0.2240605542323649</v>
      </c>
      <c r="AL2704" t="str">
        <f>IF(tblSales[[#This Row],[Discount %]]&lt;=5,"0-5%",
IF(tblSales[[#This Row],[Discount %]]&lt;=10,"5-10%",
IF(tblSales[[#This Row],[Discount %]]&lt;=15,"10-15%",
IF(tblSales[[#This Row],[Discount %]]&lt;=20,"15-20%","20%+"))))</f>
        <v>5-10%</v>
      </c>
    </row>
    <row r="2705" spans="1:38">
      <c r="A2705" s="2" t="s">
        <v>4722</v>
      </c>
      <c r="B2705" s="11">
        <v>45720</v>
      </c>
      <c r="C2705" s="2" t="s">
        <v>893</v>
      </c>
      <c r="D2705" s="2" t="s">
        <v>539</v>
      </c>
      <c r="E2705" s="2" t="s">
        <v>650</v>
      </c>
      <c r="F2705" s="2" t="s">
        <v>98</v>
      </c>
      <c r="G2705" s="2">
        <v>1</v>
      </c>
      <c r="H2705" s="2">
        <v>876.05</v>
      </c>
      <c r="I2705" s="2">
        <v>0</v>
      </c>
      <c r="J2705" s="2">
        <v>0</v>
      </c>
      <c r="K2705" s="2">
        <v>5</v>
      </c>
      <c r="L2705" s="2">
        <v>43.8</v>
      </c>
      <c r="M2705" s="2">
        <v>919.85</v>
      </c>
      <c r="N2705" s="2">
        <v>590.48</v>
      </c>
      <c r="O2705" s="2">
        <f t="shared" si="103"/>
        <v>285.57</v>
      </c>
      <c r="P2705" s="2" t="s">
        <v>28</v>
      </c>
      <c r="Q2705" s="2" t="str">
        <f t="shared" si="104"/>
        <v>Credit Card</v>
      </c>
      <c r="R2705" s="2" t="s">
        <v>21</v>
      </c>
      <c r="S2705" s="2" t="s">
        <v>56</v>
      </c>
      <c r="T2705" s="2" t="s">
        <v>378</v>
      </c>
      <c r="U2705" s="2" t="s">
        <v>59</v>
      </c>
      <c r="V2705" t="str">
        <f>TEXT(tblSales[[#This Row],[Invoice Date]],"mmm")</f>
        <v>Mar</v>
      </c>
      <c r="W2705">
        <f>MONTH(tblSales[[#This Row],[Invoice Date]])</f>
        <v>3</v>
      </c>
      <c r="X2705">
        <f>YEAR(tblSales[[#This Row],[Invoice Date]])</f>
        <v>2025</v>
      </c>
      <c r="Y2705" t="str">
        <f>TEXT(tblSales[[#This Row],[Invoice Date]],"mmm-yyyy")</f>
        <v>Mar-2025</v>
      </c>
      <c r="Z2705" t="str">
        <f>_xlfn.XLOOKUP(tblSales[[#This Row],[Product_ID]],Products!$A:$A,Products!$C:$C,"Women Dresses")</f>
        <v>Men Shirts</v>
      </c>
      <c r="AA2705" t="str">
        <f>_xlfn.XLOOKUP(tblSales[[#This Row],[Product_ID]],Products!$A:$A,Products!$D:$D,"Unknown")</f>
        <v>Casual Shirt</v>
      </c>
      <c r="AB2705" t="str">
        <f>_xlfn.XLOOKUP(tblSales[[#This Row],[Product_ID]],Products!$A:$A,Products!$E:$E,"Unknown")</f>
        <v>Nalli Silks</v>
      </c>
      <c r="AC2705" t="str">
        <f>_xlfn.XLOOKUP(tblSales[[#This Row],[Store_ID]],Stores!$A:$A,Stores!$B:$B,"Unknown")</f>
        <v>TrendMart Shivamogga Outlet</v>
      </c>
      <c r="AD2705" t="str">
        <f>_xlfn.XLOOKUP(tblSales[[#This Row],[Store_ID]],Stores!$A:$A,Stores!$E:$E,"Unknown")</f>
        <v>South Zone 2</v>
      </c>
      <c r="AE2705" t="str">
        <f>_xlfn.XLOOKUP(tblSales[[#This Row],[Customer_ID]],Customers!$A:$A,Customers!$B:$B,"Unknown")</f>
        <v>Ashok Hegde</v>
      </c>
      <c r="AF2705" t="str">
        <f>_xlfn.XLOOKUP(tblSales[[#This Row],[Customer_ID]],Customers!$A:$A,Customers!$J:$J,"Unknown")</f>
        <v>Silver</v>
      </c>
      <c r="AG2705" t="str">
        <f>_xlfn.XLOOKUP(tblSales[[#This Row],[Employee_ID]],Employees!$A:$A,Employees!$B:$B,"Unknown")</f>
        <v>Deepthi Iyengar</v>
      </c>
      <c r="AH2705">
        <f>IF(MONTH(tblSales[[#This Row],[Invoice Date]])&gt;=4,MONTH(tblSales[[#This Row],[Invoice Date]]),MONTH(tblSales[[#This Row],[Invoice Date]])+12)</f>
        <v>15</v>
      </c>
      <c r="AI2705" s="8">
        <f>DATE(YEAR(tblSales[[#This Row],[Invoice Date]]),MONTH(tblSales[[#This Row],[Invoice Date]]),1)</f>
        <v>45717</v>
      </c>
      <c r="AJ2705" t="str">
        <f>_xlfn.XLOOKUP(tblSales[[#This Row],[Product_ID]],Products!$A:$A,Products!$B:$B,"Unknown")</f>
        <v>Nalli Silks Casual Shirt Navy Blue</v>
      </c>
      <c r="AK2705" s="9">
        <f>IFERROR(tblSales[[#This Row],[Profit]]/tblSales[[#This Row],[Sales Amount]],0)</f>
        <v>0.31045279121595909</v>
      </c>
      <c r="AL2705" t="str">
        <f>IF(tblSales[[#This Row],[Discount %]]&lt;=5,"0-5%",
IF(tblSales[[#This Row],[Discount %]]&lt;=10,"5-10%",
IF(tblSales[[#This Row],[Discount %]]&lt;=15,"10-15%",
IF(tblSales[[#This Row],[Discount %]]&lt;=20,"15-20%","20%+"))))</f>
        <v>0-5%</v>
      </c>
    </row>
    <row r="2706" spans="1:38">
      <c r="A2706" s="2" t="s">
        <v>4723</v>
      </c>
      <c r="B2706" s="11">
        <v>45408</v>
      </c>
      <c r="C2706" s="2" t="s">
        <v>3715</v>
      </c>
      <c r="D2706" s="2" t="s">
        <v>1884</v>
      </c>
      <c r="E2706" s="2" t="s">
        <v>314</v>
      </c>
      <c r="F2706" s="2" t="s">
        <v>285</v>
      </c>
      <c r="G2706" s="2">
        <v>2</v>
      </c>
      <c r="H2706" s="2">
        <v>822.43</v>
      </c>
      <c r="I2706" s="2">
        <v>5</v>
      </c>
      <c r="J2706" s="2">
        <v>82.24</v>
      </c>
      <c r="K2706" s="2">
        <v>5</v>
      </c>
      <c r="L2706" s="2">
        <v>78.13</v>
      </c>
      <c r="M2706" s="2">
        <v>1640.75</v>
      </c>
      <c r="N2706" s="2">
        <v>1316.38</v>
      </c>
      <c r="O2706" s="2">
        <f t="shared" si="103"/>
        <v>246.2399999999999</v>
      </c>
      <c r="P2706" s="2" t="s">
        <v>4724</v>
      </c>
      <c r="Q2706" s="2" t="str">
        <f t="shared" si="104"/>
        <v>cash</v>
      </c>
      <c r="R2706" s="2" t="s">
        <v>20</v>
      </c>
      <c r="S2706" s="2" t="s">
        <v>56</v>
      </c>
      <c r="T2706" s="2" t="s">
        <v>818</v>
      </c>
      <c r="U2706" s="2" t="s">
        <v>59</v>
      </c>
      <c r="V2706" t="str">
        <f>TEXT(tblSales[[#This Row],[Invoice Date]],"mmm")</f>
        <v>Apr</v>
      </c>
      <c r="W2706">
        <f>MONTH(tblSales[[#This Row],[Invoice Date]])</f>
        <v>4</v>
      </c>
      <c r="X2706">
        <f>YEAR(tblSales[[#This Row],[Invoice Date]])</f>
        <v>2024</v>
      </c>
      <c r="Y2706" t="str">
        <f>TEXT(tblSales[[#This Row],[Invoice Date]],"mmm-yyyy")</f>
        <v>Apr-2024</v>
      </c>
      <c r="Z2706" t="str">
        <f>_xlfn.XLOOKUP(tblSales[[#This Row],[Product_ID]],Products!$A:$A,Products!$C:$C,"Women Dresses")</f>
        <v>Men Jeans</v>
      </c>
      <c r="AA2706" t="str">
        <f>_xlfn.XLOOKUP(tblSales[[#This Row],[Product_ID]],Products!$A:$A,Products!$D:$D,"Unknown")</f>
        <v>Skinny Fit</v>
      </c>
      <c r="AB2706" t="str">
        <f>_xlfn.XLOOKUP(tblSales[[#This Row],[Product_ID]],Products!$A:$A,Products!$E:$E,"Unknown")</f>
        <v>Skechers</v>
      </c>
      <c r="AC2706" t="str">
        <f>_xlfn.XLOOKUP(tblSales[[#This Row],[Store_ID]],Stores!$A:$A,Stores!$B:$B,"Unknown")</f>
        <v>TrendMart Thiruvananthapuram Standard</v>
      </c>
      <c r="AD2706" t="str">
        <f>_xlfn.XLOOKUP(tblSales[[#This Row],[Store_ID]],Stores!$A:$A,Stores!$E:$E,"Unknown")</f>
        <v>South Zone 1</v>
      </c>
      <c r="AE2706" t="str">
        <f>_xlfn.XLOOKUP(tblSales[[#This Row],[Customer_ID]],Customers!$A:$A,Customers!$B:$B,"Unknown")</f>
        <v>Meena Gopalakrishnan</v>
      </c>
      <c r="AF2706" t="str">
        <f>_xlfn.XLOOKUP(tblSales[[#This Row],[Customer_ID]],Customers!$A:$A,Customers!$J:$J,"Unknown")</f>
        <v>Gold</v>
      </c>
      <c r="AG2706" t="str">
        <f>_xlfn.XLOOKUP(tblSales[[#This Row],[Employee_ID]],Employees!$A:$A,Employees!$B:$B,"Unknown")</f>
        <v>Yogesh Chettiar</v>
      </c>
      <c r="AH2706">
        <f>IF(MONTH(tblSales[[#This Row],[Invoice Date]])&gt;=4,MONTH(tblSales[[#This Row],[Invoice Date]]),MONTH(tblSales[[#This Row],[Invoice Date]])+12)</f>
        <v>4</v>
      </c>
      <c r="AI2706" s="8">
        <f>DATE(YEAR(tblSales[[#This Row],[Invoice Date]]),MONTH(tblSales[[#This Row],[Invoice Date]]),1)</f>
        <v>45383</v>
      </c>
      <c r="AJ2706" t="str">
        <f>_xlfn.XLOOKUP(tblSales[[#This Row],[Product_ID]],Products!$A:$A,Products!$B:$B,"Unknown")</f>
        <v>Skechers Skinny Fit Peach</v>
      </c>
      <c r="AK2706" s="9">
        <f>IFERROR(tblSales[[#This Row],[Profit]]/tblSales[[#This Row],[Sales Amount]],0)</f>
        <v>0.15007770836507689</v>
      </c>
      <c r="AL2706" t="str">
        <f>IF(tblSales[[#This Row],[Discount %]]&lt;=5,"0-5%",
IF(tblSales[[#This Row],[Discount %]]&lt;=10,"5-10%",
IF(tblSales[[#This Row],[Discount %]]&lt;=15,"10-15%",
IF(tblSales[[#This Row],[Discount %]]&lt;=20,"15-20%","20%+"))))</f>
        <v>0-5%</v>
      </c>
    </row>
    <row r="2707" spans="1:38">
      <c r="A2707" s="2" t="s">
        <v>4725</v>
      </c>
      <c r="B2707" s="11">
        <v>45448</v>
      </c>
      <c r="C2707" s="2" t="s">
        <v>1811</v>
      </c>
      <c r="D2707" s="2" t="s">
        <v>642</v>
      </c>
      <c r="E2707" s="2" t="s">
        <v>855</v>
      </c>
      <c r="F2707" s="2" t="s">
        <v>386</v>
      </c>
      <c r="G2707" s="2">
        <v>1</v>
      </c>
      <c r="H2707" s="2">
        <v>1111.8900000000001</v>
      </c>
      <c r="I2707" s="2">
        <v>0</v>
      </c>
      <c r="J2707" s="2">
        <v>0</v>
      </c>
      <c r="K2707" s="2">
        <v>12</v>
      </c>
      <c r="L2707" s="2">
        <v>133.43</v>
      </c>
      <c r="M2707" s="2">
        <v>1245.32</v>
      </c>
      <c r="N2707" s="2">
        <v>699.84</v>
      </c>
      <c r="O2707" s="2">
        <f t="shared" si="103"/>
        <v>412.0499999999999</v>
      </c>
      <c r="P2707" s="2" t="s">
        <v>29</v>
      </c>
      <c r="Q2707" s="2" t="str">
        <f t="shared" si="104"/>
        <v>Debit Card</v>
      </c>
      <c r="R2707" s="2" t="s">
        <v>20</v>
      </c>
      <c r="S2707" s="2" t="s">
        <v>56</v>
      </c>
      <c r="T2707" s="2" t="s">
        <v>1287</v>
      </c>
      <c r="U2707" s="2" t="s">
        <v>59</v>
      </c>
      <c r="V2707" t="str">
        <f>TEXT(tblSales[[#This Row],[Invoice Date]],"mmm")</f>
        <v>Jun</v>
      </c>
      <c r="W2707">
        <f>MONTH(tblSales[[#This Row],[Invoice Date]])</f>
        <v>6</v>
      </c>
      <c r="X2707">
        <f>YEAR(tblSales[[#This Row],[Invoice Date]])</f>
        <v>2024</v>
      </c>
      <c r="Y2707" t="str">
        <f>TEXT(tblSales[[#This Row],[Invoice Date]],"mmm-yyyy")</f>
        <v>Jun-2024</v>
      </c>
      <c r="Z2707" t="str">
        <f>_xlfn.XLOOKUP(tblSales[[#This Row],[Product_ID]],Products!$A:$A,Products!$C:$C,"Women Dresses")</f>
        <v>Women Tops</v>
      </c>
      <c r="AA2707" t="str">
        <f>_xlfn.XLOOKUP(tblSales[[#This Row],[Product_ID]],Products!$A:$A,Products!$D:$D,"Unknown")</f>
        <v>Casual Top</v>
      </c>
      <c r="AB2707" t="str">
        <f>_xlfn.XLOOKUP(tblSales[[#This Row],[Product_ID]],Products!$A:$A,Products!$E:$E,"Unknown")</f>
        <v>Nalli Silks</v>
      </c>
      <c r="AC2707" t="str">
        <f>_xlfn.XLOOKUP(tblSales[[#This Row],[Store_ID]],Stores!$A:$A,Stores!$B:$B,"Unknown")</f>
        <v>TrendMart Vijayawada Standard</v>
      </c>
      <c r="AD2707" t="str">
        <f>_xlfn.XLOOKUP(tblSales[[#This Row],[Store_ID]],Stores!$A:$A,Stores!$E:$E,"Unknown")</f>
        <v>South Zone 3</v>
      </c>
      <c r="AE2707" t="str">
        <f>_xlfn.XLOOKUP(tblSales[[#This Row],[Customer_ID]],Customers!$A:$A,Customers!$B:$B,"Unknown")</f>
        <v>Kannan Kumar</v>
      </c>
      <c r="AF2707" t="str">
        <f>_xlfn.XLOOKUP(tblSales[[#This Row],[Customer_ID]],Customers!$A:$A,Customers!$J:$J,"Unknown")</f>
        <v>Platinum</v>
      </c>
      <c r="AG2707" t="str">
        <f>_xlfn.XLOOKUP(tblSales[[#This Row],[Employee_ID]],Employees!$A:$A,Employees!$B:$B,"Unknown")</f>
        <v>Malini Gowda</v>
      </c>
      <c r="AH2707">
        <f>IF(MONTH(tblSales[[#This Row],[Invoice Date]])&gt;=4,MONTH(tblSales[[#This Row],[Invoice Date]]),MONTH(tblSales[[#This Row],[Invoice Date]])+12)</f>
        <v>6</v>
      </c>
      <c r="AI2707" s="8">
        <f>DATE(YEAR(tblSales[[#This Row],[Invoice Date]]),MONTH(tblSales[[#This Row],[Invoice Date]]),1)</f>
        <v>45444</v>
      </c>
      <c r="AJ2707" t="str">
        <f>_xlfn.XLOOKUP(tblSales[[#This Row],[Product_ID]],Products!$A:$A,Products!$B:$B,"Unknown")</f>
        <v>Nalli Silks Casual Top Charcoal</v>
      </c>
      <c r="AK2707" s="9">
        <f>IFERROR(tblSales[[#This Row],[Profit]]/tblSales[[#This Row],[Sales Amount]],0)</f>
        <v>0.33087881026563448</v>
      </c>
      <c r="AL2707" t="str">
        <f>IF(tblSales[[#This Row],[Discount %]]&lt;=5,"0-5%",
IF(tblSales[[#This Row],[Discount %]]&lt;=10,"5-10%",
IF(tblSales[[#This Row],[Discount %]]&lt;=15,"10-15%",
IF(tblSales[[#This Row],[Discount %]]&lt;=20,"15-20%","20%+"))))</f>
        <v>0-5%</v>
      </c>
    </row>
    <row r="2708" spans="1:38">
      <c r="A2708" s="2" t="s">
        <v>4726</v>
      </c>
      <c r="B2708" s="11">
        <v>45432</v>
      </c>
      <c r="C2708" s="2" t="s">
        <v>1817</v>
      </c>
      <c r="D2708" s="2" t="s">
        <v>1302</v>
      </c>
      <c r="E2708" s="2" t="s">
        <v>646</v>
      </c>
      <c r="F2708" s="2" t="s">
        <v>350</v>
      </c>
      <c r="G2708" s="2">
        <v>1</v>
      </c>
      <c r="H2708" s="2">
        <v>630.04999999999995</v>
      </c>
      <c r="I2708" s="2">
        <v>30</v>
      </c>
      <c r="J2708" s="2">
        <v>189.01</v>
      </c>
      <c r="K2708" s="2">
        <v>5</v>
      </c>
      <c r="L2708" s="2">
        <v>22.05</v>
      </c>
      <c r="M2708" s="2">
        <v>463.09</v>
      </c>
      <c r="N2708" s="2">
        <v>419.4</v>
      </c>
      <c r="O2708" s="2">
        <f t="shared" si="103"/>
        <v>21.639999999999997</v>
      </c>
      <c r="P2708" s="2" t="s">
        <v>27</v>
      </c>
      <c r="Q2708" s="2" t="str">
        <f t="shared" si="104"/>
        <v>Cash</v>
      </c>
      <c r="R2708" s="2" t="s">
        <v>20</v>
      </c>
      <c r="S2708" s="2" t="s">
        <v>56</v>
      </c>
      <c r="T2708" s="2" t="s">
        <v>547</v>
      </c>
      <c r="U2708" s="2" t="s">
        <v>59</v>
      </c>
      <c r="V2708" t="str">
        <f>TEXT(tblSales[[#This Row],[Invoice Date]],"mmm")</f>
        <v>May</v>
      </c>
      <c r="W2708">
        <f>MONTH(tblSales[[#This Row],[Invoice Date]])</f>
        <v>5</v>
      </c>
      <c r="X2708">
        <f>YEAR(tblSales[[#This Row],[Invoice Date]])</f>
        <v>2024</v>
      </c>
      <c r="Y2708" t="str">
        <f>TEXT(tblSales[[#This Row],[Invoice Date]],"mmm-yyyy")</f>
        <v>May-2024</v>
      </c>
      <c r="Z2708" t="str">
        <f>_xlfn.XLOOKUP(tblSales[[#This Row],[Product_ID]],Products!$A:$A,Products!$C:$C,"Women Dresses")</f>
        <v>Women Tops</v>
      </c>
      <c r="AA2708" t="str">
        <f>_xlfn.XLOOKUP(tblSales[[#This Row],[Product_ID]],Products!$A:$A,Products!$D:$D,"Unknown")</f>
        <v>Tunic</v>
      </c>
      <c r="AB2708" t="str">
        <f>_xlfn.XLOOKUP(tblSales[[#This Row],[Product_ID]],Products!$A:$A,Products!$E:$E,"Unknown")</f>
        <v>Jack &amp; Jones</v>
      </c>
      <c r="AC2708" t="str">
        <f>_xlfn.XLOOKUP(tblSales[[#This Row],[Store_ID]],Stores!$A:$A,Stores!$B:$B,"Unknown")</f>
        <v>TrendMart Vijayawada Mall Kiosk</v>
      </c>
      <c r="AD2708" t="str">
        <f>_xlfn.XLOOKUP(tblSales[[#This Row],[Store_ID]],Stores!$A:$A,Stores!$E:$E,"Unknown")</f>
        <v>South Zone 3</v>
      </c>
      <c r="AE2708" t="str">
        <f>_xlfn.XLOOKUP(tblSales[[#This Row],[Customer_ID]],Customers!$A:$A,Customers!$B:$B,"Unknown")</f>
        <v>Gayathri Menon</v>
      </c>
      <c r="AF2708" t="str">
        <f>_xlfn.XLOOKUP(tblSales[[#This Row],[Customer_ID]],Customers!$A:$A,Customers!$J:$J,"Unknown")</f>
        <v>Platinum</v>
      </c>
      <c r="AG2708" t="str">
        <f>_xlfn.XLOOKUP(tblSales[[#This Row],[Employee_ID]],Employees!$A:$A,Employees!$B:$B,"Unknown")</f>
        <v>Chitra Chettiar</v>
      </c>
      <c r="AH2708">
        <f>IF(MONTH(tblSales[[#This Row],[Invoice Date]])&gt;=4,MONTH(tblSales[[#This Row],[Invoice Date]]),MONTH(tblSales[[#This Row],[Invoice Date]])+12)</f>
        <v>5</v>
      </c>
      <c r="AI2708" s="8">
        <f>DATE(YEAR(tblSales[[#This Row],[Invoice Date]]),MONTH(tblSales[[#This Row],[Invoice Date]]),1)</f>
        <v>45413</v>
      </c>
      <c r="AJ2708" t="str">
        <f>_xlfn.XLOOKUP(tblSales[[#This Row],[Product_ID]],Products!$A:$A,Products!$B:$B,"Unknown")</f>
        <v>Jack &amp; Jones Tunic Olive</v>
      </c>
      <c r="AK2708" s="9">
        <f>IFERROR(tblSales[[#This Row],[Profit]]/tblSales[[#This Row],[Sales Amount]],0)</f>
        <v>4.6729577403960353E-2</v>
      </c>
      <c r="AL2708" t="str">
        <f>IF(tblSales[[#This Row],[Discount %]]&lt;=5,"0-5%",
IF(tblSales[[#This Row],[Discount %]]&lt;=10,"5-10%",
IF(tblSales[[#This Row],[Discount %]]&lt;=15,"10-15%",
IF(tblSales[[#This Row],[Discount %]]&lt;=20,"15-20%","20%+"))))</f>
        <v>20%+</v>
      </c>
    </row>
    <row r="2709" spans="1:38">
      <c r="A2709" s="2" t="s">
        <v>4727</v>
      </c>
      <c r="B2709" s="11">
        <v>45401</v>
      </c>
      <c r="C2709" s="2" t="s">
        <v>2318</v>
      </c>
      <c r="D2709" s="2" t="s">
        <v>280</v>
      </c>
      <c r="E2709" s="2" t="s">
        <v>399</v>
      </c>
      <c r="F2709" s="2" t="s">
        <v>233</v>
      </c>
      <c r="G2709" s="2">
        <v>2</v>
      </c>
      <c r="H2709" s="2">
        <v>816.34</v>
      </c>
      <c r="I2709" s="2">
        <v>10</v>
      </c>
      <c r="J2709" s="2">
        <v>163.27000000000001</v>
      </c>
      <c r="K2709" s="2">
        <v>5</v>
      </c>
      <c r="L2709" s="2">
        <v>73.47</v>
      </c>
      <c r="M2709" s="2">
        <v>1542.88</v>
      </c>
      <c r="N2709" s="2">
        <v>1137.06</v>
      </c>
      <c r="O2709" s="2">
        <f t="shared" si="103"/>
        <v>332.35000000000014</v>
      </c>
      <c r="P2709" s="2" t="s">
        <v>27</v>
      </c>
      <c r="Q2709" s="2" t="str">
        <f t="shared" si="104"/>
        <v>Cash</v>
      </c>
      <c r="R2709" s="2" t="s">
        <v>20</v>
      </c>
      <c r="S2709" s="2" t="s">
        <v>56</v>
      </c>
      <c r="T2709" s="2" t="s">
        <v>669</v>
      </c>
      <c r="U2709" s="2" t="s">
        <v>59</v>
      </c>
      <c r="V2709" t="str">
        <f>TEXT(tblSales[[#This Row],[Invoice Date]],"mmm")</f>
        <v>Apr</v>
      </c>
      <c r="W2709">
        <f>MONTH(tblSales[[#This Row],[Invoice Date]])</f>
        <v>4</v>
      </c>
      <c r="X2709">
        <f>YEAR(tblSales[[#This Row],[Invoice Date]])</f>
        <v>2024</v>
      </c>
      <c r="Y2709" t="str">
        <f>TEXT(tblSales[[#This Row],[Invoice Date]],"mmm-yyyy")</f>
        <v>Apr-2024</v>
      </c>
      <c r="Z2709" t="str">
        <f>_xlfn.XLOOKUP(tblSales[[#This Row],[Product_ID]],Products!$A:$A,Products!$C:$C,"Women Dresses")</f>
        <v>Women Kurtis</v>
      </c>
      <c r="AA2709" t="str">
        <f>_xlfn.XLOOKUP(tblSales[[#This Row],[Product_ID]],Products!$A:$A,Products!$D:$D,"Unknown")</f>
        <v>Printed Kurti</v>
      </c>
      <c r="AB2709" t="str">
        <f>_xlfn.XLOOKUP(tblSales[[#This Row],[Product_ID]],Products!$A:$A,Products!$E:$E,"Unknown")</f>
        <v>Allen Solly</v>
      </c>
      <c r="AC2709" t="str">
        <f>_xlfn.XLOOKUP(tblSales[[#This Row],[Store_ID]],Stores!$A:$A,Stores!$B:$B,"Unknown")</f>
        <v>TrendMart Salem Outlet</v>
      </c>
      <c r="AD2709" t="str">
        <f>_xlfn.XLOOKUP(tblSales[[#This Row],[Store_ID]],Stores!$A:$A,Stores!$E:$E,"Unknown")</f>
        <v>South Zone 1</v>
      </c>
      <c r="AE2709" t="str">
        <f>_xlfn.XLOOKUP(tblSales[[#This Row],[Customer_ID]],Customers!$A:$A,Customers!$B:$B,"Unknown")</f>
        <v>Jyothi Sundaram</v>
      </c>
      <c r="AF2709" t="str">
        <f>_xlfn.XLOOKUP(tblSales[[#This Row],[Customer_ID]],Customers!$A:$A,Customers!$J:$J,"Unknown")</f>
        <v>Gold</v>
      </c>
      <c r="AG2709" t="str">
        <f>_xlfn.XLOOKUP(tblSales[[#This Row],[Employee_ID]],Employees!$A:$A,Employees!$B:$B,"Unknown")</f>
        <v>Malathi Varma</v>
      </c>
      <c r="AH2709">
        <f>IF(MONTH(tblSales[[#This Row],[Invoice Date]])&gt;=4,MONTH(tblSales[[#This Row],[Invoice Date]]),MONTH(tblSales[[#This Row],[Invoice Date]])+12)</f>
        <v>4</v>
      </c>
      <c r="AI2709" s="8">
        <f>DATE(YEAR(tblSales[[#This Row],[Invoice Date]]),MONTH(tblSales[[#This Row],[Invoice Date]]),1)</f>
        <v>45383</v>
      </c>
      <c r="AJ2709" t="str">
        <f>_xlfn.XLOOKUP(tblSales[[#This Row],[Product_ID]],Products!$A:$A,Products!$B:$B,"Unknown")</f>
        <v>Allen Solly Printed Kurti Mustard</v>
      </c>
      <c r="AK2709" s="9">
        <f>IFERROR(tblSales[[#This Row],[Profit]]/tblSales[[#This Row],[Sales Amount]],0)</f>
        <v>0.21540884579487718</v>
      </c>
      <c r="AL2709" t="str">
        <f>IF(tblSales[[#This Row],[Discount %]]&lt;=5,"0-5%",
IF(tblSales[[#This Row],[Discount %]]&lt;=10,"5-10%",
IF(tblSales[[#This Row],[Discount %]]&lt;=15,"10-15%",
IF(tblSales[[#This Row],[Discount %]]&lt;=20,"15-20%","20%+"))))</f>
        <v>5-10%</v>
      </c>
    </row>
    <row r="2710" spans="1:38">
      <c r="A2710" s="12" t="s">
        <v>4728</v>
      </c>
      <c r="B2710" s="13">
        <v>45585</v>
      </c>
      <c r="C2710" s="12" t="s">
        <v>2058</v>
      </c>
      <c r="D2710" s="12" t="s">
        <v>436</v>
      </c>
      <c r="E2710" s="12" t="s">
        <v>192</v>
      </c>
      <c r="F2710" s="12" t="s">
        <v>238</v>
      </c>
      <c r="G2710" s="12">
        <v>0</v>
      </c>
      <c r="H2710" s="12">
        <v>1862.68</v>
      </c>
      <c r="I2710" s="12">
        <v>0</v>
      </c>
      <c r="J2710" s="12">
        <v>0</v>
      </c>
      <c r="K2710" s="12">
        <v>12</v>
      </c>
      <c r="L2710" s="12">
        <v>0</v>
      </c>
      <c r="M2710" s="12">
        <v>0</v>
      </c>
      <c r="N2710" s="12">
        <v>0</v>
      </c>
      <c r="O2710" s="12">
        <v>0</v>
      </c>
      <c r="P2710" s="12" t="s">
        <v>28</v>
      </c>
      <c r="Q2710" s="12" t="str">
        <f t="shared" si="104"/>
        <v>Credit Card</v>
      </c>
      <c r="R2710" s="12" t="s">
        <v>20</v>
      </c>
      <c r="S2710" s="12" t="s">
        <v>56</v>
      </c>
      <c r="T2710" s="12" t="s">
        <v>305</v>
      </c>
      <c r="U2710" s="12" t="s">
        <v>60</v>
      </c>
      <c r="V2710" t="str">
        <f>TEXT(tblSales[[#This Row],[Invoice Date]],"mmm")</f>
        <v>Oct</v>
      </c>
      <c r="W2710">
        <f>MONTH(tblSales[[#This Row],[Invoice Date]])</f>
        <v>10</v>
      </c>
      <c r="X2710">
        <f>YEAR(tblSales[[#This Row],[Invoice Date]])</f>
        <v>2024</v>
      </c>
      <c r="Y2710" t="str">
        <f>TEXT(tblSales[[#This Row],[Invoice Date]],"mmm-yyyy")</f>
        <v>Oct-2024</v>
      </c>
      <c r="Z2710" t="str">
        <f>_xlfn.XLOOKUP(tblSales[[#This Row],[Product_ID]],Products!$A:$A,Products!$C:$C,"Women Dresses")</f>
        <v>Women Dresses</v>
      </c>
      <c r="AA2710" t="str">
        <f>_xlfn.XLOOKUP(tblSales[[#This Row],[Product_ID]],Products!$A:$A,Products!$D:$D,"Unknown")</f>
        <v>Bodycon Dress</v>
      </c>
      <c r="AB2710" t="str">
        <f>_xlfn.XLOOKUP(tblSales[[#This Row],[Product_ID]],Products!$A:$A,Products!$E:$E,"Unknown")</f>
        <v>Reebok</v>
      </c>
      <c r="AC2710" t="str">
        <f>_xlfn.XLOOKUP(tblSales[[#This Row],[Store_ID]],Stores!$A:$A,Stores!$B:$B,"Unknown")</f>
        <v>TrendMart Nellore Standard</v>
      </c>
      <c r="AD2710" t="str">
        <f>_xlfn.XLOOKUP(tblSales[[#This Row],[Store_ID]],Stores!$A:$A,Stores!$E:$E,"Unknown")</f>
        <v>South Zone 3</v>
      </c>
      <c r="AE2710" t="str">
        <f>_xlfn.XLOOKUP(tblSales[[#This Row],[Customer_ID]],Customers!$A:$A,Customers!$B:$B,"Unknown")</f>
        <v>Hemanth Bhat</v>
      </c>
      <c r="AF2710" t="str">
        <f>_xlfn.XLOOKUP(tblSales[[#This Row],[Customer_ID]],Customers!$A:$A,Customers!$J:$J,"Unknown")</f>
        <v>Gold</v>
      </c>
      <c r="AG2710" t="str">
        <f>_xlfn.XLOOKUP(tblSales[[#This Row],[Employee_ID]],Employees!$A:$A,Employees!$B:$B,"Unknown")</f>
        <v>Dhruv Mishra</v>
      </c>
      <c r="AH2710">
        <f>IF(MONTH(tblSales[[#This Row],[Invoice Date]])&gt;=4,MONTH(tblSales[[#This Row],[Invoice Date]]),MONTH(tblSales[[#This Row],[Invoice Date]])+12)</f>
        <v>10</v>
      </c>
      <c r="AI2710" s="8">
        <f>DATE(YEAR(tblSales[[#This Row],[Invoice Date]]),MONTH(tblSales[[#This Row],[Invoice Date]]),1)</f>
        <v>45566</v>
      </c>
      <c r="AJ2710" t="str">
        <f>_xlfn.XLOOKUP(tblSales[[#This Row],[Product_ID]],Products!$A:$A,Products!$B:$B,"Unknown")</f>
        <v>Reebok Bodycon Dress Navy Blue</v>
      </c>
      <c r="AK2710" s="9">
        <f>IFERROR(tblSales[[#This Row],[Profit]]/tblSales[[#This Row],[Sales Amount]],0)</f>
        <v>0</v>
      </c>
      <c r="AL2710" t="str">
        <f>IF(tblSales[[#This Row],[Discount %]]&lt;=5,"0-5%",
IF(tblSales[[#This Row],[Discount %]]&lt;=10,"5-10%",
IF(tblSales[[#This Row],[Discount %]]&lt;=15,"10-15%",
IF(tblSales[[#This Row],[Discount %]]&lt;=20,"15-20%","20%+"))))</f>
        <v>0-5%</v>
      </c>
    </row>
    <row r="2711" spans="1:38">
      <c r="A2711" s="2" t="s">
        <v>4729</v>
      </c>
      <c r="B2711" s="11">
        <v>45701</v>
      </c>
      <c r="C2711" s="2" t="s">
        <v>3144</v>
      </c>
      <c r="D2711" s="2" t="s">
        <v>1038</v>
      </c>
      <c r="E2711" s="2" t="s">
        <v>561</v>
      </c>
      <c r="F2711" s="2" t="s">
        <v>104</v>
      </c>
      <c r="G2711" s="2">
        <v>2</v>
      </c>
      <c r="H2711" s="2">
        <v>923.86</v>
      </c>
      <c r="I2711" s="2">
        <v>0</v>
      </c>
      <c r="J2711" s="2">
        <v>0</v>
      </c>
      <c r="K2711" s="2">
        <v>5</v>
      </c>
      <c r="L2711" s="2">
        <v>92.39</v>
      </c>
      <c r="M2711" s="2">
        <v>1940.11</v>
      </c>
      <c r="N2711" s="2">
        <v>1198.56</v>
      </c>
      <c r="O2711" s="2">
        <f t="shared" ref="O2711:O2774" si="105">(M2711-N2711-L2711)</f>
        <v>649.16</v>
      </c>
      <c r="P2711" s="2" t="s">
        <v>32</v>
      </c>
      <c r="Q2711" s="2" t="str">
        <f t="shared" si="104"/>
        <v>UPI</v>
      </c>
      <c r="R2711" s="2" t="s">
        <v>21</v>
      </c>
      <c r="S2711" s="2" t="s">
        <v>56</v>
      </c>
      <c r="T2711" s="2" t="s">
        <v>2002</v>
      </c>
      <c r="U2711" s="2" t="s">
        <v>59</v>
      </c>
      <c r="V2711" t="str">
        <f>TEXT(tblSales[[#This Row],[Invoice Date]],"mmm")</f>
        <v>Feb</v>
      </c>
      <c r="W2711">
        <f>MONTH(tblSales[[#This Row],[Invoice Date]])</f>
        <v>2</v>
      </c>
      <c r="X2711">
        <f>YEAR(tblSales[[#This Row],[Invoice Date]])</f>
        <v>2025</v>
      </c>
      <c r="Y2711" t="str">
        <f>TEXT(tblSales[[#This Row],[Invoice Date]],"mmm-yyyy")</f>
        <v>Feb-2025</v>
      </c>
      <c r="Z2711" t="str">
        <f>_xlfn.XLOOKUP(tblSales[[#This Row],[Product_ID]],Products!$A:$A,Products!$C:$C,"Women Dresses")</f>
        <v>Women Kurtis</v>
      </c>
      <c r="AA2711" t="str">
        <f>_xlfn.XLOOKUP(tblSales[[#This Row],[Product_ID]],Products!$A:$A,Products!$D:$D,"Unknown")</f>
        <v>Straight Kurti</v>
      </c>
      <c r="AB2711" t="str">
        <f>_xlfn.XLOOKUP(tblSales[[#This Row],[Product_ID]],Products!$A:$A,Products!$E:$E,"Unknown")</f>
        <v>Metro Shoes</v>
      </c>
      <c r="AC2711" t="str">
        <f>_xlfn.XLOOKUP(tblSales[[#This Row],[Store_ID]],Stores!$A:$A,Stores!$B:$B,"Unknown")</f>
        <v>TrendMart Mangaluru High Street</v>
      </c>
      <c r="AD2711" t="str">
        <f>_xlfn.XLOOKUP(tblSales[[#This Row],[Store_ID]],Stores!$A:$A,Stores!$E:$E,"Unknown")</f>
        <v>South Zone 2</v>
      </c>
      <c r="AE2711" t="str">
        <f>_xlfn.XLOOKUP(tblSales[[#This Row],[Customer_ID]],Customers!$A:$A,Customers!$B:$B,"Unknown")</f>
        <v>Pranav Sundaram</v>
      </c>
      <c r="AF2711" t="str">
        <f>_xlfn.XLOOKUP(tblSales[[#This Row],[Customer_ID]],Customers!$A:$A,Customers!$J:$J,"Unknown")</f>
        <v>Regular</v>
      </c>
      <c r="AG2711" t="str">
        <f>_xlfn.XLOOKUP(tblSales[[#This Row],[Employee_ID]],Employees!$A:$A,Employees!$B:$B,"Unknown")</f>
        <v>Meena Krishnan</v>
      </c>
      <c r="AH2711">
        <f>IF(MONTH(tblSales[[#This Row],[Invoice Date]])&gt;=4,MONTH(tblSales[[#This Row],[Invoice Date]]),MONTH(tblSales[[#This Row],[Invoice Date]])+12)</f>
        <v>14</v>
      </c>
      <c r="AI2711" s="8">
        <f>DATE(YEAR(tblSales[[#This Row],[Invoice Date]]),MONTH(tblSales[[#This Row],[Invoice Date]]),1)</f>
        <v>45689</v>
      </c>
      <c r="AJ2711" t="str">
        <f>_xlfn.XLOOKUP(tblSales[[#This Row],[Product_ID]],Products!$A:$A,Products!$B:$B,"Unknown")</f>
        <v>Metro Shoes Straight Kurti Green</v>
      </c>
      <c r="AK2711" s="9">
        <f>IFERROR(tblSales[[#This Row],[Profit]]/tblSales[[#This Row],[Sales Amount]],0)</f>
        <v>0.3345995845596384</v>
      </c>
      <c r="AL2711" t="str">
        <f>IF(tblSales[[#This Row],[Discount %]]&lt;=5,"0-5%",
IF(tblSales[[#This Row],[Discount %]]&lt;=10,"5-10%",
IF(tblSales[[#This Row],[Discount %]]&lt;=15,"10-15%",
IF(tblSales[[#This Row],[Discount %]]&lt;=20,"15-20%","20%+"))))</f>
        <v>0-5%</v>
      </c>
    </row>
    <row r="2712" spans="1:38">
      <c r="A2712" s="2" t="s">
        <v>4730</v>
      </c>
      <c r="B2712" s="11">
        <v>45731</v>
      </c>
      <c r="C2712" s="2" t="s">
        <v>2688</v>
      </c>
      <c r="D2712" s="2" t="s">
        <v>1833</v>
      </c>
      <c r="E2712" s="2" t="s">
        <v>203</v>
      </c>
      <c r="F2712" s="2" t="s">
        <v>386</v>
      </c>
      <c r="G2712" s="2">
        <v>3</v>
      </c>
      <c r="H2712" s="2">
        <v>1821.58</v>
      </c>
      <c r="I2712" s="2">
        <v>0</v>
      </c>
      <c r="J2712" s="2">
        <v>0</v>
      </c>
      <c r="K2712" s="2">
        <v>12</v>
      </c>
      <c r="L2712" s="2">
        <v>655.77</v>
      </c>
      <c r="M2712" s="2">
        <v>6120.51</v>
      </c>
      <c r="N2712" s="2">
        <v>3994.65</v>
      </c>
      <c r="O2712" s="2">
        <f t="shared" si="105"/>
        <v>1470.0900000000001</v>
      </c>
      <c r="P2712" s="2" t="s">
        <v>32</v>
      </c>
      <c r="Q2712" s="2" t="str">
        <f t="shared" si="104"/>
        <v>UPI</v>
      </c>
      <c r="R2712" s="2" t="s">
        <v>20</v>
      </c>
      <c r="S2712" s="2" t="s">
        <v>56</v>
      </c>
      <c r="T2712" s="2" t="s">
        <v>3730</v>
      </c>
      <c r="U2712" s="2" t="s">
        <v>60</v>
      </c>
      <c r="V2712" t="str">
        <f>TEXT(tblSales[[#This Row],[Invoice Date]],"mmm")</f>
        <v>Mar</v>
      </c>
      <c r="W2712">
        <f>MONTH(tblSales[[#This Row],[Invoice Date]])</f>
        <v>3</v>
      </c>
      <c r="X2712">
        <f>YEAR(tblSales[[#This Row],[Invoice Date]])</f>
        <v>2025</v>
      </c>
      <c r="Y2712" t="str">
        <f>TEXT(tblSales[[#This Row],[Invoice Date]],"mmm-yyyy")</f>
        <v>Mar-2025</v>
      </c>
      <c r="Z2712" t="str">
        <f>_xlfn.XLOOKUP(tblSales[[#This Row],[Product_ID]],Products!$A:$A,Products!$C:$C,"Women Dresses")</f>
        <v>Women Sarees</v>
      </c>
      <c r="AA2712" t="str">
        <f>_xlfn.XLOOKUP(tblSales[[#This Row],[Product_ID]],Products!$A:$A,Products!$D:$D,"Unknown")</f>
        <v>Printed Saree</v>
      </c>
      <c r="AB2712" t="str">
        <f>_xlfn.XLOOKUP(tblSales[[#This Row],[Product_ID]],Products!$A:$A,Products!$E:$E,"Unknown")</f>
        <v>Sonata</v>
      </c>
      <c r="AC2712" t="str">
        <f>_xlfn.XLOOKUP(tblSales[[#This Row],[Store_ID]],Stores!$A:$A,Stores!$B:$B,"Unknown")</f>
        <v>TrendMart Thoothukudi Outlet</v>
      </c>
      <c r="AD2712" t="str">
        <f>_xlfn.XLOOKUP(tblSales[[#This Row],[Store_ID]],Stores!$A:$A,Stores!$E:$E,"Unknown")</f>
        <v>South Zone 1</v>
      </c>
      <c r="AE2712" t="str">
        <f>_xlfn.XLOOKUP(tblSales[[#This Row],[Customer_ID]],Customers!$A:$A,Customers!$B:$B,"Unknown")</f>
        <v>Vinod Shetty</v>
      </c>
      <c r="AF2712" t="str">
        <f>_xlfn.XLOOKUP(tblSales[[#This Row],[Customer_ID]],Customers!$A:$A,Customers!$J:$J,"Unknown")</f>
        <v>Regular</v>
      </c>
      <c r="AG2712" t="str">
        <f>_xlfn.XLOOKUP(tblSales[[#This Row],[Employee_ID]],Employees!$A:$A,Employees!$B:$B,"Unknown")</f>
        <v>Malini Gowda</v>
      </c>
      <c r="AH2712">
        <f>IF(MONTH(tblSales[[#This Row],[Invoice Date]])&gt;=4,MONTH(tblSales[[#This Row],[Invoice Date]]),MONTH(tblSales[[#This Row],[Invoice Date]])+12)</f>
        <v>15</v>
      </c>
      <c r="AI2712" s="8">
        <f>DATE(YEAR(tblSales[[#This Row],[Invoice Date]]),MONTH(tblSales[[#This Row],[Invoice Date]]),1)</f>
        <v>45717</v>
      </c>
      <c r="AJ2712" t="str">
        <f>_xlfn.XLOOKUP(tblSales[[#This Row],[Product_ID]],Products!$A:$A,Products!$B:$B,"Unknown")</f>
        <v>Sonata Printed Saree Peach</v>
      </c>
      <c r="AK2712" s="9">
        <f>IFERROR(tblSales[[#This Row],[Profit]]/tblSales[[#This Row],[Sales Amount]],0)</f>
        <v>0.24019076841635748</v>
      </c>
      <c r="AL2712" t="str">
        <f>IF(tblSales[[#This Row],[Discount %]]&lt;=5,"0-5%",
IF(tblSales[[#This Row],[Discount %]]&lt;=10,"5-10%",
IF(tblSales[[#This Row],[Discount %]]&lt;=15,"10-15%",
IF(tblSales[[#This Row],[Discount %]]&lt;=20,"15-20%","20%+"))))</f>
        <v>0-5%</v>
      </c>
    </row>
    <row r="2713" spans="1:38">
      <c r="A2713" s="2" t="s">
        <v>4731</v>
      </c>
      <c r="B2713" s="11">
        <v>45466</v>
      </c>
      <c r="C2713" s="2" t="s">
        <v>1388</v>
      </c>
      <c r="D2713" s="2" t="s">
        <v>376</v>
      </c>
      <c r="E2713" s="2" t="s">
        <v>404</v>
      </c>
      <c r="F2713" s="2" t="s">
        <v>285</v>
      </c>
      <c r="G2713" s="2">
        <v>5</v>
      </c>
      <c r="H2713" s="2">
        <v>860.34</v>
      </c>
      <c r="I2713" s="2">
        <v>25</v>
      </c>
      <c r="J2713" s="2">
        <v>1075.42</v>
      </c>
      <c r="K2713" s="2">
        <v>5</v>
      </c>
      <c r="L2713" s="2">
        <v>161.31</v>
      </c>
      <c r="M2713" s="2">
        <v>3387.59</v>
      </c>
      <c r="N2713" s="2">
        <v>2865.45</v>
      </c>
      <c r="O2713" s="2">
        <f t="shared" si="105"/>
        <v>360.83000000000033</v>
      </c>
      <c r="P2713" s="2" t="s">
        <v>27</v>
      </c>
      <c r="Q2713" s="2" t="str">
        <f t="shared" si="104"/>
        <v>Cash</v>
      </c>
      <c r="R2713" s="2" t="s">
        <v>20</v>
      </c>
      <c r="S2713" s="2" t="s">
        <v>56</v>
      </c>
      <c r="T2713" s="2" t="s">
        <v>2658</v>
      </c>
      <c r="U2713" s="2" t="s">
        <v>60</v>
      </c>
      <c r="V2713" t="str">
        <f>TEXT(tblSales[[#This Row],[Invoice Date]],"mmm")</f>
        <v>Jun</v>
      </c>
      <c r="W2713">
        <f>MONTH(tblSales[[#This Row],[Invoice Date]])</f>
        <v>6</v>
      </c>
      <c r="X2713">
        <f>YEAR(tblSales[[#This Row],[Invoice Date]])</f>
        <v>2024</v>
      </c>
      <c r="Y2713" t="str">
        <f>TEXT(tblSales[[#This Row],[Invoice Date]],"mmm-yyyy")</f>
        <v>Jun-2024</v>
      </c>
      <c r="Z2713" t="str">
        <f>_xlfn.XLOOKUP(tblSales[[#This Row],[Product_ID]],Products!$A:$A,Products!$C:$C,"Women Dresses")</f>
        <v>Women Kurtis</v>
      </c>
      <c r="AA2713" t="str">
        <f>_xlfn.XLOOKUP(tblSales[[#This Row],[Product_ID]],Products!$A:$A,Products!$D:$D,"Unknown")</f>
        <v>Anarkali Kurti</v>
      </c>
      <c r="AB2713" t="str">
        <f>_xlfn.XLOOKUP(tblSales[[#This Row],[Product_ID]],Products!$A:$A,Products!$E:$E,"Unknown")</f>
        <v>Nike</v>
      </c>
      <c r="AC2713" t="str">
        <f>_xlfn.XLOOKUP(tblSales[[#This Row],[Store_ID]],Stores!$A:$A,Stores!$B:$B,"Unknown")</f>
        <v>TrendMart Visakhapatnam High Street</v>
      </c>
      <c r="AD2713" t="str">
        <f>_xlfn.XLOOKUP(tblSales[[#This Row],[Store_ID]],Stores!$A:$A,Stores!$E:$E,"Unknown")</f>
        <v>South Zone 3</v>
      </c>
      <c r="AE2713" t="str">
        <f>_xlfn.XLOOKUP(tblSales[[#This Row],[Customer_ID]],Customers!$A:$A,Customers!$B:$B,"Unknown")</f>
        <v>Karunakaran Iyengar</v>
      </c>
      <c r="AF2713" t="str">
        <f>_xlfn.XLOOKUP(tblSales[[#This Row],[Customer_ID]],Customers!$A:$A,Customers!$J:$J,"Unknown")</f>
        <v>Gold</v>
      </c>
      <c r="AG2713" t="str">
        <f>_xlfn.XLOOKUP(tblSales[[#This Row],[Employee_ID]],Employees!$A:$A,Employees!$B:$B,"Unknown")</f>
        <v>Yogesh Chettiar</v>
      </c>
      <c r="AH2713">
        <f>IF(MONTH(tblSales[[#This Row],[Invoice Date]])&gt;=4,MONTH(tblSales[[#This Row],[Invoice Date]]),MONTH(tblSales[[#This Row],[Invoice Date]])+12)</f>
        <v>6</v>
      </c>
      <c r="AI2713" s="8">
        <f>DATE(YEAR(tblSales[[#This Row],[Invoice Date]]),MONTH(tblSales[[#This Row],[Invoice Date]]),1)</f>
        <v>45444</v>
      </c>
      <c r="AJ2713" t="str">
        <f>_xlfn.XLOOKUP(tblSales[[#This Row],[Product_ID]],Products!$A:$A,Products!$B:$B,"Unknown")</f>
        <v>Nike Anarkali Kurti White</v>
      </c>
      <c r="AK2713" s="9">
        <f>IFERROR(tblSales[[#This Row],[Profit]]/tblSales[[#This Row],[Sales Amount]],0)</f>
        <v>0.10651525125531729</v>
      </c>
      <c r="AL2713" t="str">
        <f>IF(tblSales[[#This Row],[Discount %]]&lt;=5,"0-5%",
IF(tblSales[[#This Row],[Discount %]]&lt;=10,"5-10%",
IF(tblSales[[#This Row],[Discount %]]&lt;=15,"10-15%",
IF(tblSales[[#This Row],[Discount %]]&lt;=20,"15-20%","20%+"))))</f>
        <v>20%+</v>
      </c>
    </row>
    <row r="2714" spans="1:38">
      <c r="A2714" s="2" t="s">
        <v>4732</v>
      </c>
      <c r="B2714" s="11">
        <v>45702</v>
      </c>
      <c r="C2714" s="2" t="s">
        <v>487</v>
      </c>
      <c r="D2714" s="2" t="s">
        <v>2235</v>
      </c>
      <c r="E2714" s="2" t="s">
        <v>1092</v>
      </c>
      <c r="F2714" s="2" t="s">
        <v>285</v>
      </c>
      <c r="G2714" s="2">
        <v>4</v>
      </c>
      <c r="H2714" s="2">
        <v>595.59</v>
      </c>
      <c r="I2714" s="2">
        <v>10</v>
      </c>
      <c r="J2714" s="2">
        <v>238.24</v>
      </c>
      <c r="K2714" s="2">
        <v>5</v>
      </c>
      <c r="L2714" s="2">
        <v>107.21</v>
      </c>
      <c r="M2714" s="2">
        <v>2251.33</v>
      </c>
      <c r="N2714" s="2">
        <v>1493.08</v>
      </c>
      <c r="O2714" s="2">
        <f t="shared" si="105"/>
        <v>651.04</v>
      </c>
      <c r="P2714" s="2" t="s">
        <v>28</v>
      </c>
      <c r="Q2714" s="2" t="str">
        <f t="shared" si="104"/>
        <v>Credit Card</v>
      </c>
      <c r="R2714" s="2" t="s">
        <v>20</v>
      </c>
      <c r="S2714" s="2" t="s">
        <v>56</v>
      </c>
      <c r="T2714" s="2" t="s">
        <v>669</v>
      </c>
      <c r="U2714" s="2" t="s">
        <v>59</v>
      </c>
      <c r="V2714" t="str">
        <f>TEXT(tblSales[[#This Row],[Invoice Date]],"mmm")</f>
        <v>Feb</v>
      </c>
      <c r="W2714">
        <f>MONTH(tblSales[[#This Row],[Invoice Date]])</f>
        <v>2</v>
      </c>
      <c r="X2714">
        <f>YEAR(tblSales[[#This Row],[Invoice Date]])</f>
        <v>2025</v>
      </c>
      <c r="Y2714" t="str">
        <f>TEXT(tblSales[[#This Row],[Invoice Date]],"mmm-yyyy")</f>
        <v>Feb-2025</v>
      </c>
      <c r="Z2714" t="str">
        <f>_xlfn.XLOOKUP(tblSales[[#This Row],[Product_ID]],Products!$A:$A,Products!$C:$C,"Women Dresses")</f>
        <v>Men T-Shirts</v>
      </c>
      <c r="AA2714" t="str">
        <f>_xlfn.XLOOKUP(tblSales[[#This Row],[Product_ID]],Products!$A:$A,Products!$D:$D,"Unknown")</f>
        <v>Graphic Tee</v>
      </c>
      <c r="AB2714" t="str">
        <f>_xlfn.XLOOKUP(tblSales[[#This Row],[Product_ID]],Products!$A:$A,Products!$E:$E,"Unknown")</f>
        <v>Indian Terrain</v>
      </c>
      <c r="AC2714" t="str">
        <f>_xlfn.XLOOKUP(tblSales[[#This Row],[Store_ID]],Stores!$A:$A,Stores!$B:$B,"Unknown")</f>
        <v>TrendMart Kochi Standard</v>
      </c>
      <c r="AD2714" t="str">
        <f>_xlfn.XLOOKUP(tblSales[[#This Row],[Store_ID]],Stores!$A:$A,Stores!$E:$E,"Unknown")</f>
        <v>South Zone 1</v>
      </c>
      <c r="AE2714" t="str">
        <f>_xlfn.XLOOKUP(tblSales[[#This Row],[Customer_ID]],Customers!$A:$A,Customers!$B:$B,"Unknown")</f>
        <v>Deepa Prasad</v>
      </c>
      <c r="AF2714" t="str">
        <f>_xlfn.XLOOKUP(tblSales[[#This Row],[Customer_ID]],Customers!$A:$A,Customers!$J:$J,"Unknown")</f>
        <v>Platinum</v>
      </c>
      <c r="AG2714" t="str">
        <f>_xlfn.XLOOKUP(tblSales[[#This Row],[Employee_ID]],Employees!$A:$A,Employees!$B:$B,"Unknown")</f>
        <v>Yogesh Chettiar</v>
      </c>
      <c r="AH2714">
        <f>IF(MONTH(tblSales[[#This Row],[Invoice Date]])&gt;=4,MONTH(tblSales[[#This Row],[Invoice Date]]),MONTH(tblSales[[#This Row],[Invoice Date]])+12)</f>
        <v>14</v>
      </c>
      <c r="AI2714" s="8">
        <f>DATE(YEAR(tblSales[[#This Row],[Invoice Date]]),MONTH(tblSales[[#This Row],[Invoice Date]]),1)</f>
        <v>45689</v>
      </c>
      <c r="AJ2714" t="str">
        <f>_xlfn.XLOOKUP(tblSales[[#This Row],[Product_ID]],Products!$A:$A,Products!$B:$B,"Unknown")</f>
        <v>Indian Terrain Graphic Tee Purple</v>
      </c>
      <c r="AK2714" s="9">
        <f>IFERROR(tblSales[[#This Row],[Profit]]/tblSales[[#This Row],[Sales Amount]],0)</f>
        <v>0.28918017349744374</v>
      </c>
      <c r="AL2714" t="str">
        <f>IF(tblSales[[#This Row],[Discount %]]&lt;=5,"0-5%",
IF(tblSales[[#This Row],[Discount %]]&lt;=10,"5-10%",
IF(tblSales[[#This Row],[Discount %]]&lt;=15,"10-15%",
IF(tblSales[[#This Row],[Discount %]]&lt;=20,"15-20%","20%+"))))</f>
        <v>5-10%</v>
      </c>
    </row>
    <row r="2715" spans="1:38">
      <c r="A2715" s="2" t="s">
        <v>4733</v>
      </c>
      <c r="B2715" s="11">
        <v>45635</v>
      </c>
      <c r="C2715" s="2" t="s">
        <v>1489</v>
      </c>
      <c r="D2715" s="2" t="s">
        <v>1962</v>
      </c>
      <c r="E2715" s="2" t="s">
        <v>1354</v>
      </c>
      <c r="F2715" s="2" t="s">
        <v>116</v>
      </c>
      <c r="G2715" s="2">
        <v>1</v>
      </c>
      <c r="H2715" s="2">
        <v>1526.7</v>
      </c>
      <c r="I2715" s="2">
        <v>30</v>
      </c>
      <c r="J2715" s="2">
        <v>458.01</v>
      </c>
      <c r="K2715" s="2">
        <v>12</v>
      </c>
      <c r="L2715" s="2">
        <v>128.24</v>
      </c>
      <c r="M2715" s="2">
        <v>1196.93</v>
      </c>
      <c r="N2715" s="2">
        <v>1045.19</v>
      </c>
      <c r="O2715" s="2">
        <f t="shared" si="105"/>
        <v>23.5</v>
      </c>
      <c r="P2715" s="2" t="s">
        <v>31</v>
      </c>
      <c r="Q2715" s="2" t="str">
        <f t="shared" si="104"/>
        <v>Net Banking</v>
      </c>
      <c r="R2715" s="2" t="s">
        <v>21</v>
      </c>
      <c r="S2715" s="2" t="s">
        <v>56</v>
      </c>
      <c r="T2715" s="2" t="s">
        <v>3166</v>
      </c>
      <c r="U2715" s="2" t="s">
        <v>59</v>
      </c>
      <c r="V2715" t="str">
        <f>TEXT(tblSales[[#This Row],[Invoice Date]],"mmm")</f>
        <v>Dec</v>
      </c>
      <c r="W2715">
        <f>MONTH(tblSales[[#This Row],[Invoice Date]])</f>
        <v>12</v>
      </c>
      <c r="X2715">
        <f>YEAR(tblSales[[#This Row],[Invoice Date]])</f>
        <v>2024</v>
      </c>
      <c r="Y2715" t="str">
        <f>TEXT(tblSales[[#This Row],[Invoice Date]],"mmm-yyyy")</f>
        <v>Dec-2024</v>
      </c>
      <c r="Z2715" t="str">
        <f>_xlfn.XLOOKUP(tblSales[[#This Row],[Product_ID]],Products!$A:$A,Products!$C:$C,"Women Dresses")</f>
        <v>Winter Wear</v>
      </c>
      <c r="AA2715" t="str">
        <f>_xlfn.XLOOKUP(tblSales[[#This Row],[Product_ID]],Products!$A:$A,Products!$D:$D,"Unknown")</f>
        <v>Hoodie</v>
      </c>
      <c r="AB2715" t="str">
        <f>_xlfn.XLOOKUP(tblSales[[#This Row],[Product_ID]],Products!$A:$A,Products!$E:$E,"Unknown")</f>
        <v>Fossil</v>
      </c>
      <c r="AC2715" t="str">
        <f>_xlfn.XLOOKUP(tblSales[[#This Row],[Store_ID]],Stores!$A:$A,Stores!$B:$B,"Unknown")</f>
        <v>TrendMart Bengaluru Flagship</v>
      </c>
      <c r="AD2715" t="str">
        <f>_xlfn.XLOOKUP(tblSales[[#This Row],[Store_ID]],Stores!$A:$A,Stores!$E:$E,"Unknown")</f>
        <v>South Zone 2</v>
      </c>
      <c r="AE2715" t="str">
        <f>_xlfn.XLOOKUP(tblSales[[#This Row],[Customer_ID]],Customers!$A:$A,Customers!$B:$B,"Unknown")</f>
        <v>Vasanthi Bhat</v>
      </c>
      <c r="AF2715" t="str">
        <f>_xlfn.XLOOKUP(tblSales[[#This Row],[Customer_ID]],Customers!$A:$A,Customers!$J:$J,"Unknown")</f>
        <v>Regular</v>
      </c>
      <c r="AG2715" t="str">
        <f>_xlfn.XLOOKUP(tblSales[[#This Row],[Employee_ID]],Employees!$A:$A,Employees!$B:$B,"Unknown")</f>
        <v>Padma Gounder</v>
      </c>
      <c r="AH2715">
        <f>IF(MONTH(tblSales[[#This Row],[Invoice Date]])&gt;=4,MONTH(tblSales[[#This Row],[Invoice Date]]),MONTH(tblSales[[#This Row],[Invoice Date]])+12)</f>
        <v>12</v>
      </c>
      <c r="AI2715" s="8">
        <f>DATE(YEAR(tblSales[[#This Row],[Invoice Date]]),MONTH(tblSales[[#This Row],[Invoice Date]]),1)</f>
        <v>45627</v>
      </c>
      <c r="AJ2715" t="str">
        <f>_xlfn.XLOOKUP(tblSales[[#This Row],[Product_ID]],Products!$A:$A,Products!$B:$B,"Unknown")</f>
        <v>Fossil Hoodie Black</v>
      </c>
      <c r="AK2715" s="9">
        <f>IFERROR(tblSales[[#This Row],[Profit]]/tblSales[[#This Row],[Sales Amount]],0)</f>
        <v>1.9633562530807981E-2</v>
      </c>
      <c r="AL2715" t="str">
        <f>IF(tblSales[[#This Row],[Discount %]]&lt;=5,"0-5%",
IF(tblSales[[#This Row],[Discount %]]&lt;=10,"5-10%",
IF(tblSales[[#This Row],[Discount %]]&lt;=15,"10-15%",
IF(tblSales[[#This Row],[Discount %]]&lt;=20,"15-20%","20%+"))))</f>
        <v>20%+</v>
      </c>
    </row>
    <row r="2716" spans="1:38">
      <c r="A2716" s="2" t="s">
        <v>4734</v>
      </c>
      <c r="B2716" s="11">
        <v>45473</v>
      </c>
      <c r="C2716" s="2" t="s">
        <v>2558</v>
      </c>
      <c r="D2716" s="2" t="s">
        <v>749</v>
      </c>
      <c r="E2716" s="2" t="s">
        <v>884</v>
      </c>
      <c r="F2716" s="2" t="s">
        <v>319</v>
      </c>
      <c r="G2716" s="2">
        <v>4</v>
      </c>
      <c r="H2716" s="2">
        <v>633.69000000000005</v>
      </c>
      <c r="I2716" s="2">
        <v>25</v>
      </c>
      <c r="J2716" s="2">
        <v>633.69000000000005</v>
      </c>
      <c r="K2716" s="2">
        <v>5</v>
      </c>
      <c r="L2716" s="2">
        <v>95.05</v>
      </c>
      <c r="M2716" s="2">
        <v>1996.12</v>
      </c>
      <c r="N2716" s="2">
        <v>1699.04</v>
      </c>
      <c r="O2716" s="2">
        <f t="shared" si="105"/>
        <v>202.02999999999992</v>
      </c>
      <c r="P2716" s="2" t="s">
        <v>28</v>
      </c>
      <c r="Q2716" s="2" t="str">
        <f t="shared" si="104"/>
        <v>Credit Card</v>
      </c>
      <c r="R2716" s="2" t="s">
        <v>20</v>
      </c>
      <c r="S2716" s="2" t="s">
        <v>56</v>
      </c>
      <c r="T2716" s="2" t="s">
        <v>696</v>
      </c>
      <c r="U2716" s="2" t="s">
        <v>60</v>
      </c>
      <c r="V2716" t="str">
        <f>TEXT(tblSales[[#This Row],[Invoice Date]],"mmm")</f>
        <v>Jun</v>
      </c>
      <c r="W2716">
        <f>MONTH(tblSales[[#This Row],[Invoice Date]])</f>
        <v>6</v>
      </c>
      <c r="X2716">
        <f>YEAR(tblSales[[#This Row],[Invoice Date]])</f>
        <v>2024</v>
      </c>
      <c r="Y2716" t="str">
        <f>TEXT(tblSales[[#This Row],[Invoice Date]],"mmm-yyyy")</f>
        <v>Jun-2024</v>
      </c>
      <c r="Z2716" t="str">
        <f>_xlfn.XLOOKUP(tblSales[[#This Row],[Product_ID]],Products!$A:$A,Products!$C:$C,"Women Dresses")</f>
        <v>Kids Wear</v>
      </c>
      <c r="AA2716" t="str">
        <f>_xlfn.XLOOKUP(tblSales[[#This Row],[Product_ID]],Products!$A:$A,Products!$D:$D,"Unknown")</f>
        <v>Girls Frock</v>
      </c>
      <c r="AB2716" t="str">
        <f>_xlfn.XLOOKUP(tblSales[[#This Row],[Product_ID]],Products!$A:$A,Products!$E:$E,"Unknown")</f>
        <v>Being Human</v>
      </c>
      <c r="AC2716" t="str">
        <f>_xlfn.XLOOKUP(tblSales[[#This Row],[Store_ID]],Stores!$A:$A,Stores!$B:$B,"Unknown")</f>
        <v>TrendMart Bengaluru High Street</v>
      </c>
      <c r="AD2716" t="str">
        <f>_xlfn.XLOOKUP(tblSales[[#This Row],[Store_ID]],Stores!$A:$A,Stores!$E:$E,"Unknown")</f>
        <v>South Zone 2</v>
      </c>
      <c r="AE2716" t="str">
        <f>_xlfn.XLOOKUP(tblSales[[#This Row],[Customer_ID]],Customers!$A:$A,Customers!$B:$B,"Unknown")</f>
        <v>Saranya Gounder</v>
      </c>
      <c r="AF2716" t="str">
        <f>_xlfn.XLOOKUP(tblSales[[#This Row],[Customer_ID]],Customers!$A:$A,Customers!$J:$J,"Unknown")</f>
        <v>Gold</v>
      </c>
      <c r="AG2716" t="str">
        <f>_xlfn.XLOOKUP(tblSales[[#This Row],[Employee_ID]],Employees!$A:$A,Employees!$B:$B,"Unknown")</f>
        <v>Sathish Sundaram</v>
      </c>
      <c r="AH2716">
        <f>IF(MONTH(tblSales[[#This Row],[Invoice Date]])&gt;=4,MONTH(tblSales[[#This Row],[Invoice Date]]),MONTH(tblSales[[#This Row],[Invoice Date]])+12)</f>
        <v>6</v>
      </c>
      <c r="AI2716" s="8">
        <f>DATE(YEAR(tblSales[[#This Row],[Invoice Date]]),MONTH(tblSales[[#This Row],[Invoice Date]]),1)</f>
        <v>45444</v>
      </c>
      <c r="AJ2716" t="str">
        <f>_xlfn.XLOOKUP(tblSales[[#This Row],[Product_ID]],Products!$A:$A,Products!$B:$B,"Unknown")</f>
        <v>Being Human Girls Frock Teal</v>
      </c>
      <c r="AK2716" s="9">
        <f>IFERROR(tblSales[[#This Row],[Profit]]/tblSales[[#This Row],[Sales Amount]],0)</f>
        <v>0.10121135001903689</v>
      </c>
      <c r="AL2716" t="str">
        <f>IF(tblSales[[#This Row],[Discount %]]&lt;=5,"0-5%",
IF(tblSales[[#This Row],[Discount %]]&lt;=10,"5-10%",
IF(tblSales[[#This Row],[Discount %]]&lt;=15,"10-15%",
IF(tblSales[[#This Row],[Discount %]]&lt;=20,"15-20%","20%+"))))</f>
        <v>20%+</v>
      </c>
    </row>
    <row r="2717" spans="1:38">
      <c r="A2717" s="2" t="s">
        <v>4735</v>
      </c>
      <c r="B2717" s="11">
        <v>45596</v>
      </c>
      <c r="C2717" s="2" t="s">
        <v>869</v>
      </c>
      <c r="D2717" s="2" t="s">
        <v>663</v>
      </c>
      <c r="E2717" s="2" t="s">
        <v>363</v>
      </c>
      <c r="F2717" s="2" t="s">
        <v>350</v>
      </c>
      <c r="G2717" s="2">
        <v>4</v>
      </c>
      <c r="H2717" s="2">
        <v>1647.15</v>
      </c>
      <c r="I2717" s="2">
        <v>25</v>
      </c>
      <c r="J2717" s="2">
        <v>1647.15</v>
      </c>
      <c r="K2717" s="2">
        <v>12</v>
      </c>
      <c r="L2717" s="2">
        <v>592.97</v>
      </c>
      <c r="M2717" s="2">
        <v>5534.42</v>
      </c>
      <c r="N2717" s="2">
        <v>4533.08</v>
      </c>
      <c r="O2717" s="2">
        <f t="shared" si="105"/>
        <v>408.37000000000012</v>
      </c>
      <c r="P2717" s="2" t="s">
        <v>29</v>
      </c>
      <c r="Q2717" s="2" t="str">
        <f t="shared" si="104"/>
        <v>Debit Card</v>
      </c>
      <c r="R2717" s="2" t="s">
        <v>20</v>
      </c>
      <c r="S2717" s="2" t="s">
        <v>56</v>
      </c>
      <c r="T2717" s="2" t="s">
        <v>2040</v>
      </c>
      <c r="U2717" s="2" t="s">
        <v>59</v>
      </c>
      <c r="V2717" t="str">
        <f>TEXT(tblSales[[#This Row],[Invoice Date]],"mmm")</f>
        <v>Oct</v>
      </c>
      <c r="W2717">
        <f>MONTH(tblSales[[#This Row],[Invoice Date]])</f>
        <v>10</v>
      </c>
      <c r="X2717">
        <f>YEAR(tblSales[[#This Row],[Invoice Date]])</f>
        <v>2024</v>
      </c>
      <c r="Y2717" t="str">
        <f>TEXT(tblSales[[#This Row],[Invoice Date]],"mmm-yyyy")</f>
        <v>Oct-2024</v>
      </c>
      <c r="Z2717" t="str">
        <f>_xlfn.XLOOKUP(tblSales[[#This Row],[Product_ID]],Products!$A:$A,Products!$C:$C,"Women Dresses")</f>
        <v>Women Dresses</v>
      </c>
      <c r="AA2717" t="str">
        <f>_xlfn.XLOOKUP(tblSales[[#This Row],[Product_ID]],Products!$A:$A,Products!$D:$D,"Unknown")</f>
        <v>Shirt Dress</v>
      </c>
      <c r="AB2717" t="str">
        <f>_xlfn.XLOOKUP(tblSales[[#This Row],[Product_ID]],Products!$A:$A,Products!$E:$E,"Unknown")</f>
        <v>Pantaloons</v>
      </c>
      <c r="AC2717" t="str">
        <f>_xlfn.XLOOKUP(tblSales[[#This Row],[Store_ID]],Stores!$A:$A,Stores!$B:$B,"Unknown")</f>
        <v>TrendMart Thoothukudi Mall Kiosk</v>
      </c>
      <c r="AD2717" t="str">
        <f>_xlfn.XLOOKUP(tblSales[[#This Row],[Store_ID]],Stores!$A:$A,Stores!$E:$E,"Unknown")</f>
        <v>South Zone 1</v>
      </c>
      <c r="AE2717" t="str">
        <f>_xlfn.XLOOKUP(tblSales[[#This Row],[Customer_ID]],Customers!$A:$A,Customers!$B:$B,"Unknown")</f>
        <v>Bhagya Chetty</v>
      </c>
      <c r="AF2717" t="str">
        <f>_xlfn.XLOOKUP(tblSales[[#This Row],[Customer_ID]],Customers!$A:$A,Customers!$J:$J,"Unknown")</f>
        <v>Regular</v>
      </c>
      <c r="AG2717" t="str">
        <f>_xlfn.XLOOKUP(tblSales[[#This Row],[Employee_ID]],Employees!$A:$A,Employees!$B:$B,"Unknown")</f>
        <v>Chitra Chettiar</v>
      </c>
      <c r="AH2717">
        <f>IF(MONTH(tblSales[[#This Row],[Invoice Date]])&gt;=4,MONTH(tblSales[[#This Row],[Invoice Date]]),MONTH(tblSales[[#This Row],[Invoice Date]])+12)</f>
        <v>10</v>
      </c>
      <c r="AI2717" s="8">
        <f>DATE(YEAR(tblSales[[#This Row],[Invoice Date]]),MONTH(tblSales[[#This Row],[Invoice Date]]),1)</f>
        <v>45566</v>
      </c>
      <c r="AJ2717" t="str">
        <f>_xlfn.XLOOKUP(tblSales[[#This Row],[Product_ID]],Products!$A:$A,Products!$B:$B,"Unknown")</f>
        <v>Pantaloons Shirt Dress Grey</v>
      </c>
      <c r="AK2717" s="9">
        <f>IFERROR(tblSales[[#This Row],[Profit]]/tblSales[[#This Row],[Sales Amount]],0)</f>
        <v>7.3787316466766187E-2</v>
      </c>
      <c r="AL2717" t="str">
        <f>IF(tblSales[[#This Row],[Discount %]]&lt;=5,"0-5%",
IF(tblSales[[#This Row],[Discount %]]&lt;=10,"5-10%",
IF(tblSales[[#This Row],[Discount %]]&lt;=15,"10-15%",
IF(tblSales[[#This Row],[Discount %]]&lt;=20,"15-20%","20%+"))))</f>
        <v>20%+</v>
      </c>
    </row>
    <row r="2718" spans="1:38">
      <c r="A2718" s="2" t="s">
        <v>4736</v>
      </c>
      <c r="B2718" s="11">
        <v>45648</v>
      </c>
      <c r="C2718" s="2" t="s">
        <v>1511</v>
      </c>
      <c r="D2718" s="2" t="s">
        <v>1505</v>
      </c>
      <c r="E2718" s="2" t="s">
        <v>1467</v>
      </c>
      <c r="F2718" s="2" t="s">
        <v>216</v>
      </c>
      <c r="G2718" s="2">
        <v>3</v>
      </c>
      <c r="H2718" s="2">
        <v>2690.2</v>
      </c>
      <c r="I2718" s="2">
        <v>5</v>
      </c>
      <c r="J2718" s="2">
        <v>403.53</v>
      </c>
      <c r="K2718" s="2">
        <v>12</v>
      </c>
      <c r="L2718" s="2">
        <v>920.05</v>
      </c>
      <c r="M2718" s="2">
        <v>8587.1200000000008</v>
      </c>
      <c r="N2718" s="2">
        <v>5587.05</v>
      </c>
      <c r="O2718" s="2">
        <f t="shared" si="105"/>
        <v>2080.0200000000004</v>
      </c>
      <c r="P2718" s="2" t="s">
        <v>27</v>
      </c>
      <c r="Q2718" s="2" t="str">
        <f t="shared" si="104"/>
        <v>Cash</v>
      </c>
      <c r="R2718" s="2" t="s">
        <v>20</v>
      </c>
      <c r="S2718" s="2" t="s">
        <v>56</v>
      </c>
      <c r="T2718" s="2" t="s">
        <v>2256</v>
      </c>
      <c r="U2718" s="2" t="s">
        <v>60</v>
      </c>
      <c r="V2718" t="str">
        <f>TEXT(tblSales[[#This Row],[Invoice Date]],"mmm")</f>
        <v>Dec</v>
      </c>
      <c r="W2718">
        <f>MONTH(tblSales[[#This Row],[Invoice Date]])</f>
        <v>12</v>
      </c>
      <c r="X2718">
        <f>YEAR(tblSales[[#This Row],[Invoice Date]])</f>
        <v>2024</v>
      </c>
      <c r="Y2718" t="str">
        <f>TEXT(tblSales[[#This Row],[Invoice Date]],"mmm-yyyy")</f>
        <v>Dec-2024</v>
      </c>
      <c r="Z2718" t="str">
        <f>_xlfn.XLOOKUP(tblSales[[#This Row],[Product_ID]],Products!$A:$A,Products!$C:$C,"Women Dresses")</f>
        <v>Footwear</v>
      </c>
      <c r="AA2718" t="str">
        <f>_xlfn.XLOOKUP(tblSales[[#This Row],[Product_ID]],Products!$A:$A,Products!$D:$D,"Unknown")</f>
        <v>Slippers</v>
      </c>
      <c r="AB2718" t="str">
        <f>_xlfn.XLOOKUP(tblSales[[#This Row],[Product_ID]],Products!$A:$A,Products!$E:$E,"Unknown")</f>
        <v>Pothys</v>
      </c>
      <c r="AC2718" t="str">
        <f>_xlfn.XLOOKUP(tblSales[[#This Row],[Store_ID]],Stores!$A:$A,Stores!$B:$B,"Unknown")</f>
        <v>TrendMart Erode Mall Kiosk</v>
      </c>
      <c r="AD2718" t="str">
        <f>_xlfn.XLOOKUP(tblSales[[#This Row],[Store_ID]],Stores!$A:$A,Stores!$E:$E,"Unknown")</f>
        <v>South Zone 1</v>
      </c>
      <c r="AE2718" t="str">
        <f>_xlfn.XLOOKUP(tblSales[[#This Row],[Customer_ID]],Customers!$A:$A,Customers!$B:$B,"Unknown")</f>
        <v>Eswar Varma</v>
      </c>
      <c r="AF2718" t="str">
        <f>_xlfn.XLOOKUP(tblSales[[#This Row],[Customer_ID]],Customers!$A:$A,Customers!$J:$J,"Unknown")</f>
        <v>Silver</v>
      </c>
      <c r="AG2718" t="str">
        <f>_xlfn.XLOOKUP(tblSales[[#This Row],[Employee_ID]],Employees!$A:$A,Employees!$B:$B,"Unknown")</f>
        <v>Venkat Sharma</v>
      </c>
      <c r="AH2718">
        <f>IF(MONTH(tblSales[[#This Row],[Invoice Date]])&gt;=4,MONTH(tblSales[[#This Row],[Invoice Date]]),MONTH(tblSales[[#This Row],[Invoice Date]])+12)</f>
        <v>12</v>
      </c>
      <c r="AI2718" s="8">
        <f>DATE(YEAR(tblSales[[#This Row],[Invoice Date]]),MONTH(tblSales[[#This Row],[Invoice Date]]),1)</f>
        <v>45627</v>
      </c>
      <c r="AJ2718" t="str">
        <f>_xlfn.XLOOKUP(tblSales[[#This Row],[Product_ID]],Products!$A:$A,Products!$B:$B,"Unknown")</f>
        <v>Pothys Slippers Green</v>
      </c>
      <c r="AK2718" s="9">
        <f>IFERROR(tblSales[[#This Row],[Profit]]/tblSales[[#This Row],[Sales Amount]],0)</f>
        <v>0.24222556573100182</v>
      </c>
      <c r="AL2718" t="str">
        <f>IF(tblSales[[#This Row],[Discount %]]&lt;=5,"0-5%",
IF(tblSales[[#This Row],[Discount %]]&lt;=10,"5-10%",
IF(tblSales[[#This Row],[Discount %]]&lt;=15,"10-15%",
IF(tblSales[[#This Row],[Discount %]]&lt;=20,"15-20%","20%+"))))</f>
        <v>0-5%</v>
      </c>
    </row>
    <row r="2719" spans="1:38">
      <c r="A2719" s="2" t="s">
        <v>4737</v>
      </c>
      <c r="B2719" s="11">
        <v>45566</v>
      </c>
      <c r="C2719" s="2" t="s">
        <v>727</v>
      </c>
      <c r="D2719" s="2" t="s">
        <v>170</v>
      </c>
      <c r="E2719" s="2" t="s">
        <v>150</v>
      </c>
      <c r="F2719" s="2" t="s">
        <v>161</v>
      </c>
      <c r="G2719" s="2">
        <v>1</v>
      </c>
      <c r="H2719" s="2">
        <v>1438.81</v>
      </c>
      <c r="I2719" s="2">
        <v>20</v>
      </c>
      <c r="J2719" s="2">
        <v>287.76</v>
      </c>
      <c r="K2719" s="2">
        <v>12</v>
      </c>
      <c r="L2719" s="2">
        <v>138.13</v>
      </c>
      <c r="M2719" s="2">
        <v>1289.18</v>
      </c>
      <c r="N2719" s="2">
        <v>946.3</v>
      </c>
      <c r="O2719" s="2">
        <f t="shared" si="105"/>
        <v>204.75000000000011</v>
      </c>
      <c r="P2719" s="2" t="s">
        <v>29</v>
      </c>
      <c r="Q2719" s="2" t="str">
        <f t="shared" si="104"/>
        <v>Debit Card</v>
      </c>
      <c r="R2719" s="2" t="s">
        <v>21</v>
      </c>
      <c r="S2719" s="2" t="s">
        <v>56</v>
      </c>
      <c r="T2719" s="2" t="s">
        <v>2121</v>
      </c>
      <c r="U2719" s="2" t="s">
        <v>59</v>
      </c>
      <c r="V2719" t="str">
        <f>TEXT(tblSales[[#This Row],[Invoice Date]],"mmm")</f>
        <v>Oct</v>
      </c>
      <c r="W2719">
        <f>MONTH(tblSales[[#This Row],[Invoice Date]])</f>
        <v>10</v>
      </c>
      <c r="X2719">
        <f>YEAR(tblSales[[#This Row],[Invoice Date]])</f>
        <v>2024</v>
      </c>
      <c r="Y2719" t="str">
        <f>TEXT(tblSales[[#This Row],[Invoice Date]],"mmm-yyyy")</f>
        <v>Oct-2024</v>
      </c>
      <c r="Z2719" t="str">
        <f>_xlfn.XLOOKUP(tblSales[[#This Row],[Product_ID]],Products!$A:$A,Products!$C:$C,"Women Dresses")</f>
        <v>Watches</v>
      </c>
      <c r="AA2719" t="str">
        <f>_xlfn.XLOOKUP(tblSales[[#This Row],[Product_ID]],Products!$A:$A,Products!$D:$D,"Unknown")</f>
        <v>Smart Watch</v>
      </c>
      <c r="AB2719" t="str">
        <f>_xlfn.XLOOKUP(tblSales[[#This Row],[Product_ID]],Products!$A:$A,Products!$E:$E,"Unknown")</f>
        <v>Wrangler</v>
      </c>
      <c r="AC2719" t="str">
        <f>_xlfn.XLOOKUP(tblSales[[#This Row],[Store_ID]],Stores!$A:$A,Stores!$B:$B,"Unknown")</f>
        <v>TrendMart Kalaburagi Mall Kiosk</v>
      </c>
      <c r="AD2719" t="str">
        <f>_xlfn.XLOOKUP(tblSales[[#This Row],[Store_ID]],Stores!$A:$A,Stores!$E:$E,"Unknown")</f>
        <v>South Zone 2</v>
      </c>
      <c r="AE2719" t="str">
        <f>_xlfn.XLOOKUP(tblSales[[#This Row],[Customer_ID]],Customers!$A:$A,Customers!$B:$B,"Unknown")</f>
        <v>Gopal Prasad</v>
      </c>
      <c r="AF2719" t="str">
        <f>_xlfn.XLOOKUP(tblSales[[#This Row],[Customer_ID]],Customers!$A:$A,Customers!$J:$J,"Unknown")</f>
        <v>Regular</v>
      </c>
      <c r="AG2719" t="str">
        <f>_xlfn.XLOOKUP(tblSales[[#This Row],[Employee_ID]],Employees!$A:$A,Employees!$B:$B,"Unknown")</f>
        <v>Chandra Reddy</v>
      </c>
      <c r="AH2719">
        <f>IF(MONTH(tblSales[[#This Row],[Invoice Date]])&gt;=4,MONTH(tblSales[[#This Row],[Invoice Date]]),MONTH(tblSales[[#This Row],[Invoice Date]])+12)</f>
        <v>10</v>
      </c>
      <c r="AI2719" s="8">
        <f>DATE(YEAR(tblSales[[#This Row],[Invoice Date]]),MONTH(tblSales[[#This Row],[Invoice Date]]),1)</f>
        <v>45566</v>
      </c>
      <c r="AJ2719" t="str">
        <f>_xlfn.XLOOKUP(tblSales[[#This Row],[Product_ID]],Products!$A:$A,Products!$B:$B,"Unknown")</f>
        <v>Wrangler Smart Watch Navy Blue</v>
      </c>
      <c r="AK2719" s="9">
        <f>IFERROR(tblSales[[#This Row],[Profit]]/tblSales[[#This Row],[Sales Amount]],0)</f>
        <v>0.15882188678074444</v>
      </c>
      <c r="AL2719" t="str">
        <f>IF(tblSales[[#This Row],[Discount %]]&lt;=5,"0-5%",
IF(tblSales[[#This Row],[Discount %]]&lt;=10,"5-10%",
IF(tblSales[[#This Row],[Discount %]]&lt;=15,"10-15%",
IF(tblSales[[#This Row],[Discount %]]&lt;=20,"15-20%","20%+"))))</f>
        <v>15-20%</v>
      </c>
    </row>
    <row r="2720" spans="1:38">
      <c r="A2720" s="2" t="s">
        <v>4738</v>
      </c>
      <c r="B2720" s="11">
        <v>45408</v>
      </c>
      <c r="C2720" s="2" t="s">
        <v>3594</v>
      </c>
      <c r="D2720" s="2" t="s">
        <v>531</v>
      </c>
      <c r="E2720" s="2" t="s">
        <v>198</v>
      </c>
      <c r="F2720" s="2" t="s">
        <v>104</v>
      </c>
      <c r="G2720" s="2">
        <v>2</v>
      </c>
      <c r="H2720" s="2">
        <v>3243.41</v>
      </c>
      <c r="I2720" s="2">
        <v>10</v>
      </c>
      <c r="J2720" s="2">
        <v>648.67999999999995</v>
      </c>
      <c r="K2720" s="2">
        <v>12</v>
      </c>
      <c r="L2720" s="2">
        <v>700.58</v>
      </c>
      <c r="M2720" s="2">
        <v>6538.72</v>
      </c>
      <c r="N2720" s="2">
        <v>4271.7</v>
      </c>
      <c r="O2720" s="2">
        <f t="shared" si="105"/>
        <v>1566.4400000000005</v>
      </c>
      <c r="P2720" s="2" t="s">
        <v>29</v>
      </c>
      <c r="Q2720" s="2" t="str">
        <f t="shared" si="104"/>
        <v>Debit Card</v>
      </c>
      <c r="R2720" s="2" t="s">
        <v>20</v>
      </c>
      <c r="S2720" s="2" t="s">
        <v>56</v>
      </c>
      <c r="T2720" s="2" t="s">
        <v>1287</v>
      </c>
      <c r="U2720" s="2" t="s">
        <v>59</v>
      </c>
      <c r="V2720" t="str">
        <f>TEXT(tblSales[[#This Row],[Invoice Date]],"mmm")</f>
        <v>Apr</v>
      </c>
      <c r="W2720">
        <f>MONTH(tblSales[[#This Row],[Invoice Date]])</f>
        <v>4</v>
      </c>
      <c r="X2720">
        <f>YEAR(tblSales[[#This Row],[Invoice Date]])</f>
        <v>2024</v>
      </c>
      <c r="Y2720" t="str">
        <f>TEXT(tblSales[[#This Row],[Invoice Date]],"mmm-yyyy")</f>
        <v>Apr-2024</v>
      </c>
      <c r="Z2720" t="str">
        <f>_xlfn.XLOOKUP(tblSales[[#This Row],[Product_ID]],Products!$A:$A,Products!$C:$C,"Women Dresses")</f>
        <v>Handbags</v>
      </c>
      <c r="AA2720" t="str">
        <f>_xlfn.XLOOKUP(tblSales[[#This Row],[Product_ID]],Products!$A:$A,Products!$D:$D,"Unknown")</f>
        <v>Sling Bag</v>
      </c>
      <c r="AB2720" t="str">
        <f>_xlfn.XLOOKUP(tblSales[[#This Row],[Product_ID]],Products!$A:$A,Products!$E:$E,"Unknown")</f>
        <v>Tanishq</v>
      </c>
      <c r="AC2720" t="str">
        <f>_xlfn.XLOOKUP(tblSales[[#This Row],[Store_ID]],Stores!$A:$A,Stores!$B:$B,"Unknown")</f>
        <v>TrendMart Warangal High Street</v>
      </c>
      <c r="AD2720" t="str">
        <f>_xlfn.XLOOKUP(tblSales[[#This Row],[Store_ID]],Stores!$A:$A,Stores!$E:$E,"Unknown")</f>
        <v>South Zone 2</v>
      </c>
      <c r="AE2720" t="str">
        <f>_xlfn.XLOOKUP(tblSales[[#This Row],[Customer_ID]],Customers!$A:$A,Customers!$B:$B,"Unknown")</f>
        <v>Neelam Gounder</v>
      </c>
      <c r="AF2720" t="str">
        <f>_xlfn.XLOOKUP(tblSales[[#This Row],[Customer_ID]],Customers!$A:$A,Customers!$J:$J,"Unknown")</f>
        <v>Regular</v>
      </c>
      <c r="AG2720" t="str">
        <f>_xlfn.XLOOKUP(tblSales[[#This Row],[Employee_ID]],Employees!$A:$A,Employees!$B:$B,"Unknown")</f>
        <v>Meena Krishnan</v>
      </c>
      <c r="AH2720">
        <f>IF(MONTH(tblSales[[#This Row],[Invoice Date]])&gt;=4,MONTH(tblSales[[#This Row],[Invoice Date]]),MONTH(tblSales[[#This Row],[Invoice Date]])+12)</f>
        <v>4</v>
      </c>
      <c r="AI2720" s="8">
        <f>DATE(YEAR(tblSales[[#This Row],[Invoice Date]]),MONTH(tblSales[[#This Row],[Invoice Date]]),1)</f>
        <v>45383</v>
      </c>
      <c r="AJ2720" t="str">
        <f>_xlfn.XLOOKUP(tblSales[[#This Row],[Product_ID]],Products!$A:$A,Products!$B:$B,"Unknown")</f>
        <v>Tanishq Sling Bag Mustard</v>
      </c>
      <c r="AK2720" s="9">
        <f>IFERROR(tblSales[[#This Row],[Profit]]/tblSales[[#This Row],[Sales Amount]],0)</f>
        <v>0.23956370665818394</v>
      </c>
      <c r="AL2720" t="str">
        <f>IF(tblSales[[#This Row],[Discount %]]&lt;=5,"0-5%",
IF(tblSales[[#This Row],[Discount %]]&lt;=10,"5-10%",
IF(tblSales[[#This Row],[Discount %]]&lt;=15,"10-15%",
IF(tblSales[[#This Row],[Discount %]]&lt;=20,"15-20%","20%+"))))</f>
        <v>5-10%</v>
      </c>
    </row>
    <row r="2721" spans="1:38">
      <c r="A2721" s="2" t="s">
        <v>4739</v>
      </c>
      <c r="B2721" s="11">
        <v>45477</v>
      </c>
      <c r="C2721" s="2" t="s">
        <v>865</v>
      </c>
      <c r="D2721" s="2" t="s">
        <v>403</v>
      </c>
      <c r="E2721" s="2" t="s">
        <v>763</v>
      </c>
      <c r="F2721" s="2" t="s">
        <v>377</v>
      </c>
      <c r="G2721" s="2">
        <v>4</v>
      </c>
      <c r="H2721" s="2">
        <v>1241.1099999999999</v>
      </c>
      <c r="I2721" s="2">
        <v>10</v>
      </c>
      <c r="J2721" s="2">
        <v>496.44</v>
      </c>
      <c r="K2721" s="2">
        <v>12</v>
      </c>
      <c r="L2721" s="2">
        <v>536.16</v>
      </c>
      <c r="M2721" s="2">
        <v>5004.16</v>
      </c>
      <c r="N2721" s="2">
        <v>3647.36</v>
      </c>
      <c r="O2721" s="2">
        <f t="shared" si="105"/>
        <v>820.63999999999976</v>
      </c>
      <c r="P2721" s="2" t="s">
        <v>32</v>
      </c>
      <c r="Q2721" s="2" t="str">
        <f t="shared" si="104"/>
        <v>UPI</v>
      </c>
      <c r="R2721" s="2" t="s">
        <v>20</v>
      </c>
      <c r="S2721" s="2" t="s">
        <v>56</v>
      </c>
      <c r="T2721" s="2" t="s">
        <v>2669</v>
      </c>
      <c r="U2721" s="2" t="s">
        <v>59</v>
      </c>
      <c r="V2721" t="str">
        <f>TEXT(tblSales[[#This Row],[Invoice Date]],"mmm")</f>
        <v>Jul</v>
      </c>
      <c r="W2721">
        <f>MONTH(tblSales[[#This Row],[Invoice Date]])</f>
        <v>7</v>
      </c>
      <c r="X2721">
        <f>YEAR(tblSales[[#This Row],[Invoice Date]])</f>
        <v>2024</v>
      </c>
      <c r="Y2721" t="str">
        <f>TEXT(tblSales[[#This Row],[Invoice Date]],"mmm-yyyy")</f>
        <v>Jul-2024</v>
      </c>
      <c r="Z2721" t="str">
        <f>_xlfn.XLOOKUP(tblSales[[#This Row],[Product_ID]],Products!$A:$A,Products!$C:$C,"Women Dresses")</f>
        <v>Men Trousers</v>
      </c>
      <c r="AA2721" t="str">
        <f>_xlfn.XLOOKUP(tblSales[[#This Row],[Product_ID]],Products!$A:$A,Products!$D:$D,"Unknown")</f>
        <v>Formal Trouser</v>
      </c>
      <c r="AB2721" t="str">
        <f>_xlfn.XLOOKUP(tblSales[[#This Row],[Product_ID]],Products!$A:$A,Products!$E:$E,"Unknown")</f>
        <v>Louis Philippe</v>
      </c>
      <c r="AC2721" t="str">
        <f>_xlfn.XLOOKUP(tblSales[[#This Row],[Store_ID]],Stores!$A:$A,Stores!$B:$B,"Unknown")</f>
        <v>TrendMart Madurai Mall Kiosk</v>
      </c>
      <c r="AD2721" t="str">
        <f>_xlfn.XLOOKUP(tblSales[[#This Row],[Store_ID]],Stores!$A:$A,Stores!$E:$E,"Unknown")</f>
        <v>South Zone 1</v>
      </c>
      <c r="AE2721" t="str">
        <f>_xlfn.XLOOKUP(tblSales[[#This Row],[Customer_ID]],Customers!$A:$A,Customers!$B:$B,"Unknown")</f>
        <v>Charulatha Murthy</v>
      </c>
      <c r="AF2721" t="str">
        <f>_xlfn.XLOOKUP(tblSales[[#This Row],[Customer_ID]],Customers!$A:$A,Customers!$J:$J,"Unknown")</f>
        <v>Silver</v>
      </c>
      <c r="AG2721" t="str">
        <f>_xlfn.XLOOKUP(tblSales[[#This Row],[Employee_ID]],Employees!$A:$A,Employees!$B:$B,"Unknown")</f>
        <v>Sunita Ramachandran</v>
      </c>
      <c r="AH2721">
        <f>IF(MONTH(tblSales[[#This Row],[Invoice Date]])&gt;=4,MONTH(tblSales[[#This Row],[Invoice Date]]),MONTH(tblSales[[#This Row],[Invoice Date]])+12)</f>
        <v>7</v>
      </c>
      <c r="AI2721" s="8">
        <f>DATE(YEAR(tblSales[[#This Row],[Invoice Date]]),MONTH(tblSales[[#This Row],[Invoice Date]]),1)</f>
        <v>45474</v>
      </c>
      <c r="AJ2721" t="str">
        <f>_xlfn.XLOOKUP(tblSales[[#This Row],[Product_ID]],Products!$A:$A,Products!$B:$B,"Unknown")</f>
        <v>Louis Philippe Formal Trouser Olive</v>
      </c>
      <c r="AK2721" s="9">
        <f>IFERROR(tblSales[[#This Row],[Profit]]/tblSales[[#This Row],[Sales Amount]],0)</f>
        <v>0.16399155902289292</v>
      </c>
      <c r="AL2721" t="str">
        <f>IF(tblSales[[#This Row],[Discount %]]&lt;=5,"0-5%",
IF(tblSales[[#This Row],[Discount %]]&lt;=10,"5-10%",
IF(tblSales[[#This Row],[Discount %]]&lt;=15,"10-15%",
IF(tblSales[[#This Row],[Discount %]]&lt;=20,"15-20%","20%+"))))</f>
        <v>5-10%</v>
      </c>
    </row>
    <row r="2722" spans="1:38">
      <c r="A2722" s="2" t="s">
        <v>4740</v>
      </c>
      <c r="B2722" s="11">
        <v>45566</v>
      </c>
      <c r="C2722" s="2" t="s">
        <v>2942</v>
      </c>
      <c r="D2722" s="2" t="s">
        <v>1264</v>
      </c>
      <c r="E2722" s="2" t="s">
        <v>363</v>
      </c>
      <c r="F2722" s="2" t="s">
        <v>345</v>
      </c>
      <c r="G2722" s="2">
        <v>3</v>
      </c>
      <c r="H2722" s="2">
        <v>974.61</v>
      </c>
      <c r="I2722" s="2">
        <v>30</v>
      </c>
      <c r="J2722" s="2">
        <v>877.15</v>
      </c>
      <c r="K2722" s="2">
        <v>5</v>
      </c>
      <c r="L2722" s="2">
        <v>102.33</v>
      </c>
      <c r="M2722" s="2">
        <v>2149.0100000000002</v>
      </c>
      <c r="N2722" s="2">
        <v>2301.33</v>
      </c>
      <c r="O2722" s="2">
        <f t="shared" si="105"/>
        <v>-254.64999999999969</v>
      </c>
      <c r="P2722" s="2" t="s">
        <v>29</v>
      </c>
      <c r="Q2722" s="2" t="str">
        <f t="shared" si="104"/>
        <v>Debit Card</v>
      </c>
      <c r="R2722" s="2" t="s">
        <v>20</v>
      </c>
      <c r="S2722" s="2" t="s">
        <v>56</v>
      </c>
      <c r="T2722" s="2" t="s">
        <v>2250</v>
      </c>
      <c r="U2722" s="2" t="s">
        <v>59</v>
      </c>
      <c r="V2722" t="str">
        <f>TEXT(tblSales[[#This Row],[Invoice Date]],"mmm")</f>
        <v>Oct</v>
      </c>
      <c r="W2722">
        <f>MONTH(tblSales[[#This Row],[Invoice Date]])</f>
        <v>10</v>
      </c>
      <c r="X2722">
        <f>YEAR(tblSales[[#This Row],[Invoice Date]])</f>
        <v>2024</v>
      </c>
      <c r="Y2722" t="str">
        <f>TEXT(tblSales[[#This Row],[Invoice Date]],"mmm-yyyy")</f>
        <v>Oct-2024</v>
      </c>
      <c r="Z2722" t="str">
        <f>_xlfn.XLOOKUP(tblSales[[#This Row],[Product_ID]],Products!$A:$A,Products!$C:$C,"Women Dresses")</f>
        <v>Women Kurtis</v>
      </c>
      <c r="AA2722" t="str">
        <f>_xlfn.XLOOKUP(tblSales[[#This Row],[Product_ID]],Products!$A:$A,Products!$D:$D,"Unknown")</f>
        <v>Anarkali Kurti</v>
      </c>
      <c r="AB2722" t="str">
        <f>_xlfn.XLOOKUP(tblSales[[#This Row],[Product_ID]],Products!$A:$A,Products!$E:$E,"Unknown")</f>
        <v>Louis Philippe</v>
      </c>
      <c r="AC2722" t="str">
        <f>_xlfn.XLOOKUP(tblSales[[#This Row],[Store_ID]],Stores!$A:$A,Stores!$B:$B,"Unknown")</f>
        <v>TrendMart Thoothukudi Mall Kiosk</v>
      </c>
      <c r="AD2722" t="str">
        <f>_xlfn.XLOOKUP(tblSales[[#This Row],[Store_ID]],Stores!$A:$A,Stores!$E:$E,"Unknown")</f>
        <v>South Zone 1</v>
      </c>
      <c r="AE2722" t="str">
        <f>_xlfn.XLOOKUP(tblSales[[#This Row],[Customer_ID]],Customers!$A:$A,Customers!$B:$B,"Unknown")</f>
        <v>Chandra Prasad</v>
      </c>
      <c r="AF2722" t="str">
        <f>_xlfn.XLOOKUP(tblSales[[#This Row],[Customer_ID]],Customers!$A:$A,Customers!$J:$J,"Unknown")</f>
        <v>Silver</v>
      </c>
      <c r="AG2722" t="str">
        <f>_xlfn.XLOOKUP(tblSales[[#This Row],[Employee_ID]],Employees!$A:$A,Employees!$B:$B,"Unknown")</f>
        <v>Anitha Ramachandran</v>
      </c>
      <c r="AH2722">
        <f>IF(MONTH(tblSales[[#This Row],[Invoice Date]])&gt;=4,MONTH(tblSales[[#This Row],[Invoice Date]]),MONTH(tblSales[[#This Row],[Invoice Date]])+12)</f>
        <v>10</v>
      </c>
      <c r="AI2722" s="8">
        <f>DATE(YEAR(tblSales[[#This Row],[Invoice Date]]),MONTH(tblSales[[#This Row],[Invoice Date]]),1)</f>
        <v>45566</v>
      </c>
      <c r="AJ2722" t="str">
        <f>_xlfn.XLOOKUP(tblSales[[#This Row],[Product_ID]],Products!$A:$A,Products!$B:$B,"Unknown")</f>
        <v>Louis Philippe Anarkali Kurti Black</v>
      </c>
      <c r="AK2722" s="9">
        <f>IFERROR(tblSales[[#This Row],[Profit]]/tblSales[[#This Row],[Sales Amount]],0)</f>
        <v>-0.11849642393474188</v>
      </c>
      <c r="AL2722" t="str">
        <f>IF(tblSales[[#This Row],[Discount %]]&lt;=5,"0-5%",
IF(tblSales[[#This Row],[Discount %]]&lt;=10,"5-10%",
IF(tblSales[[#This Row],[Discount %]]&lt;=15,"10-15%",
IF(tblSales[[#This Row],[Discount %]]&lt;=20,"15-20%","20%+"))))</f>
        <v>20%+</v>
      </c>
    </row>
    <row r="2723" spans="1:38">
      <c r="A2723" s="2" t="s">
        <v>4741</v>
      </c>
      <c r="B2723" s="11">
        <v>45637</v>
      </c>
      <c r="C2723" s="2" t="s">
        <v>3073</v>
      </c>
      <c r="D2723" s="2" t="s">
        <v>1061</v>
      </c>
      <c r="E2723" s="2" t="s">
        <v>448</v>
      </c>
      <c r="F2723" s="2" t="s">
        <v>222</v>
      </c>
      <c r="G2723" s="2">
        <v>3</v>
      </c>
      <c r="H2723" s="2">
        <v>2192.65</v>
      </c>
      <c r="I2723" s="2">
        <v>0</v>
      </c>
      <c r="J2723" s="2">
        <v>0</v>
      </c>
      <c r="K2723" s="2">
        <v>12</v>
      </c>
      <c r="L2723" s="2">
        <v>789.35</v>
      </c>
      <c r="M2723" s="2">
        <v>7367.3</v>
      </c>
      <c r="N2723" s="2">
        <v>5030.76</v>
      </c>
      <c r="O2723" s="2">
        <f t="shared" si="105"/>
        <v>1547.19</v>
      </c>
      <c r="P2723" s="2" t="s">
        <v>32</v>
      </c>
      <c r="Q2723" s="2" t="str">
        <f t="shared" si="104"/>
        <v>UPI</v>
      </c>
      <c r="R2723" s="2" t="s">
        <v>20</v>
      </c>
      <c r="S2723" s="2" t="s">
        <v>56</v>
      </c>
      <c r="T2723" s="2" t="s">
        <v>818</v>
      </c>
      <c r="U2723" s="2" t="s">
        <v>59</v>
      </c>
      <c r="V2723" t="str">
        <f>TEXT(tblSales[[#This Row],[Invoice Date]],"mmm")</f>
        <v>Dec</v>
      </c>
      <c r="W2723">
        <f>MONTH(tblSales[[#This Row],[Invoice Date]])</f>
        <v>12</v>
      </c>
      <c r="X2723">
        <f>YEAR(tblSales[[#This Row],[Invoice Date]])</f>
        <v>2024</v>
      </c>
      <c r="Y2723" t="str">
        <f>TEXT(tblSales[[#This Row],[Invoice Date]],"mmm-yyyy")</f>
        <v>Dec-2024</v>
      </c>
      <c r="Z2723" t="str">
        <f>_xlfn.XLOOKUP(tblSales[[#This Row],[Product_ID]],Products!$A:$A,Products!$C:$C,"Women Dresses")</f>
        <v>Men Ethnic</v>
      </c>
      <c r="AA2723" t="str">
        <f>_xlfn.XLOOKUP(tblSales[[#This Row],[Product_ID]],Products!$A:$A,Products!$D:$D,"Unknown")</f>
        <v>Sherwani</v>
      </c>
      <c r="AB2723" t="str">
        <f>_xlfn.XLOOKUP(tblSales[[#This Row],[Product_ID]],Products!$A:$A,Products!$E:$E,"Unknown")</f>
        <v>Raymond</v>
      </c>
      <c r="AC2723" t="str">
        <f>_xlfn.XLOOKUP(tblSales[[#This Row],[Store_ID]],Stores!$A:$A,Stores!$B:$B,"Unknown")</f>
        <v>TrendMart Nellore High Street</v>
      </c>
      <c r="AD2723" t="str">
        <f>_xlfn.XLOOKUP(tblSales[[#This Row],[Store_ID]],Stores!$A:$A,Stores!$E:$E,"Unknown")</f>
        <v>South Zone 3</v>
      </c>
      <c r="AE2723" t="str">
        <f>_xlfn.XLOOKUP(tblSales[[#This Row],[Customer_ID]],Customers!$A:$A,Customers!$B:$B,"Unknown")</f>
        <v>Charulatha Hegde</v>
      </c>
      <c r="AF2723" t="str">
        <f>_xlfn.XLOOKUP(tblSales[[#This Row],[Customer_ID]],Customers!$A:$A,Customers!$J:$J,"Unknown")</f>
        <v>Silver</v>
      </c>
      <c r="AG2723" t="str">
        <f>_xlfn.XLOOKUP(tblSales[[#This Row],[Employee_ID]],Employees!$A:$A,Employees!$B:$B,"Unknown")</f>
        <v>Vasanthi Gupta</v>
      </c>
      <c r="AH2723">
        <f>IF(MONTH(tblSales[[#This Row],[Invoice Date]])&gt;=4,MONTH(tblSales[[#This Row],[Invoice Date]]),MONTH(tblSales[[#This Row],[Invoice Date]])+12)</f>
        <v>12</v>
      </c>
      <c r="AI2723" s="8">
        <f>DATE(YEAR(tblSales[[#This Row],[Invoice Date]]),MONTH(tblSales[[#This Row],[Invoice Date]]),1)</f>
        <v>45627</v>
      </c>
      <c r="AJ2723" t="str">
        <f>_xlfn.XLOOKUP(tblSales[[#This Row],[Product_ID]],Products!$A:$A,Products!$B:$B,"Unknown")</f>
        <v>Raymond Sherwani Olive</v>
      </c>
      <c r="AK2723" s="9">
        <f>IFERROR(tblSales[[#This Row],[Profit]]/tblSales[[#This Row],[Sales Amount]],0)</f>
        <v>0.21000773689139848</v>
      </c>
      <c r="AL2723" t="str">
        <f>IF(tblSales[[#This Row],[Discount %]]&lt;=5,"0-5%",
IF(tblSales[[#This Row],[Discount %]]&lt;=10,"5-10%",
IF(tblSales[[#This Row],[Discount %]]&lt;=15,"10-15%",
IF(tblSales[[#This Row],[Discount %]]&lt;=20,"15-20%","20%+"))))</f>
        <v>0-5%</v>
      </c>
    </row>
    <row r="2724" spans="1:38">
      <c r="A2724" s="2" t="s">
        <v>4742</v>
      </c>
      <c r="B2724" s="11">
        <v>45576</v>
      </c>
      <c r="C2724" s="2" t="s">
        <v>2738</v>
      </c>
      <c r="D2724" s="2" t="s">
        <v>775</v>
      </c>
      <c r="E2724" s="2" t="s">
        <v>807</v>
      </c>
      <c r="F2724" s="2" t="s">
        <v>249</v>
      </c>
      <c r="G2724" s="2">
        <v>2</v>
      </c>
      <c r="H2724" s="2">
        <v>815.16</v>
      </c>
      <c r="I2724" s="2">
        <v>5</v>
      </c>
      <c r="J2724" s="2">
        <v>81.52</v>
      </c>
      <c r="K2724" s="2">
        <v>5</v>
      </c>
      <c r="L2724" s="2">
        <v>77.44</v>
      </c>
      <c r="M2724" s="2">
        <v>1626.24</v>
      </c>
      <c r="N2724" s="2">
        <v>1118.5</v>
      </c>
      <c r="O2724" s="2">
        <f t="shared" si="105"/>
        <v>430.3</v>
      </c>
      <c r="P2724" s="2" t="s">
        <v>27</v>
      </c>
      <c r="Q2724" s="2" t="str">
        <f t="shared" si="104"/>
        <v>Cash</v>
      </c>
      <c r="R2724" s="2" t="s">
        <v>20</v>
      </c>
      <c r="S2724" s="2" t="s">
        <v>56</v>
      </c>
      <c r="T2724" s="2" t="s">
        <v>1866</v>
      </c>
      <c r="U2724" s="2" t="s">
        <v>59</v>
      </c>
      <c r="V2724" t="str">
        <f>TEXT(tblSales[[#This Row],[Invoice Date]],"mmm")</f>
        <v>Oct</v>
      </c>
      <c r="W2724">
        <f>MONTH(tblSales[[#This Row],[Invoice Date]])</f>
        <v>10</v>
      </c>
      <c r="X2724">
        <f>YEAR(tblSales[[#This Row],[Invoice Date]])</f>
        <v>2024</v>
      </c>
      <c r="Y2724" t="str">
        <f>TEXT(tblSales[[#This Row],[Invoice Date]],"mmm-yyyy")</f>
        <v>Oct-2024</v>
      </c>
      <c r="Z2724" t="str">
        <f>_xlfn.XLOOKUP(tblSales[[#This Row],[Product_ID]],Products!$A:$A,Products!$C:$C,"Women Dresses")</f>
        <v>Sportswear</v>
      </c>
      <c r="AA2724" t="str">
        <f>_xlfn.XLOOKUP(tblSales[[#This Row],[Product_ID]],Products!$A:$A,Products!$D:$D,"Unknown")</f>
        <v>Joggers</v>
      </c>
      <c r="AB2724" t="str">
        <f>_xlfn.XLOOKUP(tblSales[[#This Row],[Product_ID]],Products!$A:$A,Products!$E:$E,"Unknown")</f>
        <v>Max Fashion</v>
      </c>
      <c r="AC2724" t="str">
        <f>_xlfn.XLOOKUP(tblSales[[#This Row],[Store_ID]],Stores!$A:$A,Stores!$B:$B,"Unknown")</f>
        <v>TrendMart Bengaluru Mall Kiosk</v>
      </c>
      <c r="AD2724" t="str">
        <f>_xlfn.XLOOKUP(tblSales[[#This Row],[Store_ID]],Stores!$A:$A,Stores!$E:$E,"Unknown")</f>
        <v>South Zone 2</v>
      </c>
      <c r="AE2724" t="str">
        <f>_xlfn.XLOOKUP(tblSales[[#This Row],[Customer_ID]],Customers!$A:$A,Customers!$B:$B,"Unknown")</f>
        <v>Chandrika Natarajan</v>
      </c>
      <c r="AF2724" t="str">
        <f>_xlfn.XLOOKUP(tblSales[[#This Row],[Customer_ID]],Customers!$A:$A,Customers!$J:$J,"Unknown")</f>
        <v>Gold</v>
      </c>
      <c r="AG2724" t="str">
        <f>_xlfn.XLOOKUP(tblSales[[#This Row],[Employee_ID]],Employees!$A:$A,Employees!$B:$B,"Unknown")</f>
        <v>Hari Nair</v>
      </c>
      <c r="AH2724">
        <f>IF(MONTH(tblSales[[#This Row],[Invoice Date]])&gt;=4,MONTH(tblSales[[#This Row],[Invoice Date]]),MONTH(tblSales[[#This Row],[Invoice Date]])+12)</f>
        <v>10</v>
      </c>
      <c r="AI2724" s="8">
        <f>DATE(YEAR(tblSales[[#This Row],[Invoice Date]]),MONTH(tblSales[[#This Row],[Invoice Date]]),1)</f>
        <v>45566</v>
      </c>
      <c r="AJ2724" t="str">
        <f>_xlfn.XLOOKUP(tblSales[[#This Row],[Product_ID]],Products!$A:$A,Products!$B:$B,"Unknown")</f>
        <v>Max Fashion Joggers Cream</v>
      </c>
      <c r="AK2724" s="9">
        <f>IFERROR(tblSales[[#This Row],[Profit]]/tblSales[[#This Row],[Sales Amount]],0)</f>
        <v>0.26459809130263678</v>
      </c>
      <c r="AL2724" t="str">
        <f>IF(tblSales[[#This Row],[Discount %]]&lt;=5,"0-5%",
IF(tblSales[[#This Row],[Discount %]]&lt;=10,"5-10%",
IF(tblSales[[#This Row],[Discount %]]&lt;=15,"10-15%",
IF(tblSales[[#This Row],[Discount %]]&lt;=20,"15-20%","20%+"))))</f>
        <v>0-5%</v>
      </c>
    </row>
    <row r="2725" spans="1:38">
      <c r="A2725" s="2" t="s">
        <v>4743</v>
      </c>
      <c r="B2725" s="11">
        <v>45630</v>
      </c>
      <c r="C2725" s="2" t="s">
        <v>1215</v>
      </c>
      <c r="D2725" s="2" t="s">
        <v>899</v>
      </c>
      <c r="E2725" s="2" t="s">
        <v>779</v>
      </c>
      <c r="F2725" s="2" t="s">
        <v>210</v>
      </c>
      <c r="G2725" s="2">
        <v>2</v>
      </c>
      <c r="H2725" s="2">
        <v>1535.03</v>
      </c>
      <c r="I2725" s="2">
        <v>25</v>
      </c>
      <c r="J2725" s="2">
        <v>767.51</v>
      </c>
      <c r="K2725" s="2">
        <v>12</v>
      </c>
      <c r="L2725" s="2">
        <v>276.31</v>
      </c>
      <c r="M2725" s="2">
        <v>2578.86</v>
      </c>
      <c r="N2725" s="2">
        <v>1977.14</v>
      </c>
      <c r="O2725" s="2">
        <f t="shared" si="105"/>
        <v>325.41000000000003</v>
      </c>
      <c r="P2725" s="2" t="s">
        <v>29</v>
      </c>
      <c r="Q2725" s="2" t="str">
        <f t="shared" si="104"/>
        <v>Debit Card</v>
      </c>
      <c r="R2725" s="2" t="s">
        <v>21</v>
      </c>
      <c r="S2725" s="2" t="s">
        <v>56</v>
      </c>
      <c r="T2725" s="2" t="s">
        <v>3234</v>
      </c>
      <c r="U2725" s="2" t="s">
        <v>59</v>
      </c>
      <c r="V2725" t="str">
        <f>TEXT(tblSales[[#This Row],[Invoice Date]],"mmm")</f>
        <v>Dec</v>
      </c>
      <c r="W2725">
        <f>MONTH(tblSales[[#This Row],[Invoice Date]])</f>
        <v>12</v>
      </c>
      <c r="X2725">
        <f>YEAR(tblSales[[#This Row],[Invoice Date]])</f>
        <v>2024</v>
      </c>
      <c r="Y2725" t="str">
        <f>TEXT(tblSales[[#This Row],[Invoice Date]],"mmm-yyyy")</f>
        <v>Dec-2024</v>
      </c>
      <c r="Z2725" t="str">
        <f>_xlfn.XLOOKUP(tblSales[[#This Row],[Product_ID]],Products!$A:$A,Products!$C:$C,"Women Dresses")</f>
        <v>Handbags</v>
      </c>
      <c r="AA2725" t="str">
        <f>_xlfn.XLOOKUP(tblSales[[#This Row],[Product_ID]],Products!$A:$A,Products!$D:$D,"Unknown")</f>
        <v>Sling Bag</v>
      </c>
      <c r="AB2725" t="str">
        <f>_xlfn.XLOOKUP(tblSales[[#This Row],[Product_ID]],Products!$A:$A,Products!$E:$E,"Unknown")</f>
        <v>Fastrack</v>
      </c>
      <c r="AC2725" t="str">
        <f>_xlfn.XLOOKUP(tblSales[[#This Row],[Store_ID]],Stores!$A:$A,Stores!$B:$B,"Unknown")</f>
        <v>TrendMart Vellore Standard</v>
      </c>
      <c r="AD2725" t="str">
        <f>_xlfn.XLOOKUP(tblSales[[#This Row],[Store_ID]],Stores!$A:$A,Stores!$E:$E,"Unknown")</f>
        <v>South Zone 1</v>
      </c>
      <c r="AE2725" t="str">
        <f>_xlfn.XLOOKUP(tblSales[[#This Row],[Customer_ID]],Customers!$A:$A,Customers!$B:$B,"Unknown")</f>
        <v>Srinivas Gowda</v>
      </c>
      <c r="AF2725" t="str">
        <f>_xlfn.XLOOKUP(tblSales[[#This Row],[Customer_ID]],Customers!$A:$A,Customers!$J:$J,"Unknown")</f>
        <v>Silver</v>
      </c>
      <c r="AG2725" t="str">
        <f>_xlfn.XLOOKUP(tblSales[[#This Row],[Employee_ID]],Employees!$A:$A,Employees!$B:$B,"Unknown")</f>
        <v>Rani Mishra</v>
      </c>
      <c r="AH2725">
        <f>IF(MONTH(tblSales[[#This Row],[Invoice Date]])&gt;=4,MONTH(tblSales[[#This Row],[Invoice Date]]),MONTH(tblSales[[#This Row],[Invoice Date]])+12)</f>
        <v>12</v>
      </c>
      <c r="AI2725" s="8">
        <f>DATE(YEAR(tblSales[[#This Row],[Invoice Date]]),MONTH(tblSales[[#This Row],[Invoice Date]]),1)</f>
        <v>45627</v>
      </c>
      <c r="AJ2725" t="str">
        <f>_xlfn.XLOOKUP(tblSales[[#This Row],[Product_ID]],Products!$A:$A,Products!$B:$B,"Unknown")</f>
        <v>Fastrack Sling Bag Peach</v>
      </c>
      <c r="AK2725" s="9">
        <f>IFERROR(tblSales[[#This Row],[Profit]]/tblSales[[#This Row],[Sales Amount]],0)</f>
        <v>0.12618366254856797</v>
      </c>
      <c r="AL2725" t="str">
        <f>IF(tblSales[[#This Row],[Discount %]]&lt;=5,"0-5%",
IF(tblSales[[#This Row],[Discount %]]&lt;=10,"5-10%",
IF(tblSales[[#This Row],[Discount %]]&lt;=15,"10-15%",
IF(tblSales[[#This Row],[Discount %]]&lt;=20,"15-20%","20%+"))))</f>
        <v>20%+</v>
      </c>
    </row>
    <row r="2726" spans="1:38">
      <c r="A2726" s="2" t="s">
        <v>4744</v>
      </c>
      <c r="B2726" s="11">
        <v>45714</v>
      </c>
      <c r="C2726" s="2" t="s">
        <v>2567</v>
      </c>
      <c r="D2726" s="2" t="s">
        <v>2248</v>
      </c>
      <c r="E2726" s="2" t="s">
        <v>150</v>
      </c>
      <c r="F2726" s="2" t="s">
        <v>386</v>
      </c>
      <c r="G2726" s="2">
        <v>1</v>
      </c>
      <c r="H2726" s="2">
        <v>1508.08</v>
      </c>
      <c r="I2726" s="2">
        <v>30</v>
      </c>
      <c r="J2726" s="2">
        <v>452.42</v>
      </c>
      <c r="K2726" s="2">
        <v>12</v>
      </c>
      <c r="L2726" s="2">
        <v>126.68</v>
      </c>
      <c r="M2726" s="2">
        <v>1182.3399999999999</v>
      </c>
      <c r="N2726" s="2">
        <v>1007.65</v>
      </c>
      <c r="O2726" s="2">
        <f t="shared" si="105"/>
        <v>48.009999999999934</v>
      </c>
      <c r="P2726" s="2" t="s">
        <v>32</v>
      </c>
      <c r="Q2726" s="2" t="str">
        <f t="shared" si="104"/>
        <v>UPI</v>
      </c>
      <c r="R2726" s="2" t="s">
        <v>20</v>
      </c>
      <c r="S2726" s="2" t="s">
        <v>56</v>
      </c>
      <c r="T2726" s="2" t="s">
        <v>2456</v>
      </c>
      <c r="U2726" s="2" t="s">
        <v>59</v>
      </c>
      <c r="V2726" t="str">
        <f>TEXT(tblSales[[#This Row],[Invoice Date]],"mmm")</f>
        <v>Feb</v>
      </c>
      <c r="W2726">
        <f>MONTH(tblSales[[#This Row],[Invoice Date]])</f>
        <v>2</v>
      </c>
      <c r="X2726">
        <f>YEAR(tblSales[[#This Row],[Invoice Date]])</f>
        <v>2025</v>
      </c>
      <c r="Y2726" t="str">
        <f>TEXT(tblSales[[#This Row],[Invoice Date]],"mmm-yyyy")</f>
        <v>Feb-2025</v>
      </c>
      <c r="Z2726" t="str">
        <f>_xlfn.XLOOKUP(tblSales[[#This Row],[Product_ID]],Products!$A:$A,Products!$C:$C,"Women Dresses")</f>
        <v>Men Jeans</v>
      </c>
      <c r="AA2726" t="str">
        <f>_xlfn.XLOOKUP(tblSales[[#This Row],[Product_ID]],Products!$A:$A,Products!$D:$D,"Unknown")</f>
        <v>Straight Fit</v>
      </c>
      <c r="AB2726" t="str">
        <f>_xlfn.XLOOKUP(tblSales[[#This Row],[Product_ID]],Products!$A:$A,Products!$E:$E,"Unknown")</f>
        <v>Westside</v>
      </c>
      <c r="AC2726" t="str">
        <f>_xlfn.XLOOKUP(tblSales[[#This Row],[Store_ID]],Stores!$A:$A,Stores!$B:$B,"Unknown")</f>
        <v>TrendMart Kalaburagi Mall Kiosk</v>
      </c>
      <c r="AD2726" t="str">
        <f>_xlfn.XLOOKUP(tblSales[[#This Row],[Store_ID]],Stores!$A:$A,Stores!$E:$E,"Unknown")</f>
        <v>South Zone 2</v>
      </c>
      <c r="AE2726" t="str">
        <f>_xlfn.XLOOKUP(tblSales[[#This Row],[Customer_ID]],Customers!$A:$A,Customers!$B:$B,"Unknown")</f>
        <v>Saranya Krishnan</v>
      </c>
      <c r="AF2726" t="str">
        <f>_xlfn.XLOOKUP(tblSales[[#This Row],[Customer_ID]],Customers!$A:$A,Customers!$J:$J,"Unknown")</f>
        <v>Silver</v>
      </c>
      <c r="AG2726" t="str">
        <f>_xlfn.XLOOKUP(tblSales[[#This Row],[Employee_ID]],Employees!$A:$A,Employees!$B:$B,"Unknown")</f>
        <v>Malini Gowda</v>
      </c>
      <c r="AH2726">
        <f>IF(MONTH(tblSales[[#This Row],[Invoice Date]])&gt;=4,MONTH(tblSales[[#This Row],[Invoice Date]]),MONTH(tblSales[[#This Row],[Invoice Date]])+12)</f>
        <v>14</v>
      </c>
      <c r="AI2726" s="8">
        <f>DATE(YEAR(tblSales[[#This Row],[Invoice Date]]),MONTH(tblSales[[#This Row],[Invoice Date]]),1)</f>
        <v>45689</v>
      </c>
      <c r="AJ2726" t="str">
        <f>_xlfn.XLOOKUP(tblSales[[#This Row],[Product_ID]],Products!$A:$A,Products!$B:$B,"Unknown")</f>
        <v>Westside Straight Fit Charcoal</v>
      </c>
      <c r="AK2726" s="9">
        <f>IFERROR(tblSales[[#This Row],[Profit]]/tblSales[[#This Row],[Sales Amount]],0)</f>
        <v>4.0605917079689378E-2</v>
      </c>
      <c r="AL2726" t="str">
        <f>IF(tblSales[[#This Row],[Discount %]]&lt;=5,"0-5%",
IF(tblSales[[#This Row],[Discount %]]&lt;=10,"5-10%",
IF(tblSales[[#This Row],[Discount %]]&lt;=15,"10-15%",
IF(tblSales[[#This Row],[Discount %]]&lt;=20,"15-20%","20%+"))))</f>
        <v>20%+</v>
      </c>
    </row>
    <row r="2727" spans="1:38">
      <c r="A2727" s="2" t="s">
        <v>4745</v>
      </c>
      <c r="B2727" s="11">
        <v>45624</v>
      </c>
      <c r="C2727" s="2" t="s">
        <v>2800</v>
      </c>
      <c r="D2727" s="2" t="s">
        <v>513</v>
      </c>
      <c r="E2727" s="2" t="s">
        <v>674</v>
      </c>
      <c r="F2727" s="2" t="s">
        <v>475</v>
      </c>
      <c r="G2727" s="2">
        <v>2</v>
      </c>
      <c r="H2727" s="2">
        <v>2407.2600000000002</v>
      </c>
      <c r="I2727" s="2">
        <v>25</v>
      </c>
      <c r="J2727" s="2">
        <v>1203.6300000000001</v>
      </c>
      <c r="K2727" s="2">
        <v>12</v>
      </c>
      <c r="L2727" s="2">
        <v>433.31</v>
      </c>
      <c r="M2727" s="2">
        <v>4044.2</v>
      </c>
      <c r="N2727" s="2">
        <v>3188</v>
      </c>
      <c r="O2727" s="2">
        <f t="shared" si="105"/>
        <v>422.88999999999982</v>
      </c>
      <c r="P2727" s="2" t="s">
        <v>27</v>
      </c>
      <c r="Q2727" s="2" t="str">
        <f t="shared" si="104"/>
        <v>Cash</v>
      </c>
      <c r="R2727" s="2" t="s">
        <v>20</v>
      </c>
      <c r="S2727" s="2" t="s">
        <v>56</v>
      </c>
      <c r="T2727" s="2" t="s">
        <v>1460</v>
      </c>
      <c r="U2727" s="2" t="s">
        <v>59</v>
      </c>
      <c r="V2727" t="str">
        <f>TEXT(tblSales[[#This Row],[Invoice Date]],"mmm")</f>
        <v>Nov</v>
      </c>
      <c r="W2727">
        <f>MONTH(tblSales[[#This Row],[Invoice Date]])</f>
        <v>11</v>
      </c>
      <c r="X2727">
        <f>YEAR(tblSales[[#This Row],[Invoice Date]])</f>
        <v>2024</v>
      </c>
      <c r="Y2727" t="str">
        <f>TEXT(tblSales[[#This Row],[Invoice Date]],"mmm-yyyy")</f>
        <v>Nov-2024</v>
      </c>
      <c r="Z2727" t="str">
        <f>_xlfn.XLOOKUP(tblSales[[#This Row],[Product_ID]],Products!$A:$A,Products!$C:$C,"Women Dresses")</f>
        <v>Men Ethnic</v>
      </c>
      <c r="AA2727" t="str">
        <f>_xlfn.XLOOKUP(tblSales[[#This Row],[Product_ID]],Products!$A:$A,Products!$D:$D,"Unknown")</f>
        <v>Nehru Jacket</v>
      </c>
      <c r="AB2727" t="str">
        <f>_xlfn.XLOOKUP(tblSales[[#This Row],[Product_ID]],Products!$A:$A,Products!$E:$E,"Unknown")</f>
        <v>Fastrack</v>
      </c>
      <c r="AC2727" t="str">
        <f>_xlfn.XLOOKUP(tblSales[[#This Row],[Store_ID]],Stores!$A:$A,Stores!$B:$B,"Unknown")</f>
        <v>TrendMart Nizamabad Standard</v>
      </c>
      <c r="AD2727" t="str">
        <f>_xlfn.XLOOKUP(tblSales[[#This Row],[Store_ID]],Stores!$A:$A,Stores!$E:$E,"Unknown")</f>
        <v>South Zone 2</v>
      </c>
      <c r="AE2727" t="str">
        <f>_xlfn.XLOOKUP(tblSales[[#This Row],[Customer_ID]],Customers!$A:$A,Customers!$B:$B,"Unknown")</f>
        <v>Suresh Iyengar</v>
      </c>
      <c r="AF2727" t="str">
        <f>_xlfn.XLOOKUP(tblSales[[#This Row],[Customer_ID]],Customers!$A:$A,Customers!$J:$J,"Unknown")</f>
        <v>Gold</v>
      </c>
      <c r="AG2727" t="str">
        <f>_xlfn.XLOOKUP(tblSales[[#This Row],[Employee_ID]],Employees!$A:$A,Employees!$B:$B,"Unknown")</f>
        <v>Arjun Krishnan</v>
      </c>
      <c r="AH2727">
        <f>IF(MONTH(tblSales[[#This Row],[Invoice Date]])&gt;=4,MONTH(tblSales[[#This Row],[Invoice Date]]),MONTH(tblSales[[#This Row],[Invoice Date]])+12)</f>
        <v>11</v>
      </c>
      <c r="AI2727" s="8">
        <f>DATE(YEAR(tblSales[[#This Row],[Invoice Date]]),MONTH(tblSales[[#This Row],[Invoice Date]]),1)</f>
        <v>45597</v>
      </c>
      <c r="AJ2727" t="str">
        <f>_xlfn.XLOOKUP(tblSales[[#This Row],[Product_ID]],Products!$A:$A,Products!$B:$B,"Unknown")</f>
        <v>Fastrack Nehru Jacket Black</v>
      </c>
      <c r="AK2727" s="9">
        <f>IFERROR(tblSales[[#This Row],[Profit]]/tblSales[[#This Row],[Sales Amount]],0)</f>
        <v>0.10456703427130207</v>
      </c>
      <c r="AL2727" t="str">
        <f>IF(tblSales[[#This Row],[Discount %]]&lt;=5,"0-5%",
IF(tblSales[[#This Row],[Discount %]]&lt;=10,"5-10%",
IF(tblSales[[#This Row],[Discount %]]&lt;=15,"10-15%",
IF(tblSales[[#This Row],[Discount %]]&lt;=20,"15-20%","20%+"))))</f>
        <v>20%+</v>
      </c>
    </row>
    <row r="2728" spans="1:38">
      <c r="A2728" s="2" t="s">
        <v>4746</v>
      </c>
      <c r="B2728" s="11">
        <v>45402</v>
      </c>
      <c r="C2728" s="2" t="s">
        <v>985</v>
      </c>
      <c r="D2728" s="2" t="s">
        <v>2307</v>
      </c>
      <c r="E2728" s="2" t="s">
        <v>480</v>
      </c>
      <c r="F2728" s="2" t="s">
        <v>475</v>
      </c>
      <c r="G2728" s="2">
        <v>1</v>
      </c>
      <c r="H2728" s="2">
        <v>863.62</v>
      </c>
      <c r="I2728" s="2">
        <v>0</v>
      </c>
      <c r="J2728" s="2">
        <v>0</v>
      </c>
      <c r="K2728" s="2">
        <v>5</v>
      </c>
      <c r="L2728" s="2">
        <v>43.18</v>
      </c>
      <c r="M2728" s="2">
        <v>906.8</v>
      </c>
      <c r="N2728" s="2">
        <v>504.05</v>
      </c>
      <c r="O2728" s="2">
        <f t="shared" si="105"/>
        <v>359.56999999999994</v>
      </c>
      <c r="P2728" s="2" t="s">
        <v>28</v>
      </c>
      <c r="Q2728" s="2" t="str">
        <f t="shared" si="104"/>
        <v>Credit Card</v>
      </c>
      <c r="R2728" s="2" t="s">
        <v>20</v>
      </c>
      <c r="S2728" s="2" t="s">
        <v>56</v>
      </c>
      <c r="T2728" s="2" t="s">
        <v>834</v>
      </c>
      <c r="U2728" s="2" t="s">
        <v>60</v>
      </c>
      <c r="V2728" t="str">
        <f>TEXT(tblSales[[#This Row],[Invoice Date]],"mmm")</f>
        <v>Apr</v>
      </c>
      <c r="W2728">
        <f>MONTH(tblSales[[#This Row],[Invoice Date]])</f>
        <v>4</v>
      </c>
      <c r="X2728">
        <f>YEAR(tblSales[[#This Row],[Invoice Date]])</f>
        <v>2024</v>
      </c>
      <c r="Y2728" t="str">
        <f>TEXT(tblSales[[#This Row],[Invoice Date]],"mmm-yyyy")</f>
        <v>Apr-2024</v>
      </c>
      <c r="Z2728" t="str">
        <f>_xlfn.XLOOKUP(tblSales[[#This Row],[Product_ID]],Products!$A:$A,Products!$C:$C,"Women Dresses")</f>
        <v>Sportswear</v>
      </c>
      <c r="AA2728" t="str">
        <f>_xlfn.XLOOKUP(tblSales[[#This Row],[Product_ID]],Products!$A:$A,Products!$D:$D,"Unknown")</f>
        <v>Track Suit</v>
      </c>
      <c r="AB2728" t="str">
        <f>_xlfn.XLOOKUP(tblSales[[#This Row],[Product_ID]],Products!$A:$A,Products!$E:$E,"Unknown")</f>
        <v>Mufti</v>
      </c>
      <c r="AC2728" t="str">
        <f>_xlfn.XLOOKUP(tblSales[[#This Row],[Store_ID]],Stores!$A:$A,Stores!$B:$B,"Unknown")</f>
        <v>TrendMart Thrissur High Street</v>
      </c>
      <c r="AD2728" t="str">
        <f>_xlfn.XLOOKUP(tblSales[[#This Row],[Store_ID]],Stores!$A:$A,Stores!$E:$E,"Unknown")</f>
        <v>South Zone 1</v>
      </c>
      <c r="AE2728" t="str">
        <f>_xlfn.XLOOKUP(tblSales[[#This Row],[Customer_ID]],Customers!$A:$A,Customers!$B:$B,"Unknown")</f>
        <v>Yamini Gowda</v>
      </c>
      <c r="AF2728" t="str">
        <f>_xlfn.XLOOKUP(tblSales[[#This Row],[Customer_ID]],Customers!$A:$A,Customers!$J:$J,"Unknown")</f>
        <v>Regular</v>
      </c>
      <c r="AG2728" t="str">
        <f>_xlfn.XLOOKUP(tblSales[[#This Row],[Employee_ID]],Employees!$A:$A,Employees!$B:$B,"Unknown")</f>
        <v>Arjun Krishnan</v>
      </c>
      <c r="AH2728">
        <f>IF(MONTH(tblSales[[#This Row],[Invoice Date]])&gt;=4,MONTH(tblSales[[#This Row],[Invoice Date]]),MONTH(tblSales[[#This Row],[Invoice Date]])+12)</f>
        <v>4</v>
      </c>
      <c r="AI2728" s="8">
        <f>DATE(YEAR(tblSales[[#This Row],[Invoice Date]]),MONTH(tblSales[[#This Row],[Invoice Date]]),1)</f>
        <v>45383</v>
      </c>
      <c r="AJ2728" t="str">
        <f>_xlfn.XLOOKUP(tblSales[[#This Row],[Product_ID]],Products!$A:$A,Products!$B:$B,"Unknown")</f>
        <v>Mufti Track Suit Mustard</v>
      </c>
      <c r="AK2728" s="9">
        <f>IFERROR(tblSales[[#This Row],[Profit]]/tblSales[[#This Row],[Sales Amount]],0)</f>
        <v>0.39652624614027343</v>
      </c>
      <c r="AL2728" t="str">
        <f>IF(tblSales[[#This Row],[Discount %]]&lt;=5,"0-5%",
IF(tblSales[[#This Row],[Discount %]]&lt;=10,"5-10%",
IF(tblSales[[#This Row],[Discount %]]&lt;=15,"10-15%",
IF(tblSales[[#This Row],[Discount %]]&lt;=20,"15-20%","20%+"))))</f>
        <v>0-5%</v>
      </c>
    </row>
    <row r="2729" spans="1:38">
      <c r="A2729" s="2" t="s">
        <v>4747</v>
      </c>
      <c r="B2729" s="11">
        <v>45536</v>
      </c>
      <c r="C2729" s="2" t="s">
        <v>3924</v>
      </c>
      <c r="D2729" s="2" t="s">
        <v>1975</v>
      </c>
      <c r="E2729" s="2" t="s">
        <v>437</v>
      </c>
      <c r="F2729" s="2" t="s">
        <v>523</v>
      </c>
      <c r="G2729" s="2">
        <v>1</v>
      </c>
      <c r="H2729" s="2">
        <v>2222.08</v>
      </c>
      <c r="I2729" s="2">
        <v>10</v>
      </c>
      <c r="J2729" s="2">
        <v>222.21</v>
      </c>
      <c r="K2729" s="2">
        <v>12</v>
      </c>
      <c r="L2729" s="2">
        <v>239.98</v>
      </c>
      <c r="M2729" s="2">
        <v>2239.85</v>
      </c>
      <c r="N2729" s="2">
        <v>1504.79</v>
      </c>
      <c r="O2729" s="2">
        <f t="shared" si="105"/>
        <v>495.07999999999993</v>
      </c>
      <c r="P2729" s="2" t="s">
        <v>32</v>
      </c>
      <c r="Q2729" s="2" t="str">
        <f t="shared" si="104"/>
        <v>UPI</v>
      </c>
      <c r="R2729" s="2" t="s">
        <v>20</v>
      </c>
      <c r="S2729" s="2" t="s">
        <v>56</v>
      </c>
      <c r="T2729" s="2" t="s">
        <v>1746</v>
      </c>
      <c r="U2729" s="2" t="s">
        <v>60</v>
      </c>
      <c r="V2729" t="str">
        <f>TEXT(tblSales[[#This Row],[Invoice Date]],"mmm")</f>
        <v>Sep</v>
      </c>
      <c r="W2729">
        <f>MONTH(tblSales[[#This Row],[Invoice Date]])</f>
        <v>9</v>
      </c>
      <c r="X2729">
        <f>YEAR(tblSales[[#This Row],[Invoice Date]])</f>
        <v>2024</v>
      </c>
      <c r="Y2729" t="str">
        <f>TEXT(tblSales[[#This Row],[Invoice Date]],"mmm-yyyy")</f>
        <v>Sep-2024</v>
      </c>
      <c r="Z2729" t="str">
        <f>_xlfn.XLOOKUP(tblSales[[#This Row],[Product_ID]],Products!$A:$A,Products!$C:$C,"Women Dresses")</f>
        <v>Footwear</v>
      </c>
      <c r="AA2729" t="str">
        <f>_xlfn.XLOOKUP(tblSales[[#This Row],[Product_ID]],Products!$A:$A,Products!$D:$D,"Unknown")</f>
        <v>Slippers</v>
      </c>
      <c r="AB2729" t="str">
        <f>_xlfn.XLOOKUP(tblSales[[#This Row],[Product_ID]],Products!$A:$A,Products!$E:$E,"Unknown")</f>
        <v>Bata</v>
      </c>
      <c r="AC2729" t="str">
        <f>_xlfn.XLOOKUP(tblSales[[#This Row],[Store_ID]],Stores!$A:$A,Stores!$B:$B,"Unknown")</f>
        <v>TrendMart Visakhapatnam Flagship</v>
      </c>
      <c r="AD2729" t="str">
        <f>_xlfn.XLOOKUP(tblSales[[#This Row],[Store_ID]],Stores!$A:$A,Stores!$E:$E,"Unknown")</f>
        <v>South Zone 3</v>
      </c>
      <c r="AE2729" t="str">
        <f>_xlfn.XLOOKUP(tblSales[[#This Row],[Customer_ID]],Customers!$A:$A,Customers!$B:$B,"Unknown")</f>
        <v>Arun Chettiar</v>
      </c>
      <c r="AF2729" t="str">
        <f>_xlfn.XLOOKUP(tblSales[[#This Row],[Customer_ID]],Customers!$A:$A,Customers!$J:$J,"Unknown")</f>
        <v>Silver</v>
      </c>
      <c r="AG2729" t="str">
        <f>_xlfn.XLOOKUP(tblSales[[#This Row],[Employee_ID]],Employees!$A:$A,Employees!$B:$B,"Unknown")</f>
        <v>Vinod Hegde</v>
      </c>
      <c r="AH2729">
        <f>IF(MONTH(tblSales[[#This Row],[Invoice Date]])&gt;=4,MONTH(tblSales[[#This Row],[Invoice Date]]),MONTH(tblSales[[#This Row],[Invoice Date]])+12)</f>
        <v>9</v>
      </c>
      <c r="AI2729" s="8">
        <f>DATE(YEAR(tblSales[[#This Row],[Invoice Date]]),MONTH(tblSales[[#This Row],[Invoice Date]]),1)</f>
        <v>45536</v>
      </c>
      <c r="AJ2729" t="str">
        <f>_xlfn.XLOOKUP(tblSales[[#This Row],[Product_ID]],Products!$A:$A,Products!$B:$B,"Unknown")</f>
        <v>Bata Slippers Wine</v>
      </c>
      <c r="AK2729" s="9">
        <f>IFERROR(tblSales[[#This Row],[Profit]]/tblSales[[#This Row],[Sales Amount]],0)</f>
        <v>0.22103265843694889</v>
      </c>
      <c r="AL2729" t="str">
        <f>IF(tblSales[[#This Row],[Discount %]]&lt;=5,"0-5%",
IF(tblSales[[#This Row],[Discount %]]&lt;=10,"5-10%",
IF(tblSales[[#This Row],[Discount %]]&lt;=15,"10-15%",
IF(tblSales[[#This Row],[Discount %]]&lt;=20,"15-20%","20%+"))))</f>
        <v>5-10%</v>
      </c>
    </row>
    <row r="2730" spans="1:38">
      <c r="A2730" s="2" t="s">
        <v>4748</v>
      </c>
      <c r="B2730" s="11">
        <v>45671</v>
      </c>
      <c r="C2730" s="2" t="s">
        <v>2325</v>
      </c>
      <c r="D2730" s="2" t="s">
        <v>2235</v>
      </c>
      <c r="E2730" s="2" t="s">
        <v>1546</v>
      </c>
      <c r="F2730" s="2" t="s">
        <v>238</v>
      </c>
      <c r="G2730" s="2">
        <v>1</v>
      </c>
      <c r="H2730" s="2">
        <v>589.07000000000005</v>
      </c>
      <c r="I2730" s="2">
        <v>30</v>
      </c>
      <c r="J2730" s="2">
        <v>176.72</v>
      </c>
      <c r="K2730" s="2">
        <v>5</v>
      </c>
      <c r="L2730" s="2">
        <v>20.62</v>
      </c>
      <c r="M2730" s="2">
        <v>432.97</v>
      </c>
      <c r="N2730" s="2">
        <v>373.27</v>
      </c>
      <c r="O2730" s="2">
        <f t="shared" si="105"/>
        <v>39.080000000000041</v>
      </c>
      <c r="P2730" s="2" t="s">
        <v>29</v>
      </c>
      <c r="Q2730" s="2" t="str">
        <f t="shared" si="104"/>
        <v>Debit Card</v>
      </c>
      <c r="R2730" s="2" t="s">
        <v>20</v>
      </c>
      <c r="S2730" s="2" t="s">
        <v>56</v>
      </c>
      <c r="T2730" s="2" t="s">
        <v>2464</v>
      </c>
      <c r="U2730" s="2" t="s">
        <v>59</v>
      </c>
      <c r="V2730" t="str">
        <f>TEXT(tblSales[[#This Row],[Invoice Date]],"mmm")</f>
        <v>Jan</v>
      </c>
      <c r="W2730">
        <f>MONTH(tblSales[[#This Row],[Invoice Date]])</f>
        <v>1</v>
      </c>
      <c r="X2730">
        <f>YEAR(tblSales[[#This Row],[Invoice Date]])</f>
        <v>2025</v>
      </c>
      <c r="Y2730" t="str">
        <f>TEXT(tblSales[[#This Row],[Invoice Date]],"mmm-yyyy")</f>
        <v>Jan-2025</v>
      </c>
      <c r="Z2730" t="str">
        <f>_xlfn.XLOOKUP(tblSales[[#This Row],[Product_ID]],Products!$A:$A,Products!$C:$C,"Women Dresses")</f>
        <v>Men T-Shirts</v>
      </c>
      <c r="AA2730" t="str">
        <f>_xlfn.XLOOKUP(tblSales[[#This Row],[Product_ID]],Products!$A:$A,Products!$D:$D,"Unknown")</f>
        <v>Graphic Tee</v>
      </c>
      <c r="AB2730" t="str">
        <f>_xlfn.XLOOKUP(tblSales[[#This Row],[Product_ID]],Products!$A:$A,Products!$E:$E,"Unknown")</f>
        <v>Indian Terrain</v>
      </c>
      <c r="AC2730" t="str">
        <f>_xlfn.XLOOKUP(tblSales[[#This Row],[Store_ID]],Stores!$A:$A,Stores!$B:$B,"Unknown")</f>
        <v>TrendMart Guntur Standard</v>
      </c>
      <c r="AD2730" t="str">
        <f>_xlfn.XLOOKUP(tblSales[[#This Row],[Store_ID]],Stores!$A:$A,Stores!$E:$E,"Unknown")</f>
        <v>South Zone 3</v>
      </c>
      <c r="AE2730" t="str">
        <f>_xlfn.XLOOKUP(tblSales[[#This Row],[Customer_ID]],Customers!$A:$A,Customers!$B:$B,"Unknown")</f>
        <v>Deepthi Chandran</v>
      </c>
      <c r="AF2730" t="str">
        <f>_xlfn.XLOOKUP(tblSales[[#This Row],[Customer_ID]],Customers!$A:$A,Customers!$J:$J,"Unknown")</f>
        <v>Regular</v>
      </c>
      <c r="AG2730" t="str">
        <f>_xlfn.XLOOKUP(tblSales[[#This Row],[Employee_ID]],Employees!$A:$A,Employees!$B:$B,"Unknown")</f>
        <v>Dhruv Mishra</v>
      </c>
      <c r="AH2730">
        <f>IF(MONTH(tblSales[[#This Row],[Invoice Date]])&gt;=4,MONTH(tblSales[[#This Row],[Invoice Date]]),MONTH(tblSales[[#This Row],[Invoice Date]])+12)</f>
        <v>13</v>
      </c>
      <c r="AI2730" s="8">
        <f>DATE(YEAR(tblSales[[#This Row],[Invoice Date]]),MONTH(tblSales[[#This Row],[Invoice Date]]),1)</f>
        <v>45658</v>
      </c>
      <c r="AJ2730" t="str">
        <f>_xlfn.XLOOKUP(tblSales[[#This Row],[Product_ID]],Products!$A:$A,Products!$B:$B,"Unknown")</f>
        <v>Indian Terrain Graphic Tee Purple</v>
      </c>
      <c r="AK2730" s="9">
        <f>IFERROR(tblSales[[#This Row],[Profit]]/tblSales[[#This Row],[Sales Amount]],0)</f>
        <v>9.0260295170566177E-2</v>
      </c>
      <c r="AL2730" t="str">
        <f>IF(tblSales[[#This Row],[Discount %]]&lt;=5,"0-5%",
IF(tblSales[[#This Row],[Discount %]]&lt;=10,"5-10%",
IF(tblSales[[#This Row],[Discount %]]&lt;=15,"10-15%",
IF(tblSales[[#This Row],[Discount %]]&lt;=20,"15-20%","20%+"))))</f>
        <v>20%+</v>
      </c>
    </row>
    <row r="2731" spans="1:38">
      <c r="A2731" s="2" t="s">
        <v>4749</v>
      </c>
      <c r="B2731" s="11">
        <v>45429</v>
      </c>
      <c r="C2731" s="2" t="s">
        <v>2066</v>
      </c>
      <c r="D2731" s="2" t="s">
        <v>155</v>
      </c>
      <c r="E2731" s="2" t="s">
        <v>484</v>
      </c>
      <c r="F2731" s="2" t="s">
        <v>339</v>
      </c>
      <c r="G2731" s="2">
        <v>2</v>
      </c>
      <c r="H2731" s="2">
        <v>1050.0999999999999</v>
      </c>
      <c r="I2731" s="2">
        <v>10</v>
      </c>
      <c r="J2731" s="2">
        <v>210.02</v>
      </c>
      <c r="K2731" s="2">
        <v>12</v>
      </c>
      <c r="L2731" s="2">
        <v>226.82</v>
      </c>
      <c r="M2731" s="2">
        <v>2117</v>
      </c>
      <c r="N2731" s="2">
        <v>1656.88</v>
      </c>
      <c r="O2731" s="2">
        <f t="shared" si="105"/>
        <v>233.2999999999999</v>
      </c>
      <c r="P2731" s="2" t="s">
        <v>27</v>
      </c>
      <c r="Q2731" s="2" t="str">
        <f t="shared" si="104"/>
        <v>Cash</v>
      </c>
      <c r="R2731" s="2" t="s">
        <v>20</v>
      </c>
      <c r="S2731" s="2" t="s">
        <v>56</v>
      </c>
      <c r="T2731" s="2" t="s">
        <v>351</v>
      </c>
      <c r="U2731" s="2" t="s">
        <v>59</v>
      </c>
      <c r="V2731" t="str">
        <f>TEXT(tblSales[[#This Row],[Invoice Date]],"mmm")</f>
        <v>May</v>
      </c>
      <c r="W2731">
        <f>MONTH(tblSales[[#This Row],[Invoice Date]])</f>
        <v>5</v>
      </c>
      <c r="X2731">
        <f>YEAR(tblSales[[#This Row],[Invoice Date]])</f>
        <v>2024</v>
      </c>
      <c r="Y2731" t="str">
        <f>TEXT(tblSales[[#This Row],[Invoice Date]],"mmm-yyyy")</f>
        <v>May-2024</v>
      </c>
      <c r="Z2731" t="str">
        <f>_xlfn.XLOOKUP(tblSales[[#This Row],[Product_ID]],Products!$A:$A,Products!$C:$C,"Women Dresses")</f>
        <v>Men Jeans</v>
      </c>
      <c r="AA2731" t="str">
        <f>_xlfn.XLOOKUP(tblSales[[#This Row],[Product_ID]],Products!$A:$A,Products!$D:$D,"Unknown")</f>
        <v>Regular Fit</v>
      </c>
      <c r="AB2731" t="str">
        <f>_xlfn.XLOOKUP(tblSales[[#This Row],[Product_ID]],Products!$A:$A,Products!$E:$E,"Unknown")</f>
        <v>Metro Shoes</v>
      </c>
      <c r="AC2731" t="str">
        <f>_xlfn.XLOOKUP(tblSales[[#This Row],[Store_ID]],Stores!$A:$A,Stores!$B:$B,"Unknown")</f>
        <v>TrendMart Kochi Standard</v>
      </c>
      <c r="AD2731" t="str">
        <f>_xlfn.XLOOKUP(tblSales[[#This Row],[Store_ID]],Stores!$A:$A,Stores!$E:$E,"Unknown")</f>
        <v>South Zone 1</v>
      </c>
      <c r="AE2731" t="str">
        <f>_xlfn.XLOOKUP(tblSales[[#This Row],[Customer_ID]],Customers!$A:$A,Customers!$B:$B,"Unknown")</f>
        <v>Chidambaram Krishnan</v>
      </c>
      <c r="AF2731" t="str">
        <f>_xlfn.XLOOKUP(tblSales[[#This Row],[Customer_ID]],Customers!$A:$A,Customers!$J:$J,"Unknown")</f>
        <v>Regular</v>
      </c>
      <c r="AG2731" t="str">
        <f>_xlfn.XLOOKUP(tblSales[[#This Row],[Employee_ID]],Employees!$A:$A,Employees!$B:$B,"Unknown")</f>
        <v>Priya Balasubramaniam</v>
      </c>
      <c r="AH2731">
        <f>IF(MONTH(tblSales[[#This Row],[Invoice Date]])&gt;=4,MONTH(tblSales[[#This Row],[Invoice Date]]),MONTH(tblSales[[#This Row],[Invoice Date]])+12)</f>
        <v>5</v>
      </c>
      <c r="AI2731" s="8">
        <f>DATE(YEAR(tblSales[[#This Row],[Invoice Date]]),MONTH(tblSales[[#This Row],[Invoice Date]]),1)</f>
        <v>45413</v>
      </c>
      <c r="AJ2731" t="str">
        <f>_xlfn.XLOOKUP(tblSales[[#This Row],[Product_ID]],Products!$A:$A,Products!$B:$B,"Unknown")</f>
        <v>Metro Shoes Regular Fit Charcoal</v>
      </c>
      <c r="AK2731" s="9">
        <f>IFERROR(tblSales[[#This Row],[Profit]]/tblSales[[#This Row],[Sales Amount]],0)</f>
        <v>0.11020311761927251</v>
      </c>
      <c r="AL2731" t="str">
        <f>IF(tblSales[[#This Row],[Discount %]]&lt;=5,"0-5%",
IF(tblSales[[#This Row],[Discount %]]&lt;=10,"5-10%",
IF(tblSales[[#This Row],[Discount %]]&lt;=15,"10-15%",
IF(tblSales[[#This Row],[Discount %]]&lt;=20,"15-20%","20%+"))))</f>
        <v>5-10%</v>
      </c>
    </row>
    <row r="2732" spans="1:38">
      <c r="A2732" s="2" t="s">
        <v>4750</v>
      </c>
      <c r="B2732" s="11">
        <v>45445</v>
      </c>
      <c r="C2732" s="2" t="s">
        <v>1417</v>
      </c>
      <c r="D2732" s="2" t="s">
        <v>474</v>
      </c>
      <c r="E2732" s="2" t="s">
        <v>1396</v>
      </c>
      <c r="F2732" s="2" t="s">
        <v>204</v>
      </c>
      <c r="G2732" s="2">
        <v>1</v>
      </c>
      <c r="H2732" s="2">
        <v>3224.42</v>
      </c>
      <c r="I2732" s="2">
        <v>0</v>
      </c>
      <c r="J2732" s="2">
        <v>0</v>
      </c>
      <c r="K2732" s="2">
        <v>12</v>
      </c>
      <c r="L2732" s="2">
        <v>386.93</v>
      </c>
      <c r="M2732" s="2">
        <v>3611.35</v>
      </c>
      <c r="N2732" s="2">
        <v>2034.01</v>
      </c>
      <c r="O2732" s="2">
        <f t="shared" si="105"/>
        <v>1190.4099999999999</v>
      </c>
      <c r="P2732" s="2" t="s">
        <v>32</v>
      </c>
      <c r="Q2732" s="2" t="str">
        <f t="shared" si="104"/>
        <v>UPI</v>
      </c>
      <c r="R2732" s="2" t="s">
        <v>21</v>
      </c>
      <c r="S2732" s="2" t="s">
        <v>56</v>
      </c>
      <c r="T2732" s="2" t="s">
        <v>228</v>
      </c>
      <c r="U2732" s="2" t="s">
        <v>60</v>
      </c>
      <c r="V2732" t="str">
        <f>TEXT(tblSales[[#This Row],[Invoice Date]],"mmm")</f>
        <v>Jun</v>
      </c>
      <c r="W2732">
        <f>MONTH(tblSales[[#This Row],[Invoice Date]])</f>
        <v>6</v>
      </c>
      <c r="X2732">
        <f>YEAR(tblSales[[#This Row],[Invoice Date]])</f>
        <v>2024</v>
      </c>
      <c r="Y2732" t="str">
        <f>TEXT(tblSales[[#This Row],[Invoice Date]],"mmm-yyyy")</f>
        <v>Jun-2024</v>
      </c>
      <c r="Z2732" t="str">
        <f>_xlfn.XLOOKUP(tblSales[[#This Row],[Product_ID]],Products!$A:$A,Products!$C:$C,"Women Dresses")</f>
        <v>Handbags</v>
      </c>
      <c r="AA2732" t="str">
        <f>_xlfn.XLOOKUP(tblSales[[#This Row],[Product_ID]],Products!$A:$A,Products!$D:$D,"Unknown")</f>
        <v>Sling Bag</v>
      </c>
      <c r="AB2732" t="str">
        <f>_xlfn.XLOOKUP(tblSales[[#This Row],[Product_ID]],Products!$A:$A,Products!$E:$E,"Unknown")</f>
        <v>GRT Jewellers</v>
      </c>
      <c r="AC2732" t="str">
        <f>_xlfn.XLOOKUP(tblSales[[#This Row],[Store_ID]],Stores!$A:$A,Stores!$B:$B,"Unknown")</f>
        <v>TrendMart Vellore High Street</v>
      </c>
      <c r="AD2732" t="str">
        <f>_xlfn.XLOOKUP(tblSales[[#This Row],[Store_ID]],Stores!$A:$A,Stores!$E:$E,"Unknown")</f>
        <v>South Zone 1</v>
      </c>
      <c r="AE2732" t="str">
        <f>_xlfn.XLOOKUP(tblSales[[#This Row],[Customer_ID]],Customers!$A:$A,Customers!$B:$B,"Unknown")</f>
        <v>Anusuya Mudaliar</v>
      </c>
      <c r="AF2732" t="str">
        <f>_xlfn.XLOOKUP(tblSales[[#This Row],[Customer_ID]],Customers!$A:$A,Customers!$J:$J,"Unknown")</f>
        <v>Silver</v>
      </c>
      <c r="AG2732" t="str">
        <f>_xlfn.XLOOKUP(tblSales[[#This Row],[Employee_ID]],Employees!$A:$A,Employees!$B:$B,"Unknown")</f>
        <v>Logesh Gopalakrishnan</v>
      </c>
      <c r="AH2732">
        <f>IF(MONTH(tblSales[[#This Row],[Invoice Date]])&gt;=4,MONTH(tblSales[[#This Row],[Invoice Date]]),MONTH(tblSales[[#This Row],[Invoice Date]])+12)</f>
        <v>6</v>
      </c>
      <c r="AI2732" s="8">
        <f>DATE(YEAR(tblSales[[#This Row],[Invoice Date]]),MONTH(tblSales[[#This Row],[Invoice Date]]),1)</f>
        <v>45444</v>
      </c>
      <c r="AJ2732" t="str">
        <f>_xlfn.XLOOKUP(tblSales[[#This Row],[Product_ID]],Products!$A:$A,Products!$B:$B,"Unknown")</f>
        <v>GRT Jewellers Sling Bag Olive</v>
      </c>
      <c r="AK2732" s="9">
        <f>IFERROR(tblSales[[#This Row],[Profit]]/tblSales[[#This Row],[Sales Amount]],0)</f>
        <v>0.32963019369487861</v>
      </c>
      <c r="AL2732" t="str">
        <f>IF(tblSales[[#This Row],[Discount %]]&lt;=5,"0-5%",
IF(tblSales[[#This Row],[Discount %]]&lt;=10,"5-10%",
IF(tblSales[[#This Row],[Discount %]]&lt;=15,"10-15%",
IF(tblSales[[#This Row],[Discount %]]&lt;=20,"15-20%","20%+"))))</f>
        <v>0-5%</v>
      </c>
    </row>
    <row r="2733" spans="1:38">
      <c r="A2733" s="2" t="s">
        <v>4751</v>
      </c>
      <c r="B2733" s="11">
        <v>45586</v>
      </c>
      <c r="C2733" s="2" t="s">
        <v>3876</v>
      </c>
      <c r="D2733" s="2" t="s">
        <v>2650</v>
      </c>
      <c r="E2733" s="2" t="s">
        <v>103</v>
      </c>
      <c r="F2733" s="2" t="s">
        <v>249</v>
      </c>
      <c r="G2733" s="2">
        <v>3</v>
      </c>
      <c r="H2733" s="2">
        <v>982.71</v>
      </c>
      <c r="I2733" s="2">
        <v>20</v>
      </c>
      <c r="J2733" s="2">
        <v>589.63</v>
      </c>
      <c r="K2733" s="2">
        <v>5</v>
      </c>
      <c r="L2733" s="2">
        <v>117.92</v>
      </c>
      <c r="M2733" s="2">
        <v>2476.42</v>
      </c>
      <c r="N2733" s="2">
        <v>2109.09</v>
      </c>
      <c r="O2733" s="2">
        <f t="shared" si="105"/>
        <v>249.40999999999991</v>
      </c>
      <c r="P2733" s="2" t="s">
        <v>29</v>
      </c>
      <c r="Q2733" s="2" t="str">
        <f t="shared" si="104"/>
        <v>Debit Card</v>
      </c>
      <c r="R2733" s="2" t="s">
        <v>21</v>
      </c>
      <c r="S2733" s="2" t="s">
        <v>56</v>
      </c>
      <c r="T2733" s="2" t="s">
        <v>2968</v>
      </c>
      <c r="U2733" s="2" t="s">
        <v>59</v>
      </c>
      <c r="V2733" t="str">
        <f>TEXT(tblSales[[#This Row],[Invoice Date]],"mmm")</f>
        <v>Oct</v>
      </c>
      <c r="W2733">
        <f>MONTH(tblSales[[#This Row],[Invoice Date]])</f>
        <v>10</v>
      </c>
      <c r="X2733">
        <f>YEAR(tblSales[[#This Row],[Invoice Date]])</f>
        <v>2024</v>
      </c>
      <c r="Y2733" t="str">
        <f>TEXT(tblSales[[#This Row],[Invoice Date]],"mmm-yyyy")</f>
        <v>Oct-2024</v>
      </c>
      <c r="Z2733" t="str">
        <f>_xlfn.XLOOKUP(tblSales[[#This Row],[Product_ID]],Products!$A:$A,Products!$C:$C,"Women Dresses")</f>
        <v>Women Kurtis</v>
      </c>
      <c r="AA2733" t="str">
        <f>_xlfn.XLOOKUP(tblSales[[#This Row],[Product_ID]],Products!$A:$A,Products!$D:$D,"Unknown")</f>
        <v>Anarkali Kurti</v>
      </c>
      <c r="AB2733" t="str">
        <f>_xlfn.XLOOKUP(tblSales[[#This Row],[Product_ID]],Products!$A:$A,Products!$E:$E,"Unknown")</f>
        <v>Sonata</v>
      </c>
      <c r="AC2733" t="str">
        <f>_xlfn.XLOOKUP(tblSales[[#This Row],[Store_ID]],Stores!$A:$A,Stores!$B:$B,"Unknown")</f>
        <v>TrendMart Tirupati Standard</v>
      </c>
      <c r="AD2733" t="str">
        <f>_xlfn.XLOOKUP(tblSales[[#This Row],[Store_ID]],Stores!$A:$A,Stores!$E:$E,"Unknown")</f>
        <v>South Zone 3</v>
      </c>
      <c r="AE2733" t="str">
        <f>_xlfn.XLOOKUP(tblSales[[#This Row],[Customer_ID]],Customers!$A:$A,Customers!$B:$B,"Unknown")</f>
        <v>Deepthi Gupta</v>
      </c>
      <c r="AF2733" t="str">
        <f>_xlfn.XLOOKUP(tblSales[[#This Row],[Customer_ID]],Customers!$A:$A,Customers!$J:$J,"Unknown")</f>
        <v>Gold</v>
      </c>
      <c r="AG2733" t="str">
        <f>_xlfn.XLOOKUP(tblSales[[#This Row],[Employee_ID]],Employees!$A:$A,Employees!$B:$B,"Unknown")</f>
        <v>Hari Nair</v>
      </c>
      <c r="AH2733">
        <f>IF(MONTH(tblSales[[#This Row],[Invoice Date]])&gt;=4,MONTH(tblSales[[#This Row],[Invoice Date]]),MONTH(tblSales[[#This Row],[Invoice Date]])+12)</f>
        <v>10</v>
      </c>
      <c r="AI2733" s="8">
        <f>DATE(YEAR(tblSales[[#This Row],[Invoice Date]]),MONTH(tblSales[[#This Row],[Invoice Date]]),1)</f>
        <v>45566</v>
      </c>
      <c r="AJ2733" t="str">
        <f>_xlfn.XLOOKUP(tblSales[[#This Row],[Product_ID]],Products!$A:$A,Products!$B:$B,"Unknown")</f>
        <v>Sonata Anarkali Kurti Red</v>
      </c>
      <c r="AK2733" s="9">
        <f>IFERROR(tblSales[[#This Row],[Profit]]/tblSales[[#This Row],[Sales Amount]],0)</f>
        <v>0.10071393382382629</v>
      </c>
      <c r="AL2733" t="str">
        <f>IF(tblSales[[#This Row],[Discount %]]&lt;=5,"0-5%",
IF(tblSales[[#This Row],[Discount %]]&lt;=10,"5-10%",
IF(tblSales[[#This Row],[Discount %]]&lt;=15,"10-15%",
IF(tblSales[[#This Row],[Discount %]]&lt;=20,"15-20%","20%+"))))</f>
        <v>15-20%</v>
      </c>
    </row>
    <row r="2734" spans="1:38">
      <c r="A2734" s="2" t="s">
        <v>4752</v>
      </c>
      <c r="B2734" s="11">
        <v>45721</v>
      </c>
      <c r="C2734" s="2" t="s">
        <v>1318</v>
      </c>
      <c r="D2734" s="2" t="s">
        <v>946</v>
      </c>
      <c r="E2734" s="2" t="s">
        <v>758</v>
      </c>
      <c r="F2734" s="2" t="s">
        <v>244</v>
      </c>
      <c r="G2734" s="2">
        <v>1</v>
      </c>
      <c r="H2734" s="2">
        <v>1975.18</v>
      </c>
      <c r="I2734" s="2">
        <v>25</v>
      </c>
      <c r="J2734" s="2">
        <v>493.8</v>
      </c>
      <c r="K2734" s="2">
        <v>12</v>
      </c>
      <c r="L2734" s="2">
        <v>177.77</v>
      </c>
      <c r="M2734" s="2">
        <v>1659.15</v>
      </c>
      <c r="N2734" s="2">
        <v>1430.57</v>
      </c>
      <c r="O2734" s="2">
        <f t="shared" si="105"/>
        <v>50.810000000000144</v>
      </c>
      <c r="P2734" s="2" t="s">
        <v>28</v>
      </c>
      <c r="Q2734" s="2" t="str">
        <f t="shared" si="104"/>
        <v>Credit Card</v>
      </c>
      <c r="R2734" s="2" t="s">
        <v>21</v>
      </c>
      <c r="S2734" s="2" t="s">
        <v>57</v>
      </c>
      <c r="T2734" s="2" t="s">
        <v>93</v>
      </c>
      <c r="U2734" s="2" t="s">
        <v>59</v>
      </c>
      <c r="V2734" t="str">
        <f>TEXT(tblSales[[#This Row],[Invoice Date]],"mmm")</f>
        <v>Mar</v>
      </c>
      <c r="W2734">
        <f>MONTH(tblSales[[#This Row],[Invoice Date]])</f>
        <v>3</v>
      </c>
      <c r="X2734">
        <f>YEAR(tblSales[[#This Row],[Invoice Date]])</f>
        <v>2025</v>
      </c>
      <c r="Y2734" t="str">
        <f>TEXT(tblSales[[#This Row],[Invoice Date]],"mmm-yyyy")</f>
        <v>Mar-2025</v>
      </c>
      <c r="Z2734" t="str">
        <f>_xlfn.XLOOKUP(tblSales[[#This Row],[Product_ID]],Products!$A:$A,Products!$C:$C,"Women Dresses")</f>
        <v>Men Ethnic</v>
      </c>
      <c r="AA2734" t="str">
        <f>_xlfn.XLOOKUP(tblSales[[#This Row],[Product_ID]],Products!$A:$A,Products!$D:$D,"Unknown")</f>
        <v>Nehru Jacket</v>
      </c>
      <c r="AB2734" t="str">
        <f>_xlfn.XLOOKUP(tblSales[[#This Row],[Product_ID]],Products!$A:$A,Products!$E:$E,"Unknown")</f>
        <v>Liberty</v>
      </c>
      <c r="AC2734" t="str">
        <f>_xlfn.XLOOKUP(tblSales[[#This Row],[Store_ID]],Stores!$A:$A,Stores!$B:$B,"Unknown")</f>
        <v>TrendMart Nizamabad Standard</v>
      </c>
      <c r="AD2734" t="str">
        <f>_xlfn.XLOOKUP(tblSales[[#This Row],[Store_ID]],Stores!$A:$A,Stores!$E:$E,"Unknown")</f>
        <v>South Zone 2</v>
      </c>
      <c r="AE2734" t="str">
        <f>_xlfn.XLOOKUP(tblSales[[#This Row],[Customer_ID]],Customers!$A:$A,Customers!$B:$B,"Unknown")</f>
        <v>Devraj Kamath</v>
      </c>
      <c r="AF2734" t="str">
        <f>_xlfn.XLOOKUP(tblSales[[#This Row],[Customer_ID]],Customers!$A:$A,Customers!$J:$J,"Unknown")</f>
        <v>Gold</v>
      </c>
      <c r="AG2734" t="str">
        <f>_xlfn.XLOOKUP(tblSales[[#This Row],[Employee_ID]],Employees!$A:$A,Employees!$B:$B,"Unknown")</f>
        <v>Ganapathy Naidu</v>
      </c>
      <c r="AH2734">
        <f>IF(MONTH(tblSales[[#This Row],[Invoice Date]])&gt;=4,MONTH(tblSales[[#This Row],[Invoice Date]]),MONTH(tblSales[[#This Row],[Invoice Date]])+12)</f>
        <v>15</v>
      </c>
      <c r="AI2734" s="8">
        <f>DATE(YEAR(tblSales[[#This Row],[Invoice Date]]),MONTH(tblSales[[#This Row],[Invoice Date]]),1)</f>
        <v>45717</v>
      </c>
      <c r="AJ2734" t="str">
        <f>_xlfn.XLOOKUP(tblSales[[#This Row],[Product_ID]],Products!$A:$A,Products!$B:$B,"Unknown")</f>
        <v>Liberty Nehru Jacket Sky Blue</v>
      </c>
      <c r="AK2734" s="9">
        <f>IFERROR(tblSales[[#This Row],[Profit]]/tblSales[[#This Row],[Sales Amount]],0)</f>
        <v>3.0624114757556664E-2</v>
      </c>
      <c r="AL2734" t="str">
        <f>IF(tblSales[[#This Row],[Discount %]]&lt;=5,"0-5%",
IF(tblSales[[#This Row],[Discount %]]&lt;=10,"5-10%",
IF(tblSales[[#This Row],[Discount %]]&lt;=15,"10-15%",
IF(tblSales[[#This Row],[Discount %]]&lt;=20,"15-20%","20%+"))))</f>
        <v>20%+</v>
      </c>
    </row>
    <row r="2735" spans="1:38">
      <c r="A2735" s="2" t="s">
        <v>4753</v>
      </c>
      <c r="B2735" s="11">
        <v>45686</v>
      </c>
      <c r="C2735" s="2" t="s">
        <v>2960</v>
      </c>
      <c r="D2735" s="2" t="s">
        <v>2706</v>
      </c>
      <c r="E2735" s="2" t="s">
        <v>1412</v>
      </c>
      <c r="F2735" s="2" t="s">
        <v>92</v>
      </c>
      <c r="G2735" s="2">
        <v>4</v>
      </c>
      <c r="H2735" s="2">
        <v>426.79</v>
      </c>
      <c r="I2735" s="2">
        <v>0</v>
      </c>
      <c r="J2735" s="2">
        <v>0</v>
      </c>
      <c r="K2735" s="2">
        <v>5</v>
      </c>
      <c r="L2735" s="2">
        <v>85.36</v>
      </c>
      <c r="M2735" s="2">
        <v>1792.52</v>
      </c>
      <c r="N2735" s="2">
        <v>1276.28</v>
      </c>
      <c r="O2735" s="2">
        <f t="shared" si="105"/>
        <v>430.88</v>
      </c>
      <c r="P2735" s="2" t="s">
        <v>29</v>
      </c>
      <c r="Q2735" s="2" t="str">
        <f t="shared" si="104"/>
        <v>Debit Card</v>
      </c>
      <c r="R2735" s="2" t="s">
        <v>20</v>
      </c>
      <c r="S2735" s="2" t="s">
        <v>56</v>
      </c>
      <c r="T2735" s="2" t="s">
        <v>1265</v>
      </c>
      <c r="U2735" s="2" t="s">
        <v>59</v>
      </c>
      <c r="V2735" t="str">
        <f>TEXT(tblSales[[#This Row],[Invoice Date]],"mmm")</f>
        <v>Jan</v>
      </c>
      <c r="W2735">
        <f>MONTH(tblSales[[#This Row],[Invoice Date]])</f>
        <v>1</v>
      </c>
      <c r="X2735">
        <f>YEAR(tblSales[[#This Row],[Invoice Date]])</f>
        <v>2025</v>
      </c>
      <c r="Y2735" t="str">
        <f>TEXT(tblSales[[#This Row],[Invoice Date]],"mmm-yyyy")</f>
        <v>Jan-2025</v>
      </c>
      <c r="Z2735" t="str">
        <f>_xlfn.XLOOKUP(tblSales[[#This Row],[Product_ID]],Products!$A:$A,Products!$C:$C,"Women Dresses")</f>
        <v>Belts</v>
      </c>
      <c r="AA2735" t="str">
        <f>_xlfn.XLOOKUP(tblSales[[#This Row],[Product_ID]],Products!$A:$A,Products!$D:$D,"Unknown")</f>
        <v>Leather Belt</v>
      </c>
      <c r="AB2735" t="str">
        <f>_xlfn.XLOOKUP(tblSales[[#This Row],[Product_ID]],Products!$A:$A,Products!$E:$E,"Unknown")</f>
        <v>AND</v>
      </c>
      <c r="AC2735" t="str">
        <f>_xlfn.XLOOKUP(tblSales[[#This Row],[Store_ID]],Stores!$A:$A,Stores!$B:$B,"Unknown")</f>
        <v>TrendMart Kozhikode Mall Kiosk</v>
      </c>
      <c r="AD2735" t="str">
        <f>_xlfn.XLOOKUP(tblSales[[#This Row],[Store_ID]],Stores!$A:$A,Stores!$E:$E,"Unknown")</f>
        <v>South Zone 1</v>
      </c>
      <c r="AE2735" t="str">
        <f>_xlfn.XLOOKUP(tblSales[[#This Row],[Customer_ID]],Customers!$A:$A,Customers!$B:$B,"Unknown")</f>
        <v>Harish Prasad</v>
      </c>
      <c r="AF2735" t="str">
        <f>_xlfn.XLOOKUP(tblSales[[#This Row],[Customer_ID]],Customers!$A:$A,Customers!$J:$J,"Unknown")</f>
        <v>Regular</v>
      </c>
      <c r="AG2735" t="str">
        <f>_xlfn.XLOOKUP(tblSales[[#This Row],[Employee_ID]],Employees!$A:$A,Employees!$B:$B,"Unknown")</f>
        <v>Manoj Ramachandran</v>
      </c>
      <c r="AH2735">
        <f>IF(MONTH(tblSales[[#This Row],[Invoice Date]])&gt;=4,MONTH(tblSales[[#This Row],[Invoice Date]]),MONTH(tblSales[[#This Row],[Invoice Date]])+12)</f>
        <v>13</v>
      </c>
      <c r="AI2735" s="8">
        <f>DATE(YEAR(tblSales[[#This Row],[Invoice Date]]),MONTH(tblSales[[#This Row],[Invoice Date]]),1)</f>
        <v>45658</v>
      </c>
      <c r="AJ2735" t="str">
        <f>_xlfn.XLOOKUP(tblSales[[#This Row],[Product_ID]],Products!$A:$A,Products!$B:$B,"Unknown")</f>
        <v>AND Leather Belt Red</v>
      </c>
      <c r="AK2735" s="9">
        <f>IFERROR(tblSales[[#This Row],[Profit]]/tblSales[[#This Row],[Sales Amount]],0)</f>
        <v>0.24037667641086291</v>
      </c>
      <c r="AL2735" t="str">
        <f>IF(tblSales[[#This Row],[Discount %]]&lt;=5,"0-5%",
IF(tblSales[[#This Row],[Discount %]]&lt;=10,"5-10%",
IF(tblSales[[#This Row],[Discount %]]&lt;=15,"10-15%",
IF(tblSales[[#This Row],[Discount %]]&lt;=20,"15-20%","20%+"))))</f>
        <v>0-5%</v>
      </c>
    </row>
    <row r="2736" spans="1:38">
      <c r="A2736" s="2" t="s">
        <v>4754</v>
      </c>
      <c r="B2736" s="11">
        <v>45549</v>
      </c>
      <c r="C2736" s="2" t="s">
        <v>2312</v>
      </c>
      <c r="D2736" s="2" t="s">
        <v>1045</v>
      </c>
      <c r="E2736" s="2" t="s">
        <v>420</v>
      </c>
      <c r="F2736" s="2" t="s">
        <v>238</v>
      </c>
      <c r="G2736" s="2">
        <v>2</v>
      </c>
      <c r="H2736" s="2">
        <v>1255.3800000000001</v>
      </c>
      <c r="I2736" s="2">
        <v>10</v>
      </c>
      <c r="J2736" s="2">
        <v>251.08</v>
      </c>
      <c r="K2736" s="2">
        <v>12</v>
      </c>
      <c r="L2736" s="2">
        <v>271.16000000000003</v>
      </c>
      <c r="M2736" s="2">
        <v>2530.84</v>
      </c>
      <c r="N2736" s="2">
        <v>1539.26</v>
      </c>
      <c r="O2736" s="2">
        <f t="shared" si="105"/>
        <v>720.42000000000007</v>
      </c>
      <c r="P2736" s="2" t="s">
        <v>29</v>
      </c>
      <c r="Q2736" s="2" t="str">
        <f t="shared" si="104"/>
        <v>Debit Card</v>
      </c>
      <c r="R2736" s="2" t="s">
        <v>21</v>
      </c>
      <c r="S2736" s="2" t="s">
        <v>56</v>
      </c>
      <c r="T2736" s="2" t="s">
        <v>3703</v>
      </c>
      <c r="U2736" s="2" t="s">
        <v>60</v>
      </c>
      <c r="V2736" t="str">
        <f>TEXT(tblSales[[#This Row],[Invoice Date]],"mmm")</f>
        <v>Sep</v>
      </c>
      <c r="W2736">
        <f>MONTH(tblSales[[#This Row],[Invoice Date]])</f>
        <v>9</v>
      </c>
      <c r="X2736">
        <f>YEAR(tblSales[[#This Row],[Invoice Date]])</f>
        <v>2024</v>
      </c>
      <c r="Y2736" t="str">
        <f>TEXT(tblSales[[#This Row],[Invoice Date]],"mmm-yyyy")</f>
        <v>Sep-2024</v>
      </c>
      <c r="Z2736" t="str">
        <f>_xlfn.XLOOKUP(tblSales[[#This Row],[Product_ID]],Products!$A:$A,Products!$C:$C,"Women Dresses")</f>
        <v>Women Dresses</v>
      </c>
      <c r="AA2736" t="str">
        <f>_xlfn.XLOOKUP(tblSales[[#This Row],[Product_ID]],Products!$A:$A,Products!$D:$D,"Unknown")</f>
        <v>A-Line Dress</v>
      </c>
      <c r="AB2736" t="str">
        <f>_xlfn.XLOOKUP(tblSales[[#This Row],[Product_ID]],Products!$A:$A,Products!$E:$E,"Unknown")</f>
        <v>Ramraj Cotton</v>
      </c>
      <c r="AC2736" t="str">
        <f>_xlfn.XLOOKUP(tblSales[[#This Row],[Store_ID]],Stores!$A:$A,Stores!$B:$B,"Unknown")</f>
        <v>TrendMart Hubballi Standard</v>
      </c>
      <c r="AD2736" t="str">
        <f>_xlfn.XLOOKUP(tblSales[[#This Row],[Store_ID]],Stores!$A:$A,Stores!$E:$E,"Unknown")</f>
        <v>South Zone 2</v>
      </c>
      <c r="AE2736" t="str">
        <f>_xlfn.XLOOKUP(tblSales[[#This Row],[Customer_ID]],Customers!$A:$A,Customers!$B:$B,"Unknown")</f>
        <v>Lokesh Naicker</v>
      </c>
      <c r="AF2736" t="str">
        <f>_xlfn.XLOOKUP(tblSales[[#This Row],[Customer_ID]],Customers!$A:$A,Customers!$J:$J,"Unknown")</f>
        <v>Regular</v>
      </c>
      <c r="AG2736" t="str">
        <f>_xlfn.XLOOKUP(tblSales[[#This Row],[Employee_ID]],Employees!$A:$A,Employees!$B:$B,"Unknown")</f>
        <v>Dhruv Mishra</v>
      </c>
      <c r="AH2736">
        <f>IF(MONTH(tblSales[[#This Row],[Invoice Date]])&gt;=4,MONTH(tblSales[[#This Row],[Invoice Date]]),MONTH(tblSales[[#This Row],[Invoice Date]])+12)</f>
        <v>9</v>
      </c>
      <c r="AI2736" s="8">
        <f>DATE(YEAR(tblSales[[#This Row],[Invoice Date]]),MONTH(tblSales[[#This Row],[Invoice Date]]),1)</f>
        <v>45536</v>
      </c>
      <c r="AJ2736" t="str">
        <f>_xlfn.XLOOKUP(tblSales[[#This Row],[Product_ID]],Products!$A:$A,Products!$B:$B,"Unknown")</f>
        <v>Ramraj Cotton A-Line Dress Brown</v>
      </c>
      <c r="AK2736" s="9">
        <f>IFERROR(tblSales[[#This Row],[Profit]]/tblSales[[#This Row],[Sales Amount]],0)</f>
        <v>0.28465647769120134</v>
      </c>
      <c r="AL2736" t="str">
        <f>IF(tblSales[[#This Row],[Discount %]]&lt;=5,"0-5%",
IF(tblSales[[#This Row],[Discount %]]&lt;=10,"5-10%",
IF(tblSales[[#This Row],[Discount %]]&lt;=15,"10-15%",
IF(tblSales[[#This Row],[Discount %]]&lt;=20,"15-20%","20%+"))))</f>
        <v>5-10%</v>
      </c>
    </row>
    <row r="2737" spans="1:38">
      <c r="A2737" s="2" t="s">
        <v>4755</v>
      </c>
      <c r="B2737" s="11">
        <v>45420</v>
      </c>
      <c r="C2737" s="2" t="s">
        <v>2400</v>
      </c>
      <c r="D2737" s="2" t="s">
        <v>813</v>
      </c>
      <c r="E2737" s="2" t="s">
        <v>877</v>
      </c>
      <c r="F2737" s="2" t="s">
        <v>110</v>
      </c>
      <c r="G2737" s="2">
        <v>1</v>
      </c>
      <c r="H2737" s="2">
        <v>3076.93</v>
      </c>
      <c r="I2737" s="2">
        <v>0</v>
      </c>
      <c r="J2737" s="2">
        <v>0</v>
      </c>
      <c r="K2737" s="2">
        <v>3</v>
      </c>
      <c r="L2737" s="2">
        <v>92.31</v>
      </c>
      <c r="M2737" s="2">
        <v>3169.24</v>
      </c>
      <c r="N2737" s="2">
        <v>1989.93</v>
      </c>
      <c r="O2737" s="2">
        <f t="shared" si="105"/>
        <v>1086.9999999999998</v>
      </c>
      <c r="P2737" s="2" t="s">
        <v>28</v>
      </c>
      <c r="Q2737" s="2" t="str">
        <f t="shared" si="104"/>
        <v>Credit Card</v>
      </c>
      <c r="R2737" s="2" t="s">
        <v>21</v>
      </c>
      <c r="S2737" s="2" t="s">
        <v>56</v>
      </c>
      <c r="T2737" s="2" t="s">
        <v>2798</v>
      </c>
      <c r="U2737" s="2" t="s">
        <v>59</v>
      </c>
      <c r="V2737" t="str">
        <f>TEXT(tblSales[[#This Row],[Invoice Date]],"mmm")</f>
        <v>May</v>
      </c>
      <c r="W2737">
        <f>MONTH(tblSales[[#This Row],[Invoice Date]])</f>
        <v>5</v>
      </c>
      <c r="X2737">
        <f>YEAR(tblSales[[#This Row],[Invoice Date]])</f>
        <v>2024</v>
      </c>
      <c r="Y2737" t="str">
        <f>TEXT(tblSales[[#This Row],[Invoice Date]],"mmm-yyyy")</f>
        <v>May-2024</v>
      </c>
      <c r="Z2737" t="str">
        <f>_xlfn.XLOOKUP(tblSales[[#This Row],[Product_ID]],Products!$A:$A,Products!$C:$C,"Women Dresses")</f>
        <v>Jewellery</v>
      </c>
      <c r="AA2737" t="str">
        <f>_xlfn.XLOOKUP(tblSales[[#This Row],[Product_ID]],Products!$A:$A,Products!$D:$D,"Unknown")</f>
        <v>Ring</v>
      </c>
      <c r="AB2737" t="str">
        <f>_xlfn.XLOOKUP(tblSales[[#This Row],[Product_ID]],Products!$A:$A,Products!$E:$E,"Unknown")</f>
        <v>Wrangler</v>
      </c>
      <c r="AC2737" t="str">
        <f>_xlfn.XLOOKUP(tblSales[[#This Row],[Store_ID]],Stores!$A:$A,Stores!$B:$B,"Unknown")</f>
        <v>TrendMart Kochi Mall Kiosk</v>
      </c>
      <c r="AD2737" t="str">
        <f>_xlfn.XLOOKUP(tblSales[[#This Row],[Store_ID]],Stores!$A:$A,Stores!$E:$E,"Unknown")</f>
        <v>South Zone 1</v>
      </c>
      <c r="AE2737" t="str">
        <f>_xlfn.XLOOKUP(tblSales[[#This Row],[Customer_ID]],Customers!$A:$A,Customers!$B:$B,"Unknown")</f>
        <v>Anand Balasubramaniam</v>
      </c>
      <c r="AF2737" t="str">
        <f>_xlfn.XLOOKUP(tblSales[[#This Row],[Customer_ID]],Customers!$A:$A,Customers!$J:$J,"Unknown")</f>
        <v>Silver</v>
      </c>
      <c r="AG2737" t="str">
        <f>_xlfn.XLOOKUP(tblSales[[#This Row],[Employee_ID]],Employees!$A:$A,Employees!$B:$B,"Unknown")</f>
        <v>Jyothi Prasad</v>
      </c>
      <c r="AH2737">
        <f>IF(MONTH(tblSales[[#This Row],[Invoice Date]])&gt;=4,MONTH(tblSales[[#This Row],[Invoice Date]]),MONTH(tblSales[[#This Row],[Invoice Date]])+12)</f>
        <v>5</v>
      </c>
      <c r="AI2737" s="8">
        <f>DATE(YEAR(tblSales[[#This Row],[Invoice Date]]),MONTH(tblSales[[#This Row],[Invoice Date]]),1)</f>
        <v>45413</v>
      </c>
      <c r="AJ2737" t="str">
        <f>_xlfn.XLOOKUP(tblSales[[#This Row],[Product_ID]],Products!$A:$A,Products!$B:$B,"Unknown")</f>
        <v>Wrangler Ring White</v>
      </c>
      <c r="AK2737" s="9">
        <f>IFERROR(tblSales[[#This Row],[Profit]]/tblSales[[#This Row],[Sales Amount]],0)</f>
        <v>0.34298443790940408</v>
      </c>
      <c r="AL2737" t="str">
        <f>IF(tblSales[[#This Row],[Discount %]]&lt;=5,"0-5%",
IF(tblSales[[#This Row],[Discount %]]&lt;=10,"5-10%",
IF(tblSales[[#This Row],[Discount %]]&lt;=15,"10-15%",
IF(tblSales[[#This Row],[Discount %]]&lt;=20,"15-20%","20%+"))))</f>
        <v>0-5%</v>
      </c>
    </row>
    <row r="2738" spans="1:38">
      <c r="A2738" s="2" t="s">
        <v>4756</v>
      </c>
      <c r="B2738" s="11">
        <v>45571</v>
      </c>
      <c r="C2738" s="2" t="s">
        <v>483</v>
      </c>
      <c r="D2738" s="2" t="s">
        <v>778</v>
      </c>
      <c r="E2738" s="2" t="s">
        <v>237</v>
      </c>
      <c r="F2738" s="2" t="s">
        <v>324</v>
      </c>
      <c r="G2738" s="2">
        <v>2</v>
      </c>
      <c r="H2738" s="2">
        <v>841.82</v>
      </c>
      <c r="I2738" s="2">
        <v>20</v>
      </c>
      <c r="J2738" s="2">
        <v>336.73</v>
      </c>
      <c r="K2738" s="2">
        <v>5</v>
      </c>
      <c r="L2738" s="2">
        <v>67.349999999999994</v>
      </c>
      <c r="M2738" s="2">
        <v>1414.26</v>
      </c>
      <c r="N2738" s="2">
        <v>1140.4000000000001</v>
      </c>
      <c r="O2738" s="2">
        <f t="shared" si="105"/>
        <v>206.50999999999991</v>
      </c>
      <c r="P2738" s="2" t="s">
        <v>29</v>
      </c>
      <c r="Q2738" s="2" t="str">
        <f t="shared" si="104"/>
        <v>Debit Card</v>
      </c>
      <c r="R2738" s="2" t="s">
        <v>20</v>
      </c>
      <c r="S2738" s="2" t="s">
        <v>56</v>
      </c>
      <c r="T2738" s="2" t="s">
        <v>567</v>
      </c>
      <c r="U2738" s="2" t="s">
        <v>60</v>
      </c>
      <c r="V2738" t="str">
        <f>TEXT(tblSales[[#This Row],[Invoice Date]],"mmm")</f>
        <v>Oct</v>
      </c>
      <c r="W2738">
        <f>MONTH(tblSales[[#This Row],[Invoice Date]])</f>
        <v>10</v>
      </c>
      <c r="X2738">
        <f>YEAR(tblSales[[#This Row],[Invoice Date]])</f>
        <v>2024</v>
      </c>
      <c r="Y2738" t="str">
        <f>TEXT(tblSales[[#This Row],[Invoice Date]],"mmm-yyyy")</f>
        <v>Oct-2024</v>
      </c>
      <c r="Z2738" t="str">
        <f>_xlfn.XLOOKUP(tblSales[[#This Row],[Product_ID]],Products!$A:$A,Products!$C:$C,"Women Dresses")</f>
        <v>Men Shirts</v>
      </c>
      <c r="AA2738" t="str">
        <f>_xlfn.XLOOKUP(tblSales[[#This Row],[Product_ID]],Products!$A:$A,Products!$D:$D,"Unknown")</f>
        <v>Denim Shirt</v>
      </c>
      <c r="AB2738" t="str">
        <f>_xlfn.XLOOKUP(tblSales[[#This Row],[Product_ID]],Products!$A:$A,Products!$E:$E,"Unknown")</f>
        <v>AND</v>
      </c>
      <c r="AC2738" t="str">
        <f>_xlfn.XLOOKUP(tblSales[[#This Row],[Store_ID]],Stores!$A:$A,Stores!$B:$B,"Unknown")</f>
        <v>TrendMart Kurnool Outlet</v>
      </c>
      <c r="AD2738" t="str">
        <f>_xlfn.XLOOKUP(tblSales[[#This Row],[Store_ID]],Stores!$A:$A,Stores!$E:$E,"Unknown")</f>
        <v>South Zone 3</v>
      </c>
      <c r="AE2738" t="str">
        <f>_xlfn.XLOOKUP(tblSales[[#This Row],[Customer_ID]],Customers!$A:$A,Customers!$B:$B,"Unknown")</f>
        <v>Rohit Gupta</v>
      </c>
      <c r="AF2738" t="str">
        <f>_xlfn.XLOOKUP(tblSales[[#This Row],[Customer_ID]],Customers!$A:$A,Customers!$J:$J,"Unknown")</f>
        <v>Gold</v>
      </c>
      <c r="AG2738" t="str">
        <f>_xlfn.XLOOKUP(tblSales[[#This Row],[Employee_ID]],Employees!$A:$A,Employees!$B:$B,"Unknown")</f>
        <v>Ganesh Iyengar</v>
      </c>
      <c r="AH2738">
        <f>IF(MONTH(tblSales[[#This Row],[Invoice Date]])&gt;=4,MONTH(tblSales[[#This Row],[Invoice Date]]),MONTH(tblSales[[#This Row],[Invoice Date]])+12)</f>
        <v>10</v>
      </c>
      <c r="AI2738" s="8">
        <f>DATE(YEAR(tblSales[[#This Row],[Invoice Date]]),MONTH(tblSales[[#This Row],[Invoice Date]]),1)</f>
        <v>45566</v>
      </c>
      <c r="AJ2738" t="str">
        <f>_xlfn.XLOOKUP(tblSales[[#This Row],[Product_ID]],Products!$A:$A,Products!$B:$B,"Unknown")</f>
        <v>AND Denim Shirt Teal</v>
      </c>
      <c r="AK2738" s="9">
        <f>IFERROR(tblSales[[#This Row],[Profit]]/tblSales[[#This Row],[Sales Amount]],0)</f>
        <v>0.14601982662311025</v>
      </c>
      <c r="AL2738" t="str">
        <f>IF(tblSales[[#This Row],[Discount %]]&lt;=5,"0-5%",
IF(tblSales[[#This Row],[Discount %]]&lt;=10,"5-10%",
IF(tblSales[[#This Row],[Discount %]]&lt;=15,"10-15%",
IF(tblSales[[#This Row],[Discount %]]&lt;=20,"15-20%","20%+"))))</f>
        <v>15-20%</v>
      </c>
    </row>
    <row r="2739" spans="1:38">
      <c r="A2739" s="2" t="s">
        <v>4757</v>
      </c>
      <c r="B2739" s="11">
        <v>45581</v>
      </c>
      <c r="C2739" s="2" t="s">
        <v>1733</v>
      </c>
      <c r="D2739" s="2" t="s">
        <v>527</v>
      </c>
      <c r="E2739" s="2" t="s">
        <v>692</v>
      </c>
      <c r="F2739" s="2" t="s">
        <v>222</v>
      </c>
      <c r="G2739" s="2">
        <v>1</v>
      </c>
      <c r="H2739" s="2">
        <v>847.67</v>
      </c>
      <c r="I2739" s="2">
        <v>15</v>
      </c>
      <c r="J2739" s="2">
        <v>127.15</v>
      </c>
      <c r="K2739" s="2">
        <v>5</v>
      </c>
      <c r="L2739" s="2">
        <v>36.03</v>
      </c>
      <c r="M2739" s="2">
        <v>756.55</v>
      </c>
      <c r="N2739" s="2">
        <v>629.72</v>
      </c>
      <c r="O2739" s="2">
        <f t="shared" si="105"/>
        <v>90.799999999999926</v>
      </c>
      <c r="P2739" s="2" t="s">
        <v>31</v>
      </c>
      <c r="Q2739" s="2" t="str">
        <f t="shared" si="104"/>
        <v>Net Banking</v>
      </c>
      <c r="R2739" s="2" t="s">
        <v>20</v>
      </c>
      <c r="S2739" s="2" t="s">
        <v>56</v>
      </c>
      <c r="T2739" s="2" t="s">
        <v>1965</v>
      </c>
      <c r="U2739" s="2" t="s">
        <v>59</v>
      </c>
      <c r="V2739" t="str">
        <f>TEXT(tblSales[[#This Row],[Invoice Date]],"mmm")</f>
        <v>Oct</v>
      </c>
      <c r="W2739">
        <f>MONTH(tblSales[[#This Row],[Invoice Date]])</f>
        <v>10</v>
      </c>
      <c r="X2739">
        <f>YEAR(tblSales[[#This Row],[Invoice Date]])</f>
        <v>2024</v>
      </c>
      <c r="Y2739" t="str">
        <f>TEXT(tblSales[[#This Row],[Invoice Date]],"mmm-yyyy")</f>
        <v>Oct-2024</v>
      </c>
      <c r="Z2739" t="str">
        <f>_xlfn.XLOOKUP(tblSales[[#This Row],[Product_ID]],Products!$A:$A,Products!$C:$C,"Women Dresses")</f>
        <v>Women Tops</v>
      </c>
      <c r="AA2739" t="str">
        <f>_xlfn.XLOOKUP(tblSales[[#This Row],[Product_ID]],Products!$A:$A,Products!$D:$D,"Unknown")</f>
        <v>Crop Top</v>
      </c>
      <c r="AB2739" t="str">
        <f>_xlfn.XLOOKUP(tblSales[[#This Row],[Product_ID]],Products!$A:$A,Products!$E:$E,"Unknown")</f>
        <v>Ramraj Cotton</v>
      </c>
      <c r="AC2739" t="str">
        <f>_xlfn.XLOOKUP(tblSales[[#This Row],[Store_ID]],Stores!$A:$A,Stores!$B:$B,"Unknown")</f>
        <v>TrendMart Thiruvananthapuram Outlet</v>
      </c>
      <c r="AD2739" t="str">
        <f>_xlfn.XLOOKUP(tblSales[[#This Row],[Store_ID]],Stores!$A:$A,Stores!$E:$E,"Unknown")</f>
        <v>South Zone 1</v>
      </c>
      <c r="AE2739" t="str">
        <f>_xlfn.XLOOKUP(tblSales[[#This Row],[Customer_ID]],Customers!$A:$A,Customers!$B:$B,"Unknown")</f>
        <v>Deepthi Ramachandran</v>
      </c>
      <c r="AF2739" t="str">
        <f>_xlfn.XLOOKUP(tblSales[[#This Row],[Customer_ID]],Customers!$A:$A,Customers!$J:$J,"Unknown")</f>
        <v>Regular</v>
      </c>
      <c r="AG2739" t="str">
        <f>_xlfn.XLOOKUP(tblSales[[#This Row],[Employee_ID]],Employees!$A:$A,Employees!$B:$B,"Unknown")</f>
        <v>Vasanthi Gupta</v>
      </c>
      <c r="AH2739">
        <f>IF(MONTH(tblSales[[#This Row],[Invoice Date]])&gt;=4,MONTH(tblSales[[#This Row],[Invoice Date]]),MONTH(tblSales[[#This Row],[Invoice Date]])+12)</f>
        <v>10</v>
      </c>
      <c r="AI2739" s="8">
        <f>DATE(YEAR(tblSales[[#This Row],[Invoice Date]]),MONTH(tblSales[[#This Row],[Invoice Date]]),1)</f>
        <v>45566</v>
      </c>
      <c r="AJ2739" t="str">
        <f>_xlfn.XLOOKUP(tblSales[[#This Row],[Product_ID]],Products!$A:$A,Products!$B:$B,"Unknown")</f>
        <v>Ramraj Cotton Crop Top Pink</v>
      </c>
      <c r="AK2739" s="9">
        <f>IFERROR(tblSales[[#This Row],[Profit]]/tblSales[[#This Row],[Sales Amount]],0)</f>
        <v>0.12001850505584552</v>
      </c>
      <c r="AL2739" t="str">
        <f>IF(tblSales[[#This Row],[Discount %]]&lt;=5,"0-5%",
IF(tblSales[[#This Row],[Discount %]]&lt;=10,"5-10%",
IF(tblSales[[#This Row],[Discount %]]&lt;=15,"10-15%",
IF(tblSales[[#This Row],[Discount %]]&lt;=20,"15-20%","20%+"))))</f>
        <v>10-15%</v>
      </c>
    </row>
    <row r="2740" spans="1:38">
      <c r="A2740" s="2" t="s">
        <v>4758</v>
      </c>
      <c r="B2740" s="11">
        <v>45581</v>
      </c>
      <c r="C2740" s="2" t="s">
        <v>1941</v>
      </c>
      <c r="D2740" s="2" t="s">
        <v>501</v>
      </c>
      <c r="E2740" s="2" t="s">
        <v>471</v>
      </c>
      <c r="F2740" s="2" t="s">
        <v>319</v>
      </c>
      <c r="G2740" s="2">
        <v>1</v>
      </c>
      <c r="H2740" s="2">
        <v>672.69</v>
      </c>
      <c r="I2740" s="2">
        <v>25</v>
      </c>
      <c r="J2740" s="2">
        <v>168.17</v>
      </c>
      <c r="K2740" s="2">
        <v>5</v>
      </c>
      <c r="L2740" s="2">
        <v>25.23</v>
      </c>
      <c r="M2740" s="2">
        <v>529.75</v>
      </c>
      <c r="N2740" s="2">
        <v>457.16</v>
      </c>
      <c r="O2740" s="2">
        <f t="shared" si="105"/>
        <v>47.359999999999971</v>
      </c>
      <c r="P2740" s="2" t="s">
        <v>30</v>
      </c>
      <c r="Q2740" s="2" t="str">
        <f t="shared" si="104"/>
        <v>EMI</v>
      </c>
      <c r="R2740" s="2" t="s">
        <v>21</v>
      </c>
      <c r="S2740" s="2" t="s">
        <v>56</v>
      </c>
      <c r="T2740" s="2" t="s">
        <v>228</v>
      </c>
      <c r="U2740" s="2" t="s">
        <v>59</v>
      </c>
      <c r="V2740" t="str">
        <f>TEXT(tblSales[[#This Row],[Invoice Date]],"mmm")</f>
        <v>Oct</v>
      </c>
      <c r="W2740">
        <f>MONTH(tblSales[[#This Row],[Invoice Date]])</f>
        <v>10</v>
      </c>
      <c r="X2740">
        <f>YEAR(tblSales[[#This Row],[Invoice Date]])</f>
        <v>2024</v>
      </c>
      <c r="Y2740" t="str">
        <f>TEXT(tblSales[[#This Row],[Invoice Date]],"mmm-yyyy")</f>
        <v>Oct-2024</v>
      </c>
      <c r="Z2740" t="str">
        <f>_xlfn.XLOOKUP(tblSales[[#This Row],[Product_ID]],Products!$A:$A,Products!$C:$C,"Women Dresses")</f>
        <v>Women Tops</v>
      </c>
      <c r="AA2740" t="str">
        <f>_xlfn.XLOOKUP(tblSales[[#This Row],[Product_ID]],Products!$A:$A,Products!$D:$D,"Unknown")</f>
        <v>Formal Top</v>
      </c>
      <c r="AB2740" t="str">
        <f>_xlfn.XLOOKUP(tblSales[[#This Row],[Product_ID]],Products!$A:$A,Products!$E:$E,"Unknown")</f>
        <v>Aurelia</v>
      </c>
      <c r="AC2740" t="str">
        <f>_xlfn.XLOOKUP(tblSales[[#This Row],[Store_ID]],Stores!$A:$A,Stores!$B:$B,"Unknown")</f>
        <v>TrendMart Kochi Standard</v>
      </c>
      <c r="AD2740" t="str">
        <f>_xlfn.XLOOKUP(tblSales[[#This Row],[Store_ID]],Stores!$A:$A,Stores!$E:$E,"Unknown")</f>
        <v>South Zone 1</v>
      </c>
      <c r="AE2740" t="str">
        <f>_xlfn.XLOOKUP(tblSales[[#This Row],[Customer_ID]],Customers!$A:$A,Customers!$B:$B,"Unknown")</f>
        <v>Thiru Natarajan</v>
      </c>
      <c r="AF2740" t="str">
        <f>_xlfn.XLOOKUP(tblSales[[#This Row],[Customer_ID]],Customers!$A:$A,Customers!$J:$J,"Unknown")</f>
        <v>Platinum</v>
      </c>
      <c r="AG2740" t="str">
        <f>_xlfn.XLOOKUP(tblSales[[#This Row],[Employee_ID]],Employees!$A:$A,Employees!$B:$B,"Unknown")</f>
        <v>Sathish Sundaram</v>
      </c>
      <c r="AH2740">
        <f>IF(MONTH(tblSales[[#This Row],[Invoice Date]])&gt;=4,MONTH(tblSales[[#This Row],[Invoice Date]]),MONTH(tblSales[[#This Row],[Invoice Date]])+12)</f>
        <v>10</v>
      </c>
      <c r="AI2740" s="8">
        <f>DATE(YEAR(tblSales[[#This Row],[Invoice Date]]),MONTH(tblSales[[#This Row],[Invoice Date]]),1)</f>
        <v>45566</v>
      </c>
      <c r="AJ2740" t="str">
        <f>_xlfn.XLOOKUP(tblSales[[#This Row],[Product_ID]],Products!$A:$A,Products!$B:$B,"Unknown")</f>
        <v>Aurelia Formal Top Olive</v>
      </c>
      <c r="AK2740" s="9">
        <f>IFERROR(tblSales[[#This Row],[Profit]]/tblSales[[#This Row],[Sales Amount]],0)</f>
        <v>8.9400660689004194E-2</v>
      </c>
      <c r="AL2740" t="str">
        <f>IF(tblSales[[#This Row],[Discount %]]&lt;=5,"0-5%",
IF(tblSales[[#This Row],[Discount %]]&lt;=10,"5-10%",
IF(tblSales[[#This Row],[Discount %]]&lt;=15,"10-15%",
IF(tblSales[[#This Row],[Discount %]]&lt;=20,"15-20%","20%+"))))</f>
        <v>20%+</v>
      </c>
    </row>
    <row r="2741" spans="1:38">
      <c r="A2741" s="2" t="s">
        <v>4759</v>
      </c>
      <c r="B2741" s="11">
        <v>45666</v>
      </c>
      <c r="C2741" s="2" t="s">
        <v>2129</v>
      </c>
      <c r="D2741" s="2" t="s">
        <v>1129</v>
      </c>
      <c r="E2741" s="2" t="s">
        <v>1380</v>
      </c>
      <c r="F2741" s="2" t="s">
        <v>319</v>
      </c>
      <c r="G2741" s="2">
        <v>1</v>
      </c>
      <c r="H2741" s="2">
        <v>1726.51</v>
      </c>
      <c r="I2741" s="2">
        <v>10</v>
      </c>
      <c r="J2741" s="2">
        <v>172.65</v>
      </c>
      <c r="K2741" s="2">
        <v>12</v>
      </c>
      <c r="L2741" s="2">
        <v>186.46</v>
      </c>
      <c r="M2741" s="2">
        <v>1740.32</v>
      </c>
      <c r="N2741" s="2">
        <v>1145.21</v>
      </c>
      <c r="O2741" s="2">
        <f t="shared" si="105"/>
        <v>408.64999999999986</v>
      </c>
      <c r="P2741" s="2" t="s">
        <v>31</v>
      </c>
      <c r="Q2741" s="2" t="str">
        <f t="shared" si="104"/>
        <v>Net Banking</v>
      </c>
      <c r="R2741" s="2" t="s">
        <v>21</v>
      </c>
      <c r="S2741" s="2" t="s">
        <v>56</v>
      </c>
      <c r="T2741" s="2" t="s">
        <v>3444</v>
      </c>
      <c r="U2741" s="2" t="s">
        <v>59</v>
      </c>
      <c r="V2741" t="str">
        <f>TEXT(tblSales[[#This Row],[Invoice Date]],"mmm")</f>
        <v>Jan</v>
      </c>
      <c r="W2741">
        <f>MONTH(tblSales[[#This Row],[Invoice Date]])</f>
        <v>1</v>
      </c>
      <c r="X2741">
        <f>YEAR(tblSales[[#This Row],[Invoice Date]])</f>
        <v>2025</v>
      </c>
      <c r="Y2741" t="str">
        <f>TEXT(tblSales[[#This Row],[Invoice Date]],"mmm-yyyy")</f>
        <v>Jan-2025</v>
      </c>
      <c r="Z2741" t="str">
        <f>_xlfn.XLOOKUP(tblSales[[#This Row],[Product_ID]],Products!$A:$A,Products!$C:$C,"Women Dresses")</f>
        <v>Footwear</v>
      </c>
      <c r="AA2741" t="str">
        <f>_xlfn.XLOOKUP(tblSales[[#This Row],[Product_ID]],Products!$A:$A,Products!$D:$D,"Unknown")</f>
        <v>Slippers</v>
      </c>
      <c r="AB2741" t="str">
        <f>_xlfn.XLOOKUP(tblSales[[#This Row],[Product_ID]],Products!$A:$A,Products!$E:$E,"Unknown")</f>
        <v>Sparx</v>
      </c>
      <c r="AC2741" t="str">
        <f>_xlfn.XLOOKUP(tblSales[[#This Row],[Store_ID]],Stores!$A:$A,Stores!$B:$B,"Unknown")</f>
        <v>TrendMart Alappuzha Mall Kiosk</v>
      </c>
      <c r="AD2741" t="str">
        <f>_xlfn.XLOOKUP(tblSales[[#This Row],[Store_ID]],Stores!$A:$A,Stores!$E:$E,"Unknown")</f>
        <v>South Zone 1</v>
      </c>
      <c r="AE2741" t="str">
        <f>_xlfn.XLOOKUP(tblSales[[#This Row],[Customer_ID]],Customers!$A:$A,Customers!$B:$B,"Unknown")</f>
        <v>Dhruv Pillai</v>
      </c>
      <c r="AF2741" t="str">
        <f>_xlfn.XLOOKUP(tblSales[[#This Row],[Customer_ID]],Customers!$A:$A,Customers!$J:$J,"Unknown")</f>
        <v>Gold</v>
      </c>
      <c r="AG2741" t="str">
        <f>_xlfn.XLOOKUP(tblSales[[#This Row],[Employee_ID]],Employees!$A:$A,Employees!$B:$B,"Unknown")</f>
        <v>Sathish Sundaram</v>
      </c>
      <c r="AH2741">
        <f>IF(MONTH(tblSales[[#This Row],[Invoice Date]])&gt;=4,MONTH(tblSales[[#This Row],[Invoice Date]]),MONTH(tblSales[[#This Row],[Invoice Date]])+12)</f>
        <v>13</v>
      </c>
      <c r="AI2741" s="8">
        <f>DATE(YEAR(tblSales[[#This Row],[Invoice Date]]),MONTH(tblSales[[#This Row],[Invoice Date]]),1)</f>
        <v>45658</v>
      </c>
      <c r="AJ2741" t="str">
        <f>_xlfn.XLOOKUP(tblSales[[#This Row],[Product_ID]],Products!$A:$A,Products!$B:$B,"Unknown")</f>
        <v>Sparx Slippers Red</v>
      </c>
      <c r="AK2741" s="9">
        <f>IFERROR(tblSales[[#This Row],[Profit]]/tblSales[[#This Row],[Sales Amount]],0)</f>
        <v>0.23481313781373533</v>
      </c>
      <c r="AL2741" t="str">
        <f>IF(tblSales[[#This Row],[Discount %]]&lt;=5,"0-5%",
IF(tblSales[[#This Row],[Discount %]]&lt;=10,"5-10%",
IF(tblSales[[#This Row],[Discount %]]&lt;=15,"10-15%",
IF(tblSales[[#This Row],[Discount %]]&lt;=20,"15-20%","20%+"))))</f>
        <v>5-10%</v>
      </c>
    </row>
    <row r="2742" spans="1:38">
      <c r="A2742" s="2" t="s">
        <v>4760</v>
      </c>
      <c r="B2742" s="11">
        <v>45605</v>
      </c>
      <c r="C2742" s="2" t="s">
        <v>1511</v>
      </c>
      <c r="D2742" s="2" t="s">
        <v>1302</v>
      </c>
      <c r="E2742" s="2" t="s">
        <v>779</v>
      </c>
      <c r="F2742" s="2" t="s">
        <v>172</v>
      </c>
      <c r="G2742" s="2">
        <v>1</v>
      </c>
      <c r="H2742" s="2">
        <v>639.34</v>
      </c>
      <c r="I2742" s="2">
        <v>30</v>
      </c>
      <c r="J2742" s="2">
        <v>191.8</v>
      </c>
      <c r="K2742" s="2">
        <v>5</v>
      </c>
      <c r="L2742" s="2">
        <v>22.38</v>
      </c>
      <c r="M2742" s="2">
        <v>469.92</v>
      </c>
      <c r="N2742" s="2">
        <v>419.4</v>
      </c>
      <c r="O2742" s="2">
        <f t="shared" si="105"/>
        <v>28.14000000000004</v>
      </c>
      <c r="P2742" s="2" t="s">
        <v>29</v>
      </c>
      <c r="Q2742" s="2" t="str">
        <f t="shared" si="104"/>
        <v>Debit Card</v>
      </c>
      <c r="R2742" s="2" t="s">
        <v>21</v>
      </c>
      <c r="S2742" s="2" t="s">
        <v>56</v>
      </c>
      <c r="T2742" s="2" t="s">
        <v>678</v>
      </c>
      <c r="U2742" s="2" t="s">
        <v>60</v>
      </c>
      <c r="V2742" t="str">
        <f>TEXT(tblSales[[#This Row],[Invoice Date]],"mmm")</f>
        <v>Nov</v>
      </c>
      <c r="W2742">
        <f>MONTH(tblSales[[#This Row],[Invoice Date]])</f>
        <v>11</v>
      </c>
      <c r="X2742">
        <f>YEAR(tblSales[[#This Row],[Invoice Date]])</f>
        <v>2024</v>
      </c>
      <c r="Y2742" t="str">
        <f>TEXT(tblSales[[#This Row],[Invoice Date]],"mmm-yyyy")</f>
        <v>Nov-2024</v>
      </c>
      <c r="Z2742" t="str">
        <f>_xlfn.XLOOKUP(tblSales[[#This Row],[Product_ID]],Products!$A:$A,Products!$C:$C,"Women Dresses")</f>
        <v>Women Tops</v>
      </c>
      <c r="AA2742" t="str">
        <f>_xlfn.XLOOKUP(tblSales[[#This Row],[Product_ID]],Products!$A:$A,Products!$D:$D,"Unknown")</f>
        <v>Tunic</v>
      </c>
      <c r="AB2742" t="str">
        <f>_xlfn.XLOOKUP(tblSales[[#This Row],[Product_ID]],Products!$A:$A,Products!$E:$E,"Unknown")</f>
        <v>Jack &amp; Jones</v>
      </c>
      <c r="AC2742" t="str">
        <f>_xlfn.XLOOKUP(tblSales[[#This Row],[Store_ID]],Stores!$A:$A,Stores!$B:$B,"Unknown")</f>
        <v>TrendMart Vellore Standard</v>
      </c>
      <c r="AD2742" t="str">
        <f>_xlfn.XLOOKUP(tblSales[[#This Row],[Store_ID]],Stores!$A:$A,Stores!$E:$E,"Unknown")</f>
        <v>South Zone 1</v>
      </c>
      <c r="AE2742" t="str">
        <f>_xlfn.XLOOKUP(tblSales[[#This Row],[Customer_ID]],Customers!$A:$A,Customers!$B:$B,"Unknown")</f>
        <v>Eswar Varma</v>
      </c>
      <c r="AF2742" t="str">
        <f>_xlfn.XLOOKUP(tblSales[[#This Row],[Customer_ID]],Customers!$A:$A,Customers!$J:$J,"Unknown")</f>
        <v>Silver</v>
      </c>
      <c r="AG2742" t="str">
        <f>_xlfn.XLOOKUP(tblSales[[#This Row],[Employee_ID]],Employees!$A:$A,Employees!$B:$B,"Unknown")</f>
        <v>Eswar Prasad</v>
      </c>
      <c r="AH2742">
        <f>IF(MONTH(tblSales[[#This Row],[Invoice Date]])&gt;=4,MONTH(tblSales[[#This Row],[Invoice Date]]),MONTH(tblSales[[#This Row],[Invoice Date]])+12)</f>
        <v>11</v>
      </c>
      <c r="AI2742" s="8">
        <f>DATE(YEAR(tblSales[[#This Row],[Invoice Date]]),MONTH(tblSales[[#This Row],[Invoice Date]]),1)</f>
        <v>45597</v>
      </c>
      <c r="AJ2742" t="str">
        <f>_xlfn.XLOOKUP(tblSales[[#This Row],[Product_ID]],Products!$A:$A,Products!$B:$B,"Unknown")</f>
        <v>Jack &amp; Jones Tunic Olive</v>
      </c>
      <c r="AK2742" s="9">
        <f>IFERROR(tblSales[[#This Row],[Profit]]/tblSales[[#This Row],[Sales Amount]],0)</f>
        <v>5.9882533197140021E-2</v>
      </c>
      <c r="AL2742" t="str">
        <f>IF(tblSales[[#This Row],[Discount %]]&lt;=5,"0-5%",
IF(tblSales[[#This Row],[Discount %]]&lt;=10,"5-10%",
IF(tblSales[[#This Row],[Discount %]]&lt;=15,"10-15%",
IF(tblSales[[#This Row],[Discount %]]&lt;=20,"15-20%","20%+"))))</f>
        <v>20%+</v>
      </c>
    </row>
    <row r="2743" spans="1:38">
      <c r="A2743" s="2" t="s">
        <v>4761</v>
      </c>
      <c r="B2743" s="11">
        <v>45609</v>
      </c>
      <c r="C2743" s="2" t="s">
        <v>435</v>
      </c>
      <c r="D2743" s="2" t="s">
        <v>837</v>
      </c>
      <c r="E2743" s="2" t="s">
        <v>561</v>
      </c>
      <c r="F2743" s="2" t="s">
        <v>540</v>
      </c>
      <c r="G2743" s="2">
        <v>1</v>
      </c>
      <c r="H2743" s="2">
        <v>6066.96</v>
      </c>
      <c r="I2743" s="2">
        <v>25</v>
      </c>
      <c r="J2743" s="2">
        <v>1516.74</v>
      </c>
      <c r="K2743" s="2">
        <v>3</v>
      </c>
      <c r="L2743" s="2">
        <v>136.51</v>
      </c>
      <c r="M2743" s="2">
        <v>4686.7299999999996</v>
      </c>
      <c r="N2743" s="2">
        <v>4762.76</v>
      </c>
      <c r="O2743" s="2">
        <f t="shared" si="105"/>
        <v>-212.54000000000065</v>
      </c>
      <c r="P2743" s="2" t="s">
        <v>28</v>
      </c>
      <c r="Q2743" s="2" t="str">
        <f t="shared" si="104"/>
        <v>Credit Card</v>
      </c>
      <c r="R2743" s="2" t="s">
        <v>20</v>
      </c>
      <c r="S2743" s="2" t="s">
        <v>56</v>
      </c>
      <c r="T2743" s="2" t="s">
        <v>803</v>
      </c>
      <c r="U2743" s="2" t="s">
        <v>59</v>
      </c>
      <c r="V2743" t="str">
        <f>TEXT(tblSales[[#This Row],[Invoice Date]],"mmm")</f>
        <v>Nov</v>
      </c>
      <c r="W2743">
        <f>MONTH(tblSales[[#This Row],[Invoice Date]])</f>
        <v>11</v>
      </c>
      <c r="X2743">
        <f>YEAR(tblSales[[#This Row],[Invoice Date]])</f>
        <v>2024</v>
      </c>
      <c r="Y2743" t="str">
        <f>TEXT(tblSales[[#This Row],[Invoice Date]],"mmm-yyyy")</f>
        <v>Nov-2024</v>
      </c>
      <c r="Z2743" t="str">
        <f>_xlfn.XLOOKUP(tblSales[[#This Row],[Product_ID]],Products!$A:$A,Products!$C:$C,"Women Dresses")</f>
        <v>Jewellery</v>
      </c>
      <c r="AA2743" t="str">
        <f>_xlfn.XLOOKUP(tblSales[[#This Row],[Product_ID]],Products!$A:$A,Products!$D:$D,"Unknown")</f>
        <v>Earrings</v>
      </c>
      <c r="AB2743" t="str">
        <f>_xlfn.XLOOKUP(tblSales[[#This Row],[Product_ID]],Products!$A:$A,Products!$E:$E,"Unknown")</f>
        <v>Aurelia</v>
      </c>
      <c r="AC2743" t="str">
        <f>_xlfn.XLOOKUP(tblSales[[#This Row],[Store_ID]],Stores!$A:$A,Stores!$B:$B,"Unknown")</f>
        <v>TrendMart Mangaluru High Street</v>
      </c>
      <c r="AD2743" t="str">
        <f>_xlfn.XLOOKUP(tblSales[[#This Row],[Store_ID]],Stores!$A:$A,Stores!$E:$E,"Unknown")</f>
        <v>South Zone 2</v>
      </c>
      <c r="AE2743" t="str">
        <f>_xlfn.XLOOKUP(tblSales[[#This Row],[Customer_ID]],Customers!$A:$A,Customers!$B:$B,"Unknown")</f>
        <v>Jyothi Achari</v>
      </c>
      <c r="AF2743" t="str">
        <f>_xlfn.XLOOKUP(tblSales[[#This Row],[Customer_ID]],Customers!$A:$A,Customers!$J:$J,"Unknown")</f>
        <v>Regular</v>
      </c>
      <c r="AG2743" t="str">
        <f>_xlfn.XLOOKUP(tblSales[[#This Row],[Employee_ID]],Employees!$A:$A,Employees!$B:$B,"Unknown")</f>
        <v>Swathi Achari</v>
      </c>
      <c r="AH2743">
        <f>IF(MONTH(tblSales[[#This Row],[Invoice Date]])&gt;=4,MONTH(tblSales[[#This Row],[Invoice Date]]),MONTH(tblSales[[#This Row],[Invoice Date]])+12)</f>
        <v>11</v>
      </c>
      <c r="AI2743" s="8">
        <f>DATE(YEAR(tblSales[[#This Row],[Invoice Date]]),MONTH(tblSales[[#This Row],[Invoice Date]]),1)</f>
        <v>45597</v>
      </c>
      <c r="AJ2743" t="str">
        <f>_xlfn.XLOOKUP(tblSales[[#This Row],[Product_ID]],Products!$A:$A,Products!$B:$B,"Unknown")</f>
        <v>Aurelia Earrings Sky Blue</v>
      </c>
      <c r="AK2743" s="9">
        <f>IFERROR(tblSales[[#This Row],[Profit]]/tblSales[[#This Row],[Sales Amount]],0)</f>
        <v>-4.5349316047649572E-2</v>
      </c>
      <c r="AL2743" t="str">
        <f>IF(tblSales[[#This Row],[Discount %]]&lt;=5,"0-5%",
IF(tblSales[[#This Row],[Discount %]]&lt;=10,"5-10%",
IF(tblSales[[#This Row],[Discount %]]&lt;=15,"10-15%",
IF(tblSales[[#This Row],[Discount %]]&lt;=20,"15-20%","20%+"))))</f>
        <v>20%+</v>
      </c>
    </row>
    <row r="2744" spans="1:38">
      <c r="A2744" s="2" t="s">
        <v>4762</v>
      </c>
      <c r="B2744" s="11">
        <v>45596</v>
      </c>
      <c r="C2744" s="2" t="s">
        <v>1032</v>
      </c>
      <c r="D2744" s="2" t="s">
        <v>1030</v>
      </c>
      <c r="E2744" s="2" t="s">
        <v>127</v>
      </c>
      <c r="F2744" s="2" t="s">
        <v>222</v>
      </c>
      <c r="G2744" s="2">
        <v>3</v>
      </c>
      <c r="H2744" s="2">
        <v>1417.12</v>
      </c>
      <c r="I2744" s="2">
        <v>0</v>
      </c>
      <c r="J2744" s="2">
        <v>0</v>
      </c>
      <c r="K2744" s="2">
        <v>12</v>
      </c>
      <c r="L2744" s="2">
        <v>510.16</v>
      </c>
      <c r="M2744" s="2">
        <v>4761.5200000000004</v>
      </c>
      <c r="N2744" s="2">
        <v>2743.05</v>
      </c>
      <c r="O2744" s="2">
        <f t="shared" si="105"/>
        <v>1508.3100000000002</v>
      </c>
      <c r="P2744" s="2" t="s">
        <v>32</v>
      </c>
      <c r="Q2744" s="2" t="str">
        <f t="shared" si="104"/>
        <v>UPI</v>
      </c>
      <c r="R2744" s="2" t="s">
        <v>21</v>
      </c>
      <c r="S2744" s="2" t="s">
        <v>56</v>
      </c>
      <c r="T2744" s="2" t="s">
        <v>1671</v>
      </c>
      <c r="U2744" s="2" t="s">
        <v>59</v>
      </c>
      <c r="V2744" t="str">
        <f>TEXT(tblSales[[#This Row],[Invoice Date]],"mmm")</f>
        <v>Oct</v>
      </c>
      <c r="W2744">
        <f>MONTH(tblSales[[#This Row],[Invoice Date]])</f>
        <v>10</v>
      </c>
      <c r="X2744">
        <f>YEAR(tblSales[[#This Row],[Invoice Date]])</f>
        <v>2024</v>
      </c>
      <c r="Y2744" t="str">
        <f>TEXT(tblSales[[#This Row],[Invoice Date]],"mmm-yyyy")</f>
        <v>Oct-2024</v>
      </c>
      <c r="Z2744" t="str">
        <f>_xlfn.XLOOKUP(tblSales[[#This Row],[Product_ID]],Products!$A:$A,Products!$C:$C,"Women Dresses")</f>
        <v>Winter Wear</v>
      </c>
      <c r="AA2744" t="str">
        <f>_xlfn.XLOOKUP(tblSales[[#This Row],[Product_ID]],Products!$A:$A,Products!$D:$D,"Unknown")</f>
        <v>Jacket</v>
      </c>
      <c r="AB2744" t="str">
        <f>_xlfn.XLOOKUP(tblSales[[#This Row],[Product_ID]],Products!$A:$A,Products!$E:$E,"Unknown")</f>
        <v>Max Fashion</v>
      </c>
      <c r="AC2744" t="str">
        <f>_xlfn.XLOOKUP(tblSales[[#This Row],[Store_ID]],Stores!$A:$A,Stores!$B:$B,"Unknown")</f>
        <v>TrendMart Vijayawada Standard</v>
      </c>
      <c r="AD2744" t="str">
        <f>_xlfn.XLOOKUP(tblSales[[#This Row],[Store_ID]],Stores!$A:$A,Stores!$E:$E,"Unknown")</f>
        <v>South Zone 3</v>
      </c>
      <c r="AE2744" t="str">
        <f>_xlfn.XLOOKUP(tblSales[[#This Row],[Customer_ID]],Customers!$A:$A,Customers!$B:$B,"Unknown")</f>
        <v>Priya Mudaliar</v>
      </c>
      <c r="AF2744" t="str">
        <f>_xlfn.XLOOKUP(tblSales[[#This Row],[Customer_ID]],Customers!$A:$A,Customers!$J:$J,"Unknown")</f>
        <v>Regular</v>
      </c>
      <c r="AG2744" t="str">
        <f>_xlfn.XLOOKUP(tblSales[[#This Row],[Employee_ID]],Employees!$A:$A,Employees!$B:$B,"Unknown")</f>
        <v>Vasanthi Gupta</v>
      </c>
      <c r="AH2744">
        <f>IF(MONTH(tblSales[[#This Row],[Invoice Date]])&gt;=4,MONTH(tblSales[[#This Row],[Invoice Date]]),MONTH(tblSales[[#This Row],[Invoice Date]])+12)</f>
        <v>10</v>
      </c>
      <c r="AI2744" s="8">
        <f>DATE(YEAR(tblSales[[#This Row],[Invoice Date]]),MONTH(tblSales[[#This Row],[Invoice Date]]),1)</f>
        <v>45566</v>
      </c>
      <c r="AJ2744" t="str">
        <f>_xlfn.XLOOKUP(tblSales[[#This Row],[Product_ID]],Products!$A:$A,Products!$B:$B,"Unknown")</f>
        <v>Max Fashion Jacket Wine</v>
      </c>
      <c r="AK2744" s="9">
        <f>IFERROR(tblSales[[#This Row],[Profit]]/tblSales[[#This Row],[Sales Amount]],0)</f>
        <v>0.31677069507216182</v>
      </c>
      <c r="AL2744" t="str">
        <f>IF(tblSales[[#This Row],[Discount %]]&lt;=5,"0-5%",
IF(tblSales[[#This Row],[Discount %]]&lt;=10,"5-10%",
IF(tblSales[[#This Row],[Discount %]]&lt;=15,"10-15%",
IF(tblSales[[#This Row],[Discount %]]&lt;=20,"15-20%","20%+"))))</f>
        <v>0-5%</v>
      </c>
    </row>
    <row r="2745" spans="1:38">
      <c r="A2745" s="2" t="s">
        <v>4763</v>
      </c>
      <c r="B2745" s="11">
        <v>45488</v>
      </c>
      <c r="C2745" s="2" t="s">
        <v>2410</v>
      </c>
      <c r="D2745" s="2" t="s">
        <v>778</v>
      </c>
      <c r="E2745" s="2" t="s">
        <v>368</v>
      </c>
      <c r="F2745" s="2" t="s">
        <v>193</v>
      </c>
      <c r="G2745" s="2">
        <v>2</v>
      </c>
      <c r="H2745" s="2">
        <v>858.38</v>
      </c>
      <c r="I2745" s="2">
        <v>0</v>
      </c>
      <c r="J2745" s="2">
        <v>0</v>
      </c>
      <c r="K2745" s="2">
        <v>5</v>
      </c>
      <c r="L2745" s="2">
        <v>85.84</v>
      </c>
      <c r="M2745" s="2">
        <v>1802.6</v>
      </c>
      <c r="N2745" s="2">
        <v>1140.4000000000001</v>
      </c>
      <c r="O2745" s="2">
        <f t="shared" si="105"/>
        <v>576.35999999999979</v>
      </c>
      <c r="P2745" s="2" t="s">
        <v>32</v>
      </c>
      <c r="Q2745" s="2" t="str">
        <f t="shared" si="104"/>
        <v>UPI</v>
      </c>
      <c r="R2745" s="2" t="s">
        <v>20</v>
      </c>
      <c r="S2745" s="2" t="s">
        <v>56</v>
      </c>
      <c r="T2745" s="2" t="s">
        <v>1512</v>
      </c>
      <c r="U2745" s="2" t="s">
        <v>59</v>
      </c>
      <c r="V2745" t="str">
        <f>TEXT(tblSales[[#This Row],[Invoice Date]],"mmm")</f>
        <v>Jul</v>
      </c>
      <c r="W2745">
        <f>MONTH(tblSales[[#This Row],[Invoice Date]])</f>
        <v>7</v>
      </c>
      <c r="X2745">
        <f>YEAR(tblSales[[#This Row],[Invoice Date]])</f>
        <v>2024</v>
      </c>
      <c r="Y2745" t="str">
        <f>TEXT(tblSales[[#This Row],[Invoice Date]],"mmm-yyyy")</f>
        <v>Jul-2024</v>
      </c>
      <c r="Z2745" t="str">
        <f>_xlfn.XLOOKUP(tblSales[[#This Row],[Product_ID]],Products!$A:$A,Products!$C:$C,"Women Dresses")</f>
        <v>Men Shirts</v>
      </c>
      <c r="AA2745" t="str">
        <f>_xlfn.XLOOKUP(tblSales[[#This Row],[Product_ID]],Products!$A:$A,Products!$D:$D,"Unknown")</f>
        <v>Denim Shirt</v>
      </c>
      <c r="AB2745" t="str">
        <f>_xlfn.XLOOKUP(tblSales[[#This Row],[Product_ID]],Products!$A:$A,Products!$E:$E,"Unknown")</f>
        <v>AND</v>
      </c>
      <c r="AC2745" t="str">
        <f>_xlfn.XLOOKUP(tblSales[[#This Row],[Store_ID]],Stores!$A:$A,Stores!$B:$B,"Unknown")</f>
        <v>TrendMart Kozhikode Outlet</v>
      </c>
      <c r="AD2745" t="str">
        <f>_xlfn.XLOOKUP(tblSales[[#This Row],[Store_ID]],Stores!$A:$A,Stores!$E:$E,"Unknown")</f>
        <v>South Zone 1</v>
      </c>
      <c r="AE2745" t="str">
        <f>_xlfn.XLOOKUP(tblSales[[#This Row],[Customer_ID]],Customers!$A:$A,Customers!$B:$B,"Unknown")</f>
        <v>Kannan Gupta</v>
      </c>
      <c r="AF2745" t="str">
        <f>_xlfn.XLOOKUP(tblSales[[#This Row],[Customer_ID]],Customers!$A:$A,Customers!$J:$J,"Unknown")</f>
        <v>Silver</v>
      </c>
      <c r="AG2745" t="str">
        <f>_xlfn.XLOOKUP(tblSales[[#This Row],[Employee_ID]],Employees!$A:$A,Employees!$B:$B,"Unknown")</f>
        <v>Yamini Pandian</v>
      </c>
      <c r="AH2745">
        <f>IF(MONTH(tblSales[[#This Row],[Invoice Date]])&gt;=4,MONTH(tblSales[[#This Row],[Invoice Date]]),MONTH(tblSales[[#This Row],[Invoice Date]])+12)</f>
        <v>7</v>
      </c>
      <c r="AI2745" s="8">
        <f>DATE(YEAR(tblSales[[#This Row],[Invoice Date]]),MONTH(tblSales[[#This Row],[Invoice Date]]),1)</f>
        <v>45474</v>
      </c>
      <c r="AJ2745" t="str">
        <f>_xlfn.XLOOKUP(tblSales[[#This Row],[Product_ID]],Products!$A:$A,Products!$B:$B,"Unknown")</f>
        <v>AND Denim Shirt Teal</v>
      </c>
      <c r="AK2745" s="9">
        <f>IFERROR(tblSales[[#This Row],[Profit]]/tblSales[[#This Row],[Sales Amount]],0)</f>
        <v>0.31973815599689326</v>
      </c>
      <c r="AL2745" t="str">
        <f>IF(tblSales[[#This Row],[Discount %]]&lt;=5,"0-5%",
IF(tblSales[[#This Row],[Discount %]]&lt;=10,"5-10%",
IF(tblSales[[#This Row],[Discount %]]&lt;=15,"10-15%",
IF(tblSales[[#This Row],[Discount %]]&lt;=20,"15-20%","20%+"))))</f>
        <v>0-5%</v>
      </c>
    </row>
    <row r="2746" spans="1:38">
      <c r="A2746" s="2" t="s">
        <v>4764</v>
      </c>
      <c r="B2746" s="11">
        <v>45602</v>
      </c>
      <c r="C2746" s="2" t="s">
        <v>435</v>
      </c>
      <c r="D2746" s="2" t="s">
        <v>165</v>
      </c>
      <c r="E2746" s="2" t="s">
        <v>1142</v>
      </c>
      <c r="F2746" s="2" t="s">
        <v>339</v>
      </c>
      <c r="G2746" s="2">
        <v>1</v>
      </c>
      <c r="H2746" s="2">
        <v>1733.53</v>
      </c>
      <c r="I2746" s="2">
        <v>20</v>
      </c>
      <c r="J2746" s="2">
        <v>346.71</v>
      </c>
      <c r="K2746" s="2">
        <v>12</v>
      </c>
      <c r="L2746" s="2">
        <v>166.42</v>
      </c>
      <c r="M2746" s="2">
        <v>1553.24</v>
      </c>
      <c r="N2746" s="2">
        <v>1407.33</v>
      </c>
      <c r="O2746" s="2">
        <f t="shared" si="105"/>
        <v>-20.509999999999906</v>
      </c>
      <c r="P2746" s="2" t="s">
        <v>32</v>
      </c>
      <c r="Q2746" s="2" t="str">
        <f t="shared" si="104"/>
        <v>UPI</v>
      </c>
      <c r="R2746" s="2" t="s">
        <v>21</v>
      </c>
      <c r="S2746" s="2" t="s">
        <v>56</v>
      </c>
      <c r="T2746" s="2" t="s">
        <v>417</v>
      </c>
      <c r="U2746" s="2" t="s">
        <v>59</v>
      </c>
      <c r="V2746" t="str">
        <f>TEXT(tblSales[[#This Row],[Invoice Date]],"mmm")</f>
        <v>Nov</v>
      </c>
      <c r="W2746">
        <f>MONTH(tblSales[[#This Row],[Invoice Date]])</f>
        <v>11</v>
      </c>
      <c r="X2746">
        <f>YEAR(tblSales[[#This Row],[Invoice Date]])</f>
        <v>2024</v>
      </c>
      <c r="Y2746" t="str">
        <f>TEXT(tblSales[[#This Row],[Invoice Date]],"mmm-yyyy")</f>
        <v>Nov-2024</v>
      </c>
      <c r="Z2746" t="str">
        <f>_xlfn.XLOOKUP(tblSales[[#This Row],[Product_ID]],Products!$A:$A,Products!$C:$C,"Women Dresses")</f>
        <v>Women Dresses</v>
      </c>
      <c r="AA2746" t="str">
        <f>_xlfn.XLOOKUP(tblSales[[#This Row],[Product_ID]],Products!$A:$A,Products!$D:$D,"Unknown")</f>
        <v>Maxi Dress</v>
      </c>
      <c r="AB2746" t="str">
        <f>_xlfn.XLOOKUP(tblSales[[#This Row],[Product_ID]],Products!$A:$A,Products!$E:$E,"Unknown")</f>
        <v>Tanishq</v>
      </c>
      <c r="AC2746" t="str">
        <f>_xlfn.XLOOKUP(tblSales[[#This Row],[Store_ID]],Stores!$A:$A,Stores!$B:$B,"Unknown")</f>
        <v>TrendMart Kurnool Standard</v>
      </c>
      <c r="AD2746" t="str">
        <f>_xlfn.XLOOKUP(tblSales[[#This Row],[Store_ID]],Stores!$A:$A,Stores!$E:$E,"Unknown")</f>
        <v>South Zone 3</v>
      </c>
      <c r="AE2746" t="str">
        <f>_xlfn.XLOOKUP(tblSales[[#This Row],[Customer_ID]],Customers!$A:$A,Customers!$B:$B,"Unknown")</f>
        <v>Jyothi Achari</v>
      </c>
      <c r="AF2746" t="str">
        <f>_xlfn.XLOOKUP(tblSales[[#This Row],[Customer_ID]],Customers!$A:$A,Customers!$J:$J,"Unknown")</f>
        <v>Regular</v>
      </c>
      <c r="AG2746" t="str">
        <f>_xlfn.XLOOKUP(tblSales[[#This Row],[Employee_ID]],Employees!$A:$A,Employees!$B:$B,"Unknown")</f>
        <v>Priya Balasubramaniam</v>
      </c>
      <c r="AH2746">
        <f>IF(MONTH(tblSales[[#This Row],[Invoice Date]])&gt;=4,MONTH(tblSales[[#This Row],[Invoice Date]]),MONTH(tblSales[[#This Row],[Invoice Date]])+12)</f>
        <v>11</v>
      </c>
      <c r="AI2746" s="8">
        <f>DATE(YEAR(tblSales[[#This Row],[Invoice Date]]),MONTH(tblSales[[#This Row],[Invoice Date]]),1)</f>
        <v>45597</v>
      </c>
      <c r="AJ2746" t="str">
        <f>_xlfn.XLOOKUP(tblSales[[#This Row],[Product_ID]],Products!$A:$A,Products!$B:$B,"Unknown")</f>
        <v>Tanishq Maxi Dress Wine</v>
      </c>
      <c r="AK2746" s="9">
        <f>IFERROR(tblSales[[#This Row],[Profit]]/tblSales[[#This Row],[Sales Amount]],0)</f>
        <v>-1.3204656073755443E-2</v>
      </c>
      <c r="AL2746" t="str">
        <f>IF(tblSales[[#This Row],[Discount %]]&lt;=5,"0-5%",
IF(tblSales[[#This Row],[Discount %]]&lt;=10,"5-10%",
IF(tblSales[[#This Row],[Discount %]]&lt;=15,"10-15%",
IF(tblSales[[#This Row],[Discount %]]&lt;=20,"15-20%","20%+"))))</f>
        <v>15-20%</v>
      </c>
    </row>
    <row r="2747" spans="1:38">
      <c r="A2747" s="2" t="s">
        <v>4765</v>
      </c>
      <c r="B2747" s="11">
        <v>45424</v>
      </c>
      <c r="C2747" s="2" t="s">
        <v>1374</v>
      </c>
      <c r="D2747" s="2" t="s">
        <v>257</v>
      </c>
      <c r="E2747" s="2" t="s">
        <v>855</v>
      </c>
      <c r="F2747" s="2" t="s">
        <v>324</v>
      </c>
      <c r="G2747" s="2">
        <v>1</v>
      </c>
      <c r="H2747" s="2">
        <v>2309.31</v>
      </c>
      <c r="I2747" s="2">
        <v>15</v>
      </c>
      <c r="J2747" s="2">
        <v>346.4</v>
      </c>
      <c r="K2747" s="2">
        <v>12</v>
      </c>
      <c r="L2747" s="2">
        <v>235.55</v>
      </c>
      <c r="M2747" s="2">
        <v>2198.46</v>
      </c>
      <c r="N2747" s="2">
        <v>1461.73</v>
      </c>
      <c r="O2747" s="2">
        <f t="shared" si="105"/>
        <v>501.18</v>
      </c>
      <c r="P2747" s="2" t="s">
        <v>31</v>
      </c>
      <c r="Q2747" s="2" t="str">
        <f t="shared" si="104"/>
        <v>Net Banking</v>
      </c>
      <c r="R2747" s="2" t="s">
        <v>20</v>
      </c>
      <c r="S2747" s="2" t="s">
        <v>56</v>
      </c>
      <c r="T2747" s="2" t="s">
        <v>3039</v>
      </c>
      <c r="U2747" s="2" t="s">
        <v>60</v>
      </c>
      <c r="V2747" t="str">
        <f>TEXT(tblSales[[#This Row],[Invoice Date]],"mmm")</f>
        <v>May</v>
      </c>
      <c r="W2747">
        <f>MONTH(tblSales[[#This Row],[Invoice Date]])</f>
        <v>5</v>
      </c>
      <c r="X2747">
        <f>YEAR(tblSales[[#This Row],[Invoice Date]])</f>
        <v>2024</v>
      </c>
      <c r="Y2747" t="str">
        <f>TEXT(tblSales[[#This Row],[Invoice Date]],"mmm-yyyy")</f>
        <v>May-2024</v>
      </c>
      <c r="Z2747" t="str">
        <f>_xlfn.XLOOKUP(tblSales[[#This Row],[Product_ID]],Products!$A:$A,Products!$C:$C,"Women Dresses")</f>
        <v>Handbags</v>
      </c>
      <c r="AA2747" t="str">
        <f>_xlfn.XLOOKUP(tblSales[[#This Row],[Product_ID]],Products!$A:$A,Products!$D:$D,"Unknown")</f>
        <v>Sling Bag</v>
      </c>
      <c r="AB2747" t="str">
        <f>_xlfn.XLOOKUP(tblSales[[#This Row],[Product_ID]],Products!$A:$A,Products!$E:$E,"Unknown")</f>
        <v>Titan</v>
      </c>
      <c r="AC2747" t="str">
        <f>_xlfn.XLOOKUP(tblSales[[#This Row],[Store_ID]],Stores!$A:$A,Stores!$B:$B,"Unknown")</f>
        <v>TrendMart Vijayawada Standard</v>
      </c>
      <c r="AD2747" t="str">
        <f>_xlfn.XLOOKUP(tblSales[[#This Row],[Store_ID]],Stores!$A:$A,Stores!$E:$E,"Unknown")</f>
        <v>South Zone 3</v>
      </c>
      <c r="AE2747" t="str">
        <f>_xlfn.XLOOKUP(tblSales[[#This Row],[Customer_ID]],Customers!$A:$A,Customers!$B:$B,"Unknown")</f>
        <v>Indira Krishnan</v>
      </c>
      <c r="AF2747" t="str">
        <f>_xlfn.XLOOKUP(tblSales[[#This Row],[Customer_ID]],Customers!$A:$A,Customers!$J:$J,"Unknown")</f>
        <v>Regular</v>
      </c>
      <c r="AG2747" t="str">
        <f>_xlfn.XLOOKUP(tblSales[[#This Row],[Employee_ID]],Employees!$A:$A,Employees!$B:$B,"Unknown")</f>
        <v>Ganesh Iyengar</v>
      </c>
      <c r="AH2747">
        <f>IF(MONTH(tblSales[[#This Row],[Invoice Date]])&gt;=4,MONTH(tblSales[[#This Row],[Invoice Date]]),MONTH(tblSales[[#This Row],[Invoice Date]])+12)</f>
        <v>5</v>
      </c>
      <c r="AI2747" s="8">
        <f>DATE(YEAR(tblSales[[#This Row],[Invoice Date]]),MONTH(tblSales[[#This Row],[Invoice Date]]),1)</f>
        <v>45413</v>
      </c>
      <c r="AJ2747" t="str">
        <f>_xlfn.XLOOKUP(tblSales[[#This Row],[Product_ID]],Products!$A:$A,Products!$B:$B,"Unknown")</f>
        <v>Titan Sling Bag Green</v>
      </c>
      <c r="AK2747" s="9">
        <f>IFERROR(tblSales[[#This Row],[Profit]]/tblSales[[#This Row],[Sales Amount]],0)</f>
        <v>0.22796866897737508</v>
      </c>
      <c r="AL2747" t="str">
        <f>IF(tblSales[[#This Row],[Discount %]]&lt;=5,"0-5%",
IF(tblSales[[#This Row],[Discount %]]&lt;=10,"5-10%",
IF(tblSales[[#This Row],[Discount %]]&lt;=15,"10-15%",
IF(tblSales[[#This Row],[Discount %]]&lt;=20,"15-20%","20%+"))))</f>
        <v>10-15%</v>
      </c>
    </row>
    <row r="2748" spans="1:38">
      <c r="A2748" s="2" t="s">
        <v>4766</v>
      </c>
      <c r="B2748" s="11">
        <v>45717</v>
      </c>
      <c r="C2748" s="2" t="s">
        <v>1320</v>
      </c>
      <c r="D2748" s="2" t="s">
        <v>1141</v>
      </c>
      <c r="E2748" s="2" t="s">
        <v>192</v>
      </c>
      <c r="F2748" s="2" t="s">
        <v>405</v>
      </c>
      <c r="G2748" s="2">
        <v>1</v>
      </c>
      <c r="H2748" s="2">
        <v>366.44</v>
      </c>
      <c r="I2748" s="2">
        <v>5</v>
      </c>
      <c r="J2748" s="2">
        <v>18.32</v>
      </c>
      <c r="K2748" s="2">
        <v>5</v>
      </c>
      <c r="L2748" s="2">
        <v>17.41</v>
      </c>
      <c r="M2748" s="2">
        <v>365.53</v>
      </c>
      <c r="N2748" s="2">
        <v>197.05</v>
      </c>
      <c r="O2748" s="2">
        <f t="shared" si="105"/>
        <v>151.06999999999996</v>
      </c>
      <c r="P2748" s="2" t="s">
        <v>29</v>
      </c>
      <c r="Q2748" s="2" t="str">
        <f t="shared" si="104"/>
        <v>Debit Card</v>
      </c>
      <c r="R2748" s="2" t="s">
        <v>20</v>
      </c>
      <c r="S2748" s="2" t="s">
        <v>56</v>
      </c>
      <c r="T2748" s="2" t="s">
        <v>4767</v>
      </c>
      <c r="U2748" s="2" t="s">
        <v>60</v>
      </c>
      <c r="V2748" t="str">
        <f>TEXT(tblSales[[#This Row],[Invoice Date]],"mmm")</f>
        <v>Mar</v>
      </c>
      <c r="W2748">
        <f>MONTH(tblSales[[#This Row],[Invoice Date]])</f>
        <v>3</v>
      </c>
      <c r="X2748">
        <f>YEAR(tblSales[[#This Row],[Invoice Date]])</f>
        <v>2025</v>
      </c>
      <c r="Y2748" t="str">
        <f>TEXT(tblSales[[#This Row],[Invoice Date]],"mmm-yyyy")</f>
        <v>Mar-2025</v>
      </c>
      <c r="Z2748" t="str">
        <f>_xlfn.XLOOKUP(tblSales[[#This Row],[Product_ID]],Products!$A:$A,Products!$C:$C,"Women Dresses")</f>
        <v>Accessories</v>
      </c>
      <c r="AA2748" t="str">
        <f>_xlfn.XLOOKUP(tblSales[[#This Row],[Product_ID]],Products!$A:$A,Products!$D:$D,"Unknown")</f>
        <v>Sunglasses</v>
      </c>
      <c r="AB2748" t="str">
        <f>_xlfn.XLOOKUP(tblSales[[#This Row],[Product_ID]],Products!$A:$A,Products!$E:$E,"Unknown")</f>
        <v>Pantaloons</v>
      </c>
      <c r="AC2748" t="str">
        <f>_xlfn.XLOOKUP(tblSales[[#This Row],[Store_ID]],Stores!$A:$A,Stores!$B:$B,"Unknown")</f>
        <v>TrendMart Nellore Standard</v>
      </c>
      <c r="AD2748" t="str">
        <f>_xlfn.XLOOKUP(tblSales[[#This Row],[Store_ID]],Stores!$A:$A,Stores!$E:$E,"Unknown")</f>
        <v>South Zone 3</v>
      </c>
      <c r="AE2748" t="str">
        <f>_xlfn.XLOOKUP(tblSales[[#This Row],[Customer_ID]],Customers!$A:$A,Customers!$B:$B,"Unknown")</f>
        <v>Gokul Sharma</v>
      </c>
      <c r="AF2748" t="str">
        <f>_xlfn.XLOOKUP(tblSales[[#This Row],[Customer_ID]],Customers!$A:$A,Customers!$J:$J,"Unknown")</f>
        <v>Regular</v>
      </c>
      <c r="AG2748" t="str">
        <f>_xlfn.XLOOKUP(tblSales[[#This Row],[Employee_ID]],Employees!$A:$A,Employees!$B:$B,"Unknown")</f>
        <v>Chitra Bhat</v>
      </c>
      <c r="AH2748">
        <f>IF(MONTH(tblSales[[#This Row],[Invoice Date]])&gt;=4,MONTH(tblSales[[#This Row],[Invoice Date]]),MONTH(tblSales[[#This Row],[Invoice Date]])+12)</f>
        <v>15</v>
      </c>
      <c r="AI2748" s="8">
        <f>DATE(YEAR(tblSales[[#This Row],[Invoice Date]]),MONTH(tblSales[[#This Row],[Invoice Date]]),1)</f>
        <v>45717</v>
      </c>
      <c r="AJ2748" t="str">
        <f>_xlfn.XLOOKUP(tblSales[[#This Row],[Product_ID]],Products!$A:$A,Products!$B:$B,"Unknown")</f>
        <v>Pantaloons Sunglasses Black</v>
      </c>
      <c r="AK2748" s="9">
        <f>IFERROR(tblSales[[#This Row],[Profit]]/tblSales[[#This Row],[Sales Amount]],0)</f>
        <v>0.4132902908106037</v>
      </c>
      <c r="AL2748" t="str">
        <f>IF(tblSales[[#This Row],[Discount %]]&lt;=5,"0-5%",
IF(tblSales[[#This Row],[Discount %]]&lt;=10,"5-10%",
IF(tblSales[[#This Row],[Discount %]]&lt;=15,"10-15%",
IF(tblSales[[#This Row],[Discount %]]&lt;=20,"15-20%","20%+"))))</f>
        <v>0-5%</v>
      </c>
    </row>
    <row r="2749" spans="1:38">
      <c r="A2749" s="2" t="s">
        <v>4768</v>
      </c>
      <c r="B2749" s="11">
        <v>45599</v>
      </c>
      <c r="C2749" s="2" t="s">
        <v>2274</v>
      </c>
      <c r="D2749" s="2" t="s">
        <v>160</v>
      </c>
      <c r="E2749" s="2" t="s">
        <v>432</v>
      </c>
      <c r="F2749" s="2" t="s">
        <v>405</v>
      </c>
      <c r="G2749" s="2">
        <v>2</v>
      </c>
      <c r="H2749" s="2">
        <v>5787.46</v>
      </c>
      <c r="I2749" s="2">
        <v>30</v>
      </c>
      <c r="J2749" s="2">
        <v>3472.48</v>
      </c>
      <c r="K2749" s="2">
        <v>12</v>
      </c>
      <c r="L2749" s="2">
        <v>972.29</v>
      </c>
      <c r="M2749" s="2">
        <v>9074.73</v>
      </c>
      <c r="N2749" s="2">
        <v>7941.72</v>
      </c>
      <c r="O2749" s="2">
        <f t="shared" si="105"/>
        <v>160.71999999999935</v>
      </c>
      <c r="P2749" s="2" t="s">
        <v>31</v>
      </c>
      <c r="Q2749" s="2" t="str">
        <f t="shared" si="104"/>
        <v>Net Banking</v>
      </c>
      <c r="R2749" s="2" t="s">
        <v>20</v>
      </c>
      <c r="S2749" s="2" t="s">
        <v>56</v>
      </c>
      <c r="T2749" s="2" t="s">
        <v>2107</v>
      </c>
      <c r="U2749" s="2" t="s">
        <v>60</v>
      </c>
      <c r="V2749" t="str">
        <f>TEXT(tblSales[[#This Row],[Invoice Date]],"mmm")</f>
        <v>Nov</v>
      </c>
      <c r="W2749">
        <f>MONTH(tblSales[[#This Row],[Invoice Date]])</f>
        <v>11</v>
      </c>
      <c r="X2749">
        <f>YEAR(tblSales[[#This Row],[Invoice Date]])</f>
        <v>2024</v>
      </c>
      <c r="Y2749" t="str">
        <f>TEXT(tblSales[[#This Row],[Invoice Date]],"mmm-yyyy")</f>
        <v>Nov-2024</v>
      </c>
      <c r="Z2749" t="str">
        <f>_xlfn.XLOOKUP(tblSales[[#This Row],[Product_ID]],Products!$A:$A,Products!$C:$C,"Women Dresses")</f>
        <v>Watches</v>
      </c>
      <c r="AA2749" t="str">
        <f>_xlfn.XLOOKUP(tblSales[[#This Row],[Product_ID]],Products!$A:$A,Products!$D:$D,"Unknown")</f>
        <v>Analog Watch</v>
      </c>
      <c r="AB2749" t="str">
        <f>_xlfn.XLOOKUP(tblSales[[#This Row],[Product_ID]],Products!$A:$A,Products!$E:$E,"Unknown")</f>
        <v>Global Desi</v>
      </c>
      <c r="AC2749" t="str">
        <f>_xlfn.XLOOKUP(tblSales[[#This Row],[Store_ID]],Stores!$A:$A,Stores!$B:$B,"Unknown")</f>
        <v>TrendMart Mangaluru Mall Kiosk</v>
      </c>
      <c r="AD2749" t="str">
        <f>_xlfn.XLOOKUP(tblSales[[#This Row],[Store_ID]],Stores!$A:$A,Stores!$E:$E,"Unknown")</f>
        <v>South Zone 2</v>
      </c>
      <c r="AE2749" t="str">
        <f>_xlfn.XLOOKUP(tblSales[[#This Row],[Customer_ID]],Customers!$A:$A,Customers!$B:$B,"Unknown")</f>
        <v>Kalyani Hegde</v>
      </c>
      <c r="AF2749" t="str">
        <f>_xlfn.XLOOKUP(tblSales[[#This Row],[Customer_ID]],Customers!$A:$A,Customers!$J:$J,"Unknown")</f>
        <v>Platinum</v>
      </c>
      <c r="AG2749" t="str">
        <f>_xlfn.XLOOKUP(tblSales[[#This Row],[Employee_ID]],Employees!$A:$A,Employees!$B:$B,"Unknown")</f>
        <v>Chitra Bhat</v>
      </c>
      <c r="AH2749">
        <f>IF(MONTH(tblSales[[#This Row],[Invoice Date]])&gt;=4,MONTH(tblSales[[#This Row],[Invoice Date]]),MONTH(tblSales[[#This Row],[Invoice Date]])+12)</f>
        <v>11</v>
      </c>
      <c r="AI2749" s="8">
        <f>DATE(YEAR(tblSales[[#This Row],[Invoice Date]]),MONTH(tblSales[[#This Row],[Invoice Date]]),1)</f>
        <v>45597</v>
      </c>
      <c r="AJ2749" t="str">
        <f>_xlfn.XLOOKUP(tblSales[[#This Row],[Product_ID]],Products!$A:$A,Products!$B:$B,"Unknown")</f>
        <v>Global Desi Analog Watch Cream</v>
      </c>
      <c r="AK2749" s="9">
        <f>IFERROR(tblSales[[#This Row],[Profit]]/tblSales[[#This Row],[Sales Amount]],0)</f>
        <v>1.7710719767970985E-2</v>
      </c>
      <c r="AL2749" t="str">
        <f>IF(tblSales[[#This Row],[Discount %]]&lt;=5,"0-5%",
IF(tblSales[[#This Row],[Discount %]]&lt;=10,"5-10%",
IF(tblSales[[#This Row],[Discount %]]&lt;=15,"10-15%",
IF(tblSales[[#This Row],[Discount %]]&lt;=20,"15-20%","20%+"))))</f>
        <v>20%+</v>
      </c>
    </row>
    <row r="2750" spans="1:38">
      <c r="A2750" s="2" t="s">
        <v>4769</v>
      </c>
      <c r="B2750" s="11">
        <v>45609</v>
      </c>
      <c r="C2750" s="2" t="s">
        <v>3132</v>
      </c>
      <c r="D2750" s="2" t="s">
        <v>1091</v>
      </c>
      <c r="E2750" s="2" t="s">
        <v>884</v>
      </c>
      <c r="F2750" s="2" t="s">
        <v>244</v>
      </c>
      <c r="G2750" s="2">
        <v>1</v>
      </c>
      <c r="H2750" s="2">
        <v>1333.51</v>
      </c>
      <c r="I2750" s="2">
        <v>5</v>
      </c>
      <c r="J2750" s="2">
        <v>66.680000000000007</v>
      </c>
      <c r="K2750" s="2">
        <v>12</v>
      </c>
      <c r="L2750" s="2">
        <v>152.02000000000001</v>
      </c>
      <c r="M2750" s="2">
        <v>1418.85</v>
      </c>
      <c r="N2750" s="2">
        <v>894.68</v>
      </c>
      <c r="O2750" s="2">
        <f t="shared" si="105"/>
        <v>372.15</v>
      </c>
      <c r="P2750" s="2" t="s">
        <v>31</v>
      </c>
      <c r="Q2750" s="2" t="str">
        <f t="shared" si="104"/>
        <v>Net Banking</v>
      </c>
      <c r="R2750" s="2" t="s">
        <v>21</v>
      </c>
      <c r="S2750" s="2" t="s">
        <v>56</v>
      </c>
      <c r="T2750" s="2" t="s">
        <v>1405</v>
      </c>
      <c r="U2750" s="2" t="s">
        <v>59</v>
      </c>
      <c r="V2750" t="str">
        <f>TEXT(tblSales[[#This Row],[Invoice Date]],"mmm")</f>
        <v>Nov</v>
      </c>
      <c r="W2750">
        <f>MONTH(tblSales[[#This Row],[Invoice Date]])</f>
        <v>11</v>
      </c>
      <c r="X2750">
        <f>YEAR(tblSales[[#This Row],[Invoice Date]])</f>
        <v>2024</v>
      </c>
      <c r="Y2750" t="str">
        <f>TEXT(tblSales[[#This Row],[Invoice Date]],"mmm-yyyy")</f>
        <v>Nov-2024</v>
      </c>
      <c r="Z2750" t="str">
        <f>_xlfn.XLOOKUP(tblSales[[#This Row],[Product_ID]],Products!$A:$A,Products!$C:$C,"Women Dresses")</f>
        <v>Sportswear</v>
      </c>
      <c r="AA2750" t="str">
        <f>_xlfn.XLOOKUP(tblSales[[#This Row],[Product_ID]],Products!$A:$A,Products!$D:$D,"Unknown")</f>
        <v>Track Suit</v>
      </c>
      <c r="AB2750" t="str">
        <f>_xlfn.XLOOKUP(tblSales[[#This Row],[Product_ID]],Products!$A:$A,Products!$E:$E,"Unknown")</f>
        <v>Bata</v>
      </c>
      <c r="AC2750" t="str">
        <f>_xlfn.XLOOKUP(tblSales[[#This Row],[Store_ID]],Stores!$A:$A,Stores!$B:$B,"Unknown")</f>
        <v>TrendMart Bengaluru High Street</v>
      </c>
      <c r="AD2750" t="str">
        <f>_xlfn.XLOOKUP(tblSales[[#This Row],[Store_ID]],Stores!$A:$A,Stores!$E:$E,"Unknown")</f>
        <v>South Zone 2</v>
      </c>
      <c r="AE2750" t="str">
        <f>_xlfn.XLOOKUP(tblSales[[#This Row],[Customer_ID]],Customers!$A:$A,Customers!$B:$B,"Unknown")</f>
        <v>Lavanya Shetty</v>
      </c>
      <c r="AF2750" t="str">
        <f>_xlfn.XLOOKUP(tblSales[[#This Row],[Customer_ID]],Customers!$A:$A,Customers!$J:$J,"Unknown")</f>
        <v>Regular</v>
      </c>
      <c r="AG2750" t="str">
        <f>_xlfn.XLOOKUP(tblSales[[#This Row],[Employee_ID]],Employees!$A:$A,Employees!$B:$B,"Unknown")</f>
        <v>Ganapathy Naidu</v>
      </c>
      <c r="AH2750">
        <f>IF(MONTH(tblSales[[#This Row],[Invoice Date]])&gt;=4,MONTH(tblSales[[#This Row],[Invoice Date]]),MONTH(tblSales[[#This Row],[Invoice Date]])+12)</f>
        <v>11</v>
      </c>
      <c r="AI2750" s="8">
        <f>DATE(YEAR(tblSales[[#This Row],[Invoice Date]]),MONTH(tblSales[[#This Row],[Invoice Date]]),1)</f>
        <v>45597</v>
      </c>
      <c r="AJ2750" t="str">
        <f>_xlfn.XLOOKUP(tblSales[[#This Row],[Product_ID]],Products!$A:$A,Products!$B:$B,"Unknown")</f>
        <v>Bata Track Suit Black</v>
      </c>
      <c r="AK2750" s="9">
        <f>IFERROR(tblSales[[#This Row],[Profit]]/tblSales[[#This Row],[Sales Amount]],0)</f>
        <v>0.2622898826514431</v>
      </c>
      <c r="AL2750" t="str">
        <f>IF(tblSales[[#This Row],[Discount %]]&lt;=5,"0-5%",
IF(tblSales[[#This Row],[Discount %]]&lt;=10,"5-10%",
IF(tblSales[[#This Row],[Discount %]]&lt;=15,"10-15%",
IF(tblSales[[#This Row],[Discount %]]&lt;=20,"15-20%","20%+"))))</f>
        <v>0-5%</v>
      </c>
    </row>
    <row r="2751" spans="1:38">
      <c r="A2751" s="2" t="s">
        <v>4770</v>
      </c>
      <c r="B2751" s="11">
        <v>45489</v>
      </c>
      <c r="C2751" s="2" t="s">
        <v>2055</v>
      </c>
      <c r="D2751" s="2" t="s">
        <v>1604</v>
      </c>
      <c r="E2751" s="2" t="s">
        <v>91</v>
      </c>
      <c r="F2751" s="2" t="s">
        <v>92</v>
      </c>
      <c r="G2751" s="2">
        <v>4</v>
      </c>
      <c r="H2751" s="2">
        <v>1268.9000000000001</v>
      </c>
      <c r="I2751" s="2">
        <v>10</v>
      </c>
      <c r="J2751" s="2">
        <v>507.56</v>
      </c>
      <c r="K2751" s="2">
        <v>12</v>
      </c>
      <c r="L2751" s="2">
        <v>548.16</v>
      </c>
      <c r="M2751" s="2">
        <v>5116.2</v>
      </c>
      <c r="N2751" s="2">
        <v>3517.92</v>
      </c>
      <c r="O2751" s="2">
        <f t="shared" si="105"/>
        <v>1050.1199999999999</v>
      </c>
      <c r="P2751" s="2" t="s">
        <v>28</v>
      </c>
      <c r="Q2751" s="2" t="str">
        <f t="shared" si="104"/>
        <v>Credit Card</v>
      </c>
      <c r="R2751" s="2" t="s">
        <v>21</v>
      </c>
      <c r="S2751" s="2" t="s">
        <v>56</v>
      </c>
      <c r="T2751" s="2" t="s">
        <v>1434</v>
      </c>
      <c r="U2751" s="2" t="s">
        <v>59</v>
      </c>
      <c r="V2751" t="str">
        <f>TEXT(tblSales[[#This Row],[Invoice Date]],"mmm")</f>
        <v>Jul</v>
      </c>
      <c r="W2751">
        <f>MONTH(tblSales[[#This Row],[Invoice Date]])</f>
        <v>7</v>
      </c>
      <c r="X2751">
        <f>YEAR(tblSales[[#This Row],[Invoice Date]])</f>
        <v>2024</v>
      </c>
      <c r="Y2751" t="str">
        <f>TEXT(tblSales[[#This Row],[Invoice Date]],"mmm-yyyy")</f>
        <v>Jul-2024</v>
      </c>
      <c r="Z2751" t="str">
        <f>_xlfn.XLOOKUP(tblSales[[#This Row],[Product_ID]],Products!$A:$A,Products!$C:$C,"Women Dresses")</f>
        <v>Belts</v>
      </c>
      <c r="AA2751" t="str">
        <f>_xlfn.XLOOKUP(tblSales[[#This Row],[Product_ID]],Products!$A:$A,Products!$D:$D,"Unknown")</f>
        <v>Braided Belt</v>
      </c>
      <c r="AB2751" t="str">
        <f>_xlfn.XLOOKUP(tblSales[[#This Row],[Product_ID]],Products!$A:$A,Products!$E:$E,"Unknown")</f>
        <v>Bata</v>
      </c>
      <c r="AC2751" t="str">
        <f>_xlfn.XLOOKUP(tblSales[[#This Row],[Store_ID]],Stores!$A:$A,Stores!$B:$B,"Unknown")</f>
        <v>TrendMart Vijayawada High Street</v>
      </c>
      <c r="AD2751" t="str">
        <f>_xlfn.XLOOKUP(tblSales[[#This Row],[Store_ID]],Stores!$A:$A,Stores!$E:$E,"Unknown")</f>
        <v>South Zone 3</v>
      </c>
      <c r="AE2751" t="str">
        <f>_xlfn.XLOOKUP(tblSales[[#This Row],[Customer_ID]],Customers!$A:$A,Customers!$B:$B,"Unknown")</f>
        <v>Vasanthi Prasad</v>
      </c>
      <c r="AF2751" t="str">
        <f>_xlfn.XLOOKUP(tblSales[[#This Row],[Customer_ID]],Customers!$A:$A,Customers!$J:$J,"Unknown")</f>
        <v>Gold</v>
      </c>
      <c r="AG2751" t="str">
        <f>_xlfn.XLOOKUP(tblSales[[#This Row],[Employee_ID]],Employees!$A:$A,Employees!$B:$B,"Unknown")</f>
        <v>Manoj Ramachandran</v>
      </c>
      <c r="AH2751">
        <f>IF(MONTH(tblSales[[#This Row],[Invoice Date]])&gt;=4,MONTH(tblSales[[#This Row],[Invoice Date]]),MONTH(tblSales[[#This Row],[Invoice Date]])+12)</f>
        <v>7</v>
      </c>
      <c r="AI2751" s="8">
        <f>DATE(YEAR(tblSales[[#This Row],[Invoice Date]]),MONTH(tblSales[[#This Row],[Invoice Date]]),1)</f>
        <v>45474</v>
      </c>
      <c r="AJ2751" t="str">
        <f>_xlfn.XLOOKUP(tblSales[[#This Row],[Product_ID]],Products!$A:$A,Products!$B:$B,"Unknown")</f>
        <v>Bata Braided Belt White</v>
      </c>
      <c r="AK2751" s="9">
        <f>IFERROR(tblSales[[#This Row],[Profit]]/tblSales[[#This Row],[Sales Amount]],0)</f>
        <v>0.20525389937844493</v>
      </c>
      <c r="AL2751" t="str">
        <f>IF(tblSales[[#This Row],[Discount %]]&lt;=5,"0-5%",
IF(tblSales[[#This Row],[Discount %]]&lt;=10,"5-10%",
IF(tblSales[[#This Row],[Discount %]]&lt;=15,"10-15%",
IF(tblSales[[#This Row],[Discount %]]&lt;=20,"15-20%","20%+"))))</f>
        <v>5-10%</v>
      </c>
    </row>
    <row r="2752" spans="1:38">
      <c r="A2752" s="2" t="s">
        <v>4771</v>
      </c>
      <c r="B2752" s="11">
        <v>45594</v>
      </c>
      <c r="C2752" s="2" t="s">
        <v>3585</v>
      </c>
      <c r="D2752" s="2" t="s">
        <v>966</v>
      </c>
      <c r="E2752" s="2" t="s">
        <v>91</v>
      </c>
      <c r="F2752" s="2" t="s">
        <v>562</v>
      </c>
      <c r="G2752" s="2">
        <v>1</v>
      </c>
      <c r="H2752" s="2">
        <v>5573.61</v>
      </c>
      <c r="I2752" s="2">
        <v>30</v>
      </c>
      <c r="J2752" s="2">
        <v>1672.08</v>
      </c>
      <c r="K2752" s="2">
        <v>12</v>
      </c>
      <c r="L2752" s="2">
        <v>468.18</v>
      </c>
      <c r="M2752" s="2">
        <v>4369.71</v>
      </c>
      <c r="N2752" s="2">
        <v>3662.37</v>
      </c>
      <c r="O2752" s="2">
        <f t="shared" si="105"/>
        <v>239.16000000000014</v>
      </c>
      <c r="P2752" s="2" t="s">
        <v>29</v>
      </c>
      <c r="Q2752" s="2" t="str">
        <f t="shared" si="104"/>
        <v>Debit Card</v>
      </c>
      <c r="R2752" s="2" t="s">
        <v>20</v>
      </c>
      <c r="S2752" s="2" t="s">
        <v>56</v>
      </c>
      <c r="T2752" s="2" t="s">
        <v>2537</v>
      </c>
      <c r="U2752" s="2" t="s">
        <v>59</v>
      </c>
      <c r="V2752" t="str">
        <f>TEXT(tblSales[[#This Row],[Invoice Date]],"mmm")</f>
        <v>Oct</v>
      </c>
      <c r="W2752">
        <f>MONTH(tblSales[[#This Row],[Invoice Date]])</f>
        <v>10</v>
      </c>
      <c r="X2752">
        <f>YEAR(tblSales[[#This Row],[Invoice Date]])</f>
        <v>2024</v>
      </c>
      <c r="Y2752" t="str">
        <f>TEXT(tblSales[[#This Row],[Invoice Date]],"mmm-yyyy")</f>
        <v>Oct-2024</v>
      </c>
      <c r="Z2752" t="str">
        <f>_xlfn.XLOOKUP(tblSales[[#This Row],[Product_ID]],Products!$A:$A,Products!$C:$C,"Women Dresses")</f>
        <v>Watches</v>
      </c>
      <c r="AA2752" t="str">
        <f>_xlfn.XLOOKUP(tblSales[[#This Row],[Product_ID]],Products!$A:$A,Products!$D:$D,"Unknown")</f>
        <v>Smart Watch</v>
      </c>
      <c r="AB2752" t="str">
        <f>_xlfn.XLOOKUP(tblSales[[#This Row],[Product_ID]],Products!$A:$A,Products!$E:$E,"Unknown")</f>
        <v>Pantaloons</v>
      </c>
      <c r="AC2752" t="str">
        <f>_xlfn.XLOOKUP(tblSales[[#This Row],[Store_ID]],Stores!$A:$A,Stores!$B:$B,"Unknown")</f>
        <v>TrendMart Vijayawada High Street</v>
      </c>
      <c r="AD2752" t="str">
        <f>_xlfn.XLOOKUP(tblSales[[#This Row],[Store_ID]],Stores!$A:$A,Stores!$E:$E,"Unknown")</f>
        <v>South Zone 3</v>
      </c>
      <c r="AE2752" t="str">
        <f>_xlfn.XLOOKUP(tblSales[[#This Row],[Customer_ID]],Customers!$A:$A,Customers!$B:$B,"Unknown")</f>
        <v>Jagan Chandran</v>
      </c>
      <c r="AF2752" t="str">
        <f>_xlfn.XLOOKUP(tblSales[[#This Row],[Customer_ID]],Customers!$A:$A,Customers!$J:$J,"Unknown")</f>
        <v>Silver</v>
      </c>
      <c r="AG2752" t="str">
        <f>_xlfn.XLOOKUP(tblSales[[#This Row],[Employee_ID]],Employees!$A:$A,Employees!$B:$B,"Unknown")</f>
        <v>Vikram Bhat</v>
      </c>
      <c r="AH2752">
        <f>IF(MONTH(tblSales[[#This Row],[Invoice Date]])&gt;=4,MONTH(tblSales[[#This Row],[Invoice Date]]),MONTH(tblSales[[#This Row],[Invoice Date]])+12)</f>
        <v>10</v>
      </c>
      <c r="AI2752" s="8">
        <f>DATE(YEAR(tblSales[[#This Row],[Invoice Date]]),MONTH(tblSales[[#This Row],[Invoice Date]]),1)</f>
        <v>45566</v>
      </c>
      <c r="AJ2752" t="str">
        <f>_xlfn.XLOOKUP(tblSales[[#This Row],[Product_ID]],Products!$A:$A,Products!$B:$B,"Unknown")</f>
        <v>Westside Straight Fit Charcoal</v>
      </c>
      <c r="AK2752" s="9">
        <f>IFERROR(tblSales[[#This Row],[Profit]]/tblSales[[#This Row],[Sales Amount]],0)</f>
        <v>5.4731320842801953E-2</v>
      </c>
      <c r="AL2752" t="str">
        <f>IF(tblSales[[#This Row],[Discount %]]&lt;=5,"0-5%",
IF(tblSales[[#This Row],[Discount %]]&lt;=10,"5-10%",
IF(tblSales[[#This Row],[Discount %]]&lt;=15,"10-15%",
IF(tblSales[[#This Row],[Discount %]]&lt;=20,"15-20%","20%+"))))</f>
        <v>20%+</v>
      </c>
    </row>
    <row r="2753" spans="1:38">
      <c r="A2753" s="2" t="s">
        <v>4772</v>
      </c>
      <c r="B2753" s="11">
        <v>45436</v>
      </c>
      <c r="C2753" s="2" t="s">
        <v>2071</v>
      </c>
      <c r="D2753" s="2" t="s">
        <v>837</v>
      </c>
      <c r="E2753" s="2" t="s">
        <v>198</v>
      </c>
      <c r="F2753" s="2" t="s">
        <v>199</v>
      </c>
      <c r="G2753" s="2">
        <v>3</v>
      </c>
      <c r="H2753" s="2">
        <v>6103.12</v>
      </c>
      <c r="I2753" s="2">
        <v>20</v>
      </c>
      <c r="J2753" s="2">
        <v>3661.87</v>
      </c>
      <c r="K2753" s="2">
        <v>3</v>
      </c>
      <c r="L2753" s="2">
        <v>439.42</v>
      </c>
      <c r="M2753" s="2">
        <v>15086.91</v>
      </c>
      <c r="N2753" s="2">
        <v>14288.28</v>
      </c>
      <c r="O2753" s="2">
        <f t="shared" si="105"/>
        <v>359.20999999999918</v>
      </c>
      <c r="P2753" s="2" t="s">
        <v>28</v>
      </c>
      <c r="Q2753" s="2" t="str">
        <f t="shared" si="104"/>
        <v>Credit Card</v>
      </c>
      <c r="R2753" s="2" t="s">
        <v>20</v>
      </c>
      <c r="S2753" s="2" t="s">
        <v>56</v>
      </c>
      <c r="T2753" s="2" t="s">
        <v>1814</v>
      </c>
      <c r="U2753" s="2" t="s">
        <v>59</v>
      </c>
      <c r="V2753" t="str">
        <f>TEXT(tblSales[[#This Row],[Invoice Date]],"mmm")</f>
        <v>May</v>
      </c>
      <c r="W2753">
        <f>MONTH(tblSales[[#This Row],[Invoice Date]])</f>
        <v>5</v>
      </c>
      <c r="X2753">
        <f>YEAR(tblSales[[#This Row],[Invoice Date]])</f>
        <v>2024</v>
      </c>
      <c r="Y2753" t="str">
        <f>TEXT(tblSales[[#This Row],[Invoice Date]],"mmm-yyyy")</f>
        <v>May-2024</v>
      </c>
      <c r="Z2753" t="str">
        <f>_xlfn.XLOOKUP(tblSales[[#This Row],[Product_ID]],Products!$A:$A,Products!$C:$C,"Women Dresses")</f>
        <v>Jewellery</v>
      </c>
      <c r="AA2753" t="str">
        <f>_xlfn.XLOOKUP(tblSales[[#This Row],[Product_ID]],Products!$A:$A,Products!$D:$D,"Unknown")</f>
        <v>Earrings</v>
      </c>
      <c r="AB2753" t="str">
        <f>_xlfn.XLOOKUP(tblSales[[#This Row],[Product_ID]],Products!$A:$A,Products!$E:$E,"Unknown")</f>
        <v>Aurelia</v>
      </c>
      <c r="AC2753" t="str">
        <f>_xlfn.XLOOKUP(tblSales[[#This Row],[Store_ID]],Stores!$A:$A,Stores!$B:$B,"Unknown")</f>
        <v>TrendMart Warangal High Street</v>
      </c>
      <c r="AD2753" t="str">
        <f>_xlfn.XLOOKUP(tblSales[[#This Row],[Store_ID]],Stores!$A:$A,Stores!$E:$E,"Unknown")</f>
        <v>South Zone 2</v>
      </c>
      <c r="AE2753" t="str">
        <f>_xlfn.XLOOKUP(tblSales[[#This Row],[Customer_ID]],Customers!$A:$A,Customers!$B:$B,"Unknown")</f>
        <v>Rahul Prasad</v>
      </c>
      <c r="AF2753" t="str">
        <f>_xlfn.XLOOKUP(tblSales[[#This Row],[Customer_ID]],Customers!$A:$A,Customers!$J:$J,"Unknown")</f>
        <v>Gold</v>
      </c>
      <c r="AG2753" t="str">
        <f>_xlfn.XLOOKUP(tblSales[[#This Row],[Employee_ID]],Employees!$A:$A,Employees!$B:$B,"Unknown")</f>
        <v>Anusuya Subramaniam</v>
      </c>
      <c r="AH2753">
        <f>IF(MONTH(tblSales[[#This Row],[Invoice Date]])&gt;=4,MONTH(tblSales[[#This Row],[Invoice Date]]),MONTH(tblSales[[#This Row],[Invoice Date]])+12)</f>
        <v>5</v>
      </c>
      <c r="AI2753" s="8">
        <f>DATE(YEAR(tblSales[[#This Row],[Invoice Date]]),MONTH(tblSales[[#This Row],[Invoice Date]]),1)</f>
        <v>45413</v>
      </c>
      <c r="AJ2753" t="str">
        <f>_xlfn.XLOOKUP(tblSales[[#This Row],[Product_ID]],Products!$A:$A,Products!$B:$B,"Unknown")</f>
        <v>Aurelia Earrings Sky Blue</v>
      </c>
      <c r="AK2753" s="9">
        <f>IFERROR(tblSales[[#This Row],[Profit]]/tblSales[[#This Row],[Sales Amount]],0)</f>
        <v>2.3809381775327033E-2</v>
      </c>
      <c r="AL2753" t="str">
        <f>IF(tblSales[[#This Row],[Discount %]]&lt;=5,"0-5%",
IF(tblSales[[#This Row],[Discount %]]&lt;=10,"5-10%",
IF(tblSales[[#This Row],[Discount %]]&lt;=15,"10-15%",
IF(tblSales[[#This Row],[Discount %]]&lt;=20,"15-20%","20%+"))))</f>
        <v>15-20%</v>
      </c>
    </row>
    <row r="2754" spans="1:38">
      <c r="A2754" s="2" t="s">
        <v>4773</v>
      </c>
      <c r="B2754" s="11">
        <v>45435</v>
      </c>
      <c r="C2754" s="2" t="s">
        <v>2999</v>
      </c>
      <c r="D2754" s="2" t="s">
        <v>2195</v>
      </c>
      <c r="E2754" s="2" t="s">
        <v>807</v>
      </c>
      <c r="F2754" s="2" t="s">
        <v>493</v>
      </c>
      <c r="G2754" s="2">
        <v>2</v>
      </c>
      <c r="H2754" s="2">
        <v>1434.65</v>
      </c>
      <c r="I2754" s="2">
        <v>5</v>
      </c>
      <c r="J2754" s="2">
        <v>143.47</v>
      </c>
      <c r="K2754" s="2">
        <v>12</v>
      </c>
      <c r="L2754" s="2">
        <v>327.10000000000002</v>
      </c>
      <c r="M2754" s="2">
        <v>3052.93</v>
      </c>
      <c r="N2754" s="2">
        <v>1992.48</v>
      </c>
      <c r="O2754" s="2">
        <f t="shared" si="105"/>
        <v>733.3499999999998</v>
      </c>
      <c r="P2754" s="2" t="s">
        <v>28</v>
      </c>
      <c r="Q2754" s="2" t="str">
        <f t="shared" ref="Q2754:Q2817" si="106">TRIM(CLEAN(P2754))</f>
        <v>Credit Card</v>
      </c>
      <c r="R2754" s="2" t="s">
        <v>20</v>
      </c>
      <c r="S2754" s="2" t="s">
        <v>56</v>
      </c>
      <c r="T2754" s="2" t="s">
        <v>1746</v>
      </c>
      <c r="U2754" s="2" t="s">
        <v>59</v>
      </c>
      <c r="V2754" t="str">
        <f>TEXT(tblSales[[#This Row],[Invoice Date]],"mmm")</f>
        <v>May</v>
      </c>
      <c r="W2754">
        <f>MONTH(tblSales[[#This Row],[Invoice Date]])</f>
        <v>5</v>
      </c>
      <c r="X2754">
        <f>YEAR(tblSales[[#This Row],[Invoice Date]])</f>
        <v>2024</v>
      </c>
      <c r="Y2754" t="str">
        <f>TEXT(tblSales[[#This Row],[Invoice Date]],"mmm-yyyy")</f>
        <v>May-2024</v>
      </c>
      <c r="Z2754" t="str">
        <f>_xlfn.XLOOKUP(tblSales[[#This Row],[Product_ID]],Products!$A:$A,Products!$C:$C,"Women Dresses")</f>
        <v>Men Trousers</v>
      </c>
      <c r="AA2754" t="str">
        <f>_xlfn.XLOOKUP(tblSales[[#This Row],[Product_ID]],Products!$A:$A,Products!$D:$D,"Unknown")</f>
        <v>Chinos</v>
      </c>
      <c r="AB2754" t="str">
        <f>_xlfn.XLOOKUP(tblSales[[#This Row],[Product_ID]],Products!$A:$A,Products!$E:$E,"Unknown")</f>
        <v>GRT Jewellers</v>
      </c>
      <c r="AC2754" t="str">
        <f>_xlfn.XLOOKUP(tblSales[[#This Row],[Store_ID]],Stores!$A:$A,Stores!$B:$B,"Unknown")</f>
        <v>TrendMart Bengaluru Mall Kiosk</v>
      </c>
      <c r="AD2754" t="str">
        <f>_xlfn.XLOOKUP(tblSales[[#This Row],[Store_ID]],Stores!$A:$A,Stores!$E:$E,"Unknown")</f>
        <v>South Zone 2</v>
      </c>
      <c r="AE2754" t="str">
        <f>_xlfn.XLOOKUP(tblSales[[#This Row],[Customer_ID]],Customers!$A:$A,Customers!$B:$B,"Unknown")</f>
        <v>Dhruv Subramaniam</v>
      </c>
      <c r="AF2754" t="str">
        <f>_xlfn.XLOOKUP(tblSales[[#This Row],[Customer_ID]],Customers!$A:$A,Customers!$J:$J,"Unknown")</f>
        <v>Gold</v>
      </c>
      <c r="AG2754" t="str">
        <f>_xlfn.XLOOKUP(tblSales[[#This Row],[Employee_ID]],Employees!$A:$A,Employees!$B:$B,"Unknown")</f>
        <v>Gopal Prasad</v>
      </c>
      <c r="AH2754">
        <f>IF(MONTH(tblSales[[#This Row],[Invoice Date]])&gt;=4,MONTH(tblSales[[#This Row],[Invoice Date]]),MONTH(tblSales[[#This Row],[Invoice Date]])+12)</f>
        <v>5</v>
      </c>
      <c r="AI2754" s="8">
        <f>DATE(YEAR(tblSales[[#This Row],[Invoice Date]]),MONTH(tblSales[[#This Row],[Invoice Date]]),1)</f>
        <v>45413</v>
      </c>
      <c r="AJ2754" t="str">
        <f>_xlfn.XLOOKUP(tblSales[[#This Row],[Product_ID]],Products!$A:$A,Products!$B:$B,"Unknown")</f>
        <v>GRT Jewellers Chinos Purple</v>
      </c>
      <c r="AK2754" s="9">
        <f>IFERROR(tblSales[[#This Row],[Profit]]/tblSales[[#This Row],[Sales Amount]],0)</f>
        <v>0.24021186204727912</v>
      </c>
      <c r="AL2754" t="str">
        <f>IF(tblSales[[#This Row],[Discount %]]&lt;=5,"0-5%",
IF(tblSales[[#This Row],[Discount %]]&lt;=10,"5-10%",
IF(tblSales[[#This Row],[Discount %]]&lt;=15,"10-15%",
IF(tblSales[[#This Row],[Discount %]]&lt;=20,"15-20%","20%+"))))</f>
        <v>0-5%</v>
      </c>
    </row>
    <row r="2755" spans="1:38">
      <c r="A2755" s="2" t="s">
        <v>4774</v>
      </c>
      <c r="B2755" s="11">
        <v>45443</v>
      </c>
      <c r="C2755" s="2" t="s">
        <v>4319</v>
      </c>
      <c r="D2755" s="2" t="s">
        <v>280</v>
      </c>
      <c r="E2755" s="2" t="s">
        <v>1636</v>
      </c>
      <c r="F2755" s="2" t="s">
        <v>233</v>
      </c>
      <c r="G2755" s="2">
        <v>1</v>
      </c>
      <c r="H2755" s="2">
        <v>887.89</v>
      </c>
      <c r="I2755" s="2">
        <v>10</v>
      </c>
      <c r="J2755" s="2">
        <v>88.79</v>
      </c>
      <c r="K2755" s="2">
        <v>5</v>
      </c>
      <c r="L2755" s="2">
        <v>39.950000000000003</v>
      </c>
      <c r="M2755" s="2">
        <v>839.05</v>
      </c>
      <c r="N2755" s="2">
        <v>568.53</v>
      </c>
      <c r="O2755" s="2">
        <f t="shared" si="105"/>
        <v>230.57</v>
      </c>
      <c r="P2755" s="2" t="s">
        <v>27</v>
      </c>
      <c r="Q2755" s="2" t="str">
        <f t="shared" si="106"/>
        <v>Cash</v>
      </c>
      <c r="R2755" s="2" t="s">
        <v>20</v>
      </c>
      <c r="S2755" s="2" t="s">
        <v>56</v>
      </c>
      <c r="T2755" s="2" t="s">
        <v>2107</v>
      </c>
      <c r="U2755" s="2" t="s">
        <v>59</v>
      </c>
      <c r="V2755" t="str">
        <f>TEXT(tblSales[[#This Row],[Invoice Date]],"mmm")</f>
        <v>May</v>
      </c>
      <c r="W2755">
        <f>MONTH(tblSales[[#This Row],[Invoice Date]])</f>
        <v>5</v>
      </c>
      <c r="X2755">
        <f>YEAR(tblSales[[#This Row],[Invoice Date]])</f>
        <v>2024</v>
      </c>
      <c r="Y2755" t="str">
        <f>TEXT(tblSales[[#This Row],[Invoice Date]],"mmm-yyyy")</f>
        <v>May-2024</v>
      </c>
      <c r="Z2755" t="str">
        <f>_xlfn.XLOOKUP(tblSales[[#This Row],[Product_ID]],Products!$A:$A,Products!$C:$C,"Women Dresses")</f>
        <v>Women Kurtis</v>
      </c>
      <c r="AA2755" t="str">
        <f>_xlfn.XLOOKUP(tblSales[[#This Row],[Product_ID]],Products!$A:$A,Products!$D:$D,"Unknown")</f>
        <v>Printed Kurti</v>
      </c>
      <c r="AB2755" t="str">
        <f>_xlfn.XLOOKUP(tblSales[[#This Row],[Product_ID]],Products!$A:$A,Products!$E:$E,"Unknown")</f>
        <v>Allen Solly</v>
      </c>
      <c r="AC2755" t="str">
        <f>_xlfn.XLOOKUP(tblSales[[#This Row],[Store_ID]],Stores!$A:$A,Stores!$B:$B,"Unknown")</f>
        <v>TrendMart Warangal Standard</v>
      </c>
      <c r="AD2755" t="str">
        <f>_xlfn.XLOOKUP(tblSales[[#This Row],[Store_ID]],Stores!$A:$A,Stores!$E:$E,"Unknown")</f>
        <v>South Zone 2</v>
      </c>
      <c r="AE2755" t="str">
        <f>_xlfn.XLOOKUP(tblSales[[#This Row],[Customer_ID]],Customers!$A:$A,Customers!$B:$B,"Unknown")</f>
        <v>Tarun Shetty</v>
      </c>
      <c r="AF2755" t="str">
        <f>_xlfn.XLOOKUP(tblSales[[#This Row],[Customer_ID]],Customers!$A:$A,Customers!$J:$J,"Unknown")</f>
        <v>Regular</v>
      </c>
      <c r="AG2755" t="str">
        <f>_xlfn.XLOOKUP(tblSales[[#This Row],[Employee_ID]],Employees!$A:$A,Employees!$B:$B,"Unknown")</f>
        <v>Malathi Varma</v>
      </c>
      <c r="AH2755">
        <f>IF(MONTH(tblSales[[#This Row],[Invoice Date]])&gt;=4,MONTH(tblSales[[#This Row],[Invoice Date]]),MONTH(tblSales[[#This Row],[Invoice Date]])+12)</f>
        <v>5</v>
      </c>
      <c r="AI2755" s="8">
        <f>DATE(YEAR(tblSales[[#This Row],[Invoice Date]]),MONTH(tblSales[[#This Row],[Invoice Date]]),1)</f>
        <v>45413</v>
      </c>
      <c r="AJ2755" t="str">
        <f>_xlfn.XLOOKUP(tblSales[[#This Row],[Product_ID]],Products!$A:$A,Products!$B:$B,"Unknown")</f>
        <v>Allen Solly Printed Kurti Mustard</v>
      </c>
      <c r="AK2755" s="9">
        <f>IFERROR(tblSales[[#This Row],[Profit]]/tblSales[[#This Row],[Sales Amount]],0)</f>
        <v>0.27479887968535843</v>
      </c>
      <c r="AL2755" t="str">
        <f>IF(tblSales[[#This Row],[Discount %]]&lt;=5,"0-5%",
IF(tblSales[[#This Row],[Discount %]]&lt;=10,"5-10%",
IF(tblSales[[#This Row],[Discount %]]&lt;=15,"10-15%",
IF(tblSales[[#This Row],[Discount %]]&lt;=20,"15-20%","20%+"))))</f>
        <v>5-10%</v>
      </c>
    </row>
    <row r="2756" spans="1:38">
      <c r="A2756" s="2" t="s">
        <v>4775</v>
      </c>
      <c r="B2756" s="11">
        <v>45469</v>
      </c>
      <c r="C2756" s="2" t="s">
        <v>2224</v>
      </c>
      <c r="D2756" s="2" t="s">
        <v>2085</v>
      </c>
      <c r="E2756" s="2" t="s">
        <v>967</v>
      </c>
      <c r="F2756" s="2" t="s">
        <v>122</v>
      </c>
      <c r="G2756" s="2">
        <v>3</v>
      </c>
      <c r="H2756" s="2">
        <v>2625.27</v>
      </c>
      <c r="I2756" s="2">
        <v>10</v>
      </c>
      <c r="J2756" s="2">
        <v>787.58</v>
      </c>
      <c r="K2756" s="2">
        <v>12</v>
      </c>
      <c r="L2756" s="2">
        <v>850.59</v>
      </c>
      <c r="M2756" s="2">
        <v>7938.82</v>
      </c>
      <c r="N2756" s="2">
        <v>5664.87</v>
      </c>
      <c r="O2756" s="2">
        <f t="shared" si="105"/>
        <v>1423.3599999999997</v>
      </c>
      <c r="P2756" s="2" t="s">
        <v>32</v>
      </c>
      <c r="Q2756" s="2" t="str">
        <f t="shared" si="106"/>
        <v>UPI</v>
      </c>
      <c r="R2756" s="2" t="s">
        <v>20</v>
      </c>
      <c r="S2756" s="2" t="s">
        <v>56</v>
      </c>
      <c r="T2756" s="2" t="s">
        <v>947</v>
      </c>
      <c r="U2756" s="2" t="s">
        <v>59</v>
      </c>
      <c r="V2756" t="str">
        <f>TEXT(tblSales[[#This Row],[Invoice Date]],"mmm")</f>
        <v>Jun</v>
      </c>
      <c r="W2756">
        <f>MONTH(tblSales[[#This Row],[Invoice Date]])</f>
        <v>6</v>
      </c>
      <c r="X2756">
        <f>YEAR(tblSales[[#This Row],[Invoice Date]])</f>
        <v>2024</v>
      </c>
      <c r="Y2756" t="str">
        <f>TEXT(tblSales[[#This Row],[Invoice Date]],"mmm-yyyy")</f>
        <v>Jun-2024</v>
      </c>
      <c r="Z2756" t="str">
        <f>_xlfn.XLOOKUP(tblSales[[#This Row],[Product_ID]],Products!$A:$A,Products!$C:$C,"Women Dresses")</f>
        <v>Men Ethnic</v>
      </c>
      <c r="AA2756" t="str">
        <f>_xlfn.XLOOKUP(tblSales[[#This Row],[Product_ID]],Products!$A:$A,Products!$D:$D,"Unknown")</f>
        <v>Kurta</v>
      </c>
      <c r="AB2756" t="str">
        <f>_xlfn.XLOOKUP(tblSales[[#This Row],[Product_ID]],Products!$A:$A,Products!$E:$E,"Unknown")</f>
        <v>Reebok</v>
      </c>
      <c r="AC2756" t="str">
        <f>_xlfn.XLOOKUP(tblSales[[#This Row],[Store_ID]],Stores!$A:$A,Stores!$B:$B,"Unknown")</f>
        <v>TrendMart Mangaluru Standard</v>
      </c>
      <c r="AD2756" t="str">
        <f>_xlfn.XLOOKUP(tblSales[[#This Row],[Store_ID]],Stores!$A:$A,Stores!$E:$E,"Unknown")</f>
        <v>South Zone 2</v>
      </c>
      <c r="AE2756" t="str">
        <f>_xlfn.XLOOKUP(tblSales[[#This Row],[Customer_ID]],Customers!$A:$A,Customers!$B:$B,"Unknown")</f>
        <v>Bharathi Singh</v>
      </c>
      <c r="AF2756" t="str">
        <f>_xlfn.XLOOKUP(tblSales[[#This Row],[Customer_ID]],Customers!$A:$A,Customers!$J:$J,"Unknown")</f>
        <v>Platinum</v>
      </c>
      <c r="AG2756" t="str">
        <f>_xlfn.XLOOKUP(tblSales[[#This Row],[Employee_ID]],Employees!$A:$A,Employees!$B:$B,"Unknown")</f>
        <v>Rahul Krishnan</v>
      </c>
      <c r="AH2756">
        <f>IF(MONTH(tblSales[[#This Row],[Invoice Date]])&gt;=4,MONTH(tblSales[[#This Row],[Invoice Date]]),MONTH(tblSales[[#This Row],[Invoice Date]])+12)</f>
        <v>6</v>
      </c>
      <c r="AI2756" s="8">
        <f>DATE(YEAR(tblSales[[#This Row],[Invoice Date]]),MONTH(tblSales[[#This Row],[Invoice Date]]),1)</f>
        <v>45444</v>
      </c>
      <c r="AJ2756" t="str">
        <f>_xlfn.XLOOKUP(tblSales[[#This Row],[Product_ID]],Products!$A:$A,Products!$B:$B,"Unknown")</f>
        <v>Reebok Kurta Wine</v>
      </c>
      <c r="AK2756" s="9">
        <f>IFERROR(tblSales[[#This Row],[Profit]]/tblSales[[#This Row],[Sales Amount]],0)</f>
        <v>0.17929112890832638</v>
      </c>
      <c r="AL2756" t="str">
        <f>IF(tblSales[[#This Row],[Discount %]]&lt;=5,"0-5%",
IF(tblSales[[#This Row],[Discount %]]&lt;=10,"5-10%",
IF(tblSales[[#This Row],[Discount %]]&lt;=15,"10-15%",
IF(tblSales[[#This Row],[Discount %]]&lt;=20,"15-20%","20%+"))))</f>
        <v>5-10%</v>
      </c>
    </row>
    <row r="2757" spans="1:38">
      <c r="A2757" s="2" t="s">
        <v>4776</v>
      </c>
      <c r="B2757" s="11">
        <v>45692</v>
      </c>
      <c r="C2757" s="2" t="s">
        <v>2439</v>
      </c>
      <c r="D2757" s="2" t="s">
        <v>308</v>
      </c>
      <c r="E2757" s="2" t="s">
        <v>187</v>
      </c>
      <c r="F2757" s="2" t="s">
        <v>518</v>
      </c>
      <c r="G2757" s="2">
        <v>5</v>
      </c>
      <c r="H2757" s="2">
        <v>701.35</v>
      </c>
      <c r="I2757" s="2">
        <v>20</v>
      </c>
      <c r="J2757" s="2">
        <v>701.35</v>
      </c>
      <c r="K2757" s="2">
        <v>3</v>
      </c>
      <c r="L2757" s="2">
        <v>84.16</v>
      </c>
      <c r="M2757" s="2">
        <v>2889.56</v>
      </c>
      <c r="N2757" s="2">
        <v>2784.95</v>
      </c>
      <c r="O2757" s="2">
        <f t="shared" si="105"/>
        <v>20.450000000000131</v>
      </c>
      <c r="P2757" s="2" t="s">
        <v>28</v>
      </c>
      <c r="Q2757" s="2" t="str">
        <f t="shared" si="106"/>
        <v>Credit Card</v>
      </c>
      <c r="R2757" s="2" t="s">
        <v>20</v>
      </c>
      <c r="S2757" s="2" t="s">
        <v>56</v>
      </c>
      <c r="T2757" s="2" t="s">
        <v>310</v>
      </c>
      <c r="U2757" s="2" t="s">
        <v>59</v>
      </c>
      <c r="V2757" t="str">
        <f>TEXT(tblSales[[#This Row],[Invoice Date]],"mmm")</f>
        <v>Feb</v>
      </c>
      <c r="W2757">
        <f>MONTH(tblSales[[#This Row],[Invoice Date]])</f>
        <v>2</v>
      </c>
      <c r="X2757">
        <f>YEAR(tblSales[[#This Row],[Invoice Date]])</f>
        <v>2025</v>
      </c>
      <c r="Y2757" t="str">
        <f>TEXT(tblSales[[#This Row],[Invoice Date]],"mmm-yyyy")</f>
        <v>Feb-2025</v>
      </c>
      <c r="Z2757" t="str">
        <f>_xlfn.XLOOKUP(tblSales[[#This Row],[Product_ID]],Products!$A:$A,Products!$C:$C,"Women Dresses")</f>
        <v>Jewellery</v>
      </c>
      <c r="AA2757" t="str">
        <f>_xlfn.XLOOKUP(tblSales[[#This Row],[Product_ID]],Products!$A:$A,Products!$D:$D,"Unknown")</f>
        <v>Necklace</v>
      </c>
      <c r="AB2757" t="str">
        <f>_xlfn.XLOOKUP(tblSales[[#This Row],[Product_ID]],Products!$A:$A,Products!$E:$E,"Unknown")</f>
        <v>Aurelia</v>
      </c>
      <c r="AC2757" t="str">
        <f>_xlfn.XLOOKUP(tblSales[[#This Row],[Store_ID]],Stores!$A:$A,Stores!$B:$B,"Unknown")</f>
        <v>TrendMart Tirupati Outlet</v>
      </c>
      <c r="AD2757" t="str">
        <f>_xlfn.XLOOKUP(tblSales[[#This Row],[Store_ID]],Stores!$A:$A,Stores!$E:$E,"Unknown")</f>
        <v>South Zone 3</v>
      </c>
      <c r="AE2757" t="str">
        <f>_xlfn.XLOOKUP(tblSales[[#This Row],[Customer_ID]],Customers!$A:$A,Customers!$B:$B,"Unknown")</f>
        <v>Kiran Kamath</v>
      </c>
      <c r="AF2757" t="str">
        <f>_xlfn.XLOOKUP(tblSales[[#This Row],[Customer_ID]],Customers!$A:$A,Customers!$J:$J,"Unknown")</f>
        <v>Gold</v>
      </c>
      <c r="AG2757" t="str">
        <f>_xlfn.XLOOKUP(tblSales[[#This Row],[Employee_ID]],Employees!$A:$A,Employees!$B:$B,"Unknown")</f>
        <v>Pranav Reddy</v>
      </c>
      <c r="AH2757">
        <f>IF(MONTH(tblSales[[#This Row],[Invoice Date]])&gt;=4,MONTH(tblSales[[#This Row],[Invoice Date]]),MONTH(tblSales[[#This Row],[Invoice Date]])+12)</f>
        <v>14</v>
      </c>
      <c r="AI2757" s="8">
        <f>DATE(YEAR(tblSales[[#This Row],[Invoice Date]]),MONTH(tblSales[[#This Row],[Invoice Date]]),1)</f>
        <v>45689</v>
      </c>
      <c r="AJ2757" t="str">
        <f>_xlfn.XLOOKUP(tblSales[[#This Row],[Product_ID]],Products!$A:$A,Products!$B:$B,"Unknown")</f>
        <v>Aurelia Necklace Grey</v>
      </c>
      <c r="AK2757" s="9">
        <f>IFERROR(tblSales[[#This Row],[Profit]]/tblSales[[#This Row],[Sales Amount]],0)</f>
        <v>7.0772020653663984E-3</v>
      </c>
      <c r="AL2757" t="str">
        <f>IF(tblSales[[#This Row],[Discount %]]&lt;=5,"0-5%",
IF(tblSales[[#This Row],[Discount %]]&lt;=10,"5-10%",
IF(tblSales[[#This Row],[Discount %]]&lt;=15,"10-15%",
IF(tblSales[[#This Row],[Discount %]]&lt;=20,"15-20%","20%+"))))</f>
        <v>15-20%</v>
      </c>
    </row>
    <row r="2758" spans="1:38">
      <c r="A2758" s="2" t="s">
        <v>4777</v>
      </c>
      <c r="B2758" s="11">
        <v>45440</v>
      </c>
      <c r="C2758" s="2" t="s">
        <v>931</v>
      </c>
      <c r="D2758" s="2" t="s">
        <v>881</v>
      </c>
      <c r="E2758" s="2" t="s">
        <v>699</v>
      </c>
      <c r="F2758" s="2" t="s">
        <v>249</v>
      </c>
      <c r="G2758" s="2">
        <v>1</v>
      </c>
      <c r="H2758" s="2">
        <v>1512.59</v>
      </c>
      <c r="I2758" s="2">
        <v>15</v>
      </c>
      <c r="J2758" s="2">
        <v>226.89</v>
      </c>
      <c r="K2758" s="2">
        <v>12</v>
      </c>
      <c r="L2758" s="2">
        <v>154.28</v>
      </c>
      <c r="M2758" s="2">
        <v>1439.98</v>
      </c>
      <c r="N2758" s="2">
        <v>1020.9</v>
      </c>
      <c r="O2758" s="2">
        <f t="shared" si="105"/>
        <v>264.80000000000007</v>
      </c>
      <c r="P2758" s="2" t="s">
        <v>28</v>
      </c>
      <c r="Q2758" s="2" t="str">
        <f t="shared" si="106"/>
        <v>Credit Card</v>
      </c>
      <c r="R2758" s="2" t="s">
        <v>20</v>
      </c>
      <c r="S2758" s="2" t="s">
        <v>56</v>
      </c>
      <c r="T2758" s="2" t="s">
        <v>1925</v>
      </c>
      <c r="U2758" s="2" t="s">
        <v>59</v>
      </c>
      <c r="V2758" t="str">
        <f>TEXT(tblSales[[#This Row],[Invoice Date]],"mmm")</f>
        <v>May</v>
      </c>
      <c r="W2758">
        <f>MONTH(tblSales[[#This Row],[Invoice Date]])</f>
        <v>5</v>
      </c>
      <c r="X2758">
        <f>YEAR(tblSales[[#This Row],[Invoice Date]])</f>
        <v>2024</v>
      </c>
      <c r="Y2758" t="str">
        <f>TEXT(tblSales[[#This Row],[Invoice Date]],"mmm-yyyy")</f>
        <v>May-2024</v>
      </c>
      <c r="Z2758" t="str">
        <f>_xlfn.XLOOKUP(tblSales[[#This Row],[Product_ID]],Products!$A:$A,Products!$C:$C,"Women Dresses")</f>
        <v>Women Sarees</v>
      </c>
      <c r="AA2758" t="str">
        <f>_xlfn.XLOOKUP(tblSales[[#This Row],[Product_ID]],Products!$A:$A,Products!$D:$D,"Unknown")</f>
        <v>Georgette Saree</v>
      </c>
      <c r="AB2758" t="str">
        <f>_xlfn.XLOOKUP(tblSales[[#This Row],[Product_ID]],Products!$A:$A,Products!$E:$E,"Unknown")</f>
        <v>Jack &amp; Jones</v>
      </c>
      <c r="AC2758" t="str">
        <f>_xlfn.XLOOKUP(tblSales[[#This Row],[Store_ID]],Stores!$A:$A,Stores!$B:$B,"Unknown")</f>
        <v>TrendMart Dindigul High Street</v>
      </c>
      <c r="AD2758" t="str">
        <f>_xlfn.XLOOKUP(tblSales[[#This Row],[Store_ID]],Stores!$A:$A,Stores!$E:$E,"Unknown")</f>
        <v>South Zone 1</v>
      </c>
      <c r="AE2758" t="str">
        <f>_xlfn.XLOOKUP(tblSales[[#This Row],[Customer_ID]],Customers!$A:$A,Customers!$B:$B,"Unknown")</f>
        <v>Janani Murthy</v>
      </c>
      <c r="AF2758" t="str">
        <f>_xlfn.XLOOKUP(tblSales[[#This Row],[Customer_ID]],Customers!$A:$A,Customers!$J:$J,"Unknown")</f>
        <v>Regular</v>
      </c>
      <c r="AG2758" t="str">
        <f>_xlfn.XLOOKUP(tblSales[[#This Row],[Employee_ID]],Employees!$A:$A,Employees!$B:$B,"Unknown")</f>
        <v>Hari Nair</v>
      </c>
      <c r="AH2758">
        <f>IF(MONTH(tblSales[[#This Row],[Invoice Date]])&gt;=4,MONTH(tblSales[[#This Row],[Invoice Date]]),MONTH(tblSales[[#This Row],[Invoice Date]])+12)</f>
        <v>5</v>
      </c>
      <c r="AI2758" s="8">
        <f>DATE(YEAR(tblSales[[#This Row],[Invoice Date]]),MONTH(tblSales[[#This Row],[Invoice Date]]),1)</f>
        <v>45413</v>
      </c>
      <c r="AJ2758" t="str">
        <f>_xlfn.XLOOKUP(tblSales[[#This Row],[Product_ID]],Products!$A:$A,Products!$B:$B,"Unknown")</f>
        <v>Jack &amp; Jones Georgette Saree Sky Blue</v>
      </c>
      <c r="AK2758" s="9">
        <f>IFERROR(tblSales[[#This Row],[Profit]]/tblSales[[#This Row],[Sales Amount]],0)</f>
        <v>0.18389144293670751</v>
      </c>
      <c r="AL2758" t="str">
        <f>IF(tblSales[[#This Row],[Discount %]]&lt;=5,"0-5%",
IF(tblSales[[#This Row],[Discount %]]&lt;=10,"5-10%",
IF(tblSales[[#This Row],[Discount %]]&lt;=15,"10-15%",
IF(tblSales[[#This Row],[Discount %]]&lt;=20,"15-20%","20%+"))))</f>
        <v>10-15%</v>
      </c>
    </row>
    <row r="2759" spans="1:38">
      <c r="A2759" s="2" t="s">
        <v>4778</v>
      </c>
      <c r="B2759" s="11">
        <v>45389</v>
      </c>
      <c r="C2759" s="2" t="s">
        <v>3764</v>
      </c>
      <c r="D2759" s="2" t="s">
        <v>357</v>
      </c>
      <c r="E2759" s="2" t="s">
        <v>413</v>
      </c>
      <c r="F2759" s="2" t="s">
        <v>339</v>
      </c>
      <c r="G2759" s="2">
        <v>1</v>
      </c>
      <c r="H2759" s="2">
        <v>1730.02</v>
      </c>
      <c r="I2759" s="2">
        <v>25</v>
      </c>
      <c r="J2759" s="2">
        <v>432.5</v>
      </c>
      <c r="K2759" s="2">
        <v>12</v>
      </c>
      <c r="L2759" s="2">
        <v>155.69999999999999</v>
      </c>
      <c r="M2759" s="2">
        <v>1453.22</v>
      </c>
      <c r="N2759" s="2">
        <v>1047.48</v>
      </c>
      <c r="O2759" s="2">
        <f t="shared" si="105"/>
        <v>250.04000000000002</v>
      </c>
      <c r="P2759" s="2" t="s">
        <v>29</v>
      </c>
      <c r="Q2759" s="2" t="str">
        <f t="shared" si="106"/>
        <v>Debit Card</v>
      </c>
      <c r="R2759" s="2" t="s">
        <v>21</v>
      </c>
      <c r="S2759" s="2" t="s">
        <v>56</v>
      </c>
      <c r="T2759" s="2" t="s">
        <v>173</v>
      </c>
      <c r="U2759" s="2" t="s">
        <v>60</v>
      </c>
      <c r="V2759" t="str">
        <f>TEXT(tblSales[[#This Row],[Invoice Date]],"mmm")</f>
        <v>Apr</v>
      </c>
      <c r="W2759">
        <f>MONTH(tblSales[[#This Row],[Invoice Date]])</f>
        <v>4</v>
      </c>
      <c r="X2759">
        <f>YEAR(tblSales[[#This Row],[Invoice Date]])</f>
        <v>2024</v>
      </c>
      <c r="Y2759" t="str">
        <f>TEXT(tblSales[[#This Row],[Invoice Date]],"mmm-yyyy")</f>
        <v>Apr-2024</v>
      </c>
      <c r="Z2759" t="str">
        <f>_xlfn.XLOOKUP(tblSales[[#This Row],[Product_ID]],Products!$A:$A,Products!$C:$C,"Women Dresses")</f>
        <v>Women Jeans</v>
      </c>
      <c r="AA2759" t="str">
        <f>_xlfn.XLOOKUP(tblSales[[#This Row],[Product_ID]],Products!$A:$A,Products!$D:$D,"Unknown")</f>
        <v>Skinny Fit</v>
      </c>
      <c r="AB2759" t="str">
        <f>_xlfn.XLOOKUP(tblSales[[#This Row],[Product_ID]],Products!$A:$A,Products!$E:$E,"Unknown")</f>
        <v>Killer Jeans</v>
      </c>
      <c r="AC2759" t="str">
        <f>_xlfn.XLOOKUP(tblSales[[#This Row],[Store_ID]],Stores!$A:$A,Stores!$B:$B,"Unknown")</f>
        <v>TrendMart Thiruvananthapuram High Street</v>
      </c>
      <c r="AD2759" t="str">
        <f>_xlfn.XLOOKUP(tblSales[[#This Row],[Store_ID]],Stores!$A:$A,Stores!$E:$E,"Unknown")</f>
        <v>South Zone 1</v>
      </c>
      <c r="AE2759" t="str">
        <f>_xlfn.XLOOKUP(tblSales[[#This Row],[Customer_ID]],Customers!$A:$A,Customers!$B:$B,"Unknown")</f>
        <v>Deepthi Reddy</v>
      </c>
      <c r="AF2759" t="str">
        <f>_xlfn.XLOOKUP(tblSales[[#This Row],[Customer_ID]],Customers!$A:$A,Customers!$J:$J,"Unknown")</f>
        <v>Regular</v>
      </c>
      <c r="AG2759" t="str">
        <f>_xlfn.XLOOKUP(tblSales[[#This Row],[Employee_ID]],Employees!$A:$A,Employees!$B:$B,"Unknown")</f>
        <v>Priya Balasubramaniam</v>
      </c>
      <c r="AH2759">
        <f>IF(MONTH(tblSales[[#This Row],[Invoice Date]])&gt;=4,MONTH(tblSales[[#This Row],[Invoice Date]]),MONTH(tblSales[[#This Row],[Invoice Date]])+12)</f>
        <v>4</v>
      </c>
      <c r="AI2759" s="8">
        <f>DATE(YEAR(tblSales[[#This Row],[Invoice Date]]),MONTH(tblSales[[#This Row],[Invoice Date]]),1)</f>
        <v>45383</v>
      </c>
      <c r="AJ2759" t="str">
        <f>_xlfn.XLOOKUP(tblSales[[#This Row],[Product_ID]],Products!$A:$A,Products!$B:$B,"Unknown")</f>
        <v>Killer Jeans Skinny Fit Mustard</v>
      </c>
      <c r="AK2759" s="9">
        <f>IFERROR(tblSales[[#This Row],[Profit]]/tblSales[[#This Row],[Sales Amount]],0)</f>
        <v>0.17205928902712597</v>
      </c>
      <c r="AL2759" t="str">
        <f>IF(tblSales[[#This Row],[Discount %]]&lt;=5,"0-5%",
IF(tblSales[[#This Row],[Discount %]]&lt;=10,"5-10%",
IF(tblSales[[#This Row],[Discount %]]&lt;=15,"10-15%",
IF(tblSales[[#This Row],[Discount %]]&lt;=20,"15-20%","20%+"))))</f>
        <v>20%+</v>
      </c>
    </row>
    <row r="2760" spans="1:38">
      <c r="A2760" s="2" t="s">
        <v>4779</v>
      </c>
      <c r="B2760" s="11">
        <v>45601</v>
      </c>
      <c r="C2760" s="2" t="s">
        <v>520</v>
      </c>
      <c r="D2760" s="2" t="s">
        <v>1735</v>
      </c>
      <c r="E2760" s="2" t="s">
        <v>275</v>
      </c>
      <c r="F2760" s="2" t="s">
        <v>319</v>
      </c>
      <c r="G2760" s="2">
        <v>2</v>
      </c>
      <c r="H2760" s="2">
        <v>1248.08</v>
      </c>
      <c r="I2760" s="2">
        <v>20</v>
      </c>
      <c r="J2760" s="2">
        <v>499.23</v>
      </c>
      <c r="K2760" s="2">
        <v>3</v>
      </c>
      <c r="L2760" s="2">
        <v>59.91</v>
      </c>
      <c r="M2760" s="2">
        <v>2056.84</v>
      </c>
      <c r="N2760" s="2">
        <v>1820.92</v>
      </c>
      <c r="O2760" s="2">
        <f t="shared" si="105"/>
        <v>176.01000000000008</v>
      </c>
      <c r="P2760" s="2" t="s">
        <v>27</v>
      </c>
      <c r="Q2760" s="2" t="str">
        <f t="shared" si="106"/>
        <v>Cash</v>
      </c>
      <c r="R2760" s="2" t="s">
        <v>20</v>
      </c>
      <c r="S2760" s="2" t="s">
        <v>56</v>
      </c>
      <c r="T2760" s="2" t="s">
        <v>1674</v>
      </c>
      <c r="U2760" s="2" t="s">
        <v>59</v>
      </c>
      <c r="V2760" t="str">
        <f>TEXT(tblSales[[#This Row],[Invoice Date]],"mmm")</f>
        <v>Nov</v>
      </c>
      <c r="W2760">
        <f>MONTH(tblSales[[#This Row],[Invoice Date]])</f>
        <v>11</v>
      </c>
      <c r="X2760">
        <f>YEAR(tblSales[[#This Row],[Invoice Date]])</f>
        <v>2024</v>
      </c>
      <c r="Y2760" t="str">
        <f>TEXT(tblSales[[#This Row],[Invoice Date]],"mmm-yyyy")</f>
        <v>Nov-2024</v>
      </c>
      <c r="Z2760" t="str">
        <f>_xlfn.XLOOKUP(tblSales[[#This Row],[Product_ID]],Products!$A:$A,Products!$C:$C,"Women Dresses")</f>
        <v>Jewellery</v>
      </c>
      <c r="AA2760" t="str">
        <f>_xlfn.XLOOKUP(tblSales[[#This Row],[Product_ID]],Products!$A:$A,Products!$D:$D,"Unknown")</f>
        <v>Necklace</v>
      </c>
      <c r="AB2760" t="str">
        <f>_xlfn.XLOOKUP(tblSales[[#This Row],[Product_ID]],Products!$A:$A,Products!$E:$E,"Unknown")</f>
        <v>Flying Machine</v>
      </c>
      <c r="AC2760" t="str">
        <f>_xlfn.XLOOKUP(tblSales[[#This Row],[Store_ID]],Stores!$A:$A,Stores!$B:$B,"Unknown")</f>
        <v>TrendMart Madurai High Street</v>
      </c>
      <c r="AD2760" t="str">
        <f>_xlfn.XLOOKUP(tblSales[[#This Row],[Store_ID]],Stores!$A:$A,Stores!$E:$E,"Unknown")</f>
        <v>South Zone 1</v>
      </c>
      <c r="AE2760" t="str">
        <f>_xlfn.XLOOKUP(tblSales[[#This Row],[Customer_ID]],Customers!$A:$A,Customers!$B:$B,"Unknown")</f>
        <v>Dhanya Gopalakrishnan</v>
      </c>
      <c r="AF2760" t="str">
        <f>_xlfn.XLOOKUP(tblSales[[#This Row],[Customer_ID]],Customers!$A:$A,Customers!$J:$J,"Unknown")</f>
        <v>Gold</v>
      </c>
      <c r="AG2760" t="str">
        <f>_xlfn.XLOOKUP(tblSales[[#This Row],[Employee_ID]],Employees!$A:$A,Employees!$B:$B,"Unknown")</f>
        <v>Sathish Sundaram</v>
      </c>
      <c r="AH2760">
        <f>IF(MONTH(tblSales[[#This Row],[Invoice Date]])&gt;=4,MONTH(tblSales[[#This Row],[Invoice Date]]),MONTH(tblSales[[#This Row],[Invoice Date]])+12)</f>
        <v>11</v>
      </c>
      <c r="AI2760" s="8">
        <f>DATE(YEAR(tblSales[[#This Row],[Invoice Date]]),MONTH(tblSales[[#This Row],[Invoice Date]]),1)</f>
        <v>45597</v>
      </c>
      <c r="AJ2760" t="str">
        <f>_xlfn.XLOOKUP(tblSales[[#This Row],[Product_ID]],Products!$A:$A,Products!$B:$B,"Unknown")</f>
        <v>Flying Machine Necklace Sky Blue</v>
      </c>
      <c r="AK2760" s="9">
        <f>IFERROR(tblSales[[#This Row],[Profit]]/tblSales[[#This Row],[Sales Amount]],0)</f>
        <v>8.5573014916084905E-2</v>
      </c>
      <c r="AL2760" t="str">
        <f>IF(tblSales[[#This Row],[Discount %]]&lt;=5,"0-5%",
IF(tblSales[[#This Row],[Discount %]]&lt;=10,"5-10%",
IF(tblSales[[#This Row],[Discount %]]&lt;=15,"10-15%",
IF(tblSales[[#This Row],[Discount %]]&lt;=20,"15-20%","20%+"))))</f>
        <v>15-20%</v>
      </c>
    </row>
    <row r="2761" spans="1:38">
      <c r="A2761" s="2" t="s">
        <v>4780</v>
      </c>
      <c r="B2761" s="11">
        <v>45543</v>
      </c>
      <c r="C2761" s="2" t="s">
        <v>3927</v>
      </c>
      <c r="D2761" s="2" t="s">
        <v>474</v>
      </c>
      <c r="E2761" s="2" t="s">
        <v>717</v>
      </c>
      <c r="F2761" s="2" t="s">
        <v>518</v>
      </c>
      <c r="G2761" s="2">
        <v>2</v>
      </c>
      <c r="H2761" s="2">
        <v>3426.29</v>
      </c>
      <c r="I2761" s="2">
        <v>10</v>
      </c>
      <c r="J2761" s="2">
        <v>685.26</v>
      </c>
      <c r="K2761" s="2">
        <v>3</v>
      </c>
      <c r="L2761" s="2">
        <v>185.02</v>
      </c>
      <c r="M2761" s="2">
        <v>6352.34</v>
      </c>
      <c r="N2761" s="2">
        <v>4068.02</v>
      </c>
      <c r="O2761" s="2">
        <f t="shared" si="105"/>
        <v>2099.3000000000002</v>
      </c>
      <c r="P2761" s="2" t="s">
        <v>28</v>
      </c>
      <c r="Q2761" s="2" t="str">
        <f t="shared" si="106"/>
        <v>Credit Card</v>
      </c>
      <c r="R2761" s="2" t="s">
        <v>20</v>
      </c>
      <c r="S2761" s="2" t="s">
        <v>56</v>
      </c>
      <c r="T2761" s="2" t="s">
        <v>1988</v>
      </c>
      <c r="U2761" s="2" t="s">
        <v>60</v>
      </c>
      <c r="V2761" t="str">
        <f>TEXT(tblSales[[#This Row],[Invoice Date]],"mmm")</f>
        <v>Sep</v>
      </c>
      <c r="W2761">
        <f>MONTH(tblSales[[#This Row],[Invoice Date]])</f>
        <v>9</v>
      </c>
      <c r="X2761">
        <f>YEAR(tblSales[[#This Row],[Invoice Date]])</f>
        <v>2024</v>
      </c>
      <c r="Y2761" t="str">
        <f>TEXT(tblSales[[#This Row],[Invoice Date]],"mmm-yyyy")</f>
        <v>Sep-2024</v>
      </c>
      <c r="Z2761" t="str">
        <f>_xlfn.XLOOKUP(tblSales[[#This Row],[Product_ID]],Products!$A:$A,Products!$C:$C,"Women Dresses")</f>
        <v>Handbags</v>
      </c>
      <c r="AA2761" t="str">
        <f>_xlfn.XLOOKUP(tblSales[[#This Row],[Product_ID]],Products!$A:$A,Products!$D:$D,"Unknown")</f>
        <v>Sling Bag</v>
      </c>
      <c r="AB2761" t="str">
        <f>_xlfn.XLOOKUP(tblSales[[#This Row],[Product_ID]],Products!$A:$A,Products!$E:$E,"Unknown")</f>
        <v>GRT Jewellers</v>
      </c>
      <c r="AC2761" t="str">
        <f>_xlfn.XLOOKUP(tblSales[[#This Row],[Store_ID]],Stores!$A:$A,Stores!$B:$B,"Unknown")</f>
        <v>TrendMart Thrissur Standard</v>
      </c>
      <c r="AD2761" t="str">
        <f>_xlfn.XLOOKUP(tblSales[[#This Row],[Store_ID]],Stores!$A:$A,Stores!$E:$E,"Unknown")</f>
        <v>South Zone 1</v>
      </c>
      <c r="AE2761" t="str">
        <f>_xlfn.XLOOKUP(tblSales[[#This Row],[Customer_ID]],Customers!$A:$A,Customers!$B:$B,"Unknown")</f>
        <v>Jyothi Krishnan</v>
      </c>
      <c r="AF2761" t="str">
        <f>_xlfn.XLOOKUP(tblSales[[#This Row],[Customer_ID]],Customers!$A:$A,Customers!$J:$J,"Unknown")</f>
        <v>Regular</v>
      </c>
      <c r="AG2761" t="str">
        <f>_xlfn.XLOOKUP(tblSales[[#This Row],[Employee_ID]],Employees!$A:$A,Employees!$B:$B,"Unknown")</f>
        <v>Pranav Reddy</v>
      </c>
      <c r="AH2761">
        <f>IF(MONTH(tblSales[[#This Row],[Invoice Date]])&gt;=4,MONTH(tblSales[[#This Row],[Invoice Date]]),MONTH(tblSales[[#This Row],[Invoice Date]])+12)</f>
        <v>9</v>
      </c>
      <c r="AI2761" s="8">
        <f>DATE(YEAR(tblSales[[#This Row],[Invoice Date]]),MONTH(tblSales[[#This Row],[Invoice Date]]),1)</f>
        <v>45536</v>
      </c>
      <c r="AJ2761" t="str">
        <f>_xlfn.XLOOKUP(tblSales[[#This Row],[Product_ID]],Products!$A:$A,Products!$B:$B,"Unknown")</f>
        <v>GRT Jewellers Sling Bag Olive</v>
      </c>
      <c r="AK2761" s="9">
        <f>IFERROR(tblSales[[#This Row],[Profit]]/tblSales[[#This Row],[Sales Amount]],0)</f>
        <v>0.33047664325272263</v>
      </c>
      <c r="AL2761" t="str">
        <f>IF(tblSales[[#This Row],[Discount %]]&lt;=5,"0-5%",
IF(tblSales[[#This Row],[Discount %]]&lt;=10,"5-10%",
IF(tblSales[[#This Row],[Discount %]]&lt;=15,"10-15%",
IF(tblSales[[#This Row],[Discount %]]&lt;=20,"15-20%","20%+"))))</f>
        <v>5-10%</v>
      </c>
    </row>
    <row r="2762" spans="1:38">
      <c r="A2762" s="2" t="s">
        <v>4781</v>
      </c>
      <c r="B2762" s="11">
        <v>45734</v>
      </c>
      <c r="C2762" s="2" t="s">
        <v>1360</v>
      </c>
      <c r="D2762" s="2" t="s">
        <v>265</v>
      </c>
      <c r="E2762" s="2" t="s">
        <v>668</v>
      </c>
      <c r="F2762" s="2" t="s">
        <v>182</v>
      </c>
      <c r="G2762" s="2">
        <v>4</v>
      </c>
      <c r="H2762" s="2">
        <v>1054.25</v>
      </c>
      <c r="I2762" s="2">
        <v>10</v>
      </c>
      <c r="J2762" s="2">
        <v>421.7</v>
      </c>
      <c r="K2762" s="2">
        <v>12</v>
      </c>
      <c r="L2762" s="2">
        <v>455.44</v>
      </c>
      <c r="M2762" s="2">
        <v>4250.74</v>
      </c>
      <c r="N2762" s="2">
        <v>3036</v>
      </c>
      <c r="O2762" s="2">
        <f t="shared" si="105"/>
        <v>759.29999999999973</v>
      </c>
      <c r="P2762" s="2" t="s">
        <v>32</v>
      </c>
      <c r="Q2762" s="2" t="str">
        <f t="shared" si="106"/>
        <v>UPI</v>
      </c>
      <c r="R2762" s="2" t="s">
        <v>20</v>
      </c>
      <c r="S2762" s="2" t="s">
        <v>56</v>
      </c>
      <c r="T2762" s="2" t="s">
        <v>152</v>
      </c>
      <c r="U2762" s="2" t="s">
        <v>59</v>
      </c>
      <c r="V2762" t="str">
        <f>TEXT(tblSales[[#This Row],[Invoice Date]],"mmm")</f>
        <v>Mar</v>
      </c>
      <c r="W2762">
        <f>MONTH(tblSales[[#This Row],[Invoice Date]])</f>
        <v>3</v>
      </c>
      <c r="X2762">
        <f>YEAR(tblSales[[#This Row],[Invoice Date]])</f>
        <v>2025</v>
      </c>
      <c r="Y2762" t="str">
        <f>TEXT(tblSales[[#This Row],[Invoice Date]],"mmm-yyyy")</f>
        <v>Mar-2025</v>
      </c>
      <c r="Z2762" t="str">
        <f>_xlfn.XLOOKUP(tblSales[[#This Row],[Product_ID]],Products!$A:$A,Products!$C:$C,"Women Dresses")</f>
        <v>Women Jeans</v>
      </c>
      <c r="AA2762" t="str">
        <f>_xlfn.XLOOKUP(tblSales[[#This Row],[Product_ID]],Products!$A:$A,Products!$D:$D,"Unknown")</f>
        <v>Jeggings</v>
      </c>
      <c r="AB2762" t="str">
        <f>_xlfn.XLOOKUP(tblSales[[#This Row],[Product_ID]],Products!$A:$A,Products!$E:$E,"Unknown")</f>
        <v>Nalli Silks</v>
      </c>
      <c r="AC2762" t="str">
        <f>_xlfn.XLOOKUP(tblSales[[#This Row],[Store_ID]],Stores!$A:$A,Stores!$B:$B,"Unknown")</f>
        <v>TrendMart Kollam Flagship</v>
      </c>
      <c r="AD2762" t="str">
        <f>_xlfn.XLOOKUP(tblSales[[#This Row],[Store_ID]],Stores!$A:$A,Stores!$E:$E,"Unknown")</f>
        <v>South Zone 1</v>
      </c>
      <c r="AE2762" t="str">
        <f>_xlfn.XLOOKUP(tblSales[[#This Row],[Customer_ID]],Customers!$A:$A,Customers!$B:$B,"Unknown")</f>
        <v>Nisha Achari</v>
      </c>
      <c r="AF2762" t="str">
        <f>_xlfn.XLOOKUP(tblSales[[#This Row],[Customer_ID]],Customers!$A:$A,Customers!$J:$J,"Unknown")</f>
        <v>Silver</v>
      </c>
      <c r="AG2762" t="str">
        <f>_xlfn.XLOOKUP(tblSales[[#This Row],[Employee_ID]],Employees!$A:$A,Employees!$B:$B,"Unknown")</f>
        <v>Girish Sundaram</v>
      </c>
      <c r="AH2762">
        <f>IF(MONTH(tblSales[[#This Row],[Invoice Date]])&gt;=4,MONTH(tblSales[[#This Row],[Invoice Date]]),MONTH(tblSales[[#This Row],[Invoice Date]])+12)</f>
        <v>15</v>
      </c>
      <c r="AI2762" s="8">
        <f>DATE(YEAR(tblSales[[#This Row],[Invoice Date]]),MONTH(tblSales[[#This Row],[Invoice Date]]),1)</f>
        <v>45717</v>
      </c>
      <c r="AJ2762" t="str">
        <f>_xlfn.XLOOKUP(tblSales[[#This Row],[Product_ID]],Products!$A:$A,Products!$B:$B,"Unknown")</f>
        <v>Nalli Silks Jeggings Wine</v>
      </c>
      <c r="AK2762" s="9">
        <f>IFERROR(tblSales[[#This Row],[Profit]]/tblSales[[#This Row],[Sales Amount]],0)</f>
        <v>0.17862772129088106</v>
      </c>
      <c r="AL2762" t="str">
        <f>IF(tblSales[[#This Row],[Discount %]]&lt;=5,"0-5%",
IF(tblSales[[#This Row],[Discount %]]&lt;=10,"5-10%",
IF(tblSales[[#This Row],[Discount %]]&lt;=15,"10-15%",
IF(tblSales[[#This Row],[Discount %]]&lt;=20,"15-20%","20%+"))))</f>
        <v>5-10%</v>
      </c>
    </row>
    <row r="2763" spans="1:38">
      <c r="A2763" s="2" t="s">
        <v>4782</v>
      </c>
      <c r="B2763" s="11">
        <v>45570</v>
      </c>
      <c r="C2763" s="2" t="s">
        <v>1557</v>
      </c>
      <c r="D2763" s="2" t="s">
        <v>695</v>
      </c>
      <c r="E2763" s="2" t="s">
        <v>863</v>
      </c>
      <c r="F2763" s="2" t="s">
        <v>128</v>
      </c>
      <c r="G2763" s="2">
        <v>1</v>
      </c>
      <c r="H2763" s="2">
        <v>1307.3699999999999</v>
      </c>
      <c r="I2763" s="2">
        <v>5</v>
      </c>
      <c r="J2763" s="2">
        <v>65.37</v>
      </c>
      <c r="K2763" s="2">
        <v>12</v>
      </c>
      <c r="L2763" s="2">
        <v>149.04</v>
      </c>
      <c r="M2763" s="2">
        <v>1391.04</v>
      </c>
      <c r="N2763" s="2">
        <v>841.85</v>
      </c>
      <c r="O2763" s="2">
        <f t="shared" si="105"/>
        <v>400.15</v>
      </c>
      <c r="P2763" s="2" t="s">
        <v>31</v>
      </c>
      <c r="Q2763" s="2" t="str">
        <f t="shared" si="106"/>
        <v>Net Banking</v>
      </c>
      <c r="R2763" s="2" t="s">
        <v>21</v>
      </c>
      <c r="S2763" s="2" t="s">
        <v>56</v>
      </c>
      <c r="T2763" s="2" t="s">
        <v>1555</v>
      </c>
      <c r="U2763" s="2" t="s">
        <v>60</v>
      </c>
      <c r="V2763" t="str">
        <f>TEXT(tblSales[[#This Row],[Invoice Date]],"mmm")</f>
        <v>Oct</v>
      </c>
      <c r="W2763">
        <f>MONTH(tblSales[[#This Row],[Invoice Date]])</f>
        <v>10</v>
      </c>
      <c r="X2763">
        <f>YEAR(tblSales[[#This Row],[Invoice Date]])</f>
        <v>2024</v>
      </c>
      <c r="Y2763" t="str">
        <f>TEXT(tblSales[[#This Row],[Invoice Date]],"mmm-yyyy")</f>
        <v>Oct-2024</v>
      </c>
      <c r="Z2763" t="str">
        <f>_xlfn.XLOOKUP(tblSales[[#This Row],[Product_ID]],Products!$A:$A,Products!$C:$C,"Women Dresses")</f>
        <v>Women Dresses</v>
      </c>
      <c r="AA2763" t="str">
        <f>_xlfn.XLOOKUP(tblSales[[#This Row],[Product_ID]],Products!$A:$A,Products!$D:$D,"Unknown")</f>
        <v>Shirt Dress</v>
      </c>
      <c r="AB2763" t="str">
        <f>_xlfn.XLOOKUP(tblSales[[#This Row],[Product_ID]],Products!$A:$A,Products!$E:$E,"Unknown")</f>
        <v>Kalyan Silks</v>
      </c>
      <c r="AC2763" t="str">
        <f>_xlfn.XLOOKUP(tblSales[[#This Row],[Store_ID]],Stores!$A:$A,Stores!$B:$B,"Unknown")</f>
        <v>TrendMart Thiruvananthapuram Outlet</v>
      </c>
      <c r="AD2763" t="str">
        <f>_xlfn.XLOOKUP(tblSales[[#This Row],[Store_ID]],Stores!$A:$A,Stores!$E:$E,"Unknown")</f>
        <v>South Zone 1</v>
      </c>
      <c r="AE2763" t="str">
        <f>_xlfn.XLOOKUP(tblSales[[#This Row],[Customer_ID]],Customers!$A:$A,Customers!$B:$B,"Unknown")</f>
        <v>Rani Pillai</v>
      </c>
      <c r="AF2763" t="str">
        <f>_xlfn.XLOOKUP(tblSales[[#This Row],[Customer_ID]],Customers!$A:$A,Customers!$J:$J,"Unknown")</f>
        <v>Regular</v>
      </c>
      <c r="AG2763" t="str">
        <f>_xlfn.XLOOKUP(tblSales[[#This Row],[Employee_ID]],Employees!$A:$A,Employees!$B:$B,"Unknown")</f>
        <v>Praveen Gupta</v>
      </c>
      <c r="AH2763">
        <f>IF(MONTH(tblSales[[#This Row],[Invoice Date]])&gt;=4,MONTH(tblSales[[#This Row],[Invoice Date]]),MONTH(tblSales[[#This Row],[Invoice Date]])+12)</f>
        <v>10</v>
      </c>
      <c r="AI2763" s="8">
        <f>DATE(YEAR(tblSales[[#This Row],[Invoice Date]]),MONTH(tblSales[[#This Row],[Invoice Date]]),1)</f>
        <v>45566</v>
      </c>
      <c r="AJ2763" t="str">
        <f>_xlfn.XLOOKUP(tblSales[[#This Row],[Product_ID]],Products!$A:$A,Products!$B:$B,"Unknown")</f>
        <v>Kalyan Silks Shirt Dress Maroon</v>
      </c>
      <c r="AK2763" s="9">
        <f>IFERROR(tblSales[[#This Row],[Profit]]/tblSales[[#This Row],[Sales Amount]],0)</f>
        <v>0.28766246836899012</v>
      </c>
      <c r="AL2763" t="str">
        <f>IF(tblSales[[#This Row],[Discount %]]&lt;=5,"0-5%",
IF(tblSales[[#This Row],[Discount %]]&lt;=10,"5-10%",
IF(tblSales[[#This Row],[Discount %]]&lt;=15,"10-15%",
IF(tblSales[[#This Row],[Discount %]]&lt;=20,"15-20%","20%+"))))</f>
        <v>0-5%</v>
      </c>
    </row>
    <row r="2764" spans="1:38">
      <c r="A2764" s="2" t="s">
        <v>4783</v>
      </c>
      <c r="B2764" s="11">
        <v>45395</v>
      </c>
      <c r="C2764" s="2" t="s">
        <v>3602</v>
      </c>
      <c r="D2764" s="2" t="s">
        <v>753</v>
      </c>
      <c r="E2764" s="2" t="s">
        <v>338</v>
      </c>
      <c r="F2764" s="2" t="s">
        <v>204</v>
      </c>
      <c r="G2764" s="2">
        <v>4</v>
      </c>
      <c r="H2764" s="2">
        <v>1117.48</v>
      </c>
      <c r="I2764" s="2">
        <v>0</v>
      </c>
      <c r="J2764" s="2">
        <v>0</v>
      </c>
      <c r="K2764" s="2">
        <v>12</v>
      </c>
      <c r="L2764" s="2">
        <v>536.39</v>
      </c>
      <c r="M2764" s="2">
        <v>5006.3100000000004</v>
      </c>
      <c r="N2764" s="2">
        <v>2335.44</v>
      </c>
      <c r="O2764" s="2">
        <f t="shared" si="105"/>
        <v>2134.4800000000005</v>
      </c>
      <c r="P2764" s="2" t="s">
        <v>29</v>
      </c>
      <c r="Q2764" s="2" t="str">
        <f t="shared" si="106"/>
        <v>Debit Card</v>
      </c>
      <c r="R2764" s="2" t="s">
        <v>20</v>
      </c>
      <c r="S2764" s="2" t="s">
        <v>56</v>
      </c>
      <c r="T2764" s="2" t="s">
        <v>618</v>
      </c>
      <c r="U2764" s="2" t="s">
        <v>60</v>
      </c>
      <c r="V2764" t="str">
        <f>TEXT(tblSales[[#This Row],[Invoice Date]],"mmm")</f>
        <v>Apr</v>
      </c>
      <c r="W2764">
        <f>MONTH(tblSales[[#This Row],[Invoice Date]])</f>
        <v>4</v>
      </c>
      <c r="X2764">
        <f>YEAR(tblSales[[#This Row],[Invoice Date]])</f>
        <v>2024</v>
      </c>
      <c r="Y2764" t="str">
        <f>TEXT(tblSales[[#This Row],[Invoice Date]],"mmm-yyyy")</f>
        <v>Apr-2024</v>
      </c>
      <c r="Z2764" t="str">
        <f>_xlfn.XLOOKUP(tblSales[[#This Row],[Product_ID]],Products!$A:$A,Products!$C:$C,"Women Dresses")</f>
        <v>Accessories</v>
      </c>
      <c r="AA2764" t="str">
        <f>_xlfn.XLOOKUP(tblSales[[#This Row],[Product_ID]],Products!$A:$A,Products!$D:$D,"Unknown")</f>
        <v>Tie</v>
      </c>
      <c r="AB2764" t="str">
        <f>_xlfn.XLOOKUP(tblSales[[#This Row],[Product_ID]],Products!$A:$A,Products!$E:$E,"Unknown")</f>
        <v>Being Human</v>
      </c>
      <c r="AC2764" t="str">
        <f>_xlfn.XLOOKUP(tblSales[[#This Row],[Store_ID]],Stores!$A:$A,Stores!$B:$B,"Unknown")</f>
        <v>TrendMart Davanagere High Street</v>
      </c>
      <c r="AD2764" t="str">
        <f>_xlfn.XLOOKUP(tblSales[[#This Row],[Store_ID]],Stores!$A:$A,Stores!$E:$E,"Unknown")</f>
        <v>South Zone 2</v>
      </c>
      <c r="AE2764" t="str">
        <f>_xlfn.XLOOKUP(tblSales[[#This Row],[Customer_ID]],Customers!$A:$A,Customers!$B:$B,"Unknown")</f>
        <v>Jagan Raman</v>
      </c>
      <c r="AF2764" t="str">
        <f>_xlfn.XLOOKUP(tblSales[[#This Row],[Customer_ID]],Customers!$A:$A,Customers!$J:$J,"Unknown")</f>
        <v>Silver</v>
      </c>
      <c r="AG2764" t="str">
        <f>_xlfn.XLOOKUP(tblSales[[#This Row],[Employee_ID]],Employees!$A:$A,Employees!$B:$B,"Unknown")</f>
        <v>Logesh Gopalakrishnan</v>
      </c>
      <c r="AH2764">
        <f>IF(MONTH(tblSales[[#This Row],[Invoice Date]])&gt;=4,MONTH(tblSales[[#This Row],[Invoice Date]]),MONTH(tblSales[[#This Row],[Invoice Date]])+12)</f>
        <v>4</v>
      </c>
      <c r="AI2764" s="8">
        <f>DATE(YEAR(tblSales[[#This Row],[Invoice Date]]),MONTH(tblSales[[#This Row],[Invoice Date]]),1)</f>
        <v>45383</v>
      </c>
      <c r="AJ2764" t="str">
        <f>_xlfn.XLOOKUP(tblSales[[#This Row],[Product_ID]],Products!$A:$A,Products!$B:$B,"Unknown")</f>
        <v>Indian Terrain Denim Shirt Wine</v>
      </c>
      <c r="AK2764" s="9">
        <f>IFERROR(tblSales[[#This Row],[Profit]]/tblSales[[#This Row],[Sales Amount]],0)</f>
        <v>0.42635793628440916</v>
      </c>
      <c r="AL2764" t="str">
        <f>IF(tblSales[[#This Row],[Discount %]]&lt;=5,"0-5%",
IF(tblSales[[#This Row],[Discount %]]&lt;=10,"5-10%",
IF(tblSales[[#This Row],[Discount %]]&lt;=15,"10-15%",
IF(tblSales[[#This Row],[Discount %]]&lt;=20,"15-20%","20%+"))))</f>
        <v>0-5%</v>
      </c>
    </row>
    <row r="2765" spans="1:38">
      <c r="A2765" s="2" t="s">
        <v>4784</v>
      </c>
      <c r="B2765" s="11">
        <v>45415</v>
      </c>
      <c r="C2765" s="2" t="s">
        <v>402</v>
      </c>
      <c r="D2765" s="2" t="s">
        <v>1735</v>
      </c>
      <c r="E2765" s="2" t="s">
        <v>420</v>
      </c>
      <c r="F2765" s="2" t="s">
        <v>193</v>
      </c>
      <c r="G2765" s="2">
        <v>4</v>
      </c>
      <c r="H2765" s="2">
        <v>1257.04</v>
      </c>
      <c r="I2765" s="2">
        <v>5</v>
      </c>
      <c r="J2765" s="2">
        <v>251.41</v>
      </c>
      <c r="K2765" s="2">
        <v>3</v>
      </c>
      <c r="L2765" s="2">
        <v>143.30000000000001</v>
      </c>
      <c r="M2765" s="2">
        <v>4920.05</v>
      </c>
      <c r="N2765" s="2">
        <v>3641.84</v>
      </c>
      <c r="O2765" s="2">
        <f t="shared" si="105"/>
        <v>1134.9100000000001</v>
      </c>
      <c r="P2765" s="2" t="s">
        <v>31</v>
      </c>
      <c r="Q2765" s="2" t="str">
        <f t="shared" si="106"/>
        <v>Net Banking</v>
      </c>
      <c r="R2765" s="2" t="s">
        <v>21</v>
      </c>
      <c r="S2765" s="2" t="s">
        <v>56</v>
      </c>
      <c r="T2765" s="2" t="s">
        <v>1362</v>
      </c>
      <c r="U2765" s="2" t="s">
        <v>59</v>
      </c>
      <c r="V2765" t="str">
        <f>TEXT(tblSales[[#This Row],[Invoice Date]],"mmm")</f>
        <v>May</v>
      </c>
      <c r="W2765">
        <f>MONTH(tblSales[[#This Row],[Invoice Date]])</f>
        <v>5</v>
      </c>
      <c r="X2765">
        <f>YEAR(tblSales[[#This Row],[Invoice Date]])</f>
        <v>2024</v>
      </c>
      <c r="Y2765" t="str">
        <f>TEXT(tblSales[[#This Row],[Invoice Date]],"mmm-yyyy")</f>
        <v>May-2024</v>
      </c>
      <c r="Z2765" t="str">
        <f>_xlfn.XLOOKUP(tblSales[[#This Row],[Product_ID]],Products!$A:$A,Products!$C:$C,"Women Dresses")</f>
        <v>Jewellery</v>
      </c>
      <c r="AA2765" t="str">
        <f>_xlfn.XLOOKUP(tblSales[[#This Row],[Product_ID]],Products!$A:$A,Products!$D:$D,"Unknown")</f>
        <v>Necklace</v>
      </c>
      <c r="AB2765" t="str">
        <f>_xlfn.XLOOKUP(tblSales[[#This Row],[Product_ID]],Products!$A:$A,Products!$E:$E,"Unknown")</f>
        <v>Flying Machine</v>
      </c>
      <c r="AC2765" t="str">
        <f>_xlfn.XLOOKUP(tblSales[[#This Row],[Store_ID]],Stores!$A:$A,Stores!$B:$B,"Unknown")</f>
        <v>TrendMart Hubballi Standard</v>
      </c>
      <c r="AD2765" t="str">
        <f>_xlfn.XLOOKUP(tblSales[[#This Row],[Store_ID]],Stores!$A:$A,Stores!$E:$E,"Unknown")</f>
        <v>South Zone 2</v>
      </c>
      <c r="AE2765" t="str">
        <f>_xlfn.XLOOKUP(tblSales[[#This Row],[Customer_ID]],Customers!$A:$A,Customers!$B:$B,"Unknown")</f>
        <v>Dhanya Naicker</v>
      </c>
      <c r="AF2765" t="str">
        <f>_xlfn.XLOOKUP(tblSales[[#This Row],[Customer_ID]],Customers!$A:$A,Customers!$J:$J,"Unknown")</f>
        <v>Gold</v>
      </c>
      <c r="AG2765" t="str">
        <f>_xlfn.XLOOKUP(tblSales[[#This Row],[Employee_ID]],Employees!$A:$A,Employees!$B:$B,"Unknown")</f>
        <v>Yamini Pandian</v>
      </c>
      <c r="AH2765">
        <f>IF(MONTH(tblSales[[#This Row],[Invoice Date]])&gt;=4,MONTH(tblSales[[#This Row],[Invoice Date]]),MONTH(tblSales[[#This Row],[Invoice Date]])+12)</f>
        <v>5</v>
      </c>
      <c r="AI2765" s="8">
        <f>DATE(YEAR(tblSales[[#This Row],[Invoice Date]]),MONTH(tblSales[[#This Row],[Invoice Date]]),1)</f>
        <v>45413</v>
      </c>
      <c r="AJ2765" t="str">
        <f>_xlfn.XLOOKUP(tblSales[[#This Row],[Product_ID]],Products!$A:$A,Products!$B:$B,"Unknown")</f>
        <v>Flying Machine Necklace Sky Blue</v>
      </c>
      <c r="AK2765" s="9">
        <f>IFERROR(tblSales[[#This Row],[Profit]]/tblSales[[#This Row],[Sales Amount]],0)</f>
        <v>0.23067042001605675</v>
      </c>
      <c r="AL2765" t="str">
        <f>IF(tblSales[[#This Row],[Discount %]]&lt;=5,"0-5%",
IF(tblSales[[#This Row],[Discount %]]&lt;=10,"5-10%",
IF(tblSales[[#This Row],[Discount %]]&lt;=15,"10-15%",
IF(tblSales[[#This Row],[Discount %]]&lt;=20,"15-20%","20%+"))))</f>
        <v>0-5%</v>
      </c>
    </row>
    <row r="2766" spans="1:38">
      <c r="A2766" s="2" t="s">
        <v>4785</v>
      </c>
      <c r="B2766" s="11">
        <v>45570</v>
      </c>
      <c r="C2766" s="2" t="s">
        <v>2539</v>
      </c>
      <c r="D2766" s="2" t="s">
        <v>887</v>
      </c>
      <c r="E2766" s="2" t="s">
        <v>467</v>
      </c>
      <c r="F2766" s="2" t="s">
        <v>458</v>
      </c>
      <c r="G2766" s="2">
        <v>1</v>
      </c>
      <c r="H2766" s="2">
        <v>1330.69</v>
      </c>
      <c r="I2766" s="2">
        <v>30</v>
      </c>
      <c r="J2766" s="2">
        <v>399.21</v>
      </c>
      <c r="K2766" s="2">
        <v>12</v>
      </c>
      <c r="L2766" s="2">
        <v>111.78</v>
      </c>
      <c r="M2766" s="2">
        <v>1043.26</v>
      </c>
      <c r="N2766" s="2">
        <v>861.8</v>
      </c>
      <c r="O2766" s="2">
        <f t="shared" si="105"/>
        <v>69.680000000000035</v>
      </c>
      <c r="P2766" s="2" t="s">
        <v>31</v>
      </c>
      <c r="Q2766" s="2" t="str">
        <f t="shared" si="106"/>
        <v>Net Banking</v>
      </c>
      <c r="R2766" s="2" t="s">
        <v>20</v>
      </c>
      <c r="S2766" s="2" t="s">
        <v>56</v>
      </c>
      <c r="T2766" s="2" t="s">
        <v>828</v>
      </c>
      <c r="U2766" s="2" t="s">
        <v>60</v>
      </c>
      <c r="V2766" t="str">
        <f>TEXT(tblSales[[#This Row],[Invoice Date]],"mmm")</f>
        <v>Oct</v>
      </c>
      <c r="W2766">
        <f>MONTH(tblSales[[#This Row],[Invoice Date]])</f>
        <v>10</v>
      </c>
      <c r="X2766">
        <f>YEAR(tblSales[[#This Row],[Invoice Date]])</f>
        <v>2024</v>
      </c>
      <c r="Y2766" t="str">
        <f>TEXT(tblSales[[#This Row],[Invoice Date]],"mmm-yyyy")</f>
        <v>Oct-2024</v>
      </c>
      <c r="Z2766" t="str">
        <f>_xlfn.XLOOKUP(tblSales[[#This Row],[Product_ID]],Products!$A:$A,Products!$C:$C,"Women Dresses")</f>
        <v>Men Shirts</v>
      </c>
      <c r="AA2766" t="str">
        <f>_xlfn.XLOOKUP(tblSales[[#This Row],[Product_ID]],Products!$A:$A,Products!$D:$D,"Unknown")</f>
        <v>Formal Shirt</v>
      </c>
      <c r="AB2766" t="str">
        <f>_xlfn.XLOOKUP(tblSales[[#This Row],[Product_ID]],Products!$A:$A,Products!$E:$E,"Unknown")</f>
        <v>Skechers</v>
      </c>
      <c r="AC2766" t="str">
        <f>_xlfn.XLOOKUP(tblSales[[#This Row],[Store_ID]],Stores!$A:$A,Stores!$B:$B,"Unknown")</f>
        <v>TrendMart Kollam Standard</v>
      </c>
      <c r="AD2766" t="str">
        <f>_xlfn.XLOOKUP(tblSales[[#This Row],[Store_ID]],Stores!$A:$A,Stores!$E:$E,"Unknown")</f>
        <v>South Zone 1</v>
      </c>
      <c r="AE2766" t="str">
        <f>_xlfn.XLOOKUP(tblSales[[#This Row],[Customer_ID]],Customers!$A:$A,Customers!$B:$B,"Unknown")</f>
        <v>Uma Sundaram</v>
      </c>
      <c r="AF2766" t="str">
        <f>_xlfn.XLOOKUP(tblSales[[#This Row],[Customer_ID]],Customers!$A:$A,Customers!$J:$J,"Unknown")</f>
        <v>Regular</v>
      </c>
      <c r="AG2766" t="str">
        <f>_xlfn.XLOOKUP(tblSales[[#This Row],[Employee_ID]],Employees!$A:$A,Employees!$B:$B,"Unknown")</f>
        <v>Anil Reddy</v>
      </c>
      <c r="AH2766">
        <f>IF(MONTH(tblSales[[#This Row],[Invoice Date]])&gt;=4,MONTH(tblSales[[#This Row],[Invoice Date]]),MONTH(tblSales[[#This Row],[Invoice Date]])+12)</f>
        <v>10</v>
      </c>
      <c r="AI2766" s="8">
        <f>DATE(YEAR(tblSales[[#This Row],[Invoice Date]]),MONTH(tblSales[[#This Row],[Invoice Date]]),1)</f>
        <v>45566</v>
      </c>
      <c r="AJ2766" t="str">
        <f>_xlfn.XLOOKUP(tblSales[[#This Row],[Product_ID]],Products!$A:$A,Products!$B:$B,"Unknown")</f>
        <v>Skechers Formal Shirt Brown</v>
      </c>
      <c r="AK2766" s="9">
        <f>IFERROR(tblSales[[#This Row],[Profit]]/tblSales[[#This Row],[Sales Amount]],0)</f>
        <v>6.6790637041581238E-2</v>
      </c>
      <c r="AL2766" t="str">
        <f>IF(tblSales[[#This Row],[Discount %]]&lt;=5,"0-5%",
IF(tblSales[[#This Row],[Discount %]]&lt;=10,"5-10%",
IF(tblSales[[#This Row],[Discount %]]&lt;=15,"10-15%",
IF(tblSales[[#This Row],[Discount %]]&lt;=20,"15-20%","20%+"))))</f>
        <v>20%+</v>
      </c>
    </row>
    <row r="2767" spans="1:38">
      <c r="A2767" s="2" t="s">
        <v>4786</v>
      </c>
      <c r="B2767" s="11">
        <v>45462</v>
      </c>
      <c r="C2767" s="2" t="s">
        <v>1077</v>
      </c>
      <c r="D2767" s="2" t="s">
        <v>590</v>
      </c>
      <c r="E2767" s="2" t="s">
        <v>532</v>
      </c>
      <c r="F2767" s="2" t="s">
        <v>182</v>
      </c>
      <c r="G2767" s="2">
        <v>1</v>
      </c>
      <c r="H2767" s="2">
        <v>829.79</v>
      </c>
      <c r="I2767" s="2">
        <v>30</v>
      </c>
      <c r="J2767" s="2">
        <v>248.94</v>
      </c>
      <c r="K2767" s="2">
        <v>5</v>
      </c>
      <c r="L2767" s="2">
        <v>29.04</v>
      </c>
      <c r="M2767" s="2">
        <v>609.89</v>
      </c>
      <c r="N2767" s="2">
        <v>512.11</v>
      </c>
      <c r="O2767" s="2">
        <f t="shared" si="105"/>
        <v>68.739999999999981</v>
      </c>
      <c r="P2767" s="2" t="s">
        <v>27</v>
      </c>
      <c r="Q2767" s="2" t="str">
        <f t="shared" si="106"/>
        <v>Cash</v>
      </c>
      <c r="R2767" s="2" t="s">
        <v>20</v>
      </c>
      <c r="S2767" s="2" t="s">
        <v>56</v>
      </c>
      <c r="T2767" s="2" t="s">
        <v>1172</v>
      </c>
      <c r="U2767" s="2" t="s">
        <v>59</v>
      </c>
      <c r="V2767" t="str">
        <f>TEXT(tblSales[[#This Row],[Invoice Date]],"mmm")</f>
        <v>Jun</v>
      </c>
      <c r="W2767">
        <f>MONTH(tblSales[[#This Row],[Invoice Date]])</f>
        <v>6</v>
      </c>
      <c r="X2767">
        <f>YEAR(tblSales[[#This Row],[Invoice Date]])</f>
        <v>2024</v>
      </c>
      <c r="Y2767" t="str">
        <f>TEXT(tblSales[[#This Row],[Invoice Date]],"mmm-yyyy")</f>
        <v>Jun-2024</v>
      </c>
      <c r="Z2767" t="str">
        <f>_xlfn.XLOOKUP(tblSales[[#This Row],[Product_ID]],Products!$A:$A,Products!$C:$C,"Women Dresses")</f>
        <v>Sportswear</v>
      </c>
      <c r="AA2767" t="str">
        <f>_xlfn.XLOOKUP(tblSales[[#This Row],[Product_ID]],Products!$A:$A,Products!$D:$D,"Unknown")</f>
        <v>Shorts</v>
      </c>
      <c r="AB2767" t="str">
        <f>_xlfn.XLOOKUP(tblSales[[#This Row],[Product_ID]],Products!$A:$A,Products!$E:$E,"Unknown")</f>
        <v>Fabindia</v>
      </c>
      <c r="AC2767" t="str">
        <f>_xlfn.XLOOKUP(tblSales[[#This Row],[Store_ID]],Stores!$A:$A,Stores!$B:$B,"Unknown")</f>
        <v>TrendMart Nizamabad Standard</v>
      </c>
      <c r="AD2767" t="str">
        <f>_xlfn.XLOOKUP(tblSales[[#This Row],[Store_ID]],Stores!$A:$A,Stores!$E:$E,"Unknown")</f>
        <v>South Zone 2</v>
      </c>
      <c r="AE2767" t="str">
        <f>_xlfn.XLOOKUP(tblSales[[#This Row],[Customer_ID]],Customers!$A:$A,Customers!$B:$B,"Unknown")</f>
        <v>Jagan Bhat</v>
      </c>
      <c r="AF2767" t="str">
        <f>_xlfn.XLOOKUP(tblSales[[#This Row],[Customer_ID]],Customers!$A:$A,Customers!$J:$J,"Unknown")</f>
        <v>Regular</v>
      </c>
      <c r="AG2767" t="str">
        <f>_xlfn.XLOOKUP(tblSales[[#This Row],[Employee_ID]],Employees!$A:$A,Employees!$B:$B,"Unknown")</f>
        <v>Girish Sundaram</v>
      </c>
      <c r="AH2767">
        <f>IF(MONTH(tblSales[[#This Row],[Invoice Date]])&gt;=4,MONTH(tblSales[[#This Row],[Invoice Date]]),MONTH(tblSales[[#This Row],[Invoice Date]])+12)</f>
        <v>6</v>
      </c>
      <c r="AI2767" s="8">
        <f>DATE(YEAR(tblSales[[#This Row],[Invoice Date]]),MONTH(tblSales[[#This Row],[Invoice Date]]),1)</f>
        <v>45444</v>
      </c>
      <c r="AJ2767" t="str">
        <f>_xlfn.XLOOKUP(tblSales[[#This Row],[Product_ID]],Products!$A:$A,Products!$B:$B,"Unknown")</f>
        <v>Fabindia Shorts Cream</v>
      </c>
      <c r="AK2767" s="9">
        <f>IFERROR(tblSales[[#This Row],[Profit]]/tblSales[[#This Row],[Sales Amount]],0)</f>
        <v>0.11270884913672954</v>
      </c>
      <c r="AL2767" t="str">
        <f>IF(tblSales[[#This Row],[Discount %]]&lt;=5,"0-5%",
IF(tblSales[[#This Row],[Discount %]]&lt;=10,"5-10%",
IF(tblSales[[#This Row],[Discount %]]&lt;=15,"10-15%",
IF(tblSales[[#This Row],[Discount %]]&lt;=20,"15-20%","20%+"))))</f>
        <v>20%+</v>
      </c>
    </row>
    <row r="2768" spans="1:38">
      <c r="A2768" s="2" t="s">
        <v>4787</v>
      </c>
      <c r="B2768" s="11">
        <v>45597</v>
      </c>
      <c r="C2768" s="2" t="s">
        <v>586</v>
      </c>
      <c r="D2768" s="2" t="s">
        <v>740</v>
      </c>
      <c r="E2768" s="2" t="s">
        <v>630</v>
      </c>
      <c r="F2768" s="2" t="s">
        <v>199</v>
      </c>
      <c r="G2768" s="2">
        <v>1</v>
      </c>
      <c r="H2768" s="2">
        <v>1085.71</v>
      </c>
      <c r="I2768" s="2">
        <v>20</v>
      </c>
      <c r="J2768" s="2">
        <v>217.14</v>
      </c>
      <c r="K2768" s="2">
        <v>12</v>
      </c>
      <c r="L2768" s="2">
        <v>104.23</v>
      </c>
      <c r="M2768" s="2">
        <v>972.8</v>
      </c>
      <c r="N2768" s="2">
        <v>737.35</v>
      </c>
      <c r="O2768" s="2">
        <f t="shared" si="105"/>
        <v>131.21999999999991</v>
      </c>
      <c r="P2768" s="2" t="s">
        <v>31</v>
      </c>
      <c r="Q2768" s="2" t="str">
        <f t="shared" si="106"/>
        <v>Net Banking</v>
      </c>
      <c r="R2768" s="2" t="s">
        <v>21</v>
      </c>
      <c r="S2768" s="2" t="s">
        <v>56</v>
      </c>
      <c r="T2768" s="2" t="s">
        <v>1683</v>
      </c>
      <c r="U2768" s="2" t="s">
        <v>59</v>
      </c>
      <c r="V2768" t="str">
        <f>TEXT(tblSales[[#This Row],[Invoice Date]],"mmm")</f>
        <v>Nov</v>
      </c>
      <c r="W2768">
        <f>MONTH(tblSales[[#This Row],[Invoice Date]])</f>
        <v>11</v>
      </c>
      <c r="X2768">
        <f>YEAR(tblSales[[#This Row],[Invoice Date]])</f>
        <v>2024</v>
      </c>
      <c r="Y2768" t="str">
        <f>TEXT(tblSales[[#This Row],[Invoice Date]],"mmm-yyyy")</f>
        <v>Nov-2024</v>
      </c>
      <c r="Z2768" t="str">
        <f>_xlfn.XLOOKUP(tblSales[[#This Row],[Product_ID]],Products!$A:$A,Products!$C:$C,"Women Dresses")</f>
        <v>Belts</v>
      </c>
      <c r="AA2768" t="str">
        <f>_xlfn.XLOOKUP(tblSales[[#This Row],[Product_ID]],Products!$A:$A,Products!$D:$D,"Unknown")</f>
        <v>Formal Belt</v>
      </c>
      <c r="AB2768" t="str">
        <f>_xlfn.XLOOKUP(tblSales[[#This Row],[Product_ID]],Products!$A:$A,Products!$E:$E,"Unknown")</f>
        <v>Wrangler</v>
      </c>
      <c r="AC2768" t="str">
        <f>_xlfn.XLOOKUP(tblSales[[#This Row],[Store_ID]],Stores!$A:$A,Stores!$B:$B,"Unknown")</f>
        <v>TrendMart Hubballi Standard</v>
      </c>
      <c r="AD2768" t="str">
        <f>_xlfn.XLOOKUP(tblSales[[#This Row],[Store_ID]],Stores!$A:$A,Stores!$E:$E,"Unknown")</f>
        <v>South Zone 2</v>
      </c>
      <c r="AE2768" t="str">
        <f>_xlfn.XLOOKUP(tblSales[[#This Row],[Customer_ID]],Customers!$A:$A,Customers!$B:$B,"Unknown")</f>
        <v>Ramesh Venkatesan</v>
      </c>
      <c r="AF2768" t="str">
        <f>_xlfn.XLOOKUP(tblSales[[#This Row],[Customer_ID]],Customers!$A:$A,Customers!$J:$J,"Unknown")</f>
        <v>Regular</v>
      </c>
      <c r="AG2768" t="str">
        <f>_xlfn.XLOOKUP(tblSales[[#This Row],[Employee_ID]],Employees!$A:$A,Employees!$B:$B,"Unknown")</f>
        <v>Anusuya Subramaniam</v>
      </c>
      <c r="AH2768">
        <f>IF(MONTH(tblSales[[#This Row],[Invoice Date]])&gt;=4,MONTH(tblSales[[#This Row],[Invoice Date]]),MONTH(tblSales[[#This Row],[Invoice Date]])+12)</f>
        <v>11</v>
      </c>
      <c r="AI2768" s="8">
        <f>DATE(YEAR(tblSales[[#This Row],[Invoice Date]]),MONTH(tblSales[[#This Row],[Invoice Date]]),1)</f>
        <v>45597</v>
      </c>
      <c r="AJ2768" t="str">
        <f>_xlfn.XLOOKUP(tblSales[[#This Row],[Product_ID]],Products!$A:$A,Products!$B:$B,"Unknown")</f>
        <v>Wrangler Formal Belt Brown</v>
      </c>
      <c r="AK2768" s="9">
        <f>IFERROR(tblSales[[#This Row],[Profit]]/tblSales[[#This Row],[Sales Amount]],0)</f>
        <v>0.13488898026315782</v>
      </c>
      <c r="AL2768" t="str">
        <f>IF(tblSales[[#This Row],[Discount %]]&lt;=5,"0-5%",
IF(tblSales[[#This Row],[Discount %]]&lt;=10,"5-10%",
IF(tblSales[[#This Row],[Discount %]]&lt;=15,"10-15%",
IF(tblSales[[#This Row],[Discount %]]&lt;=20,"15-20%","20%+"))))</f>
        <v>15-20%</v>
      </c>
    </row>
    <row r="2769" spans="1:38">
      <c r="A2769" s="2" t="s">
        <v>4788</v>
      </c>
      <c r="B2769" s="11">
        <v>45439</v>
      </c>
      <c r="C2769" s="2" t="s">
        <v>1844</v>
      </c>
      <c r="D2769" s="2" t="s">
        <v>1107</v>
      </c>
      <c r="E2769" s="2" t="s">
        <v>859</v>
      </c>
      <c r="F2769" s="2" t="s">
        <v>92</v>
      </c>
      <c r="G2769" s="2">
        <v>1</v>
      </c>
      <c r="H2769" s="2">
        <v>613.36</v>
      </c>
      <c r="I2769" s="2">
        <v>15</v>
      </c>
      <c r="J2769" s="2">
        <v>92</v>
      </c>
      <c r="K2769" s="2">
        <v>5</v>
      </c>
      <c r="L2769" s="2">
        <v>26.07</v>
      </c>
      <c r="M2769" s="2">
        <v>547.42999999999995</v>
      </c>
      <c r="N2769" s="2">
        <v>509.44</v>
      </c>
      <c r="O2769" s="2">
        <f t="shared" si="105"/>
        <v>11.919999999999952</v>
      </c>
      <c r="P2769" s="2" t="s">
        <v>27</v>
      </c>
      <c r="Q2769" s="2" t="str">
        <f t="shared" si="106"/>
        <v>Cash</v>
      </c>
      <c r="R2769" s="2" t="s">
        <v>20</v>
      </c>
      <c r="S2769" s="2" t="s">
        <v>57</v>
      </c>
      <c r="T2769" s="2" t="s">
        <v>293</v>
      </c>
      <c r="U2769" s="2" t="s">
        <v>59</v>
      </c>
      <c r="V2769" t="str">
        <f>TEXT(tblSales[[#This Row],[Invoice Date]],"mmm")</f>
        <v>May</v>
      </c>
      <c r="W2769">
        <f>MONTH(tblSales[[#This Row],[Invoice Date]])</f>
        <v>5</v>
      </c>
      <c r="X2769">
        <f>YEAR(tblSales[[#This Row],[Invoice Date]])</f>
        <v>2024</v>
      </c>
      <c r="Y2769" t="str">
        <f>TEXT(tblSales[[#This Row],[Invoice Date]],"mmm-yyyy")</f>
        <v>May-2024</v>
      </c>
      <c r="Z2769" t="str">
        <f>_xlfn.XLOOKUP(tblSales[[#This Row],[Product_ID]],Products!$A:$A,Products!$C:$C,"Women Dresses")</f>
        <v>Kids Wear</v>
      </c>
      <c r="AA2769" t="str">
        <f>_xlfn.XLOOKUP(tblSales[[#This Row],[Product_ID]],Products!$A:$A,Products!$D:$D,"Unknown")</f>
        <v>Kids Shorts</v>
      </c>
      <c r="AB2769" t="str">
        <f>_xlfn.XLOOKUP(tblSales[[#This Row],[Product_ID]],Products!$A:$A,Products!$E:$E,"Unknown")</f>
        <v>Allen Solly</v>
      </c>
      <c r="AC2769" t="str">
        <f>_xlfn.XLOOKUP(tblSales[[#This Row],[Store_ID]],Stores!$A:$A,Stores!$B:$B,"Unknown")</f>
        <v>TrendMart Karimnagar Standard</v>
      </c>
      <c r="AD2769" t="str">
        <f>_xlfn.XLOOKUP(tblSales[[#This Row],[Store_ID]],Stores!$A:$A,Stores!$E:$E,"Unknown")</f>
        <v>South Zone 2</v>
      </c>
      <c r="AE2769" t="str">
        <f>_xlfn.XLOOKUP(tblSales[[#This Row],[Customer_ID]],Customers!$A:$A,Customers!$B:$B,"Unknown")</f>
        <v>Vidya Murthy</v>
      </c>
      <c r="AF2769" t="str">
        <f>_xlfn.XLOOKUP(tblSales[[#This Row],[Customer_ID]],Customers!$A:$A,Customers!$J:$J,"Unknown")</f>
        <v>Regular</v>
      </c>
      <c r="AG2769" t="str">
        <f>_xlfn.XLOOKUP(tblSales[[#This Row],[Employee_ID]],Employees!$A:$A,Employees!$B:$B,"Unknown")</f>
        <v>Manoj Ramachandran</v>
      </c>
      <c r="AH2769">
        <f>IF(MONTH(tblSales[[#This Row],[Invoice Date]])&gt;=4,MONTH(tblSales[[#This Row],[Invoice Date]]),MONTH(tblSales[[#This Row],[Invoice Date]])+12)</f>
        <v>5</v>
      </c>
      <c r="AI2769" s="8">
        <f>DATE(YEAR(tblSales[[#This Row],[Invoice Date]]),MONTH(tblSales[[#This Row],[Invoice Date]]),1)</f>
        <v>45413</v>
      </c>
      <c r="AJ2769" t="str">
        <f>_xlfn.XLOOKUP(tblSales[[#This Row],[Product_ID]],Products!$A:$A,Products!$B:$B,"Unknown")</f>
        <v>Allen Solly Kids Shorts Teal</v>
      </c>
      <c r="AK2769" s="9">
        <f>IFERROR(tblSales[[#This Row],[Profit]]/tblSales[[#This Row],[Sales Amount]],0)</f>
        <v>2.1774473448660018E-2</v>
      </c>
      <c r="AL2769" t="str">
        <f>IF(tblSales[[#This Row],[Discount %]]&lt;=5,"0-5%",
IF(tblSales[[#This Row],[Discount %]]&lt;=10,"5-10%",
IF(tblSales[[#This Row],[Discount %]]&lt;=15,"10-15%",
IF(tblSales[[#This Row],[Discount %]]&lt;=20,"15-20%","20%+"))))</f>
        <v>10-15%</v>
      </c>
    </row>
    <row r="2770" spans="1:38">
      <c r="A2770" s="2" t="s">
        <v>4789</v>
      </c>
      <c r="B2770" s="11">
        <v>45591</v>
      </c>
      <c r="C2770" s="2" t="s">
        <v>1351</v>
      </c>
      <c r="D2770" s="2" t="s">
        <v>634</v>
      </c>
      <c r="E2770" s="2" t="s">
        <v>561</v>
      </c>
      <c r="F2770" s="2" t="s">
        <v>177</v>
      </c>
      <c r="G2770" s="2">
        <v>2</v>
      </c>
      <c r="H2770" s="2">
        <v>878.31</v>
      </c>
      <c r="I2770" s="2">
        <v>20</v>
      </c>
      <c r="J2770" s="2">
        <v>351.32</v>
      </c>
      <c r="K2770" s="2">
        <v>5</v>
      </c>
      <c r="L2770" s="2">
        <v>70.27</v>
      </c>
      <c r="M2770" s="2">
        <v>1475.57</v>
      </c>
      <c r="N2770" s="2">
        <v>1182.76</v>
      </c>
      <c r="O2770" s="2">
        <f t="shared" si="105"/>
        <v>222.53999999999996</v>
      </c>
      <c r="P2770" s="2" t="s">
        <v>30</v>
      </c>
      <c r="Q2770" s="2" t="str">
        <f t="shared" si="106"/>
        <v>EMI</v>
      </c>
      <c r="R2770" s="2" t="s">
        <v>20</v>
      </c>
      <c r="S2770" s="2" t="s">
        <v>56</v>
      </c>
      <c r="T2770" s="2" t="s">
        <v>1172</v>
      </c>
      <c r="U2770" s="2" t="s">
        <v>60</v>
      </c>
      <c r="V2770" t="str">
        <f>TEXT(tblSales[[#This Row],[Invoice Date]],"mmm")</f>
        <v>Oct</v>
      </c>
      <c r="W2770">
        <f>MONTH(tblSales[[#This Row],[Invoice Date]])</f>
        <v>10</v>
      </c>
      <c r="X2770">
        <f>YEAR(tblSales[[#This Row],[Invoice Date]])</f>
        <v>2024</v>
      </c>
      <c r="Y2770" t="str">
        <f>TEXT(tblSales[[#This Row],[Invoice Date]],"mmm-yyyy")</f>
        <v>Oct-2024</v>
      </c>
      <c r="Z2770" t="str">
        <f>_xlfn.XLOOKUP(tblSales[[#This Row],[Product_ID]],Products!$A:$A,Products!$C:$C,"Women Dresses")</f>
        <v>Kids Wear</v>
      </c>
      <c r="AA2770" t="str">
        <f>_xlfn.XLOOKUP(tblSales[[#This Row],[Product_ID]],Products!$A:$A,Products!$D:$D,"Unknown")</f>
        <v>Girls Frock</v>
      </c>
      <c r="AB2770" t="str">
        <f>_xlfn.XLOOKUP(tblSales[[#This Row],[Product_ID]],Products!$A:$A,Products!$E:$E,"Unknown")</f>
        <v>Libas</v>
      </c>
      <c r="AC2770" t="str">
        <f>_xlfn.XLOOKUP(tblSales[[#This Row],[Store_ID]],Stores!$A:$A,Stores!$B:$B,"Unknown")</f>
        <v>TrendMart Mangaluru High Street</v>
      </c>
      <c r="AD2770" t="str">
        <f>_xlfn.XLOOKUP(tblSales[[#This Row],[Store_ID]],Stores!$A:$A,Stores!$E:$E,"Unknown")</f>
        <v>South Zone 2</v>
      </c>
      <c r="AE2770" t="str">
        <f>_xlfn.XLOOKUP(tblSales[[#This Row],[Customer_ID]],Customers!$A:$A,Customers!$B:$B,"Unknown")</f>
        <v>Balaji Kumar</v>
      </c>
      <c r="AF2770" t="str">
        <f>_xlfn.XLOOKUP(tblSales[[#This Row],[Customer_ID]],Customers!$A:$A,Customers!$J:$J,"Unknown")</f>
        <v>Silver</v>
      </c>
      <c r="AG2770" t="str">
        <f>_xlfn.XLOOKUP(tblSales[[#This Row],[Employee_ID]],Employees!$A:$A,Employees!$B:$B,"Unknown")</f>
        <v>Deepak Kamath</v>
      </c>
      <c r="AH2770">
        <f>IF(MONTH(tblSales[[#This Row],[Invoice Date]])&gt;=4,MONTH(tblSales[[#This Row],[Invoice Date]]),MONTH(tblSales[[#This Row],[Invoice Date]])+12)</f>
        <v>10</v>
      </c>
      <c r="AI2770" s="8">
        <f>DATE(YEAR(tblSales[[#This Row],[Invoice Date]]),MONTH(tblSales[[#This Row],[Invoice Date]]),1)</f>
        <v>45566</v>
      </c>
      <c r="AJ2770" t="str">
        <f>_xlfn.XLOOKUP(tblSales[[#This Row],[Product_ID]],Products!$A:$A,Products!$B:$B,"Unknown")</f>
        <v>Libas Girls Frock Sky Blue</v>
      </c>
      <c r="AK2770" s="9">
        <f>IFERROR(tblSales[[#This Row],[Profit]]/tblSales[[#This Row],[Sales Amount]],0)</f>
        <v>0.15081629472000649</v>
      </c>
      <c r="AL2770" t="str">
        <f>IF(tblSales[[#This Row],[Discount %]]&lt;=5,"0-5%",
IF(tblSales[[#This Row],[Discount %]]&lt;=10,"5-10%",
IF(tblSales[[#This Row],[Discount %]]&lt;=15,"10-15%",
IF(tblSales[[#This Row],[Discount %]]&lt;=20,"15-20%","20%+"))))</f>
        <v>15-20%</v>
      </c>
    </row>
    <row r="2771" spans="1:38">
      <c r="A2771" s="2" t="s">
        <v>4790</v>
      </c>
      <c r="B2771" s="11">
        <v>45392</v>
      </c>
      <c r="C2771" s="2" t="s">
        <v>1451</v>
      </c>
      <c r="D2771" s="2" t="s">
        <v>577</v>
      </c>
      <c r="E2771" s="2" t="s">
        <v>171</v>
      </c>
      <c r="F2771" s="2" t="s">
        <v>244</v>
      </c>
      <c r="G2771" s="2">
        <v>3</v>
      </c>
      <c r="H2771" s="2">
        <v>644.29</v>
      </c>
      <c r="I2771" s="2">
        <v>10</v>
      </c>
      <c r="J2771" s="2">
        <v>193.29</v>
      </c>
      <c r="K2771" s="2">
        <v>5</v>
      </c>
      <c r="L2771" s="2">
        <v>86.98</v>
      </c>
      <c r="M2771" s="2">
        <v>1826.56</v>
      </c>
      <c r="N2771" s="2">
        <v>1253.76</v>
      </c>
      <c r="O2771" s="2">
        <f t="shared" si="105"/>
        <v>485.81999999999994</v>
      </c>
      <c r="P2771" s="2" t="s">
        <v>29</v>
      </c>
      <c r="Q2771" s="2" t="str">
        <f t="shared" si="106"/>
        <v>Debit Card</v>
      </c>
      <c r="R2771" s="2" t="s">
        <v>21</v>
      </c>
      <c r="S2771" s="2" t="s">
        <v>56</v>
      </c>
      <c r="T2771" s="2" t="s">
        <v>1177</v>
      </c>
      <c r="U2771" s="2" t="s">
        <v>59</v>
      </c>
      <c r="V2771" t="str">
        <f>TEXT(tblSales[[#This Row],[Invoice Date]],"mmm")</f>
        <v>Apr</v>
      </c>
      <c r="W2771">
        <f>MONTH(tblSales[[#This Row],[Invoice Date]])</f>
        <v>4</v>
      </c>
      <c r="X2771">
        <f>YEAR(tblSales[[#This Row],[Invoice Date]])</f>
        <v>2024</v>
      </c>
      <c r="Y2771" t="str">
        <f>TEXT(tblSales[[#This Row],[Invoice Date]],"mmm-yyyy")</f>
        <v>Apr-2024</v>
      </c>
      <c r="Z2771" t="str">
        <f>_xlfn.XLOOKUP(tblSales[[#This Row],[Product_ID]],Products!$A:$A,Products!$C:$C,"Women Dresses")</f>
        <v>Men T-Shirts</v>
      </c>
      <c r="AA2771" t="str">
        <f>_xlfn.XLOOKUP(tblSales[[#This Row],[Product_ID]],Products!$A:$A,Products!$D:$D,"Unknown")</f>
        <v>Graphic Tee</v>
      </c>
      <c r="AB2771" t="str">
        <f>_xlfn.XLOOKUP(tblSales[[#This Row],[Product_ID]],Products!$A:$A,Products!$E:$E,"Unknown")</f>
        <v>Reebok</v>
      </c>
      <c r="AC2771" t="str">
        <f>_xlfn.XLOOKUP(tblSales[[#This Row],[Store_ID]],Stores!$A:$A,Stores!$B:$B,"Unknown")</f>
        <v>TrendMart Warangal Outlet</v>
      </c>
      <c r="AD2771" t="str">
        <f>_xlfn.XLOOKUP(tblSales[[#This Row],[Store_ID]],Stores!$A:$A,Stores!$E:$E,"Unknown")</f>
        <v>South Zone 2</v>
      </c>
      <c r="AE2771" t="str">
        <f>_xlfn.XLOOKUP(tblSales[[#This Row],[Customer_ID]],Customers!$A:$A,Customers!$B:$B,"Unknown")</f>
        <v>Ganesh Gupta</v>
      </c>
      <c r="AF2771" t="str">
        <f>_xlfn.XLOOKUP(tblSales[[#This Row],[Customer_ID]],Customers!$A:$A,Customers!$J:$J,"Unknown")</f>
        <v>Gold</v>
      </c>
      <c r="AG2771" t="str">
        <f>_xlfn.XLOOKUP(tblSales[[#This Row],[Employee_ID]],Employees!$A:$A,Employees!$B:$B,"Unknown")</f>
        <v>Ganapathy Naidu</v>
      </c>
      <c r="AH2771">
        <f>IF(MONTH(tblSales[[#This Row],[Invoice Date]])&gt;=4,MONTH(tblSales[[#This Row],[Invoice Date]]),MONTH(tblSales[[#This Row],[Invoice Date]])+12)</f>
        <v>4</v>
      </c>
      <c r="AI2771" s="8">
        <f>DATE(YEAR(tblSales[[#This Row],[Invoice Date]]),MONTH(tblSales[[#This Row],[Invoice Date]]),1)</f>
        <v>45383</v>
      </c>
      <c r="AJ2771" t="str">
        <f>_xlfn.XLOOKUP(tblSales[[#This Row],[Product_ID]],Products!$A:$A,Products!$B:$B,"Unknown")</f>
        <v>Reebok Graphic Tee Cream</v>
      </c>
      <c r="AK2771" s="9">
        <f>IFERROR(tblSales[[#This Row],[Profit]]/tblSales[[#This Row],[Sales Amount]],0)</f>
        <v>0.26597538542396632</v>
      </c>
      <c r="AL2771" t="str">
        <f>IF(tblSales[[#This Row],[Discount %]]&lt;=5,"0-5%",
IF(tblSales[[#This Row],[Discount %]]&lt;=10,"5-10%",
IF(tblSales[[#This Row],[Discount %]]&lt;=15,"10-15%",
IF(tblSales[[#This Row],[Discount %]]&lt;=20,"15-20%","20%+"))))</f>
        <v>5-10%</v>
      </c>
    </row>
    <row r="2772" spans="1:38">
      <c r="A2772" s="2" t="s">
        <v>4791</v>
      </c>
      <c r="B2772" s="11">
        <v>45608</v>
      </c>
      <c r="C2772" s="2" t="s">
        <v>4603</v>
      </c>
      <c r="D2772" s="2" t="s">
        <v>474</v>
      </c>
      <c r="E2772" s="2" t="s">
        <v>664</v>
      </c>
      <c r="F2772" s="2" t="s">
        <v>244</v>
      </c>
      <c r="G2772" s="2">
        <v>3</v>
      </c>
      <c r="H2772" s="2">
        <v>3221.66</v>
      </c>
      <c r="I2772" s="2">
        <v>15</v>
      </c>
      <c r="J2772" s="2">
        <v>1449.75</v>
      </c>
      <c r="K2772" s="2">
        <v>12</v>
      </c>
      <c r="L2772" s="2">
        <v>985.83</v>
      </c>
      <c r="M2772" s="2">
        <v>9201.06</v>
      </c>
      <c r="N2772" s="2">
        <v>6102.03</v>
      </c>
      <c r="O2772" s="2">
        <f t="shared" si="105"/>
        <v>2113.1999999999998</v>
      </c>
      <c r="P2772" s="2" t="s">
        <v>27</v>
      </c>
      <c r="Q2772" s="2" t="str">
        <f t="shared" si="106"/>
        <v>Cash</v>
      </c>
      <c r="R2772" s="2" t="s">
        <v>21</v>
      </c>
      <c r="S2772" s="2" t="s">
        <v>56</v>
      </c>
      <c r="T2772" s="2" t="s">
        <v>567</v>
      </c>
      <c r="U2772" s="2" t="s">
        <v>59</v>
      </c>
      <c r="V2772" t="str">
        <f>TEXT(tblSales[[#This Row],[Invoice Date]],"mmm")</f>
        <v>Nov</v>
      </c>
      <c r="W2772">
        <f>MONTH(tblSales[[#This Row],[Invoice Date]])</f>
        <v>11</v>
      </c>
      <c r="X2772">
        <f>YEAR(tblSales[[#This Row],[Invoice Date]])</f>
        <v>2024</v>
      </c>
      <c r="Y2772" t="str">
        <f>TEXT(tblSales[[#This Row],[Invoice Date]],"mmm-yyyy")</f>
        <v>Nov-2024</v>
      </c>
      <c r="Z2772" t="str">
        <f>_xlfn.XLOOKUP(tblSales[[#This Row],[Product_ID]],Products!$A:$A,Products!$C:$C,"Women Dresses")</f>
        <v>Handbags</v>
      </c>
      <c r="AA2772" t="str">
        <f>_xlfn.XLOOKUP(tblSales[[#This Row],[Product_ID]],Products!$A:$A,Products!$D:$D,"Unknown")</f>
        <v>Sling Bag</v>
      </c>
      <c r="AB2772" t="str">
        <f>_xlfn.XLOOKUP(tblSales[[#This Row],[Product_ID]],Products!$A:$A,Products!$E:$E,"Unknown")</f>
        <v>GRT Jewellers</v>
      </c>
      <c r="AC2772" t="str">
        <f>_xlfn.XLOOKUP(tblSales[[#This Row],[Store_ID]],Stores!$A:$A,Stores!$B:$B,"Unknown")</f>
        <v>TrendMart Guntur High Street</v>
      </c>
      <c r="AD2772" t="str">
        <f>_xlfn.XLOOKUP(tblSales[[#This Row],[Store_ID]],Stores!$A:$A,Stores!$E:$E,"Unknown")</f>
        <v>South Zone 3</v>
      </c>
      <c r="AE2772" t="str">
        <f>_xlfn.XLOOKUP(tblSales[[#This Row],[Customer_ID]],Customers!$A:$A,Customers!$B:$B,"Unknown")</f>
        <v>Eswar Gounder</v>
      </c>
      <c r="AF2772" t="str">
        <f>_xlfn.XLOOKUP(tblSales[[#This Row],[Customer_ID]],Customers!$A:$A,Customers!$J:$J,"Unknown")</f>
        <v>Regular</v>
      </c>
      <c r="AG2772" t="str">
        <f>_xlfn.XLOOKUP(tblSales[[#This Row],[Employee_ID]],Employees!$A:$A,Employees!$B:$B,"Unknown")</f>
        <v>Ganapathy Naidu</v>
      </c>
      <c r="AH2772">
        <f>IF(MONTH(tblSales[[#This Row],[Invoice Date]])&gt;=4,MONTH(tblSales[[#This Row],[Invoice Date]]),MONTH(tblSales[[#This Row],[Invoice Date]])+12)</f>
        <v>11</v>
      </c>
      <c r="AI2772" s="8">
        <f>DATE(YEAR(tblSales[[#This Row],[Invoice Date]]),MONTH(tblSales[[#This Row],[Invoice Date]]),1)</f>
        <v>45597</v>
      </c>
      <c r="AJ2772" t="str">
        <f>_xlfn.XLOOKUP(tblSales[[#This Row],[Product_ID]],Products!$A:$A,Products!$B:$B,"Unknown")</f>
        <v>GRT Jewellers Sling Bag Olive</v>
      </c>
      <c r="AK2772" s="9">
        <f>IFERROR(tblSales[[#This Row],[Profit]]/tblSales[[#This Row],[Sales Amount]],0)</f>
        <v>0.22966919028894497</v>
      </c>
      <c r="AL2772" t="str">
        <f>IF(tblSales[[#This Row],[Discount %]]&lt;=5,"0-5%",
IF(tblSales[[#This Row],[Discount %]]&lt;=10,"5-10%",
IF(tblSales[[#This Row],[Discount %]]&lt;=15,"10-15%",
IF(tblSales[[#This Row],[Discount %]]&lt;=20,"15-20%","20%+"))))</f>
        <v>10-15%</v>
      </c>
    </row>
    <row r="2773" spans="1:38">
      <c r="A2773" s="2" t="s">
        <v>4792</v>
      </c>
      <c r="B2773" s="11">
        <v>45481</v>
      </c>
      <c r="C2773" s="2" t="s">
        <v>1716</v>
      </c>
      <c r="D2773" s="2" t="s">
        <v>710</v>
      </c>
      <c r="E2773" s="2" t="s">
        <v>866</v>
      </c>
      <c r="F2773" s="2" t="s">
        <v>151</v>
      </c>
      <c r="G2773" s="2">
        <v>1</v>
      </c>
      <c r="H2773" s="2">
        <v>1120.25</v>
      </c>
      <c r="I2773" s="2">
        <v>20</v>
      </c>
      <c r="J2773" s="2">
        <v>224.05</v>
      </c>
      <c r="K2773" s="2">
        <v>12</v>
      </c>
      <c r="L2773" s="2">
        <v>107.54</v>
      </c>
      <c r="M2773" s="2">
        <v>1003.74</v>
      </c>
      <c r="N2773" s="2">
        <v>815.46</v>
      </c>
      <c r="O2773" s="2">
        <f t="shared" si="105"/>
        <v>80.739999999999966</v>
      </c>
      <c r="P2773" s="2" t="s">
        <v>28</v>
      </c>
      <c r="Q2773" s="2" t="str">
        <f t="shared" si="106"/>
        <v>Credit Card</v>
      </c>
      <c r="R2773" s="2" t="s">
        <v>21</v>
      </c>
      <c r="S2773" s="2" t="s">
        <v>56</v>
      </c>
      <c r="T2773" s="2" t="s">
        <v>1695</v>
      </c>
      <c r="U2773" s="2" t="s">
        <v>59</v>
      </c>
      <c r="V2773" t="str">
        <f>TEXT(tblSales[[#This Row],[Invoice Date]],"mmm")</f>
        <v>Jul</v>
      </c>
      <c r="W2773">
        <f>MONTH(tblSales[[#This Row],[Invoice Date]])</f>
        <v>7</v>
      </c>
      <c r="X2773">
        <f>YEAR(tblSales[[#This Row],[Invoice Date]])</f>
        <v>2024</v>
      </c>
      <c r="Y2773" t="str">
        <f>TEXT(tblSales[[#This Row],[Invoice Date]],"mmm-yyyy")</f>
        <v>Jul-2024</v>
      </c>
      <c r="Z2773" t="str">
        <f>_xlfn.XLOOKUP(tblSales[[#This Row],[Product_ID]],Products!$A:$A,Products!$C:$C,"Women Dresses")</f>
        <v>Watches</v>
      </c>
      <c r="AA2773" t="str">
        <f>_xlfn.XLOOKUP(tblSales[[#This Row],[Product_ID]],Products!$A:$A,Products!$D:$D,"Unknown")</f>
        <v>Smart Watch</v>
      </c>
      <c r="AB2773" t="str">
        <f>_xlfn.XLOOKUP(tblSales[[#This Row],[Product_ID]],Products!$A:$A,Products!$E:$E,"Unknown")</f>
        <v>Libas</v>
      </c>
      <c r="AC2773" t="str">
        <f>_xlfn.XLOOKUP(tblSales[[#This Row],[Store_ID]],Stores!$A:$A,Stores!$B:$B,"Unknown")</f>
        <v>TrendMart Thiruvananthapuram High Street</v>
      </c>
      <c r="AD2773" t="str">
        <f>_xlfn.XLOOKUP(tblSales[[#This Row],[Store_ID]],Stores!$A:$A,Stores!$E:$E,"Unknown")</f>
        <v>South Zone 1</v>
      </c>
      <c r="AE2773" t="str">
        <f>_xlfn.XLOOKUP(tblSales[[#This Row],[Customer_ID]],Customers!$A:$A,Customers!$B:$B,"Unknown")</f>
        <v>Anjali Naicker</v>
      </c>
      <c r="AF2773" t="str">
        <f>_xlfn.XLOOKUP(tblSales[[#This Row],[Customer_ID]],Customers!$A:$A,Customers!$J:$J,"Unknown")</f>
        <v>Platinum</v>
      </c>
      <c r="AG2773" t="str">
        <f>_xlfn.XLOOKUP(tblSales[[#This Row],[Employee_ID]],Employees!$A:$A,Employees!$B:$B,"Unknown")</f>
        <v>Preethi Singh</v>
      </c>
      <c r="AH2773">
        <f>IF(MONTH(tblSales[[#This Row],[Invoice Date]])&gt;=4,MONTH(tblSales[[#This Row],[Invoice Date]]),MONTH(tblSales[[#This Row],[Invoice Date]])+12)</f>
        <v>7</v>
      </c>
      <c r="AI2773" s="8">
        <f>DATE(YEAR(tblSales[[#This Row],[Invoice Date]]),MONTH(tblSales[[#This Row],[Invoice Date]]),1)</f>
        <v>45474</v>
      </c>
      <c r="AJ2773" t="str">
        <f>_xlfn.XLOOKUP(tblSales[[#This Row],[Product_ID]],Products!$A:$A,Products!$B:$B,"Unknown")</f>
        <v>Libas Smart Watch Purple</v>
      </c>
      <c r="AK2773" s="9">
        <f>IFERROR(tblSales[[#This Row],[Profit]]/tblSales[[#This Row],[Sales Amount]],0)</f>
        <v>8.0439157550760129E-2</v>
      </c>
      <c r="AL2773" t="str">
        <f>IF(tblSales[[#This Row],[Discount %]]&lt;=5,"0-5%",
IF(tblSales[[#This Row],[Discount %]]&lt;=10,"5-10%",
IF(tblSales[[#This Row],[Discount %]]&lt;=15,"10-15%",
IF(tblSales[[#This Row],[Discount %]]&lt;=20,"15-20%","20%+"))))</f>
        <v>15-20%</v>
      </c>
    </row>
    <row r="2774" spans="1:38">
      <c r="A2774" s="2" t="s">
        <v>4793</v>
      </c>
      <c r="B2774" s="11">
        <v>45596</v>
      </c>
      <c r="C2774" s="2" t="s">
        <v>1607</v>
      </c>
      <c r="D2774" s="2" t="s">
        <v>899</v>
      </c>
      <c r="E2774" s="2" t="s">
        <v>198</v>
      </c>
      <c r="F2774" s="2" t="s">
        <v>458</v>
      </c>
      <c r="G2774" s="2">
        <v>1</v>
      </c>
      <c r="H2774" s="2">
        <v>1501.86</v>
      </c>
      <c r="I2774" s="2">
        <v>15</v>
      </c>
      <c r="J2774" s="2">
        <v>225.28</v>
      </c>
      <c r="K2774" s="2">
        <v>12</v>
      </c>
      <c r="L2774" s="2">
        <v>153.19</v>
      </c>
      <c r="M2774" s="2">
        <v>1429.77</v>
      </c>
      <c r="N2774" s="2">
        <v>988.57</v>
      </c>
      <c r="O2774" s="2">
        <f t="shared" si="105"/>
        <v>288.00999999999993</v>
      </c>
      <c r="P2774" s="2" t="s">
        <v>28</v>
      </c>
      <c r="Q2774" s="2" t="str">
        <f t="shared" si="106"/>
        <v>Credit Card</v>
      </c>
      <c r="R2774" s="2" t="s">
        <v>20</v>
      </c>
      <c r="S2774" s="2" t="s">
        <v>56</v>
      </c>
      <c r="T2774" s="2" t="s">
        <v>1437</v>
      </c>
      <c r="U2774" s="2" t="s">
        <v>59</v>
      </c>
      <c r="V2774" t="str">
        <f>TEXT(tblSales[[#This Row],[Invoice Date]],"mmm")</f>
        <v>Oct</v>
      </c>
      <c r="W2774">
        <f>MONTH(tblSales[[#This Row],[Invoice Date]])</f>
        <v>10</v>
      </c>
      <c r="X2774">
        <f>YEAR(tblSales[[#This Row],[Invoice Date]])</f>
        <v>2024</v>
      </c>
      <c r="Y2774" t="str">
        <f>TEXT(tblSales[[#This Row],[Invoice Date]],"mmm-yyyy")</f>
        <v>Oct-2024</v>
      </c>
      <c r="Z2774" t="str">
        <f>_xlfn.XLOOKUP(tblSales[[#This Row],[Product_ID]],Products!$A:$A,Products!$C:$C,"Women Dresses")</f>
        <v>Handbags</v>
      </c>
      <c r="AA2774" t="str">
        <f>_xlfn.XLOOKUP(tblSales[[#This Row],[Product_ID]],Products!$A:$A,Products!$D:$D,"Unknown")</f>
        <v>Sling Bag</v>
      </c>
      <c r="AB2774" t="str">
        <f>_xlfn.XLOOKUP(tblSales[[#This Row],[Product_ID]],Products!$A:$A,Products!$E:$E,"Unknown")</f>
        <v>Fastrack</v>
      </c>
      <c r="AC2774" t="str">
        <f>_xlfn.XLOOKUP(tblSales[[#This Row],[Store_ID]],Stores!$A:$A,Stores!$B:$B,"Unknown")</f>
        <v>TrendMart Warangal High Street</v>
      </c>
      <c r="AD2774" t="str">
        <f>_xlfn.XLOOKUP(tblSales[[#This Row],[Store_ID]],Stores!$A:$A,Stores!$E:$E,"Unknown")</f>
        <v>South Zone 2</v>
      </c>
      <c r="AE2774" t="str">
        <f>_xlfn.XLOOKUP(tblSales[[#This Row],[Customer_ID]],Customers!$A:$A,Customers!$B:$B,"Unknown")</f>
        <v>Venkat Mudaliar</v>
      </c>
      <c r="AF2774" t="str">
        <f>_xlfn.XLOOKUP(tblSales[[#This Row],[Customer_ID]],Customers!$A:$A,Customers!$J:$J,"Unknown")</f>
        <v>Silver</v>
      </c>
      <c r="AG2774" t="str">
        <f>_xlfn.XLOOKUP(tblSales[[#This Row],[Employee_ID]],Employees!$A:$A,Employees!$B:$B,"Unknown")</f>
        <v>Anil Reddy</v>
      </c>
      <c r="AH2774">
        <f>IF(MONTH(tblSales[[#This Row],[Invoice Date]])&gt;=4,MONTH(tblSales[[#This Row],[Invoice Date]]),MONTH(tblSales[[#This Row],[Invoice Date]])+12)</f>
        <v>10</v>
      </c>
      <c r="AI2774" s="8">
        <f>DATE(YEAR(tblSales[[#This Row],[Invoice Date]]),MONTH(tblSales[[#This Row],[Invoice Date]]),1)</f>
        <v>45566</v>
      </c>
      <c r="AJ2774" t="str">
        <f>_xlfn.XLOOKUP(tblSales[[#This Row],[Product_ID]],Products!$A:$A,Products!$B:$B,"Unknown")</f>
        <v>Fastrack Sling Bag Peach</v>
      </c>
      <c r="AK2774" s="9">
        <f>IFERROR(tblSales[[#This Row],[Profit]]/tblSales[[#This Row],[Sales Amount]],0)</f>
        <v>0.20143799352343381</v>
      </c>
      <c r="AL2774" t="str">
        <f>IF(tblSales[[#This Row],[Discount %]]&lt;=5,"0-5%",
IF(tblSales[[#This Row],[Discount %]]&lt;=10,"5-10%",
IF(tblSales[[#This Row],[Discount %]]&lt;=15,"10-15%",
IF(tblSales[[#This Row],[Discount %]]&lt;=20,"15-20%","20%+"))))</f>
        <v>10-15%</v>
      </c>
    </row>
    <row r="2775" spans="1:38">
      <c r="A2775" s="2" t="s">
        <v>4794</v>
      </c>
      <c r="B2775" s="11">
        <v>45580</v>
      </c>
      <c r="C2775" s="2" t="s">
        <v>1573</v>
      </c>
      <c r="D2775" s="2" t="s">
        <v>1176</v>
      </c>
      <c r="E2775" s="2" t="s">
        <v>127</v>
      </c>
      <c r="F2775" s="2" t="s">
        <v>377</v>
      </c>
      <c r="G2775" s="2">
        <v>2</v>
      </c>
      <c r="H2775" s="2">
        <v>1495.84</v>
      </c>
      <c r="I2775" s="2">
        <v>25</v>
      </c>
      <c r="J2775" s="2">
        <v>747.92</v>
      </c>
      <c r="K2775" s="2">
        <v>12</v>
      </c>
      <c r="L2775" s="2">
        <v>269.25</v>
      </c>
      <c r="M2775" s="2">
        <v>2513.0100000000002</v>
      </c>
      <c r="N2775" s="2">
        <v>2388.2800000000002</v>
      </c>
      <c r="O2775" s="2">
        <f>(M2775-N2775-L2775)</f>
        <v>-144.51999999999998</v>
      </c>
      <c r="P2775" s="2" t="s">
        <v>31</v>
      </c>
      <c r="Q2775" s="2" t="str">
        <f t="shared" si="106"/>
        <v>Net Banking</v>
      </c>
      <c r="R2775" s="2" t="s">
        <v>20</v>
      </c>
      <c r="S2775" s="2" t="s">
        <v>56</v>
      </c>
      <c r="T2775" s="2" t="s">
        <v>2082</v>
      </c>
      <c r="U2775" s="2" t="s">
        <v>59</v>
      </c>
      <c r="V2775" t="str">
        <f>TEXT(tblSales[[#This Row],[Invoice Date]],"mmm")</f>
        <v>Oct</v>
      </c>
      <c r="W2775">
        <f>MONTH(tblSales[[#This Row],[Invoice Date]])</f>
        <v>10</v>
      </c>
      <c r="X2775">
        <f>YEAR(tblSales[[#This Row],[Invoice Date]])</f>
        <v>2024</v>
      </c>
      <c r="Y2775" t="str">
        <f>TEXT(tblSales[[#This Row],[Invoice Date]],"mmm-yyyy")</f>
        <v>Oct-2024</v>
      </c>
      <c r="Z2775" t="str">
        <f>_xlfn.XLOOKUP(tblSales[[#This Row],[Product_ID]],Products!$A:$A,Products!$C:$C,"Women Dresses")</f>
        <v>Men Jeans</v>
      </c>
      <c r="AA2775" t="str">
        <f>_xlfn.XLOOKUP(tblSales[[#This Row],[Product_ID]],Products!$A:$A,Products!$D:$D,"Unknown")</f>
        <v>Skinny Fit</v>
      </c>
      <c r="AB2775" t="str">
        <f>_xlfn.XLOOKUP(tblSales[[#This Row],[Product_ID]],Products!$A:$A,Products!$E:$E,"Unknown")</f>
        <v>Killer Jeans</v>
      </c>
      <c r="AC2775" t="str">
        <f>_xlfn.XLOOKUP(tblSales[[#This Row],[Store_ID]],Stores!$A:$A,Stores!$B:$B,"Unknown")</f>
        <v>TrendMart Vijayawada Standard</v>
      </c>
      <c r="AD2775" t="str">
        <f>_xlfn.XLOOKUP(tblSales[[#This Row],[Store_ID]],Stores!$A:$A,Stores!$E:$E,"Unknown")</f>
        <v>South Zone 3</v>
      </c>
      <c r="AE2775" t="str">
        <f>_xlfn.XLOOKUP(tblSales[[#This Row],[Customer_ID]],Customers!$A:$A,Customers!$B:$B,"Unknown")</f>
        <v>Nisha Rao</v>
      </c>
      <c r="AF2775" t="str">
        <f>_xlfn.XLOOKUP(tblSales[[#This Row],[Customer_ID]],Customers!$A:$A,Customers!$J:$J,"Unknown")</f>
        <v>Regular</v>
      </c>
      <c r="AG2775" t="str">
        <f>_xlfn.XLOOKUP(tblSales[[#This Row],[Employee_ID]],Employees!$A:$A,Employees!$B:$B,"Unknown")</f>
        <v>Sunita Ramachandran</v>
      </c>
      <c r="AH2775">
        <f>IF(MONTH(tblSales[[#This Row],[Invoice Date]])&gt;=4,MONTH(tblSales[[#This Row],[Invoice Date]]),MONTH(tblSales[[#This Row],[Invoice Date]])+12)</f>
        <v>10</v>
      </c>
      <c r="AI2775" s="8">
        <f>DATE(YEAR(tblSales[[#This Row],[Invoice Date]]),MONTH(tblSales[[#This Row],[Invoice Date]]),1)</f>
        <v>45566</v>
      </c>
      <c r="AJ2775" t="str">
        <f>_xlfn.XLOOKUP(tblSales[[#This Row],[Product_ID]],Products!$A:$A,Products!$B:$B,"Unknown")</f>
        <v>Killer Jeans Skinny Fit Orange</v>
      </c>
      <c r="AK2775" s="9">
        <f>IFERROR(tblSales[[#This Row],[Profit]]/tblSales[[#This Row],[Sales Amount]],0)</f>
        <v>-5.7508724597196179E-2</v>
      </c>
      <c r="AL2775" t="str">
        <f>IF(tblSales[[#This Row],[Discount %]]&lt;=5,"0-5%",
IF(tblSales[[#This Row],[Discount %]]&lt;=10,"5-10%",
IF(tblSales[[#This Row],[Discount %]]&lt;=15,"10-15%",
IF(tblSales[[#This Row],[Discount %]]&lt;=20,"15-20%","20%+"))))</f>
        <v>20%+</v>
      </c>
    </row>
    <row r="2776" spans="1:38">
      <c r="A2776" s="2" t="s">
        <v>4795</v>
      </c>
      <c r="B2776" s="11">
        <v>45501</v>
      </c>
      <c r="C2776" s="2" t="s">
        <v>3027</v>
      </c>
      <c r="D2776" s="2" t="s">
        <v>1230</v>
      </c>
      <c r="E2776" s="2" t="s">
        <v>1477</v>
      </c>
      <c r="F2776" s="2" t="s">
        <v>199</v>
      </c>
      <c r="G2776" s="2">
        <v>1</v>
      </c>
      <c r="H2776" s="2">
        <v>5395.29</v>
      </c>
      <c r="I2776" s="2">
        <v>5</v>
      </c>
      <c r="J2776" s="2">
        <v>269.76</v>
      </c>
      <c r="K2776" s="2">
        <v>12</v>
      </c>
      <c r="L2776" s="2">
        <v>615.05999999999995</v>
      </c>
      <c r="M2776" s="2">
        <v>5740.59</v>
      </c>
      <c r="N2776" s="2">
        <v>3850.97</v>
      </c>
      <c r="O2776" s="2">
        <f>(M2776-N2776-L2776)</f>
        <v>1274.5600000000004</v>
      </c>
      <c r="P2776" s="2" t="s">
        <v>32</v>
      </c>
      <c r="Q2776" s="2" t="str">
        <f t="shared" si="106"/>
        <v>UPI</v>
      </c>
      <c r="R2776" s="2" t="s">
        <v>21</v>
      </c>
      <c r="S2776" s="2" t="s">
        <v>56</v>
      </c>
      <c r="T2776" s="2" t="s">
        <v>2974</v>
      </c>
      <c r="U2776" s="2" t="s">
        <v>60</v>
      </c>
      <c r="V2776" t="str">
        <f>TEXT(tblSales[[#This Row],[Invoice Date]],"mmm")</f>
        <v>Jul</v>
      </c>
      <c r="W2776">
        <f>MONTH(tblSales[[#This Row],[Invoice Date]])</f>
        <v>7</v>
      </c>
      <c r="X2776">
        <f>YEAR(tblSales[[#This Row],[Invoice Date]])</f>
        <v>2024</v>
      </c>
      <c r="Y2776" t="str">
        <f>TEXT(tblSales[[#This Row],[Invoice Date]],"mmm-yyyy")</f>
        <v>Jul-2024</v>
      </c>
      <c r="Z2776" t="str">
        <f>_xlfn.XLOOKUP(tblSales[[#This Row],[Product_ID]],Products!$A:$A,Products!$C:$C,"Women Dresses")</f>
        <v>Watches</v>
      </c>
      <c r="AA2776" t="str">
        <f>_xlfn.XLOOKUP(tblSales[[#This Row],[Product_ID]],Products!$A:$A,Products!$D:$D,"Unknown")</f>
        <v>Analog Watch</v>
      </c>
      <c r="AB2776" t="str">
        <f>_xlfn.XLOOKUP(tblSales[[#This Row],[Product_ID]],Products!$A:$A,Products!$E:$E,"Unknown")</f>
        <v>Aurelia</v>
      </c>
      <c r="AC2776" t="str">
        <f>_xlfn.XLOOKUP(tblSales[[#This Row],[Store_ID]],Stores!$A:$A,Stores!$B:$B,"Unknown")</f>
        <v>TrendMart Guntur High Street</v>
      </c>
      <c r="AD2776" t="str">
        <f>_xlfn.XLOOKUP(tblSales[[#This Row],[Store_ID]],Stores!$A:$A,Stores!$E:$E,"Unknown")</f>
        <v>South Zone 3</v>
      </c>
      <c r="AE2776" t="str">
        <f>_xlfn.XLOOKUP(tblSales[[#This Row],[Customer_ID]],Customers!$A:$A,Customers!$B:$B,"Unknown")</f>
        <v>Manoj Raman</v>
      </c>
      <c r="AF2776" t="str">
        <f>_xlfn.XLOOKUP(tblSales[[#This Row],[Customer_ID]],Customers!$A:$A,Customers!$J:$J,"Unknown")</f>
        <v>Regular</v>
      </c>
      <c r="AG2776" t="str">
        <f>_xlfn.XLOOKUP(tblSales[[#This Row],[Employee_ID]],Employees!$A:$A,Employees!$B:$B,"Unknown")</f>
        <v>Anusuya Subramaniam</v>
      </c>
      <c r="AH2776">
        <f>IF(MONTH(tblSales[[#This Row],[Invoice Date]])&gt;=4,MONTH(tblSales[[#This Row],[Invoice Date]]),MONTH(tblSales[[#This Row],[Invoice Date]])+12)</f>
        <v>7</v>
      </c>
      <c r="AI2776" s="8">
        <f>DATE(YEAR(tblSales[[#This Row],[Invoice Date]]),MONTH(tblSales[[#This Row],[Invoice Date]]),1)</f>
        <v>45474</v>
      </c>
      <c r="AJ2776" t="str">
        <f>_xlfn.XLOOKUP(tblSales[[#This Row],[Product_ID]],Products!$A:$A,Products!$B:$B,"Unknown")</f>
        <v>Aurelia Analog Watch Purple</v>
      </c>
      <c r="AK2776" s="9">
        <f>IFERROR(tblSales[[#This Row],[Profit]]/tblSales[[#This Row],[Sales Amount]],0)</f>
        <v>0.22202595900421393</v>
      </c>
      <c r="AL2776" t="str">
        <f>IF(tblSales[[#This Row],[Discount %]]&lt;=5,"0-5%",
IF(tblSales[[#This Row],[Discount %]]&lt;=10,"5-10%",
IF(tblSales[[#This Row],[Discount %]]&lt;=15,"10-15%",
IF(tblSales[[#This Row],[Discount %]]&lt;=20,"15-20%","20%+"))))</f>
        <v>0-5%</v>
      </c>
    </row>
    <row r="2777" spans="1:38">
      <c r="A2777" s="12" t="s">
        <v>4796</v>
      </c>
      <c r="B2777" s="13">
        <v>45499</v>
      </c>
      <c r="C2777" s="12" t="s">
        <v>3213</v>
      </c>
      <c r="D2777" s="12" t="s">
        <v>1385</v>
      </c>
      <c r="E2777" s="12" t="s">
        <v>232</v>
      </c>
      <c r="F2777" s="12" t="s">
        <v>122</v>
      </c>
      <c r="G2777" s="12">
        <v>0</v>
      </c>
      <c r="H2777" s="12">
        <v>1333.71</v>
      </c>
      <c r="I2777" s="12">
        <v>20</v>
      </c>
      <c r="J2777" s="12">
        <v>0</v>
      </c>
      <c r="K2777" s="12">
        <v>12</v>
      </c>
      <c r="L2777" s="12">
        <v>0</v>
      </c>
      <c r="M2777" s="12">
        <v>0</v>
      </c>
      <c r="N2777" s="12">
        <v>0</v>
      </c>
      <c r="O2777" s="12">
        <v>0</v>
      </c>
      <c r="P2777" s="12" t="s">
        <v>28</v>
      </c>
      <c r="Q2777" s="12" t="str">
        <f t="shared" si="106"/>
        <v>Credit Card</v>
      </c>
      <c r="R2777" s="12" t="s">
        <v>21</v>
      </c>
      <c r="S2777" s="12" t="s">
        <v>56</v>
      </c>
      <c r="T2777" s="12" t="s">
        <v>1000</v>
      </c>
      <c r="U2777" s="12" t="s">
        <v>59</v>
      </c>
      <c r="V2777" t="str">
        <f>TEXT(tblSales[[#This Row],[Invoice Date]],"mmm")</f>
        <v>Jul</v>
      </c>
      <c r="W2777">
        <f>MONTH(tblSales[[#This Row],[Invoice Date]])</f>
        <v>7</v>
      </c>
      <c r="X2777">
        <f>YEAR(tblSales[[#This Row],[Invoice Date]])</f>
        <v>2024</v>
      </c>
      <c r="Y2777" t="str">
        <f>TEXT(tblSales[[#This Row],[Invoice Date]],"mmm-yyyy")</f>
        <v>Jul-2024</v>
      </c>
      <c r="Z2777" t="str">
        <f>_xlfn.XLOOKUP(tblSales[[#This Row],[Product_ID]],Products!$A:$A,Products!$C:$C,"Women Dresses")</f>
        <v>Wallets</v>
      </c>
      <c r="AA2777" t="str">
        <f>_xlfn.XLOOKUP(tblSales[[#This Row],[Product_ID]],Products!$A:$A,Products!$D:$D,"Unknown")</f>
        <v>Leather Wallet</v>
      </c>
      <c r="AB2777" t="str">
        <f>_xlfn.XLOOKUP(tblSales[[#This Row],[Product_ID]],Products!$A:$A,Products!$E:$E,"Unknown")</f>
        <v>Van Heusen</v>
      </c>
      <c r="AC2777" t="str">
        <f>_xlfn.XLOOKUP(tblSales[[#This Row],[Store_ID]],Stores!$A:$A,Stores!$B:$B,"Unknown")</f>
        <v>TrendMart Khammam Standard</v>
      </c>
      <c r="AD2777" t="str">
        <f>_xlfn.XLOOKUP(tblSales[[#This Row],[Store_ID]],Stores!$A:$A,Stores!$E:$E,"Unknown")</f>
        <v>South Zone 2</v>
      </c>
      <c r="AE2777" t="str">
        <f>_xlfn.XLOOKUP(tblSales[[#This Row],[Customer_ID]],Customers!$A:$A,Customers!$B:$B,"Unknown")</f>
        <v>Rajesh Mishra</v>
      </c>
      <c r="AF2777" t="str">
        <f>_xlfn.XLOOKUP(tblSales[[#This Row],[Customer_ID]],Customers!$A:$A,Customers!$J:$J,"Unknown")</f>
        <v>Regular</v>
      </c>
      <c r="AG2777" t="str">
        <f>_xlfn.XLOOKUP(tblSales[[#This Row],[Employee_ID]],Employees!$A:$A,Employees!$B:$B,"Unknown")</f>
        <v>Rahul Krishnan</v>
      </c>
      <c r="AH2777">
        <f>IF(MONTH(tblSales[[#This Row],[Invoice Date]])&gt;=4,MONTH(tblSales[[#This Row],[Invoice Date]]),MONTH(tblSales[[#This Row],[Invoice Date]])+12)</f>
        <v>7</v>
      </c>
      <c r="AI2777" s="8">
        <f>DATE(YEAR(tblSales[[#This Row],[Invoice Date]]),MONTH(tblSales[[#This Row],[Invoice Date]]),1)</f>
        <v>45474</v>
      </c>
      <c r="AJ2777" t="str">
        <f>_xlfn.XLOOKUP(tblSales[[#This Row],[Product_ID]],Products!$A:$A,Products!$B:$B,"Unknown")</f>
        <v>Van Heusen Leather Wallet Black</v>
      </c>
      <c r="AK2777" s="9">
        <f>IFERROR(tblSales[[#This Row],[Profit]]/tblSales[[#This Row],[Sales Amount]],0)</f>
        <v>0</v>
      </c>
      <c r="AL2777" t="str">
        <f>IF(tblSales[[#This Row],[Discount %]]&lt;=5,"0-5%",
IF(tblSales[[#This Row],[Discount %]]&lt;=10,"5-10%",
IF(tblSales[[#This Row],[Discount %]]&lt;=15,"10-15%",
IF(tblSales[[#This Row],[Discount %]]&lt;=20,"15-20%","20%+"))))</f>
        <v>15-20%</v>
      </c>
    </row>
    <row r="2778" spans="1:38">
      <c r="A2778" s="2" t="s">
        <v>4797</v>
      </c>
      <c r="B2778" s="11">
        <v>45479</v>
      </c>
      <c r="C2778" s="2" t="s">
        <v>3373</v>
      </c>
      <c r="D2778" s="2" t="s">
        <v>1646</v>
      </c>
      <c r="E2778" s="2" t="s">
        <v>1079</v>
      </c>
      <c r="F2778" s="2" t="s">
        <v>216</v>
      </c>
      <c r="G2778" s="2">
        <v>2</v>
      </c>
      <c r="H2778" s="2">
        <v>1095.49</v>
      </c>
      <c r="I2778" s="2">
        <v>10</v>
      </c>
      <c r="J2778" s="2">
        <v>219.1</v>
      </c>
      <c r="K2778" s="2">
        <v>12</v>
      </c>
      <c r="L2778" s="2">
        <v>236.63</v>
      </c>
      <c r="M2778" s="2">
        <v>2208.5100000000002</v>
      </c>
      <c r="N2778" s="2">
        <v>1401.86</v>
      </c>
      <c r="O2778" s="2">
        <f t="shared" ref="O2778:O2841" si="107">(M2778-N2778-L2778)</f>
        <v>570.02000000000032</v>
      </c>
      <c r="P2778" s="2" t="s">
        <v>28</v>
      </c>
      <c r="Q2778" s="2" t="str">
        <f t="shared" si="106"/>
        <v>Credit Card</v>
      </c>
      <c r="R2778" s="2" t="s">
        <v>20</v>
      </c>
      <c r="S2778" s="2" t="s">
        <v>56</v>
      </c>
      <c r="T2778" s="2" t="s">
        <v>1582</v>
      </c>
      <c r="U2778" s="2" t="s">
        <v>60</v>
      </c>
      <c r="V2778" t="str">
        <f>TEXT(tblSales[[#This Row],[Invoice Date]],"mmm")</f>
        <v>Jul</v>
      </c>
      <c r="W2778">
        <f>MONTH(tblSales[[#This Row],[Invoice Date]])</f>
        <v>7</v>
      </c>
      <c r="X2778">
        <f>YEAR(tblSales[[#This Row],[Invoice Date]])</f>
        <v>2024</v>
      </c>
      <c r="Y2778" t="str">
        <f>TEXT(tblSales[[#This Row],[Invoice Date]],"mmm-yyyy")</f>
        <v>Jul-2024</v>
      </c>
      <c r="Z2778" t="str">
        <f>_xlfn.XLOOKUP(tblSales[[#This Row],[Product_ID]],Products!$A:$A,Products!$C:$C,"Women Dresses")</f>
        <v>Women Jeans</v>
      </c>
      <c r="AA2778" t="str">
        <f>_xlfn.XLOOKUP(tblSales[[#This Row],[Product_ID]],Products!$A:$A,Products!$D:$D,"Unknown")</f>
        <v>Skinny Fit</v>
      </c>
      <c r="AB2778" t="str">
        <f>_xlfn.XLOOKUP(tblSales[[#This Row],[Product_ID]],Products!$A:$A,Products!$E:$E,"Unknown")</f>
        <v>Global Desi</v>
      </c>
      <c r="AC2778" t="str">
        <f>_xlfn.XLOOKUP(tblSales[[#This Row],[Store_ID]],Stores!$A:$A,Stores!$B:$B,"Unknown")</f>
        <v>TrendMart Guntur Flagship</v>
      </c>
      <c r="AD2778" t="str">
        <f>_xlfn.XLOOKUP(tblSales[[#This Row],[Store_ID]],Stores!$A:$A,Stores!$E:$E,"Unknown")</f>
        <v>South Zone 3</v>
      </c>
      <c r="AE2778" t="str">
        <f>_xlfn.XLOOKUP(tblSales[[#This Row],[Customer_ID]],Customers!$A:$A,Customers!$B:$B,"Unknown")</f>
        <v>Sangeeta Mishra</v>
      </c>
      <c r="AF2778" t="str">
        <f>_xlfn.XLOOKUP(tblSales[[#This Row],[Customer_ID]],Customers!$A:$A,Customers!$J:$J,"Unknown")</f>
        <v>Regular</v>
      </c>
      <c r="AG2778" t="str">
        <f>_xlfn.XLOOKUP(tblSales[[#This Row],[Employee_ID]],Employees!$A:$A,Employees!$B:$B,"Unknown")</f>
        <v>Venkat Sharma</v>
      </c>
      <c r="AH2778">
        <f>IF(MONTH(tblSales[[#This Row],[Invoice Date]])&gt;=4,MONTH(tblSales[[#This Row],[Invoice Date]]),MONTH(tblSales[[#This Row],[Invoice Date]])+12)</f>
        <v>7</v>
      </c>
      <c r="AI2778" s="8">
        <f>DATE(YEAR(tblSales[[#This Row],[Invoice Date]]),MONTH(tblSales[[#This Row],[Invoice Date]]),1)</f>
        <v>45474</v>
      </c>
      <c r="AJ2778" t="str">
        <f>_xlfn.XLOOKUP(tblSales[[#This Row],[Product_ID]],Products!$A:$A,Products!$B:$B,"Unknown")</f>
        <v>Global Desi Skinny Fit Olive</v>
      </c>
      <c r="AK2778" s="9">
        <f>IFERROR(tblSales[[#This Row],[Profit]]/tblSales[[#This Row],[Sales Amount]],0)</f>
        <v>0.25810161602166176</v>
      </c>
      <c r="AL2778" t="str">
        <f>IF(tblSales[[#This Row],[Discount %]]&lt;=5,"0-5%",
IF(tblSales[[#This Row],[Discount %]]&lt;=10,"5-10%",
IF(tblSales[[#This Row],[Discount %]]&lt;=15,"10-15%",
IF(tblSales[[#This Row],[Discount %]]&lt;=20,"15-20%","20%+"))))</f>
        <v>5-10%</v>
      </c>
    </row>
    <row r="2779" spans="1:38">
      <c r="A2779" s="2" t="s">
        <v>4798</v>
      </c>
      <c r="B2779" s="11">
        <v>45717</v>
      </c>
      <c r="C2779" s="2" t="s">
        <v>649</v>
      </c>
      <c r="D2779" s="2" t="s">
        <v>2594</v>
      </c>
      <c r="E2779" s="2" t="s">
        <v>457</v>
      </c>
      <c r="F2779" s="2" t="s">
        <v>222</v>
      </c>
      <c r="G2779" s="2">
        <v>1</v>
      </c>
      <c r="H2779" s="2">
        <v>716.06</v>
      </c>
      <c r="I2779" s="2">
        <v>0</v>
      </c>
      <c r="J2779" s="2">
        <v>0</v>
      </c>
      <c r="K2779" s="2">
        <v>5</v>
      </c>
      <c r="L2779" s="2">
        <v>35.799999999999997</v>
      </c>
      <c r="M2779" s="2">
        <v>751.86</v>
      </c>
      <c r="N2779" s="2">
        <v>500.08</v>
      </c>
      <c r="O2779" s="2">
        <f t="shared" si="107"/>
        <v>215.98000000000002</v>
      </c>
      <c r="P2779" s="2" t="s">
        <v>27</v>
      </c>
      <c r="Q2779" s="2" t="str">
        <f t="shared" si="106"/>
        <v>Cash</v>
      </c>
      <c r="R2779" s="2" t="s">
        <v>20</v>
      </c>
      <c r="S2779" s="2" t="s">
        <v>56</v>
      </c>
      <c r="T2779" s="2" t="s">
        <v>974</v>
      </c>
      <c r="U2779" s="2" t="s">
        <v>60</v>
      </c>
      <c r="V2779" t="str">
        <f>TEXT(tblSales[[#This Row],[Invoice Date]],"mmm")</f>
        <v>Mar</v>
      </c>
      <c r="W2779">
        <f>MONTH(tblSales[[#This Row],[Invoice Date]])</f>
        <v>3</v>
      </c>
      <c r="X2779">
        <f>YEAR(tblSales[[#This Row],[Invoice Date]])</f>
        <v>2025</v>
      </c>
      <c r="Y2779" t="str">
        <f>TEXT(tblSales[[#This Row],[Invoice Date]],"mmm-yyyy")</f>
        <v>Mar-2025</v>
      </c>
      <c r="Z2779" t="str">
        <f>_xlfn.XLOOKUP(tblSales[[#This Row],[Product_ID]],Products!$A:$A,Products!$C:$C,"Women Dresses")</f>
        <v>Men Trousers</v>
      </c>
      <c r="AA2779" t="str">
        <f>_xlfn.XLOOKUP(tblSales[[#This Row],[Product_ID]],Products!$A:$A,Products!$D:$D,"Unknown")</f>
        <v>Track Pant</v>
      </c>
      <c r="AB2779" t="str">
        <f>_xlfn.XLOOKUP(tblSales[[#This Row],[Product_ID]],Products!$A:$A,Products!$E:$E,"Unknown")</f>
        <v>Numero Uno</v>
      </c>
      <c r="AC2779" t="str">
        <f>_xlfn.XLOOKUP(tblSales[[#This Row],[Store_ID]],Stores!$A:$A,Stores!$B:$B,"Unknown")</f>
        <v>TrendMart Kochi High Street</v>
      </c>
      <c r="AD2779" t="str">
        <f>_xlfn.XLOOKUP(tblSales[[#This Row],[Store_ID]],Stores!$A:$A,Stores!$E:$E,"Unknown")</f>
        <v>South Zone 1</v>
      </c>
      <c r="AE2779" t="str">
        <f>_xlfn.XLOOKUP(tblSales[[#This Row],[Customer_ID]],Customers!$A:$A,Customers!$B:$B,"Unknown")</f>
        <v>Sangeeta Prasad</v>
      </c>
      <c r="AF2779" t="str">
        <f>_xlfn.XLOOKUP(tblSales[[#This Row],[Customer_ID]],Customers!$A:$A,Customers!$J:$J,"Unknown")</f>
        <v>Silver</v>
      </c>
      <c r="AG2779" t="str">
        <f>_xlfn.XLOOKUP(tblSales[[#This Row],[Employee_ID]],Employees!$A:$A,Employees!$B:$B,"Unknown")</f>
        <v>Vasanthi Gupta</v>
      </c>
      <c r="AH2779">
        <f>IF(MONTH(tblSales[[#This Row],[Invoice Date]])&gt;=4,MONTH(tblSales[[#This Row],[Invoice Date]]),MONTH(tblSales[[#This Row],[Invoice Date]])+12)</f>
        <v>15</v>
      </c>
      <c r="AI2779" s="8">
        <f>DATE(YEAR(tblSales[[#This Row],[Invoice Date]]),MONTH(tblSales[[#This Row],[Invoice Date]]),1)</f>
        <v>45717</v>
      </c>
      <c r="AJ2779" t="str">
        <f>_xlfn.XLOOKUP(tblSales[[#This Row],[Product_ID]],Products!$A:$A,Products!$B:$B,"Unknown")</f>
        <v>Numero Uno Track Pant White</v>
      </c>
      <c r="AK2779" s="9">
        <f>IFERROR(tblSales[[#This Row],[Profit]]/tblSales[[#This Row],[Sales Amount]],0)</f>
        <v>0.28726092623626742</v>
      </c>
      <c r="AL2779" t="str">
        <f>IF(tblSales[[#This Row],[Discount %]]&lt;=5,"0-5%",
IF(tblSales[[#This Row],[Discount %]]&lt;=10,"5-10%",
IF(tblSales[[#This Row],[Discount %]]&lt;=15,"10-15%",
IF(tblSales[[#This Row],[Discount %]]&lt;=20,"15-20%","20%+"))))</f>
        <v>0-5%</v>
      </c>
    </row>
    <row r="2780" spans="1:38">
      <c r="A2780" s="2" t="s">
        <v>4799</v>
      </c>
      <c r="B2780" s="11">
        <v>45421</v>
      </c>
      <c r="C2780" s="2" t="s">
        <v>2980</v>
      </c>
      <c r="D2780" s="2" t="s">
        <v>2354</v>
      </c>
      <c r="E2780" s="2" t="s">
        <v>237</v>
      </c>
      <c r="F2780" s="2" t="s">
        <v>285</v>
      </c>
      <c r="G2780" s="2">
        <v>2</v>
      </c>
      <c r="H2780" s="2">
        <v>2016.32</v>
      </c>
      <c r="I2780" s="2">
        <v>20</v>
      </c>
      <c r="J2780" s="2">
        <v>806.53</v>
      </c>
      <c r="K2780" s="2">
        <v>12</v>
      </c>
      <c r="L2780" s="2">
        <v>387.13</v>
      </c>
      <c r="M2780" s="2">
        <v>3613.24</v>
      </c>
      <c r="N2780" s="2">
        <v>2731.3</v>
      </c>
      <c r="O2780" s="2">
        <f t="shared" si="107"/>
        <v>494.8099999999996</v>
      </c>
      <c r="P2780" s="2" t="s">
        <v>31</v>
      </c>
      <c r="Q2780" s="2" t="str">
        <f t="shared" si="106"/>
        <v>Net Banking</v>
      </c>
      <c r="R2780" s="2" t="s">
        <v>20</v>
      </c>
      <c r="S2780" s="2" t="s">
        <v>56</v>
      </c>
      <c r="T2780" s="2" t="s">
        <v>3411</v>
      </c>
      <c r="U2780" s="2" t="s">
        <v>59</v>
      </c>
      <c r="V2780" t="str">
        <f>TEXT(tblSales[[#This Row],[Invoice Date]],"mmm")</f>
        <v>May</v>
      </c>
      <c r="W2780">
        <f>MONTH(tblSales[[#This Row],[Invoice Date]])</f>
        <v>5</v>
      </c>
      <c r="X2780">
        <f>YEAR(tblSales[[#This Row],[Invoice Date]])</f>
        <v>2024</v>
      </c>
      <c r="Y2780" t="str">
        <f>TEXT(tblSales[[#This Row],[Invoice Date]],"mmm-yyyy")</f>
        <v>May-2024</v>
      </c>
      <c r="Z2780" t="str">
        <f>_xlfn.XLOOKUP(tblSales[[#This Row],[Product_ID]],Products!$A:$A,Products!$C:$C,"Women Dresses")</f>
        <v>Handbags</v>
      </c>
      <c r="AA2780" t="str">
        <f>_xlfn.XLOOKUP(tblSales[[#This Row],[Product_ID]],Products!$A:$A,Products!$D:$D,"Unknown")</f>
        <v>Backpack</v>
      </c>
      <c r="AB2780" t="str">
        <f>_xlfn.XLOOKUP(tblSales[[#This Row],[Product_ID]],Products!$A:$A,Products!$E:$E,"Unknown")</f>
        <v>Allen Solly</v>
      </c>
      <c r="AC2780" t="str">
        <f>_xlfn.XLOOKUP(tblSales[[#This Row],[Store_ID]],Stores!$A:$A,Stores!$B:$B,"Unknown")</f>
        <v>TrendMart Kurnool Outlet</v>
      </c>
      <c r="AD2780" t="str">
        <f>_xlfn.XLOOKUP(tblSales[[#This Row],[Store_ID]],Stores!$A:$A,Stores!$E:$E,"Unknown")</f>
        <v>South Zone 3</v>
      </c>
      <c r="AE2780" t="str">
        <f>_xlfn.XLOOKUP(tblSales[[#This Row],[Customer_ID]],Customers!$A:$A,Customers!$B:$B,"Unknown")</f>
        <v>Selvam Varma</v>
      </c>
      <c r="AF2780" t="str">
        <f>_xlfn.XLOOKUP(tblSales[[#This Row],[Customer_ID]],Customers!$A:$A,Customers!$J:$J,"Unknown")</f>
        <v>Silver</v>
      </c>
      <c r="AG2780" t="str">
        <f>_xlfn.XLOOKUP(tblSales[[#This Row],[Employee_ID]],Employees!$A:$A,Employees!$B:$B,"Unknown")</f>
        <v>Yogesh Chettiar</v>
      </c>
      <c r="AH2780">
        <f>IF(MONTH(tblSales[[#This Row],[Invoice Date]])&gt;=4,MONTH(tblSales[[#This Row],[Invoice Date]]),MONTH(tblSales[[#This Row],[Invoice Date]])+12)</f>
        <v>5</v>
      </c>
      <c r="AI2780" s="8">
        <f>DATE(YEAR(tblSales[[#This Row],[Invoice Date]]),MONTH(tblSales[[#This Row],[Invoice Date]]),1)</f>
        <v>45413</v>
      </c>
      <c r="AJ2780" t="str">
        <f>_xlfn.XLOOKUP(tblSales[[#This Row],[Product_ID]],Products!$A:$A,Products!$B:$B,"Unknown")</f>
        <v>Allen Solly Backpack Grey</v>
      </c>
      <c r="AK2780" s="9">
        <f>IFERROR(tblSales[[#This Row],[Profit]]/tblSales[[#This Row],[Sales Amount]],0)</f>
        <v>0.13694357418826306</v>
      </c>
      <c r="AL2780" t="str">
        <f>IF(tblSales[[#This Row],[Discount %]]&lt;=5,"0-5%",
IF(tblSales[[#This Row],[Discount %]]&lt;=10,"5-10%",
IF(tblSales[[#This Row],[Discount %]]&lt;=15,"10-15%",
IF(tblSales[[#This Row],[Discount %]]&lt;=20,"15-20%","20%+"))))</f>
        <v>15-20%</v>
      </c>
    </row>
    <row r="2781" spans="1:38">
      <c r="A2781" s="2" t="s">
        <v>4800</v>
      </c>
      <c r="B2781" s="11">
        <v>45557</v>
      </c>
      <c r="C2781" s="2" t="s">
        <v>853</v>
      </c>
      <c r="D2781" s="2" t="s">
        <v>837</v>
      </c>
      <c r="E2781" s="2" t="s">
        <v>385</v>
      </c>
      <c r="F2781" s="2" t="s">
        <v>386</v>
      </c>
      <c r="G2781" s="2">
        <v>2</v>
      </c>
      <c r="H2781" s="2">
        <v>7312.52</v>
      </c>
      <c r="I2781" s="2">
        <v>30</v>
      </c>
      <c r="J2781" s="2">
        <v>4387.51</v>
      </c>
      <c r="K2781" s="2">
        <v>3</v>
      </c>
      <c r="L2781" s="2">
        <v>307.13</v>
      </c>
      <c r="M2781" s="2">
        <v>10544.66</v>
      </c>
      <c r="N2781" s="2">
        <v>9525.52</v>
      </c>
      <c r="O2781" s="2">
        <f t="shared" si="107"/>
        <v>712.00999999999942</v>
      </c>
      <c r="P2781" s="2" t="s">
        <v>28</v>
      </c>
      <c r="Q2781" s="2" t="str">
        <f t="shared" si="106"/>
        <v>Credit Card</v>
      </c>
      <c r="R2781" s="2" t="s">
        <v>21</v>
      </c>
      <c r="S2781" s="2" t="s">
        <v>56</v>
      </c>
      <c r="T2781" s="2" t="s">
        <v>1174</v>
      </c>
      <c r="U2781" s="2" t="s">
        <v>60</v>
      </c>
      <c r="V2781" t="str">
        <f>TEXT(tblSales[[#This Row],[Invoice Date]],"mmm")</f>
        <v>Sep</v>
      </c>
      <c r="W2781">
        <f>MONTH(tblSales[[#This Row],[Invoice Date]])</f>
        <v>9</v>
      </c>
      <c r="X2781">
        <f>YEAR(tblSales[[#This Row],[Invoice Date]])</f>
        <v>2024</v>
      </c>
      <c r="Y2781" t="str">
        <f>TEXT(tblSales[[#This Row],[Invoice Date]],"mmm-yyyy")</f>
        <v>Sep-2024</v>
      </c>
      <c r="Z2781" t="str">
        <f>_xlfn.XLOOKUP(tblSales[[#This Row],[Product_ID]],Products!$A:$A,Products!$C:$C,"Women Dresses")</f>
        <v>Jewellery</v>
      </c>
      <c r="AA2781" t="str">
        <f>_xlfn.XLOOKUP(tblSales[[#This Row],[Product_ID]],Products!$A:$A,Products!$D:$D,"Unknown")</f>
        <v>Earrings</v>
      </c>
      <c r="AB2781" t="str">
        <f>_xlfn.XLOOKUP(tblSales[[#This Row],[Product_ID]],Products!$A:$A,Products!$E:$E,"Unknown")</f>
        <v>Aurelia</v>
      </c>
      <c r="AC2781" t="str">
        <f>_xlfn.XLOOKUP(tblSales[[#This Row],[Store_ID]],Stores!$A:$A,Stores!$B:$B,"Unknown")</f>
        <v>TrendMart Bengaluru Standard</v>
      </c>
      <c r="AD2781" t="str">
        <f>_xlfn.XLOOKUP(tblSales[[#This Row],[Store_ID]],Stores!$A:$A,Stores!$E:$E,"Unknown")</f>
        <v>South Zone 2</v>
      </c>
      <c r="AE2781" t="str">
        <f>_xlfn.XLOOKUP(tblSales[[#This Row],[Customer_ID]],Customers!$A:$A,Customers!$B:$B,"Unknown")</f>
        <v>Kiran Mishra</v>
      </c>
      <c r="AF2781" t="str">
        <f>_xlfn.XLOOKUP(tblSales[[#This Row],[Customer_ID]],Customers!$A:$A,Customers!$J:$J,"Unknown")</f>
        <v>Gold</v>
      </c>
      <c r="AG2781" t="str">
        <f>_xlfn.XLOOKUP(tblSales[[#This Row],[Employee_ID]],Employees!$A:$A,Employees!$B:$B,"Unknown")</f>
        <v>Malini Gowda</v>
      </c>
      <c r="AH2781">
        <f>IF(MONTH(tblSales[[#This Row],[Invoice Date]])&gt;=4,MONTH(tblSales[[#This Row],[Invoice Date]]),MONTH(tblSales[[#This Row],[Invoice Date]])+12)</f>
        <v>9</v>
      </c>
      <c r="AI2781" s="8">
        <f>DATE(YEAR(tblSales[[#This Row],[Invoice Date]]),MONTH(tblSales[[#This Row],[Invoice Date]]),1)</f>
        <v>45536</v>
      </c>
      <c r="AJ2781" t="str">
        <f>_xlfn.XLOOKUP(tblSales[[#This Row],[Product_ID]],Products!$A:$A,Products!$B:$B,"Unknown")</f>
        <v>Aurelia Earrings Sky Blue</v>
      </c>
      <c r="AK2781" s="9">
        <f>IFERROR(tblSales[[#This Row],[Profit]]/tblSales[[#This Row],[Sales Amount]],0)</f>
        <v>6.7523277184849906E-2</v>
      </c>
      <c r="AL2781" t="str">
        <f>IF(tblSales[[#This Row],[Discount %]]&lt;=5,"0-5%",
IF(tblSales[[#This Row],[Discount %]]&lt;=10,"5-10%",
IF(tblSales[[#This Row],[Discount %]]&lt;=15,"10-15%",
IF(tblSales[[#This Row],[Discount %]]&lt;=20,"15-20%","20%+"))))</f>
        <v>20%+</v>
      </c>
    </row>
    <row r="2782" spans="1:38">
      <c r="A2782" s="2" t="s">
        <v>4801</v>
      </c>
      <c r="B2782" s="11">
        <v>45530</v>
      </c>
      <c r="C2782" s="2" t="s">
        <v>2113</v>
      </c>
      <c r="D2782" s="2" t="s">
        <v>390</v>
      </c>
      <c r="E2782" s="2" t="s">
        <v>779</v>
      </c>
      <c r="F2782" s="2" t="s">
        <v>110</v>
      </c>
      <c r="G2782" s="2">
        <v>1</v>
      </c>
      <c r="H2782" s="2">
        <v>1367.23</v>
      </c>
      <c r="I2782" s="2">
        <v>30</v>
      </c>
      <c r="J2782" s="2">
        <v>410.17</v>
      </c>
      <c r="K2782" s="2">
        <v>12</v>
      </c>
      <c r="L2782" s="2">
        <v>114.85</v>
      </c>
      <c r="M2782" s="2">
        <v>1071.9100000000001</v>
      </c>
      <c r="N2782" s="2">
        <v>1073.45</v>
      </c>
      <c r="O2782" s="2">
        <f t="shared" si="107"/>
        <v>-116.38999999999996</v>
      </c>
      <c r="P2782" s="2" t="s">
        <v>32</v>
      </c>
      <c r="Q2782" s="2" t="str">
        <f t="shared" si="106"/>
        <v>UPI</v>
      </c>
      <c r="R2782" s="2" t="s">
        <v>21</v>
      </c>
      <c r="S2782" s="2" t="s">
        <v>56</v>
      </c>
      <c r="T2782" s="2" t="s">
        <v>1653</v>
      </c>
      <c r="U2782" s="2" t="s">
        <v>59</v>
      </c>
      <c r="V2782" t="str">
        <f>TEXT(tblSales[[#This Row],[Invoice Date]],"mmm")</f>
        <v>Aug</v>
      </c>
      <c r="W2782">
        <f>MONTH(tblSales[[#This Row],[Invoice Date]])</f>
        <v>8</v>
      </c>
      <c r="X2782">
        <f>YEAR(tblSales[[#This Row],[Invoice Date]])</f>
        <v>2024</v>
      </c>
      <c r="Y2782" t="str">
        <f>TEXT(tblSales[[#This Row],[Invoice Date]],"mmm-yyyy")</f>
        <v>Aug-2024</v>
      </c>
      <c r="Z2782" t="str">
        <f>_xlfn.XLOOKUP(tblSales[[#This Row],[Product_ID]],Products!$A:$A,Products!$C:$C,"Women Dresses")</f>
        <v>Women Jeans</v>
      </c>
      <c r="AA2782" t="str">
        <f>_xlfn.XLOOKUP(tblSales[[#This Row],[Product_ID]],Products!$A:$A,Products!$D:$D,"Unknown")</f>
        <v>Bootcut</v>
      </c>
      <c r="AB2782" t="str">
        <f>_xlfn.XLOOKUP(tblSales[[#This Row],[Product_ID]],Products!$A:$A,Products!$E:$E,"Unknown")</f>
        <v>Biba</v>
      </c>
      <c r="AC2782" t="str">
        <f>_xlfn.XLOOKUP(tblSales[[#This Row],[Store_ID]],Stores!$A:$A,Stores!$B:$B,"Unknown")</f>
        <v>TrendMart Vellore Standard</v>
      </c>
      <c r="AD2782" t="str">
        <f>_xlfn.XLOOKUP(tblSales[[#This Row],[Store_ID]],Stores!$A:$A,Stores!$E:$E,"Unknown")</f>
        <v>South Zone 1</v>
      </c>
      <c r="AE2782" t="str">
        <f>_xlfn.XLOOKUP(tblSales[[#This Row],[Customer_ID]],Customers!$A:$A,Customers!$B:$B,"Unknown")</f>
        <v>Varsha Nair</v>
      </c>
      <c r="AF2782" t="str">
        <f>_xlfn.XLOOKUP(tblSales[[#This Row],[Customer_ID]],Customers!$A:$A,Customers!$J:$J,"Unknown")</f>
        <v>Gold</v>
      </c>
      <c r="AG2782" t="str">
        <f>_xlfn.XLOOKUP(tblSales[[#This Row],[Employee_ID]],Employees!$A:$A,Employees!$B:$B,"Unknown")</f>
        <v>Jyothi Prasad</v>
      </c>
      <c r="AH2782">
        <f>IF(MONTH(tblSales[[#This Row],[Invoice Date]])&gt;=4,MONTH(tblSales[[#This Row],[Invoice Date]]),MONTH(tblSales[[#This Row],[Invoice Date]])+12)</f>
        <v>8</v>
      </c>
      <c r="AI2782" s="8">
        <f>DATE(YEAR(tblSales[[#This Row],[Invoice Date]]),MONTH(tblSales[[#This Row],[Invoice Date]]),1)</f>
        <v>45505</v>
      </c>
      <c r="AJ2782" t="str">
        <f>_xlfn.XLOOKUP(tblSales[[#This Row],[Product_ID]],Products!$A:$A,Products!$B:$B,"Unknown")</f>
        <v>Biba Bootcut Maroon</v>
      </c>
      <c r="AK2782" s="9">
        <f>IFERROR(tblSales[[#This Row],[Profit]]/tblSales[[#This Row],[Sales Amount]],0)</f>
        <v>-0.10858187720984033</v>
      </c>
      <c r="AL2782" t="str">
        <f>IF(tblSales[[#This Row],[Discount %]]&lt;=5,"0-5%",
IF(tblSales[[#This Row],[Discount %]]&lt;=10,"5-10%",
IF(tblSales[[#This Row],[Discount %]]&lt;=15,"10-15%",
IF(tblSales[[#This Row],[Discount %]]&lt;=20,"15-20%","20%+"))))</f>
        <v>20%+</v>
      </c>
    </row>
    <row r="2783" spans="1:38">
      <c r="A2783" s="2" t="s">
        <v>4802</v>
      </c>
      <c r="B2783" s="11">
        <v>45657</v>
      </c>
      <c r="C2783" s="2" t="s">
        <v>1590</v>
      </c>
      <c r="D2783" s="2" t="s">
        <v>817</v>
      </c>
      <c r="E2783" s="2" t="s">
        <v>746</v>
      </c>
      <c r="F2783" s="2" t="s">
        <v>92</v>
      </c>
      <c r="G2783" s="2">
        <v>1</v>
      </c>
      <c r="H2783" s="2">
        <v>1273.26</v>
      </c>
      <c r="I2783" s="2">
        <v>25</v>
      </c>
      <c r="J2783" s="2">
        <v>318.31</v>
      </c>
      <c r="K2783" s="2">
        <v>12</v>
      </c>
      <c r="L2783" s="2">
        <v>114.59</v>
      </c>
      <c r="M2783" s="2">
        <v>1069.54</v>
      </c>
      <c r="N2783" s="2">
        <v>1015.72</v>
      </c>
      <c r="O2783" s="2">
        <f t="shared" si="107"/>
        <v>-60.770000000000067</v>
      </c>
      <c r="P2783" s="2" t="s">
        <v>29</v>
      </c>
      <c r="Q2783" s="2" t="str">
        <f t="shared" si="106"/>
        <v>Debit Card</v>
      </c>
      <c r="R2783" s="2" t="s">
        <v>21</v>
      </c>
      <c r="S2783" s="2" t="s">
        <v>56</v>
      </c>
      <c r="T2783" s="2" t="s">
        <v>2611</v>
      </c>
      <c r="U2783" s="2" t="s">
        <v>59</v>
      </c>
      <c r="V2783" t="str">
        <f>TEXT(tblSales[[#This Row],[Invoice Date]],"mmm")</f>
        <v>Dec</v>
      </c>
      <c r="W2783">
        <f>MONTH(tblSales[[#This Row],[Invoice Date]])</f>
        <v>12</v>
      </c>
      <c r="X2783">
        <f>YEAR(tblSales[[#This Row],[Invoice Date]])</f>
        <v>2024</v>
      </c>
      <c r="Y2783" t="str">
        <f>TEXT(tblSales[[#This Row],[Invoice Date]],"mmm-yyyy")</f>
        <v>Dec-2024</v>
      </c>
      <c r="Z2783" t="str">
        <f>_xlfn.XLOOKUP(tblSales[[#This Row],[Product_ID]],Products!$A:$A,Products!$C:$C,"Women Dresses")</f>
        <v>Winter Wear</v>
      </c>
      <c r="AA2783" t="str">
        <f>_xlfn.XLOOKUP(tblSales[[#This Row],[Product_ID]],Products!$A:$A,Products!$D:$D,"Unknown")</f>
        <v>Muffler</v>
      </c>
      <c r="AB2783" t="str">
        <f>_xlfn.XLOOKUP(tblSales[[#This Row],[Product_ID]],Products!$A:$A,Products!$E:$E,"Unknown")</f>
        <v>Liberty</v>
      </c>
      <c r="AC2783" t="str">
        <f>_xlfn.XLOOKUP(tblSales[[#This Row],[Store_ID]],Stores!$A:$A,Stores!$B:$B,"Unknown")</f>
        <v>TrendMart Guntur Standard</v>
      </c>
      <c r="AD2783" t="str">
        <f>_xlfn.XLOOKUP(tblSales[[#This Row],[Store_ID]],Stores!$A:$A,Stores!$E:$E,"Unknown")</f>
        <v>South Zone 3</v>
      </c>
      <c r="AE2783" t="str">
        <f>_xlfn.XLOOKUP(tblSales[[#This Row],[Customer_ID]],Customers!$A:$A,Customers!$B:$B,"Unknown")</f>
        <v>Bharathi Rao</v>
      </c>
      <c r="AF2783" t="str">
        <f>_xlfn.XLOOKUP(tblSales[[#This Row],[Customer_ID]],Customers!$A:$A,Customers!$J:$J,"Unknown")</f>
        <v>Regular</v>
      </c>
      <c r="AG2783" t="str">
        <f>_xlfn.XLOOKUP(tblSales[[#This Row],[Employee_ID]],Employees!$A:$A,Employees!$B:$B,"Unknown")</f>
        <v>Manoj Ramachandran</v>
      </c>
      <c r="AH2783">
        <f>IF(MONTH(tblSales[[#This Row],[Invoice Date]])&gt;=4,MONTH(tblSales[[#This Row],[Invoice Date]]),MONTH(tblSales[[#This Row],[Invoice Date]])+12)</f>
        <v>12</v>
      </c>
      <c r="AI2783" s="8">
        <f>DATE(YEAR(tblSales[[#This Row],[Invoice Date]]),MONTH(tblSales[[#This Row],[Invoice Date]]),1)</f>
        <v>45627</v>
      </c>
      <c r="AJ2783" t="str">
        <f>_xlfn.XLOOKUP(tblSales[[#This Row],[Product_ID]],Products!$A:$A,Products!$B:$B,"Unknown")</f>
        <v>Liberty Muffler Charcoal</v>
      </c>
      <c r="AK2783" s="9">
        <f>IFERROR(tblSales[[#This Row],[Profit]]/tblSales[[#This Row],[Sales Amount]],0)</f>
        <v>-5.6818819305495885E-2</v>
      </c>
      <c r="AL2783" t="str">
        <f>IF(tblSales[[#This Row],[Discount %]]&lt;=5,"0-5%",
IF(tblSales[[#This Row],[Discount %]]&lt;=10,"5-10%",
IF(tblSales[[#This Row],[Discount %]]&lt;=15,"10-15%",
IF(tblSales[[#This Row],[Discount %]]&lt;=20,"15-20%","20%+"))))</f>
        <v>20%+</v>
      </c>
    </row>
    <row r="2784" spans="1:38">
      <c r="A2784" s="2" t="s">
        <v>4803</v>
      </c>
      <c r="B2784" s="11">
        <v>45714</v>
      </c>
      <c r="C2784" s="2" t="s">
        <v>2850</v>
      </c>
      <c r="D2784" s="2" t="s">
        <v>1884</v>
      </c>
      <c r="E2784" s="2" t="s">
        <v>192</v>
      </c>
      <c r="F2784" s="2" t="s">
        <v>458</v>
      </c>
      <c r="G2784" s="2">
        <v>3</v>
      </c>
      <c r="H2784" s="2">
        <v>824.63</v>
      </c>
      <c r="I2784" s="2">
        <v>25</v>
      </c>
      <c r="J2784" s="2">
        <v>618.47</v>
      </c>
      <c r="K2784" s="2">
        <v>5</v>
      </c>
      <c r="L2784" s="2">
        <v>92.77</v>
      </c>
      <c r="M2784" s="2">
        <v>1948.19</v>
      </c>
      <c r="N2784" s="2">
        <v>1974.57</v>
      </c>
      <c r="O2784" s="2">
        <f t="shared" si="107"/>
        <v>-119.14999999999988</v>
      </c>
      <c r="P2784" s="2" t="s">
        <v>32</v>
      </c>
      <c r="Q2784" s="2" t="str">
        <f t="shared" si="106"/>
        <v>UPI</v>
      </c>
      <c r="R2784" s="2" t="s">
        <v>20</v>
      </c>
      <c r="S2784" s="2" t="s">
        <v>57</v>
      </c>
      <c r="T2784" s="2" t="s">
        <v>1187</v>
      </c>
      <c r="U2784" s="2" t="s">
        <v>59</v>
      </c>
      <c r="V2784" t="str">
        <f>TEXT(tblSales[[#This Row],[Invoice Date]],"mmm")</f>
        <v>Feb</v>
      </c>
      <c r="W2784">
        <f>MONTH(tblSales[[#This Row],[Invoice Date]])</f>
        <v>2</v>
      </c>
      <c r="X2784">
        <f>YEAR(tblSales[[#This Row],[Invoice Date]])</f>
        <v>2025</v>
      </c>
      <c r="Y2784" t="str">
        <f>TEXT(tblSales[[#This Row],[Invoice Date]],"mmm-yyyy")</f>
        <v>Feb-2025</v>
      </c>
      <c r="Z2784" t="str">
        <f>_xlfn.XLOOKUP(tblSales[[#This Row],[Product_ID]],Products!$A:$A,Products!$C:$C,"Women Dresses")</f>
        <v>Men Jeans</v>
      </c>
      <c r="AA2784" t="str">
        <f>_xlfn.XLOOKUP(tblSales[[#This Row],[Product_ID]],Products!$A:$A,Products!$D:$D,"Unknown")</f>
        <v>Skinny Fit</v>
      </c>
      <c r="AB2784" t="str">
        <f>_xlfn.XLOOKUP(tblSales[[#This Row],[Product_ID]],Products!$A:$A,Products!$E:$E,"Unknown")</f>
        <v>Skechers</v>
      </c>
      <c r="AC2784" t="str">
        <f>_xlfn.XLOOKUP(tblSales[[#This Row],[Store_ID]],Stores!$A:$A,Stores!$B:$B,"Unknown")</f>
        <v>TrendMart Nellore Standard</v>
      </c>
      <c r="AD2784" t="str">
        <f>_xlfn.XLOOKUP(tblSales[[#This Row],[Store_ID]],Stores!$A:$A,Stores!$E:$E,"Unknown")</f>
        <v>South Zone 3</v>
      </c>
      <c r="AE2784" t="str">
        <f>_xlfn.XLOOKUP(tblSales[[#This Row],[Customer_ID]],Customers!$A:$A,Customers!$B:$B,"Unknown")</f>
        <v>Eswar Sharma</v>
      </c>
      <c r="AF2784" t="str">
        <f>_xlfn.XLOOKUP(tblSales[[#This Row],[Customer_ID]],Customers!$A:$A,Customers!$J:$J,"Unknown")</f>
        <v>Regular</v>
      </c>
      <c r="AG2784" t="str">
        <f>_xlfn.XLOOKUP(tblSales[[#This Row],[Employee_ID]],Employees!$A:$A,Employees!$B:$B,"Unknown")</f>
        <v>Anil Reddy</v>
      </c>
      <c r="AH2784">
        <f>IF(MONTH(tblSales[[#This Row],[Invoice Date]])&gt;=4,MONTH(tblSales[[#This Row],[Invoice Date]]),MONTH(tblSales[[#This Row],[Invoice Date]])+12)</f>
        <v>14</v>
      </c>
      <c r="AI2784" s="8">
        <f>DATE(YEAR(tblSales[[#This Row],[Invoice Date]]),MONTH(tblSales[[#This Row],[Invoice Date]]),1)</f>
        <v>45689</v>
      </c>
      <c r="AJ2784" t="str">
        <f>_xlfn.XLOOKUP(tblSales[[#This Row],[Product_ID]],Products!$A:$A,Products!$B:$B,"Unknown")</f>
        <v>Skechers Skinny Fit Peach</v>
      </c>
      <c r="AK2784" s="9">
        <f>IFERROR(tblSales[[#This Row],[Profit]]/tblSales[[#This Row],[Sales Amount]],0)</f>
        <v>-6.1159332508636158E-2</v>
      </c>
      <c r="AL2784" t="str">
        <f>IF(tblSales[[#This Row],[Discount %]]&lt;=5,"0-5%",
IF(tblSales[[#This Row],[Discount %]]&lt;=10,"5-10%",
IF(tblSales[[#This Row],[Discount %]]&lt;=15,"10-15%",
IF(tblSales[[#This Row],[Discount %]]&lt;=20,"15-20%","20%+"))))</f>
        <v>20%+</v>
      </c>
    </row>
    <row r="2785" spans="1:38">
      <c r="A2785" s="2" t="s">
        <v>4804</v>
      </c>
      <c r="B2785" s="11">
        <v>45715</v>
      </c>
      <c r="C2785" s="2" t="s">
        <v>1179</v>
      </c>
      <c r="D2785" s="2" t="s">
        <v>1061</v>
      </c>
      <c r="E2785" s="2" t="s">
        <v>358</v>
      </c>
      <c r="F2785" s="2" t="s">
        <v>216</v>
      </c>
      <c r="G2785" s="2">
        <v>1</v>
      </c>
      <c r="H2785" s="2">
        <v>2171.7199999999998</v>
      </c>
      <c r="I2785" s="2">
        <v>20</v>
      </c>
      <c r="J2785" s="2">
        <v>434.34</v>
      </c>
      <c r="K2785" s="2">
        <v>12</v>
      </c>
      <c r="L2785" s="2">
        <v>208.49</v>
      </c>
      <c r="M2785" s="2">
        <v>1945.87</v>
      </c>
      <c r="N2785" s="2">
        <v>1676.92</v>
      </c>
      <c r="O2785" s="2">
        <f t="shared" si="107"/>
        <v>60.459999999999809</v>
      </c>
      <c r="P2785" s="2" t="s">
        <v>32</v>
      </c>
      <c r="Q2785" s="2" t="str">
        <f t="shared" si="106"/>
        <v>UPI</v>
      </c>
      <c r="R2785" s="2" t="s">
        <v>20</v>
      </c>
      <c r="S2785" s="2" t="s">
        <v>56</v>
      </c>
      <c r="T2785" s="2" t="s">
        <v>2068</v>
      </c>
      <c r="U2785" s="2" t="s">
        <v>59</v>
      </c>
      <c r="V2785" t="str">
        <f>TEXT(tblSales[[#This Row],[Invoice Date]],"mmm")</f>
        <v>Feb</v>
      </c>
      <c r="W2785">
        <f>MONTH(tblSales[[#This Row],[Invoice Date]])</f>
        <v>2</v>
      </c>
      <c r="X2785">
        <f>YEAR(tblSales[[#This Row],[Invoice Date]])</f>
        <v>2025</v>
      </c>
      <c r="Y2785" t="str">
        <f>TEXT(tblSales[[#This Row],[Invoice Date]],"mmm-yyyy")</f>
        <v>Feb-2025</v>
      </c>
      <c r="Z2785" t="str">
        <f>_xlfn.XLOOKUP(tblSales[[#This Row],[Product_ID]],Products!$A:$A,Products!$C:$C,"Women Dresses")</f>
        <v>Men Ethnic</v>
      </c>
      <c r="AA2785" t="str">
        <f>_xlfn.XLOOKUP(tblSales[[#This Row],[Product_ID]],Products!$A:$A,Products!$D:$D,"Unknown")</f>
        <v>Sherwani</v>
      </c>
      <c r="AB2785" t="str">
        <f>_xlfn.XLOOKUP(tblSales[[#This Row],[Product_ID]],Products!$A:$A,Products!$E:$E,"Unknown")</f>
        <v>Raymond</v>
      </c>
      <c r="AC2785" t="str">
        <f>_xlfn.XLOOKUP(tblSales[[#This Row],[Store_ID]],Stores!$A:$A,Stores!$B:$B,"Unknown")</f>
        <v>TrendMart Dindigul Standard</v>
      </c>
      <c r="AD2785" t="str">
        <f>_xlfn.XLOOKUP(tblSales[[#This Row],[Store_ID]],Stores!$A:$A,Stores!$E:$E,"Unknown")</f>
        <v>South Zone 1</v>
      </c>
      <c r="AE2785" t="str">
        <f>_xlfn.XLOOKUP(tblSales[[#This Row],[Customer_ID]],Customers!$A:$A,Customers!$B:$B,"Unknown")</f>
        <v>Saranya Hegde</v>
      </c>
      <c r="AF2785" t="str">
        <f>_xlfn.XLOOKUP(tblSales[[#This Row],[Customer_ID]],Customers!$A:$A,Customers!$J:$J,"Unknown")</f>
        <v>Gold</v>
      </c>
      <c r="AG2785" t="str">
        <f>_xlfn.XLOOKUP(tblSales[[#This Row],[Employee_ID]],Employees!$A:$A,Employees!$B:$B,"Unknown")</f>
        <v>Venkat Sharma</v>
      </c>
      <c r="AH2785">
        <f>IF(MONTH(tblSales[[#This Row],[Invoice Date]])&gt;=4,MONTH(tblSales[[#This Row],[Invoice Date]]),MONTH(tblSales[[#This Row],[Invoice Date]])+12)</f>
        <v>14</v>
      </c>
      <c r="AI2785" s="8">
        <f>DATE(YEAR(tblSales[[#This Row],[Invoice Date]]),MONTH(tblSales[[#This Row],[Invoice Date]]),1)</f>
        <v>45689</v>
      </c>
      <c r="AJ2785" t="str">
        <f>_xlfn.XLOOKUP(tblSales[[#This Row],[Product_ID]],Products!$A:$A,Products!$B:$B,"Unknown")</f>
        <v>Raymond Sherwani Olive</v>
      </c>
      <c r="AK2785" s="9">
        <f>IFERROR(tblSales[[#This Row],[Profit]]/tblSales[[#This Row],[Sales Amount]],0)</f>
        <v>3.1070934851762867E-2</v>
      </c>
      <c r="AL2785" t="str">
        <f>IF(tblSales[[#This Row],[Discount %]]&lt;=5,"0-5%",
IF(tblSales[[#This Row],[Discount %]]&lt;=10,"5-10%",
IF(tblSales[[#This Row],[Discount %]]&lt;=15,"10-15%",
IF(tblSales[[#This Row],[Discount %]]&lt;=20,"15-20%","20%+"))))</f>
        <v>15-20%</v>
      </c>
    </row>
    <row r="2786" spans="1:38">
      <c r="A2786" s="2" t="s">
        <v>4805</v>
      </c>
      <c r="B2786" s="11">
        <v>45463</v>
      </c>
      <c r="C2786" s="2" t="s">
        <v>2309</v>
      </c>
      <c r="D2786" s="2" t="s">
        <v>2344</v>
      </c>
      <c r="E2786" s="2" t="s">
        <v>1477</v>
      </c>
      <c r="F2786" s="2" t="s">
        <v>110</v>
      </c>
      <c r="G2786" s="2">
        <v>4</v>
      </c>
      <c r="H2786" s="2">
        <v>1090.9000000000001</v>
      </c>
      <c r="I2786" s="2">
        <v>5</v>
      </c>
      <c r="J2786" s="2">
        <v>218.18</v>
      </c>
      <c r="K2786" s="2">
        <v>12</v>
      </c>
      <c r="L2786" s="2">
        <v>497.45</v>
      </c>
      <c r="M2786" s="2">
        <v>4642.87</v>
      </c>
      <c r="N2786" s="2">
        <v>2976</v>
      </c>
      <c r="O2786" s="2">
        <f t="shared" si="107"/>
        <v>1169.4199999999998</v>
      </c>
      <c r="P2786" s="2" t="s">
        <v>27</v>
      </c>
      <c r="Q2786" s="2" t="str">
        <f t="shared" si="106"/>
        <v>Cash</v>
      </c>
      <c r="R2786" s="2" t="s">
        <v>20</v>
      </c>
      <c r="S2786" s="2" t="s">
        <v>56</v>
      </c>
      <c r="T2786" s="2" t="s">
        <v>2141</v>
      </c>
      <c r="U2786" s="2" t="s">
        <v>59</v>
      </c>
      <c r="V2786" t="str">
        <f>TEXT(tblSales[[#This Row],[Invoice Date]],"mmm")</f>
        <v>Jun</v>
      </c>
      <c r="W2786">
        <f>MONTH(tblSales[[#This Row],[Invoice Date]])</f>
        <v>6</v>
      </c>
      <c r="X2786">
        <f>YEAR(tblSales[[#This Row],[Invoice Date]])</f>
        <v>2024</v>
      </c>
      <c r="Y2786" t="str">
        <f>TEXT(tblSales[[#This Row],[Invoice Date]],"mmm-yyyy")</f>
        <v>Jun-2024</v>
      </c>
      <c r="Z2786" t="str">
        <f>_xlfn.XLOOKUP(tblSales[[#This Row],[Product_ID]],Products!$A:$A,Products!$C:$C,"Women Dresses")</f>
        <v>Women Kurtis</v>
      </c>
      <c r="AA2786" t="str">
        <f>_xlfn.XLOOKUP(tblSales[[#This Row],[Product_ID]],Products!$A:$A,Products!$D:$D,"Unknown")</f>
        <v>Printed Kurti</v>
      </c>
      <c r="AB2786" t="str">
        <f>_xlfn.XLOOKUP(tblSales[[#This Row],[Product_ID]],Products!$A:$A,Products!$E:$E,"Unknown")</f>
        <v>Reebok</v>
      </c>
      <c r="AC2786" t="str">
        <f>_xlfn.XLOOKUP(tblSales[[#This Row],[Store_ID]],Stores!$A:$A,Stores!$B:$B,"Unknown")</f>
        <v>TrendMart Guntur High Street</v>
      </c>
      <c r="AD2786" t="str">
        <f>_xlfn.XLOOKUP(tblSales[[#This Row],[Store_ID]],Stores!$A:$A,Stores!$E:$E,"Unknown")</f>
        <v>South Zone 3</v>
      </c>
      <c r="AE2786" t="str">
        <f>_xlfn.XLOOKUP(tblSales[[#This Row],[Customer_ID]],Customers!$A:$A,Customers!$B:$B,"Unknown")</f>
        <v>Uma Nair</v>
      </c>
      <c r="AF2786" t="str">
        <f>_xlfn.XLOOKUP(tblSales[[#This Row],[Customer_ID]],Customers!$A:$A,Customers!$J:$J,"Unknown")</f>
        <v>Silver</v>
      </c>
      <c r="AG2786" t="str">
        <f>_xlfn.XLOOKUP(tblSales[[#This Row],[Employee_ID]],Employees!$A:$A,Employees!$B:$B,"Unknown")</f>
        <v>Jyothi Prasad</v>
      </c>
      <c r="AH2786">
        <f>IF(MONTH(tblSales[[#This Row],[Invoice Date]])&gt;=4,MONTH(tblSales[[#This Row],[Invoice Date]]),MONTH(tblSales[[#This Row],[Invoice Date]])+12)</f>
        <v>6</v>
      </c>
      <c r="AI2786" s="8">
        <f>DATE(YEAR(tblSales[[#This Row],[Invoice Date]]),MONTH(tblSales[[#This Row],[Invoice Date]]),1)</f>
        <v>45444</v>
      </c>
      <c r="AJ2786" t="str">
        <f>_xlfn.XLOOKUP(tblSales[[#This Row],[Product_ID]],Products!$A:$A,Products!$B:$B,"Unknown")</f>
        <v>Reebok Printed Kurti Green</v>
      </c>
      <c r="AK2786" s="9">
        <f>IFERROR(tblSales[[#This Row],[Profit]]/tblSales[[#This Row],[Sales Amount]],0)</f>
        <v>0.2518743794247954</v>
      </c>
      <c r="AL2786" t="str">
        <f>IF(tblSales[[#This Row],[Discount %]]&lt;=5,"0-5%",
IF(tblSales[[#This Row],[Discount %]]&lt;=10,"5-10%",
IF(tblSales[[#This Row],[Discount %]]&lt;=15,"10-15%",
IF(tblSales[[#This Row],[Discount %]]&lt;=20,"15-20%","20%+"))))</f>
        <v>0-5%</v>
      </c>
    </row>
    <row r="2787" spans="1:38">
      <c r="A2787" s="2" t="s">
        <v>4806</v>
      </c>
      <c r="B2787" s="11">
        <v>45640</v>
      </c>
      <c r="C2787" s="2" t="s">
        <v>252</v>
      </c>
      <c r="D2787" s="2" t="s">
        <v>1045</v>
      </c>
      <c r="E2787" s="2" t="s">
        <v>1058</v>
      </c>
      <c r="F2787" s="2" t="s">
        <v>193</v>
      </c>
      <c r="G2787" s="2">
        <v>4</v>
      </c>
      <c r="H2787" s="2">
        <v>1219.0899999999999</v>
      </c>
      <c r="I2787" s="2">
        <v>5</v>
      </c>
      <c r="J2787" s="2">
        <v>243.82</v>
      </c>
      <c r="K2787" s="2">
        <v>12</v>
      </c>
      <c r="L2787" s="2">
        <v>555.9</v>
      </c>
      <c r="M2787" s="2">
        <v>5188.4399999999996</v>
      </c>
      <c r="N2787" s="2">
        <v>3078.52</v>
      </c>
      <c r="O2787" s="2">
        <f t="shared" si="107"/>
        <v>1554.0199999999995</v>
      </c>
      <c r="P2787" s="2" t="s">
        <v>28</v>
      </c>
      <c r="Q2787" s="2" t="str">
        <f t="shared" si="106"/>
        <v>Credit Card</v>
      </c>
      <c r="R2787" s="2" t="s">
        <v>20</v>
      </c>
      <c r="S2787" s="2" t="s">
        <v>56</v>
      </c>
      <c r="T2787" s="2" t="s">
        <v>4807</v>
      </c>
      <c r="U2787" s="2" t="s">
        <v>60</v>
      </c>
      <c r="V2787" t="str">
        <f>TEXT(tblSales[[#This Row],[Invoice Date]],"mmm")</f>
        <v>Dec</v>
      </c>
      <c r="W2787">
        <f>MONTH(tblSales[[#This Row],[Invoice Date]])</f>
        <v>12</v>
      </c>
      <c r="X2787">
        <f>YEAR(tblSales[[#This Row],[Invoice Date]])</f>
        <v>2024</v>
      </c>
      <c r="Y2787" t="str">
        <f>TEXT(tblSales[[#This Row],[Invoice Date]],"mmm-yyyy")</f>
        <v>Dec-2024</v>
      </c>
      <c r="Z2787" t="str">
        <f>_xlfn.XLOOKUP(tblSales[[#This Row],[Product_ID]],Products!$A:$A,Products!$C:$C,"Women Dresses")</f>
        <v>Women Dresses</v>
      </c>
      <c r="AA2787" t="str">
        <f>_xlfn.XLOOKUP(tblSales[[#This Row],[Product_ID]],Products!$A:$A,Products!$D:$D,"Unknown")</f>
        <v>A-Line Dress</v>
      </c>
      <c r="AB2787" t="str">
        <f>_xlfn.XLOOKUP(tblSales[[#This Row],[Product_ID]],Products!$A:$A,Products!$E:$E,"Unknown")</f>
        <v>Ramraj Cotton</v>
      </c>
      <c r="AC2787" t="str">
        <f>_xlfn.XLOOKUP(tblSales[[#This Row],[Store_ID]],Stores!$A:$A,Stores!$B:$B,"Unknown")</f>
        <v>TrendMart Karimnagar Standard</v>
      </c>
      <c r="AD2787" t="str">
        <f>_xlfn.XLOOKUP(tblSales[[#This Row],[Store_ID]],Stores!$A:$A,Stores!$E:$E,"Unknown")</f>
        <v>South Zone 2</v>
      </c>
      <c r="AE2787" t="str">
        <f>_xlfn.XLOOKUP(tblSales[[#This Row],[Customer_ID]],Customers!$A:$A,Customers!$B:$B,"Unknown")</f>
        <v>Latha Gounder</v>
      </c>
      <c r="AF2787" t="str">
        <f>_xlfn.XLOOKUP(tblSales[[#This Row],[Customer_ID]],Customers!$A:$A,Customers!$J:$J,"Unknown")</f>
        <v>Gold</v>
      </c>
      <c r="AG2787" t="str">
        <f>_xlfn.XLOOKUP(tblSales[[#This Row],[Employee_ID]],Employees!$A:$A,Employees!$B:$B,"Unknown")</f>
        <v>Yamini Pandian</v>
      </c>
      <c r="AH2787">
        <f>IF(MONTH(tblSales[[#This Row],[Invoice Date]])&gt;=4,MONTH(tblSales[[#This Row],[Invoice Date]]),MONTH(tblSales[[#This Row],[Invoice Date]])+12)</f>
        <v>12</v>
      </c>
      <c r="AI2787" s="8">
        <f>DATE(YEAR(tblSales[[#This Row],[Invoice Date]]),MONTH(tblSales[[#This Row],[Invoice Date]]),1)</f>
        <v>45627</v>
      </c>
      <c r="AJ2787" t="str">
        <f>_xlfn.XLOOKUP(tblSales[[#This Row],[Product_ID]],Products!$A:$A,Products!$B:$B,"Unknown")</f>
        <v>Ramraj Cotton A-Line Dress Brown</v>
      </c>
      <c r="AK2787" s="9">
        <f>IFERROR(tblSales[[#This Row],[Profit]]/tblSales[[#This Row],[Sales Amount]],0)</f>
        <v>0.29951584676704357</v>
      </c>
      <c r="AL2787" t="str">
        <f>IF(tblSales[[#This Row],[Discount %]]&lt;=5,"0-5%",
IF(tblSales[[#This Row],[Discount %]]&lt;=10,"5-10%",
IF(tblSales[[#This Row],[Discount %]]&lt;=15,"10-15%",
IF(tblSales[[#This Row],[Discount %]]&lt;=20,"15-20%","20%+"))))</f>
        <v>0-5%</v>
      </c>
    </row>
    <row r="2788" spans="1:38">
      <c r="A2788" s="2" t="s">
        <v>4808</v>
      </c>
      <c r="B2788" s="11">
        <v>45488</v>
      </c>
      <c r="C2788" s="2" t="s">
        <v>1229</v>
      </c>
      <c r="D2788" s="2" t="s">
        <v>444</v>
      </c>
      <c r="E2788" s="2" t="s">
        <v>432</v>
      </c>
      <c r="F2788" s="2" t="s">
        <v>140</v>
      </c>
      <c r="G2788" s="2">
        <v>1</v>
      </c>
      <c r="H2788" s="2">
        <v>2962.64</v>
      </c>
      <c r="I2788" s="2">
        <v>15</v>
      </c>
      <c r="J2788" s="2">
        <v>444.4</v>
      </c>
      <c r="K2788" s="2">
        <v>12</v>
      </c>
      <c r="L2788" s="2">
        <v>302.19</v>
      </c>
      <c r="M2788" s="2">
        <v>2820.43</v>
      </c>
      <c r="N2788" s="2">
        <v>2151.34</v>
      </c>
      <c r="O2788" s="2">
        <f t="shared" si="107"/>
        <v>366.89999999999969</v>
      </c>
      <c r="P2788" s="2" t="s">
        <v>28</v>
      </c>
      <c r="Q2788" s="2" t="str">
        <f t="shared" si="106"/>
        <v>Credit Card</v>
      </c>
      <c r="R2788" s="2" t="s">
        <v>21</v>
      </c>
      <c r="S2788" s="2" t="s">
        <v>56</v>
      </c>
      <c r="T2788" s="2" t="s">
        <v>834</v>
      </c>
      <c r="U2788" s="2" t="s">
        <v>59</v>
      </c>
      <c r="V2788" t="str">
        <f>TEXT(tblSales[[#This Row],[Invoice Date]],"mmm")</f>
        <v>Jul</v>
      </c>
      <c r="W2788">
        <f>MONTH(tblSales[[#This Row],[Invoice Date]])</f>
        <v>7</v>
      </c>
      <c r="X2788">
        <f>YEAR(tblSales[[#This Row],[Invoice Date]])</f>
        <v>2024</v>
      </c>
      <c r="Y2788" t="str">
        <f>TEXT(tblSales[[#This Row],[Invoice Date]],"mmm-yyyy")</f>
        <v>Jul-2024</v>
      </c>
      <c r="Z2788" t="str">
        <f>_xlfn.XLOOKUP(tblSales[[#This Row],[Product_ID]],Products!$A:$A,Products!$C:$C,"Women Dresses")</f>
        <v>Handbags</v>
      </c>
      <c r="AA2788" t="str">
        <f>_xlfn.XLOOKUP(tblSales[[#This Row],[Product_ID]],Products!$A:$A,Products!$D:$D,"Unknown")</f>
        <v>Sling Bag</v>
      </c>
      <c r="AB2788" t="str">
        <f>_xlfn.XLOOKUP(tblSales[[#This Row],[Product_ID]],Products!$A:$A,Products!$E:$E,"Unknown")</f>
        <v>Libas</v>
      </c>
      <c r="AC2788" t="str">
        <f>_xlfn.XLOOKUP(tblSales[[#This Row],[Store_ID]],Stores!$A:$A,Stores!$B:$B,"Unknown")</f>
        <v>TrendMart Mangaluru Mall Kiosk</v>
      </c>
      <c r="AD2788" t="str">
        <f>_xlfn.XLOOKUP(tblSales[[#This Row],[Store_ID]],Stores!$A:$A,Stores!$E:$E,"Unknown")</f>
        <v>South Zone 2</v>
      </c>
      <c r="AE2788" t="str">
        <f>_xlfn.XLOOKUP(tblSales[[#This Row],[Customer_ID]],Customers!$A:$A,Customers!$B:$B,"Unknown")</f>
        <v>Kannan Achari</v>
      </c>
      <c r="AF2788" t="str">
        <f>_xlfn.XLOOKUP(tblSales[[#This Row],[Customer_ID]],Customers!$A:$A,Customers!$J:$J,"Unknown")</f>
        <v>Regular</v>
      </c>
      <c r="AG2788" t="str">
        <f>_xlfn.XLOOKUP(tblSales[[#This Row],[Employee_ID]],Employees!$A:$A,Employees!$B:$B,"Unknown")</f>
        <v>Charulatha Kumar</v>
      </c>
      <c r="AH2788">
        <f>IF(MONTH(tblSales[[#This Row],[Invoice Date]])&gt;=4,MONTH(tblSales[[#This Row],[Invoice Date]]),MONTH(tblSales[[#This Row],[Invoice Date]])+12)</f>
        <v>7</v>
      </c>
      <c r="AI2788" s="8">
        <f>DATE(YEAR(tblSales[[#This Row],[Invoice Date]]),MONTH(tblSales[[#This Row],[Invoice Date]]),1)</f>
        <v>45474</v>
      </c>
      <c r="AJ2788" t="str">
        <f>_xlfn.XLOOKUP(tblSales[[#This Row],[Product_ID]],Products!$A:$A,Products!$B:$B,"Unknown")</f>
        <v>Libas Sling Bag Green</v>
      </c>
      <c r="AK2788" s="9">
        <f>IFERROR(tblSales[[#This Row],[Profit]]/tblSales[[#This Row],[Sales Amount]],0)</f>
        <v>0.13008654708679163</v>
      </c>
      <c r="AL2788" t="str">
        <f>IF(tblSales[[#This Row],[Discount %]]&lt;=5,"0-5%",
IF(tblSales[[#This Row],[Discount %]]&lt;=10,"5-10%",
IF(tblSales[[#This Row],[Discount %]]&lt;=15,"10-15%",
IF(tblSales[[#This Row],[Discount %]]&lt;=20,"15-20%","20%+"))))</f>
        <v>10-15%</v>
      </c>
    </row>
    <row r="2789" spans="1:38">
      <c r="A2789" s="2" t="s">
        <v>4809</v>
      </c>
      <c r="B2789" s="11">
        <v>45573</v>
      </c>
      <c r="C2789" s="2" t="s">
        <v>1889</v>
      </c>
      <c r="D2789" s="2" t="s">
        <v>357</v>
      </c>
      <c r="E2789" s="2" t="s">
        <v>192</v>
      </c>
      <c r="F2789" s="2" t="s">
        <v>238</v>
      </c>
      <c r="G2789" s="2">
        <v>5</v>
      </c>
      <c r="H2789" s="2">
        <v>1557.56</v>
      </c>
      <c r="I2789" s="2">
        <v>10</v>
      </c>
      <c r="J2789" s="2">
        <v>778.78</v>
      </c>
      <c r="K2789" s="2">
        <v>12</v>
      </c>
      <c r="L2789" s="2">
        <v>841.08</v>
      </c>
      <c r="M2789" s="2">
        <v>7850.1</v>
      </c>
      <c r="N2789" s="2">
        <v>5237.3999999999996</v>
      </c>
      <c r="O2789" s="2">
        <f t="shared" si="107"/>
        <v>1771.6200000000008</v>
      </c>
      <c r="P2789" s="2" t="s">
        <v>32</v>
      </c>
      <c r="Q2789" s="2" t="str">
        <f t="shared" si="106"/>
        <v>UPI</v>
      </c>
      <c r="R2789" s="2" t="s">
        <v>20</v>
      </c>
      <c r="S2789" s="2" t="s">
        <v>56</v>
      </c>
      <c r="T2789" s="2" t="s">
        <v>3136</v>
      </c>
      <c r="U2789" s="2" t="s">
        <v>59</v>
      </c>
      <c r="V2789" t="str">
        <f>TEXT(tblSales[[#This Row],[Invoice Date]],"mmm")</f>
        <v>Oct</v>
      </c>
      <c r="W2789">
        <f>MONTH(tblSales[[#This Row],[Invoice Date]])</f>
        <v>10</v>
      </c>
      <c r="X2789">
        <f>YEAR(tblSales[[#This Row],[Invoice Date]])</f>
        <v>2024</v>
      </c>
      <c r="Y2789" t="str">
        <f>TEXT(tblSales[[#This Row],[Invoice Date]],"mmm-yyyy")</f>
        <v>Oct-2024</v>
      </c>
      <c r="Z2789" t="str">
        <f>_xlfn.XLOOKUP(tblSales[[#This Row],[Product_ID]],Products!$A:$A,Products!$C:$C,"Women Dresses")</f>
        <v>Women Jeans</v>
      </c>
      <c r="AA2789" t="str">
        <f>_xlfn.XLOOKUP(tblSales[[#This Row],[Product_ID]],Products!$A:$A,Products!$D:$D,"Unknown")</f>
        <v>Skinny Fit</v>
      </c>
      <c r="AB2789" t="str">
        <f>_xlfn.XLOOKUP(tblSales[[#This Row],[Product_ID]],Products!$A:$A,Products!$E:$E,"Unknown")</f>
        <v>Killer Jeans</v>
      </c>
      <c r="AC2789" t="str">
        <f>_xlfn.XLOOKUP(tblSales[[#This Row],[Store_ID]],Stores!$A:$A,Stores!$B:$B,"Unknown")</f>
        <v>TrendMart Nellore Standard</v>
      </c>
      <c r="AD2789" t="str">
        <f>_xlfn.XLOOKUP(tblSales[[#This Row],[Store_ID]],Stores!$A:$A,Stores!$E:$E,"Unknown")</f>
        <v>South Zone 3</v>
      </c>
      <c r="AE2789" t="str">
        <f>_xlfn.XLOOKUP(tblSales[[#This Row],[Customer_ID]],Customers!$A:$A,Customers!$B:$B,"Unknown")</f>
        <v>Prakash Singh</v>
      </c>
      <c r="AF2789" t="str">
        <f>_xlfn.XLOOKUP(tblSales[[#This Row],[Customer_ID]],Customers!$A:$A,Customers!$J:$J,"Unknown")</f>
        <v>Gold</v>
      </c>
      <c r="AG2789" t="str">
        <f>_xlfn.XLOOKUP(tblSales[[#This Row],[Employee_ID]],Employees!$A:$A,Employees!$B:$B,"Unknown")</f>
        <v>Dhruv Mishra</v>
      </c>
      <c r="AH2789">
        <f>IF(MONTH(tblSales[[#This Row],[Invoice Date]])&gt;=4,MONTH(tblSales[[#This Row],[Invoice Date]]),MONTH(tblSales[[#This Row],[Invoice Date]])+12)</f>
        <v>10</v>
      </c>
      <c r="AI2789" s="8">
        <f>DATE(YEAR(tblSales[[#This Row],[Invoice Date]]),MONTH(tblSales[[#This Row],[Invoice Date]]),1)</f>
        <v>45566</v>
      </c>
      <c r="AJ2789" t="str">
        <f>_xlfn.XLOOKUP(tblSales[[#This Row],[Product_ID]],Products!$A:$A,Products!$B:$B,"Unknown")</f>
        <v>Killer Jeans Skinny Fit Mustard</v>
      </c>
      <c r="AK2789" s="9">
        <f>IFERROR(tblSales[[#This Row],[Profit]]/tblSales[[#This Row],[Sales Amount]],0)</f>
        <v>0.22568120151335661</v>
      </c>
      <c r="AL2789" t="str">
        <f>IF(tblSales[[#This Row],[Discount %]]&lt;=5,"0-5%",
IF(tblSales[[#This Row],[Discount %]]&lt;=10,"5-10%",
IF(tblSales[[#This Row],[Discount %]]&lt;=15,"10-15%",
IF(tblSales[[#This Row],[Discount %]]&lt;=20,"15-20%","20%+"))))</f>
        <v>5-10%</v>
      </c>
    </row>
    <row r="2790" spans="1:38">
      <c r="A2790" s="2" t="s">
        <v>4810</v>
      </c>
      <c r="B2790" s="11">
        <v>45718</v>
      </c>
      <c r="C2790" s="2" t="s">
        <v>785</v>
      </c>
      <c r="D2790" s="2" t="s">
        <v>2354</v>
      </c>
      <c r="E2790" s="2" t="s">
        <v>150</v>
      </c>
      <c r="F2790" s="2" t="s">
        <v>339</v>
      </c>
      <c r="G2790" s="2">
        <v>1</v>
      </c>
      <c r="H2790" s="2">
        <v>2203.09</v>
      </c>
      <c r="I2790" s="2">
        <v>10</v>
      </c>
      <c r="J2790" s="2">
        <v>220.31</v>
      </c>
      <c r="K2790" s="2">
        <v>12</v>
      </c>
      <c r="L2790" s="2">
        <v>237.93</v>
      </c>
      <c r="M2790" s="2">
        <v>2220.71</v>
      </c>
      <c r="N2790" s="2">
        <v>1365.65</v>
      </c>
      <c r="O2790" s="2">
        <f t="shared" si="107"/>
        <v>617.12999999999988</v>
      </c>
      <c r="P2790" s="2" t="s">
        <v>28</v>
      </c>
      <c r="Q2790" s="2" t="str">
        <f t="shared" si="106"/>
        <v>Credit Card</v>
      </c>
      <c r="R2790" s="2" t="s">
        <v>21</v>
      </c>
      <c r="S2790" s="2" t="s">
        <v>56</v>
      </c>
      <c r="T2790" s="2" t="s">
        <v>1608</v>
      </c>
      <c r="U2790" s="2" t="s">
        <v>60</v>
      </c>
      <c r="V2790" t="str">
        <f>TEXT(tblSales[[#This Row],[Invoice Date]],"mmm")</f>
        <v>Mar</v>
      </c>
      <c r="W2790">
        <f>MONTH(tblSales[[#This Row],[Invoice Date]])</f>
        <v>3</v>
      </c>
      <c r="X2790">
        <f>YEAR(tblSales[[#This Row],[Invoice Date]])</f>
        <v>2025</v>
      </c>
      <c r="Y2790" t="str">
        <f>TEXT(tblSales[[#This Row],[Invoice Date]],"mmm-yyyy")</f>
        <v>Mar-2025</v>
      </c>
      <c r="Z2790" t="str">
        <f>_xlfn.XLOOKUP(tblSales[[#This Row],[Product_ID]],Products!$A:$A,Products!$C:$C,"Women Dresses")</f>
        <v>Handbags</v>
      </c>
      <c r="AA2790" t="str">
        <f>_xlfn.XLOOKUP(tblSales[[#This Row],[Product_ID]],Products!$A:$A,Products!$D:$D,"Unknown")</f>
        <v>Backpack</v>
      </c>
      <c r="AB2790" t="str">
        <f>_xlfn.XLOOKUP(tblSales[[#This Row],[Product_ID]],Products!$A:$A,Products!$E:$E,"Unknown")</f>
        <v>Allen Solly</v>
      </c>
      <c r="AC2790" t="str">
        <f>_xlfn.XLOOKUP(tblSales[[#This Row],[Store_ID]],Stores!$A:$A,Stores!$B:$B,"Unknown")</f>
        <v>TrendMart Kalaburagi Mall Kiosk</v>
      </c>
      <c r="AD2790" t="str">
        <f>_xlfn.XLOOKUP(tblSales[[#This Row],[Store_ID]],Stores!$A:$A,Stores!$E:$E,"Unknown")</f>
        <v>South Zone 2</v>
      </c>
      <c r="AE2790" t="str">
        <f>_xlfn.XLOOKUP(tblSales[[#This Row],[Customer_ID]],Customers!$A:$A,Customers!$B:$B,"Unknown")</f>
        <v>Tarun Hegde</v>
      </c>
      <c r="AF2790" t="str">
        <f>_xlfn.XLOOKUP(tblSales[[#This Row],[Customer_ID]],Customers!$A:$A,Customers!$J:$J,"Unknown")</f>
        <v>Regular</v>
      </c>
      <c r="AG2790" t="str">
        <f>_xlfn.XLOOKUP(tblSales[[#This Row],[Employee_ID]],Employees!$A:$A,Employees!$B:$B,"Unknown")</f>
        <v>Priya Balasubramaniam</v>
      </c>
      <c r="AH2790">
        <f>IF(MONTH(tblSales[[#This Row],[Invoice Date]])&gt;=4,MONTH(tblSales[[#This Row],[Invoice Date]]),MONTH(tblSales[[#This Row],[Invoice Date]])+12)</f>
        <v>15</v>
      </c>
      <c r="AI2790" s="8">
        <f>DATE(YEAR(tblSales[[#This Row],[Invoice Date]]),MONTH(tblSales[[#This Row],[Invoice Date]]),1)</f>
        <v>45717</v>
      </c>
      <c r="AJ2790" t="str">
        <f>_xlfn.XLOOKUP(tblSales[[#This Row],[Product_ID]],Products!$A:$A,Products!$B:$B,"Unknown")</f>
        <v>Allen Solly Backpack Grey</v>
      </c>
      <c r="AK2790" s="9">
        <f>IFERROR(tblSales[[#This Row],[Profit]]/tblSales[[#This Row],[Sales Amount]],0)</f>
        <v>0.27789760932314433</v>
      </c>
      <c r="AL2790" t="str">
        <f>IF(tblSales[[#This Row],[Discount %]]&lt;=5,"0-5%",
IF(tblSales[[#This Row],[Discount %]]&lt;=10,"5-10%",
IF(tblSales[[#This Row],[Discount %]]&lt;=15,"10-15%",
IF(tblSales[[#This Row],[Discount %]]&lt;=20,"15-20%","20%+"))))</f>
        <v>5-10%</v>
      </c>
    </row>
    <row r="2791" spans="1:38">
      <c r="A2791" s="2" t="s">
        <v>4811</v>
      </c>
      <c r="B2791" s="11">
        <v>45555</v>
      </c>
      <c r="C2791" s="2" t="s">
        <v>4201</v>
      </c>
      <c r="D2791" s="2" t="s">
        <v>474</v>
      </c>
      <c r="E2791" s="2" t="s">
        <v>109</v>
      </c>
      <c r="F2791" s="2" t="s">
        <v>475</v>
      </c>
      <c r="G2791" s="2">
        <v>2</v>
      </c>
      <c r="H2791" s="2">
        <v>3025.06</v>
      </c>
      <c r="I2791" s="2">
        <v>10</v>
      </c>
      <c r="J2791" s="2">
        <v>605.01</v>
      </c>
      <c r="K2791" s="2">
        <v>12</v>
      </c>
      <c r="L2791" s="2">
        <v>653.41</v>
      </c>
      <c r="M2791" s="2">
        <v>6098.52</v>
      </c>
      <c r="N2791" s="2">
        <v>4068.02</v>
      </c>
      <c r="O2791" s="2">
        <f t="shared" si="107"/>
        <v>1377.0900000000006</v>
      </c>
      <c r="P2791" s="2" t="s">
        <v>30</v>
      </c>
      <c r="Q2791" s="2" t="str">
        <f t="shared" si="106"/>
        <v>EMI</v>
      </c>
      <c r="R2791" s="2" t="s">
        <v>20</v>
      </c>
      <c r="S2791" s="2" t="s">
        <v>57</v>
      </c>
      <c r="T2791" s="2" t="s">
        <v>1262</v>
      </c>
      <c r="U2791" s="2" t="s">
        <v>59</v>
      </c>
      <c r="V2791" t="str">
        <f>TEXT(tblSales[[#This Row],[Invoice Date]],"mmm")</f>
        <v>Sep</v>
      </c>
      <c r="W2791">
        <f>MONTH(tblSales[[#This Row],[Invoice Date]])</f>
        <v>9</v>
      </c>
      <c r="X2791">
        <f>YEAR(tblSales[[#This Row],[Invoice Date]])</f>
        <v>2024</v>
      </c>
      <c r="Y2791" t="str">
        <f>TEXT(tblSales[[#This Row],[Invoice Date]],"mmm-yyyy")</f>
        <v>Sep-2024</v>
      </c>
      <c r="Z2791" t="str">
        <f>_xlfn.XLOOKUP(tblSales[[#This Row],[Product_ID]],Products!$A:$A,Products!$C:$C,"Women Dresses")</f>
        <v>Handbags</v>
      </c>
      <c r="AA2791" t="str">
        <f>_xlfn.XLOOKUP(tblSales[[#This Row],[Product_ID]],Products!$A:$A,Products!$D:$D,"Unknown")</f>
        <v>Sling Bag</v>
      </c>
      <c r="AB2791" t="str">
        <f>_xlfn.XLOOKUP(tblSales[[#This Row],[Product_ID]],Products!$A:$A,Products!$E:$E,"Unknown")</f>
        <v>GRT Jewellers</v>
      </c>
      <c r="AC2791" t="str">
        <f>_xlfn.XLOOKUP(tblSales[[#This Row],[Store_ID]],Stores!$A:$A,Stores!$B:$B,"Unknown")</f>
        <v>TrendMart Vellore Standard</v>
      </c>
      <c r="AD2791" t="str">
        <f>_xlfn.XLOOKUP(tblSales[[#This Row],[Store_ID]],Stores!$A:$A,Stores!$E:$E,"Unknown")</f>
        <v>South Zone 1</v>
      </c>
      <c r="AE2791" t="str">
        <f>_xlfn.XLOOKUP(tblSales[[#This Row],[Customer_ID]],Customers!$A:$A,Customers!$B:$B,"Unknown")</f>
        <v>Anand Nair</v>
      </c>
      <c r="AF2791" t="str">
        <f>_xlfn.XLOOKUP(tblSales[[#This Row],[Customer_ID]],Customers!$A:$A,Customers!$J:$J,"Unknown")</f>
        <v>Silver</v>
      </c>
      <c r="AG2791" t="str">
        <f>_xlfn.XLOOKUP(tblSales[[#This Row],[Employee_ID]],Employees!$A:$A,Employees!$B:$B,"Unknown")</f>
        <v>Arjun Krishnan</v>
      </c>
      <c r="AH2791">
        <f>IF(MONTH(tblSales[[#This Row],[Invoice Date]])&gt;=4,MONTH(tblSales[[#This Row],[Invoice Date]]),MONTH(tblSales[[#This Row],[Invoice Date]])+12)</f>
        <v>9</v>
      </c>
      <c r="AI2791" s="8">
        <f>DATE(YEAR(tblSales[[#This Row],[Invoice Date]]),MONTH(tblSales[[#This Row],[Invoice Date]]),1)</f>
        <v>45536</v>
      </c>
      <c r="AJ2791" t="str">
        <f>_xlfn.XLOOKUP(tblSales[[#This Row],[Product_ID]],Products!$A:$A,Products!$B:$B,"Unknown")</f>
        <v>GRT Jewellers Sling Bag Olive</v>
      </c>
      <c r="AK2791" s="9">
        <f>IFERROR(tblSales[[#This Row],[Profit]]/tblSales[[#This Row],[Sales Amount]],0)</f>
        <v>0.22580724503650074</v>
      </c>
      <c r="AL2791" t="str">
        <f>IF(tblSales[[#This Row],[Discount %]]&lt;=5,"0-5%",
IF(tblSales[[#This Row],[Discount %]]&lt;=10,"5-10%",
IF(tblSales[[#This Row],[Discount %]]&lt;=15,"10-15%",
IF(tblSales[[#This Row],[Discount %]]&lt;=20,"15-20%","20%+"))))</f>
        <v>5-10%</v>
      </c>
    </row>
    <row r="2792" spans="1:38">
      <c r="A2792" s="2" t="s">
        <v>4812</v>
      </c>
      <c r="B2792" s="11">
        <v>45725</v>
      </c>
      <c r="C2792" s="2" t="s">
        <v>2911</v>
      </c>
      <c r="D2792" s="2" t="s">
        <v>226</v>
      </c>
      <c r="E2792" s="2" t="s">
        <v>333</v>
      </c>
      <c r="F2792" s="2" t="s">
        <v>475</v>
      </c>
      <c r="G2792" s="2">
        <v>1</v>
      </c>
      <c r="H2792" s="2">
        <v>807.78</v>
      </c>
      <c r="I2792" s="2">
        <v>5</v>
      </c>
      <c r="J2792" s="2">
        <v>40.39</v>
      </c>
      <c r="K2792" s="2">
        <v>5</v>
      </c>
      <c r="L2792" s="2">
        <v>38.369999999999997</v>
      </c>
      <c r="M2792" s="2">
        <v>805.76</v>
      </c>
      <c r="N2792" s="2">
        <v>499.31</v>
      </c>
      <c r="O2792" s="2">
        <f t="shared" si="107"/>
        <v>268.08</v>
      </c>
      <c r="P2792" s="2" t="s">
        <v>31</v>
      </c>
      <c r="Q2792" s="2" t="str">
        <f t="shared" si="106"/>
        <v>Net Banking</v>
      </c>
      <c r="R2792" s="2" t="s">
        <v>20</v>
      </c>
      <c r="S2792" s="2" t="s">
        <v>56</v>
      </c>
      <c r="T2792" s="2" t="s">
        <v>729</v>
      </c>
      <c r="U2792" s="2" t="s">
        <v>60</v>
      </c>
      <c r="V2792" t="str">
        <f>TEXT(tblSales[[#This Row],[Invoice Date]],"mmm")</f>
        <v>Mar</v>
      </c>
      <c r="W2792">
        <f>MONTH(tblSales[[#This Row],[Invoice Date]])</f>
        <v>3</v>
      </c>
      <c r="X2792">
        <f>YEAR(tblSales[[#This Row],[Invoice Date]])</f>
        <v>2025</v>
      </c>
      <c r="Y2792" t="str">
        <f>TEXT(tblSales[[#This Row],[Invoice Date]],"mmm-yyyy")</f>
        <v>Mar-2025</v>
      </c>
      <c r="Z2792" t="str">
        <f>_xlfn.XLOOKUP(tblSales[[#This Row],[Product_ID]],Products!$A:$A,Products!$C:$C,"Women Dresses")</f>
        <v>Kids Wear</v>
      </c>
      <c r="AA2792" t="str">
        <f>_xlfn.XLOOKUP(tblSales[[#This Row],[Product_ID]],Products!$A:$A,Products!$D:$D,"Unknown")</f>
        <v>Kids Shorts</v>
      </c>
      <c r="AB2792" t="str">
        <f>_xlfn.XLOOKUP(tblSales[[#This Row],[Product_ID]],Products!$A:$A,Products!$E:$E,"Unknown")</f>
        <v>Global Desi</v>
      </c>
      <c r="AC2792" t="str">
        <f>_xlfn.XLOOKUP(tblSales[[#This Row],[Store_ID]],Stores!$A:$A,Stores!$B:$B,"Unknown")</f>
        <v>TrendMart Warangal High Street</v>
      </c>
      <c r="AD2792" t="str">
        <f>_xlfn.XLOOKUP(tblSales[[#This Row],[Store_ID]],Stores!$A:$A,Stores!$E:$E,"Unknown")</f>
        <v>South Zone 2</v>
      </c>
      <c r="AE2792" t="str">
        <f>_xlfn.XLOOKUP(tblSales[[#This Row],[Customer_ID]],Customers!$A:$A,Customers!$B:$B,"Unknown")</f>
        <v>Harini Venkatesan</v>
      </c>
      <c r="AF2792" t="str">
        <f>_xlfn.XLOOKUP(tblSales[[#This Row],[Customer_ID]],Customers!$A:$A,Customers!$J:$J,"Unknown")</f>
        <v>Silver</v>
      </c>
      <c r="AG2792" t="str">
        <f>_xlfn.XLOOKUP(tblSales[[#This Row],[Employee_ID]],Employees!$A:$A,Employees!$B:$B,"Unknown")</f>
        <v>Arjun Krishnan</v>
      </c>
      <c r="AH2792">
        <f>IF(MONTH(tblSales[[#This Row],[Invoice Date]])&gt;=4,MONTH(tblSales[[#This Row],[Invoice Date]]),MONTH(tblSales[[#This Row],[Invoice Date]])+12)</f>
        <v>15</v>
      </c>
      <c r="AI2792" s="8">
        <f>DATE(YEAR(tblSales[[#This Row],[Invoice Date]]),MONTH(tblSales[[#This Row],[Invoice Date]]),1)</f>
        <v>45717</v>
      </c>
      <c r="AJ2792" t="str">
        <f>_xlfn.XLOOKUP(tblSales[[#This Row],[Product_ID]],Products!$A:$A,Products!$B:$B,"Unknown")</f>
        <v>Global Desi Kids Shorts Charcoal</v>
      </c>
      <c r="AK2792" s="9">
        <f>IFERROR(tblSales[[#This Row],[Profit]]/tblSales[[#This Row],[Sales Amount]],0)</f>
        <v>0.33270452740270057</v>
      </c>
      <c r="AL2792" t="str">
        <f>IF(tblSales[[#This Row],[Discount %]]&lt;=5,"0-5%",
IF(tblSales[[#This Row],[Discount %]]&lt;=10,"5-10%",
IF(tblSales[[#This Row],[Discount %]]&lt;=15,"10-15%",
IF(tblSales[[#This Row],[Discount %]]&lt;=20,"15-20%","20%+"))))</f>
        <v>0-5%</v>
      </c>
    </row>
    <row r="2793" spans="1:38">
      <c r="A2793" s="2" t="s">
        <v>4813</v>
      </c>
      <c r="B2793" s="11">
        <v>45545</v>
      </c>
      <c r="C2793" s="2" t="s">
        <v>1997</v>
      </c>
      <c r="D2793" s="2" t="s">
        <v>1375</v>
      </c>
      <c r="E2793" s="2" t="s">
        <v>863</v>
      </c>
      <c r="F2793" s="2" t="s">
        <v>177</v>
      </c>
      <c r="G2793" s="2">
        <v>4</v>
      </c>
      <c r="H2793" s="2">
        <v>1200.0999999999999</v>
      </c>
      <c r="I2793" s="2">
        <v>0</v>
      </c>
      <c r="J2793" s="2">
        <v>0</v>
      </c>
      <c r="K2793" s="2">
        <v>12</v>
      </c>
      <c r="L2793" s="2">
        <v>576.04999999999995</v>
      </c>
      <c r="M2793" s="2">
        <v>5376.45</v>
      </c>
      <c r="N2793" s="2">
        <v>3269.32</v>
      </c>
      <c r="O2793" s="2">
        <f t="shared" si="107"/>
        <v>1531.0799999999997</v>
      </c>
      <c r="P2793" s="2" t="s">
        <v>32</v>
      </c>
      <c r="Q2793" s="2" t="str">
        <f t="shared" si="106"/>
        <v>UPI</v>
      </c>
      <c r="R2793" s="2" t="s">
        <v>20</v>
      </c>
      <c r="S2793" s="2" t="s">
        <v>57</v>
      </c>
      <c r="T2793" s="2" t="s">
        <v>1039</v>
      </c>
      <c r="U2793" s="2" t="s">
        <v>59</v>
      </c>
      <c r="V2793" t="str">
        <f>TEXT(tblSales[[#This Row],[Invoice Date]],"mmm")</f>
        <v>Sep</v>
      </c>
      <c r="W2793">
        <f>MONTH(tblSales[[#This Row],[Invoice Date]])</f>
        <v>9</v>
      </c>
      <c r="X2793">
        <f>YEAR(tblSales[[#This Row],[Invoice Date]])</f>
        <v>2024</v>
      </c>
      <c r="Y2793" t="str">
        <f>TEXT(tblSales[[#This Row],[Invoice Date]],"mmm-yyyy")</f>
        <v>Sep-2024</v>
      </c>
      <c r="Z2793" t="str">
        <f>_xlfn.XLOOKUP(tblSales[[#This Row],[Product_ID]],Products!$A:$A,Products!$C:$C,"Women Dresses")</f>
        <v>Men Jeans</v>
      </c>
      <c r="AA2793" t="str">
        <f>_xlfn.XLOOKUP(tblSales[[#This Row],[Product_ID]],Products!$A:$A,Products!$D:$D,"Unknown")</f>
        <v>Skinny Fit</v>
      </c>
      <c r="AB2793" t="str">
        <f>_xlfn.XLOOKUP(tblSales[[#This Row],[Product_ID]],Products!$A:$A,Products!$E:$E,"Unknown")</f>
        <v>Flying Machine</v>
      </c>
      <c r="AC2793" t="str">
        <f>_xlfn.XLOOKUP(tblSales[[#This Row],[Store_ID]],Stores!$A:$A,Stores!$B:$B,"Unknown")</f>
        <v>TrendMart Thiruvananthapuram Outlet</v>
      </c>
      <c r="AD2793" t="str">
        <f>_xlfn.XLOOKUP(tblSales[[#This Row],[Store_ID]],Stores!$A:$A,Stores!$E:$E,"Unknown")</f>
        <v>South Zone 1</v>
      </c>
      <c r="AE2793" t="str">
        <f>_xlfn.XLOOKUP(tblSales[[#This Row],[Customer_ID]],Customers!$A:$A,Customers!$B:$B,"Unknown")</f>
        <v>Ashok Pillai</v>
      </c>
      <c r="AF2793" t="str">
        <f>_xlfn.XLOOKUP(tblSales[[#This Row],[Customer_ID]],Customers!$A:$A,Customers!$J:$J,"Unknown")</f>
        <v>Regular</v>
      </c>
      <c r="AG2793" t="str">
        <f>_xlfn.XLOOKUP(tblSales[[#This Row],[Employee_ID]],Employees!$A:$A,Employees!$B:$B,"Unknown")</f>
        <v>Deepak Kamath</v>
      </c>
      <c r="AH2793">
        <f>IF(MONTH(tblSales[[#This Row],[Invoice Date]])&gt;=4,MONTH(tblSales[[#This Row],[Invoice Date]]),MONTH(tblSales[[#This Row],[Invoice Date]])+12)</f>
        <v>9</v>
      </c>
      <c r="AI2793" s="8">
        <f>DATE(YEAR(tblSales[[#This Row],[Invoice Date]]),MONTH(tblSales[[#This Row],[Invoice Date]]),1)</f>
        <v>45536</v>
      </c>
      <c r="AJ2793" t="str">
        <f>_xlfn.XLOOKUP(tblSales[[#This Row],[Product_ID]],Products!$A:$A,Products!$B:$B,"Unknown")</f>
        <v>Flying Machine Skinny Fit Maroon</v>
      </c>
      <c r="AK2793" s="9">
        <f>IFERROR(tblSales[[#This Row],[Profit]]/tblSales[[#This Row],[Sales Amount]],0)</f>
        <v>0.28477526992718238</v>
      </c>
      <c r="AL2793" t="str">
        <f>IF(tblSales[[#This Row],[Discount %]]&lt;=5,"0-5%",
IF(tblSales[[#This Row],[Discount %]]&lt;=10,"5-10%",
IF(tblSales[[#This Row],[Discount %]]&lt;=15,"10-15%",
IF(tblSales[[#This Row],[Discount %]]&lt;=20,"15-20%","20%+"))))</f>
        <v>0-5%</v>
      </c>
    </row>
    <row r="2794" spans="1:38">
      <c r="A2794" s="2" t="s">
        <v>4814</v>
      </c>
      <c r="B2794" s="11">
        <v>45568</v>
      </c>
      <c r="C2794" s="2" t="s">
        <v>2396</v>
      </c>
      <c r="D2794" s="2" t="s">
        <v>1045</v>
      </c>
      <c r="E2794" s="2" t="s">
        <v>156</v>
      </c>
      <c r="F2794" s="2" t="s">
        <v>458</v>
      </c>
      <c r="G2794" s="2">
        <v>1</v>
      </c>
      <c r="H2794" s="2">
        <v>1134.82</v>
      </c>
      <c r="I2794" s="2">
        <v>15</v>
      </c>
      <c r="J2794" s="2">
        <v>170.22</v>
      </c>
      <c r="K2794" s="2">
        <v>12</v>
      </c>
      <c r="L2794" s="2">
        <v>115.75</v>
      </c>
      <c r="M2794" s="2">
        <v>1080.3499999999999</v>
      </c>
      <c r="N2794" s="2">
        <v>769.63</v>
      </c>
      <c r="O2794" s="2">
        <f t="shared" si="107"/>
        <v>194.96999999999991</v>
      </c>
      <c r="P2794" s="2" t="s">
        <v>29</v>
      </c>
      <c r="Q2794" s="2" t="str">
        <f t="shared" si="106"/>
        <v>Debit Card</v>
      </c>
      <c r="R2794" s="2" t="s">
        <v>20</v>
      </c>
      <c r="S2794" s="2" t="s">
        <v>56</v>
      </c>
      <c r="T2794" s="2" t="s">
        <v>2228</v>
      </c>
      <c r="U2794" s="2" t="s">
        <v>59</v>
      </c>
      <c r="V2794" t="str">
        <f>TEXT(tblSales[[#This Row],[Invoice Date]],"mmm")</f>
        <v>Oct</v>
      </c>
      <c r="W2794">
        <f>MONTH(tblSales[[#This Row],[Invoice Date]])</f>
        <v>10</v>
      </c>
      <c r="X2794">
        <f>YEAR(tblSales[[#This Row],[Invoice Date]])</f>
        <v>2024</v>
      </c>
      <c r="Y2794" t="str">
        <f>TEXT(tblSales[[#This Row],[Invoice Date]],"mmm-yyyy")</f>
        <v>Oct-2024</v>
      </c>
      <c r="Z2794" t="str">
        <f>_xlfn.XLOOKUP(tblSales[[#This Row],[Product_ID]],Products!$A:$A,Products!$C:$C,"Women Dresses")</f>
        <v>Women Dresses</v>
      </c>
      <c r="AA2794" t="str">
        <f>_xlfn.XLOOKUP(tblSales[[#This Row],[Product_ID]],Products!$A:$A,Products!$D:$D,"Unknown")</f>
        <v>A-Line Dress</v>
      </c>
      <c r="AB2794" t="str">
        <f>_xlfn.XLOOKUP(tblSales[[#This Row],[Product_ID]],Products!$A:$A,Products!$E:$E,"Unknown")</f>
        <v>Ramraj Cotton</v>
      </c>
      <c r="AC2794" t="str">
        <f>_xlfn.XLOOKUP(tblSales[[#This Row],[Store_ID]],Stores!$A:$A,Stores!$B:$B,"Unknown")</f>
        <v>TrendMart Madurai Mall Kiosk</v>
      </c>
      <c r="AD2794" t="str">
        <f>_xlfn.XLOOKUP(tblSales[[#This Row],[Store_ID]],Stores!$A:$A,Stores!$E:$E,"Unknown")</f>
        <v>South Zone 1</v>
      </c>
      <c r="AE2794" t="str">
        <f>_xlfn.XLOOKUP(tblSales[[#This Row],[Customer_ID]],Customers!$A:$A,Customers!$B:$B,"Unknown")</f>
        <v>Jaya Naicker</v>
      </c>
      <c r="AF2794" t="str">
        <f>_xlfn.XLOOKUP(tblSales[[#This Row],[Customer_ID]],Customers!$A:$A,Customers!$J:$J,"Unknown")</f>
        <v>Regular</v>
      </c>
      <c r="AG2794" t="str">
        <f>_xlfn.XLOOKUP(tblSales[[#This Row],[Employee_ID]],Employees!$A:$A,Employees!$B:$B,"Unknown")</f>
        <v>Anil Reddy</v>
      </c>
      <c r="AH2794">
        <f>IF(MONTH(tblSales[[#This Row],[Invoice Date]])&gt;=4,MONTH(tblSales[[#This Row],[Invoice Date]]),MONTH(tblSales[[#This Row],[Invoice Date]])+12)</f>
        <v>10</v>
      </c>
      <c r="AI2794" s="8">
        <f>DATE(YEAR(tblSales[[#This Row],[Invoice Date]]),MONTH(tblSales[[#This Row],[Invoice Date]]),1)</f>
        <v>45566</v>
      </c>
      <c r="AJ2794" t="str">
        <f>_xlfn.XLOOKUP(tblSales[[#This Row],[Product_ID]],Products!$A:$A,Products!$B:$B,"Unknown")</f>
        <v>Ramraj Cotton A-Line Dress Brown</v>
      </c>
      <c r="AK2794" s="9">
        <f>IFERROR(tblSales[[#This Row],[Profit]]/tblSales[[#This Row],[Sales Amount]],0)</f>
        <v>0.18046929235895767</v>
      </c>
      <c r="AL2794" t="str">
        <f>IF(tblSales[[#This Row],[Discount %]]&lt;=5,"0-5%",
IF(tblSales[[#This Row],[Discount %]]&lt;=10,"5-10%",
IF(tblSales[[#This Row],[Discount %]]&lt;=15,"10-15%",
IF(tblSales[[#This Row],[Discount %]]&lt;=20,"15-20%","20%+"))))</f>
        <v>10-15%</v>
      </c>
    </row>
    <row r="2795" spans="1:38">
      <c r="A2795" s="2" t="s">
        <v>4815</v>
      </c>
      <c r="B2795" s="11">
        <v>45467</v>
      </c>
      <c r="C2795" s="2" t="s">
        <v>1257</v>
      </c>
      <c r="D2795" s="2" t="s">
        <v>1623</v>
      </c>
      <c r="E2795" s="2" t="s">
        <v>611</v>
      </c>
      <c r="F2795" s="2" t="s">
        <v>204</v>
      </c>
      <c r="G2795" s="2">
        <v>5</v>
      </c>
      <c r="H2795" s="2">
        <v>1329.26</v>
      </c>
      <c r="I2795" s="2">
        <v>0</v>
      </c>
      <c r="J2795" s="2">
        <v>0</v>
      </c>
      <c r="K2795" s="2">
        <v>12</v>
      </c>
      <c r="L2795" s="2">
        <v>797.56</v>
      </c>
      <c r="M2795" s="2">
        <v>7443.86</v>
      </c>
      <c r="N2795" s="2">
        <v>4466.8500000000004</v>
      </c>
      <c r="O2795" s="2">
        <f t="shared" si="107"/>
        <v>2179.4499999999994</v>
      </c>
      <c r="P2795" s="2" t="s">
        <v>28</v>
      </c>
      <c r="Q2795" s="2" t="str">
        <f t="shared" si="106"/>
        <v>Credit Card</v>
      </c>
      <c r="R2795" s="2" t="s">
        <v>20</v>
      </c>
      <c r="S2795" s="2" t="s">
        <v>56</v>
      </c>
      <c r="T2795" s="2" t="s">
        <v>2608</v>
      </c>
      <c r="U2795" s="2" t="s">
        <v>59</v>
      </c>
      <c r="V2795" t="str">
        <f>TEXT(tblSales[[#This Row],[Invoice Date]],"mmm")</f>
        <v>Jun</v>
      </c>
      <c r="W2795">
        <f>MONTH(tblSales[[#This Row],[Invoice Date]])</f>
        <v>6</v>
      </c>
      <c r="X2795">
        <f>YEAR(tblSales[[#This Row],[Invoice Date]])</f>
        <v>2024</v>
      </c>
      <c r="Y2795" t="str">
        <f>TEXT(tblSales[[#This Row],[Invoice Date]],"mmm-yyyy")</f>
        <v>Jun-2024</v>
      </c>
      <c r="Z2795" t="str">
        <f>_xlfn.XLOOKUP(tblSales[[#This Row],[Product_ID]],Products!$A:$A,Products!$C:$C,"Women Dresses")</f>
        <v>Women Kurtis</v>
      </c>
      <c r="AA2795" t="str">
        <f>_xlfn.XLOOKUP(tblSales[[#This Row],[Product_ID]],Products!$A:$A,Products!$D:$D,"Unknown")</f>
        <v>A-Line Kurti</v>
      </c>
      <c r="AB2795" t="str">
        <f>_xlfn.XLOOKUP(tblSales[[#This Row],[Product_ID]],Products!$A:$A,Products!$E:$E,"Unknown")</f>
        <v>Liberty</v>
      </c>
      <c r="AC2795" t="str">
        <f>_xlfn.XLOOKUP(tblSales[[#This Row],[Store_ID]],Stores!$A:$A,Stores!$B:$B,"Unknown")</f>
        <v>TrendMart Hyderabad High Street</v>
      </c>
      <c r="AD2795" t="str">
        <f>_xlfn.XLOOKUP(tblSales[[#This Row],[Store_ID]],Stores!$A:$A,Stores!$E:$E,"Unknown")</f>
        <v>South Zone 2</v>
      </c>
      <c r="AE2795" t="str">
        <f>_xlfn.XLOOKUP(tblSales[[#This Row],[Customer_ID]],Customers!$A:$A,Customers!$B:$B,"Unknown")</f>
        <v>Latha Iyer</v>
      </c>
      <c r="AF2795" t="str">
        <f>_xlfn.XLOOKUP(tblSales[[#This Row],[Customer_ID]],Customers!$A:$A,Customers!$J:$J,"Unknown")</f>
        <v>Gold</v>
      </c>
      <c r="AG2795" t="str">
        <f>_xlfn.XLOOKUP(tblSales[[#This Row],[Employee_ID]],Employees!$A:$A,Employees!$B:$B,"Unknown")</f>
        <v>Logesh Gopalakrishnan</v>
      </c>
      <c r="AH2795">
        <f>IF(MONTH(tblSales[[#This Row],[Invoice Date]])&gt;=4,MONTH(tblSales[[#This Row],[Invoice Date]]),MONTH(tblSales[[#This Row],[Invoice Date]])+12)</f>
        <v>6</v>
      </c>
      <c r="AI2795" s="8">
        <f>DATE(YEAR(tblSales[[#This Row],[Invoice Date]]),MONTH(tblSales[[#This Row],[Invoice Date]]),1)</f>
        <v>45444</v>
      </c>
      <c r="AJ2795" t="str">
        <f>_xlfn.XLOOKUP(tblSales[[#This Row],[Product_ID]],Products!$A:$A,Products!$B:$B,"Unknown")</f>
        <v>Liberty A-Line Kurti Navy Blue</v>
      </c>
      <c r="AK2795" s="9">
        <f>IFERROR(tblSales[[#This Row],[Profit]]/tblSales[[#This Row],[Sales Amount]],0)</f>
        <v>0.29278492610016837</v>
      </c>
      <c r="AL2795" t="str">
        <f>IF(tblSales[[#This Row],[Discount %]]&lt;=5,"0-5%",
IF(tblSales[[#This Row],[Discount %]]&lt;=10,"5-10%",
IF(tblSales[[#This Row],[Discount %]]&lt;=15,"10-15%",
IF(tblSales[[#This Row],[Discount %]]&lt;=20,"15-20%","20%+"))))</f>
        <v>0-5%</v>
      </c>
    </row>
    <row r="2796" spans="1:38">
      <c r="A2796" s="2" t="s">
        <v>4816</v>
      </c>
      <c r="B2796" s="11">
        <v>45442</v>
      </c>
      <c r="C2796" s="2" t="s">
        <v>724</v>
      </c>
      <c r="D2796" s="2" t="s">
        <v>976</v>
      </c>
      <c r="E2796" s="2" t="s">
        <v>109</v>
      </c>
      <c r="F2796" s="2" t="s">
        <v>475</v>
      </c>
      <c r="G2796" s="2">
        <v>3</v>
      </c>
      <c r="H2796" s="2">
        <v>1357.23</v>
      </c>
      <c r="I2796" s="2">
        <v>10</v>
      </c>
      <c r="J2796" s="2">
        <v>407.17</v>
      </c>
      <c r="K2796" s="2">
        <v>12</v>
      </c>
      <c r="L2796" s="2">
        <v>439.74</v>
      </c>
      <c r="M2796" s="2">
        <v>4104.26</v>
      </c>
      <c r="N2796" s="2">
        <v>2886.51</v>
      </c>
      <c r="O2796" s="2">
        <f t="shared" si="107"/>
        <v>778.01</v>
      </c>
      <c r="P2796" s="2" t="s">
        <v>29</v>
      </c>
      <c r="Q2796" s="2" t="str">
        <f t="shared" si="106"/>
        <v>Debit Card</v>
      </c>
      <c r="R2796" s="2" t="s">
        <v>20</v>
      </c>
      <c r="S2796" s="2" t="s">
        <v>56</v>
      </c>
      <c r="T2796" s="2" t="s">
        <v>1690</v>
      </c>
      <c r="U2796" s="2" t="s">
        <v>59</v>
      </c>
      <c r="V2796" t="str">
        <f>TEXT(tblSales[[#This Row],[Invoice Date]],"mmm")</f>
        <v>May</v>
      </c>
      <c r="W2796">
        <f>MONTH(tblSales[[#This Row],[Invoice Date]])</f>
        <v>5</v>
      </c>
      <c r="X2796">
        <f>YEAR(tblSales[[#This Row],[Invoice Date]])</f>
        <v>2024</v>
      </c>
      <c r="Y2796" t="str">
        <f>TEXT(tblSales[[#This Row],[Invoice Date]],"mmm-yyyy")</f>
        <v>May-2024</v>
      </c>
      <c r="Z2796" t="str">
        <f>_xlfn.XLOOKUP(tblSales[[#This Row],[Product_ID]],Products!$A:$A,Products!$C:$C,"Women Dresses")</f>
        <v>Women Sarees</v>
      </c>
      <c r="AA2796" t="str">
        <f>_xlfn.XLOOKUP(tblSales[[#This Row],[Product_ID]],Products!$A:$A,Products!$D:$D,"Unknown")</f>
        <v>Cotton Saree</v>
      </c>
      <c r="AB2796" t="str">
        <f>_xlfn.XLOOKUP(tblSales[[#This Row],[Product_ID]],Products!$A:$A,Products!$E:$E,"Unknown")</f>
        <v>Spykar</v>
      </c>
      <c r="AC2796" t="str">
        <f>_xlfn.XLOOKUP(tblSales[[#This Row],[Store_ID]],Stores!$A:$A,Stores!$B:$B,"Unknown")</f>
        <v>TrendMart Vellore Standard</v>
      </c>
      <c r="AD2796" t="str">
        <f>_xlfn.XLOOKUP(tblSales[[#This Row],[Store_ID]],Stores!$A:$A,Stores!$E:$E,"Unknown")</f>
        <v>South Zone 1</v>
      </c>
      <c r="AE2796" t="str">
        <f>_xlfn.XLOOKUP(tblSales[[#This Row],[Customer_ID]],Customers!$A:$A,Customers!$B:$B,"Unknown")</f>
        <v>Srinivas Gopalakrishnan</v>
      </c>
      <c r="AF2796" t="str">
        <f>_xlfn.XLOOKUP(tblSales[[#This Row],[Customer_ID]],Customers!$A:$A,Customers!$J:$J,"Unknown")</f>
        <v>Silver</v>
      </c>
      <c r="AG2796" t="str">
        <f>_xlfn.XLOOKUP(tblSales[[#This Row],[Employee_ID]],Employees!$A:$A,Employees!$B:$B,"Unknown")</f>
        <v>Arjun Krishnan</v>
      </c>
      <c r="AH2796">
        <f>IF(MONTH(tblSales[[#This Row],[Invoice Date]])&gt;=4,MONTH(tblSales[[#This Row],[Invoice Date]]),MONTH(tblSales[[#This Row],[Invoice Date]])+12)</f>
        <v>5</v>
      </c>
      <c r="AI2796" s="8">
        <f>DATE(YEAR(tblSales[[#This Row],[Invoice Date]]),MONTH(tblSales[[#This Row],[Invoice Date]]),1)</f>
        <v>45413</v>
      </c>
      <c r="AJ2796" t="str">
        <f>_xlfn.XLOOKUP(tblSales[[#This Row],[Product_ID]],Products!$A:$A,Products!$B:$B,"Unknown")</f>
        <v>Spykar Cotton Saree Black</v>
      </c>
      <c r="AK2796" s="9">
        <f>IFERROR(tblSales[[#This Row],[Profit]]/tblSales[[#This Row],[Sales Amount]],0)</f>
        <v>0.189561577482908</v>
      </c>
      <c r="AL2796" t="str">
        <f>IF(tblSales[[#This Row],[Discount %]]&lt;=5,"0-5%",
IF(tblSales[[#This Row],[Discount %]]&lt;=10,"5-10%",
IF(tblSales[[#This Row],[Discount %]]&lt;=15,"10-15%",
IF(tblSales[[#This Row],[Discount %]]&lt;=20,"15-20%","20%+"))))</f>
        <v>5-10%</v>
      </c>
    </row>
    <row r="2797" spans="1:38">
      <c r="A2797" s="2" t="s">
        <v>4817</v>
      </c>
      <c r="B2797" s="11">
        <v>45610</v>
      </c>
      <c r="C2797" s="2" t="s">
        <v>1222</v>
      </c>
      <c r="D2797" s="2" t="s">
        <v>474</v>
      </c>
      <c r="E2797" s="2" t="s">
        <v>1058</v>
      </c>
      <c r="F2797" s="2" t="s">
        <v>377</v>
      </c>
      <c r="G2797" s="2">
        <v>1</v>
      </c>
      <c r="H2797" s="2">
        <v>2964.33</v>
      </c>
      <c r="I2797" s="2">
        <v>0</v>
      </c>
      <c r="J2797" s="2">
        <v>0</v>
      </c>
      <c r="K2797" s="2">
        <v>12</v>
      </c>
      <c r="L2797" s="2">
        <v>355.72</v>
      </c>
      <c r="M2797" s="2">
        <v>3320.05</v>
      </c>
      <c r="N2797" s="2">
        <v>2034.01</v>
      </c>
      <c r="O2797" s="2">
        <f t="shared" si="107"/>
        <v>930.32000000000016</v>
      </c>
      <c r="P2797" s="2" t="s">
        <v>27</v>
      </c>
      <c r="Q2797" s="2" t="str">
        <f t="shared" si="106"/>
        <v>Cash</v>
      </c>
      <c r="R2797" s="2" t="s">
        <v>20</v>
      </c>
      <c r="S2797" s="2" t="s">
        <v>57</v>
      </c>
      <c r="T2797" s="2" t="s">
        <v>1751</v>
      </c>
      <c r="U2797" s="2" t="s">
        <v>59</v>
      </c>
      <c r="V2797" t="str">
        <f>TEXT(tblSales[[#This Row],[Invoice Date]],"mmm")</f>
        <v>Nov</v>
      </c>
      <c r="W2797">
        <f>MONTH(tblSales[[#This Row],[Invoice Date]])</f>
        <v>11</v>
      </c>
      <c r="X2797">
        <f>YEAR(tblSales[[#This Row],[Invoice Date]])</f>
        <v>2024</v>
      </c>
      <c r="Y2797" t="str">
        <f>TEXT(tblSales[[#This Row],[Invoice Date]],"mmm-yyyy")</f>
        <v>Nov-2024</v>
      </c>
      <c r="Z2797" t="str">
        <f>_xlfn.XLOOKUP(tblSales[[#This Row],[Product_ID]],Products!$A:$A,Products!$C:$C,"Women Dresses")</f>
        <v>Handbags</v>
      </c>
      <c r="AA2797" t="str">
        <f>_xlfn.XLOOKUP(tblSales[[#This Row],[Product_ID]],Products!$A:$A,Products!$D:$D,"Unknown")</f>
        <v>Sling Bag</v>
      </c>
      <c r="AB2797" t="str">
        <f>_xlfn.XLOOKUP(tblSales[[#This Row],[Product_ID]],Products!$A:$A,Products!$E:$E,"Unknown")</f>
        <v>GRT Jewellers</v>
      </c>
      <c r="AC2797" t="str">
        <f>_xlfn.XLOOKUP(tblSales[[#This Row],[Store_ID]],Stores!$A:$A,Stores!$B:$B,"Unknown")</f>
        <v>TrendMart Karimnagar Standard</v>
      </c>
      <c r="AD2797" t="str">
        <f>_xlfn.XLOOKUP(tblSales[[#This Row],[Store_ID]],Stores!$A:$A,Stores!$E:$E,"Unknown")</f>
        <v>South Zone 2</v>
      </c>
      <c r="AE2797" t="str">
        <f>_xlfn.XLOOKUP(tblSales[[#This Row],[Customer_ID]],Customers!$A:$A,Customers!$B:$B,"Unknown")</f>
        <v>Hariharan Iyer</v>
      </c>
      <c r="AF2797" t="str">
        <f>_xlfn.XLOOKUP(tblSales[[#This Row],[Customer_ID]],Customers!$A:$A,Customers!$J:$J,"Unknown")</f>
        <v>Silver</v>
      </c>
      <c r="AG2797" t="str">
        <f>_xlfn.XLOOKUP(tblSales[[#This Row],[Employee_ID]],Employees!$A:$A,Employees!$B:$B,"Unknown")</f>
        <v>Sunita Ramachandran</v>
      </c>
      <c r="AH2797">
        <f>IF(MONTH(tblSales[[#This Row],[Invoice Date]])&gt;=4,MONTH(tblSales[[#This Row],[Invoice Date]]),MONTH(tblSales[[#This Row],[Invoice Date]])+12)</f>
        <v>11</v>
      </c>
      <c r="AI2797" s="8">
        <f>DATE(YEAR(tblSales[[#This Row],[Invoice Date]]),MONTH(tblSales[[#This Row],[Invoice Date]]),1)</f>
        <v>45597</v>
      </c>
      <c r="AJ2797" t="str">
        <f>_xlfn.XLOOKUP(tblSales[[#This Row],[Product_ID]],Products!$A:$A,Products!$B:$B,"Unknown")</f>
        <v>GRT Jewellers Sling Bag Olive</v>
      </c>
      <c r="AK2797" s="9">
        <f>IFERROR(tblSales[[#This Row],[Profit]]/tblSales[[#This Row],[Sales Amount]],0)</f>
        <v>0.2802126473998886</v>
      </c>
      <c r="AL2797" t="str">
        <f>IF(tblSales[[#This Row],[Discount %]]&lt;=5,"0-5%",
IF(tblSales[[#This Row],[Discount %]]&lt;=10,"5-10%",
IF(tblSales[[#This Row],[Discount %]]&lt;=15,"10-15%",
IF(tblSales[[#This Row],[Discount %]]&lt;=20,"15-20%","20%+"))))</f>
        <v>0-5%</v>
      </c>
    </row>
    <row r="2798" spans="1:38">
      <c r="A2798" s="2" t="s">
        <v>4818</v>
      </c>
      <c r="B2798" s="11">
        <v>45725</v>
      </c>
      <c r="C2798" s="2" t="s">
        <v>2182</v>
      </c>
      <c r="D2798" s="2" t="s">
        <v>1149</v>
      </c>
      <c r="E2798" s="2" t="s">
        <v>949</v>
      </c>
      <c r="F2798" s="2" t="s">
        <v>518</v>
      </c>
      <c r="G2798" s="2">
        <v>2</v>
      </c>
      <c r="H2798" s="2">
        <v>1175.8</v>
      </c>
      <c r="I2798" s="2">
        <v>0</v>
      </c>
      <c r="J2798" s="2">
        <v>0</v>
      </c>
      <c r="K2798" s="2">
        <v>12</v>
      </c>
      <c r="L2798" s="2">
        <v>282.19</v>
      </c>
      <c r="M2798" s="2">
        <v>2633.79</v>
      </c>
      <c r="N2798" s="2">
        <v>1657.04</v>
      </c>
      <c r="O2798" s="2">
        <f t="shared" si="107"/>
        <v>694.56</v>
      </c>
      <c r="P2798" s="2" t="s">
        <v>32</v>
      </c>
      <c r="Q2798" s="2" t="str">
        <f t="shared" si="106"/>
        <v>UPI</v>
      </c>
      <c r="R2798" s="2" t="s">
        <v>20</v>
      </c>
      <c r="S2798" s="2" t="s">
        <v>56</v>
      </c>
      <c r="T2798" s="2" t="s">
        <v>704</v>
      </c>
      <c r="U2798" s="2" t="s">
        <v>60</v>
      </c>
      <c r="V2798" t="str">
        <f>TEXT(tblSales[[#This Row],[Invoice Date]],"mmm")</f>
        <v>Mar</v>
      </c>
      <c r="W2798">
        <f>MONTH(tblSales[[#This Row],[Invoice Date]])</f>
        <v>3</v>
      </c>
      <c r="X2798">
        <f>YEAR(tblSales[[#This Row],[Invoice Date]])</f>
        <v>2025</v>
      </c>
      <c r="Y2798" t="str">
        <f>TEXT(tblSales[[#This Row],[Invoice Date]],"mmm-yyyy")</f>
        <v>Mar-2025</v>
      </c>
      <c r="Z2798" t="str">
        <f>_xlfn.XLOOKUP(tblSales[[#This Row],[Product_ID]],Products!$A:$A,Products!$C:$C,"Women Dresses")</f>
        <v>Women Jeans</v>
      </c>
      <c r="AA2798" t="str">
        <f>_xlfn.XLOOKUP(tblSales[[#This Row],[Product_ID]],Products!$A:$A,Products!$D:$D,"Unknown")</f>
        <v>Jeggings</v>
      </c>
      <c r="AB2798" t="str">
        <f>_xlfn.XLOOKUP(tblSales[[#This Row],[Product_ID]],Products!$A:$A,Products!$E:$E,"Unknown")</f>
        <v>Van Heusen</v>
      </c>
      <c r="AC2798" t="str">
        <f>_xlfn.XLOOKUP(tblSales[[#This Row],[Store_ID]],Stores!$A:$A,Stores!$B:$B,"Unknown")</f>
        <v>TrendMart Tumakuru Standard</v>
      </c>
      <c r="AD2798" t="str">
        <f>_xlfn.XLOOKUP(tblSales[[#This Row],[Store_ID]],Stores!$A:$A,Stores!$E:$E,"Unknown")</f>
        <v>South Zone 2</v>
      </c>
      <c r="AE2798" t="str">
        <f>_xlfn.XLOOKUP(tblSales[[#This Row],[Customer_ID]],Customers!$A:$A,Customers!$B:$B,"Unknown")</f>
        <v>Karunakaran Nair</v>
      </c>
      <c r="AF2798" t="str">
        <f>_xlfn.XLOOKUP(tblSales[[#This Row],[Customer_ID]],Customers!$A:$A,Customers!$J:$J,"Unknown")</f>
        <v>Regular</v>
      </c>
      <c r="AG2798" t="str">
        <f>_xlfn.XLOOKUP(tblSales[[#This Row],[Employee_ID]],Employees!$A:$A,Employees!$B:$B,"Unknown")</f>
        <v>Pranav Reddy</v>
      </c>
      <c r="AH2798">
        <f>IF(MONTH(tblSales[[#This Row],[Invoice Date]])&gt;=4,MONTH(tblSales[[#This Row],[Invoice Date]]),MONTH(tblSales[[#This Row],[Invoice Date]])+12)</f>
        <v>15</v>
      </c>
      <c r="AI2798" s="8">
        <f>DATE(YEAR(tblSales[[#This Row],[Invoice Date]]),MONTH(tblSales[[#This Row],[Invoice Date]]),1)</f>
        <v>45717</v>
      </c>
      <c r="AJ2798" t="str">
        <f>_xlfn.XLOOKUP(tblSales[[#This Row],[Product_ID]],Products!$A:$A,Products!$B:$B,"Unknown")</f>
        <v>Van Heusen Jeggings Charcoal</v>
      </c>
      <c r="AK2798" s="9">
        <f>IFERROR(tblSales[[#This Row],[Profit]]/tblSales[[#This Row],[Sales Amount]],0)</f>
        <v>0.26371122982470124</v>
      </c>
      <c r="AL2798" t="str">
        <f>IF(tblSales[[#This Row],[Discount %]]&lt;=5,"0-5%",
IF(tblSales[[#This Row],[Discount %]]&lt;=10,"5-10%",
IF(tblSales[[#This Row],[Discount %]]&lt;=15,"10-15%",
IF(tblSales[[#This Row],[Discount %]]&lt;=20,"15-20%","20%+"))))</f>
        <v>0-5%</v>
      </c>
    </row>
    <row r="2799" spans="1:38">
      <c r="A2799" s="2" t="s">
        <v>4819</v>
      </c>
      <c r="B2799" s="11">
        <v>45679</v>
      </c>
      <c r="C2799" s="2" t="s">
        <v>1507</v>
      </c>
      <c r="D2799" s="2" t="s">
        <v>527</v>
      </c>
      <c r="E2799" s="2" t="s">
        <v>758</v>
      </c>
      <c r="F2799" s="2" t="s">
        <v>134</v>
      </c>
      <c r="G2799" s="2">
        <v>2</v>
      </c>
      <c r="H2799" s="2">
        <v>857.43</v>
      </c>
      <c r="I2799" s="2">
        <v>30</v>
      </c>
      <c r="J2799" s="2">
        <v>514.46</v>
      </c>
      <c r="K2799" s="2">
        <v>5</v>
      </c>
      <c r="L2799" s="2">
        <v>60.02</v>
      </c>
      <c r="M2799" s="2">
        <v>1260.42</v>
      </c>
      <c r="N2799" s="2">
        <v>1259.44</v>
      </c>
      <c r="O2799" s="2">
        <f t="shared" si="107"/>
        <v>-59.039999999999985</v>
      </c>
      <c r="P2799" s="2" t="s">
        <v>28</v>
      </c>
      <c r="Q2799" s="2" t="str">
        <f t="shared" si="106"/>
        <v>Credit Card</v>
      </c>
      <c r="R2799" s="2" t="s">
        <v>20</v>
      </c>
      <c r="S2799" s="2" t="s">
        <v>57</v>
      </c>
      <c r="T2799" s="2" t="s">
        <v>2528</v>
      </c>
      <c r="U2799" s="2" t="s">
        <v>59</v>
      </c>
      <c r="V2799" t="str">
        <f>TEXT(tblSales[[#This Row],[Invoice Date]],"mmm")</f>
        <v>Jan</v>
      </c>
      <c r="W2799">
        <f>MONTH(tblSales[[#This Row],[Invoice Date]])</f>
        <v>1</v>
      </c>
      <c r="X2799">
        <f>YEAR(tblSales[[#This Row],[Invoice Date]])</f>
        <v>2025</v>
      </c>
      <c r="Y2799" t="str">
        <f>TEXT(tblSales[[#This Row],[Invoice Date]],"mmm-yyyy")</f>
        <v>Jan-2025</v>
      </c>
      <c r="Z2799" t="str">
        <f>_xlfn.XLOOKUP(tblSales[[#This Row],[Product_ID]],Products!$A:$A,Products!$C:$C,"Women Dresses")</f>
        <v>Women Tops</v>
      </c>
      <c r="AA2799" t="str">
        <f>_xlfn.XLOOKUP(tblSales[[#This Row],[Product_ID]],Products!$A:$A,Products!$D:$D,"Unknown")</f>
        <v>Crop Top</v>
      </c>
      <c r="AB2799" t="str">
        <f>_xlfn.XLOOKUP(tblSales[[#This Row],[Product_ID]],Products!$A:$A,Products!$E:$E,"Unknown")</f>
        <v>Ramraj Cotton</v>
      </c>
      <c r="AC2799" t="str">
        <f>_xlfn.XLOOKUP(tblSales[[#This Row],[Store_ID]],Stores!$A:$A,Stores!$B:$B,"Unknown")</f>
        <v>TrendMart Nizamabad Standard</v>
      </c>
      <c r="AD2799" t="str">
        <f>_xlfn.XLOOKUP(tblSales[[#This Row],[Store_ID]],Stores!$A:$A,Stores!$E:$E,"Unknown")</f>
        <v>South Zone 2</v>
      </c>
      <c r="AE2799" t="str">
        <f>_xlfn.XLOOKUP(tblSales[[#This Row],[Customer_ID]],Customers!$A:$A,Customers!$B:$B,"Unknown")</f>
        <v>Uma Murthy</v>
      </c>
      <c r="AF2799" t="str">
        <f>_xlfn.XLOOKUP(tblSales[[#This Row],[Customer_ID]],Customers!$A:$A,Customers!$J:$J,"Unknown")</f>
        <v>Platinum</v>
      </c>
      <c r="AG2799" t="str">
        <f>_xlfn.XLOOKUP(tblSales[[#This Row],[Employee_ID]],Employees!$A:$A,Employees!$B:$B,"Unknown")</f>
        <v>Chandran Krishnan</v>
      </c>
      <c r="AH2799">
        <f>IF(MONTH(tblSales[[#This Row],[Invoice Date]])&gt;=4,MONTH(tblSales[[#This Row],[Invoice Date]]),MONTH(tblSales[[#This Row],[Invoice Date]])+12)</f>
        <v>13</v>
      </c>
      <c r="AI2799" s="8">
        <f>DATE(YEAR(tblSales[[#This Row],[Invoice Date]]),MONTH(tblSales[[#This Row],[Invoice Date]]),1)</f>
        <v>45658</v>
      </c>
      <c r="AJ2799" t="str">
        <f>_xlfn.XLOOKUP(tblSales[[#This Row],[Product_ID]],Products!$A:$A,Products!$B:$B,"Unknown")</f>
        <v>Ramraj Cotton Crop Top Pink</v>
      </c>
      <c r="AK2799" s="9">
        <f>IFERROR(tblSales[[#This Row],[Profit]]/tblSales[[#This Row],[Sales Amount]],0)</f>
        <v>-4.6841529014138128E-2</v>
      </c>
      <c r="AL2799" t="str">
        <f>IF(tblSales[[#This Row],[Discount %]]&lt;=5,"0-5%",
IF(tblSales[[#This Row],[Discount %]]&lt;=10,"5-10%",
IF(tblSales[[#This Row],[Discount %]]&lt;=15,"10-15%",
IF(tblSales[[#This Row],[Discount %]]&lt;=20,"15-20%","20%+"))))</f>
        <v>20%+</v>
      </c>
    </row>
    <row r="2800" spans="1:38">
      <c r="A2800" s="2" t="s">
        <v>4820</v>
      </c>
      <c r="B2800" s="11">
        <v>45426</v>
      </c>
      <c r="C2800" s="2" t="s">
        <v>1748</v>
      </c>
      <c r="D2800" s="2" t="s">
        <v>1571</v>
      </c>
      <c r="E2800" s="2" t="s">
        <v>557</v>
      </c>
      <c r="F2800" s="2" t="s">
        <v>562</v>
      </c>
      <c r="G2800" s="2">
        <v>3</v>
      </c>
      <c r="H2800" s="2">
        <v>4509.2</v>
      </c>
      <c r="I2800" s="2">
        <v>30</v>
      </c>
      <c r="J2800" s="2">
        <v>4058.28</v>
      </c>
      <c r="K2800" s="2">
        <v>12</v>
      </c>
      <c r="L2800" s="2">
        <v>1136.32</v>
      </c>
      <c r="M2800" s="2">
        <v>10605.64</v>
      </c>
      <c r="N2800" s="2">
        <v>9069.39</v>
      </c>
      <c r="O2800" s="2">
        <f t="shared" si="107"/>
        <v>399.93000000000006</v>
      </c>
      <c r="P2800" s="2" t="s">
        <v>32</v>
      </c>
      <c r="Q2800" s="2" t="str">
        <f t="shared" si="106"/>
        <v>UPI</v>
      </c>
      <c r="R2800" s="2" t="s">
        <v>20</v>
      </c>
      <c r="S2800" s="2" t="s">
        <v>57</v>
      </c>
      <c r="T2800" s="2" t="s">
        <v>599</v>
      </c>
      <c r="U2800" s="2" t="s">
        <v>59</v>
      </c>
      <c r="V2800" t="str">
        <f>TEXT(tblSales[[#This Row],[Invoice Date]],"mmm")</f>
        <v>May</v>
      </c>
      <c r="W2800">
        <f>MONTH(tblSales[[#This Row],[Invoice Date]])</f>
        <v>5</v>
      </c>
      <c r="X2800">
        <f>YEAR(tblSales[[#This Row],[Invoice Date]])</f>
        <v>2024</v>
      </c>
      <c r="Y2800" t="str">
        <f>TEXT(tblSales[[#This Row],[Invoice Date]],"mmm-yyyy")</f>
        <v>May-2024</v>
      </c>
      <c r="Z2800" t="str">
        <f>_xlfn.XLOOKUP(tblSales[[#This Row],[Product_ID]],Products!$A:$A,Products!$C:$C,"Women Dresses")</f>
        <v>Women Sarees</v>
      </c>
      <c r="AA2800" t="str">
        <f>_xlfn.XLOOKUP(tblSales[[#This Row],[Product_ID]],Products!$A:$A,Products!$D:$D,"Unknown")</f>
        <v>Georgette Saree</v>
      </c>
      <c r="AB2800" t="str">
        <f>_xlfn.XLOOKUP(tblSales[[#This Row],[Product_ID]],Products!$A:$A,Products!$E:$E,"Unknown")</f>
        <v>Max Fashion</v>
      </c>
      <c r="AC2800" t="str">
        <f>_xlfn.XLOOKUP(tblSales[[#This Row],[Store_ID]],Stores!$A:$A,Stores!$B:$B,"Unknown")</f>
        <v>TrendMart Kochi Mall Kiosk</v>
      </c>
      <c r="AD2800" t="str">
        <f>_xlfn.XLOOKUP(tblSales[[#This Row],[Store_ID]],Stores!$A:$A,Stores!$E:$E,"Unknown")</f>
        <v>South Zone 1</v>
      </c>
      <c r="AE2800" t="str">
        <f>_xlfn.XLOOKUP(tblSales[[#This Row],[Customer_ID]],Customers!$A:$A,Customers!$B:$B,"Unknown")</f>
        <v>Pranav Chettiar</v>
      </c>
      <c r="AF2800" t="str">
        <f>_xlfn.XLOOKUP(tblSales[[#This Row],[Customer_ID]],Customers!$A:$A,Customers!$J:$J,"Unknown")</f>
        <v>Gold</v>
      </c>
      <c r="AG2800" t="str">
        <f>_xlfn.XLOOKUP(tblSales[[#This Row],[Employee_ID]],Employees!$A:$A,Employees!$B:$B,"Unknown")</f>
        <v>Vikram Bhat</v>
      </c>
      <c r="AH2800">
        <f>IF(MONTH(tblSales[[#This Row],[Invoice Date]])&gt;=4,MONTH(tblSales[[#This Row],[Invoice Date]]),MONTH(tblSales[[#This Row],[Invoice Date]])+12)</f>
        <v>5</v>
      </c>
      <c r="AI2800" s="8">
        <f>DATE(YEAR(tblSales[[#This Row],[Invoice Date]]),MONTH(tblSales[[#This Row],[Invoice Date]]),1)</f>
        <v>45413</v>
      </c>
      <c r="AJ2800" t="str">
        <f>_xlfn.XLOOKUP(tblSales[[#This Row],[Product_ID]],Products!$A:$A,Products!$B:$B,"Unknown")</f>
        <v>Max Fashion Georgette Saree Brown</v>
      </c>
      <c r="AK2800" s="9">
        <f>IFERROR(tblSales[[#This Row],[Profit]]/tblSales[[#This Row],[Sales Amount]],0)</f>
        <v>3.7709181152669718E-2</v>
      </c>
      <c r="AL2800" t="str">
        <f>IF(tblSales[[#This Row],[Discount %]]&lt;=5,"0-5%",
IF(tblSales[[#This Row],[Discount %]]&lt;=10,"5-10%",
IF(tblSales[[#This Row],[Discount %]]&lt;=15,"10-15%",
IF(tblSales[[#This Row],[Discount %]]&lt;=20,"15-20%","20%+"))))</f>
        <v>20%+</v>
      </c>
    </row>
    <row r="2801" spans="1:38">
      <c r="A2801" s="2" t="s">
        <v>4821</v>
      </c>
      <c r="B2801" s="11">
        <v>45654</v>
      </c>
      <c r="C2801" s="2" t="s">
        <v>623</v>
      </c>
      <c r="D2801" s="2" t="s">
        <v>1137</v>
      </c>
      <c r="E2801" s="2" t="s">
        <v>237</v>
      </c>
      <c r="F2801" s="2" t="s">
        <v>405</v>
      </c>
      <c r="G2801" s="2">
        <v>3</v>
      </c>
      <c r="H2801" s="2">
        <v>1148.28</v>
      </c>
      <c r="I2801" s="2">
        <v>0</v>
      </c>
      <c r="J2801" s="2">
        <v>0</v>
      </c>
      <c r="K2801" s="2">
        <v>12</v>
      </c>
      <c r="L2801" s="2">
        <v>413.38</v>
      </c>
      <c r="M2801" s="2">
        <v>3858.22</v>
      </c>
      <c r="N2801" s="2">
        <v>2446.35</v>
      </c>
      <c r="O2801" s="2">
        <f t="shared" si="107"/>
        <v>998.4899999999999</v>
      </c>
      <c r="P2801" s="2" t="s">
        <v>32</v>
      </c>
      <c r="Q2801" s="2" t="str">
        <f t="shared" si="106"/>
        <v>UPI</v>
      </c>
      <c r="R2801" s="2" t="s">
        <v>21</v>
      </c>
      <c r="S2801" s="2" t="s">
        <v>56</v>
      </c>
      <c r="T2801" s="2" t="s">
        <v>3821</v>
      </c>
      <c r="U2801" s="2" t="s">
        <v>60</v>
      </c>
      <c r="V2801" t="str">
        <f>TEXT(tblSales[[#This Row],[Invoice Date]],"mmm")</f>
        <v>Dec</v>
      </c>
      <c r="W2801">
        <f>MONTH(tblSales[[#This Row],[Invoice Date]])</f>
        <v>12</v>
      </c>
      <c r="X2801">
        <f>YEAR(tblSales[[#This Row],[Invoice Date]])</f>
        <v>2024</v>
      </c>
      <c r="Y2801" t="str">
        <f>TEXT(tblSales[[#This Row],[Invoice Date]],"mmm-yyyy")</f>
        <v>Dec-2024</v>
      </c>
      <c r="Z2801" t="str">
        <f>_xlfn.XLOOKUP(tblSales[[#This Row],[Product_ID]],Products!$A:$A,Products!$C:$C,"Women Dresses")</f>
        <v>Wallets</v>
      </c>
      <c r="AA2801" t="str">
        <f>_xlfn.XLOOKUP(tblSales[[#This Row],[Product_ID]],Products!$A:$A,Products!$D:$D,"Unknown")</f>
        <v>Card Holder</v>
      </c>
      <c r="AB2801" t="str">
        <f>_xlfn.XLOOKUP(tblSales[[#This Row],[Product_ID]],Products!$A:$A,Products!$E:$E,"Unknown")</f>
        <v>Levi's</v>
      </c>
      <c r="AC2801" t="str">
        <f>_xlfn.XLOOKUP(tblSales[[#This Row],[Store_ID]],Stores!$A:$A,Stores!$B:$B,"Unknown")</f>
        <v>TrendMart Kurnool Outlet</v>
      </c>
      <c r="AD2801" t="str">
        <f>_xlfn.XLOOKUP(tblSales[[#This Row],[Store_ID]],Stores!$A:$A,Stores!$E:$E,"Unknown")</f>
        <v>South Zone 3</v>
      </c>
      <c r="AE2801" t="str">
        <f>_xlfn.XLOOKUP(tblSales[[#This Row],[Customer_ID]],Customers!$A:$A,Customers!$B:$B,"Unknown")</f>
        <v>Baskar Reddy</v>
      </c>
      <c r="AF2801" t="str">
        <f>_xlfn.XLOOKUP(tblSales[[#This Row],[Customer_ID]],Customers!$A:$A,Customers!$J:$J,"Unknown")</f>
        <v>Gold</v>
      </c>
      <c r="AG2801" t="str">
        <f>_xlfn.XLOOKUP(tblSales[[#This Row],[Employee_ID]],Employees!$A:$A,Employees!$B:$B,"Unknown")</f>
        <v>Chitra Bhat</v>
      </c>
      <c r="AH2801">
        <f>IF(MONTH(tblSales[[#This Row],[Invoice Date]])&gt;=4,MONTH(tblSales[[#This Row],[Invoice Date]]),MONTH(tblSales[[#This Row],[Invoice Date]])+12)</f>
        <v>12</v>
      </c>
      <c r="AI2801" s="8">
        <f>DATE(YEAR(tblSales[[#This Row],[Invoice Date]]),MONTH(tblSales[[#This Row],[Invoice Date]]),1)</f>
        <v>45627</v>
      </c>
      <c r="AJ2801" t="str">
        <f>_xlfn.XLOOKUP(tblSales[[#This Row],[Product_ID]],Products!$A:$A,Products!$B:$B,"Unknown")</f>
        <v>Levi's Card Holder White</v>
      </c>
      <c r="AK2801" s="9">
        <f>IFERROR(tblSales[[#This Row],[Profit]]/tblSales[[#This Row],[Sales Amount]],0)</f>
        <v>0.25879550673626694</v>
      </c>
      <c r="AL2801" t="str">
        <f>IF(tblSales[[#This Row],[Discount %]]&lt;=5,"0-5%",
IF(tblSales[[#This Row],[Discount %]]&lt;=10,"5-10%",
IF(tblSales[[#This Row],[Discount %]]&lt;=15,"10-15%",
IF(tblSales[[#This Row],[Discount %]]&lt;=20,"15-20%","20%+"))))</f>
        <v>0-5%</v>
      </c>
    </row>
    <row r="2802" spans="1:38">
      <c r="A2802" s="2" t="s">
        <v>4822</v>
      </c>
      <c r="B2802" s="11">
        <v>45627</v>
      </c>
      <c r="C2802" s="2" t="s">
        <v>159</v>
      </c>
      <c r="D2802" s="2" t="s">
        <v>376</v>
      </c>
      <c r="E2802" s="2" t="s">
        <v>203</v>
      </c>
      <c r="F2802" s="2" t="s">
        <v>177</v>
      </c>
      <c r="G2802" s="2">
        <v>2</v>
      </c>
      <c r="H2802" s="2">
        <v>959.33</v>
      </c>
      <c r="I2802" s="2">
        <v>25</v>
      </c>
      <c r="J2802" s="2">
        <v>479.67</v>
      </c>
      <c r="K2802" s="2">
        <v>5</v>
      </c>
      <c r="L2802" s="2">
        <v>71.95</v>
      </c>
      <c r="M2802" s="2">
        <v>1510.94</v>
      </c>
      <c r="N2802" s="2">
        <v>1146.18</v>
      </c>
      <c r="O2802" s="2">
        <f t="shared" si="107"/>
        <v>292.81</v>
      </c>
      <c r="P2802" s="2" t="s">
        <v>32</v>
      </c>
      <c r="Q2802" s="2" t="str">
        <f t="shared" si="106"/>
        <v>UPI</v>
      </c>
      <c r="R2802" s="2" t="s">
        <v>20</v>
      </c>
      <c r="S2802" s="2" t="s">
        <v>56</v>
      </c>
      <c r="T2802" s="2" t="s">
        <v>1550</v>
      </c>
      <c r="U2802" s="2" t="s">
        <v>60</v>
      </c>
      <c r="V2802" t="str">
        <f>TEXT(tblSales[[#This Row],[Invoice Date]],"mmm")</f>
        <v>Dec</v>
      </c>
      <c r="W2802">
        <f>MONTH(tblSales[[#This Row],[Invoice Date]])</f>
        <v>12</v>
      </c>
      <c r="X2802">
        <f>YEAR(tblSales[[#This Row],[Invoice Date]])</f>
        <v>2024</v>
      </c>
      <c r="Y2802" t="str">
        <f>TEXT(tblSales[[#This Row],[Invoice Date]],"mmm-yyyy")</f>
        <v>Dec-2024</v>
      </c>
      <c r="Z2802" t="str">
        <f>_xlfn.XLOOKUP(tblSales[[#This Row],[Product_ID]],Products!$A:$A,Products!$C:$C,"Women Dresses")</f>
        <v>Women Kurtis</v>
      </c>
      <c r="AA2802" t="str">
        <f>_xlfn.XLOOKUP(tblSales[[#This Row],[Product_ID]],Products!$A:$A,Products!$D:$D,"Unknown")</f>
        <v>Anarkali Kurti</v>
      </c>
      <c r="AB2802" t="str">
        <f>_xlfn.XLOOKUP(tblSales[[#This Row],[Product_ID]],Products!$A:$A,Products!$E:$E,"Unknown")</f>
        <v>Nike</v>
      </c>
      <c r="AC2802" t="str">
        <f>_xlfn.XLOOKUP(tblSales[[#This Row],[Store_ID]],Stores!$A:$A,Stores!$B:$B,"Unknown")</f>
        <v>TrendMart Thoothukudi Outlet</v>
      </c>
      <c r="AD2802" t="str">
        <f>_xlfn.XLOOKUP(tblSales[[#This Row],[Store_ID]],Stores!$A:$A,Stores!$E:$E,"Unknown")</f>
        <v>South Zone 1</v>
      </c>
      <c r="AE2802" t="str">
        <f>_xlfn.XLOOKUP(tblSales[[#This Row],[Customer_ID]],Customers!$A:$A,Customers!$B:$B,"Unknown")</f>
        <v>Vidya Kumar</v>
      </c>
      <c r="AF2802" t="str">
        <f>_xlfn.XLOOKUP(tblSales[[#This Row],[Customer_ID]],Customers!$A:$A,Customers!$J:$J,"Unknown")</f>
        <v>Silver</v>
      </c>
      <c r="AG2802" t="str">
        <f>_xlfn.XLOOKUP(tblSales[[#This Row],[Employee_ID]],Employees!$A:$A,Employees!$B:$B,"Unknown")</f>
        <v>Deepak Kamath</v>
      </c>
      <c r="AH2802">
        <f>IF(MONTH(tblSales[[#This Row],[Invoice Date]])&gt;=4,MONTH(tblSales[[#This Row],[Invoice Date]]),MONTH(tblSales[[#This Row],[Invoice Date]])+12)</f>
        <v>12</v>
      </c>
      <c r="AI2802" s="8">
        <f>DATE(YEAR(tblSales[[#This Row],[Invoice Date]]),MONTH(tblSales[[#This Row],[Invoice Date]]),1)</f>
        <v>45627</v>
      </c>
      <c r="AJ2802" t="str">
        <f>_xlfn.XLOOKUP(tblSales[[#This Row],[Product_ID]],Products!$A:$A,Products!$B:$B,"Unknown")</f>
        <v>Nike Anarkali Kurti White</v>
      </c>
      <c r="AK2802" s="9">
        <f>IFERROR(tblSales[[#This Row],[Profit]]/tblSales[[#This Row],[Sales Amount]],0)</f>
        <v>0.19379326776708539</v>
      </c>
      <c r="AL2802" t="str">
        <f>IF(tblSales[[#This Row],[Discount %]]&lt;=5,"0-5%",
IF(tblSales[[#This Row],[Discount %]]&lt;=10,"5-10%",
IF(tblSales[[#This Row],[Discount %]]&lt;=15,"10-15%",
IF(tblSales[[#This Row],[Discount %]]&lt;=20,"15-20%","20%+"))))</f>
        <v>20%+</v>
      </c>
    </row>
    <row r="2803" spans="1:38">
      <c r="A2803" s="2" t="s">
        <v>4823</v>
      </c>
      <c r="B2803" s="11">
        <v>45417</v>
      </c>
      <c r="C2803" s="2" t="s">
        <v>2800</v>
      </c>
      <c r="D2803" s="2" t="s">
        <v>911</v>
      </c>
      <c r="E2803" s="2" t="s">
        <v>625</v>
      </c>
      <c r="F2803" s="2" t="s">
        <v>128</v>
      </c>
      <c r="G2803" s="2">
        <v>2</v>
      </c>
      <c r="H2803" s="2">
        <v>1342.67</v>
      </c>
      <c r="I2803" s="2">
        <v>5</v>
      </c>
      <c r="J2803" s="2">
        <v>134.27000000000001</v>
      </c>
      <c r="K2803" s="2">
        <v>12</v>
      </c>
      <c r="L2803" s="2">
        <v>306.13</v>
      </c>
      <c r="M2803" s="2">
        <v>2857.2</v>
      </c>
      <c r="N2803" s="2">
        <v>1763.86</v>
      </c>
      <c r="O2803" s="2">
        <f t="shared" si="107"/>
        <v>787.20999999999992</v>
      </c>
      <c r="P2803" s="2" t="s">
        <v>32</v>
      </c>
      <c r="Q2803" s="2" t="str">
        <f t="shared" si="106"/>
        <v>UPI</v>
      </c>
      <c r="R2803" s="2" t="s">
        <v>20</v>
      </c>
      <c r="S2803" s="2" t="s">
        <v>57</v>
      </c>
      <c r="T2803" s="2" t="s">
        <v>1847</v>
      </c>
      <c r="U2803" s="2" t="s">
        <v>60</v>
      </c>
      <c r="V2803" t="str">
        <f>TEXT(tblSales[[#This Row],[Invoice Date]],"mmm")</f>
        <v>May</v>
      </c>
      <c r="W2803">
        <f>MONTH(tblSales[[#This Row],[Invoice Date]])</f>
        <v>5</v>
      </c>
      <c r="X2803">
        <f>YEAR(tblSales[[#This Row],[Invoice Date]])</f>
        <v>2024</v>
      </c>
      <c r="Y2803" t="str">
        <f>TEXT(tblSales[[#This Row],[Invoice Date]],"mmm-yyyy")</f>
        <v>May-2024</v>
      </c>
      <c r="Z2803" t="str">
        <f>_xlfn.XLOOKUP(tblSales[[#This Row],[Product_ID]],Products!$A:$A,Products!$C:$C,"Women Dresses")</f>
        <v>Men Trousers</v>
      </c>
      <c r="AA2803" t="str">
        <f>_xlfn.XLOOKUP(tblSales[[#This Row],[Product_ID]],Products!$A:$A,Products!$D:$D,"Unknown")</f>
        <v>Track Pant</v>
      </c>
      <c r="AB2803" t="str">
        <f>_xlfn.XLOOKUP(tblSales[[#This Row],[Product_ID]],Products!$A:$A,Products!$E:$E,"Unknown")</f>
        <v>Pepe Jeans</v>
      </c>
      <c r="AC2803" t="str">
        <f>_xlfn.XLOOKUP(tblSales[[#This Row],[Store_ID]],Stores!$A:$A,Stores!$B:$B,"Unknown")</f>
        <v>TrendMart Shivamogga Mall Kiosk</v>
      </c>
      <c r="AD2803" t="str">
        <f>_xlfn.XLOOKUP(tblSales[[#This Row],[Store_ID]],Stores!$A:$A,Stores!$E:$E,"Unknown")</f>
        <v>South Zone 2</v>
      </c>
      <c r="AE2803" t="str">
        <f>_xlfn.XLOOKUP(tblSales[[#This Row],[Customer_ID]],Customers!$A:$A,Customers!$B:$B,"Unknown")</f>
        <v>Suresh Iyengar</v>
      </c>
      <c r="AF2803" t="str">
        <f>_xlfn.XLOOKUP(tblSales[[#This Row],[Customer_ID]],Customers!$A:$A,Customers!$J:$J,"Unknown")</f>
        <v>Gold</v>
      </c>
      <c r="AG2803" t="str">
        <f>_xlfn.XLOOKUP(tblSales[[#This Row],[Employee_ID]],Employees!$A:$A,Employees!$B:$B,"Unknown")</f>
        <v>Praveen Gupta</v>
      </c>
      <c r="AH2803">
        <f>IF(MONTH(tblSales[[#This Row],[Invoice Date]])&gt;=4,MONTH(tblSales[[#This Row],[Invoice Date]]),MONTH(tblSales[[#This Row],[Invoice Date]])+12)</f>
        <v>5</v>
      </c>
      <c r="AI2803" s="8">
        <f>DATE(YEAR(tblSales[[#This Row],[Invoice Date]]),MONTH(tblSales[[#This Row],[Invoice Date]]),1)</f>
        <v>45413</v>
      </c>
      <c r="AJ2803" t="str">
        <f>_xlfn.XLOOKUP(tblSales[[#This Row],[Product_ID]],Products!$A:$A,Products!$B:$B,"Unknown")</f>
        <v>Pepe Jeans Track Pant Mustard</v>
      </c>
      <c r="AK2803" s="9">
        <f>IFERROR(tblSales[[#This Row],[Profit]]/tblSales[[#This Row],[Sales Amount]],0)</f>
        <v>0.27551798964020718</v>
      </c>
      <c r="AL2803" t="str">
        <f>IF(tblSales[[#This Row],[Discount %]]&lt;=5,"0-5%",
IF(tblSales[[#This Row],[Discount %]]&lt;=10,"5-10%",
IF(tblSales[[#This Row],[Discount %]]&lt;=15,"10-15%",
IF(tblSales[[#This Row],[Discount %]]&lt;=20,"15-20%","20%+"))))</f>
        <v>0-5%</v>
      </c>
    </row>
    <row r="2804" spans="1:38">
      <c r="A2804" s="2" t="s">
        <v>4824</v>
      </c>
      <c r="B2804" s="11">
        <v>45466</v>
      </c>
      <c r="C2804" s="2" t="s">
        <v>3443</v>
      </c>
      <c r="D2804" s="2" t="s">
        <v>114</v>
      </c>
      <c r="E2804" s="2" t="s">
        <v>127</v>
      </c>
      <c r="F2804" s="2" t="s">
        <v>345</v>
      </c>
      <c r="G2804" s="2">
        <v>4</v>
      </c>
      <c r="H2804" s="2">
        <v>958.34</v>
      </c>
      <c r="I2804" s="2">
        <v>0</v>
      </c>
      <c r="J2804" s="2">
        <v>0</v>
      </c>
      <c r="K2804" s="2">
        <v>5</v>
      </c>
      <c r="L2804" s="2">
        <v>191.67</v>
      </c>
      <c r="M2804" s="2">
        <v>4025.03</v>
      </c>
      <c r="N2804" s="2">
        <v>2159.04</v>
      </c>
      <c r="O2804" s="2">
        <f t="shared" si="107"/>
        <v>1674.3200000000002</v>
      </c>
      <c r="P2804" s="2" t="s">
        <v>32</v>
      </c>
      <c r="Q2804" s="2" t="str">
        <f t="shared" si="106"/>
        <v>UPI</v>
      </c>
      <c r="R2804" s="2" t="s">
        <v>20</v>
      </c>
      <c r="S2804" s="2" t="s">
        <v>56</v>
      </c>
      <c r="T2804" s="2" t="s">
        <v>1088</v>
      </c>
      <c r="U2804" s="2" t="s">
        <v>60</v>
      </c>
      <c r="V2804" t="str">
        <f>TEXT(tblSales[[#This Row],[Invoice Date]],"mmm")</f>
        <v>Jun</v>
      </c>
      <c r="W2804">
        <f>MONTH(tblSales[[#This Row],[Invoice Date]])</f>
        <v>6</v>
      </c>
      <c r="X2804">
        <f>YEAR(tblSales[[#This Row],[Invoice Date]])</f>
        <v>2024</v>
      </c>
      <c r="Y2804" t="str">
        <f>TEXT(tblSales[[#This Row],[Invoice Date]],"mmm-yyyy")</f>
        <v>Jun-2024</v>
      </c>
      <c r="Z2804" t="str">
        <f>_xlfn.XLOOKUP(tblSales[[#This Row],[Product_ID]],Products!$A:$A,Products!$C:$C,"Women Dresses")</f>
        <v>Women Kurtis</v>
      </c>
      <c r="AA2804" t="str">
        <f>_xlfn.XLOOKUP(tblSales[[#This Row],[Product_ID]],Products!$A:$A,Products!$D:$D,"Unknown")</f>
        <v>Printed Kurti</v>
      </c>
      <c r="AB2804" t="str">
        <f>_xlfn.XLOOKUP(tblSales[[#This Row],[Product_ID]],Products!$A:$A,Products!$E:$E,"Unknown")</f>
        <v>Reebok</v>
      </c>
      <c r="AC2804" t="str">
        <f>_xlfn.XLOOKUP(tblSales[[#This Row],[Store_ID]],Stores!$A:$A,Stores!$B:$B,"Unknown")</f>
        <v>TrendMart Vijayawada Standard</v>
      </c>
      <c r="AD2804" t="str">
        <f>_xlfn.XLOOKUP(tblSales[[#This Row],[Store_ID]],Stores!$A:$A,Stores!$E:$E,"Unknown")</f>
        <v>South Zone 3</v>
      </c>
      <c r="AE2804" t="str">
        <f>_xlfn.XLOOKUP(tblSales[[#This Row],[Customer_ID]],Customers!$A:$A,Customers!$B:$B,"Unknown")</f>
        <v>Unknown</v>
      </c>
      <c r="AF2804" t="str">
        <f>_xlfn.XLOOKUP(tblSales[[#This Row],[Customer_ID]],Customers!$A:$A,Customers!$J:$J,"Unknown")</f>
        <v>Unknown</v>
      </c>
      <c r="AG2804" t="str">
        <f>_xlfn.XLOOKUP(tblSales[[#This Row],[Employee_ID]],Employees!$A:$A,Employees!$B:$B,"Unknown")</f>
        <v>Anitha Ramachandran</v>
      </c>
      <c r="AH2804">
        <f>IF(MONTH(tblSales[[#This Row],[Invoice Date]])&gt;=4,MONTH(tblSales[[#This Row],[Invoice Date]]),MONTH(tblSales[[#This Row],[Invoice Date]])+12)</f>
        <v>6</v>
      </c>
      <c r="AI2804" s="8">
        <f>DATE(YEAR(tblSales[[#This Row],[Invoice Date]]),MONTH(tblSales[[#This Row],[Invoice Date]]),1)</f>
        <v>45444</v>
      </c>
      <c r="AJ2804" t="str">
        <f>_xlfn.XLOOKUP(tblSales[[#This Row],[Product_ID]],Products!$A:$A,Products!$B:$B,"Unknown")</f>
        <v>Reebok Printed Kurti Wine</v>
      </c>
      <c r="AK2804" s="9">
        <f>IFERROR(tblSales[[#This Row],[Profit]]/tblSales[[#This Row],[Sales Amount]],0)</f>
        <v>0.41597702377373585</v>
      </c>
      <c r="AL2804" t="str">
        <f>IF(tblSales[[#This Row],[Discount %]]&lt;=5,"0-5%",
IF(tblSales[[#This Row],[Discount %]]&lt;=10,"5-10%",
IF(tblSales[[#This Row],[Discount %]]&lt;=15,"10-15%",
IF(tblSales[[#This Row],[Discount %]]&lt;=20,"15-20%","20%+"))))</f>
        <v>0-5%</v>
      </c>
    </row>
    <row r="2805" spans="1:38">
      <c r="A2805" s="2" t="s">
        <v>4825</v>
      </c>
      <c r="B2805" s="11">
        <v>45463</v>
      </c>
      <c r="C2805" s="2" t="s">
        <v>2091</v>
      </c>
      <c r="D2805" s="2" t="s">
        <v>160</v>
      </c>
      <c r="E2805" s="2" t="s">
        <v>309</v>
      </c>
      <c r="F2805" s="2" t="s">
        <v>324</v>
      </c>
      <c r="G2805" s="2">
        <v>1</v>
      </c>
      <c r="H2805" s="2">
        <v>5818.2</v>
      </c>
      <c r="I2805" s="2">
        <v>25</v>
      </c>
      <c r="J2805" s="2">
        <v>1454.55</v>
      </c>
      <c r="K2805" s="2">
        <v>12</v>
      </c>
      <c r="L2805" s="2">
        <v>523.64</v>
      </c>
      <c r="M2805" s="2">
        <v>4887.29</v>
      </c>
      <c r="N2805" s="2">
        <v>3970.86</v>
      </c>
      <c r="O2805" s="2">
        <f t="shared" si="107"/>
        <v>392.78999999999985</v>
      </c>
      <c r="P2805" s="2" t="s">
        <v>27</v>
      </c>
      <c r="Q2805" s="2" t="str">
        <f t="shared" si="106"/>
        <v>Cash</v>
      </c>
      <c r="R2805" s="2" t="s">
        <v>20</v>
      </c>
      <c r="S2805" s="2" t="s">
        <v>56</v>
      </c>
      <c r="T2805" s="2" t="s">
        <v>2250</v>
      </c>
      <c r="U2805" s="2" t="s">
        <v>59</v>
      </c>
      <c r="V2805" t="str">
        <f>TEXT(tblSales[[#This Row],[Invoice Date]],"mmm")</f>
        <v>Jun</v>
      </c>
      <c r="W2805">
        <f>MONTH(tblSales[[#This Row],[Invoice Date]])</f>
        <v>6</v>
      </c>
      <c r="X2805">
        <f>YEAR(tblSales[[#This Row],[Invoice Date]])</f>
        <v>2024</v>
      </c>
      <c r="Y2805" t="str">
        <f>TEXT(tblSales[[#This Row],[Invoice Date]],"mmm-yyyy")</f>
        <v>Jun-2024</v>
      </c>
      <c r="Z2805" t="str">
        <f>_xlfn.XLOOKUP(tblSales[[#This Row],[Product_ID]],Products!$A:$A,Products!$C:$C,"Women Dresses")</f>
        <v>Watches</v>
      </c>
      <c r="AA2805" t="str">
        <f>_xlfn.XLOOKUP(tblSales[[#This Row],[Product_ID]],Products!$A:$A,Products!$D:$D,"Unknown")</f>
        <v>Analog Watch</v>
      </c>
      <c r="AB2805" t="str">
        <f>_xlfn.XLOOKUP(tblSales[[#This Row],[Product_ID]],Products!$A:$A,Products!$E:$E,"Unknown")</f>
        <v>Global Desi</v>
      </c>
      <c r="AC2805" t="str">
        <f>_xlfn.XLOOKUP(tblSales[[#This Row],[Store_ID]],Stores!$A:$A,Stores!$B:$B,"Unknown")</f>
        <v>TrendMart Alappuzha Outlet</v>
      </c>
      <c r="AD2805" t="str">
        <f>_xlfn.XLOOKUP(tblSales[[#This Row],[Store_ID]],Stores!$A:$A,Stores!$E:$E,"Unknown")</f>
        <v>South Zone 1</v>
      </c>
      <c r="AE2805" t="str">
        <f>_xlfn.XLOOKUP(tblSales[[#This Row],[Customer_ID]],Customers!$A:$A,Customers!$B:$B,"Unknown")</f>
        <v>Karunakaran Gounder</v>
      </c>
      <c r="AF2805" t="str">
        <f>_xlfn.XLOOKUP(tblSales[[#This Row],[Customer_ID]],Customers!$A:$A,Customers!$J:$J,"Unknown")</f>
        <v>Regular</v>
      </c>
      <c r="AG2805" t="str">
        <f>_xlfn.XLOOKUP(tblSales[[#This Row],[Employee_ID]],Employees!$A:$A,Employees!$B:$B,"Unknown")</f>
        <v>Ganesh Iyengar</v>
      </c>
      <c r="AH2805">
        <f>IF(MONTH(tblSales[[#This Row],[Invoice Date]])&gt;=4,MONTH(tblSales[[#This Row],[Invoice Date]]),MONTH(tblSales[[#This Row],[Invoice Date]])+12)</f>
        <v>6</v>
      </c>
      <c r="AI2805" s="8">
        <f>DATE(YEAR(tblSales[[#This Row],[Invoice Date]]),MONTH(tblSales[[#This Row],[Invoice Date]]),1)</f>
        <v>45444</v>
      </c>
      <c r="AJ2805" t="str">
        <f>_xlfn.XLOOKUP(tblSales[[#This Row],[Product_ID]],Products!$A:$A,Products!$B:$B,"Unknown")</f>
        <v>Global Desi Analog Watch Cream</v>
      </c>
      <c r="AK2805" s="9">
        <f>IFERROR(tblSales[[#This Row],[Profit]]/tblSales[[#This Row],[Sales Amount]],0)</f>
        <v>8.0369693633895234E-2</v>
      </c>
      <c r="AL2805" t="str">
        <f>IF(tblSales[[#This Row],[Discount %]]&lt;=5,"0-5%",
IF(tblSales[[#This Row],[Discount %]]&lt;=10,"5-10%",
IF(tblSales[[#This Row],[Discount %]]&lt;=15,"10-15%",
IF(tblSales[[#This Row],[Discount %]]&lt;=20,"15-20%","20%+"))))</f>
        <v>20%+</v>
      </c>
    </row>
    <row r="2806" spans="1:38">
      <c r="A2806" s="2" t="s">
        <v>4826</v>
      </c>
      <c r="B2806" s="11">
        <v>45618</v>
      </c>
      <c r="C2806" s="2" t="s">
        <v>4360</v>
      </c>
      <c r="D2806" s="2" t="s">
        <v>1646</v>
      </c>
      <c r="E2806" s="2" t="s">
        <v>432</v>
      </c>
      <c r="F2806" s="2" t="s">
        <v>319</v>
      </c>
      <c r="G2806" s="2">
        <v>2</v>
      </c>
      <c r="H2806" s="2">
        <v>925.4</v>
      </c>
      <c r="I2806" s="2">
        <v>15</v>
      </c>
      <c r="J2806" s="2">
        <v>277.62</v>
      </c>
      <c r="K2806" s="2">
        <v>5</v>
      </c>
      <c r="L2806" s="2">
        <v>78.66</v>
      </c>
      <c r="M2806" s="2">
        <v>1651.84</v>
      </c>
      <c r="N2806" s="2">
        <v>1401.86</v>
      </c>
      <c r="O2806" s="2">
        <f t="shared" si="107"/>
        <v>171.32000000000002</v>
      </c>
      <c r="P2806" s="2" t="s">
        <v>27</v>
      </c>
      <c r="Q2806" s="2" t="str">
        <f t="shared" si="106"/>
        <v>Cash</v>
      </c>
      <c r="R2806" s="2" t="s">
        <v>20</v>
      </c>
      <c r="S2806" s="2" t="s">
        <v>56</v>
      </c>
      <c r="T2806" s="2" t="s">
        <v>1303</v>
      </c>
      <c r="U2806" s="2" t="s">
        <v>59</v>
      </c>
      <c r="V2806" t="str">
        <f>TEXT(tblSales[[#This Row],[Invoice Date]],"mmm")</f>
        <v>Nov</v>
      </c>
      <c r="W2806">
        <f>MONTH(tblSales[[#This Row],[Invoice Date]])</f>
        <v>11</v>
      </c>
      <c r="X2806">
        <f>YEAR(tblSales[[#This Row],[Invoice Date]])</f>
        <v>2024</v>
      </c>
      <c r="Y2806" t="str">
        <f>TEXT(tblSales[[#This Row],[Invoice Date]],"mmm-yyyy")</f>
        <v>Nov-2024</v>
      </c>
      <c r="Z2806" t="str">
        <f>_xlfn.XLOOKUP(tblSales[[#This Row],[Product_ID]],Products!$A:$A,Products!$C:$C,"Women Dresses")</f>
        <v>Women Jeans</v>
      </c>
      <c r="AA2806" t="str">
        <f>_xlfn.XLOOKUP(tblSales[[#This Row],[Product_ID]],Products!$A:$A,Products!$D:$D,"Unknown")</f>
        <v>Skinny Fit</v>
      </c>
      <c r="AB2806" t="str">
        <f>_xlfn.XLOOKUP(tblSales[[#This Row],[Product_ID]],Products!$A:$A,Products!$E:$E,"Unknown")</f>
        <v>Global Desi</v>
      </c>
      <c r="AC2806" t="str">
        <f>_xlfn.XLOOKUP(tblSales[[#This Row],[Store_ID]],Stores!$A:$A,Stores!$B:$B,"Unknown")</f>
        <v>TrendMart Mangaluru Mall Kiosk</v>
      </c>
      <c r="AD2806" t="str">
        <f>_xlfn.XLOOKUP(tblSales[[#This Row],[Store_ID]],Stores!$A:$A,Stores!$E:$E,"Unknown")</f>
        <v>South Zone 2</v>
      </c>
      <c r="AE2806" t="str">
        <f>_xlfn.XLOOKUP(tblSales[[#This Row],[Customer_ID]],Customers!$A:$A,Customers!$B:$B,"Unknown")</f>
        <v>Padma Singh</v>
      </c>
      <c r="AF2806" t="str">
        <f>_xlfn.XLOOKUP(tblSales[[#This Row],[Customer_ID]],Customers!$A:$A,Customers!$J:$J,"Unknown")</f>
        <v>Platinum</v>
      </c>
      <c r="AG2806" t="str">
        <f>_xlfn.XLOOKUP(tblSales[[#This Row],[Employee_ID]],Employees!$A:$A,Employees!$B:$B,"Unknown")</f>
        <v>Sathish Sundaram</v>
      </c>
      <c r="AH2806">
        <f>IF(MONTH(tblSales[[#This Row],[Invoice Date]])&gt;=4,MONTH(tblSales[[#This Row],[Invoice Date]]),MONTH(tblSales[[#This Row],[Invoice Date]])+12)</f>
        <v>11</v>
      </c>
      <c r="AI2806" s="8">
        <f>DATE(YEAR(tblSales[[#This Row],[Invoice Date]]),MONTH(tblSales[[#This Row],[Invoice Date]]),1)</f>
        <v>45597</v>
      </c>
      <c r="AJ2806" t="str">
        <f>_xlfn.XLOOKUP(tblSales[[#This Row],[Product_ID]],Products!$A:$A,Products!$B:$B,"Unknown")</f>
        <v>Global Desi Skinny Fit Olive</v>
      </c>
      <c r="AK2806" s="9">
        <f>IFERROR(tblSales[[#This Row],[Profit]]/tblSales[[#This Row],[Sales Amount]],0)</f>
        <v>0.10371464548624566</v>
      </c>
      <c r="AL2806" t="str">
        <f>IF(tblSales[[#This Row],[Discount %]]&lt;=5,"0-5%",
IF(tblSales[[#This Row],[Discount %]]&lt;=10,"5-10%",
IF(tblSales[[#This Row],[Discount %]]&lt;=15,"10-15%",
IF(tblSales[[#This Row],[Discount %]]&lt;=20,"15-20%","20%+"))))</f>
        <v>10-15%</v>
      </c>
    </row>
    <row r="2807" spans="1:38">
      <c r="A2807" s="2" t="s">
        <v>4827</v>
      </c>
      <c r="B2807" s="11">
        <v>45460</v>
      </c>
      <c r="C2807" s="2" t="s">
        <v>4828</v>
      </c>
      <c r="D2807" s="2" t="s">
        <v>440</v>
      </c>
      <c r="E2807" s="2" t="s">
        <v>314</v>
      </c>
      <c r="F2807" s="2" t="s">
        <v>216</v>
      </c>
      <c r="G2807" s="2">
        <v>2</v>
      </c>
      <c r="H2807" s="2">
        <v>412.77</v>
      </c>
      <c r="I2807" s="2">
        <v>30</v>
      </c>
      <c r="J2807" s="2">
        <v>247.66</v>
      </c>
      <c r="K2807" s="2">
        <v>5</v>
      </c>
      <c r="L2807" s="2">
        <v>28.89</v>
      </c>
      <c r="M2807" s="2">
        <v>606.77</v>
      </c>
      <c r="N2807" s="2">
        <v>630.26</v>
      </c>
      <c r="O2807" s="2">
        <f t="shared" si="107"/>
        <v>-52.38000000000001</v>
      </c>
      <c r="P2807" s="2" t="s">
        <v>29</v>
      </c>
      <c r="Q2807" s="2" t="str">
        <f t="shared" si="106"/>
        <v>Debit Card</v>
      </c>
      <c r="R2807" s="2" t="s">
        <v>21</v>
      </c>
      <c r="S2807" s="2" t="s">
        <v>56</v>
      </c>
      <c r="T2807" s="2" t="s">
        <v>2839</v>
      </c>
      <c r="U2807" s="2" t="s">
        <v>59</v>
      </c>
      <c r="V2807" t="str">
        <f>TEXT(tblSales[[#This Row],[Invoice Date]],"mmm")</f>
        <v>Jun</v>
      </c>
      <c r="W2807">
        <f>MONTH(tblSales[[#This Row],[Invoice Date]])</f>
        <v>6</v>
      </c>
      <c r="X2807">
        <f>YEAR(tblSales[[#This Row],[Invoice Date]])</f>
        <v>2024</v>
      </c>
      <c r="Y2807" t="str">
        <f>TEXT(tblSales[[#This Row],[Invoice Date]],"mmm-yyyy")</f>
        <v>Jun-2024</v>
      </c>
      <c r="Z2807" t="str">
        <f>_xlfn.XLOOKUP(tblSales[[#This Row],[Product_ID]],Products!$A:$A,Products!$C:$C,"Women Dresses")</f>
        <v>Belts</v>
      </c>
      <c r="AA2807" t="str">
        <f>_xlfn.XLOOKUP(tblSales[[#This Row],[Product_ID]],Products!$A:$A,Products!$D:$D,"Unknown")</f>
        <v>Casual Belt</v>
      </c>
      <c r="AB2807" t="str">
        <f>_xlfn.XLOOKUP(tblSales[[#This Row],[Product_ID]],Products!$A:$A,Products!$E:$E,"Unknown")</f>
        <v>Nike</v>
      </c>
      <c r="AC2807" t="str">
        <f>_xlfn.XLOOKUP(tblSales[[#This Row],[Store_ID]],Stores!$A:$A,Stores!$B:$B,"Unknown")</f>
        <v>TrendMart Thiruvananthapuram Standard</v>
      </c>
      <c r="AD2807" t="str">
        <f>_xlfn.XLOOKUP(tblSales[[#This Row],[Store_ID]],Stores!$A:$A,Stores!$E:$E,"Unknown")</f>
        <v>South Zone 1</v>
      </c>
      <c r="AE2807" t="str">
        <f>_xlfn.XLOOKUP(tblSales[[#This Row],[Customer_ID]],Customers!$A:$A,Customers!$B:$B,"Unknown")</f>
        <v>Neelam Natarajan</v>
      </c>
      <c r="AF2807" t="str">
        <f>_xlfn.XLOOKUP(tblSales[[#This Row],[Customer_ID]],Customers!$A:$A,Customers!$J:$J,"Unknown")</f>
        <v>Gold</v>
      </c>
      <c r="AG2807" t="str">
        <f>_xlfn.XLOOKUP(tblSales[[#This Row],[Employee_ID]],Employees!$A:$A,Employees!$B:$B,"Unknown")</f>
        <v>Venkat Sharma</v>
      </c>
      <c r="AH2807">
        <f>IF(MONTH(tblSales[[#This Row],[Invoice Date]])&gt;=4,MONTH(tblSales[[#This Row],[Invoice Date]]),MONTH(tblSales[[#This Row],[Invoice Date]])+12)</f>
        <v>6</v>
      </c>
      <c r="AI2807" s="8">
        <f>DATE(YEAR(tblSales[[#This Row],[Invoice Date]]),MONTH(tblSales[[#This Row],[Invoice Date]]),1)</f>
        <v>45444</v>
      </c>
      <c r="AJ2807" t="str">
        <f>_xlfn.XLOOKUP(tblSales[[#This Row],[Product_ID]],Products!$A:$A,Products!$B:$B,"Unknown")</f>
        <v>Nike Casual Belt Olive</v>
      </c>
      <c r="AK2807" s="9">
        <f>IFERROR(tblSales[[#This Row],[Profit]]/tblSales[[#This Row],[Sales Amount]],0)</f>
        <v>-8.6325955469123403E-2</v>
      </c>
      <c r="AL2807" t="str">
        <f>IF(tblSales[[#This Row],[Discount %]]&lt;=5,"0-5%",
IF(tblSales[[#This Row],[Discount %]]&lt;=10,"5-10%",
IF(tblSales[[#This Row],[Discount %]]&lt;=15,"10-15%",
IF(tblSales[[#This Row],[Discount %]]&lt;=20,"15-20%","20%+"))))</f>
        <v>20%+</v>
      </c>
    </row>
    <row r="2808" spans="1:38">
      <c r="A2808" s="2" t="s">
        <v>4829</v>
      </c>
      <c r="B2808" s="11">
        <v>45443</v>
      </c>
      <c r="C2808" s="2" t="s">
        <v>3320</v>
      </c>
      <c r="D2808" s="2" t="s">
        <v>466</v>
      </c>
      <c r="E2808" s="2" t="s">
        <v>771</v>
      </c>
      <c r="F2808" s="2" t="s">
        <v>475</v>
      </c>
      <c r="G2808" s="2">
        <v>1</v>
      </c>
      <c r="H2808" s="2">
        <v>689.16</v>
      </c>
      <c r="I2808" s="2">
        <v>0</v>
      </c>
      <c r="J2808" s="2">
        <v>0</v>
      </c>
      <c r="K2808" s="2">
        <v>5</v>
      </c>
      <c r="L2808" s="2">
        <v>34.46</v>
      </c>
      <c r="M2808" s="2">
        <v>723.62</v>
      </c>
      <c r="N2808" s="2">
        <v>547.66999999999996</v>
      </c>
      <c r="O2808" s="2">
        <f t="shared" si="107"/>
        <v>141.49000000000004</v>
      </c>
      <c r="P2808" s="2" t="s">
        <v>27</v>
      </c>
      <c r="Q2808" s="2" t="str">
        <f t="shared" si="106"/>
        <v>Cash</v>
      </c>
      <c r="R2808" s="2" t="s">
        <v>20</v>
      </c>
      <c r="S2808" s="2" t="s">
        <v>56</v>
      </c>
      <c r="T2808" s="2" t="s">
        <v>2582</v>
      </c>
      <c r="U2808" s="2" t="s">
        <v>59</v>
      </c>
      <c r="V2808" t="str">
        <f>TEXT(tblSales[[#This Row],[Invoice Date]],"mmm")</f>
        <v>May</v>
      </c>
      <c r="W2808">
        <f>MONTH(tblSales[[#This Row],[Invoice Date]])</f>
        <v>5</v>
      </c>
      <c r="X2808">
        <f>YEAR(tblSales[[#This Row],[Invoice Date]])</f>
        <v>2024</v>
      </c>
      <c r="Y2808" t="str">
        <f>TEXT(tblSales[[#This Row],[Invoice Date]],"mmm-yyyy")</f>
        <v>May-2024</v>
      </c>
      <c r="Z2808" t="str">
        <f>_xlfn.XLOOKUP(tblSales[[#This Row],[Product_ID]],Products!$A:$A,Products!$C:$C,"Women Dresses")</f>
        <v>Women Tops</v>
      </c>
      <c r="AA2808" t="str">
        <f>_xlfn.XLOOKUP(tblSales[[#This Row],[Product_ID]],Products!$A:$A,Products!$D:$D,"Unknown")</f>
        <v>Formal Top</v>
      </c>
      <c r="AB2808" t="str">
        <f>_xlfn.XLOOKUP(tblSales[[#This Row],[Product_ID]],Products!$A:$A,Products!$E:$E,"Unknown")</f>
        <v>Indian Terrain</v>
      </c>
      <c r="AC2808" t="str">
        <f>_xlfn.XLOOKUP(tblSales[[#This Row],[Store_ID]],Stores!$A:$A,Stores!$B:$B,"Unknown")</f>
        <v>TrendMart Thoothukudi Mall Kiosk</v>
      </c>
      <c r="AD2808" t="str">
        <f>_xlfn.XLOOKUP(tblSales[[#This Row],[Store_ID]],Stores!$A:$A,Stores!$E:$E,"Unknown")</f>
        <v>South Zone 1</v>
      </c>
      <c r="AE2808" t="str">
        <f>_xlfn.XLOOKUP(tblSales[[#This Row],[Customer_ID]],Customers!$A:$A,Customers!$B:$B,"Unknown")</f>
        <v>Lokesh Mudaliar</v>
      </c>
      <c r="AF2808" t="str">
        <f>_xlfn.XLOOKUP(tblSales[[#This Row],[Customer_ID]],Customers!$A:$A,Customers!$J:$J,"Unknown")</f>
        <v>Silver</v>
      </c>
      <c r="AG2808" t="str">
        <f>_xlfn.XLOOKUP(tblSales[[#This Row],[Employee_ID]],Employees!$A:$A,Employees!$B:$B,"Unknown")</f>
        <v>Arjun Krishnan</v>
      </c>
      <c r="AH2808">
        <f>IF(MONTH(tblSales[[#This Row],[Invoice Date]])&gt;=4,MONTH(tblSales[[#This Row],[Invoice Date]]),MONTH(tblSales[[#This Row],[Invoice Date]])+12)</f>
        <v>5</v>
      </c>
      <c r="AI2808" s="8">
        <f>DATE(YEAR(tblSales[[#This Row],[Invoice Date]]),MONTH(tblSales[[#This Row],[Invoice Date]]),1)</f>
        <v>45413</v>
      </c>
      <c r="AJ2808" t="str">
        <f>_xlfn.XLOOKUP(tblSales[[#This Row],[Product_ID]],Products!$A:$A,Products!$B:$B,"Unknown")</f>
        <v>Indian Terrain Formal Top Maroon</v>
      </c>
      <c r="AK2808" s="9">
        <f>IFERROR(tblSales[[#This Row],[Profit]]/tblSales[[#This Row],[Sales Amount]],0)</f>
        <v>0.19553080346037982</v>
      </c>
      <c r="AL2808" t="str">
        <f>IF(tblSales[[#This Row],[Discount %]]&lt;=5,"0-5%",
IF(tblSales[[#This Row],[Discount %]]&lt;=10,"5-10%",
IF(tblSales[[#This Row],[Discount %]]&lt;=15,"10-15%",
IF(tblSales[[#This Row],[Discount %]]&lt;=20,"15-20%","20%+"))))</f>
        <v>0-5%</v>
      </c>
    </row>
    <row r="2809" spans="1:38">
      <c r="A2809" s="2" t="s">
        <v>4830</v>
      </c>
      <c r="B2809" s="11">
        <v>45616</v>
      </c>
      <c r="C2809" s="2" t="s">
        <v>3838</v>
      </c>
      <c r="D2809" s="2" t="s">
        <v>144</v>
      </c>
      <c r="E2809" s="2" t="s">
        <v>1467</v>
      </c>
      <c r="F2809" s="2" t="s">
        <v>523</v>
      </c>
      <c r="G2809" s="2">
        <v>1</v>
      </c>
      <c r="H2809" s="2">
        <v>970.91</v>
      </c>
      <c r="I2809" s="2">
        <v>30</v>
      </c>
      <c r="J2809" s="2">
        <v>291.27</v>
      </c>
      <c r="K2809" s="2">
        <v>5</v>
      </c>
      <c r="L2809" s="2">
        <v>33.979999999999997</v>
      </c>
      <c r="M2809" s="2">
        <v>713.62</v>
      </c>
      <c r="N2809" s="2">
        <v>692.53</v>
      </c>
      <c r="O2809" s="2">
        <f t="shared" si="107"/>
        <v>-12.889999999999965</v>
      </c>
      <c r="P2809" s="2" t="s">
        <v>27</v>
      </c>
      <c r="Q2809" s="2" t="str">
        <f t="shared" si="106"/>
        <v>Cash</v>
      </c>
      <c r="R2809" s="2" t="s">
        <v>20</v>
      </c>
      <c r="S2809" s="2" t="s">
        <v>56</v>
      </c>
      <c r="T2809" s="2" t="s">
        <v>1296</v>
      </c>
      <c r="U2809" s="2" t="s">
        <v>59</v>
      </c>
      <c r="V2809" t="str">
        <f>TEXT(tblSales[[#This Row],[Invoice Date]],"mmm")</f>
        <v>Nov</v>
      </c>
      <c r="W2809">
        <f>MONTH(tblSales[[#This Row],[Invoice Date]])</f>
        <v>11</v>
      </c>
      <c r="X2809">
        <f>YEAR(tblSales[[#This Row],[Invoice Date]])</f>
        <v>2024</v>
      </c>
      <c r="Y2809" t="str">
        <f>TEXT(tblSales[[#This Row],[Invoice Date]],"mmm-yyyy")</f>
        <v>Nov-2024</v>
      </c>
      <c r="Z2809" t="str">
        <f>_xlfn.XLOOKUP(tblSales[[#This Row],[Product_ID]],Products!$A:$A,Products!$C:$C,"Women Dresses")</f>
        <v>Women Jeans</v>
      </c>
      <c r="AA2809" t="str">
        <f>_xlfn.XLOOKUP(tblSales[[#This Row],[Product_ID]],Products!$A:$A,Products!$D:$D,"Unknown")</f>
        <v>Bootcut</v>
      </c>
      <c r="AB2809" t="str">
        <f>_xlfn.XLOOKUP(tblSales[[#This Row],[Product_ID]],Products!$A:$A,Products!$E:$E,"Unknown")</f>
        <v>Sonata</v>
      </c>
      <c r="AC2809" t="str">
        <f>_xlfn.XLOOKUP(tblSales[[#This Row],[Store_ID]],Stores!$A:$A,Stores!$B:$B,"Unknown")</f>
        <v>TrendMart Erode Mall Kiosk</v>
      </c>
      <c r="AD2809" t="str">
        <f>_xlfn.XLOOKUP(tblSales[[#This Row],[Store_ID]],Stores!$A:$A,Stores!$E:$E,"Unknown")</f>
        <v>South Zone 1</v>
      </c>
      <c r="AE2809" t="str">
        <f>_xlfn.XLOOKUP(tblSales[[#This Row],[Customer_ID]],Customers!$A:$A,Customers!$B:$B,"Unknown")</f>
        <v>Rohit Rao</v>
      </c>
      <c r="AF2809" t="str">
        <f>_xlfn.XLOOKUP(tblSales[[#This Row],[Customer_ID]],Customers!$A:$A,Customers!$J:$J,"Unknown")</f>
        <v>Regular</v>
      </c>
      <c r="AG2809" t="str">
        <f>_xlfn.XLOOKUP(tblSales[[#This Row],[Employee_ID]],Employees!$A:$A,Employees!$B:$B,"Unknown")</f>
        <v>Vinod Hegde</v>
      </c>
      <c r="AH2809">
        <f>IF(MONTH(tblSales[[#This Row],[Invoice Date]])&gt;=4,MONTH(tblSales[[#This Row],[Invoice Date]]),MONTH(tblSales[[#This Row],[Invoice Date]])+12)</f>
        <v>11</v>
      </c>
      <c r="AI2809" s="8">
        <f>DATE(YEAR(tblSales[[#This Row],[Invoice Date]]),MONTH(tblSales[[#This Row],[Invoice Date]]),1)</f>
        <v>45597</v>
      </c>
      <c r="AJ2809" t="str">
        <f>_xlfn.XLOOKUP(tblSales[[#This Row],[Product_ID]],Products!$A:$A,Products!$B:$B,"Unknown")</f>
        <v>Sonata Bootcut Navy Blue</v>
      </c>
      <c r="AK2809" s="9">
        <f>IFERROR(tblSales[[#This Row],[Profit]]/tblSales[[#This Row],[Sales Amount]],0)</f>
        <v>-1.8062834561811559E-2</v>
      </c>
      <c r="AL2809" t="str">
        <f>IF(tblSales[[#This Row],[Discount %]]&lt;=5,"0-5%",
IF(tblSales[[#This Row],[Discount %]]&lt;=10,"5-10%",
IF(tblSales[[#This Row],[Discount %]]&lt;=15,"10-15%",
IF(tblSales[[#This Row],[Discount %]]&lt;=20,"15-20%","20%+"))))</f>
        <v>20%+</v>
      </c>
    </row>
    <row r="2810" spans="1:38">
      <c r="A2810" s="2" t="s">
        <v>4831</v>
      </c>
      <c r="B2810" s="11">
        <v>45731</v>
      </c>
      <c r="C2810" s="2" t="s">
        <v>1257</v>
      </c>
      <c r="D2810" s="2" t="s">
        <v>582</v>
      </c>
      <c r="E2810" s="2" t="s">
        <v>1467</v>
      </c>
      <c r="F2810" s="2" t="s">
        <v>92</v>
      </c>
      <c r="G2810" s="2">
        <v>3</v>
      </c>
      <c r="H2810" s="2">
        <v>1485.47</v>
      </c>
      <c r="I2810" s="2">
        <v>0</v>
      </c>
      <c r="J2810" s="2">
        <v>0</v>
      </c>
      <c r="K2810" s="2">
        <v>12</v>
      </c>
      <c r="L2810" s="2">
        <v>534.77</v>
      </c>
      <c r="M2810" s="2">
        <v>4991.18</v>
      </c>
      <c r="N2810" s="2">
        <v>2936.04</v>
      </c>
      <c r="O2810" s="2">
        <f t="shared" si="107"/>
        <v>1520.3700000000003</v>
      </c>
      <c r="P2810" s="2" t="s">
        <v>28</v>
      </c>
      <c r="Q2810" s="2" t="str">
        <f t="shared" si="106"/>
        <v>Credit Card</v>
      </c>
      <c r="R2810" s="2" t="s">
        <v>20</v>
      </c>
      <c r="S2810" s="2" t="s">
        <v>56</v>
      </c>
      <c r="T2810" s="2" t="s">
        <v>3303</v>
      </c>
      <c r="U2810" s="2" t="s">
        <v>60</v>
      </c>
      <c r="V2810" t="str">
        <f>TEXT(tblSales[[#This Row],[Invoice Date]],"mmm")</f>
        <v>Mar</v>
      </c>
      <c r="W2810">
        <f>MONTH(tblSales[[#This Row],[Invoice Date]])</f>
        <v>3</v>
      </c>
      <c r="X2810">
        <f>YEAR(tblSales[[#This Row],[Invoice Date]])</f>
        <v>2025</v>
      </c>
      <c r="Y2810" t="str">
        <f>TEXT(tblSales[[#This Row],[Invoice Date]],"mmm-yyyy")</f>
        <v>Mar-2025</v>
      </c>
      <c r="Z2810" t="str">
        <f>_xlfn.XLOOKUP(tblSales[[#This Row],[Product_ID]],Products!$A:$A,Products!$C:$C,"Women Dresses")</f>
        <v>Men Trousers</v>
      </c>
      <c r="AA2810" t="str">
        <f>_xlfn.XLOOKUP(tblSales[[#This Row],[Product_ID]],Products!$A:$A,Products!$D:$D,"Unknown")</f>
        <v>Cargo</v>
      </c>
      <c r="AB2810" t="str">
        <f>_xlfn.XLOOKUP(tblSales[[#This Row],[Product_ID]],Products!$A:$A,Products!$E:$E,"Unknown")</f>
        <v>Westside</v>
      </c>
      <c r="AC2810" t="str">
        <f>_xlfn.XLOOKUP(tblSales[[#This Row],[Store_ID]],Stores!$A:$A,Stores!$B:$B,"Unknown")</f>
        <v>TrendMart Erode Mall Kiosk</v>
      </c>
      <c r="AD2810" t="str">
        <f>_xlfn.XLOOKUP(tblSales[[#This Row],[Store_ID]],Stores!$A:$A,Stores!$E:$E,"Unknown")</f>
        <v>South Zone 1</v>
      </c>
      <c r="AE2810" t="str">
        <f>_xlfn.XLOOKUP(tblSales[[#This Row],[Customer_ID]],Customers!$A:$A,Customers!$B:$B,"Unknown")</f>
        <v>Latha Iyer</v>
      </c>
      <c r="AF2810" t="str">
        <f>_xlfn.XLOOKUP(tblSales[[#This Row],[Customer_ID]],Customers!$A:$A,Customers!$J:$J,"Unknown")</f>
        <v>Gold</v>
      </c>
      <c r="AG2810" t="str">
        <f>_xlfn.XLOOKUP(tblSales[[#This Row],[Employee_ID]],Employees!$A:$A,Employees!$B:$B,"Unknown")</f>
        <v>Manoj Ramachandran</v>
      </c>
      <c r="AH2810">
        <f>IF(MONTH(tblSales[[#This Row],[Invoice Date]])&gt;=4,MONTH(tblSales[[#This Row],[Invoice Date]]),MONTH(tblSales[[#This Row],[Invoice Date]])+12)</f>
        <v>15</v>
      </c>
      <c r="AI2810" s="8">
        <f>DATE(YEAR(tblSales[[#This Row],[Invoice Date]]),MONTH(tblSales[[#This Row],[Invoice Date]]),1)</f>
        <v>45717</v>
      </c>
      <c r="AJ2810" t="str">
        <f>_xlfn.XLOOKUP(tblSales[[#This Row],[Product_ID]],Products!$A:$A,Products!$B:$B,"Unknown")</f>
        <v>Westside Cargo Peach</v>
      </c>
      <c r="AK2810" s="9">
        <f>IFERROR(tblSales[[#This Row],[Profit]]/tblSales[[#This Row],[Sales Amount]],0)</f>
        <v>0.30461133439387084</v>
      </c>
      <c r="AL2810" t="str">
        <f>IF(tblSales[[#This Row],[Discount %]]&lt;=5,"0-5%",
IF(tblSales[[#This Row],[Discount %]]&lt;=10,"5-10%",
IF(tblSales[[#This Row],[Discount %]]&lt;=15,"10-15%",
IF(tblSales[[#This Row],[Discount %]]&lt;=20,"15-20%","20%+"))))</f>
        <v>0-5%</v>
      </c>
    </row>
    <row r="2811" spans="1:38">
      <c r="A2811" s="2" t="s">
        <v>4832</v>
      </c>
      <c r="B2811" s="11">
        <v>45700</v>
      </c>
      <c r="C2811" s="2" t="s">
        <v>3529</v>
      </c>
      <c r="D2811" s="2" t="s">
        <v>824</v>
      </c>
      <c r="E2811" s="2" t="s">
        <v>973</v>
      </c>
      <c r="F2811" s="2" t="s">
        <v>182</v>
      </c>
      <c r="G2811" s="2">
        <v>2</v>
      </c>
      <c r="H2811" s="2">
        <v>2689.34</v>
      </c>
      <c r="I2811" s="2">
        <v>25</v>
      </c>
      <c r="J2811" s="2">
        <v>1344.67</v>
      </c>
      <c r="K2811" s="2">
        <v>12</v>
      </c>
      <c r="L2811" s="2">
        <v>484.08</v>
      </c>
      <c r="M2811" s="2">
        <v>4518.09</v>
      </c>
      <c r="N2811" s="2">
        <v>4409.92</v>
      </c>
      <c r="O2811" s="2">
        <f t="shared" si="107"/>
        <v>-375.90999999999991</v>
      </c>
      <c r="P2811" s="2" t="s">
        <v>28</v>
      </c>
      <c r="Q2811" s="2" t="str">
        <f t="shared" si="106"/>
        <v>Credit Card</v>
      </c>
      <c r="R2811" s="2" t="s">
        <v>21</v>
      </c>
      <c r="S2811" s="2" t="s">
        <v>56</v>
      </c>
      <c r="T2811" s="2" t="s">
        <v>315</v>
      </c>
      <c r="U2811" s="2" t="s">
        <v>59</v>
      </c>
      <c r="V2811" t="str">
        <f>TEXT(tblSales[[#This Row],[Invoice Date]],"mmm")</f>
        <v>Feb</v>
      </c>
      <c r="W2811">
        <f>MONTH(tblSales[[#This Row],[Invoice Date]])</f>
        <v>2</v>
      </c>
      <c r="X2811">
        <f>YEAR(tblSales[[#This Row],[Invoice Date]])</f>
        <v>2025</v>
      </c>
      <c r="Y2811" t="str">
        <f>TEXT(tblSales[[#This Row],[Invoice Date]],"mmm-yyyy")</f>
        <v>Feb-2025</v>
      </c>
      <c r="Z2811" t="str">
        <f>_xlfn.XLOOKUP(tblSales[[#This Row],[Product_ID]],Products!$A:$A,Products!$C:$C,"Women Dresses")</f>
        <v>Footwear</v>
      </c>
      <c r="AA2811" t="str">
        <f>_xlfn.XLOOKUP(tblSales[[#This Row],[Product_ID]],Products!$A:$A,Products!$D:$D,"Unknown")</f>
        <v>Sandals</v>
      </c>
      <c r="AB2811" t="str">
        <f>_xlfn.XLOOKUP(tblSales[[#This Row],[Product_ID]],Products!$A:$A,Products!$E:$E,"Unknown")</f>
        <v>Indian Terrain</v>
      </c>
      <c r="AC2811" t="str">
        <f>_xlfn.XLOOKUP(tblSales[[#This Row],[Store_ID]],Stores!$A:$A,Stores!$B:$B,"Unknown")</f>
        <v>TrendMart Kochi High Street</v>
      </c>
      <c r="AD2811" t="str">
        <f>_xlfn.XLOOKUP(tblSales[[#This Row],[Store_ID]],Stores!$A:$A,Stores!$E:$E,"Unknown")</f>
        <v>South Zone 1</v>
      </c>
      <c r="AE2811" t="str">
        <f>_xlfn.XLOOKUP(tblSales[[#This Row],[Customer_ID]],Customers!$A:$A,Customers!$B:$B,"Unknown")</f>
        <v>Logesh Reddy</v>
      </c>
      <c r="AF2811" t="str">
        <f>_xlfn.XLOOKUP(tblSales[[#This Row],[Customer_ID]],Customers!$A:$A,Customers!$J:$J,"Unknown")</f>
        <v>Gold</v>
      </c>
      <c r="AG2811" t="str">
        <f>_xlfn.XLOOKUP(tblSales[[#This Row],[Employee_ID]],Employees!$A:$A,Employees!$B:$B,"Unknown")</f>
        <v>Girish Sundaram</v>
      </c>
      <c r="AH2811">
        <f>IF(MONTH(tblSales[[#This Row],[Invoice Date]])&gt;=4,MONTH(tblSales[[#This Row],[Invoice Date]]),MONTH(tblSales[[#This Row],[Invoice Date]])+12)</f>
        <v>14</v>
      </c>
      <c r="AI2811" s="8">
        <f>DATE(YEAR(tblSales[[#This Row],[Invoice Date]]),MONTH(tblSales[[#This Row],[Invoice Date]]),1)</f>
        <v>45689</v>
      </c>
      <c r="AJ2811" t="str">
        <f>_xlfn.XLOOKUP(tblSales[[#This Row],[Product_ID]],Products!$A:$A,Products!$B:$B,"Unknown")</f>
        <v>Indian Terrain Sandals Pink</v>
      </c>
      <c r="AK2811" s="9">
        <f>IFERROR(tblSales[[#This Row],[Profit]]/tblSales[[#This Row],[Sales Amount]],0)</f>
        <v>-8.3201087185071548E-2</v>
      </c>
      <c r="AL2811" t="str">
        <f>IF(tblSales[[#This Row],[Discount %]]&lt;=5,"0-5%",
IF(tblSales[[#This Row],[Discount %]]&lt;=10,"5-10%",
IF(tblSales[[#This Row],[Discount %]]&lt;=15,"10-15%",
IF(tblSales[[#This Row],[Discount %]]&lt;=20,"15-20%","20%+"))))</f>
        <v>20%+</v>
      </c>
    </row>
    <row r="2812" spans="1:38">
      <c r="A2812" s="2" t="s">
        <v>4833</v>
      </c>
      <c r="B2812" s="11">
        <v>45526</v>
      </c>
      <c r="C2812" s="2" t="s">
        <v>1426</v>
      </c>
      <c r="D2812" s="2" t="s">
        <v>265</v>
      </c>
      <c r="E2812" s="2" t="s">
        <v>1780</v>
      </c>
      <c r="F2812" s="2" t="s">
        <v>92</v>
      </c>
      <c r="G2812" s="2">
        <v>1</v>
      </c>
      <c r="H2812" s="2">
        <v>1109.1099999999999</v>
      </c>
      <c r="I2812" s="2">
        <v>0</v>
      </c>
      <c r="J2812" s="2">
        <v>0</v>
      </c>
      <c r="K2812" s="2">
        <v>12</v>
      </c>
      <c r="L2812" s="2">
        <v>133.09</v>
      </c>
      <c r="M2812" s="2">
        <v>1242.2</v>
      </c>
      <c r="N2812" s="2">
        <v>759</v>
      </c>
      <c r="O2812" s="2">
        <f t="shared" si="107"/>
        <v>350.11</v>
      </c>
      <c r="P2812" s="2" t="s">
        <v>32</v>
      </c>
      <c r="Q2812" s="2" t="str">
        <f t="shared" si="106"/>
        <v>UPI</v>
      </c>
      <c r="R2812" s="2" t="s">
        <v>20</v>
      </c>
      <c r="S2812" s="2" t="s">
        <v>56</v>
      </c>
      <c r="T2812" s="2" t="s">
        <v>707</v>
      </c>
      <c r="U2812" s="2" t="s">
        <v>59</v>
      </c>
      <c r="V2812" t="str">
        <f>TEXT(tblSales[[#This Row],[Invoice Date]],"mmm")</f>
        <v>Aug</v>
      </c>
      <c r="W2812">
        <f>MONTH(tblSales[[#This Row],[Invoice Date]])</f>
        <v>8</v>
      </c>
      <c r="X2812">
        <f>YEAR(tblSales[[#This Row],[Invoice Date]])</f>
        <v>2024</v>
      </c>
      <c r="Y2812" t="str">
        <f>TEXT(tblSales[[#This Row],[Invoice Date]],"mmm-yyyy")</f>
        <v>Aug-2024</v>
      </c>
      <c r="Z2812" t="str">
        <f>_xlfn.XLOOKUP(tblSales[[#This Row],[Product_ID]],Products!$A:$A,Products!$C:$C,"Women Dresses")</f>
        <v>Women Jeans</v>
      </c>
      <c r="AA2812" t="str">
        <f>_xlfn.XLOOKUP(tblSales[[#This Row],[Product_ID]],Products!$A:$A,Products!$D:$D,"Unknown")</f>
        <v>Jeggings</v>
      </c>
      <c r="AB2812" t="str">
        <f>_xlfn.XLOOKUP(tblSales[[#This Row],[Product_ID]],Products!$A:$A,Products!$E:$E,"Unknown")</f>
        <v>Nalli Silks</v>
      </c>
      <c r="AC2812" t="str">
        <f>_xlfn.XLOOKUP(tblSales[[#This Row],[Store_ID]],Stores!$A:$A,Stores!$B:$B,"Unknown")</f>
        <v>TrendMart Vijayawada Outlet</v>
      </c>
      <c r="AD2812" t="str">
        <f>_xlfn.XLOOKUP(tblSales[[#This Row],[Store_ID]],Stores!$A:$A,Stores!$E:$E,"Unknown")</f>
        <v>South Zone 3</v>
      </c>
      <c r="AE2812" t="str">
        <f>_xlfn.XLOOKUP(tblSales[[#This Row],[Customer_ID]],Customers!$A:$A,Customers!$B:$B,"Unknown")</f>
        <v>Chandra Subramaniam</v>
      </c>
      <c r="AF2812" t="str">
        <f>_xlfn.XLOOKUP(tblSales[[#This Row],[Customer_ID]],Customers!$A:$A,Customers!$J:$J,"Unknown")</f>
        <v>Silver</v>
      </c>
      <c r="AG2812" t="str">
        <f>_xlfn.XLOOKUP(tblSales[[#This Row],[Employee_ID]],Employees!$A:$A,Employees!$B:$B,"Unknown")</f>
        <v>Manoj Ramachandran</v>
      </c>
      <c r="AH2812">
        <f>IF(MONTH(tblSales[[#This Row],[Invoice Date]])&gt;=4,MONTH(tblSales[[#This Row],[Invoice Date]]),MONTH(tblSales[[#This Row],[Invoice Date]])+12)</f>
        <v>8</v>
      </c>
      <c r="AI2812" s="8">
        <f>DATE(YEAR(tblSales[[#This Row],[Invoice Date]]),MONTH(tblSales[[#This Row],[Invoice Date]]),1)</f>
        <v>45505</v>
      </c>
      <c r="AJ2812" t="str">
        <f>_xlfn.XLOOKUP(tblSales[[#This Row],[Product_ID]],Products!$A:$A,Products!$B:$B,"Unknown")</f>
        <v>Nalli Silks Jeggings Wine</v>
      </c>
      <c r="AK2812" s="9">
        <f>IFERROR(tblSales[[#This Row],[Profit]]/tblSales[[#This Row],[Sales Amount]],0)</f>
        <v>0.28184672355498308</v>
      </c>
      <c r="AL2812" t="str">
        <f>IF(tblSales[[#This Row],[Discount %]]&lt;=5,"0-5%",
IF(tblSales[[#This Row],[Discount %]]&lt;=10,"5-10%",
IF(tblSales[[#This Row],[Discount %]]&lt;=15,"10-15%",
IF(tblSales[[#This Row],[Discount %]]&lt;=20,"15-20%","20%+"))))</f>
        <v>0-5%</v>
      </c>
    </row>
    <row r="2813" spans="1:38">
      <c r="A2813" s="2" t="s">
        <v>4834</v>
      </c>
      <c r="B2813" s="11">
        <v>45602</v>
      </c>
      <c r="C2813" s="2" t="s">
        <v>1074</v>
      </c>
      <c r="D2813" s="2" t="s">
        <v>155</v>
      </c>
      <c r="E2813" s="2" t="s">
        <v>394</v>
      </c>
      <c r="F2813" s="2" t="s">
        <v>523</v>
      </c>
      <c r="G2813" s="2">
        <v>4</v>
      </c>
      <c r="H2813" s="2">
        <v>1116.5899999999999</v>
      </c>
      <c r="I2813" s="2">
        <v>10</v>
      </c>
      <c r="J2813" s="2">
        <v>446.64</v>
      </c>
      <c r="K2813" s="2">
        <v>12</v>
      </c>
      <c r="L2813" s="2">
        <v>482.37</v>
      </c>
      <c r="M2813" s="2">
        <v>4502.09</v>
      </c>
      <c r="N2813" s="2">
        <v>3313.76</v>
      </c>
      <c r="O2813" s="2">
        <f t="shared" si="107"/>
        <v>705.95999999999992</v>
      </c>
      <c r="P2813" s="2" t="s">
        <v>28</v>
      </c>
      <c r="Q2813" s="2" t="str">
        <f t="shared" si="106"/>
        <v>Credit Card</v>
      </c>
      <c r="R2813" s="2" t="s">
        <v>20</v>
      </c>
      <c r="S2813" s="2" t="s">
        <v>56</v>
      </c>
      <c r="T2813" s="2" t="s">
        <v>454</v>
      </c>
      <c r="U2813" s="2" t="s">
        <v>59</v>
      </c>
      <c r="V2813" t="str">
        <f>TEXT(tblSales[[#This Row],[Invoice Date]],"mmm")</f>
        <v>Nov</v>
      </c>
      <c r="W2813">
        <f>MONTH(tblSales[[#This Row],[Invoice Date]])</f>
        <v>11</v>
      </c>
      <c r="X2813">
        <f>YEAR(tblSales[[#This Row],[Invoice Date]])</f>
        <v>2024</v>
      </c>
      <c r="Y2813" t="str">
        <f>TEXT(tblSales[[#This Row],[Invoice Date]],"mmm-yyyy")</f>
        <v>Nov-2024</v>
      </c>
      <c r="Z2813" t="str">
        <f>_xlfn.XLOOKUP(tblSales[[#This Row],[Product_ID]],Products!$A:$A,Products!$C:$C,"Women Dresses")</f>
        <v>Men Jeans</v>
      </c>
      <c r="AA2813" t="str">
        <f>_xlfn.XLOOKUP(tblSales[[#This Row],[Product_ID]],Products!$A:$A,Products!$D:$D,"Unknown")</f>
        <v>Regular Fit</v>
      </c>
      <c r="AB2813" t="str">
        <f>_xlfn.XLOOKUP(tblSales[[#This Row],[Product_ID]],Products!$A:$A,Products!$E:$E,"Unknown")</f>
        <v>Metro Shoes</v>
      </c>
      <c r="AC2813" t="str">
        <f>_xlfn.XLOOKUP(tblSales[[#This Row],[Store_ID]],Stores!$A:$A,Stores!$B:$B,"Unknown")</f>
        <v>TrendMart Thoothukudi High Street</v>
      </c>
      <c r="AD2813" t="str">
        <f>_xlfn.XLOOKUP(tblSales[[#This Row],[Store_ID]],Stores!$A:$A,Stores!$E:$E,"Unknown")</f>
        <v>South Zone 1</v>
      </c>
      <c r="AE2813" t="str">
        <f>_xlfn.XLOOKUP(tblSales[[#This Row],[Customer_ID]],Customers!$A:$A,Customers!$B:$B,"Unknown")</f>
        <v>Feroz Gupta</v>
      </c>
      <c r="AF2813" t="str">
        <f>_xlfn.XLOOKUP(tblSales[[#This Row],[Customer_ID]],Customers!$A:$A,Customers!$J:$J,"Unknown")</f>
        <v>Gold</v>
      </c>
      <c r="AG2813" t="str">
        <f>_xlfn.XLOOKUP(tblSales[[#This Row],[Employee_ID]],Employees!$A:$A,Employees!$B:$B,"Unknown")</f>
        <v>Vinod Hegde</v>
      </c>
      <c r="AH2813">
        <f>IF(MONTH(tblSales[[#This Row],[Invoice Date]])&gt;=4,MONTH(tblSales[[#This Row],[Invoice Date]]),MONTH(tblSales[[#This Row],[Invoice Date]])+12)</f>
        <v>11</v>
      </c>
      <c r="AI2813" s="8">
        <f>DATE(YEAR(tblSales[[#This Row],[Invoice Date]]),MONTH(tblSales[[#This Row],[Invoice Date]]),1)</f>
        <v>45597</v>
      </c>
      <c r="AJ2813" t="str">
        <f>_xlfn.XLOOKUP(tblSales[[#This Row],[Product_ID]],Products!$A:$A,Products!$B:$B,"Unknown")</f>
        <v>Metro Shoes Regular Fit Charcoal</v>
      </c>
      <c r="AK2813" s="9">
        <f>IFERROR(tblSales[[#This Row],[Profit]]/tblSales[[#This Row],[Sales Amount]],0)</f>
        <v>0.15680717178021761</v>
      </c>
      <c r="AL2813" t="str">
        <f>IF(tblSales[[#This Row],[Discount %]]&lt;=5,"0-5%",
IF(tblSales[[#This Row],[Discount %]]&lt;=10,"5-10%",
IF(tblSales[[#This Row],[Discount %]]&lt;=15,"10-15%",
IF(tblSales[[#This Row],[Discount %]]&lt;=20,"15-20%","20%+"))))</f>
        <v>5-10%</v>
      </c>
    </row>
    <row r="2814" spans="1:38">
      <c r="A2814" s="2" t="s">
        <v>4835</v>
      </c>
      <c r="B2814" s="11">
        <v>45708</v>
      </c>
      <c r="C2814" s="2" t="s">
        <v>865</v>
      </c>
      <c r="D2814" s="2" t="s">
        <v>226</v>
      </c>
      <c r="E2814" s="2" t="s">
        <v>480</v>
      </c>
      <c r="F2814" s="2" t="s">
        <v>540</v>
      </c>
      <c r="G2814" s="2">
        <v>1</v>
      </c>
      <c r="H2814" s="2">
        <v>701.44</v>
      </c>
      <c r="I2814" s="2">
        <v>0</v>
      </c>
      <c r="J2814" s="2">
        <v>0</v>
      </c>
      <c r="K2814" s="2">
        <v>5</v>
      </c>
      <c r="L2814" s="2">
        <v>35.07</v>
      </c>
      <c r="M2814" s="2">
        <v>736.51</v>
      </c>
      <c r="N2814" s="2">
        <v>499.31</v>
      </c>
      <c r="O2814" s="2">
        <f t="shared" si="107"/>
        <v>202.13</v>
      </c>
      <c r="P2814" s="2" t="s">
        <v>32</v>
      </c>
      <c r="Q2814" s="2" t="str">
        <f t="shared" si="106"/>
        <v>UPI</v>
      </c>
      <c r="R2814" s="2" t="s">
        <v>21</v>
      </c>
      <c r="S2814" s="2" t="s">
        <v>57</v>
      </c>
      <c r="T2814" s="2" t="s">
        <v>3411</v>
      </c>
      <c r="U2814" s="2" t="s">
        <v>59</v>
      </c>
      <c r="V2814" t="str">
        <f>TEXT(tblSales[[#This Row],[Invoice Date]],"mmm")</f>
        <v>Feb</v>
      </c>
      <c r="W2814">
        <f>MONTH(tblSales[[#This Row],[Invoice Date]])</f>
        <v>2</v>
      </c>
      <c r="X2814">
        <f>YEAR(tblSales[[#This Row],[Invoice Date]])</f>
        <v>2025</v>
      </c>
      <c r="Y2814" t="str">
        <f>TEXT(tblSales[[#This Row],[Invoice Date]],"mmm-yyyy")</f>
        <v>Feb-2025</v>
      </c>
      <c r="Z2814" t="str">
        <f>_xlfn.XLOOKUP(tblSales[[#This Row],[Product_ID]],Products!$A:$A,Products!$C:$C,"Women Dresses")</f>
        <v>Kids Wear</v>
      </c>
      <c r="AA2814" t="str">
        <f>_xlfn.XLOOKUP(tblSales[[#This Row],[Product_ID]],Products!$A:$A,Products!$D:$D,"Unknown")</f>
        <v>Kids Shorts</v>
      </c>
      <c r="AB2814" t="str">
        <f>_xlfn.XLOOKUP(tblSales[[#This Row],[Product_ID]],Products!$A:$A,Products!$E:$E,"Unknown")</f>
        <v>Global Desi</v>
      </c>
      <c r="AC2814" t="str">
        <f>_xlfn.XLOOKUP(tblSales[[#This Row],[Store_ID]],Stores!$A:$A,Stores!$B:$B,"Unknown")</f>
        <v>TrendMart Thrissur High Street</v>
      </c>
      <c r="AD2814" t="str">
        <f>_xlfn.XLOOKUP(tblSales[[#This Row],[Store_ID]],Stores!$A:$A,Stores!$E:$E,"Unknown")</f>
        <v>South Zone 1</v>
      </c>
      <c r="AE2814" t="str">
        <f>_xlfn.XLOOKUP(tblSales[[#This Row],[Customer_ID]],Customers!$A:$A,Customers!$B:$B,"Unknown")</f>
        <v>Charulatha Murthy</v>
      </c>
      <c r="AF2814" t="str">
        <f>_xlfn.XLOOKUP(tblSales[[#This Row],[Customer_ID]],Customers!$A:$A,Customers!$J:$J,"Unknown")</f>
        <v>Silver</v>
      </c>
      <c r="AG2814" t="str">
        <f>_xlfn.XLOOKUP(tblSales[[#This Row],[Employee_ID]],Employees!$A:$A,Employees!$B:$B,"Unknown")</f>
        <v>Swathi Achari</v>
      </c>
      <c r="AH2814">
        <f>IF(MONTH(tblSales[[#This Row],[Invoice Date]])&gt;=4,MONTH(tblSales[[#This Row],[Invoice Date]]),MONTH(tblSales[[#This Row],[Invoice Date]])+12)</f>
        <v>14</v>
      </c>
      <c r="AI2814" s="8">
        <f>DATE(YEAR(tblSales[[#This Row],[Invoice Date]]),MONTH(tblSales[[#This Row],[Invoice Date]]),1)</f>
        <v>45689</v>
      </c>
      <c r="AJ2814" t="str">
        <f>_xlfn.XLOOKUP(tblSales[[#This Row],[Product_ID]],Products!$A:$A,Products!$B:$B,"Unknown")</f>
        <v>Global Desi Kids Shorts Charcoal</v>
      </c>
      <c r="AK2814" s="9">
        <f>IFERROR(tblSales[[#This Row],[Profit]]/tblSales[[#This Row],[Sales Amount]],0)</f>
        <v>0.27444298108647541</v>
      </c>
      <c r="AL2814" t="str">
        <f>IF(tblSales[[#This Row],[Discount %]]&lt;=5,"0-5%",
IF(tblSales[[#This Row],[Discount %]]&lt;=10,"5-10%",
IF(tblSales[[#This Row],[Discount %]]&lt;=15,"10-15%",
IF(tblSales[[#This Row],[Discount %]]&lt;=20,"15-20%","20%+"))))</f>
        <v>0-5%</v>
      </c>
    </row>
    <row r="2815" spans="1:38">
      <c r="A2815" s="2" t="s">
        <v>4836</v>
      </c>
      <c r="B2815" s="11">
        <v>45673</v>
      </c>
      <c r="C2815" s="2" t="s">
        <v>2781</v>
      </c>
      <c r="D2815" s="2" t="s">
        <v>517</v>
      </c>
      <c r="E2815" s="2" t="s">
        <v>884</v>
      </c>
      <c r="F2815" s="2" t="s">
        <v>475</v>
      </c>
      <c r="G2815" s="2">
        <v>3</v>
      </c>
      <c r="H2815" s="2">
        <v>1076.0999999999999</v>
      </c>
      <c r="I2815" s="2">
        <v>25</v>
      </c>
      <c r="J2815" s="2">
        <v>807.08</v>
      </c>
      <c r="K2815" s="2">
        <v>12</v>
      </c>
      <c r="L2815" s="2">
        <v>290.55</v>
      </c>
      <c r="M2815" s="2">
        <v>2711.77</v>
      </c>
      <c r="N2815" s="2">
        <v>2161.59</v>
      </c>
      <c r="O2815" s="2">
        <f t="shared" si="107"/>
        <v>259.62999999999982</v>
      </c>
      <c r="P2815" s="2" t="s">
        <v>29</v>
      </c>
      <c r="Q2815" s="2" t="str">
        <f t="shared" si="106"/>
        <v>Debit Card</v>
      </c>
      <c r="R2815" s="2" t="s">
        <v>21</v>
      </c>
      <c r="S2815" s="2" t="s">
        <v>56</v>
      </c>
      <c r="T2815" s="2" t="s">
        <v>373</v>
      </c>
      <c r="U2815" s="2" t="s">
        <v>59</v>
      </c>
      <c r="V2815" t="str">
        <f>TEXT(tblSales[[#This Row],[Invoice Date]],"mmm")</f>
        <v>Jan</v>
      </c>
      <c r="W2815">
        <f>MONTH(tblSales[[#This Row],[Invoice Date]])</f>
        <v>1</v>
      </c>
      <c r="X2815">
        <f>YEAR(tblSales[[#This Row],[Invoice Date]])</f>
        <v>2025</v>
      </c>
      <c r="Y2815" t="str">
        <f>TEXT(tblSales[[#This Row],[Invoice Date]],"mmm-yyyy")</f>
        <v>Jan-2025</v>
      </c>
      <c r="Z2815" t="str">
        <f>_xlfn.XLOOKUP(tblSales[[#This Row],[Product_ID]],Products!$A:$A,Products!$C:$C,"Women Dresses")</f>
        <v>Women Jeans</v>
      </c>
      <c r="AA2815" t="str">
        <f>_xlfn.XLOOKUP(tblSales[[#This Row],[Product_ID]],Products!$A:$A,Products!$D:$D,"Unknown")</f>
        <v>Straight Fit</v>
      </c>
      <c r="AB2815" t="str">
        <f>_xlfn.XLOOKUP(tblSales[[#This Row],[Product_ID]],Products!$A:$A,Products!$E:$E,"Unknown")</f>
        <v>Sonata</v>
      </c>
      <c r="AC2815" t="str">
        <f>_xlfn.XLOOKUP(tblSales[[#This Row],[Store_ID]],Stores!$A:$A,Stores!$B:$B,"Unknown")</f>
        <v>TrendMart Bengaluru High Street</v>
      </c>
      <c r="AD2815" t="str">
        <f>_xlfn.XLOOKUP(tblSales[[#This Row],[Store_ID]],Stores!$A:$A,Stores!$E:$E,"Unknown")</f>
        <v>South Zone 2</v>
      </c>
      <c r="AE2815" t="str">
        <f>_xlfn.XLOOKUP(tblSales[[#This Row],[Customer_ID]],Customers!$A:$A,Customers!$B:$B,"Unknown")</f>
        <v>Akhila Raman</v>
      </c>
      <c r="AF2815" t="str">
        <f>_xlfn.XLOOKUP(tblSales[[#This Row],[Customer_ID]],Customers!$A:$A,Customers!$J:$J,"Unknown")</f>
        <v>Gold</v>
      </c>
      <c r="AG2815" t="str">
        <f>_xlfn.XLOOKUP(tblSales[[#This Row],[Employee_ID]],Employees!$A:$A,Employees!$B:$B,"Unknown")</f>
        <v>Arjun Krishnan</v>
      </c>
      <c r="AH2815">
        <f>IF(MONTH(tblSales[[#This Row],[Invoice Date]])&gt;=4,MONTH(tblSales[[#This Row],[Invoice Date]]),MONTH(tblSales[[#This Row],[Invoice Date]])+12)</f>
        <v>13</v>
      </c>
      <c r="AI2815" s="8">
        <f>DATE(YEAR(tblSales[[#This Row],[Invoice Date]]),MONTH(tblSales[[#This Row],[Invoice Date]]),1)</f>
        <v>45658</v>
      </c>
      <c r="AJ2815" t="str">
        <f>_xlfn.XLOOKUP(tblSales[[#This Row],[Product_ID]],Products!$A:$A,Products!$B:$B,"Unknown")</f>
        <v>Sonata Straight Fit Cream</v>
      </c>
      <c r="AK2815" s="9">
        <f>IFERROR(tblSales[[#This Row],[Profit]]/tblSales[[#This Row],[Sales Amount]],0)</f>
        <v>9.5741895514737538E-2</v>
      </c>
      <c r="AL2815" t="str">
        <f>IF(tblSales[[#This Row],[Discount %]]&lt;=5,"0-5%",
IF(tblSales[[#This Row],[Discount %]]&lt;=10,"5-10%",
IF(tblSales[[#This Row],[Discount %]]&lt;=15,"10-15%",
IF(tblSales[[#This Row],[Discount %]]&lt;=20,"15-20%","20%+"))))</f>
        <v>20%+</v>
      </c>
    </row>
    <row r="2816" spans="1:38">
      <c r="A2816" s="2" t="s">
        <v>4837</v>
      </c>
      <c r="B2816" s="11">
        <v>45591</v>
      </c>
      <c r="C2816" s="2" t="s">
        <v>1681</v>
      </c>
      <c r="D2816" s="2" t="s">
        <v>527</v>
      </c>
      <c r="E2816" s="2" t="s">
        <v>203</v>
      </c>
      <c r="F2816" s="2" t="s">
        <v>134</v>
      </c>
      <c r="G2816" s="2">
        <v>2</v>
      </c>
      <c r="H2816" s="2">
        <v>930.93</v>
      </c>
      <c r="I2816" s="2">
        <v>25</v>
      </c>
      <c r="J2816" s="2">
        <v>465.46</v>
      </c>
      <c r="K2816" s="2">
        <v>5</v>
      </c>
      <c r="L2816" s="2">
        <v>69.819999999999993</v>
      </c>
      <c r="M2816" s="2">
        <v>1466.22</v>
      </c>
      <c r="N2816" s="2">
        <v>1259.44</v>
      </c>
      <c r="O2816" s="2">
        <f t="shared" si="107"/>
        <v>136.95999999999998</v>
      </c>
      <c r="P2816" s="2" t="s">
        <v>29</v>
      </c>
      <c r="Q2816" s="2" t="str">
        <f t="shared" si="106"/>
        <v>Debit Card</v>
      </c>
      <c r="R2816" s="2" t="s">
        <v>21</v>
      </c>
      <c r="S2816" s="2" t="s">
        <v>56</v>
      </c>
      <c r="T2816" s="2" t="s">
        <v>4838</v>
      </c>
      <c r="U2816" s="2" t="s">
        <v>60</v>
      </c>
      <c r="V2816" t="str">
        <f>TEXT(tblSales[[#This Row],[Invoice Date]],"mmm")</f>
        <v>Oct</v>
      </c>
      <c r="W2816">
        <f>MONTH(tblSales[[#This Row],[Invoice Date]])</f>
        <v>10</v>
      </c>
      <c r="X2816">
        <f>YEAR(tblSales[[#This Row],[Invoice Date]])</f>
        <v>2024</v>
      </c>
      <c r="Y2816" t="str">
        <f>TEXT(tblSales[[#This Row],[Invoice Date]],"mmm-yyyy")</f>
        <v>Oct-2024</v>
      </c>
      <c r="Z2816" t="str">
        <f>_xlfn.XLOOKUP(tblSales[[#This Row],[Product_ID]],Products!$A:$A,Products!$C:$C,"Women Dresses")</f>
        <v>Women Tops</v>
      </c>
      <c r="AA2816" t="str">
        <f>_xlfn.XLOOKUP(tblSales[[#This Row],[Product_ID]],Products!$A:$A,Products!$D:$D,"Unknown")</f>
        <v>Crop Top</v>
      </c>
      <c r="AB2816" t="str">
        <f>_xlfn.XLOOKUP(tblSales[[#This Row],[Product_ID]],Products!$A:$A,Products!$E:$E,"Unknown")</f>
        <v>Ramraj Cotton</v>
      </c>
      <c r="AC2816" t="str">
        <f>_xlfn.XLOOKUP(tblSales[[#This Row],[Store_ID]],Stores!$A:$A,Stores!$B:$B,"Unknown")</f>
        <v>TrendMart Thoothukudi Outlet</v>
      </c>
      <c r="AD2816" t="str">
        <f>_xlfn.XLOOKUP(tblSales[[#This Row],[Store_ID]],Stores!$A:$A,Stores!$E:$E,"Unknown")</f>
        <v>South Zone 1</v>
      </c>
      <c r="AE2816" t="str">
        <f>_xlfn.XLOOKUP(tblSales[[#This Row],[Customer_ID]],Customers!$A:$A,Customers!$B:$B,"Unknown")</f>
        <v>Vidya Achari</v>
      </c>
      <c r="AF2816" t="str">
        <f>_xlfn.XLOOKUP(tblSales[[#This Row],[Customer_ID]],Customers!$A:$A,Customers!$J:$J,"Unknown")</f>
        <v>Silver</v>
      </c>
      <c r="AG2816" t="str">
        <f>_xlfn.XLOOKUP(tblSales[[#This Row],[Employee_ID]],Employees!$A:$A,Employees!$B:$B,"Unknown")</f>
        <v>Chandran Krishnan</v>
      </c>
      <c r="AH2816">
        <f>IF(MONTH(tblSales[[#This Row],[Invoice Date]])&gt;=4,MONTH(tblSales[[#This Row],[Invoice Date]]),MONTH(tblSales[[#This Row],[Invoice Date]])+12)</f>
        <v>10</v>
      </c>
      <c r="AI2816" s="8">
        <f>DATE(YEAR(tblSales[[#This Row],[Invoice Date]]),MONTH(tblSales[[#This Row],[Invoice Date]]),1)</f>
        <v>45566</v>
      </c>
      <c r="AJ2816" t="str">
        <f>_xlfn.XLOOKUP(tblSales[[#This Row],[Product_ID]],Products!$A:$A,Products!$B:$B,"Unknown")</f>
        <v>Ramraj Cotton Crop Top Pink</v>
      </c>
      <c r="AK2816" s="9">
        <f>IFERROR(tblSales[[#This Row],[Profit]]/tblSales[[#This Row],[Sales Amount]],0)</f>
        <v>9.341026585369179E-2</v>
      </c>
      <c r="AL2816" t="str">
        <f>IF(tblSales[[#This Row],[Discount %]]&lt;=5,"0-5%",
IF(tblSales[[#This Row],[Discount %]]&lt;=10,"5-10%",
IF(tblSales[[#This Row],[Discount %]]&lt;=15,"10-15%",
IF(tblSales[[#This Row],[Discount %]]&lt;=20,"15-20%","20%+"))))</f>
        <v>20%+</v>
      </c>
    </row>
    <row r="2817" spans="1:38">
      <c r="A2817" s="2" t="s">
        <v>4839</v>
      </c>
      <c r="B2817" s="11">
        <v>45609</v>
      </c>
      <c r="C2817" s="2" t="s">
        <v>2055</v>
      </c>
      <c r="D2817" s="2" t="s">
        <v>108</v>
      </c>
      <c r="E2817" s="2" t="s">
        <v>763</v>
      </c>
      <c r="F2817" s="2" t="s">
        <v>324</v>
      </c>
      <c r="G2817" s="2">
        <v>4</v>
      </c>
      <c r="H2817" s="2">
        <v>4632.74</v>
      </c>
      <c r="I2817" s="2">
        <v>0</v>
      </c>
      <c r="J2817" s="2">
        <v>0</v>
      </c>
      <c r="K2817" s="2">
        <v>12</v>
      </c>
      <c r="L2817" s="2">
        <v>2223.7199999999998</v>
      </c>
      <c r="M2817" s="2">
        <v>20754.68</v>
      </c>
      <c r="N2817" s="2">
        <v>13483.2</v>
      </c>
      <c r="O2817" s="2">
        <f t="shared" si="107"/>
        <v>5047.76</v>
      </c>
      <c r="P2817" s="2" t="s">
        <v>30</v>
      </c>
      <c r="Q2817" s="2" t="str">
        <f t="shared" si="106"/>
        <v>EMI</v>
      </c>
      <c r="R2817" s="2" t="s">
        <v>21</v>
      </c>
      <c r="S2817" s="2" t="s">
        <v>56</v>
      </c>
      <c r="T2817" s="2" t="s">
        <v>2519</v>
      </c>
      <c r="U2817" s="2" t="s">
        <v>59</v>
      </c>
      <c r="V2817" t="str">
        <f>TEXT(tblSales[[#This Row],[Invoice Date]],"mmm")</f>
        <v>Nov</v>
      </c>
      <c r="W2817">
        <f>MONTH(tblSales[[#This Row],[Invoice Date]])</f>
        <v>11</v>
      </c>
      <c r="X2817">
        <f>YEAR(tblSales[[#This Row],[Invoice Date]])</f>
        <v>2024</v>
      </c>
      <c r="Y2817" t="str">
        <f>TEXT(tblSales[[#This Row],[Invoice Date]],"mmm-yyyy")</f>
        <v>Nov-2024</v>
      </c>
      <c r="Z2817" t="str">
        <f>_xlfn.XLOOKUP(tblSales[[#This Row],[Product_ID]],Products!$A:$A,Products!$C:$C,"Women Dresses")</f>
        <v>Women Sarees</v>
      </c>
      <c r="AA2817" t="str">
        <f>_xlfn.XLOOKUP(tblSales[[#This Row],[Product_ID]],Products!$A:$A,Products!$D:$D,"Unknown")</f>
        <v>Printed Saree</v>
      </c>
      <c r="AB2817" t="str">
        <f>_xlfn.XLOOKUP(tblSales[[#This Row],[Product_ID]],Products!$A:$A,Products!$E:$E,"Unknown")</f>
        <v>Max Fashion</v>
      </c>
      <c r="AC2817" t="str">
        <f>_xlfn.XLOOKUP(tblSales[[#This Row],[Store_ID]],Stores!$A:$A,Stores!$B:$B,"Unknown")</f>
        <v>TrendMart Madurai Mall Kiosk</v>
      </c>
      <c r="AD2817" t="str">
        <f>_xlfn.XLOOKUP(tblSales[[#This Row],[Store_ID]],Stores!$A:$A,Stores!$E:$E,"Unknown")</f>
        <v>South Zone 1</v>
      </c>
      <c r="AE2817" t="str">
        <f>_xlfn.XLOOKUP(tblSales[[#This Row],[Customer_ID]],Customers!$A:$A,Customers!$B:$B,"Unknown")</f>
        <v>Vasanthi Prasad</v>
      </c>
      <c r="AF2817" t="str">
        <f>_xlfn.XLOOKUP(tblSales[[#This Row],[Customer_ID]],Customers!$A:$A,Customers!$J:$J,"Unknown")</f>
        <v>Gold</v>
      </c>
      <c r="AG2817" t="str">
        <f>_xlfn.XLOOKUP(tblSales[[#This Row],[Employee_ID]],Employees!$A:$A,Employees!$B:$B,"Unknown")</f>
        <v>Ganesh Iyengar</v>
      </c>
      <c r="AH2817">
        <f>IF(MONTH(tblSales[[#This Row],[Invoice Date]])&gt;=4,MONTH(tblSales[[#This Row],[Invoice Date]]),MONTH(tblSales[[#This Row],[Invoice Date]])+12)</f>
        <v>11</v>
      </c>
      <c r="AI2817" s="8">
        <f>DATE(YEAR(tblSales[[#This Row],[Invoice Date]]),MONTH(tblSales[[#This Row],[Invoice Date]]),1)</f>
        <v>45597</v>
      </c>
      <c r="AJ2817" t="str">
        <f>_xlfn.XLOOKUP(tblSales[[#This Row],[Product_ID]],Products!$A:$A,Products!$B:$B,"Unknown")</f>
        <v>Max Fashion Printed Saree Brown</v>
      </c>
      <c r="AK2817" s="9">
        <f>IFERROR(tblSales[[#This Row],[Profit]]/tblSales[[#This Row],[Sales Amount]],0)</f>
        <v>0.24321068790268027</v>
      </c>
      <c r="AL2817" t="str">
        <f>IF(tblSales[[#This Row],[Discount %]]&lt;=5,"0-5%",
IF(tblSales[[#This Row],[Discount %]]&lt;=10,"5-10%",
IF(tblSales[[#This Row],[Discount %]]&lt;=15,"10-15%",
IF(tblSales[[#This Row],[Discount %]]&lt;=20,"15-20%","20%+"))))</f>
        <v>0-5%</v>
      </c>
    </row>
    <row r="2818" spans="1:38">
      <c r="A2818" s="2" t="s">
        <v>4840</v>
      </c>
      <c r="B2818" s="11">
        <v>45643</v>
      </c>
      <c r="C2818" s="2" t="s">
        <v>1121</v>
      </c>
      <c r="D2818" s="2" t="s">
        <v>436</v>
      </c>
      <c r="E2818" s="2" t="s">
        <v>877</v>
      </c>
      <c r="F2818" s="2" t="s">
        <v>475</v>
      </c>
      <c r="G2818" s="2">
        <v>3</v>
      </c>
      <c r="H2818" s="2">
        <v>1736.99</v>
      </c>
      <c r="I2818" s="2">
        <v>25</v>
      </c>
      <c r="J2818" s="2">
        <v>1302.74</v>
      </c>
      <c r="K2818" s="2">
        <v>12</v>
      </c>
      <c r="L2818" s="2">
        <v>468.99</v>
      </c>
      <c r="M2818" s="2">
        <v>4377.22</v>
      </c>
      <c r="N2818" s="2">
        <v>3422.7</v>
      </c>
      <c r="O2818" s="2">
        <f t="shared" si="107"/>
        <v>485.53000000000043</v>
      </c>
      <c r="P2818" s="2" t="s">
        <v>29</v>
      </c>
      <c r="Q2818" s="2" t="str">
        <f t="shared" ref="Q2818:Q2881" si="108">TRIM(CLEAN(P2818))</f>
        <v>Debit Card</v>
      </c>
      <c r="R2818" s="2" t="s">
        <v>20</v>
      </c>
      <c r="S2818" s="2" t="s">
        <v>56</v>
      </c>
      <c r="T2818" s="2" t="s">
        <v>3160</v>
      </c>
      <c r="U2818" s="2" t="s">
        <v>59</v>
      </c>
      <c r="V2818" t="str">
        <f>TEXT(tblSales[[#This Row],[Invoice Date]],"mmm")</f>
        <v>Dec</v>
      </c>
      <c r="W2818">
        <f>MONTH(tblSales[[#This Row],[Invoice Date]])</f>
        <v>12</v>
      </c>
      <c r="X2818">
        <f>YEAR(tblSales[[#This Row],[Invoice Date]])</f>
        <v>2024</v>
      </c>
      <c r="Y2818" t="str">
        <f>TEXT(tblSales[[#This Row],[Invoice Date]],"mmm-yyyy")</f>
        <v>Dec-2024</v>
      </c>
      <c r="Z2818" t="str">
        <f>_xlfn.XLOOKUP(tblSales[[#This Row],[Product_ID]],Products!$A:$A,Products!$C:$C,"Women Dresses")</f>
        <v>Women Dresses</v>
      </c>
      <c r="AA2818" t="str">
        <f>_xlfn.XLOOKUP(tblSales[[#This Row],[Product_ID]],Products!$A:$A,Products!$D:$D,"Unknown")</f>
        <v>Bodycon Dress</v>
      </c>
      <c r="AB2818" t="str">
        <f>_xlfn.XLOOKUP(tblSales[[#This Row],[Product_ID]],Products!$A:$A,Products!$E:$E,"Unknown")</f>
        <v>Reebok</v>
      </c>
      <c r="AC2818" t="str">
        <f>_xlfn.XLOOKUP(tblSales[[#This Row],[Store_ID]],Stores!$A:$A,Stores!$B:$B,"Unknown")</f>
        <v>TrendMart Kochi Mall Kiosk</v>
      </c>
      <c r="AD2818" t="str">
        <f>_xlfn.XLOOKUP(tblSales[[#This Row],[Store_ID]],Stores!$A:$A,Stores!$E:$E,"Unknown")</f>
        <v>South Zone 1</v>
      </c>
      <c r="AE2818" t="str">
        <f>_xlfn.XLOOKUP(tblSales[[#This Row],[Customer_ID]],Customers!$A:$A,Customers!$B:$B,"Unknown")</f>
        <v>Chandra Pillai</v>
      </c>
      <c r="AF2818" t="str">
        <f>_xlfn.XLOOKUP(tblSales[[#This Row],[Customer_ID]],Customers!$A:$A,Customers!$J:$J,"Unknown")</f>
        <v>Gold</v>
      </c>
      <c r="AG2818" t="str">
        <f>_xlfn.XLOOKUP(tblSales[[#This Row],[Employee_ID]],Employees!$A:$A,Employees!$B:$B,"Unknown")</f>
        <v>Arjun Krishnan</v>
      </c>
      <c r="AH2818">
        <f>IF(MONTH(tblSales[[#This Row],[Invoice Date]])&gt;=4,MONTH(tblSales[[#This Row],[Invoice Date]]),MONTH(tblSales[[#This Row],[Invoice Date]])+12)</f>
        <v>12</v>
      </c>
      <c r="AI2818" s="8">
        <f>DATE(YEAR(tblSales[[#This Row],[Invoice Date]]),MONTH(tblSales[[#This Row],[Invoice Date]]),1)</f>
        <v>45627</v>
      </c>
      <c r="AJ2818" t="str">
        <f>_xlfn.XLOOKUP(tblSales[[#This Row],[Product_ID]],Products!$A:$A,Products!$B:$B,"Unknown")</f>
        <v>Reebok Bodycon Dress Navy Blue</v>
      </c>
      <c r="AK2818" s="9">
        <f>IFERROR(tblSales[[#This Row],[Profit]]/tblSales[[#This Row],[Sales Amount]],0)</f>
        <v>0.11092200072191949</v>
      </c>
      <c r="AL2818" t="str">
        <f>IF(tblSales[[#This Row],[Discount %]]&lt;=5,"0-5%",
IF(tblSales[[#This Row],[Discount %]]&lt;=10,"5-10%",
IF(tblSales[[#This Row],[Discount %]]&lt;=15,"10-15%",
IF(tblSales[[#This Row],[Discount %]]&lt;=20,"15-20%","20%+"))))</f>
        <v>20%+</v>
      </c>
    </row>
    <row r="2819" spans="1:38">
      <c r="A2819" s="2" t="s">
        <v>4841</v>
      </c>
      <c r="B2819" s="11">
        <v>45473</v>
      </c>
      <c r="C2819" s="2" t="s">
        <v>526</v>
      </c>
      <c r="D2819" s="2" t="s">
        <v>274</v>
      </c>
      <c r="E2819" s="2" t="s">
        <v>796</v>
      </c>
      <c r="F2819" s="2" t="s">
        <v>324</v>
      </c>
      <c r="G2819" s="2">
        <v>3</v>
      </c>
      <c r="H2819" s="2">
        <v>2594.4699999999998</v>
      </c>
      <c r="I2819" s="2">
        <v>10</v>
      </c>
      <c r="J2819" s="2">
        <v>778.34</v>
      </c>
      <c r="K2819" s="2">
        <v>12</v>
      </c>
      <c r="L2819" s="2">
        <v>840.61</v>
      </c>
      <c r="M2819" s="2">
        <v>7845.68</v>
      </c>
      <c r="N2819" s="2">
        <v>5301.96</v>
      </c>
      <c r="O2819" s="2">
        <f t="shared" si="107"/>
        <v>1703.1100000000001</v>
      </c>
      <c r="P2819" s="2" t="s">
        <v>28</v>
      </c>
      <c r="Q2819" s="2" t="str">
        <f t="shared" si="108"/>
        <v>Credit Card</v>
      </c>
      <c r="R2819" s="2" t="s">
        <v>21</v>
      </c>
      <c r="S2819" s="2" t="s">
        <v>56</v>
      </c>
      <c r="T2819" s="2" t="s">
        <v>2779</v>
      </c>
      <c r="U2819" s="2" t="s">
        <v>60</v>
      </c>
      <c r="V2819" t="str">
        <f>TEXT(tblSales[[#This Row],[Invoice Date]],"mmm")</f>
        <v>Jun</v>
      </c>
      <c r="W2819">
        <f>MONTH(tblSales[[#This Row],[Invoice Date]])</f>
        <v>6</v>
      </c>
      <c r="X2819">
        <f>YEAR(tblSales[[#This Row],[Invoice Date]])</f>
        <v>2024</v>
      </c>
      <c r="Y2819" t="str">
        <f>TEXT(tblSales[[#This Row],[Invoice Date]],"mmm-yyyy")</f>
        <v>Jun-2024</v>
      </c>
      <c r="Z2819" t="str">
        <f>_xlfn.XLOOKUP(tblSales[[#This Row],[Product_ID]],Products!$A:$A,Products!$C:$C,"Women Dresses")</f>
        <v>Winter Wear</v>
      </c>
      <c r="AA2819" t="str">
        <f>_xlfn.XLOOKUP(tblSales[[#This Row],[Product_ID]],Products!$A:$A,Products!$D:$D,"Unknown")</f>
        <v>Muffler</v>
      </c>
      <c r="AB2819" t="str">
        <f>_xlfn.XLOOKUP(tblSales[[#This Row],[Product_ID]],Products!$A:$A,Products!$E:$E,"Unknown")</f>
        <v>GRT Jewellers</v>
      </c>
      <c r="AC2819" t="str">
        <f>_xlfn.XLOOKUP(tblSales[[#This Row],[Store_ID]],Stores!$A:$A,Stores!$B:$B,"Unknown")</f>
        <v>TrendMart Shivamogga Standard</v>
      </c>
      <c r="AD2819" t="str">
        <f>_xlfn.XLOOKUP(tblSales[[#This Row],[Store_ID]],Stores!$A:$A,Stores!$E:$E,"Unknown")</f>
        <v>South Zone 2</v>
      </c>
      <c r="AE2819" t="str">
        <f>_xlfn.XLOOKUP(tblSales[[#This Row],[Customer_ID]],Customers!$A:$A,Customers!$B:$B,"Unknown")</f>
        <v>Revathi Natarajan</v>
      </c>
      <c r="AF2819" t="str">
        <f>_xlfn.XLOOKUP(tblSales[[#This Row],[Customer_ID]],Customers!$A:$A,Customers!$J:$J,"Unknown")</f>
        <v>Silver</v>
      </c>
      <c r="AG2819" t="str">
        <f>_xlfn.XLOOKUP(tblSales[[#This Row],[Employee_ID]],Employees!$A:$A,Employees!$B:$B,"Unknown")</f>
        <v>Ganesh Iyengar</v>
      </c>
      <c r="AH2819">
        <f>IF(MONTH(tblSales[[#This Row],[Invoice Date]])&gt;=4,MONTH(tblSales[[#This Row],[Invoice Date]]),MONTH(tblSales[[#This Row],[Invoice Date]])+12)</f>
        <v>6</v>
      </c>
      <c r="AI2819" s="8">
        <f>DATE(YEAR(tblSales[[#This Row],[Invoice Date]]),MONTH(tblSales[[#This Row],[Invoice Date]]),1)</f>
        <v>45444</v>
      </c>
      <c r="AJ2819" t="str">
        <f>_xlfn.XLOOKUP(tblSales[[#This Row],[Product_ID]],Products!$A:$A,Products!$B:$B,"Unknown")</f>
        <v>GRT Jewellers Muffler Charcoal</v>
      </c>
      <c r="AK2819" s="9">
        <f>IFERROR(tblSales[[#This Row],[Profit]]/tblSales[[#This Row],[Sales Amount]],0)</f>
        <v>0.21707614891252258</v>
      </c>
      <c r="AL2819" t="str">
        <f>IF(tblSales[[#This Row],[Discount %]]&lt;=5,"0-5%",
IF(tblSales[[#This Row],[Discount %]]&lt;=10,"5-10%",
IF(tblSales[[#This Row],[Discount %]]&lt;=15,"10-15%",
IF(tblSales[[#This Row],[Discount %]]&lt;=20,"15-20%","20%+"))))</f>
        <v>5-10%</v>
      </c>
    </row>
    <row r="2820" spans="1:38">
      <c r="A2820" s="2" t="s">
        <v>4842</v>
      </c>
      <c r="B2820" s="11">
        <v>45736</v>
      </c>
      <c r="C2820" s="2" t="s">
        <v>4843</v>
      </c>
      <c r="D2820" s="2" t="s">
        <v>2586</v>
      </c>
      <c r="E2820" s="2" t="s">
        <v>399</v>
      </c>
      <c r="F2820" s="2" t="s">
        <v>475</v>
      </c>
      <c r="G2820" s="2">
        <v>2</v>
      </c>
      <c r="H2820" s="2">
        <v>976.88</v>
      </c>
      <c r="I2820" s="2">
        <v>10</v>
      </c>
      <c r="J2820" s="2">
        <v>195.38</v>
      </c>
      <c r="K2820" s="2">
        <v>5</v>
      </c>
      <c r="L2820" s="2">
        <v>87.92</v>
      </c>
      <c r="M2820" s="2">
        <v>1846.3</v>
      </c>
      <c r="N2820" s="2">
        <v>1348.58</v>
      </c>
      <c r="O2820" s="2">
        <f t="shared" si="107"/>
        <v>409.8</v>
      </c>
      <c r="P2820" s="2" t="s">
        <v>31</v>
      </c>
      <c r="Q2820" s="2" t="str">
        <f t="shared" si="108"/>
        <v>Net Banking</v>
      </c>
      <c r="R2820" s="2" t="s">
        <v>20</v>
      </c>
      <c r="S2820" s="2" t="s">
        <v>56</v>
      </c>
      <c r="T2820" s="2" t="s">
        <v>1533</v>
      </c>
      <c r="U2820" s="2" t="s">
        <v>59</v>
      </c>
      <c r="V2820" t="str">
        <f>TEXT(tblSales[[#This Row],[Invoice Date]],"mmm")</f>
        <v>Mar</v>
      </c>
      <c r="W2820">
        <f>MONTH(tblSales[[#This Row],[Invoice Date]])</f>
        <v>3</v>
      </c>
      <c r="X2820">
        <f>YEAR(tblSales[[#This Row],[Invoice Date]])</f>
        <v>2025</v>
      </c>
      <c r="Y2820" t="str">
        <f>TEXT(tblSales[[#This Row],[Invoice Date]],"mmm-yyyy")</f>
        <v>Mar-2025</v>
      </c>
      <c r="Z2820" t="str">
        <f>_xlfn.XLOOKUP(tblSales[[#This Row],[Product_ID]],Products!$A:$A,Products!$C:$C,"Women Dresses")</f>
        <v>Men Trousers</v>
      </c>
      <c r="AA2820" t="str">
        <f>_xlfn.XLOOKUP(tblSales[[#This Row],[Product_ID]],Products!$A:$A,Products!$D:$D,"Unknown")</f>
        <v>Chinos</v>
      </c>
      <c r="AB2820" t="str">
        <f>_xlfn.XLOOKUP(tblSales[[#This Row],[Product_ID]],Products!$A:$A,Products!$E:$E,"Unknown")</f>
        <v>Aurelia</v>
      </c>
      <c r="AC2820" t="str">
        <f>_xlfn.XLOOKUP(tblSales[[#This Row],[Store_ID]],Stores!$A:$A,Stores!$B:$B,"Unknown")</f>
        <v>TrendMart Salem Outlet</v>
      </c>
      <c r="AD2820" t="str">
        <f>_xlfn.XLOOKUP(tblSales[[#This Row],[Store_ID]],Stores!$A:$A,Stores!$E:$E,"Unknown")</f>
        <v>South Zone 1</v>
      </c>
      <c r="AE2820" t="str">
        <f>_xlfn.XLOOKUP(tblSales[[#This Row],[Customer_ID]],Customers!$A:$A,Customers!$B:$B,"Unknown")</f>
        <v>Vasu Murthy</v>
      </c>
      <c r="AF2820" t="str">
        <f>_xlfn.XLOOKUP(tblSales[[#This Row],[Customer_ID]],Customers!$A:$A,Customers!$J:$J,"Unknown")</f>
        <v>Gold</v>
      </c>
      <c r="AG2820" t="str">
        <f>_xlfn.XLOOKUP(tblSales[[#This Row],[Employee_ID]],Employees!$A:$A,Employees!$B:$B,"Unknown")</f>
        <v>Arjun Krishnan</v>
      </c>
      <c r="AH2820">
        <f>IF(MONTH(tblSales[[#This Row],[Invoice Date]])&gt;=4,MONTH(tblSales[[#This Row],[Invoice Date]]),MONTH(tblSales[[#This Row],[Invoice Date]])+12)</f>
        <v>15</v>
      </c>
      <c r="AI2820" s="8">
        <f>DATE(YEAR(tblSales[[#This Row],[Invoice Date]]),MONTH(tblSales[[#This Row],[Invoice Date]]),1)</f>
        <v>45717</v>
      </c>
      <c r="AJ2820" t="str">
        <f>_xlfn.XLOOKUP(tblSales[[#This Row],[Product_ID]],Products!$A:$A,Products!$B:$B,"Unknown")</f>
        <v>Aurelia Chinos White</v>
      </c>
      <c r="AK2820" s="9">
        <f>IFERROR(tblSales[[#This Row],[Profit]]/tblSales[[#This Row],[Sales Amount]],0)</f>
        <v>0.22195742837025403</v>
      </c>
      <c r="AL2820" t="str">
        <f>IF(tblSales[[#This Row],[Discount %]]&lt;=5,"0-5%",
IF(tblSales[[#This Row],[Discount %]]&lt;=10,"5-10%",
IF(tblSales[[#This Row],[Discount %]]&lt;=15,"10-15%",
IF(tblSales[[#This Row],[Discount %]]&lt;=20,"15-20%","20%+"))))</f>
        <v>5-10%</v>
      </c>
    </row>
    <row r="2821" spans="1:38">
      <c r="A2821" s="2" t="s">
        <v>4844</v>
      </c>
      <c r="B2821" s="11">
        <v>45643</v>
      </c>
      <c r="C2821" s="2" t="s">
        <v>295</v>
      </c>
      <c r="D2821" s="2" t="s">
        <v>2235</v>
      </c>
      <c r="E2821" s="2" t="s">
        <v>688</v>
      </c>
      <c r="F2821" s="2" t="s">
        <v>475</v>
      </c>
      <c r="G2821" s="2">
        <v>3</v>
      </c>
      <c r="H2821" s="2">
        <v>620.84</v>
      </c>
      <c r="I2821" s="2">
        <v>30</v>
      </c>
      <c r="J2821" s="2">
        <v>558.76</v>
      </c>
      <c r="K2821" s="2">
        <v>5</v>
      </c>
      <c r="L2821" s="2">
        <v>65.19</v>
      </c>
      <c r="M2821" s="2">
        <v>1368.95</v>
      </c>
      <c r="N2821" s="2">
        <v>1119.81</v>
      </c>
      <c r="O2821" s="2">
        <f t="shared" si="107"/>
        <v>183.9500000000001</v>
      </c>
      <c r="P2821" s="2" t="s">
        <v>28</v>
      </c>
      <c r="Q2821" s="2" t="str">
        <f t="shared" si="108"/>
        <v>Credit Card</v>
      </c>
      <c r="R2821" s="2" t="s">
        <v>21</v>
      </c>
      <c r="S2821" s="2" t="s">
        <v>56</v>
      </c>
      <c r="T2821" s="2" t="s">
        <v>2519</v>
      </c>
      <c r="U2821" s="2" t="s">
        <v>59</v>
      </c>
      <c r="V2821" t="str">
        <f>TEXT(tblSales[[#This Row],[Invoice Date]],"mmm")</f>
        <v>Dec</v>
      </c>
      <c r="W2821">
        <f>MONTH(tblSales[[#This Row],[Invoice Date]])</f>
        <v>12</v>
      </c>
      <c r="X2821">
        <f>YEAR(tblSales[[#This Row],[Invoice Date]])</f>
        <v>2024</v>
      </c>
      <c r="Y2821" t="str">
        <f>TEXT(tblSales[[#This Row],[Invoice Date]],"mmm-yyyy")</f>
        <v>Dec-2024</v>
      </c>
      <c r="Z2821" t="str">
        <f>_xlfn.XLOOKUP(tblSales[[#This Row],[Product_ID]],Products!$A:$A,Products!$C:$C,"Women Dresses")</f>
        <v>Men T-Shirts</v>
      </c>
      <c r="AA2821" t="str">
        <f>_xlfn.XLOOKUP(tblSales[[#This Row],[Product_ID]],Products!$A:$A,Products!$D:$D,"Unknown")</f>
        <v>Graphic Tee</v>
      </c>
      <c r="AB2821" t="str">
        <f>_xlfn.XLOOKUP(tblSales[[#This Row],[Product_ID]],Products!$A:$A,Products!$E:$E,"Unknown")</f>
        <v>Indian Terrain</v>
      </c>
      <c r="AC2821" t="str">
        <f>_xlfn.XLOOKUP(tblSales[[#This Row],[Store_ID]],Stores!$A:$A,Stores!$B:$B,"Unknown")</f>
        <v>TrendMart Nellore Mall Kiosk</v>
      </c>
      <c r="AD2821" t="str">
        <f>_xlfn.XLOOKUP(tblSales[[#This Row],[Store_ID]],Stores!$A:$A,Stores!$E:$E,"Unknown")</f>
        <v>South Zone 3</v>
      </c>
      <c r="AE2821" t="str">
        <f>_xlfn.XLOOKUP(tblSales[[#This Row],[Customer_ID]],Customers!$A:$A,Customers!$B:$B,"Unknown")</f>
        <v>Arun Natarajan</v>
      </c>
      <c r="AF2821" t="str">
        <f>_xlfn.XLOOKUP(tblSales[[#This Row],[Customer_ID]],Customers!$A:$A,Customers!$J:$J,"Unknown")</f>
        <v>Platinum</v>
      </c>
      <c r="AG2821" t="str">
        <f>_xlfn.XLOOKUP(tblSales[[#This Row],[Employee_ID]],Employees!$A:$A,Employees!$B:$B,"Unknown")</f>
        <v>Arjun Krishnan</v>
      </c>
      <c r="AH2821">
        <f>IF(MONTH(tblSales[[#This Row],[Invoice Date]])&gt;=4,MONTH(tblSales[[#This Row],[Invoice Date]]),MONTH(tblSales[[#This Row],[Invoice Date]])+12)</f>
        <v>12</v>
      </c>
      <c r="AI2821" s="8">
        <f>DATE(YEAR(tblSales[[#This Row],[Invoice Date]]),MONTH(tblSales[[#This Row],[Invoice Date]]),1)</f>
        <v>45627</v>
      </c>
      <c r="AJ2821" t="str">
        <f>_xlfn.XLOOKUP(tblSales[[#This Row],[Product_ID]],Products!$A:$A,Products!$B:$B,"Unknown")</f>
        <v>Indian Terrain Graphic Tee Purple</v>
      </c>
      <c r="AK2821" s="9">
        <f>IFERROR(tblSales[[#This Row],[Profit]]/tblSales[[#This Row],[Sales Amount]],0)</f>
        <v>0.13437305964425297</v>
      </c>
      <c r="AL2821" t="str">
        <f>IF(tblSales[[#This Row],[Discount %]]&lt;=5,"0-5%",
IF(tblSales[[#This Row],[Discount %]]&lt;=10,"5-10%",
IF(tblSales[[#This Row],[Discount %]]&lt;=15,"10-15%",
IF(tblSales[[#This Row],[Discount %]]&lt;=20,"15-20%","20%+"))))</f>
        <v>20%+</v>
      </c>
    </row>
    <row r="2822" spans="1:38">
      <c r="A2822" s="2" t="s">
        <v>4845</v>
      </c>
      <c r="B2822" s="11">
        <v>45500</v>
      </c>
      <c r="C2822" s="2" t="s">
        <v>1428</v>
      </c>
      <c r="D2822" s="2" t="s">
        <v>424</v>
      </c>
      <c r="E2822" s="2" t="s">
        <v>771</v>
      </c>
      <c r="F2822" s="2" t="s">
        <v>562</v>
      </c>
      <c r="G2822" s="2">
        <v>1</v>
      </c>
      <c r="H2822" s="2">
        <v>872.95</v>
      </c>
      <c r="I2822" s="2">
        <v>20</v>
      </c>
      <c r="J2822" s="2">
        <v>174.59</v>
      </c>
      <c r="K2822" s="2">
        <v>5</v>
      </c>
      <c r="L2822" s="2">
        <v>34.92</v>
      </c>
      <c r="M2822" s="2">
        <v>733.28</v>
      </c>
      <c r="N2822" s="2">
        <v>698.08</v>
      </c>
      <c r="O2822" s="2">
        <f t="shared" si="107"/>
        <v>0.27999999999993008</v>
      </c>
      <c r="P2822" s="2" t="s">
        <v>28</v>
      </c>
      <c r="Q2822" s="2" t="str">
        <f t="shared" si="108"/>
        <v>Credit Card</v>
      </c>
      <c r="R2822" s="2" t="s">
        <v>20</v>
      </c>
      <c r="S2822" s="2" t="s">
        <v>56</v>
      </c>
      <c r="T2822" s="2" t="s">
        <v>254</v>
      </c>
      <c r="U2822" s="2" t="s">
        <v>60</v>
      </c>
      <c r="V2822" t="str">
        <f>TEXT(tblSales[[#This Row],[Invoice Date]],"mmm")</f>
        <v>Jul</v>
      </c>
      <c r="W2822">
        <f>MONTH(tblSales[[#This Row],[Invoice Date]])</f>
        <v>7</v>
      </c>
      <c r="X2822">
        <f>YEAR(tblSales[[#This Row],[Invoice Date]])</f>
        <v>2024</v>
      </c>
      <c r="Y2822" t="str">
        <f>TEXT(tblSales[[#This Row],[Invoice Date]],"mmm-yyyy")</f>
        <v>Jul-2024</v>
      </c>
      <c r="Z2822" t="str">
        <f>_xlfn.XLOOKUP(tblSales[[#This Row],[Product_ID]],Products!$A:$A,Products!$C:$C,"Women Dresses")</f>
        <v>Women Dresses</v>
      </c>
      <c r="AA2822" t="str">
        <f>_xlfn.XLOOKUP(tblSales[[#This Row],[Product_ID]],Products!$A:$A,Products!$D:$D,"Unknown")</f>
        <v>Maxi Dress</v>
      </c>
      <c r="AB2822" t="str">
        <f>_xlfn.XLOOKUP(tblSales[[#This Row],[Product_ID]],Products!$A:$A,Products!$E:$E,"Unknown")</f>
        <v>Jack &amp; Jones</v>
      </c>
      <c r="AC2822" t="str">
        <f>_xlfn.XLOOKUP(tblSales[[#This Row],[Store_ID]],Stores!$A:$A,Stores!$B:$B,"Unknown")</f>
        <v>TrendMart Thoothukudi Mall Kiosk</v>
      </c>
      <c r="AD2822" t="str">
        <f>_xlfn.XLOOKUP(tblSales[[#This Row],[Store_ID]],Stores!$A:$A,Stores!$E:$E,"Unknown")</f>
        <v>South Zone 1</v>
      </c>
      <c r="AE2822" t="str">
        <f>_xlfn.XLOOKUP(tblSales[[#This Row],[Customer_ID]],Customers!$A:$A,Customers!$B:$B,"Unknown")</f>
        <v>Varsha Rao</v>
      </c>
      <c r="AF2822" t="str">
        <f>_xlfn.XLOOKUP(tblSales[[#This Row],[Customer_ID]],Customers!$A:$A,Customers!$J:$J,"Unknown")</f>
        <v>Regular</v>
      </c>
      <c r="AG2822" t="str">
        <f>_xlfn.XLOOKUP(tblSales[[#This Row],[Employee_ID]],Employees!$A:$A,Employees!$B:$B,"Unknown")</f>
        <v>Vikram Bhat</v>
      </c>
      <c r="AH2822">
        <f>IF(MONTH(tblSales[[#This Row],[Invoice Date]])&gt;=4,MONTH(tblSales[[#This Row],[Invoice Date]]),MONTH(tblSales[[#This Row],[Invoice Date]])+12)</f>
        <v>7</v>
      </c>
      <c r="AI2822" s="8">
        <f>DATE(YEAR(tblSales[[#This Row],[Invoice Date]]),MONTH(tblSales[[#This Row],[Invoice Date]]),1)</f>
        <v>45474</v>
      </c>
      <c r="AJ2822" t="str">
        <f>_xlfn.XLOOKUP(tblSales[[#This Row],[Product_ID]],Products!$A:$A,Products!$B:$B,"Unknown")</f>
        <v>Jack &amp; Jones Maxi Dress Maroon</v>
      </c>
      <c r="AK2822" s="9">
        <f>IFERROR(tblSales[[#This Row],[Profit]]/tblSales[[#This Row],[Sales Amount]],0)</f>
        <v>3.8184595243280885E-4</v>
      </c>
      <c r="AL2822" t="str">
        <f>IF(tblSales[[#This Row],[Discount %]]&lt;=5,"0-5%",
IF(tblSales[[#This Row],[Discount %]]&lt;=10,"5-10%",
IF(tblSales[[#This Row],[Discount %]]&lt;=15,"10-15%",
IF(tblSales[[#This Row],[Discount %]]&lt;=20,"15-20%","20%+"))))</f>
        <v>15-20%</v>
      </c>
    </row>
    <row r="2823" spans="1:38">
      <c r="A2823" s="2" t="s">
        <v>4846</v>
      </c>
      <c r="B2823" s="11">
        <v>45663</v>
      </c>
      <c r="C2823" s="2" t="s">
        <v>4450</v>
      </c>
      <c r="D2823" s="2" t="s">
        <v>1302</v>
      </c>
      <c r="E2823" s="2" t="s">
        <v>625</v>
      </c>
      <c r="F2823" s="2" t="s">
        <v>319</v>
      </c>
      <c r="G2823" s="2">
        <v>2</v>
      </c>
      <c r="H2823" s="2">
        <v>674.8</v>
      </c>
      <c r="I2823" s="2">
        <v>0</v>
      </c>
      <c r="J2823" s="2">
        <v>0</v>
      </c>
      <c r="K2823" s="2">
        <v>5</v>
      </c>
      <c r="L2823" s="2">
        <v>67.48</v>
      </c>
      <c r="M2823" s="2">
        <v>1417.08</v>
      </c>
      <c r="N2823" s="2">
        <v>838.8</v>
      </c>
      <c r="O2823" s="2">
        <f t="shared" si="107"/>
        <v>510.79999999999995</v>
      </c>
      <c r="P2823" s="2" t="s">
        <v>28</v>
      </c>
      <c r="Q2823" s="2" t="str">
        <f t="shared" si="108"/>
        <v>Credit Card</v>
      </c>
      <c r="R2823" s="2" t="s">
        <v>20</v>
      </c>
      <c r="S2823" s="2" t="s">
        <v>56</v>
      </c>
      <c r="T2823" s="2" t="s">
        <v>4019</v>
      </c>
      <c r="U2823" s="2" t="s">
        <v>59</v>
      </c>
      <c r="V2823" t="str">
        <f>TEXT(tblSales[[#This Row],[Invoice Date]],"mmm")</f>
        <v>Jan</v>
      </c>
      <c r="W2823">
        <f>MONTH(tblSales[[#This Row],[Invoice Date]])</f>
        <v>1</v>
      </c>
      <c r="X2823">
        <f>YEAR(tblSales[[#This Row],[Invoice Date]])</f>
        <v>2025</v>
      </c>
      <c r="Y2823" t="str">
        <f>TEXT(tblSales[[#This Row],[Invoice Date]],"mmm-yyyy")</f>
        <v>Jan-2025</v>
      </c>
      <c r="Z2823" t="str">
        <f>_xlfn.XLOOKUP(tblSales[[#This Row],[Product_ID]],Products!$A:$A,Products!$C:$C,"Women Dresses")</f>
        <v>Women Tops</v>
      </c>
      <c r="AA2823" t="str">
        <f>_xlfn.XLOOKUP(tblSales[[#This Row],[Product_ID]],Products!$A:$A,Products!$D:$D,"Unknown")</f>
        <v>Tunic</v>
      </c>
      <c r="AB2823" t="str">
        <f>_xlfn.XLOOKUP(tblSales[[#This Row],[Product_ID]],Products!$A:$A,Products!$E:$E,"Unknown")</f>
        <v>Jack &amp; Jones</v>
      </c>
      <c r="AC2823" t="str">
        <f>_xlfn.XLOOKUP(tblSales[[#This Row],[Store_ID]],Stores!$A:$A,Stores!$B:$B,"Unknown")</f>
        <v>TrendMart Shivamogga Mall Kiosk</v>
      </c>
      <c r="AD2823" t="str">
        <f>_xlfn.XLOOKUP(tblSales[[#This Row],[Store_ID]],Stores!$A:$A,Stores!$E:$E,"Unknown")</f>
        <v>South Zone 2</v>
      </c>
      <c r="AE2823" t="str">
        <f>_xlfn.XLOOKUP(tblSales[[#This Row],[Customer_ID]],Customers!$A:$A,Customers!$B:$B,"Unknown")</f>
        <v>Yamini Shetty</v>
      </c>
      <c r="AF2823" t="str">
        <f>_xlfn.XLOOKUP(tblSales[[#This Row],[Customer_ID]],Customers!$A:$A,Customers!$J:$J,"Unknown")</f>
        <v>Gold</v>
      </c>
      <c r="AG2823" t="str">
        <f>_xlfn.XLOOKUP(tblSales[[#This Row],[Employee_ID]],Employees!$A:$A,Employees!$B:$B,"Unknown")</f>
        <v>Sathish Sundaram</v>
      </c>
      <c r="AH2823">
        <f>IF(MONTH(tblSales[[#This Row],[Invoice Date]])&gt;=4,MONTH(tblSales[[#This Row],[Invoice Date]]),MONTH(tblSales[[#This Row],[Invoice Date]])+12)</f>
        <v>13</v>
      </c>
      <c r="AI2823" s="8">
        <f>DATE(YEAR(tblSales[[#This Row],[Invoice Date]]),MONTH(tblSales[[#This Row],[Invoice Date]]),1)</f>
        <v>45658</v>
      </c>
      <c r="AJ2823" t="str">
        <f>_xlfn.XLOOKUP(tblSales[[#This Row],[Product_ID]],Products!$A:$A,Products!$B:$B,"Unknown")</f>
        <v>Jack &amp; Jones Tunic Olive</v>
      </c>
      <c r="AK2823" s="9">
        <f>IFERROR(tblSales[[#This Row],[Profit]]/tblSales[[#This Row],[Sales Amount]],0)</f>
        <v>0.3604595365117001</v>
      </c>
      <c r="AL2823" t="str">
        <f>IF(tblSales[[#This Row],[Discount %]]&lt;=5,"0-5%",
IF(tblSales[[#This Row],[Discount %]]&lt;=10,"5-10%",
IF(tblSales[[#This Row],[Discount %]]&lt;=15,"10-15%",
IF(tblSales[[#This Row],[Discount %]]&lt;=20,"15-20%","20%+"))))</f>
        <v>0-5%</v>
      </c>
    </row>
    <row r="2824" spans="1:38">
      <c r="A2824" s="2" t="s">
        <v>4847</v>
      </c>
      <c r="B2824" s="11">
        <v>45488</v>
      </c>
      <c r="C2824" s="2" t="s">
        <v>4289</v>
      </c>
      <c r="D2824" s="2" t="s">
        <v>577</v>
      </c>
      <c r="E2824" s="2" t="s">
        <v>1233</v>
      </c>
      <c r="F2824" s="2" t="s">
        <v>518</v>
      </c>
      <c r="G2824" s="2">
        <v>5</v>
      </c>
      <c r="H2824" s="2">
        <v>670.49</v>
      </c>
      <c r="I2824" s="2">
        <v>5</v>
      </c>
      <c r="J2824" s="2">
        <v>167.62</v>
      </c>
      <c r="K2824" s="2">
        <v>5</v>
      </c>
      <c r="L2824" s="2">
        <v>159.24</v>
      </c>
      <c r="M2824" s="2">
        <v>3344.07</v>
      </c>
      <c r="N2824" s="2">
        <v>2089.6</v>
      </c>
      <c r="O2824" s="2">
        <f t="shared" si="107"/>
        <v>1095.2300000000002</v>
      </c>
      <c r="P2824" s="2" t="s">
        <v>27</v>
      </c>
      <c r="Q2824" s="2" t="str">
        <f t="shared" si="108"/>
        <v>Cash</v>
      </c>
      <c r="R2824" s="2" t="s">
        <v>20</v>
      </c>
      <c r="S2824" s="2" t="s">
        <v>56</v>
      </c>
      <c r="T2824" s="2" t="s">
        <v>194</v>
      </c>
      <c r="U2824" s="2" t="s">
        <v>59</v>
      </c>
      <c r="V2824" t="str">
        <f>TEXT(tblSales[[#This Row],[Invoice Date]],"mmm")</f>
        <v>Jul</v>
      </c>
      <c r="W2824">
        <f>MONTH(tblSales[[#This Row],[Invoice Date]])</f>
        <v>7</v>
      </c>
      <c r="X2824">
        <f>YEAR(tblSales[[#This Row],[Invoice Date]])</f>
        <v>2024</v>
      </c>
      <c r="Y2824" t="str">
        <f>TEXT(tblSales[[#This Row],[Invoice Date]],"mmm-yyyy")</f>
        <v>Jul-2024</v>
      </c>
      <c r="Z2824" t="str">
        <f>_xlfn.XLOOKUP(tblSales[[#This Row],[Product_ID]],Products!$A:$A,Products!$C:$C,"Women Dresses")</f>
        <v>Men T-Shirts</v>
      </c>
      <c r="AA2824" t="str">
        <f>_xlfn.XLOOKUP(tblSales[[#This Row],[Product_ID]],Products!$A:$A,Products!$D:$D,"Unknown")</f>
        <v>Graphic Tee</v>
      </c>
      <c r="AB2824" t="str">
        <f>_xlfn.XLOOKUP(tblSales[[#This Row],[Product_ID]],Products!$A:$A,Products!$E:$E,"Unknown")</f>
        <v>Reebok</v>
      </c>
      <c r="AC2824" t="str">
        <f>_xlfn.XLOOKUP(tblSales[[#This Row],[Store_ID]],Stores!$A:$A,Stores!$B:$B,"Unknown")</f>
        <v>TrendMart Visakhapatnam Standard</v>
      </c>
      <c r="AD2824" t="str">
        <f>_xlfn.XLOOKUP(tblSales[[#This Row],[Store_ID]],Stores!$A:$A,Stores!$E:$E,"Unknown")</f>
        <v>South Zone 3</v>
      </c>
      <c r="AE2824" t="str">
        <f>_xlfn.XLOOKUP(tblSales[[#This Row],[Customer_ID]],Customers!$A:$A,Customers!$B:$B,"Unknown")</f>
        <v>Tejaswini Chandran</v>
      </c>
      <c r="AF2824" t="str">
        <f>_xlfn.XLOOKUP(tblSales[[#This Row],[Customer_ID]],Customers!$A:$A,Customers!$J:$J,"Unknown")</f>
        <v>Silver</v>
      </c>
      <c r="AG2824" t="str">
        <f>_xlfn.XLOOKUP(tblSales[[#This Row],[Employee_ID]],Employees!$A:$A,Employees!$B:$B,"Unknown")</f>
        <v>Pranav Reddy</v>
      </c>
      <c r="AH2824">
        <f>IF(MONTH(tblSales[[#This Row],[Invoice Date]])&gt;=4,MONTH(tblSales[[#This Row],[Invoice Date]]),MONTH(tblSales[[#This Row],[Invoice Date]])+12)</f>
        <v>7</v>
      </c>
      <c r="AI2824" s="8">
        <f>DATE(YEAR(tblSales[[#This Row],[Invoice Date]]),MONTH(tblSales[[#This Row],[Invoice Date]]),1)</f>
        <v>45474</v>
      </c>
      <c r="AJ2824" t="str">
        <f>_xlfn.XLOOKUP(tblSales[[#This Row],[Product_ID]],Products!$A:$A,Products!$B:$B,"Unknown")</f>
        <v>Reebok Graphic Tee Cream</v>
      </c>
      <c r="AK2824" s="9">
        <f>IFERROR(tblSales[[#This Row],[Profit]]/tblSales[[#This Row],[Sales Amount]],0)</f>
        <v>0.32751407715747582</v>
      </c>
      <c r="AL2824" t="str">
        <f>IF(tblSales[[#This Row],[Discount %]]&lt;=5,"0-5%",
IF(tblSales[[#This Row],[Discount %]]&lt;=10,"5-10%",
IF(tblSales[[#This Row],[Discount %]]&lt;=15,"10-15%",
IF(tblSales[[#This Row],[Discount %]]&lt;=20,"15-20%","20%+"))))</f>
        <v>0-5%</v>
      </c>
    </row>
    <row r="2825" spans="1:38">
      <c r="A2825" s="2" t="s">
        <v>4848</v>
      </c>
      <c r="B2825" s="11">
        <v>45460</v>
      </c>
      <c r="C2825" s="2" t="s">
        <v>1140</v>
      </c>
      <c r="D2825" s="2" t="s">
        <v>638</v>
      </c>
      <c r="E2825" s="2" t="s">
        <v>150</v>
      </c>
      <c r="F2825" s="2" t="s">
        <v>458</v>
      </c>
      <c r="G2825" s="2">
        <v>3</v>
      </c>
      <c r="H2825" s="2">
        <v>2712.17</v>
      </c>
      <c r="I2825" s="2">
        <v>0</v>
      </c>
      <c r="J2825" s="2">
        <v>0</v>
      </c>
      <c r="K2825" s="2">
        <v>12</v>
      </c>
      <c r="L2825" s="2">
        <v>976.38</v>
      </c>
      <c r="M2825" s="2">
        <v>9112.89</v>
      </c>
      <c r="N2825" s="2">
        <v>6594.66</v>
      </c>
      <c r="O2825" s="2">
        <f t="shared" si="107"/>
        <v>1541.8499999999995</v>
      </c>
      <c r="P2825" s="2" t="s">
        <v>32</v>
      </c>
      <c r="Q2825" s="2" t="str">
        <f t="shared" si="108"/>
        <v>UPI</v>
      </c>
      <c r="R2825" s="2" t="s">
        <v>21</v>
      </c>
      <c r="S2825" s="2" t="s">
        <v>56</v>
      </c>
      <c r="T2825" s="2" t="s">
        <v>2456</v>
      </c>
      <c r="U2825" s="2" t="s">
        <v>59</v>
      </c>
      <c r="V2825" t="str">
        <f>TEXT(tblSales[[#This Row],[Invoice Date]],"mmm")</f>
        <v>Jun</v>
      </c>
      <c r="W2825">
        <f>MONTH(tblSales[[#This Row],[Invoice Date]])</f>
        <v>6</v>
      </c>
      <c r="X2825">
        <f>YEAR(tblSales[[#This Row],[Invoice Date]])</f>
        <v>2024</v>
      </c>
      <c r="Y2825" t="str">
        <f>TEXT(tblSales[[#This Row],[Invoice Date]],"mmm-yyyy")</f>
        <v>Jun-2024</v>
      </c>
      <c r="Z2825" t="str">
        <f>_xlfn.XLOOKUP(tblSales[[#This Row],[Product_ID]],Products!$A:$A,Products!$C:$C,"Women Dresses")</f>
        <v>Handbags</v>
      </c>
      <c r="AA2825" t="str">
        <f>_xlfn.XLOOKUP(tblSales[[#This Row],[Product_ID]],Products!$A:$A,Products!$D:$D,"Unknown")</f>
        <v>Sling Bag</v>
      </c>
      <c r="AB2825" t="str">
        <f>_xlfn.XLOOKUP(tblSales[[#This Row],[Product_ID]],Products!$A:$A,Products!$E:$E,"Unknown")</f>
        <v>Woodland</v>
      </c>
      <c r="AC2825" t="str">
        <f>_xlfn.XLOOKUP(tblSales[[#This Row],[Store_ID]],Stores!$A:$A,Stores!$B:$B,"Unknown")</f>
        <v>TrendMart Kalaburagi Mall Kiosk</v>
      </c>
      <c r="AD2825" t="str">
        <f>_xlfn.XLOOKUP(tblSales[[#This Row],[Store_ID]],Stores!$A:$A,Stores!$E:$E,"Unknown")</f>
        <v>South Zone 2</v>
      </c>
      <c r="AE2825" t="str">
        <f>_xlfn.XLOOKUP(tblSales[[#This Row],[Customer_ID]],Customers!$A:$A,Customers!$B:$B,"Unknown")</f>
        <v>Lakshmi Singh</v>
      </c>
      <c r="AF2825" t="str">
        <f>_xlfn.XLOOKUP(tblSales[[#This Row],[Customer_ID]],Customers!$A:$A,Customers!$J:$J,"Unknown")</f>
        <v>Gold</v>
      </c>
      <c r="AG2825" t="str">
        <f>_xlfn.XLOOKUP(tblSales[[#This Row],[Employee_ID]],Employees!$A:$A,Employees!$B:$B,"Unknown")</f>
        <v>Anil Reddy</v>
      </c>
      <c r="AH2825">
        <f>IF(MONTH(tblSales[[#This Row],[Invoice Date]])&gt;=4,MONTH(tblSales[[#This Row],[Invoice Date]]),MONTH(tblSales[[#This Row],[Invoice Date]])+12)</f>
        <v>6</v>
      </c>
      <c r="AI2825" s="8">
        <f>DATE(YEAR(tblSales[[#This Row],[Invoice Date]]),MONTH(tblSales[[#This Row],[Invoice Date]]),1)</f>
        <v>45444</v>
      </c>
      <c r="AJ2825" t="str">
        <f>_xlfn.XLOOKUP(tblSales[[#This Row],[Product_ID]],Products!$A:$A,Products!$B:$B,"Unknown")</f>
        <v>Woodland Sling Bag Peach</v>
      </c>
      <c r="AK2825" s="9">
        <f>IFERROR(tblSales[[#This Row],[Profit]]/tblSales[[#This Row],[Sales Amount]],0)</f>
        <v>0.16919440484851672</v>
      </c>
      <c r="AL2825" t="str">
        <f>IF(tblSales[[#This Row],[Discount %]]&lt;=5,"0-5%",
IF(tblSales[[#This Row],[Discount %]]&lt;=10,"5-10%",
IF(tblSales[[#This Row],[Discount %]]&lt;=15,"10-15%",
IF(tblSales[[#This Row],[Discount %]]&lt;=20,"15-20%","20%+"))))</f>
        <v>0-5%</v>
      </c>
    </row>
    <row r="2826" spans="1:38">
      <c r="A2826" s="2" t="s">
        <v>4849</v>
      </c>
      <c r="B2826" s="11">
        <v>45569</v>
      </c>
      <c r="C2826" s="2" t="s">
        <v>2548</v>
      </c>
      <c r="D2826" s="2" t="s">
        <v>802</v>
      </c>
      <c r="E2826" s="2" t="s">
        <v>779</v>
      </c>
      <c r="F2826" s="2" t="s">
        <v>339</v>
      </c>
      <c r="G2826" s="2">
        <v>2</v>
      </c>
      <c r="H2826" s="2">
        <v>1210.77</v>
      </c>
      <c r="I2826" s="2">
        <v>5</v>
      </c>
      <c r="J2826" s="2">
        <v>121.08</v>
      </c>
      <c r="K2826" s="2">
        <v>3</v>
      </c>
      <c r="L2826" s="2">
        <v>69.010000000000005</v>
      </c>
      <c r="M2826" s="2">
        <v>2369.4699999999998</v>
      </c>
      <c r="N2826" s="2">
        <v>1908.08</v>
      </c>
      <c r="O2826" s="2">
        <f t="shared" si="107"/>
        <v>392.37999999999988</v>
      </c>
      <c r="P2826" s="2" t="s">
        <v>29</v>
      </c>
      <c r="Q2826" s="2" t="str">
        <f t="shared" si="108"/>
        <v>Debit Card</v>
      </c>
      <c r="R2826" s="2" t="s">
        <v>20</v>
      </c>
      <c r="S2826" s="2" t="s">
        <v>56</v>
      </c>
      <c r="T2826" s="2" t="s">
        <v>2582</v>
      </c>
      <c r="U2826" s="2" t="s">
        <v>59</v>
      </c>
      <c r="V2826" t="str">
        <f>TEXT(tblSales[[#This Row],[Invoice Date]],"mmm")</f>
        <v>Oct</v>
      </c>
      <c r="W2826">
        <f>MONTH(tblSales[[#This Row],[Invoice Date]])</f>
        <v>10</v>
      </c>
      <c r="X2826">
        <f>YEAR(tblSales[[#This Row],[Invoice Date]])</f>
        <v>2024</v>
      </c>
      <c r="Y2826" t="str">
        <f>TEXT(tblSales[[#This Row],[Invoice Date]],"mmm-yyyy")</f>
        <v>Oct-2024</v>
      </c>
      <c r="Z2826" t="str">
        <f>_xlfn.XLOOKUP(tblSales[[#This Row],[Product_ID]],Products!$A:$A,Products!$C:$C,"Women Dresses")</f>
        <v>Jewellery</v>
      </c>
      <c r="AA2826" t="str">
        <f>_xlfn.XLOOKUP(tblSales[[#This Row],[Product_ID]],Products!$A:$A,Products!$D:$D,"Unknown")</f>
        <v>Necklace</v>
      </c>
      <c r="AB2826" t="str">
        <f>_xlfn.XLOOKUP(tblSales[[#This Row],[Product_ID]],Products!$A:$A,Products!$E:$E,"Unknown")</f>
        <v>W for Woman</v>
      </c>
      <c r="AC2826" t="str">
        <f>_xlfn.XLOOKUP(tblSales[[#This Row],[Store_ID]],Stores!$A:$A,Stores!$B:$B,"Unknown")</f>
        <v>TrendMart Vellore Standard</v>
      </c>
      <c r="AD2826" t="str">
        <f>_xlfn.XLOOKUP(tblSales[[#This Row],[Store_ID]],Stores!$A:$A,Stores!$E:$E,"Unknown")</f>
        <v>South Zone 1</v>
      </c>
      <c r="AE2826" t="str">
        <f>_xlfn.XLOOKUP(tblSales[[#This Row],[Customer_ID]],Customers!$A:$A,Customers!$B:$B,"Unknown")</f>
        <v>Pandian Iyer</v>
      </c>
      <c r="AF2826" t="str">
        <f>_xlfn.XLOOKUP(tblSales[[#This Row],[Customer_ID]],Customers!$A:$A,Customers!$J:$J,"Unknown")</f>
        <v>Gold</v>
      </c>
      <c r="AG2826" t="str">
        <f>_xlfn.XLOOKUP(tblSales[[#This Row],[Employee_ID]],Employees!$A:$A,Employees!$B:$B,"Unknown")</f>
        <v>Priya Balasubramaniam</v>
      </c>
      <c r="AH2826">
        <f>IF(MONTH(tblSales[[#This Row],[Invoice Date]])&gt;=4,MONTH(tblSales[[#This Row],[Invoice Date]]),MONTH(tblSales[[#This Row],[Invoice Date]])+12)</f>
        <v>10</v>
      </c>
      <c r="AI2826" s="8">
        <f>DATE(YEAR(tblSales[[#This Row],[Invoice Date]]),MONTH(tblSales[[#This Row],[Invoice Date]]),1)</f>
        <v>45566</v>
      </c>
      <c r="AJ2826" t="str">
        <f>_xlfn.XLOOKUP(tblSales[[#This Row],[Product_ID]],Products!$A:$A,Products!$B:$B,"Unknown")</f>
        <v>W for Woman Necklace Beige</v>
      </c>
      <c r="AK2826" s="9">
        <f>IFERROR(tblSales[[#This Row],[Profit]]/tblSales[[#This Row],[Sales Amount]],0)</f>
        <v>0.16559821394657873</v>
      </c>
      <c r="AL2826" t="str">
        <f>IF(tblSales[[#This Row],[Discount %]]&lt;=5,"0-5%",
IF(tblSales[[#This Row],[Discount %]]&lt;=10,"5-10%",
IF(tblSales[[#This Row],[Discount %]]&lt;=15,"10-15%",
IF(tblSales[[#This Row],[Discount %]]&lt;=20,"15-20%","20%+"))))</f>
        <v>0-5%</v>
      </c>
    </row>
    <row r="2827" spans="1:38">
      <c r="A2827" s="2" t="s">
        <v>4850</v>
      </c>
      <c r="B2827" s="11">
        <v>45397</v>
      </c>
      <c r="C2827" s="2" t="s">
        <v>4550</v>
      </c>
      <c r="D2827" s="2" t="s">
        <v>1248</v>
      </c>
      <c r="E2827" s="2" t="s">
        <v>1122</v>
      </c>
      <c r="F2827" s="2" t="s">
        <v>319</v>
      </c>
      <c r="G2827" s="2">
        <v>1</v>
      </c>
      <c r="H2827" s="2">
        <v>937.45</v>
      </c>
      <c r="I2827" s="2">
        <v>10</v>
      </c>
      <c r="J2827" s="2">
        <v>93.75</v>
      </c>
      <c r="K2827" s="2">
        <v>5</v>
      </c>
      <c r="L2827" s="2">
        <v>42.19</v>
      </c>
      <c r="M2827" s="2">
        <v>885.89</v>
      </c>
      <c r="N2827" s="2">
        <v>671.19</v>
      </c>
      <c r="O2827" s="2">
        <f t="shared" si="107"/>
        <v>172.50999999999993</v>
      </c>
      <c r="P2827" s="2" t="s">
        <v>29</v>
      </c>
      <c r="Q2827" s="2" t="str">
        <f t="shared" si="108"/>
        <v>Debit Card</v>
      </c>
      <c r="R2827" s="2" t="s">
        <v>20</v>
      </c>
      <c r="S2827" s="2" t="s">
        <v>56</v>
      </c>
      <c r="T2827" s="2" t="s">
        <v>2117</v>
      </c>
      <c r="U2827" s="2" t="s">
        <v>59</v>
      </c>
      <c r="V2827" t="str">
        <f>TEXT(tblSales[[#This Row],[Invoice Date]],"mmm")</f>
        <v>Apr</v>
      </c>
      <c r="W2827">
        <f>MONTH(tblSales[[#This Row],[Invoice Date]])</f>
        <v>4</v>
      </c>
      <c r="X2827">
        <f>YEAR(tblSales[[#This Row],[Invoice Date]])</f>
        <v>2024</v>
      </c>
      <c r="Y2827" t="str">
        <f>TEXT(tblSales[[#This Row],[Invoice Date]],"mmm-yyyy")</f>
        <v>Apr-2024</v>
      </c>
      <c r="Z2827" t="str">
        <f>_xlfn.XLOOKUP(tblSales[[#This Row],[Product_ID]],Products!$A:$A,Products!$C:$C,"Women Dresses")</f>
        <v>Handbags</v>
      </c>
      <c r="AA2827" t="str">
        <f>_xlfn.XLOOKUP(tblSales[[#This Row],[Product_ID]],Products!$A:$A,Products!$D:$D,"Unknown")</f>
        <v>Sling Bag</v>
      </c>
      <c r="AB2827" t="str">
        <f>_xlfn.XLOOKUP(tblSales[[#This Row],[Product_ID]],Products!$A:$A,Products!$E:$E,"Unknown")</f>
        <v>Tanishq</v>
      </c>
      <c r="AC2827" t="str">
        <f>_xlfn.XLOOKUP(tblSales[[#This Row],[Store_ID]],Stores!$A:$A,Stores!$B:$B,"Unknown")</f>
        <v>TrendMart Chennai Standard</v>
      </c>
      <c r="AD2827" t="str">
        <f>_xlfn.XLOOKUP(tblSales[[#This Row],[Store_ID]],Stores!$A:$A,Stores!$E:$E,"Unknown")</f>
        <v>South Zone 1</v>
      </c>
      <c r="AE2827" t="str">
        <f>_xlfn.XLOOKUP(tblSales[[#This Row],[Customer_ID]],Customers!$A:$A,Customers!$B:$B,"Unknown")</f>
        <v>Suresh Naicker</v>
      </c>
      <c r="AF2827" t="str">
        <f>_xlfn.XLOOKUP(tblSales[[#This Row],[Customer_ID]],Customers!$A:$A,Customers!$J:$J,"Unknown")</f>
        <v>Silver</v>
      </c>
      <c r="AG2827" t="str">
        <f>_xlfn.XLOOKUP(tblSales[[#This Row],[Employee_ID]],Employees!$A:$A,Employees!$B:$B,"Unknown")</f>
        <v>Sathish Sundaram</v>
      </c>
      <c r="AH2827">
        <f>IF(MONTH(tblSales[[#This Row],[Invoice Date]])&gt;=4,MONTH(tblSales[[#This Row],[Invoice Date]]),MONTH(tblSales[[#This Row],[Invoice Date]])+12)</f>
        <v>4</v>
      </c>
      <c r="AI2827" s="8">
        <f>DATE(YEAR(tblSales[[#This Row],[Invoice Date]]),MONTH(tblSales[[#This Row],[Invoice Date]]),1)</f>
        <v>45383</v>
      </c>
      <c r="AJ2827" t="str">
        <f>_xlfn.XLOOKUP(tblSales[[#This Row],[Product_ID]],Products!$A:$A,Products!$B:$B,"Unknown")</f>
        <v>Tanishq Sling Bag Pink</v>
      </c>
      <c r="AK2827" s="9">
        <f>IFERROR(tblSales[[#This Row],[Profit]]/tblSales[[#This Row],[Sales Amount]],0)</f>
        <v>0.19473072277596534</v>
      </c>
      <c r="AL2827" t="str">
        <f>IF(tblSales[[#This Row],[Discount %]]&lt;=5,"0-5%",
IF(tblSales[[#This Row],[Discount %]]&lt;=10,"5-10%",
IF(tblSales[[#This Row],[Discount %]]&lt;=15,"10-15%",
IF(tblSales[[#This Row],[Discount %]]&lt;=20,"15-20%","20%+"))))</f>
        <v>5-10%</v>
      </c>
    </row>
    <row r="2828" spans="1:38">
      <c r="A2828" s="2" t="s">
        <v>4851</v>
      </c>
      <c r="B2828" s="11">
        <v>45558</v>
      </c>
      <c r="C2828" s="2" t="s">
        <v>2279</v>
      </c>
      <c r="D2828" s="2" t="s">
        <v>191</v>
      </c>
      <c r="E2828" s="2" t="s">
        <v>221</v>
      </c>
      <c r="F2828" s="2" t="s">
        <v>518</v>
      </c>
      <c r="G2828" s="2">
        <v>2</v>
      </c>
      <c r="H2828" s="2">
        <v>795.35</v>
      </c>
      <c r="I2828" s="2">
        <v>10</v>
      </c>
      <c r="J2828" s="2">
        <v>159.07</v>
      </c>
      <c r="K2828" s="2">
        <v>5</v>
      </c>
      <c r="L2828" s="2">
        <v>71.58</v>
      </c>
      <c r="M2828" s="2">
        <v>1503.21</v>
      </c>
      <c r="N2828" s="2">
        <v>1069.6199999999999</v>
      </c>
      <c r="O2828" s="2">
        <f t="shared" si="107"/>
        <v>362.01000000000016</v>
      </c>
      <c r="P2828" s="2" t="s">
        <v>28</v>
      </c>
      <c r="Q2828" s="2" t="str">
        <f t="shared" si="108"/>
        <v>Credit Card</v>
      </c>
      <c r="R2828" s="2" t="s">
        <v>20</v>
      </c>
      <c r="S2828" s="2" t="s">
        <v>56</v>
      </c>
      <c r="T2828" s="2" t="s">
        <v>2242</v>
      </c>
      <c r="U2828" s="2" t="s">
        <v>59</v>
      </c>
      <c r="V2828" t="str">
        <f>TEXT(tblSales[[#This Row],[Invoice Date]],"mmm")</f>
        <v>Sep</v>
      </c>
      <c r="W2828">
        <f>MONTH(tblSales[[#This Row],[Invoice Date]])</f>
        <v>9</v>
      </c>
      <c r="X2828">
        <f>YEAR(tblSales[[#This Row],[Invoice Date]])</f>
        <v>2024</v>
      </c>
      <c r="Y2828" t="str">
        <f>TEXT(tblSales[[#This Row],[Invoice Date]],"mmm-yyyy")</f>
        <v>Sep-2024</v>
      </c>
      <c r="Z2828" t="str">
        <f>_xlfn.XLOOKUP(tblSales[[#This Row],[Product_ID]],Products!$A:$A,Products!$C:$C,"Women Dresses")</f>
        <v>Women Tops</v>
      </c>
      <c r="AA2828" t="str">
        <f>_xlfn.XLOOKUP(tblSales[[#This Row],[Product_ID]],Products!$A:$A,Products!$D:$D,"Unknown")</f>
        <v>Casual Top</v>
      </c>
      <c r="AB2828" t="str">
        <f>_xlfn.XLOOKUP(tblSales[[#This Row],[Product_ID]],Products!$A:$A,Products!$E:$E,"Unknown")</f>
        <v>US Polo Assn</v>
      </c>
      <c r="AC2828" t="str">
        <f>_xlfn.XLOOKUP(tblSales[[#This Row],[Store_ID]],Stores!$A:$A,Stores!$B:$B,"Unknown")</f>
        <v>TrendMart Chennai Standard</v>
      </c>
      <c r="AD2828" t="str">
        <f>_xlfn.XLOOKUP(tblSales[[#This Row],[Store_ID]],Stores!$A:$A,Stores!$E:$E,"Unknown")</f>
        <v>South Zone 1</v>
      </c>
      <c r="AE2828" t="str">
        <f>_xlfn.XLOOKUP(tblSales[[#This Row],[Customer_ID]],Customers!$A:$A,Customers!$B:$B,"Unknown")</f>
        <v>Ashok Subramaniam</v>
      </c>
      <c r="AF2828" t="str">
        <f>_xlfn.XLOOKUP(tblSales[[#This Row],[Customer_ID]],Customers!$A:$A,Customers!$J:$J,"Unknown")</f>
        <v>platinum</v>
      </c>
      <c r="AG2828" t="str">
        <f>_xlfn.XLOOKUP(tblSales[[#This Row],[Employee_ID]],Employees!$A:$A,Employees!$B:$B,"Unknown")</f>
        <v>Pranav Reddy</v>
      </c>
      <c r="AH2828">
        <f>IF(MONTH(tblSales[[#This Row],[Invoice Date]])&gt;=4,MONTH(tblSales[[#This Row],[Invoice Date]]),MONTH(tblSales[[#This Row],[Invoice Date]])+12)</f>
        <v>9</v>
      </c>
      <c r="AI2828" s="8">
        <f>DATE(YEAR(tblSales[[#This Row],[Invoice Date]]),MONTH(tblSales[[#This Row],[Invoice Date]]),1)</f>
        <v>45536</v>
      </c>
      <c r="AJ2828" t="str">
        <f>_xlfn.XLOOKUP(tblSales[[#This Row],[Product_ID]],Products!$A:$A,Products!$B:$B,"Unknown")</f>
        <v>US Polo Assn Casual Top Sky Blue</v>
      </c>
      <c r="AK2828" s="9">
        <f>IFERROR(tblSales[[#This Row],[Profit]]/tblSales[[#This Row],[Sales Amount]],0)</f>
        <v>0.24082463528049983</v>
      </c>
      <c r="AL2828" t="str">
        <f>IF(tblSales[[#This Row],[Discount %]]&lt;=5,"0-5%",
IF(tblSales[[#This Row],[Discount %]]&lt;=10,"5-10%",
IF(tblSales[[#This Row],[Discount %]]&lt;=15,"10-15%",
IF(tblSales[[#This Row],[Discount %]]&lt;=20,"15-20%","20%+"))))</f>
        <v>5-10%</v>
      </c>
    </row>
    <row r="2829" spans="1:38">
      <c r="A2829" s="2" t="s">
        <v>4852</v>
      </c>
      <c r="B2829" s="11">
        <v>45581</v>
      </c>
      <c r="C2829" s="2" t="s">
        <v>2006</v>
      </c>
      <c r="D2829" s="2" t="s">
        <v>854</v>
      </c>
      <c r="E2829" s="2" t="s">
        <v>574</v>
      </c>
      <c r="F2829" s="2" t="s">
        <v>475</v>
      </c>
      <c r="G2829" s="2">
        <v>2</v>
      </c>
      <c r="H2829" s="2">
        <v>588.57000000000005</v>
      </c>
      <c r="I2829" s="2">
        <v>25</v>
      </c>
      <c r="J2829" s="2">
        <v>294.29000000000002</v>
      </c>
      <c r="K2829" s="2">
        <v>5</v>
      </c>
      <c r="L2829" s="2">
        <v>44.14</v>
      </c>
      <c r="M2829" s="2">
        <v>926.99</v>
      </c>
      <c r="N2829" s="2">
        <v>742.24</v>
      </c>
      <c r="O2829" s="2">
        <f t="shared" si="107"/>
        <v>140.61000000000001</v>
      </c>
      <c r="P2829" s="2" t="s">
        <v>27</v>
      </c>
      <c r="Q2829" s="2" t="str">
        <f t="shared" si="108"/>
        <v>Cash</v>
      </c>
      <c r="R2829" s="2" t="s">
        <v>20</v>
      </c>
      <c r="S2829" s="2" t="s">
        <v>56</v>
      </c>
      <c r="T2829" s="2" t="s">
        <v>2310</v>
      </c>
      <c r="U2829" s="2" t="s">
        <v>59</v>
      </c>
      <c r="V2829" t="str">
        <f>TEXT(tblSales[[#This Row],[Invoice Date]],"mmm")</f>
        <v>Oct</v>
      </c>
      <c r="W2829">
        <f>MONTH(tblSales[[#This Row],[Invoice Date]])</f>
        <v>10</v>
      </c>
      <c r="X2829">
        <f>YEAR(tblSales[[#This Row],[Invoice Date]])</f>
        <v>2024</v>
      </c>
      <c r="Y2829" t="str">
        <f>TEXT(tblSales[[#This Row],[Invoice Date]],"mmm-yyyy")</f>
        <v>Oct-2024</v>
      </c>
      <c r="Z2829" t="str">
        <f>_xlfn.XLOOKUP(tblSales[[#This Row],[Product_ID]],Products!$A:$A,Products!$C:$C,"Women Dresses")</f>
        <v>Wallets</v>
      </c>
      <c r="AA2829" t="str">
        <f>_xlfn.XLOOKUP(tblSales[[#This Row],[Product_ID]],Products!$A:$A,Products!$D:$D,"Unknown")</f>
        <v>Card Holder</v>
      </c>
      <c r="AB2829" t="str">
        <f>_xlfn.XLOOKUP(tblSales[[#This Row],[Product_ID]],Products!$A:$A,Products!$E:$E,"Unknown")</f>
        <v>Global Desi</v>
      </c>
      <c r="AC2829" t="str">
        <f>_xlfn.XLOOKUP(tblSales[[#This Row],[Store_ID]],Stores!$A:$A,Stores!$B:$B,"Unknown")</f>
        <v>TrendMart Guntur Standard</v>
      </c>
      <c r="AD2829" t="str">
        <f>_xlfn.XLOOKUP(tblSales[[#This Row],[Store_ID]],Stores!$A:$A,Stores!$E:$E,"Unknown")</f>
        <v>South Zone 3</v>
      </c>
      <c r="AE2829" t="str">
        <f>_xlfn.XLOOKUP(tblSales[[#This Row],[Customer_ID]],Customers!$A:$A,Customers!$B:$B,"Unknown")</f>
        <v>Preethi Murthy</v>
      </c>
      <c r="AF2829" t="str">
        <f>_xlfn.XLOOKUP(tblSales[[#This Row],[Customer_ID]],Customers!$A:$A,Customers!$J:$J,"Unknown")</f>
        <v>Gold</v>
      </c>
      <c r="AG2829" t="str">
        <f>_xlfn.XLOOKUP(tblSales[[#This Row],[Employee_ID]],Employees!$A:$A,Employees!$B:$B,"Unknown")</f>
        <v>Arjun Krishnan</v>
      </c>
      <c r="AH2829">
        <f>IF(MONTH(tblSales[[#This Row],[Invoice Date]])&gt;=4,MONTH(tblSales[[#This Row],[Invoice Date]]),MONTH(tblSales[[#This Row],[Invoice Date]])+12)</f>
        <v>10</v>
      </c>
      <c r="AI2829" s="8">
        <f>DATE(YEAR(tblSales[[#This Row],[Invoice Date]]),MONTH(tblSales[[#This Row],[Invoice Date]]),1)</f>
        <v>45566</v>
      </c>
      <c r="AJ2829" t="str">
        <f>_xlfn.XLOOKUP(tblSales[[#This Row],[Product_ID]],Products!$A:$A,Products!$B:$B,"Unknown")</f>
        <v>Global Desi Card Holder Navy Blue</v>
      </c>
      <c r="AK2829" s="9">
        <f>IFERROR(tblSales[[#This Row],[Profit]]/tblSales[[#This Row],[Sales Amount]],0)</f>
        <v>0.15168448419076799</v>
      </c>
      <c r="AL2829" t="str">
        <f>IF(tblSales[[#This Row],[Discount %]]&lt;=5,"0-5%",
IF(tblSales[[#This Row],[Discount %]]&lt;=10,"5-10%",
IF(tblSales[[#This Row],[Discount %]]&lt;=15,"10-15%",
IF(tblSales[[#This Row],[Discount %]]&lt;=20,"15-20%","20%+"))))</f>
        <v>20%+</v>
      </c>
    </row>
    <row r="2830" spans="1:38">
      <c r="A2830" s="2" t="s">
        <v>4853</v>
      </c>
      <c r="B2830" s="11">
        <v>45732</v>
      </c>
      <c r="C2830" s="2" t="s">
        <v>2615</v>
      </c>
      <c r="D2830" s="2" t="s">
        <v>778</v>
      </c>
      <c r="E2830" s="2" t="s">
        <v>583</v>
      </c>
      <c r="F2830" s="2" t="s">
        <v>204</v>
      </c>
      <c r="G2830" s="2">
        <v>2</v>
      </c>
      <c r="H2830" s="2">
        <v>961.03</v>
      </c>
      <c r="I2830" s="2">
        <v>10</v>
      </c>
      <c r="J2830" s="2">
        <v>192.21</v>
      </c>
      <c r="K2830" s="2">
        <v>5</v>
      </c>
      <c r="L2830" s="2">
        <v>86.49</v>
      </c>
      <c r="M2830" s="2">
        <v>1816.34</v>
      </c>
      <c r="N2830" s="2">
        <v>1140.4000000000001</v>
      </c>
      <c r="O2830" s="2">
        <f t="shared" si="107"/>
        <v>589.44999999999982</v>
      </c>
      <c r="P2830" s="2" t="s">
        <v>29</v>
      </c>
      <c r="Q2830" s="2" t="str">
        <f t="shared" si="108"/>
        <v>Debit Card</v>
      </c>
      <c r="R2830" s="2" t="s">
        <v>20</v>
      </c>
      <c r="S2830" s="2" t="s">
        <v>56</v>
      </c>
      <c r="T2830" s="2" t="s">
        <v>722</v>
      </c>
      <c r="U2830" s="2" t="s">
        <v>60</v>
      </c>
      <c r="V2830" t="str">
        <f>TEXT(tblSales[[#This Row],[Invoice Date]],"mmm")</f>
        <v>Mar</v>
      </c>
      <c r="W2830">
        <f>MONTH(tblSales[[#This Row],[Invoice Date]])</f>
        <v>3</v>
      </c>
      <c r="X2830">
        <f>YEAR(tblSales[[#This Row],[Invoice Date]])</f>
        <v>2025</v>
      </c>
      <c r="Y2830" t="str">
        <f>TEXT(tblSales[[#This Row],[Invoice Date]],"mmm-yyyy")</f>
        <v>Mar-2025</v>
      </c>
      <c r="Z2830" t="str">
        <f>_xlfn.XLOOKUP(tblSales[[#This Row],[Product_ID]],Products!$A:$A,Products!$C:$C,"Women Dresses")</f>
        <v>Men Shirts</v>
      </c>
      <c r="AA2830" t="str">
        <f>_xlfn.XLOOKUP(tblSales[[#This Row],[Product_ID]],Products!$A:$A,Products!$D:$D,"Unknown")</f>
        <v>Denim Shirt</v>
      </c>
      <c r="AB2830" t="str">
        <f>_xlfn.XLOOKUP(tblSales[[#This Row],[Product_ID]],Products!$A:$A,Products!$E:$E,"Unknown")</f>
        <v>AND</v>
      </c>
      <c r="AC2830" t="str">
        <f>_xlfn.XLOOKUP(tblSales[[#This Row],[Store_ID]],Stores!$A:$A,Stores!$B:$B,"Unknown")</f>
        <v>TrendMart Kurnool Outlet</v>
      </c>
      <c r="AD2830" t="str">
        <f>_xlfn.XLOOKUP(tblSales[[#This Row],[Store_ID]],Stores!$A:$A,Stores!$E:$E,"Unknown")</f>
        <v>South Zone 3</v>
      </c>
      <c r="AE2830" t="str">
        <f>_xlfn.XLOOKUP(tblSales[[#This Row],[Customer_ID]],Customers!$A:$A,Customers!$B:$B,"Unknown")</f>
        <v>Mahesh Shetty</v>
      </c>
      <c r="AF2830" t="str">
        <f>_xlfn.XLOOKUP(tblSales[[#This Row],[Customer_ID]],Customers!$A:$A,Customers!$J:$J,"Unknown")</f>
        <v>Regular</v>
      </c>
      <c r="AG2830" t="str">
        <f>_xlfn.XLOOKUP(tblSales[[#This Row],[Employee_ID]],Employees!$A:$A,Employees!$B:$B,"Unknown")</f>
        <v>Logesh Gopalakrishnan</v>
      </c>
      <c r="AH2830">
        <f>IF(MONTH(tblSales[[#This Row],[Invoice Date]])&gt;=4,MONTH(tblSales[[#This Row],[Invoice Date]]),MONTH(tblSales[[#This Row],[Invoice Date]])+12)</f>
        <v>15</v>
      </c>
      <c r="AI2830" s="8">
        <f>DATE(YEAR(tblSales[[#This Row],[Invoice Date]]),MONTH(tblSales[[#This Row],[Invoice Date]]),1)</f>
        <v>45717</v>
      </c>
      <c r="AJ2830" t="str">
        <f>_xlfn.XLOOKUP(tblSales[[#This Row],[Product_ID]],Products!$A:$A,Products!$B:$B,"Unknown")</f>
        <v>AND Denim Shirt Teal</v>
      </c>
      <c r="AK2830" s="9">
        <f>IFERROR(tblSales[[#This Row],[Profit]]/tblSales[[#This Row],[Sales Amount]],0)</f>
        <v>0.32452624508627231</v>
      </c>
      <c r="AL2830" t="str">
        <f>IF(tblSales[[#This Row],[Discount %]]&lt;=5,"0-5%",
IF(tblSales[[#This Row],[Discount %]]&lt;=10,"5-10%",
IF(tblSales[[#This Row],[Discount %]]&lt;=15,"10-15%",
IF(tblSales[[#This Row],[Discount %]]&lt;=20,"15-20%","20%+"))))</f>
        <v>5-10%</v>
      </c>
    </row>
    <row r="2831" spans="1:38">
      <c r="A2831" s="2" t="s">
        <v>4854</v>
      </c>
      <c r="B2831" s="11">
        <v>45563</v>
      </c>
      <c r="C2831" s="2" t="s">
        <v>2911</v>
      </c>
      <c r="D2831" s="2" t="s">
        <v>946</v>
      </c>
      <c r="E2831" s="2" t="s">
        <v>952</v>
      </c>
      <c r="F2831" s="2" t="s">
        <v>227</v>
      </c>
      <c r="G2831" s="2">
        <v>2</v>
      </c>
      <c r="H2831" s="2">
        <v>1992.57</v>
      </c>
      <c r="I2831" s="2">
        <v>15</v>
      </c>
      <c r="J2831" s="2">
        <v>597.77</v>
      </c>
      <c r="K2831" s="2">
        <v>12</v>
      </c>
      <c r="L2831" s="2">
        <v>406.48</v>
      </c>
      <c r="M2831" s="2">
        <v>3793.85</v>
      </c>
      <c r="N2831" s="2">
        <v>2861.14</v>
      </c>
      <c r="O2831" s="2">
        <f t="shared" si="107"/>
        <v>526.23</v>
      </c>
      <c r="P2831" s="2" t="s">
        <v>30</v>
      </c>
      <c r="Q2831" s="2" t="str">
        <f t="shared" si="108"/>
        <v>EMI</v>
      </c>
      <c r="R2831" s="2" t="s">
        <v>20</v>
      </c>
      <c r="S2831" s="2" t="s">
        <v>56</v>
      </c>
      <c r="T2831" s="2" t="s">
        <v>1059</v>
      </c>
      <c r="U2831" s="2" t="s">
        <v>60</v>
      </c>
      <c r="V2831" t="str">
        <f>TEXT(tblSales[[#This Row],[Invoice Date]],"mmm")</f>
        <v>Sep</v>
      </c>
      <c r="W2831">
        <f>MONTH(tblSales[[#This Row],[Invoice Date]])</f>
        <v>9</v>
      </c>
      <c r="X2831">
        <f>YEAR(tblSales[[#This Row],[Invoice Date]])</f>
        <v>2024</v>
      </c>
      <c r="Y2831" t="str">
        <f>TEXT(tblSales[[#This Row],[Invoice Date]],"mmm-yyyy")</f>
        <v>Sep-2024</v>
      </c>
      <c r="Z2831" t="str">
        <f>_xlfn.XLOOKUP(tblSales[[#This Row],[Product_ID]],Products!$A:$A,Products!$C:$C,"Women Dresses")</f>
        <v>Men Ethnic</v>
      </c>
      <c r="AA2831" t="str">
        <f>_xlfn.XLOOKUP(tblSales[[#This Row],[Product_ID]],Products!$A:$A,Products!$D:$D,"Unknown")</f>
        <v>Nehru Jacket</v>
      </c>
      <c r="AB2831" t="str">
        <f>_xlfn.XLOOKUP(tblSales[[#This Row],[Product_ID]],Products!$A:$A,Products!$E:$E,"Unknown")</f>
        <v>Liberty</v>
      </c>
      <c r="AC2831" t="str">
        <f>_xlfn.XLOOKUP(tblSales[[#This Row],[Store_ID]],Stores!$A:$A,Stores!$B:$B,"Unknown")</f>
        <v>TrendMart Coimbatore Mall Kiosk</v>
      </c>
      <c r="AD2831" t="str">
        <f>_xlfn.XLOOKUP(tblSales[[#This Row],[Store_ID]],Stores!$A:$A,Stores!$E:$E,"Unknown")</f>
        <v>South Zone 1</v>
      </c>
      <c r="AE2831" t="str">
        <f>_xlfn.XLOOKUP(tblSales[[#This Row],[Customer_ID]],Customers!$A:$A,Customers!$B:$B,"Unknown")</f>
        <v>Harini Venkatesan</v>
      </c>
      <c r="AF2831" t="str">
        <f>_xlfn.XLOOKUP(tblSales[[#This Row],[Customer_ID]],Customers!$A:$A,Customers!$J:$J,"Unknown")</f>
        <v>Silver</v>
      </c>
      <c r="AG2831" t="str">
        <f>_xlfn.XLOOKUP(tblSales[[#This Row],[Employee_ID]],Employees!$A:$A,Employees!$B:$B,"Unknown")</f>
        <v>Ishwarya Shetty</v>
      </c>
      <c r="AH2831">
        <f>IF(MONTH(tblSales[[#This Row],[Invoice Date]])&gt;=4,MONTH(tblSales[[#This Row],[Invoice Date]]),MONTH(tblSales[[#This Row],[Invoice Date]])+12)</f>
        <v>9</v>
      </c>
      <c r="AI2831" s="8">
        <f>DATE(YEAR(tblSales[[#This Row],[Invoice Date]]),MONTH(tblSales[[#This Row],[Invoice Date]]),1)</f>
        <v>45536</v>
      </c>
      <c r="AJ2831" t="str">
        <f>_xlfn.XLOOKUP(tblSales[[#This Row],[Product_ID]],Products!$A:$A,Products!$B:$B,"Unknown")</f>
        <v>Liberty Nehru Jacket Sky Blue</v>
      </c>
      <c r="AK2831" s="9">
        <f>IFERROR(tblSales[[#This Row],[Profit]]/tblSales[[#This Row],[Sales Amount]],0)</f>
        <v>0.13870606376108702</v>
      </c>
      <c r="AL2831" t="str">
        <f>IF(tblSales[[#This Row],[Discount %]]&lt;=5,"0-5%",
IF(tblSales[[#This Row],[Discount %]]&lt;=10,"5-10%",
IF(tblSales[[#This Row],[Discount %]]&lt;=15,"10-15%",
IF(tblSales[[#This Row],[Discount %]]&lt;=20,"15-20%","20%+"))))</f>
        <v>10-15%</v>
      </c>
    </row>
    <row r="2832" spans="1:38">
      <c r="A2832" s="2" t="s">
        <v>4855</v>
      </c>
      <c r="B2832" s="11">
        <v>45418</v>
      </c>
      <c r="C2832" s="2" t="s">
        <v>628</v>
      </c>
      <c r="D2832" s="2" t="s">
        <v>1884</v>
      </c>
      <c r="E2832" s="2" t="s">
        <v>258</v>
      </c>
      <c r="F2832" s="2" t="s">
        <v>518</v>
      </c>
      <c r="G2832" s="2">
        <v>1</v>
      </c>
      <c r="H2832" s="2">
        <v>863.61</v>
      </c>
      <c r="I2832" s="2">
        <v>10</v>
      </c>
      <c r="J2832" s="2">
        <v>86.36</v>
      </c>
      <c r="K2832" s="2">
        <v>5</v>
      </c>
      <c r="L2832" s="2">
        <v>38.86</v>
      </c>
      <c r="M2832" s="2">
        <v>816.11</v>
      </c>
      <c r="N2832" s="2">
        <v>658.19</v>
      </c>
      <c r="O2832" s="2">
        <f t="shared" si="107"/>
        <v>119.05999999999996</v>
      </c>
      <c r="P2832" s="2" t="s">
        <v>32</v>
      </c>
      <c r="Q2832" s="2" t="str">
        <f t="shared" si="108"/>
        <v>UPI</v>
      </c>
      <c r="R2832" s="2" t="s">
        <v>20</v>
      </c>
      <c r="S2832" s="2" t="s">
        <v>56</v>
      </c>
      <c r="T2832" s="2" t="s">
        <v>254</v>
      </c>
      <c r="U2832" s="2" t="s">
        <v>59</v>
      </c>
      <c r="V2832" t="str">
        <f>TEXT(tblSales[[#This Row],[Invoice Date]],"mmm")</f>
        <v>May</v>
      </c>
      <c r="W2832">
        <f>MONTH(tblSales[[#This Row],[Invoice Date]])</f>
        <v>5</v>
      </c>
      <c r="X2832">
        <f>YEAR(tblSales[[#This Row],[Invoice Date]])</f>
        <v>2024</v>
      </c>
      <c r="Y2832" t="str">
        <f>TEXT(tblSales[[#This Row],[Invoice Date]],"mmm-yyyy")</f>
        <v>May-2024</v>
      </c>
      <c r="Z2832" t="str">
        <f>_xlfn.XLOOKUP(tblSales[[#This Row],[Product_ID]],Products!$A:$A,Products!$C:$C,"Women Dresses")</f>
        <v>Men Jeans</v>
      </c>
      <c r="AA2832" t="str">
        <f>_xlfn.XLOOKUP(tblSales[[#This Row],[Product_ID]],Products!$A:$A,Products!$D:$D,"Unknown")</f>
        <v>Skinny Fit</v>
      </c>
      <c r="AB2832" t="str">
        <f>_xlfn.XLOOKUP(tblSales[[#This Row],[Product_ID]],Products!$A:$A,Products!$E:$E,"Unknown")</f>
        <v>Skechers</v>
      </c>
      <c r="AC2832" t="str">
        <f>_xlfn.XLOOKUP(tblSales[[#This Row],[Store_ID]],Stores!$A:$A,Stores!$B:$B,"Unknown")</f>
        <v>TrendMart Guntur Outlet</v>
      </c>
      <c r="AD2832" t="str">
        <f>_xlfn.XLOOKUP(tblSales[[#This Row],[Store_ID]],Stores!$A:$A,Stores!$E:$E,"Unknown")</f>
        <v>South Zone 3</v>
      </c>
      <c r="AE2832" t="str">
        <f>_xlfn.XLOOKUP(tblSales[[#This Row],[Customer_ID]],Customers!$A:$A,Customers!$B:$B,"Unknown")</f>
        <v>Venkat Hegde</v>
      </c>
      <c r="AF2832" t="str">
        <f>_xlfn.XLOOKUP(tblSales[[#This Row],[Customer_ID]],Customers!$A:$A,Customers!$J:$J,"Unknown")</f>
        <v>Platinum</v>
      </c>
      <c r="AG2832" t="str">
        <f>_xlfn.XLOOKUP(tblSales[[#This Row],[Employee_ID]],Employees!$A:$A,Employees!$B:$B,"Unknown")</f>
        <v>Pranav Reddy</v>
      </c>
      <c r="AH2832">
        <f>IF(MONTH(tblSales[[#This Row],[Invoice Date]])&gt;=4,MONTH(tblSales[[#This Row],[Invoice Date]]),MONTH(tblSales[[#This Row],[Invoice Date]])+12)</f>
        <v>5</v>
      </c>
      <c r="AI2832" s="8">
        <f>DATE(YEAR(tblSales[[#This Row],[Invoice Date]]),MONTH(tblSales[[#This Row],[Invoice Date]]),1)</f>
        <v>45413</v>
      </c>
      <c r="AJ2832" t="str">
        <f>_xlfn.XLOOKUP(tblSales[[#This Row],[Product_ID]],Products!$A:$A,Products!$B:$B,"Unknown")</f>
        <v>Skechers Skinny Fit Peach</v>
      </c>
      <c r="AK2832" s="9">
        <f>IFERROR(tblSales[[#This Row],[Profit]]/tblSales[[#This Row],[Sales Amount]],0)</f>
        <v>0.14588719657889249</v>
      </c>
      <c r="AL2832" t="str">
        <f>IF(tblSales[[#This Row],[Discount %]]&lt;=5,"0-5%",
IF(tblSales[[#This Row],[Discount %]]&lt;=10,"5-10%",
IF(tblSales[[#This Row],[Discount %]]&lt;=15,"10-15%",
IF(tblSales[[#This Row],[Discount %]]&lt;=20,"15-20%","20%+"))))</f>
        <v>5-10%</v>
      </c>
    </row>
    <row r="2833" spans="1:38">
      <c r="A2833" s="2" t="s">
        <v>4856</v>
      </c>
      <c r="B2833" s="11">
        <v>45518</v>
      </c>
      <c r="C2833" s="2" t="s">
        <v>4857</v>
      </c>
      <c r="D2833" s="2" t="s">
        <v>474</v>
      </c>
      <c r="E2833" s="2" t="s">
        <v>754</v>
      </c>
      <c r="F2833" s="2" t="s">
        <v>122</v>
      </c>
      <c r="G2833" s="2">
        <v>1</v>
      </c>
      <c r="H2833" s="2">
        <v>3221.32</v>
      </c>
      <c r="I2833" s="2">
        <v>5</v>
      </c>
      <c r="J2833" s="2">
        <v>161.07</v>
      </c>
      <c r="K2833" s="2">
        <v>12</v>
      </c>
      <c r="L2833" s="2">
        <v>367.23</v>
      </c>
      <c r="M2833" s="2">
        <v>3427.48</v>
      </c>
      <c r="N2833" s="2">
        <v>2034.01</v>
      </c>
      <c r="O2833" s="2">
        <f t="shared" si="107"/>
        <v>1026.24</v>
      </c>
      <c r="P2833" s="2" t="s">
        <v>27</v>
      </c>
      <c r="Q2833" s="2" t="str">
        <f t="shared" si="108"/>
        <v>Cash</v>
      </c>
      <c r="R2833" s="2" t="s">
        <v>21</v>
      </c>
      <c r="S2833" s="2" t="s">
        <v>56</v>
      </c>
      <c r="T2833" s="2" t="s">
        <v>3639</v>
      </c>
      <c r="U2833" s="2" t="s">
        <v>59</v>
      </c>
      <c r="V2833" t="str">
        <f>TEXT(tblSales[[#This Row],[Invoice Date]],"mmm")</f>
        <v>Aug</v>
      </c>
      <c r="W2833">
        <f>MONTH(tblSales[[#This Row],[Invoice Date]])</f>
        <v>8</v>
      </c>
      <c r="X2833">
        <f>YEAR(tblSales[[#This Row],[Invoice Date]])</f>
        <v>2024</v>
      </c>
      <c r="Y2833" t="str">
        <f>TEXT(tblSales[[#This Row],[Invoice Date]],"mmm-yyyy")</f>
        <v>Aug-2024</v>
      </c>
      <c r="Z2833" t="str">
        <f>_xlfn.XLOOKUP(tblSales[[#This Row],[Product_ID]],Products!$A:$A,Products!$C:$C,"Women Dresses")</f>
        <v>Handbags</v>
      </c>
      <c r="AA2833" t="str">
        <f>_xlfn.XLOOKUP(tblSales[[#This Row],[Product_ID]],Products!$A:$A,Products!$D:$D,"Unknown")</f>
        <v>Sling Bag</v>
      </c>
      <c r="AB2833" t="str">
        <f>_xlfn.XLOOKUP(tblSales[[#This Row],[Product_ID]],Products!$A:$A,Products!$E:$E,"Unknown")</f>
        <v>GRT Jewellers</v>
      </c>
      <c r="AC2833" t="str">
        <f>_xlfn.XLOOKUP(tblSales[[#This Row],[Store_ID]],Stores!$A:$A,Stores!$B:$B,"Unknown")</f>
        <v>TrendMart Tirunelveli Flagship</v>
      </c>
      <c r="AD2833" t="str">
        <f>_xlfn.XLOOKUP(tblSales[[#This Row],[Store_ID]],Stores!$A:$A,Stores!$E:$E,"Unknown")</f>
        <v>South Zone 1</v>
      </c>
      <c r="AE2833" t="str">
        <f>_xlfn.XLOOKUP(tblSales[[#This Row],[Customer_ID]],Customers!$A:$A,Customers!$B:$B,"Unknown")</f>
        <v>Chandrika Menon</v>
      </c>
      <c r="AF2833" t="str">
        <f>_xlfn.XLOOKUP(tblSales[[#This Row],[Customer_ID]],Customers!$A:$A,Customers!$J:$J,"Unknown")</f>
        <v>Regular</v>
      </c>
      <c r="AG2833" t="str">
        <f>_xlfn.XLOOKUP(tblSales[[#This Row],[Employee_ID]],Employees!$A:$A,Employees!$B:$B,"Unknown")</f>
        <v>Rahul Krishnan</v>
      </c>
      <c r="AH2833">
        <f>IF(MONTH(tblSales[[#This Row],[Invoice Date]])&gt;=4,MONTH(tblSales[[#This Row],[Invoice Date]]),MONTH(tblSales[[#This Row],[Invoice Date]])+12)</f>
        <v>8</v>
      </c>
      <c r="AI2833" s="8">
        <f>DATE(YEAR(tblSales[[#This Row],[Invoice Date]]),MONTH(tblSales[[#This Row],[Invoice Date]]),1)</f>
        <v>45505</v>
      </c>
      <c r="AJ2833" t="str">
        <f>_xlfn.XLOOKUP(tblSales[[#This Row],[Product_ID]],Products!$A:$A,Products!$B:$B,"Unknown")</f>
        <v>GRT Jewellers Sling Bag Olive</v>
      </c>
      <c r="AK2833" s="9">
        <f>IFERROR(tblSales[[#This Row],[Profit]]/tblSales[[#This Row],[Sales Amount]],0)</f>
        <v>0.29941531387491682</v>
      </c>
      <c r="AL2833" t="str">
        <f>IF(tblSales[[#This Row],[Discount %]]&lt;=5,"0-5%",
IF(tblSales[[#This Row],[Discount %]]&lt;=10,"5-10%",
IF(tblSales[[#This Row],[Discount %]]&lt;=15,"10-15%",
IF(tblSales[[#This Row],[Discount %]]&lt;=20,"15-20%","20%+"))))</f>
        <v>0-5%</v>
      </c>
    </row>
    <row r="2834" spans="1:38">
      <c r="A2834" s="2" t="s">
        <v>4858</v>
      </c>
      <c r="B2834" s="11">
        <v>45585</v>
      </c>
      <c r="C2834" s="2" t="s">
        <v>2486</v>
      </c>
      <c r="D2834" s="2" t="s">
        <v>527</v>
      </c>
      <c r="E2834" s="2" t="s">
        <v>237</v>
      </c>
      <c r="F2834" s="2" t="s">
        <v>193</v>
      </c>
      <c r="G2834" s="2">
        <v>2</v>
      </c>
      <c r="H2834" s="2">
        <v>995.71</v>
      </c>
      <c r="I2834" s="2">
        <v>25</v>
      </c>
      <c r="J2834" s="2">
        <v>497.86</v>
      </c>
      <c r="K2834" s="2">
        <v>5</v>
      </c>
      <c r="L2834" s="2">
        <v>74.680000000000007</v>
      </c>
      <c r="M2834" s="2">
        <v>1568.24</v>
      </c>
      <c r="N2834" s="2">
        <v>1259.44</v>
      </c>
      <c r="O2834" s="2">
        <f t="shared" si="107"/>
        <v>234.11999999999995</v>
      </c>
      <c r="P2834" s="2" t="s">
        <v>31</v>
      </c>
      <c r="Q2834" s="2" t="str">
        <f t="shared" si="108"/>
        <v>Net Banking</v>
      </c>
      <c r="R2834" s="2" t="s">
        <v>20</v>
      </c>
      <c r="S2834" s="2" t="s">
        <v>56</v>
      </c>
      <c r="T2834" s="2" t="s">
        <v>612</v>
      </c>
      <c r="U2834" s="2" t="s">
        <v>60</v>
      </c>
      <c r="V2834" t="str">
        <f>TEXT(tblSales[[#This Row],[Invoice Date]],"mmm")</f>
        <v>Oct</v>
      </c>
      <c r="W2834">
        <f>MONTH(tblSales[[#This Row],[Invoice Date]])</f>
        <v>10</v>
      </c>
      <c r="X2834">
        <f>YEAR(tblSales[[#This Row],[Invoice Date]])</f>
        <v>2024</v>
      </c>
      <c r="Y2834" t="str">
        <f>TEXT(tblSales[[#This Row],[Invoice Date]],"mmm-yyyy")</f>
        <v>Oct-2024</v>
      </c>
      <c r="Z2834" t="str">
        <f>_xlfn.XLOOKUP(tblSales[[#This Row],[Product_ID]],Products!$A:$A,Products!$C:$C,"Women Dresses")</f>
        <v>Women Tops</v>
      </c>
      <c r="AA2834" t="str">
        <f>_xlfn.XLOOKUP(tblSales[[#This Row],[Product_ID]],Products!$A:$A,Products!$D:$D,"Unknown")</f>
        <v>Crop Top</v>
      </c>
      <c r="AB2834" t="str">
        <f>_xlfn.XLOOKUP(tblSales[[#This Row],[Product_ID]],Products!$A:$A,Products!$E:$E,"Unknown")</f>
        <v>Ramraj Cotton</v>
      </c>
      <c r="AC2834" t="str">
        <f>_xlfn.XLOOKUP(tblSales[[#This Row],[Store_ID]],Stores!$A:$A,Stores!$B:$B,"Unknown")</f>
        <v>TrendMart Kurnool Outlet</v>
      </c>
      <c r="AD2834" t="str">
        <f>_xlfn.XLOOKUP(tblSales[[#This Row],[Store_ID]],Stores!$A:$A,Stores!$E:$E,"Unknown")</f>
        <v>South Zone 3</v>
      </c>
      <c r="AE2834" t="str">
        <f>_xlfn.XLOOKUP(tblSales[[#This Row],[Customer_ID]],Customers!$A:$A,Customers!$B:$B,"Unknown")</f>
        <v>Meena Venkatesan</v>
      </c>
      <c r="AF2834" t="str">
        <f>_xlfn.XLOOKUP(tblSales[[#This Row],[Customer_ID]],Customers!$A:$A,Customers!$J:$J,"Unknown")</f>
        <v>Gold</v>
      </c>
      <c r="AG2834" t="str">
        <f>_xlfn.XLOOKUP(tblSales[[#This Row],[Employee_ID]],Employees!$A:$A,Employees!$B:$B,"Unknown")</f>
        <v>Yamini Pandian</v>
      </c>
      <c r="AH2834">
        <f>IF(MONTH(tblSales[[#This Row],[Invoice Date]])&gt;=4,MONTH(tblSales[[#This Row],[Invoice Date]]),MONTH(tblSales[[#This Row],[Invoice Date]])+12)</f>
        <v>10</v>
      </c>
      <c r="AI2834" s="8">
        <f>DATE(YEAR(tblSales[[#This Row],[Invoice Date]]),MONTH(tblSales[[#This Row],[Invoice Date]]),1)</f>
        <v>45566</v>
      </c>
      <c r="AJ2834" t="str">
        <f>_xlfn.XLOOKUP(tblSales[[#This Row],[Product_ID]],Products!$A:$A,Products!$B:$B,"Unknown")</f>
        <v>Ramraj Cotton Crop Top Pink</v>
      </c>
      <c r="AK2834" s="9">
        <f>IFERROR(tblSales[[#This Row],[Profit]]/tblSales[[#This Row],[Sales Amount]],0)</f>
        <v>0.14928837422843438</v>
      </c>
      <c r="AL2834" t="str">
        <f>IF(tblSales[[#This Row],[Discount %]]&lt;=5,"0-5%",
IF(tblSales[[#This Row],[Discount %]]&lt;=10,"5-10%",
IF(tblSales[[#This Row],[Discount %]]&lt;=15,"10-15%",
IF(tblSales[[#This Row],[Discount %]]&lt;=20,"15-20%","20%+"))))</f>
        <v>20%+</v>
      </c>
    </row>
    <row r="2835" spans="1:38">
      <c r="A2835" s="2" t="s">
        <v>4859</v>
      </c>
      <c r="B2835" s="11">
        <v>45588</v>
      </c>
      <c r="C2835" s="2" t="s">
        <v>3979</v>
      </c>
      <c r="D2835" s="2" t="s">
        <v>474</v>
      </c>
      <c r="E2835" s="2" t="s">
        <v>198</v>
      </c>
      <c r="F2835" s="2" t="s">
        <v>210</v>
      </c>
      <c r="G2835" s="2">
        <v>4</v>
      </c>
      <c r="H2835" s="2">
        <v>2947</v>
      </c>
      <c r="I2835" s="2">
        <v>10</v>
      </c>
      <c r="J2835" s="2">
        <v>1178.8</v>
      </c>
      <c r="K2835" s="2">
        <v>12</v>
      </c>
      <c r="L2835" s="2">
        <v>1273.0999999999999</v>
      </c>
      <c r="M2835" s="2">
        <v>11882.3</v>
      </c>
      <c r="N2835" s="2">
        <v>8136.04</v>
      </c>
      <c r="O2835" s="2">
        <f t="shared" si="107"/>
        <v>2473.1599999999994</v>
      </c>
      <c r="P2835" s="2" t="s">
        <v>32</v>
      </c>
      <c r="Q2835" s="2" t="str">
        <f t="shared" si="108"/>
        <v>UPI</v>
      </c>
      <c r="R2835" s="2" t="s">
        <v>21</v>
      </c>
      <c r="S2835" s="2" t="s">
        <v>57</v>
      </c>
      <c r="T2835" s="2" t="s">
        <v>2559</v>
      </c>
      <c r="U2835" s="2" t="s">
        <v>59</v>
      </c>
      <c r="V2835" t="str">
        <f>TEXT(tblSales[[#This Row],[Invoice Date]],"mmm")</f>
        <v>Oct</v>
      </c>
      <c r="W2835">
        <f>MONTH(tblSales[[#This Row],[Invoice Date]])</f>
        <v>10</v>
      </c>
      <c r="X2835">
        <f>YEAR(tblSales[[#This Row],[Invoice Date]])</f>
        <v>2024</v>
      </c>
      <c r="Y2835" t="str">
        <f>TEXT(tblSales[[#This Row],[Invoice Date]],"mmm-yyyy")</f>
        <v>Oct-2024</v>
      </c>
      <c r="Z2835" t="str">
        <f>_xlfn.XLOOKUP(tblSales[[#This Row],[Product_ID]],Products!$A:$A,Products!$C:$C,"Women Dresses")</f>
        <v>Handbags</v>
      </c>
      <c r="AA2835" t="str">
        <f>_xlfn.XLOOKUP(tblSales[[#This Row],[Product_ID]],Products!$A:$A,Products!$D:$D,"Unknown")</f>
        <v>Sling Bag</v>
      </c>
      <c r="AB2835" t="str">
        <f>_xlfn.XLOOKUP(tblSales[[#This Row],[Product_ID]],Products!$A:$A,Products!$E:$E,"Unknown")</f>
        <v>GRT Jewellers</v>
      </c>
      <c r="AC2835" t="str">
        <f>_xlfn.XLOOKUP(tblSales[[#This Row],[Store_ID]],Stores!$A:$A,Stores!$B:$B,"Unknown")</f>
        <v>TrendMart Warangal High Street</v>
      </c>
      <c r="AD2835" t="str">
        <f>_xlfn.XLOOKUP(tblSales[[#This Row],[Store_ID]],Stores!$A:$A,Stores!$E:$E,"Unknown")</f>
        <v>South Zone 2</v>
      </c>
      <c r="AE2835" t="str">
        <f>_xlfn.XLOOKUP(tblSales[[#This Row],[Customer_ID]],Customers!$A:$A,Customers!$B:$B,"Unknown")</f>
        <v>Rani Menon</v>
      </c>
      <c r="AF2835" t="str">
        <f>_xlfn.XLOOKUP(tblSales[[#This Row],[Customer_ID]],Customers!$A:$A,Customers!$J:$J,"Unknown")</f>
        <v>Silver</v>
      </c>
      <c r="AG2835" t="str">
        <f>_xlfn.XLOOKUP(tblSales[[#This Row],[Employee_ID]],Employees!$A:$A,Employees!$B:$B,"Unknown")</f>
        <v>Rani Mishra</v>
      </c>
      <c r="AH2835">
        <f>IF(MONTH(tblSales[[#This Row],[Invoice Date]])&gt;=4,MONTH(tblSales[[#This Row],[Invoice Date]]),MONTH(tblSales[[#This Row],[Invoice Date]])+12)</f>
        <v>10</v>
      </c>
      <c r="AI2835" s="8">
        <f>DATE(YEAR(tblSales[[#This Row],[Invoice Date]]),MONTH(tblSales[[#This Row],[Invoice Date]]),1)</f>
        <v>45566</v>
      </c>
      <c r="AJ2835" t="str">
        <f>_xlfn.XLOOKUP(tblSales[[#This Row],[Product_ID]],Products!$A:$A,Products!$B:$B,"Unknown")</f>
        <v>GRT Jewellers Sling Bag Olive</v>
      </c>
      <c r="AK2835" s="9">
        <f>IFERROR(tblSales[[#This Row],[Profit]]/tblSales[[#This Row],[Sales Amount]],0)</f>
        <v>0.2081381550709879</v>
      </c>
      <c r="AL2835" t="str">
        <f>IF(tblSales[[#This Row],[Discount %]]&lt;=5,"0-5%",
IF(tblSales[[#This Row],[Discount %]]&lt;=10,"5-10%",
IF(tblSales[[#This Row],[Discount %]]&lt;=15,"10-15%",
IF(tblSales[[#This Row],[Discount %]]&lt;=20,"15-20%","20%+"))))</f>
        <v>5-10%</v>
      </c>
    </row>
    <row r="2836" spans="1:38">
      <c r="A2836" s="2" t="s">
        <v>4860</v>
      </c>
      <c r="B2836" s="11">
        <v>45449</v>
      </c>
      <c r="C2836" s="2" t="s">
        <v>451</v>
      </c>
      <c r="D2836" s="2" t="s">
        <v>582</v>
      </c>
      <c r="E2836" s="2" t="s">
        <v>97</v>
      </c>
      <c r="F2836" s="2" t="s">
        <v>151</v>
      </c>
      <c r="G2836" s="2">
        <v>2</v>
      </c>
      <c r="H2836" s="2">
        <v>1405.56</v>
      </c>
      <c r="I2836" s="2">
        <v>0</v>
      </c>
      <c r="J2836" s="2">
        <v>0</v>
      </c>
      <c r="K2836" s="2">
        <v>12</v>
      </c>
      <c r="L2836" s="2">
        <v>337.33</v>
      </c>
      <c r="M2836" s="2">
        <v>3148.45</v>
      </c>
      <c r="N2836" s="2">
        <v>1957.36</v>
      </c>
      <c r="O2836" s="2">
        <f t="shared" si="107"/>
        <v>853.76</v>
      </c>
      <c r="P2836" s="2" t="s">
        <v>28</v>
      </c>
      <c r="Q2836" s="2" t="str">
        <f t="shared" si="108"/>
        <v>Credit Card</v>
      </c>
      <c r="R2836" s="2" t="s">
        <v>20</v>
      </c>
      <c r="S2836" s="2" t="s">
        <v>56</v>
      </c>
      <c r="T2836" s="2" t="s">
        <v>682</v>
      </c>
      <c r="U2836" s="2" t="s">
        <v>59</v>
      </c>
      <c r="V2836" t="str">
        <f>TEXT(tblSales[[#This Row],[Invoice Date]],"mmm")</f>
        <v>Jun</v>
      </c>
      <c r="W2836">
        <f>MONTH(tblSales[[#This Row],[Invoice Date]])</f>
        <v>6</v>
      </c>
      <c r="X2836">
        <f>YEAR(tblSales[[#This Row],[Invoice Date]])</f>
        <v>2024</v>
      </c>
      <c r="Y2836" t="str">
        <f>TEXT(tblSales[[#This Row],[Invoice Date]],"mmm-yyyy")</f>
        <v>Jun-2024</v>
      </c>
      <c r="Z2836" t="str">
        <f>_xlfn.XLOOKUP(tblSales[[#This Row],[Product_ID]],Products!$A:$A,Products!$C:$C,"Women Dresses")</f>
        <v>Men Trousers</v>
      </c>
      <c r="AA2836" t="str">
        <f>_xlfn.XLOOKUP(tblSales[[#This Row],[Product_ID]],Products!$A:$A,Products!$D:$D,"Unknown")</f>
        <v>Cargo</v>
      </c>
      <c r="AB2836" t="str">
        <f>_xlfn.XLOOKUP(tblSales[[#This Row],[Product_ID]],Products!$A:$A,Products!$E:$E,"Unknown")</f>
        <v>Westside</v>
      </c>
      <c r="AC2836" t="str">
        <f>_xlfn.XLOOKUP(tblSales[[#This Row],[Store_ID]],Stores!$A:$A,Stores!$B:$B,"Unknown")</f>
        <v>TrendMart Tirunelveli High Street</v>
      </c>
      <c r="AD2836" t="str">
        <f>_xlfn.XLOOKUP(tblSales[[#This Row],[Store_ID]],Stores!$A:$A,Stores!$E:$E,"Unknown")</f>
        <v>South Zone 1</v>
      </c>
      <c r="AE2836" t="str">
        <f>_xlfn.XLOOKUP(tblSales[[#This Row],[Customer_ID]],Customers!$A:$A,Customers!$B:$B,"Unknown")</f>
        <v>Kiran Gupta</v>
      </c>
      <c r="AF2836" t="str">
        <f>_xlfn.XLOOKUP(tblSales[[#This Row],[Customer_ID]],Customers!$A:$A,Customers!$J:$J,"Unknown")</f>
        <v>Gold</v>
      </c>
      <c r="AG2836" t="str">
        <f>_xlfn.XLOOKUP(tblSales[[#This Row],[Employee_ID]],Employees!$A:$A,Employees!$B:$B,"Unknown")</f>
        <v>Preethi Singh</v>
      </c>
      <c r="AH2836">
        <f>IF(MONTH(tblSales[[#This Row],[Invoice Date]])&gt;=4,MONTH(tblSales[[#This Row],[Invoice Date]]),MONTH(tblSales[[#This Row],[Invoice Date]])+12)</f>
        <v>6</v>
      </c>
      <c r="AI2836" s="8">
        <f>DATE(YEAR(tblSales[[#This Row],[Invoice Date]]),MONTH(tblSales[[#This Row],[Invoice Date]]),1)</f>
        <v>45444</v>
      </c>
      <c r="AJ2836" t="str">
        <f>_xlfn.XLOOKUP(tblSales[[#This Row],[Product_ID]],Products!$A:$A,Products!$B:$B,"Unknown")</f>
        <v>Westside Cargo Peach</v>
      </c>
      <c r="AK2836" s="9">
        <f>IFERROR(tblSales[[#This Row],[Profit]]/tblSales[[#This Row],[Sales Amount]],0)</f>
        <v>0.27116835268147821</v>
      </c>
      <c r="AL2836" t="str">
        <f>IF(tblSales[[#This Row],[Discount %]]&lt;=5,"0-5%",
IF(tblSales[[#This Row],[Discount %]]&lt;=10,"5-10%",
IF(tblSales[[#This Row],[Discount %]]&lt;=15,"10-15%",
IF(tblSales[[#This Row],[Discount %]]&lt;=20,"15-20%","20%+"))))</f>
        <v>0-5%</v>
      </c>
    </row>
    <row r="2837" spans="1:38">
      <c r="A2837" s="2" t="s">
        <v>4861</v>
      </c>
      <c r="B2837" s="11">
        <v>45729</v>
      </c>
      <c r="C2837" s="2" t="s">
        <v>1197</v>
      </c>
      <c r="D2837" s="2" t="s">
        <v>349</v>
      </c>
      <c r="E2837" s="2" t="s">
        <v>1354</v>
      </c>
      <c r="F2837" s="2" t="s">
        <v>151</v>
      </c>
      <c r="G2837" s="2">
        <v>4</v>
      </c>
      <c r="H2837" s="2">
        <v>1213.31</v>
      </c>
      <c r="I2837" s="2">
        <v>20</v>
      </c>
      <c r="J2837" s="2">
        <v>970.65</v>
      </c>
      <c r="K2837" s="2">
        <v>12</v>
      </c>
      <c r="L2837" s="2">
        <v>465.91</v>
      </c>
      <c r="M2837" s="2">
        <v>4348.5</v>
      </c>
      <c r="N2837" s="2">
        <v>3210.56</v>
      </c>
      <c r="O2837" s="2">
        <f t="shared" si="107"/>
        <v>672.03</v>
      </c>
      <c r="P2837" s="2" t="s">
        <v>28</v>
      </c>
      <c r="Q2837" s="2" t="str">
        <f t="shared" si="108"/>
        <v>Credit Card</v>
      </c>
      <c r="R2837" s="2" t="s">
        <v>20</v>
      </c>
      <c r="S2837" s="2" t="s">
        <v>56</v>
      </c>
      <c r="T2837" s="2" t="s">
        <v>1213</v>
      </c>
      <c r="U2837" s="2" t="s">
        <v>59</v>
      </c>
      <c r="V2837" t="str">
        <f>TEXT(tblSales[[#This Row],[Invoice Date]],"mmm")</f>
        <v>Mar</v>
      </c>
      <c r="W2837">
        <f>MONTH(tblSales[[#This Row],[Invoice Date]])</f>
        <v>3</v>
      </c>
      <c r="X2837">
        <f>YEAR(tblSales[[#This Row],[Invoice Date]])</f>
        <v>2025</v>
      </c>
      <c r="Y2837" t="str">
        <f>TEXT(tblSales[[#This Row],[Invoice Date]],"mmm-yyyy")</f>
        <v>Mar-2025</v>
      </c>
      <c r="Z2837" t="str">
        <f>_xlfn.XLOOKUP(tblSales[[#This Row],[Product_ID]],Products!$A:$A,Products!$C:$C,"Women Dresses")</f>
        <v>Winter Wear</v>
      </c>
      <c r="AA2837" t="str">
        <f>_xlfn.XLOOKUP(tblSales[[#This Row],[Product_ID]],Products!$A:$A,Products!$D:$D,"Unknown")</f>
        <v>Muffler</v>
      </c>
      <c r="AB2837" t="str">
        <f>_xlfn.XLOOKUP(tblSales[[#This Row],[Product_ID]],Products!$A:$A,Products!$E:$E,"Unknown")</f>
        <v>Metro Shoes</v>
      </c>
      <c r="AC2837" t="str">
        <f>_xlfn.XLOOKUP(tblSales[[#This Row],[Store_ID]],Stores!$A:$A,Stores!$B:$B,"Unknown")</f>
        <v>TrendMart Bengaluru Flagship</v>
      </c>
      <c r="AD2837" t="str">
        <f>_xlfn.XLOOKUP(tblSales[[#This Row],[Store_ID]],Stores!$A:$A,Stores!$E:$E,"Unknown")</f>
        <v>South Zone 2</v>
      </c>
      <c r="AE2837" t="str">
        <f>_xlfn.XLOOKUP(tblSales[[#This Row],[Customer_ID]],Customers!$A:$A,Customers!$B:$B,"Unknown")</f>
        <v>Hariharan Yadav</v>
      </c>
      <c r="AF2837" t="str">
        <f>_xlfn.XLOOKUP(tblSales[[#This Row],[Customer_ID]],Customers!$A:$A,Customers!$J:$J,"Unknown")</f>
        <v>Regular</v>
      </c>
      <c r="AG2837" t="str">
        <f>_xlfn.XLOOKUP(tblSales[[#This Row],[Employee_ID]],Employees!$A:$A,Employees!$B:$B,"Unknown")</f>
        <v>Preethi Singh</v>
      </c>
      <c r="AH2837">
        <f>IF(MONTH(tblSales[[#This Row],[Invoice Date]])&gt;=4,MONTH(tblSales[[#This Row],[Invoice Date]]),MONTH(tblSales[[#This Row],[Invoice Date]])+12)</f>
        <v>15</v>
      </c>
      <c r="AI2837" s="8">
        <f>DATE(YEAR(tblSales[[#This Row],[Invoice Date]]),MONTH(tblSales[[#This Row],[Invoice Date]]),1)</f>
        <v>45717</v>
      </c>
      <c r="AJ2837" t="str">
        <f>_xlfn.XLOOKUP(tblSales[[#This Row],[Product_ID]],Products!$A:$A,Products!$B:$B,"Unknown")</f>
        <v>Metro Shoes Muffler Olive</v>
      </c>
      <c r="AK2837" s="9">
        <f>IFERROR(tblSales[[#This Row],[Profit]]/tblSales[[#This Row],[Sales Amount]],0)</f>
        <v>0.15454294584339426</v>
      </c>
      <c r="AL2837" t="str">
        <f>IF(tblSales[[#This Row],[Discount %]]&lt;=5,"0-5%",
IF(tblSales[[#This Row],[Discount %]]&lt;=10,"5-10%",
IF(tblSales[[#This Row],[Discount %]]&lt;=15,"10-15%",
IF(tblSales[[#This Row],[Discount %]]&lt;=20,"15-20%","20%+"))))</f>
        <v>15-20%</v>
      </c>
    </row>
    <row r="2838" spans="1:38">
      <c r="A2838" s="2" t="s">
        <v>4862</v>
      </c>
      <c r="B2838" s="11">
        <v>45551</v>
      </c>
      <c r="C2838" s="2" t="s">
        <v>1353</v>
      </c>
      <c r="D2838" s="2" t="s">
        <v>90</v>
      </c>
      <c r="E2838" s="2" t="s">
        <v>358</v>
      </c>
      <c r="F2838" s="2" t="s">
        <v>324</v>
      </c>
      <c r="G2838" s="2">
        <v>1</v>
      </c>
      <c r="H2838" s="2">
        <v>762.71</v>
      </c>
      <c r="I2838" s="2">
        <v>25</v>
      </c>
      <c r="J2838" s="2">
        <v>190.68</v>
      </c>
      <c r="K2838" s="2">
        <v>5</v>
      </c>
      <c r="L2838" s="2">
        <v>28.6</v>
      </c>
      <c r="M2838" s="2">
        <v>600.63</v>
      </c>
      <c r="N2838" s="2">
        <v>496.67</v>
      </c>
      <c r="O2838" s="2">
        <f t="shared" si="107"/>
        <v>75.359999999999985</v>
      </c>
      <c r="P2838" s="2" t="s">
        <v>32</v>
      </c>
      <c r="Q2838" s="2" t="str">
        <f t="shared" si="108"/>
        <v>UPI</v>
      </c>
      <c r="R2838" s="2" t="s">
        <v>21</v>
      </c>
      <c r="S2838" s="2" t="s">
        <v>56</v>
      </c>
      <c r="T2838" s="2" t="s">
        <v>821</v>
      </c>
      <c r="U2838" s="2" t="s">
        <v>59</v>
      </c>
      <c r="V2838" t="str">
        <f>TEXT(tblSales[[#This Row],[Invoice Date]],"mmm")</f>
        <v>Sep</v>
      </c>
      <c r="W2838">
        <f>MONTH(tblSales[[#This Row],[Invoice Date]])</f>
        <v>9</v>
      </c>
      <c r="X2838">
        <f>YEAR(tblSales[[#This Row],[Invoice Date]])</f>
        <v>2024</v>
      </c>
      <c r="Y2838" t="str">
        <f>TEXT(tblSales[[#This Row],[Invoice Date]],"mmm-yyyy")</f>
        <v>Sep-2024</v>
      </c>
      <c r="Z2838" t="str">
        <f>_xlfn.XLOOKUP(tblSales[[#This Row],[Product_ID]],Products!$A:$A,Products!$C:$C,"Women Dresses")</f>
        <v>Women Kurtis</v>
      </c>
      <c r="AA2838" t="str">
        <f>_xlfn.XLOOKUP(tblSales[[#This Row],[Product_ID]],Products!$A:$A,Products!$D:$D,"Unknown")</f>
        <v>A-Line Kurti</v>
      </c>
      <c r="AB2838" t="str">
        <f>_xlfn.XLOOKUP(tblSales[[#This Row],[Product_ID]],Products!$A:$A,Products!$E:$E,"Unknown")</f>
        <v>Pepe Jeans</v>
      </c>
      <c r="AC2838" t="str">
        <f>_xlfn.XLOOKUP(tblSales[[#This Row],[Store_ID]],Stores!$A:$A,Stores!$B:$B,"Unknown")</f>
        <v>TrendMart Dindigul Standard</v>
      </c>
      <c r="AD2838" t="str">
        <f>_xlfn.XLOOKUP(tblSales[[#This Row],[Store_ID]],Stores!$A:$A,Stores!$E:$E,"Unknown")</f>
        <v>South Zone 1</v>
      </c>
      <c r="AE2838" t="str">
        <f>_xlfn.XLOOKUP(tblSales[[#This Row],[Customer_ID]],Customers!$A:$A,Customers!$B:$B,"Unknown")</f>
        <v>Varsha Chandran</v>
      </c>
      <c r="AF2838" t="str">
        <f>_xlfn.XLOOKUP(tblSales[[#This Row],[Customer_ID]],Customers!$A:$A,Customers!$J:$J,"Unknown")</f>
        <v>Regular</v>
      </c>
      <c r="AG2838" t="str">
        <f>_xlfn.XLOOKUP(tblSales[[#This Row],[Employee_ID]],Employees!$A:$A,Employees!$B:$B,"Unknown")</f>
        <v>Ganesh Iyengar</v>
      </c>
      <c r="AH2838">
        <f>IF(MONTH(tblSales[[#This Row],[Invoice Date]])&gt;=4,MONTH(tblSales[[#This Row],[Invoice Date]]),MONTH(tblSales[[#This Row],[Invoice Date]])+12)</f>
        <v>9</v>
      </c>
      <c r="AI2838" s="8">
        <f>DATE(YEAR(tblSales[[#This Row],[Invoice Date]]),MONTH(tblSales[[#This Row],[Invoice Date]]),1)</f>
        <v>45536</v>
      </c>
      <c r="AJ2838" t="str">
        <f>_xlfn.XLOOKUP(tblSales[[#This Row],[Product_ID]],Products!$A:$A,Products!$B:$B,"Unknown")</f>
        <v>Pepe Jeans A-Line Kurti White</v>
      </c>
      <c r="AK2838" s="9">
        <f>IFERROR(tblSales[[#This Row],[Profit]]/tblSales[[#This Row],[Sales Amount]],0)</f>
        <v>0.12546825832875477</v>
      </c>
      <c r="AL2838" t="str">
        <f>IF(tblSales[[#This Row],[Discount %]]&lt;=5,"0-5%",
IF(tblSales[[#This Row],[Discount %]]&lt;=10,"5-10%",
IF(tblSales[[#This Row],[Discount %]]&lt;=15,"10-15%",
IF(tblSales[[#This Row],[Discount %]]&lt;=20,"15-20%","20%+"))))</f>
        <v>20%+</v>
      </c>
    </row>
    <row r="2839" spans="1:38">
      <c r="A2839" s="2" t="s">
        <v>4863</v>
      </c>
      <c r="B2839" s="11">
        <v>45436</v>
      </c>
      <c r="C2839" s="2" t="s">
        <v>597</v>
      </c>
      <c r="D2839" s="2" t="s">
        <v>762</v>
      </c>
      <c r="E2839" s="2" t="s">
        <v>413</v>
      </c>
      <c r="F2839" s="2" t="s">
        <v>134</v>
      </c>
      <c r="G2839" s="2">
        <v>4</v>
      </c>
      <c r="H2839" s="2">
        <v>648.04999999999995</v>
      </c>
      <c r="I2839" s="2">
        <v>20</v>
      </c>
      <c r="J2839" s="2">
        <v>518.44000000000005</v>
      </c>
      <c r="K2839" s="2">
        <v>5</v>
      </c>
      <c r="L2839" s="2">
        <v>103.69</v>
      </c>
      <c r="M2839" s="2">
        <v>2177.4499999999998</v>
      </c>
      <c r="N2839" s="2">
        <v>1458.44</v>
      </c>
      <c r="O2839" s="2">
        <f t="shared" si="107"/>
        <v>615.31999999999971</v>
      </c>
      <c r="P2839" s="2" t="s">
        <v>28</v>
      </c>
      <c r="Q2839" s="2" t="str">
        <f t="shared" si="108"/>
        <v>Credit Card</v>
      </c>
      <c r="R2839" s="2" t="s">
        <v>20</v>
      </c>
      <c r="S2839" s="2" t="s">
        <v>56</v>
      </c>
      <c r="T2839" s="2" t="s">
        <v>3059</v>
      </c>
      <c r="U2839" s="2" t="s">
        <v>59</v>
      </c>
      <c r="V2839" t="str">
        <f>TEXT(tblSales[[#This Row],[Invoice Date]],"mmm")</f>
        <v>May</v>
      </c>
      <c r="W2839">
        <f>MONTH(tblSales[[#This Row],[Invoice Date]])</f>
        <v>5</v>
      </c>
      <c r="X2839">
        <f>YEAR(tblSales[[#This Row],[Invoice Date]])</f>
        <v>2024</v>
      </c>
      <c r="Y2839" t="str">
        <f>TEXT(tblSales[[#This Row],[Invoice Date]],"mmm-yyyy")</f>
        <v>May-2024</v>
      </c>
      <c r="Z2839" t="str">
        <f>_xlfn.XLOOKUP(tblSales[[#This Row],[Product_ID]],Products!$A:$A,Products!$C:$C,"Women Dresses")</f>
        <v>Men T-Shirts</v>
      </c>
      <c r="AA2839" t="str">
        <f>_xlfn.XLOOKUP(tblSales[[#This Row],[Product_ID]],Products!$A:$A,Products!$D:$D,"Unknown")</f>
        <v>Polo</v>
      </c>
      <c r="AB2839" t="str">
        <f>_xlfn.XLOOKUP(tblSales[[#This Row],[Product_ID]],Products!$A:$A,Products!$E:$E,"Unknown")</f>
        <v>Woodland</v>
      </c>
      <c r="AC2839" t="str">
        <f>_xlfn.XLOOKUP(tblSales[[#This Row],[Store_ID]],Stores!$A:$A,Stores!$B:$B,"Unknown")</f>
        <v>TrendMart Thiruvananthapuram High Street</v>
      </c>
      <c r="AD2839" t="str">
        <f>_xlfn.XLOOKUP(tblSales[[#This Row],[Store_ID]],Stores!$A:$A,Stores!$E:$E,"Unknown")</f>
        <v>South Zone 1</v>
      </c>
      <c r="AE2839" t="str">
        <f>_xlfn.XLOOKUP(tblSales[[#This Row],[Customer_ID]],Customers!$A:$A,Customers!$B:$B,"Unknown")</f>
        <v>Karunakaran Chandran</v>
      </c>
      <c r="AF2839" t="str">
        <f>_xlfn.XLOOKUP(tblSales[[#This Row],[Customer_ID]],Customers!$A:$A,Customers!$J:$J,"Unknown")</f>
        <v>Silver</v>
      </c>
      <c r="AG2839" t="str">
        <f>_xlfn.XLOOKUP(tblSales[[#This Row],[Employee_ID]],Employees!$A:$A,Employees!$B:$B,"Unknown")</f>
        <v>Chandran Krishnan</v>
      </c>
      <c r="AH2839">
        <f>IF(MONTH(tblSales[[#This Row],[Invoice Date]])&gt;=4,MONTH(tblSales[[#This Row],[Invoice Date]]),MONTH(tblSales[[#This Row],[Invoice Date]])+12)</f>
        <v>5</v>
      </c>
      <c r="AI2839" s="8">
        <f>DATE(YEAR(tblSales[[#This Row],[Invoice Date]]),MONTH(tblSales[[#This Row],[Invoice Date]]),1)</f>
        <v>45413</v>
      </c>
      <c r="AJ2839" t="str">
        <f>_xlfn.XLOOKUP(tblSales[[#This Row],[Product_ID]],Products!$A:$A,Products!$B:$B,"Unknown")</f>
        <v>Woodland Polo Purple</v>
      </c>
      <c r="AK2839" s="9">
        <f>IFERROR(tblSales[[#This Row],[Profit]]/tblSales[[#This Row],[Sales Amount]],0)</f>
        <v>0.28258743025098154</v>
      </c>
      <c r="AL2839" t="str">
        <f>IF(tblSales[[#This Row],[Discount %]]&lt;=5,"0-5%",
IF(tblSales[[#This Row],[Discount %]]&lt;=10,"5-10%",
IF(tblSales[[#This Row],[Discount %]]&lt;=15,"10-15%",
IF(tblSales[[#This Row],[Discount %]]&lt;=20,"15-20%","20%+"))))</f>
        <v>15-20%</v>
      </c>
    </row>
    <row r="2840" spans="1:38">
      <c r="A2840" s="2" t="s">
        <v>4864</v>
      </c>
      <c r="B2840" s="11">
        <v>45452</v>
      </c>
      <c r="C2840" s="2" t="s">
        <v>1426</v>
      </c>
      <c r="D2840" s="2" t="s">
        <v>1545</v>
      </c>
      <c r="E2840" s="2" t="s">
        <v>404</v>
      </c>
      <c r="F2840" s="2" t="s">
        <v>518</v>
      </c>
      <c r="G2840" s="2">
        <v>3</v>
      </c>
      <c r="H2840" s="2">
        <v>540.79999999999995</v>
      </c>
      <c r="I2840" s="2">
        <v>10</v>
      </c>
      <c r="J2840" s="2">
        <v>162.24</v>
      </c>
      <c r="K2840" s="2">
        <v>5</v>
      </c>
      <c r="L2840" s="2">
        <v>73.010000000000005</v>
      </c>
      <c r="M2840" s="2">
        <v>1533.17</v>
      </c>
      <c r="N2840" s="2">
        <v>1011.27</v>
      </c>
      <c r="O2840" s="2">
        <f t="shared" si="107"/>
        <v>448.8900000000001</v>
      </c>
      <c r="P2840" s="2" t="s">
        <v>30</v>
      </c>
      <c r="Q2840" s="2" t="str">
        <f t="shared" si="108"/>
        <v>EMI</v>
      </c>
      <c r="R2840" s="2" t="s">
        <v>21</v>
      </c>
      <c r="S2840" s="2" t="s">
        <v>56</v>
      </c>
      <c r="T2840" s="2" t="s">
        <v>1362</v>
      </c>
      <c r="U2840" s="2" t="s">
        <v>60</v>
      </c>
      <c r="V2840" t="str">
        <f>TEXT(tblSales[[#This Row],[Invoice Date]],"mmm")</f>
        <v>Jun</v>
      </c>
      <c r="W2840">
        <f>MONTH(tblSales[[#This Row],[Invoice Date]])</f>
        <v>6</v>
      </c>
      <c r="X2840">
        <f>YEAR(tblSales[[#This Row],[Invoice Date]])</f>
        <v>2024</v>
      </c>
      <c r="Y2840" t="str">
        <f>TEXT(tblSales[[#This Row],[Invoice Date]],"mmm-yyyy")</f>
        <v>Jun-2024</v>
      </c>
      <c r="Z2840" t="str">
        <f>_xlfn.XLOOKUP(tblSales[[#This Row],[Product_ID]],Products!$A:$A,Products!$C:$C,"Women Dresses")</f>
        <v>Kids Wear</v>
      </c>
      <c r="AA2840" t="str">
        <f>_xlfn.XLOOKUP(tblSales[[#This Row],[Product_ID]],Products!$A:$A,Products!$D:$D,"Unknown")</f>
        <v>Girls Frock</v>
      </c>
      <c r="AB2840" t="str">
        <f>_xlfn.XLOOKUP(tblSales[[#This Row],[Product_ID]],Products!$A:$A,Products!$E:$E,"Unknown")</f>
        <v>Peter England</v>
      </c>
      <c r="AC2840" t="str">
        <f>_xlfn.XLOOKUP(tblSales[[#This Row],[Store_ID]],Stores!$A:$A,Stores!$B:$B,"Unknown")</f>
        <v>TrendMart Visakhapatnam High Street</v>
      </c>
      <c r="AD2840" t="str">
        <f>_xlfn.XLOOKUP(tblSales[[#This Row],[Store_ID]],Stores!$A:$A,Stores!$E:$E,"Unknown")</f>
        <v>South Zone 3</v>
      </c>
      <c r="AE2840" t="str">
        <f>_xlfn.XLOOKUP(tblSales[[#This Row],[Customer_ID]],Customers!$A:$A,Customers!$B:$B,"Unknown")</f>
        <v>Chandra Subramaniam</v>
      </c>
      <c r="AF2840" t="str">
        <f>_xlfn.XLOOKUP(tblSales[[#This Row],[Customer_ID]],Customers!$A:$A,Customers!$J:$J,"Unknown")</f>
        <v>Silver</v>
      </c>
      <c r="AG2840" t="str">
        <f>_xlfn.XLOOKUP(tblSales[[#This Row],[Employee_ID]],Employees!$A:$A,Employees!$B:$B,"Unknown")</f>
        <v>Pranav Reddy</v>
      </c>
      <c r="AH2840">
        <f>IF(MONTH(tblSales[[#This Row],[Invoice Date]])&gt;=4,MONTH(tblSales[[#This Row],[Invoice Date]]),MONTH(tblSales[[#This Row],[Invoice Date]])+12)</f>
        <v>6</v>
      </c>
      <c r="AI2840" s="8">
        <f>DATE(YEAR(tblSales[[#This Row],[Invoice Date]]),MONTH(tblSales[[#This Row],[Invoice Date]]),1)</f>
        <v>45444</v>
      </c>
      <c r="AJ2840" t="str">
        <f>_xlfn.XLOOKUP(tblSales[[#This Row],[Product_ID]],Products!$A:$A,Products!$B:$B,"Unknown")</f>
        <v>Peter England Girls Frock Black</v>
      </c>
      <c r="AK2840" s="9">
        <f>IFERROR(tblSales[[#This Row],[Profit]]/tblSales[[#This Row],[Sales Amount]],0)</f>
        <v>0.29278553585055805</v>
      </c>
      <c r="AL2840" t="str">
        <f>IF(tblSales[[#This Row],[Discount %]]&lt;=5,"0-5%",
IF(tblSales[[#This Row],[Discount %]]&lt;=10,"5-10%",
IF(tblSales[[#This Row],[Discount %]]&lt;=15,"10-15%",
IF(tblSales[[#This Row],[Discount %]]&lt;=20,"15-20%","20%+"))))</f>
        <v>5-10%</v>
      </c>
    </row>
    <row r="2841" spans="1:38">
      <c r="A2841" s="2" t="s">
        <v>4865</v>
      </c>
      <c r="B2841" s="11">
        <v>45413</v>
      </c>
      <c r="C2841" s="2" t="s">
        <v>1165</v>
      </c>
      <c r="D2841" s="2" t="s">
        <v>1887</v>
      </c>
      <c r="E2841" s="2" t="s">
        <v>232</v>
      </c>
      <c r="F2841" s="2" t="s">
        <v>475</v>
      </c>
      <c r="G2841" s="2">
        <v>1</v>
      </c>
      <c r="H2841" s="2">
        <v>868.28</v>
      </c>
      <c r="I2841" s="2">
        <v>30</v>
      </c>
      <c r="J2841" s="2">
        <v>260.48</v>
      </c>
      <c r="K2841" s="2">
        <v>5</v>
      </c>
      <c r="L2841" s="2">
        <v>30.39</v>
      </c>
      <c r="M2841" s="2">
        <v>638.19000000000005</v>
      </c>
      <c r="N2841" s="2">
        <v>670.17</v>
      </c>
      <c r="O2841" s="2">
        <f t="shared" si="107"/>
        <v>-62.369999999999905</v>
      </c>
      <c r="P2841" s="2" t="s">
        <v>28</v>
      </c>
      <c r="Q2841" s="2" t="str">
        <f t="shared" si="108"/>
        <v>Credit Card</v>
      </c>
      <c r="R2841" s="2" t="s">
        <v>20</v>
      </c>
      <c r="S2841" s="2" t="s">
        <v>56</v>
      </c>
      <c r="T2841" s="2" t="s">
        <v>441</v>
      </c>
      <c r="U2841" s="2" t="s">
        <v>59</v>
      </c>
      <c r="V2841" t="str">
        <f>TEXT(tblSales[[#This Row],[Invoice Date]],"mmm")</f>
        <v>May</v>
      </c>
      <c r="W2841">
        <f>MONTH(tblSales[[#This Row],[Invoice Date]])</f>
        <v>5</v>
      </c>
      <c r="X2841">
        <f>YEAR(tblSales[[#This Row],[Invoice Date]])</f>
        <v>2024</v>
      </c>
      <c r="Y2841" t="str">
        <f>TEXT(tblSales[[#This Row],[Invoice Date]],"mmm-yyyy")</f>
        <v>May-2024</v>
      </c>
      <c r="Z2841" t="str">
        <f>_xlfn.XLOOKUP(tblSales[[#This Row],[Product_ID]],Products!$A:$A,Products!$C:$C,"Women Dresses")</f>
        <v>Men Jeans</v>
      </c>
      <c r="AA2841" t="str">
        <f>_xlfn.XLOOKUP(tblSales[[#This Row],[Product_ID]],Products!$A:$A,Products!$D:$D,"Unknown")</f>
        <v>Regular Fit</v>
      </c>
      <c r="AB2841" t="str">
        <f>_xlfn.XLOOKUP(tblSales[[#This Row],[Product_ID]],Products!$A:$A,Products!$E:$E,"Unknown")</f>
        <v>Libas</v>
      </c>
      <c r="AC2841" t="str">
        <f>_xlfn.XLOOKUP(tblSales[[#This Row],[Store_ID]],Stores!$A:$A,Stores!$B:$B,"Unknown")</f>
        <v>TrendMart Khammam Standard</v>
      </c>
      <c r="AD2841" t="str">
        <f>_xlfn.XLOOKUP(tblSales[[#This Row],[Store_ID]],Stores!$A:$A,Stores!$E:$E,"Unknown")</f>
        <v>South Zone 2</v>
      </c>
      <c r="AE2841" t="str">
        <f>_xlfn.XLOOKUP(tblSales[[#This Row],[Customer_ID]],Customers!$A:$A,Customers!$B:$B,"Unknown")</f>
        <v>Kannan Yadav</v>
      </c>
      <c r="AF2841" t="str">
        <f>_xlfn.XLOOKUP(tblSales[[#This Row],[Customer_ID]],Customers!$A:$A,Customers!$J:$J,"Unknown")</f>
        <v>Silver</v>
      </c>
      <c r="AG2841" t="str">
        <f>_xlfn.XLOOKUP(tblSales[[#This Row],[Employee_ID]],Employees!$A:$A,Employees!$B:$B,"Unknown")</f>
        <v>Arjun Krishnan</v>
      </c>
      <c r="AH2841">
        <f>IF(MONTH(tblSales[[#This Row],[Invoice Date]])&gt;=4,MONTH(tblSales[[#This Row],[Invoice Date]]),MONTH(tblSales[[#This Row],[Invoice Date]])+12)</f>
        <v>5</v>
      </c>
      <c r="AI2841" s="8">
        <f>DATE(YEAR(tblSales[[#This Row],[Invoice Date]]),MONTH(tblSales[[#This Row],[Invoice Date]]),1)</f>
        <v>45413</v>
      </c>
      <c r="AJ2841" t="str">
        <f>_xlfn.XLOOKUP(tblSales[[#This Row],[Product_ID]],Products!$A:$A,Products!$B:$B,"Unknown")</f>
        <v>Libas Regular Fit Red</v>
      </c>
      <c r="AK2841" s="9">
        <f>IFERROR(tblSales[[#This Row],[Profit]]/tblSales[[#This Row],[Sales Amount]],0)</f>
        <v>-9.7729516288252563E-2</v>
      </c>
      <c r="AL2841" t="str">
        <f>IF(tblSales[[#This Row],[Discount %]]&lt;=5,"0-5%",
IF(tblSales[[#This Row],[Discount %]]&lt;=10,"5-10%",
IF(tblSales[[#This Row],[Discount %]]&lt;=15,"10-15%",
IF(tblSales[[#This Row],[Discount %]]&lt;=20,"15-20%","20%+"))))</f>
        <v>20%+</v>
      </c>
    </row>
    <row r="2842" spans="1:38">
      <c r="A2842" s="2" t="s">
        <v>4866</v>
      </c>
      <c r="B2842" s="11">
        <v>45616</v>
      </c>
      <c r="C2842" s="2" t="s">
        <v>1229</v>
      </c>
      <c r="D2842" s="2" t="s">
        <v>1375</v>
      </c>
      <c r="E2842" s="2" t="s">
        <v>1233</v>
      </c>
      <c r="F2842" s="2" t="s">
        <v>199</v>
      </c>
      <c r="G2842" s="2">
        <v>2</v>
      </c>
      <c r="H2842" s="2">
        <v>1219.98</v>
      </c>
      <c r="I2842" s="2">
        <v>10</v>
      </c>
      <c r="J2842" s="2">
        <v>244</v>
      </c>
      <c r="K2842" s="2">
        <v>12</v>
      </c>
      <c r="L2842" s="2">
        <v>263.52</v>
      </c>
      <c r="M2842" s="2">
        <v>2459.48</v>
      </c>
      <c r="N2842" s="2">
        <v>1634.66</v>
      </c>
      <c r="O2842" s="2">
        <f t="shared" ref="O2842:O2847" si="109">(M2842-N2842-L2842)</f>
        <v>561.29999999999995</v>
      </c>
      <c r="P2842" s="2" t="s">
        <v>32</v>
      </c>
      <c r="Q2842" s="2" t="str">
        <f t="shared" si="108"/>
        <v>UPI</v>
      </c>
      <c r="R2842" s="2" t="s">
        <v>21</v>
      </c>
      <c r="S2842" s="2" t="s">
        <v>56</v>
      </c>
      <c r="T2842" s="2" t="s">
        <v>1294</v>
      </c>
      <c r="U2842" s="2" t="s">
        <v>59</v>
      </c>
      <c r="V2842" t="str">
        <f>TEXT(tblSales[[#This Row],[Invoice Date]],"mmm")</f>
        <v>Nov</v>
      </c>
      <c r="W2842">
        <f>MONTH(tblSales[[#This Row],[Invoice Date]])</f>
        <v>11</v>
      </c>
      <c r="X2842">
        <f>YEAR(tblSales[[#This Row],[Invoice Date]])</f>
        <v>2024</v>
      </c>
      <c r="Y2842" t="str">
        <f>TEXT(tblSales[[#This Row],[Invoice Date]],"mmm-yyyy")</f>
        <v>Nov-2024</v>
      </c>
      <c r="Z2842" t="str">
        <f>_xlfn.XLOOKUP(tblSales[[#This Row],[Product_ID]],Products!$A:$A,Products!$C:$C,"Women Dresses")</f>
        <v>Men Jeans</v>
      </c>
      <c r="AA2842" t="str">
        <f>_xlfn.XLOOKUP(tblSales[[#This Row],[Product_ID]],Products!$A:$A,Products!$D:$D,"Unknown")</f>
        <v>Skinny Fit</v>
      </c>
      <c r="AB2842" t="str">
        <f>_xlfn.XLOOKUP(tblSales[[#This Row],[Product_ID]],Products!$A:$A,Products!$E:$E,"Unknown")</f>
        <v>Flying Machine</v>
      </c>
      <c r="AC2842" t="str">
        <f>_xlfn.XLOOKUP(tblSales[[#This Row],[Store_ID]],Stores!$A:$A,Stores!$B:$B,"Unknown")</f>
        <v>TrendMart Visakhapatnam Standard</v>
      </c>
      <c r="AD2842" t="str">
        <f>_xlfn.XLOOKUP(tblSales[[#This Row],[Store_ID]],Stores!$A:$A,Stores!$E:$E,"Unknown")</f>
        <v>South Zone 3</v>
      </c>
      <c r="AE2842" t="str">
        <f>_xlfn.XLOOKUP(tblSales[[#This Row],[Customer_ID]],Customers!$A:$A,Customers!$B:$B,"Unknown")</f>
        <v>Kannan Achari</v>
      </c>
      <c r="AF2842" t="str">
        <f>_xlfn.XLOOKUP(tblSales[[#This Row],[Customer_ID]],Customers!$A:$A,Customers!$J:$J,"Unknown")</f>
        <v>Regular</v>
      </c>
      <c r="AG2842" t="str">
        <f>_xlfn.XLOOKUP(tblSales[[#This Row],[Employee_ID]],Employees!$A:$A,Employees!$B:$B,"Unknown")</f>
        <v>Anusuya Subramaniam</v>
      </c>
      <c r="AH2842">
        <f>IF(MONTH(tblSales[[#This Row],[Invoice Date]])&gt;=4,MONTH(tblSales[[#This Row],[Invoice Date]]),MONTH(tblSales[[#This Row],[Invoice Date]])+12)</f>
        <v>11</v>
      </c>
      <c r="AI2842" s="8">
        <f>DATE(YEAR(tblSales[[#This Row],[Invoice Date]]),MONTH(tblSales[[#This Row],[Invoice Date]]),1)</f>
        <v>45597</v>
      </c>
      <c r="AJ2842" t="str">
        <f>_xlfn.XLOOKUP(tblSales[[#This Row],[Product_ID]],Products!$A:$A,Products!$B:$B,"Unknown")</f>
        <v>Flying Machine Skinny Fit Maroon</v>
      </c>
      <c r="AK2842" s="9">
        <f>IFERROR(tblSales[[#This Row],[Profit]]/tblSales[[#This Row],[Sales Amount]],0)</f>
        <v>0.22821897311626846</v>
      </c>
      <c r="AL2842" t="str">
        <f>IF(tblSales[[#This Row],[Discount %]]&lt;=5,"0-5%",
IF(tblSales[[#This Row],[Discount %]]&lt;=10,"5-10%",
IF(tblSales[[#This Row],[Discount %]]&lt;=15,"10-15%",
IF(tblSales[[#This Row],[Discount %]]&lt;=20,"15-20%","20%+"))))</f>
        <v>5-10%</v>
      </c>
    </row>
    <row r="2843" spans="1:38">
      <c r="A2843" s="2" t="s">
        <v>4867</v>
      </c>
      <c r="B2843" s="11">
        <v>45589</v>
      </c>
      <c r="C2843" s="2" t="s">
        <v>934</v>
      </c>
      <c r="D2843" s="2" t="s">
        <v>214</v>
      </c>
      <c r="E2843" s="2" t="s">
        <v>171</v>
      </c>
      <c r="F2843" s="2" t="s">
        <v>350</v>
      </c>
      <c r="G2843" s="2">
        <v>2</v>
      </c>
      <c r="H2843" s="2">
        <v>1246.28</v>
      </c>
      <c r="I2843" s="2">
        <v>5</v>
      </c>
      <c r="J2843" s="2">
        <v>124.63</v>
      </c>
      <c r="K2843" s="2">
        <v>12</v>
      </c>
      <c r="L2843" s="2">
        <v>284.14999999999998</v>
      </c>
      <c r="M2843" s="2">
        <v>2652.08</v>
      </c>
      <c r="N2843" s="2">
        <v>1753.84</v>
      </c>
      <c r="O2843" s="2">
        <f t="shared" si="109"/>
        <v>614.09</v>
      </c>
      <c r="P2843" s="2" t="s">
        <v>27</v>
      </c>
      <c r="Q2843" s="2" t="str">
        <f t="shared" si="108"/>
        <v>Cash</v>
      </c>
      <c r="R2843" s="2" t="s">
        <v>20</v>
      </c>
      <c r="S2843" s="2" t="s">
        <v>56</v>
      </c>
      <c r="T2843" s="2" t="s">
        <v>935</v>
      </c>
      <c r="U2843" s="2" t="s">
        <v>59</v>
      </c>
      <c r="V2843" t="str">
        <f>TEXT(tblSales[[#This Row],[Invoice Date]],"mmm")</f>
        <v>Oct</v>
      </c>
      <c r="W2843">
        <f>MONTH(tblSales[[#This Row],[Invoice Date]])</f>
        <v>10</v>
      </c>
      <c r="X2843">
        <f>YEAR(tblSales[[#This Row],[Invoice Date]])</f>
        <v>2024</v>
      </c>
      <c r="Y2843" t="str">
        <f>TEXT(tblSales[[#This Row],[Invoice Date]],"mmm-yyyy")</f>
        <v>Oct-2024</v>
      </c>
      <c r="Z2843" t="str">
        <f>_xlfn.XLOOKUP(tblSales[[#This Row],[Product_ID]],Products!$A:$A,Products!$C:$C,"Women Dresses")</f>
        <v>Women Kurtis</v>
      </c>
      <c r="AA2843" t="str">
        <f>_xlfn.XLOOKUP(tblSales[[#This Row],[Product_ID]],Products!$A:$A,Products!$D:$D,"Unknown")</f>
        <v>Straight Kurti</v>
      </c>
      <c r="AB2843" t="str">
        <f>_xlfn.XLOOKUP(tblSales[[#This Row],[Product_ID]],Products!$A:$A,Products!$E:$E,"Unknown")</f>
        <v>Indian Terrain</v>
      </c>
      <c r="AC2843" t="str">
        <f>_xlfn.XLOOKUP(tblSales[[#This Row],[Store_ID]],Stores!$A:$A,Stores!$B:$B,"Unknown")</f>
        <v>TrendMart Warangal Outlet</v>
      </c>
      <c r="AD2843" t="str">
        <f>_xlfn.XLOOKUP(tblSales[[#This Row],[Store_ID]],Stores!$A:$A,Stores!$E:$E,"Unknown")</f>
        <v>South Zone 2</v>
      </c>
      <c r="AE2843" t="str">
        <f>_xlfn.XLOOKUP(tblSales[[#This Row],[Customer_ID]],Customers!$A:$A,Customers!$B:$B,"Unknown")</f>
        <v>Balaji Nair</v>
      </c>
      <c r="AF2843" t="str">
        <f>_xlfn.XLOOKUP(tblSales[[#This Row],[Customer_ID]],Customers!$A:$A,Customers!$J:$J,"Unknown")</f>
        <v>Gold</v>
      </c>
      <c r="AG2843" t="str">
        <f>_xlfn.XLOOKUP(tblSales[[#This Row],[Employee_ID]],Employees!$A:$A,Employees!$B:$B,"Unknown")</f>
        <v>Chitra Chettiar</v>
      </c>
      <c r="AH2843">
        <f>IF(MONTH(tblSales[[#This Row],[Invoice Date]])&gt;=4,MONTH(tblSales[[#This Row],[Invoice Date]]),MONTH(tblSales[[#This Row],[Invoice Date]])+12)</f>
        <v>10</v>
      </c>
      <c r="AI2843" s="8">
        <f>DATE(YEAR(tblSales[[#This Row],[Invoice Date]]),MONTH(tblSales[[#This Row],[Invoice Date]]),1)</f>
        <v>45566</v>
      </c>
      <c r="AJ2843" t="str">
        <f>_xlfn.XLOOKUP(tblSales[[#This Row],[Product_ID]],Products!$A:$A,Products!$B:$B,"Unknown")</f>
        <v>Indian Terrain Straight Kurti Grey</v>
      </c>
      <c r="AK2843" s="9">
        <f>IFERROR(tblSales[[#This Row],[Profit]]/tblSales[[#This Row],[Sales Amount]],0)</f>
        <v>0.2315503303067781</v>
      </c>
      <c r="AL2843" t="str">
        <f>IF(tblSales[[#This Row],[Discount %]]&lt;=5,"0-5%",
IF(tblSales[[#This Row],[Discount %]]&lt;=10,"5-10%",
IF(tblSales[[#This Row],[Discount %]]&lt;=15,"10-15%",
IF(tblSales[[#This Row],[Discount %]]&lt;=20,"15-20%","20%+"))))</f>
        <v>0-5%</v>
      </c>
    </row>
    <row r="2844" spans="1:38">
      <c r="A2844" s="2" t="s">
        <v>4868</v>
      </c>
      <c r="B2844" s="11">
        <v>45613</v>
      </c>
      <c r="C2844" s="2" t="s">
        <v>3253</v>
      </c>
      <c r="D2844" s="2" t="s">
        <v>642</v>
      </c>
      <c r="E2844" s="2" t="s">
        <v>699</v>
      </c>
      <c r="F2844" s="2" t="s">
        <v>233</v>
      </c>
      <c r="G2844" s="2">
        <v>2</v>
      </c>
      <c r="H2844" s="2">
        <v>1121.19</v>
      </c>
      <c r="I2844" s="2">
        <v>25</v>
      </c>
      <c r="J2844" s="2">
        <v>560.6</v>
      </c>
      <c r="K2844" s="2">
        <v>12</v>
      </c>
      <c r="L2844" s="2">
        <v>201.81</v>
      </c>
      <c r="M2844" s="2">
        <v>1883.59</v>
      </c>
      <c r="N2844" s="2">
        <v>1399.68</v>
      </c>
      <c r="O2844" s="2">
        <f t="shared" si="109"/>
        <v>282.09999999999985</v>
      </c>
      <c r="P2844" s="2" t="s">
        <v>31</v>
      </c>
      <c r="Q2844" s="2" t="str">
        <f t="shared" si="108"/>
        <v>Net Banking</v>
      </c>
      <c r="R2844" s="2" t="s">
        <v>20</v>
      </c>
      <c r="S2844" s="2" t="s">
        <v>56</v>
      </c>
      <c r="T2844" s="2" t="s">
        <v>1025</v>
      </c>
      <c r="U2844" s="2" t="s">
        <v>60</v>
      </c>
      <c r="V2844" t="str">
        <f>TEXT(tblSales[[#This Row],[Invoice Date]],"mmm")</f>
        <v>Nov</v>
      </c>
      <c r="W2844">
        <f>MONTH(tblSales[[#This Row],[Invoice Date]])</f>
        <v>11</v>
      </c>
      <c r="X2844">
        <f>YEAR(tblSales[[#This Row],[Invoice Date]])</f>
        <v>2024</v>
      </c>
      <c r="Y2844" t="str">
        <f>TEXT(tblSales[[#This Row],[Invoice Date]],"mmm-yyyy")</f>
        <v>Nov-2024</v>
      </c>
      <c r="Z2844" t="str">
        <f>_xlfn.XLOOKUP(tblSales[[#This Row],[Product_ID]],Products!$A:$A,Products!$C:$C,"Women Dresses")</f>
        <v>Women Tops</v>
      </c>
      <c r="AA2844" t="str">
        <f>_xlfn.XLOOKUP(tblSales[[#This Row],[Product_ID]],Products!$A:$A,Products!$D:$D,"Unknown")</f>
        <v>Casual Top</v>
      </c>
      <c r="AB2844" t="str">
        <f>_xlfn.XLOOKUP(tblSales[[#This Row],[Product_ID]],Products!$A:$A,Products!$E:$E,"Unknown")</f>
        <v>Nalli Silks</v>
      </c>
      <c r="AC2844" t="str">
        <f>_xlfn.XLOOKUP(tblSales[[#This Row],[Store_ID]],Stores!$A:$A,Stores!$B:$B,"Unknown")</f>
        <v>TrendMart Dindigul High Street</v>
      </c>
      <c r="AD2844" t="str">
        <f>_xlfn.XLOOKUP(tblSales[[#This Row],[Store_ID]],Stores!$A:$A,Stores!$E:$E,"Unknown")</f>
        <v>South Zone 1</v>
      </c>
      <c r="AE2844" t="str">
        <f>_xlfn.XLOOKUP(tblSales[[#This Row],[Customer_ID]],Customers!$A:$A,Customers!$B:$B,"Unknown")</f>
        <v>Dhruv Balasubramaniam</v>
      </c>
      <c r="AF2844" t="str">
        <f>_xlfn.XLOOKUP(tblSales[[#This Row],[Customer_ID]],Customers!$A:$A,Customers!$J:$J,"Unknown")</f>
        <v>Platinum</v>
      </c>
      <c r="AG2844" t="str">
        <f>_xlfn.XLOOKUP(tblSales[[#This Row],[Employee_ID]],Employees!$A:$A,Employees!$B:$B,"Unknown")</f>
        <v>Malathi Varma</v>
      </c>
      <c r="AH2844">
        <f>IF(MONTH(tblSales[[#This Row],[Invoice Date]])&gt;=4,MONTH(tblSales[[#This Row],[Invoice Date]]),MONTH(tblSales[[#This Row],[Invoice Date]])+12)</f>
        <v>11</v>
      </c>
      <c r="AI2844" s="8">
        <f>DATE(YEAR(tblSales[[#This Row],[Invoice Date]]),MONTH(tblSales[[#This Row],[Invoice Date]]),1)</f>
        <v>45597</v>
      </c>
      <c r="AJ2844" t="str">
        <f>_xlfn.XLOOKUP(tblSales[[#This Row],[Product_ID]],Products!$A:$A,Products!$B:$B,"Unknown")</f>
        <v>Nalli Silks Casual Top Charcoal</v>
      </c>
      <c r="AK2844" s="9">
        <f>IFERROR(tblSales[[#This Row],[Profit]]/tblSales[[#This Row],[Sales Amount]],0)</f>
        <v>0.14976719986833645</v>
      </c>
      <c r="AL2844" t="str">
        <f>IF(tblSales[[#This Row],[Discount %]]&lt;=5,"0-5%",
IF(tblSales[[#This Row],[Discount %]]&lt;=10,"5-10%",
IF(tblSales[[#This Row],[Discount %]]&lt;=15,"10-15%",
IF(tblSales[[#This Row],[Discount %]]&lt;=20,"15-20%","20%+"))))</f>
        <v>20%+</v>
      </c>
    </row>
    <row r="2845" spans="1:38">
      <c r="A2845" s="2" t="s">
        <v>4869</v>
      </c>
      <c r="B2845" s="11">
        <v>45468</v>
      </c>
      <c r="C2845" s="2" t="s">
        <v>2052</v>
      </c>
      <c r="D2845" s="2" t="s">
        <v>721</v>
      </c>
      <c r="E2845" s="2" t="s">
        <v>270</v>
      </c>
      <c r="F2845" s="2" t="s">
        <v>122</v>
      </c>
      <c r="G2845" s="2">
        <v>1</v>
      </c>
      <c r="H2845" s="2">
        <v>3398.29</v>
      </c>
      <c r="I2845" s="2">
        <v>5</v>
      </c>
      <c r="J2845" s="2">
        <v>169.91</v>
      </c>
      <c r="K2845" s="2">
        <v>12</v>
      </c>
      <c r="L2845" s="2">
        <v>387.41</v>
      </c>
      <c r="M2845" s="2">
        <v>3615.79</v>
      </c>
      <c r="N2845" s="2">
        <v>2710.05</v>
      </c>
      <c r="O2845" s="2">
        <f t="shared" si="109"/>
        <v>518.3299999999997</v>
      </c>
      <c r="P2845" s="2" t="s">
        <v>29</v>
      </c>
      <c r="Q2845" s="2" t="str">
        <f t="shared" si="108"/>
        <v>Debit Card</v>
      </c>
      <c r="R2845" s="2" t="s">
        <v>20</v>
      </c>
      <c r="S2845" s="2" t="s">
        <v>56</v>
      </c>
      <c r="T2845" s="2" t="s">
        <v>2021</v>
      </c>
      <c r="U2845" s="2" t="s">
        <v>59</v>
      </c>
      <c r="V2845" t="str">
        <f>TEXT(tblSales[[#This Row],[Invoice Date]],"mmm")</f>
        <v>Jun</v>
      </c>
      <c r="W2845">
        <f>MONTH(tblSales[[#This Row],[Invoice Date]])</f>
        <v>6</v>
      </c>
      <c r="X2845">
        <f>YEAR(tblSales[[#This Row],[Invoice Date]])</f>
        <v>2024</v>
      </c>
      <c r="Y2845" t="str">
        <f>TEXT(tblSales[[#This Row],[Invoice Date]],"mmm-yyyy")</f>
        <v>Jun-2024</v>
      </c>
      <c r="Z2845" t="str">
        <f>_xlfn.XLOOKUP(tblSales[[#This Row],[Product_ID]],Products!$A:$A,Products!$C:$C,"Women Dresses")</f>
        <v>Women Sarees</v>
      </c>
      <c r="AA2845" t="str">
        <f>_xlfn.XLOOKUP(tblSales[[#This Row],[Product_ID]],Products!$A:$A,Products!$D:$D,"Unknown")</f>
        <v>Cotton Saree</v>
      </c>
      <c r="AB2845" t="str">
        <f>_xlfn.XLOOKUP(tblSales[[#This Row],[Product_ID]],Products!$A:$A,Products!$E:$E,"Unknown")</f>
        <v>Bata</v>
      </c>
      <c r="AC2845" t="str">
        <f>_xlfn.XLOOKUP(tblSales[[#This Row],[Store_ID]],Stores!$A:$A,Stores!$B:$B,"Unknown")</f>
        <v>TrendMart Kochi High Street</v>
      </c>
      <c r="AD2845" t="str">
        <f>_xlfn.XLOOKUP(tblSales[[#This Row],[Store_ID]],Stores!$A:$A,Stores!$E:$E,"Unknown")</f>
        <v>South Zone 1</v>
      </c>
      <c r="AE2845" t="str">
        <f>_xlfn.XLOOKUP(tblSales[[#This Row],[Customer_ID]],Customers!$A:$A,Customers!$B:$B,"Unknown")</f>
        <v>Siddharth Gounder</v>
      </c>
      <c r="AF2845" t="str">
        <f>_xlfn.XLOOKUP(tblSales[[#This Row],[Customer_ID]],Customers!$A:$A,Customers!$J:$J,"Unknown")</f>
        <v>Regular</v>
      </c>
      <c r="AG2845" t="str">
        <f>_xlfn.XLOOKUP(tblSales[[#This Row],[Employee_ID]],Employees!$A:$A,Employees!$B:$B,"Unknown")</f>
        <v>Rahul Krishnan</v>
      </c>
      <c r="AH2845">
        <f>IF(MONTH(tblSales[[#This Row],[Invoice Date]])&gt;=4,MONTH(tblSales[[#This Row],[Invoice Date]]),MONTH(tblSales[[#This Row],[Invoice Date]])+12)</f>
        <v>6</v>
      </c>
      <c r="AI2845" s="8">
        <f>DATE(YEAR(tblSales[[#This Row],[Invoice Date]]),MONTH(tblSales[[#This Row],[Invoice Date]]),1)</f>
        <v>45444</v>
      </c>
      <c r="AJ2845" t="str">
        <f>_xlfn.XLOOKUP(tblSales[[#This Row],[Product_ID]],Products!$A:$A,Products!$B:$B,"Unknown")</f>
        <v>Bata Cotton Saree Mustard</v>
      </c>
      <c r="AK2845" s="9">
        <f>IFERROR(tblSales[[#This Row],[Profit]]/tblSales[[#This Row],[Sales Amount]],0)</f>
        <v>0.14335179863874831</v>
      </c>
      <c r="AL2845" t="str">
        <f>IF(tblSales[[#This Row],[Discount %]]&lt;=5,"0-5%",
IF(tblSales[[#This Row],[Discount %]]&lt;=10,"5-10%",
IF(tblSales[[#This Row],[Discount %]]&lt;=15,"10-15%",
IF(tblSales[[#This Row],[Discount %]]&lt;=20,"15-20%","20%+"))))</f>
        <v>0-5%</v>
      </c>
    </row>
    <row r="2846" spans="1:38">
      <c r="A2846" s="2" t="s">
        <v>4870</v>
      </c>
      <c r="B2846" s="11">
        <v>45604</v>
      </c>
      <c r="C2846" s="2" t="s">
        <v>2597</v>
      </c>
      <c r="D2846" s="2" t="s">
        <v>1735</v>
      </c>
      <c r="E2846" s="2" t="s">
        <v>133</v>
      </c>
      <c r="F2846" s="2" t="s">
        <v>204</v>
      </c>
      <c r="G2846" s="2">
        <v>2</v>
      </c>
      <c r="H2846" s="2">
        <v>1162.68</v>
      </c>
      <c r="I2846" s="2">
        <v>20</v>
      </c>
      <c r="J2846" s="2">
        <v>465.07</v>
      </c>
      <c r="K2846" s="2">
        <v>3</v>
      </c>
      <c r="L2846" s="2">
        <v>55.81</v>
      </c>
      <c r="M2846" s="2">
        <v>1916.1</v>
      </c>
      <c r="N2846" s="2">
        <v>1820.92</v>
      </c>
      <c r="O2846" s="2">
        <f t="shared" si="109"/>
        <v>39.369999999999834</v>
      </c>
      <c r="P2846" s="2" t="s">
        <v>29</v>
      </c>
      <c r="Q2846" s="2" t="str">
        <f t="shared" si="108"/>
        <v>Debit Card</v>
      </c>
      <c r="R2846" s="2" t="s">
        <v>20</v>
      </c>
      <c r="S2846" s="2" t="s">
        <v>56</v>
      </c>
      <c r="T2846" s="2" t="s">
        <v>1245</v>
      </c>
      <c r="U2846" s="2" t="s">
        <v>59</v>
      </c>
      <c r="V2846" t="str">
        <f>TEXT(tblSales[[#This Row],[Invoice Date]],"mmm")</f>
        <v>Nov</v>
      </c>
      <c r="W2846">
        <f>MONTH(tblSales[[#This Row],[Invoice Date]])</f>
        <v>11</v>
      </c>
      <c r="X2846">
        <f>YEAR(tblSales[[#This Row],[Invoice Date]])</f>
        <v>2024</v>
      </c>
      <c r="Y2846" t="str">
        <f>TEXT(tblSales[[#This Row],[Invoice Date]],"mmm-yyyy")</f>
        <v>Nov-2024</v>
      </c>
      <c r="Z2846" t="str">
        <f>_xlfn.XLOOKUP(tblSales[[#This Row],[Product_ID]],Products!$A:$A,Products!$C:$C,"Women Dresses")</f>
        <v>Jewellery</v>
      </c>
      <c r="AA2846" t="str">
        <f>_xlfn.XLOOKUP(tblSales[[#This Row],[Product_ID]],Products!$A:$A,Products!$D:$D,"Unknown")</f>
        <v>Necklace</v>
      </c>
      <c r="AB2846" t="str">
        <f>_xlfn.XLOOKUP(tblSales[[#This Row],[Product_ID]],Products!$A:$A,Products!$E:$E,"Unknown")</f>
        <v>Flying Machine</v>
      </c>
      <c r="AC2846" t="str">
        <f>_xlfn.XLOOKUP(tblSales[[#This Row],[Store_ID]],Stores!$A:$A,Stores!$B:$B,"Unknown")</f>
        <v>TrendMart Tirupati High Street</v>
      </c>
      <c r="AD2846" t="str">
        <f>_xlfn.XLOOKUP(tblSales[[#This Row],[Store_ID]],Stores!$A:$A,Stores!$E:$E,"Unknown")</f>
        <v>South Zone 3</v>
      </c>
      <c r="AE2846" t="str">
        <f>_xlfn.XLOOKUP(tblSales[[#This Row],[Customer_ID]],Customers!$A:$A,Customers!$B:$B,"Unknown")</f>
        <v>Elango Sharma</v>
      </c>
      <c r="AF2846" t="str">
        <f>_xlfn.XLOOKUP(tblSales[[#This Row],[Customer_ID]],Customers!$A:$A,Customers!$J:$J,"Unknown")</f>
        <v>Silver</v>
      </c>
      <c r="AG2846" t="str">
        <f>_xlfn.XLOOKUP(tblSales[[#This Row],[Employee_ID]],Employees!$A:$A,Employees!$B:$B,"Unknown")</f>
        <v>Logesh Gopalakrishnan</v>
      </c>
      <c r="AH2846">
        <f>IF(MONTH(tblSales[[#This Row],[Invoice Date]])&gt;=4,MONTH(tblSales[[#This Row],[Invoice Date]]),MONTH(tblSales[[#This Row],[Invoice Date]])+12)</f>
        <v>11</v>
      </c>
      <c r="AI2846" s="8">
        <f>DATE(YEAR(tblSales[[#This Row],[Invoice Date]]),MONTH(tblSales[[#This Row],[Invoice Date]]),1)</f>
        <v>45597</v>
      </c>
      <c r="AJ2846" t="str">
        <f>_xlfn.XLOOKUP(tblSales[[#This Row],[Product_ID]],Products!$A:$A,Products!$B:$B,"Unknown")</f>
        <v>Flying Machine Necklace Sky Blue</v>
      </c>
      <c r="AK2846" s="9">
        <f>IFERROR(tblSales[[#This Row],[Profit]]/tblSales[[#This Row],[Sales Amount]],0)</f>
        <v>2.0546944313971003E-2</v>
      </c>
      <c r="AL2846" t="str">
        <f>IF(tblSales[[#This Row],[Discount %]]&lt;=5,"0-5%",
IF(tblSales[[#This Row],[Discount %]]&lt;=10,"5-10%",
IF(tblSales[[#This Row],[Discount %]]&lt;=15,"10-15%",
IF(tblSales[[#This Row],[Discount %]]&lt;=20,"15-20%","20%+"))))</f>
        <v>15-20%</v>
      </c>
    </row>
    <row r="2847" spans="1:38">
      <c r="A2847" s="2" t="s">
        <v>4871</v>
      </c>
      <c r="B2847" s="11">
        <v>45566</v>
      </c>
      <c r="C2847" s="2" t="s">
        <v>4525</v>
      </c>
      <c r="D2847" s="2" t="s">
        <v>1045</v>
      </c>
      <c r="E2847" s="2" t="s">
        <v>877</v>
      </c>
      <c r="F2847" s="2" t="s">
        <v>475</v>
      </c>
      <c r="G2847" s="2">
        <v>3</v>
      </c>
      <c r="H2847" s="2">
        <v>1152.68</v>
      </c>
      <c r="I2847" s="2">
        <v>0</v>
      </c>
      <c r="J2847" s="2">
        <v>0</v>
      </c>
      <c r="K2847" s="2">
        <v>12</v>
      </c>
      <c r="L2847" s="2">
        <v>414.96</v>
      </c>
      <c r="M2847" s="2">
        <v>3873</v>
      </c>
      <c r="N2847" s="2">
        <v>2308.89</v>
      </c>
      <c r="O2847" s="2">
        <f t="shared" si="109"/>
        <v>1149.1500000000001</v>
      </c>
      <c r="P2847" s="2" t="s">
        <v>29</v>
      </c>
      <c r="Q2847" s="2" t="str">
        <f t="shared" si="108"/>
        <v>Debit Card</v>
      </c>
      <c r="R2847" s="2" t="s">
        <v>20</v>
      </c>
      <c r="S2847" s="2" t="s">
        <v>56</v>
      </c>
      <c r="T2847" s="2" t="s">
        <v>2948</v>
      </c>
      <c r="U2847" s="2" t="s">
        <v>59</v>
      </c>
      <c r="V2847" t="str">
        <f>TEXT(tblSales[[#This Row],[Invoice Date]],"mmm")</f>
        <v>Oct</v>
      </c>
      <c r="W2847">
        <f>MONTH(tblSales[[#This Row],[Invoice Date]])</f>
        <v>10</v>
      </c>
      <c r="X2847">
        <f>YEAR(tblSales[[#This Row],[Invoice Date]])</f>
        <v>2024</v>
      </c>
      <c r="Y2847" t="str">
        <f>TEXT(tblSales[[#This Row],[Invoice Date]],"mmm-yyyy")</f>
        <v>Oct-2024</v>
      </c>
      <c r="Z2847" t="str">
        <f>_xlfn.XLOOKUP(tblSales[[#This Row],[Product_ID]],Products!$A:$A,Products!$C:$C,"Women Dresses")</f>
        <v>Women Dresses</v>
      </c>
      <c r="AA2847" t="str">
        <f>_xlfn.XLOOKUP(tblSales[[#This Row],[Product_ID]],Products!$A:$A,Products!$D:$D,"Unknown")</f>
        <v>A-Line Dress</v>
      </c>
      <c r="AB2847" t="str">
        <f>_xlfn.XLOOKUP(tblSales[[#This Row],[Product_ID]],Products!$A:$A,Products!$E:$E,"Unknown")</f>
        <v>Ramraj Cotton</v>
      </c>
      <c r="AC2847" t="str">
        <f>_xlfn.XLOOKUP(tblSales[[#This Row],[Store_ID]],Stores!$A:$A,Stores!$B:$B,"Unknown")</f>
        <v>TrendMart Kochi Mall Kiosk</v>
      </c>
      <c r="AD2847" t="str">
        <f>_xlfn.XLOOKUP(tblSales[[#This Row],[Store_ID]],Stores!$A:$A,Stores!$E:$E,"Unknown")</f>
        <v>South Zone 1</v>
      </c>
      <c r="AE2847" t="str">
        <f>_xlfn.XLOOKUP(tblSales[[#This Row],[Customer_ID]],Customers!$A:$A,Customers!$B:$B,"Unknown")</f>
        <v>Charulatha Natarajan</v>
      </c>
      <c r="AF2847" t="str">
        <f>_xlfn.XLOOKUP(tblSales[[#This Row],[Customer_ID]],Customers!$A:$A,Customers!$J:$J,"Unknown")</f>
        <v>Silver</v>
      </c>
      <c r="AG2847" t="str">
        <f>_xlfn.XLOOKUP(tblSales[[#This Row],[Employee_ID]],Employees!$A:$A,Employees!$B:$B,"Unknown")</f>
        <v>Arjun Krishnan</v>
      </c>
      <c r="AH2847">
        <f>IF(MONTH(tblSales[[#This Row],[Invoice Date]])&gt;=4,MONTH(tblSales[[#This Row],[Invoice Date]]),MONTH(tblSales[[#This Row],[Invoice Date]])+12)</f>
        <v>10</v>
      </c>
      <c r="AI2847" s="8">
        <f>DATE(YEAR(tblSales[[#This Row],[Invoice Date]]),MONTH(tblSales[[#This Row],[Invoice Date]]),1)</f>
        <v>45566</v>
      </c>
      <c r="AJ2847" t="str">
        <f>_xlfn.XLOOKUP(tblSales[[#This Row],[Product_ID]],Products!$A:$A,Products!$B:$B,"Unknown")</f>
        <v>Ramraj Cotton A-Line Dress Brown</v>
      </c>
      <c r="AK2847" s="9">
        <f>IFERROR(tblSales[[#This Row],[Profit]]/tblSales[[#This Row],[Sales Amount]],0)</f>
        <v>0.29670797831138657</v>
      </c>
      <c r="AL2847" t="str">
        <f>IF(tblSales[[#This Row],[Discount %]]&lt;=5,"0-5%",
IF(tblSales[[#This Row],[Discount %]]&lt;=10,"5-10%",
IF(tblSales[[#This Row],[Discount %]]&lt;=15,"10-15%",
IF(tblSales[[#This Row],[Discount %]]&lt;=20,"15-20%","20%+"))))</f>
        <v>0-5%</v>
      </c>
    </row>
    <row r="2848" spans="1:38">
      <c r="A2848" s="12" t="s">
        <v>4872</v>
      </c>
      <c r="B2848" s="13">
        <v>45511</v>
      </c>
      <c r="C2848" s="12" t="s">
        <v>2289</v>
      </c>
      <c r="D2848" s="12" t="s">
        <v>1833</v>
      </c>
      <c r="E2848" s="12" t="s">
        <v>243</v>
      </c>
      <c r="F2848" s="12" t="s">
        <v>193</v>
      </c>
      <c r="G2848" s="12">
        <v>0</v>
      </c>
      <c r="H2848" s="12">
        <v>1770.94</v>
      </c>
      <c r="I2848" s="12">
        <v>30</v>
      </c>
      <c r="J2848" s="12">
        <v>0</v>
      </c>
      <c r="K2848" s="12">
        <v>12</v>
      </c>
      <c r="L2848" s="12">
        <v>0</v>
      </c>
      <c r="M2848" s="12">
        <v>0</v>
      </c>
      <c r="N2848" s="12">
        <v>0</v>
      </c>
      <c r="O2848" s="12">
        <v>0</v>
      </c>
      <c r="P2848" s="12" t="s">
        <v>27</v>
      </c>
      <c r="Q2848" s="12" t="str">
        <f t="shared" si="108"/>
        <v>Cash</v>
      </c>
      <c r="R2848" s="12" t="s">
        <v>21</v>
      </c>
      <c r="S2848" s="12" t="s">
        <v>56</v>
      </c>
      <c r="T2848" s="12" t="s">
        <v>4582</v>
      </c>
      <c r="U2848" s="12" t="s">
        <v>59</v>
      </c>
      <c r="V2848" t="str">
        <f>TEXT(tblSales[[#This Row],[Invoice Date]],"mmm")</f>
        <v>Aug</v>
      </c>
      <c r="W2848">
        <f>MONTH(tblSales[[#This Row],[Invoice Date]])</f>
        <v>8</v>
      </c>
      <c r="X2848">
        <f>YEAR(tblSales[[#This Row],[Invoice Date]])</f>
        <v>2024</v>
      </c>
      <c r="Y2848" t="str">
        <f>TEXT(tblSales[[#This Row],[Invoice Date]],"mmm-yyyy")</f>
        <v>Aug-2024</v>
      </c>
      <c r="Z2848" t="str">
        <f>_xlfn.XLOOKUP(tblSales[[#This Row],[Product_ID]],Products!$A:$A,Products!$C:$C,"Women Dresses")</f>
        <v>Women Sarees</v>
      </c>
      <c r="AA2848" t="str">
        <f>_xlfn.XLOOKUP(tblSales[[#This Row],[Product_ID]],Products!$A:$A,Products!$D:$D,"Unknown")</f>
        <v>Printed Saree</v>
      </c>
      <c r="AB2848" t="str">
        <f>_xlfn.XLOOKUP(tblSales[[#This Row],[Product_ID]],Products!$A:$A,Products!$E:$E,"Unknown")</f>
        <v>Sonata</v>
      </c>
      <c r="AC2848" t="str">
        <f>_xlfn.XLOOKUP(tblSales[[#This Row],[Store_ID]],Stores!$A:$A,Stores!$B:$B,"Unknown")</f>
        <v>TrendMart Visakhapatnam Standard</v>
      </c>
      <c r="AD2848" t="str">
        <f>_xlfn.XLOOKUP(tblSales[[#This Row],[Store_ID]],Stores!$A:$A,Stores!$E:$E,"Unknown")</f>
        <v>South Zone 3</v>
      </c>
      <c r="AE2848" t="str">
        <f>_xlfn.XLOOKUP(tblSales[[#This Row],[Customer_ID]],Customers!$A:$A,Customers!$B:$B,"Unknown")</f>
        <v>Sangeeta Gounder</v>
      </c>
      <c r="AF2848" t="str">
        <f>_xlfn.XLOOKUP(tblSales[[#This Row],[Customer_ID]],Customers!$A:$A,Customers!$J:$J,"Unknown")</f>
        <v>Silver</v>
      </c>
      <c r="AG2848" t="str">
        <f>_xlfn.XLOOKUP(tblSales[[#This Row],[Employee_ID]],Employees!$A:$A,Employees!$B:$B,"Unknown")</f>
        <v>Yamini Pandian</v>
      </c>
      <c r="AH2848">
        <f>IF(MONTH(tblSales[[#This Row],[Invoice Date]])&gt;=4,MONTH(tblSales[[#This Row],[Invoice Date]]),MONTH(tblSales[[#This Row],[Invoice Date]])+12)</f>
        <v>8</v>
      </c>
      <c r="AI2848" s="8">
        <f>DATE(YEAR(tblSales[[#This Row],[Invoice Date]]),MONTH(tblSales[[#This Row],[Invoice Date]]),1)</f>
        <v>45505</v>
      </c>
      <c r="AJ2848" t="str">
        <f>_xlfn.XLOOKUP(tblSales[[#This Row],[Product_ID]],Products!$A:$A,Products!$B:$B,"Unknown")</f>
        <v>Sonata Printed Saree Peach</v>
      </c>
      <c r="AK2848" s="9">
        <f>IFERROR(tblSales[[#This Row],[Profit]]/tblSales[[#This Row],[Sales Amount]],0)</f>
        <v>0</v>
      </c>
      <c r="AL2848" t="str">
        <f>IF(tblSales[[#This Row],[Discount %]]&lt;=5,"0-5%",
IF(tblSales[[#This Row],[Discount %]]&lt;=10,"5-10%",
IF(tblSales[[#This Row],[Discount %]]&lt;=15,"10-15%",
IF(tblSales[[#This Row],[Discount %]]&lt;=20,"15-20%","20%+"))))</f>
        <v>20%+</v>
      </c>
    </row>
    <row r="2849" spans="1:38">
      <c r="A2849" s="2" t="s">
        <v>4873</v>
      </c>
      <c r="B2849" s="11">
        <v>45669</v>
      </c>
      <c r="C2849" s="2" t="s">
        <v>4874</v>
      </c>
      <c r="D2849" s="2" t="s">
        <v>813</v>
      </c>
      <c r="E2849" s="2" t="s">
        <v>314</v>
      </c>
      <c r="F2849" s="2" t="s">
        <v>199</v>
      </c>
      <c r="G2849" s="2">
        <v>4</v>
      </c>
      <c r="H2849" s="2">
        <v>3264.68</v>
      </c>
      <c r="I2849" s="2">
        <v>0</v>
      </c>
      <c r="J2849" s="2">
        <v>0</v>
      </c>
      <c r="K2849" s="2">
        <v>3</v>
      </c>
      <c r="L2849" s="2">
        <v>391.76</v>
      </c>
      <c r="M2849" s="2">
        <v>13450.48</v>
      </c>
      <c r="N2849" s="2">
        <v>7959.72</v>
      </c>
      <c r="O2849" s="2">
        <f t="shared" ref="O2849:O2856" si="110">(M2849-N2849-L2849)</f>
        <v>5098.9999999999991</v>
      </c>
      <c r="P2849" s="2" t="s">
        <v>32</v>
      </c>
      <c r="Q2849" s="2" t="str">
        <f t="shared" si="108"/>
        <v>UPI</v>
      </c>
      <c r="R2849" s="2" t="s">
        <v>21</v>
      </c>
      <c r="S2849" s="2" t="s">
        <v>56</v>
      </c>
      <c r="T2849" s="2" t="s">
        <v>654</v>
      </c>
      <c r="U2849" s="2" t="s">
        <v>60</v>
      </c>
      <c r="V2849" t="str">
        <f>TEXT(tblSales[[#This Row],[Invoice Date]],"mmm")</f>
        <v>Jan</v>
      </c>
      <c r="W2849">
        <f>MONTH(tblSales[[#This Row],[Invoice Date]])</f>
        <v>1</v>
      </c>
      <c r="X2849">
        <f>YEAR(tblSales[[#This Row],[Invoice Date]])</f>
        <v>2025</v>
      </c>
      <c r="Y2849" t="str">
        <f>TEXT(tblSales[[#This Row],[Invoice Date]],"mmm-yyyy")</f>
        <v>Jan-2025</v>
      </c>
      <c r="Z2849" t="str">
        <f>_xlfn.XLOOKUP(tblSales[[#This Row],[Product_ID]],Products!$A:$A,Products!$C:$C,"Women Dresses")</f>
        <v>Jewellery</v>
      </c>
      <c r="AA2849" t="str">
        <f>_xlfn.XLOOKUP(tblSales[[#This Row],[Product_ID]],Products!$A:$A,Products!$D:$D,"Unknown")</f>
        <v>Ring</v>
      </c>
      <c r="AB2849" t="str">
        <f>_xlfn.XLOOKUP(tblSales[[#This Row],[Product_ID]],Products!$A:$A,Products!$E:$E,"Unknown")</f>
        <v>Wrangler</v>
      </c>
      <c r="AC2849" t="str">
        <f>_xlfn.XLOOKUP(tblSales[[#This Row],[Store_ID]],Stores!$A:$A,Stores!$B:$B,"Unknown")</f>
        <v>TrendMart Thiruvananthapuram Standard</v>
      </c>
      <c r="AD2849" t="str">
        <f>_xlfn.XLOOKUP(tblSales[[#This Row],[Store_ID]],Stores!$A:$A,Stores!$E:$E,"Unknown")</f>
        <v>South Zone 1</v>
      </c>
      <c r="AE2849" t="str">
        <f>_xlfn.XLOOKUP(tblSales[[#This Row],[Customer_ID]],Customers!$A:$A,Customers!$B:$B,"Unknown")</f>
        <v>Geetha Ramachandran</v>
      </c>
      <c r="AF2849" t="str">
        <f>_xlfn.XLOOKUP(tblSales[[#This Row],[Customer_ID]],Customers!$A:$A,Customers!$J:$J,"Unknown")</f>
        <v>Regular</v>
      </c>
      <c r="AG2849" t="str">
        <f>_xlfn.XLOOKUP(tblSales[[#This Row],[Employee_ID]],Employees!$A:$A,Employees!$B:$B,"Unknown")</f>
        <v>Anusuya Subramaniam</v>
      </c>
      <c r="AH2849">
        <f>IF(MONTH(tblSales[[#This Row],[Invoice Date]])&gt;=4,MONTH(tblSales[[#This Row],[Invoice Date]]),MONTH(tblSales[[#This Row],[Invoice Date]])+12)</f>
        <v>13</v>
      </c>
      <c r="AI2849" s="8">
        <f>DATE(YEAR(tblSales[[#This Row],[Invoice Date]]),MONTH(tblSales[[#This Row],[Invoice Date]]),1)</f>
        <v>45658</v>
      </c>
      <c r="AJ2849" t="str">
        <f>_xlfn.XLOOKUP(tblSales[[#This Row],[Product_ID]],Products!$A:$A,Products!$B:$B,"Unknown")</f>
        <v>Wrangler Ring White</v>
      </c>
      <c r="AK2849" s="9">
        <f>IFERROR(tblSales[[#This Row],[Profit]]/tblSales[[#This Row],[Sales Amount]],0)</f>
        <v>0.37909427767633563</v>
      </c>
      <c r="AL2849" t="str">
        <f>IF(tblSales[[#This Row],[Discount %]]&lt;=5,"0-5%",
IF(tblSales[[#This Row],[Discount %]]&lt;=10,"5-10%",
IF(tblSales[[#This Row],[Discount %]]&lt;=15,"10-15%",
IF(tblSales[[#This Row],[Discount %]]&lt;=20,"15-20%","20%+"))))</f>
        <v>0-5%</v>
      </c>
    </row>
    <row r="2850" spans="1:38">
      <c r="A2850" s="2" t="s">
        <v>4875</v>
      </c>
      <c r="B2850" s="11">
        <v>45740</v>
      </c>
      <c r="C2850" s="2" t="s">
        <v>902</v>
      </c>
      <c r="D2850" s="2" t="s">
        <v>1735</v>
      </c>
      <c r="E2850" s="2" t="s">
        <v>1636</v>
      </c>
      <c r="F2850" s="2" t="s">
        <v>319</v>
      </c>
      <c r="G2850" s="2">
        <v>1</v>
      </c>
      <c r="H2850" s="2">
        <v>1179.73</v>
      </c>
      <c r="I2850" s="2">
        <v>30</v>
      </c>
      <c r="J2850" s="2">
        <v>353.92</v>
      </c>
      <c r="K2850" s="2">
        <v>3</v>
      </c>
      <c r="L2850" s="2">
        <v>24.77</v>
      </c>
      <c r="M2850" s="2">
        <v>850.58</v>
      </c>
      <c r="N2850" s="2">
        <v>910.46</v>
      </c>
      <c r="O2850" s="2">
        <f t="shared" si="110"/>
        <v>-84.649999999999991</v>
      </c>
      <c r="P2850" s="2" t="s">
        <v>27</v>
      </c>
      <c r="Q2850" s="2" t="str">
        <f t="shared" si="108"/>
        <v>Cash</v>
      </c>
      <c r="R2850" s="2" t="s">
        <v>21</v>
      </c>
      <c r="S2850" s="2" t="s">
        <v>56</v>
      </c>
      <c r="T2850" s="2" t="s">
        <v>3863</v>
      </c>
      <c r="U2850" s="2" t="s">
        <v>59</v>
      </c>
      <c r="V2850" t="str">
        <f>TEXT(tblSales[[#This Row],[Invoice Date]],"mmm")</f>
        <v>Mar</v>
      </c>
      <c r="W2850">
        <f>MONTH(tblSales[[#This Row],[Invoice Date]])</f>
        <v>3</v>
      </c>
      <c r="X2850">
        <f>YEAR(tblSales[[#This Row],[Invoice Date]])</f>
        <v>2025</v>
      </c>
      <c r="Y2850" t="str">
        <f>TEXT(tblSales[[#This Row],[Invoice Date]],"mmm-yyyy")</f>
        <v>Mar-2025</v>
      </c>
      <c r="Z2850" t="str">
        <f>_xlfn.XLOOKUP(tblSales[[#This Row],[Product_ID]],Products!$A:$A,Products!$C:$C,"Women Dresses")</f>
        <v>Jewellery</v>
      </c>
      <c r="AA2850" t="str">
        <f>_xlfn.XLOOKUP(tblSales[[#This Row],[Product_ID]],Products!$A:$A,Products!$D:$D,"Unknown")</f>
        <v>Necklace</v>
      </c>
      <c r="AB2850" t="str">
        <f>_xlfn.XLOOKUP(tblSales[[#This Row],[Product_ID]],Products!$A:$A,Products!$E:$E,"Unknown")</f>
        <v>Flying Machine</v>
      </c>
      <c r="AC2850" t="str">
        <f>_xlfn.XLOOKUP(tblSales[[#This Row],[Store_ID]],Stores!$A:$A,Stores!$B:$B,"Unknown")</f>
        <v>TrendMart Warangal Standard</v>
      </c>
      <c r="AD2850" t="str">
        <f>_xlfn.XLOOKUP(tblSales[[#This Row],[Store_ID]],Stores!$A:$A,Stores!$E:$E,"Unknown")</f>
        <v>South Zone 2</v>
      </c>
      <c r="AE2850" t="str">
        <f>_xlfn.XLOOKUP(tblSales[[#This Row],[Customer_ID]],Customers!$A:$A,Customers!$B:$B,"Unknown")</f>
        <v>Ashok Chandran</v>
      </c>
      <c r="AF2850" t="str">
        <f>_xlfn.XLOOKUP(tblSales[[#This Row],[Customer_ID]],Customers!$A:$A,Customers!$J:$J,"Unknown")</f>
        <v>Regular</v>
      </c>
      <c r="AG2850" t="str">
        <f>_xlfn.XLOOKUP(tblSales[[#This Row],[Employee_ID]],Employees!$A:$A,Employees!$B:$B,"Unknown")</f>
        <v>Sathish Sundaram</v>
      </c>
      <c r="AH2850">
        <f>IF(MONTH(tblSales[[#This Row],[Invoice Date]])&gt;=4,MONTH(tblSales[[#This Row],[Invoice Date]]),MONTH(tblSales[[#This Row],[Invoice Date]])+12)</f>
        <v>15</v>
      </c>
      <c r="AI2850" s="8">
        <f>DATE(YEAR(tblSales[[#This Row],[Invoice Date]]),MONTH(tblSales[[#This Row],[Invoice Date]]),1)</f>
        <v>45717</v>
      </c>
      <c r="AJ2850" t="str">
        <f>_xlfn.XLOOKUP(tblSales[[#This Row],[Product_ID]],Products!$A:$A,Products!$B:$B,"Unknown")</f>
        <v>Flying Machine Necklace Sky Blue</v>
      </c>
      <c r="AK2850" s="9">
        <f>IFERROR(tblSales[[#This Row],[Profit]]/tblSales[[#This Row],[Sales Amount]],0)</f>
        <v>-9.9520327306073492E-2</v>
      </c>
      <c r="AL2850" t="str">
        <f>IF(tblSales[[#This Row],[Discount %]]&lt;=5,"0-5%",
IF(tblSales[[#This Row],[Discount %]]&lt;=10,"5-10%",
IF(tblSales[[#This Row],[Discount %]]&lt;=15,"10-15%",
IF(tblSales[[#This Row],[Discount %]]&lt;=20,"15-20%","20%+"))))</f>
        <v>20%+</v>
      </c>
    </row>
    <row r="2851" spans="1:38">
      <c r="A2851" s="2" t="s">
        <v>4876</v>
      </c>
      <c r="B2851" s="11">
        <v>45485</v>
      </c>
      <c r="C2851" s="2" t="s">
        <v>4877</v>
      </c>
      <c r="D2851" s="2" t="s">
        <v>2218</v>
      </c>
      <c r="E2851" s="2" t="s">
        <v>404</v>
      </c>
      <c r="F2851" s="2" t="s">
        <v>475</v>
      </c>
      <c r="G2851" s="2">
        <v>1</v>
      </c>
      <c r="H2851" s="2">
        <v>1116.5899999999999</v>
      </c>
      <c r="I2851" s="2">
        <v>15</v>
      </c>
      <c r="J2851" s="2">
        <v>167.49</v>
      </c>
      <c r="K2851" s="2">
        <v>12</v>
      </c>
      <c r="L2851" s="2">
        <v>113.89</v>
      </c>
      <c r="M2851" s="2">
        <v>1062.99</v>
      </c>
      <c r="N2851" s="2">
        <v>753.73</v>
      </c>
      <c r="O2851" s="2">
        <f t="shared" si="110"/>
        <v>195.37</v>
      </c>
      <c r="P2851" s="2" t="s">
        <v>28</v>
      </c>
      <c r="Q2851" s="2" t="str">
        <f t="shared" si="108"/>
        <v>Credit Card</v>
      </c>
      <c r="R2851" s="2" t="s">
        <v>20</v>
      </c>
      <c r="S2851" s="2" t="s">
        <v>56</v>
      </c>
      <c r="T2851" s="2" t="s">
        <v>2121</v>
      </c>
      <c r="U2851" s="2" t="s">
        <v>59</v>
      </c>
      <c r="V2851" t="str">
        <f>TEXT(tblSales[[#This Row],[Invoice Date]],"mmm")</f>
        <v>Jul</v>
      </c>
      <c r="W2851">
        <f>MONTH(tblSales[[#This Row],[Invoice Date]])</f>
        <v>7</v>
      </c>
      <c r="X2851">
        <f>YEAR(tblSales[[#This Row],[Invoice Date]])</f>
        <v>2024</v>
      </c>
      <c r="Y2851" t="str">
        <f>TEXT(tblSales[[#This Row],[Invoice Date]],"mmm-yyyy")</f>
        <v>Jul-2024</v>
      </c>
      <c r="Z2851" t="str">
        <f>_xlfn.XLOOKUP(tblSales[[#This Row],[Product_ID]],Products!$A:$A,Products!$C:$C,"Women Dresses")</f>
        <v>Belts</v>
      </c>
      <c r="AA2851" t="str">
        <f>_xlfn.XLOOKUP(tblSales[[#This Row],[Product_ID]],Products!$A:$A,Products!$D:$D,"Unknown")</f>
        <v>Braided Belt</v>
      </c>
      <c r="AB2851" t="str">
        <f>_xlfn.XLOOKUP(tblSales[[#This Row],[Product_ID]],Products!$A:$A,Products!$E:$E,"Unknown")</f>
        <v>Liberty</v>
      </c>
      <c r="AC2851" t="str">
        <f>_xlfn.XLOOKUP(tblSales[[#This Row],[Store_ID]],Stores!$A:$A,Stores!$B:$B,"Unknown")</f>
        <v>TrendMart Visakhapatnam High Street</v>
      </c>
      <c r="AD2851" t="str">
        <f>_xlfn.XLOOKUP(tblSales[[#This Row],[Store_ID]],Stores!$A:$A,Stores!$E:$E,"Unknown")</f>
        <v>South Zone 3</v>
      </c>
      <c r="AE2851" t="str">
        <f>_xlfn.XLOOKUP(tblSales[[#This Row],[Customer_ID]],Customers!$A:$A,Customers!$B:$B,"Unknown")</f>
        <v>Anil Rao</v>
      </c>
      <c r="AF2851" t="str">
        <f>_xlfn.XLOOKUP(tblSales[[#This Row],[Customer_ID]],Customers!$A:$A,Customers!$J:$J,"Unknown")</f>
        <v>Regular</v>
      </c>
      <c r="AG2851" t="str">
        <f>_xlfn.XLOOKUP(tblSales[[#This Row],[Employee_ID]],Employees!$A:$A,Employees!$B:$B,"Unknown")</f>
        <v>Arjun Krishnan</v>
      </c>
      <c r="AH2851">
        <f>IF(MONTH(tblSales[[#This Row],[Invoice Date]])&gt;=4,MONTH(tblSales[[#This Row],[Invoice Date]]),MONTH(tblSales[[#This Row],[Invoice Date]])+12)</f>
        <v>7</v>
      </c>
      <c r="AI2851" s="8">
        <f>DATE(YEAR(tblSales[[#This Row],[Invoice Date]]),MONTH(tblSales[[#This Row],[Invoice Date]]),1)</f>
        <v>45474</v>
      </c>
      <c r="AJ2851" t="str">
        <f>_xlfn.XLOOKUP(tblSales[[#This Row],[Product_ID]],Products!$A:$A,Products!$B:$B,"Unknown")</f>
        <v>Liberty Braided Belt Red</v>
      </c>
      <c r="AK2851" s="9">
        <f>IFERROR(tblSales[[#This Row],[Profit]]/tblSales[[#This Row],[Sales Amount]],0)</f>
        <v>0.18379288610429073</v>
      </c>
      <c r="AL2851" t="str">
        <f>IF(tblSales[[#This Row],[Discount %]]&lt;=5,"0-5%",
IF(tblSales[[#This Row],[Discount %]]&lt;=10,"5-10%",
IF(tblSales[[#This Row],[Discount %]]&lt;=15,"10-15%",
IF(tblSales[[#This Row],[Discount %]]&lt;=20,"15-20%","20%+"))))</f>
        <v>10-15%</v>
      </c>
    </row>
    <row r="2852" spans="1:38">
      <c r="A2852" s="2" t="s">
        <v>4878</v>
      </c>
      <c r="B2852" s="11">
        <v>45516</v>
      </c>
      <c r="C2852" s="2" t="s">
        <v>2224</v>
      </c>
      <c r="D2852" s="2" t="s">
        <v>642</v>
      </c>
      <c r="E2852" s="2" t="s">
        <v>437</v>
      </c>
      <c r="F2852" s="2" t="s">
        <v>92</v>
      </c>
      <c r="G2852" s="2">
        <v>2</v>
      </c>
      <c r="H2852" s="2">
        <v>1083.27</v>
      </c>
      <c r="I2852" s="2">
        <v>0</v>
      </c>
      <c r="J2852" s="2">
        <v>0</v>
      </c>
      <c r="K2852" s="2">
        <v>12</v>
      </c>
      <c r="L2852" s="2">
        <v>259.98</v>
      </c>
      <c r="M2852" s="2">
        <v>2426.52</v>
      </c>
      <c r="N2852" s="2">
        <v>1399.68</v>
      </c>
      <c r="O2852" s="2">
        <f t="shared" si="110"/>
        <v>766.8599999999999</v>
      </c>
      <c r="P2852" s="2" t="s">
        <v>30</v>
      </c>
      <c r="Q2852" s="2" t="str">
        <f t="shared" si="108"/>
        <v>EMI</v>
      </c>
      <c r="R2852" s="2" t="s">
        <v>21</v>
      </c>
      <c r="S2852" s="2" t="s">
        <v>56</v>
      </c>
      <c r="T2852" s="2" t="s">
        <v>851</v>
      </c>
      <c r="U2852" s="2" t="s">
        <v>59</v>
      </c>
      <c r="V2852" t="str">
        <f>TEXT(tblSales[[#This Row],[Invoice Date]],"mmm")</f>
        <v>Aug</v>
      </c>
      <c r="W2852">
        <f>MONTH(tblSales[[#This Row],[Invoice Date]])</f>
        <v>8</v>
      </c>
      <c r="X2852">
        <f>YEAR(tblSales[[#This Row],[Invoice Date]])</f>
        <v>2024</v>
      </c>
      <c r="Y2852" t="str">
        <f>TEXT(tblSales[[#This Row],[Invoice Date]],"mmm-yyyy")</f>
        <v>Aug-2024</v>
      </c>
      <c r="Z2852" t="str">
        <f>_xlfn.XLOOKUP(tblSales[[#This Row],[Product_ID]],Products!$A:$A,Products!$C:$C,"Women Dresses")</f>
        <v>Women Tops</v>
      </c>
      <c r="AA2852" t="str">
        <f>_xlfn.XLOOKUP(tblSales[[#This Row],[Product_ID]],Products!$A:$A,Products!$D:$D,"Unknown")</f>
        <v>Casual Top</v>
      </c>
      <c r="AB2852" t="str">
        <f>_xlfn.XLOOKUP(tblSales[[#This Row],[Product_ID]],Products!$A:$A,Products!$E:$E,"Unknown")</f>
        <v>Nalli Silks</v>
      </c>
      <c r="AC2852" t="str">
        <f>_xlfn.XLOOKUP(tblSales[[#This Row],[Store_ID]],Stores!$A:$A,Stores!$B:$B,"Unknown")</f>
        <v>TrendMart Visakhapatnam Flagship</v>
      </c>
      <c r="AD2852" t="str">
        <f>_xlfn.XLOOKUP(tblSales[[#This Row],[Store_ID]],Stores!$A:$A,Stores!$E:$E,"Unknown")</f>
        <v>South Zone 3</v>
      </c>
      <c r="AE2852" t="str">
        <f>_xlfn.XLOOKUP(tblSales[[#This Row],[Customer_ID]],Customers!$A:$A,Customers!$B:$B,"Unknown")</f>
        <v>Bharathi Singh</v>
      </c>
      <c r="AF2852" t="str">
        <f>_xlfn.XLOOKUP(tblSales[[#This Row],[Customer_ID]],Customers!$A:$A,Customers!$J:$J,"Unknown")</f>
        <v>Platinum</v>
      </c>
      <c r="AG2852" t="str">
        <f>_xlfn.XLOOKUP(tblSales[[#This Row],[Employee_ID]],Employees!$A:$A,Employees!$B:$B,"Unknown")</f>
        <v>Manoj Ramachandran</v>
      </c>
      <c r="AH2852">
        <f>IF(MONTH(tblSales[[#This Row],[Invoice Date]])&gt;=4,MONTH(tblSales[[#This Row],[Invoice Date]]),MONTH(tblSales[[#This Row],[Invoice Date]])+12)</f>
        <v>8</v>
      </c>
      <c r="AI2852" s="8">
        <f>DATE(YEAR(tblSales[[#This Row],[Invoice Date]]),MONTH(tblSales[[#This Row],[Invoice Date]]),1)</f>
        <v>45505</v>
      </c>
      <c r="AJ2852" t="str">
        <f>_xlfn.XLOOKUP(tblSales[[#This Row],[Product_ID]],Products!$A:$A,Products!$B:$B,"Unknown")</f>
        <v>Nalli Silks Casual Top Charcoal</v>
      </c>
      <c r="AK2852" s="9">
        <f>IFERROR(tblSales[[#This Row],[Profit]]/tblSales[[#This Row],[Sales Amount]],0)</f>
        <v>0.31603283714949798</v>
      </c>
      <c r="AL2852" t="str">
        <f>IF(tblSales[[#This Row],[Discount %]]&lt;=5,"0-5%",
IF(tblSales[[#This Row],[Discount %]]&lt;=10,"5-10%",
IF(tblSales[[#This Row],[Discount %]]&lt;=15,"10-15%",
IF(tblSales[[#This Row],[Discount %]]&lt;=20,"15-20%","20%+"))))</f>
        <v>0-5%</v>
      </c>
    </row>
    <row r="2853" spans="1:38">
      <c r="A2853" s="2" t="s">
        <v>4879</v>
      </c>
      <c r="B2853" s="11">
        <v>45393</v>
      </c>
      <c r="C2853" s="2" t="s">
        <v>1134</v>
      </c>
      <c r="D2853" s="2" t="s">
        <v>149</v>
      </c>
      <c r="E2853" s="2" t="s">
        <v>611</v>
      </c>
      <c r="F2853" s="2" t="s">
        <v>216</v>
      </c>
      <c r="G2853" s="2">
        <v>1</v>
      </c>
      <c r="H2853" s="2">
        <v>1699.19</v>
      </c>
      <c r="I2853" s="2">
        <v>0</v>
      </c>
      <c r="J2853" s="2">
        <v>0</v>
      </c>
      <c r="K2853" s="2">
        <v>12</v>
      </c>
      <c r="L2853" s="2">
        <v>203.9</v>
      </c>
      <c r="M2853" s="2">
        <v>1903.09</v>
      </c>
      <c r="N2853" s="2">
        <v>1399.85</v>
      </c>
      <c r="O2853" s="2">
        <f t="shared" si="110"/>
        <v>299.34000000000003</v>
      </c>
      <c r="P2853" s="2" t="s">
        <v>27</v>
      </c>
      <c r="Q2853" s="2" t="str">
        <f t="shared" si="108"/>
        <v>Cash</v>
      </c>
      <c r="R2853" s="2" t="s">
        <v>20</v>
      </c>
      <c r="S2853" s="2" t="s">
        <v>56</v>
      </c>
      <c r="T2853" s="2" t="s">
        <v>2210</v>
      </c>
      <c r="U2853" s="2" t="s">
        <v>59</v>
      </c>
      <c r="V2853" t="str">
        <f>TEXT(tblSales[[#This Row],[Invoice Date]],"mmm")</f>
        <v>Apr</v>
      </c>
      <c r="W2853">
        <f>MONTH(tblSales[[#This Row],[Invoice Date]])</f>
        <v>4</v>
      </c>
      <c r="X2853">
        <f>YEAR(tblSales[[#This Row],[Invoice Date]])</f>
        <v>2024</v>
      </c>
      <c r="Y2853" t="str">
        <f>TEXT(tblSales[[#This Row],[Invoice Date]],"mmm-yyyy")</f>
        <v>Apr-2024</v>
      </c>
      <c r="Z2853" t="str">
        <f>_xlfn.XLOOKUP(tblSales[[#This Row],[Product_ID]],Products!$A:$A,Products!$C:$C,"Women Dresses")</f>
        <v>Women Dresses</v>
      </c>
      <c r="AA2853" t="str">
        <f>_xlfn.XLOOKUP(tblSales[[#This Row],[Product_ID]],Products!$A:$A,Products!$D:$D,"Unknown")</f>
        <v>Shirt Dress</v>
      </c>
      <c r="AB2853" t="str">
        <f>_xlfn.XLOOKUP(tblSales[[#This Row],[Product_ID]],Products!$A:$A,Products!$E:$E,"Unknown")</f>
        <v>Nike</v>
      </c>
      <c r="AC2853" t="str">
        <f>_xlfn.XLOOKUP(tblSales[[#This Row],[Store_ID]],Stores!$A:$A,Stores!$B:$B,"Unknown")</f>
        <v>TrendMart Hyderabad High Street</v>
      </c>
      <c r="AD2853" t="str">
        <f>_xlfn.XLOOKUP(tblSales[[#This Row],[Store_ID]],Stores!$A:$A,Stores!$E:$E,"Unknown")</f>
        <v>South Zone 2</v>
      </c>
      <c r="AE2853" t="str">
        <f>_xlfn.XLOOKUP(tblSales[[#This Row],[Customer_ID]],Customers!$A:$A,Customers!$B:$B,"Unknown")</f>
        <v>Kiran Chandran</v>
      </c>
      <c r="AF2853" t="str">
        <f>_xlfn.XLOOKUP(tblSales[[#This Row],[Customer_ID]],Customers!$A:$A,Customers!$J:$J,"Unknown")</f>
        <v>Silver</v>
      </c>
      <c r="AG2853" t="str">
        <f>_xlfn.XLOOKUP(tblSales[[#This Row],[Employee_ID]],Employees!$A:$A,Employees!$B:$B,"Unknown")</f>
        <v>Venkat Sharma</v>
      </c>
      <c r="AH2853">
        <f>IF(MONTH(tblSales[[#This Row],[Invoice Date]])&gt;=4,MONTH(tblSales[[#This Row],[Invoice Date]]),MONTH(tblSales[[#This Row],[Invoice Date]])+12)</f>
        <v>4</v>
      </c>
      <c r="AI2853" s="8">
        <f>DATE(YEAR(tblSales[[#This Row],[Invoice Date]]),MONTH(tblSales[[#This Row],[Invoice Date]]),1)</f>
        <v>45383</v>
      </c>
      <c r="AJ2853" t="str">
        <f>_xlfn.XLOOKUP(tblSales[[#This Row],[Product_ID]],Products!$A:$A,Products!$B:$B,"Unknown")</f>
        <v>Nike Shirt Dress Peach</v>
      </c>
      <c r="AK2853" s="9">
        <f>IFERROR(tblSales[[#This Row],[Profit]]/tblSales[[#This Row],[Sales Amount]],0)</f>
        <v>0.15729156266913286</v>
      </c>
      <c r="AL2853" t="str">
        <f>IF(tblSales[[#This Row],[Discount %]]&lt;=5,"0-5%",
IF(tblSales[[#This Row],[Discount %]]&lt;=10,"5-10%",
IF(tblSales[[#This Row],[Discount %]]&lt;=15,"10-15%",
IF(tblSales[[#This Row],[Discount %]]&lt;=20,"15-20%","20%+"))))</f>
        <v>0-5%</v>
      </c>
    </row>
    <row r="2854" spans="1:38">
      <c r="A2854" s="2" t="s">
        <v>4880</v>
      </c>
      <c r="B2854" s="11">
        <v>45713</v>
      </c>
      <c r="C2854" s="2" t="s">
        <v>2343</v>
      </c>
      <c r="D2854" s="2" t="s">
        <v>108</v>
      </c>
      <c r="E2854" s="2" t="s">
        <v>877</v>
      </c>
      <c r="F2854" s="2" t="s">
        <v>210</v>
      </c>
      <c r="G2854" s="2">
        <v>2</v>
      </c>
      <c r="H2854" s="2">
        <v>4621.1400000000003</v>
      </c>
      <c r="I2854" s="2">
        <v>5</v>
      </c>
      <c r="J2854" s="2">
        <v>462.11</v>
      </c>
      <c r="K2854" s="2">
        <v>12</v>
      </c>
      <c r="L2854" s="2">
        <v>1053.6199999999999</v>
      </c>
      <c r="M2854" s="2">
        <v>9833.7900000000009</v>
      </c>
      <c r="N2854" s="2">
        <v>6741.6</v>
      </c>
      <c r="O2854" s="2">
        <f t="shared" si="110"/>
        <v>2038.5700000000006</v>
      </c>
      <c r="P2854" s="2" t="s">
        <v>27</v>
      </c>
      <c r="Q2854" s="2" t="str">
        <f t="shared" si="108"/>
        <v>Cash</v>
      </c>
      <c r="R2854" s="2" t="s">
        <v>21</v>
      </c>
      <c r="S2854" s="2" t="s">
        <v>56</v>
      </c>
      <c r="T2854" s="2" t="s">
        <v>1529</v>
      </c>
      <c r="U2854" s="2" t="s">
        <v>59</v>
      </c>
      <c r="V2854" t="str">
        <f>TEXT(tblSales[[#This Row],[Invoice Date]],"mmm")</f>
        <v>Feb</v>
      </c>
      <c r="W2854">
        <f>MONTH(tblSales[[#This Row],[Invoice Date]])</f>
        <v>2</v>
      </c>
      <c r="X2854">
        <f>YEAR(tblSales[[#This Row],[Invoice Date]])</f>
        <v>2025</v>
      </c>
      <c r="Y2854" t="str">
        <f>TEXT(tblSales[[#This Row],[Invoice Date]],"mmm-yyyy")</f>
        <v>Feb-2025</v>
      </c>
      <c r="Z2854" t="str">
        <f>_xlfn.XLOOKUP(tblSales[[#This Row],[Product_ID]],Products!$A:$A,Products!$C:$C,"Women Dresses")</f>
        <v>Women Sarees</v>
      </c>
      <c r="AA2854" t="str">
        <f>_xlfn.XLOOKUP(tblSales[[#This Row],[Product_ID]],Products!$A:$A,Products!$D:$D,"Unknown")</f>
        <v>Printed Saree</v>
      </c>
      <c r="AB2854" t="str">
        <f>_xlfn.XLOOKUP(tblSales[[#This Row],[Product_ID]],Products!$A:$A,Products!$E:$E,"Unknown")</f>
        <v>Max Fashion</v>
      </c>
      <c r="AC2854" t="str">
        <f>_xlfn.XLOOKUP(tblSales[[#This Row],[Store_ID]],Stores!$A:$A,Stores!$B:$B,"Unknown")</f>
        <v>TrendMart Kochi Mall Kiosk</v>
      </c>
      <c r="AD2854" t="str">
        <f>_xlfn.XLOOKUP(tblSales[[#This Row],[Store_ID]],Stores!$A:$A,Stores!$E:$E,"Unknown")</f>
        <v>South Zone 1</v>
      </c>
      <c r="AE2854" t="str">
        <f>_xlfn.XLOOKUP(tblSales[[#This Row],[Customer_ID]],Customers!$A:$A,Customers!$B:$B,"Unknown")</f>
        <v>Feroz Nair</v>
      </c>
      <c r="AF2854" t="str">
        <f>_xlfn.XLOOKUP(tblSales[[#This Row],[Customer_ID]],Customers!$A:$A,Customers!$J:$J,"Unknown")</f>
        <v>Silver</v>
      </c>
      <c r="AG2854" t="str">
        <f>_xlfn.XLOOKUP(tblSales[[#This Row],[Employee_ID]],Employees!$A:$A,Employees!$B:$B,"Unknown")</f>
        <v>Rani Mishra</v>
      </c>
      <c r="AH2854">
        <f>IF(MONTH(tblSales[[#This Row],[Invoice Date]])&gt;=4,MONTH(tblSales[[#This Row],[Invoice Date]]),MONTH(tblSales[[#This Row],[Invoice Date]])+12)</f>
        <v>14</v>
      </c>
      <c r="AI2854" s="8">
        <f>DATE(YEAR(tblSales[[#This Row],[Invoice Date]]),MONTH(tblSales[[#This Row],[Invoice Date]]),1)</f>
        <v>45689</v>
      </c>
      <c r="AJ2854" t="str">
        <f>_xlfn.XLOOKUP(tblSales[[#This Row],[Product_ID]],Products!$A:$A,Products!$B:$B,"Unknown")</f>
        <v>Max Fashion Printed Saree Brown</v>
      </c>
      <c r="AK2854" s="9">
        <f>IFERROR(tblSales[[#This Row],[Profit]]/tblSales[[#This Row],[Sales Amount]],0)</f>
        <v>0.20730257611765154</v>
      </c>
      <c r="AL2854" t="str">
        <f>IF(tblSales[[#This Row],[Discount %]]&lt;=5,"0-5%",
IF(tblSales[[#This Row],[Discount %]]&lt;=10,"5-10%",
IF(tblSales[[#This Row],[Discount %]]&lt;=15,"10-15%",
IF(tblSales[[#This Row],[Discount %]]&lt;=20,"15-20%","20%+"))))</f>
        <v>0-5%</v>
      </c>
    </row>
    <row r="2855" spans="1:38">
      <c r="A2855" s="2" t="s">
        <v>4881</v>
      </c>
      <c r="B2855" s="11">
        <v>45585</v>
      </c>
      <c r="C2855" s="2" t="s">
        <v>470</v>
      </c>
      <c r="D2855" s="2" t="s">
        <v>191</v>
      </c>
      <c r="E2855" s="2" t="s">
        <v>796</v>
      </c>
      <c r="F2855" s="2" t="s">
        <v>377</v>
      </c>
      <c r="G2855" s="2">
        <v>3</v>
      </c>
      <c r="H2855" s="2">
        <v>941.8</v>
      </c>
      <c r="I2855" s="2">
        <v>0</v>
      </c>
      <c r="J2855" s="2">
        <v>0</v>
      </c>
      <c r="K2855" s="2">
        <v>5</v>
      </c>
      <c r="L2855" s="2">
        <v>141.27000000000001</v>
      </c>
      <c r="M2855" s="2">
        <v>2966.67</v>
      </c>
      <c r="N2855" s="2">
        <v>1604.43</v>
      </c>
      <c r="O2855" s="2">
        <f t="shared" si="110"/>
        <v>1220.97</v>
      </c>
      <c r="P2855" s="2" t="s">
        <v>29</v>
      </c>
      <c r="Q2855" s="2" t="str">
        <f t="shared" si="108"/>
        <v>Debit Card</v>
      </c>
      <c r="R2855" s="2" t="s">
        <v>20</v>
      </c>
      <c r="S2855" s="2" t="s">
        <v>56</v>
      </c>
      <c r="T2855" s="2" t="s">
        <v>2062</v>
      </c>
      <c r="U2855" s="2" t="s">
        <v>60</v>
      </c>
      <c r="V2855" t="str">
        <f>TEXT(tblSales[[#This Row],[Invoice Date]],"mmm")</f>
        <v>Oct</v>
      </c>
      <c r="W2855">
        <f>MONTH(tblSales[[#This Row],[Invoice Date]])</f>
        <v>10</v>
      </c>
      <c r="X2855">
        <f>YEAR(tblSales[[#This Row],[Invoice Date]])</f>
        <v>2024</v>
      </c>
      <c r="Y2855" t="str">
        <f>TEXT(tblSales[[#This Row],[Invoice Date]],"mmm-yyyy")</f>
        <v>Oct-2024</v>
      </c>
      <c r="Z2855" t="str">
        <f>_xlfn.XLOOKUP(tblSales[[#This Row],[Product_ID]],Products!$A:$A,Products!$C:$C,"Women Dresses")</f>
        <v>Women Tops</v>
      </c>
      <c r="AA2855" t="str">
        <f>_xlfn.XLOOKUP(tblSales[[#This Row],[Product_ID]],Products!$A:$A,Products!$D:$D,"Unknown")</f>
        <v>Casual Top</v>
      </c>
      <c r="AB2855" t="str">
        <f>_xlfn.XLOOKUP(tblSales[[#This Row],[Product_ID]],Products!$A:$A,Products!$E:$E,"Unknown")</f>
        <v>US Polo Assn</v>
      </c>
      <c r="AC2855" t="str">
        <f>_xlfn.XLOOKUP(tblSales[[#This Row],[Store_ID]],Stores!$A:$A,Stores!$B:$B,"Unknown")</f>
        <v>TrendMart Shivamogga Standard</v>
      </c>
      <c r="AD2855" t="str">
        <f>_xlfn.XLOOKUP(tblSales[[#This Row],[Store_ID]],Stores!$A:$A,Stores!$E:$E,"Unknown")</f>
        <v>South Zone 2</v>
      </c>
      <c r="AE2855" t="str">
        <f>_xlfn.XLOOKUP(tblSales[[#This Row],[Customer_ID]],Customers!$A:$A,Customers!$B:$B,"Unknown")</f>
        <v>Nithya Yadav</v>
      </c>
      <c r="AF2855" t="str">
        <f>_xlfn.XLOOKUP(tblSales[[#This Row],[Customer_ID]],Customers!$A:$A,Customers!$J:$J,"Unknown")</f>
        <v>Silver</v>
      </c>
      <c r="AG2855" t="str">
        <f>_xlfn.XLOOKUP(tblSales[[#This Row],[Employee_ID]],Employees!$A:$A,Employees!$B:$B,"Unknown")</f>
        <v>Sunita Ramachandran</v>
      </c>
      <c r="AH2855">
        <f>IF(MONTH(tblSales[[#This Row],[Invoice Date]])&gt;=4,MONTH(tblSales[[#This Row],[Invoice Date]]),MONTH(tblSales[[#This Row],[Invoice Date]])+12)</f>
        <v>10</v>
      </c>
      <c r="AI2855" s="8">
        <f>DATE(YEAR(tblSales[[#This Row],[Invoice Date]]),MONTH(tblSales[[#This Row],[Invoice Date]]),1)</f>
        <v>45566</v>
      </c>
      <c r="AJ2855" t="str">
        <f>_xlfn.XLOOKUP(tblSales[[#This Row],[Product_ID]],Products!$A:$A,Products!$B:$B,"Unknown")</f>
        <v>US Polo Assn Casual Top Sky Blue</v>
      </c>
      <c r="AK2855" s="9">
        <f>IFERROR(tblSales[[#This Row],[Profit]]/tblSales[[#This Row],[Sales Amount]],0)</f>
        <v>0.41156245891858551</v>
      </c>
      <c r="AL2855" t="str">
        <f>IF(tblSales[[#This Row],[Discount %]]&lt;=5,"0-5%",
IF(tblSales[[#This Row],[Discount %]]&lt;=10,"5-10%",
IF(tblSales[[#This Row],[Discount %]]&lt;=15,"10-15%",
IF(tblSales[[#This Row],[Discount %]]&lt;=20,"15-20%","20%+"))))</f>
        <v>0-5%</v>
      </c>
    </row>
    <row r="2856" spans="1:38">
      <c r="A2856" s="2" t="s">
        <v>4882</v>
      </c>
      <c r="B2856" s="11">
        <v>45609</v>
      </c>
      <c r="C2856" s="2" t="s">
        <v>1883</v>
      </c>
      <c r="D2856" s="2" t="s">
        <v>716</v>
      </c>
      <c r="E2856" s="2" t="s">
        <v>166</v>
      </c>
      <c r="F2856" s="2" t="s">
        <v>227</v>
      </c>
      <c r="G2856" s="2">
        <v>4</v>
      </c>
      <c r="H2856" s="2">
        <v>1519.75</v>
      </c>
      <c r="I2856" s="2">
        <v>0</v>
      </c>
      <c r="J2856" s="2">
        <v>0</v>
      </c>
      <c r="K2856" s="2">
        <v>12</v>
      </c>
      <c r="L2856" s="2">
        <v>729.48</v>
      </c>
      <c r="M2856" s="2">
        <v>6808.48</v>
      </c>
      <c r="N2856" s="2">
        <v>4460.76</v>
      </c>
      <c r="O2856" s="2">
        <f t="shared" si="110"/>
        <v>1618.2399999999993</v>
      </c>
      <c r="P2856" s="2" t="s">
        <v>29</v>
      </c>
      <c r="Q2856" s="2" t="str">
        <f t="shared" si="108"/>
        <v>Debit Card</v>
      </c>
      <c r="R2856" s="2" t="s">
        <v>20</v>
      </c>
      <c r="S2856" s="2" t="s">
        <v>56</v>
      </c>
      <c r="T2856" s="2" t="s">
        <v>2964</v>
      </c>
      <c r="U2856" s="2" t="s">
        <v>59</v>
      </c>
      <c r="V2856" t="str">
        <f>TEXT(tblSales[[#This Row],[Invoice Date]],"mmm")</f>
        <v>Nov</v>
      </c>
      <c r="W2856">
        <f>MONTH(tblSales[[#This Row],[Invoice Date]])</f>
        <v>11</v>
      </c>
      <c r="X2856">
        <f>YEAR(tblSales[[#This Row],[Invoice Date]])</f>
        <v>2024</v>
      </c>
      <c r="Y2856" t="str">
        <f>TEXT(tblSales[[#This Row],[Invoice Date]],"mmm-yyyy")</f>
        <v>Nov-2024</v>
      </c>
      <c r="Z2856" t="str">
        <f>_xlfn.XLOOKUP(tblSales[[#This Row],[Product_ID]],Products!$A:$A,Products!$C:$C,"Women Dresses")</f>
        <v>Sportswear</v>
      </c>
      <c r="AA2856" t="str">
        <f>_xlfn.XLOOKUP(tblSales[[#This Row],[Product_ID]],Products!$A:$A,Products!$D:$D,"Unknown")</f>
        <v>Sports T-Shirt</v>
      </c>
      <c r="AB2856" t="str">
        <f>_xlfn.XLOOKUP(tblSales[[#This Row],[Product_ID]],Products!$A:$A,Products!$E:$E,"Unknown")</f>
        <v>Allen Solly</v>
      </c>
      <c r="AC2856" t="str">
        <f>_xlfn.XLOOKUP(tblSales[[#This Row],[Store_ID]],Stores!$A:$A,Stores!$B:$B,"Unknown")</f>
        <v>TrendMart Kurnool Standard</v>
      </c>
      <c r="AD2856" t="str">
        <f>_xlfn.XLOOKUP(tblSales[[#This Row],[Store_ID]],Stores!$A:$A,Stores!$E:$E,"Unknown")</f>
        <v>South Zone 3</v>
      </c>
      <c r="AE2856" t="str">
        <f>_xlfn.XLOOKUP(tblSales[[#This Row],[Customer_ID]],Customers!$A:$A,Customers!$B:$B,"Unknown")</f>
        <v>Deepak Rao</v>
      </c>
      <c r="AF2856" t="str">
        <f>_xlfn.XLOOKUP(tblSales[[#This Row],[Customer_ID]],Customers!$A:$A,Customers!$J:$J,"Unknown")</f>
        <v>Silver</v>
      </c>
      <c r="AG2856" t="str">
        <f>_xlfn.XLOOKUP(tblSales[[#This Row],[Employee_ID]],Employees!$A:$A,Employees!$B:$B,"Unknown")</f>
        <v>Ishwarya Shetty</v>
      </c>
      <c r="AH2856">
        <f>IF(MONTH(tblSales[[#This Row],[Invoice Date]])&gt;=4,MONTH(tblSales[[#This Row],[Invoice Date]]),MONTH(tblSales[[#This Row],[Invoice Date]])+12)</f>
        <v>11</v>
      </c>
      <c r="AI2856" s="8">
        <f>DATE(YEAR(tblSales[[#This Row],[Invoice Date]]),MONTH(tblSales[[#This Row],[Invoice Date]]),1)</f>
        <v>45597</v>
      </c>
      <c r="AJ2856" t="str">
        <f>_xlfn.XLOOKUP(tblSales[[#This Row],[Product_ID]],Products!$A:$A,Products!$B:$B,"Unknown")</f>
        <v>Allen Solly Sports T-Shirt Cream</v>
      </c>
      <c r="AK2856" s="9">
        <f>IFERROR(tblSales[[#This Row],[Profit]]/tblSales[[#This Row],[Sales Amount]],0)</f>
        <v>0.23768006956031293</v>
      </c>
      <c r="AL2856" t="str">
        <f>IF(tblSales[[#This Row],[Discount %]]&lt;=5,"0-5%",
IF(tblSales[[#This Row],[Discount %]]&lt;=10,"5-10%",
IF(tblSales[[#This Row],[Discount %]]&lt;=15,"10-15%",
IF(tblSales[[#This Row],[Discount %]]&lt;=20,"15-20%","20%+"))))</f>
        <v>0-5%</v>
      </c>
    </row>
    <row r="2857" spans="1:38">
      <c r="A2857" s="12" t="s">
        <v>4883</v>
      </c>
      <c r="B2857" s="13">
        <v>45590</v>
      </c>
      <c r="C2857" s="12" t="s">
        <v>1283</v>
      </c>
      <c r="D2857" s="12" t="s">
        <v>497</v>
      </c>
      <c r="E2857" s="12" t="s">
        <v>171</v>
      </c>
      <c r="F2857" s="12" t="s">
        <v>475</v>
      </c>
      <c r="G2857" s="12">
        <v>0</v>
      </c>
      <c r="H2857" s="12">
        <v>859.52</v>
      </c>
      <c r="I2857" s="12">
        <v>10</v>
      </c>
      <c r="J2857" s="12">
        <v>0</v>
      </c>
      <c r="K2857" s="12">
        <v>5</v>
      </c>
      <c r="L2857" s="12">
        <v>0</v>
      </c>
      <c r="M2857" s="12">
        <v>0</v>
      </c>
      <c r="N2857" s="12">
        <v>0</v>
      </c>
      <c r="O2857" s="12">
        <v>0</v>
      </c>
      <c r="P2857" s="12" t="s">
        <v>28</v>
      </c>
      <c r="Q2857" s="12" t="str">
        <f t="shared" si="108"/>
        <v>Credit Card</v>
      </c>
      <c r="R2857" s="12" t="s">
        <v>21</v>
      </c>
      <c r="S2857" s="12" t="s">
        <v>56</v>
      </c>
      <c r="T2857" s="12" t="s">
        <v>387</v>
      </c>
      <c r="U2857" s="12" t="s">
        <v>59</v>
      </c>
      <c r="V2857" t="str">
        <f>TEXT(tblSales[[#This Row],[Invoice Date]],"mmm")</f>
        <v>Oct</v>
      </c>
      <c r="W2857">
        <f>MONTH(tblSales[[#This Row],[Invoice Date]])</f>
        <v>10</v>
      </c>
      <c r="X2857">
        <f>YEAR(tblSales[[#This Row],[Invoice Date]])</f>
        <v>2024</v>
      </c>
      <c r="Y2857" t="str">
        <f>TEXT(tblSales[[#This Row],[Invoice Date]],"mmm-yyyy")</f>
        <v>Oct-2024</v>
      </c>
      <c r="Z2857" t="str">
        <f>_xlfn.XLOOKUP(tblSales[[#This Row],[Product_ID]],Products!$A:$A,Products!$C:$C,"Women Dresses")</f>
        <v>Women Kurtis</v>
      </c>
      <c r="AA2857" t="str">
        <f>_xlfn.XLOOKUP(tblSales[[#This Row],[Product_ID]],Products!$A:$A,Products!$D:$D,"Unknown")</f>
        <v>A-Line Kurti</v>
      </c>
      <c r="AB2857" t="str">
        <f>_xlfn.XLOOKUP(tblSales[[#This Row],[Product_ID]],Products!$A:$A,Products!$E:$E,"Unknown")</f>
        <v>Fossil</v>
      </c>
      <c r="AC2857" t="str">
        <f>_xlfn.XLOOKUP(tblSales[[#This Row],[Store_ID]],Stores!$A:$A,Stores!$B:$B,"Unknown")</f>
        <v>TrendMart Warangal Outlet</v>
      </c>
      <c r="AD2857" t="str">
        <f>_xlfn.XLOOKUP(tblSales[[#This Row],[Store_ID]],Stores!$A:$A,Stores!$E:$E,"Unknown")</f>
        <v>South Zone 2</v>
      </c>
      <c r="AE2857" t="str">
        <f>_xlfn.XLOOKUP(tblSales[[#This Row],[Customer_ID]],Customers!$A:$A,Customers!$B:$B,"Unknown")</f>
        <v>Akhila Naicker</v>
      </c>
      <c r="AF2857" t="str">
        <f>_xlfn.XLOOKUP(tblSales[[#This Row],[Customer_ID]],Customers!$A:$A,Customers!$J:$J,"Unknown")</f>
        <v>Regular</v>
      </c>
      <c r="AG2857" t="str">
        <f>_xlfn.XLOOKUP(tblSales[[#This Row],[Employee_ID]],Employees!$A:$A,Employees!$B:$B,"Unknown")</f>
        <v>Arjun Krishnan</v>
      </c>
      <c r="AH2857">
        <f>IF(MONTH(tblSales[[#This Row],[Invoice Date]])&gt;=4,MONTH(tblSales[[#This Row],[Invoice Date]]),MONTH(tblSales[[#This Row],[Invoice Date]])+12)</f>
        <v>10</v>
      </c>
      <c r="AI2857" s="8">
        <f>DATE(YEAR(tblSales[[#This Row],[Invoice Date]]),MONTH(tblSales[[#This Row],[Invoice Date]]),1)</f>
        <v>45566</v>
      </c>
      <c r="AJ2857" t="str">
        <f>_xlfn.XLOOKUP(tblSales[[#This Row],[Product_ID]],Products!$A:$A,Products!$B:$B,"Unknown")</f>
        <v>Fossil A-Line Kurti Orange</v>
      </c>
      <c r="AK2857" s="9">
        <f>IFERROR(tblSales[[#This Row],[Profit]]/tblSales[[#This Row],[Sales Amount]],0)</f>
        <v>0</v>
      </c>
      <c r="AL2857" t="str">
        <f>IF(tblSales[[#This Row],[Discount %]]&lt;=5,"0-5%",
IF(tblSales[[#This Row],[Discount %]]&lt;=10,"5-10%",
IF(tblSales[[#This Row],[Discount %]]&lt;=15,"10-15%",
IF(tblSales[[#This Row],[Discount %]]&lt;=20,"15-20%","20%+"))))</f>
        <v>5-10%</v>
      </c>
    </row>
    <row r="2858" spans="1:38">
      <c r="A2858" s="2" t="s">
        <v>4884</v>
      </c>
      <c r="B2858" s="11">
        <v>45507</v>
      </c>
      <c r="C2858" s="2" t="s">
        <v>945</v>
      </c>
      <c r="D2858" s="2" t="s">
        <v>749</v>
      </c>
      <c r="E2858" s="2" t="s">
        <v>1079</v>
      </c>
      <c r="F2858" s="2" t="s">
        <v>518</v>
      </c>
      <c r="G2858" s="2">
        <v>2</v>
      </c>
      <c r="H2858" s="2">
        <v>659.8</v>
      </c>
      <c r="I2858" s="2">
        <v>10</v>
      </c>
      <c r="J2858" s="2">
        <v>131.96</v>
      </c>
      <c r="K2858" s="2">
        <v>5</v>
      </c>
      <c r="L2858" s="2">
        <v>59.38</v>
      </c>
      <c r="M2858" s="2">
        <v>1247.02</v>
      </c>
      <c r="N2858" s="2">
        <v>849.52</v>
      </c>
      <c r="O2858" s="2">
        <f t="shared" ref="O2858:O2902" si="111">(M2858-N2858-L2858)</f>
        <v>338.12</v>
      </c>
      <c r="P2858" s="2" t="s">
        <v>32</v>
      </c>
      <c r="Q2858" s="2" t="str">
        <f t="shared" si="108"/>
        <v>UPI</v>
      </c>
      <c r="R2858" s="2" t="s">
        <v>21</v>
      </c>
      <c r="S2858" s="2" t="s">
        <v>56</v>
      </c>
      <c r="T2858" s="2" t="s">
        <v>406</v>
      </c>
      <c r="U2858" s="2" t="s">
        <v>60</v>
      </c>
      <c r="V2858" t="str">
        <f>TEXT(tblSales[[#This Row],[Invoice Date]],"mmm")</f>
        <v>Aug</v>
      </c>
      <c r="W2858">
        <f>MONTH(tblSales[[#This Row],[Invoice Date]])</f>
        <v>8</v>
      </c>
      <c r="X2858">
        <f>YEAR(tblSales[[#This Row],[Invoice Date]])</f>
        <v>2024</v>
      </c>
      <c r="Y2858" t="str">
        <f>TEXT(tblSales[[#This Row],[Invoice Date]],"mmm-yyyy")</f>
        <v>Aug-2024</v>
      </c>
      <c r="Z2858" t="str">
        <f>_xlfn.XLOOKUP(tblSales[[#This Row],[Product_ID]],Products!$A:$A,Products!$C:$C,"Women Dresses")</f>
        <v>Kids Wear</v>
      </c>
      <c r="AA2858" t="str">
        <f>_xlfn.XLOOKUP(tblSales[[#This Row],[Product_ID]],Products!$A:$A,Products!$D:$D,"Unknown")</f>
        <v>Girls Frock</v>
      </c>
      <c r="AB2858" t="str">
        <f>_xlfn.XLOOKUP(tblSales[[#This Row],[Product_ID]],Products!$A:$A,Products!$E:$E,"Unknown")</f>
        <v>Being Human</v>
      </c>
      <c r="AC2858" t="str">
        <f>_xlfn.XLOOKUP(tblSales[[#This Row],[Store_ID]],Stores!$A:$A,Stores!$B:$B,"Unknown")</f>
        <v>TrendMart Guntur Flagship</v>
      </c>
      <c r="AD2858" t="str">
        <f>_xlfn.XLOOKUP(tblSales[[#This Row],[Store_ID]],Stores!$A:$A,Stores!$E:$E,"Unknown")</f>
        <v>South Zone 3</v>
      </c>
      <c r="AE2858" t="str">
        <f>_xlfn.XLOOKUP(tblSales[[#This Row],[Customer_ID]],Customers!$A:$A,Customers!$B:$B,"Unknown")</f>
        <v>Revathi Sharma</v>
      </c>
      <c r="AF2858" t="str">
        <f>_xlfn.XLOOKUP(tblSales[[#This Row],[Customer_ID]],Customers!$A:$A,Customers!$J:$J,"Unknown")</f>
        <v>Silver</v>
      </c>
      <c r="AG2858" t="str">
        <f>_xlfn.XLOOKUP(tblSales[[#This Row],[Employee_ID]],Employees!$A:$A,Employees!$B:$B,"Unknown")</f>
        <v>Pranav Reddy</v>
      </c>
      <c r="AH2858">
        <f>IF(MONTH(tblSales[[#This Row],[Invoice Date]])&gt;=4,MONTH(tblSales[[#This Row],[Invoice Date]]),MONTH(tblSales[[#This Row],[Invoice Date]])+12)</f>
        <v>8</v>
      </c>
      <c r="AI2858" s="8">
        <f>DATE(YEAR(tblSales[[#This Row],[Invoice Date]]),MONTH(tblSales[[#This Row],[Invoice Date]]),1)</f>
        <v>45505</v>
      </c>
      <c r="AJ2858" t="str">
        <f>_xlfn.XLOOKUP(tblSales[[#This Row],[Product_ID]],Products!$A:$A,Products!$B:$B,"Unknown")</f>
        <v>Being Human Girls Frock Teal</v>
      </c>
      <c r="AK2858" s="9">
        <f>IFERROR(tblSales[[#This Row],[Profit]]/tblSales[[#This Row],[Sales Amount]],0)</f>
        <v>0.27114240348991997</v>
      </c>
      <c r="AL2858" t="str">
        <f>IF(tblSales[[#This Row],[Discount %]]&lt;=5,"0-5%",
IF(tblSales[[#This Row],[Discount %]]&lt;=10,"5-10%",
IF(tblSales[[#This Row],[Discount %]]&lt;=15,"10-15%",
IF(tblSales[[#This Row],[Discount %]]&lt;=20,"15-20%","20%+"))))</f>
        <v>5-10%</v>
      </c>
    </row>
    <row r="2859" spans="1:38">
      <c r="A2859" s="2" t="s">
        <v>4885</v>
      </c>
      <c r="B2859" s="11">
        <v>45445</v>
      </c>
      <c r="C2859" s="2" t="s">
        <v>2459</v>
      </c>
      <c r="D2859" s="2" t="s">
        <v>2020</v>
      </c>
      <c r="E2859" s="2" t="s">
        <v>399</v>
      </c>
      <c r="F2859" s="2" t="s">
        <v>562</v>
      </c>
      <c r="G2859" s="2">
        <v>3</v>
      </c>
      <c r="H2859" s="2">
        <v>1806</v>
      </c>
      <c r="I2859" s="2">
        <v>15</v>
      </c>
      <c r="J2859" s="2">
        <v>812.7</v>
      </c>
      <c r="K2859" s="2">
        <v>12</v>
      </c>
      <c r="L2859" s="2">
        <v>552.64</v>
      </c>
      <c r="M2859" s="2">
        <v>5157.9399999999996</v>
      </c>
      <c r="N2859" s="2">
        <v>3550.23</v>
      </c>
      <c r="O2859" s="2">
        <f t="shared" si="111"/>
        <v>1055.0699999999997</v>
      </c>
      <c r="P2859" s="2" t="s">
        <v>27</v>
      </c>
      <c r="Q2859" s="2" t="str">
        <f t="shared" si="108"/>
        <v>Cash</v>
      </c>
      <c r="R2859" s="2" t="s">
        <v>21</v>
      </c>
      <c r="S2859" s="2" t="s">
        <v>56</v>
      </c>
      <c r="T2859" s="2" t="s">
        <v>2574</v>
      </c>
      <c r="U2859" s="2" t="s">
        <v>60</v>
      </c>
      <c r="V2859" t="str">
        <f>TEXT(tblSales[[#This Row],[Invoice Date]],"mmm")</f>
        <v>Jun</v>
      </c>
      <c r="W2859">
        <f>MONTH(tblSales[[#This Row],[Invoice Date]])</f>
        <v>6</v>
      </c>
      <c r="X2859">
        <f>YEAR(tblSales[[#This Row],[Invoice Date]])</f>
        <v>2024</v>
      </c>
      <c r="Y2859" t="str">
        <f>TEXT(tblSales[[#This Row],[Invoice Date]],"mmm-yyyy")</f>
        <v>Jun-2024</v>
      </c>
      <c r="Z2859" t="str">
        <f>_xlfn.XLOOKUP(tblSales[[#This Row],[Product_ID]],Products!$A:$A,Products!$C:$C,"Women Dresses")</f>
        <v>Watches</v>
      </c>
      <c r="AA2859" t="str">
        <f>_xlfn.XLOOKUP(tblSales[[#This Row],[Product_ID]],Products!$A:$A,Products!$D:$D,"Unknown")</f>
        <v>Analog Watch</v>
      </c>
      <c r="AB2859" t="str">
        <f>_xlfn.XLOOKUP(tblSales[[#This Row],[Product_ID]],Products!$A:$A,Products!$E:$E,"Unknown")</f>
        <v>Nalli Silks</v>
      </c>
      <c r="AC2859" t="str">
        <f>_xlfn.XLOOKUP(tblSales[[#This Row],[Store_ID]],Stores!$A:$A,Stores!$B:$B,"Unknown")</f>
        <v>TrendMart Salem Outlet</v>
      </c>
      <c r="AD2859" t="str">
        <f>_xlfn.XLOOKUP(tblSales[[#This Row],[Store_ID]],Stores!$A:$A,Stores!$E:$E,"Unknown")</f>
        <v>South Zone 1</v>
      </c>
      <c r="AE2859" t="str">
        <f>_xlfn.XLOOKUP(tblSales[[#This Row],[Customer_ID]],Customers!$A:$A,Customers!$B:$B,"Unknown")</f>
        <v>Manikandan Shetty</v>
      </c>
      <c r="AF2859" t="str">
        <f>_xlfn.XLOOKUP(tblSales[[#This Row],[Customer_ID]],Customers!$A:$A,Customers!$J:$J,"Unknown")</f>
        <v>Silver</v>
      </c>
      <c r="AG2859" t="str">
        <f>_xlfn.XLOOKUP(tblSales[[#This Row],[Employee_ID]],Employees!$A:$A,Employees!$B:$B,"Unknown")</f>
        <v>Vikram Bhat</v>
      </c>
      <c r="AH2859">
        <f>IF(MONTH(tblSales[[#This Row],[Invoice Date]])&gt;=4,MONTH(tblSales[[#This Row],[Invoice Date]]),MONTH(tblSales[[#This Row],[Invoice Date]])+12)</f>
        <v>6</v>
      </c>
      <c r="AI2859" s="8">
        <f>DATE(YEAR(tblSales[[#This Row],[Invoice Date]]),MONTH(tblSales[[#This Row],[Invoice Date]]),1)</f>
        <v>45444</v>
      </c>
      <c r="AJ2859" t="str">
        <f>_xlfn.XLOOKUP(tblSales[[#This Row],[Product_ID]],Products!$A:$A,Products!$B:$B,"Unknown")</f>
        <v>Nalli Silks Analog Watch Beige</v>
      </c>
      <c r="AK2859" s="9">
        <f>IFERROR(tblSales[[#This Row],[Profit]]/tblSales[[#This Row],[Sales Amount]],0)</f>
        <v>0.20455259270173748</v>
      </c>
      <c r="AL2859" t="str">
        <f>IF(tblSales[[#This Row],[Discount %]]&lt;=5,"0-5%",
IF(tblSales[[#This Row],[Discount %]]&lt;=10,"5-10%",
IF(tblSales[[#This Row],[Discount %]]&lt;=15,"10-15%",
IF(tblSales[[#This Row],[Discount %]]&lt;=20,"15-20%","20%+"))))</f>
        <v>10-15%</v>
      </c>
    </row>
    <row r="2860" spans="1:38">
      <c r="A2860" s="2" t="s">
        <v>4886</v>
      </c>
      <c r="B2860" s="11">
        <v>45479</v>
      </c>
      <c r="C2860" s="2" t="s">
        <v>1110</v>
      </c>
      <c r="D2860" s="2" t="s">
        <v>695</v>
      </c>
      <c r="E2860" s="2" t="s">
        <v>779</v>
      </c>
      <c r="F2860" s="2" t="s">
        <v>285</v>
      </c>
      <c r="G2860" s="2">
        <v>3</v>
      </c>
      <c r="H2860" s="2">
        <v>1301.9100000000001</v>
      </c>
      <c r="I2860" s="2">
        <v>0</v>
      </c>
      <c r="J2860" s="2">
        <v>0</v>
      </c>
      <c r="K2860" s="2">
        <v>12</v>
      </c>
      <c r="L2860" s="2">
        <v>468.69</v>
      </c>
      <c r="M2860" s="2">
        <v>4374.42</v>
      </c>
      <c r="N2860" s="2">
        <v>2525.5500000000002</v>
      </c>
      <c r="O2860" s="2">
        <f t="shared" si="111"/>
        <v>1380.1799999999998</v>
      </c>
      <c r="P2860" s="2" t="s">
        <v>32</v>
      </c>
      <c r="Q2860" s="2" t="str">
        <f t="shared" si="108"/>
        <v>UPI</v>
      </c>
      <c r="R2860" s="2" t="s">
        <v>20</v>
      </c>
      <c r="S2860" s="2" t="s">
        <v>56</v>
      </c>
      <c r="T2860" s="2" t="s">
        <v>2968</v>
      </c>
      <c r="U2860" s="2" t="s">
        <v>60</v>
      </c>
      <c r="V2860" t="str">
        <f>TEXT(tblSales[[#This Row],[Invoice Date]],"mmm")</f>
        <v>Jul</v>
      </c>
      <c r="W2860">
        <f>MONTH(tblSales[[#This Row],[Invoice Date]])</f>
        <v>7</v>
      </c>
      <c r="X2860">
        <f>YEAR(tblSales[[#This Row],[Invoice Date]])</f>
        <v>2024</v>
      </c>
      <c r="Y2860" t="str">
        <f>TEXT(tblSales[[#This Row],[Invoice Date]],"mmm-yyyy")</f>
        <v>Jul-2024</v>
      </c>
      <c r="Z2860" t="str">
        <f>_xlfn.XLOOKUP(tblSales[[#This Row],[Product_ID]],Products!$A:$A,Products!$C:$C,"Women Dresses")</f>
        <v>Women Dresses</v>
      </c>
      <c r="AA2860" t="str">
        <f>_xlfn.XLOOKUP(tblSales[[#This Row],[Product_ID]],Products!$A:$A,Products!$D:$D,"Unknown")</f>
        <v>Shirt Dress</v>
      </c>
      <c r="AB2860" t="str">
        <f>_xlfn.XLOOKUP(tblSales[[#This Row],[Product_ID]],Products!$A:$A,Products!$E:$E,"Unknown")</f>
        <v>Kalyan Silks</v>
      </c>
      <c r="AC2860" t="str">
        <f>_xlfn.XLOOKUP(tblSales[[#This Row],[Store_ID]],Stores!$A:$A,Stores!$B:$B,"Unknown")</f>
        <v>TrendMart Vellore Standard</v>
      </c>
      <c r="AD2860" t="str">
        <f>_xlfn.XLOOKUP(tblSales[[#This Row],[Store_ID]],Stores!$A:$A,Stores!$E:$E,"Unknown")</f>
        <v>South Zone 1</v>
      </c>
      <c r="AE2860" t="str">
        <f>_xlfn.XLOOKUP(tblSales[[#This Row],[Customer_ID]],Customers!$A:$A,Customers!$B:$B,"Unknown")</f>
        <v>Haritha Murthy</v>
      </c>
      <c r="AF2860" t="str">
        <f>_xlfn.XLOOKUP(tblSales[[#This Row],[Customer_ID]],Customers!$A:$A,Customers!$J:$J,"Unknown")</f>
        <v>Silver</v>
      </c>
      <c r="AG2860" t="str">
        <f>_xlfn.XLOOKUP(tblSales[[#This Row],[Employee_ID]],Employees!$A:$A,Employees!$B:$B,"Unknown")</f>
        <v>Yogesh Chettiar</v>
      </c>
      <c r="AH2860">
        <f>IF(MONTH(tblSales[[#This Row],[Invoice Date]])&gt;=4,MONTH(tblSales[[#This Row],[Invoice Date]]),MONTH(tblSales[[#This Row],[Invoice Date]])+12)</f>
        <v>7</v>
      </c>
      <c r="AI2860" s="8">
        <f>DATE(YEAR(tblSales[[#This Row],[Invoice Date]]),MONTH(tblSales[[#This Row],[Invoice Date]]),1)</f>
        <v>45474</v>
      </c>
      <c r="AJ2860" t="str">
        <f>_xlfn.XLOOKUP(tblSales[[#This Row],[Product_ID]],Products!$A:$A,Products!$B:$B,"Unknown")</f>
        <v>Kalyan Silks Shirt Dress Maroon</v>
      </c>
      <c r="AK2860" s="9">
        <f>IFERROR(tblSales[[#This Row],[Profit]]/tblSales[[#This Row],[Sales Amount]],0)</f>
        <v>0.31551154210158144</v>
      </c>
      <c r="AL2860" t="str">
        <f>IF(tblSales[[#This Row],[Discount %]]&lt;=5,"0-5%",
IF(tblSales[[#This Row],[Discount %]]&lt;=10,"5-10%",
IF(tblSales[[#This Row],[Discount %]]&lt;=15,"10-15%",
IF(tblSales[[#This Row],[Discount %]]&lt;=20,"15-20%","20%+"))))</f>
        <v>0-5%</v>
      </c>
    </row>
    <row r="2861" spans="1:38">
      <c r="A2861" s="2" t="s">
        <v>4887</v>
      </c>
      <c r="B2861" s="11">
        <v>45591</v>
      </c>
      <c r="C2861" s="2" t="s">
        <v>2292</v>
      </c>
      <c r="D2861" s="2" t="s">
        <v>556</v>
      </c>
      <c r="E2861" s="2" t="s">
        <v>763</v>
      </c>
      <c r="F2861" s="2" t="s">
        <v>172</v>
      </c>
      <c r="G2861" s="2">
        <v>2</v>
      </c>
      <c r="H2861" s="2">
        <v>644.6</v>
      </c>
      <c r="I2861" s="2">
        <v>0</v>
      </c>
      <c r="J2861" s="2">
        <v>0</v>
      </c>
      <c r="K2861" s="2">
        <v>5</v>
      </c>
      <c r="L2861" s="2">
        <v>64.459999999999994</v>
      </c>
      <c r="M2861" s="2">
        <v>1353.66</v>
      </c>
      <c r="N2861" s="2">
        <v>738</v>
      </c>
      <c r="O2861" s="2">
        <f t="shared" si="111"/>
        <v>551.20000000000005</v>
      </c>
      <c r="P2861" s="2" t="s">
        <v>32</v>
      </c>
      <c r="Q2861" s="2" t="str">
        <f t="shared" si="108"/>
        <v>UPI</v>
      </c>
      <c r="R2861" s="2" t="s">
        <v>20</v>
      </c>
      <c r="S2861" s="2" t="s">
        <v>56</v>
      </c>
      <c r="T2861" s="2" t="s">
        <v>764</v>
      </c>
      <c r="U2861" s="2" t="s">
        <v>60</v>
      </c>
      <c r="V2861" t="str">
        <f>TEXT(tblSales[[#This Row],[Invoice Date]],"mmm")</f>
        <v>Oct</v>
      </c>
      <c r="W2861">
        <f>MONTH(tblSales[[#This Row],[Invoice Date]])</f>
        <v>10</v>
      </c>
      <c r="X2861">
        <f>YEAR(tblSales[[#This Row],[Invoice Date]])</f>
        <v>2024</v>
      </c>
      <c r="Y2861" t="str">
        <f>TEXT(tblSales[[#This Row],[Invoice Date]],"mmm-yyyy")</f>
        <v>Oct-2024</v>
      </c>
      <c r="Z2861" t="str">
        <f>_xlfn.XLOOKUP(tblSales[[#This Row],[Product_ID]],Products!$A:$A,Products!$C:$C,"Women Dresses")</f>
        <v>Men T-Shirts</v>
      </c>
      <c r="AA2861" t="str">
        <f>_xlfn.XLOOKUP(tblSales[[#This Row],[Product_ID]],Products!$A:$A,Products!$D:$D,"Unknown")</f>
        <v>Round Neck</v>
      </c>
      <c r="AB2861" t="str">
        <f>_xlfn.XLOOKUP(tblSales[[#This Row],[Product_ID]],Products!$A:$A,Products!$E:$E,"Unknown")</f>
        <v>Killer Jeans</v>
      </c>
      <c r="AC2861" t="str">
        <f>_xlfn.XLOOKUP(tblSales[[#This Row],[Store_ID]],Stores!$A:$A,Stores!$B:$B,"Unknown")</f>
        <v>TrendMart Madurai Mall Kiosk</v>
      </c>
      <c r="AD2861" t="str">
        <f>_xlfn.XLOOKUP(tblSales[[#This Row],[Store_ID]],Stores!$A:$A,Stores!$E:$E,"Unknown")</f>
        <v>South Zone 1</v>
      </c>
      <c r="AE2861" t="str">
        <f>_xlfn.XLOOKUP(tblSales[[#This Row],[Customer_ID]],Customers!$A:$A,Customers!$B:$B,"Unknown")</f>
        <v>Ganapathy Chettiar</v>
      </c>
      <c r="AF2861" t="str">
        <f>_xlfn.XLOOKUP(tblSales[[#This Row],[Customer_ID]],Customers!$A:$A,Customers!$J:$J,"Unknown")</f>
        <v>Silver</v>
      </c>
      <c r="AG2861" t="str">
        <f>_xlfn.XLOOKUP(tblSales[[#This Row],[Employee_ID]],Employees!$A:$A,Employees!$B:$B,"Unknown")</f>
        <v>Eswar Prasad</v>
      </c>
      <c r="AH2861">
        <f>IF(MONTH(tblSales[[#This Row],[Invoice Date]])&gt;=4,MONTH(tblSales[[#This Row],[Invoice Date]]),MONTH(tblSales[[#This Row],[Invoice Date]])+12)</f>
        <v>10</v>
      </c>
      <c r="AI2861" s="8">
        <f>DATE(YEAR(tblSales[[#This Row],[Invoice Date]]),MONTH(tblSales[[#This Row],[Invoice Date]]),1)</f>
        <v>45566</v>
      </c>
      <c r="AJ2861" t="str">
        <f>_xlfn.XLOOKUP(tblSales[[#This Row],[Product_ID]],Products!$A:$A,Products!$B:$B,"Unknown")</f>
        <v>Killer Jeans Round Neck Green</v>
      </c>
      <c r="AK2861" s="9">
        <f>IFERROR(tblSales[[#This Row],[Profit]]/tblSales[[#This Row],[Sales Amount]],0)</f>
        <v>0.40719235258484404</v>
      </c>
      <c r="AL2861" t="str">
        <f>IF(tblSales[[#This Row],[Discount %]]&lt;=5,"0-5%",
IF(tblSales[[#This Row],[Discount %]]&lt;=10,"5-10%",
IF(tblSales[[#This Row],[Discount %]]&lt;=15,"10-15%",
IF(tblSales[[#This Row],[Discount %]]&lt;=20,"15-20%","20%+"))))</f>
        <v>0-5%</v>
      </c>
    </row>
    <row r="2862" spans="1:38">
      <c r="A2862" s="2" t="s">
        <v>4888</v>
      </c>
      <c r="B2862" s="11">
        <v>45739</v>
      </c>
      <c r="C2862" s="2" t="s">
        <v>4450</v>
      </c>
      <c r="D2862" s="2" t="s">
        <v>323</v>
      </c>
      <c r="E2862" s="2" t="s">
        <v>557</v>
      </c>
      <c r="F2862" s="2" t="s">
        <v>98</v>
      </c>
      <c r="G2862" s="2">
        <v>3</v>
      </c>
      <c r="H2862" s="2">
        <v>780.27</v>
      </c>
      <c r="I2862" s="2">
        <v>20</v>
      </c>
      <c r="J2862" s="2">
        <v>468.16</v>
      </c>
      <c r="K2862" s="2">
        <v>5</v>
      </c>
      <c r="L2862" s="2">
        <v>93.63</v>
      </c>
      <c r="M2862" s="2">
        <v>1966.28</v>
      </c>
      <c r="N2862" s="2">
        <v>1541.52</v>
      </c>
      <c r="O2862" s="2">
        <f t="shared" si="111"/>
        <v>331.13</v>
      </c>
      <c r="P2862" s="2" t="s">
        <v>27</v>
      </c>
      <c r="Q2862" s="2" t="str">
        <f t="shared" si="108"/>
        <v>Cash</v>
      </c>
      <c r="R2862" s="2" t="s">
        <v>20</v>
      </c>
      <c r="S2862" s="2" t="s">
        <v>56</v>
      </c>
      <c r="T2862" s="2" t="s">
        <v>3303</v>
      </c>
      <c r="U2862" s="2" t="s">
        <v>60</v>
      </c>
      <c r="V2862" t="str">
        <f>TEXT(tblSales[[#This Row],[Invoice Date]],"mmm")</f>
        <v>Mar</v>
      </c>
      <c r="W2862">
        <f>MONTH(tblSales[[#This Row],[Invoice Date]])</f>
        <v>3</v>
      </c>
      <c r="X2862">
        <f>YEAR(tblSales[[#This Row],[Invoice Date]])</f>
        <v>2025</v>
      </c>
      <c r="Y2862" t="str">
        <f>TEXT(tblSales[[#This Row],[Invoice Date]],"mmm-yyyy")</f>
        <v>Mar-2025</v>
      </c>
      <c r="Z2862" t="str">
        <f>_xlfn.XLOOKUP(tblSales[[#This Row],[Product_ID]],Products!$A:$A,Products!$C:$C,"Women Dresses")</f>
        <v>Wallets</v>
      </c>
      <c r="AA2862" t="str">
        <f>_xlfn.XLOOKUP(tblSales[[#This Row],[Product_ID]],Products!$A:$A,Products!$D:$D,"Unknown")</f>
        <v>Card Holder</v>
      </c>
      <c r="AB2862" t="str">
        <f>_xlfn.XLOOKUP(tblSales[[#This Row],[Product_ID]],Products!$A:$A,Products!$E:$E,"Unknown")</f>
        <v>Tanishq</v>
      </c>
      <c r="AC2862" t="str">
        <f>_xlfn.XLOOKUP(tblSales[[#This Row],[Store_ID]],Stores!$A:$A,Stores!$B:$B,"Unknown")</f>
        <v>TrendMart Kochi Mall Kiosk</v>
      </c>
      <c r="AD2862" t="str">
        <f>_xlfn.XLOOKUP(tblSales[[#This Row],[Store_ID]],Stores!$A:$A,Stores!$E:$E,"Unknown")</f>
        <v>South Zone 1</v>
      </c>
      <c r="AE2862" t="str">
        <f>_xlfn.XLOOKUP(tblSales[[#This Row],[Customer_ID]],Customers!$A:$A,Customers!$B:$B,"Unknown")</f>
        <v>Yamini Shetty</v>
      </c>
      <c r="AF2862" t="str">
        <f>_xlfn.XLOOKUP(tblSales[[#This Row],[Customer_ID]],Customers!$A:$A,Customers!$J:$J,"Unknown")</f>
        <v>Gold</v>
      </c>
      <c r="AG2862" t="str">
        <f>_xlfn.XLOOKUP(tblSales[[#This Row],[Employee_ID]],Employees!$A:$A,Employees!$B:$B,"Unknown")</f>
        <v>Deepthi Iyengar</v>
      </c>
      <c r="AH2862">
        <f>IF(MONTH(tblSales[[#This Row],[Invoice Date]])&gt;=4,MONTH(tblSales[[#This Row],[Invoice Date]]),MONTH(tblSales[[#This Row],[Invoice Date]])+12)</f>
        <v>15</v>
      </c>
      <c r="AI2862" s="8">
        <f>DATE(YEAR(tblSales[[#This Row],[Invoice Date]]),MONTH(tblSales[[#This Row],[Invoice Date]]),1)</f>
        <v>45717</v>
      </c>
      <c r="AJ2862" t="str">
        <f>_xlfn.XLOOKUP(tblSales[[#This Row],[Product_ID]],Products!$A:$A,Products!$B:$B,"Unknown")</f>
        <v>Tanishq Card Holder Cream</v>
      </c>
      <c r="AK2862" s="9">
        <f>IFERROR(tblSales[[#This Row],[Profit]]/tblSales[[#This Row],[Sales Amount]],0)</f>
        <v>0.16840429643794372</v>
      </c>
      <c r="AL2862" t="str">
        <f>IF(tblSales[[#This Row],[Discount %]]&lt;=5,"0-5%",
IF(tblSales[[#This Row],[Discount %]]&lt;=10,"5-10%",
IF(tblSales[[#This Row],[Discount %]]&lt;=15,"10-15%",
IF(tblSales[[#This Row],[Discount %]]&lt;=20,"15-20%","20%+"))))</f>
        <v>15-20%</v>
      </c>
    </row>
    <row r="2863" spans="1:38">
      <c r="A2863" s="2" t="s">
        <v>4889</v>
      </c>
      <c r="B2863" s="11">
        <v>45493</v>
      </c>
      <c r="C2863" s="2" t="s">
        <v>993</v>
      </c>
      <c r="D2863" s="2" t="s">
        <v>1865</v>
      </c>
      <c r="E2863" s="2" t="s">
        <v>145</v>
      </c>
      <c r="F2863" s="2" t="s">
        <v>128</v>
      </c>
      <c r="G2863" s="2">
        <v>3</v>
      </c>
      <c r="H2863" s="2">
        <v>1479.83</v>
      </c>
      <c r="I2863" s="2">
        <v>20</v>
      </c>
      <c r="J2863" s="2">
        <v>887.9</v>
      </c>
      <c r="K2863" s="2">
        <v>12</v>
      </c>
      <c r="L2863" s="2">
        <v>426.19</v>
      </c>
      <c r="M2863" s="2">
        <v>3977.78</v>
      </c>
      <c r="N2863" s="2">
        <v>2902.11</v>
      </c>
      <c r="O2863" s="2">
        <f t="shared" si="111"/>
        <v>649.48</v>
      </c>
      <c r="P2863" s="2" t="s">
        <v>32</v>
      </c>
      <c r="Q2863" s="2" t="str">
        <f t="shared" si="108"/>
        <v>UPI</v>
      </c>
      <c r="R2863" s="2" t="s">
        <v>21</v>
      </c>
      <c r="S2863" s="2" t="s">
        <v>56</v>
      </c>
      <c r="T2863" s="2" t="s">
        <v>2272</v>
      </c>
      <c r="U2863" s="2" t="s">
        <v>60</v>
      </c>
      <c r="V2863" t="str">
        <f>TEXT(tblSales[[#This Row],[Invoice Date]],"mmm")</f>
        <v>Jul</v>
      </c>
      <c r="W2863">
        <f>MONTH(tblSales[[#This Row],[Invoice Date]])</f>
        <v>7</v>
      </c>
      <c r="X2863">
        <f>YEAR(tblSales[[#This Row],[Invoice Date]])</f>
        <v>2024</v>
      </c>
      <c r="Y2863" t="str">
        <f>TEXT(tblSales[[#This Row],[Invoice Date]],"mmm-yyyy")</f>
        <v>Jul-2024</v>
      </c>
      <c r="Z2863" t="str">
        <f>_xlfn.XLOOKUP(tblSales[[#This Row],[Product_ID]],Products!$A:$A,Products!$C:$C,"Women Dresses")</f>
        <v>Men Trousers</v>
      </c>
      <c r="AA2863" t="str">
        <f>_xlfn.XLOOKUP(tblSales[[#This Row],[Product_ID]],Products!$A:$A,Products!$D:$D,"Unknown")</f>
        <v>Chinos</v>
      </c>
      <c r="AB2863" t="str">
        <f>_xlfn.XLOOKUP(tblSales[[#This Row],[Product_ID]],Products!$A:$A,Products!$E:$E,"Unknown")</f>
        <v>Aurelia</v>
      </c>
      <c r="AC2863" t="str">
        <f>_xlfn.XLOOKUP(tblSales[[#This Row],[Store_ID]],Stores!$A:$A,Stores!$B:$B,"Unknown")</f>
        <v>TrendMart Nizamabad Outlet</v>
      </c>
      <c r="AD2863" t="str">
        <f>_xlfn.XLOOKUP(tblSales[[#This Row],[Store_ID]],Stores!$A:$A,Stores!$E:$E,"Unknown")</f>
        <v>South Zone 2</v>
      </c>
      <c r="AE2863" t="str">
        <f>_xlfn.XLOOKUP(tblSales[[#This Row],[Customer_ID]],Customers!$A:$A,Customers!$B:$B,"Unknown")</f>
        <v>Uday Mudaliar</v>
      </c>
      <c r="AF2863" t="str">
        <f>_xlfn.XLOOKUP(tblSales[[#This Row],[Customer_ID]],Customers!$A:$A,Customers!$J:$J,"Unknown")</f>
        <v>Silver</v>
      </c>
      <c r="AG2863" t="str">
        <f>_xlfn.XLOOKUP(tblSales[[#This Row],[Employee_ID]],Employees!$A:$A,Employees!$B:$B,"Unknown")</f>
        <v>Praveen Gupta</v>
      </c>
      <c r="AH2863">
        <f>IF(MONTH(tblSales[[#This Row],[Invoice Date]])&gt;=4,MONTH(tblSales[[#This Row],[Invoice Date]]),MONTH(tblSales[[#This Row],[Invoice Date]])+12)</f>
        <v>7</v>
      </c>
      <c r="AI2863" s="8">
        <f>DATE(YEAR(tblSales[[#This Row],[Invoice Date]]),MONTH(tblSales[[#This Row],[Invoice Date]]),1)</f>
        <v>45474</v>
      </c>
      <c r="AJ2863" t="str">
        <f>_xlfn.XLOOKUP(tblSales[[#This Row],[Product_ID]],Products!$A:$A,Products!$B:$B,"Unknown")</f>
        <v>Aurelia Chinos Grey</v>
      </c>
      <c r="AK2863" s="9">
        <f>IFERROR(tblSales[[#This Row],[Profit]]/tblSales[[#This Row],[Sales Amount]],0)</f>
        <v>0.16327700375586382</v>
      </c>
      <c r="AL2863" t="str">
        <f>IF(tblSales[[#This Row],[Discount %]]&lt;=5,"0-5%",
IF(tblSales[[#This Row],[Discount %]]&lt;=10,"5-10%",
IF(tblSales[[#This Row],[Discount %]]&lt;=15,"10-15%",
IF(tblSales[[#This Row],[Discount %]]&lt;=20,"15-20%","20%+"))))</f>
        <v>15-20%</v>
      </c>
    </row>
    <row r="2864" spans="1:38">
      <c r="A2864" s="2" t="s">
        <v>4890</v>
      </c>
      <c r="B2864" s="11">
        <v>45630</v>
      </c>
      <c r="C2864" s="2" t="s">
        <v>3285</v>
      </c>
      <c r="D2864" s="2" t="s">
        <v>2550</v>
      </c>
      <c r="E2864" s="2" t="s">
        <v>471</v>
      </c>
      <c r="F2864" s="2" t="s">
        <v>249</v>
      </c>
      <c r="G2864" s="2">
        <v>2</v>
      </c>
      <c r="H2864" s="2">
        <v>831.81</v>
      </c>
      <c r="I2864" s="2">
        <v>5</v>
      </c>
      <c r="J2864" s="2">
        <v>83.18</v>
      </c>
      <c r="K2864" s="2">
        <v>5</v>
      </c>
      <c r="L2864" s="2">
        <v>79.02</v>
      </c>
      <c r="M2864" s="2">
        <v>1659.46</v>
      </c>
      <c r="N2864" s="2">
        <v>1151.44</v>
      </c>
      <c r="O2864" s="2">
        <f t="shared" si="111"/>
        <v>429</v>
      </c>
      <c r="P2864" s="2" t="s">
        <v>27</v>
      </c>
      <c r="Q2864" s="2" t="str">
        <f t="shared" si="108"/>
        <v>Cash</v>
      </c>
      <c r="R2864" s="2" t="s">
        <v>20</v>
      </c>
      <c r="S2864" s="2" t="s">
        <v>56</v>
      </c>
      <c r="T2864" s="2" t="s">
        <v>1088</v>
      </c>
      <c r="U2864" s="2" t="s">
        <v>59</v>
      </c>
      <c r="V2864" t="str">
        <f>TEXT(tblSales[[#This Row],[Invoice Date]],"mmm")</f>
        <v>Dec</v>
      </c>
      <c r="W2864">
        <f>MONTH(tblSales[[#This Row],[Invoice Date]])</f>
        <v>12</v>
      </c>
      <c r="X2864">
        <f>YEAR(tblSales[[#This Row],[Invoice Date]])</f>
        <v>2024</v>
      </c>
      <c r="Y2864" t="str">
        <f>TEXT(tblSales[[#This Row],[Invoice Date]],"mmm-yyyy")</f>
        <v>Dec-2024</v>
      </c>
      <c r="Z2864" t="str">
        <f>_xlfn.XLOOKUP(tblSales[[#This Row],[Product_ID]],Products!$A:$A,Products!$C:$C,"Women Dresses")</f>
        <v>Men Trousers</v>
      </c>
      <c r="AA2864" t="str">
        <f>_xlfn.XLOOKUP(tblSales[[#This Row],[Product_ID]],Products!$A:$A,Products!$D:$D,"Unknown")</f>
        <v>Chinos</v>
      </c>
      <c r="AB2864" t="str">
        <f>_xlfn.XLOOKUP(tblSales[[#This Row],[Product_ID]],Products!$A:$A,Products!$E:$E,"Unknown")</f>
        <v>Peter England</v>
      </c>
      <c r="AC2864" t="str">
        <f>_xlfn.XLOOKUP(tblSales[[#This Row],[Store_ID]],Stores!$A:$A,Stores!$B:$B,"Unknown")</f>
        <v>TrendMart Kochi Standard</v>
      </c>
      <c r="AD2864" t="str">
        <f>_xlfn.XLOOKUP(tblSales[[#This Row],[Store_ID]],Stores!$A:$A,Stores!$E:$E,"Unknown")</f>
        <v>South Zone 1</v>
      </c>
      <c r="AE2864" t="str">
        <f>_xlfn.XLOOKUP(tblSales[[#This Row],[Customer_ID]],Customers!$A:$A,Customers!$B:$B,"Unknown")</f>
        <v>Baskar Kamath</v>
      </c>
      <c r="AF2864" t="str">
        <f>_xlfn.XLOOKUP(tblSales[[#This Row],[Customer_ID]],Customers!$A:$A,Customers!$J:$J,"Unknown")</f>
        <v>Silver</v>
      </c>
      <c r="AG2864" t="str">
        <f>_xlfn.XLOOKUP(tblSales[[#This Row],[Employee_ID]],Employees!$A:$A,Employees!$B:$B,"Unknown")</f>
        <v>Hari Nair</v>
      </c>
      <c r="AH2864">
        <f>IF(MONTH(tblSales[[#This Row],[Invoice Date]])&gt;=4,MONTH(tblSales[[#This Row],[Invoice Date]]),MONTH(tblSales[[#This Row],[Invoice Date]])+12)</f>
        <v>12</v>
      </c>
      <c r="AI2864" s="8">
        <f>DATE(YEAR(tblSales[[#This Row],[Invoice Date]]),MONTH(tblSales[[#This Row],[Invoice Date]]),1)</f>
        <v>45627</v>
      </c>
      <c r="AJ2864" t="str">
        <f>_xlfn.XLOOKUP(tblSales[[#This Row],[Product_ID]],Products!$A:$A,Products!$B:$B,"Unknown")</f>
        <v>Peter England Chinos Orange</v>
      </c>
      <c r="AK2864" s="9">
        <f>IFERROR(tblSales[[#This Row],[Profit]]/tblSales[[#This Row],[Sales Amount]],0)</f>
        <v>0.25851783110168369</v>
      </c>
      <c r="AL2864" t="str">
        <f>IF(tblSales[[#This Row],[Discount %]]&lt;=5,"0-5%",
IF(tblSales[[#This Row],[Discount %]]&lt;=10,"5-10%",
IF(tblSales[[#This Row],[Discount %]]&lt;=15,"10-15%",
IF(tblSales[[#This Row],[Discount %]]&lt;=20,"15-20%","20%+"))))</f>
        <v>0-5%</v>
      </c>
    </row>
    <row r="2865" spans="1:38">
      <c r="A2865" s="2" t="s">
        <v>4891</v>
      </c>
      <c r="B2865" s="11">
        <v>45739</v>
      </c>
      <c r="C2865" s="2" t="s">
        <v>2984</v>
      </c>
      <c r="D2865" s="2" t="s">
        <v>813</v>
      </c>
      <c r="E2865" s="2" t="s">
        <v>771</v>
      </c>
      <c r="F2865" s="2" t="s">
        <v>319</v>
      </c>
      <c r="G2865" s="2">
        <v>1</v>
      </c>
      <c r="H2865" s="2">
        <v>3562.74</v>
      </c>
      <c r="I2865" s="2">
        <v>25</v>
      </c>
      <c r="J2865" s="2">
        <v>890.68</v>
      </c>
      <c r="K2865" s="2">
        <v>3</v>
      </c>
      <c r="L2865" s="2">
        <v>80.16</v>
      </c>
      <c r="M2865" s="2">
        <v>2752.22</v>
      </c>
      <c r="N2865" s="2">
        <v>1989.93</v>
      </c>
      <c r="O2865" s="2">
        <f t="shared" si="111"/>
        <v>682.12999999999977</v>
      </c>
      <c r="P2865" s="2" t="s">
        <v>29</v>
      </c>
      <c r="Q2865" s="2" t="str">
        <f t="shared" si="108"/>
        <v>Debit Card</v>
      </c>
      <c r="R2865" s="2" t="s">
        <v>21</v>
      </c>
      <c r="S2865" s="2" t="s">
        <v>56</v>
      </c>
      <c r="T2865" s="2" t="s">
        <v>1948</v>
      </c>
      <c r="U2865" s="2" t="s">
        <v>60</v>
      </c>
      <c r="V2865" t="str">
        <f>TEXT(tblSales[[#This Row],[Invoice Date]],"mmm")</f>
        <v>Mar</v>
      </c>
      <c r="W2865">
        <f>MONTH(tblSales[[#This Row],[Invoice Date]])</f>
        <v>3</v>
      </c>
      <c r="X2865">
        <f>YEAR(tblSales[[#This Row],[Invoice Date]])</f>
        <v>2025</v>
      </c>
      <c r="Y2865" t="str">
        <f>TEXT(tblSales[[#This Row],[Invoice Date]],"mmm-yyyy")</f>
        <v>Mar-2025</v>
      </c>
      <c r="Z2865" t="str">
        <f>_xlfn.XLOOKUP(tblSales[[#This Row],[Product_ID]],Products!$A:$A,Products!$C:$C,"Women Dresses")</f>
        <v>Jewellery</v>
      </c>
      <c r="AA2865" t="str">
        <f>_xlfn.XLOOKUP(tblSales[[#This Row],[Product_ID]],Products!$A:$A,Products!$D:$D,"Unknown")</f>
        <v>Ring</v>
      </c>
      <c r="AB2865" t="str">
        <f>_xlfn.XLOOKUP(tblSales[[#This Row],[Product_ID]],Products!$A:$A,Products!$E:$E,"Unknown")</f>
        <v>Wrangler</v>
      </c>
      <c r="AC2865" t="str">
        <f>_xlfn.XLOOKUP(tblSales[[#This Row],[Store_ID]],Stores!$A:$A,Stores!$B:$B,"Unknown")</f>
        <v>TrendMart Thoothukudi Mall Kiosk</v>
      </c>
      <c r="AD2865" t="str">
        <f>_xlfn.XLOOKUP(tblSales[[#This Row],[Store_ID]],Stores!$A:$A,Stores!$E:$E,"Unknown")</f>
        <v>South Zone 1</v>
      </c>
      <c r="AE2865" t="str">
        <f>_xlfn.XLOOKUP(tblSales[[#This Row],[Customer_ID]],Customers!$A:$A,Customers!$B:$B,"Unknown")</f>
        <v>Eshwari Venkatesan</v>
      </c>
      <c r="AF2865" t="str">
        <f>_xlfn.XLOOKUP(tblSales[[#This Row],[Customer_ID]],Customers!$A:$A,Customers!$J:$J,"Unknown")</f>
        <v>Silver</v>
      </c>
      <c r="AG2865" t="str">
        <f>_xlfn.XLOOKUP(tblSales[[#This Row],[Employee_ID]],Employees!$A:$A,Employees!$B:$B,"Unknown")</f>
        <v>Sathish Sundaram</v>
      </c>
      <c r="AH2865">
        <f>IF(MONTH(tblSales[[#This Row],[Invoice Date]])&gt;=4,MONTH(tblSales[[#This Row],[Invoice Date]]),MONTH(tblSales[[#This Row],[Invoice Date]])+12)</f>
        <v>15</v>
      </c>
      <c r="AI2865" s="8">
        <f>DATE(YEAR(tblSales[[#This Row],[Invoice Date]]),MONTH(tblSales[[#This Row],[Invoice Date]]),1)</f>
        <v>45717</v>
      </c>
      <c r="AJ2865" t="str">
        <f>_xlfn.XLOOKUP(tblSales[[#This Row],[Product_ID]],Products!$A:$A,Products!$B:$B,"Unknown")</f>
        <v>Wrangler Ring White</v>
      </c>
      <c r="AK2865" s="9">
        <f>IFERROR(tblSales[[#This Row],[Profit]]/tblSales[[#This Row],[Sales Amount]],0)</f>
        <v>0.24784719244827805</v>
      </c>
      <c r="AL2865" t="str">
        <f>IF(tblSales[[#This Row],[Discount %]]&lt;=5,"0-5%",
IF(tblSales[[#This Row],[Discount %]]&lt;=10,"5-10%",
IF(tblSales[[#This Row],[Discount %]]&lt;=15,"10-15%",
IF(tblSales[[#This Row],[Discount %]]&lt;=20,"15-20%","20%+"))))</f>
        <v>20%+</v>
      </c>
    </row>
    <row r="2866" spans="1:38">
      <c r="A2866" s="2" t="s">
        <v>4892</v>
      </c>
      <c r="B2866" s="11">
        <v>45501</v>
      </c>
      <c r="C2866" s="2" t="s">
        <v>2837</v>
      </c>
      <c r="D2866" s="2" t="s">
        <v>1494</v>
      </c>
      <c r="E2866" s="2" t="s">
        <v>221</v>
      </c>
      <c r="F2866" s="2" t="s">
        <v>475</v>
      </c>
      <c r="G2866" s="2">
        <v>3</v>
      </c>
      <c r="H2866" s="2">
        <v>1219.93</v>
      </c>
      <c r="I2866" s="2">
        <v>0</v>
      </c>
      <c r="J2866" s="2">
        <v>0</v>
      </c>
      <c r="K2866" s="2">
        <v>12</v>
      </c>
      <c r="L2866" s="2">
        <v>439.17</v>
      </c>
      <c r="M2866" s="2">
        <v>4098.96</v>
      </c>
      <c r="N2866" s="2">
        <v>2752.32</v>
      </c>
      <c r="O2866" s="2">
        <f t="shared" si="111"/>
        <v>907.4699999999998</v>
      </c>
      <c r="P2866" s="2" t="s">
        <v>29</v>
      </c>
      <c r="Q2866" s="2" t="str">
        <f t="shared" si="108"/>
        <v>Debit Card</v>
      </c>
      <c r="R2866" s="2" t="s">
        <v>20</v>
      </c>
      <c r="S2866" s="2" t="s">
        <v>56</v>
      </c>
      <c r="T2866" s="2" t="s">
        <v>1761</v>
      </c>
      <c r="U2866" s="2" t="s">
        <v>60</v>
      </c>
      <c r="V2866" t="str">
        <f>TEXT(tblSales[[#This Row],[Invoice Date]],"mmm")</f>
        <v>Jul</v>
      </c>
      <c r="W2866">
        <f>MONTH(tblSales[[#This Row],[Invoice Date]])</f>
        <v>7</v>
      </c>
      <c r="X2866">
        <f>YEAR(tblSales[[#This Row],[Invoice Date]])</f>
        <v>2024</v>
      </c>
      <c r="Y2866" t="str">
        <f>TEXT(tblSales[[#This Row],[Invoice Date]],"mmm-yyyy")</f>
        <v>Jul-2024</v>
      </c>
      <c r="Z2866" t="str">
        <f>_xlfn.XLOOKUP(tblSales[[#This Row],[Product_ID]],Products!$A:$A,Products!$C:$C,"Women Dresses")</f>
        <v>Wallets</v>
      </c>
      <c r="AA2866" t="str">
        <f>_xlfn.XLOOKUP(tblSales[[#This Row],[Product_ID]],Products!$A:$A,Products!$D:$D,"Unknown")</f>
        <v>Leather Wallet</v>
      </c>
      <c r="AB2866" t="str">
        <f>_xlfn.XLOOKUP(tblSales[[#This Row],[Product_ID]],Products!$A:$A,Products!$E:$E,"Unknown")</f>
        <v>Reebok</v>
      </c>
      <c r="AC2866" t="str">
        <f>_xlfn.XLOOKUP(tblSales[[#This Row],[Store_ID]],Stores!$A:$A,Stores!$B:$B,"Unknown")</f>
        <v>TrendMart Chennai Standard</v>
      </c>
      <c r="AD2866" t="str">
        <f>_xlfn.XLOOKUP(tblSales[[#This Row],[Store_ID]],Stores!$A:$A,Stores!$E:$E,"Unknown")</f>
        <v>South Zone 1</v>
      </c>
      <c r="AE2866" t="str">
        <f>_xlfn.XLOOKUP(tblSales[[#This Row],[Customer_ID]],Customers!$A:$A,Customers!$B:$B,"Unknown")</f>
        <v>Sowmya Srinivasan</v>
      </c>
      <c r="AF2866" t="str">
        <f>_xlfn.XLOOKUP(tblSales[[#This Row],[Customer_ID]],Customers!$A:$A,Customers!$J:$J,"Unknown")</f>
        <v>Gold</v>
      </c>
      <c r="AG2866" t="str">
        <f>_xlfn.XLOOKUP(tblSales[[#This Row],[Employee_ID]],Employees!$A:$A,Employees!$B:$B,"Unknown")</f>
        <v>Arjun Krishnan</v>
      </c>
      <c r="AH2866">
        <f>IF(MONTH(tblSales[[#This Row],[Invoice Date]])&gt;=4,MONTH(tblSales[[#This Row],[Invoice Date]]),MONTH(tblSales[[#This Row],[Invoice Date]])+12)</f>
        <v>7</v>
      </c>
      <c r="AI2866" s="8">
        <f>DATE(YEAR(tblSales[[#This Row],[Invoice Date]]),MONTH(tblSales[[#This Row],[Invoice Date]]),1)</f>
        <v>45474</v>
      </c>
      <c r="AJ2866" t="str">
        <f>_xlfn.XLOOKUP(tblSales[[#This Row],[Product_ID]],Products!$A:$A,Products!$B:$B,"Unknown")</f>
        <v>Reebok Leather Wallet Navy Blue</v>
      </c>
      <c r="AK2866" s="9">
        <f>IFERROR(tblSales[[#This Row],[Profit]]/tblSales[[#This Row],[Sales Amount]],0)</f>
        <v>0.22139030388196024</v>
      </c>
      <c r="AL2866" t="str">
        <f>IF(tblSales[[#This Row],[Discount %]]&lt;=5,"0-5%",
IF(tblSales[[#This Row],[Discount %]]&lt;=10,"5-10%",
IF(tblSales[[#This Row],[Discount %]]&lt;=15,"10-15%",
IF(tblSales[[#This Row],[Discount %]]&lt;=20,"15-20%","20%+"))))</f>
        <v>0-5%</v>
      </c>
    </row>
    <row r="2867" spans="1:38">
      <c r="A2867" s="2" t="s">
        <v>4893</v>
      </c>
      <c r="B2867" s="11">
        <v>45497</v>
      </c>
      <c r="C2867" s="2" t="s">
        <v>2407</v>
      </c>
      <c r="D2867" s="2" t="s">
        <v>208</v>
      </c>
      <c r="E2867" s="2" t="s">
        <v>484</v>
      </c>
      <c r="F2867" s="2" t="s">
        <v>172</v>
      </c>
      <c r="G2867" s="2">
        <v>1</v>
      </c>
      <c r="H2867" s="2">
        <v>731.5</v>
      </c>
      <c r="I2867" s="2">
        <v>0</v>
      </c>
      <c r="J2867" s="2">
        <v>0</v>
      </c>
      <c r="K2867" s="2">
        <v>5</v>
      </c>
      <c r="L2867" s="2">
        <v>36.58</v>
      </c>
      <c r="M2867" s="2">
        <v>768.08</v>
      </c>
      <c r="N2867" s="2">
        <v>443.19</v>
      </c>
      <c r="O2867" s="2">
        <f t="shared" si="111"/>
        <v>288.31000000000006</v>
      </c>
      <c r="P2867" s="2" t="s">
        <v>29</v>
      </c>
      <c r="Q2867" s="2" t="str">
        <f t="shared" si="108"/>
        <v>Debit Card</v>
      </c>
      <c r="R2867" s="2" t="s">
        <v>21</v>
      </c>
      <c r="S2867" s="2" t="s">
        <v>56</v>
      </c>
      <c r="T2867" s="2" t="s">
        <v>1160</v>
      </c>
      <c r="U2867" s="2" t="s">
        <v>59</v>
      </c>
      <c r="V2867" t="str">
        <f>TEXT(tblSales[[#This Row],[Invoice Date]],"mmm")</f>
        <v>Jul</v>
      </c>
      <c r="W2867">
        <f>MONTH(tblSales[[#This Row],[Invoice Date]])</f>
        <v>7</v>
      </c>
      <c r="X2867">
        <f>YEAR(tblSales[[#This Row],[Invoice Date]])</f>
        <v>2024</v>
      </c>
      <c r="Y2867" t="str">
        <f>TEXT(tblSales[[#This Row],[Invoice Date]],"mmm-yyyy")</f>
        <v>Jul-2024</v>
      </c>
      <c r="Z2867" t="str">
        <f>_xlfn.XLOOKUP(tblSales[[#This Row],[Product_ID]],Products!$A:$A,Products!$C:$C,"Women Dresses")</f>
        <v>Accessories</v>
      </c>
      <c r="AA2867" t="str">
        <f>_xlfn.XLOOKUP(tblSales[[#This Row],[Product_ID]],Products!$A:$A,Products!$D:$D,"Unknown")</f>
        <v>Tie</v>
      </c>
      <c r="AB2867" t="str">
        <f>_xlfn.XLOOKUP(tblSales[[#This Row],[Product_ID]],Products!$A:$A,Products!$E:$E,"Unknown")</f>
        <v>Allen Solly</v>
      </c>
      <c r="AC2867" t="str">
        <f>_xlfn.XLOOKUP(tblSales[[#This Row],[Store_ID]],Stores!$A:$A,Stores!$B:$B,"Unknown")</f>
        <v>TrendMart Kochi Standard</v>
      </c>
      <c r="AD2867" t="str">
        <f>_xlfn.XLOOKUP(tblSales[[#This Row],[Store_ID]],Stores!$A:$A,Stores!$E:$E,"Unknown")</f>
        <v>South Zone 1</v>
      </c>
      <c r="AE2867" t="str">
        <f>_xlfn.XLOOKUP(tblSales[[#This Row],[Customer_ID]],Customers!$A:$A,Customers!$B:$B,"Unknown")</f>
        <v>Raghu Balasubramaniam</v>
      </c>
      <c r="AF2867" t="str">
        <f>_xlfn.XLOOKUP(tblSales[[#This Row],[Customer_ID]],Customers!$A:$A,Customers!$J:$J,"Unknown")</f>
        <v>Silver</v>
      </c>
      <c r="AG2867" t="str">
        <f>_xlfn.XLOOKUP(tblSales[[#This Row],[Employee_ID]],Employees!$A:$A,Employees!$B:$B,"Unknown")</f>
        <v>Eswar Prasad</v>
      </c>
      <c r="AH2867">
        <f>IF(MONTH(tblSales[[#This Row],[Invoice Date]])&gt;=4,MONTH(tblSales[[#This Row],[Invoice Date]]),MONTH(tblSales[[#This Row],[Invoice Date]])+12)</f>
        <v>7</v>
      </c>
      <c r="AI2867" s="8">
        <f>DATE(YEAR(tblSales[[#This Row],[Invoice Date]]),MONTH(tblSales[[#This Row],[Invoice Date]]),1)</f>
        <v>45474</v>
      </c>
      <c r="AJ2867" t="str">
        <f>_xlfn.XLOOKUP(tblSales[[#This Row],[Product_ID]],Products!$A:$A,Products!$B:$B,"Unknown")</f>
        <v>Allen Solly Tie Pink</v>
      </c>
      <c r="AK2867" s="9">
        <f>IFERROR(tblSales[[#This Row],[Profit]]/tblSales[[#This Row],[Sales Amount]],0)</f>
        <v>0.37536454535985841</v>
      </c>
      <c r="AL2867" t="str">
        <f>IF(tblSales[[#This Row],[Discount %]]&lt;=5,"0-5%",
IF(tblSales[[#This Row],[Discount %]]&lt;=10,"5-10%",
IF(tblSales[[#This Row],[Discount %]]&lt;=15,"10-15%",
IF(tblSales[[#This Row],[Discount %]]&lt;=20,"15-20%","20%+"))))</f>
        <v>0-5%</v>
      </c>
    </row>
    <row r="2868" spans="1:38">
      <c r="A2868" s="2" t="s">
        <v>4894</v>
      </c>
      <c r="B2868" s="11">
        <v>45438</v>
      </c>
      <c r="C2868" s="2" t="s">
        <v>605</v>
      </c>
      <c r="D2868" s="2" t="s">
        <v>543</v>
      </c>
      <c r="E2868" s="2" t="s">
        <v>258</v>
      </c>
      <c r="F2868" s="2" t="s">
        <v>177</v>
      </c>
      <c r="G2868" s="2">
        <v>2</v>
      </c>
      <c r="H2868" s="2">
        <v>1006.66</v>
      </c>
      <c r="I2868" s="2">
        <v>15</v>
      </c>
      <c r="J2868" s="2">
        <v>302</v>
      </c>
      <c r="K2868" s="2">
        <v>12</v>
      </c>
      <c r="L2868" s="2">
        <v>205.36</v>
      </c>
      <c r="M2868" s="2">
        <v>1916.68</v>
      </c>
      <c r="N2868" s="2">
        <v>1291.18</v>
      </c>
      <c r="O2868" s="2">
        <f t="shared" si="111"/>
        <v>420.14</v>
      </c>
      <c r="P2868" s="2" t="s">
        <v>27</v>
      </c>
      <c r="Q2868" s="2" t="str">
        <f t="shared" si="108"/>
        <v>Cash</v>
      </c>
      <c r="R2868" s="2" t="s">
        <v>20</v>
      </c>
      <c r="S2868" s="2" t="s">
        <v>56</v>
      </c>
      <c r="T2868" s="2" t="s">
        <v>1365</v>
      </c>
      <c r="U2868" s="2" t="s">
        <v>60</v>
      </c>
      <c r="V2868" t="str">
        <f>TEXT(tblSales[[#This Row],[Invoice Date]],"mmm")</f>
        <v>May</v>
      </c>
      <c r="W2868">
        <f>MONTH(tblSales[[#This Row],[Invoice Date]])</f>
        <v>5</v>
      </c>
      <c r="X2868">
        <f>YEAR(tblSales[[#This Row],[Invoice Date]])</f>
        <v>2024</v>
      </c>
      <c r="Y2868" t="str">
        <f>TEXT(tblSales[[#This Row],[Invoice Date]],"mmm-yyyy")</f>
        <v>May-2024</v>
      </c>
      <c r="Z2868" t="str">
        <f>_xlfn.XLOOKUP(tblSales[[#This Row],[Product_ID]],Products!$A:$A,Products!$C:$C,"Women Dresses")</f>
        <v>Men Shirts</v>
      </c>
      <c r="AA2868" t="str">
        <f>_xlfn.XLOOKUP(tblSales[[#This Row],[Product_ID]],Products!$A:$A,Products!$D:$D,"Unknown")</f>
        <v>Formal Shirt</v>
      </c>
      <c r="AB2868" t="str">
        <f>_xlfn.XLOOKUP(tblSales[[#This Row],[Product_ID]],Products!$A:$A,Products!$E:$E,"Unknown")</f>
        <v>Van Heusen</v>
      </c>
      <c r="AC2868" t="str">
        <f>_xlfn.XLOOKUP(tblSales[[#This Row],[Store_ID]],Stores!$A:$A,Stores!$B:$B,"Unknown")</f>
        <v>TrendMart Guntur Outlet</v>
      </c>
      <c r="AD2868" t="str">
        <f>_xlfn.XLOOKUP(tblSales[[#This Row],[Store_ID]],Stores!$A:$A,Stores!$E:$E,"Unknown")</f>
        <v>South Zone 3</v>
      </c>
      <c r="AE2868" t="str">
        <f>_xlfn.XLOOKUP(tblSales[[#This Row],[Customer_ID]],Customers!$A:$A,Customers!$B:$B,"Unknown")</f>
        <v>Manikandan Naidu</v>
      </c>
      <c r="AF2868" t="str">
        <f>_xlfn.XLOOKUP(tblSales[[#This Row],[Customer_ID]],Customers!$A:$A,Customers!$J:$J,"Unknown")</f>
        <v>Silver</v>
      </c>
      <c r="AG2868" t="str">
        <f>_xlfn.XLOOKUP(tblSales[[#This Row],[Employee_ID]],Employees!$A:$A,Employees!$B:$B,"Unknown")</f>
        <v>Deepak Kamath</v>
      </c>
      <c r="AH2868">
        <f>IF(MONTH(tblSales[[#This Row],[Invoice Date]])&gt;=4,MONTH(tblSales[[#This Row],[Invoice Date]]),MONTH(tblSales[[#This Row],[Invoice Date]])+12)</f>
        <v>5</v>
      </c>
      <c r="AI2868" s="8">
        <f>DATE(YEAR(tblSales[[#This Row],[Invoice Date]]),MONTH(tblSales[[#This Row],[Invoice Date]]),1)</f>
        <v>45413</v>
      </c>
      <c r="AJ2868" t="str">
        <f>_xlfn.XLOOKUP(tblSales[[#This Row],[Product_ID]],Products!$A:$A,Products!$B:$B,"Unknown")</f>
        <v>Van Heusen Formal Shirt Olive</v>
      </c>
      <c r="AK2868" s="9">
        <f>IFERROR(tblSales[[#This Row],[Profit]]/tblSales[[#This Row],[Sales Amount]],0)</f>
        <v>0.21920195337771561</v>
      </c>
      <c r="AL2868" t="str">
        <f>IF(tblSales[[#This Row],[Discount %]]&lt;=5,"0-5%",
IF(tblSales[[#This Row],[Discount %]]&lt;=10,"5-10%",
IF(tblSales[[#This Row],[Discount %]]&lt;=15,"10-15%",
IF(tblSales[[#This Row],[Discount %]]&lt;=20,"15-20%","20%+"))))</f>
        <v>10-15%</v>
      </c>
    </row>
    <row r="2869" spans="1:38">
      <c r="A2869" s="2" t="s">
        <v>4895</v>
      </c>
      <c r="B2869" s="11">
        <v>45558</v>
      </c>
      <c r="C2869" s="2" t="s">
        <v>2396</v>
      </c>
      <c r="D2869" s="2" t="s">
        <v>991</v>
      </c>
      <c r="E2869" s="2" t="s">
        <v>949</v>
      </c>
      <c r="F2869" s="2" t="s">
        <v>227</v>
      </c>
      <c r="G2869" s="2">
        <v>1</v>
      </c>
      <c r="H2869" s="2">
        <v>1082.53</v>
      </c>
      <c r="I2869" s="2">
        <v>15</v>
      </c>
      <c r="J2869" s="2">
        <v>162.38</v>
      </c>
      <c r="K2869" s="2">
        <v>12</v>
      </c>
      <c r="L2869" s="2">
        <v>110.42</v>
      </c>
      <c r="M2869" s="2">
        <v>1030.57</v>
      </c>
      <c r="N2869" s="2">
        <v>735.85</v>
      </c>
      <c r="O2869" s="2">
        <f t="shared" si="111"/>
        <v>184.2999999999999</v>
      </c>
      <c r="P2869" s="2" t="s">
        <v>29</v>
      </c>
      <c r="Q2869" s="2" t="str">
        <f t="shared" si="108"/>
        <v>Debit Card</v>
      </c>
      <c r="R2869" s="2" t="s">
        <v>20</v>
      </c>
      <c r="S2869" s="2" t="s">
        <v>56</v>
      </c>
      <c r="T2869" s="2" t="s">
        <v>621</v>
      </c>
      <c r="U2869" s="2" t="s">
        <v>59</v>
      </c>
      <c r="V2869" t="str">
        <f>TEXT(tblSales[[#This Row],[Invoice Date]],"mmm")</f>
        <v>Sep</v>
      </c>
      <c r="W2869">
        <f>MONTH(tblSales[[#This Row],[Invoice Date]])</f>
        <v>9</v>
      </c>
      <c r="X2869">
        <f>YEAR(tblSales[[#This Row],[Invoice Date]])</f>
        <v>2024</v>
      </c>
      <c r="Y2869" t="str">
        <f>TEXT(tblSales[[#This Row],[Invoice Date]],"mmm-yyyy")</f>
        <v>Sep-2024</v>
      </c>
      <c r="Z2869" t="str">
        <f>_xlfn.XLOOKUP(tblSales[[#This Row],[Product_ID]],Products!$A:$A,Products!$C:$C,"Women Dresses")</f>
        <v>Sportswear</v>
      </c>
      <c r="AA2869" t="str">
        <f>_xlfn.XLOOKUP(tblSales[[#This Row],[Product_ID]],Products!$A:$A,Products!$D:$D,"Unknown")</f>
        <v>Joggers</v>
      </c>
      <c r="AB2869" t="str">
        <f>_xlfn.XLOOKUP(tblSales[[#This Row],[Product_ID]],Products!$A:$A,Products!$E:$E,"Unknown")</f>
        <v>Blackberrys</v>
      </c>
      <c r="AC2869" t="str">
        <f>_xlfn.XLOOKUP(tblSales[[#This Row],[Store_ID]],Stores!$A:$A,Stores!$B:$B,"Unknown")</f>
        <v>TrendMart Tumakuru Standard</v>
      </c>
      <c r="AD2869" t="str">
        <f>_xlfn.XLOOKUP(tblSales[[#This Row],[Store_ID]],Stores!$A:$A,Stores!$E:$E,"Unknown")</f>
        <v>South Zone 2</v>
      </c>
      <c r="AE2869" t="str">
        <f>_xlfn.XLOOKUP(tblSales[[#This Row],[Customer_ID]],Customers!$A:$A,Customers!$B:$B,"Unknown")</f>
        <v>Jaya Naicker</v>
      </c>
      <c r="AF2869" t="str">
        <f>_xlfn.XLOOKUP(tblSales[[#This Row],[Customer_ID]],Customers!$A:$A,Customers!$J:$J,"Unknown")</f>
        <v>Regular</v>
      </c>
      <c r="AG2869" t="str">
        <f>_xlfn.XLOOKUP(tblSales[[#This Row],[Employee_ID]],Employees!$A:$A,Employees!$B:$B,"Unknown")</f>
        <v>Ishwarya Shetty</v>
      </c>
      <c r="AH2869">
        <f>IF(MONTH(tblSales[[#This Row],[Invoice Date]])&gt;=4,MONTH(tblSales[[#This Row],[Invoice Date]]),MONTH(tblSales[[#This Row],[Invoice Date]])+12)</f>
        <v>9</v>
      </c>
      <c r="AI2869" s="8">
        <f>DATE(YEAR(tblSales[[#This Row],[Invoice Date]]),MONTH(tblSales[[#This Row],[Invoice Date]]),1)</f>
        <v>45536</v>
      </c>
      <c r="AJ2869" t="str">
        <f>_xlfn.XLOOKUP(tblSales[[#This Row],[Product_ID]],Products!$A:$A,Products!$B:$B,"Unknown")</f>
        <v>Blackberrys Joggers Beige</v>
      </c>
      <c r="AK2869" s="9">
        <f>IFERROR(tblSales[[#This Row],[Profit]]/tblSales[[#This Row],[Sales Amount]],0)</f>
        <v>0.1788330729596242</v>
      </c>
      <c r="AL2869" t="str">
        <f>IF(tblSales[[#This Row],[Discount %]]&lt;=5,"0-5%",
IF(tblSales[[#This Row],[Discount %]]&lt;=10,"5-10%",
IF(tblSales[[#This Row],[Discount %]]&lt;=15,"10-15%",
IF(tblSales[[#This Row],[Discount %]]&lt;=20,"15-20%","20%+"))))</f>
        <v>10-15%</v>
      </c>
    </row>
    <row r="2870" spans="1:38">
      <c r="A2870" s="2" t="s">
        <v>4896</v>
      </c>
      <c r="B2870" s="11">
        <v>45740</v>
      </c>
      <c r="C2870" s="2" t="s">
        <v>491</v>
      </c>
      <c r="D2870" s="2" t="s">
        <v>474</v>
      </c>
      <c r="E2870" s="2" t="s">
        <v>763</v>
      </c>
      <c r="F2870" s="2" t="s">
        <v>182</v>
      </c>
      <c r="G2870" s="2">
        <v>2</v>
      </c>
      <c r="H2870" s="2">
        <v>3101.88</v>
      </c>
      <c r="I2870" s="2">
        <v>0</v>
      </c>
      <c r="J2870" s="2">
        <v>0</v>
      </c>
      <c r="K2870" s="2">
        <v>12</v>
      </c>
      <c r="L2870" s="2">
        <v>744.45</v>
      </c>
      <c r="M2870" s="2">
        <v>6948.21</v>
      </c>
      <c r="N2870" s="2">
        <v>4068.02</v>
      </c>
      <c r="O2870" s="2">
        <f t="shared" si="111"/>
        <v>2135.7399999999998</v>
      </c>
      <c r="P2870" s="2" t="s">
        <v>32</v>
      </c>
      <c r="Q2870" s="2" t="str">
        <f t="shared" si="108"/>
        <v>UPI</v>
      </c>
      <c r="R2870" s="2" t="s">
        <v>20</v>
      </c>
      <c r="S2870" s="2" t="s">
        <v>57</v>
      </c>
      <c r="T2870" s="2" t="s">
        <v>2964</v>
      </c>
      <c r="U2870" s="2" t="s">
        <v>59</v>
      </c>
      <c r="V2870" t="str">
        <f>TEXT(tblSales[[#This Row],[Invoice Date]],"mmm")</f>
        <v>Mar</v>
      </c>
      <c r="W2870">
        <f>MONTH(tblSales[[#This Row],[Invoice Date]])</f>
        <v>3</v>
      </c>
      <c r="X2870">
        <f>YEAR(tblSales[[#This Row],[Invoice Date]])</f>
        <v>2025</v>
      </c>
      <c r="Y2870" t="str">
        <f>TEXT(tblSales[[#This Row],[Invoice Date]],"mmm-yyyy")</f>
        <v>Mar-2025</v>
      </c>
      <c r="Z2870" t="str">
        <f>_xlfn.XLOOKUP(tblSales[[#This Row],[Product_ID]],Products!$A:$A,Products!$C:$C,"Women Dresses")</f>
        <v>Handbags</v>
      </c>
      <c r="AA2870" t="str">
        <f>_xlfn.XLOOKUP(tblSales[[#This Row],[Product_ID]],Products!$A:$A,Products!$D:$D,"Unknown")</f>
        <v>Sling Bag</v>
      </c>
      <c r="AB2870" t="str">
        <f>_xlfn.XLOOKUP(tblSales[[#This Row],[Product_ID]],Products!$A:$A,Products!$E:$E,"Unknown")</f>
        <v>GRT Jewellers</v>
      </c>
      <c r="AC2870" t="str">
        <f>_xlfn.XLOOKUP(tblSales[[#This Row],[Store_ID]],Stores!$A:$A,Stores!$B:$B,"Unknown")</f>
        <v>TrendMart Madurai Mall Kiosk</v>
      </c>
      <c r="AD2870" t="str">
        <f>_xlfn.XLOOKUP(tblSales[[#This Row],[Store_ID]],Stores!$A:$A,Stores!$E:$E,"Unknown")</f>
        <v>South Zone 1</v>
      </c>
      <c r="AE2870" t="str">
        <f>_xlfn.XLOOKUP(tblSales[[#This Row],[Customer_ID]],Customers!$A:$A,Customers!$B:$B,"Unknown")</f>
        <v>Sunita Subramaniam</v>
      </c>
      <c r="AF2870" t="str">
        <f>_xlfn.XLOOKUP(tblSales[[#This Row],[Customer_ID]],Customers!$A:$A,Customers!$J:$J,"Unknown")</f>
        <v>Regular</v>
      </c>
      <c r="AG2870" t="str">
        <f>_xlfn.XLOOKUP(tblSales[[#This Row],[Employee_ID]],Employees!$A:$A,Employees!$B:$B,"Unknown")</f>
        <v>Girish Sundaram</v>
      </c>
      <c r="AH2870">
        <f>IF(MONTH(tblSales[[#This Row],[Invoice Date]])&gt;=4,MONTH(tblSales[[#This Row],[Invoice Date]]),MONTH(tblSales[[#This Row],[Invoice Date]])+12)</f>
        <v>15</v>
      </c>
      <c r="AI2870" s="8">
        <f>DATE(YEAR(tblSales[[#This Row],[Invoice Date]]),MONTH(tblSales[[#This Row],[Invoice Date]]),1)</f>
        <v>45717</v>
      </c>
      <c r="AJ2870" t="str">
        <f>_xlfn.XLOOKUP(tblSales[[#This Row],[Product_ID]],Products!$A:$A,Products!$B:$B,"Unknown")</f>
        <v>GRT Jewellers Sling Bag Olive</v>
      </c>
      <c r="AK2870" s="9">
        <f>IFERROR(tblSales[[#This Row],[Profit]]/tblSales[[#This Row],[Sales Amount]],0)</f>
        <v>0.30737988633043617</v>
      </c>
      <c r="AL2870" t="str">
        <f>IF(tblSales[[#This Row],[Discount %]]&lt;=5,"0-5%",
IF(tblSales[[#This Row],[Discount %]]&lt;=10,"5-10%",
IF(tblSales[[#This Row],[Discount %]]&lt;=15,"10-15%",
IF(tblSales[[#This Row],[Discount %]]&lt;=20,"15-20%","20%+"))))</f>
        <v>0-5%</v>
      </c>
    </row>
    <row r="2871" spans="1:38">
      <c r="A2871" s="2" t="s">
        <v>4897</v>
      </c>
      <c r="B2871" s="11">
        <v>45684</v>
      </c>
      <c r="C2871" s="2" t="s">
        <v>3443</v>
      </c>
      <c r="D2871" s="2" t="s">
        <v>531</v>
      </c>
      <c r="E2871" s="2" t="s">
        <v>1277</v>
      </c>
      <c r="F2871" s="2" t="s">
        <v>249</v>
      </c>
      <c r="G2871" s="2">
        <v>3</v>
      </c>
      <c r="H2871" s="2">
        <v>3031.37</v>
      </c>
      <c r="I2871" s="2">
        <v>30</v>
      </c>
      <c r="J2871" s="2">
        <v>2728.23</v>
      </c>
      <c r="K2871" s="2">
        <v>12</v>
      </c>
      <c r="L2871" s="2">
        <v>763.91</v>
      </c>
      <c r="M2871" s="2">
        <v>7129.79</v>
      </c>
      <c r="N2871" s="2">
        <v>6407.55</v>
      </c>
      <c r="O2871" s="2">
        <f t="shared" si="111"/>
        <v>-41.670000000000186</v>
      </c>
      <c r="P2871" s="2" t="s">
        <v>27</v>
      </c>
      <c r="Q2871" s="2" t="str">
        <f t="shared" si="108"/>
        <v>Cash</v>
      </c>
      <c r="R2871" s="2" t="s">
        <v>20</v>
      </c>
      <c r="S2871" s="2" t="s">
        <v>56</v>
      </c>
      <c r="T2871" s="2" t="s">
        <v>908</v>
      </c>
      <c r="U2871" s="2" t="s">
        <v>59</v>
      </c>
      <c r="V2871" t="str">
        <f>TEXT(tblSales[[#This Row],[Invoice Date]],"mmm")</f>
        <v>Jan</v>
      </c>
      <c r="W2871">
        <f>MONTH(tblSales[[#This Row],[Invoice Date]])</f>
        <v>1</v>
      </c>
      <c r="X2871">
        <f>YEAR(tblSales[[#This Row],[Invoice Date]])</f>
        <v>2025</v>
      </c>
      <c r="Y2871" t="str">
        <f>TEXT(tblSales[[#This Row],[Invoice Date]],"mmm-yyyy")</f>
        <v>Jan-2025</v>
      </c>
      <c r="Z2871" t="str">
        <f>_xlfn.XLOOKUP(tblSales[[#This Row],[Product_ID]],Products!$A:$A,Products!$C:$C,"Women Dresses")</f>
        <v>Handbags</v>
      </c>
      <c r="AA2871" t="str">
        <f>_xlfn.XLOOKUP(tblSales[[#This Row],[Product_ID]],Products!$A:$A,Products!$D:$D,"Unknown")</f>
        <v>Sling Bag</v>
      </c>
      <c r="AB2871" t="str">
        <f>_xlfn.XLOOKUP(tblSales[[#This Row],[Product_ID]],Products!$A:$A,Products!$E:$E,"Unknown")</f>
        <v>Tanishq</v>
      </c>
      <c r="AC2871" t="str">
        <f>_xlfn.XLOOKUP(tblSales[[#This Row],[Store_ID]],Stores!$A:$A,Stores!$B:$B,"Unknown")</f>
        <v>TrendMart Thrissur Standard</v>
      </c>
      <c r="AD2871" t="str">
        <f>_xlfn.XLOOKUP(tblSales[[#This Row],[Store_ID]],Stores!$A:$A,Stores!$E:$E,"Unknown")</f>
        <v>South Zone 1</v>
      </c>
      <c r="AE2871" t="str">
        <f>_xlfn.XLOOKUP(tblSales[[#This Row],[Customer_ID]],Customers!$A:$A,Customers!$B:$B,"Unknown")</f>
        <v>Unknown</v>
      </c>
      <c r="AF2871" t="str">
        <f>_xlfn.XLOOKUP(tblSales[[#This Row],[Customer_ID]],Customers!$A:$A,Customers!$J:$J,"Unknown")</f>
        <v>Unknown</v>
      </c>
      <c r="AG2871" t="str">
        <f>_xlfn.XLOOKUP(tblSales[[#This Row],[Employee_ID]],Employees!$A:$A,Employees!$B:$B,"Unknown")</f>
        <v>Hari Nair</v>
      </c>
      <c r="AH2871">
        <f>IF(MONTH(tblSales[[#This Row],[Invoice Date]])&gt;=4,MONTH(tblSales[[#This Row],[Invoice Date]]),MONTH(tblSales[[#This Row],[Invoice Date]])+12)</f>
        <v>13</v>
      </c>
      <c r="AI2871" s="8">
        <f>DATE(YEAR(tblSales[[#This Row],[Invoice Date]]),MONTH(tblSales[[#This Row],[Invoice Date]]),1)</f>
        <v>45658</v>
      </c>
      <c r="AJ2871" t="str">
        <f>_xlfn.XLOOKUP(tblSales[[#This Row],[Product_ID]],Products!$A:$A,Products!$B:$B,"Unknown")</f>
        <v>Tanishq Sling Bag Mustard</v>
      </c>
      <c r="AK2871" s="9">
        <f>IFERROR(tblSales[[#This Row],[Profit]]/tblSales[[#This Row],[Sales Amount]],0)</f>
        <v>-5.8444919135065953E-3</v>
      </c>
      <c r="AL2871" t="str">
        <f>IF(tblSales[[#This Row],[Discount %]]&lt;=5,"0-5%",
IF(tblSales[[#This Row],[Discount %]]&lt;=10,"5-10%",
IF(tblSales[[#This Row],[Discount %]]&lt;=15,"10-15%",
IF(tblSales[[#This Row],[Discount %]]&lt;=20,"15-20%","20%+"))))</f>
        <v>20%+</v>
      </c>
    </row>
    <row r="2872" spans="1:38">
      <c r="A2872" s="2" t="s">
        <v>4898</v>
      </c>
      <c r="B2872" s="11">
        <v>45457</v>
      </c>
      <c r="C2872" s="2" t="s">
        <v>3920</v>
      </c>
      <c r="D2872" s="2" t="s">
        <v>501</v>
      </c>
      <c r="E2872" s="2" t="s">
        <v>699</v>
      </c>
      <c r="F2872" s="2" t="s">
        <v>122</v>
      </c>
      <c r="G2872" s="2">
        <v>1</v>
      </c>
      <c r="H2872" s="2">
        <v>661.83</v>
      </c>
      <c r="I2872" s="2">
        <v>10</v>
      </c>
      <c r="J2872" s="2">
        <v>66.180000000000007</v>
      </c>
      <c r="K2872" s="2">
        <v>5</v>
      </c>
      <c r="L2872" s="2">
        <v>29.78</v>
      </c>
      <c r="M2872" s="2">
        <v>625.42999999999995</v>
      </c>
      <c r="N2872" s="2">
        <v>457.16</v>
      </c>
      <c r="O2872" s="2">
        <f t="shared" si="111"/>
        <v>138.48999999999992</v>
      </c>
      <c r="P2872" s="2" t="s">
        <v>31</v>
      </c>
      <c r="Q2872" s="2" t="str">
        <f t="shared" si="108"/>
        <v>Net Banking</v>
      </c>
      <c r="R2872" s="2" t="s">
        <v>21</v>
      </c>
      <c r="S2872" s="2" t="s">
        <v>56</v>
      </c>
      <c r="T2872" s="2" t="s">
        <v>1585</v>
      </c>
      <c r="U2872" s="2" t="s">
        <v>59</v>
      </c>
      <c r="V2872" t="str">
        <f>TEXT(tblSales[[#This Row],[Invoice Date]],"mmm")</f>
        <v>Jun</v>
      </c>
      <c r="W2872">
        <f>MONTH(tblSales[[#This Row],[Invoice Date]])</f>
        <v>6</v>
      </c>
      <c r="X2872">
        <f>YEAR(tblSales[[#This Row],[Invoice Date]])</f>
        <v>2024</v>
      </c>
      <c r="Y2872" t="str">
        <f>TEXT(tblSales[[#This Row],[Invoice Date]],"mmm-yyyy")</f>
        <v>Jun-2024</v>
      </c>
      <c r="Z2872" t="str">
        <f>_xlfn.XLOOKUP(tblSales[[#This Row],[Product_ID]],Products!$A:$A,Products!$C:$C,"Women Dresses")</f>
        <v>Women Tops</v>
      </c>
      <c r="AA2872" t="str">
        <f>_xlfn.XLOOKUP(tblSales[[#This Row],[Product_ID]],Products!$A:$A,Products!$D:$D,"Unknown")</f>
        <v>Formal Top</v>
      </c>
      <c r="AB2872" t="str">
        <f>_xlfn.XLOOKUP(tblSales[[#This Row],[Product_ID]],Products!$A:$A,Products!$E:$E,"Unknown")</f>
        <v>Aurelia</v>
      </c>
      <c r="AC2872" t="str">
        <f>_xlfn.XLOOKUP(tblSales[[#This Row],[Store_ID]],Stores!$A:$A,Stores!$B:$B,"Unknown")</f>
        <v>TrendMart Dindigul High Street</v>
      </c>
      <c r="AD2872" t="str">
        <f>_xlfn.XLOOKUP(tblSales[[#This Row],[Store_ID]],Stores!$A:$A,Stores!$E:$E,"Unknown")</f>
        <v>South Zone 1</v>
      </c>
      <c r="AE2872" t="str">
        <f>_xlfn.XLOOKUP(tblSales[[#This Row],[Customer_ID]],Customers!$A:$A,Customers!$B:$B,"Unknown")</f>
        <v>Chitra Iyer</v>
      </c>
      <c r="AF2872" t="str">
        <f>_xlfn.XLOOKUP(tblSales[[#This Row],[Customer_ID]],Customers!$A:$A,Customers!$J:$J,"Unknown")</f>
        <v>Regular</v>
      </c>
      <c r="AG2872" t="str">
        <f>_xlfn.XLOOKUP(tblSales[[#This Row],[Employee_ID]],Employees!$A:$A,Employees!$B:$B,"Unknown")</f>
        <v>Rahul Krishnan</v>
      </c>
      <c r="AH2872">
        <f>IF(MONTH(tblSales[[#This Row],[Invoice Date]])&gt;=4,MONTH(tblSales[[#This Row],[Invoice Date]]),MONTH(tblSales[[#This Row],[Invoice Date]])+12)</f>
        <v>6</v>
      </c>
      <c r="AI2872" s="8">
        <f>DATE(YEAR(tblSales[[#This Row],[Invoice Date]]),MONTH(tblSales[[#This Row],[Invoice Date]]),1)</f>
        <v>45444</v>
      </c>
      <c r="AJ2872" t="str">
        <f>_xlfn.XLOOKUP(tblSales[[#This Row],[Product_ID]],Products!$A:$A,Products!$B:$B,"Unknown")</f>
        <v>Aurelia Formal Top Olive</v>
      </c>
      <c r="AK2872" s="9">
        <f>IFERROR(tblSales[[#This Row],[Profit]]/tblSales[[#This Row],[Sales Amount]],0)</f>
        <v>0.22143165502134521</v>
      </c>
      <c r="AL2872" t="str">
        <f>IF(tblSales[[#This Row],[Discount %]]&lt;=5,"0-5%",
IF(tblSales[[#This Row],[Discount %]]&lt;=10,"5-10%",
IF(tblSales[[#This Row],[Discount %]]&lt;=15,"10-15%",
IF(tblSales[[#This Row],[Discount %]]&lt;=20,"15-20%","20%+"))))</f>
        <v>5-10%</v>
      </c>
    </row>
    <row r="2873" spans="1:38">
      <c r="A2873" s="2" t="s">
        <v>4899</v>
      </c>
      <c r="B2873" s="11">
        <v>45403</v>
      </c>
      <c r="C2873" s="2" t="s">
        <v>979</v>
      </c>
      <c r="D2873" s="2" t="s">
        <v>517</v>
      </c>
      <c r="E2873" s="2" t="s">
        <v>139</v>
      </c>
      <c r="F2873" s="2" t="s">
        <v>104</v>
      </c>
      <c r="G2873" s="2">
        <v>2</v>
      </c>
      <c r="H2873" s="2">
        <v>1087.3499999999999</v>
      </c>
      <c r="I2873" s="2">
        <v>10</v>
      </c>
      <c r="J2873" s="2">
        <v>217.47</v>
      </c>
      <c r="K2873" s="2">
        <v>12</v>
      </c>
      <c r="L2873" s="2">
        <v>234.87</v>
      </c>
      <c r="M2873" s="2">
        <v>2192.1</v>
      </c>
      <c r="N2873" s="2">
        <v>1441.06</v>
      </c>
      <c r="O2873" s="2">
        <f t="shared" si="111"/>
        <v>516.16999999999996</v>
      </c>
      <c r="P2873" s="2" t="s">
        <v>28</v>
      </c>
      <c r="Q2873" s="2" t="str">
        <f t="shared" si="108"/>
        <v>Credit Card</v>
      </c>
      <c r="R2873" s="2" t="s">
        <v>21</v>
      </c>
      <c r="S2873" s="2" t="s">
        <v>56</v>
      </c>
      <c r="T2873" s="2" t="s">
        <v>141</v>
      </c>
      <c r="U2873" s="2" t="s">
        <v>60</v>
      </c>
      <c r="V2873" t="str">
        <f>TEXT(tblSales[[#This Row],[Invoice Date]],"mmm")</f>
        <v>Apr</v>
      </c>
      <c r="W2873">
        <f>MONTH(tblSales[[#This Row],[Invoice Date]])</f>
        <v>4</v>
      </c>
      <c r="X2873">
        <f>YEAR(tblSales[[#This Row],[Invoice Date]])</f>
        <v>2024</v>
      </c>
      <c r="Y2873" t="str">
        <f>TEXT(tblSales[[#This Row],[Invoice Date]],"mmm-yyyy")</f>
        <v>Apr-2024</v>
      </c>
      <c r="Z2873" t="str">
        <f>_xlfn.XLOOKUP(tblSales[[#This Row],[Product_ID]],Products!$A:$A,Products!$C:$C,"Women Dresses")</f>
        <v>Women Jeans</v>
      </c>
      <c r="AA2873" t="str">
        <f>_xlfn.XLOOKUP(tblSales[[#This Row],[Product_ID]],Products!$A:$A,Products!$D:$D,"Unknown")</f>
        <v>Straight Fit</v>
      </c>
      <c r="AB2873" t="str">
        <f>_xlfn.XLOOKUP(tblSales[[#This Row],[Product_ID]],Products!$A:$A,Products!$E:$E,"Unknown")</f>
        <v>Sonata</v>
      </c>
      <c r="AC2873" t="str">
        <f>_xlfn.XLOOKUP(tblSales[[#This Row],[Store_ID]],Stores!$A:$A,Stores!$B:$B,"Unknown")</f>
        <v>TrendMart Kozhikode Standard</v>
      </c>
      <c r="AD2873" t="str">
        <f>_xlfn.XLOOKUP(tblSales[[#This Row],[Store_ID]],Stores!$A:$A,Stores!$E:$E,"Unknown")</f>
        <v>South Zone 1</v>
      </c>
      <c r="AE2873" t="str">
        <f>_xlfn.XLOOKUP(tblSales[[#This Row],[Customer_ID]],Customers!$A:$A,Customers!$B:$B,"Unknown")</f>
        <v>Akhila Kamath</v>
      </c>
      <c r="AF2873" t="str">
        <f>_xlfn.XLOOKUP(tblSales[[#This Row],[Customer_ID]],Customers!$A:$A,Customers!$J:$J,"Unknown")</f>
        <v>Gold</v>
      </c>
      <c r="AG2873" t="str">
        <f>_xlfn.XLOOKUP(tblSales[[#This Row],[Employee_ID]],Employees!$A:$A,Employees!$B:$B,"Unknown")</f>
        <v>Meena Krishnan</v>
      </c>
      <c r="AH2873">
        <f>IF(MONTH(tblSales[[#This Row],[Invoice Date]])&gt;=4,MONTH(tblSales[[#This Row],[Invoice Date]]),MONTH(tblSales[[#This Row],[Invoice Date]])+12)</f>
        <v>4</v>
      </c>
      <c r="AI2873" s="8">
        <f>DATE(YEAR(tblSales[[#This Row],[Invoice Date]]),MONTH(tblSales[[#This Row],[Invoice Date]]),1)</f>
        <v>45383</v>
      </c>
      <c r="AJ2873" t="str">
        <f>_xlfn.XLOOKUP(tblSales[[#This Row],[Product_ID]],Products!$A:$A,Products!$B:$B,"Unknown")</f>
        <v>Sonata Straight Fit Cream</v>
      </c>
      <c r="AK2873" s="9">
        <f>IFERROR(tblSales[[#This Row],[Profit]]/tblSales[[#This Row],[Sales Amount]],0)</f>
        <v>0.23546827243282695</v>
      </c>
      <c r="AL2873" t="str">
        <f>IF(tblSales[[#This Row],[Discount %]]&lt;=5,"0-5%",
IF(tblSales[[#This Row],[Discount %]]&lt;=10,"5-10%",
IF(tblSales[[#This Row],[Discount %]]&lt;=15,"10-15%",
IF(tblSales[[#This Row],[Discount %]]&lt;=20,"15-20%","20%+"))))</f>
        <v>5-10%</v>
      </c>
    </row>
    <row r="2874" spans="1:38">
      <c r="A2874" s="2" t="s">
        <v>4900</v>
      </c>
      <c r="B2874" s="11">
        <v>45710</v>
      </c>
      <c r="C2874" s="2" t="s">
        <v>589</v>
      </c>
      <c r="D2874" s="2" t="s">
        <v>409</v>
      </c>
      <c r="E2874" s="2" t="s">
        <v>372</v>
      </c>
      <c r="F2874" s="2" t="s">
        <v>276</v>
      </c>
      <c r="G2874" s="2">
        <v>1</v>
      </c>
      <c r="H2874" s="2">
        <v>840.78</v>
      </c>
      <c r="I2874" s="2">
        <v>10</v>
      </c>
      <c r="J2874" s="2">
        <v>84.08</v>
      </c>
      <c r="K2874" s="2">
        <v>5</v>
      </c>
      <c r="L2874" s="2">
        <v>37.840000000000003</v>
      </c>
      <c r="M2874" s="2">
        <v>794.54</v>
      </c>
      <c r="N2874" s="2">
        <v>571.09</v>
      </c>
      <c r="O2874" s="2">
        <f t="shared" si="111"/>
        <v>185.60999999999993</v>
      </c>
      <c r="P2874" s="2" t="s">
        <v>28</v>
      </c>
      <c r="Q2874" s="2" t="str">
        <f t="shared" si="108"/>
        <v>Credit Card</v>
      </c>
      <c r="R2874" s="2" t="s">
        <v>20</v>
      </c>
      <c r="S2874" s="2" t="s">
        <v>56</v>
      </c>
      <c r="T2874" s="2" t="s">
        <v>2366</v>
      </c>
      <c r="U2874" s="2" t="s">
        <v>60</v>
      </c>
      <c r="V2874" t="str">
        <f>TEXT(tblSales[[#This Row],[Invoice Date]],"mmm")</f>
        <v>Feb</v>
      </c>
      <c r="W2874">
        <f>MONTH(tblSales[[#This Row],[Invoice Date]])</f>
        <v>2</v>
      </c>
      <c r="X2874">
        <f>YEAR(tblSales[[#This Row],[Invoice Date]])</f>
        <v>2025</v>
      </c>
      <c r="Y2874" t="str">
        <f>TEXT(tblSales[[#This Row],[Invoice Date]],"mmm-yyyy")</f>
        <v>Feb-2025</v>
      </c>
      <c r="Z2874" t="str">
        <f>_xlfn.XLOOKUP(tblSales[[#This Row],[Product_ID]],Products!$A:$A,Products!$C:$C,"Women Dresses")</f>
        <v>Women Kurtis</v>
      </c>
      <c r="AA2874" t="str">
        <f>_xlfn.XLOOKUP(tblSales[[#This Row],[Product_ID]],Products!$A:$A,Products!$D:$D,"Unknown")</f>
        <v>Straight Kurti</v>
      </c>
      <c r="AB2874" t="str">
        <f>_xlfn.XLOOKUP(tblSales[[#This Row],[Product_ID]],Products!$A:$A,Products!$E:$E,"Unknown")</f>
        <v>Fabindia</v>
      </c>
      <c r="AC2874" t="str">
        <f>_xlfn.XLOOKUP(tblSales[[#This Row],[Store_ID]],Stores!$A:$A,Stores!$B:$B,"Unknown")</f>
        <v>TrendMart Tirunelveli Flagship</v>
      </c>
      <c r="AD2874" t="str">
        <f>_xlfn.XLOOKUP(tblSales[[#This Row],[Store_ID]],Stores!$A:$A,Stores!$E:$E,"Unknown")</f>
        <v>South Zone 1</v>
      </c>
      <c r="AE2874" t="str">
        <f>_xlfn.XLOOKUP(tblSales[[#This Row],[Customer_ID]],Customers!$A:$A,Customers!$B:$B,"Unknown")</f>
        <v>Deepthi Shetty</v>
      </c>
      <c r="AF2874" t="str">
        <f>_xlfn.XLOOKUP(tblSales[[#This Row],[Customer_ID]],Customers!$A:$A,Customers!$J:$J,"Unknown")</f>
        <v>Regular</v>
      </c>
      <c r="AG2874" t="str">
        <f>_xlfn.XLOOKUP(tblSales[[#This Row],[Employee_ID]],Employees!$A:$A,Employees!$B:$B,"Unknown")</f>
        <v>Vasanthi Kamath</v>
      </c>
      <c r="AH2874">
        <f>IF(MONTH(tblSales[[#This Row],[Invoice Date]])&gt;=4,MONTH(tblSales[[#This Row],[Invoice Date]]),MONTH(tblSales[[#This Row],[Invoice Date]])+12)</f>
        <v>14</v>
      </c>
      <c r="AI2874" s="8">
        <f>DATE(YEAR(tblSales[[#This Row],[Invoice Date]]),MONTH(tblSales[[#This Row],[Invoice Date]]),1)</f>
        <v>45689</v>
      </c>
      <c r="AJ2874" t="str">
        <f>_xlfn.XLOOKUP(tblSales[[#This Row],[Product_ID]],Products!$A:$A,Products!$B:$B,"Unknown")</f>
        <v>Fabindia Straight Kurti Olive</v>
      </c>
      <c r="AK2874" s="9">
        <f>IFERROR(tblSales[[#This Row],[Profit]]/tblSales[[#This Row],[Sales Amount]],0)</f>
        <v>0.23360686686636284</v>
      </c>
      <c r="AL2874" t="str">
        <f>IF(tblSales[[#This Row],[Discount %]]&lt;=5,"0-5%",
IF(tblSales[[#This Row],[Discount %]]&lt;=10,"5-10%",
IF(tblSales[[#This Row],[Discount %]]&lt;=15,"10-15%",
IF(tblSales[[#This Row],[Discount %]]&lt;=20,"15-20%","20%+"))))</f>
        <v>5-10%</v>
      </c>
    </row>
    <row r="2875" spans="1:38">
      <c r="A2875" s="2" t="s">
        <v>4901</v>
      </c>
      <c r="B2875" s="11">
        <v>45567</v>
      </c>
      <c r="C2875" s="2" t="s">
        <v>2809</v>
      </c>
      <c r="D2875" s="2" t="s">
        <v>165</v>
      </c>
      <c r="E2875" s="2" t="s">
        <v>574</v>
      </c>
      <c r="F2875" s="2" t="s">
        <v>319</v>
      </c>
      <c r="G2875" s="2">
        <v>2</v>
      </c>
      <c r="H2875" s="2">
        <v>1768.99</v>
      </c>
      <c r="I2875" s="2">
        <v>20</v>
      </c>
      <c r="J2875" s="2">
        <v>707.6</v>
      </c>
      <c r="K2875" s="2">
        <v>12</v>
      </c>
      <c r="L2875" s="2">
        <v>339.65</v>
      </c>
      <c r="M2875" s="2">
        <v>3170.03</v>
      </c>
      <c r="N2875" s="2">
        <v>2814.66</v>
      </c>
      <c r="O2875" s="2">
        <f t="shared" si="111"/>
        <v>15.720000000000368</v>
      </c>
      <c r="P2875" s="2" t="s">
        <v>30</v>
      </c>
      <c r="Q2875" s="2" t="str">
        <f t="shared" si="108"/>
        <v>EMI</v>
      </c>
      <c r="R2875" s="2" t="s">
        <v>20</v>
      </c>
      <c r="S2875" s="2" t="s">
        <v>56</v>
      </c>
      <c r="T2875" s="2" t="s">
        <v>651</v>
      </c>
      <c r="U2875" s="2" t="s">
        <v>59</v>
      </c>
      <c r="V2875" t="str">
        <f>TEXT(tblSales[[#This Row],[Invoice Date]],"mmm")</f>
        <v>Oct</v>
      </c>
      <c r="W2875">
        <f>MONTH(tblSales[[#This Row],[Invoice Date]])</f>
        <v>10</v>
      </c>
      <c r="X2875">
        <f>YEAR(tblSales[[#This Row],[Invoice Date]])</f>
        <v>2024</v>
      </c>
      <c r="Y2875" t="str">
        <f>TEXT(tblSales[[#This Row],[Invoice Date]],"mmm-yyyy")</f>
        <v>Oct-2024</v>
      </c>
      <c r="Z2875" t="str">
        <f>_xlfn.XLOOKUP(tblSales[[#This Row],[Product_ID]],Products!$A:$A,Products!$C:$C,"Women Dresses")</f>
        <v>Women Dresses</v>
      </c>
      <c r="AA2875" t="str">
        <f>_xlfn.XLOOKUP(tblSales[[#This Row],[Product_ID]],Products!$A:$A,Products!$D:$D,"Unknown")</f>
        <v>Maxi Dress</v>
      </c>
      <c r="AB2875" t="str">
        <f>_xlfn.XLOOKUP(tblSales[[#This Row],[Product_ID]],Products!$A:$A,Products!$E:$E,"Unknown")</f>
        <v>Tanishq</v>
      </c>
      <c r="AC2875" t="str">
        <f>_xlfn.XLOOKUP(tblSales[[#This Row],[Store_ID]],Stores!$A:$A,Stores!$B:$B,"Unknown")</f>
        <v>TrendMart Guntur Standard</v>
      </c>
      <c r="AD2875" t="str">
        <f>_xlfn.XLOOKUP(tblSales[[#This Row],[Store_ID]],Stores!$A:$A,Stores!$E:$E,"Unknown")</f>
        <v>South Zone 3</v>
      </c>
      <c r="AE2875" t="str">
        <f>_xlfn.XLOOKUP(tblSales[[#This Row],[Customer_ID]],Customers!$A:$A,Customers!$B:$B,"Unknown")</f>
        <v>Malathi Achari</v>
      </c>
      <c r="AF2875" t="str">
        <f>_xlfn.XLOOKUP(tblSales[[#This Row],[Customer_ID]],Customers!$A:$A,Customers!$J:$J,"Unknown")</f>
        <v>Regular</v>
      </c>
      <c r="AG2875" t="str">
        <f>_xlfn.XLOOKUP(tblSales[[#This Row],[Employee_ID]],Employees!$A:$A,Employees!$B:$B,"Unknown")</f>
        <v>Sathish Sundaram</v>
      </c>
      <c r="AH2875">
        <f>IF(MONTH(tblSales[[#This Row],[Invoice Date]])&gt;=4,MONTH(tblSales[[#This Row],[Invoice Date]]),MONTH(tblSales[[#This Row],[Invoice Date]])+12)</f>
        <v>10</v>
      </c>
      <c r="AI2875" s="8">
        <f>DATE(YEAR(tblSales[[#This Row],[Invoice Date]]),MONTH(tblSales[[#This Row],[Invoice Date]]),1)</f>
        <v>45566</v>
      </c>
      <c r="AJ2875" t="str">
        <f>_xlfn.XLOOKUP(tblSales[[#This Row],[Product_ID]],Products!$A:$A,Products!$B:$B,"Unknown")</f>
        <v>Tanishq Maxi Dress Wine</v>
      </c>
      <c r="AK2875" s="9">
        <f>IFERROR(tblSales[[#This Row],[Profit]]/tblSales[[#This Row],[Sales Amount]],0)</f>
        <v>4.9589436062120445E-3</v>
      </c>
      <c r="AL2875" t="str">
        <f>IF(tblSales[[#This Row],[Discount %]]&lt;=5,"0-5%",
IF(tblSales[[#This Row],[Discount %]]&lt;=10,"5-10%",
IF(tblSales[[#This Row],[Discount %]]&lt;=15,"10-15%",
IF(tblSales[[#This Row],[Discount %]]&lt;=20,"15-20%","20%+"))))</f>
        <v>15-20%</v>
      </c>
    </row>
    <row r="2876" spans="1:38">
      <c r="A2876" s="2" t="s">
        <v>4902</v>
      </c>
      <c r="B2876" s="11">
        <v>45415</v>
      </c>
      <c r="C2876" s="2" t="s">
        <v>1535</v>
      </c>
      <c r="D2876" s="2" t="s">
        <v>1887</v>
      </c>
      <c r="E2876" s="2" t="s">
        <v>432</v>
      </c>
      <c r="F2876" s="2" t="s">
        <v>98</v>
      </c>
      <c r="G2876" s="2">
        <v>1</v>
      </c>
      <c r="H2876" s="2">
        <v>952.76</v>
      </c>
      <c r="I2876" s="2">
        <v>10</v>
      </c>
      <c r="J2876" s="2">
        <v>95.28</v>
      </c>
      <c r="K2876" s="2">
        <v>5</v>
      </c>
      <c r="L2876" s="2">
        <v>42.87</v>
      </c>
      <c r="M2876" s="2">
        <v>900.35</v>
      </c>
      <c r="N2876" s="2">
        <v>670.17</v>
      </c>
      <c r="O2876" s="2">
        <f t="shared" si="111"/>
        <v>187.31000000000006</v>
      </c>
      <c r="P2876" s="2" t="s">
        <v>32</v>
      </c>
      <c r="Q2876" s="2" t="str">
        <f t="shared" si="108"/>
        <v>UPI</v>
      </c>
      <c r="R2876" s="2" t="s">
        <v>21</v>
      </c>
      <c r="S2876" s="2" t="s">
        <v>56</v>
      </c>
      <c r="T2876" s="2" t="s">
        <v>468</v>
      </c>
      <c r="U2876" s="2" t="s">
        <v>59</v>
      </c>
      <c r="V2876" t="str">
        <f>TEXT(tblSales[[#This Row],[Invoice Date]],"mmm")</f>
        <v>May</v>
      </c>
      <c r="W2876">
        <f>MONTH(tblSales[[#This Row],[Invoice Date]])</f>
        <v>5</v>
      </c>
      <c r="X2876">
        <f>YEAR(tblSales[[#This Row],[Invoice Date]])</f>
        <v>2024</v>
      </c>
      <c r="Y2876" t="str">
        <f>TEXT(tblSales[[#This Row],[Invoice Date]],"mmm-yyyy")</f>
        <v>May-2024</v>
      </c>
      <c r="Z2876" t="str">
        <f>_xlfn.XLOOKUP(tblSales[[#This Row],[Product_ID]],Products!$A:$A,Products!$C:$C,"Women Dresses")</f>
        <v>Men Jeans</v>
      </c>
      <c r="AA2876" t="str">
        <f>_xlfn.XLOOKUP(tblSales[[#This Row],[Product_ID]],Products!$A:$A,Products!$D:$D,"Unknown")</f>
        <v>Regular Fit</v>
      </c>
      <c r="AB2876" t="str">
        <f>_xlfn.XLOOKUP(tblSales[[#This Row],[Product_ID]],Products!$A:$A,Products!$E:$E,"Unknown")</f>
        <v>Libas</v>
      </c>
      <c r="AC2876" t="str">
        <f>_xlfn.XLOOKUP(tblSales[[#This Row],[Store_ID]],Stores!$A:$A,Stores!$B:$B,"Unknown")</f>
        <v>TrendMart Mangaluru Mall Kiosk</v>
      </c>
      <c r="AD2876" t="str">
        <f>_xlfn.XLOOKUP(tblSales[[#This Row],[Store_ID]],Stores!$A:$A,Stores!$E:$E,"Unknown")</f>
        <v>South Zone 2</v>
      </c>
      <c r="AE2876" t="str">
        <f>_xlfn.XLOOKUP(tblSales[[#This Row],[Customer_ID]],Customers!$A:$A,Customers!$B:$B,"Unknown")</f>
        <v>Chandra Mishra</v>
      </c>
      <c r="AF2876" t="str">
        <f>_xlfn.XLOOKUP(tblSales[[#This Row],[Customer_ID]],Customers!$A:$A,Customers!$J:$J,"Unknown")</f>
        <v>Regular</v>
      </c>
      <c r="AG2876" t="str">
        <f>_xlfn.XLOOKUP(tblSales[[#This Row],[Employee_ID]],Employees!$A:$A,Employees!$B:$B,"Unknown")</f>
        <v>Deepthi Iyengar</v>
      </c>
      <c r="AH2876">
        <f>IF(MONTH(tblSales[[#This Row],[Invoice Date]])&gt;=4,MONTH(tblSales[[#This Row],[Invoice Date]]),MONTH(tblSales[[#This Row],[Invoice Date]])+12)</f>
        <v>5</v>
      </c>
      <c r="AI2876" s="8">
        <f>DATE(YEAR(tblSales[[#This Row],[Invoice Date]]),MONTH(tblSales[[#This Row],[Invoice Date]]),1)</f>
        <v>45413</v>
      </c>
      <c r="AJ2876" t="str">
        <f>_xlfn.XLOOKUP(tblSales[[#This Row],[Product_ID]],Products!$A:$A,Products!$B:$B,"Unknown")</f>
        <v>Libas Regular Fit Red</v>
      </c>
      <c r="AK2876" s="9">
        <f>IFERROR(tblSales[[#This Row],[Profit]]/tblSales[[#This Row],[Sales Amount]],0)</f>
        <v>0.20804131726550792</v>
      </c>
      <c r="AL2876" t="str">
        <f>IF(tblSales[[#This Row],[Discount %]]&lt;=5,"0-5%",
IF(tblSales[[#This Row],[Discount %]]&lt;=10,"5-10%",
IF(tblSales[[#This Row],[Discount %]]&lt;=15,"10-15%",
IF(tblSales[[#This Row],[Discount %]]&lt;=20,"15-20%","20%+"))))</f>
        <v>5-10%</v>
      </c>
    </row>
    <row r="2877" spans="1:38">
      <c r="A2877" s="2" t="s">
        <v>4903</v>
      </c>
      <c r="B2877" s="11">
        <v>45639</v>
      </c>
      <c r="C2877" s="2" t="s">
        <v>3112</v>
      </c>
      <c r="D2877" s="2" t="s">
        <v>102</v>
      </c>
      <c r="E2877" s="2" t="s">
        <v>404</v>
      </c>
      <c r="F2877" s="2" t="s">
        <v>493</v>
      </c>
      <c r="G2877" s="2">
        <v>1</v>
      </c>
      <c r="H2877" s="2">
        <v>3656.77</v>
      </c>
      <c r="I2877" s="2">
        <v>20</v>
      </c>
      <c r="J2877" s="2">
        <v>731.35</v>
      </c>
      <c r="K2877" s="2">
        <v>12</v>
      </c>
      <c r="L2877" s="2">
        <v>351.05</v>
      </c>
      <c r="M2877" s="2">
        <v>3276.47</v>
      </c>
      <c r="N2877" s="2">
        <v>2633.56</v>
      </c>
      <c r="O2877" s="2">
        <f t="shared" si="111"/>
        <v>291.85999999999984</v>
      </c>
      <c r="P2877" s="2" t="s">
        <v>29</v>
      </c>
      <c r="Q2877" s="2" t="str">
        <f t="shared" si="108"/>
        <v>Debit Card</v>
      </c>
      <c r="R2877" s="2" t="s">
        <v>20</v>
      </c>
      <c r="S2877" s="2" t="s">
        <v>56</v>
      </c>
      <c r="T2877" s="2" t="s">
        <v>4424</v>
      </c>
      <c r="U2877" s="2" t="s">
        <v>59</v>
      </c>
      <c r="V2877" t="str">
        <f>TEXT(tblSales[[#This Row],[Invoice Date]],"mmm")</f>
        <v>Dec</v>
      </c>
      <c r="W2877">
        <f>MONTH(tblSales[[#This Row],[Invoice Date]])</f>
        <v>12</v>
      </c>
      <c r="X2877">
        <f>YEAR(tblSales[[#This Row],[Invoice Date]])</f>
        <v>2024</v>
      </c>
      <c r="Y2877" t="str">
        <f>TEXT(tblSales[[#This Row],[Invoice Date]],"mmm-yyyy")</f>
        <v>Dec-2024</v>
      </c>
      <c r="Z2877" t="str">
        <f>_xlfn.XLOOKUP(tblSales[[#This Row],[Product_ID]],Products!$A:$A,Products!$C:$C,"Women Dresses")</f>
        <v>Women Sarees</v>
      </c>
      <c r="AA2877" t="str">
        <f>_xlfn.XLOOKUP(tblSales[[#This Row],[Product_ID]],Products!$A:$A,Products!$D:$D,"Unknown")</f>
        <v>Georgette Saree</v>
      </c>
      <c r="AB2877" t="str">
        <f>_xlfn.XLOOKUP(tblSales[[#This Row],[Product_ID]],Products!$A:$A,Products!$E:$E,"Unknown")</f>
        <v>Westside</v>
      </c>
      <c r="AC2877" t="str">
        <f>_xlfn.XLOOKUP(tblSales[[#This Row],[Store_ID]],Stores!$A:$A,Stores!$B:$B,"Unknown")</f>
        <v>TrendMart Visakhapatnam High Street</v>
      </c>
      <c r="AD2877" t="str">
        <f>_xlfn.XLOOKUP(tblSales[[#This Row],[Store_ID]],Stores!$A:$A,Stores!$E:$E,"Unknown")</f>
        <v>South Zone 3</v>
      </c>
      <c r="AE2877" t="str">
        <f>_xlfn.XLOOKUP(tblSales[[#This Row],[Customer_ID]],Customers!$A:$A,Customers!$B:$B,"Unknown")</f>
        <v>Balaji Mishra</v>
      </c>
      <c r="AF2877" t="str">
        <f>_xlfn.XLOOKUP(tblSales[[#This Row],[Customer_ID]],Customers!$A:$A,Customers!$J:$J,"Unknown")</f>
        <v>Regular</v>
      </c>
      <c r="AG2877" t="str">
        <f>_xlfn.XLOOKUP(tblSales[[#This Row],[Employee_ID]],Employees!$A:$A,Employees!$B:$B,"Unknown")</f>
        <v>Gopal Prasad</v>
      </c>
      <c r="AH2877">
        <f>IF(MONTH(tblSales[[#This Row],[Invoice Date]])&gt;=4,MONTH(tblSales[[#This Row],[Invoice Date]]),MONTH(tblSales[[#This Row],[Invoice Date]])+12)</f>
        <v>12</v>
      </c>
      <c r="AI2877" s="8">
        <f>DATE(YEAR(tblSales[[#This Row],[Invoice Date]]),MONTH(tblSales[[#This Row],[Invoice Date]]),1)</f>
        <v>45627</v>
      </c>
      <c r="AJ2877" t="str">
        <f>_xlfn.XLOOKUP(tblSales[[#This Row],[Product_ID]],Products!$A:$A,Products!$B:$B,"Unknown")</f>
        <v>Westside Georgette Saree White</v>
      </c>
      <c r="AK2877" s="9">
        <f>IFERROR(tblSales[[#This Row],[Profit]]/tblSales[[#This Row],[Sales Amount]],0)</f>
        <v>8.9077574340677576E-2</v>
      </c>
      <c r="AL2877" t="str">
        <f>IF(tblSales[[#This Row],[Discount %]]&lt;=5,"0-5%",
IF(tblSales[[#This Row],[Discount %]]&lt;=10,"5-10%",
IF(tblSales[[#This Row],[Discount %]]&lt;=15,"10-15%",
IF(tblSales[[#This Row],[Discount %]]&lt;=20,"15-20%","20%+"))))</f>
        <v>15-20%</v>
      </c>
    </row>
    <row r="2878" spans="1:38">
      <c r="A2878" s="2" t="s">
        <v>4904</v>
      </c>
      <c r="B2878" s="11">
        <v>45401</v>
      </c>
      <c r="C2878" s="2" t="s">
        <v>1733</v>
      </c>
      <c r="D2878" s="2" t="s">
        <v>2807</v>
      </c>
      <c r="E2878" s="2" t="s">
        <v>457</v>
      </c>
      <c r="F2878" s="2" t="s">
        <v>475</v>
      </c>
      <c r="G2878" s="2">
        <v>1</v>
      </c>
      <c r="H2878" s="2">
        <v>1182.8599999999999</v>
      </c>
      <c r="I2878" s="2">
        <v>10</v>
      </c>
      <c r="J2878" s="2">
        <v>118.29</v>
      </c>
      <c r="K2878" s="2">
        <v>12</v>
      </c>
      <c r="L2878" s="2">
        <v>127.75</v>
      </c>
      <c r="M2878" s="2">
        <v>1192.32</v>
      </c>
      <c r="N2878" s="2">
        <v>798.46</v>
      </c>
      <c r="O2878" s="2">
        <f t="shared" si="111"/>
        <v>266.1099999999999</v>
      </c>
      <c r="P2878" s="2" t="s">
        <v>28</v>
      </c>
      <c r="Q2878" s="2" t="str">
        <f t="shared" si="108"/>
        <v>Credit Card</v>
      </c>
      <c r="R2878" s="2" t="s">
        <v>20</v>
      </c>
      <c r="S2878" s="2" t="s">
        <v>56</v>
      </c>
      <c r="T2878" s="2" t="s">
        <v>1698</v>
      </c>
      <c r="U2878" s="2" t="s">
        <v>59</v>
      </c>
      <c r="V2878" t="str">
        <f>TEXT(tblSales[[#This Row],[Invoice Date]],"mmm")</f>
        <v>Apr</v>
      </c>
      <c r="W2878">
        <f>MONTH(tblSales[[#This Row],[Invoice Date]])</f>
        <v>4</v>
      </c>
      <c r="X2878">
        <f>YEAR(tblSales[[#This Row],[Invoice Date]])</f>
        <v>2024</v>
      </c>
      <c r="Y2878" t="str">
        <f>TEXT(tblSales[[#This Row],[Invoice Date]],"mmm-yyyy")</f>
        <v>Apr-2024</v>
      </c>
      <c r="Z2878" t="str">
        <f>_xlfn.XLOOKUP(tblSales[[#This Row],[Product_ID]],Products!$A:$A,Products!$C:$C,"Women Dresses")</f>
        <v>Men Trousers</v>
      </c>
      <c r="AA2878" t="str">
        <f>_xlfn.XLOOKUP(tblSales[[#This Row],[Product_ID]],Products!$A:$A,Products!$D:$D,"Unknown")</f>
        <v>Formal Trouser</v>
      </c>
      <c r="AB2878" t="str">
        <f>_xlfn.XLOOKUP(tblSales[[#This Row],[Product_ID]],Products!$A:$A,Products!$E:$E,"Unknown")</f>
        <v>Arrow</v>
      </c>
      <c r="AC2878" t="str">
        <f>_xlfn.XLOOKUP(tblSales[[#This Row],[Store_ID]],Stores!$A:$A,Stores!$B:$B,"Unknown")</f>
        <v>TrendMart Kochi High Street</v>
      </c>
      <c r="AD2878" t="str">
        <f>_xlfn.XLOOKUP(tblSales[[#This Row],[Store_ID]],Stores!$A:$A,Stores!$E:$E,"Unknown")</f>
        <v>South Zone 1</v>
      </c>
      <c r="AE2878" t="str">
        <f>_xlfn.XLOOKUP(tblSales[[#This Row],[Customer_ID]],Customers!$A:$A,Customers!$B:$B,"Unknown")</f>
        <v>Deepthi Ramachandran</v>
      </c>
      <c r="AF2878" t="str">
        <f>_xlfn.XLOOKUP(tblSales[[#This Row],[Customer_ID]],Customers!$A:$A,Customers!$J:$J,"Unknown")</f>
        <v>Regular</v>
      </c>
      <c r="AG2878" t="str">
        <f>_xlfn.XLOOKUP(tblSales[[#This Row],[Employee_ID]],Employees!$A:$A,Employees!$B:$B,"Unknown")</f>
        <v>Arjun Krishnan</v>
      </c>
      <c r="AH2878">
        <f>IF(MONTH(tblSales[[#This Row],[Invoice Date]])&gt;=4,MONTH(tblSales[[#This Row],[Invoice Date]]),MONTH(tblSales[[#This Row],[Invoice Date]])+12)</f>
        <v>4</v>
      </c>
      <c r="AI2878" s="8">
        <f>DATE(YEAR(tblSales[[#This Row],[Invoice Date]]),MONTH(tblSales[[#This Row],[Invoice Date]]),1)</f>
        <v>45383</v>
      </c>
      <c r="AJ2878" t="str">
        <f>_xlfn.XLOOKUP(tblSales[[#This Row],[Product_ID]],Products!$A:$A,Products!$B:$B,"Unknown")</f>
        <v>Arrow Formal Trouser Brown</v>
      </c>
      <c r="AK2878" s="9">
        <f>IFERROR(tblSales[[#This Row],[Profit]]/tblSales[[#This Row],[Sales Amount]],0)</f>
        <v>0.22318672839506165</v>
      </c>
      <c r="AL2878" t="str">
        <f>IF(tblSales[[#This Row],[Discount %]]&lt;=5,"0-5%",
IF(tblSales[[#This Row],[Discount %]]&lt;=10,"5-10%",
IF(tblSales[[#This Row],[Discount %]]&lt;=15,"10-15%",
IF(tblSales[[#This Row],[Discount %]]&lt;=20,"15-20%","20%+"))))</f>
        <v>5-10%</v>
      </c>
    </row>
    <row r="2879" spans="1:38">
      <c r="A2879" s="2" t="s">
        <v>4905</v>
      </c>
      <c r="B2879" s="11">
        <v>45479</v>
      </c>
      <c r="C2879" s="2" t="s">
        <v>2864</v>
      </c>
      <c r="D2879" s="2" t="s">
        <v>994</v>
      </c>
      <c r="E2879" s="2" t="s">
        <v>301</v>
      </c>
      <c r="F2879" s="2" t="s">
        <v>151</v>
      </c>
      <c r="G2879" s="2">
        <v>2</v>
      </c>
      <c r="H2879" s="2">
        <v>633.80999999999995</v>
      </c>
      <c r="I2879" s="2">
        <v>10</v>
      </c>
      <c r="J2879" s="2">
        <v>126.76</v>
      </c>
      <c r="K2879" s="2">
        <v>5</v>
      </c>
      <c r="L2879" s="2">
        <v>57.04</v>
      </c>
      <c r="M2879" s="2">
        <v>1197.9000000000001</v>
      </c>
      <c r="N2879" s="2">
        <v>670.3</v>
      </c>
      <c r="O2879" s="2">
        <f t="shared" si="111"/>
        <v>470.56000000000012</v>
      </c>
      <c r="P2879" s="2" t="s">
        <v>28</v>
      </c>
      <c r="Q2879" s="2" t="str">
        <f t="shared" si="108"/>
        <v>Credit Card</v>
      </c>
      <c r="R2879" s="2" t="s">
        <v>20</v>
      </c>
      <c r="S2879" s="2" t="s">
        <v>56</v>
      </c>
      <c r="T2879" s="2" t="s">
        <v>310</v>
      </c>
      <c r="U2879" s="2" t="s">
        <v>60</v>
      </c>
      <c r="V2879" t="str">
        <f>TEXT(tblSales[[#This Row],[Invoice Date]],"mmm")</f>
        <v>Jul</v>
      </c>
      <c r="W2879">
        <f>MONTH(tblSales[[#This Row],[Invoice Date]])</f>
        <v>7</v>
      </c>
      <c r="X2879">
        <f>YEAR(tblSales[[#This Row],[Invoice Date]])</f>
        <v>2024</v>
      </c>
      <c r="Y2879" t="str">
        <f>TEXT(tblSales[[#This Row],[Invoice Date]],"mmm-yyyy")</f>
        <v>Jul-2024</v>
      </c>
      <c r="Z2879" t="str">
        <f>_xlfn.XLOOKUP(tblSales[[#This Row],[Product_ID]],Products!$A:$A,Products!$C:$C,"Women Dresses")</f>
        <v>Men T-Shirts</v>
      </c>
      <c r="AA2879" t="str">
        <f>_xlfn.XLOOKUP(tblSales[[#This Row],[Product_ID]],Products!$A:$A,Products!$D:$D,"Unknown")</f>
        <v>Round Neck</v>
      </c>
      <c r="AB2879" t="str">
        <f>_xlfn.XLOOKUP(tblSales[[#This Row],[Product_ID]],Products!$A:$A,Products!$E:$E,"Unknown")</f>
        <v>Mufti</v>
      </c>
      <c r="AC2879" t="str">
        <f>_xlfn.XLOOKUP(tblSales[[#This Row],[Store_ID]],Stores!$A:$A,Stores!$B:$B,"Unknown")</f>
        <v>TrendMart Kochi Standard</v>
      </c>
      <c r="AD2879" t="str">
        <f>_xlfn.XLOOKUP(tblSales[[#This Row],[Store_ID]],Stores!$A:$A,Stores!$E:$E,"Unknown")</f>
        <v>South Zone 1</v>
      </c>
      <c r="AE2879" t="str">
        <f>_xlfn.XLOOKUP(tblSales[[#This Row],[Customer_ID]],Customers!$A:$A,Customers!$B:$B,"Unknown")</f>
        <v>Rohit Chettiar</v>
      </c>
      <c r="AF2879" t="str">
        <f>_xlfn.XLOOKUP(tblSales[[#This Row],[Customer_ID]],Customers!$A:$A,Customers!$J:$J,"Unknown")</f>
        <v>Regular</v>
      </c>
      <c r="AG2879" t="str">
        <f>_xlfn.XLOOKUP(tblSales[[#This Row],[Employee_ID]],Employees!$A:$A,Employees!$B:$B,"Unknown")</f>
        <v>Preethi Singh</v>
      </c>
      <c r="AH2879">
        <f>IF(MONTH(tblSales[[#This Row],[Invoice Date]])&gt;=4,MONTH(tblSales[[#This Row],[Invoice Date]]),MONTH(tblSales[[#This Row],[Invoice Date]])+12)</f>
        <v>7</v>
      </c>
      <c r="AI2879" s="8">
        <f>DATE(YEAR(tblSales[[#This Row],[Invoice Date]]),MONTH(tblSales[[#This Row],[Invoice Date]]),1)</f>
        <v>45474</v>
      </c>
      <c r="AJ2879" t="str">
        <f>_xlfn.XLOOKUP(tblSales[[#This Row],[Product_ID]],Products!$A:$A,Products!$B:$B,"Unknown")</f>
        <v>Mufti Round Neck Olive</v>
      </c>
      <c r="AK2879" s="9">
        <f>IFERROR(tblSales[[#This Row],[Profit]]/tblSales[[#This Row],[Sales Amount]],0)</f>
        <v>0.39282076968027391</v>
      </c>
      <c r="AL2879" t="str">
        <f>IF(tblSales[[#This Row],[Discount %]]&lt;=5,"0-5%",
IF(tblSales[[#This Row],[Discount %]]&lt;=10,"5-10%",
IF(tblSales[[#This Row],[Discount %]]&lt;=15,"10-15%",
IF(tblSales[[#This Row],[Discount %]]&lt;=20,"15-20%","20%+"))))</f>
        <v>5-10%</v>
      </c>
    </row>
    <row r="2880" spans="1:38">
      <c r="A2880" s="2" t="s">
        <v>4906</v>
      </c>
      <c r="B2880" s="11">
        <v>45708</v>
      </c>
      <c r="C2880" s="2" t="s">
        <v>872</v>
      </c>
      <c r="D2880" s="2" t="s">
        <v>556</v>
      </c>
      <c r="E2880" s="2" t="s">
        <v>296</v>
      </c>
      <c r="F2880" s="2" t="s">
        <v>216</v>
      </c>
      <c r="G2880" s="2">
        <v>4</v>
      </c>
      <c r="H2880" s="2">
        <v>621.33000000000004</v>
      </c>
      <c r="I2880" s="2">
        <v>30</v>
      </c>
      <c r="J2880" s="2">
        <v>745.6</v>
      </c>
      <c r="K2880" s="2">
        <v>5</v>
      </c>
      <c r="L2880" s="2">
        <v>86.99</v>
      </c>
      <c r="M2880" s="2">
        <v>1826.71</v>
      </c>
      <c r="N2880" s="2">
        <v>1476</v>
      </c>
      <c r="O2880" s="2">
        <f t="shared" si="111"/>
        <v>263.72000000000003</v>
      </c>
      <c r="P2880" s="2" t="s">
        <v>32</v>
      </c>
      <c r="Q2880" s="2" t="str">
        <f t="shared" si="108"/>
        <v>UPI</v>
      </c>
      <c r="R2880" s="2" t="s">
        <v>20</v>
      </c>
      <c r="S2880" s="2" t="s">
        <v>56</v>
      </c>
      <c r="T2880" s="2" t="s">
        <v>3863</v>
      </c>
      <c r="U2880" s="2" t="s">
        <v>59</v>
      </c>
      <c r="V2880" t="str">
        <f>TEXT(tblSales[[#This Row],[Invoice Date]],"mmm")</f>
        <v>Feb</v>
      </c>
      <c r="W2880">
        <f>MONTH(tblSales[[#This Row],[Invoice Date]])</f>
        <v>2</v>
      </c>
      <c r="X2880">
        <f>YEAR(tblSales[[#This Row],[Invoice Date]])</f>
        <v>2025</v>
      </c>
      <c r="Y2880" t="str">
        <f>TEXT(tblSales[[#This Row],[Invoice Date]],"mmm-yyyy")</f>
        <v>Feb-2025</v>
      </c>
      <c r="Z2880" t="str">
        <f>_xlfn.XLOOKUP(tblSales[[#This Row],[Product_ID]],Products!$A:$A,Products!$C:$C,"Women Dresses")</f>
        <v>Men T-Shirts</v>
      </c>
      <c r="AA2880" t="str">
        <f>_xlfn.XLOOKUP(tblSales[[#This Row],[Product_ID]],Products!$A:$A,Products!$D:$D,"Unknown")</f>
        <v>Round Neck</v>
      </c>
      <c r="AB2880" t="str">
        <f>_xlfn.XLOOKUP(tblSales[[#This Row],[Product_ID]],Products!$A:$A,Products!$E:$E,"Unknown")</f>
        <v>Killer Jeans</v>
      </c>
      <c r="AC2880" t="str">
        <f>_xlfn.XLOOKUP(tblSales[[#This Row],[Store_ID]],Stores!$A:$A,Stores!$B:$B,"Unknown")</f>
        <v>TrendMart Thiruvananthapuram High Street</v>
      </c>
      <c r="AD2880" t="str">
        <f>_xlfn.XLOOKUP(tblSales[[#This Row],[Store_ID]],Stores!$A:$A,Stores!$E:$E,"Unknown")</f>
        <v>South Zone 1</v>
      </c>
      <c r="AE2880" t="str">
        <f>_xlfn.XLOOKUP(tblSales[[#This Row],[Customer_ID]],Customers!$A:$A,Customers!$B:$B,"Unknown")</f>
        <v>Divya Achari</v>
      </c>
      <c r="AF2880" t="str">
        <f>_xlfn.XLOOKUP(tblSales[[#This Row],[Customer_ID]],Customers!$A:$A,Customers!$J:$J,"Unknown")</f>
        <v>Regular</v>
      </c>
      <c r="AG2880" t="str">
        <f>_xlfn.XLOOKUP(tblSales[[#This Row],[Employee_ID]],Employees!$A:$A,Employees!$B:$B,"Unknown")</f>
        <v>Venkat Sharma</v>
      </c>
      <c r="AH2880">
        <f>IF(MONTH(tblSales[[#This Row],[Invoice Date]])&gt;=4,MONTH(tblSales[[#This Row],[Invoice Date]]),MONTH(tblSales[[#This Row],[Invoice Date]])+12)</f>
        <v>14</v>
      </c>
      <c r="AI2880" s="8">
        <f>DATE(YEAR(tblSales[[#This Row],[Invoice Date]]),MONTH(tblSales[[#This Row],[Invoice Date]]),1)</f>
        <v>45689</v>
      </c>
      <c r="AJ2880" t="str">
        <f>_xlfn.XLOOKUP(tblSales[[#This Row],[Product_ID]],Products!$A:$A,Products!$B:$B,"Unknown")</f>
        <v>Killer Jeans Round Neck Green</v>
      </c>
      <c r="AK2880" s="9">
        <f>IFERROR(tblSales[[#This Row],[Profit]]/tblSales[[#This Row],[Sales Amount]],0)</f>
        <v>0.14436883796552272</v>
      </c>
      <c r="AL2880" t="str">
        <f>IF(tblSales[[#This Row],[Discount %]]&lt;=5,"0-5%",
IF(tblSales[[#This Row],[Discount %]]&lt;=10,"5-10%",
IF(tblSales[[#This Row],[Discount %]]&lt;=15,"10-15%",
IF(tblSales[[#This Row],[Discount %]]&lt;=20,"15-20%","20%+"))))</f>
        <v>20%+</v>
      </c>
    </row>
    <row r="2881" spans="1:38">
      <c r="A2881" s="2" t="s">
        <v>4907</v>
      </c>
      <c r="B2881" s="11">
        <v>45413</v>
      </c>
      <c r="C2881" s="2" t="s">
        <v>4603</v>
      </c>
      <c r="D2881" s="2" t="s">
        <v>642</v>
      </c>
      <c r="E2881" s="2" t="s">
        <v>758</v>
      </c>
      <c r="F2881" s="2" t="s">
        <v>339</v>
      </c>
      <c r="G2881" s="2">
        <v>2</v>
      </c>
      <c r="H2881" s="2">
        <v>1075.57</v>
      </c>
      <c r="I2881" s="2">
        <v>0</v>
      </c>
      <c r="J2881" s="2">
        <v>0</v>
      </c>
      <c r="K2881" s="2">
        <v>12</v>
      </c>
      <c r="L2881" s="2">
        <v>258.14</v>
      </c>
      <c r="M2881" s="2">
        <v>2409.2800000000002</v>
      </c>
      <c r="N2881" s="2">
        <v>1399.68</v>
      </c>
      <c r="O2881" s="2">
        <f t="shared" si="111"/>
        <v>751.46000000000015</v>
      </c>
      <c r="P2881" s="2" t="s">
        <v>28</v>
      </c>
      <c r="Q2881" s="2" t="str">
        <f t="shared" si="108"/>
        <v>Credit Card</v>
      </c>
      <c r="R2881" s="2" t="s">
        <v>20</v>
      </c>
      <c r="S2881" s="2" t="s">
        <v>56</v>
      </c>
      <c r="T2881" s="2" t="s">
        <v>4046</v>
      </c>
      <c r="U2881" s="2" t="s">
        <v>59</v>
      </c>
      <c r="V2881" t="str">
        <f>TEXT(tblSales[[#This Row],[Invoice Date]],"mmm")</f>
        <v>May</v>
      </c>
      <c r="W2881">
        <f>MONTH(tblSales[[#This Row],[Invoice Date]])</f>
        <v>5</v>
      </c>
      <c r="X2881">
        <f>YEAR(tblSales[[#This Row],[Invoice Date]])</f>
        <v>2024</v>
      </c>
      <c r="Y2881" t="str">
        <f>TEXT(tblSales[[#This Row],[Invoice Date]],"mmm-yyyy")</f>
        <v>May-2024</v>
      </c>
      <c r="Z2881" t="str">
        <f>_xlfn.XLOOKUP(tblSales[[#This Row],[Product_ID]],Products!$A:$A,Products!$C:$C,"Women Dresses")</f>
        <v>Women Tops</v>
      </c>
      <c r="AA2881" t="str">
        <f>_xlfn.XLOOKUP(tblSales[[#This Row],[Product_ID]],Products!$A:$A,Products!$D:$D,"Unknown")</f>
        <v>Casual Top</v>
      </c>
      <c r="AB2881" t="str">
        <f>_xlfn.XLOOKUP(tblSales[[#This Row],[Product_ID]],Products!$A:$A,Products!$E:$E,"Unknown")</f>
        <v>Nalli Silks</v>
      </c>
      <c r="AC2881" t="str">
        <f>_xlfn.XLOOKUP(tblSales[[#This Row],[Store_ID]],Stores!$A:$A,Stores!$B:$B,"Unknown")</f>
        <v>TrendMart Nizamabad Standard</v>
      </c>
      <c r="AD2881" t="str">
        <f>_xlfn.XLOOKUP(tblSales[[#This Row],[Store_ID]],Stores!$A:$A,Stores!$E:$E,"Unknown")</f>
        <v>South Zone 2</v>
      </c>
      <c r="AE2881" t="str">
        <f>_xlfn.XLOOKUP(tblSales[[#This Row],[Customer_ID]],Customers!$A:$A,Customers!$B:$B,"Unknown")</f>
        <v>Eswar Gounder</v>
      </c>
      <c r="AF2881" t="str">
        <f>_xlfn.XLOOKUP(tblSales[[#This Row],[Customer_ID]],Customers!$A:$A,Customers!$J:$J,"Unknown")</f>
        <v>Regular</v>
      </c>
      <c r="AG2881" t="str">
        <f>_xlfn.XLOOKUP(tblSales[[#This Row],[Employee_ID]],Employees!$A:$A,Employees!$B:$B,"Unknown")</f>
        <v>Priya Balasubramaniam</v>
      </c>
      <c r="AH2881">
        <f>IF(MONTH(tblSales[[#This Row],[Invoice Date]])&gt;=4,MONTH(tblSales[[#This Row],[Invoice Date]]),MONTH(tblSales[[#This Row],[Invoice Date]])+12)</f>
        <v>5</v>
      </c>
      <c r="AI2881" s="8">
        <f>DATE(YEAR(tblSales[[#This Row],[Invoice Date]]),MONTH(tblSales[[#This Row],[Invoice Date]]),1)</f>
        <v>45413</v>
      </c>
      <c r="AJ2881" t="str">
        <f>_xlfn.XLOOKUP(tblSales[[#This Row],[Product_ID]],Products!$A:$A,Products!$B:$B,"Unknown")</f>
        <v>Nalli Silks Casual Top Charcoal</v>
      </c>
      <c r="AK2881" s="9">
        <f>IFERROR(tblSales[[#This Row],[Profit]]/tblSales[[#This Row],[Sales Amount]],0)</f>
        <v>0.31190231106388633</v>
      </c>
      <c r="AL2881" t="str">
        <f>IF(tblSales[[#This Row],[Discount %]]&lt;=5,"0-5%",
IF(tblSales[[#This Row],[Discount %]]&lt;=10,"5-10%",
IF(tblSales[[#This Row],[Discount %]]&lt;=15,"10-15%",
IF(tblSales[[#This Row],[Discount %]]&lt;=20,"15-20%","20%+"))))</f>
        <v>0-5%</v>
      </c>
    </row>
    <row r="2882" spans="1:38">
      <c r="A2882" s="2" t="s">
        <v>4908</v>
      </c>
      <c r="B2882" s="11">
        <v>45468</v>
      </c>
      <c r="C2882" s="2" t="s">
        <v>2449</v>
      </c>
      <c r="D2882" s="2" t="s">
        <v>436</v>
      </c>
      <c r="E2882" s="2" t="s">
        <v>746</v>
      </c>
      <c r="F2882" s="2" t="s">
        <v>172</v>
      </c>
      <c r="G2882" s="2">
        <v>1</v>
      </c>
      <c r="H2882" s="2">
        <v>1639.49</v>
      </c>
      <c r="I2882" s="2">
        <v>10</v>
      </c>
      <c r="J2882" s="2">
        <v>163.95</v>
      </c>
      <c r="K2882" s="2">
        <v>12</v>
      </c>
      <c r="L2882" s="2">
        <v>177.06</v>
      </c>
      <c r="M2882" s="2">
        <v>1652.6</v>
      </c>
      <c r="N2882" s="2">
        <v>1140.9000000000001</v>
      </c>
      <c r="O2882" s="2">
        <f t="shared" si="111"/>
        <v>334.63999999999982</v>
      </c>
      <c r="P2882" s="2" t="s">
        <v>32</v>
      </c>
      <c r="Q2882" s="2" t="str">
        <f t="shared" ref="Q2882:Q2945" si="112">TRIM(CLEAN(P2882))</f>
        <v>UPI</v>
      </c>
      <c r="R2882" s="2" t="s">
        <v>20</v>
      </c>
      <c r="S2882" s="2" t="s">
        <v>56</v>
      </c>
      <c r="T2882" s="2" t="s">
        <v>4838</v>
      </c>
      <c r="U2882" s="2" t="s">
        <v>59</v>
      </c>
      <c r="V2882" t="str">
        <f>TEXT(tblSales[[#This Row],[Invoice Date]],"mmm")</f>
        <v>Jun</v>
      </c>
      <c r="W2882">
        <f>MONTH(tblSales[[#This Row],[Invoice Date]])</f>
        <v>6</v>
      </c>
      <c r="X2882">
        <f>YEAR(tblSales[[#This Row],[Invoice Date]])</f>
        <v>2024</v>
      </c>
      <c r="Y2882" t="str">
        <f>TEXT(tblSales[[#This Row],[Invoice Date]],"mmm-yyyy")</f>
        <v>Jun-2024</v>
      </c>
      <c r="Z2882" t="str">
        <f>_xlfn.XLOOKUP(tblSales[[#This Row],[Product_ID]],Products!$A:$A,Products!$C:$C,"Women Dresses")</f>
        <v>Women Dresses</v>
      </c>
      <c r="AA2882" t="str">
        <f>_xlfn.XLOOKUP(tblSales[[#This Row],[Product_ID]],Products!$A:$A,Products!$D:$D,"Unknown")</f>
        <v>Bodycon Dress</v>
      </c>
      <c r="AB2882" t="str">
        <f>_xlfn.XLOOKUP(tblSales[[#This Row],[Product_ID]],Products!$A:$A,Products!$E:$E,"Unknown")</f>
        <v>Reebok</v>
      </c>
      <c r="AC2882" t="str">
        <f>_xlfn.XLOOKUP(tblSales[[#This Row],[Store_ID]],Stores!$A:$A,Stores!$B:$B,"Unknown")</f>
        <v>TrendMart Guntur Standard</v>
      </c>
      <c r="AD2882" t="str">
        <f>_xlfn.XLOOKUP(tblSales[[#This Row],[Store_ID]],Stores!$A:$A,Stores!$E:$E,"Unknown")</f>
        <v>South Zone 3</v>
      </c>
      <c r="AE2882" t="str">
        <f>_xlfn.XLOOKUP(tblSales[[#This Row],[Customer_ID]],Customers!$A:$A,Customers!$B:$B,"Unknown")</f>
        <v>Deepthi Gopalakrishnan</v>
      </c>
      <c r="AF2882" t="str">
        <f>_xlfn.XLOOKUP(tblSales[[#This Row],[Customer_ID]],Customers!$A:$A,Customers!$J:$J,"Unknown")</f>
        <v>Platinum</v>
      </c>
      <c r="AG2882" t="str">
        <f>_xlfn.XLOOKUP(tblSales[[#This Row],[Employee_ID]],Employees!$A:$A,Employees!$B:$B,"Unknown")</f>
        <v>Eswar Prasad</v>
      </c>
      <c r="AH2882">
        <f>IF(MONTH(tblSales[[#This Row],[Invoice Date]])&gt;=4,MONTH(tblSales[[#This Row],[Invoice Date]]),MONTH(tblSales[[#This Row],[Invoice Date]])+12)</f>
        <v>6</v>
      </c>
      <c r="AI2882" s="8">
        <f>DATE(YEAR(tblSales[[#This Row],[Invoice Date]]),MONTH(tblSales[[#This Row],[Invoice Date]]),1)</f>
        <v>45444</v>
      </c>
      <c r="AJ2882" t="str">
        <f>_xlfn.XLOOKUP(tblSales[[#This Row],[Product_ID]],Products!$A:$A,Products!$B:$B,"Unknown")</f>
        <v>Reebok Bodycon Dress Navy Blue</v>
      </c>
      <c r="AK2882" s="9">
        <f>IFERROR(tblSales[[#This Row],[Profit]]/tblSales[[#This Row],[Sales Amount]],0)</f>
        <v>0.20249304126830439</v>
      </c>
      <c r="AL2882" t="str">
        <f>IF(tblSales[[#This Row],[Discount %]]&lt;=5,"0-5%",
IF(tblSales[[#This Row],[Discount %]]&lt;=10,"5-10%",
IF(tblSales[[#This Row],[Discount %]]&lt;=15,"10-15%",
IF(tblSales[[#This Row],[Discount %]]&lt;=20,"15-20%","20%+"))))</f>
        <v>5-10%</v>
      </c>
    </row>
    <row r="2883" spans="1:38">
      <c r="A2883" s="2" t="s">
        <v>4909</v>
      </c>
      <c r="B2883" s="11">
        <v>45489</v>
      </c>
      <c r="C2883" s="2" t="s">
        <v>2688</v>
      </c>
      <c r="D2883" s="2" t="s">
        <v>1421</v>
      </c>
      <c r="E2883" s="2" t="s">
        <v>1412</v>
      </c>
      <c r="F2883" s="2" t="s">
        <v>324</v>
      </c>
      <c r="G2883" s="2">
        <v>5</v>
      </c>
      <c r="H2883" s="2">
        <v>734.31</v>
      </c>
      <c r="I2883" s="2">
        <v>25</v>
      </c>
      <c r="J2883" s="2">
        <v>917.89</v>
      </c>
      <c r="K2883" s="2">
        <v>5</v>
      </c>
      <c r="L2883" s="2">
        <v>137.68</v>
      </c>
      <c r="M2883" s="2">
        <v>2891.34</v>
      </c>
      <c r="N2883" s="2">
        <v>2140.8000000000002</v>
      </c>
      <c r="O2883" s="2">
        <f t="shared" si="111"/>
        <v>612.8599999999999</v>
      </c>
      <c r="P2883" s="2" t="s">
        <v>28</v>
      </c>
      <c r="Q2883" s="2" t="str">
        <f t="shared" si="112"/>
        <v>Credit Card</v>
      </c>
      <c r="R2883" s="2" t="s">
        <v>21</v>
      </c>
      <c r="S2883" s="2" t="s">
        <v>56</v>
      </c>
      <c r="T2883" s="2" t="s">
        <v>3106</v>
      </c>
      <c r="U2883" s="2" t="s">
        <v>59</v>
      </c>
      <c r="V2883" t="str">
        <f>TEXT(tblSales[[#This Row],[Invoice Date]],"mmm")</f>
        <v>Jul</v>
      </c>
      <c r="W2883">
        <f>MONTH(tblSales[[#This Row],[Invoice Date]])</f>
        <v>7</v>
      </c>
      <c r="X2883">
        <f>YEAR(tblSales[[#This Row],[Invoice Date]])</f>
        <v>2024</v>
      </c>
      <c r="Y2883" t="str">
        <f>TEXT(tblSales[[#This Row],[Invoice Date]],"mmm-yyyy")</f>
        <v>Jul-2024</v>
      </c>
      <c r="Z2883" t="str">
        <f>_xlfn.XLOOKUP(tblSales[[#This Row],[Product_ID]],Products!$A:$A,Products!$C:$C,"Women Dresses")</f>
        <v>Men T-Shirts</v>
      </c>
      <c r="AA2883" t="str">
        <f>_xlfn.XLOOKUP(tblSales[[#This Row],[Product_ID]],Products!$A:$A,Products!$D:$D,"Unknown")</f>
        <v>Round Neck</v>
      </c>
      <c r="AB2883" t="str">
        <f>_xlfn.XLOOKUP(tblSales[[#This Row],[Product_ID]],Products!$A:$A,Products!$E:$E,"Unknown")</f>
        <v>Killer Jeans</v>
      </c>
      <c r="AC2883" t="str">
        <f>_xlfn.XLOOKUP(tblSales[[#This Row],[Store_ID]],Stores!$A:$A,Stores!$B:$B,"Unknown")</f>
        <v>TrendMart Kozhikode Mall Kiosk</v>
      </c>
      <c r="AD2883" t="str">
        <f>_xlfn.XLOOKUP(tblSales[[#This Row],[Store_ID]],Stores!$A:$A,Stores!$E:$E,"Unknown")</f>
        <v>South Zone 1</v>
      </c>
      <c r="AE2883" t="str">
        <f>_xlfn.XLOOKUP(tblSales[[#This Row],[Customer_ID]],Customers!$A:$A,Customers!$B:$B,"Unknown")</f>
        <v>Vinod Shetty</v>
      </c>
      <c r="AF2883" t="str">
        <f>_xlfn.XLOOKUP(tblSales[[#This Row],[Customer_ID]],Customers!$A:$A,Customers!$J:$J,"Unknown")</f>
        <v>Regular</v>
      </c>
      <c r="AG2883" t="str">
        <f>_xlfn.XLOOKUP(tblSales[[#This Row],[Employee_ID]],Employees!$A:$A,Employees!$B:$B,"Unknown")</f>
        <v>Ganesh Iyengar</v>
      </c>
      <c r="AH2883">
        <f>IF(MONTH(tblSales[[#This Row],[Invoice Date]])&gt;=4,MONTH(tblSales[[#This Row],[Invoice Date]]),MONTH(tblSales[[#This Row],[Invoice Date]])+12)</f>
        <v>7</v>
      </c>
      <c r="AI2883" s="8">
        <f>DATE(YEAR(tblSales[[#This Row],[Invoice Date]]),MONTH(tblSales[[#This Row],[Invoice Date]]),1)</f>
        <v>45474</v>
      </c>
      <c r="AJ2883" t="str">
        <f>_xlfn.XLOOKUP(tblSales[[#This Row],[Product_ID]],Products!$A:$A,Products!$B:$B,"Unknown")</f>
        <v>Killer Jeans Round Neck Charcoal</v>
      </c>
      <c r="AK2883" s="9">
        <f>IFERROR(tblSales[[#This Row],[Profit]]/tblSales[[#This Row],[Sales Amount]],0)</f>
        <v>0.21196400284988962</v>
      </c>
      <c r="AL2883" t="str">
        <f>IF(tblSales[[#This Row],[Discount %]]&lt;=5,"0-5%",
IF(tblSales[[#This Row],[Discount %]]&lt;=10,"5-10%",
IF(tblSales[[#This Row],[Discount %]]&lt;=15,"10-15%",
IF(tblSales[[#This Row],[Discount %]]&lt;=20,"15-20%","20%+"))))</f>
        <v>20%+</v>
      </c>
    </row>
    <row r="2884" spans="1:38">
      <c r="A2884" s="2" t="s">
        <v>4910</v>
      </c>
      <c r="B2884" s="11">
        <v>45495</v>
      </c>
      <c r="C2884" s="2" t="s">
        <v>2812</v>
      </c>
      <c r="D2884" s="2" t="s">
        <v>824</v>
      </c>
      <c r="E2884" s="2" t="s">
        <v>304</v>
      </c>
      <c r="F2884" s="2" t="s">
        <v>405</v>
      </c>
      <c r="G2884" s="2">
        <v>1</v>
      </c>
      <c r="H2884" s="2">
        <v>2818.33</v>
      </c>
      <c r="I2884" s="2">
        <v>5</v>
      </c>
      <c r="J2884" s="2">
        <v>140.91999999999999</v>
      </c>
      <c r="K2884" s="2">
        <v>12</v>
      </c>
      <c r="L2884" s="2">
        <v>321.29000000000002</v>
      </c>
      <c r="M2884" s="2">
        <v>2998.7</v>
      </c>
      <c r="N2884" s="2">
        <v>2204.96</v>
      </c>
      <c r="O2884" s="2">
        <f t="shared" si="111"/>
        <v>472.44999999999976</v>
      </c>
      <c r="P2884" s="2" t="s">
        <v>29</v>
      </c>
      <c r="Q2884" s="2" t="str">
        <f t="shared" si="112"/>
        <v>Debit Card</v>
      </c>
      <c r="R2884" s="2" t="s">
        <v>20</v>
      </c>
      <c r="S2884" s="2" t="s">
        <v>56</v>
      </c>
      <c r="T2884" s="2" t="s">
        <v>369</v>
      </c>
      <c r="U2884" s="2" t="s">
        <v>59</v>
      </c>
      <c r="V2884" t="str">
        <f>TEXT(tblSales[[#This Row],[Invoice Date]],"mmm")</f>
        <v>Jul</v>
      </c>
      <c r="W2884">
        <f>MONTH(tblSales[[#This Row],[Invoice Date]])</f>
        <v>7</v>
      </c>
      <c r="X2884">
        <f>YEAR(tblSales[[#This Row],[Invoice Date]])</f>
        <v>2024</v>
      </c>
      <c r="Y2884" t="str">
        <f>TEXT(tblSales[[#This Row],[Invoice Date]],"mmm-yyyy")</f>
        <v>Jul-2024</v>
      </c>
      <c r="Z2884" t="str">
        <f>_xlfn.XLOOKUP(tblSales[[#This Row],[Product_ID]],Products!$A:$A,Products!$C:$C,"Women Dresses")</f>
        <v>Footwear</v>
      </c>
      <c r="AA2884" t="str">
        <f>_xlfn.XLOOKUP(tblSales[[#This Row],[Product_ID]],Products!$A:$A,Products!$D:$D,"Unknown")</f>
        <v>Sandals</v>
      </c>
      <c r="AB2884" t="str">
        <f>_xlfn.XLOOKUP(tblSales[[#This Row],[Product_ID]],Products!$A:$A,Products!$E:$E,"Unknown")</f>
        <v>Indian Terrain</v>
      </c>
      <c r="AC2884" t="str">
        <f>_xlfn.XLOOKUP(tblSales[[#This Row],[Store_ID]],Stores!$A:$A,Stores!$B:$B,"Unknown")</f>
        <v>TrendMart Thiruvananthapuram High Street</v>
      </c>
      <c r="AD2884" t="str">
        <f>_xlfn.XLOOKUP(tblSales[[#This Row],[Store_ID]],Stores!$A:$A,Stores!$E:$E,"Unknown")</f>
        <v>South Zone 1</v>
      </c>
      <c r="AE2884" t="str">
        <f>_xlfn.XLOOKUP(tblSales[[#This Row],[Customer_ID]],Customers!$A:$A,Customers!$B:$B,"Unknown")</f>
        <v>Devi Naidu</v>
      </c>
      <c r="AF2884" t="str">
        <f>_xlfn.XLOOKUP(tblSales[[#This Row],[Customer_ID]],Customers!$A:$A,Customers!$J:$J,"Unknown")</f>
        <v>Regular</v>
      </c>
      <c r="AG2884" t="str">
        <f>_xlfn.XLOOKUP(tblSales[[#This Row],[Employee_ID]],Employees!$A:$A,Employees!$B:$B,"Unknown")</f>
        <v>Chitra Bhat</v>
      </c>
      <c r="AH2884">
        <f>IF(MONTH(tblSales[[#This Row],[Invoice Date]])&gt;=4,MONTH(tblSales[[#This Row],[Invoice Date]]),MONTH(tblSales[[#This Row],[Invoice Date]])+12)</f>
        <v>7</v>
      </c>
      <c r="AI2884" s="8">
        <f>DATE(YEAR(tblSales[[#This Row],[Invoice Date]]),MONTH(tblSales[[#This Row],[Invoice Date]]),1)</f>
        <v>45474</v>
      </c>
      <c r="AJ2884" t="str">
        <f>_xlfn.XLOOKUP(tblSales[[#This Row],[Product_ID]],Products!$A:$A,Products!$B:$B,"Unknown")</f>
        <v>Indian Terrain Sandals Pink</v>
      </c>
      <c r="AK2884" s="9">
        <f>IFERROR(tblSales[[#This Row],[Profit]]/tblSales[[#This Row],[Sales Amount]],0)</f>
        <v>0.15755160569580146</v>
      </c>
      <c r="AL2884" t="str">
        <f>IF(tblSales[[#This Row],[Discount %]]&lt;=5,"0-5%",
IF(tblSales[[#This Row],[Discount %]]&lt;=10,"5-10%",
IF(tblSales[[#This Row],[Discount %]]&lt;=15,"10-15%",
IF(tblSales[[#This Row],[Discount %]]&lt;=20,"15-20%","20%+"))))</f>
        <v>0-5%</v>
      </c>
    </row>
    <row r="2885" spans="1:38">
      <c r="A2885" s="2" t="s">
        <v>4911</v>
      </c>
      <c r="B2885" s="11">
        <v>45651</v>
      </c>
      <c r="C2885" s="2" t="s">
        <v>2276</v>
      </c>
      <c r="D2885" s="2" t="s">
        <v>1492</v>
      </c>
      <c r="E2885" s="2" t="s">
        <v>484</v>
      </c>
      <c r="F2885" s="2" t="s">
        <v>161</v>
      </c>
      <c r="G2885" s="2">
        <v>3</v>
      </c>
      <c r="H2885" s="2">
        <v>1167.52</v>
      </c>
      <c r="I2885" s="2">
        <v>30</v>
      </c>
      <c r="J2885" s="2">
        <v>1050.77</v>
      </c>
      <c r="K2885" s="2">
        <v>12</v>
      </c>
      <c r="L2885" s="2">
        <v>294.20999999999998</v>
      </c>
      <c r="M2885" s="2">
        <v>2746</v>
      </c>
      <c r="N2885" s="2">
        <v>2747.61</v>
      </c>
      <c r="O2885" s="2">
        <f t="shared" si="111"/>
        <v>-295.82000000000011</v>
      </c>
      <c r="P2885" s="2" t="s">
        <v>27</v>
      </c>
      <c r="Q2885" s="2" t="str">
        <f t="shared" si="112"/>
        <v>Cash</v>
      </c>
      <c r="R2885" s="2" t="s">
        <v>20</v>
      </c>
      <c r="S2885" s="2" t="s">
        <v>56</v>
      </c>
      <c r="T2885" s="2" t="s">
        <v>1296</v>
      </c>
      <c r="U2885" s="2" t="s">
        <v>59</v>
      </c>
      <c r="V2885" t="str">
        <f>TEXT(tblSales[[#This Row],[Invoice Date]],"mmm")</f>
        <v>Dec</v>
      </c>
      <c r="W2885">
        <f>MONTH(tblSales[[#This Row],[Invoice Date]])</f>
        <v>12</v>
      </c>
      <c r="X2885">
        <f>YEAR(tblSales[[#This Row],[Invoice Date]])</f>
        <v>2024</v>
      </c>
      <c r="Y2885" t="str">
        <f>TEXT(tblSales[[#This Row],[Invoice Date]],"mmm-yyyy")</f>
        <v>Dec-2024</v>
      </c>
      <c r="Z2885" t="str">
        <f>_xlfn.XLOOKUP(tblSales[[#This Row],[Product_ID]],Products!$A:$A,Products!$C:$C,"Women Dresses")</f>
        <v>Men Jeans</v>
      </c>
      <c r="AA2885" t="str">
        <f>_xlfn.XLOOKUP(tblSales[[#This Row],[Product_ID]],Products!$A:$A,Products!$D:$D,"Unknown")</f>
        <v>Slim Fit</v>
      </c>
      <c r="AB2885" t="str">
        <f>_xlfn.XLOOKUP(tblSales[[#This Row],[Product_ID]],Products!$A:$A,Products!$E:$E,"Unknown")</f>
        <v>Fabindia</v>
      </c>
      <c r="AC2885" t="str">
        <f>_xlfn.XLOOKUP(tblSales[[#This Row],[Store_ID]],Stores!$A:$A,Stores!$B:$B,"Unknown")</f>
        <v>TrendMart Kochi Standard</v>
      </c>
      <c r="AD2885" t="str">
        <f>_xlfn.XLOOKUP(tblSales[[#This Row],[Store_ID]],Stores!$A:$A,Stores!$E:$E,"Unknown")</f>
        <v>South Zone 1</v>
      </c>
      <c r="AE2885" t="str">
        <f>_xlfn.XLOOKUP(tblSales[[#This Row],[Customer_ID]],Customers!$A:$A,Customers!$B:$B,"Unknown")</f>
        <v>Malathi Kumar</v>
      </c>
      <c r="AF2885" t="str">
        <f>_xlfn.XLOOKUP(tblSales[[#This Row],[Customer_ID]],Customers!$A:$A,Customers!$J:$J,"Unknown")</f>
        <v>Gold</v>
      </c>
      <c r="AG2885" t="str">
        <f>_xlfn.XLOOKUP(tblSales[[#This Row],[Employee_ID]],Employees!$A:$A,Employees!$B:$B,"Unknown")</f>
        <v>Chandra Reddy</v>
      </c>
      <c r="AH2885">
        <f>IF(MONTH(tblSales[[#This Row],[Invoice Date]])&gt;=4,MONTH(tblSales[[#This Row],[Invoice Date]]),MONTH(tblSales[[#This Row],[Invoice Date]])+12)</f>
        <v>12</v>
      </c>
      <c r="AI2885" s="8">
        <f>DATE(YEAR(tblSales[[#This Row],[Invoice Date]]),MONTH(tblSales[[#This Row],[Invoice Date]]),1)</f>
        <v>45627</v>
      </c>
      <c r="AJ2885" t="str">
        <f>_xlfn.XLOOKUP(tblSales[[#This Row],[Product_ID]],Products!$A:$A,Products!$B:$B,"Unknown")</f>
        <v>Fabindia Slim Fit Peach</v>
      </c>
      <c r="AK2885" s="9">
        <f>IFERROR(tblSales[[#This Row],[Profit]]/tblSales[[#This Row],[Sales Amount]],0)</f>
        <v>-0.10772760378732706</v>
      </c>
      <c r="AL2885" t="str">
        <f>IF(tblSales[[#This Row],[Discount %]]&lt;=5,"0-5%",
IF(tblSales[[#This Row],[Discount %]]&lt;=10,"5-10%",
IF(tblSales[[#This Row],[Discount %]]&lt;=15,"10-15%",
IF(tblSales[[#This Row],[Discount %]]&lt;=20,"15-20%","20%+"))))</f>
        <v>20%+</v>
      </c>
    </row>
    <row r="2886" spans="1:38">
      <c r="A2886" s="2" t="s">
        <v>4912</v>
      </c>
      <c r="B2886" s="11">
        <v>45398</v>
      </c>
      <c r="C2886" s="2" t="s">
        <v>931</v>
      </c>
      <c r="D2886" s="2" t="s">
        <v>1171</v>
      </c>
      <c r="E2886" s="2" t="s">
        <v>859</v>
      </c>
      <c r="F2886" s="2" t="s">
        <v>386</v>
      </c>
      <c r="G2886" s="2">
        <v>1</v>
      </c>
      <c r="H2886" s="2">
        <v>3052.12</v>
      </c>
      <c r="I2886" s="2">
        <v>0</v>
      </c>
      <c r="J2886" s="2">
        <v>0</v>
      </c>
      <c r="K2886" s="2">
        <v>12</v>
      </c>
      <c r="L2886" s="2">
        <v>366.25</v>
      </c>
      <c r="M2886" s="2">
        <v>3418.37</v>
      </c>
      <c r="N2886" s="2">
        <v>2039.7</v>
      </c>
      <c r="O2886" s="2">
        <f t="shared" si="111"/>
        <v>1012.4199999999998</v>
      </c>
      <c r="P2886" s="2" t="s">
        <v>29</v>
      </c>
      <c r="Q2886" s="2" t="str">
        <f t="shared" si="112"/>
        <v>Debit Card</v>
      </c>
      <c r="R2886" s="2" t="s">
        <v>21</v>
      </c>
      <c r="S2886" s="2" t="s">
        <v>56</v>
      </c>
      <c r="T2886" s="2" t="s">
        <v>2401</v>
      </c>
      <c r="U2886" s="2" t="s">
        <v>59</v>
      </c>
      <c r="V2886" t="str">
        <f>TEXT(tblSales[[#This Row],[Invoice Date]],"mmm")</f>
        <v>Apr</v>
      </c>
      <c r="W2886">
        <f>MONTH(tblSales[[#This Row],[Invoice Date]])</f>
        <v>4</v>
      </c>
      <c r="X2886">
        <f>YEAR(tblSales[[#This Row],[Invoice Date]])</f>
        <v>2024</v>
      </c>
      <c r="Y2886" t="str">
        <f>TEXT(tblSales[[#This Row],[Invoice Date]],"mmm-yyyy")</f>
        <v>Apr-2024</v>
      </c>
      <c r="Z2886" t="str">
        <f>_xlfn.XLOOKUP(tblSales[[#This Row],[Product_ID]],Products!$A:$A,Products!$C:$C,"Women Dresses")</f>
        <v>Watches</v>
      </c>
      <c r="AA2886" t="str">
        <f>_xlfn.XLOOKUP(tblSales[[#This Row],[Product_ID]],Products!$A:$A,Products!$D:$D,"Unknown")</f>
        <v>Digital Watch</v>
      </c>
      <c r="AB2886" t="str">
        <f>_xlfn.XLOOKUP(tblSales[[#This Row],[Product_ID]],Products!$A:$A,Products!$E:$E,"Unknown")</f>
        <v>Fossil</v>
      </c>
      <c r="AC2886" t="str">
        <f>_xlfn.XLOOKUP(tblSales[[#This Row],[Store_ID]],Stores!$A:$A,Stores!$B:$B,"Unknown")</f>
        <v>TrendMart Karimnagar Standard</v>
      </c>
      <c r="AD2886" t="str">
        <f>_xlfn.XLOOKUP(tblSales[[#This Row],[Store_ID]],Stores!$A:$A,Stores!$E:$E,"Unknown")</f>
        <v>South Zone 2</v>
      </c>
      <c r="AE2886" t="str">
        <f>_xlfn.XLOOKUP(tblSales[[#This Row],[Customer_ID]],Customers!$A:$A,Customers!$B:$B,"Unknown")</f>
        <v>Janani Murthy</v>
      </c>
      <c r="AF2886" t="str">
        <f>_xlfn.XLOOKUP(tblSales[[#This Row],[Customer_ID]],Customers!$A:$A,Customers!$J:$J,"Unknown")</f>
        <v>Regular</v>
      </c>
      <c r="AG2886" t="str">
        <f>_xlfn.XLOOKUP(tblSales[[#This Row],[Employee_ID]],Employees!$A:$A,Employees!$B:$B,"Unknown")</f>
        <v>Malini Gowda</v>
      </c>
      <c r="AH2886">
        <f>IF(MONTH(tblSales[[#This Row],[Invoice Date]])&gt;=4,MONTH(tblSales[[#This Row],[Invoice Date]]),MONTH(tblSales[[#This Row],[Invoice Date]])+12)</f>
        <v>4</v>
      </c>
      <c r="AI2886" s="8">
        <f>DATE(YEAR(tblSales[[#This Row],[Invoice Date]]),MONTH(tblSales[[#This Row],[Invoice Date]]),1)</f>
        <v>45383</v>
      </c>
      <c r="AJ2886" t="str">
        <f>_xlfn.XLOOKUP(tblSales[[#This Row],[Product_ID]],Products!$A:$A,Products!$B:$B,"Unknown")</f>
        <v>Fossil Digital Watch Maroon</v>
      </c>
      <c r="AK2886" s="9">
        <f>IFERROR(tblSales[[#This Row],[Profit]]/tblSales[[#This Row],[Sales Amount]],0)</f>
        <v>0.29617039700207992</v>
      </c>
      <c r="AL2886" t="str">
        <f>IF(tblSales[[#This Row],[Discount %]]&lt;=5,"0-5%",
IF(tblSales[[#This Row],[Discount %]]&lt;=10,"5-10%",
IF(tblSales[[#This Row],[Discount %]]&lt;=15,"10-15%",
IF(tblSales[[#This Row],[Discount %]]&lt;=20,"15-20%","20%+"))))</f>
        <v>0-5%</v>
      </c>
    </row>
    <row r="2887" spans="1:38">
      <c r="A2887" s="2" t="s">
        <v>4913</v>
      </c>
      <c r="B2887" s="11">
        <v>45738</v>
      </c>
      <c r="C2887" s="2" t="s">
        <v>1992</v>
      </c>
      <c r="D2887" s="2" t="s">
        <v>3119</v>
      </c>
      <c r="E2887" s="2" t="s">
        <v>1380</v>
      </c>
      <c r="F2887" s="2" t="s">
        <v>199</v>
      </c>
      <c r="G2887" s="2">
        <v>1</v>
      </c>
      <c r="H2887" s="2">
        <v>1244.0899999999999</v>
      </c>
      <c r="I2887" s="2">
        <v>15</v>
      </c>
      <c r="J2887" s="2">
        <v>186.61</v>
      </c>
      <c r="K2887" s="2">
        <v>12</v>
      </c>
      <c r="L2887" s="2">
        <v>126.9</v>
      </c>
      <c r="M2887" s="2">
        <v>1184.3800000000001</v>
      </c>
      <c r="N2887" s="2">
        <v>871.26</v>
      </c>
      <c r="O2887" s="2">
        <f t="shared" si="111"/>
        <v>186.22000000000011</v>
      </c>
      <c r="P2887" s="2" t="s">
        <v>29</v>
      </c>
      <c r="Q2887" s="2" t="str">
        <f t="shared" si="112"/>
        <v>Debit Card</v>
      </c>
      <c r="R2887" s="2" t="s">
        <v>20</v>
      </c>
      <c r="S2887" s="2" t="s">
        <v>56</v>
      </c>
      <c r="T2887" s="2" t="s">
        <v>4767</v>
      </c>
      <c r="U2887" s="2" t="s">
        <v>60</v>
      </c>
      <c r="V2887" t="str">
        <f>TEXT(tblSales[[#This Row],[Invoice Date]],"mmm")</f>
        <v>Mar</v>
      </c>
      <c r="W2887">
        <f>MONTH(tblSales[[#This Row],[Invoice Date]])</f>
        <v>3</v>
      </c>
      <c r="X2887">
        <f>YEAR(tblSales[[#This Row],[Invoice Date]])</f>
        <v>2025</v>
      </c>
      <c r="Y2887" t="str">
        <f>TEXT(tblSales[[#This Row],[Invoice Date]],"mmm-yyyy")</f>
        <v>Mar-2025</v>
      </c>
      <c r="Z2887" t="str">
        <f>_xlfn.XLOOKUP(tblSales[[#This Row],[Product_ID]],Products!$A:$A,Products!$C:$C,"Women Dresses")</f>
        <v>Men Trousers</v>
      </c>
      <c r="AA2887" t="str">
        <f>_xlfn.XLOOKUP(tblSales[[#This Row],[Product_ID]],Products!$A:$A,Products!$D:$D,"Unknown")</f>
        <v>Formal Trouser</v>
      </c>
      <c r="AB2887" t="str">
        <f>_xlfn.XLOOKUP(tblSales[[#This Row],[Product_ID]],Products!$A:$A,Products!$E:$E,"Unknown")</f>
        <v>Wrangler</v>
      </c>
      <c r="AC2887" t="str">
        <f>_xlfn.XLOOKUP(tblSales[[#This Row],[Store_ID]],Stores!$A:$A,Stores!$B:$B,"Unknown")</f>
        <v>TrendMart Alappuzha Mall Kiosk</v>
      </c>
      <c r="AD2887" t="str">
        <f>_xlfn.XLOOKUP(tblSales[[#This Row],[Store_ID]],Stores!$A:$A,Stores!$E:$E,"Unknown")</f>
        <v>South Zone 1</v>
      </c>
      <c r="AE2887" t="str">
        <f>_xlfn.XLOOKUP(tblSales[[#This Row],[Customer_ID]],Customers!$A:$A,Customers!$B:$B,"Unknown")</f>
        <v>Hariharan Mishra</v>
      </c>
      <c r="AF2887" t="str">
        <f>_xlfn.XLOOKUP(tblSales[[#This Row],[Customer_ID]],Customers!$A:$A,Customers!$J:$J,"Unknown")</f>
        <v>Silver</v>
      </c>
      <c r="AG2887" t="str">
        <f>_xlfn.XLOOKUP(tblSales[[#This Row],[Employee_ID]],Employees!$A:$A,Employees!$B:$B,"Unknown")</f>
        <v>Anusuya Subramaniam</v>
      </c>
      <c r="AH2887">
        <f>IF(MONTH(tblSales[[#This Row],[Invoice Date]])&gt;=4,MONTH(tblSales[[#This Row],[Invoice Date]]),MONTH(tblSales[[#This Row],[Invoice Date]])+12)</f>
        <v>15</v>
      </c>
      <c r="AI2887" s="8">
        <f>DATE(YEAR(tblSales[[#This Row],[Invoice Date]]),MONTH(tblSales[[#This Row],[Invoice Date]]),1)</f>
        <v>45717</v>
      </c>
      <c r="AJ2887" t="str">
        <f>_xlfn.XLOOKUP(tblSales[[#This Row],[Product_ID]],Products!$A:$A,Products!$B:$B,"Unknown")</f>
        <v>Wrangler Formal Trouser Wine</v>
      </c>
      <c r="AK2887" s="9">
        <f>IFERROR(tblSales[[#This Row],[Profit]]/tblSales[[#This Row],[Sales Amount]],0)</f>
        <v>0.15722994309258861</v>
      </c>
      <c r="AL2887" t="str">
        <f>IF(tblSales[[#This Row],[Discount %]]&lt;=5,"0-5%",
IF(tblSales[[#This Row],[Discount %]]&lt;=10,"5-10%",
IF(tblSales[[#This Row],[Discount %]]&lt;=15,"10-15%",
IF(tblSales[[#This Row],[Discount %]]&lt;=20,"15-20%","20%+"))))</f>
        <v>10-15%</v>
      </c>
    </row>
    <row r="2888" spans="1:38">
      <c r="A2888" s="2" t="s">
        <v>4914</v>
      </c>
      <c r="B2888" s="11">
        <v>45459</v>
      </c>
      <c r="C2888" s="2" t="s">
        <v>1436</v>
      </c>
      <c r="D2888" s="2" t="s">
        <v>409</v>
      </c>
      <c r="E2888" s="2" t="s">
        <v>145</v>
      </c>
      <c r="F2888" s="2" t="s">
        <v>285</v>
      </c>
      <c r="G2888" s="2">
        <v>2</v>
      </c>
      <c r="H2888" s="2">
        <v>834.08</v>
      </c>
      <c r="I2888" s="2">
        <v>5</v>
      </c>
      <c r="J2888" s="2">
        <v>83.41</v>
      </c>
      <c r="K2888" s="2">
        <v>5</v>
      </c>
      <c r="L2888" s="2">
        <v>79.239999999999995</v>
      </c>
      <c r="M2888" s="2">
        <v>1663.99</v>
      </c>
      <c r="N2888" s="2">
        <v>1142.18</v>
      </c>
      <c r="O2888" s="2">
        <f t="shared" si="111"/>
        <v>442.56999999999994</v>
      </c>
      <c r="P2888" s="2" t="s">
        <v>28</v>
      </c>
      <c r="Q2888" s="2" t="str">
        <f t="shared" si="112"/>
        <v>Credit Card</v>
      </c>
      <c r="R2888" s="2" t="s">
        <v>21</v>
      </c>
      <c r="S2888" s="2" t="s">
        <v>56</v>
      </c>
      <c r="T2888" s="2" t="s">
        <v>3102</v>
      </c>
      <c r="U2888" s="2" t="s">
        <v>60</v>
      </c>
      <c r="V2888" t="str">
        <f>TEXT(tblSales[[#This Row],[Invoice Date]],"mmm")</f>
        <v>Jun</v>
      </c>
      <c r="W2888">
        <f>MONTH(tblSales[[#This Row],[Invoice Date]])</f>
        <v>6</v>
      </c>
      <c r="X2888">
        <f>YEAR(tblSales[[#This Row],[Invoice Date]])</f>
        <v>2024</v>
      </c>
      <c r="Y2888" t="str">
        <f>TEXT(tblSales[[#This Row],[Invoice Date]],"mmm-yyyy")</f>
        <v>Jun-2024</v>
      </c>
      <c r="Z2888" t="str">
        <f>_xlfn.XLOOKUP(tblSales[[#This Row],[Product_ID]],Products!$A:$A,Products!$C:$C,"Women Dresses")</f>
        <v>Women Kurtis</v>
      </c>
      <c r="AA2888" t="str">
        <f>_xlfn.XLOOKUP(tblSales[[#This Row],[Product_ID]],Products!$A:$A,Products!$D:$D,"Unknown")</f>
        <v>Straight Kurti</v>
      </c>
      <c r="AB2888" t="str">
        <f>_xlfn.XLOOKUP(tblSales[[#This Row],[Product_ID]],Products!$A:$A,Products!$E:$E,"Unknown")</f>
        <v>Fabindia</v>
      </c>
      <c r="AC2888" t="str">
        <f>_xlfn.XLOOKUP(tblSales[[#This Row],[Store_ID]],Stores!$A:$A,Stores!$B:$B,"Unknown")</f>
        <v>TrendMart Nizamabad Outlet</v>
      </c>
      <c r="AD2888" t="str">
        <f>_xlfn.XLOOKUP(tblSales[[#This Row],[Store_ID]],Stores!$A:$A,Stores!$E:$E,"Unknown")</f>
        <v>South Zone 2</v>
      </c>
      <c r="AE2888" t="str">
        <f>_xlfn.XLOOKUP(tblSales[[#This Row],[Customer_ID]],Customers!$A:$A,Customers!$B:$B,"Unknown")</f>
        <v>Vasanthi Srinivasan</v>
      </c>
      <c r="AF2888" t="str">
        <f>_xlfn.XLOOKUP(tblSales[[#This Row],[Customer_ID]],Customers!$A:$A,Customers!$J:$J,"Unknown")</f>
        <v>Silver</v>
      </c>
      <c r="AG2888" t="str">
        <f>_xlfn.XLOOKUP(tblSales[[#This Row],[Employee_ID]],Employees!$A:$A,Employees!$B:$B,"Unknown")</f>
        <v>Yogesh Chettiar</v>
      </c>
      <c r="AH2888">
        <f>IF(MONTH(tblSales[[#This Row],[Invoice Date]])&gt;=4,MONTH(tblSales[[#This Row],[Invoice Date]]),MONTH(tblSales[[#This Row],[Invoice Date]])+12)</f>
        <v>6</v>
      </c>
      <c r="AI2888" s="8">
        <f>DATE(YEAR(tblSales[[#This Row],[Invoice Date]]),MONTH(tblSales[[#This Row],[Invoice Date]]),1)</f>
        <v>45444</v>
      </c>
      <c r="AJ2888" t="str">
        <f>_xlfn.XLOOKUP(tblSales[[#This Row],[Product_ID]],Products!$A:$A,Products!$B:$B,"Unknown")</f>
        <v>Fabindia Straight Kurti Olive</v>
      </c>
      <c r="AK2888" s="9">
        <f>IFERROR(tblSales[[#This Row],[Profit]]/tblSales[[#This Row],[Sales Amount]],0)</f>
        <v>0.26596914644919739</v>
      </c>
      <c r="AL2888" t="str">
        <f>IF(tblSales[[#This Row],[Discount %]]&lt;=5,"0-5%",
IF(tblSales[[#This Row],[Discount %]]&lt;=10,"5-10%",
IF(tblSales[[#This Row],[Discount %]]&lt;=15,"10-15%",
IF(tblSales[[#This Row],[Discount %]]&lt;=20,"15-20%","20%+"))))</f>
        <v>0-5%</v>
      </c>
    </row>
    <row r="2889" spans="1:38">
      <c r="A2889" s="2" t="s">
        <v>4915</v>
      </c>
      <c r="B2889" s="11">
        <v>45573</v>
      </c>
      <c r="C2889" s="2" t="s">
        <v>1738</v>
      </c>
      <c r="D2889" s="2" t="s">
        <v>155</v>
      </c>
      <c r="E2889" s="2" t="s">
        <v>399</v>
      </c>
      <c r="F2889" s="2" t="s">
        <v>110</v>
      </c>
      <c r="G2889" s="2">
        <v>1</v>
      </c>
      <c r="H2889" s="2">
        <v>1020.83</v>
      </c>
      <c r="I2889" s="2">
        <v>30</v>
      </c>
      <c r="J2889" s="2">
        <v>306.25</v>
      </c>
      <c r="K2889" s="2">
        <v>12</v>
      </c>
      <c r="L2889" s="2">
        <v>85.75</v>
      </c>
      <c r="M2889" s="2">
        <v>800.33</v>
      </c>
      <c r="N2889" s="2">
        <v>828.44</v>
      </c>
      <c r="O2889" s="2">
        <f t="shared" si="111"/>
        <v>-113.86000000000001</v>
      </c>
      <c r="P2889" s="2" t="s">
        <v>29</v>
      </c>
      <c r="Q2889" s="2" t="str">
        <f t="shared" si="112"/>
        <v>Debit Card</v>
      </c>
      <c r="R2889" s="2" t="s">
        <v>20</v>
      </c>
      <c r="S2889" s="2" t="s">
        <v>56</v>
      </c>
      <c r="T2889" s="2" t="s">
        <v>3002</v>
      </c>
      <c r="U2889" s="2" t="s">
        <v>59</v>
      </c>
      <c r="V2889" t="str">
        <f>TEXT(tblSales[[#This Row],[Invoice Date]],"mmm")</f>
        <v>Oct</v>
      </c>
      <c r="W2889">
        <f>MONTH(tblSales[[#This Row],[Invoice Date]])</f>
        <v>10</v>
      </c>
      <c r="X2889">
        <f>YEAR(tblSales[[#This Row],[Invoice Date]])</f>
        <v>2024</v>
      </c>
      <c r="Y2889" t="str">
        <f>TEXT(tblSales[[#This Row],[Invoice Date]],"mmm-yyyy")</f>
        <v>Oct-2024</v>
      </c>
      <c r="Z2889" t="str">
        <f>_xlfn.XLOOKUP(tblSales[[#This Row],[Product_ID]],Products!$A:$A,Products!$C:$C,"Women Dresses")</f>
        <v>Men Jeans</v>
      </c>
      <c r="AA2889" t="str">
        <f>_xlfn.XLOOKUP(tblSales[[#This Row],[Product_ID]],Products!$A:$A,Products!$D:$D,"Unknown")</f>
        <v>Regular Fit</v>
      </c>
      <c r="AB2889" t="str">
        <f>_xlfn.XLOOKUP(tblSales[[#This Row],[Product_ID]],Products!$A:$A,Products!$E:$E,"Unknown")</f>
        <v>Metro Shoes</v>
      </c>
      <c r="AC2889" t="str">
        <f>_xlfn.XLOOKUP(tblSales[[#This Row],[Store_ID]],Stores!$A:$A,Stores!$B:$B,"Unknown")</f>
        <v>TrendMart Salem Outlet</v>
      </c>
      <c r="AD2889" t="str">
        <f>_xlfn.XLOOKUP(tblSales[[#This Row],[Store_ID]],Stores!$A:$A,Stores!$E:$E,"Unknown")</f>
        <v>South Zone 1</v>
      </c>
      <c r="AE2889" t="str">
        <f>_xlfn.XLOOKUP(tblSales[[#This Row],[Customer_ID]],Customers!$A:$A,Customers!$B:$B,"Unknown")</f>
        <v>Yogesh Mudaliar</v>
      </c>
      <c r="AF2889" t="str">
        <f>_xlfn.XLOOKUP(tblSales[[#This Row],[Customer_ID]],Customers!$A:$A,Customers!$J:$J,"Unknown")</f>
        <v>Regular</v>
      </c>
      <c r="AG2889" t="str">
        <f>_xlfn.XLOOKUP(tblSales[[#This Row],[Employee_ID]],Employees!$A:$A,Employees!$B:$B,"Unknown")</f>
        <v>Jyothi Prasad</v>
      </c>
      <c r="AH2889">
        <f>IF(MONTH(tblSales[[#This Row],[Invoice Date]])&gt;=4,MONTH(tblSales[[#This Row],[Invoice Date]]),MONTH(tblSales[[#This Row],[Invoice Date]])+12)</f>
        <v>10</v>
      </c>
      <c r="AI2889" s="8">
        <f>DATE(YEAR(tblSales[[#This Row],[Invoice Date]]),MONTH(tblSales[[#This Row],[Invoice Date]]),1)</f>
        <v>45566</v>
      </c>
      <c r="AJ2889" t="str">
        <f>_xlfn.XLOOKUP(tblSales[[#This Row],[Product_ID]],Products!$A:$A,Products!$B:$B,"Unknown")</f>
        <v>Metro Shoes Regular Fit Charcoal</v>
      </c>
      <c r="AK2889" s="9">
        <f>IFERROR(tblSales[[#This Row],[Profit]]/tblSales[[#This Row],[Sales Amount]],0)</f>
        <v>-0.14226631514500271</v>
      </c>
      <c r="AL2889" t="str">
        <f>IF(tblSales[[#This Row],[Discount %]]&lt;=5,"0-5%",
IF(tblSales[[#This Row],[Discount %]]&lt;=10,"5-10%",
IF(tblSales[[#This Row],[Discount %]]&lt;=15,"10-15%",
IF(tblSales[[#This Row],[Discount %]]&lt;=20,"15-20%","20%+"))))</f>
        <v>20%+</v>
      </c>
    </row>
    <row r="2890" spans="1:38">
      <c r="A2890" s="2" t="s">
        <v>4916</v>
      </c>
      <c r="B2890" s="11">
        <v>45735</v>
      </c>
      <c r="C2890" s="2" t="s">
        <v>3027</v>
      </c>
      <c r="D2890" s="2" t="s">
        <v>323</v>
      </c>
      <c r="E2890" s="2" t="s">
        <v>156</v>
      </c>
      <c r="F2890" s="2" t="s">
        <v>249</v>
      </c>
      <c r="G2890" s="2">
        <v>2</v>
      </c>
      <c r="H2890" s="2">
        <v>796.09</v>
      </c>
      <c r="I2890" s="2">
        <v>10</v>
      </c>
      <c r="J2890" s="2">
        <v>159.22</v>
      </c>
      <c r="K2890" s="2">
        <v>5</v>
      </c>
      <c r="L2890" s="2">
        <v>71.650000000000006</v>
      </c>
      <c r="M2890" s="2">
        <v>1504.61</v>
      </c>
      <c r="N2890" s="2">
        <v>1027.68</v>
      </c>
      <c r="O2890" s="2">
        <f t="shared" si="111"/>
        <v>405.27999999999986</v>
      </c>
      <c r="P2890" s="2" t="s">
        <v>27</v>
      </c>
      <c r="Q2890" s="2" t="str">
        <f t="shared" si="112"/>
        <v>Cash</v>
      </c>
      <c r="R2890" s="2" t="s">
        <v>21</v>
      </c>
      <c r="S2890" s="2" t="s">
        <v>56</v>
      </c>
      <c r="T2890" s="2" t="s">
        <v>1365</v>
      </c>
      <c r="U2890" s="2" t="s">
        <v>59</v>
      </c>
      <c r="V2890" t="str">
        <f>TEXT(tblSales[[#This Row],[Invoice Date]],"mmm")</f>
        <v>Mar</v>
      </c>
      <c r="W2890">
        <f>MONTH(tblSales[[#This Row],[Invoice Date]])</f>
        <v>3</v>
      </c>
      <c r="X2890">
        <f>YEAR(tblSales[[#This Row],[Invoice Date]])</f>
        <v>2025</v>
      </c>
      <c r="Y2890" t="str">
        <f>TEXT(tblSales[[#This Row],[Invoice Date]],"mmm-yyyy")</f>
        <v>Mar-2025</v>
      </c>
      <c r="Z2890" t="str">
        <f>_xlfn.XLOOKUP(tblSales[[#This Row],[Product_ID]],Products!$A:$A,Products!$C:$C,"Women Dresses")</f>
        <v>Wallets</v>
      </c>
      <c r="AA2890" t="str">
        <f>_xlfn.XLOOKUP(tblSales[[#This Row],[Product_ID]],Products!$A:$A,Products!$D:$D,"Unknown")</f>
        <v>Card Holder</v>
      </c>
      <c r="AB2890" t="str">
        <f>_xlfn.XLOOKUP(tblSales[[#This Row],[Product_ID]],Products!$A:$A,Products!$E:$E,"Unknown")</f>
        <v>Tanishq</v>
      </c>
      <c r="AC2890" t="str">
        <f>_xlfn.XLOOKUP(tblSales[[#This Row],[Store_ID]],Stores!$A:$A,Stores!$B:$B,"Unknown")</f>
        <v>TrendMart Madurai Mall Kiosk</v>
      </c>
      <c r="AD2890" t="str">
        <f>_xlfn.XLOOKUP(tblSales[[#This Row],[Store_ID]],Stores!$A:$A,Stores!$E:$E,"Unknown")</f>
        <v>South Zone 1</v>
      </c>
      <c r="AE2890" t="str">
        <f>_xlfn.XLOOKUP(tblSales[[#This Row],[Customer_ID]],Customers!$A:$A,Customers!$B:$B,"Unknown")</f>
        <v>Manoj Raman</v>
      </c>
      <c r="AF2890" t="str">
        <f>_xlfn.XLOOKUP(tblSales[[#This Row],[Customer_ID]],Customers!$A:$A,Customers!$J:$J,"Unknown")</f>
        <v>Regular</v>
      </c>
      <c r="AG2890" t="str">
        <f>_xlfn.XLOOKUP(tblSales[[#This Row],[Employee_ID]],Employees!$A:$A,Employees!$B:$B,"Unknown")</f>
        <v>Hari Nair</v>
      </c>
      <c r="AH2890">
        <f>IF(MONTH(tblSales[[#This Row],[Invoice Date]])&gt;=4,MONTH(tblSales[[#This Row],[Invoice Date]]),MONTH(tblSales[[#This Row],[Invoice Date]])+12)</f>
        <v>15</v>
      </c>
      <c r="AI2890" s="8">
        <f>DATE(YEAR(tblSales[[#This Row],[Invoice Date]]),MONTH(tblSales[[#This Row],[Invoice Date]]),1)</f>
        <v>45717</v>
      </c>
      <c r="AJ2890" t="str">
        <f>_xlfn.XLOOKUP(tblSales[[#This Row],[Product_ID]],Products!$A:$A,Products!$B:$B,"Unknown")</f>
        <v>Tanishq Card Holder Cream</v>
      </c>
      <c r="AK2890" s="9">
        <f>IFERROR(tblSales[[#This Row],[Profit]]/tblSales[[#This Row],[Sales Amount]],0)</f>
        <v>0.26935883717375259</v>
      </c>
      <c r="AL2890" t="str">
        <f>IF(tblSales[[#This Row],[Discount %]]&lt;=5,"0-5%",
IF(tblSales[[#This Row],[Discount %]]&lt;=10,"5-10%",
IF(tblSales[[#This Row],[Discount %]]&lt;=15,"10-15%",
IF(tblSales[[#This Row],[Discount %]]&lt;=20,"15-20%","20%+"))))</f>
        <v>5-10%</v>
      </c>
    </row>
    <row r="2891" spans="1:38">
      <c r="A2891" s="2" t="s">
        <v>4917</v>
      </c>
      <c r="B2891" s="11">
        <v>45572</v>
      </c>
      <c r="C2891" s="2" t="s">
        <v>597</v>
      </c>
      <c r="D2891" s="2" t="s">
        <v>248</v>
      </c>
      <c r="E2891" s="2" t="s">
        <v>758</v>
      </c>
      <c r="F2891" s="2" t="s">
        <v>562</v>
      </c>
      <c r="G2891" s="2">
        <v>1</v>
      </c>
      <c r="H2891" s="2">
        <v>1109.31</v>
      </c>
      <c r="I2891" s="2">
        <v>30</v>
      </c>
      <c r="J2891" s="2">
        <v>332.79</v>
      </c>
      <c r="K2891" s="2">
        <v>12</v>
      </c>
      <c r="L2891" s="2">
        <v>93.18</v>
      </c>
      <c r="M2891" s="2">
        <v>869.7</v>
      </c>
      <c r="N2891" s="2">
        <v>755.06</v>
      </c>
      <c r="O2891" s="2">
        <f t="shared" si="111"/>
        <v>21.460000000000093</v>
      </c>
      <c r="P2891" s="2" t="s">
        <v>32</v>
      </c>
      <c r="Q2891" s="2" t="str">
        <f t="shared" si="112"/>
        <v>UPI</v>
      </c>
      <c r="R2891" s="2" t="s">
        <v>20</v>
      </c>
      <c r="S2891" s="2" t="s">
        <v>56</v>
      </c>
      <c r="T2891" s="2" t="s">
        <v>2100</v>
      </c>
      <c r="U2891" s="2" t="s">
        <v>59</v>
      </c>
      <c r="V2891" t="str">
        <f>TEXT(tblSales[[#This Row],[Invoice Date]],"mmm")</f>
        <v>Oct</v>
      </c>
      <c r="W2891">
        <f>MONTH(tblSales[[#This Row],[Invoice Date]])</f>
        <v>10</v>
      </c>
      <c r="X2891">
        <f>YEAR(tblSales[[#This Row],[Invoice Date]])</f>
        <v>2024</v>
      </c>
      <c r="Y2891" t="str">
        <f>TEXT(tblSales[[#This Row],[Invoice Date]],"mmm-yyyy")</f>
        <v>Oct-2024</v>
      </c>
      <c r="Z2891" t="str">
        <f>_xlfn.XLOOKUP(tblSales[[#This Row],[Product_ID]],Products!$A:$A,Products!$C:$C,"Women Dresses")</f>
        <v>Winter Wear</v>
      </c>
      <c r="AA2891" t="str">
        <f>_xlfn.XLOOKUP(tblSales[[#This Row],[Product_ID]],Products!$A:$A,Products!$D:$D,"Unknown")</f>
        <v>Jacket</v>
      </c>
      <c r="AB2891" t="str">
        <f>_xlfn.XLOOKUP(tblSales[[#This Row],[Product_ID]],Products!$A:$A,Products!$E:$E,"Unknown")</f>
        <v>Fastrack</v>
      </c>
      <c r="AC2891" t="str">
        <f>_xlfn.XLOOKUP(tblSales[[#This Row],[Store_ID]],Stores!$A:$A,Stores!$B:$B,"Unknown")</f>
        <v>TrendMart Nizamabad Standard</v>
      </c>
      <c r="AD2891" t="str">
        <f>_xlfn.XLOOKUP(tblSales[[#This Row],[Store_ID]],Stores!$A:$A,Stores!$E:$E,"Unknown")</f>
        <v>South Zone 2</v>
      </c>
      <c r="AE2891" t="str">
        <f>_xlfn.XLOOKUP(tblSales[[#This Row],[Customer_ID]],Customers!$A:$A,Customers!$B:$B,"Unknown")</f>
        <v>Karunakaran Chandran</v>
      </c>
      <c r="AF2891" t="str">
        <f>_xlfn.XLOOKUP(tblSales[[#This Row],[Customer_ID]],Customers!$A:$A,Customers!$J:$J,"Unknown")</f>
        <v>Silver</v>
      </c>
      <c r="AG2891" t="str">
        <f>_xlfn.XLOOKUP(tblSales[[#This Row],[Employee_ID]],Employees!$A:$A,Employees!$B:$B,"Unknown")</f>
        <v>Vikram Bhat</v>
      </c>
      <c r="AH2891">
        <f>IF(MONTH(tblSales[[#This Row],[Invoice Date]])&gt;=4,MONTH(tblSales[[#This Row],[Invoice Date]]),MONTH(tblSales[[#This Row],[Invoice Date]])+12)</f>
        <v>10</v>
      </c>
      <c r="AI2891" s="8">
        <f>DATE(YEAR(tblSales[[#This Row],[Invoice Date]]),MONTH(tblSales[[#This Row],[Invoice Date]]),1)</f>
        <v>45566</v>
      </c>
      <c r="AJ2891" t="str">
        <f>_xlfn.XLOOKUP(tblSales[[#This Row],[Product_ID]],Products!$A:$A,Products!$B:$B,"Unknown")</f>
        <v>Fastrack Jacket Orange</v>
      </c>
      <c r="AK2891" s="9">
        <f>IFERROR(tblSales[[#This Row],[Profit]]/tblSales[[#This Row],[Sales Amount]],0)</f>
        <v>2.4675175347821193E-2</v>
      </c>
      <c r="AL2891" t="str">
        <f>IF(tblSales[[#This Row],[Discount %]]&lt;=5,"0-5%",
IF(tblSales[[#This Row],[Discount %]]&lt;=10,"5-10%",
IF(tblSales[[#This Row],[Discount %]]&lt;=15,"10-15%",
IF(tblSales[[#This Row],[Discount %]]&lt;=20,"15-20%","20%+"))))</f>
        <v>20%+</v>
      </c>
    </row>
    <row r="2892" spans="1:38">
      <c r="A2892" s="2" t="s">
        <v>4918</v>
      </c>
      <c r="B2892" s="11">
        <v>45713</v>
      </c>
      <c r="C2892" s="2" t="s">
        <v>3764</v>
      </c>
      <c r="D2892" s="2" t="s">
        <v>2913</v>
      </c>
      <c r="E2892" s="2" t="s">
        <v>668</v>
      </c>
      <c r="F2892" s="2" t="s">
        <v>122</v>
      </c>
      <c r="G2892" s="2">
        <v>1</v>
      </c>
      <c r="H2892" s="2">
        <v>458.17</v>
      </c>
      <c r="I2892" s="2">
        <v>0</v>
      </c>
      <c r="J2892" s="2">
        <v>0</v>
      </c>
      <c r="K2892" s="2">
        <v>5</v>
      </c>
      <c r="L2892" s="2">
        <v>22.91</v>
      </c>
      <c r="M2892" s="2">
        <v>481.08</v>
      </c>
      <c r="N2892" s="2">
        <v>367.86</v>
      </c>
      <c r="O2892" s="2">
        <f t="shared" si="111"/>
        <v>90.309999999999974</v>
      </c>
      <c r="P2892" s="2" t="s">
        <v>29</v>
      </c>
      <c r="Q2892" s="2" t="str">
        <f t="shared" si="112"/>
        <v>Debit Card</v>
      </c>
      <c r="R2892" s="2" t="s">
        <v>20</v>
      </c>
      <c r="S2892" s="2" t="s">
        <v>56</v>
      </c>
      <c r="T2892" s="2" t="s">
        <v>1378</v>
      </c>
      <c r="U2892" s="2" t="s">
        <v>59</v>
      </c>
      <c r="V2892" t="str">
        <f>TEXT(tblSales[[#This Row],[Invoice Date]],"mmm")</f>
        <v>Feb</v>
      </c>
      <c r="W2892">
        <f>MONTH(tblSales[[#This Row],[Invoice Date]])</f>
        <v>2</v>
      </c>
      <c r="X2892">
        <f>YEAR(tblSales[[#This Row],[Invoice Date]])</f>
        <v>2025</v>
      </c>
      <c r="Y2892" t="str">
        <f>TEXT(tblSales[[#This Row],[Invoice Date]],"mmm-yyyy")</f>
        <v>Feb-2025</v>
      </c>
      <c r="Z2892" t="str">
        <f>_xlfn.XLOOKUP(tblSales[[#This Row],[Product_ID]],Products!$A:$A,Products!$C:$C,"Women Dresses")</f>
        <v>Wallets</v>
      </c>
      <c r="AA2892" t="str">
        <f>_xlfn.XLOOKUP(tblSales[[#This Row],[Product_ID]],Products!$A:$A,Products!$D:$D,"Unknown")</f>
        <v>Card Holder</v>
      </c>
      <c r="AB2892" t="str">
        <f>_xlfn.XLOOKUP(tblSales[[#This Row],[Product_ID]],Products!$A:$A,Products!$E:$E,"Unknown")</f>
        <v>Biba</v>
      </c>
      <c r="AC2892" t="str">
        <f>_xlfn.XLOOKUP(tblSales[[#This Row],[Store_ID]],Stores!$A:$A,Stores!$B:$B,"Unknown")</f>
        <v>TrendMart Kollam Flagship</v>
      </c>
      <c r="AD2892" t="str">
        <f>_xlfn.XLOOKUP(tblSales[[#This Row],[Store_ID]],Stores!$A:$A,Stores!$E:$E,"Unknown")</f>
        <v>South Zone 1</v>
      </c>
      <c r="AE2892" t="str">
        <f>_xlfn.XLOOKUP(tblSales[[#This Row],[Customer_ID]],Customers!$A:$A,Customers!$B:$B,"Unknown")</f>
        <v>Deepthi Reddy</v>
      </c>
      <c r="AF2892" t="str">
        <f>_xlfn.XLOOKUP(tblSales[[#This Row],[Customer_ID]],Customers!$A:$A,Customers!$J:$J,"Unknown")</f>
        <v>Regular</v>
      </c>
      <c r="AG2892" t="str">
        <f>_xlfn.XLOOKUP(tblSales[[#This Row],[Employee_ID]],Employees!$A:$A,Employees!$B:$B,"Unknown")</f>
        <v>Rahul Krishnan</v>
      </c>
      <c r="AH2892">
        <f>IF(MONTH(tblSales[[#This Row],[Invoice Date]])&gt;=4,MONTH(tblSales[[#This Row],[Invoice Date]]),MONTH(tblSales[[#This Row],[Invoice Date]])+12)</f>
        <v>14</v>
      </c>
      <c r="AI2892" s="8">
        <f>DATE(YEAR(tblSales[[#This Row],[Invoice Date]]),MONTH(tblSales[[#This Row],[Invoice Date]]),1)</f>
        <v>45689</v>
      </c>
      <c r="AJ2892" t="str">
        <f>_xlfn.XLOOKUP(tblSales[[#This Row],[Product_ID]],Products!$A:$A,Products!$B:$B,"Unknown")</f>
        <v>Biba Card Holder Navy Blue</v>
      </c>
      <c r="AK2892" s="9">
        <f>IFERROR(tblSales[[#This Row],[Profit]]/tblSales[[#This Row],[Sales Amount]],0)</f>
        <v>0.18772345555832706</v>
      </c>
      <c r="AL2892" t="str">
        <f>IF(tblSales[[#This Row],[Discount %]]&lt;=5,"0-5%",
IF(tblSales[[#This Row],[Discount %]]&lt;=10,"5-10%",
IF(tblSales[[#This Row],[Discount %]]&lt;=15,"10-15%",
IF(tblSales[[#This Row],[Discount %]]&lt;=20,"15-20%","20%+"))))</f>
        <v>0-5%</v>
      </c>
    </row>
    <row r="2893" spans="1:38">
      <c r="A2893" s="2" t="s">
        <v>4919</v>
      </c>
      <c r="B2893" s="11">
        <v>45601</v>
      </c>
      <c r="C2893" s="2" t="s">
        <v>1267</v>
      </c>
      <c r="D2893" s="2" t="s">
        <v>1129</v>
      </c>
      <c r="E2893" s="2" t="s">
        <v>232</v>
      </c>
      <c r="F2893" s="2" t="s">
        <v>377</v>
      </c>
      <c r="G2893" s="2">
        <v>1</v>
      </c>
      <c r="H2893" s="2">
        <v>1703.79</v>
      </c>
      <c r="I2893" s="2">
        <v>5</v>
      </c>
      <c r="J2893" s="2">
        <v>85.19</v>
      </c>
      <c r="K2893" s="2">
        <v>12</v>
      </c>
      <c r="L2893" s="2">
        <v>194.23</v>
      </c>
      <c r="M2893" s="2">
        <v>1812.83</v>
      </c>
      <c r="N2893" s="2">
        <v>1145.21</v>
      </c>
      <c r="O2893" s="2">
        <f t="shared" si="111"/>
        <v>473.38999999999987</v>
      </c>
      <c r="P2893" s="2" t="s">
        <v>28</v>
      </c>
      <c r="Q2893" s="2" t="str">
        <f t="shared" si="112"/>
        <v>Credit Card</v>
      </c>
      <c r="R2893" s="2" t="s">
        <v>20</v>
      </c>
      <c r="S2893" s="2" t="s">
        <v>56</v>
      </c>
      <c r="T2893" s="2" t="s">
        <v>3160</v>
      </c>
      <c r="U2893" s="2" t="s">
        <v>59</v>
      </c>
      <c r="V2893" t="str">
        <f>TEXT(tblSales[[#This Row],[Invoice Date]],"mmm")</f>
        <v>Nov</v>
      </c>
      <c r="W2893">
        <f>MONTH(tblSales[[#This Row],[Invoice Date]])</f>
        <v>11</v>
      </c>
      <c r="X2893">
        <f>YEAR(tblSales[[#This Row],[Invoice Date]])</f>
        <v>2024</v>
      </c>
      <c r="Y2893" t="str">
        <f>TEXT(tblSales[[#This Row],[Invoice Date]],"mmm-yyyy")</f>
        <v>Nov-2024</v>
      </c>
      <c r="Z2893" t="str">
        <f>_xlfn.XLOOKUP(tblSales[[#This Row],[Product_ID]],Products!$A:$A,Products!$C:$C,"Women Dresses")</f>
        <v>Footwear</v>
      </c>
      <c r="AA2893" t="str">
        <f>_xlfn.XLOOKUP(tblSales[[#This Row],[Product_ID]],Products!$A:$A,Products!$D:$D,"Unknown")</f>
        <v>Slippers</v>
      </c>
      <c r="AB2893" t="str">
        <f>_xlfn.XLOOKUP(tblSales[[#This Row],[Product_ID]],Products!$A:$A,Products!$E:$E,"Unknown")</f>
        <v>Sparx</v>
      </c>
      <c r="AC2893" t="str">
        <f>_xlfn.XLOOKUP(tblSales[[#This Row],[Store_ID]],Stores!$A:$A,Stores!$B:$B,"Unknown")</f>
        <v>TrendMart Khammam Standard</v>
      </c>
      <c r="AD2893" t="str">
        <f>_xlfn.XLOOKUP(tblSales[[#This Row],[Store_ID]],Stores!$A:$A,Stores!$E:$E,"Unknown")</f>
        <v>South Zone 2</v>
      </c>
      <c r="AE2893" t="str">
        <f>_xlfn.XLOOKUP(tblSales[[#This Row],[Customer_ID]],Customers!$A:$A,Customers!$B:$B,"Unknown")</f>
        <v>Baskar Menon</v>
      </c>
      <c r="AF2893" t="str">
        <f>_xlfn.XLOOKUP(tblSales[[#This Row],[Customer_ID]],Customers!$A:$A,Customers!$J:$J,"Unknown")</f>
        <v>Platinum</v>
      </c>
      <c r="AG2893" t="str">
        <f>_xlfn.XLOOKUP(tblSales[[#This Row],[Employee_ID]],Employees!$A:$A,Employees!$B:$B,"Unknown")</f>
        <v>Sunita Ramachandran</v>
      </c>
      <c r="AH2893">
        <f>IF(MONTH(tblSales[[#This Row],[Invoice Date]])&gt;=4,MONTH(tblSales[[#This Row],[Invoice Date]]),MONTH(tblSales[[#This Row],[Invoice Date]])+12)</f>
        <v>11</v>
      </c>
      <c r="AI2893" s="8">
        <f>DATE(YEAR(tblSales[[#This Row],[Invoice Date]]),MONTH(tblSales[[#This Row],[Invoice Date]]),1)</f>
        <v>45597</v>
      </c>
      <c r="AJ2893" t="str">
        <f>_xlfn.XLOOKUP(tblSales[[#This Row],[Product_ID]],Products!$A:$A,Products!$B:$B,"Unknown")</f>
        <v>Sparx Slippers Red</v>
      </c>
      <c r="AK2893" s="9">
        <f>IFERROR(tblSales[[#This Row],[Profit]]/tblSales[[#This Row],[Sales Amount]],0)</f>
        <v>0.26113314541352467</v>
      </c>
      <c r="AL2893" t="str">
        <f>IF(tblSales[[#This Row],[Discount %]]&lt;=5,"0-5%",
IF(tblSales[[#This Row],[Discount %]]&lt;=10,"5-10%",
IF(tblSales[[#This Row],[Discount %]]&lt;=15,"10-15%",
IF(tblSales[[#This Row],[Discount %]]&lt;=20,"15-20%","20%+"))))</f>
        <v>0-5%</v>
      </c>
    </row>
    <row r="2894" spans="1:38">
      <c r="A2894" s="2" t="s">
        <v>4920</v>
      </c>
      <c r="B2894" s="11">
        <v>45651</v>
      </c>
      <c r="C2894" s="2" t="s">
        <v>2353</v>
      </c>
      <c r="D2894" s="2" t="s">
        <v>1928</v>
      </c>
      <c r="E2894" s="2" t="s">
        <v>171</v>
      </c>
      <c r="F2894" s="2" t="s">
        <v>104</v>
      </c>
      <c r="G2894" s="2">
        <v>1</v>
      </c>
      <c r="H2894" s="2">
        <v>999.03</v>
      </c>
      <c r="I2894" s="2">
        <v>10</v>
      </c>
      <c r="J2894" s="2">
        <v>99.9</v>
      </c>
      <c r="K2894" s="2">
        <v>5</v>
      </c>
      <c r="L2894" s="2">
        <v>44.96</v>
      </c>
      <c r="M2894" s="2">
        <v>944.09</v>
      </c>
      <c r="N2894" s="2">
        <v>722.4</v>
      </c>
      <c r="O2894" s="2">
        <f t="shared" si="111"/>
        <v>176.73000000000005</v>
      </c>
      <c r="P2894" s="2" t="s">
        <v>29</v>
      </c>
      <c r="Q2894" s="2" t="str">
        <f t="shared" si="112"/>
        <v>Debit Card</v>
      </c>
      <c r="R2894" s="2" t="s">
        <v>20</v>
      </c>
      <c r="S2894" s="2" t="s">
        <v>56</v>
      </c>
      <c r="T2894" s="2" t="s">
        <v>4253</v>
      </c>
      <c r="U2894" s="2" t="s">
        <v>59</v>
      </c>
      <c r="V2894" t="str">
        <f>TEXT(tblSales[[#This Row],[Invoice Date]],"mmm")</f>
        <v>Dec</v>
      </c>
      <c r="W2894">
        <f>MONTH(tblSales[[#This Row],[Invoice Date]])</f>
        <v>12</v>
      </c>
      <c r="X2894">
        <f>YEAR(tblSales[[#This Row],[Invoice Date]])</f>
        <v>2024</v>
      </c>
      <c r="Y2894" t="str">
        <f>TEXT(tblSales[[#This Row],[Invoice Date]],"mmm-yyyy")</f>
        <v>Dec-2024</v>
      </c>
      <c r="Z2894" t="str">
        <f>_xlfn.XLOOKUP(tblSales[[#This Row],[Product_ID]],Products!$A:$A,Products!$C:$C,"Women Dresses")</f>
        <v>Women Jeans</v>
      </c>
      <c r="AA2894" t="str">
        <f>_xlfn.XLOOKUP(tblSales[[#This Row],[Product_ID]],Products!$A:$A,Products!$D:$D,"Unknown")</f>
        <v>Straight Fit</v>
      </c>
      <c r="AB2894" t="str">
        <f>_xlfn.XLOOKUP(tblSales[[#This Row],[Product_ID]],Products!$A:$A,Products!$E:$E,"Unknown")</f>
        <v>Spykar</v>
      </c>
      <c r="AC2894" t="str">
        <f>_xlfn.XLOOKUP(tblSales[[#This Row],[Store_ID]],Stores!$A:$A,Stores!$B:$B,"Unknown")</f>
        <v>TrendMart Warangal Outlet</v>
      </c>
      <c r="AD2894" t="str">
        <f>_xlfn.XLOOKUP(tblSales[[#This Row],[Store_ID]],Stores!$A:$A,Stores!$E:$E,"Unknown")</f>
        <v>South Zone 2</v>
      </c>
      <c r="AE2894" t="str">
        <f>_xlfn.XLOOKUP(tblSales[[#This Row],[Customer_ID]],Customers!$A:$A,Customers!$B:$B,"Unknown")</f>
        <v>Varsha Iyengar</v>
      </c>
      <c r="AF2894" t="str">
        <f>_xlfn.XLOOKUP(tblSales[[#This Row],[Customer_ID]],Customers!$A:$A,Customers!$J:$J,"Unknown")</f>
        <v>Regular</v>
      </c>
      <c r="AG2894" t="str">
        <f>_xlfn.XLOOKUP(tblSales[[#This Row],[Employee_ID]],Employees!$A:$A,Employees!$B:$B,"Unknown")</f>
        <v>Meena Krishnan</v>
      </c>
      <c r="AH2894">
        <f>IF(MONTH(tblSales[[#This Row],[Invoice Date]])&gt;=4,MONTH(tblSales[[#This Row],[Invoice Date]]),MONTH(tblSales[[#This Row],[Invoice Date]])+12)</f>
        <v>12</v>
      </c>
      <c r="AI2894" s="8">
        <f>DATE(YEAR(tblSales[[#This Row],[Invoice Date]]),MONTH(tblSales[[#This Row],[Invoice Date]]),1)</f>
        <v>45627</v>
      </c>
      <c r="AJ2894" t="str">
        <f>_xlfn.XLOOKUP(tblSales[[#This Row],[Product_ID]],Products!$A:$A,Products!$B:$B,"Unknown")</f>
        <v>Spykar Straight Fit White</v>
      </c>
      <c r="AK2894" s="9">
        <f>IFERROR(tblSales[[#This Row],[Profit]]/tblSales[[#This Row],[Sales Amount]],0)</f>
        <v>0.18719613596161389</v>
      </c>
      <c r="AL2894" t="str">
        <f>IF(tblSales[[#This Row],[Discount %]]&lt;=5,"0-5%",
IF(tblSales[[#This Row],[Discount %]]&lt;=10,"5-10%",
IF(tblSales[[#This Row],[Discount %]]&lt;=15,"10-15%",
IF(tblSales[[#This Row],[Discount %]]&lt;=20,"15-20%","20%+"))))</f>
        <v>5-10%</v>
      </c>
    </row>
    <row r="2895" spans="1:38">
      <c r="A2895" s="2" t="s">
        <v>4921</v>
      </c>
      <c r="B2895" s="11">
        <v>45549</v>
      </c>
      <c r="C2895" s="2" t="s">
        <v>2888</v>
      </c>
      <c r="D2895" s="2" t="s">
        <v>2505</v>
      </c>
      <c r="E2895" s="2" t="s">
        <v>309</v>
      </c>
      <c r="F2895" s="2" t="s">
        <v>110</v>
      </c>
      <c r="G2895" s="2">
        <v>3</v>
      </c>
      <c r="H2895" s="2">
        <v>4067.83</v>
      </c>
      <c r="I2895" s="2">
        <v>10</v>
      </c>
      <c r="J2895" s="2">
        <v>1220.3499999999999</v>
      </c>
      <c r="K2895" s="2">
        <v>12</v>
      </c>
      <c r="L2895" s="2">
        <v>1317.98</v>
      </c>
      <c r="M2895" s="2">
        <v>12301.12</v>
      </c>
      <c r="N2895" s="2">
        <v>7892.52</v>
      </c>
      <c r="O2895" s="2">
        <f t="shared" si="111"/>
        <v>3090.6200000000003</v>
      </c>
      <c r="P2895" s="2" t="s">
        <v>32</v>
      </c>
      <c r="Q2895" s="2" t="str">
        <f t="shared" si="112"/>
        <v>UPI</v>
      </c>
      <c r="R2895" s="2" t="s">
        <v>20</v>
      </c>
      <c r="S2895" s="2" t="s">
        <v>56</v>
      </c>
      <c r="T2895" s="2" t="s">
        <v>1125</v>
      </c>
      <c r="U2895" s="2" t="s">
        <v>60</v>
      </c>
      <c r="V2895" t="str">
        <f>TEXT(tblSales[[#This Row],[Invoice Date]],"mmm")</f>
        <v>Sep</v>
      </c>
      <c r="W2895">
        <f>MONTH(tblSales[[#This Row],[Invoice Date]])</f>
        <v>9</v>
      </c>
      <c r="X2895">
        <f>YEAR(tblSales[[#This Row],[Invoice Date]])</f>
        <v>2024</v>
      </c>
      <c r="Y2895" t="str">
        <f>TEXT(tblSales[[#This Row],[Invoice Date]],"mmm-yyyy")</f>
        <v>Sep-2024</v>
      </c>
      <c r="Z2895" t="str">
        <f>_xlfn.XLOOKUP(tblSales[[#This Row],[Product_ID]],Products!$A:$A,Products!$C:$C,"Women Dresses")</f>
        <v>Watches</v>
      </c>
      <c r="AA2895" t="str">
        <f>_xlfn.XLOOKUP(tblSales[[#This Row],[Product_ID]],Products!$A:$A,Products!$D:$D,"Unknown")</f>
        <v>Smart Watch</v>
      </c>
      <c r="AB2895" t="str">
        <f>_xlfn.XLOOKUP(tblSales[[#This Row],[Product_ID]],Products!$A:$A,Products!$E:$E,"Unknown")</f>
        <v>Reebok</v>
      </c>
      <c r="AC2895" t="str">
        <f>_xlfn.XLOOKUP(tblSales[[#This Row],[Store_ID]],Stores!$A:$A,Stores!$B:$B,"Unknown")</f>
        <v>TrendMart Alappuzha Outlet</v>
      </c>
      <c r="AD2895" t="str">
        <f>_xlfn.XLOOKUP(tblSales[[#This Row],[Store_ID]],Stores!$A:$A,Stores!$E:$E,"Unknown")</f>
        <v>South Zone 1</v>
      </c>
      <c r="AE2895" t="str">
        <f>_xlfn.XLOOKUP(tblSales[[#This Row],[Customer_ID]],Customers!$A:$A,Customers!$B:$B,"Unknown")</f>
        <v>Gopal Krishnan</v>
      </c>
      <c r="AF2895" t="str">
        <f>_xlfn.XLOOKUP(tblSales[[#This Row],[Customer_ID]],Customers!$A:$A,Customers!$J:$J,"Unknown")</f>
        <v>Gold</v>
      </c>
      <c r="AG2895" t="str">
        <f>_xlfn.XLOOKUP(tblSales[[#This Row],[Employee_ID]],Employees!$A:$A,Employees!$B:$B,"Unknown")</f>
        <v>Jyothi Prasad</v>
      </c>
      <c r="AH2895">
        <f>IF(MONTH(tblSales[[#This Row],[Invoice Date]])&gt;=4,MONTH(tblSales[[#This Row],[Invoice Date]]),MONTH(tblSales[[#This Row],[Invoice Date]])+12)</f>
        <v>9</v>
      </c>
      <c r="AI2895" s="8">
        <f>DATE(YEAR(tblSales[[#This Row],[Invoice Date]]),MONTH(tblSales[[#This Row],[Invoice Date]]),1)</f>
        <v>45536</v>
      </c>
      <c r="AJ2895" t="str">
        <f>_xlfn.XLOOKUP(tblSales[[#This Row],[Product_ID]],Products!$A:$A,Products!$B:$B,"Unknown")</f>
        <v>Reebok Smart Watch Beige</v>
      </c>
      <c r="AK2895" s="9">
        <f>IFERROR(tblSales[[#This Row],[Profit]]/tblSales[[#This Row],[Sales Amount]],0)</f>
        <v>0.25124704091985123</v>
      </c>
      <c r="AL2895" t="str">
        <f>IF(tblSales[[#This Row],[Discount %]]&lt;=5,"0-5%",
IF(tblSales[[#This Row],[Discount %]]&lt;=10,"5-10%",
IF(tblSales[[#This Row],[Discount %]]&lt;=15,"10-15%",
IF(tblSales[[#This Row],[Discount %]]&lt;=20,"15-20%","20%+"))))</f>
        <v>5-10%</v>
      </c>
    </row>
    <row r="2896" spans="1:38">
      <c r="A2896" s="2" t="s">
        <v>4922</v>
      </c>
      <c r="B2896" s="11">
        <v>45610</v>
      </c>
      <c r="C2896" s="2" t="s">
        <v>1151</v>
      </c>
      <c r="D2896" s="2" t="s">
        <v>716</v>
      </c>
      <c r="E2896" s="2" t="s">
        <v>171</v>
      </c>
      <c r="F2896" s="2" t="s">
        <v>324</v>
      </c>
      <c r="G2896" s="2">
        <v>2</v>
      </c>
      <c r="H2896" s="2">
        <v>1543.14</v>
      </c>
      <c r="I2896" s="2">
        <v>15</v>
      </c>
      <c r="J2896" s="2">
        <v>462.94</v>
      </c>
      <c r="K2896" s="2">
        <v>12</v>
      </c>
      <c r="L2896" s="2">
        <v>314.8</v>
      </c>
      <c r="M2896" s="2">
        <v>2938.14</v>
      </c>
      <c r="N2896" s="2">
        <v>2230.38</v>
      </c>
      <c r="O2896" s="2">
        <f t="shared" si="111"/>
        <v>392.95999999999975</v>
      </c>
      <c r="P2896" s="2" t="s">
        <v>28</v>
      </c>
      <c r="Q2896" s="2" t="str">
        <f t="shared" si="112"/>
        <v>Credit Card</v>
      </c>
      <c r="R2896" s="2" t="s">
        <v>21</v>
      </c>
      <c r="S2896" s="2" t="s">
        <v>56</v>
      </c>
      <c r="T2896" s="2" t="s">
        <v>1569</v>
      </c>
      <c r="U2896" s="2" t="s">
        <v>59</v>
      </c>
      <c r="V2896" t="str">
        <f>TEXT(tblSales[[#This Row],[Invoice Date]],"mmm")</f>
        <v>Nov</v>
      </c>
      <c r="W2896">
        <f>MONTH(tblSales[[#This Row],[Invoice Date]])</f>
        <v>11</v>
      </c>
      <c r="X2896">
        <f>YEAR(tblSales[[#This Row],[Invoice Date]])</f>
        <v>2024</v>
      </c>
      <c r="Y2896" t="str">
        <f>TEXT(tblSales[[#This Row],[Invoice Date]],"mmm-yyyy")</f>
        <v>Nov-2024</v>
      </c>
      <c r="Z2896" t="str">
        <f>_xlfn.XLOOKUP(tblSales[[#This Row],[Product_ID]],Products!$A:$A,Products!$C:$C,"Women Dresses")</f>
        <v>Sportswear</v>
      </c>
      <c r="AA2896" t="str">
        <f>_xlfn.XLOOKUP(tblSales[[#This Row],[Product_ID]],Products!$A:$A,Products!$D:$D,"Unknown")</f>
        <v>Sports T-Shirt</v>
      </c>
      <c r="AB2896" t="str">
        <f>_xlfn.XLOOKUP(tblSales[[#This Row],[Product_ID]],Products!$A:$A,Products!$E:$E,"Unknown")</f>
        <v>Allen Solly</v>
      </c>
      <c r="AC2896" t="str">
        <f>_xlfn.XLOOKUP(tblSales[[#This Row],[Store_ID]],Stores!$A:$A,Stores!$B:$B,"Unknown")</f>
        <v>TrendMart Warangal Outlet</v>
      </c>
      <c r="AD2896" t="str">
        <f>_xlfn.XLOOKUP(tblSales[[#This Row],[Store_ID]],Stores!$A:$A,Stores!$E:$E,"Unknown")</f>
        <v>South Zone 2</v>
      </c>
      <c r="AE2896" t="str">
        <f>_xlfn.XLOOKUP(tblSales[[#This Row],[Customer_ID]],Customers!$A:$A,Customers!$B:$B,"Unknown")</f>
        <v>Baskar Balasubramaniam</v>
      </c>
      <c r="AF2896" t="str">
        <f>_xlfn.XLOOKUP(tblSales[[#This Row],[Customer_ID]],Customers!$A:$A,Customers!$J:$J,"Unknown")</f>
        <v>Silver</v>
      </c>
      <c r="AG2896" t="str">
        <f>_xlfn.XLOOKUP(tblSales[[#This Row],[Employee_ID]],Employees!$A:$A,Employees!$B:$B,"Unknown")</f>
        <v>Ganesh Iyengar</v>
      </c>
      <c r="AH2896">
        <f>IF(MONTH(tblSales[[#This Row],[Invoice Date]])&gt;=4,MONTH(tblSales[[#This Row],[Invoice Date]]),MONTH(tblSales[[#This Row],[Invoice Date]])+12)</f>
        <v>11</v>
      </c>
      <c r="AI2896" s="8">
        <f>DATE(YEAR(tblSales[[#This Row],[Invoice Date]]),MONTH(tblSales[[#This Row],[Invoice Date]]),1)</f>
        <v>45597</v>
      </c>
      <c r="AJ2896" t="str">
        <f>_xlfn.XLOOKUP(tblSales[[#This Row],[Product_ID]],Products!$A:$A,Products!$B:$B,"Unknown")</f>
        <v>Allen Solly Sports T-Shirt Cream</v>
      </c>
      <c r="AK2896" s="9">
        <f>IFERROR(tblSales[[#This Row],[Profit]]/tblSales[[#This Row],[Sales Amount]],0)</f>
        <v>0.13374447779887949</v>
      </c>
      <c r="AL2896" t="str">
        <f>IF(tblSales[[#This Row],[Discount %]]&lt;=5,"0-5%",
IF(tblSales[[#This Row],[Discount %]]&lt;=10,"5-10%",
IF(tblSales[[#This Row],[Discount %]]&lt;=15,"10-15%",
IF(tblSales[[#This Row],[Discount %]]&lt;=20,"15-20%","20%+"))))</f>
        <v>10-15%</v>
      </c>
    </row>
    <row r="2897" spans="1:38">
      <c r="A2897" s="2" t="s">
        <v>4923</v>
      </c>
      <c r="B2897" s="11">
        <v>45418</v>
      </c>
      <c r="C2897" s="2" t="s">
        <v>3927</v>
      </c>
      <c r="D2897" s="2" t="s">
        <v>634</v>
      </c>
      <c r="E2897" s="2" t="s">
        <v>171</v>
      </c>
      <c r="F2897" s="2" t="s">
        <v>233</v>
      </c>
      <c r="G2897" s="2">
        <v>1</v>
      </c>
      <c r="H2897" s="2">
        <v>734.11</v>
      </c>
      <c r="I2897" s="2">
        <v>5</v>
      </c>
      <c r="J2897" s="2">
        <v>36.71</v>
      </c>
      <c r="K2897" s="2">
        <v>5</v>
      </c>
      <c r="L2897" s="2">
        <v>34.869999999999997</v>
      </c>
      <c r="M2897" s="2">
        <v>732.27</v>
      </c>
      <c r="N2897" s="2">
        <v>591.38</v>
      </c>
      <c r="O2897" s="2">
        <f t="shared" si="111"/>
        <v>106.01999999999998</v>
      </c>
      <c r="P2897" s="2" t="s">
        <v>32</v>
      </c>
      <c r="Q2897" s="2" t="str">
        <f t="shared" si="112"/>
        <v>UPI</v>
      </c>
      <c r="R2897" s="2" t="s">
        <v>21</v>
      </c>
      <c r="S2897" s="2" t="s">
        <v>56</v>
      </c>
      <c r="T2897" s="2" t="s">
        <v>330</v>
      </c>
      <c r="U2897" s="2" t="s">
        <v>59</v>
      </c>
      <c r="V2897" t="str">
        <f>TEXT(tblSales[[#This Row],[Invoice Date]],"mmm")</f>
        <v>May</v>
      </c>
      <c r="W2897">
        <f>MONTH(tblSales[[#This Row],[Invoice Date]])</f>
        <v>5</v>
      </c>
      <c r="X2897">
        <f>YEAR(tblSales[[#This Row],[Invoice Date]])</f>
        <v>2024</v>
      </c>
      <c r="Y2897" t="str">
        <f>TEXT(tblSales[[#This Row],[Invoice Date]],"mmm-yyyy")</f>
        <v>May-2024</v>
      </c>
      <c r="Z2897" t="str">
        <f>_xlfn.XLOOKUP(tblSales[[#This Row],[Product_ID]],Products!$A:$A,Products!$C:$C,"Women Dresses")</f>
        <v>Kids Wear</v>
      </c>
      <c r="AA2897" t="str">
        <f>_xlfn.XLOOKUP(tblSales[[#This Row],[Product_ID]],Products!$A:$A,Products!$D:$D,"Unknown")</f>
        <v>Girls Frock</v>
      </c>
      <c r="AB2897" t="str">
        <f>_xlfn.XLOOKUP(tblSales[[#This Row],[Product_ID]],Products!$A:$A,Products!$E:$E,"Unknown")</f>
        <v>Libas</v>
      </c>
      <c r="AC2897" t="str">
        <f>_xlfn.XLOOKUP(tblSales[[#This Row],[Store_ID]],Stores!$A:$A,Stores!$B:$B,"Unknown")</f>
        <v>TrendMart Warangal Outlet</v>
      </c>
      <c r="AD2897" t="str">
        <f>_xlfn.XLOOKUP(tblSales[[#This Row],[Store_ID]],Stores!$A:$A,Stores!$E:$E,"Unknown")</f>
        <v>South Zone 2</v>
      </c>
      <c r="AE2897" t="str">
        <f>_xlfn.XLOOKUP(tblSales[[#This Row],[Customer_ID]],Customers!$A:$A,Customers!$B:$B,"Unknown")</f>
        <v>Jyothi Krishnan</v>
      </c>
      <c r="AF2897" t="str">
        <f>_xlfn.XLOOKUP(tblSales[[#This Row],[Customer_ID]],Customers!$A:$A,Customers!$J:$J,"Unknown")</f>
        <v>Regular</v>
      </c>
      <c r="AG2897" t="str">
        <f>_xlfn.XLOOKUP(tblSales[[#This Row],[Employee_ID]],Employees!$A:$A,Employees!$B:$B,"Unknown")</f>
        <v>Malathi Varma</v>
      </c>
      <c r="AH2897">
        <f>IF(MONTH(tblSales[[#This Row],[Invoice Date]])&gt;=4,MONTH(tblSales[[#This Row],[Invoice Date]]),MONTH(tblSales[[#This Row],[Invoice Date]])+12)</f>
        <v>5</v>
      </c>
      <c r="AI2897" s="8">
        <f>DATE(YEAR(tblSales[[#This Row],[Invoice Date]]),MONTH(tblSales[[#This Row],[Invoice Date]]),1)</f>
        <v>45413</v>
      </c>
      <c r="AJ2897" t="str">
        <f>_xlfn.XLOOKUP(tblSales[[#This Row],[Product_ID]],Products!$A:$A,Products!$B:$B,"Unknown")</f>
        <v>Libas Girls Frock Sky Blue</v>
      </c>
      <c r="AK2897" s="9">
        <f>IFERROR(tblSales[[#This Row],[Profit]]/tblSales[[#This Row],[Sales Amount]],0)</f>
        <v>0.14478266213281984</v>
      </c>
      <c r="AL2897" t="str">
        <f>IF(tblSales[[#This Row],[Discount %]]&lt;=5,"0-5%",
IF(tblSales[[#This Row],[Discount %]]&lt;=10,"5-10%",
IF(tblSales[[#This Row],[Discount %]]&lt;=15,"10-15%",
IF(tblSales[[#This Row],[Discount %]]&lt;=20,"15-20%","20%+"))))</f>
        <v>0-5%</v>
      </c>
    </row>
    <row r="2898" spans="1:38">
      <c r="A2898" s="2" t="s">
        <v>4924</v>
      </c>
      <c r="B2898" s="11">
        <v>45745</v>
      </c>
      <c r="C2898" s="2" t="s">
        <v>196</v>
      </c>
      <c r="D2898" s="2" t="s">
        <v>624</v>
      </c>
      <c r="E2898" s="2" t="s">
        <v>578</v>
      </c>
      <c r="F2898" s="2" t="s">
        <v>140</v>
      </c>
      <c r="G2898" s="2">
        <v>1</v>
      </c>
      <c r="H2898" s="2">
        <v>750.48</v>
      </c>
      <c r="I2898" s="2">
        <v>30</v>
      </c>
      <c r="J2898" s="2">
        <v>225.14</v>
      </c>
      <c r="K2898" s="2">
        <v>5</v>
      </c>
      <c r="L2898" s="2">
        <v>26.27</v>
      </c>
      <c r="M2898" s="2">
        <v>551.61</v>
      </c>
      <c r="N2898" s="2">
        <v>403.71</v>
      </c>
      <c r="O2898" s="2">
        <f t="shared" si="111"/>
        <v>121.63000000000004</v>
      </c>
      <c r="P2898" s="2" t="s">
        <v>29</v>
      </c>
      <c r="Q2898" s="2" t="str">
        <f t="shared" si="112"/>
        <v>Debit Card</v>
      </c>
      <c r="R2898" s="2" t="s">
        <v>20</v>
      </c>
      <c r="S2898" s="2" t="s">
        <v>56</v>
      </c>
      <c r="T2898" s="2" t="s">
        <v>1617</v>
      </c>
      <c r="U2898" s="2" t="s">
        <v>60</v>
      </c>
      <c r="V2898" t="str">
        <f>TEXT(tblSales[[#This Row],[Invoice Date]],"mmm")</f>
        <v>Mar</v>
      </c>
      <c r="W2898">
        <f>MONTH(tblSales[[#This Row],[Invoice Date]])</f>
        <v>3</v>
      </c>
      <c r="X2898">
        <f>YEAR(tblSales[[#This Row],[Invoice Date]])</f>
        <v>2025</v>
      </c>
      <c r="Y2898" t="str">
        <f>TEXT(tblSales[[#This Row],[Invoice Date]],"mmm-yyyy")</f>
        <v>Mar-2025</v>
      </c>
      <c r="Z2898" t="str">
        <f>_xlfn.XLOOKUP(tblSales[[#This Row],[Product_ID]],Products!$A:$A,Products!$C:$C,"Women Dresses")</f>
        <v>Accessories</v>
      </c>
      <c r="AA2898" t="str">
        <f>_xlfn.XLOOKUP(tblSales[[#This Row],[Product_ID]],Products!$A:$A,Products!$D:$D,"Unknown")</f>
        <v>Cap</v>
      </c>
      <c r="AB2898" t="str">
        <f>_xlfn.XLOOKUP(tblSales[[#This Row],[Product_ID]],Products!$A:$A,Products!$E:$E,"Unknown")</f>
        <v>Westside</v>
      </c>
      <c r="AC2898" t="str">
        <f>_xlfn.XLOOKUP(tblSales[[#This Row],[Store_ID]],Stores!$A:$A,Stores!$B:$B,"Unknown")</f>
        <v>TrendMart Thrissur High Street</v>
      </c>
      <c r="AD2898" t="str">
        <f>_xlfn.XLOOKUP(tblSales[[#This Row],[Store_ID]],Stores!$A:$A,Stores!$E:$E,"Unknown")</f>
        <v>South Zone 1</v>
      </c>
      <c r="AE2898" t="str">
        <f>_xlfn.XLOOKUP(tblSales[[#This Row],[Customer_ID]],Customers!$A:$A,Customers!$B:$B,"Unknown")</f>
        <v>Anil Iyengar</v>
      </c>
      <c r="AF2898" t="str">
        <f>_xlfn.XLOOKUP(tblSales[[#This Row],[Customer_ID]],Customers!$A:$A,Customers!$J:$J,"Unknown")</f>
        <v>Regular</v>
      </c>
      <c r="AG2898" t="str">
        <f>_xlfn.XLOOKUP(tblSales[[#This Row],[Employee_ID]],Employees!$A:$A,Employees!$B:$B,"Unknown")</f>
        <v>Charulatha Kumar</v>
      </c>
      <c r="AH2898">
        <f>IF(MONTH(tblSales[[#This Row],[Invoice Date]])&gt;=4,MONTH(tblSales[[#This Row],[Invoice Date]]),MONTH(tblSales[[#This Row],[Invoice Date]])+12)</f>
        <v>15</v>
      </c>
      <c r="AI2898" s="8">
        <f>DATE(YEAR(tblSales[[#This Row],[Invoice Date]]),MONTH(tblSales[[#This Row],[Invoice Date]]),1)</f>
        <v>45717</v>
      </c>
      <c r="AJ2898" t="str">
        <f>_xlfn.XLOOKUP(tblSales[[#This Row],[Product_ID]],Products!$A:$A,Products!$B:$B,"Unknown")</f>
        <v>Westside Cap Beige</v>
      </c>
      <c r="AK2898" s="9">
        <f>IFERROR(tblSales[[#This Row],[Profit]]/tblSales[[#This Row],[Sales Amount]],0)</f>
        <v>0.22049999093562486</v>
      </c>
      <c r="AL2898" t="str">
        <f>IF(tblSales[[#This Row],[Discount %]]&lt;=5,"0-5%",
IF(tblSales[[#This Row],[Discount %]]&lt;=10,"5-10%",
IF(tblSales[[#This Row],[Discount %]]&lt;=15,"10-15%",
IF(tblSales[[#This Row],[Discount %]]&lt;=20,"15-20%","20%+"))))</f>
        <v>20%+</v>
      </c>
    </row>
    <row r="2899" spans="1:38">
      <c r="A2899" s="2" t="s">
        <v>4925</v>
      </c>
      <c r="B2899" s="11">
        <v>45584</v>
      </c>
      <c r="C2899" s="2" t="s">
        <v>3110</v>
      </c>
      <c r="D2899" s="2" t="s">
        <v>1859</v>
      </c>
      <c r="E2899" s="2" t="s">
        <v>1780</v>
      </c>
      <c r="F2899" s="2" t="s">
        <v>128</v>
      </c>
      <c r="G2899" s="2">
        <v>4</v>
      </c>
      <c r="H2899" s="2">
        <v>1050.97</v>
      </c>
      <c r="I2899" s="2">
        <v>0</v>
      </c>
      <c r="J2899" s="2">
        <v>0</v>
      </c>
      <c r="K2899" s="2">
        <v>12</v>
      </c>
      <c r="L2899" s="2">
        <v>504.47</v>
      </c>
      <c r="M2899" s="2">
        <v>4708.3500000000004</v>
      </c>
      <c r="N2899" s="2">
        <v>3044.28</v>
      </c>
      <c r="O2899" s="2">
        <f t="shared" si="111"/>
        <v>1159.6000000000001</v>
      </c>
      <c r="P2899" s="2" t="s">
        <v>28</v>
      </c>
      <c r="Q2899" s="2" t="str">
        <f t="shared" si="112"/>
        <v>Credit Card</v>
      </c>
      <c r="R2899" s="2" t="s">
        <v>20</v>
      </c>
      <c r="S2899" s="2" t="s">
        <v>56</v>
      </c>
      <c r="T2899" s="2" t="s">
        <v>599</v>
      </c>
      <c r="U2899" s="2" t="s">
        <v>60</v>
      </c>
      <c r="V2899" t="str">
        <f>TEXT(tblSales[[#This Row],[Invoice Date]],"mmm")</f>
        <v>Oct</v>
      </c>
      <c r="W2899">
        <f>MONTH(tblSales[[#This Row],[Invoice Date]])</f>
        <v>10</v>
      </c>
      <c r="X2899">
        <f>YEAR(tblSales[[#This Row],[Invoice Date]])</f>
        <v>2024</v>
      </c>
      <c r="Y2899" t="str">
        <f>TEXT(tblSales[[#This Row],[Invoice Date]],"mmm-yyyy")</f>
        <v>Oct-2024</v>
      </c>
      <c r="Z2899" t="str">
        <f>_xlfn.XLOOKUP(tblSales[[#This Row],[Product_ID]],Products!$A:$A,Products!$C:$C,"Women Dresses")</f>
        <v>Belts</v>
      </c>
      <c r="AA2899" t="str">
        <f>_xlfn.XLOOKUP(tblSales[[#This Row],[Product_ID]],Products!$A:$A,Products!$D:$D,"Unknown")</f>
        <v>Casual Belt</v>
      </c>
      <c r="AB2899" t="str">
        <f>_xlfn.XLOOKUP(tblSales[[#This Row],[Product_ID]],Products!$A:$A,Products!$E:$E,"Unknown")</f>
        <v>US Polo Assn</v>
      </c>
      <c r="AC2899" t="str">
        <f>_xlfn.XLOOKUP(tblSales[[#This Row],[Store_ID]],Stores!$A:$A,Stores!$B:$B,"Unknown")</f>
        <v>TrendMart Vijayawada Outlet</v>
      </c>
      <c r="AD2899" t="str">
        <f>_xlfn.XLOOKUP(tblSales[[#This Row],[Store_ID]],Stores!$A:$A,Stores!$E:$E,"Unknown")</f>
        <v>South Zone 3</v>
      </c>
      <c r="AE2899" t="str">
        <f>_xlfn.XLOOKUP(tblSales[[#This Row],[Customer_ID]],Customers!$A:$A,Customers!$B:$B,"Unknown")</f>
        <v>Vani Chetty</v>
      </c>
      <c r="AF2899" t="str">
        <f>_xlfn.XLOOKUP(tblSales[[#This Row],[Customer_ID]],Customers!$A:$A,Customers!$J:$J,"Unknown")</f>
        <v>Silver</v>
      </c>
      <c r="AG2899" t="str">
        <f>_xlfn.XLOOKUP(tblSales[[#This Row],[Employee_ID]],Employees!$A:$A,Employees!$B:$B,"Unknown")</f>
        <v>Praveen Gupta</v>
      </c>
      <c r="AH2899">
        <f>IF(MONTH(tblSales[[#This Row],[Invoice Date]])&gt;=4,MONTH(tblSales[[#This Row],[Invoice Date]]),MONTH(tblSales[[#This Row],[Invoice Date]])+12)</f>
        <v>10</v>
      </c>
      <c r="AI2899" s="8">
        <f>DATE(YEAR(tblSales[[#This Row],[Invoice Date]]),MONTH(tblSales[[#This Row],[Invoice Date]]),1)</f>
        <v>45566</v>
      </c>
      <c r="AJ2899" t="str">
        <f>_xlfn.XLOOKUP(tblSales[[#This Row],[Product_ID]],Products!$A:$A,Products!$B:$B,"Unknown")</f>
        <v>US Polo Assn Casual Belt Charcoal</v>
      </c>
      <c r="AK2899" s="9">
        <f>IFERROR(tblSales[[#This Row],[Profit]]/tblSales[[#This Row],[Sales Amount]],0)</f>
        <v>0.2462858538553846</v>
      </c>
      <c r="AL2899" t="str">
        <f>IF(tblSales[[#This Row],[Discount %]]&lt;=5,"0-5%",
IF(tblSales[[#This Row],[Discount %]]&lt;=10,"5-10%",
IF(tblSales[[#This Row],[Discount %]]&lt;=15,"10-15%",
IF(tblSales[[#This Row],[Discount %]]&lt;=20,"15-20%","20%+"))))</f>
        <v>0-5%</v>
      </c>
    </row>
    <row r="2900" spans="1:38">
      <c r="A2900" s="2" t="s">
        <v>4926</v>
      </c>
      <c r="B2900" s="11">
        <v>45611</v>
      </c>
      <c r="C2900" s="2" t="s">
        <v>3927</v>
      </c>
      <c r="D2900" s="2" t="s">
        <v>197</v>
      </c>
      <c r="E2900" s="2" t="s">
        <v>973</v>
      </c>
      <c r="F2900" s="2" t="s">
        <v>122</v>
      </c>
      <c r="G2900" s="2">
        <v>1</v>
      </c>
      <c r="H2900" s="2">
        <v>989.2</v>
      </c>
      <c r="I2900" s="2">
        <v>25</v>
      </c>
      <c r="J2900" s="2">
        <v>247.3</v>
      </c>
      <c r="K2900" s="2">
        <v>5</v>
      </c>
      <c r="L2900" s="2">
        <v>37.090000000000003</v>
      </c>
      <c r="M2900" s="2">
        <v>778.99</v>
      </c>
      <c r="N2900" s="2">
        <v>721.22</v>
      </c>
      <c r="O2900" s="2">
        <f t="shared" si="111"/>
        <v>20.679999999999978</v>
      </c>
      <c r="P2900" s="2" t="s">
        <v>28</v>
      </c>
      <c r="Q2900" s="2" t="str">
        <f t="shared" si="112"/>
        <v>Credit Card</v>
      </c>
      <c r="R2900" s="2" t="s">
        <v>20</v>
      </c>
      <c r="S2900" s="2" t="s">
        <v>56</v>
      </c>
      <c r="T2900" s="2" t="s">
        <v>2672</v>
      </c>
      <c r="U2900" s="2" t="s">
        <v>59</v>
      </c>
      <c r="V2900" t="str">
        <f>TEXT(tblSales[[#This Row],[Invoice Date]],"mmm")</f>
        <v>Nov</v>
      </c>
      <c r="W2900">
        <f>MONTH(tblSales[[#This Row],[Invoice Date]])</f>
        <v>11</v>
      </c>
      <c r="X2900">
        <f>YEAR(tblSales[[#This Row],[Invoice Date]])</f>
        <v>2024</v>
      </c>
      <c r="Y2900" t="str">
        <f>TEXT(tblSales[[#This Row],[Invoice Date]],"mmm-yyyy")</f>
        <v>Nov-2024</v>
      </c>
      <c r="Z2900" t="str">
        <f>_xlfn.XLOOKUP(tblSales[[#This Row],[Product_ID]],Products!$A:$A,Products!$C:$C,"Women Dresses")</f>
        <v>Men Shirts</v>
      </c>
      <c r="AA2900" t="str">
        <f>_xlfn.XLOOKUP(tblSales[[#This Row],[Product_ID]],Products!$A:$A,Products!$D:$D,"Unknown")</f>
        <v>Denim Shirt</v>
      </c>
      <c r="AB2900" t="str">
        <f>_xlfn.XLOOKUP(tblSales[[#This Row],[Product_ID]],Products!$A:$A,Products!$E:$E,"Unknown")</f>
        <v>Indian Terrain</v>
      </c>
      <c r="AC2900" t="str">
        <f>_xlfn.XLOOKUP(tblSales[[#This Row],[Store_ID]],Stores!$A:$A,Stores!$B:$B,"Unknown")</f>
        <v>TrendMart Kochi High Street</v>
      </c>
      <c r="AD2900" t="str">
        <f>_xlfn.XLOOKUP(tblSales[[#This Row],[Store_ID]],Stores!$A:$A,Stores!$E:$E,"Unknown")</f>
        <v>South Zone 1</v>
      </c>
      <c r="AE2900" t="str">
        <f>_xlfn.XLOOKUP(tblSales[[#This Row],[Customer_ID]],Customers!$A:$A,Customers!$B:$B,"Unknown")</f>
        <v>Jyothi Krishnan</v>
      </c>
      <c r="AF2900" t="str">
        <f>_xlfn.XLOOKUP(tblSales[[#This Row],[Customer_ID]],Customers!$A:$A,Customers!$J:$J,"Unknown")</f>
        <v>Regular</v>
      </c>
      <c r="AG2900" t="str">
        <f>_xlfn.XLOOKUP(tblSales[[#This Row],[Employee_ID]],Employees!$A:$A,Employees!$B:$B,"Unknown")</f>
        <v>Rahul Krishnan</v>
      </c>
      <c r="AH2900">
        <f>IF(MONTH(tblSales[[#This Row],[Invoice Date]])&gt;=4,MONTH(tblSales[[#This Row],[Invoice Date]]),MONTH(tblSales[[#This Row],[Invoice Date]])+12)</f>
        <v>11</v>
      </c>
      <c r="AI2900" s="8">
        <f>DATE(YEAR(tblSales[[#This Row],[Invoice Date]]),MONTH(tblSales[[#This Row],[Invoice Date]]),1)</f>
        <v>45597</v>
      </c>
      <c r="AJ2900" t="str">
        <f>_xlfn.XLOOKUP(tblSales[[#This Row],[Product_ID]],Products!$A:$A,Products!$B:$B,"Unknown")</f>
        <v>Indian Terrain Denim Shirt Wine</v>
      </c>
      <c r="AK2900" s="9">
        <f>IFERROR(tblSales[[#This Row],[Profit]]/tblSales[[#This Row],[Sales Amount]],0)</f>
        <v>2.6547195727801357E-2</v>
      </c>
      <c r="AL2900" t="str">
        <f>IF(tblSales[[#This Row],[Discount %]]&lt;=5,"0-5%",
IF(tblSales[[#This Row],[Discount %]]&lt;=10,"5-10%",
IF(tblSales[[#This Row],[Discount %]]&lt;=15,"10-15%",
IF(tblSales[[#This Row],[Discount %]]&lt;=20,"15-20%","20%+"))))</f>
        <v>20%+</v>
      </c>
    </row>
    <row r="2901" spans="1:38">
      <c r="A2901" s="2" t="s">
        <v>4927</v>
      </c>
      <c r="B2901" s="11">
        <v>45711</v>
      </c>
      <c r="C2901" s="2" t="s">
        <v>1568</v>
      </c>
      <c r="D2901" s="2" t="s">
        <v>2020</v>
      </c>
      <c r="E2901" s="2" t="s">
        <v>463</v>
      </c>
      <c r="F2901" s="2" t="s">
        <v>177</v>
      </c>
      <c r="G2901" s="2">
        <v>1</v>
      </c>
      <c r="H2901" s="2">
        <v>1733.36</v>
      </c>
      <c r="I2901" s="2">
        <v>30</v>
      </c>
      <c r="J2901" s="2">
        <v>520.01</v>
      </c>
      <c r="K2901" s="2">
        <v>12</v>
      </c>
      <c r="L2901" s="2">
        <v>145.6</v>
      </c>
      <c r="M2901" s="2">
        <v>1358.95</v>
      </c>
      <c r="N2901" s="2">
        <v>1183.4100000000001</v>
      </c>
      <c r="O2901" s="2">
        <f t="shared" si="111"/>
        <v>29.939999999999969</v>
      </c>
      <c r="P2901" s="2" t="s">
        <v>32</v>
      </c>
      <c r="Q2901" s="2" t="str">
        <f t="shared" si="112"/>
        <v>UPI</v>
      </c>
      <c r="R2901" s="2" t="s">
        <v>21</v>
      </c>
      <c r="S2901" s="2" t="s">
        <v>56</v>
      </c>
      <c r="T2901" s="2" t="s">
        <v>1683</v>
      </c>
      <c r="U2901" s="2" t="s">
        <v>60</v>
      </c>
      <c r="V2901" t="str">
        <f>TEXT(tblSales[[#This Row],[Invoice Date]],"mmm")</f>
        <v>Feb</v>
      </c>
      <c r="W2901">
        <f>MONTH(tblSales[[#This Row],[Invoice Date]])</f>
        <v>2</v>
      </c>
      <c r="X2901">
        <f>YEAR(tblSales[[#This Row],[Invoice Date]])</f>
        <v>2025</v>
      </c>
      <c r="Y2901" t="str">
        <f>TEXT(tblSales[[#This Row],[Invoice Date]],"mmm-yyyy")</f>
        <v>Feb-2025</v>
      </c>
      <c r="Z2901" t="str">
        <f>_xlfn.XLOOKUP(tblSales[[#This Row],[Product_ID]],Products!$A:$A,Products!$C:$C,"Women Dresses")</f>
        <v>Watches</v>
      </c>
      <c r="AA2901" t="str">
        <f>_xlfn.XLOOKUP(tblSales[[#This Row],[Product_ID]],Products!$A:$A,Products!$D:$D,"Unknown")</f>
        <v>Analog Watch</v>
      </c>
      <c r="AB2901" t="str">
        <f>_xlfn.XLOOKUP(tblSales[[#This Row],[Product_ID]],Products!$A:$A,Products!$E:$E,"Unknown")</f>
        <v>Nalli Silks</v>
      </c>
      <c r="AC2901" t="str">
        <f>_xlfn.XLOOKUP(tblSales[[#This Row],[Store_ID]],Stores!$A:$A,Stores!$B:$B,"Unknown")</f>
        <v>TrendMart Tirupati Standard</v>
      </c>
      <c r="AD2901" t="str">
        <f>_xlfn.XLOOKUP(tblSales[[#This Row],[Store_ID]],Stores!$A:$A,Stores!$E:$E,"Unknown")</f>
        <v>South Zone 3</v>
      </c>
      <c r="AE2901" t="str">
        <f>_xlfn.XLOOKUP(tblSales[[#This Row],[Customer_ID]],Customers!$A:$A,Customers!$B:$B,"Unknown")</f>
        <v>Bindu Achari</v>
      </c>
      <c r="AF2901" t="str">
        <f>_xlfn.XLOOKUP(tblSales[[#This Row],[Customer_ID]],Customers!$A:$A,Customers!$J:$J,"Unknown")</f>
        <v>Regular</v>
      </c>
      <c r="AG2901" t="str">
        <f>_xlfn.XLOOKUP(tblSales[[#This Row],[Employee_ID]],Employees!$A:$A,Employees!$B:$B,"Unknown")</f>
        <v>Deepak Kamath</v>
      </c>
      <c r="AH2901">
        <f>IF(MONTH(tblSales[[#This Row],[Invoice Date]])&gt;=4,MONTH(tblSales[[#This Row],[Invoice Date]]),MONTH(tblSales[[#This Row],[Invoice Date]])+12)</f>
        <v>14</v>
      </c>
      <c r="AI2901" s="8">
        <f>DATE(YEAR(tblSales[[#This Row],[Invoice Date]]),MONTH(tblSales[[#This Row],[Invoice Date]]),1)</f>
        <v>45689</v>
      </c>
      <c r="AJ2901" t="str">
        <f>_xlfn.XLOOKUP(tblSales[[#This Row],[Product_ID]],Products!$A:$A,Products!$B:$B,"Unknown")</f>
        <v>Nalli Silks Analog Watch Beige</v>
      </c>
      <c r="AK2901" s="9">
        <f>IFERROR(tblSales[[#This Row],[Profit]]/tblSales[[#This Row],[Sales Amount]],0)</f>
        <v>2.2031715662827894E-2</v>
      </c>
      <c r="AL2901" t="str">
        <f>IF(tblSales[[#This Row],[Discount %]]&lt;=5,"0-5%",
IF(tblSales[[#This Row],[Discount %]]&lt;=10,"5-10%",
IF(tblSales[[#This Row],[Discount %]]&lt;=15,"10-15%",
IF(tblSales[[#This Row],[Discount %]]&lt;=20,"15-20%","20%+"))))</f>
        <v>20%+</v>
      </c>
    </row>
    <row r="2902" spans="1:38">
      <c r="A2902" s="2" t="s">
        <v>4928</v>
      </c>
      <c r="B2902" s="11">
        <v>45712</v>
      </c>
      <c r="C2902" s="2" t="s">
        <v>1372</v>
      </c>
      <c r="D2902" s="2" t="s">
        <v>887</v>
      </c>
      <c r="E2902" s="2" t="s">
        <v>949</v>
      </c>
      <c r="F2902" s="2" t="s">
        <v>110</v>
      </c>
      <c r="G2902" s="2">
        <v>1</v>
      </c>
      <c r="H2902" s="2">
        <v>1191.52</v>
      </c>
      <c r="I2902" s="2">
        <v>10</v>
      </c>
      <c r="J2902" s="2">
        <v>119.15</v>
      </c>
      <c r="K2902" s="2">
        <v>12</v>
      </c>
      <c r="L2902" s="2">
        <v>128.68</v>
      </c>
      <c r="M2902" s="2">
        <v>1201.05</v>
      </c>
      <c r="N2902" s="2">
        <v>861.8</v>
      </c>
      <c r="O2902" s="2">
        <f t="shared" si="111"/>
        <v>210.57</v>
      </c>
      <c r="P2902" s="2" t="s">
        <v>27</v>
      </c>
      <c r="Q2902" s="2" t="str">
        <f t="shared" si="112"/>
        <v>Cash</v>
      </c>
      <c r="R2902" s="2" t="s">
        <v>20</v>
      </c>
      <c r="S2902" s="2" t="s">
        <v>56</v>
      </c>
      <c r="T2902" s="2" t="s">
        <v>1075</v>
      </c>
      <c r="U2902" s="2" t="s">
        <v>59</v>
      </c>
      <c r="V2902" t="str">
        <f>TEXT(tblSales[[#This Row],[Invoice Date]],"mmm")</f>
        <v>Feb</v>
      </c>
      <c r="W2902">
        <f>MONTH(tblSales[[#This Row],[Invoice Date]])</f>
        <v>2</v>
      </c>
      <c r="X2902">
        <f>YEAR(tblSales[[#This Row],[Invoice Date]])</f>
        <v>2025</v>
      </c>
      <c r="Y2902" t="str">
        <f>TEXT(tblSales[[#This Row],[Invoice Date]],"mmm-yyyy")</f>
        <v>Feb-2025</v>
      </c>
      <c r="Z2902" t="str">
        <f>_xlfn.XLOOKUP(tblSales[[#This Row],[Product_ID]],Products!$A:$A,Products!$C:$C,"Women Dresses")</f>
        <v>Men Shirts</v>
      </c>
      <c r="AA2902" t="str">
        <f>_xlfn.XLOOKUP(tblSales[[#This Row],[Product_ID]],Products!$A:$A,Products!$D:$D,"Unknown")</f>
        <v>Formal Shirt</v>
      </c>
      <c r="AB2902" t="str">
        <f>_xlfn.XLOOKUP(tblSales[[#This Row],[Product_ID]],Products!$A:$A,Products!$E:$E,"Unknown")</f>
        <v>Skechers</v>
      </c>
      <c r="AC2902" t="str">
        <f>_xlfn.XLOOKUP(tblSales[[#This Row],[Store_ID]],Stores!$A:$A,Stores!$B:$B,"Unknown")</f>
        <v>TrendMart Tumakuru Standard</v>
      </c>
      <c r="AD2902" t="str">
        <f>_xlfn.XLOOKUP(tblSales[[#This Row],[Store_ID]],Stores!$A:$A,Stores!$E:$E,"Unknown")</f>
        <v>South Zone 2</v>
      </c>
      <c r="AE2902" t="str">
        <f>_xlfn.XLOOKUP(tblSales[[#This Row],[Customer_ID]],Customers!$A:$A,Customers!$B:$B,"Unknown")</f>
        <v>Hariharan Kamath</v>
      </c>
      <c r="AF2902" t="str">
        <f>_xlfn.XLOOKUP(tblSales[[#This Row],[Customer_ID]],Customers!$A:$A,Customers!$J:$J,"Unknown")</f>
        <v>Regular</v>
      </c>
      <c r="AG2902" t="str">
        <f>_xlfn.XLOOKUP(tblSales[[#This Row],[Employee_ID]],Employees!$A:$A,Employees!$B:$B,"Unknown")</f>
        <v>Jyothi Prasad</v>
      </c>
      <c r="AH2902">
        <f>IF(MONTH(tblSales[[#This Row],[Invoice Date]])&gt;=4,MONTH(tblSales[[#This Row],[Invoice Date]]),MONTH(tblSales[[#This Row],[Invoice Date]])+12)</f>
        <v>14</v>
      </c>
      <c r="AI2902" s="8">
        <f>DATE(YEAR(tblSales[[#This Row],[Invoice Date]]),MONTH(tblSales[[#This Row],[Invoice Date]]),1)</f>
        <v>45689</v>
      </c>
      <c r="AJ2902" t="str">
        <f>_xlfn.XLOOKUP(tblSales[[#This Row],[Product_ID]],Products!$A:$A,Products!$B:$B,"Unknown")</f>
        <v>Skechers Formal Shirt Brown</v>
      </c>
      <c r="AK2902" s="9">
        <f>IFERROR(tblSales[[#This Row],[Profit]]/tblSales[[#This Row],[Sales Amount]],0)</f>
        <v>0.1753215936055951</v>
      </c>
      <c r="AL2902" t="str">
        <f>IF(tblSales[[#This Row],[Discount %]]&lt;=5,"0-5%",
IF(tblSales[[#This Row],[Discount %]]&lt;=10,"5-10%",
IF(tblSales[[#This Row],[Discount %]]&lt;=15,"10-15%",
IF(tblSales[[#This Row],[Discount %]]&lt;=20,"15-20%","20%+"))))</f>
        <v>5-10%</v>
      </c>
    </row>
    <row r="2903" spans="1:38">
      <c r="A2903" s="12" t="s">
        <v>4929</v>
      </c>
      <c r="B2903" s="13">
        <v>45641</v>
      </c>
      <c r="C2903" s="12" t="s">
        <v>2899</v>
      </c>
      <c r="D2903" s="12" t="s">
        <v>1623</v>
      </c>
      <c r="E2903" s="12" t="s">
        <v>630</v>
      </c>
      <c r="F2903" s="12" t="s">
        <v>128</v>
      </c>
      <c r="G2903" s="12">
        <v>0</v>
      </c>
      <c r="H2903" s="12">
        <v>1512.07</v>
      </c>
      <c r="I2903" s="12">
        <v>30</v>
      </c>
      <c r="J2903" s="12">
        <v>0</v>
      </c>
      <c r="K2903" s="12">
        <v>12</v>
      </c>
      <c r="L2903" s="12">
        <v>0</v>
      </c>
      <c r="M2903" s="12">
        <v>0</v>
      </c>
      <c r="N2903" s="12">
        <v>0</v>
      </c>
      <c r="O2903" s="12">
        <v>0</v>
      </c>
      <c r="P2903" s="12" t="s">
        <v>32</v>
      </c>
      <c r="Q2903" s="12" t="str">
        <f t="shared" si="112"/>
        <v>UPI</v>
      </c>
      <c r="R2903" s="12" t="s">
        <v>20</v>
      </c>
      <c r="S2903" s="12" t="s">
        <v>56</v>
      </c>
      <c r="T2903" s="12" t="s">
        <v>1157</v>
      </c>
      <c r="U2903" s="12" t="s">
        <v>60</v>
      </c>
      <c r="V2903" t="str">
        <f>TEXT(tblSales[[#This Row],[Invoice Date]],"mmm")</f>
        <v>Dec</v>
      </c>
      <c r="W2903">
        <f>MONTH(tblSales[[#This Row],[Invoice Date]])</f>
        <v>12</v>
      </c>
      <c r="X2903">
        <f>YEAR(tblSales[[#This Row],[Invoice Date]])</f>
        <v>2024</v>
      </c>
      <c r="Y2903" t="str">
        <f>TEXT(tblSales[[#This Row],[Invoice Date]],"mmm-yyyy")</f>
        <v>Dec-2024</v>
      </c>
      <c r="Z2903" t="str">
        <f>_xlfn.XLOOKUP(tblSales[[#This Row],[Product_ID]],Products!$A:$A,Products!$C:$C,"Women Dresses")</f>
        <v>Women Kurtis</v>
      </c>
      <c r="AA2903" t="str">
        <f>_xlfn.XLOOKUP(tblSales[[#This Row],[Product_ID]],Products!$A:$A,Products!$D:$D,"Unknown")</f>
        <v>A-Line Kurti</v>
      </c>
      <c r="AB2903" t="str">
        <f>_xlfn.XLOOKUP(tblSales[[#This Row],[Product_ID]],Products!$A:$A,Products!$E:$E,"Unknown")</f>
        <v>Liberty</v>
      </c>
      <c r="AC2903" t="str">
        <f>_xlfn.XLOOKUP(tblSales[[#This Row],[Store_ID]],Stores!$A:$A,Stores!$B:$B,"Unknown")</f>
        <v>TrendMart Hubballi Standard</v>
      </c>
      <c r="AD2903" t="str">
        <f>_xlfn.XLOOKUP(tblSales[[#This Row],[Store_ID]],Stores!$A:$A,Stores!$E:$E,"Unknown")</f>
        <v>South Zone 2</v>
      </c>
      <c r="AE2903" t="str">
        <f>_xlfn.XLOOKUP(tblSales[[#This Row],[Customer_ID]],Customers!$A:$A,Customers!$B:$B,"Unknown")</f>
        <v>Mahesh Ramachandran</v>
      </c>
      <c r="AF2903" t="str">
        <f>_xlfn.XLOOKUP(tblSales[[#This Row],[Customer_ID]],Customers!$A:$A,Customers!$J:$J,"Unknown")</f>
        <v>Silver</v>
      </c>
      <c r="AG2903" t="str">
        <f>_xlfn.XLOOKUP(tblSales[[#This Row],[Employee_ID]],Employees!$A:$A,Employees!$B:$B,"Unknown")</f>
        <v>Praveen Gupta</v>
      </c>
      <c r="AH2903">
        <f>IF(MONTH(tblSales[[#This Row],[Invoice Date]])&gt;=4,MONTH(tblSales[[#This Row],[Invoice Date]]),MONTH(tblSales[[#This Row],[Invoice Date]])+12)</f>
        <v>12</v>
      </c>
      <c r="AI2903" s="8">
        <f>DATE(YEAR(tblSales[[#This Row],[Invoice Date]]),MONTH(tblSales[[#This Row],[Invoice Date]]),1)</f>
        <v>45627</v>
      </c>
      <c r="AJ2903" t="str">
        <f>_xlfn.XLOOKUP(tblSales[[#This Row],[Product_ID]],Products!$A:$A,Products!$B:$B,"Unknown")</f>
        <v>Liberty A-Line Kurti Navy Blue</v>
      </c>
      <c r="AK2903" s="9">
        <f>IFERROR(tblSales[[#This Row],[Profit]]/tblSales[[#This Row],[Sales Amount]],0)</f>
        <v>0</v>
      </c>
      <c r="AL2903" t="str">
        <f>IF(tblSales[[#This Row],[Discount %]]&lt;=5,"0-5%",
IF(tblSales[[#This Row],[Discount %]]&lt;=10,"5-10%",
IF(tblSales[[#This Row],[Discount %]]&lt;=15,"10-15%",
IF(tblSales[[#This Row],[Discount %]]&lt;=20,"15-20%","20%+"))))</f>
        <v>20%+</v>
      </c>
    </row>
    <row r="2904" spans="1:38">
      <c r="A2904" s="2" t="s">
        <v>4930</v>
      </c>
      <c r="B2904" s="11">
        <v>45632</v>
      </c>
      <c r="C2904" s="2" t="s">
        <v>430</v>
      </c>
      <c r="D2904" s="2" t="s">
        <v>474</v>
      </c>
      <c r="E2904" s="2" t="s">
        <v>166</v>
      </c>
      <c r="F2904" s="2" t="s">
        <v>104</v>
      </c>
      <c r="G2904" s="2">
        <v>2</v>
      </c>
      <c r="H2904" s="2">
        <v>3156.96</v>
      </c>
      <c r="I2904" s="2">
        <v>15</v>
      </c>
      <c r="J2904" s="2">
        <v>947.09</v>
      </c>
      <c r="K2904" s="2">
        <v>12</v>
      </c>
      <c r="L2904" s="2">
        <v>644.02</v>
      </c>
      <c r="M2904" s="2">
        <v>6010.85</v>
      </c>
      <c r="N2904" s="2">
        <v>4068.02</v>
      </c>
      <c r="O2904" s="2">
        <f t="shared" ref="O2904:O2936" si="113">(M2904-N2904-L2904)</f>
        <v>1298.8100000000004</v>
      </c>
      <c r="P2904" s="2" t="s">
        <v>29</v>
      </c>
      <c r="Q2904" s="2" t="str">
        <f t="shared" si="112"/>
        <v>Debit Card</v>
      </c>
      <c r="R2904" s="2" t="s">
        <v>20</v>
      </c>
      <c r="S2904" s="2" t="s">
        <v>56</v>
      </c>
      <c r="T2904" s="2" t="s">
        <v>3028</v>
      </c>
      <c r="U2904" s="2" t="s">
        <v>59</v>
      </c>
      <c r="V2904" t="str">
        <f>TEXT(tblSales[[#This Row],[Invoice Date]],"mmm")</f>
        <v>Dec</v>
      </c>
      <c r="W2904">
        <f>MONTH(tblSales[[#This Row],[Invoice Date]])</f>
        <v>12</v>
      </c>
      <c r="X2904">
        <f>YEAR(tblSales[[#This Row],[Invoice Date]])</f>
        <v>2024</v>
      </c>
      <c r="Y2904" t="str">
        <f>TEXT(tblSales[[#This Row],[Invoice Date]],"mmm-yyyy")</f>
        <v>Dec-2024</v>
      </c>
      <c r="Z2904" t="str">
        <f>_xlfn.XLOOKUP(tblSales[[#This Row],[Product_ID]],Products!$A:$A,Products!$C:$C,"Women Dresses")</f>
        <v>Handbags</v>
      </c>
      <c r="AA2904" t="str">
        <f>_xlfn.XLOOKUP(tblSales[[#This Row],[Product_ID]],Products!$A:$A,Products!$D:$D,"Unknown")</f>
        <v>Sling Bag</v>
      </c>
      <c r="AB2904" t="str">
        <f>_xlfn.XLOOKUP(tblSales[[#This Row],[Product_ID]],Products!$A:$A,Products!$E:$E,"Unknown")</f>
        <v>GRT Jewellers</v>
      </c>
      <c r="AC2904" t="str">
        <f>_xlfn.XLOOKUP(tblSales[[#This Row],[Store_ID]],Stores!$A:$A,Stores!$B:$B,"Unknown")</f>
        <v>TrendMart Kurnool Standard</v>
      </c>
      <c r="AD2904" t="str">
        <f>_xlfn.XLOOKUP(tblSales[[#This Row],[Store_ID]],Stores!$A:$A,Stores!$E:$E,"Unknown")</f>
        <v>South Zone 3</v>
      </c>
      <c r="AE2904" t="str">
        <f>_xlfn.XLOOKUP(tblSales[[#This Row],[Customer_ID]],Customers!$A:$A,Customers!$B:$B,"Unknown")</f>
        <v>Usha Krishnan</v>
      </c>
      <c r="AF2904" t="str">
        <f>_xlfn.XLOOKUP(tblSales[[#This Row],[Customer_ID]],Customers!$A:$A,Customers!$J:$J,"Unknown")</f>
        <v>Gold</v>
      </c>
      <c r="AG2904" t="str">
        <f>_xlfn.XLOOKUP(tblSales[[#This Row],[Employee_ID]],Employees!$A:$A,Employees!$B:$B,"Unknown")</f>
        <v>Meena Krishnan</v>
      </c>
      <c r="AH2904">
        <f>IF(MONTH(tblSales[[#This Row],[Invoice Date]])&gt;=4,MONTH(tblSales[[#This Row],[Invoice Date]]),MONTH(tblSales[[#This Row],[Invoice Date]])+12)</f>
        <v>12</v>
      </c>
      <c r="AI2904" s="8">
        <f>DATE(YEAR(tblSales[[#This Row],[Invoice Date]]),MONTH(tblSales[[#This Row],[Invoice Date]]),1)</f>
        <v>45627</v>
      </c>
      <c r="AJ2904" t="str">
        <f>_xlfn.XLOOKUP(tblSales[[#This Row],[Product_ID]],Products!$A:$A,Products!$B:$B,"Unknown")</f>
        <v>GRT Jewellers Sling Bag Olive</v>
      </c>
      <c r="AK2904" s="9">
        <f>IFERROR(tblSales[[#This Row],[Profit]]/tblSales[[#This Row],[Sales Amount]],0)</f>
        <v>0.21607759301929017</v>
      </c>
      <c r="AL2904" t="str">
        <f>IF(tblSales[[#This Row],[Discount %]]&lt;=5,"0-5%",
IF(tblSales[[#This Row],[Discount %]]&lt;=10,"5-10%",
IF(tblSales[[#This Row],[Discount %]]&lt;=15,"10-15%",
IF(tblSales[[#This Row],[Discount %]]&lt;=20,"15-20%","20%+"))))</f>
        <v>10-15%</v>
      </c>
    </row>
    <row r="2905" spans="1:38">
      <c r="A2905" s="2" t="s">
        <v>4931</v>
      </c>
      <c r="B2905" s="11">
        <v>45388</v>
      </c>
      <c r="C2905" s="2" t="s">
        <v>827</v>
      </c>
      <c r="D2905" s="2" t="s">
        <v>1230</v>
      </c>
      <c r="E2905" s="2" t="s">
        <v>203</v>
      </c>
      <c r="F2905" s="2" t="s">
        <v>475</v>
      </c>
      <c r="G2905" s="2">
        <v>3</v>
      </c>
      <c r="H2905" s="2">
        <v>4885.8999999999996</v>
      </c>
      <c r="I2905" s="2">
        <v>25</v>
      </c>
      <c r="J2905" s="2">
        <v>3664.43</v>
      </c>
      <c r="K2905" s="2">
        <v>12</v>
      </c>
      <c r="L2905" s="2">
        <v>1319.19</v>
      </c>
      <c r="M2905" s="2">
        <v>12312.46</v>
      </c>
      <c r="N2905" s="2">
        <v>11552.91</v>
      </c>
      <c r="O2905" s="2">
        <f t="shared" si="113"/>
        <v>-559.64000000000078</v>
      </c>
      <c r="P2905" s="2" t="s">
        <v>28</v>
      </c>
      <c r="Q2905" s="2" t="str">
        <f t="shared" si="112"/>
        <v>Credit Card</v>
      </c>
      <c r="R2905" s="2" t="s">
        <v>20</v>
      </c>
      <c r="S2905" s="2" t="s">
        <v>56</v>
      </c>
      <c r="T2905" s="2" t="s">
        <v>2321</v>
      </c>
      <c r="U2905" s="2" t="s">
        <v>60</v>
      </c>
      <c r="V2905" t="str">
        <f>TEXT(tblSales[[#This Row],[Invoice Date]],"mmm")</f>
        <v>Apr</v>
      </c>
      <c r="W2905">
        <f>MONTH(tblSales[[#This Row],[Invoice Date]])</f>
        <v>4</v>
      </c>
      <c r="X2905">
        <f>YEAR(tblSales[[#This Row],[Invoice Date]])</f>
        <v>2024</v>
      </c>
      <c r="Y2905" t="str">
        <f>TEXT(tblSales[[#This Row],[Invoice Date]],"mmm-yyyy")</f>
        <v>Apr-2024</v>
      </c>
      <c r="Z2905" t="str">
        <f>_xlfn.XLOOKUP(tblSales[[#This Row],[Product_ID]],Products!$A:$A,Products!$C:$C,"Women Dresses")</f>
        <v>Watches</v>
      </c>
      <c r="AA2905" t="str">
        <f>_xlfn.XLOOKUP(tblSales[[#This Row],[Product_ID]],Products!$A:$A,Products!$D:$D,"Unknown")</f>
        <v>Analog Watch</v>
      </c>
      <c r="AB2905" t="str">
        <f>_xlfn.XLOOKUP(tblSales[[#This Row],[Product_ID]],Products!$A:$A,Products!$E:$E,"Unknown")</f>
        <v>Aurelia</v>
      </c>
      <c r="AC2905" t="str">
        <f>_xlfn.XLOOKUP(tblSales[[#This Row],[Store_ID]],Stores!$A:$A,Stores!$B:$B,"Unknown")</f>
        <v>TrendMart Thoothukudi Outlet</v>
      </c>
      <c r="AD2905" t="str">
        <f>_xlfn.XLOOKUP(tblSales[[#This Row],[Store_ID]],Stores!$A:$A,Stores!$E:$E,"Unknown")</f>
        <v>South Zone 1</v>
      </c>
      <c r="AE2905" t="str">
        <f>_xlfn.XLOOKUP(tblSales[[#This Row],[Customer_ID]],Customers!$A:$A,Customers!$B:$B,"Unknown")</f>
        <v>Nisha Ramachandran</v>
      </c>
      <c r="AF2905" t="str">
        <f>_xlfn.XLOOKUP(tblSales[[#This Row],[Customer_ID]],Customers!$A:$A,Customers!$J:$J,"Unknown")</f>
        <v>Silver</v>
      </c>
      <c r="AG2905" t="str">
        <f>_xlfn.XLOOKUP(tblSales[[#This Row],[Employee_ID]],Employees!$A:$A,Employees!$B:$B,"Unknown")</f>
        <v>Arjun Krishnan</v>
      </c>
      <c r="AH2905">
        <f>IF(MONTH(tblSales[[#This Row],[Invoice Date]])&gt;=4,MONTH(tblSales[[#This Row],[Invoice Date]]),MONTH(tblSales[[#This Row],[Invoice Date]])+12)</f>
        <v>4</v>
      </c>
      <c r="AI2905" s="8">
        <f>DATE(YEAR(tblSales[[#This Row],[Invoice Date]]),MONTH(tblSales[[#This Row],[Invoice Date]]),1)</f>
        <v>45383</v>
      </c>
      <c r="AJ2905" t="str">
        <f>_xlfn.XLOOKUP(tblSales[[#This Row],[Product_ID]],Products!$A:$A,Products!$B:$B,"Unknown")</f>
        <v>Aurelia Analog Watch Purple</v>
      </c>
      <c r="AK2905" s="9">
        <f>IFERROR(tblSales[[#This Row],[Profit]]/tblSales[[#This Row],[Sales Amount]],0)</f>
        <v>-4.5453142588889696E-2</v>
      </c>
      <c r="AL2905" t="str">
        <f>IF(tblSales[[#This Row],[Discount %]]&lt;=5,"0-5%",
IF(tblSales[[#This Row],[Discount %]]&lt;=10,"5-10%",
IF(tblSales[[#This Row],[Discount %]]&lt;=15,"10-15%",
IF(tblSales[[#This Row],[Discount %]]&lt;=20,"15-20%","20%+"))))</f>
        <v>20%+</v>
      </c>
    </row>
    <row r="2906" spans="1:38">
      <c r="A2906" s="2" t="s">
        <v>4932</v>
      </c>
      <c r="B2906" s="11">
        <v>45612</v>
      </c>
      <c r="C2906" s="2" t="s">
        <v>2494</v>
      </c>
      <c r="D2906" s="2" t="s">
        <v>703</v>
      </c>
      <c r="E2906" s="2" t="s">
        <v>437</v>
      </c>
      <c r="F2906" s="2" t="s">
        <v>134</v>
      </c>
      <c r="G2906" s="2">
        <v>3</v>
      </c>
      <c r="H2906" s="2">
        <v>811.61</v>
      </c>
      <c r="I2906" s="2">
        <v>20</v>
      </c>
      <c r="J2906" s="2">
        <v>486.97</v>
      </c>
      <c r="K2906" s="2">
        <v>5</v>
      </c>
      <c r="L2906" s="2">
        <v>97.39</v>
      </c>
      <c r="M2906" s="2">
        <v>2045.25</v>
      </c>
      <c r="N2906" s="2">
        <v>1567.14</v>
      </c>
      <c r="O2906" s="2">
        <f t="shared" si="113"/>
        <v>380.71999999999991</v>
      </c>
      <c r="P2906" s="2" t="s">
        <v>29</v>
      </c>
      <c r="Q2906" s="2" t="str">
        <f t="shared" si="112"/>
        <v>Debit Card</v>
      </c>
      <c r="R2906" s="2" t="s">
        <v>21</v>
      </c>
      <c r="S2906" s="2" t="s">
        <v>56</v>
      </c>
      <c r="T2906" s="2" t="s">
        <v>4313</v>
      </c>
      <c r="U2906" s="2" t="s">
        <v>60</v>
      </c>
      <c r="V2906" t="str">
        <f>TEXT(tblSales[[#This Row],[Invoice Date]],"mmm")</f>
        <v>Nov</v>
      </c>
      <c r="W2906">
        <f>MONTH(tblSales[[#This Row],[Invoice Date]])</f>
        <v>11</v>
      </c>
      <c r="X2906">
        <f>YEAR(tblSales[[#This Row],[Invoice Date]])</f>
        <v>2024</v>
      </c>
      <c r="Y2906" t="str">
        <f>TEXT(tblSales[[#This Row],[Invoice Date]],"mmm-yyyy")</f>
        <v>Nov-2024</v>
      </c>
      <c r="Z2906" t="str">
        <f>_xlfn.XLOOKUP(tblSales[[#This Row],[Product_ID]],Products!$A:$A,Products!$C:$C,"Women Dresses")</f>
        <v>Women Tops</v>
      </c>
      <c r="AA2906" t="str">
        <f>_xlfn.XLOOKUP(tblSales[[#This Row],[Product_ID]],Products!$A:$A,Products!$D:$D,"Unknown")</f>
        <v>Crop Top</v>
      </c>
      <c r="AB2906" t="str">
        <f>_xlfn.XLOOKUP(tblSales[[#This Row],[Product_ID]],Products!$A:$A,Products!$E:$E,"Unknown")</f>
        <v>Peter England</v>
      </c>
      <c r="AC2906" t="str">
        <f>_xlfn.XLOOKUP(tblSales[[#This Row],[Store_ID]],Stores!$A:$A,Stores!$B:$B,"Unknown")</f>
        <v>TrendMart Visakhapatnam Flagship</v>
      </c>
      <c r="AD2906" t="str">
        <f>_xlfn.XLOOKUP(tblSales[[#This Row],[Store_ID]],Stores!$A:$A,Stores!$E:$E,"Unknown")</f>
        <v>South Zone 3</v>
      </c>
      <c r="AE2906" t="str">
        <f>_xlfn.XLOOKUP(tblSales[[#This Row],[Customer_ID]],Customers!$A:$A,Customers!$B:$B,"Unknown")</f>
        <v>Chandra Iyer</v>
      </c>
      <c r="AF2906" t="str">
        <f>_xlfn.XLOOKUP(tblSales[[#This Row],[Customer_ID]],Customers!$A:$A,Customers!$J:$J,"Unknown")</f>
        <v>Silver</v>
      </c>
      <c r="AG2906" t="str">
        <f>_xlfn.XLOOKUP(tblSales[[#This Row],[Employee_ID]],Employees!$A:$A,Employees!$B:$B,"Unknown")</f>
        <v>Chandran Krishnan</v>
      </c>
      <c r="AH2906">
        <f>IF(MONTH(tblSales[[#This Row],[Invoice Date]])&gt;=4,MONTH(tblSales[[#This Row],[Invoice Date]]),MONTH(tblSales[[#This Row],[Invoice Date]])+12)</f>
        <v>11</v>
      </c>
      <c r="AI2906" s="8">
        <f>DATE(YEAR(tblSales[[#This Row],[Invoice Date]]),MONTH(tblSales[[#This Row],[Invoice Date]]),1)</f>
        <v>45597</v>
      </c>
      <c r="AJ2906" t="str">
        <f>_xlfn.XLOOKUP(tblSales[[#This Row],[Product_ID]],Products!$A:$A,Products!$B:$B,"Unknown")</f>
        <v>Peter England Crop Top Green</v>
      </c>
      <c r="AK2906" s="9">
        <f>IFERROR(tblSales[[#This Row],[Profit]]/tblSales[[#This Row],[Sales Amount]],0)</f>
        <v>0.18614839261703944</v>
      </c>
      <c r="AL2906" t="str">
        <f>IF(tblSales[[#This Row],[Discount %]]&lt;=5,"0-5%",
IF(tblSales[[#This Row],[Discount %]]&lt;=10,"5-10%",
IF(tblSales[[#This Row],[Discount %]]&lt;=15,"10-15%",
IF(tblSales[[#This Row],[Discount %]]&lt;=20,"15-20%","20%+"))))</f>
        <v>15-20%</v>
      </c>
    </row>
    <row r="2907" spans="1:38">
      <c r="A2907" s="2" t="s">
        <v>4933</v>
      </c>
      <c r="B2907" s="11">
        <v>45528</v>
      </c>
      <c r="C2907" s="2" t="s">
        <v>397</v>
      </c>
      <c r="D2907" s="2" t="s">
        <v>466</v>
      </c>
      <c r="E2907" s="2" t="s">
        <v>275</v>
      </c>
      <c r="F2907" s="2" t="s">
        <v>222</v>
      </c>
      <c r="G2907" s="2">
        <v>2</v>
      </c>
      <c r="H2907" s="2">
        <v>781.89</v>
      </c>
      <c r="I2907" s="2">
        <v>10</v>
      </c>
      <c r="J2907" s="2">
        <v>156.38</v>
      </c>
      <c r="K2907" s="2">
        <v>5</v>
      </c>
      <c r="L2907" s="2">
        <v>70.37</v>
      </c>
      <c r="M2907" s="2">
        <v>1477.77</v>
      </c>
      <c r="N2907" s="2">
        <v>1095.3399999999999</v>
      </c>
      <c r="O2907" s="2">
        <f t="shared" si="113"/>
        <v>312.06000000000006</v>
      </c>
      <c r="P2907" s="2" t="s">
        <v>32</v>
      </c>
      <c r="Q2907" s="2" t="str">
        <f t="shared" si="112"/>
        <v>UPI</v>
      </c>
      <c r="R2907" s="2" t="s">
        <v>20</v>
      </c>
      <c r="S2907" s="2" t="s">
        <v>56</v>
      </c>
      <c r="T2907" s="2" t="s">
        <v>1340</v>
      </c>
      <c r="U2907" s="2" t="s">
        <v>60</v>
      </c>
      <c r="V2907" t="str">
        <f>TEXT(tblSales[[#This Row],[Invoice Date]],"mmm")</f>
        <v>Aug</v>
      </c>
      <c r="W2907">
        <f>MONTH(tblSales[[#This Row],[Invoice Date]])</f>
        <v>8</v>
      </c>
      <c r="X2907">
        <f>YEAR(tblSales[[#This Row],[Invoice Date]])</f>
        <v>2024</v>
      </c>
      <c r="Y2907" t="str">
        <f>TEXT(tblSales[[#This Row],[Invoice Date]],"mmm-yyyy")</f>
        <v>Aug-2024</v>
      </c>
      <c r="Z2907" t="str">
        <f>_xlfn.XLOOKUP(tblSales[[#This Row],[Product_ID]],Products!$A:$A,Products!$C:$C,"Women Dresses")</f>
        <v>Women Tops</v>
      </c>
      <c r="AA2907" t="str">
        <f>_xlfn.XLOOKUP(tblSales[[#This Row],[Product_ID]],Products!$A:$A,Products!$D:$D,"Unknown")</f>
        <v>Formal Top</v>
      </c>
      <c r="AB2907" t="str">
        <f>_xlfn.XLOOKUP(tblSales[[#This Row],[Product_ID]],Products!$A:$A,Products!$E:$E,"Unknown")</f>
        <v>Indian Terrain</v>
      </c>
      <c r="AC2907" t="str">
        <f>_xlfn.XLOOKUP(tblSales[[#This Row],[Store_ID]],Stores!$A:$A,Stores!$B:$B,"Unknown")</f>
        <v>TrendMart Madurai High Street</v>
      </c>
      <c r="AD2907" t="str">
        <f>_xlfn.XLOOKUP(tblSales[[#This Row],[Store_ID]],Stores!$A:$A,Stores!$E:$E,"Unknown")</f>
        <v>South Zone 1</v>
      </c>
      <c r="AE2907" t="str">
        <f>_xlfn.XLOOKUP(tblSales[[#This Row],[Customer_ID]],Customers!$A:$A,Customers!$B:$B,"Unknown")</f>
        <v>Pallavi Natarajan</v>
      </c>
      <c r="AF2907" t="str">
        <f>_xlfn.XLOOKUP(tblSales[[#This Row],[Customer_ID]],Customers!$A:$A,Customers!$J:$J,"Unknown")</f>
        <v>Silver</v>
      </c>
      <c r="AG2907" t="str">
        <f>_xlfn.XLOOKUP(tblSales[[#This Row],[Employee_ID]],Employees!$A:$A,Employees!$B:$B,"Unknown")</f>
        <v>Vasanthi Gupta</v>
      </c>
      <c r="AH2907">
        <f>IF(MONTH(tblSales[[#This Row],[Invoice Date]])&gt;=4,MONTH(tblSales[[#This Row],[Invoice Date]]),MONTH(tblSales[[#This Row],[Invoice Date]])+12)</f>
        <v>8</v>
      </c>
      <c r="AI2907" s="8">
        <f>DATE(YEAR(tblSales[[#This Row],[Invoice Date]]),MONTH(tblSales[[#This Row],[Invoice Date]]),1)</f>
        <v>45505</v>
      </c>
      <c r="AJ2907" t="str">
        <f>_xlfn.XLOOKUP(tblSales[[#This Row],[Product_ID]],Products!$A:$A,Products!$B:$B,"Unknown")</f>
        <v>Indian Terrain Formal Top Maroon</v>
      </c>
      <c r="AK2907" s="9">
        <f>IFERROR(tblSales[[#This Row],[Profit]]/tblSales[[#This Row],[Sales Amount]],0)</f>
        <v>0.21116953247122358</v>
      </c>
      <c r="AL2907" t="str">
        <f>IF(tblSales[[#This Row],[Discount %]]&lt;=5,"0-5%",
IF(tblSales[[#This Row],[Discount %]]&lt;=10,"5-10%",
IF(tblSales[[#This Row],[Discount %]]&lt;=15,"10-15%",
IF(tblSales[[#This Row],[Discount %]]&lt;=20,"15-20%","20%+"))))</f>
        <v>5-10%</v>
      </c>
    </row>
    <row r="2908" spans="1:38">
      <c r="A2908" s="2" t="s">
        <v>4934</v>
      </c>
      <c r="B2908" s="11">
        <v>45740</v>
      </c>
      <c r="C2908" s="2" t="s">
        <v>3368</v>
      </c>
      <c r="D2908" s="2" t="s">
        <v>778</v>
      </c>
      <c r="E2908" s="2" t="s">
        <v>344</v>
      </c>
      <c r="F2908" s="2" t="s">
        <v>386</v>
      </c>
      <c r="G2908" s="2">
        <v>1</v>
      </c>
      <c r="H2908" s="2">
        <v>900.17</v>
      </c>
      <c r="I2908" s="2">
        <v>30</v>
      </c>
      <c r="J2908" s="2">
        <v>270.05</v>
      </c>
      <c r="K2908" s="2">
        <v>5</v>
      </c>
      <c r="L2908" s="2">
        <v>31.51</v>
      </c>
      <c r="M2908" s="2">
        <v>661.63</v>
      </c>
      <c r="N2908" s="2">
        <v>570.20000000000005</v>
      </c>
      <c r="O2908" s="2">
        <f t="shared" si="113"/>
        <v>59.919999999999945</v>
      </c>
      <c r="P2908" s="2" t="s">
        <v>29</v>
      </c>
      <c r="Q2908" s="2" t="str">
        <f t="shared" si="112"/>
        <v>Debit Card</v>
      </c>
      <c r="R2908" s="2" t="s">
        <v>20</v>
      </c>
      <c r="S2908" s="2" t="s">
        <v>56</v>
      </c>
      <c r="T2908" s="2" t="s">
        <v>2387</v>
      </c>
      <c r="U2908" s="2" t="s">
        <v>59</v>
      </c>
      <c r="V2908" t="str">
        <f>TEXT(tblSales[[#This Row],[Invoice Date]],"mmm")</f>
        <v>Mar</v>
      </c>
      <c r="W2908">
        <f>MONTH(tblSales[[#This Row],[Invoice Date]])</f>
        <v>3</v>
      </c>
      <c r="X2908">
        <f>YEAR(tblSales[[#This Row],[Invoice Date]])</f>
        <v>2025</v>
      </c>
      <c r="Y2908" t="str">
        <f>TEXT(tblSales[[#This Row],[Invoice Date]],"mmm-yyyy")</f>
        <v>Mar-2025</v>
      </c>
      <c r="Z2908" t="str">
        <f>_xlfn.XLOOKUP(tblSales[[#This Row],[Product_ID]],Products!$A:$A,Products!$C:$C,"Women Dresses")</f>
        <v>Men Shirts</v>
      </c>
      <c r="AA2908" t="str">
        <f>_xlfn.XLOOKUP(tblSales[[#This Row],[Product_ID]],Products!$A:$A,Products!$D:$D,"Unknown")</f>
        <v>Denim Shirt</v>
      </c>
      <c r="AB2908" t="str">
        <f>_xlfn.XLOOKUP(tblSales[[#This Row],[Product_ID]],Products!$A:$A,Products!$E:$E,"Unknown")</f>
        <v>AND</v>
      </c>
      <c r="AC2908" t="str">
        <f>_xlfn.XLOOKUP(tblSales[[#This Row],[Store_ID]],Stores!$A:$A,Stores!$B:$B,"Unknown")</f>
        <v>TrendMart Kannur Standard</v>
      </c>
      <c r="AD2908" t="str">
        <f>_xlfn.XLOOKUP(tblSales[[#This Row],[Store_ID]],Stores!$A:$A,Stores!$E:$E,"Unknown")</f>
        <v>South Zone 1</v>
      </c>
      <c r="AE2908" t="str">
        <f>_xlfn.XLOOKUP(tblSales[[#This Row],[Customer_ID]],Customers!$A:$A,Customers!$B:$B,"Unknown")</f>
        <v>Chitra Bhat</v>
      </c>
      <c r="AF2908" t="str">
        <f>_xlfn.XLOOKUP(tblSales[[#This Row],[Customer_ID]],Customers!$A:$A,Customers!$J:$J,"Unknown")</f>
        <v>Platinum</v>
      </c>
      <c r="AG2908" t="str">
        <f>_xlfn.XLOOKUP(tblSales[[#This Row],[Employee_ID]],Employees!$A:$A,Employees!$B:$B,"Unknown")</f>
        <v>Malini Gowda</v>
      </c>
      <c r="AH2908">
        <f>IF(MONTH(tblSales[[#This Row],[Invoice Date]])&gt;=4,MONTH(tblSales[[#This Row],[Invoice Date]]),MONTH(tblSales[[#This Row],[Invoice Date]])+12)</f>
        <v>15</v>
      </c>
      <c r="AI2908" s="8">
        <f>DATE(YEAR(tblSales[[#This Row],[Invoice Date]]),MONTH(tblSales[[#This Row],[Invoice Date]]),1)</f>
        <v>45717</v>
      </c>
      <c r="AJ2908" t="str">
        <f>_xlfn.XLOOKUP(tblSales[[#This Row],[Product_ID]],Products!$A:$A,Products!$B:$B,"Unknown")</f>
        <v>AND Denim Shirt Teal</v>
      </c>
      <c r="AK2908" s="9">
        <f>IFERROR(tblSales[[#This Row],[Profit]]/tblSales[[#This Row],[Sales Amount]],0)</f>
        <v>9.0564212626392318E-2</v>
      </c>
      <c r="AL2908" t="str">
        <f>IF(tblSales[[#This Row],[Discount %]]&lt;=5,"0-5%",
IF(tblSales[[#This Row],[Discount %]]&lt;=10,"5-10%",
IF(tblSales[[#This Row],[Discount %]]&lt;=15,"10-15%",
IF(tblSales[[#This Row],[Discount %]]&lt;=20,"15-20%","20%+"))))</f>
        <v>20%+</v>
      </c>
    </row>
    <row r="2909" spans="1:38">
      <c r="A2909" s="2" t="s">
        <v>4935</v>
      </c>
      <c r="B2909" s="11">
        <v>45599</v>
      </c>
      <c r="C2909" s="2" t="s">
        <v>799</v>
      </c>
      <c r="D2909" s="2" t="s">
        <v>1524</v>
      </c>
      <c r="E2909" s="2" t="s">
        <v>1636</v>
      </c>
      <c r="F2909" s="2" t="s">
        <v>122</v>
      </c>
      <c r="G2909" s="2">
        <v>3</v>
      </c>
      <c r="H2909" s="2">
        <v>1303.8800000000001</v>
      </c>
      <c r="I2909" s="2">
        <v>20</v>
      </c>
      <c r="J2909" s="2">
        <v>782.33</v>
      </c>
      <c r="K2909" s="2">
        <v>12</v>
      </c>
      <c r="L2909" s="2">
        <v>375.52</v>
      </c>
      <c r="M2909" s="2">
        <v>3504.83</v>
      </c>
      <c r="N2909" s="2">
        <v>2426.9699999999998</v>
      </c>
      <c r="O2909" s="2">
        <f t="shared" si="113"/>
        <v>702.34000000000015</v>
      </c>
      <c r="P2909" s="2" t="s">
        <v>32</v>
      </c>
      <c r="Q2909" s="2" t="str">
        <f t="shared" si="112"/>
        <v>UPI</v>
      </c>
      <c r="R2909" s="2" t="s">
        <v>20</v>
      </c>
      <c r="S2909" s="2" t="s">
        <v>56</v>
      </c>
      <c r="T2909" s="2" t="s">
        <v>1717</v>
      </c>
      <c r="U2909" s="2" t="s">
        <v>60</v>
      </c>
      <c r="V2909" t="str">
        <f>TEXT(tblSales[[#This Row],[Invoice Date]],"mmm")</f>
        <v>Nov</v>
      </c>
      <c r="W2909">
        <f>MONTH(tblSales[[#This Row],[Invoice Date]])</f>
        <v>11</v>
      </c>
      <c r="X2909">
        <f>YEAR(tblSales[[#This Row],[Invoice Date]])</f>
        <v>2024</v>
      </c>
      <c r="Y2909" t="str">
        <f>TEXT(tblSales[[#This Row],[Invoice Date]],"mmm-yyyy")</f>
        <v>Nov-2024</v>
      </c>
      <c r="Z2909" t="str">
        <f>_xlfn.XLOOKUP(tblSales[[#This Row],[Product_ID]],Products!$A:$A,Products!$C:$C,"Women Dresses")</f>
        <v>Women Kurtis</v>
      </c>
      <c r="AA2909" t="str">
        <f>_xlfn.XLOOKUP(tblSales[[#This Row],[Product_ID]],Products!$A:$A,Products!$D:$D,"Unknown")</f>
        <v>Anarkali Kurti</v>
      </c>
      <c r="AB2909" t="str">
        <f>_xlfn.XLOOKUP(tblSales[[#This Row],[Product_ID]],Products!$A:$A,Products!$E:$E,"Unknown")</f>
        <v>Liberty</v>
      </c>
      <c r="AC2909" t="str">
        <f>_xlfn.XLOOKUP(tblSales[[#This Row],[Store_ID]],Stores!$A:$A,Stores!$B:$B,"Unknown")</f>
        <v>TrendMart Warangal Standard</v>
      </c>
      <c r="AD2909" t="str">
        <f>_xlfn.XLOOKUP(tblSales[[#This Row],[Store_ID]],Stores!$A:$A,Stores!$E:$E,"Unknown")</f>
        <v>South Zone 2</v>
      </c>
      <c r="AE2909" t="str">
        <f>_xlfn.XLOOKUP(tblSales[[#This Row],[Customer_ID]],Customers!$A:$A,Customers!$B:$B,"Unknown")</f>
        <v>Eshwari Singh</v>
      </c>
      <c r="AF2909" t="str">
        <f>_xlfn.XLOOKUP(tblSales[[#This Row],[Customer_ID]],Customers!$A:$A,Customers!$J:$J,"Unknown")</f>
        <v>Regular</v>
      </c>
      <c r="AG2909" t="str">
        <f>_xlfn.XLOOKUP(tblSales[[#This Row],[Employee_ID]],Employees!$A:$A,Employees!$B:$B,"Unknown")</f>
        <v>Rahul Krishnan</v>
      </c>
      <c r="AH2909">
        <f>IF(MONTH(tblSales[[#This Row],[Invoice Date]])&gt;=4,MONTH(tblSales[[#This Row],[Invoice Date]]),MONTH(tblSales[[#This Row],[Invoice Date]])+12)</f>
        <v>11</v>
      </c>
      <c r="AI2909" s="8">
        <f>DATE(YEAR(tblSales[[#This Row],[Invoice Date]]),MONTH(tblSales[[#This Row],[Invoice Date]]),1)</f>
        <v>45597</v>
      </c>
      <c r="AJ2909" t="str">
        <f>_xlfn.XLOOKUP(tblSales[[#This Row],[Product_ID]],Products!$A:$A,Products!$B:$B,"Unknown")</f>
        <v>Liberty Anarkali Kurti Purple</v>
      </c>
      <c r="AK2909" s="9">
        <f>IFERROR(tblSales[[#This Row],[Profit]]/tblSales[[#This Row],[Sales Amount]],0)</f>
        <v>0.2003920304265828</v>
      </c>
      <c r="AL2909" t="str">
        <f>IF(tblSales[[#This Row],[Discount %]]&lt;=5,"0-5%",
IF(tblSales[[#This Row],[Discount %]]&lt;=10,"5-10%",
IF(tblSales[[#This Row],[Discount %]]&lt;=15,"10-15%",
IF(tblSales[[#This Row],[Discount %]]&lt;=20,"15-20%","20%+"))))</f>
        <v>15-20%</v>
      </c>
    </row>
    <row r="2910" spans="1:38">
      <c r="A2910" s="2" t="s">
        <v>4936</v>
      </c>
      <c r="B2910" s="11">
        <v>45726</v>
      </c>
      <c r="C2910" s="2" t="s">
        <v>1631</v>
      </c>
      <c r="D2910" s="2" t="s">
        <v>577</v>
      </c>
      <c r="E2910" s="2" t="s">
        <v>358</v>
      </c>
      <c r="F2910" s="2" t="s">
        <v>345</v>
      </c>
      <c r="G2910" s="2">
        <v>4</v>
      </c>
      <c r="H2910" s="2">
        <v>665.48</v>
      </c>
      <c r="I2910" s="2">
        <v>10</v>
      </c>
      <c r="J2910" s="2">
        <v>266.19</v>
      </c>
      <c r="K2910" s="2">
        <v>5</v>
      </c>
      <c r="L2910" s="2">
        <v>119.79</v>
      </c>
      <c r="M2910" s="2">
        <v>2515.52</v>
      </c>
      <c r="N2910" s="2">
        <v>1671.68</v>
      </c>
      <c r="O2910" s="2">
        <f t="shared" si="113"/>
        <v>724.05</v>
      </c>
      <c r="P2910" s="2" t="s">
        <v>27</v>
      </c>
      <c r="Q2910" s="2" t="str">
        <f t="shared" si="112"/>
        <v>Cash</v>
      </c>
      <c r="R2910" s="2" t="s">
        <v>20</v>
      </c>
      <c r="S2910" s="2" t="s">
        <v>56</v>
      </c>
      <c r="T2910" s="2" t="s">
        <v>558</v>
      </c>
      <c r="U2910" s="2" t="s">
        <v>59</v>
      </c>
      <c r="V2910" t="str">
        <f>TEXT(tblSales[[#This Row],[Invoice Date]],"mmm")</f>
        <v>Mar</v>
      </c>
      <c r="W2910">
        <f>MONTH(tblSales[[#This Row],[Invoice Date]])</f>
        <v>3</v>
      </c>
      <c r="X2910">
        <f>YEAR(tblSales[[#This Row],[Invoice Date]])</f>
        <v>2025</v>
      </c>
      <c r="Y2910" t="str">
        <f>TEXT(tblSales[[#This Row],[Invoice Date]],"mmm-yyyy")</f>
        <v>Mar-2025</v>
      </c>
      <c r="Z2910" t="str">
        <f>_xlfn.XLOOKUP(tblSales[[#This Row],[Product_ID]],Products!$A:$A,Products!$C:$C,"Women Dresses")</f>
        <v>Men T-Shirts</v>
      </c>
      <c r="AA2910" t="str">
        <f>_xlfn.XLOOKUP(tblSales[[#This Row],[Product_ID]],Products!$A:$A,Products!$D:$D,"Unknown")</f>
        <v>Graphic Tee</v>
      </c>
      <c r="AB2910" t="str">
        <f>_xlfn.XLOOKUP(tblSales[[#This Row],[Product_ID]],Products!$A:$A,Products!$E:$E,"Unknown")</f>
        <v>Reebok</v>
      </c>
      <c r="AC2910" t="str">
        <f>_xlfn.XLOOKUP(tblSales[[#This Row],[Store_ID]],Stores!$A:$A,Stores!$B:$B,"Unknown")</f>
        <v>TrendMart Dindigul Standard</v>
      </c>
      <c r="AD2910" t="str">
        <f>_xlfn.XLOOKUP(tblSales[[#This Row],[Store_ID]],Stores!$A:$A,Stores!$E:$E,"Unknown")</f>
        <v>South Zone 1</v>
      </c>
      <c r="AE2910" t="str">
        <f>_xlfn.XLOOKUP(tblSales[[#This Row],[Customer_ID]],Customers!$A:$A,Customers!$B:$B,"Unknown")</f>
        <v>Bharathi Shetty</v>
      </c>
      <c r="AF2910" t="str">
        <f>_xlfn.XLOOKUP(tblSales[[#This Row],[Customer_ID]],Customers!$A:$A,Customers!$J:$J,"Unknown")</f>
        <v>Silver</v>
      </c>
      <c r="AG2910" t="str">
        <f>_xlfn.XLOOKUP(tblSales[[#This Row],[Employee_ID]],Employees!$A:$A,Employees!$B:$B,"Unknown")</f>
        <v>Anitha Ramachandran</v>
      </c>
      <c r="AH2910">
        <f>IF(MONTH(tblSales[[#This Row],[Invoice Date]])&gt;=4,MONTH(tblSales[[#This Row],[Invoice Date]]),MONTH(tblSales[[#This Row],[Invoice Date]])+12)</f>
        <v>15</v>
      </c>
      <c r="AI2910" s="8">
        <f>DATE(YEAR(tblSales[[#This Row],[Invoice Date]]),MONTH(tblSales[[#This Row],[Invoice Date]]),1)</f>
        <v>45717</v>
      </c>
      <c r="AJ2910" t="str">
        <f>_xlfn.XLOOKUP(tblSales[[#This Row],[Product_ID]],Products!$A:$A,Products!$B:$B,"Unknown")</f>
        <v>Reebok Graphic Tee Cream</v>
      </c>
      <c r="AK2910" s="9">
        <f>IFERROR(tblSales[[#This Row],[Profit]]/tblSales[[#This Row],[Sales Amount]],0)</f>
        <v>0.28783313191705889</v>
      </c>
      <c r="AL2910" t="str">
        <f>IF(tblSales[[#This Row],[Discount %]]&lt;=5,"0-5%",
IF(tblSales[[#This Row],[Discount %]]&lt;=10,"5-10%",
IF(tblSales[[#This Row],[Discount %]]&lt;=15,"10-15%",
IF(tblSales[[#This Row],[Discount %]]&lt;=20,"15-20%","20%+"))))</f>
        <v>5-10%</v>
      </c>
    </row>
    <row r="2911" spans="1:38">
      <c r="A2911" s="2" t="s">
        <v>4937</v>
      </c>
      <c r="B2911" s="11">
        <v>45745</v>
      </c>
      <c r="C2911" s="2" t="s">
        <v>757</v>
      </c>
      <c r="D2911" s="2" t="s">
        <v>703</v>
      </c>
      <c r="E2911" s="2" t="s">
        <v>557</v>
      </c>
      <c r="F2911" s="2" t="s">
        <v>475</v>
      </c>
      <c r="G2911" s="2">
        <v>2</v>
      </c>
      <c r="H2911" s="2">
        <v>734.87</v>
      </c>
      <c r="I2911" s="2">
        <v>0</v>
      </c>
      <c r="J2911" s="2">
        <v>0</v>
      </c>
      <c r="K2911" s="2">
        <v>5</v>
      </c>
      <c r="L2911" s="2">
        <v>73.489999999999995</v>
      </c>
      <c r="M2911" s="2">
        <v>1543.23</v>
      </c>
      <c r="N2911" s="2">
        <v>1044.76</v>
      </c>
      <c r="O2911" s="2">
        <f t="shared" si="113"/>
        <v>424.98</v>
      </c>
      <c r="P2911" s="2" t="s">
        <v>27</v>
      </c>
      <c r="Q2911" s="2" t="str">
        <f t="shared" si="112"/>
        <v>Cash</v>
      </c>
      <c r="R2911" s="2" t="s">
        <v>20</v>
      </c>
      <c r="S2911" s="2" t="s">
        <v>56</v>
      </c>
      <c r="T2911" s="2" t="s">
        <v>1281</v>
      </c>
      <c r="U2911" s="2" t="s">
        <v>60</v>
      </c>
      <c r="V2911" t="str">
        <f>TEXT(tblSales[[#This Row],[Invoice Date]],"mmm")</f>
        <v>Mar</v>
      </c>
      <c r="W2911">
        <f>MONTH(tblSales[[#This Row],[Invoice Date]])</f>
        <v>3</v>
      </c>
      <c r="X2911">
        <f>YEAR(tblSales[[#This Row],[Invoice Date]])</f>
        <v>2025</v>
      </c>
      <c r="Y2911" t="str">
        <f>TEXT(tblSales[[#This Row],[Invoice Date]],"mmm-yyyy")</f>
        <v>Mar-2025</v>
      </c>
      <c r="Z2911" t="str">
        <f>_xlfn.XLOOKUP(tblSales[[#This Row],[Product_ID]],Products!$A:$A,Products!$C:$C,"Women Dresses")</f>
        <v>Women Tops</v>
      </c>
      <c r="AA2911" t="str">
        <f>_xlfn.XLOOKUP(tblSales[[#This Row],[Product_ID]],Products!$A:$A,Products!$D:$D,"Unknown")</f>
        <v>Crop Top</v>
      </c>
      <c r="AB2911" t="str">
        <f>_xlfn.XLOOKUP(tblSales[[#This Row],[Product_ID]],Products!$A:$A,Products!$E:$E,"Unknown")</f>
        <v>Peter England</v>
      </c>
      <c r="AC2911" t="str">
        <f>_xlfn.XLOOKUP(tblSales[[#This Row],[Store_ID]],Stores!$A:$A,Stores!$B:$B,"Unknown")</f>
        <v>TrendMart Kochi Mall Kiosk</v>
      </c>
      <c r="AD2911" t="str">
        <f>_xlfn.XLOOKUP(tblSales[[#This Row],[Store_ID]],Stores!$A:$A,Stores!$E:$E,"Unknown")</f>
        <v>South Zone 1</v>
      </c>
      <c r="AE2911" t="str">
        <f>_xlfn.XLOOKUP(tblSales[[#This Row],[Customer_ID]],Customers!$A:$A,Customers!$B:$B,"Unknown")</f>
        <v>Deepthi Gupta</v>
      </c>
      <c r="AF2911" t="str">
        <f>_xlfn.XLOOKUP(tblSales[[#This Row],[Customer_ID]],Customers!$A:$A,Customers!$J:$J,"Unknown")</f>
        <v>Regular</v>
      </c>
      <c r="AG2911" t="str">
        <f>_xlfn.XLOOKUP(tblSales[[#This Row],[Employee_ID]],Employees!$A:$A,Employees!$B:$B,"Unknown")</f>
        <v>Arjun Krishnan</v>
      </c>
      <c r="AH2911">
        <f>IF(MONTH(tblSales[[#This Row],[Invoice Date]])&gt;=4,MONTH(tblSales[[#This Row],[Invoice Date]]),MONTH(tblSales[[#This Row],[Invoice Date]])+12)</f>
        <v>15</v>
      </c>
      <c r="AI2911" s="8">
        <f>DATE(YEAR(tblSales[[#This Row],[Invoice Date]]),MONTH(tblSales[[#This Row],[Invoice Date]]),1)</f>
        <v>45717</v>
      </c>
      <c r="AJ2911" t="str">
        <f>_xlfn.XLOOKUP(tblSales[[#This Row],[Product_ID]],Products!$A:$A,Products!$B:$B,"Unknown")</f>
        <v>Peter England Crop Top Green</v>
      </c>
      <c r="AK2911" s="9">
        <f>IFERROR(tblSales[[#This Row],[Profit]]/tblSales[[#This Row],[Sales Amount]],0)</f>
        <v>0.27538344899982503</v>
      </c>
      <c r="AL2911" t="str">
        <f>IF(tblSales[[#This Row],[Discount %]]&lt;=5,"0-5%",
IF(tblSales[[#This Row],[Discount %]]&lt;=10,"5-10%",
IF(tblSales[[#This Row],[Discount %]]&lt;=15,"10-15%",
IF(tblSales[[#This Row],[Discount %]]&lt;=20,"15-20%","20%+"))))</f>
        <v>0-5%</v>
      </c>
    </row>
    <row r="2912" spans="1:38">
      <c r="A2912" s="2" t="s">
        <v>4938</v>
      </c>
      <c r="B2912" s="11">
        <v>45502</v>
      </c>
      <c r="C2912" s="2" t="s">
        <v>2449</v>
      </c>
      <c r="D2912" s="2" t="s">
        <v>1604</v>
      </c>
      <c r="E2912" s="2" t="s">
        <v>1354</v>
      </c>
      <c r="F2912" s="2" t="s">
        <v>523</v>
      </c>
      <c r="G2912" s="2">
        <v>1</v>
      </c>
      <c r="H2912" s="2">
        <v>1224.72</v>
      </c>
      <c r="I2912" s="2">
        <v>10</v>
      </c>
      <c r="J2912" s="2">
        <v>122.47</v>
      </c>
      <c r="K2912" s="2">
        <v>12</v>
      </c>
      <c r="L2912" s="2">
        <v>132.27000000000001</v>
      </c>
      <c r="M2912" s="2">
        <v>1234.52</v>
      </c>
      <c r="N2912" s="2">
        <v>879.48</v>
      </c>
      <c r="O2912" s="2">
        <f t="shared" si="113"/>
        <v>222.76999999999995</v>
      </c>
      <c r="P2912" s="2" t="s">
        <v>29</v>
      </c>
      <c r="Q2912" s="2" t="str">
        <f t="shared" si="112"/>
        <v>Debit Card</v>
      </c>
      <c r="R2912" s="2" t="s">
        <v>20</v>
      </c>
      <c r="S2912" s="2" t="s">
        <v>56</v>
      </c>
      <c r="T2912" s="2" t="s">
        <v>570</v>
      </c>
      <c r="U2912" s="2" t="s">
        <v>59</v>
      </c>
      <c r="V2912" t="str">
        <f>TEXT(tblSales[[#This Row],[Invoice Date]],"mmm")</f>
        <v>Jul</v>
      </c>
      <c r="W2912">
        <f>MONTH(tblSales[[#This Row],[Invoice Date]])</f>
        <v>7</v>
      </c>
      <c r="X2912">
        <f>YEAR(tblSales[[#This Row],[Invoice Date]])</f>
        <v>2024</v>
      </c>
      <c r="Y2912" t="str">
        <f>TEXT(tblSales[[#This Row],[Invoice Date]],"mmm-yyyy")</f>
        <v>Jul-2024</v>
      </c>
      <c r="Z2912" t="str">
        <f>_xlfn.XLOOKUP(tblSales[[#This Row],[Product_ID]],Products!$A:$A,Products!$C:$C,"Women Dresses")</f>
        <v>Belts</v>
      </c>
      <c r="AA2912" t="str">
        <f>_xlfn.XLOOKUP(tblSales[[#This Row],[Product_ID]],Products!$A:$A,Products!$D:$D,"Unknown")</f>
        <v>Braided Belt</v>
      </c>
      <c r="AB2912" t="str">
        <f>_xlfn.XLOOKUP(tblSales[[#This Row],[Product_ID]],Products!$A:$A,Products!$E:$E,"Unknown")</f>
        <v>Bata</v>
      </c>
      <c r="AC2912" t="str">
        <f>_xlfn.XLOOKUP(tblSales[[#This Row],[Store_ID]],Stores!$A:$A,Stores!$B:$B,"Unknown")</f>
        <v>TrendMart Bengaluru Flagship</v>
      </c>
      <c r="AD2912" t="str">
        <f>_xlfn.XLOOKUP(tblSales[[#This Row],[Store_ID]],Stores!$A:$A,Stores!$E:$E,"Unknown")</f>
        <v>South Zone 2</v>
      </c>
      <c r="AE2912" t="str">
        <f>_xlfn.XLOOKUP(tblSales[[#This Row],[Customer_ID]],Customers!$A:$A,Customers!$B:$B,"Unknown")</f>
        <v>Deepthi Gopalakrishnan</v>
      </c>
      <c r="AF2912" t="str">
        <f>_xlfn.XLOOKUP(tblSales[[#This Row],[Customer_ID]],Customers!$A:$A,Customers!$J:$J,"Unknown")</f>
        <v>Platinum</v>
      </c>
      <c r="AG2912" t="str">
        <f>_xlfn.XLOOKUP(tblSales[[#This Row],[Employee_ID]],Employees!$A:$A,Employees!$B:$B,"Unknown")</f>
        <v>Vinod Hegde</v>
      </c>
      <c r="AH2912">
        <f>IF(MONTH(tblSales[[#This Row],[Invoice Date]])&gt;=4,MONTH(tblSales[[#This Row],[Invoice Date]]),MONTH(tblSales[[#This Row],[Invoice Date]])+12)</f>
        <v>7</v>
      </c>
      <c r="AI2912" s="8">
        <f>DATE(YEAR(tblSales[[#This Row],[Invoice Date]]),MONTH(tblSales[[#This Row],[Invoice Date]]),1)</f>
        <v>45474</v>
      </c>
      <c r="AJ2912" t="str">
        <f>_xlfn.XLOOKUP(tblSales[[#This Row],[Product_ID]],Products!$A:$A,Products!$B:$B,"Unknown")</f>
        <v>Bata Braided Belt White</v>
      </c>
      <c r="AK2912" s="9">
        <f>IFERROR(tblSales[[#This Row],[Profit]]/tblSales[[#This Row],[Sales Amount]],0)</f>
        <v>0.18045070148721767</v>
      </c>
      <c r="AL2912" t="str">
        <f>IF(tblSales[[#This Row],[Discount %]]&lt;=5,"0-5%",
IF(tblSales[[#This Row],[Discount %]]&lt;=10,"5-10%",
IF(tblSales[[#This Row],[Discount %]]&lt;=15,"10-15%",
IF(tblSales[[#This Row],[Discount %]]&lt;=20,"15-20%","20%+"))))</f>
        <v>5-10%</v>
      </c>
    </row>
    <row r="2913" spans="1:38">
      <c r="A2913" s="2" t="s">
        <v>4939</v>
      </c>
      <c r="B2913" s="11">
        <v>45497</v>
      </c>
      <c r="C2913" s="2" t="s">
        <v>3135</v>
      </c>
      <c r="D2913" s="2" t="s">
        <v>1023</v>
      </c>
      <c r="E2913" s="2" t="s">
        <v>363</v>
      </c>
      <c r="F2913" s="2" t="s">
        <v>324</v>
      </c>
      <c r="G2913" s="2">
        <v>2</v>
      </c>
      <c r="H2913" s="2">
        <v>3072.23</v>
      </c>
      <c r="I2913" s="2">
        <v>0</v>
      </c>
      <c r="J2913" s="2">
        <v>0</v>
      </c>
      <c r="K2913" s="2">
        <v>12</v>
      </c>
      <c r="L2913" s="2">
        <v>737.34</v>
      </c>
      <c r="M2913" s="2">
        <v>6881.8</v>
      </c>
      <c r="N2913" s="2">
        <v>4680.92</v>
      </c>
      <c r="O2913" s="2">
        <f t="shared" si="113"/>
        <v>1463.54</v>
      </c>
      <c r="P2913" s="2" t="s">
        <v>32</v>
      </c>
      <c r="Q2913" s="2" t="str">
        <f t="shared" si="112"/>
        <v>UPI</v>
      </c>
      <c r="R2913" s="2" t="s">
        <v>21</v>
      </c>
      <c r="S2913" s="2" t="s">
        <v>56</v>
      </c>
      <c r="T2913" s="2" t="s">
        <v>1749</v>
      </c>
      <c r="U2913" s="2" t="s">
        <v>59</v>
      </c>
      <c r="V2913" t="str">
        <f>TEXT(tblSales[[#This Row],[Invoice Date]],"mmm")</f>
        <v>Jul</v>
      </c>
      <c r="W2913">
        <f>MONTH(tblSales[[#This Row],[Invoice Date]])</f>
        <v>7</v>
      </c>
      <c r="X2913">
        <f>YEAR(tblSales[[#This Row],[Invoice Date]])</f>
        <v>2024</v>
      </c>
      <c r="Y2913" t="str">
        <f>TEXT(tblSales[[#This Row],[Invoice Date]],"mmm-yyyy")</f>
        <v>Jul-2024</v>
      </c>
      <c r="Z2913" t="str">
        <f>_xlfn.XLOOKUP(tblSales[[#This Row],[Product_ID]],Products!$A:$A,Products!$C:$C,"Women Dresses")</f>
        <v>Women Sarees</v>
      </c>
      <c r="AA2913" t="str">
        <f>_xlfn.XLOOKUP(tblSales[[#This Row],[Product_ID]],Products!$A:$A,Products!$D:$D,"Unknown")</f>
        <v>Cotton Saree</v>
      </c>
      <c r="AB2913" t="str">
        <f>_xlfn.XLOOKUP(tblSales[[#This Row],[Product_ID]],Products!$A:$A,Products!$E:$E,"Unknown")</f>
        <v>W for Woman</v>
      </c>
      <c r="AC2913" t="str">
        <f>_xlfn.XLOOKUP(tblSales[[#This Row],[Store_ID]],Stores!$A:$A,Stores!$B:$B,"Unknown")</f>
        <v>TrendMart Thoothukudi Mall Kiosk</v>
      </c>
      <c r="AD2913" t="str">
        <f>_xlfn.XLOOKUP(tblSales[[#This Row],[Store_ID]],Stores!$A:$A,Stores!$E:$E,"Unknown")</f>
        <v>South Zone 1</v>
      </c>
      <c r="AE2913" t="str">
        <f>_xlfn.XLOOKUP(tblSales[[#This Row],[Customer_ID]],Customers!$A:$A,Customers!$B:$B,"Unknown")</f>
        <v>Muthu Iyengar</v>
      </c>
      <c r="AF2913" t="str">
        <f>_xlfn.XLOOKUP(tblSales[[#This Row],[Customer_ID]],Customers!$A:$A,Customers!$J:$J,"Unknown")</f>
        <v>Silver</v>
      </c>
      <c r="AG2913" t="str">
        <f>_xlfn.XLOOKUP(tblSales[[#This Row],[Employee_ID]],Employees!$A:$A,Employees!$B:$B,"Unknown")</f>
        <v>Ganesh Iyengar</v>
      </c>
      <c r="AH2913">
        <f>IF(MONTH(tblSales[[#This Row],[Invoice Date]])&gt;=4,MONTH(tblSales[[#This Row],[Invoice Date]]),MONTH(tblSales[[#This Row],[Invoice Date]])+12)</f>
        <v>7</v>
      </c>
      <c r="AI2913" s="8">
        <f>DATE(YEAR(tblSales[[#This Row],[Invoice Date]]),MONTH(tblSales[[#This Row],[Invoice Date]]),1)</f>
        <v>45474</v>
      </c>
      <c r="AJ2913" t="str">
        <f>_xlfn.XLOOKUP(tblSales[[#This Row],[Product_ID]],Products!$A:$A,Products!$B:$B,"Unknown")</f>
        <v>W for Woman Cotton Saree Wine</v>
      </c>
      <c r="AK2913" s="9">
        <f>IFERROR(tblSales[[#This Row],[Profit]]/tblSales[[#This Row],[Sales Amount]],0)</f>
        <v>0.21266819727396902</v>
      </c>
      <c r="AL2913" t="str">
        <f>IF(tblSales[[#This Row],[Discount %]]&lt;=5,"0-5%",
IF(tblSales[[#This Row],[Discount %]]&lt;=10,"5-10%",
IF(tblSales[[#This Row],[Discount %]]&lt;=15,"10-15%",
IF(tblSales[[#This Row],[Discount %]]&lt;=20,"15-20%","20%+"))))</f>
        <v>0-5%</v>
      </c>
    </row>
    <row r="2914" spans="1:38">
      <c r="A2914" s="2" t="s">
        <v>4940</v>
      </c>
      <c r="B2914" s="11">
        <v>45551</v>
      </c>
      <c r="C2914" s="2" t="s">
        <v>2325</v>
      </c>
      <c r="D2914" s="2" t="s">
        <v>1361</v>
      </c>
      <c r="E2914" s="2" t="s">
        <v>1380</v>
      </c>
      <c r="F2914" s="2" t="s">
        <v>199</v>
      </c>
      <c r="G2914" s="2">
        <v>3</v>
      </c>
      <c r="H2914" s="2">
        <v>1150.4100000000001</v>
      </c>
      <c r="I2914" s="2">
        <v>0</v>
      </c>
      <c r="J2914" s="2">
        <v>0</v>
      </c>
      <c r="K2914" s="2">
        <v>12</v>
      </c>
      <c r="L2914" s="2">
        <v>414.15</v>
      </c>
      <c r="M2914" s="2">
        <v>3865.38</v>
      </c>
      <c r="N2914" s="2">
        <v>2295.69</v>
      </c>
      <c r="O2914" s="2">
        <f t="shared" si="113"/>
        <v>1155.54</v>
      </c>
      <c r="P2914" s="2" t="s">
        <v>27</v>
      </c>
      <c r="Q2914" s="2" t="str">
        <f t="shared" si="112"/>
        <v>Cash</v>
      </c>
      <c r="R2914" s="2" t="s">
        <v>20</v>
      </c>
      <c r="S2914" s="2" t="s">
        <v>56</v>
      </c>
      <c r="T2914" s="2" t="s">
        <v>2686</v>
      </c>
      <c r="U2914" s="2" t="s">
        <v>59</v>
      </c>
      <c r="V2914" t="str">
        <f>TEXT(tblSales[[#This Row],[Invoice Date]],"mmm")</f>
        <v>Sep</v>
      </c>
      <c r="W2914">
        <f>MONTH(tblSales[[#This Row],[Invoice Date]])</f>
        <v>9</v>
      </c>
      <c r="X2914">
        <f>YEAR(tblSales[[#This Row],[Invoice Date]])</f>
        <v>2024</v>
      </c>
      <c r="Y2914" t="str">
        <f>TEXT(tblSales[[#This Row],[Invoice Date]],"mmm-yyyy")</f>
        <v>Sep-2024</v>
      </c>
      <c r="Z2914" t="str">
        <f>_xlfn.XLOOKUP(tblSales[[#This Row],[Product_ID]],Products!$A:$A,Products!$C:$C,"Women Dresses")</f>
        <v>Belts</v>
      </c>
      <c r="AA2914" t="str">
        <f>_xlfn.XLOOKUP(tblSales[[#This Row],[Product_ID]],Products!$A:$A,Products!$D:$D,"Unknown")</f>
        <v>Braided Belt</v>
      </c>
      <c r="AB2914" t="str">
        <f>_xlfn.XLOOKUP(tblSales[[#This Row],[Product_ID]],Products!$A:$A,Products!$E:$E,"Unknown")</f>
        <v>Pantaloons</v>
      </c>
      <c r="AC2914" t="str">
        <f>_xlfn.XLOOKUP(tblSales[[#This Row],[Store_ID]],Stores!$A:$A,Stores!$B:$B,"Unknown")</f>
        <v>TrendMart Alappuzha Mall Kiosk</v>
      </c>
      <c r="AD2914" t="str">
        <f>_xlfn.XLOOKUP(tblSales[[#This Row],[Store_ID]],Stores!$A:$A,Stores!$E:$E,"Unknown")</f>
        <v>South Zone 1</v>
      </c>
      <c r="AE2914" t="str">
        <f>_xlfn.XLOOKUP(tblSales[[#This Row],[Customer_ID]],Customers!$A:$A,Customers!$B:$B,"Unknown")</f>
        <v>Deepthi Chandran</v>
      </c>
      <c r="AF2914" t="str">
        <f>_xlfn.XLOOKUP(tblSales[[#This Row],[Customer_ID]],Customers!$A:$A,Customers!$J:$J,"Unknown")</f>
        <v>Regular</v>
      </c>
      <c r="AG2914" t="str">
        <f>_xlfn.XLOOKUP(tblSales[[#This Row],[Employee_ID]],Employees!$A:$A,Employees!$B:$B,"Unknown")</f>
        <v>Anusuya Subramaniam</v>
      </c>
      <c r="AH2914">
        <f>IF(MONTH(tblSales[[#This Row],[Invoice Date]])&gt;=4,MONTH(tblSales[[#This Row],[Invoice Date]]),MONTH(tblSales[[#This Row],[Invoice Date]])+12)</f>
        <v>9</v>
      </c>
      <c r="AI2914" s="8">
        <f>DATE(YEAR(tblSales[[#This Row],[Invoice Date]]),MONTH(tblSales[[#This Row],[Invoice Date]]),1)</f>
        <v>45536</v>
      </c>
      <c r="AJ2914" t="str">
        <f>_xlfn.XLOOKUP(tblSales[[#This Row],[Product_ID]],Products!$A:$A,Products!$B:$B,"Unknown")</f>
        <v>Pantaloons Braided Belt Brown</v>
      </c>
      <c r="AK2914" s="9">
        <f>IFERROR(tblSales[[#This Row],[Profit]]/tblSales[[#This Row],[Sales Amount]],0)</f>
        <v>0.29894602859227293</v>
      </c>
      <c r="AL2914" t="str">
        <f>IF(tblSales[[#This Row],[Discount %]]&lt;=5,"0-5%",
IF(tblSales[[#This Row],[Discount %]]&lt;=10,"5-10%",
IF(tblSales[[#This Row],[Discount %]]&lt;=15,"10-15%",
IF(tblSales[[#This Row],[Discount %]]&lt;=20,"15-20%","20%+"))))</f>
        <v>0-5%</v>
      </c>
    </row>
    <row r="2915" spans="1:38">
      <c r="A2915" s="2" t="s">
        <v>4941</v>
      </c>
      <c r="B2915" s="11">
        <v>45489</v>
      </c>
      <c r="C2915" s="2" t="s">
        <v>2453</v>
      </c>
      <c r="D2915" s="2" t="s">
        <v>120</v>
      </c>
      <c r="E2915" s="2" t="s">
        <v>215</v>
      </c>
      <c r="F2915" s="2" t="s">
        <v>204</v>
      </c>
      <c r="G2915" s="2">
        <v>2</v>
      </c>
      <c r="H2915" s="2">
        <v>3099.68</v>
      </c>
      <c r="I2915" s="2">
        <v>15</v>
      </c>
      <c r="J2915" s="2">
        <v>929.9</v>
      </c>
      <c r="K2915" s="2">
        <v>12</v>
      </c>
      <c r="L2915" s="2">
        <v>632.34</v>
      </c>
      <c r="M2915" s="2">
        <v>5901.8</v>
      </c>
      <c r="N2915" s="2">
        <v>4849.24</v>
      </c>
      <c r="O2915" s="2">
        <f t="shared" si="113"/>
        <v>420.22000000000037</v>
      </c>
      <c r="P2915" s="2" t="s">
        <v>29</v>
      </c>
      <c r="Q2915" s="2" t="str">
        <f t="shared" si="112"/>
        <v>Debit Card</v>
      </c>
      <c r="R2915" s="2" t="s">
        <v>20</v>
      </c>
      <c r="S2915" s="2" t="s">
        <v>56</v>
      </c>
      <c r="T2915" s="2" t="s">
        <v>425</v>
      </c>
      <c r="U2915" s="2" t="s">
        <v>59</v>
      </c>
      <c r="V2915" t="str">
        <f>TEXT(tblSales[[#This Row],[Invoice Date]],"mmm")</f>
        <v>Jul</v>
      </c>
      <c r="W2915">
        <f>MONTH(tblSales[[#This Row],[Invoice Date]])</f>
        <v>7</v>
      </c>
      <c r="X2915">
        <f>YEAR(tblSales[[#This Row],[Invoice Date]])</f>
        <v>2024</v>
      </c>
      <c r="Y2915" t="str">
        <f>TEXT(tblSales[[#This Row],[Invoice Date]],"mmm-yyyy")</f>
        <v>Jul-2024</v>
      </c>
      <c r="Z2915" t="str">
        <f>_xlfn.XLOOKUP(tblSales[[#This Row],[Product_ID]],Products!$A:$A,Products!$C:$C,"Women Dresses")</f>
        <v>Footwear</v>
      </c>
      <c r="AA2915" t="str">
        <f>_xlfn.XLOOKUP(tblSales[[#This Row],[Product_ID]],Products!$A:$A,Products!$D:$D,"Unknown")</f>
        <v>Formal Shoes</v>
      </c>
      <c r="AB2915" t="str">
        <f>_xlfn.XLOOKUP(tblSales[[#This Row],[Product_ID]],Products!$A:$A,Products!$E:$E,"Unknown")</f>
        <v>US Polo Assn</v>
      </c>
      <c r="AC2915" t="str">
        <f>_xlfn.XLOOKUP(tblSales[[#This Row],[Store_ID]],Stores!$A:$A,Stores!$B:$B,"Unknown")</f>
        <v>TrendMart Mangaluru Standard</v>
      </c>
      <c r="AD2915" t="str">
        <f>_xlfn.XLOOKUP(tblSales[[#This Row],[Store_ID]],Stores!$A:$A,Stores!$E:$E,"Unknown")</f>
        <v>South Zone 2</v>
      </c>
      <c r="AE2915" t="str">
        <f>_xlfn.XLOOKUP(tblSales[[#This Row],[Customer_ID]],Customers!$A:$A,Customers!$B:$B,"Unknown")</f>
        <v>Prakash Natarajan</v>
      </c>
      <c r="AF2915" t="str">
        <f>_xlfn.XLOOKUP(tblSales[[#This Row],[Customer_ID]],Customers!$A:$A,Customers!$J:$J,"Unknown")</f>
        <v>Silver</v>
      </c>
      <c r="AG2915" t="str">
        <f>_xlfn.XLOOKUP(tblSales[[#This Row],[Employee_ID]],Employees!$A:$A,Employees!$B:$B,"Unknown")</f>
        <v>Logesh Gopalakrishnan</v>
      </c>
      <c r="AH2915">
        <f>IF(MONTH(tblSales[[#This Row],[Invoice Date]])&gt;=4,MONTH(tblSales[[#This Row],[Invoice Date]]),MONTH(tblSales[[#This Row],[Invoice Date]])+12)</f>
        <v>7</v>
      </c>
      <c r="AI2915" s="8">
        <f>DATE(YEAR(tblSales[[#This Row],[Invoice Date]]),MONTH(tblSales[[#This Row],[Invoice Date]]),1)</f>
        <v>45474</v>
      </c>
      <c r="AJ2915" t="str">
        <f>_xlfn.XLOOKUP(tblSales[[#This Row],[Product_ID]],Products!$A:$A,Products!$B:$B,"Unknown")</f>
        <v>US Polo Assn Formal Shoes Red</v>
      </c>
      <c r="AK2915" s="9">
        <f>IFERROR(tblSales[[#This Row],[Profit]]/tblSales[[#This Row],[Sales Amount]],0)</f>
        <v>7.1202006167609938E-2</v>
      </c>
      <c r="AL2915" t="str">
        <f>IF(tblSales[[#This Row],[Discount %]]&lt;=5,"0-5%",
IF(tblSales[[#This Row],[Discount %]]&lt;=10,"5-10%",
IF(tblSales[[#This Row],[Discount %]]&lt;=15,"10-15%",
IF(tblSales[[#This Row],[Discount %]]&lt;=20,"15-20%","20%+"))))</f>
        <v>10-15%</v>
      </c>
    </row>
    <row r="2916" spans="1:38">
      <c r="A2916" s="2" t="s">
        <v>4942</v>
      </c>
      <c r="B2916" s="11">
        <v>45663</v>
      </c>
      <c r="C2916" s="2" t="s">
        <v>185</v>
      </c>
      <c r="D2916" s="2" t="s">
        <v>681</v>
      </c>
      <c r="E2916" s="2" t="s">
        <v>368</v>
      </c>
      <c r="F2916" s="2" t="s">
        <v>475</v>
      </c>
      <c r="G2916" s="2">
        <v>2</v>
      </c>
      <c r="H2916" s="2">
        <v>333.77</v>
      </c>
      <c r="I2916" s="2">
        <v>5</v>
      </c>
      <c r="J2916" s="2">
        <v>33.380000000000003</v>
      </c>
      <c r="K2916" s="2">
        <v>5</v>
      </c>
      <c r="L2916" s="2">
        <v>31.71</v>
      </c>
      <c r="M2916" s="2">
        <v>665.87</v>
      </c>
      <c r="N2916" s="2">
        <v>426.78</v>
      </c>
      <c r="O2916" s="2">
        <f t="shared" si="113"/>
        <v>207.38000000000002</v>
      </c>
      <c r="P2916" s="2" t="s">
        <v>27</v>
      </c>
      <c r="Q2916" s="2" t="str">
        <f t="shared" si="112"/>
        <v>Cash</v>
      </c>
      <c r="R2916" s="2" t="s">
        <v>20</v>
      </c>
      <c r="S2916" s="2" t="s">
        <v>56</v>
      </c>
      <c r="T2916" s="2" t="s">
        <v>2556</v>
      </c>
      <c r="U2916" s="2" t="s">
        <v>59</v>
      </c>
      <c r="V2916" t="str">
        <f>TEXT(tblSales[[#This Row],[Invoice Date]],"mmm")</f>
        <v>Jan</v>
      </c>
      <c r="W2916">
        <f>MONTH(tblSales[[#This Row],[Invoice Date]])</f>
        <v>1</v>
      </c>
      <c r="X2916">
        <f>YEAR(tblSales[[#This Row],[Invoice Date]])</f>
        <v>2025</v>
      </c>
      <c r="Y2916" t="str">
        <f>TEXT(tblSales[[#This Row],[Invoice Date]],"mmm-yyyy")</f>
        <v>Jan-2025</v>
      </c>
      <c r="Z2916" t="str">
        <f>_xlfn.XLOOKUP(tblSales[[#This Row],[Product_ID]],Products!$A:$A,Products!$C:$C,"Women Dresses")</f>
        <v>Accessories</v>
      </c>
      <c r="AA2916" t="str">
        <f>_xlfn.XLOOKUP(tblSales[[#This Row],[Product_ID]],Products!$A:$A,Products!$D:$D,"Unknown")</f>
        <v>Cap</v>
      </c>
      <c r="AB2916" t="str">
        <f>_xlfn.XLOOKUP(tblSales[[#This Row],[Product_ID]],Products!$A:$A,Products!$E:$E,"Unknown")</f>
        <v>Global Desi</v>
      </c>
      <c r="AC2916" t="str">
        <f>_xlfn.XLOOKUP(tblSales[[#This Row],[Store_ID]],Stores!$A:$A,Stores!$B:$B,"Unknown")</f>
        <v>TrendMart Kozhikode Outlet</v>
      </c>
      <c r="AD2916" t="str">
        <f>_xlfn.XLOOKUP(tblSales[[#This Row],[Store_ID]],Stores!$A:$A,Stores!$E:$E,"Unknown")</f>
        <v>South Zone 1</v>
      </c>
      <c r="AE2916" t="str">
        <f>_xlfn.XLOOKUP(tblSales[[#This Row],[Customer_ID]],Customers!$A:$A,Customers!$B:$B,"Unknown")</f>
        <v>Saranya Shetty</v>
      </c>
      <c r="AF2916" t="str">
        <f>_xlfn.XLOOKUP(tblSales[[#This Row],[Customer_ID]],Customers!$A:$A,Customers!$J:$J,"Unknown")</f>
        <v>Regular</v>
      </c>
      <c r="AG2916" t="str">
        <f>_xlfn.XLOOKUP(tblSales[[#This Row],[Employee_ID]],Employees!$A:$A,Employees!$B:$B,"Unknown")</f>
        <v>Arjun Krishnan</v>
      </c>
      <c r="AH2916">
        <f>IF(MONTH(tblSales[[#This Row],[Invoice Date]])&gt;=4,MONTH(tblSales[[#This Row],[Invoice Date]]),MONTH(tblSales[[#This Row],[Invoice Date]])+12)</f>
        <v>13</v>
      </c>
      <c r="AI2916" s="8">
        <f>DATE(YEAR(tblSales[[#This Row],[Invoice Date]]),MONTH(tblSales[[#This Row],[Invoice Date]]),1)</f>
        <v>45658</v>
      </c>
      <c r="AJ2916" t="str">
        <f>_xlfn.XLOOKUP(tblSales[[#This Row],[Product_ID]],Products!$A:$A,Products!$B:$B,"Unknown")</f>
        <v>Global Desi Cap Orange</v>
      </c>
      <c r="AK2916" s="9">
        <f>IFERROR(tblSales[[#This Row],[Profit]]/tblSales[[#This Row],[Sales Amount]],0)</f>
        <v>0.3114421733972097</v>
      </c>
      <c r="AL2916" t="str">
        <f>IF(tblSales[[#This Row],[Discount %]]&lt;=5,"0-5%",
IF(tblSales[[#This Row],[Discount %]]&lt;=10,"5-10%",
IF(tblSales[[#This Row],[Discount %]]&lt;=15,"10-15%",
IF(tblSales[[#This Row],[Discount %]]&lt;=20,"15-20%","20%+"))))</f>
        <v>0-5%</v>
      </c>
    </row>
    <row r="2917" spans="1:38">
      <c r="A2917" s="2" t="s">
        <v>4943</v>
      </c>
      <c r="B2917" s="11">
        <v>45415</v>
      </c>
      <c r="C2917" s="2" t="s">
        <v>937</v>
      </c>
      <c r="D2917" s="2" t="s">
        <v>197</v>
      </c>
      <c r="E2917" s="2" t="s">
        <v>646</v>
      </c>
      <c r="F2917" s="2" t="s">
        <v>523</v>
      </c>
      <c r="G2917" s="2">
        <v>3</v>
      </c>
      <c r="H2917" s="2">
        <v>1031.23</v>
      </c>
      <c r="I2917" s="2">
        <v>10</v>
      </c>
      <c r="J2917" s="2">
        <v>309.37</v>
      </c>
      <c r="K2917" s="2">
        <v>12</v>
      </c>
      <c r="L2917" s="2">
        <v>334.12</v>
      </c>
      <c r="M2917" s="2">
        <v>3118.44</v>
      </c>
      <c r="N2917" s="2">
        <v>2163.66</v>
      </c>
      <c r="O2917" s="2">
        <f t="shared" si="113"/>
        <v>620.6600000000002</v>
      </c>
      <c r="P2917" s="2" t="s">
        <v>28</v>
      </c>
      <c r="Q2917" s="2" t="str">
        <f t="shared" si="112"/>
        <v>Credit Card</v>
      </c>
      <c r="R2917" s="2" t="s">
        <v>21</v>
      </c>
      <c r="S2917" s="2" t="s">
        <v>56</v>
      </c>
      <c r="T2917" s="2" t="s">
        <v>2226</v>
      </c>
      <c r="U2917" s="2" t="s">
        <v>59</v>
      </c>
      <c r="V2917" t="str">
        <f>TEXT(tblSales[[#This Row],[Invoice Date]],"mmm")</f>
        <v>May</v>
      </c>
      <c r="W2917">
        <f>MONTH(tblSales[[#This Row],[Invoice Date]])</f>
        <v>5</v>
      </c>
      <c r="X2917">
        <f>YEAR(tblSales[[#This Row],[Invoice Date]])</f>
        <v>2024</v>
      </c>
      <c r="Y2917" t="str">
        <f>TEXT(tblSales[[#This Row],[Invoice Date]],"mmm-yyyy")</f>
        <v>May-2024</v>
      </c>
      <c r="Z2917" t="str">
        <f>_xlfn.XLOOKUP(tblSales[[#This Row],[Product_ID]],Products!$A:$A,Products!$C:$C,"Women Dresses")</f>
        <v>Men Shirts</v>
      </c>
      <c r="AA2917" t="str">
        <f>_xlfn.XLOOKUP(tblSales[[#This Row],[Product_ID]],Products!$A:$A,Products!$D:$D,"Unknown")</f>
        <v>Denim Shirt</v>
      </c>
      <c r="AB2917" t="str">
        <f>_xlfn.XLOOKUP(tblSales[[#This Row],[Product_ID]],Products!$A:$A,Products!$E:$E,"Unknown")</f>
        <v>Indian Terrain</v>
      </c>
      <c r="AC2917" t="str">
        <f>_xlfn.XLOOKUP(tblSales[[#This Row],[Store_ID]],Stores!$A:$A,Stores!$B:$B,"Unknown")</f>
        <v>TrendMart Vijayawada Mall Kiosk</v>
      </c>
      <c r="AD2917" t="str">
        <f>_xlfn.XLOOKUP(tblSales[[#This Row],[Store_ID]],Stores!$A:$A,Stores!$E:$E,"Unknown")</f>
        <v>South Zone 3</v>
      </c>
      <c r="AE2917" t="str">
        <f>_xlfn.XLOOKUP(tblSales[[#This Row],[Customer_ID]],Customers!$A:$A,Customers!$B:$B,"Unknown")</f>
        <v>Lavanya Hegde</v>
      </c>
      <c r="AF2917" t="str">
        <f>_xlfn.XLOOKUP(tblSales[[#This Row],[Customer_ID]],Customers!$A:$A,Customers!$J:$J,"Unknown")</f>
        <v>Regular</v>
      </c>
      <c r="AG2917" t="str">
        <f>_xlfn.XLOOKUP(tblSales[[#This Row],[Employee_ID]],Employees!$A:$A,Employees!$B:$B,"Unknown")</f>
        <v>Vinod Hegde</v>
      </c>
      <c r="AH2917">
        <f>IF(MONTH(tblSales[[#This Row],[Invoice Date]])&gt;=4,MONTH(tblSales[[#This Row],[Invoice Date]]),MONTH(tblSales[[#This Row],[Invoice Date]])+12)</f>
        <v>5</v>
      </c>
      <c r="AI2917" s="8">
        <f>DATE(YEAR(tblSales[[#This Row],[Invoice Date]]),MONTH(tblSales[[#This Row],[Invoice Date]]),1)</f>
        <v>45413</v>
      </c>
      <c r="AJ2917" t="str">
        <f>_xlfn.XLOOKUP(tblSales[[#This Row],[Product_ID]],Products!$A:$A,Products!$B:$B,"Unknown")</f>
        <v>Indian Terrain Denim Shirt Wine</v>
      </c>
      <c r="AK2917" s="9">
        <f>IFERROR(tblSales[[#This Row],[Profit]]/tblSales[[#This Row],[Sales Amount]],0)</f>
        <v>0.19902900168032739</v>
      </c>
      <c r="AL2917" t="str">
        <f>IF(tblSales[[#This Row],[Discount %]]&lt;=5,"0-5%",
IF(tblSales[[#This Row],[Discount %]]&lt;=10,"5-10%",
IF(tblSales[[#This Row],[Discount %]]&lt;=15,"10-15%",
IF(tblSales[[#This Row],[Discount %]]&lt;=20,"15-20%","20%+"))))</f>
        <v>5-10%</v>
      </c>
    </row>
    <row r="2918" spans="1:38">
      <c r="A2918" s="2" t="s">
        <v>4944</v>
      </c>
      <c r="B2918" s="11">
        <v>45596</v>
      </c>
      <c r="C2918" s="2" t="s">
        <v>2712</v>
      </c>
      <c r="D2918" s="2" t="s">
        <v>444</v>
      </c>
      <c r="E2918" s="2" t="s">
        <v>1412</v>
      </c>
      <c r="F2918" s="2" t="s">
        <v>161</v>
      </c>
      <c r="G2918" s="2">
        <v>1</v>
      </c>
      <c r="H2918" s="2">
        <v>3071.49</v>
      </c>
      <c r="I2918" s="2">
        <v>5</v>
      </c>
      <c r="J2918" s="2">
        <v>153.57</v>
      </c>
      <c r="K2918" s="2">
        <v>12</v>
      </c>
      <c r="L2918" s="2">
        <v>350.15</v>
      </c>
      <c r="M2918" s="2">
        <v>3268.07</v>
      </c>
      <c r="N2918" s="2">
        <v>2151.34</v>
      </c>
      <c r="O2918" s="2">
        <f t="shared" si="113"/>
        <v>766.58</v>
      </c>
      <c r="P2918" s="2" t="s">
        <v>27</v>
      </c>
      <c r="Q2918" s="2" t="str">
        <f t="shared" si="112"/>
        <v>Cash</v>
      </c>
      <c r="R2918" s="2" t="s">
        <v>20</v>
      </c>
      <c r="S2918" s="2" t="s">
        <v>56</v>
      </c>
      <c r="T2918" s="2" t="s">
        <v>1003</v>
      </c>
      <c r="U2918" s="2" t="s">
        <v>59</v>
      </c>
      <c r="V2918" t="str">
        <f>TEXT(tblSales[[#This Row],[Invoice Date]],"mmm")</f>
        <v>Oct</v>
      </c>
      <c r="W2918">
        <f>MONTH(tblSales[[#This Row],[Invoice Date]])</f>
        <v>10</v>
      </c>
      <c r="X2918">
        <f>YEAR(tblSales[[#This Row],[Invoice Date]])</f>
        <v>2024</v>
      </c>
      <c r="Y2918" t="str">
        <f>TEXT(tblSales[[#This Row],[Invoice Date]],"mmm-yyyy")</f>
        <v>Oct-2024</v>
      </c>
      <c r="Z2918" t="str">
        <f>_xlfn.XLOOKUP(tblSales[[#This Row],[Product_ID]],Products!$A:$A,Products!$C:$C,"Women Dresses")</f>
        <v>Handbags</v>
      </c>
      <c r="AA2918" t="str">
        <f>_xlfn.XLOOKUP(tblSales[[#This Row],[Product_ID]],Products!$A:$A,Products!$D:$D,"Unknown")</f>
        <v>Sling Bag</v>
      </c>
      <c r="AB2918" t="str">
        <f>_xlfn.XLOOKUP(tblSales[[#This Row],[Product_ID]],Products!$A:$A,Products!$E:$E,"Unknown")</f>
        <v>Libas</v>
      </c>
      <c r="AC2918" t="str">
        <f>_xlfn.XLOOKUP(tblSales[[#This Row],[Store_ID]],Stores!$A:$A,Stores!$B:$B,"Unknown")</f>
        <v>TrendMart Kozhikode Mall Kiosk</v>
      </c>
      <c r="AD2918" t="str">
        <f>_xlfn.XLOOKUP(tblSales[[#This Row],[Store_ID]],Stores!$A:$A,Stores!$E:$E,"Unknown")</f>
        <v>South Zone 1</v>
      </c>
      <c r="AE2918" t="str">
        <f>_xlfn.XLOOKUP(tblSales[[#This Row],[Customer_ID]],Customers!$A:$A,Customers!$B:$B,"Unknown")</f>
        <v>Gokul Chetty</v>
      </c>
      <c r="AF2918" t="str">
        <f>_xlfn.XLOOKUP(tblSales[[#This Row],[Customer_ID]],Customers!$A:$A,Customers!$J:$J,"Unknown")</f>
        <v>Silver</v>
      </c>
      <c r="AG2918" t="str">
        <f>_xlfn.XLOOKUP(tblSales[[#This Row],[Employee_ID]],Employees!$A:$A,Employees!$B:$B,"Unknown")</f>
        <v>Chandra Reddy</v>
      </c>
      <c r="AH2918">
        <f>IF(MONTH(tblSales[[#This Row],[Invoice Date]])&gt;=4,MONTH(tblSales[[#This Row],[Invoice Date]]),MONTH(tblSales[[#This Row],[Invoice Date]])+12)</f>
        <v>10</v>
      </c>
      <c r="AI2918" s="8">
        <f>DATE(YEAR(tblSales[[#This Row],[Invoice Date]]),MONTH(tblSales[[#This Row],[Invoice Date]]),1)</f>
        <v>45566</v>
      </c>
      <c r="AJ2918" t="str">
        <f>_xlfn.XLOOKUP(tblSales[[#This Row],[Product_ID]],Products!$A:$A,Products!$B:$B,"Unknown")</f>
        <v>Libas Sling Bag Green</v>
      </c>
      <c r="AK2918" s="9">
        <f>IFERROR(tblSales[[#This Row],[Profit]]/tblSales[[#This Row],[Sales Amount]],0)</f>
        <v>0.23456657905124431</v>
      </c>
      <c r="AL2918" t="str">
        <f>IF(tblSales[[#This Row],[Discount %]]&lt;=5,"0-5%",
IF(tblSales[[#This Row],[Discount %]]&lt;=10,"5-10%",
IF(tblSales[[#This Row],[Discount %]]&lt;=15,"10-15%",
IF(tblSales[[#This Row],[Discount %]]&lt;=20,"15-20%","20%+"))))</f>
        <v>0-5%</v>
      </c>
    </row>
    <row r="2919" spans="1:38">
      <c r="A2919" s="2" t="s">
        <v>4945</v>
      </c>
      <c r="B2919" s="11">
        <v>45613</v>
      </c>
      <c r="C2919" s="2" t="s">
        <v>2552</v>
      </c>
      <c r="D2919" s="2" t="s">
        <v>1045</v>
      </c>
      <c r="E2919" s="2" t="s">
        <v>1636</v>
      </c>
      <c r="F2919" s="2" t="s">
        <v>518</v>
      </c>
      <c r="G2919" s="2">
        <v>1</v>
      </c>
      <c r="H2919" s="2">
        <v>1223.5999999999999</v>
      </c>
      <c r="I2919" s="2">
        <v>0</v>
      </c>
      <c r="J2919" s="2">
        <v>0</v>
      </c>
      <c r="K2919" s="2">
        <v>12</v>
      </c>
      <c r="L2919" s="2">
        <v>146.83000000000001</v>
      </c>
      <c r="M2919" s="2">
        <v>1370.43</v>
      </c>
      <c r="N2919" s="2">
        <v>769.63</v>
      </c>
      <c r="O2919" s="2">
        <f t="shared" si="113"/>
        <v>453.97</v>
      </c>
      <c r="P2919" s="2" t="s">
        <v>27</v>
      </c>
      <c r="Q2919" s="2" t="str">
        <f t="shared" si="112"/>
        <v>Cash</v>
      </c>
      <c r="R2919" s="2" t="s">
        <v>20</v>
      </c>
      <c r="S2919" s="2" t="s">
        <v>56</v>
      </c>
      <c r="T2919" s="2" t="s">
        <v>700</v>
      </c>
      <c r="U2919" s="2" t="s">
        <v>60</v>
      </c>
      <c r="V2919" t="str">
        <f>TEXT(tblSales[[#This Row],[Invoice Date]],"mmm")</f>
        <v>Nov</v>
      </c>
      <c r="W2919">
        <f>MONTH(tblSales[[#This Row],[Invoice Date]])</f>
        <v>11</v>
      </c>
      <c r="X2919">
        <f>YEAR(tblSales[[#This Row],[Invoice Date]])</f>
        <v>2024</v>
      </c>
      <c r="Y2919" t="str">
        <f>TEXT(tblSales[[#This Row],[Invoice Date]],"mmm-yyyy")</f>
        <v>Nov-2024</v>
      </c>
      <c r="Z2919" t="str">
        <f>_xlfn.XLOOKUP(tblSales[[#This Row],[Product_ID]],Products!$A:$A,Products!$C:$C,"Women Dresses")</f>
        <v>Women Dresses</v>
      </c>
      <c r="AA2919" t="str">
        <f>_xlfn.XLOOKUP(tblSales[[#This Row],[Product_ID]],Products!$A:$A,Products!$D:$D,"Unknown")</f>
        <v>A-Line Dress</v>
      </c>
      <c r="AB2919" t="str">
        <f>_xlfn.XLOOKUP(tblSales[[#This Row],[Product_ID]],Products!$A:$A,Products!$E:$E,"Unknown")</f>
        <v>Ramraj Cotton</v>
      </c>
      <c r="AC2919" t="str">
        <f>_xlfn.XLOOKUP(tblSales[[#This Row],[Store_ID]],Stores!$A:$A,Stores!$B:$B,"Unknown")</f>
        <v>TrendMart Warangal Standard</v>
      </c>
      <c r="AD2919" t="str">
        <f>_xlfn.XLOOKUP(tblSales[[#This Row],[Store_ID]],Stores!$A:$A,Stores!$E:$E,"Unknown")</f>
        <v>South Zone 2</v>
      </c>
      <c r="AE2919" t="str">
        <f>_xlfn.XLOOKUP(tblSales[[#This Row],[Customer_ID]],Customers!$A:$A,Customers!$B:$B,"Unknown")</f>
        <v>Rajesh Bhat</v>
      </c>
      <c r="AF2919" t="str">
        <f>_xlfn.XLOOKUP(tblSales[[#This Row],[Customer_ID]],Customers!$A:$A,Customers!$J:$J,"Unknown")</f>
        <v>Regular</v>
      </c>
      <c r="AG2919" t="str">
        <f>_xlfn.XLOOKUP(tblSales[[#This Row],[Employee_ID]],Employees!$A:$A,Employees!$B:$B,"Unknown")</f>
        <v>Pranav Reddy</v>
      </c>
      <c r="AH2919">
        <f>IF(MONTH(tblSales[[#This Row],[Invoice Date]])&gt;=4,MONTH(tblSales[[#This Row],[Invoice Date]]),MONTH(tblSales[[#This Row],[Invoice Date]])+12)</f>
        <v>11</v>
      </c>
      <c r="AI2919" s="8">
        <f>DATE(YEAR(tblSales[[#This Row],[Invoice Date]]),MONTH(tblSales[[#This Row],[Invoice Date]]),1)</f>
        <v>45597</v>
      </c>
      <c r="AJ2919" t="str">
        <f>_xlfn.XLOOKUP(tblSales[[#This Row],[Product_ID]],Products!$A:$A,Products!$B:$B,"Unknown")</f>
        <v>Ramraj Cotton A-Line Dress Brown</v>
      </c>
      <c r="AK2919" s="9">
        <f>IFERROR(tblSales[[#This Row],[Profit]]/tblSales[[#This Row],[Sales Amount]],0)</f>
        <v>0.33126099107579371</v>
      </c>
      <c r="AL2919" t="str">
        <f>IF(tblSales[[#This Row],[Discount %]]&lt;=5,"0-5%",
IF(tblSales[[#This Row],[Discount %]]&lt;=10,"5-10%",
IF(tblSales[[#This Row],[Discount %]]&lt;=15,"10-15%",
IF(tblSales[[#This Row],[Discount %]]&lt;=20,"15-20%","20%+"))))</f>
        <v>0-5%</v>
      </c>
    </row>
    <row r="2920" spans="1:38">
      <c r="A2920" s="2" t="s">
        <v>4946</v>
      </c>
      <c r="B2920" s="11">
        <v>45563</v>
      </c>
      <c r="C2920" s="2" t="s">
        <v>4319</v>
      </c>
      <c r="D2920" s="2" t="s">
        <v>1861</v>
      </c>
      <c r="E2920" s="2" t="s">
        <v>394</v>
      </c>
      <c r="F2920" s="2" t="s">
        <v>110</v>
      </c>
      <c r="G2920" s="2">
        <v>1</v>
      </c>
      <c r="H2920" s="2">
        <v>973.58</v>
      </c>
      <c r="I2920" s="2">
        <v>0</v>
      </c>
      <c r="J2920" s="2">
        <v>0</v>
      </c>
      <c r="K2920" s="2">
        <v>5</v>
      </c>
      <c r="L2920" s="2">
        <v>48.68</v>
      </c>
      <c r="M2920" s="2">
        <v>1022.26</v>
      </c>
      <c r="N2920" s="2">
        <v>630.1</v>
      </c>
      <c r="O2920" s="2">
        <f t="shared" si="113"/>
        <v>343.47999999999996</v>
      </c>
      <c r="P2920" s="2" t="s">
        <v>28</v>
      </c>
      <c r="Q2920" s="2" t="str">
        <f t="shared" si="112"/>
        <v>Credit Card</v>
      </c>
      <c r="R2920" s="2" t="s">
        <v>20</v>
      </c>
      <c r="S2920" s="2" t="s">
        <v>56</v>
      </c>
      <c r="T2920" s="2" t="s">
        <v>755</v>
      </c>
      <c r="U2920" s="2" t="s">
        <v>60</v>
      </c>
      <c r="V2920" t="str">
        <f>TEXT(tblSales[[#This Row],[Invoice Date]],"mmm")</f>
        <v>Sep</v>
      </c>
      <c r="W2920">
        <f>MONTH(tblSales[[#This Row],[Invoice Date]])</f>
        <v>9</v>
      </c>
      <c r="X2920">
        <f>YEAR(tblSales[[#This Row],[Invoice Date]])</f>
        <v>2024</v>
      </c>
      <c r="Y2920" t="str">
        <f>TEXT(tblSales[[#This Row],[Invoice Date]],"mmm-yyyy")</f>
        <v>Sep-2024</v>
      </c>
      <c r="Z2920" t="str">
        <f>_xlfn.XLOOKUP(tblSales[[#This Row],[Product_ID]],Products!$A:$A,Products!$C:$C,"Women Dresses")</f>
        <v>Sportswear</v>
      </c>
      <c r="AA2920" t="str">
        <f>_xlfn.XLOOKUP(tblSales[[#This Row],[Product_ID]],Products!$A:$A,Products!$D:$D,"Unknown")</f>
        <v>Shorts</v>
      </c>
      <c r="AB2920" t="str">
        <f>_xlfn.XLOOKUP(tblSales[[#This Row],[Product_ID]],Products!$A:$A,Products!$E:$E,"Unknown")</f>
        <v>Pantaloons</v>
      </c>
      <c r="AC2920" t="str">
        <f>_xlfn.XLOOKUP(tblSales[[#This Row],[Store_ID]],Stores!$A:$A,Stores!$B:$B,"Unknown")</f>
        <v>TrendMart Thoothukudi High Street</v>
      </c>
      <c r="AD2920" t="str">
        <f>_xlfn.XLOOKUP(tblSales[[#This Row],[Store_ID]],Stores!$A:$A,Stores!$E:$E,"Unknown")</f>
        <v>South Zone 1</v>
      </c>
      <c r="AE2920" t="str">
        <f>_xlfn.XLOOKUP(tblSales[[#This Row],[Customer_ID]],Customers!$A:$A,Customers!$B:$B,"Unknown")</f>
        <v>Tarun Shetty</v>
      </c>
      <c r="AF2920" t="str">
        <f>_xlfn.XLOOKUP(tblSales[[#This Row],[Customer_ID]],Customers!$A:$A,Customers!$J:$J,"Unknown")</f>
        <v>Regular</v>
      </c>
      <c r="AG2920" t="str">
        <f>_xlfn.XLOOKUP(tblSales[[#This Row],[Employee_ID]],Employees!$A:$A,Employees!$B:$B,"Unknown")</f>
        <v>Jyothi Prasad</v>
      </c>
      <c r="AH2920">
        <f>IF(MONTH(tblSales[[#This Row],[Invoice Date]])&gt;=4,MONTH(tblSales[[#This Row],[Invoice Date]]),MONTH(tblSales[[#This Row],[Invoice Date]])+12)</f>
        <v>9</v>
      </c>
      <c r="AI2920" s="8">
        <f>DATE(YEAR(tblSales[[#This Row],[Invoice Date]]),MONTH(tblSales[[#This Row],[Invoice Date]]),1)</f>
        <v>45536</v>
      </c>
      <c r="AJ2920" t="str">
        <f>_xlfn.XLOOKUP(tblSales[[#This Row],[Product_ID]],Products!$A:$A,Products!$B:$B,"Unknown")</f>
        <v>Pantaloons Shorts Maroon</v>
      </c>
      <c r="AK2920" s="9">
        <f>IFERROR(tblSales[[#This Row],[Profit]]/tblSales[[#This Row],[Sales Amount]],0)</f>
        <v>0.33600062606381936</v>
      </c>
      <c r="AL2920" t="str">
        <f>IF(tblSales[[#This Row],[Discount %]]&lt;=5,"0-5%",
IF(tblSales[[#This Row],[Discount %]]&lt;=10,"5-10%",
IF(tblSales[[#This Row],[Discount %]]&lt;=15,"10-15%",
IF(tblSales[[#This Row],[Discount %]]&lt;=20,"15-20%","20%+"))))</f>
        <v>0-5%</v>
      </c>
    </row>
    <row r="2921" spans="1:38">
      <c r="A2921" s="2" t="s">
        <v>4947</v>
      </c>
      <c r="B2921" s="11">
        <v>45722</v>
      </c>
      <c r="C2921" s="2" t="s">
        <v>2058</v>
      </c>
      <c r="D2921" s="2" t="s">
        <v>474</v>
      </c>
      <c r="E2921" s="2" t="s">
        <v>1467</v>
      </c>
      <c r="F2921" s="2" t="s">
        <v>244</v>
      </c>
      <c r="G2921" s="2">
        <v>1</v>
      </c>
      <c r="H2921" s="2">
        <v>3163.45</v>
      </c>
      <c r="I2921" s="2">
        <v>20</v>
      </c>
      <c r="J2921" s="2">
        <v>632.69000000000005</v>
      </c>
      <c r="K2921" s="2">
        <v>12</v>
      </c>
      <c r="L2921" s="2">
        <v>303.69</v>
      </c>
      <c r="M2921" s="2">
        <v>2834.45</v>
      </c>
      <c r="N2921" s="2">
        <v>2034.01</v>
      </c>
      <c r="O2921" s="2">
        <f t="shared" si="113"/>
        <v>496.74999999999983</v>
      </c>
      <c r="P2921" s="2" t="s">
        <v>32</v>
      </c>
      <c r="Q2921" s="2" t="str">
        <f t="shared" si="112"/>
        <v>UPI</v>
      </c>
      <c r="R2921" s="2" t="s">
        <v>21</v>
      </c>
      <c r="S2921" s="2" t="s">
        <v>57</v>
      </c>
      <c r="T2921" s="2" t="s">
        <v>2528</v>
      </c>
      <c r="U2921" s="2" t="s">
        <v>59</v>
      </c>
      <c r="V2921" t="str">
        <f>TEXT(tblSales[[#This Row],[Invoice Date]],"mmm")</f>
        <v>Mar</v>
      </c>
      <c r="W2921">
        <f>MONTH(tblSales[[#This Row],[Invoice Date]])</f>
        <v>3</v>
      </c>
      <c r="X2921">
        <f>YEAR(tblSales[[#This Row],[Invoice Date]])</f>
        <v>2025</v>
      </c>
      <c r="Y2921" t="str">
        <f>TEXT(tblSales[[#This Row],[Invoice Date]],"mmm-yyyy")</f>
        <v>Mar-2025</v>
      </c>
      <c r="Z2921" t="str">
        <f>_xlfn.XLOOKUP(tblSales[[#This Row],[Product_ID]],Products!$A:$A,Products!$C:$C,"Women Dresses")</f>
        <v>Handbags</v>
      </c>
      <c r="AA2921" t="str">
        <f>_xlfn.XLOOKUP(tblSales[[#This Row],[Product_ID]],Products!$A:$A,Products!$D:$D,"Unknown")</f>
        <v>Sling Bag</v>
      </c>
      <c r="AB2921" t="str">
        <f>_xlfn.XLOOKUP(tblSales[[#This Row],[Product_ID]],Products!$A:$A,Products!$E:$E,"Unknown")</f>
        <v>GRT Jewellers</v>
      </c>
      <c r="AC2921" t="str">
        <f>_xlfn.XLOOKUP(tblSales[[#This Row],[Store_ID]],Stores!$A:$A,Stores!$B:$B,"Unknown")</f>
        <v>TrendMart Erode Mall Kiosk</v>
      </c>
      <c r="AD2921" t="str">
        <f>_xlfn.XLOOKUP(tblSales[[#This Row],[Store_ID]],Stores!$A:$A,Stores!$E:$E,"Unknown")</f>
        <v>South Zone 1</v>
      </c>
      <c r="AE2921" t="str">
        <f>_xlfn.XLOOKUP(tblSales[[#This Row],[Customer_ID]],Customers!$A:$A,Customers!$B:$B,"Unknown")</f>
        <v>Hemanth Bhat</v>
      </c>
      <c r="AF2921" t="str">
        <f>_xlfn.XLOOKUP(tblSales[[#This Row],[Customer_ID]],Customers!$A:$A,Customers!$J:$J,"Unknown")</f>
        <v>Gold</v>
      </c>
      <c r="AG2921" t="str">
        <f>_xlfn.XLOOKUP(tblSales[[#This Row],[Employee_ID]],Employees!$A:$A,Employees!$B:$B,"Unknown")</f>
        <v>Ganapathy Naidu</v>
      </c>
      <c r="AH2921">
        <f>IF(MONTH(tblSales[[#This Row],[Invoice Date]])&gt;=4,MONTH(tblSales[[#This Row],[Invoice Date]]),MONTH(tblSales[[#This Row],[Invoice Date]])+12)</f>
        <v>15</v>
      </c>
      <c r="AI2921" s="8">
        <f>DATE(YEAR(tblSales[[#This Row],[Invoice Date]]),MONTH(tblSales[[#This Row],[Invoice Date]]),1)</f>
        <v>45717</v>
      </c>
      <c r="AJ2921" t="str">
        <f>_xlfn.XLOOKUP(tblSales[[#This Row],[Product_ID]],Products!$A:$A,Products!$B:$B,"Unknown")</f>
        <v>GRT Jewellers Sling Bag Olive</v>
      </c>
      <c r="AK2921" s="9">
        <f>IFERROR(tblSales[[#This Row],[Profit]]/tblSales[[#This Row],[Sales Amount]],0)</f>
        <v>0.1752544585369295</v>
      </c>
      <c r="AL2921" t="str">
        <f>IF(tblSales[[#This Row],[Discount %]]&lt;=5,"0-5%",
IF(tblSales[[#This Row],[Discount %]]&lt;=10,"5-10%",
IF(tblSales[[#This Row],[Discount %]]&lt;=15,"10-15%",
IF(tblSales[[#This Row],[Discount %]]&lt;=20,"15-20%","20%+"))))</f>
        <v>15-20%</v>
      </c>
    </row>
    <row r="2922" spans="1:38">
      <c r="A2922" s="2" t="s">
        <v>4948</v>
      </c>
      <c r="B2922" s="11">
        <v>45585</v>
      </c>
      <c r="C2922" s="2" t="s">
        <v>1836</v>
      </c>
      <c r="D2922" s="2" t="s">
        <v>274</v>
      </c>
      <c r="E2922" s="2" t="s">
        <v>304</v>
      </c>
      <c r="F2922" s="2" t="s">
        <v>339</v>
      </c>
      <c r="G2922" s="2">
        <v>1</v>
      </c>
      <c r="H2922" s="2">
        <v>2643.35</v>
      </c>
      <c r="I2922" s="2">
        <v>10</v>
      </c>
      <c r="J2922" s="2">
        <v>264.33</v>
      </c>
      <c r="K2922" s="2">
        <v>12</v>
      </c>
      <c r="L2922" s="2">
        <v>285.48</v>
      </c>
      <c r="M2922" s="2">
        <v>2664.5</v>
      </c>
      <c r="N2922" s="2">
        <v>1767.32</v>
      </c>
      <c r="O2922" s="2">
        <f t="shared" si="113"/>
        <v>611.70000000000005</v>
      </c>
      <c r="P2922" s="2" t="s">
        <v>32</v>
      </c>
      <c r="Q2922" s="2" t="str">
        <f t="shared" si="112"/>
        <v>UPI</v>
      </c>
      <c r="R2922" s="2" t="s">
        <v>20</v>
      </c>
      <c r="S2922" s="2" t="s">
        <v>56</v>
      </c>
      <c r="T2922" s="2" t="s">
        <v>1135</v>
      </c>
      <c r="U2922" s="2" t="s">
        <v>60</v>
      </c>
      <c r="V2922" t="str">
        <f>TEXT(tblSales[[#This Row],[Invoice Date]],"mmm")</f>
        <v>Oct</v>
      </c>
      <c r="W2922">
        <f>MONTH(tblSales[[#This Row],[Invoice Date]])</f>
        <v>10</v>
      </c>
      <c r="X2922">
        <f>YEAR(tblSales[[#This Row],[Invoice Date]])</f>
        <v>2024</v>
      </c>
      <c r="Y2922" t="str">
        <f>TEXT(tblSales[[#This Row],[Invoice Date]],"mmm-yyyy")</f>
        <v>Oct-2024</v>
      </c>
      <c r="Z2922" t="str">
        <f>_xlfn.XLOOKUP(tblSales[[#This Row],[Product_ID]],Products!$A:$A,Products!$C:$C,"Women Dresses")</f>
        <v>Winter Wear</v>
      </c>
      <c r="AA2922" t="str">
        <f>_xlfn.XLOOKUP(tblSales[[#This Row],[Product_ID]],Products!$A:$A,Products!$D:$D,"Unknown")</f>
        <v>Muffler</v>
      </c>
      <c r="AB2922" t="str">
        <f>_xlfn.XLOOKUP(tblSales[[#This Row],[Product_ID]],Products!$A:$A,Products!$E:$E,"Unknown")</f>
        <v>GRT Jewellers</v>
      </c>
      <c r="AC2922" t="str">
        <f>_xlfn.XLOOKUP(tblSales[[#This Row],[Store_ID]],Stores!$A:$A,Stores!$B:$B,"Unknown")</f>
        <v>TrendMart Thiruvananthapuram High Street</v>
      </c>
      <c r="AD2922" t="str">
        <f>_xlfn.XLOOKUP(tblSales[[#This Row],[Store_ID]],Stores!$A:$A,Stores!$E:$E,"Unknown")</f>
        <v>South Zone 1</v>
      </c>
      <c r="AE2922" t="str">
        <f>_xlfn.XLOOKUP(tblSales[[#This Row],[Customer_ID]],Customers!$A:$A,Customers!$B:$B,"Unknown")</f>
        <v>Kiran Naicker</v>
      </c>
      <c r="AF2922" t="str">
        <f>_xlfn.XLOOKUP(tblSales[[#This Row],[Customer_ID]],Customers!$A:$A,Customers!$J:$J,"Unknown")</f>
        <v>Silver</v>
      </c>
      <c r="AG2922" t="str">
        <f>_xlfn.XLOOKUP(tblSales[[#This Row],[Employee_ID]],Employees!$A:$A,Employees!$B:$B,"Unknown")</f>
        <v>Priya Balasubramaniam</v>
      </c>
      <c r="AH2922">
        <f>IF(MONTH(tblSales[[#This Row],[Invoice Date]])&gt;=4,MONTH(tblSales[[#This Row],[Invoice Date]]),MONTH(tblSales[[#This Row],[Invoice Date]])+12)</f>
        <v>10</v>
      </c>
      <c r="AI2922" s="8">
        <f>DATE(YEAR(tblSales[[#This Row],[Invoice Date]]),MONTH(tblSales[[#This Row],[Invoice Date]]),1)</f>
        <v>45566</v>
      </c>
      <c r="AJ2922" t="str">
        <f>_xlfn.XLOOKUP(tblSales[[#This Row],[Product_ID]],Products!$A:$A,Products!$B:$B,"Unknown")</f>
        <v>GRT Jewellers Muffler Charcoal</v>
      </c>
      <c r="AK2922" s="9">
        <f>IFERROR(tblSales[[#This Row],[Profit]]/tblSales[[#This Row],[Sales Amount]],0)</f>
        <v>0.22957402889848003</v>
      </c>
      <c r="AL2922" t="str">
        <f>IF(tblSales[[#This Row],[Discount %]]&lt;=5,"0-5%",
IF(tblSales[[#This Row],[Discount %]]&lt;=10,"5-10%",
IF(tblSales[[#This Row],[Discount %]]&lt;=15,"10-15%",
IF(tblSales[[#This Row],[Discount %]]&lt;=20,"15-20%","20%+"))))</f>
        <v>5-10%</v>
      </c>
    </row>
    <row r="2923" spans="1:38">
      <c r="A2923" s="2" t="s">
        <v>4949</v>
      </c>
      <c r="B2923" s="11">
        <v>45592</v>
      </c>
      <c r="C2923" s="2" t="s">
        <v>496</v>
      </c>
      <c r="D2923" s="2" t="s">
        <v>367</v>
      </c>
      <c r="E2923" s="2" t="s">
        <v>284</v>
      </c>
      <c r="F2923" s="2" t="s">
        <v>523</v>
      </c>
      <c r="G2923" s="2">
        <v>3</v>
      </c>
      <c r="H2923" s="2">
        <v>330.76</v>
      </c>
      <c r="I2923" s="2">
        <v>30</v>
      </c>
      <c r="J2923" s="2">
        <v>297.68</v>
      </c>
      <c r="K2923" s="2">
        <v>5</v>
      </c>
      <c r="L2923" s="2">
        <v>34.729999999999997</v>
      </c>
      <c r="M2923" s="2">
        <v>729.33</v>
      </c>
      <c r="N2923" s="2">
        <v>762.45</v>
      </c>
      <c r="O2923" s="2">
        <f t="shared" si="113"/>
        <v>-67.849999999999994</v>
      </c>
      <c r="P2923" s="2" t="s">
        <v>28</v>
      </c>
      <c r="Q2923" s="2" t="str">
        <f t="shared" si="112"/>
        <v>Credit Card</v>
      </c>
      <c r="R2923" s="2" t="s">
        <v>20</v>
      </c>
      <c r="S2923" s="2" t="s">
        <v>56</v>
      </c>
      <c r="T2923" s="2" t="s">
        <v>1739</v>
      </c>
      <c r="U2923" s="2" t="s">
        <v>60</v>
      </c>
      <c r="V2923" t="str">
        <f>TEXT(tblSales[[#This Row],[Invoice Date]],"mmm")</f>
        <v>Oct</v>
      </c>
      <c r="W2923">
        <f>MONTH(tblSales[[#This Row],[Invoice Date]])</f>
        <v>10</v>
      </c>
      <c r="X2923">
        <f>YEAR(tblSales[[#This Row],[Invoice Date]])</f>
        <v>2024</v>
      </c>
      <c r="Y2923" t="str">
        <f>TEXT(tblSales[[#This Row],[Invoice Date]],"mmm-yyyy")</f>
        <v>Oct-2024</v>
      </c>
      <c r="Z2923" t="str">
        <f>_xlfn.XLOOKUP(tblSales[[#This Row],[Product_ID]],Products!$A:$A,Products!$C:$C,"Women Dresses")</f>
        <v>Belts</v>
      </c>
      <c r="AA2923" t="str">
        <f>_xlfn.XLOOKUP(tblSales[[#This Row],[Product_ID]],Products!$A:$A,Products!$D:$D,"Unknown")</f>
        <v>Leather Belt</v>
      </c>
      <c r="AB2923" t="str">
        <f>_xlfn.XLOOKUP(tblSales[[#This Row],[Product_ID]],Products!$A:$A,Products!$E:$E,"Unknown")</f>
        <v>Raymond</v>
      </c>
      <c r="AC2923" t="str">
        <f>_xlfn.XLOOKUP(tblSales[[#This Row],[Store_ID]],Stores!$A:$A,Stores!$B:$B,"Unknown")</f>
        <v>TrendMart Tumakuru Outlet</v>
      </c>
      <c r="AD2923" t="str">
        <f>_xlfn.XLOOKUP(tblSales[[#This Row],[Store_ID]],Stores!$A:$A,Stores!$E:$E,"Unknown")</f>
        <v>South Zone 2</v>
      </c>
      <c r="AE2923" t="str">
        <f>_xlfn.XLOOKUP(tblSales[[#This Row],[Customer_ID]],Customers!$A:$A,Customers!$B:$B,"Unknown")</f>
        <v>Yashoda Sundaram</v>
      </c>
      <c r="AF2923" t="str">
        <f>_xlfn.XLOOKUP(tblSales[[#This Row],[Customer_ID]],Customers!$A:$A,Customers!$J:$J,"Unknown")</f>
        <v>Silver</v>
      </c>
      <c r="AG2923" t="str">
        <f>_xlfn.XLOOKUP(tblSales[[#This Row],[Employee_ID]],Employees!$A:$A,Employees!$B:$B,"Unknown")</f>
        <v>Vinod Hegde</v>
      </c>
      <c r="AH2923">
        <f>IF(MONTH(tblSales[[#This Row],[Invoice Date]])&gt;=4,MONTH(tblSales[[#This Row],[Invoice Date]]),MONTH(tblSales[[#This Row],[Invoice Date]])+12)</f>
        <v>10</v>
      </c>
      <c r="AI2923" s="8">
        <f>DATE(YEAR(tblSales[[#This Row],[Invoice Date]]),MONTH(tblSales[[#This Row],[Invoice Date]]),1)</f>
        <v>45566</v>
      </c>
      <c r="AJ2923" t="str">
        <f>_xlfn.XLOOKUP(tblSales[[#This Row],[Product_ID]],Products!$A:$A,Products!$B:$B,"Unknown")</f>
        <v>Raymond Leather Belt White</v>
      </c>
      <c r="AK2923" s="9">
        <f>IFERROR(tblSales[[#This Row],[Profit]]/tblSales[[#This Row],[Sales Amount]],0)</f>
        <v>-9.3030589719331425E-2</v>
      </c>
      <c r="AL2923" t="str">
        <f>IF(tblSales[[#This Row],[Discount %]]&lt;=5,"0-5%",
IF(tblSales[[#This Row],[Discount %]]&lt;=10,"5-10%",
IF(tblSales[[#This Row],[Discount %]]&lt;=15,"10-15%",
IF(tblSales[[#This Row],[Discount %]]&lt;=20,"15-20%","20%+"))))</f>
        <v>20%+</v>
      </c>
    </row>
    <row r="2924" spans="1:38">
      <c r="A2924" s="2" t="s">
        <v>4950</v>
      </c>
      <c r="B2924" s="11">
        <v>45638</v>
      </c>
      <c r="C2924" s="2" t="s">
        <v>3035</v>
      </c>
      <c r="D2924" s="2" t="s">
        <v>897</v>
      </c>
      <c r="E2924" s="2" t="s">
        <v>1780</v>
      </c>
      <c r="F2924" s="2" t="s">
        <v>350</v>
      </c>
      <c r="G2924" s="2">
        <v>2</v>
      </c>
      <c r="H2924" s="2">
        <v>731.99</v>
      </c>
      <c r="I2924" s="2">
        <v>20</v>
      </c>
      <c r="J2924" s="2">
        <v>292.8</v>
      </c>
      <c r="K2924" s="2">
        <v>5</v>
      </c>
      <c r="L2924" s="2">
        <v>58.56</v>
      </c>
      <c r="M2924" s="2">
        <v>1229.74</v>
      </c>
      <c r="N2924" s="2">
        <v>1138.7</v>
      </c>
      <c r="O2924" s="2">
        <f t="shared" si="113"/>
        <v>32.479999999999961</v>
      </c>
      <c r="P2924" s="2" t="s">
        <v>27</v>
      </c>
      <c r="Q2924" s="2" t="str">
        <f t="shared" si="112"/>
        <v>Cash</v>
      </c>
      <c r="R2924" s="2" t="s">
        <v>21</v>
      </c>
      <c r="S2924" s="2" t="s">
        <v>56</v>
      </c>
      <c r="T2924" s="2" t="s">
        <v>845</v>
      </c>
      <c r="U2924" s="2" t="s">
        <v>59</v>
      </c>
      <c r="V2924" t="str">
        <f>TEXT(tblSales[[#This Row],[Invoice Date]],"mmm")</f>
        <v>Dec</v>
      </c>
      <c r="W2924">
        <f>MONTH(tblSales[[#This Row],[Invoice Date]])</f>
        <v>12</v>
      </c>
      <c r="X2924">
        <f>YEAR(tblSales[[#This Row],[Invoice Date]])</f>
        <v>2024</v>
      </c>
      <c r="Y2924" t="str">
        <f>TEXT(tblSales[[#This Row],[Invoice Date]],"mmm-yyyy")</f>
        <v>Dec-2024</v>
      </c>
      <c r="Z2924" t="str">
        <f>_xlfn.XLOOKUP(tblSales[[#This Row],[Product_ID]],Products!$A:$A,Products!$C:$C,"Women Dresses")</f>
        <v>Women Kurtis</v>
      </c>
      <c r="AA2924" t="str">
        <f>_xlfn.XLOOKUP(tblSales[[#This Row],[Product_ID]],Products!$A:$A,Products!$D:$D,"Unknown")</f>
        <v>A-Line Kurti</v>
      </c>
      <c r="AB2924" t="str">
        <f>_xlfn.XLOOKUP(tblSales[[#This Row],[Product_ID]],Products!$A:$A,Products!$E:$E,"Unknown")</f>
        <v>Sonata</v>
      </c>
      <c r="AC2924" t="str">
        <f>_xlfn.XLOOKUP(tblSales[[#This Row],[Store_ID]],Stores!$A:$A,Stores!$B:$B,"Unknown")</f>
        <v>TrendMart Vijayawada Outlet</v>
      </c>
      <c r="AD2924" t="str">
        <f>_xlfn.XLOOKUP(tblSales[[#This Row],[Store_ID]],Stores!$A:$A,Stores!$E:$E,"Unknown")</f>
        <v>South Zone 3</v>
      </c>
      <c r="AE2924" t="str">
        <f>_xlfn.XLOOKUP(tblSales[[#This Row],[Customer_ID]],Customers!$A:$A,Customers!$B:$B,"Unknown")</f>
        <v>Vasanthi Subramaniam</v>
      </c>
      <c r="AF2924" t="str">
        <f>_xlfn.XLOOKUP(tblSales[[#This Row],[Customer_ID]],Customers!$A:$A,Customers!$J:$J,"Unknown")</f>
        <v>Silver</v>
      </c>
      <c r="AG2924" t="str">
        <f>_xlfn.XLOOKUP(tblSales[[#This Row],[Employee_ID]],Employees!$A:$A,Employees!$B:$B,"Unknown")</f>
        <v>Chitra Chettiar</v>
      </c>
      <c r="AH2924">
        <f>IF(MONTH(tblSales[[#This Row],[Invoice Date]])&gt;=4,MONTH(tblSales[[#This Row],[Invoice Date]]),MONTH(tblSales[[#This Row],[Invoice Date]])+12)</f>
        <v>12</v>
      </c>
      <c r="AI2924" s="8">
        <f>DATE(YEAR(tblSales[[#This Row],[Invoice Date]]),MONTH(tblSales[[#This Row],[Invoice Date]]),1)</f>
        <v>45627</v>
      </c>
      <c r="AJ2924" t="str">
        <f>_xlfn.XLOOKUP(tblSales[[#This Row],[Product_ID]],Products!$A:$A,Products!$B:$B,"Unknown")</f>
        <v>Sonata A-Line Kurti Sky Blue</v>
      </c>
      <c r="AK2924" s="9">
        <f>IFERROR(tblSales[[#This Row],[Profit]]/tblSales[[#This Row],[Sales Amount]],0)</f>
        <v>2.6412087107843901E-2</v>
      </c>
      <c r="AL2924" t="str">
        <f>IF(tblSales[[#This Row],[Discount %]]&lt;=5,"0-5%",
IF(tblSales[[#This Row],[Discount %]]&lt;=10,"5-10%",
IF(tblSales[[#This Row],[Discount %]]&lt;=15,"10-15%",
IF(tblSales[[#This Row],[Discount %]]&lt;=20,"15-20%","20%+"))))</f>
        <v>15-20%</v>
      </c>
    </row>
    <row r="2925" spans="1:38">
      <c r="A2925" s="2" t="s">
        <v>4951</v>
      </c>
      <c r="B2925" s="11">
        <v>45629</v>
      </c>
      <c r="C2925" s="2" t="s">
        <v>3033</v>
      </c>
      <c r="D2925" s="2" t="s">
        <v>573</v>
      </c>
      <c r="E2925" s="2" t="s">
        <v>270</v>
      </c>
      <c r="F2925" s="2" t="s">
        <v>523</v>
      </c>
      <c r="G2925" s="2">
        <v>2</v>
      </c>
      <c r="H2925" s="2">
        <v>6806.12</v>
      </c>
      <c r="I2925" s="2">
        <v>0</v>
      </c>
      <c r="J2925" s="2">
        <v>0</v>
      </c>
      <c r="K2925" s="2">
        <v>3</v>
      </c>
      <c r="L2925" s="2">
        <v>408.37</v>
      </c>
      <c r="M2925" s="2">
        <v>14020.61</v>
      </c>
      <c r="N2925" s="2">
        <v>9734.42</v>
      </c>
      <c r="O2925" s="2">
        <f t="shared" si="113"/>
        <v>3877.8200000000006</v>
      </c>
      <c r="P2925" s="2" t="s">
        <v>32</v>
      </c>
      <c r="Q2925" s="2" t="str">
        <f t="shared" si="112"/>
        <v>UPI</v>
      </c>
      <c r="R2925" s="2" t="s">
        <v>20</v>
      </c>
      <c r="S2925" s="2" t="s">
        <v>56</v>
      </c>
      <c r="T2925" s="2" t="s">
        <v>2537</v>
      </c>
      <c r="U2925" s="2" t="s">
        <v>59</v>
      </c>
      <c r="V2925" t="str">
        <f>TEXT(tblSales[[#This Row],[Invoice Date]],"mmm")</f>
        <v>Dec</v>
      </c>
      <c r="W2925">
        <f>MONTH(tblSales[[#This Row],[Invoice Date]])</f>
        <v>12</v>
      </c>
      <c r="X2925">
        <f>YEAR(tblSales[[#This Row],[Invoice Date]])</f>
        <v>2024</v>
      </c>
      <c r="Y2925" t="str">
        <f>TEXT(tblSales[[#This Row],[Invoice Date]],"mmm-yyyy")</f>
        <v>Dec-2024</v>
      </c>
      <c r="Z2925" t="str">
        <f>_xlfn.XLOOKUP(tblSales[[#This Row],[Product_ID]],Products!$A:$A,Products!$C:$C,"Women Dresses")</f>
        <v>Jewellery</v>
      </c>
      <c r="AA2925" t="str">
        <f>_xlfn.XLOOKUP(tblSales[[#This Row],[Product_ID]],Products!$A:$A,Products!$D:$D,"Unknown")</f>
        <v>Earrings</v>
      </c>
      <c r="AB2925" t="str">
        <f>_xlfn.XLOOKUP(tblSales[[#This Row],[Product_ID]],Products!$A:$A,Products!$E:$E,"Unknown")</f>
        <v>Global Desi</v>
      </c>
      <c r="AC2925" t="str">
        <f>_xlfn.XLOOKUP(tblSales[[#This Row],[Store_ID]],Stores!$A:$A,Stores!$B:$B,"Unknown")</f>
        <v>TrendMart Kochi High Street</v>
      </c>
      <c r="AD2925" t="str">
        <f>_xlfn.XLOOKUP(tblSales[[#This Row],[Store_ID]],Stores!$A:$A,Stores!$E:$E,"Unknown")</f>
        <v>South Zone 1</v>
      </c>
      <c r="AE2925" t="str">
        <f>_xlfn.XLOOKUP(tblSales[[#This Row],[Customer_ID]],Customers!$A:$A,Customers!$B:$B,"Unknown")</f>
        <v>Eswar Raman</v>
      </c>
      <c r="AF2925" t="str">
        <f>_xlfn.XLOOKUP(tblSales[[#This Row],[Customer_ID]],Customers!$A:$A,Customers!$J:$J,"Unknown")</f>
        <v>Regular</v>
      </c>
      <c r="AG2925" t="str">
        <f>_xlfn.XLOOKUP(tblSales[[#This Row],[Employee_ID]],Employees!$A:$A,Employees!$B:$B,"Unknown")</f>
        <v>Vinod Hegde</v>
      </c>
      <c r="AH2925">
        <f>IF(MONTH(tblSales[[#This Row],[Invoice Date]])&gt;=4,MONTH(tblSales[[#This Row],[Invoice Date]]),MONTH(tblSales[[#This Row],[Invoice Date]])+12)</f>
        <v>12</v>
      </c>
      <c r="AI2925" s="8">
        <f>DATE(YEAR(tblSales[[#This Row],[Invoice Date]]),MONTH(tblSales[[#This Row],[Invoice Date]]),1)</f>
        <v>45627</v>
      </c>
      <c r="AJ2925" t="str">
        <f>_xlfn.XLOOKUP(tblSales[[#This Row],[Product_ID]],Products!$A:$A,Products!$B:$B,"Unknown")</f>
        <v>Global Desi Earrings Green</v>
      </c>
      <c r="AK2925" s="9">
        <f>IFERROR(tblSales[[#This Row],[Profit]]/tblSales[[#This Row],[Sales Amount]],0)</f>
        <v>0.27657997761866282</v>
      </c>
      <c r="AL2925" t="str">
        <f>IF(tblSales[[#This Row],[Discount %]]&lt;=5,"0-5%",
IF(tblSales[[#This Row],[Discount %]]&lt;=10,"5-10%",
IF(tblSales[[#This Row],[Discount %]]&lt;=15,"10-15%",
IF(tblSales[[#This Row],[Discount %]]&lt;=20,"15-20%","20%+"))))</f>
        <v>0-5%</v>
      </c>
    </row>
    <row r="2926" spans="1:38">
      <c r="A2926" s="2" t="s">
        <v>4952</v>
      </c>
      <c r="B2926" s="11">
        <v>45595</v>
      </c>
      <c r="C2926" s="2" t="s">
        <v>1197</v>
      </c>
      <c r="D2926" s="2" t="s">
        <v>90</v>
      </c>
      <c r="E2926" s="2" t="s">
        <v>243</v>
      </c>
      <c r="F2926" s="2" t="s">
        <v>182</v>
      </c>
      <c r="G2926" s="2">
        <v>2</v>
      </c>
      <c r="H2926" s="2">
        <v>733.44</v>
      </c>
      <c r="I2926" s="2">
        <v>10</v>
      </c>
      <c r="J2926" s="2">
        <v>146.69</v>
      </c>
      <c r="K2926" s="2">
        <v>5</v>
      </c>
      <c r="L2926" s="2">
        <v>66.010000000000005</v>
      </c>
      <c r="M2926" s="2">
        <v>1386.2</v>
      </c>
      <c r="N2926" s="2">
        <v>993.34</v>
      </c>
      <c r="O2926" s="2">
        <f t="shared" si="113"/>
        <v>326.85000000000002</v>
      </c>
      <c r="P2926" s="2" t="s">
        <v>30</v>
      </c>
      <c r="Q2926" s="2" t="str">
        <f t="shared" si="112"/>
        <v>EMI</v>
      </c>
      <c r="R2926" s="2" t="s">
        <v>21</v>
      </c>
      <c r="S2926" s="2" t="s">
        <v>56</v>
      </c>
      <c r="T2926" s="2" t="s">
        <v>1358</v>
      </c>
      <c r="U2926" s="2" t="s">
        <v>59</v>
      </c>
      <c r="V2926" t="str">
        <f>TEXT(tblSales[[#This Row],[Invoice Date]],"mmm")</f>
        <v>Oct</v>
      </c>
      <c r="W2926">
        <f>MONTH(tblSales[[#This Row],[Invoice Date]])</f>
        <v>10</v>
      </c>
      <c r="X2926">
        <f>YEAR(tblSales[[#This Row],[Invoice Date]])</f>
        <v>2024</v>
      </c>
      <c r="Y2926" t="str">
        <f>TEXT(tblSales[[#This Row],[Invoice Date]],"mmm-yyyy")</f>
        <v>Oct-2024</v>
      </c>
      <c r="Z2926" t="str">
        <f>_xlfn.XLOOKUP(tblSales[[#This Row],[Product_ID]],Products!$A:$A,Products!$C:$C,"Women Dresses")</f>
        <v>Women Kurtis</v>
      </c>
      <c r="AA2926" t="str">
        <f>_xlfn.XLOOKUP(tblSales[[#This Row],[Product_ID]],Products!$A:$A,Products!$D:$D,"Unknown")</f>
        <v>A-Line Kurti</v>
      </c>
      <c r="AB2926" t="str">
        <f>_xlfn.XLOOKUP(tblSales[[#This Row],[Product_ID]],Products!$A:$A,Products!$E:$E,"Unknown")</f>
        <v>Pepe Jeans</v>
      </c>
      <c r="AC2926" t="str">
        <f>_xlfn.XLOOKUP(tblSales[[#This Row],[Store_ID]],Stores!$A:$A,Stores!$B:$B,"Unknown")</f>
        <v>TrendMart Visakhapatnam Standard</v>
      </c>
      <c r="AD2926" t="str">
        <f>_xlfn.XLOOKUP(tblSales[[#This Row],[Store_ID]],Stores!$A:$A,Stores!$E:$E,"Unknown")</f>
        <v>South Zone 3</v>
      </c>
      <c r="AE2926" t="str">
        <f>_xlfn.XLOOKUP(tblSales[[#This Row],[Customer_ID]],Customers!$A:$A,Customers!$B:$B,"Unknown")</f>
        <v>Hariharan Yadav</v>
      </c>
      <c r="AF2926" t="str">
        <f>_xlfn.XLOOKUP(tblSales[[#This Row],[Customer_ID]],Customers!$A:$A,Customers!$J:$J,"Unknown")</f>
        <v>Regular</v>
      </c>
      <c r="AG2926" t="str">
        <f>_xlfn.XLOOKUP(tblSales[[#This Row],[Employee_ID]],Employees!$A:$A,Employees!$B:$B,"Unknown")</f>
        <v>Girish Sundaram</v>
      </c>
      <c r="AH2926">
        <f>IF(MONTH(tblSales[[#This Row],[Invoice Date]])&gt;=4,MONTH(tblSales[[#This Row],[Invoice Date]]),MONTH(tblSales[[#This Row],[Invoice Date]])+12)</f>
        <v>10</v>
      </c>
      <c r="AI2926" s="8">
        <f>DATE(YEAR(tblSales[[#This Row],[Invoice Date]]),MONTH(tblSales[[#This Row],[Invoice Date]]),1)</f>
        <v>45566</v>
      </c>
      <c r="AJ2926" t="str">
        <f>_xlfn.XLOOKUP(tblSales[[#This Row],[Product_ID]],Products!$A:$A,Products!$B:$B,"Unknown")</f>
        <v>Pepe Jeans A-Line Kurti White</v>
      </c>
      <c r="AK2926" s="9">
        <f>IFERROR(tblSales[[#This Row],[Profit]]/tblSales[[#This Row],[Sales Amount]],0)</f>
        <v>0.23578848650988316</v>
      </c>
      <c r="AL2926" t="str">
        <f>IF(tblSales[[#This Row],[Discount %]]&lt;=5,"0-5%",
IF(tblSales[[#This Row],[Discount %]]&lt;=10,"5-10%",
IF(tblSales[[#This Row],[Discount %]]&lt;=15,"10-15%",
IF(tblSales[[#This Row],[Discount %]]&lt;=20,"15-20%","20%+"))))</f>
        <v>5-10%</v>
      </c>
    </row>
    <row r="2927" spans="1:38">
      <c r="A2927" s="2" t="s">
        <v>4953</v>
      </c>
      <c r="B2927" s="11">
        <v>45606</v>
      </c>
      <c r="C2927" s="2" t="s">
        <v>1193</v>
      </c>
      <c r="D2927" s="2" t="s">
        <v>598</v>
      </c>
      <c r="E2927" s="2" t="s">
        <v>1380</v>
      </c>
      <c r="F2927" s="2" t="s">
        <v>122</v>
      </c>
      <c r="G2927" s="2">
        <v>3</v>
      </c>
      <c r="H2927" s="2">
        <v>1155.47</v>
      </c>
      <c r="I2927" s="2">
        <v>25</v>
      </c>
      <c r="J2927" s="2">
        <v>866.6</v>
      </c>
      <c r="K2927" s="2">
        <v>12</v>
      </c>
      <c r="L2927" s="2">
        <v>311.98</v>
      </c>
      <c r="M2927" s="2">
        <v>2911.79</v>
      </c>
      <c r="N2927" s="2">
        <v>2596.2600000000002</v>
      </c>
      <c r="O2927" s="2">
        <f t="shared" si="113"/>
        <v>3.5499999999997272</v>
      </c>
      <c r="P2927" s="2" t="s">
        <v>29</v>
      </c>
      <c r="Q2927" s="2" t="str">
        <f t="shared" si="112"/>
        <v>Debit Card</v>
      </c>
      <c r="R2927" s="2" t="s">
        <v>21</v>
      </c>
      <c r="S2927" s="2" t="s">
        <v>56</v>
      </c>
      <c r="T2927" s="2" t="s">
        <v>1577</v>
      </c>
      <c r="U2927" s="2" t="s">
        <v>60</v>
      </c>
      <c r="V2927" t="str">
        <f>TEXT(tblSales[[#This Row],[Invoice Date]],"mmm")</f>
        <v>Nov</v>
      </c>
      <c r="W2927">
        <f>MONTH(tblSales[[#This Row],[Invoice Date]])</f>
        <v>11</v>
      </c>
      <c r="X2927">
        <f>YEAR(tblSales[[#This Row],[Invoice Date]])</f>
        <v>2024</v>
      </c>
      <c r="Y2927" t="str">
        <f>TEXT(tblSales[[#This Row],[Invoice Date]],"mmm-yyyy")</f>
        <v>Nov-2024</v>
      </c>
      <c r="Z2927" t="str">
        <f>_xlfn.XLOOKUP(tblSales[[#This Row],[Product_ID]],Products!$A:$A,Products!$C:$C,"Women Dresses")</f>
        <v>Women Dresses</v>
      </c>
      <c r="AA2927" t="str">
        <f>_xlfn.XLOOKUP(tblSales[[#This Row],[Product_ID]],Products!$A:$A,Products!$D:$D,"Unknown")</f>
        <v>A-Line Dress</v>
      </c>
      <c r="AB2927" t="str">
        <f>_xlfn.XLOOKUP(tblSales[[#This Row],[Product_ID]],Products!$A:$A,Products!$E:$E,"Unknown")</f>
        <v>Indian Terrain</v>
      </c>
      <c r="AC2927" t="str">
        <f>_xlfn.XLOOKUP(tblSales[[#This Row],[Store_ID]],Stores!$A:$A,Stores!$B:$B,"Unknown")</f>
        <v>TrendMart Alappuzha Mall Kiosk</v>
      </c>
      <c r="AD2927" t="str">
        <f>_xlfn.XLOOKUP(tblSales[[#This Row],[Store_ID]],Stores!$A:$A,Stores!$E:$E,"Unknown")</f>
        <v>South Zone 1</v>
      </c>
      <c r="AE2927" t="str">
        <f>_xlfn.XLOOKUP(tblSales[[#This Row],[Customer_ID]],Customers!$A:$A,Customers!$B:$B,"Unknown")</f>
        <v>Arun Pillai</v>
      </c>
      <c r="AF2927" t="str">
        <f>_xlfn.XLOOKUP(tblSales[[#This Row],[Customer_ID]],Customers!$A:$A,Customers!$J:$J,"Unknown")</f>
        <v>Silver</v>
      </c>
      <c r="AG2927" t="str">
        <f>_xlfn.XLOOKUP(tblSales[[#This Row],[Employee_ID]],Employees!$A:$A,Employees!$B:$B,"Unknown")</f>
        <v>Rahul Krishnan</v>
      </c>
      <c r="AH2927">
        <f>IF(MONTH(tblSales[[#This Row],[Invoice Date]])&gt;=4,MONTH(tblSales[[#This Row],[Invoice Date]]),MONTH(tblSales[[#This Row],[Invoice Date]])+12)</f>
        <v>11</v>
      </c>
      <c r="AI2927" s="8">
        <f>DATE(YEAR(tblSales[[#This Row],[Invoice Date]]),MONTH(tblSales[[#This Row],[Invoice Date]]),1)</f>
        <v>45597</v>
      </c>
      <c r="AJ2927" t="str">
        <f>_xlfn.XLOOKUP(tblSales[[#This Row],[Product_ID]],Products!$A:$A,Products!$B:$B,"Unknown")</f>
        <v>Indian Terrain A-Line Dress Navy Blue</v>
      </c>
      <c r="AK2927" s="9">
        <f>IFERROR(tblSales[[#This Row],[Profit]]/tblSales[[#This Row],[Sales Amount]],0)</f>
        <v>1.2191813283237208E-3</v>
      </c>
      <c r="AL2927" t="str">
        <f>IF(tblSales[[#This Row],[Discount %]]&lt;=5,"0-5%",
IF(tblSales[[#This Row],[Discount %]]&lt;=10,"5-10%",
IF(tblSales[[#This Row],[Discount %]]&lt;=15,"10-15%",
IF(tblSales[[#This Row],[Discount %]]&lt;=20,"15-20%","20%+"))))</f>
        <v>20%+</v>
      </c>
    </row>
    <row r="2928" spans="1:38">
      <c r="A2928" s="2" t="s">
        <v>4954</v>
      </c>
      <c r="B2928" s="11">
        <v>45543</v>
      </c>
      <c r="C2928" s="2" t="s">
        <v>983</v>
      </c>
      <c r="D2928" s="2" t="s">
        <v>629</v>
      </c>
      <c r="E2928" s="2" t="s">
        <v>344</v>
      </c>
      <c r="F2928" s="2" t="s">
        <v>540</v>
      </c>
      <c r="G2928" s="2">
        <v>1</v>
      </c>
      <c r="H2928" s="2">
        <v>1133.51</v>
      </c>
      <c r="I2928" s="2">
        <v>20</v>
      </c>
      <c r="J2928" s="2">
        <v>226.7</v>
      </c>
      <c r="K2928" s="2">
        <v>12</v>
      </c>
      <c r="L2928" s="2">
        <v>108.82</v>
      </c>
      <c r="M2928" s="2">
        <v>1015.63</v>
      </c>
      <c r="N2928" s="2">
        <v>626.26</v>
      </c>
      <c r="O2928" s="2">
        <f t="shared" si="113"/>
        <v>280.55</v>
      </c>
      <c r="P2928" s="2" t="s">
        <v>29</v>
      </c>
      <c r="Q2928" s="2" t="str">
        <f t="shared" si="112"/>
        <v>Debit Card</v>
      </c>
      <c r="R2928" s="2" t="s">
        <v>21</v>
      </c>
      <c r="S2928" s="2" t="s">
        <v>56</v>
      </c>
      <c r="T2928" s="2" t="s">
        <v>2852</v>
      </c>
      <c r="U2928" s="2" t="s">
        <v>60</v>
      </c>
      <c r="V2928" t="str">
        <f>TEXT(tblSales[[#This Row],[Invoice Date]],"mmm")</f>
        <v>Sep</v>
      </c>
      <c r="W2928">
        <f>MONTH(tblSales[[#This Row],[Invoice Date]])</f>
        <v>9</v>
      </c>
      <c r="X2928">
        <f>YEAR(tblSales[[#This Row],[Invoice Date]])</f>
        <v>2024</v>
      </c>
      <c r="Y2928" t="str">
        <f>TEXT(tblSales[[#This Row],[Invoice Date]],"mmm-yyyy")</f>
        <v>Sep-2024</v>
      </c>
      <c r="Z2928" t="str">
        <f>_xlfn.XLOOKUP(tblSales[[#This Row],[Product_ID]],Products!$A:$A,Products!$C:$C,"Women Dresses")</f>
        <v>Sportswear</v>
      </c>
      <c r="AA2928" t="str">
        <f>_xlfn.XLOOKUP(tblSales[[#This Row],[Product_ID]],Products!$A:$A,Products!$D:$D,"Unknown")</f>
        <v>Track Suit</v>
      </c>
      <c r="AB2928" t="str">
        <f>_xlfn.XLOOKUP(tblSales[[#This Row],[Product_ID]],Products!$A:$A,Products!$E:$E,"Unknown")</f>
        <v>Being Human</v>
      </c>
      <c r="AC2928" t="str">
        <f>_xlfn.XLOOKUP(tblSales[[#This Row],[Store_ID]],Stores!$A:$A,Stores!$B:$B,"Unknown")</f>
        <v>TrendMart Kannur Standard</v>
      </c>
      <c r="AD2928" t="str">
        <f>_xlfn.XLOOKUP(tblSales[[#This Row],[Store_ID]],Stores!$A:$A,Stores!$E:$E,"Unknown")</f>
        <v>South Zone 1</v>
      </c>
      <c r="AE2928" t="str">
        <f>_xlfn.XLOOKUP(tblSales[[#This Row],[Customer_ID]],Customers!$A:$A,Customers!$B:$B,"Unknown")</f>
        <v>Balaji Reddy</v>
      </c>
      <c r="AF2928" t="str">
        <f>_xlfn.XLOOKUP(tblSales[[#This Row],[Customer_ID]],Customers!$A:$A,Customers!$J:$J,"Unknown")</f>
        <v>Platinum</v>
      </c>
      <c r="AG2928" t="str">
        <f>_xlfn.XLOOKUP(tblSales[[#This Row],[Employee_ID]],Employees!$A:$A,Employees!$B:$B,"Unknown")</f>
        <v>Swathi Achari</v>
      </c>
      <c r="AH2928">
        <f>IF(MONTH(tblSales[[#This Row],[Invoice Date]])&gt;=4,MONTH(tblSales[[#This Row],[Invoice Date]]),MONTH(tblSales[[#This Row],[Invoice Date]])+12)</f>
        <v>9</v>
      </c>
      <c r="AI2928" s="8">
        <f>DATE(YEAR(tblSales[[#This Row],[Invoice Date]]),MONTH(tblSales[[#This Row],[Invoice Date]]),1)</f>
        <v>45536</v>
      </c>
      <c r="AJ2928" t="str">
        <f>_xlfn.XLOOKUP(tblSales[[#This Row],[Product_ID]],Products!$A:$A,Products!$B:$B,"Unknown")</f>
        <v>Being Human Track Suit Mustard</v>
      </c>
      <c r="AK2928" s="9">
        <f>IFERROR(tblSales[[#This Row],[Profit]]/tblSales[[#This Row],[Sales Amount]],0)</f>
        <v>0.27623248624006774</v>
      </c>
      <c r="AL2928" t="str">
        <f>IF(tblSales[[#This Row],[Discount %]]&lt;=5,"0-5%",
IF(tblSales[[#This Row],[Discount %]]&lt;=10,"5-10%",
IF(tblSales[[#This Row],[Discount %]]&lt;=15,"10-15%",
IF(tblSales[[#This Row],[Discount %]]&lt;=20,"15-20%","20%+"))))</f>
        <v>15-20%</v>
      </c>
    </row>
    <row r="2929" spans="1:38">
      <c r="A2929" s="2" t="s">
        <v>4955</v>
      </c>
      <c r="B2929" s="11">
        <v>45544</v>
      </c>
      <c r="C2929" s="2" t="s">
        <v>148</v>
      </c>
      <c r="D2929" s="2" t="s">
        <v>226</v>
      </c>
      <c r="E2929" s="2" t="s">
        <v>1018</v>
      </c>
      <c r="F2929" s="2" t="s">
        <v>244</v>
      </c>
      <c r="G2929" s="2">
        <v>1</v>
      </c>
      <c r="H2929" s="2">
        <v>692.87</v>
      </c>
      <c r="I2929" s="2">
        <v>15</v>
      </c>
      <c r="J2929" s="2">
        <v>103.93</v>
      </c>
      <c r="K2929" s="2">
        <v>5</v>
      </c>
      <c r="L2929" s="2">
        <v>29.45</v>
      </c>
      <c r="M2929" s="2">
        <v>618.39</v>
      </c>
      <c r="N2929" s="2">
        <v>499.31</v>
      </c>
      <c r="O2929" s="2">
        <f t="shared" si="113"/>
        <v>89.629999999999981</v>
      </c>
      <c r="P2929" s="2" t="s">
        <v>32</v>
      </c>
      <c r="Q2929" s="2" t="str">
        <f t="shared" si="112"/>
        <v>UPI</v>
      </c>
      <c r="R2929" s="2" t="s">
        <v>21</v>
      </c>
      <c r="S2929" s="2" t="s">
        <v>56</v>
      </c>
      <c r="T2929" s="2" t="s">
        <v>3122</v>
      </c>
      <c r="U2929" s="2" t="s">
        <v>59</v>
      </c>
      <c r="V2929" t="str">
        <f>TEXT(tblSales[[#This Row],[Invoice Date]],"mmm")</f>
        <v>Sep</v>
      </c>
      <c r="W2929">
        <f>MONTH(tblSales[[#This Row],[Invoice Date]])</f>
        <v>9</v>
      </c>
      <c r="X2929">
        <f>YEAR(tblSales[[#This Row],[Invoice Date]])</f>
        <v>2024</v>
      </c>
      <c r="Y2929" t="str">
        <f>TEXT(tblSales[[#This Row],[Invoice Date]],"mmm-yyyy")</f>
        <v>Sep-2024</v>
      </c>
      <c r="Z2929" t="str">
        <f>_xlfn.XLOOKUP(tblSales[[#This Row],[Product_ID]],Products!$A:$A,Products!$C:$C,"Women Dresses")</f>
        <v>Kids Wear</v>
      </c>
      <c r="AA2929" t="str">
        <f>_xlfn.XLOOKUP(tblSales[[#This Row],[Product_ID]],Products!$A:$A,Products!$D:$D,"Unknown")</f>
        <v>Kids Shorts</v>
      </c>
      <c r="AB2929" t="str">
        <f>_xlfn.XLOOKUP(tblSales[[#This Row],[Product_ID]],Products!$A:$A,Products!$E:$E,"Unknown")</f>
        <v>Global Desi</v>
      </c>
      <c r="AC2929" t="str">
        <f>_xlfn.XLOOKUP(tblSales[[#This Row],[Store_ID]],Stores!$A:$A,Stores!$B:$B,"Unknown")</f>
        <v>TrendMart Tumakuru High Street</v>
      </c>
      <c r="AD2929" t="str">
        <f>_xlfn.XLOOKUP(tblSales[[#This Row],[Store_ID]],Stores!$A:$A,Stores!$E:$E,"Unknown")</f>
        <v>South Zone 2</v>
      </c>
      <c r="AE2929" t="str">
        <f>_xlfn.XLOOKUP(tblSales[[#This Row],[Customer_ID]],Customers!$A:$A,Customers!$B:$B,"Unknown")</f>
        <v>Tanvi Balasubramaniam</v>
      </c>
      <c r="AF2929" t="str">
        <f>_xlfn.XLOOKUP(tblSales[[#This Row],[Customer_ID]],Customers!$A:$A,Customers!$J:$J,"Unknown")</f>
        <v>Silver</v>
      </c>
      <c r="AG2929" t="str">
        <f>_xlfn.XLOOKUP(tblSales[[#This Row],[Employee_ID]],Employees!$A:$A,Employees!$B:$B,"Unknown")</f>
        <v>Ganapathy Naidu</v>
      </c>
      <c r="AH2929">
        <f>IF(MONTH(tblSales[[#This Row],[Invoice Date]])&gt;=4,MONTH(tblSales[[#This Row],[Invoice Date]]),MONTH(tblSales[[#This Row],[Invoice Date]])+12)</f>
        <v>9</v>
      </c>
      <c r="AI2929" s="8">
        <f>DATE(YEAR(tblSales[[#This Row],[Invoice Date]]),MONTH(tblSales[[#This Row],[Invoice Date]]),1)</f>
        <v>45536</v>
      </c>
      <c r="AJ2929" t="str">
        <f>_xlfn.XLOOKUP(tblSales[[#This Row],[Product_ID]],Products!$A:$A,Products!$B:$B,"Unknown")</f>
        <v>Global Desi Kids Shorts Charcoal</v>
      </c>
      <c r="AK2929" s="9">
        <f>IFERROR(tblSales[[#This Row],[Profit]]/tblSales[[#This Row],[Sales Amount]],0)</f>
        <v>0.14494089490451006</v>
      </c>
      <c r="AL2929" t="str">
        <f>IF(tblSales[[#This Row],[Discount %]]&lt;=5,"0-5%",
IF(tblSales[[#This Row],[Discount %]]&lt;=10,"5-10%",
IF(tblSales[[#This Row],[Discount %]]&lt;=15,"10-15%",
IF(tblSales[[#This Row],[Discount %]]&lt;=20,"15-20%","20%+"))))</f>
        <v>10-15%</v>
      </c>
    </row>
    <row r="2930" spans="1:38">
      <c r="A2930" s="2" t="s">
        <v>4956</v>
      </c>
      <c r="B2930" s="11">
        <v>45399</v>
      </c>
      <c r="C2930" s="2" t="s">
        <v>3088</v>
      </c>
      <c r="D2930" s="2" t="s">
        <v>837</v>
      </c>
      <c r="E2930" s="2" t="s">
        <v>574</v>
      </c>
      <c r="F2930" s="2" t="s">
        <v>222</v>
      </c>
      <c r="G2930" s="2">
        <v>1</v>
      </c>
      <c r="H2930" s="2">
        <v>6420.87</v>
      </c>
      <c r="I2930" s="2">
        <v>5</v>
      </c>
      <c r="J2930" s="2">
        <v>321.04000000000002</v>
      </c>
      <c r="K2930" s="2">
        <v>3</v>
      </c>
      <c r="L2930" s="2">
        <v>182.99</v>
      </c>
      <c r="M2930" s="2">
        <v>6282.82</v>
      </c>
      <c r="N2930" s="2">
        <v>4762.76</v>
      </c>
      <c r="O2930" s="2">
        <f t="shared" si="113"/>
        <v>1337.0699999999995</v>
      </c>
      <c r="P2930" s="2" t="s">
        <v>30</v>
      </c>
      <c r="Q2930" s="2" t="str">
        <f t="shared" si="112"/>
        <v>EMI</v>
      </c>
      <c r="R2930" s="2" t="s">
        <v>21</v>
      </c>
      <c r="S2930" s="2" t="s">
        <v>56</v>
      </c>
      <c r="T2930" s="2" t="s">
        <v>783</v>
      </c>
      <c r="U2930" s="2" t="s">
        <v>59</v>
      </c>
      <c r="V2930" t="str">
        <f>TEXT(tblSales[[#This Row],[Invoice Date]],"mmm")</f>
        <v>Apr</v>
      </c>
      <c r="W2930">
        <f>MONTH(tblSales[[#This Row],[Invoice Date]])</f>
        <v>4</v>
      </c>
      <c r="X2930">
        <f>YEAR(tblSales[[#This Row],[Invoice Date]])</f>
        <v>2024</v>
      </c>
      <c r="Y2930" t="str">
        <f>TEXT(tblSales[[#This Row],[Invoice Date]],"mmm-yyyy")</f>
        <v>Apr-2024</v>
      </c>
      <c r="Z2930" t="str">
        <f>_xlfn.XLOOKUP(tblSales[[#This Row],[Product_ID]],Products!$A:$A,Products!$C:$C,"Women Dresses")</f>
        <v>Jewellery</v>
      </c>
      <c r="AA2930" t="str">
        <f>_xlfn.XLOOKUP(tblSales[[#This Row],[Product_ID]],Products!$A:$A,Products!$D:$D,"Unknown")</f>
        <v>Earrings</v>
      </c>
      <c r="AB2930" t="str">
        <f>_xlfn.XLOOKUP(tblSales[[#This Row],[Product_ID]],Products!$A:$A,Products!$E:$E,"Unknown")</f>
        <v>Aurelia</v>
      </c>
      <c r="AC2930" t="str">
        <f>_xlfn.XLOOKUP(tblSales[[#This Row],[Store_ID]],Stores!$A:$A,Stores!$B:$B,"Unknown")</f>
        <v>TrendMart Guntur Standard</v>
      </c>
      <c r="AD2930" t="str">
        <f>_xlfn.XLOOKUP(tblSales[[#This Row],[Store_ID]],Stores!$A:$A,Stores!$E:$E,"Unknown")</f>
        <v>South Zone 3</v>
      </c>
      <c r="AE2930" t="str">
        <f>_xlfn.XLOOKUP(tblSales[[#This Row],[Customer_ID]],Customers!$A:$A,Customers!$B:$B,"Unknown")</f>
        <v>Devraj Naicker</v>
      </c>
      <c r="AF2930" t="str">
        <f>_xlfn.XLOOKUP(tblSales[[#This Row],[Customer_ID]],Customers!$A:$A,Customers!$J:$J,"Unknown")</f>
        <v>Silver</v>
      </c>
      <c r="AG2930" t="str">
        <f>_xlfn.XLOOKUP(tblSales[[#This Row],[Employee_ID]],Employees!$A:$A,Employees!$B:$B,"Unknown")</f>
        <v>Vasanthi Gupta</v>
      </c>
      <c r="AH2930">
        <f>IF(MONTH(tblSales[[#This Row],[Invoice Date]])&gt;=4,MONTH(tblSales[[#This Row],[Invoice Date]]),MONTH(tblSales[[#This Row],[Invoice Date]])+12)</f>
        <v>4</v>
      </c>
      <c r="AI2930" s="8">
        <f>DATE(YEAR(tblSales[[#This Row],[Invoice Date]]),MONTH(tblSales[[#This Row],[Invoice Date]]),1)</f>
        <v>45383</v>
      </c>
      <c r="AJ2930" t="str">
        <f>_xlfn.XLOOKUP(tblSales[[#This Row],[Product_ID]],Products!$A:$A,Products!$B:$B,"Unknown")</f>
        <v>Aurelia Earrings Sky Blue</v>
      </c>
      <c r="AK2930" s="9">
        <f>IFERROR(tblSales[[#This Row],[Profit]]/tblSales[[#This Row],[Sales Amount]],0)</f>
        <v>0.21281367284117633</v>
      </c>
      <c r="AL2930" t="str">
        <f>IF(tblSales[[#This Row],[Discount %]]&lt;=5,"0-5%",
IF(tblSales[[#This Row],[Discount %]]&lt;=10,"5-10%",
IF(tblSales[[#This Row],[Discount %]]&lt;=15,"10-15%",
IF(tblSales[[#This Row],[Discount %]]&lt;=20,"15-20%","20%+"))))</f>
        <v>0-5%</v>
      </c>
    </row>
    <row r="2931" spans="1:38" s="5" customFormat="1">
      <c r="A2931" s="14" t="s">
        <v>4957</v>
      </c>
      <c r="B2931" s="15">
        <v>45588</v>
      </c>
      <c r="C2931" s="14" t="s">
        <v>605</v>
      </c>
      <c r="D2931" s="14" t="s">
        <v>703</v>
      </c>
      <c r="E2931" s="14" t="s">
        <v>557</v>
      </c>
      <c r="F2931" s="14" t="s">
        <v>110</v>
      </c>
      <c r="G2931" s="14">
        <f>IFERROR(ROUND((J2931/(I2931/100)/H2931),0),0)</f>
        <v>3</v>
      </c>
      <c r="H2931" s="14">
        <v>744.29</v>
      </c>
      <c r="I2931" s="14">
        <v>30</v>
      </c>
      <c r="J2931" s="14">
        <v>669.86</v>
      </c>
      <c r="K2931" s="14">
        <v>5</v>
      </c>
      <c r="L2931" s="14">
        <v>78.150000000000006</v>
      </c>
      <c r="M2931" s="14">
        <v>1641.16</v>
      </c>
      <c r="N2931" s="14">
        <v>1567.14</v>
      </c>
      <c r="O2931" s="14">
        <f t="shared" si="113"/>
        <v>-4.1300000000000239</v>
      </c>
      <c r="P2931" s="14" t="s">
        <v>29</v>
      </c>
      <c r="Q2931" s="14" t="str">
        <f t="shared" si="112"/>
        <v>Debit Card</v>
      </c>
      <c r="R2931" s="14" t="s">
        <v>21</v>
      </c>
      <c r="S2931" s="14" t="s">
        <v>56</v>
      </c>
      <c r="T2931" s="14" t="s">
        <v>903</v>
      </c>
      <c r="U2931" s="14" t="s">
        <v>59</v>
      </c>
      <c r="V2931" s="5" t="str">
        <f>TEXT(tblSales[[#This Row],[Invoice Date]],"mmm")</f>
        <v>Oct</v>
      </c>
      <c r="W2931" s="5">
        <f>MONTH(tblSales[[#This Row],[Invoice Date]])</f>
        <v>10</v>
      </c>
      <c r="X2931" s="5">
        <f>YEAR(tblSales[[#This Row],[Invoice Date]])</f>
        <v>2024</v>
      </c>
      <c r="Y2931" s="5" t="str">
        <f>TEXT(tblSales[[#This Row],[Invoice Date]],"mmm-yyyy")</f>
        <v>Oct-2024</v>
      </c>
      <c r="Z2931" s="5" t="str">
        <f>_xlfn.XLOOKUP(tblSales[[#This Row],[Product_ID]],Products!$A:$A,Products!$C:$C,"Women Dresses")</f>
        <v>Women Tops</v>
      </c>
      <c r="AA2931" s="5" t="str">
        <f>_xlfn.XLOOKUP(tblSales[[#This Row],[Product_ID]],Products!$A:$A,Products!$D:$D,"Unknown")</f>
        <v>Crop Top</v>
      </c>
      <c r="AB2931" s="5" t="str">
        <f>_xlfn.XLOOKUP(tblSales[[#This Row],[Product_ID]],Products!$A:$A,Products!$E:$E,"Unknown")</f>
        <v>Peter England</v>
      </c>
      <c r="AC2931" s="5" t="str">
        <f>_xlfn.XLOOKUP(tblSales[[#This Row],[Store_ID]],Stores!$A:$A,Stores!$B:$B,"Unknown")</f>
        <v>TrendMart Kochi Mall Kiosk</v>
      </c>
      <c r="AD2931" s="5" t="str">
        <f>_xlfn.XLOOKUP(tblSales[[#This Row],[Store_ID]],Stores!$A:$A,Stores!$E:$E,"Unknown")</f>
        <v>South Zone 1</v>
      </c>
      <c r="AE2931" s="5" t="str">
        <f>_xlfn.XLOOKUP(tblSales[[#This Row],[Customer_ID]],Customers!$A:$A,Customers!$B:$B,"Unknown")</f>
        <v>Manikandan Naidu</v>
      </c>
      <c r="AF2931" s="5" t="str">
        <f>_xlfn.XLOOKUP(tblSales[[#This Row],[Customer_ID]],Customers!$A:$A,Customers!$J:$J,"Unknown")</f>
        <v>Silver</v>
      </c>
      <c r="AG2931" s="5" t="str">
        <f>_xlfn.XLOOKUP(tblSales[[#This Row],[Employee_ID]],Employees!$A:$A,Employees!$B:$B,"Unknown")</f>
        <v>Jyothi Prasad</v>
      </c>
      <c r="AH2931" s="5">
        <f>IF(MONTH(tblSales[[#This Row],[Invoice Date]])&gt;=4,MONTH(tblSales[[#This Row],[Invoice Date]]),MONTH(tblSales[[#This Row],[Invoice Date]])+12)</f>
        <v>10</v>
      </c>
      <c r="AI2931" s="16">
        <f>DATE(YEAR(tblSales[[#This Row],[Invoice Date]]),MONTH(tblSales[[#This Row],[Invoice Date]]),1)</f>
        <v>45566</v>
      </c>
      <c r="AJ2931" s="5" t="str">
        <f>_xlfn.XLOOKUP(tblSales[[#This Row],[Product_ID]],Products!$A:$A,Products!$B:$B,"Unknown")</f>
        <v>Peter England Crop Top Green</v>
      </c>
      <c r="AK2931" s="17">
        <f>IFERROR(tblSales[[#This Row],[Profit]]/tblSales[[#This Row],[Sales Amount]],0)</f>
        <v>-2.5165127105218404E-3</v>
      </c>
      <c r="AL2931" s="5" t="str">
        <f>IF(tblSales[[#This Row],[Discount %]]&lt;=5,"0-5%",
IF(tblSales[[#This Row],[Discount %]]&lt;=10,"5-10%",
IF(tblSales[[#This Row],[Discount %]]&lt;=15,"10-15%",
IF(tblSales[[#This Row],[Discount %]]&lt;=20,"15-20%","20%+"))))</f>
        <v>20%+</v>
      </c>
    </row>
    <row r="2932" spans="1:38">
      <c r="A2932" s="2" t="s">
        <v>4958</v>
      </c>
      <c r="B2932" s="11">
        <v>45567</v>
      </c>
      <c r="C2932" s="2" t="s">
        <v>4525</v>
      </c>
      <c r="D2932" s="2" t="s">
        <v>1013</v>
      </c>
      <c r="E2932" s="2" t="s">
        <v>877</v>
      </c>
      <c r="F2932" s="2" t="s">
        <v>475</v>
      </c>
      <c r="G2932" s="2">
        <v>2</v>
      </c>
      <c r="H2932" s="2">
        <v>1012.94</v>
      </c>
      <c r="I2932" s="2">
        <v>15</v>
      </c>
      <c r="J2932" s="2">
        <v>303.88</v>
      </c>
      <c r="K2932" s="2">
        <v>12</v>
      </c>
      <c r="L2932" s="2">
        <v>206.64</v>
      </c>
      <c r="M2932" s="2">
        <v>1928.64</v>
      </c>
      <c r="N2932" s="2">
        <v>1153.94</v>
      </c>
      <c r="O2932" s="2">
        <f t="shared" si="113"/>
        <v>568.06000000000006</v>
      </c>
      <c r="P2932" s="2" t="s">
        <v>29</v>
      </c>
      <c r="Q2932" s="2" t="str">
        <f t="shared" si="112"/>
        <v>Debit Card</v>
      </c>
      <c r="R2932" s="2" t="s">
        <v>20</v>
      </c>
      <c r="S2932" s="2" t="s">
        <v>56</v>
      </c>
      <c r="T2932" s="2" t="s">
        <v>977</v>
      </c>
      <c r="U2932" s="2" t="s">
        <v>59</v>
      </c>
      <c r="V2932" t="str">
        <f>TEXT(tblSales[[#This Row],[Invoice Date]],"mmm")</f>
        <v>Oct</v>
      </c>
      <c r="W2932">
        <f>MONTH(tblSales[[#This Row],[Invoice Date]])</f>
        <v>10</v>
      </c>
      <c r="X2932">
        <f>YEAR(tblSales[[#This Row],[Invoice Date]])</f>
        <v>2024</v>
      </c>
      <c r="Y2932" t="str">
        <f>TEXT(tblSales[[#This Row],[Invoice Date]],"mmm-yyyy")</f>
        <v>Oct-2024</v>
      </c>
      <c r="Z2932" t="str">
        <f>_xlfn.XLOOKUP(tblSales[[#This Row],[Product_ID]],Products!$A:$A,Products!$C:$C,"Women Dresses")</f>
        <v>Accessories</v>
      </c>
      <c r="AA2932" t="str">
        <f>_xlfn.XLOOKUP(tblSales[[#This Row],[Product_ID]],Products!$A:$A,Products!$D:$D,"Unknown")</f>
        <v>Cap</v>
      </c>
      <c r="AB2932" t="str">
        <f>_xlfn.XLOOKUP(tblSales[[#This Row],[Product_ID]],Products!$A:$A,Products!$E:$E,"Unknown")</f>
        <v>Pepe Jeans</v>
      </c>
      <c r="AC2932" t="str">
        <f>_xlfn.XLOOKUP(tblSales[[#This Row],[Store_ID]],Stores!$A:$A,Stores!$B:$B,"Unknown")</f>
        <v>TrendMart Kochi Mall Kiosk</v>
      </c>
      <c r="AD2932" t="str">
        <f>_xlfn.XLOOKUP(tblSales[[#This Row],[Store_ID]],Stores!$A:$A,Stores!$E:$E,"Unknown")</f>
        <v>South Zone 1</v>
      </c>
      <c r="AE2932" t="str">
        <f>_xlfn.XLOOKUP(tblSales[[#This Row],[Customer_ID]],Customers!$A:$A,Customers!$B:$B,"Unknown")</f>
        <v>Charulatha Natarajan</v>
      </c>
      <c r="AF2932" t="str">
        <f>_xlfn.XLOOKUP(tblSales[[#This Row],[Customer_ID]],Customers!$A:$A,Customers!$J:$J,"Unknown")</f>
        <v>Silver</v>
      </c>
      <c r="AG2932" t="str">
        <f>_xlfn.XLOOKUP(tblSales[[#This Row],[Employee_ID]],Employees!$A:$A,Employees!$B:$B,"Unknown")</f>
        <v>Arjun Krishnan</v>
      </c>
      <c r="AH2932">
        <f>IF(MONTH(tblSales[[#This Row],[Invoice Date]])&gt;=4,MONTH(tblSales[[#This Row],[Invoice Date]]),MONTH(tblSales[[#This Row],[Invoice Date]])+12)</f>
        <v>10</v>
      </c>
      <c r="AI2932" s="8">
        <f>DATE(YEAR(tblSales[[#This Row],[Invoice Date]]),MONTH(tblSales[[#This Row],[Invoice Date]]),1)</f>
        <v>45566</v>
      </c>
      <c r="AJ2932" t="str">
        <f>_xlfn.XLOOKUP(tblSales[[#This Row],[Product_ID]],Products!$A:$A,Products!$B:$B,"Unknown")</f>
        <v>Pepe Jeans Cap Pink</v>
      </c>
      <c r="AK2932" s="9">
        <f>IFERROR(tblSales[[#This Row],[Profit]]/tblSales[[#This Row],[Sales Amount]],0)</f>
        <v>0.29453915712626516</v>
      </c>
      <c r="AL2932" t="str">
        <f>IF(tblSales[[#This Row],[Discount %]]&lt;=5,"0-5%",
IF(tblSales[[#This Row],[Discount %]]&lt;=10,"5-10%",
IF(tblSales[[#This Row],[Discount %]]&lt;=15,"10-15%",
IF(tblSales[[#This Row],[Discount %]]&lt;=20,"15-20%","20%+"))))</f>
        <v>10-15%</v>
      </c>
    </row>
    <row r="2933" spans="1:38">
      <c r="A2933" s="2" t="s">
        <v>4959</v>
      </c>
      <c r="B2933" s="11">
        <v>45746</v>
      </c>
      <c r="C2933" s="2" t="s">
        <v>1329</v>
      </c>
      <c r="D2933" s="2" t="s">
        <v>986</v>
      </c>
      <c r="E2933" s="2" t="s">
        <v>532</v>
      </c>
      <c r="F2933" s="2" t="s">
        <v>233</v>
      </c>
      <c r="G2933" s="2">
        <v>1</v>
      </c>
      <c r="H2933" s="2">
        <v>901.77</v>
      </c>
      <c r="I2933" s="2">
        <v>10</v>
      </c>
      <c r="J2933" s="2">
        <v>90.18</v>
      </c>
      <c r="K2933" s="2">
        <v>5</v>
      </c>
      <c r="L2933" s="2">
        <v>40.58</v>
      </c>
      <c r="M2933" s="2">
        <v>852.17</v>
      </c>
      <c r="N2933" s="2">
        <v>590.02</v>
      </c>
      <c r="O2933" s="2">
        <f t="shared" si="113"/>
        <v>221.57</v>
      </c>
      <c r="P2933" s="2" t="s">
        <v>29</v>
      </c>
      <c r="Q2933" s="2" t="str">
        <f t="shared" si="112"/>
        <v>Debit Card</v>
      </c>
      <c r="R2933" s="2" t="s">
        <v>20</v>
      </c>
      <c r="S2933" s="2" t="s">
        <v>56</v>
      </c>
      <c r="T2933" s="2" t="s">
        <v>1629</v>
      </c>
      <c r="U2933" s="2" t="s">
        <v>60</v>
      </c>
      <c r="V2933" t="str">
        <f>TEXT(tblSales[[#This Row],[Invoice Date]],"mmm")</f>
        <v>Mar</v>
      </c>
      <c r="W2933">
        <f>MONTH(tblSales[[#This Row],[Invoice Date]])</f>
        <v>3</v>
      </c>
      <c r="X2933">
        <f>YEAR(tblSales[[#This Row],[Invoice Date]])</f>
        <v>2025</v>
      </c>
      <c r="Y2933" t="str">
        <f>TEXT(tblSales[[#This Row],[Invoice Date]],"mmm-yyyy")</f>
        <v>Mar-2025</v>
      </c>
      <c r="Z2933" t="str">
        <f>_xlfn.XLOOKUP(tblSales[[#This Row],[Product_ID]],Products!$A:$A,Products!$C:$C,"Women Dresses")</f>
        <v>Belts</v>
      </c>
      <c r="AA2933" t="str">
        <f>_xlfn.XLOOKUP(tblSales[[#This Row],[Product_ID]],Products!$A:$A,Products!$D:$D,"Unknown")</f>
        <v>Casual Belt</v>
      </c>
      <c r="AB2933" t="str">
        <f>_xlfn.XLOOKUP(tblSales[[#This Row],[Product_ID]],Products!$A:$A,Products!$E:$E,"Unknown")</f>
        <v>Skechers</v>
      </c>
      <c r="AC2933" t="str">
        <f>_xlfn.XLOOKUP(tblSales[[#This Row],[Store_ID]],Stores!$A:$A,Stores!$B:$B,"Unknown")</f>
        <v>TrendMart Nizamabad Standard</v>
      </c>
      <c r="AD2933" t="str">
        <f>_xlfn.XLOOKUP(tblSales[[#This Row],[Store_ID]],Stores!$A:$A,Stores!$E:$E,"Unknown")</f>
        <v>South Zone 2</v>
      </c>
      <c r="AE2933" t="str">
        <f>_xlfn.XLOOKUP(tblSales[[#This Row],[Customer_ID]],Customers!$A:$A,Customers!$B:$B,"Unknown")</f>
        <v>Padma Gopalakrishnan</v>
      </c>
      <c r="AF2933" t="str">
        <f>_xlfn.XLOOKUP(tblSales[[#This Row],[Customer_ID]],Customers!$A:$A,Customers!$J:$J,"Unknown")</f>
        <v>Silver</v>
      </c>
      <c r="AG2933" t="str">
        <f>_xlfn.XLOOKUP(tblSales[[#This Row],[Employee_ID]],Employees!$A:$A,Employees!$B:$B,"Unknown")</f>
        <v>Malathi Varma</v>
      </c>
      <c r="AH2933">
        <f>IF(MONTH(tblSales[[#This Row],[Invoice Date]])&gt;=4,MONTH(tblSales[[#This Row],[Invoice Date]]),MONTH(tblSales[[#This Row],[Invoice Date]])+12)</f>
        <v>15</v>
      </c>
      <c r="AI2933" s="8">
        <f>DATE(YEAR(tblSales[[#This Row],[Invoice Date]]),MONTH(tblSales[[#This Row],[Invoice Date]]),1)</f>
        <v>45717</v>
      </c>
      <c r="AJ2933" t="str">
        <f>_xlfn.XLOOKUP(tblSales[[#This Row],[Product_ID]],Products!$A:$A,Products!$B:$B,"Unknown")</f>
        <v>Skechers Casual Belt Sky Blue</v>
      </c>
      <c r="AK2933" s="9">
        <f>IFERROR(tblSales[[#This Row],[Profit]]/tblSales[[#This Row],[Sales Amount]],0)</f>
        <v>0.26000680615370175</v>
      </c>
      <c r="AL2933" t="str">
        <f>IF(tblSales[[#This Row],[Discount %]]&lt;=5,"0-5%",
IF(tblSales[[#This Row],[Discount %]]&lt;=10,"5-10%",
IF(tblSales[[#This Row],[Discount %]]&lt;=15,"10-15%",
IF(tblSales[[#This Row],[Discount %]]&lt;=20,"15-20%","20%+"))))</f>
        <v>5-10%</v>
      </c>
    </row>
    <row r="2934" spans="1:38">
      <c r="A2934" s="2" t="s">
        <v>4960</v>
      </c>
      <c r="B2934" s="11">
        <v>45412</v>
      </c>
      <c r="C2934" s="2" t="s">
        <v>1631</v>
      </c>
      <c r="D2934" s="2" t="s">
        <v>976</v>
      </c>
      <c r="E2934" s="2" t="s">
        <v>1780</v>
      </c>
      <c r="F2934" s="2" t="s">
        <v>345</v>
      </c>
      <c r="G2934" s="2">
        <v>3</v>
      </c>
      <c r="H2934" s="2">
        <v>1295.81</v>
      </c>
      <c r="I2934" s="2">
        <v>0</v>
      </c>
      <c r="J2934" s="2">
        <v>0</v>
      </c>
      <c r="K2934" s="2">
        <v>12</v>
      </c>
      <c r="L2934" s="2">
        <v>466.49</v>
      </c>
      <c r="M2934" s="2">
        <v>4353.92</v>
      </c>
      <c r="N2934" s="2">
        <v>2886.51</v>
      </c>
      <c r="O2934" s="2">
        <f t="shared" si="113"/>
        <v>1000.9199999999998</v>
      </c>
      <c r="P2934" s="2" t="s">
        <v>29</v>
      </c>
      <c r="Q2934" s="2" t="str">
        <f t="shared" si="112"/>
        <v>Debit Card</v>
      </c>
      <c r="R2934" s="2" t="s">
        <v>20</v>
      </c>
      <c r="S2934" s="2" t="s">
        <v>56</v>
      </c>
      <c r="T2934" s="2" t="s">
        <v>1591</v>
      </c>
      <c r="U2934" s="2" t="s">
        <v>59</v>
      </c>
      <c r="V2934" t="str">
        <f>TEXT(tblSales[[#This Row],[Invoice Date]],"mmm")</f>
        <v>Apr</v>
      </c>
      <c r="W2934">
        <f>MONTH(tblSales[[#This Row],[Invoice Date]])</f>
        <v>4</v>
      </c>
      <c r="X2934">
        <f>YEAR(tblSales[[#This Row],[Invoice Date]])</f>
        <v>2024</v>
      </c>
      <c r="Y2934" t="str">
        <f>TEXT(tblSales[[#This Row],[Invoice Date]],"mmm-yyyy")</f>
        <v>Apr-2024</v>
      </c>
      <c r="Z2934" t="str">
        <f>_xlfn.XLOOKUP(tblSales[[#This Row],[Product_ID]],Products!$A:$A,Products!$C:$C,"Women Dresses")</f>
        <v>Women Sarees</v>
      </c>
      <c r="AA2934" t="str">
        <f>_xlfn.XLOOKUP(tblSales[[#This Row],[Product_ID]],Products!$A:$A,Products!$D:$D,"Unknown")</f>
        <v>Cotton Saree</v>
      </c>
      <c r="AB2934" t="str">
        <f>_xlfn.XLOOKUP(tblSales[[#This Row],[Product_ID]],Products!$A:$A,Products!$E:$E,"Unknown")</f>
        <v>Spykar</v>
      </c>
      <c r="AC2934" t="str">
        <f>_xlfn.XLOOKUP(tblSales[[#This Row],[Store_ID]],Stores!$A:$A,Stores!$B:$B,"Unknown")</f>
        <v>TrendMart Vijayawada Outlet</v>
      </c>
      <c r="AD2934" t="str">
        <f>_xlfn.XLOOKUP(tblSales[[#This Row],[Store_ID]],Stores!$A:$A,Stores!$E:$E,"Unknown")</f>
        <v>South Zone 3</v>
      </c>
      <c r="AE2934" t="str">
        <f>_xlfn.XLOOKUP(tblSales[[#This Row],[Customer_ID]],Customers!$A:$A,Customers!$B:$B,"Unknown")</f>
        <v>Bharathi Shetty</v>
      </c>
      <c r="AF2934" t="str">
        <f>_xlfn.XLOOKUP(tblSales[[#This Row],[Customer_ID]],Customers!$A:$A,Customers!$J:$J,"Unknown")</f>
        <v>Silver</v>
      </c>
      <c r="AG2934" t="str">
        <f>_xlfn.XLOOKUP(tblSales[[#This Row],[Employee_ID]],Employees!$A:$A,Employees!$B:$B,"Unknown")</f>
        <v>Anitha Ramachandran</v>
      </c>
      <c r="AH2934">
        <f>IF(MONTH(tblSales[[#This Row],[Invoice Date]])&gt;=4,MONTH(tblSales[[#This Row],[Invoice Date]]),MONTH(tblSales[[#This Row],[Invoice Date]])+12)</f>
        <v>4</v>
      </c>
      <c r="AI2934" s="8">
        <f>DATE(YEAR(tblSales[[#This Row],[Invoice Date]]),MONTH(tblSales[[#This Row],[Invoice Date]]),1)</f>
        <v>45383</v>
      </c>
      <c r="AJ2934" t="str">
        <f>_xlfn.XLOOKUP(tblSales[[#This Row],[Product_ID]],Products!$A:$A,Products!$B:$B,"Unknown")</f>
        <v>Spykar Cotton Saree Black</v>
      </c>
      <c r="AK2934" s="9">
        <f>IFERROR(tblSales[[#This Row],[Profit]]/tblSales[[#This Row],[Sales Amount]],0)</f>
        <v>0.22988938703513151</v>
      </c>
      <c r="AL2934" t="str">
        <f>IF(tblSales[[#This Row],[Discount %]]&lt;=5,"0-5%",
IF(tblSales[[#This Row],[Discount %]]&lt;=10,"5-10%",
IF(tblSales[[#This Row],[Discount %]]&lt;=15,"10-15%",
IF(tblSales[[#This Row],[Discount %]]&lt;=20,"15-20%","20%+"))))</f>
        <v>0-5%</v>
      </c>
    </row>
    <row r="2935" spans="1:38">
      <c r="A2935" s="2" t="s">
        <v>4961</v>
      </c>
      <c r="B2935" s="11">
        <v>45590</v>
      </c>
      <c r="C2935" s="2" t="s">
        <v>4450</v>
      </c>
      <c r="D2935" s="2" t="s">
        <v>517</v>
      </c>
      <c r="E2935" s="2" t="s">
        <v>1024</v>
      </c>
      <c r="F2935" s="2" t="s">
        <v>339</v>
      </c>
      <c r="G2935" s="2">
        <v>1</v>
      </c>
      <c r="H2935" s="2">
        <v>1070.99</v>
      </c>
      <c r="I2935" s="2">
        <v>30</v>
      </c>
      <c r="J2935" s="2">
        <v>321.3</v>
      </c>
      <c r="K2935" s="2">
        <v>12</v>
      </c>
      <c r="L2935" s="2">
        <v>89.96</v>
      </c>
      <c r="M2935" s="2">
        <v>839.65</v>
      </c>
      <c r="N2935" s="2">
        <v>720.53</v>
      </c>
      <c r="O2935" s="2">
        <f t="shared" si="113"/>
        <v>29.160000000000011</v>
      </c>
      <c r="P2935" s="2" t="s">
        <v>32</v>
      </c>
      <c r="Q2935" s="2" t="str">
        <f t="shared" si="112"/>
        <v>UPI</v>
      </c>
      <c r="R2935" s="2" t="s">
        <v>20</v>
      </c>
      <c r="S2935" s="2" t="s">
        <v>56</v>
      </c>
      <c r="T2935" s="2" t="s">
        <v>3396</v>
      </c>
      <c r="U2935" s="2" t="s">
        <v>59</v>
      </c>
      <c r="V2935" t="str">
        <f>TEXT(tblSales[[#This Row],[Invoice Date]],"mmm")</f>
        <v>Oct</v>
      </c>
      <c r="W2935">
        <f>MONTH(tblSales[[#This Row],[Invoice Date]])</f>
        <v>10</v>
      </c>
      <c r="X2935">
        <f>YEAR(tblSales[[#This Row],[Invoice Date]])</f>
        <v>2024</v>
      </c>
      <c r="Y2935" t="str">
        <f>TEXT(tblSales[[#This Row],[Invoice Date]],"mmm-yyyy")</f>
        <v>Oct-2024</v>
      </c>
      <c r="Z2935" t="str">
        <f>_xlfn.XLOOKUP(tblSales[[#This Row],[Product_ID]],Products!$A:$A,Products!$C:$C,"Women Dresses")</f>
        <v>Women Jeans</v>
      </c>
      <c r="AA2935" t="str">
        <f>_xlfn.XLOOKUP(tblSales[[#This Row],[Product_ID]],Products!$A:$A,Products!$D:$D,"Unknown")</f>
        <v>Straight Fit</v>
      </c>
      <c r="AB2935" t="str">
        <f>_xlfn.XLOOKUP(tblSales[[#This Row],[Product_ID]],Products!$A:$A,Products!$E:$E,"Unknown")</f>
        <v>Sonata</v>
      </c>
      <c r="AC2935" t="str">
        <f>_xlfn.XLOOKUP(tblSales[[#This Row],[Store_ID]],Stores!$A:$A,Stores!$B:$B,"Unknown")</f>
        <v>TrendMart Hyderabad Standard</v>
      </c>
      <c r="AD2935" t="str">
        <f>_xlfn.XLOOKUP(tblSales[[#This Row],[Store_ID]],Stores!$A:$A,Stores!$E:$E,"Unknown")</f>
        <v>South Zone 2</v>
      </c>
      <c r="AE2935" t="str">
        <f>_xlfn.XLOOKUP(tblSales[[#This Row],[Customer_ID]],Customers!$A:$A,Customers!$B:$B,"Unknown")</f>
        <v>Yamini Shetty</v>
      </c>
      <c r="AF2935" t="str">
        <f>_xlfn.XLOOKUP(tblSales[[#This Row],[Customer_ID]],Customers!$A:$A,Customers!$J:$J,"Unknown")</f>
        <v>Gold</v>
      </c>
      <c r="AG2935" t="str">
        <f>_xlfn.XLOOKUP(tblSales[[#This Row],[Employee_ID]],Employees!$A:$A,Employees!$B:$B,"Unknown")</f>
        <v>Priya Balasubramaniam</v>
      </c>
      <c r="AH2935">
        <f>IF(MONTH(tblSales[[#This Row],[Invoice Date]])&gt;=4,MONTH(tblSales[[#This Row],[Invoice Date]]),MONTH(tblSales[[#This Row],[Invoice Date]])+12)</f>
        <v>10</v>
      </c>
      <c r="AI2935" s="8">
        <f>DATE(YEAR(tblSales[[#This Row],[Invoice Date]]),MONTH(tblSales[[#This Row],[Invoice Date]]),1)</f>
        <v>45566</v>
      </c>
      <c r="AJ2935" t="str">
        <f>_xlfn.XLOOKUP(tblSales[[#This Row],[Product_ID]],Products!$A:$A,Products!$B:$B,"Unknown")</f>
        <v>Sonata Straight Fit Cream</v>
      </c>
      <c r="AK2935" s="9">
        <f>IFERROR(tblSales[[#This Row],[Profit]]/tblSales[[#This Row],[Sales Amount]],0)</f>
        <v>3.4728756029297939E-2</v>
      </c>
      <c r="AL2935" t="str">
        <f>IF(tblSales[[#This Row],[Discount %]]&lt;=5,"0-5%",
IF(tblSales[[#This Row],[Discount %]]&lt;=10,"5-10%",
IF(tblSales[[#This Row],[Discount %]]&lt;=15,"10-15%",
IF(tblSales[[#This Row],[Discount %]]&lt;=20,"15-20%","20%+"))))</f>
        <v>20%+</v>
      </c>
    </row>
    <row r="2936" spans="1:38">
      <c r="A2936" s="2" t="s">
        <v>4962</v>
      </c>
      <c r="B2936" s="11">
        <v>45635</v>
      </c>
      <c r="C2936" s="2" t="s">
        <v>1411</v>
      </c>
      <c r="D2936" s="2" t="s">
        <v>813</v>
      </c>
      <c r="E2936" s="2" t="s">
        <v>292</v>
      </c>
      <c r="F2936" s="2" t="s">
        <v>92</v>
      </c>
      <c r="G2936" s="2">
        <v>2</v>
      </c>
      <c r="H2936" s="2">
        <v>2916.29</v>
      </c>
      <c r="I2936" s="2">
        <v>5</v>
      </c>
      <c r="J2936" s="2">
        <v>291.63</v>
      </c>
      <c r="K2936" s="2">
        <v>3</v>
      </c>
      <c r="L2936" s="2">
        <v>166.23</v>
      </c>
      <c r="M2936" s="2">
        <v>5707.18</v>
      </c>
      <c r="N2936" s="2">
        <v>3979.86</v>
      </c>
      <c r="O2936" s="2">
        <f t="shared" si="113"/>
        <v>1561.0900000000001</v>
      </c>
      <c r="P2936" s="2" t="s">
        <v>27</v>
      </c>
      <c r="Q2936" s="2" t="str">
        <f t="shared" si="112"/>
        <v>Cash</v>
      </c>
      <c r="R2936" s="2" t="s">
        <v>20</v>
      </c>
      <c r="S2936" s="2" t="s">
        <v>56</v>
      </c>
      <c r="T2936" s="2" t="s">
        <v>510</v>
      </c>
      <c r="U2936" s="2" t="s">
        <v>59</v>
      </c>
      <c r="V2936" t="str">
        <f>TEXT(tblSales[[#This Row],[Invoice Date]],"mmm")</f>
        <v>Dec</v>
      </c>
      <c r="W2936">
        <f>MONTH(tblSales[[#This Row],[Invoice Date]])</f>
        <v>12</v>
      </c>
      <c r="X2936">
        <f>YEAR(tblSales[[#This Row],[Invoice Date]])</f>
        <v>2024</v>
      </c>
      <c r="Y2936" t="str">
        <f>TEXT(tblSales[[#This Row],[Invoice Date]],"mmm-yyyy")</f>
        <v>Dec-2024</v>
      </c>
      <c r="Z2936" t="str">
        <f>_xlfn.XLOOKUP(tblSales[[#This Row],[Product_ID]],Products!$A:$A,Products!$C:$C,"Women Dresses")</f>
        <v>Jewellery</v>
      </c>
      <c r="AA2936" t="str">
        <f>_xlfn.XLOOKUP(tblSales[[#This Row],[Product_ID]],Products!$A:$A,Products!$D:$D,"Unknown")</f>
        <v>Ring</v>
      </c>
      <c r="AB2936" t="str">
        <f>_xlfn.XLOOKUP(tblSales[[#This Row],[Product_ID]],Products!$A:$A,Products!$E:$E,"Unknown")</f>
        <v>Wrangler</v>
      </c>
      <c r="AC2936" t="str">
        <f>_xlfn.XLOOKUP(tblSales[[#This Row],[Store_ID]],Stores!$A:$A,Stores!$B:$B,"Unknown")</f>
        <v>TrendMart Kozhikode High Street</v>
      </c>
      <c r="AD2936" t="str">
        <f>_xlfn.XLOOKUP(tblSales[[#This Row],[Store_ID]],Stores!$A:$A,Stores!$E:$E,"Unknown")</f>
        <v>South Zone 1</v>
      </c>
      <c r="AE2936" t="str">
        <f>_xlfn.XLOOKUP(tblSales[[#This Row],[Customer_ID]],Customers!$A:$A,Customers!$B:$B,"Unknown")</f>
        <v>Dhruv Natarajan</v>
      </c>
      <c r="AF2936" t="str">
        <f>_xlfn.XLOOKUP(tblSales[[#This Row],[Customer_ID]],Customers!$A:$A,Customers!$J:$J,"Unknown")</f>
        <v>Platinum</v>
      </c>
      <c r="AG2936" t="str">
        <f>_xlfn.XLOOKUP(tblSales[[#This Row],[Employee_ID]],Employees!$A:$A,Employees!$B:$B,"Unknown")</f>
        <v>Manoj Ramachandran</v>
      </c>
      <c r="AH2936">
        <f>IF(MONTH(tblSales[[#This Row],[Invoice Date]])&gt;=4,MONTH(tblSales[[#This Row],[Invoice Date]]),MONTH(tblSales[[#This Row],[Invoice Date]])+12)</f>
        <v>12</v>
      </c>
      <c r="AI2936" s="8">
        <f>DATE(YEAR(tblSales[[#This Row],[Invoice Date]]),MONTH(tblSales[[#This Row],[Invoice Date]]),1)</f>
        <v>45627</v>
      </c>
      <c r="AJ2936" t="str">
        <f>_xlfn.XLOOKUP(tblSales[[#This Row],[Product_ID]],Products!$A:$A,Products!$B:$B,"Unknown")</f>
        <v>Wrangler Ring White</v>
      </c>
      <c r="AK2936" s="9">
        <f>IFERROR(tblSales[[#This Row],[Profit]]/tblSales[[#This Row],[Sales Amount]],0)</f>
        <v>0.27353088565631362</v>
      </c>
      <c r="AL2936" t="str">
        <f>IF(tblSales[[#This Row],[Discount %]]&lt;=5,"0-5%",
IF(tblSales[[#This Row],[Discount %]]&lt;=10,"5-10%",
IF(tblSales[[#This Row],[Discount %]]&lt;=15,"10-15%",
IF(tblSales[[#This Row],[Discount %]]&lt;=20,"15-20%","20%+"))))</f>
        <v>0-5%</v>
      </c>
    </row>
    <row r="2937" spans="1:38">
      <c r="A2937" s="12" t="s">
        <v>4963</v>
      </c>
      <c r="B2937" s="13">
        <v>45537</v>
      </c>
      <c r="C2937" s="12" t="s">
        <v>3236</v>
      </c>
      <c r="D2937" s="12" t="s">
        <v>695</v>
      </c>
      <c r="E2937" s="12" t="s">
        <v>763</v>
      </c>
      <c r="F2937" s="12" t="s">
        <v>161</v>
      </c>
      <c r="G2937" s="12">
        <v>0</v>
      </c>
      <c r="H2937" s="12">
        <v>1151.6400000000001</v>
      </c>
      <c r="I2937" s="12">
        <v>20</v>
      </c>
      <c r="J2937" s="12">
        <v>0</v>
      </c>
      <c r="K2937" s="12">
        <v>12</v>
      </c>
      <c r="L2937" s="12">
        <v>0</v>
      </c>
      <c r="M2937" s="12">
        <v>0</v>
      </c>
      <c r="N2937" s="12">
        <v>0</v>
      </c>
      <c r="O2937" s="12">
        <v>0</v>
      </c>
      <c r="P2937" s="12" t="s">
        <v>28</v>
      </c>
      <c r="Q2937" s="12" t="str">
        <f t="shared" si="112"/>
        <v>Credit Card</v>
      </c>
      <c r="R2937" s="12" t="s">
        <v>20</v>
      </c>
      <c r="S2937" s="12" t="s">
        <v>56</v>
      </c>
      <c r="T2937" s="12" t="s">
        <v>3102</v>
      </c>
      <c r="U2937" s="12" t="s">
        <v>59</v>
      </c>
      <c r="V2937" t="str">
        <f>TEXT(tblSales[[#This Row],[Invoice Date]],"mmm")</f>
        <v>Sep</v>
      </c>
      <c r="W2937">
        <f>MONTH(tblSales[[#This Row],[Invoice Date]])</f>
        <v>9</v>
      </c>
      <c r="X2937">
        <f>YEAR(tblSales[[#This Row],[Invoice Date]])</f>
        <v>2024</v>
      </c>
      <c r="Y2937" t="str">
        <f>TEXT(tblSales[[#This Row],[Invoice Date]],"mmm-yyyy")</f>
        <v>Sep-2024</v>
      </c>
      <c r="Z2937" t="str">
        <f>_xlfn.XLOOKUP(tblSales[[#This Row],[Product_ID]],Products!$A:$A,Products!$C:$C,"Women Dresses")</f>
        <v>Women Dresses</v>
      </c>
      <c r="AA2937" t="str">
        <f>_xlfn.XLOOKUP(tblSales[[#This Row],[Product_ID]],Products!$A:$A,Products!$D:$D,"Unknown")</f>
        <v>Shirt Dress</v>
      </c>
      <c r="AB2937" t="str">
        <f>_xlfn.XLOOKUP(tblSales[[#This Row],[Product_ID]],Products!$A:$A,Products!$E:$E,"Unknown")</f>
        <v>Kalyan Silks</v>
      </c>
      <c r="AC2937" t="str">
        <f>_xlfn.XLOOKUP(tblSales[[#This Row],[Store_ID]],Stores!$A:$A,Stores!$B:$B,"Unknown")</f>
        <v>TrendMart Madurai Mall Kiosk</v>
      </c>
      <c r="AD2937" t="str">
        <f>_xlfn.XLOOKUP(tblSales[[#This Row],[Store_ID]],Stores!$A:$A,Stores!$E:$E,"Unknown")</f>
        <v>South Zone 1</v>
      </c>
      <c r="AE2937" t="str">
        <f>_xlfn.XLOOKUP(tblSales[[#This Row],[Customer_ID]],Customers!$A:$A,Customers!$B:$B,"Unknown")</f>
        <v>Deepthi Iyengar</v>
      </c>
      <c r="AF2937" t="str">
        <f>_xlfn.XLOOKUP(tblSales[[#This Row],[Customer_ID]],Customers!$A:$A,Customers!$J:$J,"Unknown")</f>
        <v>Regular</v>
      </c>
      <c r="AG2937" t="str">
        <f>_xlfn.XLOOKUP(tblSales[[#This Row],[Employee_ID]],Employees!$A:$A,Employees!$B:$B,"Unknown")</f>
        <v>Chandra Reddy</v>
      </c>
      <c r="AH2937">
        <f>IF(MONTH(tblSales[[#This Row],[Invoice Date]])&gt;=4,MONTH(tblSales[[#This Row],[Invoice Date]]),MONTH(tblSales[[#This Row],[Invoice Date]])+12)</f>
        <v>9</v>
      </c>
      <c r="AI2937" s="8">
        <f>DATE(YEAR(tblSales[[#This Row],[Invoice Date]]),MONTH(tblSales[[#This Row],[Invoice Date]]),1)</f>
        <v>45536</v>
      </c>
      <c r="AJ2937" t="str">
        <f>_xlfn.XLOOKUP(tblSales[[#This Row],[Product_ID]],Products!$A:$A,Products!$B:$B,"Unknown")</f>
        <v>Kalyan Silks Shirt Dress Maroon</v>
      </c>
      <c r="AK2937" s="9">
        <f>IFERROR(tblSales[[#This Row],[Profit]]/tblSales[[#This Row],[Sales Amount]],0)</f>
        <v>0</v>
      </c>
      <c r="AL2937" t="str">
        <f>IF(tblSales[[#This Row],[Discount %]]&lt;=5,"0-5%",
IF(tblSales[[#This Row],[Discount %]]&lt;=10,"5-10%",
IF(tblSales[[#This Row],[Discount %]]&lt;=15,"10-15%",
IF(tblSales[[#This Row],[Discount %]]&lt;=20,"15-20%","20%+"))))</f>
        <v>15-20%</v>
      </c>
    </row>
    <row r="2938" spans="1:38">
      <c r="A2938" s="2" t="s">
        <v>4964</v>
      </c>
      <c r="B2938" s="11">
        <v>45478</v>
      </c>
      <c r="C2938" s="2" t="s">
        <v>3426</v>
      </c>
      <c r="D2938" s="2" t="s">
        <v>1833</v>
      </c>
      <c r="E2938" s="2" t="s">
        <v>1277</v>
      </c>
      <c r="F2938" s="2" t="s">
        <v>276</v>
      </c>
      <c r="G2938" s="2">
        <v>1</v>
      </c>
      <c r="H2938" s="2">
        <v>1753.03</v>
      </c>
      <c r="I2938" s="2">
        <v>15</v>
      </c>
      <c r="J2938" s="2">
        <v>262.95</v>
      </c>
      <c r="K2938" s="2">
        <v>12</v>
      </c>
      <c r="L2938" s="2">
        <v>178.81</v>
      </c>
      <c r="M2938" s="2">
        <v>1668.89</v>
      </c>
      <c r="N2938" s="2">
        <v>1331.55</v>
      </c>
      <c r="O2938" s="2">
        <f t="shared" ref="O2938:O2970" si="114">(M2938-N2938-L2938)</f>
        <v>158.53000000000014</v>
      </c>
      <c r="P2938" s="2" t="s">
        <v>32</v>
      </c>
      <c r="Q2938" s="2" t="str">
        <f t="shared" si="112"/>
        <v>UPI</v>
      </c>
      <c r="R2938" s="2" t="s">
        <v>20</v>
      </c>
      <c r="S2938" s="2" t="s">
        <v>56</v>
      </c>
      <c r="T2938" s="2" t="s">
        <v>2608</v>
      </c>
      <c r="U2938" s="2" t="s">
        <v>59</v>
      </c>
      <c r="V2938" t="str">
        <f>TEXT(tblSales[[#This Row],[Invoice Date]],"mmm")</f>
        <v>Jul</v>
      </c>
      <c r="W2938">
        <f>MONTH(tblSales[[#This Row],[Invoice Date]])</f>
        <v>7</v>
      </c>
      <c r="X2938">
        <f>YEAR(tblSales[[#This Row],[Invoice Date]])</f>
        <v>2024</v>
      </c>
      <c r="Y2938" t="str">
        <f>TEXT(tblSales[[#This Row],[Invoice Date]],"mmm-yyyy")</f>
        <v>Jul-2024</v>
      </c>
      <c r="Z2938" t="str">
        <f>_xlfn.XLOOKUP(tblSales[[#This Row],[Product_ID]],Products!$A:$A,Products!$C:$C,"Women Dresses")</f>
        <v>Women Sarees</v>
      </c>
      <c r="AA2938" t="str">
        <f>_xlfn.XLOOKUP(tblSales[[#This Row],[Product_ID]],Products!$A:$A,Products!$D:$D,"Unknown")</f>
        <v>Printed Saree</v>
      </c>
      <c r="AB2938" t="str">
        <f>_xlfn.XLOOKUP(tblSales[[#This Row],[Product_ID]],Products!$A:$A,Products!$E:$E,"Unknown")</f>
        <v>Sonata</v>
      </c>
      <c r="AC2938" t="str">
        <f>_xlfn.XLOOKUP(tblSales[[#This Row],[Store_ID]],Stores!$A:$A,Stores!$B:$B,"Unknown")</f>
        <v>TrendMart Thrissur Standard</v>
      </c>
      <c r="AD2938" t="str">
        <f>_xlfn.XLOOKUP(tblSales[[#This Row],[Store_ID]],Stores!$A:$A,Stores!$E:$E,"Unknown")</f>
        <v>South Zone 1</v>
      </c>
      <c r="AE2938" t="str">
        <f>_xlfn.XLOOKUP(tblSales[[#This Row],[Customer_ID]],Customers!$A:$A,Customers!$B:$B,"Unknown")</f>
        <v>Anand Naidu</v>
      </c>
      <c r="AF2938" t="str">
        <f>_xlfn.XLOOKUP(tblSales[[#This Row],[Customer_ID]],Customers!$A:$A,Customers!$J:$J,"Unknown")</f>
        <v>Silver</v>
      </c>
      <c r="AG2938" t="str">
        <f>_xlfn.XLOOKUP(tblSales[[#This Row],[Employee_ID]],Employees!$A:$A,Employees!$B:$B,"Unknown")</f>
        <v>Vasanthi Kamath</v>
      </c>
      <c r="AH2938">
        <f>IF(MONTH(tblSales[[#This Row],[Invoice Date]])&gt;=4,MONTH(tblSales[[#This Row],[Invoice Date]]),MONTH(tblSales[[#This Row],[Invoice Date]])+12)</f>
        <v>7</v>
      </c>
      <c r="AI2938" s="8">
        <f>DATE(YEAR(tblSales[[#This Row],[Invoice Date]]),MONTH(tblSales[[#This Row],[Invoice Date]]),1)</f>
        <v>45474</v>
      </c>
      <c r="AJ2938" t="str">
        <f>_xlfn.XLOOKUP(tblSales[[#This Row],[Product_ID]],Products!$A:$A,Products!$B:$B,"Unknown")</f>
        <v>Sonata Printed Saree Peach</v>
      </c>
      <c r="AK2938" s="9">
        <f>IFERROR(tblSales[[#This Row],[Profit]]/tblSales[[#This Row],[Sales Amount]],0)</f>
        <v>9.4991281630305249E-2</v>
      </c>
      <c r="AL2938" t="str">
        <f>IF(tblSales[[#This Row],[Discount %]]&lt;=5,"0-5%",
IF(tblSales[[#This Row],[Discount %]]&lt;=10,"5-10%",
IF(tblSales[[#This Row],[Discount %]]&lt;=15,"10-15%",
IF(tblSales[[#This Row],[Discount %]]&lt;=20,"15-20%","20%+"))))</f>
        <v>10-15%</v>
      </c>
    </row>
    <row r="2939" spans="1:38">
      <c r="A2939" s="2" t="s">
        <v>4965</v>
      </c>
      <c r="B2939" s="11">
        <v>45471</v>
      </c>
      <c r="C2939" s="2" t="s">
        <v>3085</v>
      </c>
      <c r="D2939" s="2" t="s">
        <v>539</v>
      </c>
      <c r="E2939" s="2" t="s">
        <v>314</v>
      </c>
      <c r="F2939" s="2" t="s">
        <v>98</v>
      </c>
      <c r="G2939" s="2">
        <v>1</v>
      </c>
      <c r="H2939" s="2">
        <v>896.01</v>
      </c>
      <c r="I2939" s="2">
        <v>10</v>
      </c>
      <c r="J2939" s="2">
        <v>89.6</v>
      </c>
      <c r="K2939" s="2">
        <v>5</v>
      </c>
      <c r="L2939" s="2">
        <v>40.32</v>
      </c>
      <c r="M2939" s="2">
        <v>846.73</v>
      </c>
      <c r="N2939" s="2">
        <v>590.48</v>
      </c>
      <c r="O2939" s="2">
        <f t="shared" si="114"/>
        <v>215.93</v>
      </c>
      <c r="P2939" s="2" t="s">
        <v>29</v>
      </c>
      <c r="Q2939" s="2" t="str">
        <f t="shared" si="112"/>
        <v>Debit Card</v>
      </c>
      <c r="R2939" s="2" t="s">
        <v>21</v>
      </c>
      <c r="S2939" s="2" t="s">
        <v>56</v>
      </c>
      <c r="T2939" s="2" t="s">
        <v>1440</v>
      </c>
      <c r="U2939" s="2" t="s">
        <v>59</v>
      </c>
      <c r="V2939" t="str">
        <f>TEXT(tblSales[[#This Row],[Invoice Date]],"mmm")</f>
        <v>Jun</v>
      </c>
      <c r="W2939">
        <f>MONTH(tblSales[[#This Row],[Invoice Date]])</f>
        <v>6</v>
      </c>
      <c r="X2939">
        <f>YEAR(tblSales[[#This Row],[Invoice Date]])</f>
        <v>2024</v>
      </c>
      <c r="Y2939" t="str">
        <f>TEXT(tblSales[[#This Row],[Invoice Date]],"mmm-yyyy")</f>
        <v>Jun-2024</v>
      </c>
      <c r="Z2939" t="str">
        <f>_xlfn.XLOOKUP(tblSales[[#This Row],[Product_ID]],Products!$A:$A,Products!$C:$C,"Women Dresses")</f>
        <v>Men Shirts</v>
      </c>
      <c r="AA2939" t="str">
        <f>_xlfn.XLOOKUP(tblSales[[#This Row],[Product_ID]],Products!$A:$A,Products!$D:$D,"Unknown")</f>
        <v>Casual Shirt</v>
      </c>
      <c r="AB2939" t="str">
        <f>_xlfn.XLOOKUP(tblSales[[#This Row],[Product_ID]],Products!$A:$A,Products!$E:$E,"Unknown")</f>
        <v>Nalli Silks</v>
      </c>
      <c r="AC2939" t="str">
        <f>_xlfn.XLOOKUP(tblSales[[#This Row],[Store_ID]],Stores!$A:$A,Stores!$B:$B,"Unknown")</f>
        <v>TrendMart Thiruvananthapuram Standard</v>
      </c>
      <c r="AD2939" t="str">
        <f>_xlfn.XLOOKUP(tblSales[[#This Row],[Store_ID]],Stores!$A:$A,Stores!$E:$E,"Unknown")</f>
        <v>South Zone 1</v>
      </c>
      <c r="AE2939" t="str">
        <f>_xlfn.XLOOKUP(tblSales[[#This Row],[Customer_ID]],Customers!$A:$A,Customers!$B:$B,"Unknown")</f>
        <v>Jayaram Srinivasan</v>
      </c>
      <c r="AF2939" t="str">
        <f>_xlfn.XLOOKUP(tblSales[[#This Row],[Customer_ID]],Customers!$A:$A,Customers!$J:$J,"Unknown")</f>
        <v>Silver</v>
      </c>
      <c r="AG2939" t="str">
        <f>_xlfn.XLOOKUP(tblSales[[#This Row],[Employee_ID]],Employees!$A:$A,Employees!$B:$B,"Unknown")</f>
        <v>Deepthi Iyengar</v>
      </c>
      <c r="AH2939">
        <f>IF(MONTH(tblSales[[#This Row],[Invoice Date]])&gt;=4,MONTH(tblSales[[#This Row],[Invoice Date]]),MONTH(tblSales[[#This Row],[Invoice Date]])+12)</f>
        <v>6</v>
      </c>
      <c r="AI2939" s="8">
        <f>DATE(YEAR(tblSales[[#This Row],[Invoice Date]]),MONTH(tblSales[[#This Row],[Invoice Date]]),1)</f>
        <v>45444</v>
      </c>
      <c r="AJ2939" t="str">
        <f>_xlfn.XLOOKUP(tblSales[[#This Row],[Product_ID]],Products!$A:$A,Products!$B:$B,"Unknown")</f>
        <v>Nalli Silks Casual Shirt Navy Blue</v>
      </c>
      <c r="AK2939" s="9">
        <f>IFERROR(tblSales[[#This Row],[Profit]]/tblSales[[#This Row],[Sales Amount]],0)</f>
        <v>0.25501635704415809</v>
      </c>
      <c r="AL2939" t="str">
        <f>IF(tblSales[[#This Row],[Discount %]]&lt;=5,"0-5%",
IF(tblSales[[#This Row],[Discount %]]&lt;=10,"5-10%",
IF(tblSales[[#This Row],[Discount %]]&lt;=15,"10-15%",
IF(tblSales[[#This Row],[Discount %]]&lt;=20,"15-20%","20%+"))))</f>
        <v>5-10%</v>
      </c>
    </row>
    <row r="2940" spans="1:38">
      <c r="A2940" s="2" t="s">
        <v>4966</v>
      </c>
      <c r="B2940" s="11">
        <v>45582</v>
      </c>
      <c r="C2940" s="2" t="s">
        <v>3886</v>
      </c>
      <c r="D2940" s="2" t="s">
        <v>854</v>
      </c>
      <c r="E2940" s="2" t="s">
        <v>115</v>
      </c>
      <c r="F2940" s="2" t="s">
        <v>233</v>
      </c>
      <c r="G2940" s="2">
        <v>1</v>
      </c>
      <c r="H2940" s="2">
        <v>578.76</v>
      </c>
      <c r="I2940" s="2">
        <v>5</v>
      </c>
      <c r="J2940" s="2">
        <v>28.94</v>
      </c>
      <c r="K2940" s="2">
        <v>5</v>
      </c>
      <c r="L2940" s="2">
        <v>27.49</v>
      </c>
      <c r="M2940" s="2">
        <v>577.30999999999995</v>
      </c>
      <c r="N2940" s="2">
        <v>371.12</v>
      </c>
      <c r="O2940" s="2">
        <f t="shared" si="114"/>
        <v>178.69999999999993</v>
      </c>
      <c r="P2940" s="2" t="s">
        <v>29</v>
      </c>
      <c r="Q2940" s="2" t="str">
        <f t="shared" si="112"/>
        <v>Debit Card</v>
      </c>
      <c r="R2940" s="2" t="s">
        <v>21</v>
      </c>
      <c r="S2940" s="2" t="s">
        <v>56</v>
      </c>
      <c r="T2940" s="2" t="s">
        <v>553</v>
      </c>
      <c r="U2940" s="2" t="s">
        <v>59</v>
      </c>
      <c r="V2940" t="str">
        <f>TEXT(tblSales[[#This Row],[Invoice Date]],"mmm")</f>
        <v>Oct</v>
      </c>
      <c r="W2940">
        <f>MONTH(tblSales[[#This Row],[Invoice Date]])</f>
        <v>10</v>
      </c>
      <c r="X2940">
        <f>YEAR(tblSales[[#This Row],[Invoice Date]])</f>
        <v>2024</v>
      </c>
      <c r="Y2940" t="str">
        <f>TEXT(tblSales[[#This Row],[Invoice Date]],"mmm-yyyy")</f>
        <v>Oct-2024</v>
      </c>
      <c r="Z2940" t="str">
        <f>_xlfn.XLOOKUP(tblSales[[#This Row],[Product_ID]],Products!$A:$A,Products!$C:$C,"Women Dresses")</f>
        <v>Wallets</v>
      </c>
      <c r="AA2940" t="str">
        <f>_xlfn.XLOOKUP(tblSales[[#This Row],[Product_ID]],Products!$A:$A,Products!$D:$D,"Unknown")</f>
        <v>Card Holder</v>
      </c>
      <c r="AB2940" t="str">
        <f>_xlfn.XLOOKUP(tblSales[[#This Row],[Product_ID]],Products!$A:$A,Products!$E:$E,"Unknown")</f>
        <v>Global Desi</v>
      </c>
      <c r="AC2940" t="str">
        <f>_xlfn.XLOOKUP(tblSales[[#This Row],[Store_ID]],Stores!$A:$A,Stores!$B:$B,"Unknown")</f>
        <v>TrendMart Thoothukudi Flagship</v>
      </c>
      <c r="AD2940" t="str">
        <f>_xlfn.XLOOKUP(tblSales[[#This Row],[Store_ID]],Stores!$A:$A,Stores!$E:$E,"Unknown")</f>
        <v>South Zone 1</v>
      </c>
      <c r="AE2940" t="str">
        <f>_xlfn.XLOOKUP(tblSales[[#This Row],[Customer_ID]],Customers!$A:$A,Customers!$B:$B,"Unknown")</f>
        <v>Divya Sharma</v>
      </c>
      <c r="AF2940" t="str">
        <f>_xlfn.XLOOKUP(tblSales[[#This Row],[Customer_ID]],Customers!$A:$A,Customers!$J:$J,"Unknown")</f>
        <v>Silver</v>
      </c>
      <c r="AG2940" t="str">
        <f>_xlfn.XLOOKUP(tblSales[[#This Row],[Employee_ID]],Employees!$A:$A,Employees!$B:$B,"Unknown")</f>
        <v>Malathi Varma</v>
      </c>
      <c r="AH2940">
        <f>IF(MONTH(tblSales[[#This Row],[Invoice Date]])&gt;=4,MONTH(tblSales[[#This Row],[Invoice Date]]),MONTH(tblSales[[#This Row],[Invoice Date]])+12)</f>
        <v>10</v>
      </c>
      <c r="AI2940" s="8">
        <f>DATE(YEAR(tblSales[[#This Row],[Invoice Date]]),MONTH(tblSales[[#This Row],[Invoice Date]]),1)</f>
        <v>45566</v>
      </c>
      <c r="AJ2940" t="str">
        <f>_xlfn.XLOOKUP(tblSales[[#This Row],[Product_ID]],Products!$A:$A,Products!$B:$B,"Unknown")</f>
        <v>Global Desi Card Holder Navy Blue</v>
      </c>
      <c r="AK2940" s="9">
        <f>IFERROR(tblSales[[#This Row],[Profit]]/tblSales[[#This Row],[Sales Amount]],0)</f>
        <v>0.3095390691309694</v>
      </c>
      <c r="AL2940" t="str">
        <f>IF(tblSales[[#This Row],[Discount %]]&lt;=5,"0-5%",
IF(tblSales[[#This Row],[Discount %]]&lt;=10,"5-10%",
IF(tblSales[[#This Row],[Discount %]]&lt;=15,"10-15%",
IF(tblSales[[#This Row],[Discount %]]&lt;=20,"15-20%","20%+"))))</f>
        <v>0-5%</v>
      </c>
    </row>
    <row r="2941" spans="1:38">
      <c r="A2941" s="2" t="s">
        <v>4967</v>
      </c>
      <c r="B2941" s="11">
        <v>45724</v>
      </c>
      <c r="C2941" s="2" t="s">
        <v>1346</v>
      </c>
      <c r="D2941" s="2" t="s">
        <v>343</v>
      </c>
      <c r="E2941" s="2" t="s">
        <v>583</v>
      </c>
      <c r="F2941" s="2" t="s">
        <v>204</v>
      </c>
      <c r="G2941" s="2">
        <v>2</v>
      </c>
      <c r="H2941" s="2">
        <v>1165.23</v>
      </c>
      <c r="I2941" s="2">
        <v>0</v>
      </c>
      <c r="J2941" s="2">
        <v>0</v>
      </c>
      <c r="K2941" s="2">
        <v>12</v>
      </c>
      <c r="L2941" s="2">
        <v>279.66000000000003</v>
      </c>
      <c r="M2941" s="2">
        <v>2610.12</v>
      </c>
      <c r="N2941" s="2">
        <v>1535.66</v>
      </c>
      <c r="O2941" s="2">
        <f t="shared" si="114"/>
        <v>794.79999999999973</v>
      </c>
      <c r="P2941" s="2" t="s">
        <v>32</v>
      </c>
      <c r="Q2941" s="2" t="str">
        <f t="shared" si="112"/>
        <v>UPI</v>
      </c>
      <c r="R2941" s="2" t="s">
        <v>20</v>
      </c>
      <c r="S2941" s="2" t="s">
        <v>56</v>
      </c>
      <c r="T2941" s="2" t="s">
        <v>2992</v>
      </c>
      <c r="U2941" s="2" t="s">
        <v>60</v>
      </c>
      <c r="V2941" t="str">
        <f>TEXT(tblSales[[#This Row],[Invoice Date]],"mmm")</f>
        <v>Mar</v>
      </c>
      <c r="W2941">
        <f>MONTH(tblSales[[#This Row],[Invoice Date]])</f>
        <v>3</v>
      </c>
      <c r="X2941">
        <f>YEAR(tblSales[[#This Row],[Invoice Date]])</f>
        <v>2025</v>
      </c>
      <c r="Y2941" t="str">
        <f>TEXT(tblSales[[#This Row],[Invoice Date]],"mmm-yyyy")</f>
        <v>Mar-2025</v>
      </c>
      <c r="Z2941" t="str">
        <f>_xlfn.XLOOKUP(tblSales[[#This Row],[Product_ID]],Products!$A:$A,Products!$C:$C,"Women Dresses")</f>
        <v>Women Jeans</v>
      </c>
      <c r="AA2941" t="str">
        <f>_xlfn.XLOOKUP(tblSales[[#This Row],[Product_ID]],Products!$A:$A,Products!$D:$D,"Unknown")</f>
        <v>Skinny Fit</v>
      </c>
      <c r="AB2941" t="str">
        <f>_xlfn.XLOOKUP(tblSales[[#This Row],[Product_ID]],Products!$A:$A,Products!$E:$E,"Unknown")</f>
        <v>Being Human</v>
      </c>
      <c r="AC2941" t="str">
        <f>_xlfn.XLOOKUP(tblSales[[#This Row],[Store_ID]],Stores!$A:$A,Stores!$B:$B,"Unknown")</f>
        <v>TrendMart Kurnool Outlet</v>
      </c>
      <c r="AD2941" t="str">
        <f>_xlfn.XLOOKUP(tblSales[[#This Row],[Store_ID]],Stores!$A:$A,Stores!$E:$E,"Unknown")</f>
        <v>South Zone 3</v>
      </c>
      <c r="AE2941" t="str">
        <f>_xlfn.XLOOKUP(tblSales[[#This Row],[Customer_ID]],Customers!$A:$A,Customers!$B:$B,"Unknown")</f>
        <v>Chidambaram Rao</v>
      </c>
      <c r="AF2941" t="str">
        <f>_xlfn.XLOOKUP(tblSales[[#This Row],[Customer_ID]],Customers!$A:$A,Customers!$J:$J,"Unknown")</f>
        <v>Platinum</v>
      </c>
      <c r="AG2941" t="str">
        <f>_xlfn.XLOOKUP(tblSales[[#This Row],[Employee_ID]],Employees!$A:$A,Employees!$B:$B,"Unknown")</f>
        <v>Logesh Gopalakrishnan</v>
      </c>
      <c r="AH2941">
        <f>IF(MONTH(tblSales[[#This Row],[Invoice Date]])&gt;=4,MONTH(tblSales[[#This Row],[Invoice Date]]),MONTH(tblSales[[#This Row],[Invoice Date]])+12)</f>
        <v>15</v>
      </c>
      <c r="AI2941" s="8">
        <f>DATE(YEAR(tblSales[[#This Row],[Invoice Date]]),MONTH(tblSales[[#This Row],[Invoice Date]]),1)</f>
        <v>45717</v>
      </c>
      <c r="AJ2941" t="str">
        <f>_xlfn.XLOOKUP(tblSales[[#This Row],[Product_ID]],Products!$A:$A,Products!$B:$B,"Unknown")</f>
        <v>Being Human Skinny Fit Charcoal</v>
      </c>
      <c r="AK2941" s="9">
        <f>IFERROR(tblSales[[#This Row],[Profit]]/tblSales[[#This Row],[Sales Amount]],0)</f>
        <v>0.30450707247176367</v>
      </c>
      <c r="AL2941" t="str">
        <f>IF(tblSales[[#This Row],[Discount %]]&lt;=5,"0-5%",
IF(tblSales[[#This Row],[Discount %]]&lt;=10,"5-10%",
IF(tblSales[[#This Row],[Discount %]]&lt;=15,"10-15%",
IF(tblSales[[#This Row],[Discount %]]&lt;=20,"15-20%","20%+"))))</f>
        <v>0-5%</v>
      </c>
    </row>
    <row r="2942" spans="1:38">
      <c r="A2942" s="2" t="s">
        <v>4968</v>
      </c>
      <c r="B2942" s="11">
        <v>45465</v>
      </c>
      <c r="C2942" s="2" t="s">
        <v>799</v>
      </c>
      <c r="D2942" s="2" t="s">
        <v>1230</v>
      </c>
      <c r="E2942" s="2" t="s">
        <v>471</v>
      </c>
      <c r="F2942" s="2" t="s">
        <v>276</v>
      </c>
      <c r="G2942" s="2">
        <v>2</v>
      </c>
      <c r="H2942" s="2">
        <v>5864.07</v>
      </c>
      <c r="I2942" s="2">
        <v>5</v>
      </c>
      <c r="J2942" s="2">
        <v>586.41</v>
      </c>
      <c r="K2942" s="2">
        <v>12</v>
      </c>
      <c r="L2942" s="2">
        <v>1337.01</v>
      </c>
      <c r="M2942" s="2">
        <v>12478.74</v>
      </c>
      <c r="N2942" s="2">
        <v>7701.94</v>
      </c>
      <c r="O2942" s="2">
        <f t="shared" si="114"/>
        <v>3439.79</v>
      </c>
      <c r="P2942" s="2" t="s">
        <v>29</v>
      </c>
      <c r="Q2942" s="2" t="str">
        <f t="shared" si="112"/>
        <v>Debit Card</v>
      </c>
      <c r="R2942" s="2" t="s">
        <v>20</v>
      </c>
      <c r="S2942" s="2" t="s">
        <v>56</v>
      </c>
      <c r="T2942" s="2" t="s">
        <v>1163</v>
      </c>
      <c r="U2942" s="2" t="s">
        <v>60</v>
      </c>
      <c r="V2942" t="str">
        <f>TEXT(tblSales[[#This Row],[Invoice Date]],"mmm")</f>
        <v>Jun</v>
      </c>
      <c r="W2942">
        <f>MONTH(tblSales[[#This Row],[Invoice Date]])</f>
        <v>6</v>
      </c>
      <c r="X2942">
        <f>YEAR(tblSales[[#This Row],[Invoice Date]])</f>
        <v>2024</v>
      </c>
      <c r="Y2942" t="str">
        <f>TEXT(tblSales[[#This Row],[Invoice Date]],"mmm-yyyy")</f>
        <v>Jun-2024</v>
      </c>
      <c r="Z2942" t="str">
        <f>_xlfn.XLOOKUP(tblSales[[#This Row],[Product_ID]],Products!$A:$A,Products!$C:$C,"Women Dresses")</f>
        <v>Watches</v>
      </c>
      <c r="AA2942" t="str">
        <f>_xlfn.XLOOKUP(tblSales[[#This Row],[Product_ID]],Products!$A:$A,Products!$D:$D,"Unknown")</f>
        <v>Analog Watch</v>
      </c>
      <c r="AB2942" t="str">
        <f>_xlfn.XLOOKUP(tblSales[[#This Row],[Product_ID]],Products!$A:$A,Products!$E:$E,"Unknown")</f>
        <v>Aurelia</v>
      </c>
      <c r="AC2942" t="str">
        <f>_xlfn.XLOOKUP(tblSales[[#This Row],[Store_ID]],Stores!$A:$A,Stores!$B:$B,"Unknown")</f>
        <v>TrendMart Kochi Standard</v>
      </c>
      <c r="AD2942" t="str">
        <f>_xlfn.XLOOKUP(tblSales[[#This Row],[Store_ID]],Stores!$A:$A,Stores!$E:$E,"Unknown")</f>
        <v>South Zone 1</v>
      </c>
      <c r="AE2942" t="str">
        <f>_xlfn.XLOOKUP(tblSales[[#This Row],[Customer_ID]],Customers!$A:$A,Customers!$B:$B,"Unknown")</f>
        <v>Eshwari Singh</v>
      </c>
      <c r="AF2942" t="str">
        <f>_xlfn.XLOOKUP(tblSales[[#This Row],[Customer_ID]],Customers!$A:$A,Customers!$J:$J,"Unknown")</f>
        <v>Regular</v>
      </c>
      <c r="AG2942" t="str">
        <f>_xlfn.XLOOKUP(tblSales[[#This Row],[Employee_ID]],Employees!$A:$A,Employees!$B:$B,"Unknown")</f>
        <v>Vasanthi Kamath</v>
      </c>
      <c r="AH2942">
        <f>IF(MONTH(tblSales[[#This Row],[Invoice Date]])&gt;=4,MONTH(tblSales[[#This Row],[Invoice Date]]),MONTH(tblSales[[#This Row],[Invoice Date]])+12)</f>
        <v>6</v>
      </c>
      <c r="AI2942" s="8">
        <f>DATE(YEAR(tblSales[[#This Row],[Invoice Date]]),MONTH(tblSales[[#This Row],[Invoice Date]]),1)</f>
        <v>45444</v>
      </c>
      <c r="AJ2942" t="str">
        <f>_xlfn.XLOOKUP(tblSales[[#This Row],[Product_ID]],Products!$A:$A,Products!$B:$B,"Unknown")</f>
        <v>Aurelia Analog Watch Purple</v>
      </c>
      <c r="AK2942" s="9">
        <f>IFERROR(tblSales[[#This Row],[Profit]]/tblSales[[#This Row],[Sales Amount]],0)</f>
        <v>0.27565202897087365</v>
      </c>
      <c r="AL2942" t="str">
        <f>IF(tblSales[[#This Row],[Discount %]]&lt;=5,"0-5%",
IF(tblSales[[#This Row],[Discount %]]&lt;=10,"5-10%",
IF(tblSales[[#This Row],[Discount %]]&lt;=15,"10-15%",
IF(tblSales[[#This Row],[Discount %]]&lt;=20,"15-20%","20%+"))))</f>
        <v>0-5%</v>
      </c>
    </row>
    <row r="2943" spans="1:38">
      <c r="A2943" s="2" t="s">
        <v>4969</v>
      </c>
      <c r="B2943" s="11">
        <v>45654</v>
      </c>
      <c r="C2943" s="2" t="s">
        <v>2796</v>
      </c>
      <c r="D2943" s="2" t="s">
        <v>1859</v>
      </c>
      <c r="E2943" s="2" t="s">
        <v>467</v>
      </c>
      <c r="F2943" s="2" t="s">
        <v>172</v>
      </c>
      <c r="G2943" s="2">
        <v>3</v>
      </c>
      <c r="H2943" s="2">
        <v>1075.98</v>
      </c>
      <c r="I2943" s="2">
        <v>25</v>
      </c>
      <c r="J2943" s="2">
        <v>806.99</v>
      </c>
      <c r="K2943" s="2">
        <v>12</v>
      </c>
      <c r="L2943" s="2">
        <v>290.51</v>
      </c>
      <c r="M2943" s="2">
        <v>2711.46</v>
      </c>
      <c r="N2943" s="2">
        <v>2283.21</v>
      </c>
      <c r="O2943" s="2">
        <f t="shared" si="114"/>
        <v>137.74</v>
      </c>
      <c r="P2943" s="2" t="s">
        <v>32</v>
      </c>
      <c r="Q2943" s="2" t="str">
        <f t="shared" si="112"/>
        <v>UPI</v>
      </c>
      <c r="R2943" s="2" t="s">
        <v>21</v>
      </c>
      <c r="S2943" s="2" t="s">
        <v>56</v>
      </c>
      <c r="T2943" s="2" t="s">
        <v>152</v>
      </c>
      <c r="U2943" s="2" t="s">
        <v>60</v>
      </c>
      <c r="V2943" t="str">
        <f>TEXT(tblSales[[#This Row],[Invoice Date]],"mmm")</f>
        <v>Dec</v>
      </c>
      <c r="W2943">
        <f>MONTH(tblSales[[#This Row],[Invoice Date]])</f>
        <v>12</v>
      </c>
      <c r="X2943">
        <f>YEAR(tblSales[[#This Row],[Invoice Date]])</f>
        <v>2024</v>
      </c>
      <c r="Y2943" t="str">
        <f>TEXT(tblSales[[#This Row],[Invoice Date]],"mmm-yyyy")</f>
        <v>Dec-2024</v>
      </c>
      <c r="Z2943" t="str">
        <f>_xlfn.XLOOKUP(tblSales[[#This Row],[Product_ID]],Products!$A:$A,Products!$C:$C,"Women Dresses")</f>
        <v>Belts</v>
      </c>
      <c r="AA2943" t="str">
        <f>_xlfn.XLOOKUP(tblSales[[#This Row],[Product_ID]],Products!$A:$A,Products!$D:$D,"Unknown")</f>
        <v>Casual Belt</v>
      </c>
      <c r="AB2943" t="str">
        <f>_xlfn.XLOOKUP(tblSales[[#This Row],[Product_ID]],Products!$A:$A,Products!$E:$E,"Unknown")</f>
        <v>US Polo Assn</v>
      </c>
      <c r="AC2943" t="str">
        <f>_xlfn.XLOOKUP(tblSales[[#This Row],[Store_ID]],Stores!$A:$A,Stores!$B:$B,"Unknown")</f>
        <v>TrendMart Kollam Standard</v>
      </c>
      <c r="AD2943" t="str">
        <f>_xlfn.XLOOKUP(tblSales[[#This Row],[Store_ID]],Stores!$A:$A,Stores!$E:$E,"Unknown")</f>
        <v>South Zone 1</v>
      </c>
      <c r="AE2943" t="str">
        <f>_xlfn.XLOOKUP(tblSales[[#This Row],[Customer_ID]],Customers!$A:$A,Customers!$B:$B,"Unknown")</f>
        <v>Geetha Reddy</v>
      </c>
      <c r="AF2943" t="str">
        <f>_xlfn.XLOOKUP(tblSales[[#This Row],[Customer_ID]],Customers!$A:$A,Customers!$J:$J,"Unknown")</f>
        <v>Regular</v>
      </c>
      <c r="AG2943" t="str">
        <f>_xlfn.XLOOKUP(tblSales[[#This Row],[Employee_ID]],Employees!$A:$A,Employees!$B:$B,"Unknown")</f>
        <v>Eswar Prasad</v>
      </c>
      <c r="AH2943">
        <f>IF(MONTH(tblSales[[#This Row],[Invoice Date]])&gt;=4,MONTH(tblSales[[#This Row],[Invoice Date]]),MONTH(tblSales[[#This Row],[Invoice Date]])+12)</f>
        <v>12</v>
      </c>
      <c r="AI2943" s="8">
        <f>DATE(YEAR(tblSales[[#This Row],[Invoice Date]]),MONTH(tblSales[[#This Row],[Invoice Date]]),1)</f>
        <v>45627</v>
      </c>
      <c r="AJ2943" t="str">
        <f>_xlfn.XLOOKUP(tblSales[[#This Row],[Product_ID]],Products!$A:$A,Products!$B:$B,"Unknown")</f>
        <v>US Polo Assn Casual Belt Charcoal</v>
      </c>
      <c r="AK2943" s="9">
        <f>IFERROR(tblSales[[#This Row],[Profit]]/tblSales[[#This Row],[Sales Amount]],0)</f>
        <v>5.0799200430764239E-2</v>
      </c>
      <c r="AL2943" t="str">
        <f>IF(tblSales[[#This Row],[Discount %]]&lt;=5,"0-5%",
IF(tblSales[[#This Row],[Discount %]]&lt;=10,"5-10%",
IF(tblSales[[#This Row],[Discount %]]&lt;=15,"10-15%",
IF(tblSales[[#This Row],[Discount %]]&lt;=20,"15-20%","20%+"))))</f>
        <v>20%+</v>
      </c>
    </row>
    <row r="2944" spans="1:38">
      <c r="A2944" s="2" t="s">
        <v>4970</v>
      </c>
      <c r="B2944" s="11">
        <v>45690</v>
      </c>
      <c r="C2944" s="2" t="s">
        <v>1462</v>
      </c>
      <c r="D2944" s="2" t="s">
        <v>837</v>
      </c>
      <c r="E2944" s="2" t="s">
        <v>91</v>
      </c>
      <c r="F2944" s="2" t="s">
        <v>475</v>
      </c>
      <c r="G2944" s="2">
        <v>4</v>
      </c>
      <c r="H2944" s="2">
        <v>6678.57</v>
      </c>
      <c r="I2944" s="2">
        <v>10</v>
      </c>
      <c r="J2944" s="2">
        <v>2671.43</v>
      </c>
      <c r="K2944" s="2">
        <v>3</v>
      </c>
      <c r="L2944" s="2">
        <v>721.29</v>
      </c>
      <c r="M2944" s="2">
        <v>24764.14</v>
      </c>
      <c r="N2944" s="2">
        <v>19051.04</v>
      </c>
      <c r="O2944" s="2">
        <f t="shared" si="114"/>
        <v>4991.8099999999986</v>
      </c>
      <c r="P2944" s="2" t="s">
        <v>32</v>
      </c>
      <c r="Q2944" s="2" t="str">
        <f t="shared" si="112"/>
        <v>UPI</v>
      </c>
      <c r="R2944" s="2" t="s">
        <v>20</v>
      </c>
      <c r="S2944" s="2" t="s">
        <v>56</v>
      </c>
      <c r="T2944" s="2" t="s">
        <v>3709</v>
      </c>
      <c r="U2944" s="2" t="s">
        <v>60</v>
      </c>
      <c r="V2944" t="str">
        <f>TEXT(tblSales[[#This Row],[Invoice Date]],"mmm")</f>
        <v>Feb</v>
      </c>
      <c r="W2944">
        <f>MONTH(tblSales[[#This Row],[Invoice Date]])</f>
        <v>2</v>
      </c>
      <c r="X2944">
        <f>YEAR(tblSales[[#This Row],[Invoice Date]])</f>
        <v>2025</v>
      </c>
      <c r="Y2944" t="str">
        <f>TEXT(tblSales[[#This Row],[Invoice Date]],"mmm-yyyy")</f>
        <v>Feb-2025</v>
      </c>
      <c r="Z2944" t="str">
        <f>_xlfn.XLOOKUP(tblSales[[#This Row],[Product_ID]],Products!$A:$A,Products!$C:$C,"Women Dresses")</f>
        <v>Jewellery</v>
      </c>
      <c r="AA2944" t="str">
        <f>_xlfn.XLOOKUP(tblSales[[#This Row],[Product_ID]],Products!$A:$A,Products!$D:$D,"Unknown")</f>
        <v>Earrings</v>
      </c>
      <c r="AB2944" t="str">
        <f>_xlfn.XLOOKUP(tblSales[[#This Row],[Product_ID]],Products!$A:$A,Products!$E:$E,"Unknown")</f>
        <v>Aurelia</v>
      </c>
      <c r="AC2944" t="str">
        <f>_xlfn.XLOOKUP(tblSales[[#This Row],[Store_ID]],Stores!$A:$A,Stores!$B:$B,"Unknown")</f>
        <v>TrendMart Vijayawada High Street</v>
      </c>
      <c r="AD2944" t="str">
        <f>_xlfn.XLOOKUP(tblSales[[#This Row],[Store_ID]],Stores!$A:$A,Stores!$E:$E,"Unknown")</f>
        <v>South Zone 3</v>
      </c>
      <c r="AE2944" t="str">
        <f>_xlfn.XLOOKUP(tblSales[[#This Row],[Customer_ID]],Customers!$A:$A,Customers!$B:$B,"Unknown")</f>
        <v>Gayathri Chandran</v>
      </c>
      <c r="AF2944" t="str">
        <f>_xlfn.XLOOKUP(tblSales[[#This Row],[Customer_ID]],Customers!$A:$A,Customers!$J:$J,"Unknown")</f>
        <v>Gold</v>
      </c>
      <c r="AG2944" t="str">
        <f>_xlfn.XLOOKUP(tblSales[[#This Row],[Employee_ID]],Employees!$A:$A,Employees!$B:$B,"Unknown")</f>
        <v>Arjun Krishnan</v>
      </c>
      <c r="AH2944">
        <f>IF(MONTH(tblSales[[#This Row],[Invoice Date]])&gt;=4,MONTH(tblSales[[#This Row],[Invoice Date]]),MONTH(tblSales[[#This Row],[Invoice Date]])+12)</f>
        <v>14</v>
      </c>
      <c r="AI2944" s="8">
        <f>DATE(YEAR(tblSales[[#This Row],[Invoice Date]]),MONTH(tblSales[[#This Row],[Invoice Date]]),1)</f>
        <v>45689</v>
      </c>
      <c r="AJ2944" t="str">
        <f>_xlfn.XLOOKUP(tblSales[[#This Row],[Product_ID]],Products!$A:$A,Products!$B:$B,"Unknown")</f>
        <v>Aurelia Earrings Sky Blue</v>
      </c>
      <c r="AK2944" s="9">
        <f>IFERROR(tblSales[[#This Row],[Profit]]/tblSales[[#This Row],[Sales Amount]],0)</f>
        <v>0.2015741309813302</v>
      </c>
      <c r="AL2944" t="str">
        <f>IF(tblSales[[#This Row],[Discount %]]&lt;=5,"0-5%",
IF(tblSales[[#This Row],[Discount %]]&lt;=10,"5-10%",
IF(tblSales[[#This Row],[Discount %]]&lt;=15,"10-15%",
IF(tblSales[[#This Row],[Discount %]]&lt;=20,"15-20%","20%+"))))</f>
        <v>5-10%</v>
      </c>
    </row>
    <row r="2945" spans="1:38">
      <c r="A2945" s="2" t="s">
        <v>4971</v>
      </c>
      <c r="B2945" s="11">
        <v>45723</v>
      </c>
      <c r="C2945" s="2" t="s">
        <v>1783</v>
      </c>
      <c r="D2945" s="2" t="s">
        <v>242</v>
      </c>
      <c r="E2945" s="2" t="s">
        <v>699</v>
      </c>
      <c r="F2945" s="2" t="s">
        <v>104</v>
      </c>
      <c r="G2945" s="2">
        <v>3</v>
      </c>
      <c r="H2945" s="2">
        <v>1402.17</v>
      </c>
      <c r="I2945" s="2">
        <v>30</v>
      </c>
      <c r="J2945" s="2">
        <v>1261.95</v>
      </c>
      <c r="K2945" s="2">
        <v>12</v>
      </c>
      <c r="L2945" s="2">
        <v>353.35</v>
      </c>
      <c r="M2945" s="2">
        <v>3297.91</v>
      </c>
      <c r="N2945" s="2">
        <v>2914.95</v>
      </c>
      <c r="O2945" s="2">
        <f t="shared" si="114"/>
        <v>29.610000000000014</v>
      </c>
      <c r="P2945" s="2" t="s">
        <v>29</v>
      </c>
      <c r="Q2945" s="2" t="str">
        <f t="shared" si="112"/>
        <v>Debit Card</v>
      </c>
      <c r="R2945" s="2" t="s">
        <v>21</v>
      </c>
      <c r="S2945" s="2" t="s">
        <v>56</v>
      </c>
      <c r="T2945" s="2" t="s">
        <v>790</v>
      </c>
      <c r="U2945" s="2" t="s">
        <v>59</v>
      </c>
      <c r="V2945" t="str">
        <f>TEXT(tblSales[[#This Row],[Invoice Date]],"mmm")</f>
        <v>Mar</v>
      </c>
      <c r="W2945">
        <f>MONTH(tblSales[[#This Row],[Invoice Date]])</f>
        <v>3</v>
      </c>
      <c r="X2945">
        <f>YEAR(tblSales[[#This Row],[Invoice Date]])</f>
        <v>2025</v>
      </c>
      <c r="Y2945" t="str">
        <f>TEXT(tblSales[[#This Row],[Invoice Date]],"mmm-yyyy")</f>
        <v>Mar-2025</v>
      </c>
      <c r="Z2945" t="str">
        <f>_xlfn.XLOOKUP(tblSales[[#This Row],[Product_ID]],Products!$A:$A,Products!$C:$C,"Women Dresses")</f>
        <v>Women Jeans</v>
      </c>
      <c r="AA2945" t="str">
        <f>_xlfn.XLOOKUP(tblSales[[#This Row],[Product_ID]],Products!$A:$A,Products!$D:$D,"Unknown")</f>
        <v>Bootcut</v>
      </c>
      <c r="AB2945" t="str">
        <f>_xlfn.XLOOKUP(tblSales[[#This Row],[Product_ID]],Products!$A:$A,Products!$E:$E,"Unknown")</f>
        <v>Missing Brand Name</v>
      </c>
      <c r="AC2945" t="str">
        <f>_xlfn.XLOOKUP(tblSales[[#This Row],[Store_ID]],Stores!$A:$A,Stores!$B:$B,"Unknown")</f>
        <v>TrendMart Dindigul High Street</v>
      </c>
      <c r="AD2945" t="str">
        <f>_xlfn.XLOOKUP(tblSales[[#This Row],[Store_ID]],Stores!$A:$A,Stores!$E:$E,"Unknown")</f>
        <v>South Zone 1</v>
      </c>
      <c r="AE2945" t="str">
        <f>_xlfn.XLOOKUP(tblSales[[#This Row],[Customer_ID]],Customers!$A:$A,Customers!$B:$B,"Unknown")</f>
        <v>Tanvi Menon</v>
      </c>
      <c r="AF2945" t="str">
        <f>_xlfn.XLOOKUP(tblSales[[#This Row],[Customer_ID]],Customers!$A:$A,Customers!$J:$J,"Unknown")</f>
        <v>Platinum</v>
      </c>
      <c r="AG2945" t="str">
        <f>_xlfn.XLOOKUP(tblSales[[#This Row],[Employee_ID]],Employees!$A:$A,Employees!$B:$B,"Unknown")</f>
        <v>Meena Krishnan</v>
      </c>
      <c r="AH2945">
        <f>IF(MONTH(tblSales[[#This Row],[Invoice Date]])&gt;=4,MONTH(tblSales[[#This Row],[Invoice Date]]),MONTH(tblSales[[#This Row],[Invoice Date]])+12)</f>
        <v>15</v>
      </c>
      <c r="AI2945" s="8">
        <f>DATE(YEAR(tblSales[[#This Row],[Invoice Date]]),MONTH(tblSales[[#This Row],[Invoice Date]]),1)</f>
        <v>45717</v>
      </c>
      <c r="AJ2945" t="str">
        <f>_xlfn.XLOOKUP(tblSales[[#This Row],[Product_ID]],Products!$A:$A,Products!$B:$B,"Unknown")</f>
        <v>US Polo Assn Bootcut Sky Blue</v>
      </c>
      <c r="AK2945" s="9">
        <f>IFERROR(tblSales[[#This Row],[Profit]]/tblSales[[#This Row],[Sales Amount]],0)</f>
        <v>8.9784136013414603E-3</v>
      </c>
      <c r="AL2945" t="str">
        <f>IF(tblSales[[#This Row],[Discount %]]&lt;=5,"0-5%",
IF(tblSales[[#This Row],[Discount %]]&lt;=10,"5-10%",
IF(tblSales[[#This Row],[Discount %]]&lt;=15,"10-15%",
IF(tblSales[[#This Row],[Discount %]]&lt;=20,"15-20%","20%+"))))</f>
        <v>20%+</v>
      </c>
    </row>
    <row r="2946" spans="1:38">
      <c r="A2946" s="2" t="s">
        <v>4972</v>
      </c>
      <c r="B2946" s="11">
        <v>45615</v>
      </c>
      <c r="C2946" s="2" t="s">
        <v>1159</v>
      </c>
      <c r="D2946" s="2" t="s">
        <v>2235</v>
      </c>
      <c r="E2946" s="2" t="s">
        <v>717</v>
      </c>
      <c r="F2946" s="2" t="s">
        <v>276</v>
      </c>
      <c r="G2946" s="2">
        <v>3</v>
      </c>
      <c r="H2946" s="2">
        <v>580.55999999999995</v>
      </c>
      <c r="I2946" s="2">
        <v>25</v>
      </c>
      <c r="J2946" s="2">
        <v>435.42</v>
      </c>
      <c r="K2946" s="2">
        <v>5</v>
      </c>
      <c r="L2946" s="2">
        <v>65.31</v>
      </c>
      <c r="M2946" s="2">
        <v>1371.57</v>
      </c>
      <c r="N2946" s="2">
        <v>1119.81</v>
      </c>
      <c r="O2946" s="2">
        <f t="shared" si="114"/>
        <v>186.45</v>
      </c>
      <c r="P2946" s="2" t="s">
        <v>32</v>
      </c>
      <c r="Q2946" s="2" t="str">
        <f t="shared" ref="Q2946:Q3001" si="115">TRIM(CLEAN(P2946))</f>
        <v>UPI</v>
      </c>
      <c r="R2946" s="2" t="s">
        <v>21</v>
      </c>
      <c r="S2946" s="2" t="s">
        <v>56</v>
      </c>
      <c r="T2946" s="2" t="s">
        <v>1633</v>
      </c>
      <c r="U2946" s="2" t="s">
        <v>59</v>
      </c>
      <c r="V2946" t="str">
        <f>TEXT(tblSales[[#This Row],[Invoice Date]],"mmm")</f>
        <v>Nov</v>
      </c>
      <c r="W2946">
        <f>MONTH(tblSales[[#This Row],[Invoice Date]])</f>
        <v>11</v>
      </c>
      <c r="X2946">
        <f>YEAR(tblSales[[#This Row],[Invoice Date]])</f>
        <v>2024</v>
      </c>
      <c r="Y2946" t="str">
        <f>TEXT(tblSales[[#This Row],[Invoice Date]],"mmm-yyyy")</f>
        <v>Nov-2024</v>
      </c>
      <c r="Z2946" t="str">
        <f>_xlfn.XLOOKUP(tblSales[[#This Row],[Product_ID]],Products!$A:$A,Products!$C:$C,"Women Dresses")</f>
        <v>Men T-Shirts</v>
      </c>
      <c r="AA2946" t="str">
        <f>_xlfn.XLOOKUP(tblSales[[#This Row],[Product_ID]],Products!$A:$A,Products!$D:$D,"Unknown")</f>
        <v>Graphic Tee</v>
      </c>
      <c r="AB2946" t="str">
        <f>_xlfn.XLOOKUP(tblSales[[#This Row],[Product_ID]],Products!$A:$A,Products!$E:$E,"Unknown")</f>
        <v>Indian Terrain</v>
      </c>
      <c r="AC2946" t="str">
        <f>_xlfn.XLOOKUP(tblSales[[#This Row],[Store_ID]],Stores!$A:$A,Stores!$B:$B,"Unknown")</f>
        <v>TrendMart Thrissur Standard</v>
      </c>
      <c r="AD2946" t="str">
        <f>_xlfn.XLOOKUP(tblSales[[#This Row],[Store_ID]],Stores!$A:$A,Stores!$E:$E,"Unknown")</f>
        <v>South Zone 1</v>
      </c>
      <c r="AE2946" t="str">
        <f>_xlfn.XLOOKUP(tblSales[[#This Row],[Customer_ID]],Customers!$A:$A,Customers!$B:$B,"Unknown")</f>
        <v>Suresh Rao</v>
      </c>
      <c r="AF2946" t="str">
        <f>_xlfn.XLOOKUP(tblSales[[#This Row],[Customer_ID]],Customers!$A:$A,Customers!$J:$J,"Unknown")</f>
        <v>Silver</v>
      </c>
      <c r="AG2946" t="str">
        <f>_xlfn.XLOOKUP(tblSales[[#This Row],[Employee_ID]],Employees!$A:$A,Employees!$B:$B,"Unknown")</f>
        <v>Vasanthi Kamath</v>
      </c>
      <c r="AH2946">
        <f>IF(MONTH(tblSales[[#This Row],[Invoice Date]])&gt;=4,MONTH(tblSales[[#This Row],[Invoice Date]]),MONTH(tblSales[[#This Row],[Invoice Date]])+12)</f>
        <v>11</v>
      </c>
      <c r="AI2946" s="8">
        <f>DATE(YEAR(tblSales[[#This Row],[Invoice Date]]),MONTH(tblSales[[#This Row],[Invoice Date]]),1)</f>
        <v>45597</v>
      </c>
      <c r="AJ2946" t="str">
        <f>_xlfn.XLOOKUP(tblSales[[#This Row],[Product_ID]],Products!$A:$A,Products!$B:$B,"Unknown")</f>
        <v>Indian Terrain Graphic Tee Purple</v>
      </c>
      <c r="AK2946" s="9">
        <f>IFERROR(tblSales[[#This Row],[Profit]]/tblSales[[#This Row],[Sales Amount]],0)</f>
        <v>0.13593910627966491</v>
      </c>
      <c r="AL2946" t="str">
        <f>IF(tblSales[[#This Row],[Discount %]]&lt;=5,"0-5%",
IF(tblSales[[#This Row],[Discount %]]&lt;=10,"5-10%",
IF(tblSales[[#This Row],[Discount %]]&lt;=15,"10-15%",
IF(tblSales[[#This Row],[Discount %]]&lt;=20,"15-20%","20%+"))))</f>
        <v>20%+</v>
      </c>
    </row>
    <row r="2947" spans="1:38">
      <c r="A2947" s="2" t="s">
        <v>4973</v>
      </c>
      <c r="B2947" s="11">
        <v>45390</v>
      </c>
      <c r="C2947" s="2" t="s">
        <v>1240</v>
      </c>
      <c r="D2947" s="2" t="s">
        <v>466</v>
      </c>
      <c r="E2947" s="2" t="s">
        <v>625</v>
      </c>
      <c r="F2947" s="2" t="s">
        <v>244</v>
      </c>
      <c r="G2947" s="2">
        <v>2</v>
      </c>
      <c r="H2947" s="2">
        <v>727.18</v>
      </c>
      <c r="I2947" s="2">
        <v>10</v>
      </c>
      <c r="J2947" s="2">
        <v>145.44</v>
      </c>
      <c r="K2947" s="2">
        <v>5</v>
      </c>
      <c r="L2947" s="2">
        <v>65.45</v>
      </c>
      <c r="M2947" s="2">
        <v>1374.37</v>
      </c>
      <c r="N2947" s="2">
        <v>1095.3399999999999</v>
      </c>
      <c r="O2947" s="2">
        <f t="shared" si="114"/>
        <v>213.57999999999998</v>
      </c>
      <c r="P2947" s="2" t="s">
        <v>29</v>
      </c>
      <c r="Q2947" s="2" t="str">
        <f t="shared" si="115"/>
        <v>Debit Card</v>
      </c>
      <c r="R2947" s="2" t="s">
        <v>20</v>
      </c>
      <c r="S2947" s="2" t="s">
        <v>56</v>
      </c>
      <c r="T2947" s="2" t="s">
        <v>2595</v>
      </c>
      <c r="U2947" s="2" t="s">
        <v>59</v>
      </c>
      <c r="V2947" t="str">
        <f>TEXT(tblSales[[#This Row],[Invoice Date]],"mmm")</f>
        <v>Apr</v>
      </c>
      <c r="W2947">
        <f>MONTH(tblSales[[#This Row],[Invoice Date]])</f>
        <v>4</v>
      </c>
      <c r="X2947">
        <f>YEAR(tblSales[[#This Row],[Invoice Date]])</f>
        <v>2024</v>
      </c>
      <c r="Y2947" t="str">
        <f>TEXT(tblSales[[#This Row],[Invoice Date]],"mmm-yyyy")</f>
        <v>Apr-2024</v>
      </c>
      <c r="Z2947" t="str">
        <f>_xlfn.XLOOKUP(tblSales[[#This Row],[Product_ID]],Products!$A:$A,Products!$C:$C,"Women Dresses")</f>
        <v>Women Tops</v>
      </c>
      <c r="AA2947" t="str">
        <f>_xlfn.XLOOKUP(tblSales[[#This Row],[Product_ID]],Products!$A:$A,Products!$D:$D,"Unknown")</f>
        <v>Formal Top</v>
      </c>
      <c r="AB2947" t="str">
        <f>_xlfn.XLOOKUP(tblSales[[#This Row],[Product_ID]],Products!$A:$A,Products!$E:$E,"Unknown")</f>
        <v>Indian Terrain</v>
      </c>
      <c r="AC2947" t="str">
        <f>_xlfn.XLOOKUP(tblSales[[#This Row],[Store_ID]],Stores!$A:$A,Stores!$B:$B,"Unknown")</f>
        <v>TrendMart Shivamogga Mall Kiosk</v>
      </c>
      <c r="AD2947" t="str">
        <f>_xlfn.XLOOKUP(tblSales[[#This Row],[Store_ID]],Stores!$A:$A,Stores!$E:$E,"Unknown")</f>
        <v>South Zone 2</v>
      </c>
      <c r="AE2947" t="str">
        <f>_xlfn.XLOOKUP(tblSales[[#This Row],[Customer_ID]],Customers!$A:$A,Customers!$B:$B,"Unknown")</f>
        <v>Vani Prasad</v>
      </c>
      <c r="AF2947" t="str">
        <f>_xlfn.XLOOKUP(tblSales[[#This Row],[Customer_ID]],Customers!$A:$A,Customers!$J:$J,"Unknown")</f>
        <v>Silver</v>
      </c>
      <c r="AG2947" t="str">
        <f>_xlfn.XLOOKUP(tblSales[[#This Row],[Employee_ID]],Employees!$A:$A,Employees!$B:$B,"Unknown")</f>
        <v>Ganapathy Naidu</v>
      </c>
      <c r="AH2947">
        <f>IF(MONTH(tblSales[[#This Row],[Invoice Date]])&gt;=4,MONTH(tblSales[[#This Row],[Invoice Date]]),MONTH(tblSales[[#This Row],[Invoice Date]])+12)</f>
        <v>4</v>
      </c>
      <c r="AI2947" s="8">
        <f>DATE(YEAR(tblSales[[#This Row],[Invoice Date]]),MONTH(tblSales[[#This Row],[Invoice Date]]),1)</f>
        <v>45383</v>
      </c>
      <c r="AJ2947" t="str">
        <f>_xlfn.XLOOKUP(tblSales[[#This Row],[Product_ID]],Products!$A:$A,Products!$B:$B,"Unknown")</f>
        <v>Indian Terrain Formal Top Maroon</v>
      </c>
      <c r="AK2947" s="9">
        <f>IFERROR(tblSales[[#This Row],[Profit]]/tblSales[[#This Row],[Sales Amount]],0)</f>
        <v>0.15540211151291136</v>
      </c>
      <c r="AL2947" t="str">
        <f>IF(tblSales[[#This Row],[Discount %]]&lt;=5,"0-5%",
IF(tblSales[[#This Row],[Discount %]]&lt;=10,"5-10%",
IF(tblSales[[#This Row],[Discount %]]&lt;=15,"10-15%",
IF(tblSales[[#This Row],[Discount %]]&lt;=20,"15-20%","20%+"))))</f>
        <v>5-10%</v>
      </c>
    </row>
    <row r="2948" spans="1:38">
      <c r="A2948" s="2" t="s">
        <v>4974</v>
      </c>
      <c r="B2948" s="11">
        <v>45625</v>
      </c>
      <c r="C2948" s="2" t="s">
        <v>3135</v>
      </c>
      <c r="D2948" s="2" t="s">
        <v>703</v>
      </c>
      <c r="E2948" s="2" t="s">
        <v>615</v>
      </c>
      <c r="F2948" s="2" t="s">
        <v>233</v>
      </c>
      <c r="G2948" s="2">
        <v>1</v>
      </c>
      <c r="H2948" s="2">
        <v>744.53</v>
      </c>
      <c r="I2948" s="2">
        <v>0</v>
      </c>
      <c r="J2948" s="2">
        <v>0</v>
      </c>
      <c r="K2948" s="2">
        <v>5</v>
      </c>
      <c r="L2948" s="2">
        <v>37.229999999999997</v>
      </c>
      <c r="M2948" s="2">
        <v>781.76</v>
      </c>
      <c r="N2948" s="2">
        <v>522.38</v>
      </c>
      <c r="O2948" s="2">
        <f t="shared" si="114"/>
        <v>222.15</v>
      </c>
      <c r="P2948" s="2" t="s">
        <v>32</v>
      </c>
      <c r="Q2948" s="2" t="str">
        <f t="shared" si="115"/>
        <v>UPI</v>
      </c>
      <c r="R2948" s="2" t="s">
        <v>20</v>
      </c>
      <c r="S2948" s="2" t="s">
        <v>56</v>
      </c>
      <c r="T2948" s="2" t="s">
        <v>2974</v>
      </c>
      <c r="U2948" s="2" t="s">
        <v>59</v>
      </c>
      <c r="V2948" t="str">
        <f>TEXT(tblSales[[#This Row],[Invoice Date]],"mmm")</f>
        <v>Nov</v>
      </c>
      <c r="W2948">
        <f>MONTH(tblSales[[#This Row],[Invoice Date]])</f>
        <v>11</v>
      </c>
      <c r="X2948">
        <f>YEAR(tblSales[[#This Row],[Invoice Date]])</f>
        <v>2024</v>
      </c>
      <c r="Y2948" t="str">
        <f>TEXT(tblSales[[#This Row],[Invoice Date]],"mmm-yyyy")</f>
        <v>Nov-2024</v>
      </c>
      <c r="Z2948" t="str">
        <f>_xlfn.XLOOKUP(tblSales[[#This Row],[Product_ID]],Products!$A:$A,Products!$C:$C,"Women Dresses")</f>
        <v>Women Tops</v>
      </c>
      <c r="AA2948" t="str">
        <f>_xlfn.XLOOKUP(tblSales[[#This Row],[Product_ID]],Products!$A:$A,Products!$D:$D,"Unknown")</f>
        <v>Crop Top</v>
      </c>
      <c r="AB2948" t="str">
        <f>_xlfn.XLOOKUP(tblSales[[#This Row],[Product_ID]],Products!$A:$A,Products!$E:$E,"Unknown")</f>
        <v>Peter England</v>
      </c>
      <c r="AC2948" t="str">
        <f>_xlfn.XLOOKUP(tblSales[[#This Row],[Store_ID]],Stores!$A:$A,Stores!$B:$B,"Unknown")</f>
        <v>TrendMart Hyderabad Mall Kiosk</v>
      </c>
      <c r="AD2948" t="str">
        <f>_xlfn.XLOOKUP(tblSales[[#This Row],[Store_ID]],Stores!$A:$A,Stores!$E:$E,"Unknown")</f>
        <v>South Zone 2</v>
      </c>
      <c r="AE2948" t="str">
        <f>_xlfn.XLOOKUP(tblSales[[#This Row],[Customer_ID]],Customers!$A:$A,Customers!$B:$B,"Unknown")</f>
        <v>Muthu Iyengar</v>
      </c>
      <c r="AF2948" t="str">
        <f>_xlfn.XLOOKUP(tblSales[[#This Row],[Customer_ID]],Customers!$A:$A,Customers!$J:$J,"Unknown")</f>
        <v>Silver</v>
      </c>
      <c r="AG2948" t="str">
        <f>_xlfn.XLOOKUP(tblSales[[#This Row],[Employee_ID]],Employees!$A:$A,Employees!$B:$B,"Unknown")</f>
        <v>Malathi Varma</v>
      </c>
      <c r="AH2948">
        <f>IF(MONTH(tblSales[[#This Row],[Invoice Date]])&gt;=4,MONTH(tblSales[[#This Row],[Invoice Date]]),MONTH(tblSales[[#This Row],[Invoice Date]])+12)</f>
        <v>11</v>
      </c>
      <c r="AI2948" s="8">
        <f>DATE(YEAR(tblSales[[#This Row],[Invoice Date]]),MONTH(tblSales[[#This Row],[Invoice Date]]),1)</f>
        <v>45597</v>
      </c>
      <c r="AJ2948" t="str">
        <f>_xlfn.XLOOKUP(tblSales[[#This Row],[Product_ID]],Products!$A:$A,Products!$B:$B,"Unknown")</f>
        <v>Peter England Crop Top Green</v>
      </c>
      <c r="AK2948" s="9">
        <f>IFERROR(tblSales[[#This Row],[Profit]]/tblSales[[#This Row],[Sales Amount]],0)</f>
        <v>0.28416649611133854</v>
      </c>
      <c r="AL2948" t="str">
        <f>IF(tblSales[[#This Row],[Discount %]]&lt;=5,"0-5%",
IF(tblSales[[#This Row],[Discount %]]&lt;=10,"5-10%",
IF(tblSales[[#This Row],[Discount %]]&lt;=15,"10-15%",
IF(tblSales[[#This Row],[Discount %]]&lt;=20,"15-20%","20%+"))))</f>
        <v>0-5%</v>
      </c>
    </row>
    <row r="2949" spans="1:38">
      <c r="A2949" s="2" t="s">
        <v>4975</v>
      </c>
      <c r="B2949" s="11">
        <v>45397</v>
      </c>
      <c r="C2949" s="2" t="s">
        <v>2750</v>
      </c>
      <c r="D2949" s="2" t="s">
        <v>539</v>
      </c>
      <c r="E2949" s="2" t="s">
        <v>674</v>
      </c>
      <c r="F2949" s="2" t="s">
        <v>405</v>
      </c>
      <c r="G2949" s="2">
        <v>2</v>
      </c>
      <c r="H2949" s="2">
        <v>866.69</v>
      </c>
      <c r="I2949" s="2">
        <v>25</v>
      </c>
      <c r="J2949" s="2">
        <v>433.35</v>
      </c>
      <c r="K2949" s="2">
        <v>5</v>
      </c>
      <c r="L2949" s="2">
        <v>65</v>
      </c>
      <c r="M2949" s="2">
        <v>1365.03</v>
      </c>
      <c r="N2949" s="2">
        <v>1180.96</v>
      </c>
      <c r="O2949" s="2">
        <f t="shared" si="114"/>
        <v>119.06999999999994</v>
      </c>
      <c r="P2949" s="2" t="s">
        <v>32</v>
      </c>
      <c r="Q2949" s="2" t="str">
        <f t="shared" si="115"/>
        <v>UPI</v>
      </c>
      <c r="R2949" s="2" t="s">
        <v>20</v>
      </c>
      <c r="S2949" s="2" t="s">
        <v>56</v>
      </c>
      <c r="T2949" s="2" t="s">
        <v>391</v>
      </c>
      <c r="U2949" s="2" t="s">
        <v>59</v>
      </c>
      <c r="V2949" t="str">
        <f>TEXT(tblSales[[#This Row],[Invoice Date]],"mmm")</f>
        <v>Apr</v>
      </c>
      <c r="W2949">
        <f>MONTH(tblSales[[#This Row],[Invoice Date]])</f>
        <v>4</v>
      </c>
      <c r="X2949">
        <f>YEAR(tblSales[[#This Row],[Invoice Date]])</f>
        <v>2024</v>
      </c>
      <c r="Y2949" t="str">
        <f>TEXT(tblSales[[#This Row],[Invoice Date]],"mmm-yyyy")</f>
        <v>Apr-2024</v>
      </c>
      <c r="Z2949" t="str">
        <f>_xlfn.XLOOKUP(tblSales[[#This Row],[Product_ID]],Products!$A:$A,Products!$C:$C,"Women Dresses")</f>
        <v>Men Shirts</v>
      </c>
      <c r="AA2949" t="str">
        <f>_xlfn.XLOOKUP(tblSales[[#This Row],[Product_ID]],Products!$A:$A,Products!$D:$D,"Unknown")</f>
        <v>Casual Shirt</v>
      </c>
      <c r="AB2949" t="str">
        <f>_xlfn.XLOOKUP(tblSales[[#This Row],[Product_ID]],Products!$A:$A,Products!$E:$E,"Unknown")</f>
        <v>Nalli Silks</v>
      </c>
      <c r="AC2949" t="str">
        <f>_xlfn.XLOOKUP(tblSales[[#This Row],[Store_ID]],Stores!$A:$A,Stores!$B:$B,"Unknown")</f>
        <v>TrendMart Nizamabad Standard</v>
      </c>
      <c r="AD2949" t="str">
        <f>_xlfn.XLOOKUP(tblSales[[#This Row],[Store_ID]],Stores!$A:$A,Stores!$E:$E,"Unknown")</f>
        <v>South Zone 2</v>
      </c>
      <c r="AE2949" t="str">
        <f>_xlfn.XLOOKUP(tblSales[[#This Row],[Customer_ID]],Customers!$A:$A,Customers!$B:$B,"Unknown")</f>
        <v>Jagan Iyer</v>
      </c>
      <c r="AF2949" t="str">
        <f>_xlfn.XLOOKUP(tblSales[[#This Row],[Customer_ID]],Customers!$A:$A,Customers!$J:$J,"Unknown")</f>
        <v>Gold</v>
      </c>
      <c r="AG2949" t="str">
        <f>_xlfn.XLOOKUP(tblSales[[#This Row],[Employee_ID]],Employees!$A:$A,Employees!$B:$B,"Unknown")</f>
        <v>Chitra Bhat</v>
      </c>
      <c r="AH2949">
        <f>IF(MONTH(tblSales[[#This Row],[Invoice Date]])&gt;=4,MONTH(tblSales[[#This Row],[Invoice Date]]),MONTH(tblSales[[#This Row],[Invoice Date]])+12)</f>
        <v>4</v>
      </c>
      <c r="AI2949" s="8">
        <f>DATE(YEAR(tblSales[[#This Row],[Invoice Date]]),MONTH(tblSales[[#This Row],[Invoice Date]]),1)</f>
        <v>45383</v>
      </c>
      <c r="AJ2949" t="str">
        <f>_xlfn.XLOOKUP(tblSales[[#This Row],[Product_ID]],Products!$A:$A,Products!$B:$B,"Unknown")</f>
        <v>Nalli Silks Casual Shirt Navy Blue</v>
      </c>
      <c r="AK2949" s="9">
        <f>IFERROR(tblSales[[#This Row],[Profit]]/tblSales[[#This Row],[Sales Amount]],0)</f>
        <v>8.7228852113140326E-2</v>
      </c>
      <c r="AL2949" t="str">
        <f>IF(tblSales[[#This Row],[Discount %]]&lt;=5,"0-5%",
IF(tblSales[[#This Row],[Discount %]]&lt;=10,"5-10%",
IF(tblSales[[#This Row],[Discount %]]&lt;=15,"10-15%",
IF(tblSales[[#This Row],[Discount %]]&lt;=20,"15-20%","20%+"))))</f>
        <v>20%+</v>
      </c>
    </row>
    <row r="2950" spans="1:38" s="6" customFormat="1">
      <c r="A2950" s="2" t="s">
        <v>4976</v>
      </c>
      <c r="B2950" s="11">
        <v>45589</v>
      </c>
      <c r="C2950" s="2" t="s">
        <v>890</v>
      </c>
      <c r="D2950" s="2" t="s">
        <v>817</v>
      </c>
      <c r="E2950" s="2" t="s">
        <v>139</v>
      </c>
      <c r="F2950" s="2" t="s">
        <v>285</v>
      </c>
      <c r="G2950" s="2">
        <v>2</v>
      </c>
      <c r="H2950" s="2">
        <v>1313.96</v>
      </c>
      <c r="I2950" s="2">
        <v>0</v>
      </c>
      <c r="J2950" s="2">
        <v>0</v>
      </c>
      <c r="K2950" s="2">
        <v>12</v>
      </c>
      <c r="L2950" s="2">
        <v>315.35000000000002</v>
      </c>
      <c r="M2950" s="2">
        <v>2943.27</v>
      </c>
      <c r="N2950" s="2">
        <v>2031.44</v>
      </c>
      <c r="O2950" s="2">
        <f t="shared" si="114"/>
        <v>596.4799999999999</v>
      </c>
      <c r="P2950" s="2" t="s">
        <v>32</v>
      </c>
      <c r="Q2950" s="2" t="str">
        <f t="shared" si="115"/>
        <v>UPI</v>
      </c>
      <c r="R2950" s="2" t="s">
        <v>20</v>
      </c>
      <c r="S2950" s="2" t="s">
        <v>57</v>
      </c>
      <c r="T2950" s="2" t="s">
        <v>4046</v>
      </c>
      <c r="U2950" s="2" t="s">
        <v>59</v>
      </c>
      <c r="V2950" s="6" t="str">
        <f>TEXT(tblSales[[#This Row],[Invoice Date]],"mmm")</f>
        <v>Oct</v>
      </c>
      <c r="W2950" s="6">
        <f>MONTH(tblSales[[#This Row],[Invoice Date]])</f>
        <v>10</v>
      </c>
      <c r="X2950" s="6">
        <f>YEAR(tblSales[[#This Row],[Invoice Date]])</f>
        <v>2024</v>
      </c>
      <c r="Y2950" s="6" t="str">
        <f>TEXT(tblSales[[#This Row],[Invoice Date]],"mmm-yyyy")</f>
        <v>Oct-2024</v>
      </c>
      <c r="Z2950" s="6" t="str">
        <f>_xlfn.XLOOKUP(tblSales[[#This Row],[Product_ID]],Products!$A:$A,Products!$C:$C,"Women Dresses")</f>
        <v>Winter Wear</v>
      </c>
      <c r="AA2950" s="6" t="str">
        <f>_xlfn.XLOOKUP(tblSales[[#This Row],[Product_ID]],Products!$A:$A,Products!$D:$D,"Unknown")</f>
        <v>Muffler</v>
      </c>
      <c r="AB2950" s="6" t="str">
        <f>_xlfn.XLOOKUP(tblSales[[#This Row],[Product_ID]],Products!$A:$A,Products!$E:$E,"Unknown")</f>
        <v>Liberty</v>
      </c>
      <c r="AC2950" s="6" t="str">
        <f>_xlfn.XLOOKUP(tblSales[[#This Row],[Store_ID]],Stores!$A:$A,Stores!$B:$B,"Unknown")</f>
        <v>TrendMart Kozhikode Standard</v>
      </c>
      <c r="AD2950" s="6" t="str">
        <f>_xlfn.XLOOKUP(tblSales[[#This Row],[Store_ID]],Stores!$A:$A,Stores!$E:$E,"Unknown")</f>
        <v>South Zone 1</v>
      </c>
      <c r="AE2950" s="6" t="str">
        <f>_xlfn.XLOOKUP(tblSales[[#This Row],[Customer_ID]],Customers!$A:$A,Customers!$B:$B,"Unknown")</f>
        <v>Kavya Rao</v>
      </c>
      <c r="AF2950" s="6" t="str">
        <f>_xlfn.XLOOKUP(tblSales[[#This Row],[Customer_ID]],Customers!$A:$A,Customers!$J:$J,"Unknown")</f>
        <v>Regular</v>
      </c>
      <c r="AG2950" s="6" t="str">
        <f>_xlfn.XLOOKUP(tblSales[[#This Row],[Employee_ID]],Employees!$A:$A,Employees!$B:$B,"Unknown")</f>
        <v>Yogesh Chettiar</v>
      </c>
      <c r="AH2950" s="6">
        <f>IF(MONTH(tblSales[[#This Row],[Invoice Date]])&gt;=4,MONTH(tblSales[[#This Row],[Invoice Date]]),MONTH(tblSales[[#This Row],[Invoice Date]])+12)</f>
        <v>10</v>
      </c>
      <c r="AI2950" s="18">
        <f>DATE(YEAR(tblSales[[#This Row],[Invoice Date]]),MONTH(tblSales[[#This Row],[Invoice Date]]),1)</f>
        <v>45566</v>
      </c>
      <c r="AJ2950" s="6" t="str">
        <f>_xlfn.XLOOKUP(tblSales[[#This Row],[Product_ID]],Products!$A:$A,Products!$B:$B,"Unknown")</f>
        <v>Liberty Muffler Charcoal</v>
      </c>
      <c r="AK2950" s="19">
        <f>IFERROR(tblSales[[#This Row],[Profit]]/tblSales[[#This Row],[Sales Amount]],0)</f>
        <v>0.20265894736126822</v>
      </c>
      <c r="AL2950" s="6" t="str">
        <f>IF(tblSales[[#This Row],[Discount %]]&lt;=5,"0-5%",
IF(tblSales[[#This Row],[Discount %]]&lt;=10,"5-10%",
IF(tblSales[[#This Row],[Discount %]]&lt;=15,"10-15%",
IF(tblSales[[#This Row],[Discount %]]&lt;=20,"15-20%","20%+"))))</f>
        <v>0-5%</v>
      </c>
    </row>
    <row r="2951" spans="1:38" s="6" customFormat="1">
      <c r="A2951" s="2" t="s">
        <v>4977</v>
      </c>
      <c r="B2951" s="11">
        <v>45439</v>
      </c>
      <c r="C2951" s="2" t="s">
        <v>766</v>
      </c>
      <c r="D2951" s="2" t="s">
        <v>1302</v>
      </c>
      <c r="E2951" s="2" t="s">
        <v>1354</v>
      </c>
      <c r="F2951" s="2" t="s">
        <v>475</v>
      </c>
      <c r="G2951" s="2">
        <v>3</v>
      </c>
      <c r="H2951" s="2">
        <v>611.51</v>
      </c>
      <c r="I2951" s="2">
        <v>15</v>
      </c>
      <c r="J2951" s="2">
        <v>275.18</v>
      </c>
      <c r="K2951" s="2">
        <v>5</v>
      </c>
      <c r="L2951" s="2">
        <v>77.97</v>
      </c>
      <c r="M2951" s="2">
        <v>1637.32</v>
      </c>
      <c r="N2951" s="2">
        <v>1258.2</v>
      </c>
      <c r="O2951" s="2">
        <f t="shared" si="114"/>
        <v>301.14999999999986</v>
      </c>
      <c r="P2951" s="2" t="s">
        <v>31</v>
      </c>
      <c r="Q2951" s="2" t="str">
        <f t="shared" si="115"/>
        <v>Net Banking</v>
      </c>
      <c r="R2951" s="2" t="s">
        <v>20</v>
      </c>
      <c r="S2951" s="2" t="s">
        <v>56</v>
      </c>
      <c r="T2951" s="2" t="s">
        <v>718</v>
      </c>
      <c r="U2951" s="2" t="s">
        <v>59</v>
      </c>
      <c r="V2951" s="6" t="str">
        <f>TEXT(tblSales[[#This Row],[Invoice Date]],"mmm")</f>
        <v>May</v>
      </c>
      <c r="W2951" s="6">
        <f>MONTH(tblSales[[#This Row],[Invoice Date]])</f>
        <v>5</v>
      </c>
      <c r="X2951" s="6">
        <f>YEAR(tblSales[[#This Row],[Invoice Date]])</f>
        <v>2024</v>
      </c>
      <c r="Y2951" s="6" t="str">
        <f>TEXT(tblSales[[#This Row],[Invoice Date]],"mmm-yyyy")</f>
        <v>May-2024</v>
      </c>
      <c r="Z2951" s="6" t="str">
        <f>_xlfn.XLOOKUP(tblSales[[#This Row],[Product_ID]],Products!$A:$A,Products!$C:$C,"Women Dresses")</f>
        <v>Women Tops</v>
      </c>
      <c r="AA2951" s="6" t="str">
        <f>_xlfn.XLOOKUP(tblSales[[#This Row],[Product_ID]],Products!$A:$A,Products!$D:$D,"Unknown")</f>
        <v>Tunic</v>
      </c>
      <c r="AB2951" s="6" t="str">
        <f>_xlfn.XLOOKUP(tblSales[[#This Row],[Product_ID]],Products!$A:$A,Products!$E:$E,"Unknown")</f>
        <v>Jack &amp; Jones</v>
      </c>
      <c r="AC2951" s="6" t="str">
        <f>_xlfn.XLOOKUP(tblSales[[#This Row],[Store_ID]],Stores!$A:$A,Stores!$B:$B,"Unknown")</f>
        <v>TrendMart Bengaluru Flagship</v>
      </c>
      <c r="AD2951" s="6" t="str">
        <f>_xlfn.XLOOKUP(tblSales[[#This Row],[Store_ID]],Stores!$A:$A,Stores!$E:$E,"Unknown")</f>
        <v>South Zone 2</v>
      </c>
      <c r="AE2951" s="6" t="str">
        <f>_xlfn.XLOOKUP(tblSales[[#This Row],[Customer_ID]],Customers!$A:$A,Customers!$B:$B,"Unknown")</f>
        <v>Padma Balasubramaniam</v>
      </c>
      <c r="AF2951" s="6" t="str">
        <f>_xlfn.XLOOKUP(tblSales[[#This Row],[Customer_ID]],Customers!$A:$A,Customers!$J:$J,"Unknown")</f>
        <v>Gold</v>
      </c>
      <c r="AG2951" s="6" t="str">
        <f>_xlfn.XLOOKUP(tblSales[[#This Row],[Employee_ID]],Employees!$A:$A,Employees!$B:$B,"Unknown")</f>
        <v>Arjun Krishnan</v>
      </c>
      <c r="AH2951" s="6">
        <f>IF(MONTH(tblSales[[#This Row],[Invoice Date]])&gt;=4,MONTH(tblSales[[#This Row],[Invoice Date]]),MONTH(tblSales[[#This Row],[Invoice Date]])+12)</f>
        <v>5</v>
      </c>
      <c r="AI2951" s="18">
        <f>DATE(YEAR(tblSales[[#This Row],[Invoice Date]]),MONTH(tblSales[[#This Row],[Invoice Date]]),1)</f>
        <v>45413</v>
      </c>
      <c r="AJ2951" s="6" t="str">
        <f>_xlfn.XLOOKUP(tblSales[[#This Row],[Product_ID]],Products!$A:$A,Products!$B:$B,"Unknown")</f>
        <v>Jack &amp; Jones Tunic Olive</v>
      </c>
      <c r="AK2951" s="19">
        <f>IFERROR(tblSales[[#This Row],[Profit]]/tblSales[[#This Row],[Sales Amount]],0)</f>
        <v>0.18392861505386843</v>
      </c>
      <c r="AL2951" s="6" t="str">
        <f>IF(tblSales[[#This Row],[Discount %]]&lt;=5,"0-5%",
IF(tblSales[[#This Row],[Discount %]]&lt;=10,"5-10%",
IF(tblSales[[#This Row],[Discount %]]&lt;=15,"10-15%",
IF(tblSales[[#This Row],[Discount %]]&lt;=20,"15-20%","20%+"))))</f>
        <v>10-15%</v>
      </c>
    </row>
    <row r="2952" spans="1:38" s="6" customFormat="1">
      <c r="A2952" s="2" t="s">
        <v>4978</v>
      </c>
      <c r="B2952" s="11">
        <v>45589</v>
      </c>
      <c r="C2952" s="2" t="s">
        <v>694</v>
      </c>
      <c r="D2952" s="2" t="s">
        <v>1152</v>
      </c>
      <c r="E2952" s="2" t="s">
        <v>133</v>
      </c>
      <c r="F2952" s="2" t="s">
        <v>110</v>
      </c>
      <c r="G2952" s="2">
        <v>3</v>
      </c>
      <c r="H2952" s="2">
        <v>3388.42</v>
      </c>
      <c r="I2952" s="2">
        <v>0</v>
      </c>
      <c r="J2952" s="2">
        <v>0</v>
      </c>
      <c r="K2952" s="2">
        <v>12</v>
      </c>
      <c r="L2952" s="2">
        <v>1219.83</v>
      </c>
      <c r="M2952" s="2">
        <v>11385.09</v>
      </c>
      <c r="N2952" s="2">
        <v>6713.46</v>
      </c>
      <c r="O2952" s="2">
        <f t="shared" si="114"/>
        <v>3451.8</v>
      </c>
      <c r="P2952" s="2" t="s">
        <v>27</v>
      </c>
      <c r="Q2952" s="2" t="str">
        <f t="shared" si="115"/>
        <v>Cash</v>
      </c>
      <c r="R2952" s="2" t="s">
        <v>20</v>
      </c>
      <c r="S2952" s="2" t="s">
        <v>56</v>
      </c>
      <c r="T2952" s="2" t="s">
        <v>369</v>
      </c>
      <c r="U2952" s="2" t="s">
        <v>59</v>
      </c>
      <c r="V2952" s="6" t="str">
        <f>TEXT(tblSales[[#This Row],[Invoice Date]],"mmm")</f>
        <v>Oct</v>
      </c>
      <c r="W2952" s="6">
        <f>MONTH(tblSales[[#This Row],[Invoice Date]])</f>
        <v>10</v>
      </c>
      <c r="X2952" s="6">
        <f>YEAR(tblSales[[#This Row],[Invoice Date]])</f>
        <v>2024</v>
      </c>
      <c r="Y2952" s="6" t="str">
        <f>TEXT(tblSales[[#This Row],[Invoice Date]],"mmm-yyyy")</f>
        <v>Oct-2024</v>
      </c>
      <c r="Z2952" s="6" t="str">
        <f>_xlfn.XLOOKUP(tblSales[[#This Row],[Product_ID]],Products!$A:$A,Products!$C:$C,"Women Dresses")</f>
        <v>Footwear</v>
      </c>
      <c r="AA2952" s="6" t="str">
        <f>_xlfn.XLOOKUP(tblSales[[#This Row],[Product_ID]],Products!$A:$A,Products!$D:$D,"Unknown")</f>
        <v>Slippers</v>
      </c>
      <c r="AB2952" s="6" t="str">
        <f>_xlfn.XLOOKUP(tblSales[[#This Row],[Product_ID]],Products!$A:$A,Products!$E:$E,"Unknown")</f>
        <v>Kalyan Silks</v>
      </c>
      <c r="AC2952" s="6" t="str">
        <f>_xlfn.XLOOKUP(tblSales[[#This Row],[Store_ID]],Stores!$A:$A,Stores!$B:$B,"Unknown")</f>
        <v>TrendMart Tirupati High Street</v>
      </c>
      <c r="AD2952" s="6" t="str">
        <f>_xlfn.XLOOKUP(tblSales[[#This Row],[Store_ID]],Stores!$A:$A,Stores!$E:$E,"Unknown")</f>
        <v>South Zone 3</v>
      </c>
      <c r="AE2952" s="6" t="str">
        <f>_xlfn.XLOOKUP(tblSales[[#This Row],[Customer_ID]],Customers!$A:$A,Customers!$B:$B,"Unknown")</f>
        <v>Chandrika Gowda</v>
      </c>
      <c r="AF2952" s="6" t="str">
        <f>_xlfn.XLOOKUP(tblSales[[#This Row],[Customer_ID]],Customers!$A:$A,Customers!$J:$J,"Unknown")</f>
        <v>Gold</v>
      </c>
      <c r="AG2952" s="6" t="str">
        <f>_xlfn.XLOOKUP(tblSales[[#This Row],[Employee_ID]],Employees!$A:$A,Employees!$B:$B,"Unknown")</f>
        <v>Jyothi Prasad</v>
      </c>
      <c r="AH2952" s="6">
        <f>IF(MONTH(tblSales[[#This Row],[Invoice Date]])&gt;=4,MONTH(tblSales[[#This Row],[Invoice Date]]),MONTH(tblSales[[#This Row],[Invoice Date]])+12)</f>
        <v>10</v>
      </c>
      <c r="AI2952" s="18">
        <f>DATE(YEAR(tblSales[[#This Row],[Invoice Date]]),MONTH(tblSales[[#This Row],[Invoice Date]]),1)</f>
        <v>45566</v>
      </c>
      <c r="AJ2952" s="6" t="str">
        <f>_xlfn.XLOOKUP(tblSales[[#This Row],[Product_ID]],Products!$A:$A,Products!$B:$B,"Unknown")</f>
        <v>Kalyan Silks Slippers Sky Blue</v>
      </c>
      <c r="AK2952" s="19">
        <f>IFERROR(tblSales[[#This Row],[Profit]]/tblSales[[#This Row],[Sales Amount]],0)</f>
        <v>0.30318600906975701</v>
      </c>
      <c r="AL2952" s="6" t="str">
        <f>IF(tblSales[[#This Row],[Discount %]]&lt;=5,"0-5%",
IF(tblSales[[#This Row],[Discount %]]&lt;=10,"5-10%",
IF(tblSales[[#This Row],[Discount %]]&lt;=15,"10-15%",
IF(tblSales[[#This Row],[Discount %]]&lt;=20,"15-20%","20%+"))))</f>
        <v>0-5%</v>
      </c>
    </row>
    <row r="2953" spans="1:38" s="6" customFormat="1">
      <c r="A2953" s="2" t="s">
        <v>4979</v>
      </c>
      <c r="B2953" s="11">
        <v>45516</v>
      </c>
      <c r="C2953" s="2" t="s">
        <v>256</v>
      </c>
      <c r="D2953" s="2" t="s">
        <v>466</v>
      </c>
      <c r="E2953" s="2" t="s">
        <v>394</v>
      </c>
      <c r="F2953" s="2" t="s">
        <v>116</v>
      </c>
      <c r="G2953" s="2">
        <v>2</v>
      </c>
      <c r="H2953" s="2">
        <v>691.74</v>
      </c>
      <c r="I2953" s="2">
        <v>0</v>
      </c>
      <c r="J2953" s="2">
        <v>0</v>
      </c>
      <c r="K2953" s="2">
        <v>5</v>
      </c>
      <c r="L2953" s="2">
        <v>69.17</v>
      </c>
      <c r="M2953" s="2">
        <v>1452.65</v>
      </c>
      <c r="N2953" s="2">
        <v>1095.3399999999999</v>
      </c>
      <c r="O2953" s="2">
        <f t="shared" si="114"/>
        <v>288.14000000000016</v>
      </c>
      <c r="P2953" s="2" t="s">
        <v>28</v>
      </c>
      <c r="Q2953" s="2" t="str">
        <f t="shared" si="115"/>
        <v>Credit Card</v>
      </c>
      <c r="R2953" s="2" t="s">
        <v>20</v>
      </c>
      <c r="S2953" s="2" t="s">
        <v>56</v>
      </c>
      <c r="T2953" s="2" t="s">
        <v>1563</v>
      </c>
      <c r="U2953" s="2" t="s">
        <v>59</v>
      </c>
      <c r="V2953" s="6" t="str">
        <f>TEXT(tblSales[[#This Row],[Invoice Date]],"mmm")</f>
        <v>Aug</v>
      </c>
      <c r="W2953" s="6">
        <f>MONTH(tblSales[[#This Row],[Invoice Date]])</f>
        <v>8</v>
      </c>
      <c r="X2953" s="6">
        <f>YEAR(tblSales[[#This Row],[Invoice Date]])</f>
        <v>2024</v>
      </c>
      <c r="Y2953" s="6" t="str">
        <f>TEXT(tblSales[[#This Row],[Invoice Date]],"mmm-yyyy")</f>
        <v>Aug-2024</v>
      </c>
      <c r="Z2953" s="6" t="str">
        <f>_xlfn.XLOOKUP(tblSales[[#This Row],[Product_ID]],Products!$A:$A,Products!$C:$C,"Women Dresses")</f>
        <v>Women Tops</v>
      </c>
      <c r="AA2953" s="6" t="str">
        <f>_xlfn.XLOOKUP(tblSales[[#This Row],[Product_ID]],Products!$A:$A,Products!$D:$D,"Unknown")</f>
        <v>Formal Top</v>
      </c>
      <c r="AB2953" s="6" t="str">
        <f>_xlfn.XLOOKUP(tblSales[[#This Row],[Product_ID]],Products!$A:$A,Products!$E:$E,"Unknown")</f>
        <v>Indian Terrain</v>
      </c>
      <c r="AC2953" s="6" t="str">
        <f>_xlfn.XLOOKUP(tblSales[[#This Row],[Store_ID]],Stores!$A:$A,Stores!$B:$B,"Unknown")</f>
        <v>TrendMart Thoothukudi High Street</v>
      </c>
      <c r="AD2953" s="6" t="str">
        <f>_xlfn.XLOOKUP(tblSales[[#This Row],[Store_ID]],Stores!$A:$A,Stores!$E:$E,"Unknown")</f>
        <v>South Zone 1</v>
      </c>
      <c r="AE2953" s="6" t="str">
        <f>_xlfn.XLOOKUP(tblSales[[#This Row],[Customer_ID]],Customers!$A:$A,Customers!$B:$B,"Unknown")</f>
        <v>Vinod Naidu</v>
      </c>
      <c r="AF2953" s="6" t="str">
        <f>_xlfn.XLOOKUP(tblSales[[#This Row],[Customer_ID]],Customers!$A:$A,Customers!$J:$J,"Unknown")</f>
        <v>Regular</v>
      </c>
      <c r="AG2953" s="6" t="str">
        <f>_xlfn.XLOOKUP(tblSales[[#This Row],[Employee_ID]],Employees!$A:$A,Employees!$B:$B,"Unknown")</f>
        <v>Padma Gounder</v>
      </c>
      <c r="AH2953" s="6">
        <f>IF(MONTH(tblSales[[#This Row],[Invoice Date]])&gt;=4,MONTH(tblSales[[#This Row],[Invoice Date]]),MONTH(tblSales[[#This Row],[Invoice Date]])+12)</f>
        <v>8</v>
      </c>
      <c r="AI2953" s="18">
        <f>DATE(YEAR(tblSales[[#This Row],[Invoice Date]]),MONTH(tblSales[[#This Row],[Invoice Date]]),1)</f>
        <v>45505</v>
      </c>
      <c r="AJ2953" s="6" t="str">
        <f>_xlfn.XLOOKUP(tblSales[[#This Row],[Product_ID]],Products!$A:$A,Products!$B:$B,"Unknown")</f>
        <v>Indian Terrain Formal Top Maroon</v>
      </c>
      <c r="AK2953" s="19">
        <f>IFERROR(tblSales[[#This Row],[Profit]]/tblSales[[#This Row],[Sales Amount]],0)</f>
        <v>0.19835473100884599</v>
      </c>
      <c r="AL2953" s="6" t="str">
        <f>IF(tblSales[[#This Row],[Discount %]]&lt;=5,"0-5%",
IF(tblSales[[#This Row],[Discount %]]&lt;=10,"5-10%",
IF(tblSales[[#This Row],[Discount %]]&lt;=15,"10-15%",
IF(tblSales[[#This Row],[Discount %]]&lt;=20,"15-20%","20%+"))))</f>
        <v>0-5%</v>
      </c>
    </row>
    <row r="2954" spans="1:38" s="6" customFormat="1">
      <c r="A2954" s="2" t="s">
        <v>4980</v>
      </c>
      <c r="B2954" s="11">
        <v>45532</v>
      </c>
      <c r="C2954" s="2" t="s">
        <v>1501</v>
      </c>
      <c r="D2954" s="2" t="s">
        <v>1768</v>
      </c>
      <c r="E2954" s="2" t="s">
        <v>275</v>
      </c>
      <c r="F2954" s="2" t="s">
        <v>386</v>
      </c>
      <c r="G2954" s="2">
        <v>3</v>
      </c>
      <c r="H2954" s="2">
        <v>1029.82</v>
      </c>
      <c r="I2954" s="2">
        <v>15</v>
      </c>
      <c r="J2954" s="2">
        <v>463.42</v>
      </c>
      <c r="K2954" s="2">
        <v>12</v>
      </c>
      <c r="L2954" s="2">
        <v>315.12</v>
      </c>
      <c r="M2954" s="2">
        <v>2941.16</v>
      </c>
      <c r="N2954" s="2">
        <v>2177.61</v>
      </c>
      <c r="O2954" s="2">
        <f t="shared" si="114"/>
        <v>448.42999999999972</v>
      </c>
      <c r="P2954" s="2" t="s">
        <v>32</v>
      </c>
      <c r="Q2954" s="2" t="str">
        <f t="shared" si="115"/>
        <v>UPI</v>
      </c>
      <c r="R2954" s="2" t="s">
        <v>20</v>
      </c>
      <c r="S2954" s="2" t="s">
        <v>56</v>
      </c>
      <c r="T2954" s="2" t="s">
        <v>3069</v>
      </c>
      <c r="U2954" s="2" t="s">
        <v>59</v>
      </c>
      <c r="V2954" s="6" t="str">
        <f>TEXT(tblSales[[#This Row],[Invoice Date]],"mmm")</f>
        <v>Aug</v>
      </c>
      <c r="W2954" s="6">
        <f>MONTH(tblSales[[#This Row],[Invoice Date]])</f>
        <v>8</v>
      </c>
      <c r="X2954" s="6">
        <f>YEAR(tblSales[[#This Row],[Invoice Date]])</f>
        <v>2024</v>
      </c>
      <c r="Y2954" s="6" t="str">
        <f>TEXT(tblSales[[#This Row],[Invoice Date]],"mmm-yyyy")</f>
        <v>Aug-2024</v>
      </c>
      <c r="Z2954" s="6" t="str">
        <f>_xlfn.XLOOKUP(tblSales[[#This Row],[Product_ID]],Products!$A:$A,Products!$C:$C,"Women Dresses")</f>
        <v>Footwear</v>
      </c>
      <c r="AA2954" s="6" t="str">
        <f>_xlfn.XLOOKUP(tblSales[[#This Row],[Product_ID]],Products!$A:$A,Products!$D:$D,"Unknown")</f>
        <v>Sneakers</v>
      </c>
      <c r="AB2954" s="6" t="str">
        <f>_xlfn.XLOOKUP(tblSales[[#This Row],[Product_ID]],Products!$A:$A,Products!$E:$E,"Unknown")</f>
        <v>Titan</v>
      </c>
      <c r="AC2954" s="6" t="str">
        <f>_xlfn.XLOOKUP(tblSales[[#This Row],[Store_ID]],Stores!$A:$A,Stores!$B:$B,"Unknown")</f>
        <v>TrendMart Madurai High Street</v>
      </c>
      <c r="AD2954" s="6" t="str">
        <f>_xlfn.XLOOKUP(tblSales[[#This Row],[Store_ID]],Stores!$A:$A,Stores!$E:$E,"Unknown")</f>
        <v>South Zone 1</v>
      </c>
      <c r="AE2954" s="6" t="str">
        <f>_xlfn.XLOOKUP(tblSales[[#This Row],[Customer_ID]],Customers!$A:$A,Customers!$B:$B,"Unknown")</f>
        <v>Devi Menon</v>
      </c>
      <c r="AF2954" s="6" t="str">
        <f>_xlfn.XLOOKUP(tblSales[[#This Row],[Customer_ID]],Customers!$A:$A,Customers!$J:$J,"Unknown")</f>
        <v>Silver</v>
      </c>
      <c r="AG2954" s="6" t="str">
        <f>_xlfn.XLOOKUP(tblSales[[#This Row],[Employee_ID]],Employees!$A:$A,Employees!$B:$B,"Unknown")</f>
        <v>Malini Gowda</v>
      </c>
      <c r="AH2954" s="6">
        <f>IF(MONTH(tblSales[[#This Row],[Invoice Date]])&gt;=4,MONTH(tblSales[[#This Row],[Invoice Date]]),MONTH(tblSales[[#This Row],[Invoice Date]])+12)</f>
        <v>8</v>
      </c>
      <c r="AI2954" s="18">
        <f>DATE(YEAR(tblSales[[#This Row],[Invoice Date]]),MONTH(tblSales[[#This Row],[Invoice Date]]),1)</f>
        <v>45505</v>
      </c>
      <c r="AJ2954" s="6" t="str">
        <f>_xlfn.XLOOKUP(tblSales[[#This Row],[Product_ID]],Products!$A:$A,Products!$B:$B,"Unknown")</f>
        <v>Titan Sneakers Maroon</v>
      </c>
      <c r="AK2954" s="19">
        <f>IFERROR(tblSales[[#This Row],[Profit]]/tblSales[[#This Row],[Sales Amount]],0)</f>
        <v>0.15246705381550127</v>
      </c>
      <c r="AL2954" s="6" t="str">
        <f>IF(tblSales[[#This Row],[Discount %]]&lt;=5,"0-5%",
IF(tblSales[[#This Row],[Discount %]]&lt;=10,"5-10%",
IF(tblSales[[#This Row],[Discount %]]&lt;=15,"10-15%",
IF(tblSales[[#This Row],[Discount %]]&lt;=20,"15-20%","20%+"))))</f>
        <v>10-15%</v>
      </c>
    </row>
    <row r="2955" spans="1:38" s="6" customFormat="1">
      <c r="A2955" s="2" t="s">
        <v>4981</v>
      </c>
      <c r="B2955" s="11">
        <v>45615</v>
      </c>
      <c r="C2955" s="2" t="s">
        <v>1549</v>
      </c>
      <c r="D2955" s="2" t="s">
        <v>176</v>
      </c>
      <c r="E2955" s="2" t="s">
        <v>863</v>
      </c>
      <c r="F2955" s="2" t="s">
        <v>377</v>
      </c>
      <c r="G2955" s="2">
        <v>3</v>
      </c>
      <c r="H2955" s="2">
        <v>774.49</v>
      </c>
      <c r="I2955" s="2">
        <v>25</v>
      </c>
      <c r="J2955" s="2">
        <v>580.87</v>
      </c>
      <c r="K2955" s="2">
        <v>5</v>
      </c>
      <c r="L2955" s="2">
        <v>87.13</v>
      </c>
      <c r="M2955" s="2">
        <v>1829.73</v>
      </c>
      <c r="N2955" s="2">
        <v>1650.03</v>
      </c>
      <c r="O2955" s="2">
        <f t="shared" si="114"/>
        <v>92.57000000000005</v>
      </c>
      <c r="P2955" s="2" t="s">
        <v>27</v>
      </c>
      <c r="Q2955" s="2" t="str">
        <f t="shared" si="115"/>
        <v>Cash</v>
      </c>
      <c r="R2955" s="2" t="s">
        <v>21</v>
      </c>
      <c r="S2955" s="2" t="s">
        <v>56</v>
      </c>
      <c r="T2955" s="2" t="s">
        <v>105</v>
      </c>
      <c r="U2955" s="2" t="s">
        <v>59</v>
      </c>
      <c r="V2955" s="6" t="str">
        <f>TEXT(tblSales[[#This Row],[Invoice Date]],"mmm")</f>
        <v>Nov</v>
      </c>
      <c r="W2955" s="6">
        <f>MONTH(tblSales[[#This Row],[Invoice Date]])</f>
        <v>11</v>
      </c>
      <c r="X2955" s="6">
        <f>YEAR(tblSales[[#This Row],[Invoice Date]])</f>
        <v>2024</v>
      </c>
      <c r="Y2955" s="6" t="str">
        <f>TEXT(tblSales[[#This Row],[Invoice Date]],"mmm-yyyy")</f>
        <v>Nov-2024</v>
      </c>
      <c r="Z2955" s="6" t="str">
        <f>_xlfn.XLOOKUP(tblSales[[#This Row],[Product_ID]],Products!$A:$A,Products!$C:$C,"Women Dresses")</f>
        <v>Women Tops</v>
      </c>
      <c r="AA2955" s="6" t="str">
        <f>_xlfn.XLOOKUP(tblSales[[#This Row],[Product_ID]],Products!$A:$A,Products!$D:$D,"Unknown")</f>
        <v>Crop Top</v>
      </c>
      <c r="AB2955" s="6" t="str">
        <f>_xlfn.XLOOKUP(tblSales[[#This Row],[Product_ID]],Products!$A:$A,Products!$E:$E,"Unknown")</f>
        <v>Nike</v>
      </c>
      <c r="AC2955" s="6" t="str">
        <f>_xlfn.XLOOKUP(tblSales[[#This Row],[Store_ID]],Stores!$A:$A,Stores!$B:$B,"Unknown")</f>
        <v>TrendMart Thiruvananthapuram Outlet</v>
      </c>
      <c r="AD2955" s="6" t="str">
        <f>_xlfn.XLOOKUP(tblSales[[#This Row],[Store_ID]],Stores!$A:$A,Stores!$E:$E,"Unknown")</f>
        <v>South Zone 1</v>
      </c>
      <c r="AE2955" s="6" t="str">
        <f>_xlfn.XLOOKUP(tblSales[[#This Row],[Customer_ID]],Customers!$A:$A,Customers!$B:$B,"Unknown")</f>
        <v>Sanjay Mishra</v>
      </c>
      <c r="AF2955" s="6" t="str">
        <f>_xlfn.XLOOKUP(tblSales[[#This Row],[Customer_ID]],Customers!$A:$A,Customers!$J:$J,"Unknown")</f>
        <v>Regular</v>
      </c>
      <c r="AG2955" s="6" t="str">
        <f>_xlfn.XLOOKUP(tblSales[[#This Row],[Employee_ID]],Employees!$A:$A,Employees!$B:$B,"Unknown")</f>
        <v>Sunita Ramachandran</v>
      </c>
      <c r="AH2955" s="6">
        <f>IF(MONTH(tblSales[[#This Row],[Invoice Date]])&gt;=4,MONTH(tblSales[[#This Row],[Invoice Date]]),MONTH(tblSales[[#This Row],[Invoice Date]])+12)</f>
        <v>11</v>
      </c>
      <c r="AI2955" s="18">
        <f>DATE(YEAR(tblSales[[#This Row],[Invoice Date]]),MONTH(tblSales[[#This Row],[Invoice Date]]),1)</f>
        <v>45597</v>
      </c>
      <c r="AJ2955" s="6" t="str">
        <f>_xlfn.XLOOKUP(tblSales[[#This Row],[Product_ID]],Products!$A:$A,Products!$B:$B,"Unknown")</f>
        <v>Nike Crop Top Cream</v>
      </c>
      <c r="AK2955" s="19">
        <f>IFERROR(tblSales[[#This Row],[Profit]]/tblSales[[#This Row],[Sales Amount]],0)</f>
        <v>5.0592163871172276E-2</v>
      </c>
      <c r="AL2955" s="6" t="str">
        <f>IF(tblSales[[#This Row],[Discount %]]&lt;=5,"0-5%",
IF(tblSales[[#This Row],[Discount %]]&lt;=10,"5-10%",
IF(tblSales[[#This Row],[Discount %]]&lt;=15,"10-15%",
IF(tblSales[[#This Row],[Discount %]]&lt;=20,"15-20%","20%+"))))</f>
        <v>20%+</v>
      </c>
    </row>
    <row r="2956" spans="1:38" s="6" customFormat="1">
      <c r="A2956" s="2" t="s">
        <v>4982</v>
      </c>
      <c r="B2956" s="11">
        <v>45695</v>
      </c>
      <c r="C2956" s="2" t="s">
        <v>1807</v>
      </c>
      <c r="D2956" s="2" t="s">
        <v>1343</v>
      </c>
      <c r="E2956" s="2" t="s">
        <v>561</v>
      </c>
      <c r="F2956" s="2" t="s">
        <v>110</v>
      </c>
      <c r="G2956" s="2">
        <v>1</v>
      </c>
      <c r="H2956" s="2">
        <v>6037.07</v>
      </c>
      <c r="I2956" s="2">
        <v>30</v>
      </c>
      <c r="J2956" s="2">
        <v>1811.12</v>
      </c>
      <c r="K2956" s="2">
        <v>12</v>
      </c>
      <c r="L2956" s="2">
        <v>507.11</v>
      </c>
      <c r="M2956" s="2">
        <v>4733.0600000000004</v>
      </c>
      <c r="N2956" s="2">
        <v>3961.62</v>
      </c>
      <c r="O2956" s="2">
        <f t="shared" si="114"/>
        <v>264.3300000000005</v>
      </c>
      <c r="P2956" s="2" t="s">
        <v>28</v>
      </c>
      <c r="Q2956" s="2" t="str">
        <f t="shared" si="115"/>
        <v>Credit Card</v>
      </c>
      <c r="R2956" s="2" t="s">
        <v>20</v>
      </c>
      <c r="S2956" s="2" t="s">
        <v>56</v>
      </c>
      <c r="T2956" s="2" t="s">
        <v>3059</v>
      </c>
      <c r="U2956" s="2" t="s">
        <v>59</v>
      </c>
      <c r="V2956" s="6" t="str">
        <f>TEXT(tblSales[[#This Row],[Invoice Date]],"mmm")</f>
        <v>Feb</v>
      </c>
      <c r="W2956" s="6">
        <f>MONTH(tblSales[[#This Row],[Invoice Date]])</f>
        <v>2</v>
      </c>
      <c r="X2956" s="6">
        <f>YEAR(tblSales[[#This Row],[Invoice Date]])</f>
        <v>2025</v>
      </c>
      <c r="Y2956" s="6" t="str">
        <f>TEXT(tblSales[[#This Row],[Invoice Date]],"mmm-yyyy")</f>
        <v>Feb-2025</v>
      </c>
      <c r="Z2956" s="6" t="str">
        <f>_xlfn.XLOOKUP(tblSales[[#This Row],[Product_ID]],Products!$A:$A,Products!$C:$C,"Women Dresses")</f>
        <v>Watches</v>
      </c>
      <c r="AA2956" s="6" t="str">
        <f>_xlfn.XLOOKUP(tblSales[[#This Row],[Product_ID]],Products!$A:$A,Products!$D:$D,"Unknown")</f>
        <v>Digital Watch</v>
      </c>
      <c r="AB2956" s="6" t="str">
        <f>_xlfn.XLOOKUP(tblSales[[#This Row],[Product_ID]],Products!$A:$A,Products!$E:$E,"Unknown")</f>
        <v>Metro Shoes</v>
      </c>
      <c r="AC2956" s="6" t="str">
        <f>_xlfn.XLOOKUP(tblSales[[#This Row],[Store_ID]],Stores!$A:$A,Stores!$B:$B,"Unknown")</f>
        <v>TrendMart Mangaluru High Street</v>
      </c>
      <c r="AD2956" s="6" t="str">
        <f>_xlfn.XLOOKUP(tblSales[[#This Row],[Store_ID]],Stores!$A:$A,Stores!$E:$E,"Unknown")</f>
        <v>South Zone 2</v>
      </c>
      <c r="AE2956" s="6" t="str">
        <f>_xlfn.XLOOKUP(tblSales[[#This Row],[Customer_ID]],Customers!$A:$A,Customers!$B:$B,"Unknown")</f>
        <v>Chandrika Iyer</v>
      </c>
      <c r="AF2956" s="6" t="str">
        <f>_xlfn.XLOOKUP(tblSales[[#This Row],[Customer_ID]],Customers!$A:$A,Customers!$J:$J,"Unknown")</f>
        <v>Silver</v>
      </c>
      <c r="AG2956" s="6" t="str">
        <f>_xlfn.XLOOKUP(tblSales[[#This Row],[Employee_ID]],Employees!$A:$A,Employees!$B:$B,"Unknown")</f>
        <v>Jyothi Prasad</v>
      </c>
      <c r="AH2956" s="6">
        <f>IF(MONTH(tblSales[[#This Row],[Invoice Date]])&gt;=4,MONTH(tblSales[[#This Row],[Invoice Date]]),MONTH(tblSales[[#This Row],[Invoice Date]])+12)</f>
        <v>14</v>
      </c>
      <c r="AI2956" s="18">
        <f>DATE(YEAR(tblSales[[#This Row],[Invoice Date]]),MONTH(tblSales[[#This Row],[Invoice Date]]),1)</f>
        <v>45689</v>
      </c>
      <c r="AJ2956" s="6" t="str">
        <f>_xlfn.XLOOKUP(tblSales[[#This Row],[Product_ID]],Products!$A:$A,Products!$B:$B,"Unknown")</f>
        <v>Metro Shoes Digital Watch Beige</v>
      </c>
      <c r="AK2956" s="19">
        <f>IFERROR(tblSales[[#This Row],[Profit]]/tblSales[[#This Row],[Sales Amount]],0)</f>
        <v>5.5847591198928487E-2</v>
      </c>
      <c r="AL2956" s="6" t="str">
        <f>IF(tblSales[[#This Row],[Discount %]]&lt;=5,"0-5%",
IF(tblSales[[#This Row],[Discount %]]&lt;=10,"5-10%",
IF(tblSales[[#This Row],[Discount %]]&lt;=15,"10-15%",
IF(tblSales[[#This Row],[Discount %]]&lt;=20,"15-20%","20%+"))))</f>
        <v>20%+</v>
      </c>
    </row>
    <row r="2957" spans="1:38" s="6" customFormat="1">
      <c r="A2957" s="2" t="s">
        <v>4983</v>
      </c>
      <c r="B2957" s="11">
        <v>45437</v>
      </c>
      <c r="C2957" s="2" t="s">
        <v>1893</v>
      </c>
      <c r="D2957" s="2" t="s">
        <v>409</v>
      </c>
      <c r="E2957" s="2" t="s">
        <v>394</v>
      </c>
      <c r="F2957" s="2" t="s">
        <v>134</v>
      </c>
      <c r="G2957" s="2">
        <v>1</v>
      </c>
      <c r="H2957" s="2">
        <v>795.22</v>
      </c>
      <c r="I2957" s="2">
        <v>0</v>
      </c>
      <c r="J2957" s="2">
        <v>0</v>
      </c>
      <c r="K2957" s="2">
        <v>5</v>
      </c>
      <c r="L2957" s="2">
        <v>39.76</v>
      </c>
      <c r="M2957" s="2">
        <v>834.98</v>
      </c>
      <c r="N2957" s="2">
        <v>571.09</v>
      </c>
      <c r="O2957" s="2">
        <f t="shared" si="114"/>
        <v>224.13</v>
      </c>
      <c r="P2957" s="2" t="s">
        <v>29</v>
      </c>
      <c r="Q2957" s="2" t="str">
        <f t="shared" si="115"/>
        <v>Debit Card</v>
      </c>
      <c r="R2957" s="2" t="s">
        <v>20</v>
      </c>
      <c r="S2957" s="2" t="s">
        <v>56</v>
      </c>
      <c r="T2957" s="2" t="s">
        <v>325</v>
      </c>
      <c r="U2957" s="2" t="s">
        <v>60</v>
      </c>
      <c r="V2957" s="6" t="str">
        <f>TEXT(tblSales[[#This Row],[Invoice Date]],"mmm")</f>
        <v>May</v>
      </c>
      <c r="W2957" s="6">
        <f>MONTH(tblSales[[#This Row],[Invoice Date]])</f>
        <v>5</v>
      </c>
      <c r="X2957" s="6">
        <f>YEAR(tblSales[[#This Row],[Invoice Date]])</f>
        <v>2024</v>
      </c>
      <c r="Y2957" s="6" t="str">
        <f>TEXT(tblSales[[#This Row],[Invoice Date]],"mmm-yyyy")</f>
        <v>May-2024</v>
      </c>
      <c r="Z2957" s="6" t="str">
        <f>_xlfn.XLOOKUP(tblSales[[#This Row],[Product_ID]],Products!$A:$A,Products!$C:$C,"Women Dresses")</f>
        <v>Women Kurtis</v>
      </c>
      <c r="AA2957" s="6" t="str">
        <f>_xlfn.XLOOKUP(tblSales[[#This Row],[Product_ID]],Products!$A:$A,Products!$D:$D,"Unknown")</f>
        <v>Straight Kurti</v>
      </c>
      <c r="AB2957" s="6" t="str">
        <f>_xlfn.XLOOKUP(tblSales[[#This Row],[Product_ID]],Products!$A:$A,Products!$E:$E,"Unknown")</f>
        <v>Fabindia</v>
      </c>
      <c r="AC2957" s="6" t="str">
        <f>_xlfn.XLOOKUP(tblSales[[#This Row],[Store_ID]],Stores!$A:$A,Stores!$B:$B,"Unknown")</f>
        <v>TrendMart Thoothukudi High Street</v>
      </c>
      <c r="AD2957" s="6" t="str">
        <f>_xlfn.XLOOKUP(tblSales[[#This Row],[Store_ID]],Stores!$A:$A,Stores!$E:$E,"Unknown")</f>
        <v>South Zone 1</v>
      </c>
      <c r="AE2957" s="6" t="str">
        <f>_xlfn.XLOOKUP(tblSales[[#This Row],[Customer_ID]],Customers!$A:$A,Customers!$B:$B,"Unknown")</f>
        <v>Hemanth Sundaram</v>
      </c>
      <c r="AF2957" s="6" t="str">
        <f>_xlfn.XLOOKUP(tblSales[[#This Row],[Customer_ID]],Customers!$A:$A,Customers!$J:$J,"Unknown")</f>
        <v>Gold</v>
      </c>
      <c r="AG2957" s="6" t="str">
        <f>_xlfn.XLOOKUP(tblSales[[#This Row],[Employee_ID]],Employees!$A:$A,Employees!$B:$B,"Unknown")</f>
        <v>Chandran Krishnan</v>
      </c>
      <c r="AH2957" s="6">
        <f>IF(MONTH(tblSales[[#This Row],[Invoice Date]])&gt;=4,MONTH(tblSales[[#This Row],[Invoice Date]]),MONTH(tblSales[[#This Row],[Invoice Date]])+12)</f>
        <v>5</v>
      </c>
      <c r="AI2957" s="18">
        <f>DATE(YEAR(tblSales[[#This Row],[Invoice Date]]),MONTH(tblSales[[#This Row],[Invoice Date]]),1)</f>
        <v>45413</v>
      </c>
      <c r="AJ2957" s="6" t="str">
        <f>_xlfn.XLOOKUP(tblSales[[#This Row],[Product_ID]],Products!$A:$A,Products!$B:$B,"Unknown")</f>
        <v>Fabindia Straight Kurti Olive</v>
      </c>
      <c r="AK2957" s="19">
        <f>IFERROR(tblSales[[#This Row],[Profit]]/tblSales[[#This Row],[Sales Amount]],0)</f>
        <v>0.26842559103212049</v>
      </c>
      <c r="AL2957" s="6" t="str">
        <f>IF(tblSales[[#This Row],[Discount %]]&lt;=5,"0-5%",
IF(tblSales[[#This Row],[Discount %]]&lt;=10,"5-10%",
IF(tblSales[[#This Row],[Discount %]]&lt;=15,"10-15%",
IF(tblSales[[#This Row],[Discount %]]&lt;=20,"15-20%","20%+"))))</f>
        <v>0-5%</v>
      </c>
    </row>
    <row r="2958" spans="1:38" s="6" customFormat="1">
      <c r="A2958" s="2" t="s">
        <v>4984</v>
      </c>
      <c r="B2958" s="11">
        <v>45591</v>
      </c>
      <c r="C2958" s="2" t="s">
        <v>2279</v>
      </c>
      <c r="D2958" s="2" t="s">
        <v>102</v>
      </c>
      <c r="E2958" s="2" t="s">
        <v>1018</v>
      </c>
      <c r="F2958" s="2" t="s">
        <v>151</v>
      </c>
      <c r="G2958" s="2">
        <v>2</v>
      </c>
      <c r="H2958" s="2">
        <v>3977.98</v>
      </c>
      <c r="I2958" s="2">
        <v>0</v>
      </c>
      <c r="J2958" s="2">
        <v>0</v>
      </c>
      <c r="K2958" s="2">
        <v>12</v>
      </c>
      <c r="L2958" s="2">
        <v>954.72</v>
      </c>
      <c r="M2958" s="2">
        <v>8910.68</v>
      </c>
      <c r="N2958" s="2">
        <v>5267.12</v>
      </c>
      <c r="O2958" s="2">
        <f t="shared" si="114"/>
        <v>2688.84</v>
      </c>
      <c r="P2958" s="2" t="s">
        <v>31</v>
      </c>
      <c r="Q2958" s="2" t="str">
        <f t="shared" si="115"/>
        <v>Net Banking</v>
      </c>
      <c r="R2958" s="2" t="s">
        <v>20</v>
      </c>
      <c r="S2958" s="2" t="s">
        <v>56</v>
      </c>
      <c r="T2958" s="2" t="s">
        <v>3082</v>
      </c>
      <c r="U2958" s="2" t="s">
        <v>60</v>
      </c>
      <c r="V2958" s="6" t="str">
        <f>TEXT(tblSales[[#This Row],[Invoice Date]],"mmm")</f>
        <v>Oct</v>
      </c>
      <c r="W2958" s="6">
        <f>MONTH(tblSales[[#This Row],[Invoice Date]])</f>
        <v>10</v>
      </c>
      <c r="X2958" s="6">
        <f>YEAR(tblSales[[#This Row],[Invoice Date]])</f>
        <v>2024</v>
      </c>
      <c r="Y2958" s="6" t="str">
        <f>TEXT(tblSales[[#This Row],[Invoice Date]],"mmm-yyyy")</f>
        <v>Oct-2024</v>
      </c>
      <c r="Z2958" s="6" t="str">
        <f>_xlfn.XLOOKUP(tblSales[[#This Row],[Product_ID]],Products!$A:$A,Products!$C:$C,"Women Dresses")</f>
        <v>Women Sarees</v>
      </c>
      <c r="AA2958" s="6" t="str">
        <f>_xlfn.XLOOKUP(tblSales[[#This Row],[Product_ID]],Products!$A:$A,Products!$D:$D,"Unknown")</f>
        <v>Georgette Saree</v>
      </c>
      <c r="AB2958" s="6" t="str">
        <f>_xlfn.XLOOKUP(tblSales[[#This Row],[Product_ID]],Products!$A:$A,Products!$E:$E,"Unknown")</f>
        <v>Westside</v>
      </c>
      <c r="AC2958" s="6" t="str">
        <f>_xlfn.XLOOKUP(tblSales[[#This Row],[Store_ID]],Stores!$A:$A,Stores!$B:$B,"Unknown")</f>
        <v>TrendMart Tumakuru High Street</v>
      </c>
      <c r="AD2958" s="6" t="str">
        <f>_xlfn.XLOOKUP(tblSales[[#This Row],[Store_ID]],Stores!$A:$A,Stores!$E:$E,"Unknown")</f>
        <v>South Zone 2</v>
      </c>
      <c r="AE2958" s="6" t="str">
        <f>_xlfn.XLOOKUP(tblSales[[#This Row],[Customer_ID]],Customers!$A:$A,Customers!$B:$B,"Unknown")</f>
        <v>Ashok Subramaniam</v>
      </c>
      <c r="AF2958" s="6" t="str">
        <f>_xlfn.XLOOKUP(tblSales[[#This Row],[Customer_ID]],Customers!$A:$A,Customers!$J:$J,"Unknown")</f>
        <v>platinum</v>
      </c>
      <c r="AG2958" s="6" t="str">
        <f>_xlfn.XLOOKUP(tblSales[[#This Row],[Employee_ID]],Employees!$A:$A,Employees!$B:$B,"Unknown")</f>
        <v>Preethi Singh</v>
      </c>
      <c r="AH2958" s="6">
        <f>IF(MONTH(tblSales[[#This Row],[Invoice Date]])&gt;=4,MONTH(tblSales[[#This Row],[Invoice Date]]),MONTH(tblSales[[#This Row],[Invoice Date]])+12)</f>
        <v>10</v>
      </c>
      <c r="AI2958" s="18">
        <f>DATE(YEAR(tblSales[[#This Row],[Invoice Date]]),MONTH(tblSales[[#This Row],[Invoice Date]]),1)</f>
        <v>45566</v>
      </c>
      <c r="AJ2958" s="6" t="str">
        <f>_xlfn.XLOOKUP(tblSales[[#This Row],[Product_ID]],Products!$A:$A,Products!$B:$B,"Unknown")</f>
        <v>Westside Georgette Saree White</v>
      </c>
      <c r="AK2958" s="19">
        <f>IFERROR(tblSales[[#This Row],[Profit]]/tblSales[[#This Row],[Sales Amount]],0)</f>
        <v>0.30175474823470261</v>
      </c>
      <c r="AL2958" s="6" t="str">
        <f>IF(tblSales[[#This Row],[Discount %]]&lt;=5,"0-5%",
IF(tblSales[[#This Row],[Discount %]]&lt;=10,"5-10%",
IF(tblSales[[#This Row],[Discount %]]&lt;=15,"10-15%",
IF(tblSales[[#This Row],[Discount %]]&lt;=20,"15-20%","20%+"))))</f>
        <v>0-5%</v>
      </c>
    </row>
    <row r="2959" spans="1:38" s="6" customFormat="1">
      <c r="A2959" s="2" t="s">
        <v>4985</v>
      </c>
      <c r="B2959" s="11">
        <v>45413</v>
      </c>
      <c r="C2959" s="2" t="s">
        <v>1364</v>
      </c>
      <c r="D2959" s="2" t="s">
        <v>1081</v>
      </c>
      <c r="E2959" s="2" t="s">
        <v>561</v>
      </c>
      <c r="F2959" s="2" t="s">
        <v>339</v>
      </c>
      <c r="G2959" s="2">
        <v>2</v>
      </c>
      <c r="H2959" s="2">
        <v>3408.34</v>
      </c>
      <c r="I2959" s="2">
        <v>0</v>
      </c>
      <c r="J2959" s="2">
        <v>0</v>
      </c>
      <c r="K2959" s="2">
        <v>12</v>
      </c>
      <c r="L2959" s="2">
        <v>818</v>
      </c>
      <c r="M2959" s="2">
        <v>7634.68</v>
      </c>
      <c r="N2959" s="2">
        <v>5464.62</v>
      </c>
      <c r="O2959" s="2">
        <f t="shared" si="114"/>
        <v>1352.0600000000004</v>
      </c>
      <c r="P2959" s="2" t="s">
        <v>32</v>
      </c>
      <c r="Q2959" s="2" t="str">
        <f t="shared" si="115"/>
        <v>UPI</v>
      </c>
      <c r="R2959" s="2" t="s">
        <v>20</v>
      </c>
      <c r="S2959" s="2" t="s">
        <v>56</v>
      </c>
      <c r="T2959" s="2" t="s">
        <v>2577</v>
      </c>
      <c r="U2959" s="2" t="s">
        <v>59</v>
      </c>
      <c r="V2959" s="6" t="str">
        <f>TEXT(tblSales[[#This Row],[Invoice Date]],"mmm")</f>
        <v>May</v>
      </c>
      <c r="W2959" s="6">
        <f>MONTH(tblSales[[#This Row],[Invoice Date]])</f>
        <v>5</v>
      </c>
      <c r="X2959" s="6">
        <f>YEAR(tblSales[[#This Row],[Invoice Date]])</f>
        <v>2024</v>
      </c>
      <c r="Y2959" s="6" t="str">
        <f>TEXT(tblSales[[#This Row],[Invoice Date]],"mmm-yyyy")</f>
        <v>May-2024</v>
      </c>
      <c r="Z2959" s="6" t="str">
        <f>_xlfn.XLOOKUP(tblSales[[#This Row],[Product_ID]],Products!$A:$A,Products!$C:$C,"Women Dresses")</f>
        <v>Women Sarees</v>
      </c>
      <c r="AA2959" s="6" t="str">
        <f>_xlfn.XLOOKUP(tblSales[[#This Row],[Product_ID]],Products!$A:$A,Products!$D:$D,"Unknown")</f>
        <v>Georgette Saree</v>
      </c>
      <c r="AB2959" s="6" t="str">
        <f>_xlfn.XLOOKUP(tblSales[[#This Row],[Product_ID]],Products!$A:$A,Products!$E:$E,"Unknown")</f>
        <v>Sparx</v>
      </c>
      <c r="AC2959" s="6" t="str">
        <f>_xlfn.XLOOKUP(tblSales[[#This Row],[Store_ID]],Stores!$A:$A,Stores!$B:$B,"Unknown")</f>
        <v>TrendMart Mangaluru High Street</v>
      </c>
      <c r="AD2959" s="6" t="str">
        <f>_xlfn.XLOOKUP(tblSales[[#This Row],[Store_ID]],Stores!$A:$A,Stores!$E:$E,"Unknown")</f>
        <v>South Zone 2</v>
      </c>
      <c r="AE2959" s="6" t="str">
        <f>_xlfn.XLOOKUP(tblSales[[#This Row],[Customer_ID]],Customers!$A:$A,Customers!$B:$B,"Unknown")</f>
        <v>Sanjay Chandran</v>
      </c>
      <c r="AF2959" s="6" t="str">
        <f>_xlfn.XLOOKUP(tblSales[[#This Row],[Customer_ID]],Customers!$A:$A,Customers!$J:$J,"Unknown")</f>
        <v>Gold</v>
      </c>
      <c r="AG2959" s="6" t="str">
        <f>_xlfn.XLOOKUP(tblSales[[#This Row],[Employee_ID]],Employees!$A:$A,Employees!$B:$B,"Unknown")</f>
        <v>Priya Balasubramaniam</v>
      </c>
      <c r="AH2959" s="6">
        <f>IF(MONTH(tblSales[[#This Row],[Invoice Date]])&gt;=4,MONTH(tblSales[[#This Row],[Invoice Date]]),MONTH(tblSales[[#This Row],[Invoice Date]])+12)</f>
        <v>5</v>
      </c>
      <c r="AI2959" s="18">
        <f>DATE(YEAR(tblSales[[#This Row],[Invoice Date]]),MONTH(tblSales[[#This Row],[Invoice Date]]),1)</f>
        <v>45413</v>
      </c>
      <c r="AJ2959" s="6" t="str">
        <f>_xlfn.XLOOKUP(tblSales[[#This Row],[Product_ID]],Products!$A:$A,Products!$B:$B,"Unknown")</f>
        <v>Sparx Georgette Saree Purple</v>
      </c>
      <c r="AK2959" s="19">
        <f>IFERROR(tblSales[[#This Row],[Profit]]/tblSales[[#This Row],[Sales Amount]],0)</f>
        <v>0.17709452131589018</v>
      </c>
      <c r="AL2959" s="6" t="str">
        <f>IF(tblSales[[#This Row],[Discount %]]&lt;=5,"0-5%",
IF(tblSales[[#This Row],[Discount %]]&lt;=10,"5-10%",
IF(tblSales[[#This Row],[Discount %]]&lt;=15,"10-15%",
IF(tblSales[[#This Row],[Discount %]]&lt;=20,"15-20%","20%+"))))</f>
        <v>0-5%</v>
      </c>
    </row>
    <row r="2960" spans="1:38" s="6" customFormat="1">
      <c r="A2960" s="2" t="s">
        <v>4986</v>
      </c>
      <c r="B2960" s="11">
        <v>45453</v>
      </c>
      <c r="C2960" s="2" t="s">
        <v>2312</v>
      </c>
      <c r="D2960" s="2" t="s">
        <v>539</v>
      </c>
      <c r="E2960" s="2" t="s">
        <v>215</v>
      </c>
      <c r="F2960" s="2" t="s">
        <v>2431</v>
      </c>
      <c r="G2960" s="2">
        <v>2</v>
      </c>
      <c r="H2960" s="2">
        <v>838.08</v>
      </c>
      <c r="I2960" s="2">
        <v>10</v>
      </c>
      <c r="J2960" s="2">
        <v>167.62</v>
      </c>
      <c r="K2960" s="2">
        <v>5</v>
      </c>
      <c r="L2960" s="2">
        <v>75.430000000000007</v>
      </c>
      <c r="M2960" s="2">
        <v>1583.97</v>
      </c>
      <c r="N2960" s="2">
        <v>1180.96</v>
      </c>
      <c r="O2960" s="2">
        <f t="shared" si="114"/>
        <v>327.58</v>
      </c>
      <c r="P2960" s="2" t="s">
        <v>28</v>
      </c>
      <c r="Q2960" s="2" t="str">
        <f t="shared" si="115"/>
        <v>Credit Card</v>
      </c>
      <c r="R2960" s="2" t="s">
        <v>20</v>
      </c>
      <c r="S2960" s="2" t="s">
        <v>56</v>
      </c>
      <c r="T2960" s="2" t="s">
        <v>696</v>
      </c>
      <c r="U2960" s="2" t="s">
        <v>59</v>
      </c>
      <c r="V2960" s="6" t="str">
        <f>TEXT(tblSales[[#This Row],[Invoice Date]],"mmm")</f>
        <v>Jun</v>
      </c>
      <c r="W2960" s="6">
        <f>MONTH(tblSales[[#This Row],[Invoice Date]])</f>
        <v>6</v>
      </c>
      <c r="X2960" s="6">
        <f>YEAR(tblSales[[#This Row],[Invoice Date]])</f>
        <v>2024</v>
      </c>
      <c r="Y2960" s="6" t="str">
        <f>TEXT(tblSales[[#This Row],[Invoice Date]],"mmm-yyyy")</f>
        <v>Jun-2024</v>
      </c>
      <c r="Z2960" s="6" t="str">
        <f>_xlfn.XLOOKUP(tblSales[[#This Row],[Product_ID]],Products!$A:$A,Products!$C:$C,"Women Dresses")</f>
        <v>Men Shirts</v>
      </c>
      <c r="AA2960" s="6" t="str">
        <f>_xlfn.XLOOKUP(tblSales[[#This Row],[Product_ID]],Products!$A:$A,Products!$D:$D,"Unknown")</f>
        <v>Casual Shirt</v>
      </c>
      <c r="AB2960" s="6" t="str">
        <f>_xlfn.XLOOKUP(tblSales[[#This Row],[Product_ID]],Products!$A:$A,Products!$E:$E,"Unknown")</f>
        <v>Nalli Silks</v>
      </c>
      <c r="AC2960" s="6" t="str">
        <f>_xlfn.XLOOKUP(tblSales[[#This Row],[Store_ID]],Stores!$A:$A,Stores!$B:$B,"Unknown")</f>
        <v>TrendMart Mangaluru Standard</v>
      </c>
      <c r="AD2960" s="6" t="str">
        <f>_xlfn.XLOOKUP(tblSales[[#This Row],[Store_ID]],Stores!$A:$A,Stores!$E:$E,"Unknown")</f>
        <v>South Zone 2</v>
      </c>
      <c r="AE2960" s="6" t="str">
        <f>_xlfn.XLOOKUP(tblSales[[#This Row],[Customer_ID]],Customers!$A:$A,Customers!$B:$B,"Unknown")</f>
        <v>Lokesh Naicker</v>
      </c>
      <c r="AF2960" s="6" t="str">
        <f>_xlfn.XLOOKUP(tblSales[[#This Row],[Customer_ID]],Customers!$A:$A,Customers!$J:$J,"Unknown")</f>
        <v>Regular</v>
      </c>
      <c r="AG2960" s="6" t="str">
        <f>_xlfn.XLOOKUP(tblSales[[#This Row],[Employee_ID]],Employees!$A:$A,Employees!$B:$B,"Unknown")</f>
        <v>Unknown</v>
      </c>
      <c r="AH2960" s="6">
        <f>IF(MONTH(tblSales[[#This Row],[Invoice Date]])&gt;=4,MONTH(tblSales[[#This Row],[Invoice Date]]),MONTH(tblSales[[#This Row],[Invoice Date]])+12)</f>
        <v>6</v>
      </c>
      <c r="AI2960" s="18">
        <f>DATE(YEAR(tblSales[[#This Row],[Invoice Date]]),MONTH(tblSales[[#This Row],[Invoice Date]]),1)</f>
        <v>45444</v>
      </c>
      <c r="AJ2960" s="6" t="str">
        <f>_xlfn.XLOOKUP(tblSales[[#This Row],[Product_ID]],Products!$A:$A,Products!$B:$B,"Unknown")</f>
        <v>Nalli Silks Casual Shirt Navy Blue</v>
      </c>
      <c r="AK2960" s="19">
        <f>IFERROR(tblSales[[#This Row],[Profit]]/tblSales[[#This Row],[Sales Amount]],0)</f>
        <v>0.20680947240162376</v>
      </c>
      <c r="AL2960" s="6" t="str">
        <f>IF(tblSales[[#This Row],[Discount %]]&lt;=5,"0-5%",
IF(tblSales[[#This Row],[Discount %]]&lt;=10,"5-10%",
IF(tblSales[[#This Row],[Discount %]]&lt;=15,"10-15%",
IF(tblSales[[#This Row],[Discount %]]&lt;=20,"15-20%","20%+"))))</f>
        <v>5-10%</v>
      </c>
    </row>
    <row r="2961" spans="1:38" s="6" customFormat="1">
      <c r="A2961" s="2" t="s">
        <v>4987</v>
      </c>
      <c r="B2961" s="11">
        <v>45423</v>
      </c>
      <c r="C2961" s="2" t="s">
        <v>508</v>
      </c>
      <c r="D2961" s="2" t="s">
        <v>1664</v>
      </c>
      <c r="E2961" s="2" t="s">
        <v>363</v>
      </c>
      <c r="F2961" s="2" t="s">
        <v>475</v>
      </c>
      <c r="G2961" s="2">
        <v>2</v>
      </c>
      <c r="H2961" s="2">
        <v>466.23</v>
      </c>
      <c r="I2961" s="2">
        <v>25</v>
      </c>
      <c r="J2961" s="2">
        <v>233.12</v>
      </c>
      <c r="K2961" s="2">
        <v>5</v>
      </c>
      <c r="L2961" s="2">
        <v>34.97</v>
      </c>
      <c r="M2961" s="2">
        <v>734.31</v>
      </c>
      <c r="N2961" s="2">
        <v>654.72</v>
      </c>
      <c r="O2961" s="2">
        <f t="shared" si="114"/>
        <v>44.619999999999919</v>
      </c>
      <c r="P2961" s="2" t="s">
        <v>32</v>
      </c>
      <c r="Q2961" s="2" t="str">
        <f t="shared" si="115"/>
        <v>UPI</v>
      </c>
      <c r="R2961" s="2" t="s">
        <v>21</v>
      </c>
      <c r="S2961" s="2" t="s">
        <v>56</v>
      </c>
      <c r="T2961" s="2" t="s">
        <v>1227</v>
      </c>
      <c r="U2961" s="2" t="s">
        <v>60</v>
      </c>
      <c r="V2961" s="6" t="str">
        <f>TEXT(tblSales[[#This Row],[Invoice Date]],"mmm")</f>
        <v>May</v>
      </c>
      <c r="W2961" s="6">
        <f>MONTH(tblSales[[#This Row],[Invoice Date]])</f>
        <v>5</v>
      </c>
      <c r="X2961" s="6">
        <f>YEAR(tblSales[[#This Row],[Invoice Date]])</f>
        <v>2024</v>
      </c>
      <c r="Y2961" s="6" t="str">
        <f>TEXT(tblSales[[#This Row],[Invoice Date]],"mmm-yyyy")</f>
        <v>May-2024</v>
      </c>
      <c r="Z2961" s="6" t="str">
        <f>_xlfn.XLOOKUP(tblSales[[#This Row],[Product_ID]],Products!$A:$A,Products!$C:$C,"Women Dresses")</f>
        <v>Kids Wear</v>
      </c>
      <c r="AA2961" s="6" t="str">
        <f>_xlfn.XLOOKUP(tblSales[[#This Row],[Product_ID]],Products!$A:$A,Products!$D:$D,"Unknown")</f>
        <v>Girls Frock</v>
      </c>
      <c r="AB2961" s="6" t="str">
        <f>_xlfn.XLOOKUP(tblSales[[#This Row],[Product_ID]],Products!$A:$A,Products!$E:$E,"Unknown")</f>
        <v>Aurelia</v>
      </c>
      <c r="AC2961" s="6" t="str">
        <f>_xlfn.XLOOKUP(tblSales[[#This Row],[Store_ID]],Stores!$A:$A,Stores!$B:$B,"Unknown")</f>
        <v>TrendMart Thoothukudi Mall Kiosk</v>
      </c>
      <c r="AD2961" s="6" t="str">
        <f>_xlfn.XLOOKUP(tblSales[[#This Row],[Store_ID]],Stores!$A:$A,Stores!$E:$E,"Unknown")</f>
        <v>South Zone 1</v>
      </c>
      <c r="AE2961" s="6" t="str">
        <f>_xlfn.XLOOKUP(tblSales[[#This Row],[Customer_ID]],Customers!$A:$A,Customers!$B:$B,"Unknown")</f>
        <v>Vasanthi Sharma</v>
      </c>
      <c r="AF2961" s="6" t="str">
        <f>_xlfn.XLOOKUP(tblSales[[#This Row],[Customer_ID]],Customers!$A:$A,Customers!$J:$J,"Unknown")</f>
        <v>Regular</v>
      </c>
      <c r="AG2961" s="6" t="str">
        <f>_xlfn.XLOOKUP(tblSales[[#This Row],[Employee_ID]],Employees!$A:$A,Employees!$B:$B,"Unknown")</f>
        <v>Arjun Krishnan</v>
      </c>
      <c r="AH2961" s="6">
        <f>IF(MONTH(tblSales[[#This Row],[Invoice Date]])&gt;=4,MONTH(tblSales[[#This Row],[Invoice Date]]),MONTH(tblSales[[#This Row],[Invoice Date]])+12)</f>
        <v>5</v>
      </c>
      <c r="AI2961" s="18">
        <f>DATE(YEAR(tblSales[[#This Row],[Invoice Date]]),MONTH(tblSales[[#This Row],[Invoice Date]]),1)</f>
        <v>45413</v>
      </c>
      <c r="AJ2961" s="6" t="str">
        <f>_xlfn.XLOOKUP(tblSales[[#This Row],[Product_ID]],Products!$A:$A,Products!$B:$B,"Unknown")</f>
        <v>Aurelia Girls Frock Maroon</v>
      </c>
      <c r="AK2961" s="19">
        <f>IFERROR(tblSales[[#This Row],[Profit]]/tblSales[[#This Row],[Sales Amount]],0)</f>
        <v>6.0764527243262277E-2</v>
      </c>
      <c r="AL2961" s="6" t="str">
        <f>IF(tblSales[[#This Row],[Discount %]]&lt;=5,"0-5%",
IF(tblSales[[#This Row],[Discount %]]&lt;=10,"5-10%",
IF(tblSales[[#This Row],[Discount %]]&lt;=15,"10-15%",
IF(tblSales[[#This Row],[Discount %]]&lt;=20,"15-20%","20%+"))))</f>
        <v>20%+</v>
      </c>
    </row>
    <row r="2962" spans="1:38" s="6" customFormat="1">
      <c r="A2962" s="2" t="s">
        <v>4988</v>
      </c>
      <c r="B2962" s="11">
        <v>45574</v>
      </c>
      <c r="C2962" s="2" t="s">
        <v>4989</v>
      </c>
      <c r="D2962" s="2" t="s">
        <v>1023</v>
      </c>
      <c r="E2962" s="2" t="s">
        <v>763</v>
      </c>
      <c r="F2962" s="2" t="s">
        <v>244</v>
      </c>
      <c r="G2962" s="2">
        <v>2</v>
      </c>
      <c r="H2962" s="2">
        <v>3033.96</v>
      </c>
      <c r="I2962" s="2">
        <v>15</v>
      </c>
      <c r="J2962" s="2">
        <v>910.19</v>
      </c>
      <c r="K2962" s="2">
        <v>12</v>
      </c>
      <c r="L2962" s="2">
        <v>618.92999999999995</v>
      </c>
      <c r="M2962" s="2">
        <v>5776.66</v>
      </c>
      <c r="N2962" s="2">
        <v>4680.92</v>
      </c>
      <c r="O2962" s="2">
        <f t="shared" si="114"/>
        <v>476.80999999999983</v>
      </c>
      <c r="P2962" s="2" t="s">
        <v>32</v>
      </c>
      <c r="Q2962" s="2" t="str">
        <f t="shared" si="115"/>
        <v>UPI</v>
      </c>
      <c r="R2962" s="2" t="s">
        <v>20</v>
      </c>
      <c r="S2962" s="2" t="s">
        <v>56</v>
      </c>
      <c r="T2962" s="2" t="s">
        <v>1055</v>
      </c>
      <c r="U2962" s="2" t="s">
        <v>59</v>
      </c>
      <c r="V2962" s="6" t="str">
        <f>TEXT(tblSales[[#This Row],[Invoice Date]],"mmm")</f>
        <v>Oct</v>
      </c>
      <c r="W2962" s="6">
        <f>MONTH(tblSales[[#This Row],[Invoice Date]])</f>
        <v>10</v>
      </c>
      <c r="X2962" s="6">
        <f>YEAR(tblSales[[#This Row],[Invoice Date]])</f>
        <v>2024</v>
      </c>
      <c r="Y2962" s="6" t="str">
        <f>TEXT(tblSales[[#This Row],[Invoice Date]],"mmm-yyyy")</f>
        <v>Oct-2024</v>
      </c>
      <c r="Z2962" s="6" t="str">
        <f>_xlfn.XLOOKUP(tblSales[[#This Row],[Product_ID]],Products!$A:$A,Products!$C:$C,"Women Dresses")</f>
        <v>Women Sarees</v>
      </c>
      <c r="AA2962" s="6" t="str">
        <f>_xlfn.XLOOKUP(tblSales[[#This Row],[Product_ID]],Products!$A:$A,Products!$D:$D,"Unknown")</f>
        <v>Cotton Saree</v>
      </c>
      <c r="AB2962" s="6" t="str">
        <f>_xlfn.XLOOKUP(tblSales[[#This Row],[Product_ID]],Products!$A:$A,Products!$E:$E,"Unknown")</f>
        <v>W for Woman</v>
      </c>
      <c r="AC2962" s="6" t="str">
        <f>_xlfn.XLOOKUP(tblSales[[#This Row],[Store_ID]],Stores!$A:$A,Stores!$B:$B,"Unknown")</f>
        <v>TrendMart Madurai Mall Kiosk</v>
      </c>
      <c r="AD2962" s="6" t="str">
        <f>_xlfn.XLOOKUP(tblSales[[#This Row],[Store_ID]],Stores!$A:$A,Stores!$E:$E,"Unknown")</f>
        <v>South Zone 1</v>
      </c>
      <c r="AE2962" s="6" t="str">
        <f>_xlfn.XLOOKUP(tblSales[[#This Row],[Customer_ID]],Customers!$A:$A,Customers!$B:$B,"Unknown")</f>
        <v>Preethi Hegde</v>
      </c>
      <c r="AF2962" s="6" t="str">
        <f>_xlfn.XLOOKUP(tblSales[[#This Row],[Customer_ID]],Customers!$A:$A,Customers!$J:$J,"Unknown")</f>
        <v>Regular</v>
      </c>
      <c r="AG2962" s="6" t="str">
        <f>_xlfn.XLOOKUP(tblSales[[#This Row],[Employee_ID]],Employees!$A:$A,Employees!$B:$B,"Unknown")</f>
        <v>Ganapathy Naidu</v>
      </c>
      <c r="AH2962" s="6">
        <f>IF(MONTH(tblSales[[#This Row],[Invoice Date]])&gt;=4,MONTH(tblSales[[#This Row],[Invoice Date]]),MONTH(tblSales[[#This Row],[Invoice Date]])+12)</f>
        <v>10</v>
      </c>
      <c r="AI2962" s="18">
        <f>DATE(YEAR(tblSales[[#This Row],[Invoice Date]]),MONTH(tblSales[[#This Row],[Invoice Date]]),1)</f>
        <v>45566</v>
      </c>
      <c r="AJ2962" s="6" t="str">
        <f>_xlfn.XLOOKUP(tblSales[[#This Row],[Product_ID]],Products!$A:$A,Products!$B:$B,"Unknown")</f>
        <v>W for Woman Cotton Saree Wine</v>
      </c>
      <c r="AK2962" s="19">
        <f>IFERROR(tblSales[[#This Row],[Profit]]/tblSales[[#This Row],[Sales Amount]],0)</f>
        <v>8.2540776157848966E-2</v>
      </c>
      <c r="AL2962" s="6" t="str">
        <f>IF(tblSales[[#This Row],[Discount %]]&lt;=5,"0-5%",
IF(tblSales[[#This Row],[Discount %]]&lt;=10,"5-10%",
IF(tblSales[[#This Row],[Discount %]]&lt;=15,"10-15%",
IF(tblSales[[#This Row],[Discount %]]&lt;=20,"15-20%","20%+"))))</f>
        <v>10-15%</v>
      </c>
    </row>
    <row r="2963" spans="1:38" s="6" customFormat="1">
      <c r="A2963" s="2" t="s">
        <v>4990</v>
      </c>
      <c r="B2963" s="11">
        <v>45625</v>
      </c>
      <c r="C2963" s="2" t="s">
        <v>2161</v>
      </c>
      <c r="D2963" s="2" t="s">
        <v>517</v>
      </c>
      <c r="E2963" s="2" t="s">
        <v>717</v>
      </c>
      <c r="F2963" s="2" t="s">
        <v>319</v>
      </c>
      <c r="G2963" s="2">
        <v>2</v>
      </c>
      <c r="H2963" s="2">
        <v>1031.1300000000001</v>
      </c>
      <c r="I2963" s="2">
        <v>10</v>
      </c>
      <c r="J2963" s="2">
        <v>206.23</v>
      </c>
      <c r="K2963" s="2">
        <v>12</v>
      </c>
      <c r="L2963" s="2">
        <v>222.72</v>
      </c>
      <c r="M2963" s="2">
        <v>2078.75</v>
      </c>
      <c r="N2963" s="2">
        <v>1441.06</v>
      </c>
      <c r="O2963" s="2">
        <f t="shared" si="114"/>
        <v>414.97</v>
      </c>
      <c r="P2963" s="2" t="s">
        <v>29</v>
      </c>
      <c r="Q2963" s="2" t="str">
        <f t="shared" si="115"/>
        <v>Debit Card</v>
      </c>
      <c r="R2963" s="2" t="s">
        <v>21</v>
      </c>
      <c r="S2963" s="2" t="s">
        <v>56</v>
      </c>
      <c r="T2963" s="2" t="s">
        <v>346</v>
      </c>
      <c r="U2963" s="2" t="s">
        <v>59</v>
      </c>
      <c r="V2963" s="6" t="str">
        <f>TEXT(tblSales[[#This Row],[Invoice Date]],"mmm")</f>
        <v>Nov</v>
      </c>
      <c r="W2963" s="6">
        <f>MONTH(tblSales[[#This Row],[Invoice Date]])</f>
        <v>11</v>
      </c>
      <c r="X2963" s="6">
        <f>YEAR(tblSales[[#This Row],[Invoice Date]])</f>
        <v>2024</v>
      </c>
      <c r="Y2963" s="6" t="str">
        <f>TEXT(tblSales[[#This Row],[Invoice Date]],"mmm-yyyy")</f>
        <v>Nov-2024</v>
      </c>
      <c r="Z2963" s="6" t="str">
        <f>_xlfn.XLOOKUP(tblSales[[#This Row],[Product_ID]],Products!$A:$A,Products!$C:$C,"Women Dresses")</f>
        <v>Women Jeans</v>
      </c>
      <c r="AA2963" s="6" t="str">
        <f>_xlfn.XLOOKUP(tblSales[[#This Row],[Product_ID]],Products!$A:$A,Products!$D:$D,"Unknown")</f>
        <v>Straight Fit</v>
      </c>
      <c r="AB2963" s="6" t="str">
        <f>_xlfn.XLOOKUP(tblSales[[#This Row],[Product_ID]],Products!$A:$A,Products!$E:$E,"Unknown")</f>
        <v>Sonata</v>
      </c>
      <c r="AC2963" s="6" t="str">
        <f>_xlfn.XLOOKUP(tblSales[[#This Row],[Store_ID]],Stores!$A:$A,Stores!$B:$B,"Unknown")</f>
        <v>TrendMart Thrissur Standard</v>
      </c>
      <c r="AD2963" s="6" t="str">
        <f>_xlfn.XLOOKUP(tblSales[[#This Row],[Store_ID]],Stores!$A:$A,Stores!$E:$E,"Unknown")</f>
        <v>South Zone 1</v>
      </c>
      <c r="AE2963" s="6" t="str">
        <f>_xlfn.XLOOKUP(tblSales[[#This Row],[Customer_ID]],Customers!$A:$A,Customers!$B:$B,"Unknown")</f>
        <v>Usha Shetty</v>
      </c>
      <c r="AF2963" s="6" t="str">
        <f>_xlfn.XLOOKUP(tblSales[[#This Row],[Customer_ID]],Customers!$A:$A,Customers!$J:$J,"Unknown")</f>
        <v>Silver</v>
      </c>
      <c r="AG2963" s="6" t="str">
        <f>_xlfn.XLOOKUP(tblSales[[#This Row],[Employee_ID]],Employees!$A:$A,Employees!$B:$B,"Unknown")</f>
        <v>Sathish Sundaram</v>
      </c>
      <c r="AH2963" s="6">
        <f>IF(MONTH(tblSales[[#This Row],[Invoice Date]])&gt;=4,MONTH(tblSales[[#This Row],[Invoice Date]]),MONTH(tblSales[[#This Row],[Invoice Date]])+12)</f>
        <v>11</v>
      </c>
      <c r="AI2963" s="18">
        <f>DATE(YEAR(tblSales[[#This Row],[Invoice Date]]),MONTH(tblSales[[#This Row],[Invoice Date]]),1)</f>
        <v>45597</v>
      </c>
      <c r="AJ2963" s="6" t="str">
        <f>_xlfn.XLOOKUP(tblSales[[#This Row],[Product_ID]],Products!$A:$A,Products!$B:$B,"Unknown")</f>
        <v>Sonata Straight Fit Cream</v>
      </c>
      <c r="AK2963" s="19">
        <f>IFERROR(tblSales[[#This Row],[Profit]]/tblSales[[#This Row],[Sales Amount]],0)</f>
        <v>0.19962477450390861</v>
      </c>
      <c r="AL2963" s="6" t="str">
        <f>IF(tblSales[[#This Row],[Discount %]]&lt;=5,"0-5%",
IF(tblSales[[#This Row],[Discount %]]&lt;=10,"5-10%",
IF(tblSales[[#This Row],[Discount %]]&lt;=15,"10-15%",
IF(tblSales[[#This Row],[Discount %]]&lt;=20,"15-20%","20%+"))))</f>
        <v>5-10%</v>
      </c>
    </row>
    <row r="2964" spans="1:38" s="6" customFormat="1">
      <c r="A2964" s="2" t="s">
        <v>4991</v>
      </c>
      <c r="B2964" s="11">
        <v>45570</v>
      </c>
      <c r="C2964" s="2" t="s">
        <v>2986</v>
      </c>
      <c r="D2964" s="2" t="s">
        <v>313</v>
      </c>
      <c r="E2964" s="2" t="s">
        <v>967</v>
      </c>
      <c r="F2964" s="2" t="s">
        <v>475</v>
      </c>
      <c r="G2964" s="2">
        <v>1</v>
      </c>
      <c r="H2964" s="2">
        <v>648.41</v>
      </c>
      <c r="I2964" s="2">
        <v>10</v>
      </c>
      <c r="J2964" s="2">
        <v>64.84</v>
      </c>
      <c r="K2964" s="2">
        <v>5</v>
      </c>
      <c r="L2964" s="2">
        <v>29.18</v>
      </c>
      <c r="M2964" s="2">
        <v>612.75</v>
      </c>
      <c r="N2964" s="2">
        <v>413.39</v>
      </c>
      <c r="O2964" s="2">
        <f t="shared" si="114"/>
        <v>170.18</v>
      </c>
      <c r="P2964" s="2" t="s">
        <v>29</v>
      </c>
      <c r="Q2964" s="2" t="str">
        <f t="shared" si="115"/>
        <v>Debit Card</v>
      </c>
      <c r="R2964" s="2" t="s">
        <v>20</v>
      </c>
      <c r="S2964" s="2" t="s">
        <v>56</v>
      </c>
      <c r="T2964" s="2" t="s">
        <v>1925</v>
      </c>
      <c r="U2964" s="2" t="s">
        <v>60</v>
      </c>
      <c r="V2964" s="6" t="str">
        <f>TEXT(tblSales[[#This Row],[Invoice Date]],"mmm")</f>
        <v>Oct</v>
      </c>
      <c r="W2964" s="6">
        <f>MONTH(tblSales[[#This Row],[Invoice Date]])</f>
        <v>10</v>
      </c>
      <c r="X2964" s="6">
        <f>YEAR(tblSales[[#This Row],[Invoice Date]])</f>
        <v>2024</v>
      </c>
      <c r="Y2964" s="6" t="str">
        <f>TEXT(tblSales[[#This Row],[Invoice Date]],"mmm-yyyy")</f>
        <v>Oct-2024</v>
      </c>
      <c r="Z2964" s="6" t="str">
        <f>_xlfn.XLOOKUP(tblSales[[#This Row],[Product_ID]],Products!$A:$A,Products!$C:$C,"Women Dresses")</f>
        <v>Kids Wear</v>
      </c>
      <c r="AA2964" s="6" t="str">
        <f>_xlfn.XLOOKUP(tblSales[[#This Row],[Product_ID]],Products!$A:$A,Products!$D:$D,"Unknown")</f>
        <v>Kids T-Shirt</v>
      </c>
      <c r="AB2964" s="6" t="str">
        <f>_xlfn.XLOOKUP(tblSales[[#This Row],[Product_ID]],Products!$A:$A,Products!$E:$E,"Unknown")</f>
        <v>Jack &amp; Jones</v>
      </c>
      <c r="AC2964" s="6" t="str">
        <f>_xlfn.XLOOKUP(tblSales[[#This Row],[Store_ID]],Stores!$A:$A,Stores!$B:$B,"Unknown")</f>
        <v>TrendMart Mangaluru Standard</v>
      </c>
      <c r="AD2964" s="6" t="str">
        <f>_xlfn.XLOOKUP(tblSales[[#This Row],[Store_ID]],Stores!$A:$A,Stores!$E:$E,"Unknown")</f>
        <v>South Zone 2</v>
      </c>
      <c r="AE2964" s="6" t="str">
        <f>_xlfn.XLOOKUP(tblSales[[#This Row],[Customer_ID]],Customers!$A:$A,Customers!$B:$B,"Unknown")</f>
        <v>Lokesh Srinivasan</v>
      </c>
      <c r="AF2964" s="6" t="str">
        <f>_xlfn.XLOOKUP(tblSales[[#This Row],[Customer_ID]],Customers!$A:$A,Customers!$J:$J,"Unknown")</f>
        <v>Platinum</v>
      </c>
      <c r="AG2964" s="6" t="str">
        <f>_xlfn.XLOOKUP(tblSales[[#This Row],[Employee_ID]],Employees!$A:$A,Employees!$B:$B,"Unknown")</f>
        <v>Arjun Krishnan</v>
      </c>
      <c r="AH2964" s="6">
        <f>IF(MONTH(tblSales[[#This Row],[Invoice Date]])&gt;=4,MONTH(tblSales[[#This Row],[Invoice Date]]),MONTH(tblSales[[#This Row],[Invoice Date]])+12)</f>
        <v>10</v>
      </c>
      <c r="AI2964" s="18">
        <f>DATE(YEAR(tblSales[[#This Row],[Invoice Date]]),MONTH(tblSales[[#This Row],[Invoice Date]]),1)</f>
        <v>45566</v>
      </c>
      <c r="AJ2964" s="6" t="str">
        <f>_xlfn.XLOOKUP(tblSales[[#This Row],[Product_ID]],Products!$A:$A,Products!$B:$B,"Unknown")</f>
        <v>Sonata Girls Frock Cream</v>
      </c>
      <c r="AK2964" s="19">
        <f>IFERROR(tblSales[[#This Row],[Profit]]/tblSales[[#This Row],[Sales Amount]],0)</f>
        <v>0.27773153814769486</v>
      </c>
      <c r="AL2964" s="6" t="str">
        <f>IF(tblSales[[#This Row],[Discount %]]&lt;=5,"0-5%",
IF(tblSales[[#This Row],[Discount %]]&lt;=10,"5-10%",
IF(tblSales[[#This Row],[Discount %]]&lt;=15,"10-15%",
IF(tblSales[[#This Row],[Discount %]]&lt;=20,"15-20%","20%+"))))</f>
        <v>5-10%</v>
      </c>
    </row>
    <row r="2965" spans="1:38" s="6" customFormat="1">
      <c r="A2965" s="2" t="s">
        <v>4992</v>
      </c>
      <c r="B2965" s="11">
        <v>45630</v>
      </c>
      <c r="C2965" s="2" t="s">
        <v>555</v>
      </c>
      <c r="D2965" s="2" t="s">
        <v>300</v>
      </c>
      <c r="E2965" s="2" t="s">
        <v>399</v>
      </c>
      <c r="F2965" s="2" t="s">
        <v>233</v>
      </c>
      <c r="G2965" s="2">
        <v>2</v>
      </c>
      <c r="H2965" s="2">
        <v>2447.38</v>
      </c>
      <c r="I2965" s="2">
        <v>0</v>
      </c>
      <c r="J2965" s="2">
        <v>0</v>
      </c>
      <c r="K2965" s="2">
        <v>12</v>
      </c>
      <c r="L2965" s="2">
        <v>587.37</v>
      </c>
      <c r="M2965" s="2">
        <v>5482.13</v>
      </c>
      <c r="N2965" s="2">
        <v>3608.74</v>
      </c>
      <c r="O2965" s="2">
        <f t="shared" si="114"/>
        <v>1286.0200000000004</v>
      </c>
      <c r="P2965" s="2" t="s">
        <v>31</v>
      </c>
      <c r="Q2965" s="2" t="str">
        <f t="shared" si="115"/>
        <v>Net Banking</v>
      </c>
      <c r="R2965" s="2" t="s">
        <v>21</v>
      </c>
      <c r="S2965" s="2" t="s">
        <v>57</v>
      </c>
      <c r="T2965" s="2" t="s">
        <v>3303</v>
      </c>
      <c r="U2965" s="2" t="s">
        <v>59</v>
      </c>
      <c r="V2965" s="6" t="str">
        <f>TEXT(tblSales[[#This Row],[Invoice Date]],"mmm")</f>
        <v>Dec</v>
      </c>
      <c r="W2965" s="6">
        <f>MONTH(tblSales[[#This Row],[Invoice Date]])</f>
        <v>12</v>
      </c>
      <c r="X2965" s="6">
        <f>YEAR(tblSales[[#This Row],[Invoice Date]])</f>
        <v>2024</v>
      </c>
      <c r="Y2965" s="6" t="str">
        <f>TEXT(tblSales[[#This Row],[Invoice Date]],"mmm-yyyy")</f>
        <v>Dec-2024</v>
      </c>
      <c r="Z2965" s="6" t="str">
        <f>_xlfn.XLOOKUP(tblSales[[#This Row],[Product_ID]],Products!$A:$A,Products!$C:$C,"Women Dresses")</f>
        <v>Men Ethnic</v>
      </c>
      <c r="AA2965" s="6" t="str">
        <f>_xlfn.XLOOKUP(tblSales[[#This Row],[Product_ID]],Products!$A:$A,Products!$D:$D,"Unknown")</f>
        <v>Kurta</v>
      </c>
      <c r="AB2965" s="6" t="str">
        <f>_xlfn.XLOOKUP(tblSales[[#This Row],[Product_ID]],Products!$A:$A,Products!$E:$E,"Unknown")</f>
        <v>US Polo Assn</v>
      </c>
      <c r="AC2965" s="6" t="str">
        <f>_xlfn.XLOOKUP(tblSales[[#This Row],[Store_ID]],Stores!$A:$A,Stores!$B:$B,"Unknown")</f>
        <v>TrendMart Salem Outlet</v>
      </c>
      <c r="AD2965" s="6" t="str">
        <f>_xlfn.XLOOKUP(tblSales[[#This Row],[Store_ID]],Stores!$A:$A,Stores!$E:$E,"Unknown")</f>
        <v>South Zone 1</v>
      </c>
      <c r="AE2965" s="6" t="str">
        <f>_xlfn.XLOOKUP(tblSales[[#This Row],[Customer_ID]],Customers!$A:$A,Customers!$B:$B,"Unknown")</f>
        <v>Kalyani Bhat</v>
      </c>
      <c r="AF2965" s="6" t="str">
        <f>_xlfn.XLOOKUP(tblSales[[#This Row],[Customer_ID]],Customers!$A:$A,Customers!$J:$J,"Unknown")</f>
        <v>Regular</v>
      </c>
      <c r="AG2965" s="6" t="str">
        <f>_xlfn.XLOOKUP(tblSales[[#This Row],[Employee_ID]],Employees!$A:$A,Employees!$B:$B,"Unknown")</f>
        <v>Malathi Varma</v>
      </c>
      <c r="AH2965" s="6">
        <f>IF(MONTH(tblSales[[#This Row],[Invoice Date]])&gt;=4,MONTH(tblSales[[#This Row],[Invoice Date]]),MONTH(tblSales[[#This Row],[Invoice Date]])+12)</f>
        <v>12</v>
      </c>
      <c r="AI2965" s="18">
        <f>DATE(YEAR(tblSales[[#This Row],[Invoice Date]]),MONTH(tblSales[[#This Row],[Invoice Date]]),1)</f>
        <v>45627</v>
      </c>
      <c r="AJ2965" s="6" t="str">
        <f>_xlfn.XLOOKUP(tblSales[[#This Row],[Product_ID]],Products!$A:$A,Products!$B:$B,"Unknown")</f>
        <v>US Polo Assn Kurta Beige</v>
      </c>
      <c r="AK2965" s="19">
        <f>IFERROR(tblSales[[#This Row],[Profit]]/tblSales[[#This Row],[Sales Amount]],0)</f>
        <v>0.23458400293316656</v>
      </c>
      <c r="AL2965" s="6" t="str">
        <f>IF(tblSales[[#This Row],[Discount %]]&lt;=5,"0-5%",
IF(tblSales[[#This Row],[Discount %]]&lt;=10,"5-10%",
IF(tblSales[[#This Row],[Discount %]]&lt;=15,"10-15%",
IF(tblSales[[#This Row],[Discount %]]&lt;=20,"15-20%","20%+"))))</f>
        <v>0-5%</v>
      </c>
    </row>
    <row r="2966" spans="1:38" s="6" customFormat="1">
      <c r="A2966" s="2" t="s">
        <v>4993</v>
      </c>
      <c r="B2966" s="11">
        <v>45596</v>
      </c>
      <c r="C2966" s="2" t="s">
        <v>2862</v>
      </c>
      <c r="D2966" s="2" t="s">
        <v>634</v>
      </c>
      <c r="E2966" s="2" t="s">
        <v>949</v>
      </c>
      <c r="F2966" s="2" t="s">
        <v>227</v>
      </c>
      <c r="G2966" s="2">
        <v>3</v>
      </c>
      <c r="H2966" s="2">
        <v>749.63</v>
      </c>
      <c r="I2966" s="2">
        <v>10</v>
      </c>
      <c r="J2966" s="2">
        <v>224.89</v>
      </c>
      <c r="K2966" s="2">
        <v>5</v>
      </c>
      <c r="L2966" s="2">
        <v>101.2</v>
      </c>
      <c r="M2966" s="2">
        <v>2125.1999999999998</v>
      </c>
      <c r="N2966" s="2">
        <v>1774.14</v>
      </c>
      <c r="O2966" s="2">
        <f t="shared" si="114"/>
        <v>249.85999999999973</v>
      </c>
      <c r="P2966" s="2" t="s">
        <v>28</v>
      </c>
      <c r="Q2966" s="2" t="str">
        <f t="shared" si="115"/>
        <v>Credit Card</v>
      </c>
      <c r="R2966" s="2" t="s">
        <v>20</v>
      </c>
      <c r="S2966" s="2" t="s">
        <v>56</v>
      </c>
      <c r="T2966" s="2" t="s">
        <v>2188</v>
      </c>
      <c r="U2966" s="2" t="s">
        <v>59</v>
      </c>
      <c r="V2966" s="6" t="str">
        <f>TEXT(tblSales[[#This Row],[Invoice Date]],"mmm")</f>
        <v>Oct</v>
      </c>
      <c r="W2966" s="6">
        <f>MONTH(tblSales[[#This Row],[Invoice Date]])</f>
        <v>10</v>
      </c>
      <c r="X2966" s="6">
        <f>YEAR(tblSales[[#This Row],[Invoice Date]])</f>
        <v>2024</v>
      </c>
      <c r="Y2966" s="6" t="str">
        <f>TEXT(tblSales[[#This Row],[Invoice Date]],"mmm-yyyy")</f>
        <v>Oct-2024</v>
      </c>
      <c r="Z2966" s="6" t="str">
        <f>_xlfn.XLOOKUP(tblSales[[#This Row],[Product_ID]],Products!$A:$A,Products!$C:$C,"Women Dresses")</f>
        <v>Kids Wear</v>
      </c>
      <c r="AA2966" s="6" t="str">
        <f>_xlfn.XLOOKUP(tblSales[[#This Row],[Product_ID]],Products!$A:$A,Products!$D:$D,"Unknown")</f>
        <v>Girls Frock</v>
      </c>
      <c r="AB2966" s="6" t="str">
        <f>_xlfn.XLOOKUP(tblSales[[#This Row],[Product_ID]],Products!$A:$A,Products!$E:$E,"Unknown")</f>
        <v>Libas</v>
      </c>
      <c r="AC2966" s="6" t="str">
        <f>_xlfn.XLOOKUP(tblSales[[#This Row],[Store_ID]],Stores!$A:$A,Stores!$B:$B,"Unknown")</f>
        <v>TrendMart Tumakuru Standard</v>
      </c>
      <c r="AD2966" s="6" t="str">
        <f>_xlfn.XLOOKUP(tblSales[[#This Row],[Store_ID]],Stores!$A:$A,Stores!$E:$E,"Unknown")</f>
        <v>South Zone 2</v>
      </c>
      <c r="AE2966" s="6" t="str">
        <f>_xlfn.XLOOKUP(tblSales[[#This Row],[Customer_ID]],Customers!$A:$A,Customers!$B:$B,"Unknown")</f>
        <v>Bala Bhat</v>
      </c>
      <c r="AF2966" s="6" t="str">
        <f>_xlfn.XLOOKUP(tblSales[[#This Row],[Customer_ID]],Customers!$A:$A,Customers!$J:$J,"Unknown")</f>
        <v>Regular</v>
      </c>
      <c r="AG2966" s="6" t="str">
        <f>_xlfn.XLOOKUP(tblSales[[#This Row],[Employee_ID]],Employees!$A:$A,Employees!$B:$B,"Unknown")</f>
        <v>Ishwarya Shetty</v>
      </c>
      <c r="AH2966" s="6">
        <f>IF(MONTH(tblSales[[#This Row],[Invoice Date]])&gt;=4,MONTH(tblSales[[#This Row],[Invoice Date]]),MONTH(tblSales[[#This Row],[Invoice Date]])+12)</f>
        <v>10</v>
      </c>
      <c r="AI2966" s="18">
        <f>DATE(YEAR(tblSales[[#This Row],[Invoice Date]]),MONTH(tblSales[[#This Row],[Invoice Date]]),1)</f>
        <v>45566</v>
      </c>
      <c r="AJ2966" s="6" t="str">
        <f>_xlfn.XLOOKUP(tblSales[[#This Row],[Product_ID]],Products!$A:$A,Products!$B:$B,"Unknown")</f>
        <v>Libas Girls Frock Sky Blue</v>
      </c>
      <c r="AK2966" s="19">
        <f>IFERROR(tblSales[[#This Row],[Profit]]/tblSales[[#This Row],[Sales Amount]],0)</f>
        <v>0.1175701110483718</v>
      </c>
      <c r="AL2966" s="6" t="str">
        <f>IF(tblSales[[#This Row],[Discount %]]&lt;=5,"0-5%",
IF(tblSales[[#This Row],[Discount %]]&lt;=10,"5-10%",
IF(tblSales[[#This Row],[Discount %]]&lt;=15,"10-15%",
IF(tblSales[[#This Row],[Discount %]]&lt;=20,"15-20%","20%+"))))</f>
        <v>5-10%</v>
      </c>
    </row>
    <row r="2967" spans="1:38" s="6" customFormat="1">
      <c r="A2967" s="2" t="s">
        <v>4994</v>
      </c>
      <c r="B2967" s="11">
        <v>45408</v>
      </c>
      <c r="C2967" s="2" t="s">
        <v>1360</v>
      </c>
      <c r="D2967" s="2" t="s">
        <v>96</v>
      </c>
      <c r="E2967" s="2" t="s">
        <v>574</v>
      </c>
      <c r="F2967" s="2" t="s">
        <v>172</v>
      </c>
      <c r="G2967" s="2">
        <v>1</v>
      </c>
      <c r="H2967" s="2">
        <v>829.69</v>
      </c>
      <c r="I2967" s="2">
        <v>10</v>
      </c>
      <c r="J2967" s="2">
        <v>82.97</v>
      </c>
      <c r="K2967" s="2">
        <v>5</v>
      </c>
      <c r="L2967" s="2">
        <v>37.340000000000003</v>
      </c>
      <c r="M2967" s="2">
        <v>784.06</v>
      </c>
      <c r="N2967" s="2">
        <v>492.11</v>
      </c>
      <c r="O2967" s="2">
        <f t="shared" si="114"/>
        <v>254.60999999999993</v>
      </c>
      <c r="P2967" s="2" t="s">
        <v>27</v>
      </c>
      <c r="Q2967" s="2" t="str">
        <f t="shared" si="115"/>
        <v>Cash</v>
      </c>
      <c r="R2967" s="2" t="s">
        <v>20</v>
      </c>
      <c r="S2967" s="2" t="s">
        <v>56</v>
      </c>
      <c r="T2967" s="2" t="s">
        <v>1538</v>
      </c>
      <c r="U2967" s="2" t="s">
        <v>59</v>
      </c>
      <c r="V2967" s="6" t="str">
        <f>TEXT(tblSales[[#This Row],[Invoice Date]],"mmm")</f>
        <v>Apr</v>
      </c>
      <c r="W2967" s="6">
        <f>MONTH(tblSales[[#This Row],[Invoice Date]])</f>
        <v>4</v>
      </c>
      <c r="X2967" s="6">
        <f>YEAR(tblSales[[#This Row],[Invoice Date]])</f>
        <v>2024</v>
      </c>
      <c r="Y2967" s="6" t="str">
        <f>TEXT(tblSales[[#This Row],[Invoice Date]],"mmm-yyyy")</f>
        <v>Apr-2024</v>
      </c>
      <c r="Z2967" s="6" t="str">
        <f>_xlfn.XLOOKUP(tblSales[[#This Row],[Product_ID]],Products!$A:$A,Products!$C:$C,"Women Dresses")</f>
        <v>Men T-Shirts</v>
      </c>
      <c r="AA2967" s="6" t="str">
        <f>_xlfn.XLOOKUP(tblSales[[#This Row],[Product_ID]],Products!$A:$A,Products!$D:$D,"Unknown")</f>
        <v>Round Neck</v>
      </c>
      <c r="AB2967" s="6" t="str">
        <f>_xlfn.XLOOKUP(tblSales[[#This Row],[Product_ID]],Products!$A:$A,Products!$E:$E,"Unknown")</f>
        <v>Reebok</v>
      </c>
      <c r="AC2967" s="6" t="str">
        <f>_xlfn.XLOOKUP(tblSales[[#This Row],[Store_ID]],Stores!$A:$A,Stores!$B:$B,"Unknown")</f>
        <v>TrendMart Guntur Standard</v>
      </c>
      <c r="AD2967" s="6" t="str">
        <f>_xlfn.XLOOKUP(tblSales[[#This Row],[Store_ID]],Stores!$A:$A,Stores!$E:$E,"Unknown")</f>
        <v>South Zone 3</v>
      </c>
      <c r="AE2967" s="6" t="str">
        <f>_xlfn.XLOOKUP(tblSales[[#This Row],[Customer_ID]],Customers!$A:$A,Customers!$B:$B,"Unknown")</f>
        <v>Nisha Achari</v>
      </c>
      <c r="AF2967" s="6" t="str">
        <f>_xlfn.XLOOKUP(tblSales[[#This Row],[Customer_ID]],Customers!$A:$A,Customers!$J:$J,"Unknown")</f>
        <v>Silver</v>
      </c>
      <c r="AG2967" s="6" t="str">
        <f>_xlfn.XLOOKUP(tblSales[[#This Row],[Employee_ID]],Employees!$A:$A,Employees!$B:$B,"Unknown")</f>
        <v>Eswar Prasad</v>
      </c>
      <c r="AH2967" s="6">
        <f>IF(MONTH(tblSales[[#This Row],[Invoice Date]])&gt;=4,MONTH(tblSales[[#This Row],[Invoice Date]]),MONTH(tblSales[[#This Row],[Invoice Date]])+12)</f>
        <v>4</v>
      </c>
      <c r="AI2967" s="18">
        <f>DATE(YEAR(tblSales[[#This Row],[Invoice Date]]),MONTH(tblSales[[#This Row],[Invoice Date]]),1)</f>
        <v>45383</v>
      </c>
      <c r="AJ2967" s="6" t="str">
        <f>_xlfn.XLOOKUP(tblSales[[#This Row],[Product_ID]],Products!$A:$A,Products!$B:$B,"Unknown")</f>
        <v>Reebok Round Neck Sky Blue</v>
      </c>
      <c r="AK2967" s="19">
        <f>IFERROR(tblSales[[#This Row],[Profit]]/tblSales[[#This Row],[Sales Amount]],0)</f>
        <v>0.32473280106114322</v>
      </c>
      <c r="AL2967" s="6" t="str">
        <f>IF(tblSales[[#This Row],[Discount %]]&lt;=5,"0-5%",
IF(tblSales[[#This Row],[Discount %]]&lt;=10,"5-10%",
IF(tblSales[[#This Row],[Discount %]]&lt;=15,"10-15%",
IF(tblSales[[#This Row],[Discount %]]&lt;=20,"15-20%","20%+"))))</f>
        <v>5-10%</v>
      </c>
    </row>
    <row r="2968" spans="1:38" s="6" customFormat="1">
      <c r="A2968" s="2" t="s">
        <v>4995</v>
      </c>
      <c r="B2968" s="11">
        <v>45479</v>
      </c>
      <c r="C2968" s="2" t="s">
        <v>159</v>
      </c>
      <c r="D2968" s="2" t="s">
        <v>624</v>
      </c>
      <c r="E2968" s="2" t="s">
        <v>309</v>
      </c>
      <c r="F2968" s="2" t="s">
        <v>244</v>
      </c>
      <c r="G2968" s="2">
        <v>1</v>
      </c>
      <c r="H2968" s="2">
        <v>692.53</v>
      </c>
      <c r="I2968" s="2">
        <v>10</v>
      </c>
      <c r="J2968" s="2">
        <v>69.25</v>
      </c>
      <c r="K2968" s="2">
        <v>5</v>
      </c>
      <c r="L2968" s="2">
        <v>31.16</v>
      </c>
      <c r="M2968" s="2">
        <v>654.44000000000005</v>
      </c>
      <c r="N2968" s="2">
        <v>403.71</v>
      </c>
      <c r="O2968" s="2">
        <f t="shared" si="114"/>
        <v>219.57000000000008</v>
      </c>
      <c r="P2968" s="2" t="s">
        <v>28</v>
      </c>
      <c r="Q2968" s="2" t="str">
        <f t="shared" si="115"/>
        <v>Credit Card</v>
      </c>
      <c r="R2968" s="2" t="s">
        <v>20</v>
      </c>
      <c r="S2968" s="2" t="s">
        <v>56</v>
      </c>
      <c r="T2968" s="2" t="s">
        <v>848</v>
      </c>
      <c r="U2968" s="2" t="s">
        <v>60</v>
      </c>
      <c r="V2968" s="6" t="str">
        <f>TEXT(tblSales[[#This Row],[Invoice Date]],"mmm")</f>
        <v>Jul</v>
      </c>
      <c r="W2968" s="6">
        <f>MONTH(tblSales[[#This Row],[Invoice Date]])</f>
        <v>7</v>
      </c>
      <c r="X2968" s="6">
        <f>YEAR(tblSales[[#This Row],[Invoice Date]])</f>
        <v>2024</v>
      </c>
      <c r="Y2968" s="6" t="str">
        <f>TEXT(tblSales[[#This Row],[Invoice Date]],"mmm-yyyy")</f>
        <v>Jul-2024</v>
      </c>
      <c r="Z2968" s="6" t="str">
        <f>_xlfn.XLOOKUP(tblSales[[#This Row],[Product_ID]],Products!$A:$A,Products!$C:$C,"Women Dresses")</f>
        <v>Accessories</v>
      </c>
      <c r="AA2968" s="6" t="str">
        <f>_xlfn.XLOOKUP(tblSales[[#This Row],[Product_ID]],Products!$A:$A,Products!$D:$D,"Unknown")</f>
        <v>Cap</v>
      </c>
      <c r="AB2968" s="6" t="str">
        <f>_xlfn.XLOOKUP(tblSales[[#This Row],[Product_ID]],Products!$A:$A,Products!$E:$E,"Unknown")</f>
        <v>Westside</v>
      </c>
      <c r="AC2968" s="6" t="str">
        <f>_xlfn.XLOOKUP(tblSales[[#This Row],[Store_ID]],Stores!$A:$A,Stores!$B:$B,"Unknown")</f>
        <v>TrendMart Alappuzha Outlet</v>
      </c>
      <c r="AD2968" s="6" t="str">
        <f>_xlfn.XLOOKUP(tblSales[[#This Row],[Store_ID]],Stores!$A:$A,Stores!$E:$E,"Unknown")</f>
        <v>South Zone 1</v>
      </c>
      <c r="AE2968" s="6" t="str">
        <f>_xlfn.XLOOKUP(tblSales[[#This Row],[Customer_ID]],Customers!$A:$A,Customers!$B:$B,"Unknown")</f>
        <v>Vidya Kumar</v>
      </c>
      <c r="AF2968" s="6" t="str">
        <f>_xlfn.XLOOKUP(tblSales[[#This Row],[Customer_ID]],Customers!$A:$A,Customers!$J:$J,"Unknown")</f>
        <v>Silver</v>
      </c>
      <c r="AG2968" s="6" t="str">
        <f>_xlfn.XLOOKUP(tblSales[[#This Row],[Employee_ID]],Employees!$A:$A,Employees!$B:$B,"Unknown")</f>
        <v>Ganapathy Naidu</v>
      </c>
      <c r="AH2968" s="6">
        <f>IF(MONTH(tblSales[[#This Row],[Invoice Date]])&gt;=4,MONTH(tblSales[[#This Row],[Invoice Date]]),MONTH(tblSales[[#This Row],[Invoice Date]])+12)</f>
        <v>7</v>
      </c>
      <c r="AI2968" s="18">
        <f>DATE(YEAR(tblSales[[#This Row],[Invoice Date]]),MONTH(tblSales[[#This Row],[Invoice Date]]),1)</f>
        <v>45474</v>
      </c>
      <c r="AJ2968" s="6" t="str">
        <f>_xlfn.XLOOKUP(tblSales[[#This Row],[Product_ID]],Products!$A:$A,Products!$B:$B,"Unknown")</f>
        <v>Westside Cap Beige</v>
      </c>
      <c r="AK2968" s="19">
        <f>IFERROR(tblSales[[#This Row],[Profit]]/tblSales[[#This Row],[Sales Amount]],0)</f>
        <v>0.33550822076890174</v>
      </c>
      <c r="AL2968" s="6" t="str">
        <f>IF(tblSales[[#This Row],[Discount %]]&lt;=5,"0-5%",
IF(tblSales[[#This Row],[Discount %]]&lt;=10,"5-10%",
IF(tblSales[[#This Row],[Discount %]]&lt;=15,"10-15%",
IF(tblSales[[#This Row],[Discount %]]&lt;=20,"15-20%","20%+"))))</f>
        <v>5-10%</v>
      </c>
    </row>
    <row r="2969" spans="1:38" s="6" customFormat="1">
      <c r="A2969" s="2" t="s">
        <v>4996</v>
      </c>
      <c r="B2969" s="11">
        <v>45586</v>
      </c>
      <c r="C2969" s="2" t="s">
        <v>1999</v>
      </c>
      <c r="D2969" s="2" t="s">
        <v>444</v>
      </c>
      <c r="E2969" s="2" t="s">
        <v>1277</v>
      </c>
      <c r="F2969" s="2" t="s">
        <v>238</v>
      </c>
      <c r="G2969" s="2">
        <v>2</v>
      </c>
      <c r="H2969" s="2">
        <v>3064.92</v>
      </c>
      <c r="I2969" s="2">
        <v>15</v>
      </c>
      <c r="J2969" s="2">
        <v>919.48</v>
      </c>
      <c r="K2969" s="2">
        <v>12</v>
      </c>
      <c r="L2969" s="2">
        <v>625.24</v>
      </c>
      <c r="M2969" s="2">
        <v>5835.6</v>
      </c>
      <c r="N2969" s="2">
        <v>4302.68</v>
      </c>
      <c r="O2969" s="2">
        <f t="shared" si="114"/>
        <v>907.68000000000006</v>
      </c>
      <c r="P2969" s="2" t="s">
        <v>32</v>
      </c>
      <c r="Q2969" s="2" t="str">
        <f t="shared" si="115"/>
        <v>UPI</v>
      </c>
      <c r="R2969" s="2" t="s">
        <v>20</v>
      </c>
      <c r="S2969" s="2" t="s">
        <v>56</v>
      </c>
      <c r="T2969" s="2" t="s">
        <v>3444</v>
      </c>
      <c r="U2969" s="2" t="s">
        <v>59</v>
      </c>
      <c r="V2969" s="6" t="str">
        <f>TEXT(tblSales[[#This Row],[Invoice Date]],"mmm")</f>
        <v>Oct</v>
      </c>
      <c r="W2969" s="6">
        <f>MONTH(tblSales[[#This Row],[Invoice Date]])</f>
        <v>10</v>
      </c>
      <c r="X2969" s="6">
        <f>YEAR(tblSales[[#This Row],[Invoice Date]])</f>
        <v>2024</v>
      </c>
      <c r="Y2969" s="6" t="str">
        <f>TEXT(tblSales[[#This Row],[Invoice Date]],"mmm-yyyy")</f>
        <v>Oct-2024</v>
      </c>
      <c r="Z2969" s="6" t="str">
        <f>_xlfn.XLOOKUP(tblSales[[#This Row],[Product_ID]],Products!$A:$A,Products!$C:$C,"Women Dresses")</f>
        <v>Handbags</v>
      </c>
      <c r="AA2969" s="6" t="str">
        <f>_xlfn.XLOOKUP(tblSales[[#This Row],[Product_ID]],Products!$A:$A,Products!$D:$D,"Unknown")</f>
        <v>Sling Bag</v>
      </c>
      <c r="AB2969" s="6" t="str">
        <f>_xlfn.XLOOKUP(tblSales[[#This Row],[Product_ID]],Products!$A:$A,Products!$E:$E,"Unknown")</f>
        <v>Libas</v>
      </c>
      <c r="AC2969" s="6" t="str">
        <f>_xlfn.XLOOKUP(tblSales[[#This Row],[Store_ID]],Stores!$A:$A,Stores!$B:$B,"Unknown")</f>
        <v>TrendMart Thrissur Standard</v>
      </c>
      <c r="AD2969" s="6" t="str">
        <f>_xlfn.XLOOKUP(tblSales[[#This Row],[Store_ID]],Stores!$A:$A,Stores!$E:$E,"Unknown")</f>
        <v>South Zone 1</v>
      </c>
      <c r="AE2969" s="6" t="str">
        <f>_xlfn.XLOOKUP(tblSales[[#This Row],[Customer_ID]],Customers!$A:$A,Customers!$B:$B,"Unknown")</f>
        <v>Hariharan Rao</v>
      </c>
      <c r="AF2969" s="6" t="str">
        <f>_xlfn.XLOOKUP(tblSales[[#This Row],[Customer_ID]],Customers!$A:$A,Customers!$J:$J,"Unknown")</f>
        <v>Regular</v>
      </c>
      <c r="AG2969" s="6" t="str">
        <f>_xlfn.XLOOKUP(tblSales[[#This Row],[Employee_ID]],Employees!$A:$A,Employees!$B:$B,"Unknown")</f>
        <v>Dhruv Mishra</v>
      </c>
      <c r="AH2969" s="6">
        <f>IF(MONTH(tblSales[[#This Row],[Invoice Date]])&gt;=4,MONTH(tblSales[[#This Row],[Invoice Date]]),MONTH(tblSales[[#This Row],[Invoice Date]])+12)</f>
        <v>10</v>
      </c>
      <c r="AI2969" s="18">
        <f>DATE(YEAR(tblSales[[#This Row],[Invoice Date]]),MONTH(tblSales[[#This Row],[Invoice Date]]),1)</f>
        <v>45566</v>
      </c>
      <c r="AJ2969" s="6" t="str">
        <f>_xlfn.XLOOKUP(tblSales[[#This Row],[Product_ID]],Products!$A:$A,Products!$B:$B,"Unknown")</f>
        <v>Libas Sling Bag Green</v>
      </c>
      <c r="AK2969" s="19">
        <f>IFERROR(tblSales[[#This Row],[Profit]]/tblSales[[#This Row],[Sales Amount]],0)</f>
        <v>0.15554184659675097</v>
      </c>
      <c r="AL2969" s="6" t="str">
        <f>IF(tblSales[[#This Row],[Discount %]]&lt;=5,"0-5%",
IF(tblSales[[#This Row],[Discount %]]&lt;=10,"5-10%",
IF(tblSales[[#This Row],[Discount %]]&lt;=15,"10-15%",
IF(tblSales[[#This Row],[Discount %]]&lt;=20,"15-20%","20%+"))))</f>
        <v>10-15%</v>
      </c>
    </row>
    <row r="2970" spans="1:38" s="6" customFormat="1">
      <c r="A2970" s="2" t="s">
        <v>4997</v>
      </c>
      <c r="B2970" s="11">
        <v>45665</v>
      </c>
      <c r="C2970" s="2" t="s">
        <v>2674</v>
      </c>
      <c r="D2970" s="2" t="s">
        <v>424</v>
      </c>
      <c r="E2970" s="2" t="s">
        <v>258</v>
      </c>
      <c r="F2970" s="2" t="s">
        <v>216</v>
      </c>
      <c r="G2970" s="2">
        <v>5</v>
      </c>
      <c r="H2970" s="2">
        <v>922.89</v>
      </c>
      <c r="I2970" s="2">
        <v>10</v>
      </c>
      <c r="J2970" s="2">
        <v>461.44</v>
      </c>
      <c r="K2970" s="2">
        <v>5</v>
      </c>
      <c r="L2970" s="2">
        <v>207.65</v>
      </c>
      <c r="M2970" s="2">
        <v>4360.66</v>
      </c>
      <c r="N2970" s="2">
        <v>3490.4</v>
      </c>
      <c r="O2970" s="2">
        <f t="shared" si="114"/>
        <v>662.60999999999979</v>
      </c>
      <c r="P2970" s="2" t="s">
        <v>29</v>
      </c>
      <c r="Q2970" s="2" t="str">
        <f t="shared" si="115"/>
        <v>Debit Card</v>
      </c>
      <c r="R2970" s="2" t="s">
        <v>20</v>
      </c>
      <c r="S2970" s="2" t="s">
        <v>56</v>
      </c>
      <c r="T2970" s="2" t="s">
        <v>1814</v>
      </c>
      <c r="U2970" s="2" t="s">
        <v>59</v>
      </c>
      <c r="V2970" s="6" t="str">
        <f>TEXT(tblSales[[#This Row],[Invoice Date]],"mmm")</f>
        <v>Jan</v>
      </c>
      <c r="W2970" s="6">
        <f>MONTH(tblSales[[#This Row],[Invoice Date]])</f>
        <v>1</v>
      </c>
      <c r="X2970" s="6">
        <f>YEAR(tblSales[[#This Row],[Invoice Date]])</f>
        <v>2025</v>
      </c>
      <c r="Y2970" s="6" t="str">
        <f>TEXT(tblSales[[#This Row],[Invoice Date]],"mmm-yyyy")</f>
        <v>Jan-2025</v>
      </c>
      <c r="Z2970" s="6" t="str">
        <f>_xlfn.XLOOKUP(tblSales[[#This Row],[Product_ID]],Products!$A:$A,Products!$C:$C,"Women Dresses")</f>
        <v>Women Dresses</v>
      </c>
      <c r="AA2970" s="6" t="str">
        <f>_xlfn.XLOOKUP(tblSales[[#This Row],[Product_ID]],Products!$A:$A,Products!$D:$D,"Unknown")</f>
        <v>Maxi Dress</v>
      </c>
      <c r="AB2970" s="6" t="str">
        <f>_xlfn.XLOOKUP(tblSales[[#This Row],[Product_ID]],Products!$A:$A,Products!$E:$E,"Unknown")</f>
        <v>Jack &amp; Jones</v>
      </c>
      <c r="AC2970" s="6" t="str">
        <f>_xlfn.XLOOKUP(tblSales[[#This Row],[Store_ID]],Stores!$A:$A,Stores!$B:$B,"Unknown")</f>
        <v>TrendMart Guntur Outlet</v>
      </c>
      <c r="AD2970" s="6" t="str">
        <f>_xlfn.XLOOKUP(tblSales[[#This Row],[Store_ID]],Stores!$A:$A,Stores!$E:$E,"Unknown")</f>
        <v>South Zone 3</v>
      </c>
      <c r="AE2970" s="6" t="str">
        <f>_xlfn.XLOOKUP(tblSales[[#This Row],[Customer_ID]],Customers!$A:$A,Customers!$B:$B,"Unknown")</f>
        <v>Hema Rao</v>
      </c>
      <c r="AF2970" s="6" t="str">
        <f>_xlfn.XLOOKUP(tblSales[[#This Row],[Customer_ID]],Customers!$A:$A,Customers!$J:$J,"Unknown")</f>
        <v>Gold</v>
      </c>
      <c r="AG2970" s="6" t="str">
        <f>_xlfn.XLOOKUP(tblSales[[#This Row],[Employee_ID]],Employees!$A:$A,Employees!$B:$B,"Unknown")</f>
        <v>Venkat Sharma</v>
      </c>
      <c r="AH2970" s="6">
        <f>IF(MONTH(tblSales[[#This Row],[Invoice Date]])&gt;=4,MONTH(tblSales[[#This Row],[Invoice Date]]),MONTH(tblSales[[#This Row],[Invoice Date]])+12)</f>
        <v>13</v>
      </c>
      <c r="AI2970" s="18">
        <f>DATE(YEAR(tblSales[[#This Row],[Invoice Date]]),MONTH(tblSales[[#This Row],[Invoice Date]]),1)</f>
        <v>45658</v>
      </c>
      <c r="AJ2970" s="6" t="str">
        <f>_xlfn.XLOOKUP(tblSales[[#This Row],[Product_ID]],Products!$A:$A,Products!$B:$B,"Unknown")</f>
        <v>Jack &amp; Jones Maxi Dress Maroon</v>
      </c>
      <c r="AK2970" s="19">
        <f>IFERROR(tblSales[[#This Row],[Profit]]/tblSales[[#This Row],[Sales Amount]],0)</f>
        <v>0.15195176876894778</v>
      </c>
      <c r="AL2970" s="6" t="str">
        <f>IF(tblSales[[#This Row],[Discount %]]&lt;=5,"0-5%",
IF(tblSales[[#This Row],[Discount %]]&lt;=10,"5-10%",
IF(tblSales[[#This Row],[Discount %]]&lt;=15,"10-15%",
IF(tblSales[[#This Row],[Discount %]]&lt;=20,"15-20%","20%+"))))</f>
        <v>5-10%</v>
      </c>
    </row>
    <row r="2971" spans="1:38" s="6" customFormat="1">
      <c r="A2971" s="12" t="s">
        <v>4998</v>
      </c>
      <c r="B2971" s="13">
        <v>45597</v>
      </c>
      <c r="C2971" s="12" t="s">
        <v>1889</v>
      </c>
      <c r="D2971" s="12" t="s">
        <v>1962</v>
      </c>
      <c r="E2971" s="12" t="s">
        <v>763</v>
      </c>
      <c r="F2971" s="12" t="s">
        <v>122</v>
      </c>
      <c r="G2971" s="12">
        <v>0</v>
      </c>
      <c r="H2971" s="12">
        <v>1571.42</v>
      </c>
      <c r="I2971" s="12">
        <v>10</v>
      </c>
      <c r="J2971" s="12">
        <v>0</v>
      </c>
      <c r="K2971" s="12">
        <v>12</v>
      </c>
      <c r="L2971" s="12">
        <v>0</v>
      </c>
      <c r="M2971" s="12">
        <v>0</v>
      </c>
      <c r="N2971" s="12">
        <v>0</v>
      </c>
      <c r="O2971" s="12">
        <v>0</v>
      </c>
      <c r="P2971" s="12" t="s">
        <v>29</v>
      </c>
      <c r="Q2971" s="12" t="str">
        <f t="shared" si="115"/>
        <v>Debit Card</v>
      </c>
      <c r="R2971" s="12" t="s">
        <v>21</v>
      </c>
      <c r="S2971" s="12" t="s">
        <v>56</v>
      </c>
      <c r="T2971" s="12" t="s">
        <v>1934</v>
      </c>
      <c r="U2971" s="12" t="s">
        <v>59</v>
      </c>
      <c r="V2971" s="6" t="str">
        <f>TEXT(tblSales[[#This Row],[Invoice Date]],"mmm")</f>
        <v>Nov</v>
      </c>
      <c r="W2971" s="6">
        <f>MONTH(tblSales[[#This Row],[Invoice Date]])</f>
        <v>11</v>
      </c>
      <c r="X2971" s="6">
        <f>YEAR(tblSales[[#This Row],[Invoice Date]])</f>
        <v>2024</v>
      </c>
      <c r="Y2971" s="6" t="str">
        <f>TEXT(tblSales[[#This Row],[Invoice Date]],"mmm-yyyy")</f>
        <v>Nov-2024</v>
      </c>
      <c r="Z2971" s="6" t="str">
        <f>_xlfn.XLOOKUP(tblSales[[#This Row],[Product_ID]],Products!$A:$A,Products!$C:$C,"Women Dresses")</f>
        <v>Winter Wear</v>
      </c>
      <c r="AA2971" s="6" t="str">
        <f>_xlfn.XLOOKUP(tblSales[[#This Row],[Product_ID]],Products!$A:$A,Products!$D:$D,"Unknown")</f>
        <v>Hoodie</v>
      </c>
      <c r="AB2971" s="6" t="str">
        <f>_xlfn.XLOOKUP(tblSales[[#This Row],[Product_ID]],Products!$A:$A,Products!$E:$E,"Unknown")</f>
        <v>Fossil</v>
      </c>
      <c r="AC2971" s="6" t="str">
        <f>_xlfn.XLOOKUP(tblSales[[#This Row],[Store_ID]],Stores!$A:$A,Stores!$B:$B,"Unknown")</f>
        <v>TrendMart Madurai Mall Kiosk</v>
      </c>
      <c r="AD2971" s="6" t="str">
        <f>_xlfn.XLOOKUP(tblSales[[#This Row],[Store_ID]],Stores!$A:$A,Stores!$E:$E,"Unknown")</f>
        <v>South Zone 1</v>
      </c>
      <c r="AE2971" s="6" t="str">
        <f>_xlfn.XLOOKUP(tblSales[[#This Row],[Customer_ID]],Customers!$A:$A,Customers!$B:$B,"Unknown")</f>
        <v>Prakash Singh</v>
      </c>
      <c r="AF2971" s="6" t="str">
        <f>_xlfn.XLOOKUP(tblSales[[#This Row],[Customer_ID]],Customers!$A:$A,Customers!$J:$J,"Unknown")</f>
        <v>Gold</v>
      </c>
      <c r="AG2971" s="6" t="str">
        <f>_xlfn.XLOOKUP(tblSales[[#This Row],[Employee_ID]],Employees!$A:$A,Employees!$B:$B,"Unknown")</f>
        <v>Rahul Krishnan</v>
      </c>
      <c r="AH2971" s="6">
        <f>IF(MONTH(tblSales[[#This Row],[Invoice Date]])&gt;=4,MONTH(tblSales[[#This Row],[Invoice Date]]),MONTH(tblSales[[#This Row],[Invoice Date]])+12)</f>
        <v>11</v>
      </c>
      <c r="AI2971" s="18">
        <f>DATE(YEAR(tblSales[[#This Row],[Invoice Date]]),MONTH(tblSales[[#This Row],[Invoice Date]]),1)</f>
        <v>45597</v>
      </c>
      <c r="AJ2971" s="6" t="str">
        <f>_xlfn.XLOOKUP(tblSales[[#This Row],[Product_ID]],Products!$A:$A,Products!$B:$B,"Unknown")</f>
        <v>Fossil Hoodie Black</v>
      </c>
      <c r="AK2971" s="19">
        <f>IFERROR(tblSales[[#This Row],[Profit]]/tblSales[[#This Row],[Sales Amount]],0)</f>
        <v>0</v>
      </c>
      <c r="AL2971" s="6" t="str">
        <f>IF(tblSales[[#This Row],[Discount %]]&lt;=5,"0-5%",
IF(tblSales[[#This Row],[Discount %]]&lt;=10,"5-10%",
IF(tblSales[[#This Row],[Discount %]]&lt;=15,"10-15%",
IF(tblSales[[#This Row],[Discount %]]&lt;=20,"15-20%","20%+"))))</f>
        <v>5-10%</v>
      </c>
    </row>
    <row r="2972" spans="1:38" s="6" customFormat="1">
      <c r="A2972" s="2" t="s">
        <v>4999</v>
      </c>
      <c r="B2972" s="11">
        <v>45736</v>
      </c>
      <c r="C2972" s="2" t="s">
        <v>3331</v>
      </c>
      <c r="D2972" s="2" t="s">
        <v>1642</v>
      </c>
      <c r="E2972" s="2" t="s">
        <v>1058</v>
      </c>
      <c r="F2972" s="2" t="s">
        <v>182</v>
      </c>
      <c r="G2972" s="2">
        <v>1</v>
      </c>
      <c r="H2972" s="2">
        <v>799.66</v>
      </c>
      <c r="I2972" s="2">
        <v>0</v>
      </c>
      <c r="J2972" s="2">
        <v>0</v>
      </c>
      <c r="K2972" s="2">
        <v>5</v>
      </c>
      <c r="L2972" s="2">
        <v>39.979999999999997</v>
      </c>
      <c r="M2972" s="2">
        <v>839.64</v>
      </c>
      <c r="N2972" s="2">
        <v>481.3</v>
      </c>
      <c r="O2972" s="2">
        <f>(M2972-N2972-L2972)</f>
        <v>318.35999999999996</v>
      </c>
      <c r="P2972" s="2" t="s">
        <v>27</v>
      </c>
      <c r="Q2972" s="2" t="str">
        <f t="shared" si="115"/>
        <v>Cash</v>
      </c>
      <c r="R2972" s="2" t="s">
        <v>20</v>
      </c>
      <c r="S2972" s="2" t="s">
        <v>56</v>
      </c>
      <c r="T2972" s="2" t="s">
        <v>3639</v>
      </c>
      <c r="U2972" s="2" t="s">
        <v>59</v>
      </c>
      <c r="V2972" s="6" t="str">
        <f>TEXT(tblSales[[#This Row],[Invoice Date]],"mmm")</f>
        <v>Mar</v>
      </c>
      <c r="W2972" s="6">
        <f>MONTH(tblSales[[#This Row],[Invoice Date]])</f>
        <v>3</v>
      </c>
      <c r="X2972" s="6">
        <f>YEAR(tblSales[[#This Row],[Invoice Date]])</f>
        <v>2025</v>
      </c>
      <c r="Y2972" s="6" t="str">
        <f>TEXT(tblSales[[#This Row],[Invoice Date]],"mmm-yyyy")</f>
        <v>Mar-2025</v>
      </c>
      <c r="Z2972" s="6" t="str">
        <f>_xlfn.XLOOKUP(tblSales[[#This Row],[Product_ID]],Products!$A:$A,Products!$C:$C,"Women Dresses")</f>
        <v>Accessories</v>
      </c>
      <c r="AA2972" s="6" t="str">
        <f>_xlfn.XLOOKUP(tblSales[[#This Row],[Product_ID]],Products!$A:$A,Products!$D:$D,"Unknown")</f>
        <v>Sunglasses</v>
      </c>
      <c r="AB2972" s="6" t="str">
        <f>_xlfn.XLOOKUP(tblSales[[#This Row],[Product_ID]],Products!$A:$A,Products!$E:$E,"Unknown")</f>
        <v>Missing Brand Name</v>
      </c>
      <c r="AC2972" s="6" t="str">
        <f>_xlfn.XLOOKUP(tblSales[[#This Row],[Store_ID]],Stores!$A:$A,Stores!$B:$B,"Unknown")</f>
        <v>TrendMart Karimnagar Standard</v>
      </c>
      <c r="AD2972" s="6" t="str">
        <f>_xlfn.XLOOKUP(tblSales[[#This Row],[Store_ID]],Stores!$A:$A,Stores!$E:$E,"Unknown")</f>
        <v>South Zone 2</v>
      </c>
      <c r="AE2972" s="6" t="str">
        <f>_xlfn.XLOOKUP(tblSales[[#This Row],[Customer_ID]],Customers!$A:$A,Customers!$B:$B,"Unknown")</f>
        <v>Jyothi Iyengar</v>
      </c>
      <c r="AF2972" s="6" t="str">
        <f>_xlfn.XLOOKUP(tblSales[[#This Row],[Customer_ID]],Customers!$A:$A,Customers!$J:$J,"Unknown")</f>
        <v>Silver</v>
      </c>
      <c r="AG2972" s="6" t="str">
        <f>_xlfn.XLOOKUP(tblSales[[#This Row],[Employee_ID]],Employees!$A:$A,Employees!$B:$B,"Unknown")</f>
        <v>Girish Sundaram</v>
      </c>
      <c r="AH2972" s="6">
        <f>IF(MONTH(tblSales[[#This Row],[Invoice Date]])&gt;=4,MONTH(tblSales[[#This Row],[Invoice Date]]),MONTH(tblSales[[#This Row],[Invoice Date]])+12)</f>
        <v>15</v>
      </c>
      <c r="AI2972" s="18">
        <f>DATE(YEAR(tblSales[[#This Row],[Invoice Date]]),MONTH(tblSales[[#This Row],[Invoice Date]]),1)</f>
        <v>45717</v>
      </c>
      <c r="AJ2972" s="6" t="str">
        <f>_xlfn.XLOOKUP(tblSales[[#This Row],[Product_ID]],Products!$A:$A,Products!$B:$B,"Unknown")</f>
        <v>Kalyan Silks Sunglasses Black</v>
      </c>
      <c r="AK2972" s="19">
        <f>IFERROR(tblSales[[#This Row],[Profit]]/tblSales[[#This Row],[Sales Amount]],0)</f>
        <v>0.37916249821352005</v>
      </c>
      <c r="AL2972" s="6" t="str">
        <f>IF(tblSales[[#This Row],[Discount %]]&lt;=5,"0-5%",
IF(tblSales[[#This Row],[Discount %]]&lt;=10,"5-10%",
IF(tblSales[[#This Row],[Discount %]]&lt;=15,"10-15%",
IF(tblSales[[#This Row],[Discount %]]&lt;=20,"15-20%","20%+"))))</f>
        <v>0-5%</v>
      </c>
    </row>
    <row r="2973" spans="1:38" s="6" customFormat="1">
      <c r="A2973" s="2" t="s">
        <v>5000</v>
      </c>
      <c r="B2973" s="11">
        <v>45502</v>
      </c>
      <c r="C2973" s="2" t="s">
        <v>2259</v>
      </c>
      <c r="D2973" s="2" t="s">
        <v>1519</v>
      </c>
      <c r="E2973" s="2" t="s">
        <v>203</v>
      </c>
      <c r="F2973" s="2" t="s">
        <v>475</v>
      </c>
      <c r="G2973" s="2">
        <v>1</v>
      </c>
      <c r="H2973" s="2">
        <v>933.2</v>
      </c>
      <c r="I2973" s="2">
        <v>10</v>
      </c>
      <c r="J2973" s="2">
        <v>93.32</v>
      </c>
      <c r="K2973" s="2">
        <v>5</v>
      </c>
      <c r="L2973" s="2">
        <v>41.99</v>
      </c>
      <c r="M2973" s="2">
        <v>881.87</v>
      </c>
      <c r="N2973" s="2">
        <v>695.67</v>
      </c>
      <c r="O2973" s="2">
        <f>(M2973-N2973-L2973)</f>
        <v>144.21000000000004</v>
      </c>
      <c r="P2973" s="2" t="s">
        <v>29</v>
      </c>
      <c r="Q2973" s="2" t="str">
        <f t="shared" si="115"/>
        <v>Debit Card</v>
      </c>
      <c r="R2973" s="2" t="s">
        <v>20</v>
      </c>
      <c r="S2973" s="2" t="s">
        <v>56</v>
      </c>
      <c r="T2973" s="2" t="s">
        <v>722</v>
      </c>
      <c r="U2973" s="2" t="s">
        <v>59</v>
      </c>
      <c r="V2973" s="6" t="str">
        <f>TEXT(tblSales[[#This Row],[Invoice Date]],"mmm")</f>
        <v>Jul</v>
      </c>
      <c r="W2973" s="6">
        <f>MONTH(tblSales[[#This Row],[Invoice Date]])</f>
        <v>7</v>
      </c>
      <c r="X2973" s="6">
        <f>YEAR(tblSales[[#This Row],[Invoice Date]])</f>
        <v>2024</v>
      </c>
      <c r="Y2973" s="6" t="str">
        <f>TEXT(tblSales[[#This Row],[Invoice Date]],"mmm-yyyy")</f>
        <v>Jul-2024</v>
      </c>
      <c r="Z2973" s="6" t="str">
        <f>_xlfn.XLOOKUP(tblSales[[#This Row],[Product_ID]],Products!$A:$A,Products!$C:$C,"Women Dresses")</f>
        <v>Handbags</v>
      </c>
      <c r="AA2973" s="6" t="str">
        <f>_xlfn.XLOOKUP(tblSales[[#This Row],[Product_ID]],Products!$A:$A,Products!$D:$D,"Unknown")</f>
        <v>Clutch</v>
      </c>
      <c r="AB2973" s="6" t="str">
        <f>_xlfn.XLOOKUP(tblSales[[#This Row],[Product_ID]],Products!$A:$A,Products!$E:$E,"Unknown")</f>
        <v>W for Woman</v>
      </c>
      <c r="AC2973" s="6" t="str">
        <f>_xlfn.XLOOKUP(tblSales[[#This Row],[Store_ID]],Stores!$A:$A,Stores!$B:$B,"Unknown")</f>
        <v>TrendMart Thoothukudi Outlet</v>
      </c>
      <c r="AD2973" s="6" t="str">
        <f>_xlfn.XLOOKUP(tblSales[[#This Row],[Store_ID]],Stores!$A:$A,Stores!$E:$E,"Unknown")</f>
        <v>South Zone 1</v>
      </c>
      <c r="AE2973" s="6" t="str">
        <f>_xlfn.XLOOKUP(tblSales[[#This Row],[Customer_ID]],Customers!$A:$A,Customers!$B:$B,"Unknown")</f>
        <v>Kiran Pillai</v>
      </c>
      <c r="AF2973" s="6" t="str">
        <f>_xlfn.XLOOKUP(tblSales[[#This Row],[Customer_ID]],Customers!$A:$A,Customers!$J:$J,"Unknown")</f>
        <v>Silver</v>
      </c>
      <c r="AG2973" s="6" t="str">
        <f>_xlfn.XLOOKUP(tblSales[[#This Row],[Employee_ID]],Employees!$A:$A,Employees!$B:$B,"Unknown")</f>
        <v>Arjun Krishnan</v>
      </c>
      <c r="AH2973" s="6">
        <f>IF(MONTH(tblSales[[#This Row],[Invoice Date]])&gt;=4,MONTH(tblSales[[#This Row],[Invoice Date]]),MONTH(tblSales[[#This Row],[Invoice Date]])+12)</f>
        <v>7</v>
      </c>
      <c r="AI2973" s="18">
        <f>DATE(YEAR(tblSales[[#This Row],[Invoice Date]]),MONTH(tblSales[[#This Row],[Invoice Date]]),1)</f>
        <v>45474</v>
      </c>
      <c r="AJ2973" s="6" t="str">
        <f>_xlfn.XLOOKUP(tblSales[[#This Row],[Product_ID]],Products!$A:$A,Products!$B:$B,"Unknown")</f>
        <v>W for Woman Clutch Sky Blue</v>
      </c>
      <c r="AK2973" s="19">
        <f>IFERROR(tblSales[[#This Row],[Profit]]/tblSales[[#This Row],[Sales Amount]],0)</f>
        <v>0.16352750405388553</v>
      </c>
      <c r="AL2973" s="6" t="str">
        <f>IF(tblSales[[#This Row],[Discount %]]&lt;=5,"0-5%",
IF(tblSales[[#This Row],[Discount %]]&lt;=10,"5-10%",
IF(tblSales[[#This Row],[Discount %]]&lt;=15,"10-15%",
IF(tblSales[[#This Row],[Discount %]]&lt;=20,"15-20%","20%+"))))</f>
        <v>5-10%</v>
      </c>
    </row>
    <row r="2974" spans="1:38" s="6" customFormat="1">
      <c r="A2974" s="2" t="s">
        <v>5001</v>
      </c>
      <c r="B2974" s="11">
        <v>45572</v>
      </c>
      <c r="C2974" s="2" t="s">
        <v>2443</v>
      </c>
      <c r="D2974" s="2" t="s">
        <v>126</v>
      </c>
      <c r="E2974" s="2" t="s">
        <v>771</v>
      </c>
      <c r="F2974" s="2" t="s">
        <v>475</v>
      </c>
      <c r="G2974" s="2">
        <v>1</v>
      </c>
      <c r="H2974" s="2">
        <v>1389.35</v>
      </c>
      <c r="I2974" s="2">
        <v>0</v>
      </c>
      <c r="J2974" s="2">
        <v>0</v>
      </c>
      <c r="K2974" s="2">
        <v>12</v>
      </c>
      <c r="L2974" s="2">
        <v>166.72</v>
      </c>
      <c r="M2974" s="2">
        <v>1556.07</v>
      </c>
      <c r="N2974" s="2">
        <v>1148.6600000000001</v>
      </c>
      <c r="O2974" s="2">
        <f>(M2974-N2974-L2974)</f>
        <v>240.68999999999986</v>
      </c>
      <c r="P2974" s="2" t="s">
        <v>28</v>
      </c>
      <c r="Q2974" s="2" t="str">
        <f t="shared" si="115"/>
        <v>Credit Card</v>
      </c>
      <c r="R2974" s="2" t="s">
        <v>20</v>
      </c>
      <c r="S2974" s="2" t="s">
        <v>56</v>
      </c>
      <c r="T2974" s="2" t="s">
        <v>3028</v>
      </c>
      <c r="U2974" s="2" t="s">
        <v>59</v>
      </c>
      <c r="V2974" s="6" t="str">
        <f>TEXT(tblSales[[#This Row],[Invoice Date]],"mmm")</f>
        <v>Oct</v>
      </c>
      <c r="W2974" s="6">
        <f>MONTH(tblSales[[#This Row],[Invoice Date]])</f>
        <v>10</v>
      </c>
      <c r="X2974" s="6">
        <f>YEAR(tblSales[[#This Row],[Invoice Date]])</f>
        <v>2024</v>
      </c>
      <c r="Y2974" s="6" t="str">
        <f>TEXT(tblSales[[#This Row],[Invoice Date]],"mmm-yyyy")</f>
        <v>Oct-2024</v>
      </c>
      <c r="Z2974" s="6" t="str">
        <f>_xlfn.XLOOKUP(tblSales[[#This Row],[Product_ID]],Products!$A:$A,Products!$C:$C,"Women Dresses")</f>
        <v>Sportswear</v>
      </c>
      <c r="AA2974" s="6" t="str">
        <f>_xlfn.XLOOKUP(tblSales[[#This Row],[Product_ID]],Products!$A:$A,Products!$D:$D,"Unknown")</f>
        <v>Track Suit</v>
      </c>
      <c r="AB2974" s="6" t="str">
        <f>_xlfn.XLOOKUP(tblSales[[#This Row],[Product_ID]],Products!$A:$A,Products!$E:$E,"Unknown")</f>
        <v>US Polo Assn</v>
      </c>
      <c r="AC2974" s="6" t="str">
        <f>_xlfn.XLOOKUP(tblSales[[#This Row],[Store_ID]],Stores!$A:$A,Stores!$B:$B,"Unknown")</f>
        <v>TrendMart Thoothukudi Mall Kiosk</v>
      </c>
      <c r="AD2974" s="6" t="str">
        <f>_xlfn.XLOOKUP(tblSales[[#This Row],[Store_ID]],Stores!$A:$A,Stores!$E:$E,"Unknown")</f>
        <v>South Zone 1</v>
      </c>
      <c r="AE2974" s="6" t="str">
        <f>_xlfn.XLOOKUP(tblSales[[#This Row],[Customer_ID]],Customers!$A:$A,Customers!$B:$B,"Unknown")</f>
        <v>Yogesh Bhat</v>
      </c>
      <c r="AF2974" s="6" t="str">
        <f>_xlfn.XLOOKUP(tblSales[[#This Row],[Customer_ID]],Customers!$A:$A,Customers!$J:$J,"Unknown")</f>
        <v>Regular</v>
      </c>
      <c r="AG2974" s="6" t="str">
        <f>_xlfn.XLOOKUP(tblSales[[#This Row],[Employee_ID]],Employees!$A:$A,Employees!$B:$B,"Unknown")</f>
        <v>Arjun Krishnan</v>
      </c>
      <c r="AH2974" s="6">
        <f>IF(MONTH(tblSales[[#This Row],[Invoice Date]])&gt;=4,MONTH(tblSales[[#This Row],[Invoice Date]]),MONTH(tblSales[[#This Row],[Invoice Date]])+12)</f>
        <v>10</v>
      </c>
      <c r="AI2974" s="18">
        <f>DATE(YEAR(tblSales[[#This Row],[Invoice Date]]),MONTH(tblSales[[#This Row],[Invoice Date]]),1)</f>
        <v>45566</v>
      </c>
      <c r="AJ2974" s="6" t="str">
        <f>_xlfn.XLOOKUP(tblSales[[#This Row],[Product_ID]],Products!$A:$A,Products!$B:$B,"Unknown")</f>
        <v>US Polo Assn Track Suit Maroon</v>
      </c>
      <c r="AK2974" s="19">
        <f>IFERROR(tblSales[[#This Row],[Profit]]/tblSales[[#This Row],[Sales Amount]],0)</f>
        <v>0.15467813144652867</v>
      </c>
      <c r="AL2974" s="6" t="str">
        <f>IF(tblSales[[#This Row],[Discount %]]&lt;=5,"0-5%",
IF(tblSales[[#This Row],[Discount %]]&lt;=10,"5-10%",
IF(tblSales[[#This Row],[Discount %]]&lt;=15,"10-15%",
IF(tblSales[[#This Row],[Discount %]]&lt;=20,"15-20%","20%+"))))</f>
        <v>0-5%</v>
      </c>
    </row>
    <row r="2975" spans="1:38" s="6" customFormat="1">
      <c r="A2975" s="2" t="s">
        <v>5002</v>
      </c>
      <c r="B2975" s="11">
        <v>45443</v>
      </c>
      <c r="C2975" s="2" t="s">
        <v>538</v>
      </c>
      <c r="D2975" s="2" t="s">
        <v>398</v>
      </c>
      <c r="E2975" s="2" t="s">
        <v>574</v>
      </c>
      <c r="F2975" s="2" t="s">
        <v>134</v>
      </c>
      <c r="G2975" s="2">
        <v>2</v>
      </c>
      <c r="H2975" s="2">
        <v>5173.99</v>
      </c>
      <c r="I2975" s="2">
        <v>0</v>
      </c>
      <c r="J2975" s="2">
        <v>0</v>
      </c>
      <c r="K2975" s="2">
        <v>12</v>
      </c>
      <c r="L2975" s="2">
        <v>1241.76</v>
      </c>
      <c r="M2975" s="2">
        <v>11589.74</v>
      </c>
      <c r="N2975" s="2">
        <v>7497.42</v>
      </c>
      <c r="O2975" s="2">
        <f>(M2975-N2975-L2975)</f>
        <v>2850.5599999999995</v>
      </c>
      <c r="P2975" s="2" t="s">
        <v>27</v>
      </c>
      <c r="Q2975" s="2" t="str">
        <f t="shared" si="115"/>
        <v>Cash</v>
      </c>
      <c r="R2975" s="2" t="s">
        <v>20</v>
      </c>
      <c r="S2975" s="2" t="s">
        <v>56</v>
      </c>
      <c r="T2975" s="2" t="s">
        <v>489</v>
      </c>
      <c r="U2975" s="2" t="s">
        <v>59</v>
      </c>
      <c r="V2975" s="6" t="str">
        <f>TEXT(tblSales[[#This Row],[Invoice Date]],"mmm")</f>
        <v>May</v>
      </c>
      <c r="W2975" s="6">
        <f>MONTH(tblSales[[#This Row],[Invoice Date]])</f>
        <v>5</v>
      </c>
      <c r="X2975" s="6">
        <f>YEAR(tblSales[[#This Row],[Invoice Date]])</f>
        <v>2024</v>
      </c>
      <c r="Y2975" s="6" t="str">
        <f>TEXT(tblSales[[#This Row],[Invoice Date]],"mmm-yyyy")</f>
        <v>May-2024</v>
      </c>
      <c r="Z2975" s="6" t="str">
        <f>_xlfn.XLOOKUP(tblSales[[#This Row],[Product_ID]],Products!$A:$A,Products!$C:$C,"Women Dresses")</f>
        <v>Watches</v>
      </c>
      <c r="AA2975" s="6" t="str">
        <f>_xlfn.XLOOKUP(tblSales[[#This Row],[Product_ID]],Products!$A:$A,Products!$D:$D,"Unknown")</f>
        <v>Digital Watch</v>
      </c>
      <c r="AB2975" s="6" t="str">
        <f>_xlfn.XLOOKUP(tblSales[[#This Row],[Product_ID]],Products!$A:$A,Products!$E:$E,"Unknown")</f>
        <v>Bata</v>
      </c>
      <c r="AC2975" s="6" t="str">
        <f>_xlfn.XLOOKUP(tblSales[[#This Row],[Store_ID]],Stores!$A:$A,Stores!$B:$B,"Unknown")</f>
        <v>TrendMart Guntur Standard</v>
      </c>
      <c r="AD2975" s="6" t="str">
        <f>_xlfn.XLOOKUP(tblSales[[#This Row],[Store_ID]],Stores!$A:$A,Stores!$E:$E,"Unknown")</f>
        <v>South Zone 3</v>
      </c>
      <c r="AE2975" s="6" t="str">
        <f>_xlfn.XLOOKUP(tblSales[[#This Row],[Customer_ID]],Customers!$A:$A,Customers!$B:$B,"Unknown")</f>
        <v>Kavitha Venkatesan</v>
      </c>
      <c r="AF2975" s="6" t="str">
        <f>_xlfn.XLOOKUP(tblSales[[#This Row],[Customer_ID]],Customers!$A:$A,Customers!$J:$J,"Unknown")</f>
        <v>Silver</v>
      </c>
      <c r="AG2975" s="6" t="str">
        <f>_xlfn.XLOOKUP(tblSales[[#This Row],[Employee_ID]],Employees!$A:$A,Employees!$B:$B,"Unknown")</f>
        <v>Chandran Krishnan</v>
      </c>
      <c r="AH2975" s="6">
        <f>IF(MONTH(tblSales[[#This Row],[Invoice Date]])&gt;=4,MONTH(tblSales[[#This Row],[Invoice Date]]),MONTH(tblSales[[#This Row],[Invoice Date]])+12)</f>
        <v>5</v>
      </c>
      <c r="AI2975" s="18">
        <f>DATE(YEAR(tblSales[[#This Row],[Invoice Date]]),MONTH(tblSales[[#This Row],[Invoice Date]]),1)</f>
        <v>45413</v>
      </c>
      <c r="AJ2975" s="6" t="str">
        <f>_xlfn.XLOOKUP(tblSales[[#This Row],[Product_ID]],Products!$A:$A,Products!$B:$B,"Unknown")</f>
        <v>Bata Digital Watch White</v>
      </c>
      <c r="AK2975" s="19">
        <f>IFERROR(tblSales[[#This Row],[Profit]]/tblSales[[#This Row],[Sales Amount]],0)</f>
        <v>0.24595547441098761</v>
      </c>
      <c r="AL2975" s="6" t="str">
        <f>IF(tblSales[[#This Row],[Discount %]]&lt;=5,"0-5%",
IF(tblSales[[#This Row],[Discount %]]&lt;=10,"5-10%",
IF(tblSales[[#This Row],[Discount %]]&lt;=15,"10-15%",
IF(tblSales[[#This Row],[Discount %]]&lt;=20,"15-20%","20%+"))))</f>
        <v>0-5%</v>
      </c>
    </row>
    <row r="2976" spans="1:38" s="6" customFormat="1">
      <c r="A2976" s="12" t="s">
        <v>5003</v>
      </c>
      <c r="B2976" s="13">
        <v>45428</v>
      </c>
      <c r="C2976" s="12" t="s">
        <v>1923</v>
      </c>
      <c r="D2976" s="12" t="s">
        <v>721</v>
      </c>
      <c r="E2976" s="12" t="s">
        <v>448</v>
      </c>
      <c r="F2976" s="12" t="s">
        <v>458</v>
      </c>
      <c r="G2976" s="12">
        <v>0</v>
      </c>
      <c r="H2976" s="12">
        <v>3497.7</v>
      </c>
      <c r="I2976" s="12">
        <v>0</v>
      </c>
      <c r="J2976" s="12">
        <v>0</v>
      </c>
      <c r="K2976" s="12">
        <v>12</v>
      </c>
      <c r="L2976" s="12">
        <v>0</v>
      </c>
      <c r="M2976" s="12">
        <v>0</v>
      </c>
      <c r="N2976" s="12">
        <v>0</v>
      </c>
      <c r="O2976" s="12">
        <v>0</v>
      </c>
      <c r="P2976" s="12" t="s">
        <v>27</v>
      </c>
      <c r="Q2976" s="12" t="str">
        <f t="shared" si="115"/>
        <v>Cash</v>
      </c>
      <c r="R2976" s="12" t="s">
        <v>21</v>
      </c>
      <c r="S2976" s="12" t="s">
        <v>56</v>
      </c>
      <c r="T2976" s="12" t="s">
        <v>1598</v>
      </c>
      <c r="U2976" s="12" t="s">
        <v>59</v>
      </c>
      <c r="V2976" s="6" t="str">
        <f>TEXT(tblSales[[#This Row],[Invoice Date]],"mmm")</f>
        <v>May</v>
      </c>
      <c r="W2976" s="6">
        <f>MONTH(tblSales[[#This Row],[Invoice Date]])</f>
        <v>5</v>
      </c>
      <c r="X2976" s="6">
        <f>YEAR(tblSales[[#This Row],[Invoice Date]])</f>
        <v>2024</v>
      </c>
      <c r="Y2976" s="6" t="str">
        <f>TEXT(tblSales[[#This Row],[Invoice Date]],"mmm-yyyy")</f>
        <v>May-2024</v>
      </c>
      <c r="Z2976" s="6" t="str">
        <f>_xlfn.XLOOKUP(tblSales[[#This Row],[Product_ID]],Products!$A:$A,Products!$C:$C,"Women Dresses")</f>
        <v>Women Sarees</v>
      </c>
      <c r="AA2976" s="6" t="str">
        <f>_xlfn.XLOOKUP(tblSales[[#This Row],[Product_ID]],Products!$A:$A,Products!$D:$D,"Unknown")</f>
        <v>Cotton Saree</v>
      </c>
      <c r="AB2976" s="6" t="str">
        <f>_xlfn.XLOOKUP(tblSales[[#This Row],[Product_ID]],Products!$A:$A,Products!$E:$E,"Unknown")</f>
        <v>Bata</v>
      </c>
      <c r="AC2976" s="6" t="str">
        <f>_xlfn.XLOOKUP(tblSales[[#This Row],[Store_ID]],Stores!$A:$A,Stores!$B:$B,"Unknown")</f>
        <v>TrendMart Nellore High Street</v>
      </c>
      <c r="AD2976" s="6" t="str">
        <f>_xlfn.XLOOKUP(tblSales[[#This Row],[Store_ID]],Stores!$A:$A,Stores!$E:$E,"Unknown")</f>
        <v>South Zone 3</v>
      </c>
      <c r="AE2976" s="6" t="str">
        <f>_xlfn.XLOOKUP(tblSales[[#This Row],[Customer_ID]],Customers!$A:$A,Customers!$B:$B,"Unknown")</f>
        <v>Harish Varma</v>
      </c>
      <c r="AF2976" s="6" t="str">
        <f>_xlfn.XLOOKUP(tblSales[[#This Row],[Customer_ID]],Customers!$A:$A,Customers!$J:$J,"Unknown")</f>
        <v>Gold</v>
      </c>
      <c r="AG2976" s="6" t="str">
        <f>_xlfn.XLOOKUP(tblSales[[#This Row],[Employee_ID]],Employees!$A:$A,Employees!$B:$B,"Unknown")</f>
        <v>Anil Reddy</v>
      </c>
      <c r="AH2976" s="6">
        <f>IF(MONTH(tblSales[[#This Row],[Invoice Date]])&gt;=4,MONTH(tblSales[[#This Row],[Invoice Date]]),MONTH(tblSales[[#This Row],[Invoice Date]])+12)</f>
        <v>5</v>
      </c>
      <c r="AI2976" s="18">
        <f>DATE(YEAR(tblSales[[#This Row],[Invoice Date]]),MONTH(tblSales[[#This Row],[Invoice Date]]),1)</f>
        <v>45413</v>
      </c>
      <c r="AJ2976" s="6" t="str">
        <f>_xlfn.XLOOKUP(tblSales[[#This Row],[Product_ID]],Products!$A:$A,Products!$B:$B,"Unknown")</f>
        <v>Bata Cotton Saree Mustard</v>
      </c>
      <c r="AK2976" s="19">
        <f>IFERROR(tblSales[[#This Row],[Profit]]/tblSales[[#This Row],[Sales Amount]],0)</f>
        <v>0</v>
      </c>
      <c r="AL2976" s="6" t="str">
        <f>IF(tblSales[[#This Row],[Discount %]]&lt;=5,"0-5%",
IF(tblSales[[#This Row],[Discount %]]&lt;=10,"5-10%",
IF(tblSales[[#This Row],[Discount %]]&lt;=15,"10-15%",
IF(tblSales[[#This Row],[Discount %]]&lt;=20,"15-20%","20%+"))))</f>
        <v>0-5%</v>
      </c>
    </row>
    <row r="2977" spans="1:38" s="6" customFormat="1">
      <c r="A2977" s="2" t="s">
        <v>5004</v>
      </c>
      <c r="B2977" s="11">
        <v>45456</v>
      </c>
      <c r="C2977" s="2" t="s">
        <v>4360</v>
      </c>
      <c r="D2977" s="2" t="s">
        <v>488</v>
      </c>
      <c r="E2977" s="2" t="s">
        <v>578</v>
      </c>
      <c r="F2977" s="2" t="s">
        <v>244</v>
      </c>
      <c r="G2977" s="2">
        <v>2</v>
      </c>
      <c r="H2977" s="2">
        <v>1291.56</v>
      </c>
      <c r="I2977" s="2">
        <v>10</v>
      </c>
      <c r="J2977" s="2">
        <v>258.31</v>
      </c>
      <c r="K2977" s="2">
        <v>12</v>
      </c>
      <c r="L2977" s="2">
        <v>278.98</v>
      </c>
      <c r="M2977" s="2">
        <v>2603.79</v>
      </c>
      <c r="N2977" s="2">
        <v>1669.92</v>
      </c>
      <c r="O2977" s="2">
        <f t="shared" ref="O2977:O2985" si="116">(M2977-N2977-L2977)</f>
        <v>654.88999999999987</v>
      </c>
      <c r="P2977" s="2" t="s">
        <v>32</v>
      </c>
      <c r="Q2977" s="2" t="str">
        <f t="shared" si="115"/>
        <v>UPI</v>
      </c>
      <c r="R2977" s="2" t="s">
        <v>20</v>
      </c>
      <c r="S2977" s="2" t="s">
        <v>56</v>
      </c>
      <c r="T2977" s="2" t="s">
        <v>860</v>
      </c>
      <c r="U2977" s="2" t="s">
        <v>59</v>
      </c>
      <c r="V2977" s="6" t="str">
        <f>TEXT(tblSales[[#This Row],[Invoice Date]],"mmm")</f>
        <v>Jun</v>
      </c>
      <c r="W2977" s="6">
        <f>MONTH(tblSales[[#This Row],[Invoice Date]])</f>
        <v>6</v>
      </c>
      <c r="X2977" s="6">
        <f>YEAR(tblSales[[#This Row],[Invoice Date]])</f>
        <v>2024</v>
      </c>
      <c r="Y2977" s="6" t="str">
        <f>TEXT(tblSales[[#This Row],[Invoice Date]],"mmm-yyyy")</f>
        <v>Jun-2024</v>
      </c>
      <c r="Z2977" s="6" t="str">
        <f>_xlfn.XLOOKUP(tblSales[[#This Row],[Product_ID]],Products!$A:$A,Products!$C:$C,"Women Dresses")</f>
        <v>Women Jeans</v>
      </c>
      <c r="AA2977" s="6" t="str">
        <f>_xlfn.XLOOKUP(tblSales[[#This Row],[Product_ID]],Products!$A:$A,Products!$D:$D,"Unknown")</f>
        <v>Bootcut</v>
      </c>
      <c r="AB2977" s="6" t="str">
        <f>_xlfn.XLOOKUP(tblSales[[#This Row],[Product_ID]],Products!$A:$A,Products!$E:$E,"Unknown")</f>
        <v>US Polo Assn</v>
      </c>
      <c r="AC2977" s="6" t="str">
        <f>_xlfn.XLOOKUP(tblSales[[#This Row],[Store_ID]],Stores!$A:$A,Stores!$B:$B,"Unknown")</f>
        <v>TrendMart Thrissur High Street</v>
      </c>
      <c r="AD2977" s="6" t="str">
        <f>_xlfn.XLOOKUP(tblSales[[#This Row],[Store_ID]],Stores!$A:$A,Stores!$E:$E,"Unknown")</f>
        <v>South Zone 1</v>
      </c>
      <c r="AE2977" s="6" t="str">
        <f>_xlfn.XLOOKUP(tblSales[[#This Row],[Customer_ID]],Customers!$A:$A,Customers!$B:$B,"Unknown")</f>
        <v>Padma Singh</v>
      </c>
      <c r="AF2977" s="6" t="str">
        <f>_xlfn.XLOOKUP(tblSales[[#This Row],[Customer_ID]],Customers!$A:$A,Customers!$J:$J,"Unknown")</f>
        <v>Platinum</v>
      </c>
      <c r="AG2977" s="6" t="str">
        <f>_xlfn.XLOOKUP(tblSales[[#This Row],[Employee_ID]],Employees!$A:$A,Employees!$B:$B,"Unknown")</f>
        <v>Ganapathy Naidu</v>
      </c>
      <c r="AH2977" s="6">
        <f>IF(MONTH(tblSales[[#This Row],[Invoice Date]])&gt;=4,MONTH(tblSales[[#This Row],[Invoice Date]]),MONTH(tblSales[[#This Row],[Invoice Date]])+12)</f>
        <v>6</v>
      </c>
      <c r="AI2977" s="18">
        <f>DATE(YEAR(tblSales[[#This Row],[Invoice Date]]),MONTH(tblSales[[#This Row],[Invoice Date]]),1)</f>
        <v>45444</v>
      </c>
      <c r="AJ2977" s="6" t="str">
        <f>_xlfn.XLOOKUP(tblSales[[#This Row],[Product_ID]],Products!$A:$A,Products!$B:$B,"Unknown")</f>
        <v>US Polo Assn Bootcut Black</v>
      </c>
      <c r="AK2977" s="19">
        <f>IFERROR(tblSales[[#This Row],[Profit]]/tblSales[[#This Row],[Sales Amount]],0)</f>
        <v>0.25151413900506564</v>
      </c>
      <c r="AL2977" s="6" t="str">
        <f>IF(tblSales[[#This Row],[Discount %]]&lt;=5,"0-5%",
IF(tblSales[[#This Row],[Discount %]]&lt;=10,"5-10%",
IF(tblSales[[#This Row],[Discount %]]&lt;=15,"10-15%",
IF(tblSales[[#This Row],[Discount %]]&lt;=20,"15-20%","20%+"))))</f>
        <v>5-10%</v>
      </c>
    </row>
    <row r="2978" spans="1:38" s="6" customFormat="1">
      <c r="A2978" s="2" t="s">
        <v>5005</v>
      </c>
      <c r="B2978" s="11">
        <v>45496</v>
      </c>
      <c r="C2978" s="2" t="s">
        <v>2639</v>
      </c>
      <c r="D2978" s="2" t="s">
        <v>813</v>
      </c>
      <c r="E2978" s="2" t="s">
        <v>1380</v>
      </c>
      <c r="F2978" s="2" t="s">
        <v>210</v>
      </c>
      <c r="G2978" s="2">
        <v>1</v>
      </c>
      <c r="H2978" s="2">
        <v>3134.15</v>
      </c>
      <c r="I2978" s="2">
        <v>20</v>
      </c>
      <c r="J2978" s="2">
        <v>626.83000000000004</v>
      </c>
      <c r="K2978" s="2">
        <v>3</v>
      </c>
      <c r="L2978" s="2">
        <v>75.22</v>
      </c>
      <c r="M2978" s="2">
        <v>2582.54</v>
      </c>
      <c r="N2978" s="2">
        <v>1989.93</v>
      </c>
      <c r="O2978" s="2">
        <f t="shared" si="116"/>
        <v>517.38999999999987</v>
      </c>
      <c r="P2978" s="2" t="s">
        <v>29</v>
      </c>
      <c r="Q2978" s="2" t="str">
        <f t="shared" si="115"/>
        <v>Debit Card</v>
      </c>
      <c r="R2978" s="2" t="s">
        <v>20</v>
      </c>
      <c r="S2978" s="2" t="s">
        <v>56</v>
      </c>
      <c r="T2978" s="2" t="s">
        <v>961</v>
      </c>
      <c r="U2978" s="2" t="s">
        <v>59</v>
      </c>
      <c r="V2978" s="6" t="str">
        <f>TEXT(tblSales[[#This Row],[Invoice Date]],"mmm")</f>
        <v>Jul</v>
      </c>
      <c r="W2978" s="6">
        <f>MONTH(tblSales[[#This Row],[Invoice Date]])</f>
        <v>7</v>
      </c>
      <c r="X2978" s="6">
        <f>YEAR(tblSales[[#This Row],[Invoice Date]])</f>
        <v>2024</v>
      </c>
      <c r="Y2978" s="6" t="str">
        <f>TEXT(tblSales[[#This Row],[Invoice Date]],"mmm-yyyy")</f>
        <v>Jul-2024</v>
      </c>
      <c r="Z2978" s="6" t="str">
        <f>_xlfn.XLOOKUP(tblSales[[#This Row],[Product_ID]],Products!$A:$A,Products!$C:$C,"Women Dresses")</f>
        <v>Jewellery</v>
      </c>
      <c r="AA2978" s="6" t="str">
        <f>_xlfn.XLOOKUP(tblSales[[#This Row],[Product_ID]],Products!$A:$A,Products!$D:$D,"Unknown")</f>
        <v>Ring</v>
      </c>
      <c r="AB2978" s="6" t="str">
        <f>_xlfn.XLOOKUP(tblSales[[#This Row],[Product_ID]],Products!$A:$A,Products!$E:$E,"Unknown")</f>
        <v>Wrangler</v>
      </c>
      <c r="AC2978" s="6" t="str">
        <f>_xlfn.XLOOKUP(tblSales[[#This Row],[Store_ID]],Stores!$A:$A,Stores!$B:$B,"Unknown")</f>
        <v>TrendMart Alappuzha Mall Kiosk</v>
      </c>
      <c r="AD2978" s="6" t="str">
        <f>_xlfn.XLOOKUP(tblSales[[#This Row],[Store_ID]],Stores!$A:$A,Stores!$E:$E,"Unknown")</f>
        <v>South Zone 1</v>
      </c>
      <c r="AE2978" s="6" t="str">
        <f>_xlfn.XLOOKUP(tblSales[[#This Row],[Customer_ID]],Customers!$A:$A,Customers!$B:$B,"Unknown")</f>
        <v>Gauri Iyer</v>
      </c>
      <c r="AF2978" s="6" t="str">
        <f>_xlfn.XLOOKUP(tblSales[[#This Row],[Customer_ID]],Customers!$A:$A,Customers!$J:$J,"Unknown")</f>
        <v>Regular</v>
      </c>
      <c r="AG2978" s="6" t="str">
        <f>_xlfn.XLOOKUP(tblSales[[#This Row],[Employee_ID]],Employees!$A:$A,Employees!$B:$B,"Unknown")</f>
        <v>Rani Mishra</v>
      </c>
      <c r="AH2978" s="6">
        <f>IF(MONTH(tblSales[[#This Row],[Invoice Date]])&gt;=4,MONTH(tblSales[[#This Row],[Invoice Date]]),MONTH(tblSales[[#This Row],[Invoice Date]])+12)</f>
        <v>7</v>
      </c>
      <c r="AI2978" s="18">
        <f>DATE(YEAR(tblSales[[#This Row],[Invoice Date]]),MONTH(tblSales[[#This Row],[Invoice Date]]),1)</f>
        <v>45474</v>
      </c>
      <c r="AJ2978" s="6" t="str">
        <f>_xlfn.XLOOKUP(tblSales[[#This Row],[Product_ID]],Products!$A:$A,Products!$B:$B,"Unknown")</f>
        <v>Wrangler Ring White</v>
      </c>
      <c r="AK2978" s="19">
        <f>IFERROR(tblSales[[#This Row],[Profit]]/tblSales[[#This Row],[Sales Amount]],0)</f>
        <v>0.20034152423582979</v>
      </c>
      <c r="AL2978" s="6" t="str">
        <f>IF(tblSales[[#This Row],[Discount %]]&lt;=5,"0-5%",
IF(tblSales[[#This Row],[Discount %]]&lt;=10,"5-10%",
IF(tblSales[[#This Row],[Discount %]]&lt;=15,"10-15%",
IF(tblSales[[#This Row],[Discount %]]&lt;=20,"15-20%","20%+"))))</f>
        <v>15-20%</v>
      </c>
    </row>
    <row r="2979" spans="1:38" s="6" customFormat="1">
      <c r="A2979" s="2" t="s">
        <v>5006</v>
      </c>
      <c r="B2979" s="11">
        <v>45383</v>
      </c>
      <c r="C2979" s="2" t="s">
        <v>1207</v>
      </c>
      <c r="D2979" s="2" t="s">
        <v>479</v>
      </c>
      <c r="E2979" s="2" t="s">
        <v>275</v>
      </c>
      <c r="F2979" s="2" t="s">
        <v>324</v>
      </c>
      <c r="G2979" s="2">
        <v>2</v>
      </c>
      <c r="H2979" s="2">
        <v>567.04</v>
      </c>
      <c r="I2979" s="2">
        <v>10</v>
      </c>
      <c r="J2979" s="2">
        <v>113.41</v>
      </c>
      <c r="K2979" s="2">
        <v>5</v>
      </c>
      <c r="L2979" s="2">
        <v>51.03</v>
      </c>
      <c r="M2979" s="2">
        <v>1071.7</v>
      </c>
      <c r="N2979" s="2">
        <v>714.9</v>
      </c>
      <c r="O2979" s="2">
        <f t="shared" si="116"/>
        <v>305.7700000000001</v>
      </c>
      <c r="P2979" s="2" t="s">
        <v>29</v>
      </c>
      <c r="Q2979" s="2" t="str">
        <f t="shared" si="115"/>
        <v>Debit Card</v>
      </c>
      <c r="R2979" s="2" t="s">
        <v>20</v>
      </c>
      <c r="S2979" s="2" t="s">
        <v>56</v>
      </c>
      <c r="T2979" s="2" t="s">
        <v>2319</v>
      </c>
      <c r="U2979" s="2" t="s">
        <v>59</v>
      </c>
      <c r="V2979" s="6" t="str">
        <f>TEXT(tblSales[[#This Row],[Invoice Date]],"mmm")</f>
        <v>Apr</v>
      </c>
      <c r="W2979" s="6">
        <f>MONTH(tblSales[[#This Row],[Invoice Date]])</f>
        <v>4</v>
      </c>
      <c r="X2979" s="6">
        <f>YEAR(tblSales[[#This Row],[Invoice Date]])</f>
        <v>2024</v>
      </c>
      <c r="Y2979" s="6" t="str">
        <f>TEXT(tblSales[[#This Row],[Invoice Date]],"mmm-yyyy")</f>
        <v>Apr-2024</v>
      </c>
      <c r="Z2979" s="6" t="str">
        <f>_xlfn.XLOOKUP(tblSales[[#This Row],[Product_ID]],Products!$A:$A,Products!$C:$C,"Women Dresses")</f>
        <v>Wallets</v>
      </c>
      <c r="AA2979" s="6" t="str">
        <f>_xlfn.XLOOKUP(tblSales[[#This Row],[Product_ID]],Products!$A:$A,Products!$D:$D,"Unknown")</f>
        <v>Zip Wallet</v>
      </c>
      <c r="AB2979" s="6" t="str">
        <f>_xlfn.XLOOKUP(tblSales[[#This Row],[Product_ID]],Products!$A:$A,Products!$E:$E,"Unknown")</f>
        <v>Aurelia</v>
      </c>
      <c r="AC2979" s="6" t="str">
        <f>_xlfn.XLOOKUP(tblSales[[#This Row],[Store_ID]],Stores!$A:$A,Stores!$B:$B,"Unknown")</f>
        <v>TrendMart Madurai High Street</v>
      </c>
      <c r="AD2979" s="6" t="str">
        <f>_xlfn.XLOOKUP(tblSales[[#This Row],[Store_ID]],Stores!$A:$A,Stores!$E:$E,"Unknown")</f>
        <v>South Zone 1</v>
      </c>
      <c r="AE2979" s="6" t="str">
        <f>_xlfn.XLOOKUP(tblSales[[#This Row],[Customer_ID]],Customers!$A:$A,Customers!$B:$B,"Unknown")</f>
        <v>Rohit Kumar</v>
      </c>
      <c r="AF2979" s="6" t="str">
        <f>_xlfn.XLOOKUP(tblSales[[#This Row],[Customer_ID]],Customers!$A:$A,Customers!$J:$J,"Unknown")</f>
        <v>Regular</v>
      </c>
      <c r="AG2979" s="6" t="str">
        <f>_xlfn.XLOOKUP(tblSales[[#This Row],[Employee_ID]],Employees!$A:$A,Employees!$B:$B,"Unknown")</f>
        <v>Ganesh Iyengar</v>
      </c>
      <c r="AH2979" s="6">
        <f>IF(MONTH(tblSales[[#This Row],[Invoice Date]])&gt;=4,MONTH(tblSales[[#This Row],[Invoice Date]]),MONTH(tblSales[[#This Row],[Invoice Date]])+12)</f>
        <v>4</v>
      </c>
      <c r="AI2979" s="18">
        <f>DATE(YEAR(tblSales[[#This Row],[Invoice Date]]),MONTH(tblSales[[#This Row],[Invoice Date]]),1)</f>
        <v>45383</v>
      </c>
      <c r="AJ2979" s="6" t="str">
        <f>_xlfn.XLOOKUP(tblSales[[#This Row],[Product_ID]],Products!$A:$A,Products!$B:$B,"Unknown")</f>
        <v>Aurelia Zip Wallet Red</v>
      </c>
      <c r="AK2979" s="19">
        <f>IFERROR(tblSales[[#This Row],[Profit]]/tblSales[[#This Row],[Sales Amount]],0)</f>
        <v>0.28531305402631341</v>
      </c>
      <c r="AL2979" s="6" t="str">
        <f>IF(tblSales[[#This Row],[Discount %]]&lt;=5,"0-5%",
IF(tblSales[[#This Row],[Discount %]]&lt;=10,"5-10%",
IF(tblSales[[#This Row],[Discount %]]&lt;=15,"10-15%",
IF(tblSales[[#This Row],[Discount %]]&lt;=20,"15-20%","20%+"))))</f>
        <v>5-10%</v>
      </c>
    </row>
    <row r="2980" spans="1:38" s="6" customFormat="1">
      <c r="A2980" s="2" t="s">
        <v>5007</v>
      </c>
      <c r="B2980" s="11">
        <v>45612</v>
      </c>
      <c r="C2980" s="2" t="s">
        <v>1491</v>
      </c>
      <c r="D2980" s="2" t="s">
        <v>253</v>
      </c>
      <c r="E2980" s="2" t="s">
        <v>243</v>
      </c>
      <c r="F2980" s="2" t="s">
        <v>475</v>
      </c>
      <c r="G2980" s="2">
        <v>1</v>
      </c>
      <c r="H2980" s="2">
        <v>1335.82</v>
      </c>
      <c r="I2980" s="2">
        <v>10</v>
      </c>
      <c r="J2980" s="2">
        <v>133.58000000000001</v>
      </c>
      <c r="K2980" s="2">
        <v>12</v>
      </c>
      <c r="L2980" s="2">
        <v>144.27000000000001</v>
      </c>
      <c r="M2980" s="2">
        <v>1346.51</v>
      </c>
      <c r="N2980" s="2">
        <v>865.92</v>
      </c>
      <c r="O2980" s="2">
        <f t="shared" si="116"/>
        <v>336.32000000000005</v>
      </c>
      <c r="P2980" s="2" t="s">
        <v>32</v>
      </c>
      <c r="Q2980" s="2" t="str">
        <f t="shared" si="115"/>
        <v>UPI</v>
      </c>
      <c r="R2980" s="2" t="s">
        <v>21</v>
      </c>
      <c r="S2980" s="2" t="s">
        <v>56</v>
      </c>
      <c r="T2980" s="2" t="s">
        <v>3066</v>
      </c>
      <c r="U2980" s="2" t="s">
        <v>60</v>
      </c>
      <c r="V2980" s="6" t="str">
        <f>TEXT(tblSales[[#This Row],[Invoice Date]],"mmm")</f>
        <v>Nov</v>
      </c>
      <c r="W2980" s="6">
        <f>MONTH(tblSales[[#This Row],[Invoice Date]])</f>
        <v>11</v>
      </c>
      <c r="X2980" s="6">
        <f>YEAR(tblSales[[#This Row],[Invoice Date]])</f>
        <v>2024</v>
      </c>
      <c r="Y2980" s="6" t="str">
        <f>TEXT(tblSales[[#This Row],[Invoice Date]],"mmm-yyyy")</f>
        <v>Nov-2024</v>
      </c>
      <c r="Z2980" s="6" t="str">
        <f>_xlfn.XLOOKUP(tblSales[[#This Row],[Product_ID]],Products!$A:$A,Products!$C:$C,"Women Dresses")</f>
        <v>Handbags</v>
      </c>
      <c r="AA2980" s="6" t="str">
        <f>_xlfn.XLOOKUP(tblSales[[#This Row],[Product_ID]],Products!$A:$A,Products!$D:$D,"Unknown")</f>
        <v>Backpack</v>
      </c>
      <c r="AB2980" s="6" t="str">
        <f>_xlfn.XLOOKUP(tblSales[[#This Row],[Product_ID]],Products!$A:$A,Products!$E:$E,"Unknown")</f>
        <v>Wrangler</v>
      </c>
      <c r="AC2980" s="6" t="str">
        <f>_xlfn.XLOOKUP(tblSales[[#This Row],[Store_ID]],Stores!$A:$A,Stores!$B:$B,"Unknown")</f>
        <v>TrendMart Visakhapatnam Standard</v>
      </c>
      <c r="AD2980" s="6" t="str">
        <f>_xlfn.XLOOKUP(tblSales[[#This Row],[Store_ID]],Stores!$A:$A,Stores!$E:$E,"Unknown")</f>
        <v>South Zone 3</v>
      </c>
      <c r="AE2980" s="6" t="str">
        <f>_xlfn.XLOOKUP(tblSales[[#This Row],[Customer_ID]],Customers!$A:$A,Customers!$B:$B,"Unknown")</f>
        <v>Anand Subramaniam</v>
      </c>
      <c r="AF2980" s="6" t="str">
        <f>_xlfn.XLOOKUP(tblSales[[#This Row],[Customer_ID]],Customers!$A:$A,Customers!$J:$J,"Unknown")</f>
        <v>Silver</v>
      </c>
      <c r="AG2980" s="6" t="str">
        <f>_xlfn.XLOOKUP(tblSales[[#This Row],[Employee_ID]],Employees!$A:$A,Employees!$B:$B,"Unknown")</f>
        <v>Arjun Krishnan</v>
      </c>
      <c r="AH2980" s="6">
        <f>IF(MONTH(tblSales[[#This Row],[Invoice Date]])&gt;=4,MONTH(tblSales[[#This Row],[Invoice Date]]),MONTH(tblSales[[#This Row],[Invoice Date]])+12)</f>
        <v>11</v>
      </c>
      <c r="AI2980" s="18">
        <f>DATE(YEAR(tblSales[[#This Row],[Invoice Date]]),MONTH(tblSales[[#This Row],[Invoice Date]]),1)</f>
        <v>45597</v>
      </c>
      <c r="AJ2980" s="6" t="str">
        <f>_xlfn.XLOOKUP(tblSales[[#This Row],[Product_ID]],Products!$A:$A,Products!$B:$B,"Unknown")</f>
        <v>Wrangler Backpack Brown</v>
      </c>
      <c r="AK2980" s="19">
        <f>IFERROR(tblSales[[#This Row],[Profit]]/tblSales[[#This Row],[Sales Amount]],0)</f>
        <v>0.24977163184825962</v>
      </c>
      <c r="AL2980" s="6" t="str">
        <f>IF(tblSales[[#This Row],[Discount %]]&lt;=5,"0-5%",
IF(tblSales[[#This Row],[Discount %]]&lt;=10,"5-10%",
IF(tblSales[[#This Row],[Discount %]]&lt;=15,"10-15%",
IF(tblSales[[#This Row],[Discount %]]&lt;=20,"15-20%","20%+"))))</f>
        <v>5-10%</v>
      </c>
    </row>
    <row r="2981" spans="1:38" s="6" customFormat="1">
      <c r="A2981" s="2" t="s">
        <v>5008</v>
      </c>
      <c r="B2981" s="11">
        <v>45621</v>
      </c>
      <c r="C2981" s="2" t="s">
        <v>1540</v>
      </c>
      <c r="D2981" s="2" t="s">
        <v>911</v>
      </c>
      <c r="E2981" s="2" t="s">
        <v>97</v>
      </c>
      <c r="F2981" s="2" t="s">
        <v>518</v>
      </c>
      <c r="G2981" s="2">
        <v>2</v>
      </c>
      <c r="H2981" s="2">
        <v>1237.4100000000001</v>
      </c>
      <c r="I2981" s="2">
        <v>0</v>
      </c>
      <c r="J2981" s="2">
        <v>0</v>
      </c>
      <c r="K2981" s="2">
        <v>12</v>
      </c>
      <c r="L2981" s="2">
        <v>296.98</v>
      </c>
      <c r="M2981" s="2">
        <v>2771.8</v>
      </c>
      <c r="N2981" s="2">
        <v>1763.86</v>
      </c>
      <c r="O2981" s="2">
        <f t="shared" si="116"/>
        <v>710.96000000000026</v>
      </c>
      <c r="P2981" s="2" t="s">
        <v>28</v>
      </c>
      <c r="Q2981" s="2" t="str">
        <f t="shared" si="115"/>
        <v>Credit Card</v>
      </c>
      <c r="R2981" s="2" t="s">
        <v>20</v>
      </c>
      <c r="S2981" s="2" t="s">
        <v>56</v>
      </c>
      <c r="T2981" s="2" t="s">
        <v>1409</v>
      </c>
      <c r="U2981" s="2" t="s">
        <v>59</v>
      </c>
      <c r="V2981" s="6" t="str">
        <f>TEXT(tblSales[[#This Row],[Invoice Date]],"mmm")</f>
        <v>Nov</v>
      </c>
      <c r="W2981" s="6">
        <f>MONTH(tblSales[[#This Row],[Invoice Date]])</f>
        <v>11</v>
      </c>
      <c r="X2981" s="6">
        <f>YEAR(tblSales[[#This Row],[Invoice Date]])</f>
        <v>2024</v>
      </c>
      <c r="Y2981" s="6" t="str">
        <f>TEXT(tblSales[[#This Row],[Invoice Date]],"mmm-yyyy")</f>
        <v>Nov-2024</v>
      </c>
      <c r="Z2981" s="6" t="str">
        <f>_xlfn.XLOOKUP(tblSales[[#This Row],[Product_ID]],Products!$A:$A,Products!$C:$C,"Women Dresses")</f>
        <v>Men Trousers</v>
      </c>
      <c r="AA2981" s="6" t="str">
        <f>_xlfn.XLOOKUP(tblSales[[#This Row],[Product_ID]],Products!$A:$A,Products!$D:$D,"Unknown")</f>
        <v>Track Pant</v>
      </c>
      <c r="AB2981" s="6" t="str">
        <f>_xlfn.XLOOKUP(tblSales[[#This Row],[Product_ID]],Products!$A:$A,Products!$E:$E,"Unknown")</f>
        <v>Pepe Jeans</v>
      </c>
      <c r="AC2981" s="6" t="str">
        <f>_xlfn.XLOOKUP(tblSales[[#This Row],[Store_ID]],Stores!$A:$A,Stores!$B:$B,"Unknown")</f>
        <v>TrendMart Tirunelveli High Street</v>
      </c>
      <c r="AD2981" s="6" t="str">
        <f>_xlfn.XLOOKUP(tblSales[[#This Row],[Store_ID]],Stores!$A:$A,Stores!$E:$E,"Unknown")</f>
        <v>South Zone 1</v>
      </c>
      <c r="AE2981" s="6" t="str">
        <f>_xlfn.XLOOKUP(tblSales[[#This Row],[Customer_ID]],Customers!$A:$A,Customers!$B:$B,"Unknown")</f>
        <v>Yashoda Sundaram</v>
      </c>
      <c r="AF2981" s="6" t="str">
        <f>_xlfn.XLOOKUP(tblSales[[#This Row],[Customer_ID]],Customers!$A:$A,Customers!$J:$J,"Unknown")</f>
        <v>Regular</v>
      </c>
      <c r="AG2981" s="6" t="str">
        <f>_xlfn.XLOOKUP(tblSales[[#This Row],[Employee_ID]],Employees!$A:$A,Employees!$B:$B,"Unknown")</f>
        <v>Pranav Reddy</v>
      </c>
      <c r="AH2981" s="6">
        <f>IF(MONTH(tblSales[[#This Row],[Invoice Date]])&gt;=4,MONTH(tblSales[[#This Row],[Invoice Date]]),MONTH(tblSales[[#This Row],[Invoice Date]])+12)</f>
        <v>11</v>
      </c>
      <c r="AI2981" s="18">
        <f>DATE(YEAR(tblSales[[#This Row],[Invoice Date]]),MONTH(tblSales[[#This Row],[Invoice Date]]),1)</f>
        <v>45597</v>
      </c>
      <c r="AJ2981" s="6" t="str">
        <f>_xlfn.XLOOKUP(tblSales[[#This Row],[Product_ID]],Products!$A:$A,Products!$B:$B,"Unknown")</f>
        <v>Pepe Jeans Track Pant Mustard</v>
      </c>
      <c r="AK2981" s="19">
        <f>IFERROR(tblSales[[#This Row],[Profit]]/tblSales[[#This Row],[Sales Amount]],0)</f>
        <v>0.25649758279818174</v>
      </c>
      <c r="AL2981" s="6" t="str">
        <f>IF(tblSales[[#This Row],[Discount %]]&lt;=5,"0-5%",
IF(tblSales[[#This Row],[Discount %]]&lt;=10,"5-10%",
IF(tblSales[[#This Row],[Discount %]]&lt;=15,"10-15%",
IF(tblSales[[#This Row],[Discount %]]&lt;=20,"15-20%","20%+"))))</f>
        <v>0-5%</v>
      </c>
    </row>
    <row r="2982" spans="1:38" s="6" customFormat="1">
      <c r="A2982" s="2" t="s">
        <v>5009</v>
      </c>
      <c r="B2982" s="11">
        <v>45737</v>
      </c>
      <c r="C2982" s="2" t="s">
        <v>3594</v>
      </c>
      <c r="D2982" s="2" t="s">
        <v>144</v>
      </c>
      <c r="E2982" s="2" t="s">
        <v>1024</v>
      </c>
      <c r="F2982" s="2" t="s">
        <v>110</v>
      </c>
      <c r="G2982" s="2">
        <v>1</v>
      </c>
      <c r="H2982" s="2">
        <v>984.51</v>
      </c>
      <c r="I2982" s="2">
        <v>30</v>
      </c>
      <c r="J2982" s="2">
        <v>295.35000000000002</v>
      </c>
      <c r="K2982" s="2">
        <v>5</v>
      </c>
      <c r="L2982" s="2">
        <v>34.46</v>
      </c>
      <c r="M2982" s="2">
        <v>723.62</v>
      </c>
      <c r="N2982" s="2">
        <v>692.53</v>
      </c>
      <c r="O2982" s="2">
        <f t="shared" si="116"/>
        <v>-3.369999999999969</v>
      </c>
      <c r="P2982" s="2" t="s">
        <v>27</v>
      </c>
      <c r="Q2982" s="2" t="str">
        <f t="shared" si="115"/>
        <v>Cash</v>
      </c>
      <c r="R2982" s="2" t="s">
        <v>20</v>
      </c>
      <c r="S2982" s="2" t="s">
        <v>56</v>
      </c>
      <c r="T2982" s="2" t="s">
        <v>1130</v>
      </c>
      <c r="U2982" s="2" t="s">
        <v>59</v>
      </c>
      <c r="V2982" s="6" t="str">
        <f>TEXT(tblSales[[#This Row],[Invoice Date]],"mmm")</f>
        <v>Mar</v>
      </c>
      <c r="W2982" s="6">
        <f>MONTH(tblSales[[#This Row],[Invoice Date]])</f>
        <v>3</v>
      </c>
      <c r="X2982" s="6">
        <f>YEAR(tblSales[[#This Row],[Invoice Date]])</f>
        <v>2025</v>
      </c>
      <c r="Y2982" s="6" t="str">
        <f>TEXT(tblSales[[#This Row],[Invoice Date]],"mmm-yyyy")</f>
        <v>Mar-2025</v>
      </c>
      <c r="Z2982" s="6" t="str">
        <f>_xlfn.XLOOKUP(tblSales[[#This Row],[Product_ID]],Products!$A:$A,Products!$C:$C,"Women Dresses")</f>
        <v>Women Jeans</v>
      </c>
      <c r="AA2982" s="6" t="str">
        <f>_xlfn.XLOOKUP(tblSales[[#This Row],[Product_ID]],Products!$A:$A,Products!$D:$D,"Unknown")</f>
        <v>Bootcut</v>
      </c>
      <c r="AB2982" s="6" t="str">
        <f>_xlfn.XLOOKUP(tblSales[[#This Row],[Product_ID]],Products!$A:$A,Products!$E:$E,"Unknown")</f>
        <v>Sonata</v>
      </c>
      <c r="AC2982" s="6" t="str">
        <f>_xlfn.XLOOKUP(tblSales[[#This Row],[Store_ID]],Stores!$A:$A,Stores!$B:$B,"Unknown")</f>
        <v>TrendMart Hyderabad Standard</v>
      </c>
      <c r="AD2982" s="6" t="str">
        <f>_xlfn.XLOOKUP(tblSales[[#This Row],[Store_ID]],Stores!$A:$A,Stores!$E:$E,"Unknown")</f>
        <v>South Zone 2</v>
      </c>
      <c r="AE2982" s="6" t="str">
        <f>_xlfn.XLOOKUP(tblSales[[#This Row],[Customer_ID]],Customers!$A:$A,Customers!$B:$B,"Unknown")</f>
        <v>Neelam Gounder</v>
      </c>
      <c r="AF2982" s="6" t="str">
        <f>_xlfn.XLOOKUP(tblSales[[#This Row],[Customer_ID]],Customers!$A:$A,Customers!$J:$J,"Unknown")</f>
        <v>Regular</v>
      </c>
      <c r="AG2982" s="6" t="str">
        <f>_xlfn.XLOOKUP(tblSales[[#This Row],[Employee_ID]],Employees!$A:$A,Employees!$B:$B,"Unknown")</f>
        <v>Jyothi Prasad</v>
      </c>
      <c r="AH2982" s="6">
        <f>IF(MONTH(tblSales[[#This Row],[Invoice Date]])&gt;=4,MONTH(tblSales[[#This Row],[Invoice Date]]),MONTH(tblSales[[#This Row],[Invoice Date]])+12)</f>
        <v>15</v>
      </c>
      <c r="AI2982" s="18">
        <f>DATE(YEAR(tblSales[[#This Row],[Invoice Date]]),MONTH(tblSales[[#This Row],[Invoice Date]]),1)</f>
        <v>45717</v>
      </c>
      <c r="AJ2982" s="6" t="str">
        <f>_xlfn.XLOOKUP(tblSales[[#This Row],[Product_ID]],Products!$A:$A,Products!$B:$B,"Unknown")</f>
        <v>Sonata Bootcut Navy Blue</v>
      </c>
      <c r="AK2982" s="19">
        <f>IFERROR(tblSales[[#This Row],[Profit]]/tblSales[[#This Row],[Sales Amount]],0)</f>
        <v>-4.657140488101447E-3</v>
      </c>
      <c r="AL2982" s="6" t="str">
        <f>IF(tblSales[[#This Row],[Discount %]]&lt;=5,"0-5%",
IF(tblSales[[#This Row],[Discount %]]&lt;=10,"5-10%",
IF(tblSales[[#This Row],[Discount %]]&lt;=15,"10-15%",
IF(tblSales[[#This Row],[Discount %]]&lt;=20,"15-20%","20%+"))))</f>
        <v>20%+</v>
      </c>
    </row>
    <row r="2983" spans="1:38" s="6" customFormat="1">
      <c r="A2983" s="2" t="s">
        <v>5010</v>
      </c>
      <c r="B2983" s="11">
        <v>45584</v>
      </c>
      <c r="C2983" s="2" t="s">
        <v>169</v>
      </c>
      <c r="D2983" s="2" t="s">
        <v>740</v>
      </c>
      <c r="E2983" s="2" t="s">
        <v>166</v>
      </c>
      <c r="F2983" s="2" t="s">
        <v>345</v>
      </c>
      <c r="G2983" s="2">
        <v>3</v>
      </c>
      <c r="H2983" s="2">
        <v>1155.67</v>
      </c>
      <c r="I2983" s="2">
        <v>10</v>
      </c>
      <c r="J2983" s="2">
        <v>346.7</v>
      </c>
      <c r="K2983" s="2">
        <v>12</v>
      </c>
      <c r="L2983" s="2">
        <v>374.44</v>
      </c>
      <c r="M2983" s="2">
        <v>3494.75</v>
      </c>
      <c r="N2983" s="2">
        <v>2212.0500000000002</v>
      </c>
      <c r="O2983" s="2">
        <f t="shared" si="116"/>
        <v>908.25999999999976</v>
      </c>
      <c r="P2983" s="2" t="s">
        <v>32</v>
      </c>
      <c r="Q2983" s="2" t="str">
        <f t="shared" si="115"/>
        <v>UPI</v>
      </c>
      <c r="R2983" s="2" t="s">
        <v>20</v>
      </c>
      <c r="S2983" s="2" t="s">
        <v>57</v>
      </c>
      <c r="T2983" s="2" t="s">
        <v>2641</v>
      </c>
      <c r="U2983" s="2" t="s">
        <v>60</v>
      </c>
      <c r="V2983" s="6" t="str">
        <f>TEXT(tblSales[[#This Row],[Invoice Date]],"mmm")</f>
        <v>Oct</v>
      </c>
      <c r="W2983" s="6">
        <f>MONTH(tblSales[[#This Row],[Invoice Date]])</f>
        <v>10</v>
      </c>
      <c r="X2983" s="6">
        <f>YEAR(tblSales[[#This Row],[Invoice Date]])</f>
        <v>2024</v>
      </c>
      <c r="Y2983" s="6" t="str">
        <f>TEXT(tblSales[[#This Row],[Invoice Date]],"mmm-yyyy")</f>
        <v>Oct-2024</v>
      </c>
      <c r="Z2983" s="6" t="str">
        <f>_xlfn.XLOOKUP(tblSales[[#This Row],[Product_ID]],Products!$A:$A,Products!$C:$C,"Women Dresses")</f>
        <v>Belts</v>
      </c>
      <c r="AA2983" s="6" t="str">
        <f>_xlfn.XLOOKUP(tblSales[[#This Row],[Product_ID]],Products!$A:$A,Products!$D:$D,"Unknown")</f>
        <v>Formal Belt</v>
      </c>
      <c r="AB2983" s="6" t="str">
        <f>_xlfn.XLOOKUP(tblSales[[#This Row],[Product_ID]],Products!$A:$A,Products!$E:$E,"Unknown")</f>
        <v>Wrangler</v>
      </c>
      <c r="AC2983" s="6" t="str">
        <f>_xlfn.XLOOKUP(tblSales[[#This Row],[Store_ID]],Stores!$A:$A,Stores!$B:$B,"Unknown")</f>
        <v>TrendMart Kurnool Standard</v>
      </c>
      <c r="AD2983" s="6" t="str">
        <f>_xlfn.XLOOKUP(tblSales[[#This Row],[Store_ID]],Stores!$A:$A,Stores!$E:$E,"Unknown")</f>
        <v>South Zone 3</v>
      </c>
      <c r="AE2983" s="6" t="str">
        <f>_xlfn.XLOOKUP(tblSales[[#This Row],[Customer_ID]],Customers!$A:$A,Customers!$B:$B,"Unknown")</f>
        <v>Janani Sharma</v>
      </c>
      <c r="AF2983" s="6" t="str">
        <f>_xlfn.XLOOKUP(tblSales[[#This Row],[Customer_ID]],Customers!$A:$A,Customers!$J:$J,"Unknown")</f>
        <v>Silver</v>
      </c>
      <c r="AG2983" s="6" t="str">
        <f>_xlfn.XLOOKUP(tblSales[[#This Row],[Employee_ID]],Employees!$A:$A,Employees!$B:$B,"Unknown")</f>
        <v>Anitha Ramachandran</v>
      </c>
      <c r="AH2983" s="6">
        <f>IF(MONTH(tblSales[[#This Row],[Invoice Date]])&gt;=4,MONTH(tblSales[[#This Row],[Invoice Date]]),MONTH(tblSales[[#This Row],[Invoice Date]])+12)</f>
        <v>10</v>
      </c>
      <c r="AI2983" s="18">
        <f>DATE(YEAR(tblSales[[#This Row],[Invoice Date]]),MONTH(tblSales[[#This Row],[Invoice Date]]),1)</f>
        <v>45566</v>
      </c>
      <c r="AJ2983" s="6" t="str">
        <f>_xlfn.XLOOKUP(tblSales[[#This Row],[Product_ID]],Products!$A:$A,Products!$B:$B,"Unknown")</f>
        <v>Wrangler Formal Belt Brown</v>
      </c>
      <c r="AK2983" s="19">
        <f>IFERROR(tblSales[[#This Row],[Profit]]/tblSales[[#This Row],[Sales Amount]],0)</f>
        <v>0.25989269618713778</v>
      </c>
      <c r="AL2983" s="6" t="str">
        <f>IF(tblSales[[#This Row],[Discount %]]&lt;=5,"0-5%",
IF(tblSales[[#This Row],[Discount %]]&lt;=10,"5-10%",
IF(tblSales[[#This Row],[Discount %]]&lt;=15,"10-15%",
IF(tblSales[[#This Row],[Discount %]]&lt;=20,"15-20%","20%+"))))</f>
        <v>5-10%</v>
      </c>
    </row>
    <row r="2984" spans="1:38" s="6" customFormat="1">
      <c r="A2984" s="2" t="s">
        <v>5011</v>
      </c>
      <c r="B2984" s="11">
        <v>45545</v>
      </c>
      <c r="C2984" s="2" t="s">
        <v>858</v>
      </c>
      <c r="D2984" s="2" t="s">
        <v>1361</v>
      </c>
      <c r="E2984" s="2" t="s">
        <v>166</v>
      </c>
      <c r="F2984" s="2" t="s">
        <v>249</v>
      </c>
      <c r="G2984" s="2">
        <v>2</v>
      </c>
      <c r="H2984" s="2">
        <v>1176.08</v>
      </c>
      <c r="I2984" s="2">
        <v>5</v>
      </c>
      <c r="J2984" s="2">
        <v>117.61</v>
      </c>
      <c r="K2984" s="2">
        <v>12</v>
      </c>
      <c r="L2984" s="2">
        <v>268.14999999999998</v>
      </c>
      <c r="M2984" s="2">
        <v>2502.6999999999998</v>
      </c>
      <c r="N2984" s="2">
        <v>1530.46</v>
      </c>
      <c r="O2984" s="2">
        <f t="shared" si="116"/>
        <v>704.0899999999998</v>
      </c>
      <c r="P2984" s="2" t="s">
        <v>27</v>
      </c>
      <c r="Q2984" s="2" t="str">
        <f t="shared" si="115"/>
        <v>Cash</v>
      </c>
      <c r="R2984" s="2" t="s">
        <v>20</v>
      </c>
      <c r="S2984" s="2" t="s">
        <v>56</v>
      </c>
      <c r="T2984" s="2" t="s">
        <v>2577</v>
      </c>
      <c r="U2984" s="2" t="s">
        <v>59</v>
      </c>
      <c r="V2984" s="6" t="str">
        <f>TEXT(tblSales[[#This Row],[Invoice Date]],"mmm")</f>
        <v>Sep</v>
      </c>
      <c r="W2984" s="6">
        <f>MONTH(tblSales[[#This Row],[Invoice Date]])</f>
        <v>9</v>
      </c>
      <c r="X2984" s="6">
        <f>YEAR(tblSales[[#This Row],[Invoice Date]])</f>
        <v>2024</v>
      </c>
      <c r="Y2984" s="6" t="str">
        <f>TEXT(tblSales[[#This Row],[Invoice Date]],"mmm-yyyy")</f>
        <v>Sep-2024</v>
      </c>
      <c r="Z2984" s="6" t="str">
        <f>_xlfn.XLOOKUP(tblSales[[#This Row],[Product_ID]],Products!$A:$A,Products!$C:$C,"Women Dresses")</f>
        <v>Belts</v>
      </c>
      <c r="AA2984" s="6" t="str">
        <f>_xlfn.XLOOKUP(tblSales[[#This Row],[Product_ID]],Products!$A:$A,Products!$D:$D,"Unknown")</f>
        <v>Braided Belt</v>
      </c>
      <c r="AB2984" s="6" t="str">
        <f>_xlfn.XLOOKUP(tblSales[[#This Row],[Product_ID]],Products!$A:$A,Products!$E:$E,"Unknown")</f>
        <v>Pantaloons</v>
      </c>
      <c r="AC2984" s="6" t="str">
        <f>_xlfn.XLOOKUP(tblSales[[#This Row],[Store_ID]],Stores!$A:$A,Stores!$B:$B,"Unknown")</f>
        <v>TrendMart Kurnool Standard</v>
      </c>
      <c r="AD2984" s="6" t="str">
        <f>_xlfn.XLOOKUP(tblSales[[#This Row],[Store_ID]],Stores!$A:$A,Stores!$E:$E,"Unknown")</f>
        <v>South Zone 3</v>
      </c>
      <c r="AE2984" s="6" t="str">
        <f>_xlfn.XLOOKUP(tblSales[[#This Row],[Customer_ID]],Customers!$A:$A,Customers!$B:$B,"Unknown")</f>
        <v>Venkat Prasad</v>
      </c>
      <c r="AF2984" s="6" t="str">
        <f>_xlfn.XLOOKUP(tblSales[[#This Row],[Customer_ID]],Customers!$A:$A,Customers!$J:$J,"Unknown")</f>
        <v>Regular</v>
      </c>
      <c r="AG2984" s="6" t="str">
        <f>_xlfn.XLOOKUP(tblSales[[#This Row],[Employee_ID]],Employees!$A:$A,Employees!$B:$B,"Unknown")</f>
        <v>Hari Nair</v>
      </c>
      <c r="AH2984" s="6">
        <f>IF(MONTH(tblSales[[#This Row],[Invoice Date]])&gt;=4,MONTH(tblSales[[#This Row],[Invoice Date]]),MONTH(tblSales[[#This Row],[Invoice Date]])+12)</f>
        <v>9</v>
      </c>
      <c r="AI2984" s="18">
        <f>DATE(YEAR(tblSales[[#This Row],[Invoice Date]]),MONTH(tblSales[[#This Row],[Invoice Date]]),1)</f>
        <v>45536</v>
      </c>
      <c r="AJ2984" s="6" t="str">
        <f>_xlfn.XLOOKUP(tblSales[[#This Row],[Product_ID]],Products!$A:$A,Products!$B:$B,"Unknown")</f>
        <v>Pantaloons Braided Belt Brown</v>
      </c>
      <c r="AK2984" s="19">
        <f>IFERROR(tblSales[[#This Row],[Profit]]/tblSales[[#This Row],[Sales Amount]],0)</f>
        <v>0.28133216126583283</v>
      </c>
      <c r="AL2984" s="6" t="str">
        <f>IF(tblSales[[#This Row],[Discount %]]&lt;=5,"0-5%",
IF(tblSales[[#This Row],[Discount %]]&lt;=10,"5-10%",
IF(tblSales[[#This Row],[Discount %]]&lt;=15,"10-15%",
IF(tblSales[[#This Row],[Discount %]]&lt;=20,"15-20%","20%+"))))</f>
        <v>0-5%</v>
      </c>
    </row>
    <row r="2985" spans="1:38" s="6" customFormat="1">
      <c r="A2985" s="2" t="s">
        <v>5012</v>
      </c>
      <c r="B2985" s="11">
        <v>45553</v>
      </c>
      <c r="C2985" s="2" t="s">
        <v>1032</v>
      </c>
      <c r="D2985" s="2" t="s">
        <v>753</v>
      </c>
      <c r="E2985" s="2" t="s">
        <v>551</v>
      </c>
      <c r="F2985" s="2" t="s">
        <v>386</v>
      </c>
      <c r="G2985" s="2">
        <v>1</v>
      </c>
      <c r="H2985" s="2">
        <v>1097.08</v>
      </c>
      <c r="I2985" s="2">
        <v>0</v>
      </c>
      <c r="J2985" s="2">
        <v>0</v>
      </c>
      <c r="K2985" s="2">
        <v>12</v>
      </c>
      <c r="L2985" s="2">
        <v>131.65</v>
      </c>
      <c r="M2985" s="2">
        <v>1228.73</v>
      </c>
      <c r="N2985" s="2">
        <v>583.86</v>
      </c>
      <c r="O2985" s="2">
        <f t="shared" si="116"/>
        <v>513.22</v>
      </c>
      <c r="P2985" s="2" t="s">
        <v>27</v>
      </c>
      <c r="Q2985" s="2" t="str">
        <f t="shared" si="115"/>
        <v>Cash</v>
      </c>
      <c r="R2985" s="2" t="s">
        <v>20</v>
      </c>
      <c r="S2985" s="2" t="s">
        <v>57</v>
      </c>
      <c r="T2985" s="2" t="s">
        <v>3444</v>
      </c>
      <c r="U2985" s="2" t="s">
        <v>59</v>
      </c>
      <c r="V2985" s="6" t="str">
        <f>TEXT(tblSales[[#This Row],[Invoice Date]],"mmm")</f>
        <v>Sep</v>
      </c>
      <c r="W2985" s="6">
        <f>MONTH(tblSales[[#This Row],[Invoice Date]])</f>
        <v>9</v>
      </c>
      <c r="X2985" s="6">
        <f>YEAR(tblSales[[#This Row],[Invoice Date]])</f>
        <v>2024</v>
      </c>
      <c r="Y2985" s="6" t="str">
        <f>TEXT(tblSales[[#This Row],[Invoice Date]],"mmm-yyyy")</f>
        <v>Sep-2024</v>
      </c>
      <c r="Z2985" s="6" t="str">
        <f>_xlfn.XLOOKUP(tblSales[[#This Row],[Product_ID]],Products!$A:$A,Products!$C:$C,"Women Dresses")</f>
        <v>Accessories</v>
      </c>
      <c r="AA2985" s="6" t="str">
        <f>_xlfn.XLOOKUP(tblSales[[#This Row],[Product_ID]],Products!$A:$A,Products!$D:$D,"Unknown")</f>
        <v>Tie</v>
      </c>
      <c r="AB2985" s="6" t="str">
        <f>_xlfn.XLOOKUP(tblSales[[#This Row],[Product_ID]],Products!$A:$A,Products!$E:$E,"Unknown")</f>
        <v>Being Human</v>
      </c>
      <c r="AC2985" s="6" t="str">
        <f>_xlfn.XLOOKUP(tblSales[[#This Row],[Store_ID]],Stores!$A:$A,Stores!$B:$B,"Unknown")</f>
        <v>TrendMart Thiruvananthapuram Standard</v>
      </c>
      <c r="AD2985" s="6" t="str">
        <f>_xlfn.XLOOKUP(tblSales[[#This Row],[Store_ID]],Stores!$A:$A,Stores!$E:$E,"Unknown")</f>
        <v>South Zone 1</v>
      </c>
      <c r="AE2985" s="6" t="str">
        <f>_xlfn.XLOOKUP(tblSales[[#This Row],[Customer_ID]],Customers!$A:$A,Customers!$B:$B,"Unknown")</f>
        <v>Priya Mudaliar</v>
      </c>
      <c r="AF2985" s="6" t="str">
        <f>_xlfn.XLOOKUP(tblSales[[#This Row],[Customer_ID]],Customers!$A:$A,Customers!$J:$J,"Unknown")</f>
        <v>Regular</v>
      </c>
      <c r="AG2985" s="6" t="str">
        <f>_xlfn.XLOOKUP(tblSales[[#This Row],[Employee_ID]],Employees!$A:$A,Employees!$B:$B,"Unknown")</f>
        <v>Malini Gowda</v>
      </c>
      <c r="AH2985" s="6">
        <f>IF(MONTH(tblSales[[#This Row],[Invoice Date]])&gt;=4,MONTH(tblSales[[#This Row],[Invoice Date]]),MONTH(tblSales[[#This Row],[Invoice Date]])+12)</f>
        <v>9</v>
      </c>
      <c r="AI2985" s="18">
        <f>DATE(YEAR(tblSales[[#This Row],[Invoice Date]]),MONTH(tblSales[[#This Row],[Invoice Date]]),1)</f>
        <v>45536</v>
      </c>
      <c r="AJ2985" s="6" t="str">
        <f>_xlfn.XLOOKUP(tblSales[[#This Row],[Product_ID]],Products!$A:$A,Products!$B:$B,"Unknown")</f>
        <v>Indian Terrain Denim Shirt Wine</v>
      </c>
      <c r="AK2985" s="19">
        <f>IFERROR(tblSales[[#This Row],[Profit]]/tblSales[[#This Row],[Sales Amount]],0)</f>
        <v>0.41768329901605722</v>
      </c>
      <c r="AL2985" s="6" t="str">
        <f>IF(tblSales[[#This Row],[Discount %]]&lt;=5,"0-5%",
IF(tblSales[[#This Row],[Discount %]]&lt;=10,"5-10%",
IF(tblSales[[#This Row],[Discount %]]&lt;=15,"10-15%",
IF(tblSales[[#This Row],[Discount %]]&lt;=20,"15-20%","20%+"))))</f>
        <v>0-5%</v>
      </c>
    </row>
    <row r="2986" spans="1:38" s="6" customFormat="1">
      <c r="A2986" s="12" t="s">
        <v>5013</v>
      </c>
      <c r="B2986" s="13">
        <v>45453</v>
      </c>
      <c r="C2986" s="12" t="s">
        <v>1997</v>
      </c>
      <c r="D2986" s="12" t="s">
        <v>789</v>
      </c>
      <c r="E2986" s="12" t="s">
        <v>973</v>
      </c>
      <c r="F2986" s="12" t="s">
        <v>199</v>
      </c>
      <c r="G2986" s="12">
        <v>0</v>
      </c>
      <c r="H2986" s="12">
        <v>1516.95</v>
      </c>
      <c r="I2986" s="12">
        <v>25</v>
      </c>
      <c r="J2986" s="12">
        <v>0</v>
      </c>
      <c r="K2986" s="12">
        <v>12</v>
      </c>
      <c r="L2986" s="12">
        <v>0</v>
      </c>
      <c r="M2986" s="12">
        <v>0</v>
      </c>
      <c r="N2986" s="12">
        <v>0</v>
      </c>
      <c r="O2986" s="12">
        <v>0</v>
      </c>
      <c r="P2986" s="12" t="s">
        <v>31</v>
      </c>
      <c r="Q2986" s="12" t="str">
        <f t="shared" si="115"/>
        <v>Net Banking</v>
      </c>
      <c r="R2986" s="12" t="s">
        <v>20</v>
      </c>
      <c r="S2986" s="12" t="s">
        <v>56</v>
      </c>
      <c r="T2986" s="12" t="s">
        <v>914</v>
      </c>
      <c r="U2986" s="12" t="s">
        <v>59</v>
      </c>
      <c r="V2986" s="6" t="str">
        <f>TEXT(tblSales[[#This Row],[Invoice Date]],"mmm")</f>
        <v>Jun</v>
      </c>
      <c r="W2986" s="6">
        <f>MONTH(tblSales[[#This Row],[Invoice Date]])</f>
        <v>6</v>
      </c>
      <c r="X2986" s="6">
        <f>YEAR(tblSales[[#This Row],[Invoice Date]])</f>
        <v>2024</v>
      </c>
      <c r="Y2986" s="6" t="str">
        <f>TEXT(tblSales[[#This Row],[Invoice Date]],"mmm-yyyy")</f>
        <v>Jun-2024</v>
      </c>
      <c r="Z2986" s="6" t="str">
        <f>_xlfn.XLOOKUP(tblSales[[#This Row],[Product_ID]],Products!$A:$A,Products!$C:$C,"Women Dresses")</f>
        <v>Men Jeans</v>
      </c>
      <c r="AA2986" s="6" t="str">
        <f>_xlfn.XLOOKUP(tblSales[[#This Row],[Product_ID]],Products!$A:$A,Products!$D:$D,"Unknown")</f>
        <v>Skinny Fit</v>
      </c>
      <c r="AB2986" s="6" t="str">
        <f>_xlfn.XLOOKUP(tblSales[[#This Row],[Product_ID]],Products!$A:$A,Products!$E:$E,"Unknown")</f>
        <v>Killer Jeans</v>
      </c>
      <c r="AC2986" s="6" t="str">
        <f>_xlfn.XLOOKUP(tblSales[[#This Row],[Store_ID]],Stores!$A:$A,Stores!$B:$B,"Unknown")</f>
        <v>TrendMart Kochi High Street</v>
      </c>
      <c r="AD2986" s="6" t="str">
        <f>_xlfn.XLOOKUP(tblSales[[#This Row],[Store_ID]],Stores!$A:$A,Stores!$E:$E,"Unknown")</f>
        <v>South Zone 1</v>
      </c>
      <c r="AE2986" s="6" t="str">
        <f>_xlfn.XLOOKUP(tblSales[[#This Row],[Customer_ID]],Customers!$A:$A,Customers!$B:$B,"Unknown")</f>
        <v>Ashok Pillai</v>
      </c>
      <c r="AF2986" s="6" t="str">
        <f>_xlfn.XLOOKUP(tblSales[[#This Row],[Customer_ID]],Customers!$A:$A,Customers!$J:$J,"Unknown")</f>
        <v>Regular</v>
      </c>
      <c r="AG2986" s="6" t="str">
        <f>_xlfn.XLOOKUP(tblSales[[#This Row],[Employee_ID]],Employees!$A:$A,Employees!$B:$B,"Unknown")</f>
        <v>Anusuya Subramaniam</v>
      </c>
      <c r="AH2986" s="6">
        <f>IF(MONTH(tblSales[[#This Row],[Invoice Date]])&gt;=4,MONTH(tblSales[[#This Row],[Invoice Date]]),MONTH(tblSales[[#This Row],[Invoice Date]])+12)</f>
        <v>6</v>
      </c>
      <c r="AI2986" s="18">
        <f>DATE(YEAR(tblSales[[#This Row],[Invoice Date]]),MONTH(tblSales[[#This Row],[Invoice Date]]),1)</f>
        <v>45444</v>
      </c>
      <c r="AJ2986" s="6" t="str">
        <f>_xlfn.XLOOKUP(tblSales[[#This Row],[Product_ID]],Products!$A:$A,Products!$B:$B,"Unknown")</f>
        <v>Killer Jeans Skinny Fit Wine</v>
      </c>
      <c r="AK2986" s="19">
        <f>IFERROR(tblSales[[#This Row],[Profit]]/tblSales[[#This Row],[Sales Amount]],0)</f>
        <v>0</v>
      </c>
      <c r="AL2986" s="6" t="str">
        <f>IF(tblSales[[#This Row],[Discount %]]&lt;=5,"0-5%",
IF(tblSales[[#This Row],[Discount %]]&lt;=10,"5-10%",
IF(tblSales[[#This Row],[Discount %]]&lt;=15,"10-15%",
IF(tblSales[[#This Row],[Discount %]]&lt;=20,"15-20%","20%+"))))</f>
        <v>20%+</v>
      </c>
    </row>
    <row r="2987" spans="1:38" s="6" customFormat="1">
      <c r="A2987" s="2" t="s">
        <v>5014</v>
      </c>
      <c r="B2987" s="11">
        <v>45638</v>
      </c>
      <c r="C2987" s="2" t="s">
        <v>520</v>
      </c>
      <c r="D2987" s="2" t="s">
        <v>590</v>
      </c>
      <c r="E2987" s="2" t="s">
        <v>301</v>
      </c>
      <c r="F2987" s="2" t="s">
        <v>386</v>
      </c>
      <c r="G2987" s="2">
        <v>2</v>
      </c>
      <c r="H2987" s="2">
        <v>827.49</v>
      </c>
      <c r="I2987" s="2">
        <v>20</v>
      </c>
      <c r="J2987" s="2">
        <v>331</v>
      </c>
      <c r="K2987" s="2">
        <v>5</v>
      </c>
      <c r="L2987" s="2">
        <v>66.2</v>
      </c>
      <c r="M2987" s="2">
        <v>1390.18</v>
      </c>
      <c r="N2987" s="2">
        <v>1024.22</v>
      </c>
      <c r="O2987" s="2">
        <f t="shared" ref="O2987:O3001" si="117">(M2987-N2987-L2987)</f>
        <v>299.76000000000005</v>
      </c>
      <c r="P2987" s="2" t="s">
        <v>29</v>
      </c>
      <c r="Q2987" s="2" t="str">
        <f t="shared" si="115"/>
        <v>Debit Card</v>
      </c>
      <c r="R2987" s="2" t="s">
        <v>20</v>
      </c>
      <c r="S2987" s="2" t="s">
        <v>56</v>
      </c>
      <c r="T2987" s="2" t="s">
        <v>441</v>
      </c>
      <c r="U2987" s="2" t="s">
        <v>59</v>
      </c>
      <c r="V2987" s="6" t="str">
        <f>TEXT(tblSales[[#This Row],[Invoice Date]],"mmm")</f>
        <v>Dec</v>
      </c>
      <c r="W2987" s="6">
        <f>MONTH(tblSales[[#This Row],[Invoice Date]])</f>
        <v>12</v>
      </c>
      <c r="X2987" s="6">
        <f>YEAR(tblSales[[#This Row],[Invoice Date]])</f>
        <v>2024</v>
      </c>
      <c r="Y2987" s="6" t="str">
        <f>TEXT(tblSales[[#This Row],[Invoice Date]],"mmm-yyyy")</f>
        <v>Dec-2024</v>
      </c>
      <c r="Z2987" s="6" t="str">
        <f>_xlfn.XLOOKUP(tblSales[[#This Row],[Product_ID]],Products!$A:$A,Products!$C:$C,"Women Dresses")</f>
        <v>Sportswear</v>
      </c>
      <c r="AA2987" s="6" t="str">
        <f>_xlfn.XLOOKUP(tblSales[[#This Row],[Product_ID]],Products!$A:$A,Products!$D:$D,"Unknown")</f>
        <v>Shorts</v>
      </c>
      <c r="AB2987" s="6" t="str">
        <f>_xlfn.XLOOKUP(tblSales[[#This Row],[Product_ID]],Products!$A:$A,Products!$E:$E,"Unknown")</f>
        <v>Fabindia</v>
      </c>
      <c r="AC2987" s="6" t="str">
        <f>_xlfn.XLOOKUP(tblSales[[#This Row],[Store_ID]],Stores!$A:$A,Stores!$B:$B,"Unknown")</f>
        <v>TrendMart Kochi Standard</v>
      </c>
      <c r="AD2987" s="6" t="str">
        <f>_xlfn.XLOOKUP(tblSales[[#This Row],[Store_ID]],Stores!$A:$A,Stores!$E:$E,"Unknown")</f>
        <v>South Zone 1</v>
      </c>
      <c r="AE2987" s="6" t="str">
        <f>_xlfn.XLOOKUP(tblSales[[#This Row],[Customer_ID]],Customers!$A:$A,Customers!$B:$B,"Unknown")</f>
        <v>Dhanya Gopalakrishnan</v>
      </c>
      <c r="AF2987" s="6" t="str">
        <f>_xlfn.XLOOKUP(tblSales[[#This Row],[Customer_ID]],Customers!$A:$A,Customers!$J:$J,"Unknown")</f>
        <v>Gold</v>
      </c>
      <c r="AG2987" s="6" t="str">
        <f>_xlfn.XLOOKUP(tblSales[[#This Row],[Employee_ID]],Employees!$A:$A,Employees!$B:$B,"Unknown")</f>
        <v>Malini Gowda</v>
      </c>
      <c r="AH2987" s="6">
        <f>IF(MONTH(tblSales[[#This Row],[Invoice Date]])&gt;=4,MONTH(tblSales[[#This Row],[Invoice Date]]),MONTH(tblSales[[#This Row],[Invoice Date]])+12)</f>
        <v>12</v>
      </c>
      <c r="AI2987" s="18">
        <f>DATE(YEAR(tblSales[[#This Row],[Invoice Date]]),MONTH(tblSales[[#This Row],[Invoice Date]]),1)</f>
        <v>45627</v>
      </c>
      <c r="AJ2987" s="6" t="str">
        <f>_xlfn.XLOOKUP(tblSales[[#This Row],[Product_ID]],Products!$A:$A,Products!$B:$B,"Unknown")</f>
        <v>Fabindia Shorts Cream</v>
      </c>
      <c r="AK2987" s="19">
        <f>IFERROR(tblSales[[#This Row],[Profit]]/tblSales[[#This Row],[Sales Amount]],0)</f>
        <v>0.2156267533700672</v>
      </c>
      <c r="AL2987" s="6" t="str">
        <f>IF(tblSales[[#This Row],[Discount %]]&lt;=5,"0-5%",
IF(tblSales[[#This Row],[Discount %]]&lt;=10,"5-10%",
IF(tblSales[[#This Row],[Discount %]]&lt;=15,"10-15%",
IF(tblSales[[#This Row],[Discount %]]&lt;=20,"15-20%","20%+"))))</f>
        <v>15-20%</v>
      </c>
    </row>
    <row r="2988" spans="1:38" s="6" customFormat="1">
      <c r="A2988" s="2" t="s">
        <v>5015</v>
      </c>
      <c r="B2988" s="11">
        <v>45543</v>
      </c>
      <c r="C2988" s="2" t="s">
        <v>3443</v>
      </c>
      <c r="D2988" s="2" t="s">
        <v>698</v>
      </c>
      <c r="E2988" s="2" t="s">
        <v>394</v>
      </c>
      <c r="F2988" s="2" t="s">
        <v>193</v>
      </c>
      <c r="G2988" s="2">
        <v>4</v>
      </c>
      <c r="H2988" s="2">
        <v>1459.14</v>
      </c>
      <c r="I2988" s="2">
        <v>20</v>
      </c>
      <c r="J2988" s="2">
        <v>1167.31</v>
      </c>
      <c r="K2988" s="2">
        <v>12</v>
      </c>
      <c r="L2988" s="2">
        <v>560.30999999999995</v>
      </c>
      <c r="M2988" s="2">
        <v>5229.5600000000004</v>
      </c>
      <c r="N2988" s="2">
        <v>3756.52</v>
      </c>
      <c r="O2988" s="2">
        <f t="shared" si="117"/>
        <v>912.73000000000047</v>
      </c>
      <c r="P2988" s="2" t="s">
        <v>32</v>
      </c>
      <c r="Q2988" s="2" t="str">
        <f t="shared" si="115"/>
        <v>UPI</v>
      </c>
      <c r="R2988" s="2" t="s">
        <v>20</v>
      </c>
      <c r="S2988" s="2" t="s">
        <v>56</v>
      </c>
      <c r="T2988" s="2" t="s">
        <v>5016</v>
      </c>
      <c r="U2988" s="2" t="s">
        <v>60</v>
      </c>
      <c r="V2988" s="6" t="str">
        <f>TEXT(tblSales[[#This Row],[Invoice Date]],"mmm")</f>
        <v>Sep</v>
      </c>
      <c r="W2988" s="6">
        <f>MONTH(tblSales[[#This Row],[Invoice Date]])</f>
        <v>9</v>
      </c>
      <c r="X2988" s="6">
        <f>YEAR(tblSales[[#This Row],[Invoice Date]])</f>
        <v>2024</v>
      </c>
      <c r="Y2988" s="6" t="str">
        <f>TEXT(tblSales[[#This Row],[Invoice Date]],"mmm-yyyy")</f>
        <v>Sep-2024</v>
      </c>
      <c r="Z2988" s="6" t="str">
        <f>_xlfn.XLOOKUP(tblSales[[#This Row],[Product_ID]],Products!$A:$A,Products!$C:$C,"Women Dresses")</f>
        <v>Wallets</v>
      </c>
      <c r="AA2988" s="6" t="str">
        <f>_xlfn.XLOOKUP(tblSales[[#This Row],[Product_ID]],Products!$A:$A,Products!$D:$D,"Unknown")</f>
        <v>Leather Wallet</v>
      </c>
      <c r="AB2988" s="6" t="str">
        <f>_xlfn.XLOOKUP(tblSales[[#This Row],[Product_ID]],Products!$A:$A,Products!$E:$E,"Unknown")</f>
        <v>Numero Uno</v>
      </c>
      <c r="AC2988" s="6" t="str">
        <f>_xlfn.XLOOKUP(tblSales[[#This Row],[Store_ID]],Stores!$A:$A,Stores!$B:$B,"Unknown")</f>
        <v>TrendMart Thoothukudi High Street</v>
      </c>
      <c r="AD2988" s="6" t="str">
        <f>_xlfn.XLOOKUP(tblSales[[#This Row],[Store_ID]],Stores!$A:$A,Stores!$E:$E,"Unknown")</f>
        <v>South Zone 1</v>
      </c>
      <c r="AE2988" s="6" t="str">
        <f>_xlfn.XLOOKUP(tblSales[[#This Row],[Customer_ID]],Customers!$A:$A,Customers!$B:$B,"Unknown")</f>
        <v>Unknown</v>
      </c>
      <c r="AF2988" s="6" t="str">
        <f>_xlfn.XLOOKUP(tblSales[[#This Row],[Customer_ID]],Customers!$A:$A,Customers!$J:$J,"Unknown")</f>
        <v>Unknown</v>
      </c>
      <c r="AG2988" s="6" t="str">
        <f>_xlfn.XLOOKUP(tblSales[[#This Row],[Employee_ID]],Employees!$A:$A,Employees!$B:$B,"Unknown")</f>
        <v>Yamini Pandian</v>
      </c>
      <c r="AH2988" s="6">
        <f>IF(MONTH(tblSales[[#This Row],[Invoice Date]])&gt;=4,MONTH(tblSales[[#This Row],[Invoice Date]]),MONTH(tblSales[[#This Row],[Invoice Date]])+12)</f>
        <v>9</v>
      </c>
      <c r="AI2988" s="18">
        <f>DATE(YEAR(tblSales[[#This Row],[Invoice Date]]),MONTH(tblSales[[#This Row],[Invoice Date]]),1)</f>
        <v>45536</v>
      </c>
      <c r="AJ2988" s="6" t="str">
        <f>_xlfn.XLOOKUP(tblSales[[#This Row],[Product_ID]],Products!$A:$A,Products!$B:$B,"Unknown")</f>
        <v>Numero Uno Leather Wallet Wine</v>
      </c>
      <c r="AK2988" s="19">
        <f>IFERROR(tblSales[[#This Row],[Profit]]/tblSales[[#This Row],[Sales Amount]],0)</f>
        <v>0.17453284788777648</v>
      </c>
      <c r="AL2988" s="6" t="str">
        <f>IF(tblSales[[#This Row],[Discount %]]&lt;=5,"0-5%",
IF(tblSales[[#This Row],[Discount %]]&lt;=10,"5-10%",
IF(tblSales[[#This Row],[Discount %]]&lt;=15,"10-15%",
IF(tblSales[[#This Row],[Discount %]]&lt;=20,"15-20%","20%+"))))</f>
        <v>15-20%</v>
      </c>
    </row>
    <row r="2989" spans="1:38" s="6" customFormat="1">
      <c r="A2989" s="2" t="s">
        <v>5017</v>
      </c>
      <c r="B2989" s="11">
        <v>45530</v>
      </c>
      <c r="C2989" s="2" t="s">
        <v>430</v>
      </c>
      <c r="D2989" s="2" t="s">
        <v>1642</v>
      </c>
      <c r="E2989" s="2" t="s">
        <v>139</v>
      </c>
      <c r="F2989" s="2" t="s">
        <v>233</v>
      </c>
      <c r="G2989" s="2">
        <v>4</v>
      </c>
      <c r="H2989" s="2">
        <v>873.28</v>
      </c>
      <c r="I2989" s="2">
        <v>15</v>
      </c>
      <c r="J2989" s="2">
        <v>523.97</v>
      </c>
      <c r="K2989" s="2">
        <v>5</v>
      </c>
      <c r="L2989" s="2">
        <v>148.46</v>
      </c>
      <c r="M2989" s="2">
        <v>3117.61</v>
      </c>
      <c r="N2989" s="2">
        <v>1925.2</v>
      </c>
      <c r="O2989" s="2">
        <f t="shared" si="117"/>
        <v>1043.95</v>
      </c>
      <c r="P2989" s="2" t="s">
        <v>27</v>
      </c>
      <c r="Q2989" s="2" t="str">
        <f t="shared" si="115"/>
        <v>Cash</v>
      </c>
      <c r="R2989" s="2" t="s">
        <v>20</v>
      </c>
      <c r="S2989" s="2" t="s">
        <v>56</v>
      </c>
      <c r="T2989" s="2" t="s">
        <v>2479</v>
      </c>
      <c r="U2989" s="2" t="s">
        <v>59</v>
      </c>
      <c r="V2989" s="6" t="str">
        <f>TEXT(tblSales[[#This Row],[Invoice Date]],"mmm")</f>
        <v>Aug</v>
      </c>
      <c r="W2989" s="6">
        <f>MONTH(tblSales[[#This Row],[Invoice Date]])</f>
        <v>8</v>
      </c>
      <c r="X2989" s="6">
        <f>YEAR(tblSales[[#This Row],[Invoice Date]])</f>
        <v>2024</v>
      </c>
      <c r="Y2989" s="6" t="str">
        <f>TEXT(tblSales[[#This Row],[Invoice Date]],"mmm-yyyy")</f>
        <v>Aug-2024</v>
      </c>
      <c r="Z2989" s="6" t="str">
        <f>_xlfn.XLOOKUP(tblSales[[#This Row],[Product_ID]],Products!$A:$A,Products!$C:$C,"Women Dresses")</f>
        <v>Accessories</v>
      </c>
      <c r="AA2989" s="6" t="str">
        <f>_xlfn.XLOOKUP(tblSales[[#This Row],[Product_ID]],Products!$A:$A,Products!$D:$D,"Unknown")</f>
        <v>Sunglasses</v>
      </c>
      <c r="AB2989" s="6" t="str">
        <f>_xlfn.XLOOKUP(tblSales[[#This Row],[Product_ID]],Products!$A:$A,Products!$E:$E,"Unknown")</f>
        <v>Missing Brand Name</v>
      </c>
      <c r="AC2989" s="6" t="str">
        <f>_xlfn.XLOOKUP(tblSales[[#This Row],[Store_ID]],Stores!$A:$A,Stores!$B:$B,"Unknown")</f>
        <v>TrendMart Kozhikode Standard</v>
      </c>
      <c r="AD2989" s="6" t="str">
        <f>_xlfn.XLOOKUP(tblSales[[#This Row],[Store_ID]],Stores!$A:$A,Stores!$E:$E,"Unknown")</f>
        <v>South Zone 1</v>
      </c>
      <c r="AE2989" s="6" t="str">
        <f>_xlfn.XLOOKUP(tblSales[[#This Row],[Customer_ID]],Customers!$A:$A,Customers!$B:$B,"Unknown")</f>
        <v>Usha Krishnan</v>
      </c>
      <c r="AF2989" s="6" t="str">
        <f>_xlfn.XLOOKUP(tblSales[[#This Row],[Customer_ID]],Customers!$A:$A,Customers!$J:$J,"Unknown")</f>
        <v>Gold</v>
      </c>
      <c r="AG2989" s="6" t="str">
        <f>_xlfn.XLOOKUP(tblSales[[#This Row],[Employee_ID]],Employees!$A:$A,Employees!$B:$B,"Unknown")</f>
        <v>Malathi Varma</v>
      </c>
      <c r="AH2989" s="6">
        <f>IF(MONTH(tblSales[[#This Row],[Invoice Date]])&gt;=4,MONTH(tblSales[[#This Row],[Invoice Date]]),MONTH(tblSales[[#This Row],[Invoice Date]])+12)</f>
        <v>8</v>
      </c>
      <c r="AI2989" s="18">
        <f>DATE(YEAR(tblSales[[#This Row],[Invoice Date]]),MONTH(tblSales[[#This Row],[Invoice Date]]),1)</f>
        <v>45505</v>
      </c>
      <c r="AJ2989" s="6" t="str">
        <f>_xlfn.XLOOKUP(tblSales[[#This Row],[Product_ID]],Products!$A:$A,Products!$B:$B,"Unknown")</f>
        <v>Kalyan Silks Sunglasses Black</v>
      </c>
      <c r="AK2989" s="19">
        <f>IFERROR(tblSales[[#This Row],[Profit]]/tblSales[[#This Row],[Sales Amount]],0)</f>
        <v>0.33485586715464732</v>
      </c>
      <c r="AL2989" s="6" t="str">
        <f>IF(tblSales[[#This Row],[Discount %]]&lt;=5,"0-5%",
IF(tblSales[[#This Row],[Discount %]]&lt;=10,"5-10%",
IF(tblSales[[#This Row],[Discount %]]&lt;=15,"10-15%",
IF(tblSales[[#This Row],[Discount %]]&lt;=20,"15-20%","20%+"))))</f>
        <v>10-15%</v>
      </c>
    </row>
    <row r="2990" spans="1:38" s="6" customFormat="1">
      <c r="A2990" s="2" t="s">
        <v>5018</v>
      </c>
      <c r="B2990" s="11">
        <v>45583</v>
      </c>
      <c r="C2990" s="2" t="s">
        <v>2639</v>
      </c>
      <c r="D2990" s="2" t="s">
        <v>687</v>
      </c>
      <c r="E2990" s="2" t="s">
        <v>463</v>
      </c>
      <c r="F2990" s="2" t="s">
        <v>475</v>
      </c>
      <c r="G2990" s="2">
        <v>1</v>
      </c>
      <c r="H2990" s="2">
        <v>2376.94</v>
      </c>
      <c r="I2990" s="2">
        <v>25</v>
      </c>
      <c r="J2990" s="2">
        <v>594.24</v>
      </c>
      <c r="K2990" s="2">
        <v>12</v>
      </c>
      <c r="L2990" s="2">
        <v>213.92</v>
      </c>
      <c r="M2990" s="2">
        <v>1996.62</v>
      </c>
      <c r="N2990" s="2">
        <v>1551.42</v>
      </c>
      <c r="O2990" s="2">
        <f t="shared" si="117"/>
        <v>231.27999999999983</v>
      </c>
      <c r="P2990" s="2" t="s">
        <v>32</v>
      </c>
      <c r="Q2990" s="2" t="str">
        <f t="shared" si="115"/>
        <v>UPI</v>
      </c>
      <c r="R2990" s="2" t="s">
        <v>20</v>
      </c>
      <c r="S2990" s="2" t="s">
        <v>56</v>
      </c>
      <c r="T2990" s="2" t="s">
        <v>905</v>
      </c>
      <c r="U2990" s="2" t="s">
        <v>59</v>
      </c>
      <c r="V2990" s="6" t="str">
        <f>TEXT(tblSales[[#This Row],[Invoice Date]],"mmm")</f>
        <v>Oct</v>
      </c>
      <c r="W2990" s="6">
        <f>MONTH(tblSales[[#This Row],[Invoice Date]])</f>
        <v>10</v>
      </c>
      <c r="X2990" s="6">
        <f>YEAR(tblSales[[#This Row],[Invoice Date]])</f>
        <v>2024</v>
      </c>
      <c r="Y2990" s="6" t="str">
        <f>TEXT(tblSales[[#This Row],[Invoice Date]],"mmm-yyyy")</f>
        <v>Oct-2024</v>
      </c>
      <c r="Z2990" s="6" t="str">
        <f>_xlfn.XLOOKUP(tblSales[[#This Row],[Product_ID]],Products!$A:$A,Products!$C:$C,"Women Dresses")</f>
        <v>Men Ethnic</v>
      </c>
      <c r="AA2990" s="6" t="str">
        <f>_xlfn.XLOOKUP(tblSales[[#This Row],[Product_ID]],Products!$A:$A,Products!$D:$D,"Unknown")</f>
        <v>Sherwani</v>
      </c>
      <c r="AB2990" s="6" t="str">
        <f>_xlfn.XLOOKUP(tblSales[[#This Row],[Product_ID]],Products!$A:$A,Products!$E:$E,"Unknown")</f>
        <v>Max Fashion</v>
      </c>
      <c r="AC2990" s="6" t="str">
        <f>_xlfn.XLOOKUP(tblSales[[#This Row],[Store_ID]],Stores!$A:$A,Stores!$B:$B,"Unknown")</f>
        <v>TrendMart Tirupati Standard</v>
      </c>
      <c r="AD2990" s="6" t="str">
        <f>_xlfn.XLOOKUP(tblSales[[#This Row],[Store_ID]],Stores!$A:$A,Stores!$E:$E,"Unknown")</f>
        <v>South Zone 3</v>
      </c>
      <c r="AE2990" s="6" t="str">
        <f>_xlfn.XLOOKUP(tblSales[[#This Row],[Customer_ID]],Customers!$A:$A,Customers!$B:$B,"Unknown")</f>
        <v>Gauri Iyer</v>
      </c>
      <c r="AF2990" s="6" t="str">
        <f>_xlfn.XLOOKUP(tblSales[[#This Row],[Customer_ID]],Customers!$A:$A,Customers!$J:$J,"Unknown")</f>
        <v>Regular</v>
      </c>
      <c r="AG2990" s="6" t="str">
        <f>_xlfn.XLOOKUP(tblSales[[#This Row],[Employee_ID]],Employees!$A:$A,Employees!$B:$B,"Unknown")</f>
        <v>Arjun Krishnan</v>
      </c>
      <c r="AH2990" s="6">
        <f>IF(MONTH(tblSales[[#This Row],[Invoice Date]])&gt;=4,MONTH(tblSales[[#This Row],[Invoice Date]]),MONTH(tblSales[[#This Row],[Invoice Date]])+12)</f>
        <v>10</v>
      </c>
      <c r="AI2990" s="18">
        <f>DATE(YEAR(tblSales[[#This Row],[Invoice Date]]),MONTH(tblSales[[#This Row],[Invoice Date]]),1)</f>
        <v>45566</v>
      </c>
      <c r="AJ2990" s="6" t="str">
        <f>_xlfn.XLOOKUP(tblSales[[#This Row],[Product_ID]],Products!$A:$A,Products!$B:$B,"Unknown")</f>
        <v>Max Fashion Sherwani White</v>
      </c>
      <c r="AK2990" s="19">
        <f>IFERROR(tblSales[[#This Row],[Profit]]/tblSales[[#This Row],[Sales Amount]],0)</f>
        <v>0.11583576243852102</v>
      </c>
      <c r="AL2990" s="6" t="str">
        <f>IF(tblSales[[#This Row],[Discount %]]&lt;=5,"0-5%",
IF(tblSales[[#This Row],[Discount %]]&lt;=10,"5-10%",
IF(tblSales[[#This Row],[Discount %]]&lt;=15,"10-15%",
IF(tblSales[[#This Row],[Discount %]]&lt;=20,"15-20%","20%+"))))</f>
        <v>20%+</v>
      </c>
    </row>
    <row r="2991" spans="1:38" s="6" customFormat="1">
      <c r="A2991" s="2" t="s">
        <v>5019</v>
      </c>
      <c r="B2991" s="11">
        <v>45528</v>
      </c>
      <c r="C2991" s="2" t="s">
        <v>902</v>
      </c>
      <c r="D2991" s="2" t="s">
        <v>806</v>
      </c>
      <c r="E2991" s="2" t="s">
        <v>166</v>
      </c>
      <c r="F2991" s="2" t="s">
        <v>345</v>
      </c>
      <c r="G2991" s="2">
        <v>1</v>
      </c>
      <c r="H2991" s="2">
        <v>793.5</v>
      </c>
      <c r="I2991" s="2">
        <v>0</v>
      </c>
      <c r="J2991" s="2">
        <v>0</v>
      </c>
      <c r="K2991" s="2">
        <v>5</v>
      </c>
      <c r="L2991" s="2">
        <v>39.67</v>
      </c>
      <c r="M2991" s="2">
        <v>833.17</v>
      </c>
      <c r="N2991" s="2">
        <v>525.45000000000005</v>
      </c>
      <c r="O2991" s="2">
        <f t="shared" si="117"/>
        <v>268.0499999999999</v>
      </c>
      <c r="P2991" s="2" t="s">
        <v>31</v>
      </c>
      <c r="Q2991" s="2" t="str">
        <f t="shared" si="115"/>
        <v>Net Banking</v>
      </c>
      <c r="R2991" s="2" t="s">
        <v>21</v>
      </c>
      <c r="S2991" s="2" t="s">
        <v>56</v>
      </c>
      <c r="T2991" s="2" t="s">
        <v>612</v>
      </c>
      <c r="U2991" s="2" t="s">
        <v>60</v>
      </c>
      <c r="V2991" s="6" t="str">
        <f>TEXT(tblSales[[#This Row],[Invoice Date]],"mmm")</f>
        <v>Aug</v>
      </c>
      <c r="W2991" s="6">
        <f>MONTH(tblSales[[#This Row],[Invoice Date]])</f>
        <v>8</v>
      </c>
      <c r="X2991" s="6">
        <f>YEAR(tblSales[[#This Row],[Invoice Date]])</f>
        <v>2024</v>
      </c>
      <c r="Y2991" s="6" t="str">
        <f>TEXT(tblSales[[#This Row],[Invoice Date]],"mmm-yyyy")</f>
        <v>Aug-2024</v>
      </c>
      <c r="Z2991" s="6" t="str">
        <f>_xlfn.XLOOKUP(tblSales[[#This Row],[Product_ID]],Products!$A:$A,Products!$C:$C,"Women Dresses")</f>
        <v>Kids Wear</v>
      </c>
      <c r="AA2991" s="6" t="str">
        <f>_xlfn.XLOOKUP(tblSales[[#This Row],[Product_ID]],Products!$A:$A,Products!$D:$D,"Unknown")</f>
        <v>Girls Frock</v>
      </c>
      <c r="AB2991" s="6" t="str">
        <f>_xlfn.XLOOKUP(tblSales[[#This Row],[Product_ID]],Products!$A:$A,Products!$E:$E,"Unknown")</f>
        <v>Sonata</v>
      </c>
      <c r="AC2991" s="6" t="str">
        <f>_xlfn.XLOOKUP(tblSales[[#This Row],[Store_ID]],Stores!$A:$A,Stores!$B:$B,"Unknown")</f>
        <v>TrendMart Kurnool Standard</v>
      </c>
      <c r="AD2991" s="6" t="str">
        <f>_xlfn.XLOOKUP(tblSales[[#This Row],[Store_ID]],Stores!$A:$A,Stores!$E:$E,"Unknown")</f>
        <v>South Zone 3</v>
      </c>
      <c r="AE2991" s="6" t="str">
        <f>_xlfn.XLOOKUP(tblSales[[#This Row],[Customer_ID]],Customers!$A:$A,Customers!$B:$B,"Unknown")</f>
        <v>Ashok Chandran</v>
      </c>
      <c r="AF2991" s="6" t="str">
        <f>_xlfn.XLOOKUP(tblSales[[#This Row],[Customer_ID]],Customers!$A:$A,Customers!$J:$J,"Unknown")</f>
        <v>Regular</v>
      </c>
      <c r="AG2991" s="6" t="str">
        <f>_xlfn.XLOOKUP(tblSales[[#This Row],[Employee_ID]],Employees!$A:$A,Employees!$B:$B,"Unknown")</f>
        <v>Anitha Ramachandran</v>
      </c>
      <c r="AH2991" s="6">
        <f>IF(MONTH(tblSales[[#This Row],[Invoice Date]])&gt;=4,MONTH(tblSales[[#This Row],[Invoice Date]]),MONTH(tblSales[[#This Row],[Invoice Date]])+12)</f>
        <v>8</v>
      </c>
      <c r="AI2991" s="18">
        <f>DATE(YEAR(tblSales[[#This Row],[Invoice Date]]),MONTH(tblSales[[#This Row],[Invoice Date]]),1)</f>
        <v>45505</v>
      </c>
      <c r="AJ2991" s="6" t="str">
        <f>_xlfn.XLOOKUP(tblSales[[#This Row],[Product_ID]],Products!$A:$A,Products!$B:$B,"Unknown")</f>
        <v>Sonata Girls Frock Cream</v>
      </c>
      <c r="AK2991" s="19">
        <f>IFERROR(tblSales[[#This Row],[Profit]]/tblSales[[#This Row],[Sales Amount]],0)</f>
        <v>0.32172305771931287</v>
      </c>
      <c r="AL2991" s="6" t="str">
        <f>IF(tblSales[[#This Row],[Discount %]]&lt;=5,"0-5%",
IF(tblSales[[#This Row],[Discount %]]&lt;=10,"5-10%",
IF(tblSales[[#This Row],[Discount %]]&lt;=15,"10-15%",
IF(tblSales[[#This Row],[Discount %]]&lt;=20,"15-20%","20%+"))))</f>
        <v>0-5%</v>
      </c>
    </row>
    <row r="2992" spans="1:38" s="6" customFormat="1">
      <c r="A2992" s="2" t="s">
        <v>5020</v>
      </c>
      <c r="B2992" s="11">
        <v>45470</v>
      </c>
      <c r="C2992" s="2" t="s">
        <v>119</v>
      </c>
      <c r="D2992" s="2" t="s">
        <v>265</v>
      </c>
      <c r="E2992" s="2" t="s">
        <v>91</v>
      </c>
      <c r="F2992" s="2" t="s">
        <v>182</v>
      </c>
      <c r="G2992" s="2">
        <v>1</v>
      </c>
      <c r="H2992" s="2">
        <v>1132.4100000000001</v>
      </c>
      <c r="I2992" s="2">
        <v>0</v>
      </c>
      <c r="J2992" s="2">
        <v>0</v>
      </c>
      <c r="K2992" s="2">
        <v>12</v>
      </c>
      <c r="L2992" s="2">
        <v>135.88999999999999</v>
      </c>
      <c r="M2992" s="2">
        <v>1268.3</v>
      </c>
      <c r="N2992" s="2">
        <v>759</v>
      </c>
      <c r="O2992" s="2">
        <f t="shared" si="117"/>
        <v>373.40999999999997</v>
      </c>
      <c r="P2992" s="2" t="s">
        <v>28</v>
      </c>
      <c r="Q2992" s="2" t="str">
        <f t="shared" si="115"/>
        <v>Credit Card</v>
      </c>
      <c r="R2992" s="2" t="s">
        <v>20</v>
      </c>
      <c r="S2992" s="2" t="s">
        <v>56</v>
      </c>
      <c r="T2992" s="2" t="s">
        <v>665</v>
      </c>
      <c r="U2992" s="2" t="s">
        <v>59</v>
      </c>
      <c r="V2992" s="6" t="str">
        <f>TEXT(tblSales[[#This Row],[Invoice Date]],"mmm")</f>
        <v>Jun</v>
      </c>
      <c r="W2992" s="6">
        <f>MONTH(tblSales[[#This Row],[Invoice Date]])</f>
        <v>6</v>
      </c>
      <c r="X2992" s="6">
        <f>YEAR(tblSales[[#This Row],[Invoice Date]])</f>
        <v>2024</v>
      </c>
      <c r="Y2992" s="6" t="str">
        <f>TEXT(tblSales[[#This Row],[Invoice Date]],"mmm-yyyy")</f>
        <v>Jun-2024</v>
      </c>
      <c r="Z2992" s="6" t="str">
        <f>_xlfn.XLOOKUP(tblSales[[#This Row],[Product_ID]],Products!$A:$A,Products!$C:$C,"Women Dresses")</f>
        <v>Women Jeans</v>
      </c>
      <c r="AA2992" s="6" t="str">
        <f>_xlfn.XLOOKUP(tblSales[[#This Row],[Product_ID]],Products!$A:$A,Products!$D:$D,"Unknown")</f>
        <v>Jeggings</v>
      </c>
      <c r="AB2992" s="6" t="str">
        <f>_xlfn.XLOOKUP(tblSales[[#This Row],[Product_ID]],Products!$A:$A,Products!$E:$E,"Unknown")</f>
        <v>Nalli Silks</v>
      </c>
      <c r="AC2992" s="6" t="str">
        <f>_xlfn.XLOOKUP(tblSales[[#This Row],[Store_ID]],Stores!$A:$A,Stores!$B:$B,"Unknown")</f>
        <v>TrendMart Vijayawada High Street</v>
      </c>
      <c r="AD2992" s="6" t="str">
        <f>_xlfn.XLOOKUP(tblSales[[#This Row],[Store_ID]],Stores!$A:$A,Stores!$E:$E,"Unknown")</f>
        <v>South Zone 3</v>
      </c>
      <c r="AE2992" s="6" t="str">
        <f>_xlfn.XLOOKUP(tblSales[[#This Row],[Customer_ID]],Customers!$A:$A,Customers!$B:$B,"Unknown")</f>
        <v>Hari Kamath</v>
      </c>
      <c r="AF2992" s="6" t="str">
        <f>_xlfn.XLOOKUP(tblSales[[#This Row],[Customer_ID]],Customers!$A:$A,Customers!$J:$J,"Unknown")</f>
        <v>Platinum</v>
      </c>
      <c r="AG2992" s="6" t="str">
        <f>_xlfn.XLOOKUP(tblSales[[#This Row],[Employee_ID]],Employees!$A:$A,Employees!$B:$B,"Unknown")</f>
        <v>Girish Sundaram</v>
      </c>
      <c r="AH2992" s="6">
        <f>IF(MONTH(tblSales[[#This Row],[Invoice Date]])&gt;=4,MONTH(tblSales[[#This Row],[Invoice Date]]),MONTH(tblSales[[#This Row],[Invoice Date]])+12)</f>
        <v>6</v>
      </c>
      <c r="AI2992" s="18">
        <f>DATE(YEAR(tblSales[[#This Row],[Invoice Date]]),MONTH(tblSales[[#This Row],[Invoice Date]]),1)</f>
        <v>45444</v>
      </c>
      <c r="AJ2992" s="6" t="str">
        <f>_xlfn.XLOOKUP(tblSales[[#This Row],[Product_ID]],Products!$A:$A,Products!$B:$B,"Unknown")</f>
        <v>Nalli Silks Jeggings Wine</v>
      </c>
      <c r="AK2992" s="19">
        <f>IFERROR(tblSales[[#This Row],[Profit]]/tblSales[[#This Row],[Sales Amount]],0)</f>
        <v>0.29441772451312781</v>
      </c>
      <c r="AL2992" s="6" t="str">
        <f>IF(tblSales[[#This Row],[Discount %]]&lt;=5,"0-5%",
IF(tblSales[[#This Row],[Discount %]]&lt;=10,"5-10%",
IF(tblSales[[#This Row],[Discount %]]&lt;=15,"10-15%",
IF(tblSales[[#This Row],[Discount %]]&lt;=20,"15-20%","20%+"))))</f>
        <v>0-5%</v>
      </c>
    </row>
    <row r="2993" spans="1:38" s="6" customFormat="1">
      <c r="A2993" s="2" t="s">
        <v>5021</v>
      </c>
      <c r="B2993" s="11">
        <v>45526</v>
      </c>
      <c r="C2993" s="2" t="s">
        <v>1032</v>
      </c>
      <c r="D2993" s="2" t="s">
        <v>170</v>
      </c>
      <c r="E2993" s="2" t="s">
        <v>258</v>
      </c>
      <c r="F2993" s="2" t="s">
        <v>350</v>
      </c>
      <c r="G2993" s="2">
        <v>1</v>
      </c>
      <c r="H2993" s="2">
        <v>1396.31</v>
      </c>
      <c r="I2993" s="2">
        <v>10</v>
      </c>
      <c r="J2993" s="2">
        <v>139.63</v>
      </c>
      <c r="K2993" s="2">
        <v>12</v>
      </c>
      <c r="L2993" s="2">
        <v>150.80000000000001</v>
      </c>
      <c r="M2993" s="2">
        <v>1407.48</v>
      </c>
      <c r="N2993" s="2">
        <v>946.3</v>
      </c>
      <c r="O2993" s="2">
        <f t="shared" si="117"/>
        <v>310.38000000000005</v>
      </c>
      <c r="P2993" s="2" t="s">
        <v>32</v>
      </c>
      <c r="Q2993" s="2" t="str">
        <f t="shared" si="115"/>
        <v>UPI</v>
      </c>
      <c r="R2993" s="2" t="s">
        <v>20</v>
      </c>
      <c r="S2993" s="2" t="s">
        <v>56</v>
      </c>
      <c r="T2993" s="2" t="s">
        <v>1177</v>
      </c>
      <c r="U2993" s="2" t="s">
        <v>59</v>
      </c>
      <c r="V2993" s="6" t="str">
        <f>TEXT(tblSales[[#This Row],[Invoice Date]],"mmm")</f>
        <v>Aug</v>
      </c>
      <c r="W2993" s="6">
        <f>MONTH(tblSales[[#This Row],[Invoice Date]])</f>
        <v>8</v>
      </c>
      <c r="X2993" s="6">
        <f>YEAR(tblSales[[#This Row],[Invoice Date]])</f>
        <v>2024</v>
      </c>
      <c r="Y2993" s="6" t="str">
        <f>TEXT(tblSales[[#This Row],[Invoice Date]],"mmm-yyyy")</f>
        <v>Aug-2024</v>
      </c>
      <c r="Z2993" s="6" t="str">
        <f>_xlfn.XLOOKUP(tblSales[[#This Row],[Product_ID]],Products!$A:$A,Products!$C:$C,"Women Dresses")</f>
        <v>Watches</v>
      </c>
      <c r="AA2993" s="6" t="str">
        <f>_xlfn.XLOOKUP(tblSales[[#This Row],[Product_ID]],Products!$A:$A,Products!$D:$D,"Unknown")</f>
        <v>Smart Watch</v>
      </c>
      <c r="AB2993" s="6" t="str">
        <f>_xlfn.XLOOKUP(tblSales[[#This Row],[Product_ID]],Products!$A:$A,Products!$E:$E,"Unknown")</f>
        <v>Wrangler</v>
      </c>
      <c r="AC2993" s="6" t="str">
        <f>_xlfn.XLOOKUP(tblSales[[#This Row],[Store_ID]],Stores!$A:$A,Stores!$B:$B,"Unknown")</f>
        <v>TrendMart Guntur Outlet</v>
      </c>
      <c r="AD2993" s="6" t="str">
        <f>_xlfn.XLOOKUP(tblSales[[#This Row],[Store_ID]],Stores!$A:$A,Stores!$E:$E,"Unknown")</f>
        <v>South Zone 3</v>
      </c>
      <c r="AE2993" s="6" t="str">
        <f>_xlfn.XLOOKUP(tblSales[[#This Row],[Customer_ID]],Customers!$A:$A,Customers!$B:$B,"Unknown")</f>
        <v>Priya Mudaliar</v>
      </c>
      <c r="AF2993" s="6" t="str">
        <f>_xlfn.XLOOKUP(tblSales[[#This Row],[Customer_ID]],Customers!$A:$A,Customers!$J:$J,"Unknown")</f>
        <v>Regular</v>
      </c>
      <c r="AG2993" s="6" t="str">
        <f>_xlfn.XLOOKUP(tblSales[[#This Row],[Employee_ID]],Employees!$A:$A,Employees!$B:$B,"Unknown")</f>
        <v>Chitra Chettiar</v>
      </c>
      <c r="AH2993" s="6">
        <f>IF(MONTH(tblSales[[#This Row],[Invoice Date]])&gt;=4,MONTH(tblSales[[#This Row],[Invoice Date]]),MONTH(tblSales[[#This Row],[Invoice Date]])+12)</f>
        <v>8</v>
      </c>
      <c r="AI2993" s="18">
        <f>DATE(YEAR(tblSales[[#This Row],[Invoice Date]]),MONTH(tblSales[[#This Row],[Invoice Date]]),1)</f>
        <v>45505</v>
      </c>
      <c r="AJ2993" s="6" t="str">
        <f>_xlfn.XLOOKUP(tblSales[[#This Row],[Product_ID]],Products!$A:$A,Products!$B:$B,"Unknown")</f>
        <v>Wrangler Smart Watch Navy Blue</v>
      </c>
      <c r="AK2993" s="19">
        <f>IFERROR(tblSales[[#This Row],[Profit]]/tblSales[[#This Row],[Sales Amount]],0)</f>
        <v>0.2205217836132663</v>
      </c>
      <c r="AL2993" s="6" t="str">
        <f>IF(tblSales[[#This Row],[Discount %]]&lt;=5,"0-5%",
IF(tblSales[[#This Row],[Discount %]]&lt;=10,"5-10%",
IF(tblSales[[#This Row],[Discount %]]&lt;=15,"10-15%",
IF(tblSales[[#This Row],[Discount %]]&lt;=20,"15-20%","20%+"))))</f>
        <v>5-10%</v>
      </c>
    </row>
    <row r="2994" spans="1:38" s="6" customFormat="1">
      <c r="A2994" s="2" t="s">
        <v>5022</v>
      </c>
      <c r="B2994" s="11">
        <v>45689</v>
      </c>
      <c r="C2994" s="2" t="s">
        <v>739</v>
      </c>
      <c r="D2994" s="2" t="s">
        <v>474</v>
      </c>
      <c r="E2994" s="2" t="s">
        <v>578</v>
      </c>
      <c r="F2994" s="2" t="s">
        <v>199</v>
      </c>
      <c r="G2994" s="2">
        <v>1</v>
      </c>
      <c r="H2994" s="2">
        <v>3244.56</v>
      </c>
      <c r="I2994" s="2">
        <v>25</v>
      </c>
      <c r="J2994" s="2">
        <v>811.14</v>
      </c>
      <c r="K2994" s="2">
        <v>12</v>
      </c>
      <c r="L2994" s="2">
        <v>292.01</v>
      </c>
      <c r="M2994" s="2">
        <v>2725.43</v>
      </c>
      <c r="N2994" s="2">
        <v>2034.01</v>
      </c>
      <c r="O2994" s="2">
        <f t="shared" si="117"/>
        <v>399.40999999999985</v>
      </c>
      <c r="P2994" s="2" t="s">
        <v>27</v>
      </c>
      <c r="Q2994" s="2" t="str">
        <f t="shared" si="115"/>
        <v>Cash</v>
      </c>
      <c r="R2994" s="2" t="s">
        <v>20</v>
      </c>
      <c r="S2994" s="2" t="s">
        <v>57</v>
      </c>
      <c r="T2994" s="2" t="s">
        <v>2658</v>
      </c>
      <c r="U2994" s="2" t="s">
        <v>60</v>
      </c>
      <c r="V2994" s="6" t="str">
        <f>TEXT(tblSales[[#This Row],[Invoice Date]],"mmm")</f>
        <v>Feb</v>
      </c>
      <c r="W2994" s="6">
        <f>MONTH(tblSales[[#This Row],[Invoice Date]])</f>
        <v>2</v>
      </c>
      <c r="X2994" s="6">
        <f>YEAR(tblSales[[#This Row],[Invoice Date]])</f>
        <v>2025</v>
      </c>
      <c r="Y2994" s="6" t="str">
        <f>TEXT(tblSales[[#This Row],[Invoice Date]],"mmm-yyyy")</f>
        <v>Feb-2025</v>
      </c>
      <c r="Z2994" s="6" t="str">
        <f>_xlfn.XLOOKUP(tblSales[[#This Row],[Product_ID]],Products!$A:$A,Products!$C:$C,"Women Dresses")</f>
        <v>Handbags</v>
      </c>
      <c r="AA2994" s="6" t="str">
        <f>_xlfn.XLOOKUP(tblSales[[#This Row],[Product_ID]],Products!$A:$A,Products!$D:$D,"Unknown")</f>
        <v>Sling Bag</v>
      </c>
      <c r="AB2994" s="6" t="str">
        <f>_xlfn.XLOOKUP(tblSales[[#This Row],[Product_ID]],Products!$A:$A,Products!$E:$E,"Unknown")</f>
        <v>GRT Jewellers</v>
      </c>
      <c r="AC2994" s="6" t="str">
        <f>_xlfn.XLOOKUP(tblSales[[#This Row],[Store_ID]],Stores!$A:$A,Stores!$B:$B,"Unknown")</f>
        <v>TrendMart Thrissur High Street</v>
      </c>
      <c r="AD2994" s="6" t="str">
        <f>_xlfn.XLOOKUP(tblSales[[#This Row],[Store_ID]],Stores!$A:$A,Stores!$E:$E,"Unknown")</f>
        <v>South Zone 1</v>
      </c>
      <c r="AE2994" s="6" t="str">
        <f>_xlfn.XLOOKUP(tblSales[[#This Row],[Customer_ID]],Customers!$A:$A,Customers!$B:$B,"Unknown")</f>
        <v>Manikandan Gupta</v>
      </c>
      <c r="AF2994" s="6" t="str">
        <f>_xlfn.XLOOKUP(tblSales[[#This Row],[Customer_ID]],Customers!$A:$A,Customers!$J:$J,"Unknown")</f>
        <v>Regular</v>
      </c>
      <c r="AG2994" s="6" t="str">
        <f>_xlfn.XLOOKUP(tblSales[[#This Row],[Employee_ID]],Employees!$A:$A,Employees!$B:$B,"Unknown")</f>
        <v>Anusuya Subramaniam</v>
      </c>
      <c r="AH2994" s="6">
        <f>IF(MONTH(tblSales[[#This Row],[Invoice Date]])&gt;=4,MONTH(tblSales[[#This Row],[Invoice Date]]),MONTH(tblSales[[#This Row],[Invoice Date]])+12)</f>
        <v>14</v>
      </c>
      <c r="AI2994" s="18">
        <f>DATE(YEAR(tblSales[[#This Row],[Invoice Date]]),MONTH(tblSales[[#This Row],[Invoice Date]]),1)</f>
        <v>45689</v>
      </c>
      <c r="AJ2994" s="6" t="str">
        <f>_xlfn.XLOOKUP(tblSales[[#This Row],[Product_ID]],Products!$A:$A,Products!$B:$B,"Unknown")</f>
        <v>GRT Jewellers Sling Bag Olive</v>
      </c>
      <c r="AK2994" s="19">
        <f>IFERROR(tblSales[[#This Row],[Profit]]/tblSales[[#This Row],[Sales Amount]],0)</f>
        <v>0.14654935184539683</v>
      </c>
      <c r="AL2994" s="6" t="str">
        <f>IF(tblSales[[#This Row],[Discount %]]&lt;=5,"0-5%",
IF(tblSales[[#This Row],[Discount %]]&lt;=10,"5-10%",
IF(tblSales[[#This Row],[Discount %]]&lt;=15,"10-15%",
IF(tblSales[[#This Row],[Discount %]]&lt;=20,"15-20%","20%+"))))</f>
        <v>20%+</v>
      </c>
    </row>
    <row r="2995" spans="1:38" s="6" customFormat="1">
      <c r="A2995" s="2" t="s">
        <v>5023</v>
      </c>
      <c r="B2995" s="11">
        <v>45430</v>
      </c>
      <c r="C2995" s="2" t="s">
        <v>2081</v>
      </c>
      <c r="D2995" s="2" t="s">
        <v>308</v>
      </c>
      <c r="E2995" s="2" t="s">
        <v>1396</v>
      </c>
      <c r="F2995" s="2" t="s">
        <v>386</v>
      </c>
      <c r="G2995" s="2">
        <v>1</v>
      </c>
      <c r="H2995" s="2">
        <v>784.02</v>
      </c>
      <c r="I2995" s="2">
        <v>10</v>
      </c>
      <c r="J2995" s="2">
        <v>78.400000000000006</v>
      </c>
      <c r="K2995" s="2">
        <v>3</v>
      </c>
      <c r="L2995" s="2">
        <v>21.17</v>
      </c>
      <c r="M2995" s="2">
        <v>726.79</v>
      </c>
      <c r="N2995" s="2">
        <v>556.99</v>
      </c>
      <c r="O2995" s="2">
        <f t="shared" si="117"/>
        <v>148.62999999999994</v>
      </c>
      <c r="P2995" s="2" t="s">
        <v>32</v>
      </c>
      <c r="Q2995" s="2" t="str">
        <f t="shared" si="115"/>
        <v>UPI</v>
      </c>
      <c r="R2995" s="2" t="s">
        <v>20</v>
      </c>
      <c r="S2995" s="2" t="s">
        <v>57</v>
      </c>
      <c r="T2995" s="2" t="s">
        <v>1370</v>
      </c>
      <c r="U2995" s="2" t="s">
        <v>60</v>
      </c>
      <c r="V2995" s="6" t="str">
        <f>TEXT(tblSales[[#This Row],[Invoice Date]],"mmm")</f>
        <v>May</v>
      </c>
      <c r="W2995" s="6">
        <f>MONTH(tblSales[[#This Row],[Invoice Date]])</f>
        <v>5</v>
      </c>
      <c r="X2995" s="6">
        <f>YEAR(tblSales[[#This Row],[Invoice Date]])</f>
        <v>2024</v>
      </c>
      <c r="Y2995" s="6" t="str">
        <f>TEXT(tblSales[[#This Row],[Invoice Date]],"mmm-yyyy")</f>
        <v>May-2024</v>
      </c>
      <c r="Z2995" s="6" t="str">
        <f>_xlfn.XLOOKUP(tblSales[[#This Row],[Product_ID]],Products!$A:$A,Products!$C:$C,"Women Dresses")</f>
        <v>Jewellery</v>
      </c>
      <c r="AA2995" s="6" t="str">
        <f>_xlfn.XLOOKUP(tblSales[[#This Row],[Product_ID]],Products!$A:$A,Products!$D:$D,"Unknown")</f>
        <v>Necklace</v>
      </c>
      <c r="AB2995" s="6" t="str">
        <f>_xlfn.XLOOKUP(tblSales[[#This Row],[Product_ID]],Products!$A:$A,Products!$E:$E,"Unknown")</f>
        <v>Aurelia</v>
      </c>
      <c r="AC2995" s="6" t="str">
        <f>_xlfn.XLOOKUP(tblSales[[#This Row],[Store_ID]],Stores!$A:$A,Stores!$B:$B,"Unknown")</f>
        <v>TrendMart Vellore High Street</v>
      </c>
      <c r="AD2995" s="6" t="str">
        <f>_xlfn.XLOOKUP(tblSales[[#This Row],[Store_ID]],Stores!$A:$A,Stores!$E:$E,"Unknown")</f>
        <v>South Zone 1</v>
      </c>
      <c r="AE2995" s="6" t="str">
        <f>_xlfn.XLOOKUP(tblSales[[#This Row],[Customer_ID]],Customers!$A:$A,Customers!$B:$B,"Unknown")</f>
        <v>Bala Gupta</v>
      </c>
      <c r="AF2995" s="6" t="str">
        <f>_xlfn.XLOOKUP(tblSales[[#This Row],[Customer_ID]],Customers!$A:$A,Customers!$J:$J,"Unknown")</f>
        <v>Regular</v>
      </c>
      <c r="AG2995" s="6" t="str">
        <f>_xlfn.XLOOKUP(tblSales[[#This Row],[Employee_ID]],Employees!$A:$A,Employees!$B:$B,"Unknown")</f>
        <v>Malini Gowda</v>
      </c>
      <c r="AH2995" s="6">
        <f>IF(MONTH(tblSales[[#This Row],[Invoice Date]])&gt;=4,MONTH(tblSales[[#This Row],[Invoice Date]]),MONTH(tblSales[[#This Row],[Invoice Date]])+12)</f>
        <v>5</v>
      </c>
      <c r="AI2995" s="18">
        <f>DATE(YEAR(tblSales[[#This Row],[Invoice Date]]),MONTH(tblSales[[#This Row],[Invoice Date]]),1)</f>
        <v>45413</v>
      </c>
      <c r="AJ2995" s="6" t="str">
        <f>_xlfn.XLOOKUP(tblSales[[#This Row],[Product_ID]],Products!$A:$A,Products!$B:$B,"Unknown")</f>
        <v>Aurelia Necklace Grey</v>
      </c>
      <c r="AK2995" s="19">
        <f>IFERROR(tblSales[[#This Row],[Profit]]/tblSales[[#This Row],[Sales Amount]],0)</f>
        <v>0.20450198819466414</v>
      </c>
      <c r="AL2995" s="6" t="str">
        <f>IF(tblSales[[#This Row],[Discount %]]&lt;=5,"0-5%",
IF(tblSales[[#This Row],[Discount %]]&lt;=10,"5-10%",
IF(tblSales[[#This Row],[Discount %]]&lt;=15,"10-15%",
IF(tblSales[[#This Row],[Discount %]]&lt;=20,"15-20%","20%+"))))</f>
        <v>5-10%</v>
      </c>
    </row>
    <row r="2996" spans="1:38" s="6" customFormat="1">
      <c r="A2996" s="2" t="s">
        <v>5024</v>
      </c>
      <c r="B2996" s="11">
        <v>45542</v>
      </c>
      <c r="C2996" s="2" t="s">
        <v>375</v>
      </c>
      <c r="D2996" s="2" t="s">
        <v>90</v>
      </c>
      <c r="E2996" s="2" t="s">
        <v>877</v>
      </c>
      <c r="F2996" s="2" t="s">
        <v>172</v>
      </c>
      <c r="G2996" s="2">
        <v>3</v>
      </c>
      <c r="H2996" s="2">
        <v>771.75</v>
      </c>
      <c r="I2996" s="2">
        <v>30</v>
      </c>
      <c r="J2996" s="2">
        <v>694.58</v>
      </c>
      <c r="K2996" s="2">
        <v>5</v>
      </c>
      <c r="L2996" s="2">
        <v>81.03</v>
      </c>
      <c r="M2996" s="2">
        <v>1701.7</v>
      </c>
      <c r="N2996" s="2">
        <v>1490.01</v>
      </c>
      <c r="O2996" s="2">
        <f t="shared" si="117"/>
        <v>130.66000000000005</v>
      </c>
      <c r="P2996" s="2" t="s">
        <v>29</v>
      </c>
      <c r="Q2996" s="2" t="str">
        <f t="shared" si="115"/>
        <v>Debit Card</v>
      </c>
      <c r="R2996" s="2" t="s">
        <v>20</v>
      </c>
      <c r="S2996" s="2" t="s">
        <v>56</v>
      </c>
      <c r="T2996" s="2" t="s">
        <v>1937</v>
      </c>
      <c r="U2996" s="2" t="s">
        <v>60</v>
      </c>
      <c r="V2996" s="6" t="str">
        <f>TEXT(tblSales[[#This Row],[Invoice Date]],"mmm")</f>
        <v>Sep</v>
      </c>
      <c r="W2996" s="6">
        <f>MONTH(tblSales[[#This Row],[Invoice Date]])</f>
        <v>9</v>
      </c>
      <c r="X2996" s="6">
        <f>YEAR(tblSales[[#This Row],[Invoice Date]])</f>
        <v>2024</v>
      </c>
      <c r="Y2996" s="6" t="str">
        <f>TEXT(tblSales[[#This Row],[Invoice Date]],"mmm-yyyy")</f>
        <v>Sep-2024</v>
      </c>
      <c r="Z2996" s="6" t="str">
        <f>_xlfn.XLOOKUP(tblSales[[#This Row],[Product_ID]],Products!$A:$A,Products!$C:$C,"Women Dresses")</f>
        <v>Women Kurtis</v>
      </c>
      <c r="AA2996" s="6" t="str">
        <f>_xlfn.XLOOKUP(tblSales[[#This Row],[Product_ID]],Products!$A:$A,Products!$D:$D,"Unknown")</f>
        <v>A-Line Kurti</v>
      </c>
      <c r="AB2996" s="6" t="str">
        <f>_xlfn.XLOOKUP(tblSales[[#This Row],[Product_ID]],Products!$A:$A,Products!$E:$E,"Unknown")</f>
        <v>Pepe Jeans</v>
      </c>
      <c r="AC2996" s="6" t="str">
        <f>_xlfn.XLOOKUP(tblSales[[#This Row],[Store_ID]],Stores!$A:$A,Stores!$B:$B,"Unknown")</f>
        <v>TrendMart Kochi Mall Kiosk</v>
      </c>
      <c r="AD2996" s="6" t="str">
        <f>_xlfn.XLOOKUP(tblSales[[#This Row],[Store_ID]],Stores!$A:$A,Stores!$E:$E,"Unknown")</f>
        <v>South Zone 1</v>
      </c>
      <c r="AE2996" s="6" t="str">
        <f>_xlfn.XLOOKUP(tblSales[[#This Row],[Customer_ID]],Customers!$A:$A,Customers!$B:$B,"Unknown")</f>
        <v>Swathi Chettiar</v>
      </c>
      <c r="AF2996" s="6" t="str">
        <f>_xlfn.XLOOKUP(tblSales[[#This Row],[Customer_ID]],Customers!$A:$A,Customers!$J:$J,"Unknown")</f>
        <v>Regular</v>
      </c>
      <c r="AG2996" s="6" t="str">
        <f>_xlfn.XLOOKUP(tblSales[[#This Row],[Employee_ID]],Employees!$A:$A,Employees!$B:$B,"Unknown")</f>
        <v>Eswar Prasad</v>
      </c>
      <c r="AH2996" s="6">
        <f>IF(MONTH(tblSales[[#This Row],[Invoice Date]])&gt;=4,MONTH(tblSales[[#This Row],[Invoice Date]]),MONTH(tblSales[[#This Row],[Invoice Date]])+12)</f>
        <v>9</v>
      </c>
      <c r="AI2996" s="18">
        <f>DATE(YEAR(tblSales[[#This Row],[Invoice Date]]),MONTH(tblSales[[#This Row],[Invoice Date]]),1)</f>
        <v>45536</v>
      </c>
      <c r="AJ2996" s="6" t="str">
        <f>_xlfn.XLOOKUP(tblSales[[#This Row],[Product_ID]],Products!$A:$A,Products!$B:$B,"Unknown")</f>
        <v>Pepe Jeans A-Line Kurti White</v>
      </c>
      <c r="AK2996" s="19">
        <f>IFERROR(tblSales[[#This Row],[Profit]]/tblSales[[#This Row],[Sales Amount]],0)</f>
        <v>7.6782041487923863E-2</v>
      </c>
      <c r="AL2996" s="6" t="str">
        <f>IF(tblSales[[#This Row],[Discount %]]&lt;=5,"0-5%",
IF(tblSales[[#This Row],[Discount %]]&lt;=10,"5-10%",
IF(tblSales[[#This Row],[Discount %]]&lt;=15,"10-15%",
IF(tblSales[[#This Row],[Discount %]]&lt;=20,"15-20%","20%+"))))</f>
        <v>20%+</v>
      </c>
    </row>
    <row r="2997" spans="1:38" s="6" customFormat="1">
      <c r="A2997" s="2" t="s">
        <v>5025</v>
      </c>
      <c r="B2997" s="11">
        <v>45664</v>
      </c>
      <c r="C2997" s="2" t="s">
        <v>2282</v>
      </c>
      <c r="D2997" s="2" t="s">
        <v>2331</v>
      </c>
      <c r="E2997" s="2" t="s">
        <v>467</v>
      </c>
      <c r="F2997" s="2" t="s">
        <v>386</v>
      </c>
      <c r="G2997" s="2">
        <v>1</v>
      </c>
      <c r="H2997" s="2">
        <v>853.98</v>
      </c>
      <c r="I2997" s="2">
        <v>10</v>
      </c>
      <c r="J2997" s="2">
        <v>85.4</v>
      </c>
      <c r="K2997" s="2">
        <v>5</v>
      </c>
      <c r="L2997" s="2">
        <v>38.43</v>
      </c>
      <c r="M2997" s="2">
        <v>807.01</v>
      </c>
      <c r="N2997" s="2">
        <v>545.54999999999995</v>
      </c>
      <c r="O2997" s="2">
        <f t="shared" si="117"/>
        <v>223.03000000000003</v>
      </c>
      <c r="P2997" s="2" t="s">
        <v>32</v>
      </c>
      <c r="Q2997" s="2" t="str">
        <f t="shared" si="115"/>
        <v>UPI</v>
      </c>
      <c r="R2997" s="2" t="s">
        <v>20</v>
      </c>
      <c r="S2997" s="2" t="s">
        <v>56</v>
      </c>
      <c r="T2997" s="2" t="s">
        <v>1251</v>
      </c>
      <c r="U2997" s="2" t="s">
        <v>59</v>
      </c>
      <c r="V2997" s="6" t="str">
        <f>TEXT(tblSales[[#This Row],[Invoice Date]],"mmm")</f>
        <v>Jan</v>
      </c>
      <c r="W2997" s="6">
        <f>MONTH(tblSales[[#This Row],[Invoice Date]])</f>
        <v>1</v>
      </c>
      <c r="X2997" s="6">
        <f>YEAR(tblSales[[#This Row],[Invoice Date]])</f>
        <v>2025</v>
      </c>
      <c r="Y2997" s="6" t="str">
        <f>TEXT(tblSales[[#This Row],[Invoice Date]],"mmm-yyyy")</f>
        <v>Jan-2025</v>
      </c>
      <c r="Z2997" s="6" t="str">
        <f>_xlfn.XLOOKUP(tblSales[[#This Row],[Product_ID]],Products!$A:$A,Products!$C:$C,"Women Dresses")</f>
        <v>Wallets</v>
      </c>
      <c r="AA2997" s="6" t="str">
        <f>_xlfn.XLOOKUP(tblSales[[#This Row],[Product_ID]],Products!$A:$A,Products!$D:$D,"Unknown")</f>
        <v>Leather Wallet</v>
      </c>
      <c r="AB2997" s="6" t="str">
        <f>_xlfn.XLOOKUP(tblSales[[#This Row],[Product_ID]],Products!$A:$A,Products!$E:$E,"Unknown")</f>
        <v>Pepe Jeans</v>
      </c>
      <c r="AC2997" s="6" t="str">
        <f>_xlfn.XLOOKUP(tblSales[[#This Row],[Store_ID]],Stores!$A:$A,Stores!$B:$B,"Unknown")</f>
        <v>TrendMart Kollam Standard</v>
      </c>
      <c r="AD2997" s="6" t="str">
        <f>_xlfn.XLOOKUP(tblSales[[#This Row],[Store_ID]],Stores!$A:$A,Stores!$E:$E,"Unknown")</f>
        <v>South Zone 1</v>
      </c>
      <c r="AE2997" s="6" t="str">
        <f>_xlfn.XLOOKUP(tblSales[[#This Row],[Customer_ID]],Customers!$A:$A,Customers!$B:$B,"Unknown")</f>
        <v>Ramya Mishra</v>
      </c>
      <c r="AF2997" s="6" t="str">
        <f>_xlfn.XLOOKUP(tblSales[[#This Row],[Customer_ID]],Customers!$A:$A,Customers!$J:$J,"Unknown")</f>
        <v>Silver</v>
      </c>
      <c r="AG2997" s="6" t="str">
        <f>_xlfn.XLOOKUP(tblSales[[#This Row],[Employee_ID]],Employees!$A:$A,Employees!$B:$B,"Unknown")</f>
        <v>Malini Gowda</v>
      </c>
      <c r="AH2997" s="6">
        <f>IF(MONTH(tblSales[[#This Row],[Invoice Date]])&gt;=4,MONTH(tblSales[[#This Row],[Invoice Date]]),MONTH(tblSales[[#This Row],[Invoice Date]])+12)</f>
        <v>13</v>
      </c>
      <c r="AI2997" s="18">
        <f>DATE(YEAR(tblSales[[#This Row],[Invoice Date]]),MONTH(tblSales[[#This Row],[Invoice Date]]),1)</f>
        <v>45658</v>
      </c>
      <c r="AJ2997" s="6" t="str">
        <f>_xlfn.XLOOKUP(tblSales[[#This Row],[Product_ID]],Products!$A:$A,Products!$B:$B,"Unknown")</f>
        <v>Pepe Jeans Leather Wallet Charcoal</v>
      </c>
      <c r="AK2997" s="19">
        <f>IFERROR(tblSales[[#This Row],[Profit]]/tblSales[[#This Row],[Sales Amount]],0)</f>
        <v>0.27636584428941408</v>
      </c>
      <c r="AL2997" s="6" t="str">
        <f>IF(tblSales[[#This Row],[Discount %]]&lt;=5,"0-5%",
IF(tblSales[[#This Row],[Discount %]]&lt;=10,"5-10%",
IF(tblSales[[#This Row],[Discount %]]&lt;=15,"10-15%",
IF(tblSales[[#This Row],[Discount %]]&lt;=20,"15-20%","20%+"))))</f>
        <v>5-10%</v>
      </c>
    </row>
    <row r="2998" spans="1:38" s="6" customFormat="1">
      <c r="A2998" s="2" t="s">
        <v>5026</v>
      </c>
      <c r="B2998" s="11">
        <v>45587</v>
      </c>
      <c r="C2998" s="2" t="s">
        <v>252</v>
      </c>
      <c r="D2998" s="2" t="s">
        <v>556</v>
      </c>
      <c r="E2998" s="2" t="s">
        <v>505</v>
      </c>
      <c r="F2998" s="2" t="s">
        <v>493</v>
      </c>
      <c r="G2998" s="2">
        <v>2</v>
      </c>
      <c r="H2998" s="2">
        <v>616.39</v>
      </c>
      <c r="I2998" s="2">
        <v>0</v>
      </c>
      <c r="J2998" s="2">
        <v>0</v>
      </c>
      <c r="K2998" s="2">
        <v>5</v>
      </c>
      <c r="L2998" s="2">
        <v>61.64</v>
      </c>
      <c r="M2998" s="2">
        <v>1294.42</v>
      </c>
      <c r="N2998" s="2">
        <v>738</v>
      </c>
      <c r="O2998" s="2">
        <f t="shared" si="117"/>
        <v>494.78000000000009</v>
      </c>
      <c r="P2998" s="2" t="s">
        <v>32</v>
      </c>
      <c r="Q2998" s="2" t="str">
        <f t="shared" si="115"/>
        <v>UPI</v>
      </c>
      <c r="R2998" s="2" t="s">
        <v>20</v>
      </c>
      <c r="S2998" s="2" t="s">
        <v>56</v>
      </c>
      <c r="T2998" s="2" t="s">
        <v>3382</v>
      </c>
      <c r="U2998" s="2" t="s">
        <v>59</v>
      </c>
      <c r="V2998" s="6" t="str">
        <f>TEXT(tblSales[[#This Row],[Invoice Date]],"mmm")</f>
        <v>Oct</v>
      </c>
      <c r="W2998" s="6">
        <f>MONTH(tblSales[[#This Row],[Invoice Date]])</f>
        <v>10</v>
      </c>
      <c r="X2998" s="6">
        <f>YEAR(tblSales[[#This Row],[Invoice Date]])</f>
        <v>2024</v>
      </c>
      <c r="Y2998" s="6" t="str">
        <f>TEXT(tblSales[[#This Row],[Invoice Date]],"mmm-yyyy")</f>
        <v>Oct-2024</v>
      </c>
      <c r="Z2998" s="6" t="str">
        <f>_xlfn.XLOOKUP(tblSales[[#This Row],[Product_ID]],Products!$A:$A,Products!$C:$C,"Women Dresses")</f>
        <v>Men T-Shirts</v>
      </c>
      <c r="AA2998" s="6" t="str">
        <f>_xlfn.XLOOKUP(tblSales[[#This Row],[Product_ID]],Products!$A:$A,Products!$D:$D,"Unknown")</f>
        <v>Round Neck</v>
      </c>
      <c r="AB2998" s="6" t="str">
        <f>_xlfn.XLOOKUP(tblSales[[#This Row],[Product_ID]],Products!$A:$A,Products!$E:$E,"Unknown")</f>
        <v>Killer Jeans</v>
      </c>
      <c r="AC2998" s="6" t="str">
        <f>_xlfn.XLOOKUP(tblSales[[#This Row],[Store_ID]],Stores!$A:$A,Stores!$B:$B,"Unknown")</f>
        <v>TrendMart Kurnool Standard</v>
      </c>
      <c r="AD2998" s="6" t="str">
        <f>_xlfn.XLOOKUP(tblSales[[#This Row],[Store_ID]],Stores!$A:$A,Stores!$E:$E,"Unknown")</f>
        <v>South Zone 3</v>
      </c>
      <c r="AE2998" s="6" t="str">
        <f>_xlfn.XLOOKUP(tblSales[[#This Row],[Customer_ID]],Customers!$A:$A,Customers!$B:$B,"Unknown")</f>
        <v>Latha Gounder</v>
      </c>
      <c r="AF2998" s="6" t="str">
        <f>_xlfn.XLOOKUP(tblSales[[#This Row],[Customer_ID]],Customers!$A:$A,Customers!$J:$J,"Unknown")</f>
        <v>Gold</v>
      </c>
      <c r="AG2998" s="6" t="str">
        <f>_xlfn.XLOOKUP(tblSales[[#This Row],[Employee_ID]],Employees!$A:$A,Employees!$B:$B,"Unknown")</f>
        <v>Gopal Prasad</v>
      </c>
      <c r="AH2998" s="6">
        <f>IF(MONTH(tblSales[[#This Row],[Invoice Date]])&gt;=4,MONTH(tblSales[[#This Row],[Invoice Date]]),MONTH(tblSales[[#This Row],[Invoice Date]])+12)</f>
        <v>10</v>
      </c>
      <c r="AI2998" s="18">
        <f>DATE(YEAR(tblSales[[#This Row],[Invoice Date]]),MONTH(tblSales[[#This Row],[Invoice Date]]),1)</f>
        <v>45566</v>
      </c>
      <c r="AJ2998" s="6" t="str">
        <f>_xlfn.XLOOKUP(tblSales[[#This Row],[Product_ID]],Products!$A:$A,Products!$B:$B,"Unknown")</f>
        <v>Killer Jeans Round Neck Green</v>
      </c>
      <c r="AK2998" s="19">
        <f>IFERROR(tblSales[[#This Row],[Profit]]/tblSales[[#This Row],[Sales Amount]],0)</f>
        <v>0.38224069467406258</v>
      </c>
      <c r="AL2998" s="6" t="str">
        <f>IF(tblSales[[#This Row],[Discount %]]&lt;=5,"0-5%",
IF(tblSales[[#This Row],[Discount %]]&lt;=10,"5-10%",
IF(tblSales[[#This Row],[Discount %]]&lt;=15,"10-15%",
IF(tblSales[[#This Row],[Discount %]]&lt;=20,"15-20%","20%+"))))</f>
        <v>0-5%</v>
      </c>
    </row>
    <row r="2999" spans="1:38" s="6" customFormat="1">
      <c r="A2999" s="2" t="s">
        <v>5027</v>
      </c>
      <c r="B2999" s="11">
        <v>45567</v>
      </c>
      <c r="C2999" s="2" t="s">
        <v>942</v>
      </c>
      <c r="D2999" s="2" t="s">
        <v>1273</v>
      </c>
      <c r="E2999" s="2" t="s">
        <v>1122</v>
      </c>
      <c r="F2999" s="2" t="s">
        <v>122</v>
      </c>
      <c r="G2999" s="2">
        <v>1</v>
      </c>
      <c r="H2999" s="2">
        <v>2529.48</v>
      </c>
      <c r="I2999" s="2">
        <v>15</v>
      </c>
      <c r="J2999" s="2">
        <v>379.42</v>
      </c>
      <c r="K2999" s="2">
        <v>12</v>
      </c>
      <c r="L2999" s="2">
        <v>258.01</v>
      </c>
      <c r="M2999" s="2">
        <v>2408.0700000000002</v>
      </c>
      <c r="N2999" s="2">
        <v>1729.72</v>
      </c>
      <c r="O2999" s="2">
        <f t="shared" si="117"/>
        <v>420.34000000000015</v>
      </c>
      <c r="P2999" s="2" t="s">
        <v>32</v>
      </c>
      <c r="Q2999" s="2" t="str">
        <f t="shared" si="115"/>
        <v>UPI</v>
      </c>
      <c r="R2999" s="2" t="s">
        <v>20</v>
      </c>
      <c r="S2999" s="2" t="s">
        <v>56</v>
      </c>
      <c r="T2999" s="2" t="s">
        <v>281</v>
      </c>
      <c r="U2999" s="2" t="s">
        <v>59</v>
      </c>
      <c r="V2999" s="6" t="str">
        <f>TEXT(tblSales[[#This Row],[Invoice Date]],"mmm")</f>
        <v>Oct</v>
      </c>
      <c r="W2999" s="6">
        <f>MONTH(tblSales[[#This Row],[Invoice Date]])</f>
        <v>10</v>
      </c>
      <c r="X2999" s="6">
        <f>YEAR(tblSales[[#This Row],[Invoice Date]])</f>
        <v>2024</v>
      </c>
      <c r="Y2999" s="6" t="str">
        <f>TEXT(tblSales[[#This Row],[Invoice Date]],"mmm-yyyy")</f>
        <v>Oct-2024</v>
      </c>
      <c r="Z2999" s="6" t="str">
        <f>_xlfn.XLOOKUP(tblSales[[#This Row],[Product_ID]],Products!$A:$A,Products!$C:$C,"Women Dresses")</f>
        <v>Men Ethnic</v>
      </c>
      <c r="AA2999" s="6" t="str">
        <f>_xlfn.XLOOKUP(tblSales[[#This Row],[Product_ID]],Products!$A:$A,Products!$D:$D,"Unknown")</f>
        <v>Dhoti</v>
      </c>
      <c r="AB2999" s="6" t="str">
        <f>_xlfn.XLOOKUP(tblSales[[#This Row],[Product_ID]],Products!$A:$A,Products!$E:$E,"Unknown")</f>
        <v>Nalli Silks</v>
      </c>
      <c r="AC2999" s="6" t="str">
        <f>_xlfn.XLOOKUP(tblSales[[#This Row],[Store_ID]],Stores!$A:$A,Stores!$B:$B,"Unknown")</f>
        <v>TrendMart Chennai Standard</v>
      </c>
      <c r="AD2999" s="6" t="str">
        <f>_xlfn.XLOOKUP(tblSales[[#This Row],[Store_ID]],Stores!$A:$A,Stores!$E:$E,"Unknown")</f>
        <v>South Zone 1</v>
      </c>
      <c r="AE2999" s="6" t="str">
        <f>_xlfn.XLOOKUP(tblSales[[#This Row],[Customer_ID]],Customers!$A:$A,Customers!$B:$B,"Unknown")</f>
        <v>Tara Singh</v>
      </c>
      <c r="AF2999" s="6" t="str">
        <f>_xlfn.XLOOKUP(tblSales[[#This Row],[Customer_ID]],Customers!$A:$A,Customers!$J:$J,"Unknown")</f>
        <v>Regular</v>
      </c>
      <c r="AG2999" s="6" t="str">
        <f>_xlfn.XLOOKUP(tblSales[[#This Row],[Employee_ID]],Employees!$A:$A,Employees!$B:$B,"Unknown")</f>
        <v>Rahul Krishnan</v>
      </c>
      <c r="AH2999" s="6">
        <f>IF(MONTH(tblSales[[#This Row],[Invoice Date]])&gt;=4,MONTH(tblSales[[#This Row],[Invoice Date]]),MONTH(tblSales[[#This Row],[Invoice Date]])+12)</f>
        <v>10</v>
      </c>
      <c r="AI2999" s="18">
        <f>DATE(YEAR(tblSales[[#This Row],[Invoice Date]]),MONTH(tblSales[[#This Row],[Invoice Date]]),1)</f>
        <v>45566</v>
      </c>
      <c r="AJ2999" s="6" t="str">
        <f>_xlfn.XLOOKUP(tblSales[[#This Row],[Product_ID]],Products!$A:$A,Products!$B:$B,"Unknown")</f>
        <v>Nalli Silks Dhoti Orange</v>
      </c>
      <c r="AK2999" s="19">
        <f>IFERROR(tblSales[[#This Row],[Profit]]/tblSales[[#This Row],[Sales Amount]],0)</f>
        <v>0.17455472639914957</v>
      </c>
      <c r="AL2999" s="6" t="str">
        <f>IF(tblSales[[#This Row],[Discount %]]&lt;=5,"0-5%",
IF(tblSales[[#This Row],[Discount %]]&lt;=10,"5-10%",
IF(tblSales[[#This Row],[Discount %]]&lt;=15,"10-15%",
IF(tblSales[[#This Row],[Discount %]]&lt;=20,"15-20%","20%+"))))</f>
        <v>10-15%</v>
      </c>
    </row>
    <row r="3000" spans="1:38" s="6" customFormat="1">
      <c r="A3000" s="2" t="s">
        <v>5028</v>
      </c>
      <c r="B3000" s="11">
        <v>45587</v>
      </c>
      <c r="C3000" s="2" t="s">
        <v>3361</v>
      </c>
      <c r="D3000" s="2" t="s">
        <v>1244</v>
      </c>
      <c r="E3000" s="2" t="s">
        <v>952</v>
      </c>
      <c r="F3000" s="2" t="s">
        <v>377</v>
      </c>
      <c r="G3000" s="2">
        <v>2</v>
      </c>
      <c r="H3000" s="2">
        <v>559.44000000000005</v>
      </c>
      <c r="I3000" s="2">
        <v>25</v>
      </c>
      <c r="J3000" s="2">
        <v>279.72000000000003</v>
      </c>
      <c r="K3000" s="2">
        <v>5</v>
      </c>
      <c r="L3000" s="2">
        <v>41.96</v>
      </c>
      <c r="M3000" s="2">
        <v>881.12</v>
      </c>
      <c r="N3000" s="2">
        <v>697.5</v>
      </c>
      <c r="O3000" s="2">
        <f t="shared" si="117"/>
        <v>141.66</v>
      </c>
      <c r="P3000" s="2" t="s">
        <v>28</v>
      </c>
      <c r="Q3000" s="2" t="str">
        <f t="shared" si="115"/>
        <v>Credit Card</v>
      </c>
      <c r="R3000" s="2" t="s">
        <v>21</v>
      </c>
      <c r="S3000" s="2" t="s">
        <v>56</v>
      </c>
      <c r="T3000" s="2" t="s">
        <v>3338</v>
      </c>
      <c r="U3000" s="2" t="s">
        <v>59</v>
      </c>
      <c r="V3000" s="6" t="str">
        <f>TEXT(tblSales[[#This Row],[Invoice Date]],"mmm")</f>
        <v>Oct</v>
      </c>
      <c r="W3000" s="6">
        <f>MONTH(tblSales[[#This Row],[Invoice Date]])</f>
        <v>10</v>
      </c>
      <c r="X3000" s="6">
        <f>YEAR(tblSales[[#This Row],[Invoice Date]])</f>
        <v>2024</v>
      </c>
      <c r="Y3000" s="6" t="str">
        <f>TEXT(tblSales[[#This Row],[Invoice Date]],"mmm-yyyy")</f>
        <v>Oct-2024</v>
      </c>
      <c r="Z3000" s="6" t="str">
        <f>_xlfn.XLOOKUP(tblSales[[#This Row],[Product_ID]],Products!$A:$A,Products!$C:$C,"Women Dresses")</f>
        <v>Men T-Shirts</v>
      </c>
      <c r="AA3000" s="6" t="str">
        <f>_xlfn.XLOOKUP(tblSales[[#This Row],[Product_ID]],Products!$A:$A,Products!$D:$D,"Unknown")</f>
        <v>Polo</v>
      </c>
      <c r="AB3000" s="6" t="str">
        <f>_xlfn.XLOOKUP(tblSales[[#This Row],[Product_ID]],Products!$A:$A,Products!$E:$E,"Unknown")</f>
        <v>Metro Shoes</v>
      </c>
      <c r="AC3000" s="6" t="str">
        <f>_xlfn.XLOOKUP(tblSales[[#This Row],[Store_ID]],Stores!$A:$A,Stores!$B:$B,"Unknown")</f>
        <v>TrendMart Coimbatore Mall Kiosk</v>
      </c>
      <c r="AD3000" s="6" t="str">
        <f>_xlfn.XLOOKUP(tblSales[[#This Row],[Store_ID]],Stores!$A:$A,Stores!$E:$E,"Unknown")</f>
        <v>South Zone 1</v>
      </c>
      <c r="AE3000" s="6" t="str">
        <f>_xlfn.XLOOKUP(tblSales[[#This Row],[Customer_ID]],Customers!$A:$A,Customers!$B:$B,"Unknown")</f>
        <v>Gayathri Singh</v>
      </c>
      <c r="AF3000" s="6" t="str">
        <f>_xlfn.XLOOKUP(tblSales[[#This Row],[Customer_ID]],Customers!$A:$A,Customers!$J:$J,"Unknown")</f>
        <v>Silver</v>
      </c>
      <c r="AG3000" s="6" t="str">
        <f>_xlfn.XLOOKUP(tblSales[[#This Row],[Employee_ID]],Employees!$A:$A,Employees!$B:$B,"Unknown")</f>
        <v>Sunita Ramachandran</v>
      </c>
      <c r="AH3000" s="6">
        <f>IF(MONTH(tblSales[[#This Row],[Invoice Date]])&gt;=4,MONTH(tblSales[[#This Row],[Invoice Date]]),MONTH(tblSales[[#This Row],[Invoice Date]])+12)</f>
        <v>10</v>
      </c>
      <c r="AI3000" s="18">
        <f>DATE(YEAR(tblSales[[#This Row],[Invoice Date]]),MONTH(tblSales[[#This Row],[Invoice Date]]),1)</f>
        <v>45566</v>
      </c>
      <c r="AJ3000" s="6" t="str">
        <f>_xlfn.XLOOKUP(tblSales[[#This Row],[Product_ID]],Products!$A:$A,Products!$B:$B,"Unknown")</f>
        <v>Metro Shoes Polo Purple</v>
      </c>
      <c r="AK3000" s="19">
        <f>IFERROR(tblSales[[#This Row],[Profit]]/tblSales[[#This Row],[Sales Amount]],0)</f>
        <v>0.1607726529871073</v>
      </c>
      <c r="AL3000" s="6" t="str">
        <f>IF(tblSales[[#This Row],[Discount %]]&lt;=5,"0-5%",
IF(tblSales[[#This Row],[Discount %]]&lt;=10,"5-10%",
IF(tblSales[[#This Row],[Discount %]]&lt;=15,"10-15%",
IF(tblSales[[#This Row],[Discount %]]&lt;=20,"15-20%","20%+"))))</f>
        <v>20%+</v>
      </c>
    </row>
    <row r="3001" spans="1:38" s="6" customFormat="1">
      <c r="A3001" s="2" t="s">
        <v>5029</v>
      </c>
      <c r="B3001" s="11">
        <v>45449</v>
      </c>
      <c r="C3001" s="2" t="s">
        <v>1528</v>
      </c>
      <c r="D3001" s="2" t="s">
        <v>2235</v>
      </c>
      <c r="E3001" s="2" t="s">
        <v>1467</v>
      </c>
      <c r="F3001" s="2" t="s">
        <v>540</v>
      </c>
      <c r="G3001" s="2">
        <v>3</v>
      </c>
      <c r="H3001" s="2">
        <v>630.4</v>
      </c>
      <c r="I3001" s="2">
        <v>30</v>
      </c>
      <c r="J3001" s="2">
        <v>567.36</v>
      </c>
      <c r="K3001" s="2">
        <v>5</v>
      </c>
      <c r="L3001" s="2">
        <v>66.19</v>
      </c>
      <c r="M3001" s="2">
        <v>1390.03</v>
      </c>
      <c r="N3001" s="2">
        <v>1119.81</v>
      </c>
      <c r="O3001" s="2">
        <f t="shared" si="117"/>
        <v>204.03000000000003</v>
      </c>
      <c r="P3001" s="2" t="s">
        <v>29</v>
      </c>
      <c r="Q3001" s="2" t="str">
        <f t="shared" si="115"/>
        <v>Debit Card</v>
      </c>
      <c r="R3001" s="2" t="s">
        <v>20</v>
      </c>
      <c r="S3001" s="2" t="s">
        <v>56</v>
      </c>
      <c r="T3001" s="2" t="s">
        <v>1948</v>
      </c>
      <c r="U3001" s="2" t="s">
        <v>59</v>
      </c>
      <c r="V3001" s="6" t="str">
        <f>TEXT(tblSales[[#This Row],[Invoice Date]],"mmm")</f>
        <v>Jun</v>
      </c>
      <c r="W3001" s="6">
        <f>MONTH(tblSales[[#This Row],[Invoice Date]])</f>
        <v>6</v>
      </c>
      <c r="X3001" s="6">
        <f>YEAR(tblSales[[#This Row],[Invoice Date]])</f>
        <v>2024</v>
      </c>
      <c r="Y3001" s="6" t="str">
        <f>TEXT(tblSales[[#This Row],[Invoice Date]],"mmm-yyyy")</f>
        <v>Jun-2024</v>
      </c>
      <c r="Z3001" s="6" t="str">
        <f>_xlfn.XLOOKUP(tblSales[[#This Row],[Product_ID]],Products!$A:$A,Products!$C:$C,"Women Dresses")</f>
        <v>Men T-Shirts</v>
      </c>
      <c r="AA3001" s="6" t="str">
        <f>_xlfn.XLOOKUP(tblSales[[#This Row],[Product_ID]],Products!$A:$A,Products!$D:$D,"Unknown")</f>
        <v>Graphic Tee</v>
      </c>
      <c r="AB3001" s="6" t="str">
        <f>_xlfn.XLOOKUP(tblSales[[#This Row],[Product_ID]],Products!$A:$A,Products!$E:$E,"Unknown")</f>
        <v>Indian Terrain</v>
      </c>
      <c r="AC3001" s="6" t="str">
        <f>_xlfn.XLOOKUP(tblSales[[#This Row],[Store_ID]],Stores!$A:$A,Stores!$B:$B,"Unknown")</f>
        <v>TrendMart Erode Mall Kiosk</v>
      </c>
      <c r="AD3001" s="6" t="str">
        <f>_xlfn.XLOOKUP(tblSales[[#This Row],[Store_ID]],Stores!$A:$A,Stores!$E:$E,"Unknown")</f>
        <v>South Zone 1</v>
      </c>
      <c r="AE3001" s="6" t="str">
        <f>_xlfn.XLOOKUP(tblSales[[#This Row],[Customer_ID]],Customers!$A:$A,Customers!$B:$B,"Unknown")</f>
        <v>Selvam Natarajan</v>
      </c>
      <c r="AF3001" s="6" t="str">
        <f>_xlfn.XLOOKUP(tblSales[[#This Row],[Customer_ID]],Customers!$A:$A,Customers!$J:$J,"Unknown")</f>
        <v>Silver</v>
      </c>
      <c r="AG3001" s="6" t="str">
        <f>_xlfn.XLOOKUP(tblSales[[#This Row],[Employee_ID]],Employees!$A:$A,Employees!$B:$B,"Unknown")</f>
        <v>Swathi Achari</v>
      </c>
      <c r="AH3001" s="6">
        <f>IF(MONTH(tblSales[[#This Row],[Invoice Date]])&gt;=4,MONTH(tblSales[[#This Row],[Invoice Date]]),MONTH(tblSales[[#This Row],[Invoice Date]])+12)</f>
        <v>6</v>
      </c>
      <c r="AI3001" s="18">
        <f>DATE(YEAR(tblSales[[#This Row],[Invoice Date]]),MONTH(tblSales[[#This Row],[Invoice Date]]),1)</f>
        <v>45444</v>
      </c>
      <c r="AJ3001" s="6" t="str">
        <f>_xlfn.XLOOKUP(tblSales[[#This Row],[Product_ID]],Products!$A:$A,Products!$B:$B,"Unknown")</f>
        <v>Indian Terrain Graphic Tee Purple</v>
      </c>
      <c r="AK3001" s="19">
        <f>IFERROR(tblSales[[#This Row],[Profit]]/tblSales[[#This Row],[Sales Amount]],0)</f>
        <v>0.14678100472651673</v>
      </c>
      <c r="AL3001" s="6" t="str">
        <f>IF(tblSales[[#This Row],[Discount %]]&lt;=5,"0-5%",
IF(tblSales[[#This Row],[Discount %]]&lt;=10,"5-10%",
IF(tblSales[[#This Row],[Discount %]]&lt;=15,"10-15%",
IF(tblSales[[#This Row],[Discount %]]&lt;=20,"15-20%","20%+"))))</f>
        <v>20%+</v>
      </c>
    </row>
  </sheetData>
  <conditionalFormatting sqref="A1:A1048576">
    <cfRule type="duplicateValues" dxfId="16" priority="9"/>
  </conditionalFormatting>
  <conditionalFormatting sqref="C1:C1048576">
    <cfRule type="containsBlanks" priority="6">
      <formula>LEN(TRIM(C1))=0</formula>
    </cfRule>
    <cfRule type="containsBlanks" dxfId="15" priority="7">
      <formula>LEN(TRIM(C1))=0</formula>
    </cfRule>
  </conditionalFormatting>
  <conditionalFormatting sqref="C1:D1048576">
    <cfRule type="containsBlanks" dxfId="14" priority="3">
      <formula>LEN(TRIM(C1))=0</formula>
    </cfRule>
  </conditionalFormatting>
  <conditionalFormatting sqref="D1:D1048576">
    <cfRule type="containsBlanks" dxfId="13" priority="4">
      <formula>LEN(TRIM(D1))=0</formula>
    </cfRule>
  </conditionalFormatting>
  <conditionalFormatting sqref="F1:F1048576">
    <cfRule type="containsBlanks" dxfId="12" priority="1">
      <formula>LEN(TRIM(F1))=0</formula>
    </cfRule>
    <cfRule type="containsBlanks" dxfId="11" priority="2">
      <formula>LEN(TRIM(F1))=0</formula>
    </cfRule>
  </conditionalFormatting>
  <pageMargins left="0.75" right="0.75" top="1" bottom="1" header="0.5" footer="0.5"/>
  <pageSetup orientation="portrait"/>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851"/>
  <sheetViews>
    <sheetView workbookViewId="0">
      <pane ySplit="1" topLeftCell="A652" activePane="bottomLeft" state="frozen"/>
      <selection pane="bottomLeft" activeCell="B661" sqref="B661"/>
    </sheetView>
  </sheetViews>
  <sheetFormatPr defaultColWidth="9" defaultRowHeight="15"/>
  <cols>
    <col min="1" max="1" width="14" customWidth="1"/>
    <col min="2" max="2" width="27" customWidth="1"/>
    <col min="3" max="3" width="10" customWidth="1"/>
    <col min="4" max="5" width="13" customWidth="1"/>
    <col min="6" max="6" width="40" customWidth="1"/>
    <col min="7" max="7" width="21" customWidth="1"/>
    <col min="8" max="8" width="17" customWidth="1"/>
    <col min="9" max="9" width="15" customWidth="1"/>
    <col min="10" max="10" width="13" customWidth="1"/>
    <col min="11" max="11" width="20" customWidth="1"/>
    <col min="12" max="12" width="25" customWidth="1"/>
  </cols>
  <sheetData>
    <row r="1" spans="1:12">
      <c r="A1" s="1" t="s">
        <v>63</v>
      </c>
      <c r="B1" s="1" t="s">
        <v>83</v>
      </c>
      <c r="C1" s="1" t="s">
        <v>5030</v>
      </c>
      <c r="D1" s="1" t="s">
        <v>5031</v>
      </c>
      <c r="E1" s="1" t="s">
        <v>5032</v>
      </c>
      <c r="F1" s="1" t="s">
        <v>5033</v>
      </c>
      <c r="G1" s="1" t="s">
        <v>5034</v>
      </c>
      <c r="H1" s="1" t="s">
        <v>5035</v>
      </c>
      <c r="I1" s="1" t="s">
        <v>15</v>
      </c>
      <c r="J1" s="1" t="s">
        <v>84</v>
      </c>
      <c r="K1" s="1" t="s">
        <v>5036</v>
      </c>
      <c r="L1" s="1" t="s">
        <v>5037</v>
      </c>
    </row>
    <row r="2" spans="1:12">
      <c r="A2" s="2" t="s">
        <v>875</v>
      </c>
      <c r="B2" s="2" t="s">
        <v>5038</v>
      </c>
      <c r="C2" s="2" t="s">
        <v>5039</v>
      </c>
      <c r="D2" s="3">
        <v>39080</v>
      </c>
      <c r="E2" s="2" t="s">
        <v>5040</v>
      </c>
      <c r="F2" s="2" t="s">
        <v>5041</v>
      </c>
      <c r="G2" s="2" t="s">
        <v>5042</v>
      </c>
      <c r="H2" s="2" t="s">
        <v>5043</v>
      </c>
      <c r="I2" s="2" t="s">
        <v>17</v>
      </c>
      <c r="J2" s="2" t="s">
        <v>5044</v>
      </c>
      <c r="K2" s="3">
        <v>44615</v>
      </c>
      <c r="L2" s="2" t="s">
        <v>5045</v>
      </c>
    </row>
    <row r="3" spans="1:12">
      <c r="A3" s="2" t="s">
        <v>3035</v>
      </c>
      <c r="B3" s="2" t="s">
        <v>5046</v>
      </c>
      <c r="C3" s="2" t="s">
        <v>5039</v>
      </c>
      <c r="D3" s="3">
        <v>33566</v>
      </c>
      <c r="E3" s="2" t="s">
        <v>5047</v>
      </c>
      <c r="F3" s="2" t="s">
        <v>5048</v>
      </c>
      <c r="G3" s="2" t="s">
        <v>5049</v>
      </c>
      <c r="H3" s="2" t="s">
        <v>5050</v>
      </c>
      <c r="I3" s="2" t="s">
        <v>18</v>
      </c>
      <c r="J3" s="2" t="s">
        <v>5051</v>
      </c>
      <c r="K3" s="3">
        <v>43290</v>
      </c>
      <c r="L3" s="2" t="s">
        <v>5052</v>
      </c>
    </row>
    <row r="4" spans="1:12">
      <c r="A4" s="2" t="s">
        <v>332</v>
      </c>
      <c r="B4" s="2" t="s">
        <v>5053</v>
      </c>
      <c r="C4" s="2" t="s">
        <v>5039</v>
      </c>
      <c r="D4" s="3">
        <v>35659</v>
      </c>
      <c r="E4" s="2" t="s">
        <v>5054</v>
      </c>
      <c r="F4" s="2" t="s">
        <v>5055</v>
      </c>
      <c r="G4" s="2" t="s">
        <v>5056</v>
      </c>
      <c r="H4" s="2" t="s">
        <v>5057</v>
      </c>
      <c r="I4" s="2" t="s">
        <v>16</v>
      </c>
      <c r="J4" s="2" t="s">
        <v>5058</v>
      </c>
      <c r="K4" s="3">
        <v>45619</v>
      </c>
      <c r="L4" s="2" t="s">
        <v>5059</v>
      </c>
    </row>
    <row r="5" spans="1:12">
      <c r="A5" s="2" t="s">
        <v>1066</v>
      </c>
      <c r="B5" s="2" t="s">
        <v>5060</v>
      </c>
      <c r="C5" s="2" t="s">
        <v>5039</v>
      </c>
      <c r="D5" s="3">
        <v>35468</v>
      </c>
      <c r="E5" s="2" t="s">
        <v>5061</v>
      </c>
      <c r="F5" s="2" t="s">
        <v>5062</v>
      </c>
      <c r="G5" s="2" t="s">
        <v>5063</v>
      </c>
      <c r="H5" s="2" t="s">
        <v>5050</v>
      </c>
      <c r="I5" s="2" t="s">
        <v>18</v>
      </c>
      <c r="J5" s="2" t="s">
        <v>5051</v>
      </c>
      <c r="K5" s="3">
        <v>44743</v>
      </c>
      <c r="L5" s="2" t="s">
        <v>5064</v>
      </c>
    </row>
    <row r="6" spans="1:12">
      <c r="A6" s="2" t="s">
        <v>3261</v>
      </c>
      <c r="B6" s="2" t="s">
        <v>5065</v>
      </c>
      <c r="C6" s="2" t="s">
        <v>5039</v>
      </c>
      <c r="D6" s="3">
        <v>27913</v>
      </c>
      <c r="E6" s="2" t="s">
        <v>5066</v>
      </c>
      <c r="F6" s="2" t="s">
        <v>5067</v>
      </c>
      <c r="G6" s="2" t="s">
        <v>5068</v>
      </c>
      <c r="H6" s="2" t="s">
        <v>5069</v>
      </c>
      <c r="I6" s="2" t="s">
        <v>16</v>
      </c>
      <c r="J6" s="2" t="s">
        <v>5051</v>
      </c>
      <c r="K6" s="3">
        <v>43445</v>
      </c>
      <c r="L6" s="2" t="s">
        <v>5070</v>
      </c>
    </row>
    <row r="7" spans="1:12">
      <c r="A7" s="2" t="s">
        <v>164</v>
      </c>
      <c r="B7" s="2" t="s">
        <v>5071</v>
      </c>
      <c r="C7" s="2" t="s">
        <v>5072</v>
      </c>
      <c r="D7" s="3">
        <v>30443</v>
      </c>
      <c r="E7" s="2" t="s">
        <v>5073</v>
      </c>
      <c r="F7" s="2" t="s">
        <v>5074</v>
      </c>
      <c r="G7" s="2" t="s">
        <v>5075</v>
      </c>
      <c r="H7" s="2" t="s">
        <v>5076</v>
      </c>
      <c r="I7" s="2" t="s">
        <v>17</v>
      </c>
      <c r="J7" s="2" t="s">
        <v>5044</v>
      </c>
      <c r="K7" s="3">
        <v>44667</v>
      </c>
      <c r="L7" s="2" t="s">
        <v>5077</v>
      </c>
    </row>
    <row r="8" spans="1:12">
      <c r="A8" s="2" t="s">
        <v>2289</v>
      </c>
      <c r="B8" s="2" t="s">
        <v>5078</v>
      </c>
      <c r="C8" s="2" t="s">
        <v>5039</v>
      </c>
      <c r="D8" s="3">
        <v>38924</v>
      </c>
      <c r="E8" s="2" t="s">
        <v>5079</v>
      </c>
      <c r="F8" s="2" t="s">
        <v>5080</v>
      </c>
      <c r="G8" s="2" t="s">
        <v>5081</v>
      </c>
      <c r="H8" s="2" t="s">
        <v>5043</v>
      </c>
      <c r="I8" s="2" t="s">
        <v>17</v>
      </c>
      <c r="J8" s="2" t="s">
        <v>5051</v>
      </c>
      <c r="K8" s="3">
        <v>44576</v>
      </c>
      <c r="L8" s="2" t="s">
        <v>5082</v>
      </c>
    </row>
    <row r="9" spans="1:12">
      <c r="A9" s="2" t="s">
        <v>322</v>
      </c>
      <c r="B9" s="2" t="s">
        <v>5083</v>
      </c>
      <c r="C9" s="2" t="s">
        <v>5039</v>
      </c>
      <c r="D9" s="3">
        <v>23882</v>
      </c>
      <c r="E9" s="2" t="s">
        <v>5084</v>
      </c>
      <c r="F9" s="2" t="s">
        <v>5085</v>
      </c>
      <c r="G9" s="2" t="s">
        <v>5086</v>
      </c>
      <c r="H9" s="2" t="s">
        <v>5076</v>
      </c>
      <c r="I9" s="2" t="s">
        <v>17</v>
      </c>
      <c r="J9" s="2" t="s">
        <v>5058</v>
      </c>
      <c r="K9" s="3">
        <v>44755</v>
      </c>
      <c r="L9" s="2" t="s">
        <v>5087</v>
      </c>
    </row>
    <row r="10" spans="1:12">
      <c r="A10" s="2" t="s">
        <v>1118</v>
      </c>
      <c r="B10" s="2" t="s">
        <v>5088</v>
      </c>
      <c r="C10" s="2" t="s">
        <v>5072</v>
      </c>
      <c r="D10" s="3">
        <v>29324</v>
      </c>
      <c r="E10" s="2" t="s">
        <v>5089</v>
      </c>
      <c r="F10" s="2" t="s">
        <v>5090</v>
      </c>
      <c r="G10" s="2" t="s">
        <v>5091</v>
      </c>
      <c r="H10" s="2" t="s">
        <v>5057</v>
      </c>
      <c r="I10" s="2" t="s">
        <v>16</v>
      </c>
      <c r="J10" s="2" t="s">
        <v>5058</v>
      </c>
      <c r="K10" s="3">
        <v>44857</v>
      </c>
      <c r="L10" s="2" t="s">
        <v>5092</v>
      </c>
    </row>
    <row r="11" spans="1:12">
      <c r="A11" s="2" t="s">
        <v>3886</v>
      </c>
      <c r="B11" s="2" t="s">
        <v>5093</v>
      </c>
      <c r="C11" s="2" t="s">
        <v>5039</v>
      </c>
      <c r="D11" s="3">
        <v>37020</v>
      </c>
      <c r="E11" s="2" t="s">
        <v>5094</v>
      </c>
      <c r="F11" s="2" t="s">
        <v>5095</v>
      </c>
      <c r="G11" s="2" t="s">
        <v>5086</v>
      </c>
      <c r="H11" s="2" t="s">
        <v>5076</v>
      </c>
      <c r="I11" s="2" t="s">
        <v>17</v>
      </c>
      <c r="J11" s="2" t="s">
        <v>5051</v>
      </c>
      <c r="K11" s="3">
        <v>44844</v>
      </c>
      <c r="L11" s="2" t="s">
        <v>5087</v>
      </c>
    </row>
    <row r="12" spans="1:12">
      <c r="A12" s="2" t="s">
        <v>2738</v>
      </c>
      <c r="B12" s="2" t="s">
        <v>5096</v>
      </c>
      <c r="C12" s="2" t="s">
        <v>5039</v>
      </c>
      <c r="D12" s="3">
        <v>27088</v>
      </c>
      <c r="E12" s="2" t="s">
        <v>5097</v>
      </c>
      <c r="F12" s="2" t="s">
        <v>5098</v>
      </c>
      <c r="G12" s="2" t="s">
        <v>5099</v>
      </c>
      <c r="H12" s="2" t="s">
        <v>5050</v>
      </c>
      <c r="I12" s="2" t="s">
        <v>18</v>
      </c>
      <c r="J12" s="2" t="s">
        <v>5044</v>
      </c>
      <c r="K12" s="3">
        <v>43872</v>
      </c>
      <c r="L12" s="2" t="s">
        <v>5100</v>
      </c>
    </row>
    <row r="13" spans="1:12">
      <c r="A13" s="2" t="s">
        <v>196</v>
      </c>
      <c r="B13" s="2" t="s">
        <v>5101</v>
      </c>
      <c r="C13" s="2" t="s">
        <v>5072</v>
      </c>
      <c r="D13" s="3">
        <v>26801</v>
      </c>
      <c r="E13" s="2" t="s">
        <v>5102</v>
      </c>
      <c r="F13" s="2" t="s">
        <v>5103</v>
      </c>
      <c r="G13" s="2" t="s">
        <v>5081</v>
      </c>
      <c r="H13" s="2" t="s">
        <v>5043</v>
      </c>
      <c r="I13" s="2" t="s">
        <v>17</v>
      </c>
      <c r="J13" s="2" t="s">
        <v>5058</v>
      </c>
      <c r="K13" s="3">
        <v>44681</v>
      </c>
      <c r="L13" s="2" t="s">
        <v>5070</v>
      </c>
    </row>
    <row r="14" spans="1:12">
      <c r="A14" s="2" t="s">
        <v>1893</v>
      </c>
      <c r="B14" s="2" t="s">
        <v>5104</v>
      </c>
      <c r="C14" s="2" t="s">
        <v>5072</v>
      </c>
      <c r="D14" s="3">
        <v>26315</v>
      </c>
      <c r="E14" s="2" t="s">
        <v>5105</v>
      </c>
      <c r="F14" s="2" t="s">
        <v>5106</v>
      </c>
      <c r="G14" s="2" t="s">
        <v>5107</v>
      </c>
      <c r="H14" s="2" t="s">
        <v>5057</v>
      </c>
      <c r="I14" s="2" t="s">
        <v>16</v>
      </c>
      <c r="J14" s="2" t="s">
        <v>5044</v>
      </c>
      <c r="K14" s="3">
        <v>45059</v>
      </c>
      <c r="L14" s="2" t="s">
        <v>5059</v>
      </c>
    </row>
    <row r="15" spans="1:12">
      <c r="A15" s="2" t="s">
        <v>3768</v>
      </c>
      <c r="B15" s="2" t="s">
        <v>5108</v>
      </c>
      <c r="C15" s="2" t="s">
        <v>5039</v>
      </c>
      <c r="D15" s="3">
        <v>35486</v>
      </c>
      <c r="E15" s="2" t="s">
        <v>5109</v>
      </c>
      <c r="F15" s="2" t="s">
        <v>5110</v>
      </c>
      <c r="G15" s="2" t="s">
        <v>5111</v>
      </c>
      <c r="H15" s="2" t="s">
        <v>5050</v>
      </c>
      <c r="I15" s="2" t="s">
        <v>18</v>
      </c>
      <c r="J15" s="2" t="s">
        <v>5051</v>
      </c>
      <c r="K15" s="3">
        <v>43685</v>
      </c>
      <c r="L15" s="2" t="s">
        <v>5112</v>
      </c>
    </row>
    <row r="16" spans="1:12">
      <c r="A16" s="2" t="s">
        <v>1985</v>
      </c>
      <c r="B16" s="2" t="s">
        <v>5113</v>
      </c>
      <c r="C16" s="2" t="s">
        <v>5039</v>
      </c>
      <c r="D16" s="3">
        <v>34331</v>
      </c>
      <c r="E16" s="2" t="s">
        <v>5114</v>
      </c>
      <c r="F16" s="2" t="s">
        <v>5115</v>
      </c>
      <c r="G16" s="2" t="s">
        <v>5111</v>
      </c>
      <c r="H16" s="2" t="s">
        <v>5050</v>
      </c>
      <c r="I16" s="2" t="s">
        <v>18</v>
      </c>
      <c r="J16" s="2" t="s">
        <v>5058</v>
      </c>
      <c r="K16" s="3">
        <v>44319</v>
      </c>
      <c r="L16" s="2" t="s">
        <v>5087</v>
      </c>
    </row>
    <row r="17" spans="1:12">
      <c r="A17" s="2" t="s">
        <v>2539</v>
      </c>
      <c r="B17" s="2" t="s">
        <v>5116</v>
      </c>
      <c r="C17" s="2" t="s">
        <v>5039</v>
      </c>
      <c r="D17" s="3">
        <v>35189</v>
      </c>
      <c r="E17" s="2" t="s">
        <v>5117</v>
      </c>
      <c r="F17" s="2" t="s">
        <v>5118</v>
      </c>
      <c r="G17" s="2" t="s">
        <v>5119</v>
      </c>
      <c r="H17" s="2" t="s">
        <v>5057</v>
      </c>
      <c r="I17" s="2" t="s">
        <v>16</v>
      </c>
      <c r="J17" s="2" t="s">
        <v>5058</v>
      </c>
      <c r="K17" s="3">
        <v>43747</v>
      </c>
      <c r="L17" s="2" t="s">
        <v>5120</v>
      </c>
    </row>
    <row r="18" spans="1:12">
      <c r="A18" s="2" t="s">
        <v>1276</v>
      </c>
      <c r="B18" s="2" t="s">
        <v>5121</v>
      </c>
      <c r="C18" s="2" t="s">
        <v>5039</v>
      </c>
      <c r="D18" s="3">
        <v>30462</v>
      </c>
      <c r="E18" s="2" t="s">
        <v>5122</v>
      </c>
      <c r="F18" s="2" t="s">
        <v>5123</v>
      </c>
      <c r="G18" s="2" t="s">
        <v>5124</v>
      </c>
      <c r="H18" s="2" t="s">
        <v>5050</v>
      </c>
      <c r="I18" s="2" t="s">
        <v>18</v>
      </c>
      <c r="J18" s="2" t="s">
        <v>5051</v>
      </c>
      <c r="K18" s="3">
        <v>45173</v>
      </c>
      <c r="L18" s="2" t="s">
        <v>5082</v>
      </c>
    </row>
    <row r="19" spans="1:12">
      <c r="A19" s="2" t="s">
        <v>3418</v>
      </c>
      <c r="B19" s="2" t="s">
        <v>5125</v>
      </c>
      <c r="C19" s="2" t="s">
        <v>5072</v>
      </c>
      <c r="D19" s="3">
        <v>29102</v>
      </c>
      <c r="E19" s="2" t="s">
        <v>5126</v>
      </c>
      <c r="F19" s="2" t="s">
        <v>5127</v>
      </c>
      <c r="G19" s="2" t="s">
        <v>5063</v>
      </c>
      <c r="H19" s="2" t="s">
        <v>5050</v>
      </c>
      <c r="I19" s="2" t="s">
        <v>18</v>
      </c>
      <c r="J19" s="2" t="s">
        <v>5044</v>
      </c>
      <c r="K19" s="3">
        <v>43439</v>
      </c>
      <c r="L19" s="2" t="s">
        <v>5128</v>
      </c>
    </row>
    <row r="20" spans="1:12">
      <c r="A20" s="2" t="s">
        <v>2671</v>
      </c>
      <c r="B20" s="2" t="s">
        <v>5129</v>
      </c>
      <c r="C20" s="2" t="s">
        <v>5072</v>
      </c>
      <c r="D20" s="3">
        <v>35890</v>
      </c>
      <c r="E20" s="2" t="s">
        <v>5130</v>
      </c>
      <c r="F20" s="2" t="s">
        <v>5131</v>
      </c>
      <c r="G20" s="2" t="s">
        <v>5124</v>
      </c>
      <c r="H20" s="2" t="s">
        <v>5050</v>
      </c>
      <c r="I20" s="2" t="s">
        <v>18</v>
      </c>
      <c r="J20" s="2" t="s">
        <v>5051</v>
      </c>
      <c r="K20" s="3">
        <v>43146</v>
      </c>
      <c r="L20" s="2" t="s">
        <v>5120</v>
      </c>
    </row>
    <row r="21" spans="1:12">
      <c r="A21" s="2" t="s">
        <v>645</v>
      </c>
      <c r="B21" s="2" t="s">
        <v>5132</v>
      </c>
      <c r="C21" s="2" t="s">
        <v>5039</v>
      </c>
      <c r="D21" s="3">
        <v>30142</v>
      </c>
      <c r="E21" s="2" t="s">
        <v>5133</v>
      </c>
      <c r="F21" s="2" t="s">
        <v>5134</v>
      </c>
      <c r="G21" s="2" t="s">
        <v>5075</v>
      </c>
      <c r="H21" s="2" t="s">
        <v>5076</v>
      </c>
      <c r="I21" s="2" t="s">
        <v>17</v>
      </c>
      <c r="J21" s="2" t="s">
        <v>5051</v>
      </c>
      <c r="K21" s="3">
        <v>43120</v>
      </c>
      <c r="L21" s="2" t="s">
        <v>5082</v>
      </c>
    </row>
    <row r="22" spans="1:12">
      <c r="A22" s="2" t="s">
        <v>4989</v>
      </c>
      <c r="B22" s="2" t="s">
        <v>5135</v>
      </c>
      <c r="C22" s="2" t="s">
        <v>5039</v>
      </c>
      <c r="D22" s="3">
        <v>34883</v>
      </c>
      <c r="E22" s="2" t="s">
        <v>5136</v>
      </c>
      <c r="F22" s="2" t="s">
        <v>5137</v>
      </c>
      <c r="G22" s="2" t="s">
        <v>5119</v>
      </c>
      <c r="H22" s="2" t="s">
        <v>5057</v>
      </c>
      <c r="I22" s="2" t="s">
        <v>16</v>
      </c>
      <c r="J22" s="2" t="s">
        <v>5058</v>
      </c>
      <c r="K22" s="3">
        <v>43496</v>
      </c>
      <c r="L22" s="2" t="s">
        <v>5138</v>
      </c>
    </row>
    <row r="23" spans="1:12">
      <c r="A23" s="2" t="s">
        <v>1776</v>
      </c>
      <c r="B23" s="2" t="s">
        <v>5139</v>
      </c>
      <c r="C23" s="2" t="s">
        <v>5072</v>
      </c>
      <c r="D23" s="3">
        <v>30753</v>
      </c>
      <c r="E23" s="2" t="s">
        <v>5140</v>
      </c>
      <c r="F23" s="2" t="s">
        <v>5141</v>
      </c>
      <c r="G23" s="2" t="s">
        <v>5119</v>
      </c>
      <c r="H23" s="2" t="s">
        <v>5057</v>
      </c>
      <c r="I23" s="2" t="s">
        <v>16</v>
      </c>
      <c r="J23" s="2" t="s">
        <v>5051</v>
      </c>
      <c r="K23" s="3">
        <v>44561</v>
      </c>
      <c r="L23" s="2" t="s">
        <v>5142</v>
      </c>
    </row>
    <row r="24" spans="1:12">
      <c r="A24" s="2" t="s">
        <v>2805</v>
      </c>
      <c r="B24" s="2" t="s">
        <v>5143</v>
      </c>
      <c r="C24" s="2" t="s">
        <v>5039</v>
      </c>
      <c r="D24" s="3">
        <v>29788</v>
      </c>
      <c r="E24" s="2" t="s">
        <v>5144</v>
      </c>
      <c r="F24" s="2" t="s">
        <v>5145</v>
      </c>
      <c r="G24" s="2" t="s">
        <v>5146</v>
      </c>
      <c r="H24" s="2" t="s">
        <v>5057</v>
      </c>
      <c r="I24" s="2" t="s">
        <v>16</v>
      </c>
      <c r="J24" s="2" t="s">
        <v>5058</v>
      </c>
      <c r="K24" s="3">
        <v>44784</v>
      </c>
      <c r="L24" s="2" t="s">
        <v>5070</v>
      </c>
    </row>
    <row r="25" spans="1:12">
      <c r="A25" s="2" t="s">
        <v>869</v>
      </c>
      <c r="B25" s="2" t="s">
        <v>5147</v>
      </c>
      <c r="C25" s="2" t="s">
        <v>5039</v>
      </c>
      <c r="D25" s="3">
        <v>29183</v>
      </c>
      <c r="E25" s="2" t="s">
        <v>5148</v>
      </c>
      <c r="F25" s="2" t="s">
        <v>5149</v>
      </c>
      <c r="G25" s="2" t="s">
        <v>5150</v>
      </c>
      <c r="H25" s="2" t="s">
        <v>5043</v>
      </c>
      <c r="I25" s="2" t="s">
        <v>17</v>
      </c>
      <c r="J25" s="2" t="s">
        <v>5058</v>
      </c>
      <c r="K25" s="3">
        <v>45075</v>
      </c>
      <c r="L25" s="2" t="s">
        <v>5059</v>
      </c>
    </row>
    <row r="26" spans="1:12">
      <c r="A26" s="2" t="s">
        <v>872</v>
      </c>
      <c r="B26" s="2" t="s">
        <v>5151</v>
      </c>
      <c r="C26" s="2" t="s">
        <v>5039</v>
      </c>
      <c r="D26" s="3">
        <v>24090</v>
      </c>
      <c r="E26" s="2" t="s">
        <v>5152</v>
      </c>
      <c r="F26" s="2" t="s">
        <v>5153</v>
      </c>
      <c r="G26" s="2" t="s">
        <v>5154</v>
      </c>
      <c r="H26" s="2" t="s">
        <v>5069</v>
      </c>
      <c r="I26" s="2" t="s">
        <v>16</v>
      </c>
      <c r="J26" s="2" t="s">
        <v>5058</v>
      </c>
      <c r="K26" s="3">
        <v>44366</v>
      </c>
      <c r="L26" s="2" t="s">
        <v>5155</v>
      </c>
    </row>
    <row r="27" spans="1:12">
      <c r="A27" s="2" t="s">
        <v>3238</v>
      </c>
      <c r="B27" s="2" t="s">
        <v>5156</v>
      </c>
      <c r="C27" s="2" t="s">
        <v>5072</v>
      </c>
      <c r="D27" s="3">
        <v>27643</v>
      </c>
      <c r="E27" s="2" t="s">
        <v>5157</v>
      </c>
      <c r="F27" s="2" t="s">
        <v>5158</v>
      </c>
      <c r="G27" s="2" t="s">
        <v>5159</v>
      </c>
      <c r="H27" s="2" t="s">
        <v>5069</v>
      </c>
      <c r="I27" s="2" t="s">
        <v>16</v>
      </c>
      <c r="J27" s="2" t="s">
        <v>5058</v>
      </c>
      <c r="K27" s="3">
        <v>44447</v>
      </c>
      <c r="L27" s="2" t="s">
        <v>5160</v>
      </c>
    </row>
    <row r="28" spans="1:12">
      <c r="A28" s="2" t="s">
        <v>389</v>
      </c>
      <c r="B28" s="2" t="s">
        <v>5161</v>
      </c>
      <c r="C28" s="2" t="s">
        <v>5072</v>
      </c>
      <c r="D28" s="3">
        <v>38597</v>
      </c>
      <c r="E28" s="2" t="s">
        <v>5162</v>
      </c>
      <c r="F28" s="2" t="s">
        <v>5163</v>
      </c>
      <c r="G28" s="2" t="s">
        <v>5164</v>
      </c>
      <c r="H28" s="2" t="s">
        <v>5043</v>
      </c>
      <c r="I28" s="2" t="s">
        <v>17</v>
      </c>
      <c r="J28" s="2" t="s">
        <v>5165</v>
      </c>
      <c r="K28" s="3">
        <v>44663</v>
      </c>
      <c r="L28" s="2" t="s">
        <v>5166</v>
      </c>
    </row>
    <row r="29" spans="1:12">
      <c r="A29" s="2" t="s">
        <v>820</v>
      </c>
      <c r="B29" s="2" t="s">
        <v>5167</v>
      </c>
      <c r="C29" s="2" t="s">
        <v>5039</v>
      </c>
      <c r="D29" s="3">
        <v>26588</v>
      </c>
      <c r="E29" s="2" t="s">
        <v>5168</v>
      </c>
      <c r="F29" s="2" t="s">
        <v>5169</v>
      </c>
      <c r="G29" s="2" t="s">
        <v>5170</v>
      </c>
      <c r="H29" s="2" t="s">
        <v>5069</v>
      </c>
      <c r="I29" s="2" t="s">
        <v>16</v>
      </c>
      <c r="J29" s="2" t="s">
        <v>5058</v>
      </c>
      <c r="K29" s="3">
        <v>43938</v>
      </c>
      <c r="L29" s="2" t="s">
        <v>5155</v>
      </c>
    </row>
    <row r="30" spans="1:12">
      <c r="A30" s="2" t="s">
        <v>1709</v>
      </c>
      <c r="B30" s="2" t="s">
        <v>5171</v>
      </c>
      <c r="C30" s="2" t="s">
        <v>5039</v>
      </c>
      <c r="D30" s="3">
        <v>33187</v>
      </c>
      <c r="E30" s="2" t="s">
        <v>5172</v>
      </c>
      <c r="F30" s="2" t="s">
        <v>5173</v>
      </c>
      <c r="G30" s="2" t="s">
        <v>5049</v>
      </c>
      <c r="H30" s="2" t="s">
        <v>5050</v>
      </c>
      <c r="I30" s="2" t="s">
        <v>18</v>
      </c>
      <c r="J30" s="2" t="s">
        <v>5051</v>
      </c>
      <c r="K30" s="3">
        <v>45071</v>
      </c>
      <c r="L30" s="2" t="s">
        <v>5059</v>
      </c>
    </row>
    <row r="31" spans="1:12">
      <c r="A31" s="2" t="s">
        <v>3777</v>
      </c>
      <c r="B31" s="2" t="s">
        <v>5174</v>
      </c>
      <c r="C31" s="2" t="s">
        <v>5039</v>
      </c>
      <c r="D31" s="3">
        <v>36226</v>
      </c>
      <c r="E31" s="2" t="s">
        <v>5175</v>
      </c>
      <c r="F31" s="2" t="s">
        <v>5176</v>
      </c>
      <c r="G31" s="2" t="s">
        <v>5063</v>
      </c>
      <c r="H31" s="2" t="s">
        <v>5050</v>
      </c>
      <c r="I31" s="2" t="s">
        <v>18</v>
      </c>
      <c r="J31" s="2" t="s">
        <v>5058</v>
      </c>
      <c r="K31" s="3">
        <v>44330</v>
      </c>
      <c r="L31" s="2" t="s">
        <v>5052</v>
      </c>
    </row>
    <row r="32" spans="1:12">
      <c r="A32" s="2" t="s">
        <v>2498</v>
      </c>
      <c r="B32" s="2" t="s">
        <v>5177</v>
      </c>
      <c r="C32" s="2" t="s">
        <v>5072</v>
      </c>
      <c r="D32" s="3">
        <v>29202</v>
      </c>
      <c r="E32" s="2" t="s">
        <v>5178</v>
      </c>
      <c r="F32" s="2" t="s">
        <v>5179</v>
      </c>
      <c r="G32" s="2" t="s">
        <v>5180</v>
      </c>
      <c r="H32" s="2" t="s">
        <v>5043</v>
      </c>
      <c r="I32" s="2" t="s">
        <v>17</v>
      </c>
      <c r="J32" s="2" t="s">
        <v>5051</v>
      </c>
      <c r="K32" s="3">
        <v>43877</v>
      </c>
      <c r="L32" s="2" t="s">
        <v>5077</v>
      </c>
    </row>
    <row r="33" spans="1:12">
      <c r="A33" s="2" t="s">
        <v>1829</v>
      </c>
      <c r="B33" s="2" t="s">
        <v>5181</v>
      </c>
      <c r="C33" s="2" t="s">
        <v>5072</v>
      </c>
      <c r="D33" s="3">
        <v>38242</v>
      </c>
      <c r="E33" s="2" t="s">
        <v>5182</v>
      </c>
      <c r="F33" s="2" t="s">
        <v>5183</v>
      </c>
      <c r="G33" s="2" t="s">
        <v>5146</v>
      </c>
      <c r="H33" s="2" t="s">
        <v>5057</v>
      </c>
      <c r="I33" s="2" t="s">
        <v>16</v>
      </c>
      <c r="J33" s="2" t="s">
        <v>5044</v>
      </c>
      <c r="K33" s="3">
        <v>45417</v>
      </c>
      <c r="L33" s="2" t="s">
        <v>5138</v>
      </c>
    </row>
    <row r="34" spans="1:12">
      <c r="A34" s="2" t="s">
        <v>748</v>
      </c>
      <c r="B34" s="2" t="s">
        <v>5184</v>
      </c>
      <c r="C34" s="2" t="s">
        <v>5039</v>
      </c>
      <c r="D34" s="3">
        <v>24308</v>
      </c>
      <c r="E34" s="2" t="s">
        <v>5185</v>
      </c>
      <c r="F34" s="2" t="s">
        <v>5186</v>
      </c>
      <c r="G34" s="2" t="s">
        <v>5187</v>
      </c>
      <c r="H34" s="2" t="s">
        <v>5076</v>
      </c>
      <c r="I34" s="2" t="s">
        <v>17</v>
      </c>
      <c r="J34" s="2" t="s">
        <v>5058</v>
      </c>
      <c r="K34" s="3">
        <v>43706</v>
      </c>
      <c r="L34" s="2" t="s">
        <v>5120</v>
      </c>
    </row>
    <row r="35" spans="1:12">
      <c r="A35" s="2" t="s">
        <v>1200</v>
      </c>
      <c r="B35" s="2" t="s">
        <v>5188</v>
      </c>
      <c r="C35" s="2" t="s">
        <v>5039</v>
      </c>
      <c r="D35" s="3">
        <v>35311</v>
      </c>
      <c r="E35" s="2" t="s">
        <v>5189</v>
      </c>
      <c r="F35" s="2" t="s">
        <v>5190</v>
      </c>
      <c r="G35" s="2" t="s">
        <v>5068</v>
      </c>
      <c r="H35" s="2" t="s">
        <v>5069</v>
      </c>
      <c r="I35" s="2" t="s">
        <v>16</v>
      </c>
      <c r="J35" s="2" t="s">
        <v>5044</v>
      </c>
      <c r="K35" s="3">
        <v>43874</v>
      </c>
      <c r="L35" s="2" t="s">
        <v>5092</v>
      </c>
    </row>
    <row r="36" spans="1:12">
      <c r="A36" s="2" t="s">
        <v>260</v>
      </c>
      <c r="B36" s="2" t="s">
        <v>5191</v>
      </c>
      <c r="C36" s="2" t="s">
        <v>5039</v>
      </c>
      <c r="D36" s="3">
        <v>34166</v>
      </c>
      <c r="E36" s="2" t="s">
        <v>5192</v>
      </c>
      <c r="F36" s="2" t="s">
        <v>5193</v>
      </c>
      <c r="G36" s="2" t="s">
        <v>5154</v>
      </c>
      <c r="H36" s="2" t="s">
        <v>5069</v>
      </c>
      <c r="I36" s="2" t="s">
        <v>16</v>
      </c>
      <c r="J36" s="2" t="s">
        <v>5058</v>
      </c>
      <c r="K36" s="3">
        <v>43685</v>
      </c>
      <c r="L36" s="2" t="s">
        <v>5120</v>
      </c>
    </row>
    <row r="37" spans="1:12">
      <c r="A37" s="2" t="s">
        <v>4561</v>
      </c>
      <c r="B37" s="2" t="s">
        <v>5194</v>
      </c>
      <c r="C37" s="2" t="s">
        <v>5039</v>
      </c>
      <c r="D37" s="3">
        <v>26538</v>
      </c>
      <c r="E37" s="2" t="s">
        <v>5195</v>
      </c>
      <c r="F37" s="2" t="s">
        <v>5196</v>
      </c>
      <c r="G37" s="2" t="s">
        <v>5150</v>
      </c>
      <c r="H37" s="2" t="s">
        <v>5043</v>
      </c>
      <c r="I37" s="2" t="s">
        <v>17</v>
      </c>
      <c r="J37" s="2" t="s">
        <v>5051</v>
      </c>
      <c r="K37" s="3">
        <v>43651</v>
      </c>
      <c r="L37" s="2" t="s">
        <v>5197</v>
      </c>
    </row>
    <row r="38" spans="1:12">
      <c r="A38" s="2" t="s">
        <v>3399</v>
      </c>
      <c r="B38" s="2" t="s">
        <v>5198</v>
      </c>
      <c r="C38" s="2" t="s">
        <v>5039</v>
      </c>
      <c r="D38" s="3">
        <v>38525</v>
      </c>
      <c r="E38" s="2" t="s">
        <v>5199</v>
      </c>
      <c r="F38" s="2" t="s">
        <v>5200</v>
      </c>
      <c r="G38" s="2" t="s">
        <v>5063</v>
      </c>
      <c r="H38" s="2" t="s">
        <v>5050</v>
      </c>
      <c r="I38" s="2" t="s">
        <v>18</v>
      </c>
      <c r="J38" s="2" t="s">
        <v>5165</v>
      </c>
      <c r="K38" s="3">
        <v>45658</v>
      </c>
      <c r="L38" s="2" t="s">
        <v>5201</v>
      </c>
    </row>
    <row r="39" spans="1:12">
      <c r="A39" s="2" t="s">
        <v>945</v>
      </c>
      <c r="B39" s="2" t="s">
        <v>5202</v>
      </c>
      <c r="C39" s="2" t="s">
        <v>5039</v>
      </c>
      <c r="D39" s="3">
        <v>34766</v>
      </c>
      <c r="E39" s="2" t="s">
        <v>5203</v>
      </c>
      <c r="F39" s="2" t="s">
        <v>5204</v>
      </c>
      <c r="G39" s="2" t="s">
        <v>5205</v>
      </c>
      <c r="H39" s="2" t="s">
        <v>5057</v>
      </c>
      <c r="I39" s="2" t="s">
        <v>16</v>
      </c>
      <c r="J39" s="2" t="s">
        <v>5051</v>
      </c>
      <c r="K39" s="3">
        <v>43130</v>
      </c>
      <c r="L39" s="2" t="s">
        <v>5064</v>
      </c>
    </row>
    <row r="40" spans="1:12">
      <c r="A40" s="2" t="s">
        <v>702</v>
      </c>
      <c r="B40" s="2" t="s">
        <v>5206</v>
      </c>
      <c r="C40" s="2" t="s">
        <v>5072</v>
      </c>
      <c r="D40" s="3">
        <v>30779</v>
      </c>
      <c r="E40" s="2" t="s">
        <v>5207</v>
      </c>
      <c r="F40" s="2" t="s">
        <v>5208</v>
      </c>
      <c r="G40" s="2" t="s">
        <v>5086</v>
      </c>
      <c r="H40" s="2" t="s">
        <v>5076</v>
      </c>
      <c r="I40" s="2" t="s">
        <v>17</v>
      </c>
      <c r="J40" s="2" t="s">
        <v>5058</v>
      </c>
      <c r="K40" s="3">
        <v>44506</v>
      </c>
      <c r="L40" s="2" t="s">
        <v>5142</v>
      </c>
    </row>
    <row r="41" spans="1:12">
      <c r="A41" s="2" t="s">
        <v>706</v>
      </c>
      <c r="B41" s="2" t="s">
        <v>5209</v>
      </c>
      <c r="C41" s="2" t="s">
        <v>5072</v>
      </c>
      <c r="D41" s="3">
        <v>24163</v>
      </c>
      <c r="E41" s="2" t="s">
        <v>5210</v>
      </c>
      <c r="F41" s="2" t="s">
        <v>5211</v>
      </c>
      <c r="G41" s="2" t="s">
        <v>5068</v>
      </c>
      <c r="H41" s="2" t="s">
        <v>5069</v>
      </c>
      <c r="I41" s="2" t="s">
        <v>16</v>
      </c>
      <c r="J41" s="2" t="s">
        <v>5058</v>
      </c>
      <c r="K41" s="3">
        <v>44245</v>
      </c>
      <c r="L41" s="2" t="s">
        <v>5155</v>
      </c>
    </row>
    <row r="42" spans="1:12">
      <c r="A42" s="2" t="s">
        <v>393</v>
      </c>
      <c r="B42" s="2" t="s">
        <v>5212</v>
      </c>
      <c r="C42" s="2" t="s">
        <v>5039</v>
      </c>
      <c r="D42" s="3">
        <v>34850</v>
      </c>
      <c r="E42" s="2" t="s">
        <v>5213</v>
      </c>
      <c r="F42" s="2" t="s">
        <v>5214</v>
      </c>
      <c r="G42" s="2" t="s">
        <v>5124</v>
      </c>
      <c r="H42" s="2" t="s">
        <v>5050</v>
      </c>
      <c r="I42" s="2" t="s">
        <v>18</v>
      </c>
      <c r="J42" s="2" t="s">
        <v>5165</v>
      </c>
      <c r="K42" s="3">
        <v>44740</v>
      </c>
      <c r="L42" s="2" t="s">
        <v>5052</v>
      </c>
    </row>
    <row r="43" spans="1:12">
      <c r="A43" s="2" t="s">
        <v>2113</v>
      </c>
      <c r="B43" s="2" t="s">
        <v>5215</v>
      </c>
      <c r="C43" s="2" t="s">
        <v>5039</v>
      </c>
      <c r="D43" s="3">
        <v>25837</v>
      </c>
      <c r="E43" s="2" t="s">
        <v>5216</v>
      </c>
      <c r="F43" s="2" t="s">
        <v>5217</v>
      </c>
      <c r="G43" s="2" t="s">
        <v>5099</v>
      </c>
      <c r="H43" s="2" t="s">
        <v>5050</v>
      </c>
      <c r="I43" s="2" t="s">
        <v>18</v>
      </c>
      <c r="J43" s="2" t="s">
        <v>5044</v>
      </c>
      <c r="K43" s="3">
        <v>45348</v>
      </c>
      <c r="L43" s="2" t="s">
        <v>5112</v>
      </c>
    </row>
    <row r="44" spans="1:12">
      <c r="A44" s="2" t="s">
        <v>1238</v>
      </c>
      <c r="B44" s="2" t="s">
        <v>5218</v>
      </c>
      <c r="C44" s="2" t="s">
        <v>5072</v>
      </c>
      <c r="D44" s="3">
        <v>38963</v>
      </c>
      <c r="E44" s="2" t="s">
        <v>5219</v>
      </c>
      <c r="F44" s="2" t="s">
        <v>5220</v>
      </c>
      <c r="G44" s="2" t="s">
        <v>5075</v>
      </c>
      <c r="H44" s="2" t="s">
        <v>5076</v>
      </c>
      <c r="I44" s="2" t="s">
        <v>17</v>
      </c>
      <c r="J44" s="2" t="s">
        <v>5058</v>
      </c>
      <c r="K44" s="3">
        <v>44003</v>
      </c>
      <c r="L44" s="2" t="s">
        <v>5120</v>
      </c>
    </row>
    <row r="45" spans="1:12">
      <c r="A45" s="2" t="s">
        <v>1941</v>
      </c>
      <c r="B45" s="2" t="s">
        <v>5221</v>
      </c>
      <c r="C45" s="2" t="s">
        <v>5072</v>
      </c>
      <c r="D45" s="3">
        <v>38655</v>
      </c>
      <c r="E45" s="2" t="s">
        <v>5222</v>
      </c>
      <c r="F45" s="2" t="s">
        <v>5223</v>
      </c>
      <c r="G45" s="2" t="s">
        <v>5049</v>
      </c>
      <c r="H45" s="2" t="s">
        <v>5050</v>
      </c>
      <c r="I45" s="2" t="s">
        <v>18</v>
      </c>
      <c r="J45" s="2" t="s">
        <v>5165</v>
      </c>
      <c r="K45" s="3">
        <v>45402</v>
      </c>
      <c r="L45" s="2" t="s">
        <v>5092</v>
      </c>
    </row>
    <row r="46" spans="1:12">
      <c r="A46" s="2" t="s">
        <v>1236</v>
      </c>
      <c r="B46" s="2" t="s">
        <v>5224</v>
      </c>
      <c r="C46" s="2" t="s">
        <v>5039</v>
      </c>
      <c r="D46" s="3">
        <v>29768</v>
      </c>
      <c r="E46" s="2" t="s">
        <v>5225</v>
      </c>
      <c r="F46" s="2" t="s">
        <v>5226</v>
      </c>
      <c r="G46" s="2" t="s">
        <v>5150</v>
      </c>
      <c r="H46" s="2" t="s">
        <v>5043</v>
      </c>
      <c r="I46" s="2" t="s">
        <v>17</v>
      </c>
      <c r="J46" s="2" t="s">
        <v>5058</v>
      </c>
      <c r="K46" s="3">
        <v>45464</v>
      </c>
      <c r="L46" s="2" t="s">
        <v>5077</v>
      </c>
    </row>
    <row r="47" spans="1:12">
      <c r="A47" s="2" t="s">
        <v>2323</v>
      </c>
      <c r="B47" s="2" t="s">
        <v>5227</v>
      </c>
      <c r="C47" s="2" t="s">
        <v>5039</v>
      </c>
      <c r="D47" s="3">
        <v>30219</v>
      </c>
      <c r="E47" s="2" t="s">
        <v>5228</v>
      </c>
      <c r="F47" s="2" t="s">
        <v>5229</v>
      </c>
      <c r="G47" s="2" t="s">
        <v>5230</v>
      </c>
      <c r="H47" s="2" t="s">
        <v>5057</v>
      </c>
      <c r="I47" s="2" t="s">
        <v>16</v>
      </c>
      <c r="J47" s="2" t="s">
        <v>5058</v>
      </c>
      <c r="K47" s="3">
        <v>44395</v>
      </c>
      <c r="L47" s="2" t="s">
        <v>5160</v>
      </c>
    </row>
    <row r="48" spans="1:12">
      <c r="A48" s="2" t="s">
        <v>2603</v>
      </c>
      <c r="B48" s="2" t="s">
        <v>5231</v>
      </c>
      <c r="C48" s="2" t="s">
        <v>5072</v>
      </c>
      <c r="D48" s="3">
        <v>28223</v>
      </c>
      <c r="E48" s="2" t="s">
        <v>5232</v>
      </c>
      <c r="F48" s="2" t="s">
        <v>5233</v>
      </c>
      <c r="G48" s="2" t="s">
        <v>5159</v>
      </c>
      <c r="H48" s="2" t="s">
        <v>5069</v>
      </c>
      <c r="I48" s="2" t="s">
        <v>16</v>
      </c>
      <c r="J48" s="2" t="s">
        <v>5165</v>
      </c>
      <c r="K48" s="3">
        <v>43984</v>
      </c>
      <c r="L48" s="2" t="s">
        <v>5100</v>
      </c>
    </row>
    <row r="49" spans="1:12">
      <c r="A49" s="2" t="s">
        <v>1015</v>
      </c>
      <c r="B49" s="2" t="s">
        <v>5234</v>
      </c>
      <c r="C49" s="2" t="s">
        <v>5039</v>
      </c>
      <c r="D49" s="3">
        <v>24096</v>
      </c>
      <c r="E49" s="2" t="s">
        <v>5235</v>
      </c>
      <c r="F49" s="2" t="s">
        <v>5236</v>
      </c>
      <c r="G49" s="2" t="s">
        <v>5159</v>
      </c>
      <c r="H49" s="2" t="s">
        <v>5069</v>
      </c>
      <c r="I49" s="2" t="s">
        <v>16</v>
      </c>
      <c r="J49" s="2" t="s">
        <v>5044</v>
      </c>
      <c r="K49" s="3">
        <v>45040</v>
      </c>
      <c r="L49" s="2" t="s">
        <v>5045</v>
      </c>
    </row>
    <row r="50" spans="1:12">
      <c r="A50" s="2" t="s">
        <v>4014</v>
      </c>
      <c r="B50" s="2" t="s">
        <v>5237</v>
      </c>
      <c r="C50" s="2" t="s">
        <v>5072</v>
      </c>
      <c r="D50" s="3">
        <v>31239</v>
      </c>
      <c r="E50" s="2" t="s">
        <v>5238</v>
      </c>
      <c r="F50" s="2" t="s">
        <v>5239</v>
      </c>
      <c r="G50" s="2" t="s">
        <v>5240</v>
      </c>
      <c r="H50" s="2" t="s">
        <v>5043</v>
      </c>
      <c r="I50" s="2" t="s">
        <v>17</v>
      </c>
      <c r="J50" s="2" t="s">
        <v>5044</v>
      </c>
      <c r="K50" s="3">
        <v>45077</v>
      </c>
      <c r="L50" s="2" t="s">
        <v>5070</v>
      </c>
    </row>
    <row r="51" spans="1:12">
      <c r="A51" s="2" t="s">
        <v>1856</v>
      </c>
      <c r="B51" s="2" t="s">
        <v>5241</v>
      </c>
      <c r="C51" s="2" t="s">
        <v>5039</v>
      </c>
      <c r="D51" s="3">
        <v>38914</v>
      </c>
      <c r="E51" s="2" t="s">
        <v>5242</v>
      </c>
      <c r="F51" s="2" t="s">
        <v>5243</v>
      </c>
      <c r="G51" s="2" t="s">
        <v>5146</v>
      </c>
      <c r="H51" s="2" t="s">
        <v>5057</v>
      </c>
      <c r="I51" s="2" t="s">
        <v>16</v>
      </c>
      <c r="J51" s="2" t="s">
        <v>5044</v>
      </c>
      <c r="K51" s="3">
        <v>45041</v>
      </c>
      <c r="L51" s="2" t="s">
        <v>5138</v>
      </c>
    </row>
    <row r="52" spans="1:12">
      <c r="A52" s="2" t="s">
        <v>2850</v>
      </c>
      <c r="B52" s="2" t="s">
        <v>5244</v>
      </c>
      <c r="C52" s="2" t="s">
        <v>5072</v>
      </c>
      <c r="D52" s="3">
        <v>28702</v>
      </c>
      <c r="E52" s="2" t="s">
        <v>5245</v>
      </c>
      <c r="F52" s="2" t="s">
        <v>5246</v>
      </c>
      <c r="G52" s="2" t="s">
        <v>5247</v>
      </c>
      <c r="H52" s="2" t="s">
        <v>5069</v>
      </c>
      <c r="I52" s="2" t="s">
        <v>16</v>
      </c>
      <c r="J52" s="2" t="s">
        <v>5058</v>
      </c>
      <c r="K52" s="3">
        <v>44638</v>
      </c>
      <c r="L52" s="2" t="s">
        <v>5059</v>
      </c>
    </row>
    <row r="53" spans="1:12">
      <c r="A53" s="2" t="s">
        <v>89</v>
      </c>
      <c r="B53" s="2" t="s">
        <v>5248</v>
      </c>
      <c r="C53" s="2" t="s">
        <v>5072</v>
      </c>
      <c r="D53" s="3">
        <v>24120</v>
      </c>
      <c r="E53" s="2" t="s">
        <v>5249</v>
      </c>
      <c r="F53" s="2" t="s">
        <v>5250</v>
      </c>
      <c r="G53" s="2" t="s">
        <v>5170</v>
      </c>
      <c r="H53" s="2" t="s">
        <v>5069</v>
      </c>
      <c r="I53" s="2" t="s">
        <v>16</v>
      </c>
      <c r="J53" s="2" t="s">
        <v>5058</v>
      </c>
      <c r="K53" s="3">
        <v>45065</v>
      </c>
      <c r="L53" s="2" t="s">
        <v>5120</v>
      </c>
    </row>
    <row r="54" spans="1:12">
      <c r="A54" s="2" t="s">
        <v>1301</v>
      </c>
      <c r="B54" s="2" t="s">
        <v>5251</v>
      </c>
      <c r="C54" s="2" t="s">
        <v>5072</v>
      </c>
      <c r="D54" s="3">
        <v>30383</v>
      </c>
      <c r="E54" s="2" t="s">
        <v>5252</v>
      </c>
      <c r="F54" s="2" t="s">
        <v>5253</v>
      </c>
      <c r="G54" s="2" t="s">
        <v>5254</v>
      </c>
      <c r="H54" s="2" t="s">
        <v>5057</v>
      </c>
      <c r="I54" s="2" t="s">
        <v>16</v>
      </c>
      <c r="J54" s="2" t="s">
        <v>5165</v>
      </c>
      <c r="K54" s="3">
        <v>45298</v>
      </c>
      <c r="L54" s="2" t="s">
        <v>5166</v>
      </c>
    </row>
    <row r="55" spans="1:12">
      <c r="A55" s="2" t="s">
        <v>2930</v>
      </c>
      <c r="B55" s="2" t="s">
        <v>5255</v>
      </c>
      <c r="C55" s="2" t="s">
        <v>5039</v>
      </c>
      <c r="D55" s="3">
        <v>31070</v>
      </c>
      <c r="E55" s="2" t="s">
        <v>5256</v>
      </c>
      <c r="F55" s="2" t="s">
        <v>5257</v>
      </c>
      <c r="G55" s="2" t="s">
        <v>5187</v>
      </c>
      <c r="H55" s="2" t="s">
        <v>5076</v>
      </c>
      <c r="I55" s="2" t="s">
        <v>17</v>
      </c>
      <c r="J55" s="2" t="s">
        <v>5051</v>
      </c>
      <c r="K55" s="3">
        <v>45456</v>
      </c>
      <c r="L55" s="2" t="s">
        <v>5197</v>
      </c>
    </row>
    <row r="56" spans="1:12">
      <c r="A56" s="2" t="s">
        <v>2925</v>
      </c>
      <c r="B56" s="2" t="s">
        <v>5258</v>
      </c>
      <c r="C56" s="2" t="s">
        <v>5039</v>
      </c>
      <c r="D56" s="3">
        <v>34526</v>
      </c>
      <c r="E56" s="2" t="s">
        <v>5259</v>
      </c>
      <c r="F56" s="2" t="s">
        <v>5260</v>
      </c>
      <c r="G56" s="2" t="s">
        <v>5119</v>
      </c>
      <c r="H56" s="2" t="s">
        <v>5057</v>
      </c>
      <c r="I56" s="2" t="s">
        <v>16</v>
      </c>
      <c r="J56" s="2" t="s">
        <v>5044</v>
      </c>
      <c r="K56" s="3">
        <v>45228</v>
      </c>
      <c r="L56" s="2" t="s">
        <v>5070</v>
      </c>
    </row>
    <row r="57" spans="1:12">
      <c r="A57" s="2" t="s">
        <v>2309</v>
      </c>
      <c r="B57" s="2" t="s">
        <v>5261</v>
      </c>
      <c r="C57" s="2" t="s">
        <v>5039</v>
      </c>
      <c r="D57" s="3">
        <v>27627</v>
      </c>
      <c r="E57" s="2" t="s">
        <v>5262</v>
      </c>
      <c r="F57" s="2" t="s">
        <v>5263</v>
      </c>
      <c r="G57" s="2" t="s">
        <v>5119</v>
      </c>
      <c r="H57" s="2" t="s">
        <v>5057</v>
      </c>
      <c r="I57" s="2" t="s">
        <v>16</v>
      </c>
      <c r="J57" s="2" t="s">
        <v>5051</v>
      </c>
      <c r="K57" s="3">
        <v>43982</v>
      </c>
      <c r="L57" s="2" t="s">
        <v>5160</v>
      </c>
    </row>
    <row r="58" spans="1:12">
      <c r="A58" s="2" t="s">
        <v>1423</v>
      </c>
      <c r="B58" s="2" t="s">
        <v>5264</v>
      </c>
      <c r="C58" s="2" t="s">
        <v>5039</v>
      </c>
      <c r="D58" s="3">
        <v>34388</v>
      </c>
      <c r="E58" s="2" t="s">
        <v>5265</v>
      </c>
      <c r="F58" s="2" t="s">
        <v>5266</v>
      </c>
      <c r="G58" s="2" t="s">
        <v>5267</v>
      </c>
      <c r="H58" s="2" t="s">
        <v>5043</v>
      </c>
      <c r="I58" s="2" t="s">
        <v>17</v>
      </c>
      <c r="J58" s="2" t="s">
        <v>5044</v>
      </c>
      <c r="K58" s="3">
        <v>44142</v>
      </c>
      <c r="L58" s="2" t="s">
        <v>5092</v>
      </c>
    </row>
    <row r="59" spans="1:12">
      <c r="A59" s="2" t="s">
        <v>1090</v>
      </c>
      <c r="B59" s="2" t="s">
        <v>5268</v>
      </c>
      <c r="C59" s="2" t="s">
        <v>5072</v>
      </c>
      <c r="D59" s="3">
        <v>36650</v>
      </c>
      <c r="E59" s="2" t="s">
        <v>5269</v>
      </c>
      <c r="F59" s="2" t="s">
        <v>5270</v>
      </c>
      <c r="G59" s="2" t="s">
        <v>5063</v>
      </c>
      <c r="H59" s="2" t="s">
        <v>5050</v>
      </c>
      <c r="I59" s="2" t="s">
        <v>18</v>
      </c>
      <c r="J59" s="2" t="s">
        <v>5051</v>
      </c>
      <c r="K59" s="3">
        <v>45573</v>
      </c>
      <c r="L59" s="2" t="s">
        <v>5155</v>
      </c>
    </row>
    <row r="60" spans="1:12">
      <c r="A60" s="2" t="s">
        <v>3661</v>
      </c>
      <c r="B60" s="2" t="s">
        <v>5271</v>
      </c>
      <c r="C60" s="2" t="s">
        <v>5072</v>
      </c>
      <c r="D60" s="3">
        <v>26140</v>
      </c>
      <c r="E60" s="2" t="s">
        <v>5272</v>
      </c>
      <c r="F60" s="2" t="s">
        <v>5273</v>
      </c>
      <c r="G60" s="2" t="s">
        <v>5042</v>
      </c>
      <c r="H60" s="2" t="s">
        <v>5043</v>
      </c>
      <c r="I60" s="2" t="s">
        <v>17</v>
      </c>
      <c r="J60" s="2" t="s">
        <v>5051</v>
      </c>
      <c r="K60" s="3">
        <v>44645</v>
      </c>
      <c r="L60" s="2" t="s">
        <v>5155</v>
      </c>
    </row>
    <row r="61" spans="1:12">
      <c r="A61" s="2" t="s">
        <v>733</v>
      </c>
      <c r="B61" s="2" t="s">
        <v>5274</v>
      </c>
      <c r="C61" s="2" t="s">
        <v>5072</v>
      </c>
      <c r="D61" s="3">
        <v>28183</v>
      </c>
      <c r="E61" s="2" t="s">
        <v>5275</v>
      </c>
      <c r="F61" s="2" t="s">
        <v>5276</v>
      </c>
      <c r="G61" s="2" t="s">
        <v>5068</v>
      </c>
      <c r="H61" s="2" t="s">
        <v>5069</v>
      </c>
      <c r="I61" s="2" t="s">
        <v>16</v>
      </c>
      <c r="J61" s="2" t="s">
        <v>5058</v>
      </c>
      <c r="K61" s="3">
        <v>43800</v>
      </c>
      <c r="L61" s="2" t="s">
        <v>5142</v>
      </c>
    </row>
    <row r="62" spans="1:12">
      <c r="A62" s="2" t="s">
        <v>2867</v>
      </c>
      <c r="B62" s="2" t="s">
        <v>5277</v>
      </c>
      <c r="C62" s="2" t="s">
        <v>5072</v>
      </c>
      <c r="D62" s="3">
        <v>34516</v>
      </c>
      <c r="E62" s="2" t="s">
        <v>5278</v>
      </c>
      <c r="F62" s="2" t="s">
        <v>5279</v>
      </c>
      <c r="G62" s="2" t="s">
        <v>5240</v>
      </c>
      <c r="H62" s="2" t="s">
        <v>5043</v>
      </c>
      <c r="I62" s="2" t="s">
        <v>17</v>
      </c>
      <c r="J62" s="2" t="s">
        <v>5044</v>
      </c>
      <c r="K62" s="3">
        <v>44196</v>
      </c>
      <c r="L62" s="2" t="s">
        <v>5082</v>
      </c>
    </row>
    <row r="63" spans="1:12">
      <c r="A63" s="2" t="s">
        <v>1811</v>
      </c>
      <c r="B63" s="2" t="s">
        <v>5280</v>
      </c>
      <c r="C63" s="2" t="s">
        <v>5072</v>
      </c>
      <c r="D63" s="3">
        <v>35514</v>
      </c>
      <c r="E63" s="2" t="s">
        <v>5281</v>
      </c>
      <c r="F63" s="2" t="s">
        <v>5282</v>
      </c>
      <c r="G63" s="2" t="s">
        <v>5042</v>
      </c>
      <c r="H63" s="2" t="s">
        <v>5043</v>
      </c>
      <c r="I63" s="2" t="s">
        <v>17</v>
      </c>
      <c r="J63" s="2" t="s">
        <v>5165</v>
      </c>
      <c r="K63" s="3">
        <v>43457</v>
      </c>
      <c r="L63" s="2" t="s">
        <v>5070</v>
      </c>
    </row>
    <row r="64" spans="1:12">
      <c r="A64" s="2" t="s">
        <v>1270</v>
      </c>
      <c r="B64" s="2" t="s">
        <v>5274</v>
      </c>
      <c r="C64" s="2" t="s">
        <v>5072</v>
      </c>
      <c r="D64" s="3">
        <v>38973</v>
      </c>
      <c r="E64" s="2" t="s">
        <v>5283</v>
      </c>
      <c r="F64" s="2" t="s">
        <v>5284</v>
      </c>
      <c r="G64" s="2" t="s">
        <v>5099</v>
      </c>
      <c r="H64" s="2" t="s">
        <v>5050</v>
      </c>
      <c r="I64" s="2" t="s">
        <v>18</v>
      </c>
      <c r="J64" s="2" t="s">
        <v>5058</v>
      </c>
      <c r="K64" s="3">
        <v>44837</v>
      </c>
      <c r="L64" s="2" t="s">
        <v>5166</v>
      </c>
    </row>
    <row r="65" spans="1:12">
      <c r="A65" s="2" t="s">
        <v>1741</v>
      </c>
      <c r="B65" s="2" t="s">
        <v>5285</v>
      </c>
      <c r="C65" s="2" t="s">
        <v>5039</v>
      </c>
      <c r="D65" s="3">
        <v>35254</v>
      </c>
      <c r="E65" s="2" t="s">
        <v>5286</v>
      </c>
      <c r="F65" s="2" t="s">
        <v>5287</v>
      </c>
      <c r="G65" s="2" t="s">
        <v>5288</v>
      </c>
      <c r="H65" s="2" t="s">
        <v>5069</v>
      </c>
      <c r="I65" s="2" t="s">
        <v>16</v>
      </c>
      <c r="J65" s="2" t="s">
        <v>5044</v>
      </c>
      <c r="K65" s="3">
        <v>45264</v>
      </c>
      <c r="L65" s="2" t="s">
        <v>5052</v>
      </c>
    </row>
    <row r="66" spans="1:12">
      <c r="A66" s="2" t="s">
        <v>3715</v>
      </c>
      <c r="B66" s="2" t="s">
        <v>5289</v>
      </c>
      <c r="C66" s="2" t="s">
        <v>5039</v>
      </c>
      <c r="D66" s="3">
        <v>31861</v>
      </c>
      <c r="E66" s="2" t="s">
        <v>5290</v>
      </c>
      <c r="F66" s="2" t="s">
        <v>5291</v>
      </c>
      <c r="G66" s="2" t="s">
        <v>5124</v>
      </c>
      <c r="H66" s="2" t="s">
        <v>5050</v>
      </c>
      <c r="I66" s="2" t="s">
        <v>18</v>
      </c>
      <c r="J66" s="2" t="s">
        <v>5044</v>
      </c>
      <c r="K66" s="3">
        <v>43564</v>
      </c>
      <c r="L66" s="2" t="s">
        <v>5142</v>
      </c>
    </row>
    <row r="67" spans="1:12">
      <c r="A67" s="2" t="s">
        <v>840</v>
      </c>
      <c r="B67" s="2" t="s">
        <v>5292</v>
      </c>
      <c r="C67" s="2" t="s">
        <v>5039</v>
      </c>
      <c r="D67" s="3">
        <v>38866</v>
      </c>
      <c r="E67" s="2" t="s">
        <v>5293</v>
      </c>
      <c r="F67" s="2" t="s">
        <v>5294</v>
      </c>
      <c r="G67" s="2" t="s">
        <v>5295</v>
      </c>
      <c r="H67" s="2" t="s">
        <v>5076</v>
      </c>
      <c r="I67" s="2" t="s">
        <v>17</v>
      </c>
      <c r="J67" s="2" t="s">
        <v>5058</v>
      </c>
      <c r="K67" s="3">
        <v>43246</v>
      </c>
      <c r="L67" s="2" t="s">
        <v>5112</v>
      </c>
    </row>
    <row r="68" spans="1:12">
      <c r="A68" s="2" t="s">
        <v>4357</v>
      </c>
      <c r="B68" s="2" t="s">
        <v>5296</v>
      </c>
      <c r="C68" s="2" t="s">
        <v>5072</v>
      </c>
      <c r="D68" s="3">
        <v>30330</v>
      </c>
      <c r="E68" s="2" t="s">
        <v>5297</v>
      </c>
      <c r="F68" s="2" t="s">
        <v>5298</v>
      </c>
      <c r="G68" s="2" t="s">
        <v>5187</v>
      </c>
      <c r="H68" s="2" t="s">
        <v>5076</v>
      </c>
      <c r="I68" s="2" t="s">
        <v>17</v>
      </c>
      <c r="J68" s="2" t="s">
        <v>5051</v>
      </c>
      <c r="K68" s="3">
        <v>45116</v>
      </c>
      <c r="L68" s="2" t="s">
        <v>5197</v>
      </c>
    </row>
    <row r="69" spans="1:12">
      <c r="A69" s="2" t="s">
        <v>3033</v>
      </c>
      <c r="B69" s="2" t="s">
        <v>5299</v>
      </c>
      <c r="C69" s="2" t="s">
        <v>5072</v>
      </c>
      <c r="D69" s="3">
        <v>28646</v>
      </c>
      <c r="E69" s="2" t="s">
        <v>5300</v>
      </c>
      <c r="F69" s="2" t="s">
        <v>5301</v>
      </c>
      <c r="G69" s="2" t="s">
        <v>5075</v>
      </c>
      <c r="H69" s="2" t="s">
        <v>5076</v>
      </c>
      <c r="I69" s="2" t="s">
        <v>17</v>
      </c>
      <c r="J69" s="2" t="s">
        <v>5058</v>
      </c>
      <c r="K69" s="3">
        <v>45298</v>
      </c>
      <c r="L69" s="2" t="s">
        <v>5120</v>
      </c>
    </row>
    <row r="70" spans="1:12">
      <c r="A70" s="2" t="s">
        <v>2182</v>
      </c>
      <c r="B70" s="2" t="s">
        <v>5302</v>
      </c>
      <c r="C70" s="2" t="s">
        <v>5072</v>
      </c>
      <c r="D70" s="3">
        <v>25933</v>
      </c>
      <c r="E70" s="2" t="s">
        <v>5303</v>
      </c>
      <c r="F70" s="2" t="s">
        <v>5304</v>
      </c>
      <c r="G70" s="2" t="s">
        <v>5063</v>
      </c>
      <c r="H70" s="2" t="s">
        <v>5050</v>
      </c>
      <c r="I70" s="2" t="s">
        <v>18</v>
      </c>
      <c r="J70" s="2" t="s">
        <v>5058</v>
      </c>
      <c r="K70" s="3">
        <v>43230</v>
      </c>
      <c r="L70" s="2" t="s">
        <v>5138</v>
      </c>
    </row>
    <row r="71" spans="1:12">
      <c r="A71" s="2" t="s">
        <v>880</v>
      </c>
      <c r="B71" s="2" t="s">
        <v>5305</v>
      </c>
      <c r="C71" s="2" t="s">
        <v>5039</v>
      </c>
      <c r="D71" s="3">
        <v>35637</v>
      </c>
      <c r="E71" s="2" t="s">
        <v>5306</v>
      </c>
      <c r="F71" s="2" t="s">
        <v>5307</v>
      </c>
      <c r="G71" s="2" t="s">
        <v>5124</v>
      </c>
      <c r="H71" s="2" t="s">
        <v>5050</v>
      </c>
      <c r="I71" s="2" t="s">
        <v>18</v>
      </c>
      <c r="J71" s="2" t="s">
        <v>5051</v>
      </c>
      <c r="K71" s="3">
        <v>43542</v>
      </c>
      <c r="L71" s="2" t="s">
        <v>5077</v>
      </c>
    </row>
    <row r="72" spans="1:12">
      <c r="A72" s="2" t="s">
        <v>5308</v>
      </c>
      <c r="B72" s="2" t="s">
        <v>5309</v>
      </c>
      <c r="C72" s="2" t="s">
        <v>5039</v>
      </c>
      <c r="D72" s="3">
        <v>28485</v>
      </c>
      <c r="E72" s="2" t="s">
        <v>5310</v>
      </c>
      <c r="F72" s="2" t="s">
        <v>5311</v>
      </c>
      <c r="G72" s="2" t="s">
        <v>5075</v>
      </c>
      <c r="H72" s="2" t="s">
        <v>5076</v>
      </c>
      <c r="I72" s="2" t="s">
        <v>17</v>
      </c>
      <c r="J72" s="2" t="s">
        <v>5051</v>
      </c>
      <c r="K72" s="3">
        <v>44857</v>
      </c>
      <c r="L72" s="2" t="s">
        <v>5155</v>
      </c>
    </row>
    <row r="73" spans="1:12">
      <c r="A73" s="2" t="s">
        <v>2620</v>
      </c>
      <c r="B73" s="2" t="s">
        <v>5312</v>
      </c>
      <c r="C73" s="2" t="s">
        <v>5072</v>
      </c>
      <c r="D73" s="3">
        <v>33755</v>
      </c>
      <c r="E73" s="2" t="s">
        <v>5313</v>
      </c>
      <c r="F73" s="2" t="s">
        <v>5314</v>
      </c>
      <c r="G73" s="2" t="s">
        <v>5164</v>
      </c>
      <c r="H73" s="2" t="s">
        <v>5043</v>
      </c>
      <c r="I73" s="2" t="s">
        <v>17</v>
      </c>
      <c r="J73" s="2" t="s">
        <v>5058</v>
      </c>
      <c r="K73" s="3">
        <v>45522</v>
      </c>
      <c r="L73" s="2" t="s">
        <v>5160</v>
      </c>
    </row>
    <row r="74" spans="1:12">
      <c r="A74" s="2" t="s">
        <v>2222</v>
      </c>
      <c r="B74" s="2" t="s">
        <v>5315</v>
      </c>
      <c r="C74" s="2" t="s">
        <v>5039</v>
      </c>
      <c r="D74" s="3">
        <v>29974</v>
      </c>
      <c r="E74" s="2" t="s">
        <v>5316</v>
      </c>
      <c r="F74" s="2" t="s">
        <v>5317</v>
      </c>
      <c r="G74" s="2" t="s">
        <v>5318</v>
      </c>
      <c r="H74" s="2" t="s">
        <v>5050</v>
      </c>
      <c r="I74" s="2" t="s">
        <v>18</v>
      </c>
      <c r="J74" s="2" t="s">
        <v>5044</v>
      </c>
      <c r="K74" s="3">
        <v>45695</v>
      </c>
      <c r="L74" s="2" t="s">
        <v>5155</v>
      </c>
    </row>
    <row r="75" spans="1:12">
      <c r="A75" s="2" t="s">
        <v>1036</v>
      </c>
      <c r="B75" s="2" t="s">
        <v>5319</v>
      </c>
      <c r="C75" s="2" t="s">
        <v>5072</v>
      </c>
      <c r="D75" s="3">
        <v>35401</v>
      </c>
      <c r="E75" s="2" t="s">
        <v>5320</v>
      </c>
      <c r="F75" s="2" t="s">
        <v>5321</v>
      </c>
      <c r="G75" s="2" t="s">
        <v>5124</v>
      </c>
      <c r="H75" s="2" t="s">
        <v>5050</v>
      </c>
      <c r="I75" s="2" t="s">
        <v>18</v>
      </c>
      <c r="J75" s="2" t="s">
        <v>5044</v>
      </c>
      <c r="K75" s="3">
        <v>43295</v>
      </c>
      <c r="L75" s="2" t="s">
        <v>5138</v>
      </c>
    </row>
    <row r="76" spans="1:12">
      <c r="A76" s="2" t="s">
        <v>2597</v>
      </c>
      <c r="B76" s="2" t="s">
        <v>5322</v>
      </c>
      <c r="C76" s="2" t="s">
        <v>5072</v>
      </c>
      <c r="D76" s="3">
        <v>29699</v>
      </c>
      <c r="E76" s="2" t="s">
        <v>5323</v>
      </c>
      <c r="F76" s="2" t="s">
        <v>5324</v>
      </c>
      <c r="G76" s="2" t="s">
        <v>5086</v>
      </c>
      <c r="H76" s="2" t="s">
        <v>5076</v>
      </c>
      <c r="I76" s="2" t="s">
        <v>17</v>
      </c>
      <c r="J76" s="2" t="s">
        <v>5051</v>
      </c>
      <c r="K76" s="3">
        <v>43156</v>
      </c>
      <c r="L76" s="2" t="s">
        <v>5128</v>
      </c>
    </row>
    <row r="77" spans="1:12">
      <c r="A77" s="2" t="s">
        <v>2824</v>
      </c>
      <c r="B77" s="2" t="s">
        <v>5325</v>
      </c>
      <c r="C77" s="2" t="s">
        <v>5072</v>
      </c>
      <c r="D77" s="3">
        <v>38278</v>
      </c>
      <c r="E77" s="2" t="s">
        <v>5326</v>
      </c>
      <c r="F77" s="2" t="s">
        <v>5327</v>
      </c>
      <c r="G77" s="2" t="s">
        <v>5107</v>
      </c>
      <c r="H77" s="2" t="s">
        <v>5057</v>
      </c>
      <c r="I77" s="2" t="s">
        <v>16</v>
      </c>
      <c r="J77" s="2" t="s">
        <v>5165</v>
      </c>
      <c r="K77" s="3">
        <v>45566</v>
      </c>
      <c r="L77" s="2" t="s">
        <v>5201</v>
      </c>
    </row>
    <row r="78" spans="1:12">
      <c r="A78" s="2" t="s">
        <v>1593</v>
      </c>
      <c r="B78" s="2" t="s">
        <v>5328</v>
      </c>
      <c r="C78" s="2" t="s">
        <v>5072</v>
      </c>
      <c r="D78" s="3">
        <v>32484</v>
      </c>
      <c r="E78" s="2" t="s">
        <v>5329</v>
      </c>
      <c r="F78" s="2" t="s">
        <v>5330</v>
      </c>
      <c r="G78" s="2" t="s">
        <v>5331</v>
      </c>
      <c r="H78" s="2" t="s">
        <v>5043</v>
      </c>
      <c r="I78" s="2" t="s">
        <v>17</v>
      </c>
      <c r="J78" s="2" t="s">
        <v>5051</v>
      </c>
      <c r="K78" s="3">
        <v>44813</v>
      </c>
      <c r="L78" s="2" t="s">
        <v>5128</v>
      </c>
    </row>
    <row r="79" spans="1:12">
      <c r="A79" s="2" t="s">
        <v>2353</v>
      </c>
      <c r="B79" s="2" t="s">
        <v>5332</v>
      </c>
      <c r="C79" s="2" t="s">
        <v>5039</v>
      </c>
      <c r="D79" s="3">
        <v>26478</v>
      </c>
      <c r="E79" s="2" t="s">
        <v>5333</v>
      </c>
      <c r="F79" s="2" t="s">
        <v>5334</v>
      </c>
      <c r="G79" s="2" t="s">
        <v>5335</v>
      </c>
      <c r="H79" s="2" t="s">
        <v>5069</v>
      </c>
      <c r="I79" s="2" t="s">
        <v>16</v>
      </c>
      <c r="J79" s="2" t="s">
        <v>5058</v>
      </c>
      <c r="K79" s="3">
        <v>43629</v>
      </c>
      <c r="L79" s="2" t="s">
        <v>5070</v>
      </c>
    </row>
    <row r="80" spans="1:12">
      <c r="A80" s="2" t="s">
        <v>1411</v>
      </c>
      <c r="B80" s="2" t="s">
        <v>5336</v>
      </c>
      <c r="C80" s="2" t="s">
        <v>5072</v>
      </c>
      <c r="D80" s="3">
        <v>32958</v>
      </c>
      <c r="E80" s="2" t="s">
        <v>5337</v>
      </c>
      <c r="F80" s="2" t="s">
        <v>5338</v>
      </c>
      <c r="G80" s="2" t="s">
        <v>5063</v>
      </c>
      <c r="H80" s="2" t="s">
        <v>5050</v>
      </c>
      <c r="I80" s="2" t="s">
        <v>18</v>
      </c>
      <c r="J80" s="2" t="s">
        <v>5165</v>
      </c>
      <c r="K80" s="3">
        <v>43948</v>
      </c>
      <c r="L80" s="2" t="s">
        <v>5138</v>
      </c>
    </row>
    <row r="81" spans="1:12">
      <c r="A81" s="2" t="s">
        <v>3924</v>
      </c>
      <c r="B81" s="2" t="s">
        <v>5339</v>
      </c>
      <c r="C81" s="2" t="s">
        <v>5072</v>
      </c>
      <c r="D81" s="3">
        <v>35347</v>
      </c>
      <c r="E81" s="2" t="s">
        <v>5340</v>
      </c>
      <c r="F81" s="2" t="s">
        <v>5341</v>
      </c>
      <c r="G81" s="2" t="s">
        <v>5295</v>
      </c>
      <c r="H81" s="2" t="s">
        <v>5076</v>
      </c>
      <c r="I81" s="2" t="s">
        <v>17</v>
      </c>
      <c r="J81" s="2" t="s">
        <v>5051</v>
      </c>
      <c r="K81" s="3">
        <v>44018</v>
      </c>
      <c r="L81" s="2" t="s">
        <v>5082</v>
      </c>
    </row>
    <row r="82" spans="1:12">
      <c r="A82" s="2" t="s">
        <v>4360</v>
      </c>
      <c r="B82" s="2" t="s">
        <v>5342</v>
      </c>
      <c r="C82" s="2" t="s">
        <v>5039</v>
      </c>
      <c r="D82" s="3">
        <v>25646</v>
      </c>
      <c r="E82" s="2" t="s">
        <v>5343</v>
      </c>
      <c r="F82" s="2" t="s">
        <v>5344</v>
      </c>
      <c r="G82" s="2" t="s">
        <v>5091</v>
      </c>
      <c r="H82" s="2" t="s">
        <v>5057</v>
      </c>
      <c r="I82" s="2" t="s">
        <v>16</v>
      </c>
      <c r="J82" s="2" t="s">
        <v>5165</v>
      </c>
      <c r="K82" s="3">
        <v>44612</v>
      </c>
      <c r="L82" s="2" t="s">
        <v>5142</v>
      </c>
    </row>
    <row r="83" spans="1:12">
      <c r="A83" s="2" t="s">
        <v>2558</v>
      </c>
      <c r="B83" s="2" t="s">
        <v>5345</v>
      </c>
      <c r="C83" s="2" t="s">
        <v>5039</v>
      </c>
      <c r="D83" s="3">
        <v>26638</v>
      </c>
      <c r="E83" s="2" t="s">
        <v>5346</v>
      </c>
      <c r="F83" s="2" t="s">
        <v>5347</v>
      </c>
      <c r="G83" s="2" t="s">
        <v>5187</v>
      </c>
      <c r="H83" s="2" t="s">
        <v>5076</v>
      </c>
      <c r="I83" s="2" t="s">
        <v>17</v>
      </c>
      <c r="J83" s="2" t="s">
        <v>5044</v>
      </c>
      <c r="K83" s="3">
        <v>45490</v>
      </c>
      <c r="L83" s="2" t="s">
        <v>5201</v>
      </c>
    </row>
    <row r="84" spans="1:12">
      <c r="A84" s="2" t="s">
        <v>1029</v>
      </c>
      <c r="B84" s="2" t="s">
        <v>5348</v>
      </c>
      <c r="C84" s="2" t="s">
        <v>5039</v>
      </c>
      <c r="D84" s="3">
        <v>31051</v>
      </c>
      <c r="E84" s="2" t="s">
        <v>5349</v>
      </c>
      <c r="F84" s="2" t="s">
        <v>5350</v>
      </c>
      <c r="G84" s="2" t="s">
        <v>5267</v>
      </c>
      <c r="H84" s="2" t="s">
        <v>5043</v>
      </c>
      <c r="I84" s="2" t="s">
        <v>17</v>
      </c>
      <c r="J84" s="2" t="s">
        <v>5044</v>
      </c>
      <c r="K84" s="3">
        <v>45063</v>
      </c>
      <c r="L84" s="2" t="s">
        <v>5059</v>
      </c>
    </row>
    <row r="85" spans="1:12">
      <c r="A85" s="2" t="s">
        <v>119</v>
      </c>
      <c r="B85" s="2" t="s">
        <v>5351</v>
      </c>
      <c r="C85" s="2" t="s">
        <v>5072</v>
      </c>
      <c r="D85" s="3">
        <v>37136</v>
      </c>
      <c r="E85" s="2" t="s">
        <v>5352</v>
      </c>
      <c r="F85" s="2" t="s">
        <v>5353</v>
      </c>
      <c r="G85" s="2" t="s">
        <v>5049</v>
      </c>
      <c r="H85" s="2" t="s">
        <v>5050</v>
      </c>
      <c r="I85" s="2" t="s">
        <v>18</v>
      </c>
      <c r="J85" s="2" t="s">
        <v>5165</v>
      </c>
      <c r="K85" s="3">
        <v>43385</v>
      </c>
      <c r="L85" s="2" t="s">
        <v>5160</v>
      </c>
    </row>
    <row r="86" spans="1:12">
      <c r="A86" s="2" t="s">
        <v>3097</v>
      </c>
      <c r="B86" s="2" t="s">
        <v>5354</v>
      </c>
      <c r="C86" s="2" t="s">
        <v>5072</v>
      </c>
      <c r="D86" s="3">
        <v>25545</v>
      </c>
      <c r="E86" s="2" t="s">
        <v>5355</v>
      </c>
      <c r="F86" s="2" t="s">
        <v>5356</v>
      </c>
      <c r="G86" s="2" t="s">
        <v>5205</v>
      </c>
      <c r="H86" s="2" t="s">
        <v>5057</v>
      </c>
      <c r="I86" s="2" t="s">
        <v>16</v>
      </c>
      <c r="J86" s="2" t="s">
        <v>5051</v>
      </c>
      <c r="K86" s="3">
        <v>43443</v>
      </c>
      <c r="L86" s="2" t="s">
        <v>5120</v>
      </c>
    </row>
    <row r="87" spans="1:12">
      <c r="A87" s="2" t="s">
        <v>2459</v>
      </c>
      <c r="B87" s="2" t="s">
        <v>5357</v>
      </c>
      <c r="C87" s="2" t="s">
        <v>5072</v>
      </c>
      <c r="D87" s="3">
        <v>28779</v>
      </c>
      <c r="E87" s="2" t="s">
        <v>5358</v>
      </c>
      <c r="F87" s="2" t="s">
        <v>5359</v>
      </c>
      <c r="G87" s="2" t="s">
        <v>5075</v>
      </c>
      <c r="H87" s="2" t="s">
        <v>5076</v>
      </c>
      <c r="I87" s="2" t="s">
        <v>17</v>
      </c>
      <c r="J87" s="2" t="s">
        <v>5051</v>
      </c>
      <c r="K87" s="3">
        <v>43329</v>
      </c>
      <c r="L87" s="2" t="s">
        <v>5128</v>
      </c>
    </row>
    <row r="88" spans="1:12">
      <c r="A88" s="2" t="s">
        <v>2185</v>
      </c>
      <c r="B88" s="2" t="s">
        <v>5360</v>
      </c>
      <c r="C88" s="2" t="s">
        <v>5039</v>
      </c>
      <c r="D88" s="3">
        <v>23762</v>
      </c>
      <c r="E88" s="2" t="s">
        <v>5361</v>
      </c>
      <c r="F88" s="2" t="s">
        <v>5362</v>
      </c>
      <c r="G88" s="2" t="s">
        <v>5331</v>
      </c>
      <c r="H88" s="2" t="s">
        <v>5043</v>
      </c>
      <c r="I88" s="2" t="s">
        <v>17</v>
      </c>
      <c r="J88" s="2" t="s">
        <v>5051</v>
      </c>
      <c r="K88" s="3">
        <v>44679</v>
      </c>
      <c r="L88" s="2" t="s">
        <v>5160</v>
      </c>
    </row>
    <row r="89" spans="1:12">
      <c r="A89" s="2" t="s">
        <v>2911</v>
      </c>
      <c r="B89" s="2" t="s">
        <v>5363</v>
      </c>
      <c r="C89" s="2" t="s">
        <v>5039</v>
      </c>
      <c r="D89" s="3">
        <v>24992</v>
      </c>
      <c r="E89" s="2" t="s">
        <v>5364</v>
      </c>
      <c r="F89" s="2" t="s">
        <v>5365</v>
      </c>
      <c r="G89" s="2" t="s">
        <v>5335</v>
      </c>
      <c r="H89" s="2" t="s">
        <v>5069</v>
      </c>
      <c r="I89" s="2" t="s">
        <v>16</v>
      </c>
      <c r="J89" s="2" t="s">
        <v>5051</v>
      </c>
      <c r="K89" s="3">
        <v>43448</v>
      </c>
      <c r="L89" s="2" t="s">
        <v>5082</v>
      </c>
    </row>
    <row r="90" spans="1:12">
      <c r="A90" s="2" t="s">
        <v>931</v>
      </c>
      <c r="B90" s="2" t="s">
        <v>5366</v>
      </c>
      <c r="C90" s="2" t="s">
        <v>5039</v>
      </c>
      <c r="D90" s="3">
        <v>37137</v>
      </c>
      <c r="E90" s="2" t="s">
        <v>5367</v>
      </c>
      <c r="F90" s="2" t="s">
        <v>5368</v>
      </c>
      <c r="G90" s="2" t="s">
        <v>5086</v>
      </c>
      <c r="H90" s="2" t="s">
        <v>5076</v>
      </c>
      <c r="I90" s="2" t="s">
        <v>17</v>
      </c>
      <c r="J90" s="2" t="s">
        <v>5058</v>
      </c>
      <c r="K90" s="3">
        <v>44211</v>
      </c>
      <c r="L90" s="2" t="s">
        <v>5100</v>
      </c>
    </row>
    <row r="91" spans="1:12">
      <c r="A91" s="2" t="s">
        <v>1800</v>
      </c>
      <c r="B91" s="2" t="s">
        <v>5369</v>
      </c>
      <c r="C91" s="2" t="s">
        <v>5039</v>
      </c>
      <c r="D91" s="3">
        <v>25597</v>
      </c>
      <c r="E91" s="2" t="s">
        <v>5370</v>
      </c>
      <c r="F91" s="2" t="s">
        <v>5371</v>
      </c>
      <c r="G91" s="2" t="s">
        <v>5159</v>
      </c>
      <c r="H91" s="2" t="s">
        <v>5069</v>
      </c>
      <c r="I91" s="2" t="s">
        <v>16</v>
      </c>
      <c r="J91" s="2" t="s">
        <v>5058</v>
      </c>
      <c r="K91" s="3">
        <v>44241</v>
      </c>
      <c r="L91" s="2" t="s">
        <v>5160</v>
      </c>
    </row>
    <row r="92" spans="1:12">
      <c r="A92" s="2" t="s">
        <v>2037</v>
      </c>
      <c r="B92" s="2" t="s">
        <v>5372</v>
      </c>
      <c r="C92" s="2" t="s">
        <v>5039</v>
      </c>
      <c r="D92" s="3">
        <v>36743</v>
      </c>
      <c r="E92" s="2" t="s">
        <v>5373</v>
      </c>
      <c r="F92" s="2" t="s">
        <v>5374</v>
      </c>
      <c r="G92" s="2" t="s">
        <v>5375</v>
      </c>
      <c r="H92" s="2" t="s">
        <v>5076</v>
      </c>
      <c r="I92" s="2" t="s">
        <v>17</v>
      </c>
      <c r="J92" s="2" t="s">
        <v>5058</v>
      </c>
      <c r="K92" s="3">
        <v>44108</v>
      </c>
      <c r="L92" s="2" t="s">
        <v>5087</v>
      </c>
    </row>
    <row r="93" spans="1:12">
      <c r="A93" s="2" t="s">
        <v>2341</v>
      </c>
      <c r="B93" s="2" t="s">
        <v>5376</v>
      </c>
      <c r="C93" s="2" t="s">
        <v>5072</v>
      </c>
      <c r="D93" s="3">
        <v>33210</v>
      </c>
      <c r="E93" s="2" t="s">
        <v>5377</v>
      </c>
      <c r="F93" s="2" t="s">
        <v>5378</v>
      </c>
      <c r="G93" s="2" t="s">
        <v>5081</v>
      </c>
      <c r="H93" s="2" t="s">
        <v>5043</v>
      </c>
      <c r="I93" s="2" t="s">
        <v>17</v>
      </c>
      <c r="J93" s="2" t="s">
        <v>5051</v>
      </c>
      <c r="K93" s="3">
        <v>43112</v>
      </c>
      <c r="L93" s="2" t="s">
        <v>5197</v>
      </c>
    </row>
    <row r="94" spans="1:12">
      <c r="A94" s="2" t="s">
        <v>2536</v>
      </c>
      <c r="B94" s="2" t="s">
        <v>5379</v>
      </c>
      <c r="C94" s="2" t="s">
        <v>5072</v>
      </c>
      <c r="D94" s="3">
        <v>39002</v>
      </c>
      <c r="E94" s="2" t="s">
        <v>5380</v>
      </c>
      <c r="F94" s="2" t="s">
        <v>5381</v>
      </c>
      <c r="G94" s="2" t="s">
        <v>5124</v>
      </c>
      <c r="H94" s="2" t="s">
        <v>5050</v>
      </c>
      <c r="I94" s="2" t="s">
        <v>18</v>
      </c>
      <c r="J94" s="2" t="s">
        <v>5051</v>
      </c>
      <c r="K94" s="3">
        <v>44020</v>
      </c>
      <c r="L94" s="2" t="s">
        <v>5082</v>
      </c>
    </row>
    <row r="95" spans="1:12">
      <c r="A95" s="2" t="s">
        <v>3614</v>
      </c>
      <c r="B95" s="2" t="s">
        <v>5382</v>
      </c>
      <c r="C95" s="2" t="s">
        <v>5072</v>
      </c>
      <c r="D95" s="3">
        <v>26149</v>
      </c>
      <c r="E95" s="2" t="s">
        <v>5383</v>
      </c>
      <c r="F95" s="2" t="s">
        <v>5384</v>
      </c>
      <c r="G95" s="2" t="s">
        <v>5375</v>
      </c>
      <c r="H95" s="2" t="s">
        <v>5076</v>
      </c>
      <c r="I95" s="2" t="s">
        <v>17</v>
      </c>
      <c r="J95" s="2" t="s">
        <v>5051</v>
      </c>
      <c r="K95" s="3">
        <v>43416</v>
      </c>
      <c r="L95" s="2" t="s">
        <v>5077</v>
      </c>
    </row>
    <row r="96" spans="1:12">
      <c r="A96" s="2" t="s">
        <v>5385</v>
      </c>
      <c r="B96" s="2" t="s">
        <v>5386</v>
      </c>
      <c r="C96" s="2" t="s">
        <v>5039</v>
      </c>
      <c r="D96" s="3">
        <v>28441</v>
      </c>
      <c r="E96" s="2" t="s">
        <v>5387</v>
      </c>
      <c r="F96" s="2" t="s">
        <v>5388</v>
      </c>
      <c r="G96" s="2" t="s">
        <v>5107</v>
      </c>
      <c r="H96" s="2" t="s">
        <v>5057</v>
      </c>
      <c r="I96" s="2" t="s">
        <v>16</v>
      </c>
      <c r="J96" s="2" t="s">
        <v>5051</v>
      </c>
      <c r="K96" s="3">
        <v>43232</v>
      </c>
      <c r="L96" s="2" t="s">
        <v>5052</v>
      </c>
    </row>
    <row r="97" spans="1:12">
      <c r="A97" s="2" t="s">
        <v>1253</v>
      </c>
      <c r="B97" s="2" t="s">
        <v>5389</v>
      </c>
      <c r="C97" s="2" t="s">
        <v>5039</v>
      </c>
      <c r="D97" s="3">
        <v>39003</v>
      </c>
      <c r="E97" s="2" t="s">
        <v>5390</v>
      </c>
      <c r="F97" s="2" t="s">
        <v>5391</v>
      </c>
      <c r="G97" s="2" t="s">
        <v>5042</v>
      </c>
      <c r="H97" s="2" t="s">
        <v>5043</v>
      </c>
      <c r="I97" s="2" t="s">
        <v>17</v>
      </c>
      <c r="J97" s="2" t="s">
        <v>5058</v>
      </c>
      <c r="K97" s="3">
        <v>45237</v>
      </c>
      <c r="L97" s="2" t="s">
        <v>5087</v>
      </c>
    </row>
    <row r="98" spans="1:12">
      <c r="A98" s="2" t="s">
        <v>913</v>
      </c>
      <c r="B98" s="2" t="s">
        <v>5392</v>
      </c>
      <c r="C98" s="2" t="s">
        <v>5039</v>
      </c>
      <c r="D98" s="3">
        <v>28874</v>
      </c>
      <c r="E98" s="2" t="s">
        <v>5393</v>
      </c>
      <c r="F98" s="2" t="s">
        <v>5394</v>
      </c>
      <c r="G98" s="2" t="s">
        <v>5063</v>
      </c>
      <c r="H98" s="2" t="s">
        <v>5050</v>
      </c>
      <c r="I98" s="2" t="s">
        <v>18</v>
      </c>
      <c r="J98" s="2" t="s">
        <v>5051</v>
      </c>
      <c r="K98" s="3">
        <v>44622</v>
      </c>
      <c r="L98" s="2" t="s">
        <v>5092</v>
      </c>
    </row>
    <row r="99" spans="1:12">
      <c r="A99" s="2" t="s">
        <v>1999</v>
      </c>
      <c r="B99" s="2" t="s">
        <v>5395</v>
      </c>
      <c r="C99" s="2" t="s">
        <v>5072</v>
      </c>
      <c r="D99" s="3">
        <v>24813</v>
      </c>
      <c r="E99" s="2" t="s">
        <v>5396</v>
      </c>
      <c r="F99" s="2" t="s">
        <v>5397</v>
      </c>
      <c r="G99" s="2" t="s">
        <v>5331</v>
      </c>
      <c r="H99" s="2" t="s">
        <v>5043</v>
      </c>
      <c r="I99" s="2" t="s">
        <v>17</v>
      </c>
      <c r="J99" s="2" t="s">
        <v>5058</v>
      </c>
      <c r="K99" s="3">
        <v>44367</v>
      </c>
      <c r="L99" s="2" t="s">
        <v>5197</v>
      </c>
    </row>
    <row r="100" spans="1:12">
      <c r="A100" s="2" t="s">
        <v>2361</v>
      </c>
      <c r="B100" s="2" t="s">
        <v>5398</v>
      </c>
      <c r="C100" s="2" t="s">
        <v>5039</v>
      </c>
      <c r="D100" s="3">
        <v>24530</v>
      </c>
      <c r="E100" s="2" t="s">
        <v>5399</v>
      </c>
      <c r="F100" s="2" t="s">
        <v>5400</v>
      </c>
      <c r="G100" s="2" t="s">
        <v>5187</v>
      </c>
      <c r="H100" s="2" t="s">
        <v>5076</v>
      </c>
      <c r="I100" s="2" t="s">
        <v>17</v>
      </c>
      <c r="J100" s="2" t="s">
        <v>5058</v>
      </c>
      <c r="K100" s="3">
        <v>43135</v>
      </c>
      <c r="L100" s="2" t="s">
        <v>5045</v>
      </c>
    </row>
    <row r="101" spans="1:12">
      <c r="A101" s="2" t="s">
        <v>1346</v>
      </c>
      <c r="B101" s="2" t="s">
        <v>5401</v>
      </c>
      <c r="C101" s="2" t="s">
        <v>5072</v>
      </c>
      <c r="D101" s="3">
        <v>31970</v>
      </c>
      <c r="E101" s="2" t="s">
        <v>5402</v>
      </c>
      <c r="F101" s="2" t="s">
        <v>5403</v>
      </c>
      <c r="G101" s="2" t="s">
        <v>5331</v>
      </c>
      <c r="H101" s="2" t="s">
        <v>5043</v>
      </c>
      <c r="I101" s="2" t="s">
        <v>17</v>
      </c>
      <c r="J101" s="2" t="s">
        <v>5165</v>
      </c>
      <c r="K101" s="3">
        <v>44666</v>
      </c>
      <c r="L101" s="2" t="s">
        <v>5100</v>
      </c>
    </row>
    <row r="102" spans="1:12">
      <c r="A102" s="2" t="s">
        <v>5404</v>
      </c>
      <c r="B102" s="2" t="s">
        <v>5405</v>
      </c>
      <c r="C102" s="2" t="s">
        <v>5039</v>
      </c>
      <c r="D102" s="3">
        <v>31961</v>
      </c>
      <c r="E102" s="2" t="s">
        <v>5406</v>
      </c>
      <c r="F102" s="2" t="s">
        <v>5407</v>
      </c>
      <c r="G102" s="2" t="s">
        <v>5288</v>
      </c>
      <c r="H102" s="2" t="s">
        <v>5069</v>
      </c>
      <c r="I102" s="2" t="s">
        <v>16</v>
      </c>
      <c r="J102" s="2" t="s">
        <v>5165</v>
      </c>
      <c r="K102" s="3">
        <v>45244</v>
      </c>
      <c r="L102" s="2" t="s">
        <v>5142</v>
      </c>
    </row>
    <row r="103" spans="1:12">
      <c r="A103" s="2" t="s">
        <v>1628</v>
      </c>
      <c r="B103" s="2" t="s">
        <v>5408</v>
      </c>
      <c r="C103" s="2" t="s">
        <v>5072</v>
      </c>
      <c r="D103" s="3">
        <v>33031</v>
      </c>
      <c r="E103" s="2" t="s">
        <v>5409</v>
      </c>
      <c r="F103" s="2" t="s">
        <v>5410</v>
      </c>
      <c r="G103" s="2" t="s">
        <v>5099</v>
      </c>
      <c r="H103" s="2" t="s">
        <v>5050</v>
      </c>
      <c r="I103" s="2" t="s">
        <v>18</v>
      </c>
      <c r="J103" s="2" t="s">
        <v>5058</v>
      </c>
      <c r="K103" s="3">
        <v>43685</v>
      </c>
      <c r="L103" s="2" t="s">
        <v>5070</v>
      </c>
    </row>
    <row r="104" spans="1:12">
      <c r="A104" s="2" t="s">
        <v>713</v>
      </c>
      <c r="B104" s="2" t="s">
        <v>5411</v>
      </c>
      <c r="C104" s="2" t="s">
        <v>5072</v>
      </c>
      <c r="D104" s="3">
        <v>25204</v>
      </c>
      <c r="E104" s="2" t="s">
        <v>5412</v>
      </c>
      <c r="F104" s="2" t="s">
        <v>5413</v>
      </c>
      <c r="G104" s="2" t="s">
        <v>5107</v>
      </c>
      <c r="H104" s="2" t="s">
        <v>5057</v>
      </c>
      <c r="I104" s="2" t="s">
        <v>16</v>
      </c>
      <c r="J104" s="2" t="s">
        <v>5058</v>
      </c>
      <c r="K104" s="3">
        <v>44988</v>
      </c>
      <c r="L104" s="2" t="s">
        <v>5120</v>
      </c>
    </row>
    <row r="105" spans="1:12">
      <c r="A105" s="2" t="s">
        <v>3269</v>
      </c>
      <c r="B105" s="2" t="s">
        <v>5414</v>
      </c>
      <c r="C105" s="2" t="s">
        <v>5072</v>
      </c>
      <c r="D105" s="3">
        <v>29751</v>
      </c>
      <c r="E105" s="2" t="s">
        <v>5415</v>
      </c>
      <c r="F105" s="2" t="s">
        <v>5416</v>
      </c>
      <c r="G105" s="2" t="s">
        <v>5154</v>
      </c>
      <c r="H105" s="2" t="s">
        <v>5069</v>
      </c>
      <c r="I105" s="2" t="s">
        <v>16</v>
      </c>
      <c r="J105" s="2" t="s">
        <v>5165</v>
      </c>
      <c r="K105" s="3">
        <v>44385</v>
      </c>
      <c r="L105" s="2" t="s">
        <v>5045</v>
      </c>
    </row>
    <row r="106" spans="1:12">
      <c r="A106" s="2" t="s">
        <v>2864</v>
      </c>
      <c r="B106" s="2" t="s">
        <v>5417</v>
      </c>
      <c r="C106" s="2" t="s">
        <v>5072</v>
      </c>
      <c r="D106" s="3">
        <v>29900</v>
      </c>
      <c r="E106" s="2" t="s">
        <v>5418</v>
      </c>
      <c r="F106" s="2" t="s">
        <v>5419</v>
      </c>
      <c r="G106" s="2" t="s">
        <v>5267</v>
      </c>
      <c r="H106" s="2" t="s">
        <v>5043</v>
      </c>
      <c r="I106" s="2" t="s">
        <v>17</v>
      </c>
      <c r="J106" s="2" t="s">
        <v>5058</v>
      </c>
      <c r="K106" s="3">
        <v>44014</v>
      </c>
      <c r="L106" s="2" t="s">
        <v>5087</v>
      </c>
    </row>
    <row r="107" spans="1:12">
      <c r="A107" s="2" t="s">
        <v>1148</v>
      </c>
      <c r="B107" s="2" t="s">
        <v>5420</v>
      </c>
      <c r="C107" s="2" t="s">
        <v>5039</v>
      </c>
      <c r="D107" s="3">
        <v>27011</v>
      </c>
      <c r="E107" s="2" t="s">
        <v>5421</v>
      </c>
      <c r="F107" s="2" t="s">
        <v>5422</v>
      </c>
      <c r="G107" s="2" t="s">
        <v>5111</v>
      </c>
      <c r="H107" s="2" t="s">
        <v>5050</v>
      </c>
      <c r="I107" s="2" t="s">
        <v>18</v>
      </c>
      <c r="J107" s="2" t="s">
        <v>5051</v>
      </c>
      <c r="K107" s="3">
        <v>44503</v>
      </c>
      <c r="L107" s="2" t="s">
        <v>5052</v>
      </c>
    </row>
    <row r="108" spans="1:12">
      <c r="A108" s="2" t="s">
        <v>1047</v>
      </c>
      <c r="B108" s="2" t="s">
        <v>5423</v>
      </c>
      <c r="C108" s="2" t="s">
        <v>5072</v>
      </c>
      <c r="D108" s="3">
        <v>33052</v>
      </c>
      <c r="E108" s="2" t="s">
        <v>5424</v>
      </c>
      <c r="F108" s="2" t="s">
        <v>5425</v>
      </c>
      <c r="G108" s="2" t="s">
        <v>5426</v>
      </c>
      <c r="H108" s="2" t="s">
        <v>5057</v>
      </c>
      <c r="I108" s="2" t="s">
        <v>16</v>
      </c>
      <c r="J108" s="2" t="s">
        <v>5058</v>
      </c>
      <c r="K108" s="3">
        <v>43356</v>
      </c>
      <c r="L108" s="2" t="s">
        <v>5045</v>
      </c>
    </row>
    <row r="109" spans="1:12">
      <c r="A109" s="2" t="s">
        <v>1649</v>
      </c>
      <c r="B109" s="2" t="s">
        <v>5427</v>
      </c>
      <c r="C109" s="2" t="s">
        <v>5072</v>
      </c>
      <c r="D109" s="3">
        <v>30379</v>
      </c>
      <c r="E109" s="2" t="s">
        <v>5428</v>
      </c>
      <c r="F109" s="2" t="s">
        <v>5429</v>
      </c>
      <c r="G109" s="2" t="s">
        <v>5430</v>
      </c>
      <c r="H109" s="2" t="s">
        <v>5057</v>
      </c>
      <c r="I109" s="2" t="s">
        <v>16</v>
      </c>
      <c r="J109" s="2" t="s">
        <v>5058</v>
      </c>
      <c r="K109" s="3">
        <v>44950</v>
      </c>
      <c r="L109" s="2" t="s">
        <v>5092</v>
      </c>
    </row>
    <row r="110" spans="1:12">
      <c r="A110" s="2" t="s">
        <v>2502</v>
      </c>
      <c r="B110" s="2" t="s">
        <v>5431</v>
      </c>
      <c r="C110" s="2" t="s">
        <v>5072</v>
      </c>
      <c r="D110" s="3">
        <v>31533</v>
      </c>
      <c r="E110" s="2" t="s">
        <v>5432</v>
      </c>
      <c r="F110" s="2" t="s">
        <v>5433</v>
      </c>
      <c r="G110" s="2" t="s">
        <v>5288</v>
      </c>
      <c r="H110" s="2" t="s">
        <v>5069</v>
      </c>
      <c r="I110" s="2" t="s">
        <v>16</v>
      </c>
      <c r="J110" s="2" t="s">
        <v>5058</v>
      </c>
      <c r="K110" s="3">
        <v>44890</v>
      </c>
      <c r="L110" s="2" t="s">
        <v>5045</v>
      </c>
    </row>
    <row r="111" spans="1:12">
      <c r="A111" s="2" t="s">
        <v>2548</v>
      </c>
      <c r="B111" s="2" t="s">
        <v>5434</v>
      </c>
      <c r="C111" s="2" t="s">
        <v>5072</v>
      </c>
      <c r="D111" s="3">
        <v>26208</v>
      </c>
      <c r="E111" s="2" t="s">
        <v>5435</v>
      </c>
      <c r="F111" s="2" t="s">
        <v>5436</v>
      </c>
      <c r="G111" s="2" t="s">
        <v>5124</v>
      </c>
      <c r="H111" s="2" t="s">
        <v>5050</v>
      </c>
      <c r="I111" s="2" t="s">
        <v>18</v>
      </c>
      <c r="J111" s="2" t="s">
        <v>5044</v>
      </c>
      <c r="K111" s="3">
        <v>44397</v>
      </c>
      <c r="L111" s="2" t="s">
        <v>5201</v>
      </c>
    </row>
    <row r="112" spans="1:12">
      <c r="A112" s="2" t="s">
        <v>2089</v>
      </c>
      <c r="B112" s="2" t="s">
        <v>5437</v>
      </c>
      <c r="C112" s="2" t="s">
        <v>5072</v>
      </c>
      <c r="D112" s="3">
        <v>35153</v>
      </c>
      <c r="E112" s="2" t="s">
        <v>5438</v>
      </c>
      <c r="F112" s="2" t="s">
        <v>5439</v>
      </c>
      <c r="G112" s="2" t="s">
        <v>5154</v>
      </c>
      <c r="H112" s="2" t="s">
        <v>5069</v>
      </c>
      <c r="I112" s="2" t="s">
        <v>16</v>
      </c>
      <c r="J112" s="2" t="s">
        <v>5051</v>
      </c>
      <c r="K112" s="3">
        <v>44647</v>
      </c>
      <c r="L112" s="2" t="s">
        <v>5197</v>
      </c>
    </row>
    <row r="113" spans="1:12">
      <c r="A113" s="2" t="s">
        <v>3231</v>
      </c>
      <c r="B113" s="2" t="s">
        <v>5440</v>
      </c>
      <c r="C113" s="2" t="s">
        <v>5039</v>
      </c>
      <c r="D113" s="3">
        <v>34374</v>
      </c>
      <c r="E113" s="2" t="s">
        <v>5441</v>
      </c>
      <c r="F113" s="2" t="s">
        <v>5442</v>
      </c>
      <c r="G113" s="2" t="s">
        <v>5063</v>
      </c>
      <c r="H113" s="2" t="s">
        <v>5050</v>
      </c>
      <c r="I113" s="2" t="s">
        <v>18</v>
      </c>
      <c r="J113" s="2" t="s">
        <v>5044</v>
      </c>
      <c r="K113" s="3">
        <v>44543</v>
      </c>
      <c r="L113" s="2" t="s">
        <v>5128</v>
      </c>
    </row>
    <row r="114" spans="1:12">
      <c r="A114" s="2" t="s">
        <v>2449</v>
      </c>
      <c r="B114" s="2" t="s">
        <v>5443</v>
      </c>
      <c r="C114" s="2" t="s">
        <v>5039</v>
      </c>
      <c r="D114" s="3">
        <v>29994</v>
      </c>
      <c r="E114" s="2" t="s">
        <v>5444</v>
      </c>
      <c r="F114" s="2" t="s">
        <v>5445</v>
      </c>
      <c r="G114" s="2" t="s">
        <v>5075</v>
      </c>
      <c r="H114" s="2" t="s">
        <v>5076</v>
      </c>
      <c r="I114" s="2" t="s">
        <v>17</v>
      </c>
      <c r="J114" s="2" t="s">
        <v>5165</v>
      </c>
      <c r="K114" s="3">
        <v>45642</v>
      </c>
      <c r="L114" s="2" t="s">
        <v>5201</v>
      </c>
    </row>
    <row r="115" spans="1:12">
      <c r="A115" s="2" t="s">
        <v>739</v>
      </c>
      <c r="B115" s="2" t="s">
        <v>5446</v>
      </c>
      <c r="C115" s="2" t="s">
        <v>5072</v>
      </c>
      <c r="D115" s="3">
        <v>33265</v>
      </c>
      <c r="E115" s="2" t="s">
        <v>5447</v>
      </c>
      <c r="F115" s="2" t="s">
        <v>5448</v>
      </c>
      <c r="G115" s="2" t="s">
        <v>5430</v>
      </c>
      <c r="H115" s="2" t="s">
        <v>5057</v>
      </c>
      <c r="I115" s="2" t="s">
        <v>16</v>
      </c>
      <c r="J115" s="2" t="s">
        <v>5058</v>
      </c>
      <c r="K115" s="3">
        <v>43968</v>
      </c>
      <c r="L115" s="2" t="s">
        <v>5155</v>
      </c>
    </row>
    <row r="116" spans="1:12">
      <c r="A116" s="2" t="s">
        <v>1807</v>
      </c>
      <c r="B116" s="2" t="s">
        <v>5449</v>
      </c>
      <c r="C116" s="2" t="s">
        <v>5039</v>
      </c>
      <c r="D116" s="3">
        <v>29881</v>
      </c>
      <c r="E116" s="2" t="s">
        <v>5450</v>
      </c>
      <c r="F116" s="2" t="s">
        <v>5451</v>
      </c>
      <c r="G116" s="2" t="s">
        <v>5452</v>
      </c>
      <c r="H116" s="2" t="s">
        <v>5043</v>
      </c>
      <c r="I116" s="2" t="s">
        <v>17</v>
      </c>
      <c r="J116" s="2" t="s">
        <v>5051</v>
      </c>
      <c r="K116" s="3">
        <v>44184</v>
      </c>
      <c r="L116" s="2" t="s">
        <v>5070</v>
      </c>
    </row>
    <row r="117" spans="1:12">
      <c r="A117" s="2" t="s">
        <v>2746</v>
      </c>
      <c r="B117" s="2" t="s">
        <v>5453</v>
      </c>
      <c r="C117" s="2" t="s">
        <v>5039</v>
      </c>
      <c r="D117" s="3">
        <v>26535</v>
      </c>
      <c r="E117" s="2" t="s">
        <v>5454</v>
      </c>
      <c r="F117" s="2" t="s">
        <v>5455</v>
      </c>
      <c r="G117" s="2" t="s">
        <v>5159</v>
      </c>
      <c r="H117" s="2" t="s">
        <v>5069</v>
      </c>
      <c r="I117" s="2" t="s">
        <v>16</v>
      </c>
      <c r="J117" s="2" t="s">
        <v>5051</v>
      </c>
      <c r="K117" s="3">
        <v>44704</v>
      </c>
      <c r="L117" s="2" t="s">
        <v>5197</v>
      </c>
    </row>
    <row r="118" spans="1:12">
      <c r="A118" s="2" t="s">
        <v>1069</v>
      </c>
      <c r="B118" s="2" t="s">
        <v>5456</v>
      </c>
      <c r="C118" s="2" t="s">
        <v>5039</v>
      </c>
      <c r="D118" s="3">
        <v>25374</v>
      </c>
      <c r="E118" s="2" t="s">
        <v>5457</v>
      </c>
      <c r="F118" s="2" t="s">
        <v>5458</v>
      </c>
      <c r="G118" s="2" t="s">
        <v>5452</v>
      </c>
      <c r="H118" s="2" t="s">
        <v>5043</v>
      </c>
      <c r="I118" s="2" t="s">
        <v>17</v>
      </c>
      <c r="J118" s="2" t="s">
        <v>5051</v>
      </c>
      <c r="K118" s="3">
        <v>45464</v>
      </c>
      <c r="L118" s="2" t="s">
        <v>5087</v>
      </c>
    </row>
    <row r="119" spans="1:12">
      <c r="A119" s="2" t="s">
        <v>1087</v>
      </c>
      <c r="B119" s="2" t="s">
        <v>5459</v>
      </c>
      <c r="C119" s="2" t="s">
        <v>5039</v>
      </c>
      <c r="D119" s="3">
        <v>33869</v>
      </c>
      <c r="E119" s="2" t="s">
        <v>5460</v>
      </c>
      <c r="F119" s="2" t="s">
        <v>5461</v>
      </c>
      <c r="G119" s="2" t="s">
        <v>5068</v>
      </c>
      <c r="H119" s="2" t="s">
        <v>5069</v>
      </c>
      <c r="I119" s="2" t="s">
        <v>16</v>
      </c>
      <c r="J119" s="2" t="s">
        <v>5165</v>
      </c>
      <c r="K119" s="3">
        <v>43204</v>
      </c>
      <c r="L119" s="2" t="s">
        <v>5160</v>
      </c>
    </row>
    <row r="120" spans="1:12">
      <c r="A120" s="2" t="s">
        <v>3402</v>
      </c>
      <c r="B120" s="2" t="s">
        <v>5462</v>
      </c>
      <c r="C120" s="2" t="s">
        <v>5039</v>
      </c>
      <c r="D120" s="3">
        <v>25102</v>
      </c>
      <c r="E120" s="2" t="s">
        <v>5463</v>
      </c>
      <c r="F120" s="2" t="s">
        <v>5464</v>
      </c>
      <c r="G120" s="2" t="s">
        <v>5331</v>
      </c>
      <c r="H120" s="2" t="s">
        <v>5043</v>
      </c>
      <c r="I120" s="2" t="s">
        <v>17</v>
      </c>
      <c r="J120" s="2" t="s">
        <v>5165</v>
      </c>
      <c r="K120" s="3">
        <v>45474</v>
      </c>
      <c r="L120" s="2" t="s">
        <v>5201</v>
      </c>
    </row>
    <row r="121" spans="1:12">
      <c r="A121" s="2" t="s">
        <v>2443</v>
      </c>
      <c r="B121" s="2" t="s">
        <v>5465</v>
      </c>
      <c r="C121" s="2" t="s">
        <v>5072</v>
      </c>
      <c r="D121" s="3">
        <v>30145</v>
      </c>
      <c r="E121" s="2" t="s">
        <v>5466</v>
      </c>
      <c r="F121" s="2" t="s">
        <v>5467</v>
      </c>
      <c r="G121" s="2" t="s">
        <v>5056</v>
      </c>
      <c r="H121" s="2" t="s">
        <v>5057</v>
      </c>
      <c r="I121" s="2" t="s">
        <v>16</v>
      </c>
      <c r="J121" s="2" t="s">
        <v>5058</v>
      </c>
      <c r="K121" s="3">
        <v>44795</v>
      </c>
      <c r="L121" s="2" t="s">
        <v>5059</v>
      </c>
    </row>
    <row r="122" spans="1:12">
      <c r="A122" s="2" t="s">
        <v>131</v>
      </c>
      <c r="B122" s="2" t="s">
        <v>5468</v>
      </c>
      <c r="C122" s="2" t="s">
        <v>5072</v>
      </c>
      <c r="D122" s="3">
        <v>34084</v>
      </c>
      <c r="E122" s="2" t="s">
        <v>5469</v>
      </c>
      <c r="F122" s="2" t="s">
        <v>5470</v>
      </c>
      <c r="G122" s="2" t="s">
        <v>5154</v>
      </c>
      <c r="H122" s="2" t="s">
        <v>5069</v>
      </c>
      <c r="I122" s="2" t="s">
        <v>16</v>
      </c>
      <c r="J122" s="2" t="s">
        <v>5051</v>
      </c>
      <c r="K122" s="3">
        <v>44505</v>
      </c>
      <c r="L122" s="2" t="s">
        <v>5045</v>
      </c>
    </row>
    <row r="123" spans="1:12">
      <c r="A123" s="2" t="s">
        <v>3998</v>
      </c>
      <c r="B123" s="2" t="s">
        <v>5471</v>
      </c>
      <c r="C123" s="2" t="s">
        <v>5039</v>
      </c>
      <c r="D123" s="3">
        <v>32229</v>
      </c>
      <c r="E123" s="2" t="s">
        <v>5472</v>
      </c>
      <c r="F123" s="2" t="s">
        <v>5473</v>
      </c>
      <c r="G123" s="2" t="s">
        <v>5154</v>
      </c>
      <c r="H123" s="2" t="s">
        <v>5069</v>
      </c>
      <c r="I123" s="2" t="s">
        <v>16</v>
      </c>
      <c r="J123" s="2" t="s">
        <v>5474</v>
      </c>
      <c r="K123" s="3">
        <v>44595</v>
      </c>
      <c r="L123" s="2" t="s">
        <v>5201</v>
      </c>
    </row>
    <row r="124" spans="1:12">
      <c r="A124" s="2" t="s">
        <v>4700</v>
      </c>
      <c r="B124" s="2" t="s">
        <v>5475</v>
      </c>
      <c r="C124" s="2" t="s">
        <v>5072</v>
      </c>
      <c r="D124" s="3">
        <v>35344</v>
      </c>
      <c r="E124" s="2" t="s">
        <v>5476</v>
      </c>
      <c r="F124" s="2" t="s">
        <v>5477</v>
      </c>
      <c r="G124" s="2" t="s">
        <v>5288</v>
      </c>
      <c r="H124" s="2" t="s">
        <v>5069</v>
      </c>
      <c r="I124" s="2" t="s">
        <v>16</v>
      </c>
      <c r="J124" s="2" t="s">
        <v>5051</v>
      </c>
      <c r="K124" s="3">
        <v>45131</v>
      </c>
      <c r="L124" s="2" t="s">
        <v>5092</v>
      </c>
    </row>
    <row r="125" spans="1:12">
      <c r="A125" s="2" t="s">
        <v>1990</v>
      </c>
      <c r="B125" s="2" t="s">
        <v>5478</v>
      </c>
      <c r="C125" s="2" t="s">
        <v>5039</v>
      </c>
      <c r="D125" s="3">
        <v>36753</v>
      </c>
      <c r="E125" s="2" t="s">
        <v>5479</v>
      </c>
      <c r="F125" s="2" t="s">
        <v>5480</v>
      </c>
      <c r="G125" s="2" t="s">
        <v>5180</v>
      </c>
      <c r="H125" s="2" t="s">
        <v>5043</v>
      </c>
      <c r="I125" s="2" t="s">
        <v>17</v>
      </c>
      <c r="J125" s="2" t="s">
        <v>5044</v>
      </c>
      <c r="K125" s="3">
        <v>44928</v>
      </c>
      <c r="L125" s="2" t="s">
        <v>5092</v>
      </c>
    </row>
    <row r="126" spans="1:12">
      <c r="A126" s="2" t="s">
        <v>2899</v>
      </c>
      <c r="B126" s="2" t="s">
        <v>5481</v>
      </c>
      <c r="C126" s="2" t="s">
        <v>5072</v>
      </c>
      <c r="D126" s="3">
        <v>26483</v>
      </c>
      <c r="E126" s="2" t="s">
        <v>5482</v>
      </c>
      <c r="F126" s="2" t="s">
        <v>5483</v>
      </c>
      <c r="G126" s="2" t="s">
        <v>5230</v>
      </c>
      <c r="H126" s="2" t="s">
        <v>5057</v>
      </c>
      <c r="I126" s="2" t="s">
        <v>16</v>
      </c>
      <c r="J126" s="2" t="s">
        <v>5051</v>
      </c>
      <c r="K126" s="3">
        <v>44779</v>
      </c>
      <c r="L126" s="2" t="s">
        <v>5070</v>
      </c>
    </row>
    <row r="127" spans="1:12">
      <c r="A127" s="2" t="s">
        <v>686</v>
      </c>
      <c r="B127" s="2" t="s">
        <v>5484</v>
      </c>
      <c r="C127" s="2" t="s">
        <v>5072</v>
      </c>
      <c r="D127" s="3">
        <v>34506</v>
      </c>
      <c r="E127" s="2" t="s">
        <v>5485</v>
      </c>
      <c r="F127" s="2" t="s">
        <v>5486</v>
      </c>
      <c r="G127" s="2" t="s">
        <v>5086</v>
      </c>
      <c r="H127" s="2" t="s">
        <v>5076</v>
      </c>
      <c r="I127" s="2" t="s">
        <v>17</v>
      </c>
      <c r="J127" s="2" t="s">
        <v>5051</v>
      </c>
      <c r="K127" s="3">
        <v>44388</v>
      </c>
      <c r="L127" s="2" t="s">
        <v>5201</v>
      </c>
    </row>
    <row r="128" spans="1:12">
      <c r="A128" s="2" t="s">
        <v>597</v>
      </c>
      <c r="B128" s="2" t="s">
        <v>5487</v>
      </c>
      <c r="C128" s="2" t="s">
        <v>5072</v>
      </c>
      <c r="D128" s="3">
        <v>27219</v>
      </c>
      <c r="E128" s="2" t="s">
        <v>5488</v>
      </c>
      <c r="F128" s="2" t="s">
        <v>5489</v>
      </c>
      <c r="G128" s="2" t="s">
        <v>5247</v>
      </c>
      <c r="H128" s="2" t="s">
        <v>5069</v>
      </c>
      <c r="I128" s="2" t="s">
        <v>16</v>
      </c>
      <c r="J128" s="2" t="s">
        <v>5051</v>
      </c>
      <c r="K128" s="3">
        <v>44239</v>
      </c>
      <c r="L128" s="2" t="s">
        <v>5052</v>
      </c>
    </row>
    <row r="129" spans="1:12">
      <c r="A129" s="2" t="s">
        <v>960</v>
      </c>
      <c r="B129" s="2" t="s">
        <v>5490</v>
      </c>
      <c r="C129" s="2" t="s">
        <v>5072</v>
      </c>
      <c r="D129" s="3">
        <v>25696</v>
      </c>
      <c r="E129" s="2" t="s">
        <v>5491</v>
      </c>
      <c r="F129" s="2" t="s">
        <v>5492</v>
      </c>
      <c r="G129" s="2" t="s">
        <v>5056</v>
      </c>
      <c r="H129" s="2" t="s">
        <v>5057</v>
      </c>
      <c r="I129" s="2" t="s">
        <v>16</v>
      </c>
      <c r="J129" s="2" t="s">
        <v>5051</v>
      </c>
      <c r="K129" s="3">
        <v>44439</v>
      </c>
      <c r="L129" s="2" t="s">
        <v>5064</v>
      </c>
    </row>
    <row r="130" spans="1:12">
      <c r="A130" s="2" t="s">
        <v>1526</v>
      </c>
      <c r="B130" s="2" t="s">
        <v>5493</v>
      </c>
      <c r="C130" s="2" t="s">
        <v>5072</v>
      </c>
      <c r="D130" s="3">
        <v>38420</v>
      </c>
      <c r="E130" s="2" t="s">
        <v>5494</v>
      </c>
      <c r="F130" s="2" t="s">
        <v>5495</v>
      </c>
      <c r="G130" s="2" t="s">
        <v>5170</v>
      </c>
      <c r="H130" s="2" t="s">
        <v>5069</v>
      </c>
      <c r="I130" s="2" t="s">
        <v>16</v>
      </c>
      <c r="J130" s="2" t="s">
        <v>5051</v>
      </c>
      <c r="K130" s="3">
        <v>43167</v>
      </c>
      <c r="L130" s="2" t="s">
        <v>5059</v>
      </c>
    </row>
    <row r="131" spans="1:12">
      <c r="A131" s="2" t="s">
        <v>408</v>
      </c>
      <c r="B131" s="2" t="s">
        <v>5496</v>
      </c>
      <c r="C131" s="2" t="s">
        <v>5039</v>
      </c>
      <c r="D131" s="3">
        <v>24514</v>
      </c>
      <c r="E131" s="2" t="s">
        <v>5497</v>
      </c>
      <c r="F131" s="2" t="s">
        <v>5498</v>
      </c>
      <c r="G131" s="2" t="s">
        <v>5111</v>
      </c>
      <c r="H131" s="2" t="s">
        <v>5050</v>
      </c>
      <c r="I131" s="2" t="s">
        <v>18</v>
      </c>
      <c r="J131" s="2" t="s">
        <v>5058</v>
      </c>
      <c r="K131" s="3">
        <v>44962</v>
      </c>
      <c r="L131" s="2" t="s">
        <v>5100</v>
      </c>
    </row>
    <row r="132" spans="1:12">
      <c r="A132" s="2" t="s">
        <v>435</v>
      </c>
      <c r="B132" s="2" t="s">
        <v>5456</v>
      </c>
      <c r="C132" s="2" t="s">
        <v>5039</v>
      </c>
      <c r="D132" s="3">
        <v>26531</v>
      </c>
      <c r="E132" s="2" t="s">
        <v>5499</v>
      </c>
      <c r="F132" s="2" t="s">
        <v>5500</v>
      </c>
      <c r="G132" s="2" t="s">
        <v>5119</v>
      </c>
      <c r="H132" s="2" t="s">
        <v>5057</v>
      </c>
      <c r="I132" s="2" t="s">
        <v>16</v>
      </c>
      <c r="J132" s="2" t="s">
        <v>5058</v>
      </c>
      <c r="K132" s="3">
        <v>44611</v>
      </c>
      <c r="L132" s="2" t="s">
        <v>5128</v>
      </c>
    </row>
    <row r="133" spans="1:12">
      <c r="A133" s="2" t="s">
        <v>1071</v>
      </c>
      <c r="B133" s="2" t="s">
        <v>5501</v>
      </c>
      <c r="C133" s="2" t="s">
        <v>5039</v>
      </c>
      <c r="D133" s="3">
        <v>35189</v>
      </c>
      <c r="E133" s="2" t="s">
        <v>5502</v>
      </c>
      <c r="F133" s="2" t="s">
        <v>5503</v>
      </c>
      <c r="G133" s="2" t="s">
        <v>5240</v>
      </c>
      <c r="H133" s="2" t="s">
        <v>5043</v>
      </c>
      <c r="I133" s="2" t="s">
        <v>17</v>
      </c>
      <c r="J133" s="2" t="s">
        <v>5165</v>
      </c>
      <c r="K133" s="3">
        <v>43592</v>
      </c>
      <c r="L133" s="2" t="s">
        <v>5160</v>
      </c>
    </row>
    <row r="134" spans="1:12">
      <c r="A134" s="2" t="s">
        <v>2435</v>
      </c>
      <c r="B134" s="2" t="s">
        <v>5504</v>
      </c>
      <c r="C134" s="2" t="s">
        <v>5072</v>
      </c>
      <c r="D134" s="3">
        <v>29017</v>
      </c>
      <c r="E134" s="2" t="s">
        <v>5505</v>
      </c>
      <c r="F134" s="2" t="s">
        <v>5506</v>
      </c>
      <c r="G134" s="2" t="s">
        <v>5124</v>
      </c>
      <c r="H134" s="2" t="s">
        <v>5050</v>
      </c>
      <c r="I134" s="2" t="s">
        <v>18</v>
      </c>
      <c r="J134" s="2" t="s">
        <v>5051</v>
      </c>
      <c r="K134" s="3">
        <v>44314</v>
      </c>
      <c r="L134" s="2" t="s">
        <v>5059</v>
      </c>
    </row>
    <row r="135" spans="1:12">
      <c r="A135" s="2" t="s">
        <v>4828</v>
      </c>
      <c r="B135" s="2" t="s">
        <v>5507</v>
      </c>
      <c r="C135" s="2" t="s">
        <v>5039</v>
      </c>
      <c r="D135" s="3">
        <v>26821</v>
      </c>
      <c r="E135" s="2" t="s">
        <v>5508</v>
      </c>
      <c r="F135" s="2" t="s">
        <v>5509</v>
      </c>
      <c r="G135" s="2" t="s">
        <v>5099</v>
      </c>
      <c r="H135" s="2" t="s">
        <v>5050</v>
      </c>
      <c r="I135" s="2" t="s">
        <v>18</v>
      </c>
      <c r="J135" s="2" t="s">
        <v>5044</v>
      </c>
      <c r="K135" s="3">
        <v>45519</v>
      </c>
      <c r="L135" s="2" t="s">
        <v>5166</v>
      </c>
    </row>
    <row r="136" spans="1:12">
      <c r="A136" s="2" t="s">
        <v>4159</v>
      </c>
      <c r="B136" s="2" t="s">
        <v>5510</v>
      </c>
      <c r="C136" s="2" t="s">
        <v>5072</v>
      </c>
      <c r="D136" s="3">
        <v>32155</v>
      </c>
      <c r="E136" s="2" t="s">
        <v>5511</v>
      </c>
      <c r="F136" s="2" t="s">
        <v>5512</v>
      </c>
      <c r="G136" s="2" t="s">
        <v>5267</v>
      </c>
      <c r="H136" s="2" t="s">
        <v>5043</v>
      </c>
      <c r="I136" s="2" t="s">
        <v>17</v>
      </c>
      <c r="J136" s="2" t="s">
        <v>5051</v>
      </c>
      <c r="K136" s="3">
        <v>44239</v>
      </c>
      <c r="L136" s="2" t="s">
        <v>5092</v>
      </c>
    </row>
    <row r="137" spans="1:12">
      <c r="A137" s="2" t="s">
        <v>252</v>
      </c>
      <c r="B137" s="2" t="s">
        <v>5513</v>
      </c>
      <c r="C137" s="2" t="s">
        <v>5039</v>
      </c>
      <c r="D137" s="3">
        <v>24211</v>
      </c>
      <c r="E137" s="2" t="s">
        <v>5514</v>
      </c>
      <c r="F137" s="2" t="s">
        <v>5515</v>
      </c>
      <c r="G137" s="2" t="s">
        <v>5049</v>
      </c>
      <c r="H137" s="2" t="s">
        <v>5050</v>
      </c>
      <c r="I137" s="2" t="s">
        <v>18</v>
      </c>
      <c r="J137" s="2" t="s">
        <v>5044</v>
      </c>
      <c r="K137" s="3">
        <v>44542</v>
      </c>
      <c r="L137" s="2" t="s">
        <v>5120</v>
      </c>
    </row>
    <row r="138" spans="1:12">
      <c r="A138" s="2" t="s">
        <v>601</v>
      </c>
      <c r="B138" s="2" t="s">
        <v>5516</v>
      </c>
      <c r="C138" s="2" t="s">
        <v>5039</v>
      </c>
      <c r="D138" s="3">
        <v>28209</v>
      </c>
      <c r="E138" s="2" t="s">
        <v>5517</v>
      </c>
      <c r="F138" s="2" t="s">
        <v>5518</v>
      </c>
      <c r="G138" s="2" t="s">
        <v>5187</v>
      </c>
      <c r="H138" s="2" t="s">
        <v>5076</v>
      </c>
      <c r="I138" s="2" t="s">
        <v>17</v>
      </c>
      <c r="J138" s="2" t="s">
        <v>5051</v>
      </c>
      <c r="K138" s="3">
        <v>44667</v>
      </c>
      <c r="L138" s="2" t="s">
        <v>5092</v>
      </c>
    </row>
    <row r="139" spans="1:12">
      <c r="A139" s="2" t="s">
        <v>2895</v>
      </c>
      <c r="B139" s="2" t="s">
        <v>5519</v>
      </c>
      <c r="C139" s="2" t="s">
        <v>5039</v>
      </c>
      <c r="D139" s="3">
        <v>34332</v>
      </c>
      <c r="E139" s="2" t="s">
        <v>5520</v>
      </c>
      <c r="F139" s="2" t="s">
        <v>5521</v>
      </c>
      <c r="G139" s="2" t="s">
        <v>5081</v>
      </c>
      <c r="H139" s="2" t="s">
        <v>5043</v>
      </c>
      <c r="I139" s="2" t="s">
        <v>17</v>
      </c>
      <c r="J139" s="2" t="s">
        <v>5051</v>
      </c>
      <c r="K139" s="3">
        <v>43318</v>
      </c>
      <c r="L139" s="2" t="s">
        <v>5082</v>
      </c>
    </row>
    <row r="140" spans="1:12">
      <c r="A140" s="2" t="s">
        <v>5522</v>
      </c>
      <c r="B140" s="2" t="s">
        <v>5523</v>
      </c>
      <c r="C140" s="2" t="s">
        <v>5072</v>
      </c>
      <c r="D140" s="3">
        <v>35767</v>
      </c>
      <c r="E140" s="2" t="s">
        <v>5524</v>
      </c>
      <c r="F140" s="2" t="s">
        <v>5525</v>
      </c>
      <c r="G140" s="2" t="s">
        <v>5075</v>
      </c>
      <c r="H140" s="2" t="s">
        <v>5076</v>
      </c>
      <c r="I140" s="2" t="s">
        <v>17</v>
      </c>
      <c r="J140" s="2" t="s">
        <v>5051</v>
      </c>
      <c r="K140" s="3">
        <v>43934</v>
      </c>
      <c r="L140" s="2" t="s">
        <v>5045</v>
      </c>
    </row>
    <row r="141" spans="1:12">
      <c r="A141" s="2" t="s">
        <v>2161</v>
      </c>
      <c r="B141" s="2" t="s">
        <v>5526</v>
      </c>
      <c r="C141" s="2" t="s">
        <v>5039</v>
      </c>
      <c r="D141" s="3">
        <v>28905</v>
      </c>
      <c r="E141" s="2" t="s">
        <v>5265</v>
      </c>
      <c r="F141" s="2" t="s">
        <v>5527</v>
      </c>
      <c r="G141" s="2" t="s">
        <v>5107</v>
      </c>
      <c r="H141" s="2" t="s">
        <v>5057</v>
      </c>
      <c r="I141" s="2" t="s">
        <v>16</v>
      </c>
      <c r="J141" s="2" t="s">
        <v>5051</v>
      </c>
      <c r="K141" s="3">
        <v>44965</v>
      </c>
      <c r="L141" s="2" t="s">
        <v>5160</v>
      </c>
    </row>
    <row r="142" spans="1:12">
      <c r="A142" s="2" t="s">
        <v>1950</v>
      </c>
      <c r="B142" s="2" t="s">
        <v>5528</v>
      </c>
      <c r="C142" s="2" t="s">
        <v>5039</v>
      </c>
      <c r="D142" s="3">
        <v>23759</v>
      </c>
      <c r="E142" s="2" t="s">
        <v>5529</v>
      </c>
      <c r="F142" s="2" t="s">
        <v>5530</v>
      </c>
      <c r="G142" s="2" t="s">
        <v>5124</v>
      </c>
      <c r="H142" s="2" t="s">
        <v>5050</v>
      </c>
      <c r="I142" s="2" t="s">
        <v>18</v>
      </c>
      <c r="J142" s="2" t="s">
        <v>5044</v>
      </c>
      <c r="K142" s="3">
        <v>43286</v>
      </c>
      <c r="L142" s="2" t="s">
        <v>5077</v>
      </c>
    </row>
    <row r="143" spans="1:12">
      <c r="A143" s="2" t="s">
        <v>827</v>
      </c>
      <c r="B143" s="2" t="s">
        <v>5531</v>
      </c>
      <c r="C143" s="2" t="s">
        <v>5039</v>
      </c>
      <c r="D143" s="3">
        <v>31782</v>
      </c>
      <c r="E143" s="2" t="s">
        <v>5532</v>
      </c>
      <c r="F143" s="2" t="s">
        <v>5533</v>
      </c>
      <c r="G143" s="2" t="s">
        <v>5295</v>
      </c>
      <c r="H143" s="2" t="s">
        <v>5076</v>
      </c>
      <c r="I143" s="2" t="s">
        <v>17</v>
      </c>
      <c r="J143" s="2" t="s">
        <v>5051</v>
      </c>
      <c r="K143" s="3">
        <v>45093</v>
      </c>
      <c r="L143" s="2" t="s">
        <v>5120</v>
      </c>
    </row>
    <row r="144" spans="1:12">
      <c r="A144" s="2" t="s">
        <v>2123</v>
      </c>
      <c r="B144" s="2" t="s">
        <v>5534</v>
      </c>
      <c r="C144" s="2" t="s">
        <v>5072</v>
      </c>
      <c r="D144" s="3">
        <v>26166</v>
      </c>
      <c r="E144" s="2" t="s">
        <v>5535</v>
      </c>
      <c r="F144" s="2" t="s">
        <v>5536</v>
      </c>
      <c r="G144" s="2" t="s">
        <v>5124</v>
      </c>
      <c r="H144" s="2" t="s">
        <v>5050</v>
      </c>
      <c r="I144" s="2" t="s">
        <v>18</v>
      </c>
      <c r="J144" s="2" t="s">
        <v>5058</v>
      </c>
      <c r="K144" s="3">
        <v>43681</v>
      </c>
      <c r="L144" s="2" t="s">
        <v>5045</v>
      </c>
    </row>
    <row r="145" spans="1:12">
      <c r="A145" s="2" t="s">
        <v>3361</v>
      </c>
      <c r="B145" s="2" t="s">
        <v>5537</v>
      </c>
      <c r="C145" s="2" t="s">
        <v>5039</v>
      </c>
      <c r="D145" s="3">
        <v>38475</v>
      </c>
      <c r="E145" s="2" t="s">
        <v>5538</v>
      </c>
      <c r="F145" s="2" t="s">
        <v>5539</v>
      </c>
      <c r="G145" s="2" t="s">
        <v>5318</v>
      </c>
      <c r="H145" s="2" t="s">
        <v>5050</v>
      </c>
      <c r="I145" s="2" t="s">
        <v>18</v>
      </c>
      <c r="J145" s="2" t="s">
        <v>5051</v>
      </c>
      <c r="K145" s="3">
        <v>44529</v>
      </c>
      <c r="L145" s="2" t="s">
        <v>5142</v>
      </c>
    </row>
    <row r="146" spans="1:12">
      <c r="A146" s="2" t="s">
        <v>1298</v>
      </c>
      <c r="B146" s="2" t="s">
        <v>5540</v>
      </c>
      <c r="C146" s="2" t="s">
        <v>5039</v>
      </c>
      <c r="D146" s="3">
        <v>36773</v>
      </c>
      <c r="E146" s="2" t="s">
        <v>5541</v>
      </c>
      <c r="F146" s="2" t="s">
        <v>5542</v>
      </c>
      <c r="G146" s="2" t="s">
        <v>5318</v>
      </c>
      <c r="H146" s="2" t="s">
        <v>5050</v>
      </c>
      <c r="I146" s="2" t="s">
        <v>18</v>
      </c>
      <c r="J146" s="2" t="s">
        <v>5058</v>
      </c>
      <c r="K146" s="3">
        <v>44522</v>
      </c>
      <c r="L146" s="2" t="s">
        <v>5070</v>
      </c>
    </row>
    <row r="147" spans="1:12">
      <c r="A147" s="2" t="s">
        <v>169</v>
      </c>
      <c r="B147" s="2" t="s">
        <v>5543</v>
      </c>
      <c r="C147" s="2" t="s">
        <v>5039</v>
      </c>
      <c r="D147" s="3">
        <v>28465</v>
      </c>
      <c r="E147" s="2" t="s">
        <v>5544</v>
      </c>
      <c r="F147" s="2" t="s">
        <v>5545</v>
      </c>
      <c r="G147" s="2" t="s">
        <v>5430</v>
      </c>
      <c r="H147" s="2" t="s">
        <v>5057</v>
      </c>
      <c r="I147" s="2" t="s">
        <v>16</v>
      </c>
      <c r="J147" s="2" t="s">
        <v>5051</v>
      </c>
      <c r="K147" s="3">
        <v>43268</v>
      </c>
      <c r="L147" s="2" t="s">
        <v>5197</v>
      </c>
    </row>
    <row r="148" spans="1:12">
      <c r="A148" s="2" t="s">
        <v>3562</v>
      </c>
      <c r="B148" s="2" t="s">
        <v>5546</v>
      </c>
      <c r="C148" s="2" t="s">
        <v>5072</v>
      </c>
      <c r="D148" s="3">
        <v>38139</v>
      </c>
      <c r="E148" s="2" t="s">
        <v>5547</v>
      </c>
      <c r="F148" s="2" t="s">
        <v>5548</v>
      </c>
      <c r="G148" s="2" t="s">
        <v>5295</v>
      </c>
      <c r="H148" s="2" t="s">
        <v>5076</v>
      </c>
      <c r="I148" s="2" t="s">
        <v>17</v>
      </c>
      <c r="J148" s="2" t="s">
        <v>5058</v>
      </c>
      <c r="K148" s="3">
        <v>45397</v>
      </c>
      <c r="L148" s="2" t="s">
        <v>5160</v>
      </c>
    </row>
    <row r="149" spans="1:12">
      <c r="A149" s="2" t="s">
        <v>1503</v>
      </c>
      <c r="B149" s="2" t="s">
        <v>5549</v>
      </c>
      <c r="C149" s="2" t="s">
        <v>5072</v>
      </c>
      <c r="D149" s="3">
        <v>37042</v>
      </c>
      <c r="E149" s="2" t="s">
        <v>5550</v>
      </c>
      <c r="F149" s="2" t="s">
        <v>5551</v>
      </c>
      <c r="G149" s="2" t="s">
        <v>5063</v>
      </c>
      <c r="H149" s="2" t="s">
        <v>5050</v>
      </c>
      <c r="I149" s="2" t="s">
        <v>18</v>
      </c>
      <c r="J149" s="2" t="s">
        <v>5552</v>
      </c>
      <c r="K149" s="3">
        <v>43502</v>
      </c>
      <c r="L149" s="2" t="s">
        <v>5120</v>
      </c>
    </row>
    <row r="150" spans="1:12">
      <c r="A150" s="2" t="s">
        <v>2630</v>
      </c>
      <c r="B150" s="2" t="s">
        <v>5553</v>
      </c>
      <c r="C150" s="2" t="s">
        <v>5072</v>
      </c>
      <c r="D150" s="3">
        <v>27011</v>
      </c>
      <c r="E150" s="2" t="s">
        <v>5554</v>
      </c>
      <c r="F150" s="2" t="s">
        <v>5555</v>
      </c>
      <c r="G150" s="2" t="s">
        <v>5086</v>
      </c>
      <c r="H150" s="2" t="s">
        <v>5076</v>
      </c>
      <c r="I150" s="2" t="s">
        <v>17</v>
      </c>
      <c r="J150" s="2" t="s">
        <v>5051</v>
      </c>
      <c r="K150" s="3">
        <v>45422</v>
      </c>
      <c r="L150" s="2" t="s">
        <v>5112</v>
      </c>
    </row>
    <row r="151" spans="1:12">
      <c r="A151" s="2" t="s">
        <v>2837</v>
      </c>
      <c r="B151" s="2" t="s">
        <v>5556</v>
      </c>
      <c r="C151" s="2" t="s">
        <v>5039</v>
      </c>
      <c r="D151" s="3">
        <v>29546</v>
      </c>
      <c r="E151" s="2" t="s">
        <v>5557</v>
      </c>
      <c r="F151" s="2" t="s">
        <v>5558</v>
      </c>
      <c r="G151" s="2" t="s">
        <v>5063</v>
      </c>
      <c r="H151" s="2" t="s">
        <v>5050</v>
      </c>
      <c r="I151" s="2" t="s">
        <v>18</v>
      </c>
      <c r="J151" s="2" t="s">
        <v>5044</v>
      </c>
      <c r="K151" s="3">
        <v>44781</v>
      </c>
      <c r="L151" s="2" t="s">
        <v>5112</v>
      </c>
    </row>
    <row r="152" spans="1:12">
      <c r="A152" s="2" t="s">
        <v>4707</v>
      </c>
      <c r="B152" s="2" t="s">
        <v>5559</v>
      </c>
      <c r="C152" s="2" t="s">
        <v>5039</v>
      </c>
      <c r="D152" s="3">
        <v>32643</v>
      </c>
      <c r="E152" s="2" t="s">
        <v>5560</v>
      </c>
      <c r="F152" s="2" t="s">
        <v>5561</v>
      </c>
      <c r="G152" s="2" t="s">
        <v>5335</v>
      </c>
      <c r="H152" s="2" t="s">
        <v>5069</v>
      </c>
      <c r="I152" s="2" t="s">
        <v>16</v>
      </c>
      <c r="J152" s="2" t="s">
        <v>5051</v>
      </c>
      <c r="K152" s="3">
        <v>44709</v>
      </c>
      <c r="L152" s="2" t="s">
        <v>5160</v>
      </c>
    </row>
    <row r="153" spans="1:12">
      <c r="A153" s="2" t="s">
        <v>1954</v>
      </c>
      <c r="B153" s="2" t="s">
        <v>5562</v>
      </c>
      <c r="C153" s="2" t="s">
        <v>5072</v>
      </c>
      <c r="D153" s="3">
        <v>33007</v>
      </c>
      <c r="E153" s="2" t="s">
        <v>5563</v>
      </c>
      <c r="F153" s="2" t="s">
        <v>5564</v>
      </c>
      <c r="G153" s="2" t="s">
        <v>5049</v>
      </c>
      <c r="H153" s="2" t="s">
        <v>5050</v>
      </c>
      <c r="I153" s="2" t="s">
        <v>18</v>
      </c>
      <c r="J153" s="2" t="s">
        <v>5044</v>
      </c>
      <c r="K153" s="3">
        <v>43350</v>
      </c>
      <c r="L153" s="2" t="s">
        <v>5201</v>
      </c>
    </row>
    <row r="154" spans="1:12">
      <c r="A154" s="2" t="s">
        <v>1610</v>
      </c>
      <c r="B154" s="2" t="s">
        <v>5565</v>
      </c>
      <c r="C154" s="2" t="s">
        <v>5039</v>
      </c>
      <c r="D154" s="3">
        <v>34036</v>
      </c>
      <c r="E154" s="2" t="s">
        <v>5566</v>
      </c>
      <c r="F154" s="2" t="s">
        <v>5567</v>
      </c>
      <c r="G154" s="2" t="s">
        <v>5187</v>
      </c>
      <c r="H154" s="2" t="s">
        <v>5076</v>
      </c>
      <c r="I154" s="2" t="s">
        <v>17</v>
      </c>
      <c r="J154" s="2" t="s">
        <v>5058</v>
      </c>
      <c r="K154" s="3">
        <v>45655</v>
      </c>
      <c r="L154" s="2" t="s">
        <v>5197</v>
      </c>
    </row>
    <row r="155" spans="1:12">
      <c r="A155" s="2" t="s">
        <v>1673</v>
      </c>
      <c r="B155" s="2" t="s">
        <v>5568</v>
      </c>
      <c r="C155" s="2" t="s">
        <v>5072</v>
      </c>
      <c r="D155" s="3">
        <v>31014</v>
      </c>
      <c r="E155" s="2" t="s">
        <v>5569</v>
      </c>
      <c r="F155" s="2" t="s">
        <v>5570</v>
      </c>
      <c r="G155" s="2" t="s">
        <v>5099</v>
      </c>
      <c r="H155" s="2" t="s">
        <v>5050</v>
      </c>
      <c r="I155" s="2" t="s">
        <v>18</v>
      </c>
      <c r="J155" s="2" t="s">
        <v>5058</v>
      </c>
      <c r="K155" s="3">
        <v>44329</v>
      </c>
      <c r="L155" s="2" t="s">
        <v>5087</v>
      </c>
    </row>
    <row r="156" spans="1:12">
      <c r="A156" s="2" t="s">
        <v>2584</v>
      </c>
      <c r="B156" s="2" t="s">
        <v>5571</v>
      </c>
      <c r="C156" s="2" t="s">
        <v>5072</v>
      </c>
      <c r="D156" s="3">
        <v>26064</v>
      </c>
      <c r="E156" s="2" t="s">
        <v>5572</v>
      </c>
      <c r="F156" s="2" t="s">
        <v>5573</v>
      </c>
      <c r="G156" s="2" t="s">
        <v>5240</v>
      </c>
      <c r="H156" s="2" t="s">
        <v>5043</v>
      </c>
      <c r="I156" s="2" t="s">
        <v>17</v>
      </c>
      <c r="J156" s="2" t="s">
        <v>5044</v>
      </c>
      <c r="K156" s="3">
        <v>45340</v>
      </c>
      <c r="L156" s="2" t="s">
        <v>5197</v>
      </c>
    </row>
    <row r="157" spans="1:12">
      <c r="A157" s="2" t="s">
        <v>1307</v>
      </c>
      <c r="B157" s="2" t="s">
        <v>5574</v>
      </c>
      <c r="C157" s="2" t="s">
        <v>5072</v>
      </c>
      <c r="D157" s="3">
        <v>30573</v>
      </c>
      <c r="E157" s="2" t="s">
        <v>5575</v>
      </c>
      <c r="F157" s="2" t="s">
        <v>5576</v>
      </c>
      <c r="G157" s="2" t="s">
        <v>5124</v>
      </c>
      <c r="H157" s="2" t="s">
        <v>5050</v>
      </c>
      <c r="I157" s="2" t="s">
        <v>18</v>
      </c>
      <c r="J157" s="2" t="s">
        <v>5051</v>
      </c>
      <c r="K157" s="3">
        <v>44973</v>
      </c>
      <c r="L157" s="2" t="s">
        <v>5201</v>
      </c>
    </row>
    <row r="158" spans="1:12">
      <c r="A158" s="2" t="s">
        <v>1095</v>
      </c>
      <c r="B158" s="2" t="s">
        <v>5577</v>
      </c>
      <c r="C158" s="2" t="s">
        <v>5039</v>
      </c>
      <c r="D158" s="3">
        <v>28279</v>
      </c>
      <c r="E158" s="2" t="s">
        <v>5578</v>
      </c>
      <c r="F158" s="2" t="s">
        <v>5579</v>
      </c>
      <c r="G158" s="2" t="s">
        <v>5107</v>
      </c>
      <c r="H158" s="2" t="s">
        <v>5057</v>
      </c>
      <c r="I158" s="2" t="s">
        <v>16</v>
      </c>
      <c r="J158" s="2" t="s">
        <v>5044</v>
      </c>
      <c r="K158" s="3">
        <v>45162</v>
      </c>
      <c r="L158" s="2" t="s">
        <v>5197</v>
      </c>
    </row>
    <row r="159" spans="1:12">
      <c r="A159" s="2" t="s">
        <v>3671</v>
      </c>
      <c r="B159" s="2" t="s">
        <v>5580</v>
      </c>
      <c r="C159" s="2" t="s">
        <v>5072</v>
      </c>
      <c r="D159" s="3">
        <v>36603</v>
      </c>
      <c r="E159" s="2" t="s">
        <v>5581</v>
      </c>
      <c r="F159" s="2" t="s">
        <v>5582</v>
      </c>
      <c r="G159" s="2" t="s">
        <v>5075</v>
      </c>
      <c r="H159" s="2" t="s">
        <v>5076</v>
      </c>
      <c r="I159" s="2" t="s">
        <v>17</v>
      </c>
      <c r="J159" s="2" t="s">
        <v>5051</v>
      </c>
      <c r="K159" s="3">
        <v>45082</v>
      </c>
      <c r="L159" s="2" t="s">
        <v>5087</v>
      </c>
    </row>
    <row r="160" spans="1:12">
      <c r="A160" s="2" t="s">
        <v>2282</v>
      </c>
      <c r="B160" s="2" t="s">
        <v>5583</v>
      </c>
      <c r="C160" s="2" t="s">
        <v>5039</v>
      </c>
      <c r="D160" s="3">
        <v>33859</v>
      </c>
      <c r="E160" s="2" t="s">
        <v>5584</v>
      </c>
      <c r="F160" s="2" t="s">
        <v>5585</v>
      </c>
      <c r="G160" s="2" t="s">
        <v>5099</v>
      </c>
      <c r="H160" s="2" t="s">
        <v>5050</v>
      </c>
      <c r="I160" s="2" t="s">
        <v>18</v>
      </c>
      <c r="J160" s="2" t="s">
        <v>5051</v>
      </c>
      <c r="K160" s="3">
        <v>43752</v>
      </c>
      <c r="L160" s="2" t="s">
        <v>5155</v>
      </c>
    </row>
    <row r="161" spans="1:12">
      <c r="A161" s="2" t="s">
        <v>4329</v>
      </c>
      <c r="B161" s="2" t="s">
        <v>5586</v>
      </c>
      <c r="C161" s="2" t="s">
        <v>5039</v>
      </c>
      <c r="D161" s="3">
        <v>24757</v>
      </c>
      <c r="E161" s="2" t="s">
        <v>5587</v>
      </c>
      <c r="F161" s="2" t="s">
        <v>5588</v>
      </c>
      <c r="G161" s="2" t="s">
        <v>5335</v>
      </c>
      <c r="H161" s="2" t="s">
        <v>5069</v>
      </c>
      <c r="I161" s="2" t="s">
        <v>16</v>
      </c>
      <c r="J161" s="2" t="s">
        <v>5051</v>
      </c>
      <c r="K161" s="3">
        <v>43399</v>
      </c>
      <c r="L161" s="2" t="s">
        <v>5112</v>
      </c>
    </row>
    <row r="162" spans="1:12">
      <c r="A162" s="2" t="s">
        <v>5589</v>
      </c>
      <c r="B162" s="2" t="s">
        <v>5590</v>
      </c>
      <c r="C162" s="2" t="s">
        <v>5039</v>
      </c>
      <c r="D162" s="3">
        <v>31789</v>
      </c>
      <c r="E162" s="2" t="s">
        <v>5591</v>
      </c>
      <c r="F162" s="2" t="s">
        <v>5592</v>
      </c>
      <c r="G162" s="2" t="s">
        <v>5049</v>
      </c>
      <c r="H162" s="2" t="s">
        <v>5050</v>
      </c>
      <c r="I162" s="2" t="s">
        <v>18</v>
      </c>
      <c r="J162" s="2" t="s">
        <v>5051</v>
      </c>
      <c r="K162" s="3">
        <v>43925</v>
      </c>
      <c r="L162" s="2" t="s">
        <v>5138</v>
      </c>
    </row>
    <row r="163" spans="1:12">
      <c r="A163" s="2" t="s">
        <v>148</v>
      </c>
      <c r="B163" s="2" t="s">
        <v>5593</v>
      </c>
      <c r="C163" s="2" t="s">
        <v>5039</v>
      </c>
      <c r="D163" s="3">
        <v>33053</v>
      </c>
      <c r="E163" s="2" t="s">
        <v>5594</v>
      </c>
      <c r="F163" s="2" t="s">
        <v>5595</v>
      </c>
      <c r="G163" s="2" t="s">
        <v>5154</v>
      </c>
      <c r="H163" s="2" t="s">
        <v>5069</v>
      </c>
      <c r="I163" s="2" t="s">
        <v>16</v>
      </c>
      <c r="J163" s="2" t="s">
        <v>5051</v>
      </c>
      <c r="K163" s="3">
        <v>43860</v>
      </c>
      <c r="L163" s="2" t="s">
        <v>5166</v>
      </c>
    </row>
    <row r="164" spans="1:12">
      <c r="A164" s="2" t="s">
        <v>2885</v>
      </c>
      <c r="B164" s="2" t="s">
        <v>5596</v>
      </c>
      <c r="C164" s="2" t="s">
        <v>5039</v>
      </c>
      <c r="D164" s="3">
        <v>30747</v>
      </c>
      <c r="E164" s="2" t="s">
        <v>5597</v>
      </c>
      <c r="F164" s="2" t="s">
        <v>5598</v>
      </c>
      <c r="G164" s="2" t="s">
        <v>5099</v>
      </c>
      <c r="H164" s="2" t="s">
        <v>5050</v>
      </c>
      <c r="I164" s="2" t="s">
        <v>18</v>
      </c>
      <c r="J164" s="2" t="s">
        <v>5165</v>
      </c>
      <c r="K164" s="3">
        <v>43621</v>
      </c>
      <c r="L164" s="2" t="s">
        <v>5166</v>
      </c>
    </row>
    <row r="165" spans="1:12">
      <c r="A165" s="2" t="s">
        <v>2312</v>
      </c>
      <c r="B165" s="2" t="s">
        <v>5599</v>
      </c>
      <c r="C165" s="2" t="s">
        <v>5072</v>
      </c>
      <c r="D165" s="3">
        <v>30139</v>
      </c>
      <c r="E165" s="2" t="s">
        <v>5600</v>
      </c>
      <c r="F165" s="2" t="s">
        <v>5601</v>
      </c>
      <c r="G165" s="2" t="s">
        <v>5187</v>
      </c>
      <c r="H165" s="2" t="s">
        <v>5076</v>
      </c>
      <c r="I165" s="2" t="s">
        <v>17</v>
      </c>
      <c r="J165" s="2" t="s">
        <v>5058</v>
      </c>
      <c r="K165" s="3">
        <v>43747</v>
      </c>
      <c r="L165" s="2" t="s">
        <v>5070</v>
      </c>
    </row>
    <row r="166" spans="1:12">
      <c r="A166" s="2" t="s">
        <v>1875</v>
      </c>
      <c r="B166" s="2" t="s">
        <v>5602</v>
      </c>
      <c r="C166" s="2" t="s">
        <v>5072</v>
      </c>
      <c r="D166" s="3">
        <v>31459</v>
      </c>
      <c r="E166" s="2" t="s">
        <v>5603</v>
      </c>
      <c r="F166" s="2" t="s">
        <v>5604</v>
      </c>
      <c r="G166" s="2" t="s">
        <v>5187</v>
      </c>
      <c r="H166" s="2" t="s">
        <v>5076</v>
      </c>
      <c r="I166" s="2" t="s">
        <v>17</v>
      </c>
      <c r="J166" s="2" t="s">
        <v>5051</v>
      </c>
      <c r="K166" s="3">
        <v>44827</v>
      </c>
      <c r="L166" s="2" t="s">
        <v>5120</v>
      </c>
    </row>
    <row r="167" spans="1:12">
      <c r="A167" s="2" t="s">
        <v>586</v>
      </c>
      <c r="B167" s="2" t="s">
        <v>5605</v>
      </c>
      <c r="C167" s="2" t="s">
        <v>5072</v>
      </c>
      <c r="D167" s="3">
        <v>24902</v>
      </c>
      <c r="E167" s="2" t="s">
        <v>5606</v>
      </c>
      <c r="F167" s="2" t="s">
        <v>5607</v>
      </c>
      <c r="G167" s="2" t="s">
        <v>5318</v>
      </c>
      <c r="H167" s="2" t="s">
        <v>5050</v>
      </c>
      <c r="I167" s="2" t="s">
        <v>18</v>
      </c>
      <c r="J167" s="2" t="s">
        <v>5058</v>
      </c>
      <c r="K167" s="3">
        <v>43431</v>
      </c>
      <c r="L167" s="2" t="s">
        <v>5128</v>
      </c>
    </row>
    <row r="168" spans="1:12">
      <c r="A168" s="2" t="s">
        <v>2592</v>
      </c>
      <c r="B168" s="2" t="s">
        <v>5608</v>
      </c>
      <c r="C168" s="2" t="s">
        <v>5072</v>
      </c>
      <c r="D168" s="3">
        <v>24094</v>
      </c>
      <c r="E168" s="2" t="s">
        <v>5609</v>
      </c>
      <c r="F168" s="2" t="s">
        <v>5610</v>
      </c>
      <c r="G168" s="2" t="s">
        <v>5205</v>
      </c>
      <c r="H168" s="2" t="s">
        <v>5057</v>
      </c>
      <c r="I168" s="2" t="s">
        <v>16</v>
      </c>
      <c r="J168" s="2" t="s">
        <v>5058</v>
      </c>
      <c r="K168" s="3">
        <v>43904</v>
      </c>
      <c r="L168" s="2" t="s">
        <v>5128</v>
      </c>
    </row>
    <row r="169" spans="1:12">
      <c r="A169" s="2" t="s">
        <v>2812</v>
      </c>
      <c r="B169" s="2" t="s">
        <v>5611</v>
      </c>
      <c r="C169" s="2" t="s">
        <v>5039</v>
      </c>
      <c r="D169" s="3">
        <v>30918</v>
      </c>
      <c r="E169" s="2" t="s">
        <v>5612</v>
      </c>
      <c r="F169" s="2" t="s">
        <v>5613</v>
      </c>
      <c r="G169" s="2" t="s">
        <v>5426</v>
      </c>
      <c r="H169" s="2" t="s">
        <v>5057</v>
      </c>
      <c r="I169" s="2" t="s">
        <v>16</v>
      </c>
      <c r="J169" s="2" t="s">
        <v>5058</v>
      </c>
      <c r="K169" s="3">
        <v>44607</v>
      </c>
      <c r="L169" s="2" t="s">
        <v>5045</v>
      </c>
    </row>
    <row r="170" spans="1:12">
      <c r="A170" s="2" t="s">
        <v>4001</v>
      </c>
      <c r="B170" s="2" t="s">
        <v>5614</v>
      </c>
      <c r="C170" s="2" t="s">
        <v>5072</v>
      </c>
      <c r="D170" s="3">
        <v>24493</v>
      </c>
      <c r="E170" s="2" t="s">
        <v>5615</v>
      </c>
      <c r="F170" s="2" t="s">
        <v>5616</v>
      </c>
      <c r="G170" s="2" t="s">
        <v>5119</v>
      </c>
      <c r="H170" s="2" t="s">
        <v>5057</v>
      </c>
      <c r="I170" s="2" t="s">
        <v>16</v>
      </c>
      <c r="J170" s="2" t="s">
        <v>5058</v>
      </c>
      <c r="K170" s="3">
        <v>43414</v>
      </c>
      <c r="L170" s="2" t="s">
        <v>5082</v>
      </c>
    </row>
    <row r="171" spans="1:12">
      <c r="A171" s="2" t="s">
        <v>1511</v>
      </c>
      <c r="B171" s="2" t="s">
        <v>5617</v>
      </c>
      <c r="C171" s="2" t="s">
        <v>5072</v>
      </c>
      <c r="D171" s="3">
        <v>34516</v>
      </c>
      <c r="E171" s="2" t="s">
        <v>5618</v>
      </c>
      <c r="F171" s="2" t="s">
        <v>5619</v>
      </c>
      <c r="G171" s="2" t="s">
        <v>5146</v>
      </c>
      <c r="H171" s="2" t="s">
        <v>5057</v>
      </c>
      <c r="I171" s="2" t="s">
        <v>16</v>
      </c>
      <c r="J171" s="2" t="s">
        <v>5051</v>
      </c>
      <c r="K171" s="3">
        <v>45327</v>
      </c>
      <c r="L171" s="2" t="s">
        <v>5197</v>
      </c>
    </row>
    <row r="172" spans="1:12">
      <c r="A172" s="2" t="s">
        <v>5620</v>
      </c>
      <c r="B172" s="2" t="s">
        <v>5621</v>
      </c>
      <c r="C172" s="2" t="s">
        <v>5039</v>
      </c>
      <c r="D172" s="3">
        <v>31991</v>
      </c>
      <c r="E172" s="2" t="s">
        <v>5622</v>
      </c>
      <c r="F172" s="2" t="s">
        <v>5623</v>
      </c>
      <c r="G172" s="2" t="s">
        <v>5205</v>
      </c>
      <c r="H172" s="2" t="s">
        <v>5057</v>
      </c>
      <c r="I172" s="2" t="s">
        <v>16</v>
      </c>
      <c r="J172" s="2" t="s">
        <v>5044</v>
      </c>
      <c r="K172" s="3">
        <v>44783</v>
      </c>
      <c r="L172" s="2" t="s">
        <v>5052</v>
      </c>
    </row>
    <row r="173" spans="1:12">
      <c r="A173" s="2" t="s">
        <v>3635</v>
      </c>
      <c r="B173" s="2" t="s">
        <v>5624</v>
      </c>
      <c r="C173" s="2" t="s">
        <v>5072</v>
      </c>
      <c r="D173" s="3">
        <v>27594</v>
      </c>
      <c r="E173" s="2" t="s">
        <v>5625</v>
      </c>
      <c r="F173" s="2" t="s">
        <v>5626</v>
      </c>
      <c r="G173" s="2" t="s">
        <v>5049</v>
      </c>
      <c r="H173" s="2" t="s">
        <v>5050</v>
      </c>
      <c r="I173" s="2" t="s">
        <v>18</v>
      </c>
      <c r="J173" s="2" t="s">
        <v>5058</v>
      </c>
      <c r="K173" s="3">
        <v>43568</v>
      </c>
      <c r="L173" s="2" t="s">
        <v>5077</v>
      </c>
    </row>
    <row r="174" spans="1:12">
      <c r="A174" s="2" t="s">
        <v>972</v>
      </c>
      <c r="B174" s="2" t="s">
        <v>5627</v>
      </c>
      <c r="C174" s="2" t="s">
        <v>5039</v>
      </c>
      <c r="D174" s="3">
        <v>24051</v>
      </c>
      <c r="E174" s="2" t="s">
        <v>5628</v>
      </c>
      <c r="F174" s="2" t="s">
        <v>5629</v>
      </c>
      <c r="G174" s="2" t="s">
        <v>5063</v>
      </c>
      <c r="H174" s="2" t="s">
        <v>5050</v>
      </c>
      <c r="I174" s="2" t="s">
        <v>18</v>
      </c>
      <c r="J174" s="2" t="s">
        <v>5044</v>
      </c>
      <c r="K174" s="3">
        <v>44020</v>
      </c>
      <c r="L174" s="2" t="s">
        <v>5197</v>
      </c>
    </row>
    <row r="175" spans="1:12">
      <c r="A175" s="2" t="s">
        <v>956</v>
      </c>
      <c r="B175" s="2" t="s">
        <v>5630</v>
      </c>
      <c r="C175" s="2" t="s">
        <v>5039</v>
      </c>
      <c r="D175" s="3">
        <v>37018</v>
      </c>
      <c r="E175" s="2" t="s">
        <v>5631</v>
      </c>
      <c r="F175" s="2" t="s">
        <v>5632</v>
      </c>
      <c r="G175" s="2" t="s">
        <v>5247</v>
      </c>
      <c r="H175" s="2" t="s">
        <v>5069</v>
      </c>
      <c r="I175" s="2" t="s">
        <v>16</v>
      </c>
      <c r="J175" s="2" t="s">
        <v>5058</v>
      </c>
      <c r="K175" s="3">
        <v>44497</v>
      </c>
      <c r="L175" s="2" t="s">
        <v>5052</v>
      </c>
    </row>
    <row r="176" spans="1:12">
      <c r="A176" s="2" t="s">
        <v>1283</v>
      </c>
      <c r="B176" s="2" t="s">
        <v>5633</v>
      </c>
      <c r="C176" s="2" t="s">
        <v>5039</v>
      </c>
      <c r="D176" s="3">
        <v>26406</v>
      </c>
      <c r="E176" s="2" t="s">
        <v>5634</v>
      </c>
      <c r="F176" s="2" t="s">
        <v>5635</v>
      </c>
      <c r="G176" s="2" t="s">
        <v>5063</v>
      </c>
      <c r="H176" s="2" t="s">
        <v>5050</v>
      </c>
      <c r="I176" s="2" t="s">
        <v>18</v>
      </c>
      <c r="J176" s="2" t="s">
        <v>5058</v>
      </c>
      <c r="K176" s="3">
        <v>44076</v>
      </c>
      <c r="L176" s="2" t="s">
        <v>5160</v>
      </c>
    </row>
    <row r="177" spans="1:12">
      <c r="A177" s="2" t="s">
        <v>3602</v>
      </c>
      <c r="B177" s="2" t="s">
        <v>5636</v>
      </c>
      <c r="C177" s="2" t="s">
        <v>5072</v>
      </c>
      <c r="D177" s="3">
        <v>28146</v>
      </c>
      <c r="E177" s="2" t="s">
        <v>5637</v>
      </c>
      <c r="F177" s="2" t="s">
        <v>5638</v>
      </c>
      <c r="G177" s="2" t="s">
        <v>5295</v>
      </c>
      <c r="H177" s="2" t="s">
        <v>5076</v>
      </c>
      <c r="I177" s="2" t="s">
        <v>17</v>
      </c>
      <c r="J177" s="2" t="s">
        <v>5051</v>
      </c>
      <c r="K177" s="3">
        <v>44358</v>
      </c>
      <c r="L177" s="2" t="s">
        <v>5064</v>
      </c>
    </row>
    <row r="178" spans="1:12">
      <c r="A178" s="2" t="s">
        <v>3582</v>
      </c>
      <c r="B178" s="2" t="s">
        <v>5639</v>
      </c>
      <c r="C178" s="2" t="s">
        <v>5039</v>
      </c>
      <c r="D178" s="3">
        <v>27312</v>
      </c>
      <c r="E178" s="2" t="s">
        <v>5640</v>
      </c>
      <c r="F178" s="2" t="s">
        <v>5641</v>
      </c>
      <c r="G178" s="2" t="s">
        <v>5099</v>
      </c>
      <c r="H178" s="2" t="s">
        <v>5050</v>
      </c>
      <c r="I178" s="2" t="s">
        <v>18</v>
      </c>
      <c r="J178" s="2" t="s">
        <v>5165</v>
      </c>
      <c r="K178" s="3">
        <v>43426</v>
      </c>
      <c r="L178" s="2" t="s">
        <v>5120</v>
      </c>
    </row>
    <row r="179" spans="1:12">
      <c r="A179" s="2" t="s">
        <v>1215</v>
      </c>
      <c r="B179" s="2" t="s">
        <v>5642</v>
      </c>
      <c r="C179" s="2" t="s">
        <v>5072</v>
      </c>
      <c r="D179" s="3">
        <v>38017</v>
      </c>
      <c r="E179" s="2" t="s">
        <v>5643</v>
      </c>
      <c r="F179" s="2" t="s">
        <v>5644</v>
      </c>
      <c r="G179" s="2" t="s">
        <v>5288</v>
      </c>
      <c r="H179" s="2" t="s">
        <v>5069</v>
      </c>
      <c r="I179" s="2" t="s">
        <v>16</v>
      </c>
      <c r="J179" s="2" t="s">
        <v>5051</v>
      </c>
      <c r="K179" s="3">
        <v>43569</v>
      </c>
      <c r="L179" s="2" t="s">
        <v>5082</v>
      </c>
    </row>
    <row r="180" spans="1:12">
      <c r="A180" s="2" t="s">
        <v>2997</v>
      </c>
      <c r="B180" s="2" t="s">
        <v>5645</v>
      </c>
      <c r="C180" s="2" t="s">
        <v>5039</v>
      </c>
      <c r="D180" s="3">
        <v>32597</v>
      </c>
      <c r="E180" s="2" t="s">
        <v>5646</v>
      </c>
      <c r="F180" s="2" t="s">
        <v>5647</v>
      </c>
      <c r="G180" s="2" t="s">
        <v>5426</v>
      </c>
      <c r="H180" s="2" t="s">
        <v>5057</v>
      </c>
      <c r="I180" s="2" t="s">
        <v>16</v>
      </c>
      <c r="J180" s="2" t="s">
        <v>5474</v>
      </c>
      <c r="K180" s="3">
        <v>43548</v>
      </c>
      <c r="L180" s="2" t="s">
        <v>5059</v>
      </c>
    </row>
    <row r="181" spans="1:12">
      <c r="A181" s="2" t="s">
        <v>3175</v>
      </c>
      <c r="B181" s="2" t="s">
        <v>5586</v>
      </c>
      <c r="C181" s="2" t="s">
        <v>5039</v>
      </c>
      <c r="D181" s="3">
        <v>34259</v>
      </c>
      <c r="E181" s="2" t="s">
        <v>5648</v>
      </c>
      <c r="F181" s="2" t="s">
        <v>5649</v>
      </c>
      <c r="G181" s="2" t="s">
        <v>5111</v>
      </c>
      <c r="H181" s="2" t="s">
        <v>5050</v>
      </c>
      <c r="I181" s="2" t="s">
        <v>18</v>
      </c>
      <c r="J181" s="2" t="s">
        <v>5051</v>
      </c>
      <c r="K181" s="3">
        <v>44438</v>
      </c>
      <c r="L181" s="2" t="s">
        <v>5052</v>
      </c>
    </row>
    <row r="182" spans="1:12">
      <c r="A182" s="2" t="s">
        <v>4376</v>
      </c>
      <c r="B182" s="2" t="s">
        <v>5650</v>
      </c>
      <c r="C182" s="2" t="s">
        <v>5072</v>
      </c>
      <c r="D182" s="3">
        <v>24161</v>
      </c>
      <c r="E182" s="2" t="s">
        <v>5651</v>
      </c>
      <c r="F182" s="2" t="s">
        <v>5652</v>
      </c>
      <c r="G182" s="2" t="s">
        <v>5426</v>
      </c>
      <c r="H182" s="2" t="s">
        <v>5057</v>
      </c>
      <c r="I182" s="2" t="s">
        <v>16</v>
      </c>
      <c r="J182" s="2" t="s">
        <v>5051</v>
      </c>
      <c r="K182" s="3">
        <v>44383</v>
      </c>
      <c r="L182" s="2" t="s">
        <v>5166</v>
      </c>
    </row>
    <row r="183" spans="1:12">
      <c r="A183" s="2" t="s">
        <v>2372</v>
      </c>
      <c r="B183" s="2" t="s">
        <v>5653</v>
      </c>
      <c r="C183" s="2" t="s">
        <v>5039</v>
      </c>
      <c r="D183" s="3">
        <v>31992</v>
      </c>
      <c r="E183" s="2" t="s">
        <v>5654</v>
      </c>
      <c r="F183" s="2" t="s">
        <v>5655</v>
      </c>
      <c r="G183" s="2" t="s">
        <v>5288</v>
      </c>
      <c r="H183" s="2" t="s">
        <v>5069</v>
      </c>
      <c r="I183" s="2" t="s">
        <v>16</v>
      </c>
      <c r="J183" s="2" t="s">
        <v>5656</v>
      </c>
      <c r="K183" s="3">
        <v>44813</v>
      </c>
      <c r="L183" s="2" t="s">
        <v>5128</v>
      </c>
    </row>
    <row r="184" spans="1:12">
      <c r="A184" s="2" t="s">
        <v>3320</v>
      </c>
      <c r="B184" s="2" t="s">
        <v>5657</v>
      </c>
      <c r="C184" s="2" t="s">
        <v>5072</v>
      </c>
      <c r="D184" s="3">
        <v>29128</v>
      </c>
      <c r="E184" s="2" t="s">
        <v>5658</v>
      </c>
      <c r="F184" s="2" t="s">
        <v>5659</v>
      </c>
      <c r="G184" s="2" t="s">
        <v>5150</v>
      </c>
      <c r="H184" s="2" t="s">
        <v>5043</v>
      </c>
      <c r="I184" s="2" t="s">
        <v>17</v>
      </c>
      <c r="J184" s="2" t="s">
        <v>5051</v>
      </c>
      <c r="K184" s="3">
        <v>44390</v>
      </c>
      <c r="L184" s="2" t="s">
        <v>5201</v>
      </c>
    </row>
    <row r="185" spans="1:12">
      <c r="A185" s="2" t="s">
        <v>273</v>
      </c>
      <c r="B185" s="2" t="s">
        <v>5660</v>
      </c>
      <c r="C185" s="2" t="s">
        <v>5039</v>
      </c>
      <c r="D185" s="3">
        <v>36625</v>
      </c>
      <c r="E185" s="2" t="s">
        <v>5661</v>
      </c>
      <c r="F185" s="2" t="s">
        <v>5662</v>
      </c>
      <c r="G185" s="2" t="s">
        <v>5124</v>
      </c>
      <c r="H185" s="2" t="s">
        <v>5050</v>
      </c>
      <c r="I185" s="2" t="s">
        <v>18</v>
      </c>
      <c r="J185" s="2" t="s">
        <v>5165</v>
      </c>
      <c r="K185" s="3">
        <v>43614</v>
      </c>
      <c r="L185" s="2" t="s">
        <v>5128</v>
      </c>
    </row>
    <row r="186" spans="1:12">
      <c r="A186" s="2" t="s">
        <v>2513</v>
      </c>
      <c r="B186" s="2" t="s">
        <v>5663</v>
      </c>
      <c r="C186" s="2" t="s">
        <v>5072</v>
      </c>
      <c r="D186" s="3">
        <v>26174</v>
      </c>
      <c r="E186" s="2" t="s">
        <v>5664</v>
      </c>
      <c r="F186" s="2" t="s">
        <v>5665</v>
      </c>
      <c r="G186" s="2" t="s">
        <v>5159</v>
      </c>
      <c r="H186" s="2" t="s">
        <v>5069</v>
      </c>
      <c r="I186" s="2" t="s">
        <v>16</v>
      </c>
      <c r="J186" s="2" t="s">
        <v>5165</v>
      </c>
      <c r="K186" s="3">
        <v>43912</v>
      </c>
      <c r="L186" s="2" t="s">
        <v>5138</v>
      </c>
    </row>
    <row r="187" spans="1:12">
      <c r="A187" s="2" t="s">
        <v>3331</v>
      </c>
      <c r="B187" s="2" t="s">
        <v>5666</v>
      </c>
      <c r="C187" s="2" t="s">
        <v>5039</v>
      </c>
      <c r="D187" s="3">
        <v>35048</v>
      </c>
      <c r="E187" s="2" t="s">
        <v>5667</v>
      </c>
      <c r="F187" s="2" t="s">
        <v>5668</v>
      </c>
      <c r="G187" s="2" t="s">
        <v>5081</v>
      </c>
      <c r="H187" s="2" t="s">
        <v>5043</v>
      </c>
      <c r="I187" s="2" t="s">
        <v>17</v>
      </c>
      <c r="J187" s="2" t="s">
        <v>5051</v>
      </c>
      <c r="K187" s="3">
        <v>45269</v>
      </c>
      <c r="L187" s="2" t="s">
        <v>5087</v>
      </c>
    </row>
    <row r="188" spans="1:12">
      <c r="A188" s="2" t="s">
        <v>1286</v>
      </c>
      <c r="B188" s="2" t="s">
        <v>5669</v>
      </c>
      <c r="C188" s="2" t="s">
        <v>5039</v>
      </c>
      <c r="D188" s="3">
        <v>24951</v>
      </c>
      <c r="E188" s="2" t="s">
        <v>5670</v>
      </c>
      <c r="F188" s="2" t="s">
        <v>5671</v>
      </c>
      <c r="G188" s="2" t="s">
        <v>5075</v>
      </c>
      <c r="H188" s="2" t="s">
        <v>5076</v>
      </c>
      <c r="I188" s="2" t="s">
        <v>17</v>
      </c>
      <c r="J188" s="2" t="s">
        <v>5058</v>
      </c>
      <c r="K188" s="3">
        <v>45684</v>
      </c>
      <c r="L188" s="2" t="s">
        <v>5112</v>
      </c>
    </row>
    <row r="189" spans="1:12">
      <c r="A189" s="2" t="s">
        <v>1436</v>
      </c>
      <c r="B189" s="2" t="s">
        <v>5672</v>
      </c>
      <c r="C189" s="2" t="s">
        <v>5039</v>
      </c>
      <c r="D189" s="3">
        <v>29958</v>
      </c>
      <c r="E189" s="2" t="s">
        <v>5673</v>
      </c>
      <c r="F189" s="2" t="s">
        <v>5674</v>
      </c>
      <c r="G189" s="2" t="s">
        <v>5075</v>
      </c>
      <c r="H189" s="2" t="s">
        <v>5076</v>
      </c>
      <c r="I189" s="2" t="s">
        <v>17</v>
      </c>
      <c r="J189" s="2" t="s">
        <v>5051</v>
      </c>
      <c r="K189" s="3">
        <v>45509</v>
      </c>
      <c r="L189" s="2" t="s">
        <v>5120</v>
      </c>
    </row>
    <row r="190" spans="1:12">
      <c r="A190" s="2" t="s">
        <v>225</v>
      </c>
      <c r="B190" s="2" t="s">
        <v>5675</v>
      </c>
      <c r="C190" s="2" t="s">
        <v>5039</v>
      </c>
      <c r="D190" s="3">
        <v>29031</v>
      </c>
      <c r="E190" s="2" t="s">
        <v>5676</v>
      </c>
      <c r="F190" s="2" t="s">
        <v>5677</v>
      </c>
      <c r="G190" s="2" t="s">
        <v>5111</v>
      </c>
      <c r="H190" s="2" t="s">
        <v>5050</v>
      </c>
      <c r="I190" s="2" t="s">
        <v>18</v>
      </c>
      <c r="J190" s="2" t="s">
        <v>5058</v>
      </c>
      <c r="K190" s="3">
        <v>43687</v>
      </c>
      <c r="L190" s="2" t="s">
        <v>5082</v>
      </c>
    </row>
    <row r="191" spans="1:12">
      <c r="A191" s="2" t="s">
        <v>2091</v>
      </c>
      <c r="B191" s="2" t="s">
        <v>5678</v>
      </c>
      <c r="C191" s="2" t="s">
        <v>5072</v>
      </c>
      <c r="D191" s="3">
        <v>31716</v>
      </c>
      <c r="E191" s="2" t="s">
        <v>5679</v>
      </c>
      <c r="F191" s="2" t="s">
        <v>5680</v>
      </c>
      <c r="G191" s="2" t="s">
        <v>5124</v>
      </c>
      <c r="H191" s="2" t="s">
        <v>5050</v>
      </c>
      <c r="I191" s="2" t="s">
        <v>18</v>
      </c>
      <c r="J191" s="2" t="s">
        <v>5058</v>
      </c>
      <c r="K191" s="3">
        <v>44282</v>
      </c>
      <c r="L191" s="2" t="s">
        <v>5120</v>
      </c>
    </row>
    <row r="192" spans="1:12">
      <c r="A192" s="2" t="s">
        <v>1889</v>
      </c>
      <c r="B192" s="2" t="s">
        <v>5681</v>
      </c>
      <c r="C192" s="2" t="s">
        <v>5072</v>
      </c>
      <c r="D192" s="3">
        <v>32556</v>
      </c>
      <c r="E192" s="2" t="s">
        <v>5682</v>
      </c>
      <c r="F192" s="2" t="s">
        <v>5683</v>
      </c>
      <c r="G192" s="2" t="s">
        <v>5331</v>
      </c>
      <c r="H192" s="2" t="s">
        <v>5043</v>
      </c>
      <c r="I192" s="2" t="s">
        <v>17</v>
      </c>
      <c r="J192" s="2" t="s">
        <v>5044</v>
      </c>
      <c r="K192" s="3">
        <v>43206</v>
      </c>
      <c r="L192" s="2" t="s">
        <v>5045</v>
      </c>
    </row>
    <row r="193" spans="1:12">
      <c r="A193" s="2" t="s">
        <v>3306</v>
      </c>
      <c r="B193" s="2" t="s">
        <v>5684</v>
      </c>
      <c r="C193" s="2" t="s">
        <v>5039</v>
      </c>
      <c r="D193" s="3">
        <v>38306</v>
      </c>
      <c r="E193" s="2" t="s">
        <v>5685</v>
      </c>
      <c r="F193" s="2" t="s">
        <v>5686</v>
      </c>
      <c r="G193" s="2" t="s">
        <v>5063</v>
      </c>
      <c r="H193" s="2" t="s">
        <v>5050</v>
      </c>
      <c r="I193" s="2" t="s">
        <v>18</v>
      </c>
      <c r="J193" s="2" t="s">
        <v>5051</v>
      </c>
      <c r="K193" s="3">
        <v>43661</v>
      </c>
      <c r="L193" s="2" t="s">
        <v>5120</v>
      </c>
    </row>
    <row r="194" spans="1:12">
      <c r="A194" s="2" t="s">
        <v>2129</v>
      </c>
      <c r="B194" s="2" t="s">
        <v>5687</v>
      </c>
      <c r="C194" s="2" t="s">
        <v>5072</v>
      </c>
      <c r="D194" s="3">
        <v>35323</v>
      </c>
      <c r="E194" s="2" t="s">
        <v>5688</v>
      </c>
      <c r="F194" s="2" t="s">
        <v>5689</v>
      </c>
      <c r="G194" s="2" t="s">
        <v>5187</v>
      </c>
      <c r="H194" s="2" t="s">
        <v>5076</v>
      </c>
      <c r="I194" s="2" t="s">
        <v>17</v>
      </c>
      <c r="J194" s="2" t="s">
        <v>5044</v>
      </c>
      <c r="K194" s="3">
        <v>45236</v>
      </c>
      <c r="L194" s="2" t="s">
        <v>5142</v>
      </c>
    </row>
    <row r="195" spans="1:12">
      <c r="A195" s="2" t="s">
        <v>1790</v>
      </c>
      <c r="B195" s="2" t="s">
        <v>5690</v>
      </c>
      <c r="C195" s="2" t="s">
        <v>5072</v>
      </c>
      <c r="D195" s="3">
        <v>37077</v>
      </c>
      <c r="E195" s="2" t="s">
        <v>5691</v>
      </c>
      <c r="F195" s="2" t="s">
        <v>5692</v>
      </c>
      <c r="G195" s="2" t="s">
        <v>5180</v>
      </c>
      <c r="H195" s="2" t="s">
        <v>5043</v>
      </c>
      <c r="I195" s="2" t="s">
        <v>17</v>
      </c>
      <c r="J195" s="2" t="s">
        <v>5051</v>
      </c>
      <c r="K195" s="3">
        <v>43914</v>
      </c>
      <c r="L195" s="2" t="s">
        <v>5059</v>
      </c>
    </row>
    <row r="196" spans="1:12">
      <c r="A196" s="2" t="s">
        <v>3933</v>
      </c>
      <c r="B196" s="2" t="s">
        <v>5693</v>
      </c>
      <c r="C196" s="2" t="s">
        <v>5072</v>
      </c>
      <c r="D196" s="3">
        <v>29973</v>
      </c>
      <c r="E196" s="2" t="s">
        <v>5694</v>
      </c>
      <c r="F196" s="2" t="s">
        <v>5695</v>
      </c>
      <c r="G196" s="2" t="s">
        <v>5247</v>
      </c>
      <c r="H196" s="2" t="s">
        <v>5069</v>
      </c>
      <c r="I196" s="2" t="s">
        <v>16</v>
      </c>
      <c r="J196" s="2" t="s">
        <v>5165</v>
      </c>
      <c r="K196" s="3">
        <v>45084</v>
      </c>
      <c r="L196" s="2" t="s">
        <v>5166</v>
      </c>
    </row>
    <row r="197" spans="1:12">
      <c r="A197" s="2" t="s">
        <v>549</v>
      </c>
      <c r="B197" s="2" t="s">
        <v>5523</v>
      </c>
      <c r="C197" s="2" t="s">
        <v>5072</v>
      </c>
      <c r="D197" s="3">
        <v>25584</v>
      </c>
      <c r="E197" s="2" t="s">
        <v>5696</v>
      </c>
      <c r="F197" s="2" t="s">
        <v>5697</v>
      </c>
      <c r="G197" s="2" t="s">
        <v>5075</v>
      </c>
      <c r="H197" s="2" t="s">
        <v>5076</v>
      </c>
      <c r="I197" s="2" t="s">
        <v>17</v>
      </c>
      <c r="J197" s="2" t="s">
        <v>5058</v>
      </c>
      <c r="K197" s="3">
        <v>44433</v>
      </c>
      <c r="L197" s="2" t="s">
        <v>5155</v>
      </c>
    </row>
    <row r="198" spans="1:12">
      <c r="A198" s="2" t="s">
        <v>3407</v>
      </c>
      <c r="B198" s="2" t="s">
        <v>5698</v>
      </c>
      <c r="C198" s="2" t="s">
        <v>5039</v>
      </c>
      <c r="D198" s="3">
        <v>30493</v>
      </c>
      <c r="E198" s="2" t="s">
        <v>5699</v>
      </c>
      <c r="F198" s="2" t="s">
        <v>5700</v>
      </c>
      <c r="G198" s="2" t="s">
        <v>5331</v>
      </c>
      <c r="H198" s="2" t="s">
        <v>5043</v>
      </c>
      <c r="I198" s="2" t="s">
        <v>17</v>
      </c>
      <c r="J198" s="2" t="s">
        <v>5051</v>
      </c>
      <c r="K198" s="3">
        <v>45179</v>
      </c>
      <c r="L198" s="2" t="s">
        <v>5197</v>
      </c>
    </row>
    <row r="199" spans="1:12">
      <c r="A199" s="2" t="s">
        <v>3277</v>
      </c>
      <c r="B199" s="2" t="s">
        <v>5701</v>
      </c>
      <c r="C199" s="2" t="s">
        <v>5072</v>
      </c>
      <c r="D199" s="3">
        <v>31697</v>
      </c>
      <c r="E199" s="2" t="s">
        <v>5702</v>
      </c>
      <c r="F199" s="2" t="s">
        <v>5703</v>
      </c>
      <c r="G199" s="2" t="s">
        <v>5150</v>
      </c>
      <c r="H199" s="2" t="s">
        <v>5043</v>
      </c>
      <c r="I199" s="2" t="s">
        <v>17</v>
      </c>
      <c r="J199" s="2" t="s">
        <v>5165</v>
      </c>
      <c r="K199" s="3">
        <v>43287</v>
      </c>
      <c r="L199" s="2" t="s">
        <v>5070</v>
      </c>
    </row>
    <row r="200" spans="1:12">
      <c r="A200" s="2" t="s">
        <v>2991</v>
      </c>
      <c r="B200" s="2" t="s">
        <v>5704</v>
      </c>
      <c r="C200" s="2" t="s">
        <v>5072</v>
      </c>
      <c r="D200" s="3">
        <v>35575</v>
      </c>
      <c r="E200" s="2" t="s">
        <v>5705</v>
      </c>
      <c r="F200" s="2" t="s">
        <v>5706</v>
      </c>
      <c r="G200" s="2" t="s">
        <v>5254</v>
      </c>
      <c r="H200" s="2" t="s">
        <v>5057</v>
      </c>
      <c r="I200" s="2" t="s">
        <v>16</v>
      </c>
      <c r="J200" s="2" t="s">
        <v>5051</v>
      </c>
      <c r="K200" s="3">
        <v>44466</v>
      </c>
      <c r="L200" s="2" t="s">
        <v>5045</v>
      </c>
    </row>
    <row r="201" spans="1:12">
      <c r="A201" s="2" t="s">
        <v>1414</v>
      </c>
      <c r="B201" s="2" t="s">
        <v>5707</v>
      </c>
      <c r="C201" s="2" t="s">
        <v>5072</v>
      </c>
      <c r="D201" s="3">
        <v>36871</v>
      </c>
      <c r="E201" s="2" t="s">
        <v>5708</v>
      </c>
      <c r="F201" s="2" t="s">
        <v>5709</v>
      </c>
      <c r="G201" s="2" t="s">
        <v>5150</v>
      </c>
      <c r="H201" s="2" t="s">
        <v>5043</v>
      </c>
      <c r="I201" s="2" t="s">
        <v>17</v>
      </c>
      <c r="J201" s="2" t="s">
        <v>5044</v>
      </c>
      <c r="K201" s="3">
        <v>43984</v>
      </c>
      <c r="L201" s="2" t="s">
        <v>5128</v>
      </c>
    </row>
    <row r="202" spans="1:12">
      <c r="A202" s="2" t="s">
        <v>3135</v>
      </c>
      <c r="B202" s="2" t="s">
        <v>5710</v>
      </c>
      <c r="C202" s="2" t="s">
        <v>5072</v>
      </c>
      <c r="D202" s="3">
        <v>27511</v>
      </c>
      <c r="E202" s="2" t="s">
        <v>5711</v>
      </c>
      <c r="F202" s="2" t="s">
        <v>5712</v>
      </c>
      <c r="G202" s="2" t="s">
        <v>5331</v>
      </c>
      <c r="H202" s="2" t="s">
        <v>5043</v>
      </c>
      <c r="I202" s="2" t="s">
        <v>17</v>
      </c>
      <c r="J202" s="2" t="s">
        <v>5051</v>
      </c>
      <c r="K202" s="3">
        <v>43607</v>
      </c>
      <c r="L202" s="2" t="s">
        <v>5087</v>
      </c>
    </row>
    <row r="203" spans="1:12">
      <c r="A203" s="2" t="s">
        <v>2325</v>
      </c>
      <c r="B203" s="2" t="s">
        <v>5713</v>
      </c>
      <c r="C203" s="2" t="s">
        <v>5039</v>
      </c>
      <c r="D203" s="3">
        <v>38799</v>
      </c>
      <c r="E203" s="2" t="s">
        <v>5714</v>
      </c>
      <c r="F203" s="2" t="s">
        <v>5715</v>
      </c>
      <c r="G203" s="2" t="s">
        <v>5081</v>
      </c>
      <c r="H203" s="2" t="s">
        <v>5043</v>
      </c>
      <c r="I203" s="2" t="s">
        <v>17</v>
      </c>
      <c r="J203" s="2" t="s">
        <v>5058</v>
      </c>
      <c r="K203" s="3">
        <v>44703</v>
      </c>
      <c r="L203" s="2" t="s">
        <v>5197</v>
      </c>
    </row>
    <row r="204" spans="1:12">
      <c r="A204" s="2" t="s">
        <v>1528</v>
      </c>
      <c r="B204" s="2" t="s">
        <v>5716</v>
      </c>
      <c r="C204" s="2" t="s">
        <v>5072</v>
      </c>
      <c r="D204" s="3">
        <v>28514</v>
      </c>
      <c r="E204" s="2" t="s">
        <v>5717</v>
      </c>
      <c r="F204" s="2" t="s">
        <v>5718</v>
      </c>
      <c r="G204" s="2" t="s">
        <v>5099</v>
      </c>
      <c r="H204" s="2" t="s">
        <v>5050</v>
      </c>
      <c r="I204" s="2" t="s">
        <v>18</v>
      </c>
      <c r="J204" s="2" t="s">
        <v>5051</v>
      </c>
      <c r="K204" s="3">
        <v>44765</v>
      </c>
      <c r="L204" s="2" t="s">
        <v>5128</v>
      </c>
    </row>
    <row r="205" spans="1:12">
      <c r="A205" s="2" t="s">
        <v>3479</v>
      </c>
      <c r="B205" s="2" t="s">
        <v>5719</v>
      </c>
      <c r="C205" s="2" t="s">
        <v>5039</v>
      </c>
      <c r="D205" s="3">
        <v>31152</v>
      </c>
      <c r="E205" s="2" t="s">
        <v>5720</v>
      </c>
      <c r="F205" s="2" t="s">
        <v>5721</v>
      </c>
      <c r="G205" s="2" t="s">
        <v>5331</v>
      </c>
      <c r="H205" s="2" t="s">
        <v>5043</v>
      </c>
      <c r="I205" s="2" t="s">
        <v>17</v>
      </c>
      <c r="J205" s="2" t="s">
        <v>5044</v>
      </c>
      <c r="K205" s="3">
        <v>44051</v>
      </c>
      <c r="L205" s="2" t="s">
        <v>5112</v>
      </c>
    </row>
    <row r="206" spans="1:12">
      <c r="A206" s="2" t="s">
        <v>2966</v>
      </c>
      <c r="B206" s="2" t="s">
        <v>5722</v>
      </c>
      <c r="C206" s="2" t="s">
        <v>5072</v>
      </c>
      <c r="D206" s="3">
        <v>27838</v>
      </c>
      <c r="E206" s="2" t="s">
        <v>5723</v>
      </c>
      <c r="F206" s="2" t="s">
        <v>5724</v>
      </c>
      <c r="G206" s="2" t="s">
        <v>5107</v>
      </c>
      <c r="H206" s="2" t="s">
        <v>5057</v>
      </c>
      <c r="I206" s="2" t="s">
        <v>16</v>
      </c>
      <c r="J206" s="2" t="s">
        <v>5044</v>
      </c>
      <c r="K206" s="3">
        <v>45040</v>
      </c>
      <c r="L206" s="2" t="s">
        <v>5166</v>
      </c>
    </row>
    <row r="207" spans="1:12">
      <c r="A207" s="2" t="s">
        <v>709</v>
      </c>
      <c r="B207" s="2" t="s">
        <v>5725</v>
      </c>
      <c r="C207" s="2" t="s">
        <v>5072</v>
      </c>
      <c r="D207" s="3">
        <v>28136</v>
      </c>
      <c r="E207" s="2" t="s">
        <v>5726</v>
      </c>
      <c r="F207" s="2" t="s">
        <v>5727</v>
      </c>
      <c r="G207" s="2" t="s">
        <v>5452</v>
      </c>
      <c r="H207" s="2" t="s">
        <v>5043</v>
      </c>
      <c r="I207" s="2" t="s">
        <v>17</v>
      </c>
      <c r="J207" s="2" t="s">
        <v>5058</v>
      </c>
      <c r="K207" s="3">
        <v>45335</v>
      </c>
      <c r="L207" s="2" t="s">
        <v>5100</v>
      </c>
    </row>
    <row r="208" spans="1:12">
      <c r="A208" s="2" t="s">
        <v>2489</v>
      </c>
      <c r="B208" s="2" t="s">
        <v>5728</v>
      </c>
      <c r="C208" s="2" t="s">
        <v>5039</v>
      </c>
      <c r="D208" s="3">
        <v>36143</v>
      </c>
      <c r="E208" s="2" t="s">
        <v>5729</v>
      </c>
      <c r="F208" s="2" t="s">
        <v>5730</v>
      </c>
      <c r="G208" s="2" t="s">
        <v>5107</v>
      </c>
      <c r="H208" s="2" t="s">
        <v>5057</v>
      </c>
      <c r="I208" s="2" t="s">
        <v>16</v>
      </c>
      <c r="J208" s="2" t="s">
        <v>5044</v>
      </c>
      <c r="K208" s="3">
        <v>43598</v>
      </c>
      <c r="L208" s="2" t="s">
        <v>5138</v>
      </c>
    </row>
    <row r="209" spans="1:12">
      <c r="A209" s="2" t="s">
        <v>1969</v>
      </c>
      <c r="B209" s="2" t="s">
        <v>5731</v>
      </c>
      <c r="C209" s="2" t="s">
        <v>5039</v>
      </c>
      <c r="D209" s="3">
        <v>23894</v>
      </c>
      <c r="E209" s="2" t="s">
        <v>5732</v>
      </c>
      <c r="F209" s="2" t="s">
        <v>5733</v>
      </c>
      <c r="G209" s="2" t="s">
        <v>5187</v>
      </c>
      <c r="H209" s="2" t="s">
        <v>5076</v>
      </c>
      <c r="I209" s="2" t="s">
        <v>17</v>
      </c>
      <c r="J209" s="2" t="s">
        <v>5044</v>
      </c>
      <c r="K209" s="3">
        <v>44306</v>
      </c>
      <c r="L209" s="2" t="s">
        <v>5120</v>
      </c>
    </row>
    <row r="210" spans="1:12">
      <c r="A210" s="2" t="s">
        <v>175</v>
      </c>
      <c r="B210" s="2" t="s">
        <v>5734</v>
      </c>
      <c r="C210" s="2" t="s">
        <v>5039</v>
      </c>
      <c r="D210" s="3">
        <v>33647</v>
      </c>
      <c r="E210" s="2" t="s">
        <v>5735</v>
      </c>
      <c r="F210" s="2" t="s">
        <v>5736</v>
      </c>
      <c r="G210" s="2" t="s">
        <v>5075</v>
      </c>
      <c r="H210" s="2" t="s">
        <v>5076</v>
      </c>
      <c r="I210" s="2" t="s">
        <v>17</v>
      </c>
      <c r="J210" s="2" t="s">
        <v>5044</v>
      </c>
      <c r="K210" s="3">
        <v>44453</v>
      </c>
      <c r="L210" s="2" t="s">
        <v>5160</v>
      </c>
    </row>
    <row r="211" spans="1:12">
      <c r="A211" s="2" t="s">
        <v>447</v>
      </c>
      <c r="B211" s="2" t="s">
        <v>5737</v>
      </c>
      <c r="C211" s="2" t="s">
        <v>5039</v>
      </c>
      <c r="D211" s="3">
        <v>35235</v>
      </c>
      <c r="E211" s="2" t="s">
        <v>5738</v>
      </c>
      <c r="F211" s="2" t="s">
        <v>5739</v>
      </c>
      <c r="G211" s="2" t="s">
        <v>5164</v>
      </c>
      <c r="H211" s="2" t="s">
        <v>5043</v>
      </c>
      <c r="I211" s="2" t="s">
        <v>17</v>
      </c>
      <c r="J211" s="2" t="s">
        <v>5058</v>
      </c>
      <c r="K211" s="3">
        <v>45303</v>
      </c>
      <c r="L211" s="2" t="s">
        <v>5112</v>
      </c>
    </row>
    <row r="212" spans="1:12">
      <c r="A212" s="2" t="s">
        <v>1293</v>
      </c>
      <c r="B212" s="2" t="s">
        <v>5740</v>
      </c>
      <c r="C212" s="2" t="s">
        <v>5039</v>
      </c>
      <c r="D212" s="3">
        <v>38945</v>
      </c>
      <c r="E212" s="2" t="s">
        <v>5741</v>
      </c>
      <c r="F212" s="2" t="s">
        <v>5742</v>
      </c>
      <c r="G212" s="2" t="s">
        <v>5042</v>
      </c>
      <c r="H212" s="2" t="s">
        <v>5043</v>
      </c>
      <c r="I212" s="2" t="s">
        <v>17</v>
      </c>
      <c r="J212" s="2" t="s">
        <v>5051</v>
      </c>
      <c r="K212" s="3">
        <v>44846</v>
      </c>
      <c r="L212" s="2" t="s">
        <v>5064</v>
      </c>
    </row>
    <row r="213" spans="1:12">
      <c r="A213" s="2" t="s">
        <v>2166</v>
      </c>
      <c r="B213" s="2" t="s">
        <v>5743</v>
      </c>
      <c r="C213" s="2" t="s">
        <v>5072</v>
      </c>
      <c r="D213" s="3">
        <v>26664</v>
      </c>
      <c r="E213" s="2" t="s">
        <v>5744</v>
      </c>
      <c r="F213" s="2" t="s">
        <v>5745</v>
      </c>
      <c r="G213" s="2" t="s">
        <v>5295</v>
      </c>
      <c r="H213" s="2" t="s">
        <v>5076</v>
      </c>
      <c r="I213" s="2" t="s">
        <v>17</v>
      </c>
      <c r="J213" s="2" t="s">
        <v>5051</v>
      </c>
      <c r="K213" s="3">
        <v>45240</v>
      </c>
      <c r="L213" s="2" t="s">
        <v>5064</v>
      </c>
    </row>
    <row r="214" spans="1:12">
      <c r="A214" s="2" t="s">
        <v>1064</v>
      </c>
      <c r="B214" s="2" t="s">
        <v>5746</v>
      </c>
      <c r="C214" s="2" t="s">
        <v>5072</v>
      </c>
      <c r="D214" s="3">
        <v>25239</v>
      </c>
      <c r="E214" s="2" t="s">
        <v>5747</v>
      </c>
      <c r="F214" s="2" t="s">
        <v>5748</v>
      </c>
      <c r="G214" s="2" t="s">
        <v>5247</v>
      </c>
      <c r="H214" s="2" t="s">
        <v>5069</v>
      </c>
      <c r="I214" s="2" t="s">
        <v>16</v>
      </c>
      <c r="J214" s="2" t="s">
        <v>5051</v>
      </c>
      <c r="K214" s="3">
        <v>45048</v>
      </c>
      <c r="L214" s="2" t="s">
        <v>5077</v>
      </c>
    </row>
    <row r="215" spans="1:12">
      <c r="A215" s="2" t="s">
        <v>2001</v>
      </c>
      <c r="B215" s="2" t="s">
        <v>5749</v>
      </c>
      <c r="C215" s="2" t="s">
        <v>5039</v>
      </c>
      <c r="D215" s="3">
        <v>32920</v>
      </c>
      <c r="E215" s="2" t="s">
        <v>5750</v>
      </c>
      <c r="F215" s="2" t="s">
        <v>5751</v>
      </c>
      <c r="G215" s="2" t="s">
        <v>5063</v>
      </c>
      <c r="H215" s="2" t="s">
        <v>5050</v>
      </c>
      <c r="I215" s="2" t="s">
        <v>18</v>
      </c>
      <c r="J215" s="2" t="s">
        <v>5058</v>
      </c>
      <c r="K215" s="3">
        <v>45044</v>
      </c>
      <c r="L215" s="2" t="s">
        <v>5045</v>
      </c>
    </row>
    <row r="216" spans="1:12">
      <c r="A216" s="2" t="s">
        <v>1755</v>
      </c>
      <c r="B216" s="2" t="s">
        <v>5752</v>
      </c>
      <c r="C216" s="2" t="s">
        <v>5039</v>
      </c>
      <c r="D216" s="3">
        <v>35131</v>
      </c>
      <c r="E216" s="2" t="s">
        <v>5753</v>
      </c>
      <c r="F216" s="2" t="s">
        <v>5754</v>
      </c>
      <c r="G216" s="2" t="s">
        <v>5187</v>
      </c>
      <c r="H216" s="2" t="s">
        <v>5076</v>
      </c>
      <c r="I216" s="2" t="s">
        <v>17</v>
      </c>
      <c r="J216" s="2" t="s">
        <v>5165</v>
      </c>
      <c r="K216" s="3">
        <v>44884</v>
      </c>
      <c r="L216" s="2" t="s">
        <v>5045</v>
      </c>
    </row>
    <row r="217" spans="1:12">
      <c r="A217" s="2" t="s">
        <v>530</v>
      </c>
      <c r="B217" s="2" t="s">
        <v>5755</v>
      </c>
      <c r="C217" s="2" t="s">
        <v>5072</v>
      </c>
      <c r="D217" s="3">
        <v>26951</v>
      </c>
      <c r="E217" s="2" t="s">
        <v>5756</v>
      </c>
      <c r="F217" s="2" t="s">
        <v>5757</v>
      </c>
      <c r="G217" s="2" t="s">
        <v>5111</v>
      </c>
      <c r="H217" s="2" t="s">
        <v>5050</v>
      </c>
      <c r="I217" s="2" t="s">
        <v>18</v>
      </c>
      <c r="J217" s="2" t="s">
        <v>5044</v>
      </c>
      <c r="K217" s="3">
        <v>43123</v>
      </c>
      <c r="L217" s="2" t="s">
        <v>5064</v>
      </c>
    </row>
    <row r="218" spans="1:12">
      <c r="A218" s="2" t="s">
        <v>3435</v>
      </c>
      <c r="B218" s="2" t="s">
        <v>5758</v>
      </c>
      <c r="C218" s="2" t="s">
        <v>5039</v>
      </c>
      <c r="D218" s="3">
        <v>24462</v>
      </c>
      <c r="E218" s="2" t="s">
        <v>5759</v>
      </c>
      <c r="F218" s="2" t="s">
        <v>5760</v>
      </c>
      <c r="G218" s="2" t="s">
        <v>5086</v>
      </c>
      <c r="H218" s="2" t="s">
        <v>5076</v>
      </c>
      <c r="I218" s="2" t="s">
        <v>17</v>
      </c>
      <c r="J218" s="2" t="s">
        <v>5165</v>
      </c>
      <c r="K218" s="3">
        <v>45444</v>
      </c>
      <c r="L218" s="2" t="s">
        <v>5077</v>
      </c>
    </row>
    <row r="219" spans="1:12">
      <c r="A219" s="2" t="s">
        <v>2359</v>
      </c>
      <c r="B219" s="2" t="s">
        <v>5761</v>
      </c>
      <c r="C219" s="2" t="s">
        <v>5072</v>
      </c>
      <c r="D219" s="3">
        <v>38012</v>
      </c>
      <c r="E219" s="2" t="s">
        <v>5762</v>
      </c>
      <c r="F219" s="2" t="s">
        <v>5763</v>
      </c>
      <c r="G219" s="2" t="s">
        <v>5081</v>
      </c>
      <c r="H219" s="2" t="s">
        <v>5043</v>
      </c>
      <c r="I219" s="2" t="s">
        <v>17</v>
      </c>
      <c r="J219" s="2" t="s">
        <v>5044</v>
      </c>
      <c r="K219" s="3">
        <v>43590</v>
      </c>
      <c r="L219" s="2" t="s">
        <v>5082</v>
      </c>
    </row>
    <row r="220" spans="1:12">
      <c r="A220" s="2" t="s">
        <v>3132</v>
      </c>
      <c r="B220" s="2" t="s">
        <v>5764</v>
      </c>
      <c r="C220" s="2" t="s">
        <v>5039</v>
      </c>
      <c r="D220" s="3">
        <v>38582</v>
      </c>
      <c r="E220" s="2" t="s">
        <v>5765</v>
      </c>
      <c r="F220" s="2" t="s">
        <v>5766</v>
      </c>
      <c r="G220" s="2" t="s">
        <v>5288</v>
      </c>
      <c r="H220" s="2" t="s">
        <v>5069</v>
      </c>
      <c r="I220" s="2" t="s">
        <v>16</v>
      </c>
      <c r="J220" s="2" t="s">
        <v>5058</v>
      </c>
      <c r="K220" s="3">
        <v>45215</v>
      </c>
      <c r="L220" s="2" t="s">
        <v>5077</v>
      </c>
    </row>
    <row r="221" spans="1:12">
      <c r="A221" s="2" t="s">
        <v>3585</v>
      </c>
      <c r="B221" s="2" t="s">
        <v>5767</v>
      </c>
      <c r="C221" s="2" t="s">
        <v>5072</v>
      </c>
      <c r="D221" s="3">
        <v>26998</v>
      </c>
      <c r="E221" s="2" t="s">
        <v>5768</v>
      </c>
      <c r="F221" s="2" t="s">
        <v>5769</v>
      </c>
      <c r="G221" s="2" t="s">
        <v>5159</v>
      </c>
      <c r="H221" s="2" t="s">
        <v>5069</v>
      </c>
      <c r="I221" s="2" t="s">
        <v>16</v>
      </c>
      <c r="J221" s="2" t="s">
        <v>5051</v>
      </c>
      <c r="K221" s="3">
        <v>43114</v>
      </c>
      <c r="L221" s="2" t="s">
        <v>5070</v>
      </c>
    </row>
    <row r="222" spans="1:12">
      <c r="A222" s="2" t="s">
        <v>2439</v>
      </c>
      <c r="B222" s="2" t="s">
        <v>5770</v>
      </c>
      <c r="C222" s="2" t="s">
        <v>5072</v>
      </c>
      <c r="D222" s="3">
        <v>35695</v>
      </c>
      <c r="E222" s="2" t="s">
        <v>5771</v>
      </c>
      <c r="F222" s="2" t="s">
        <v>5772</v>
      </c>
      <c r="G222" s="2" t="s">
        <v>5107</v>
      </c>
      <c r="H222" s="2" t="s">
        <v>5057</v>
      </c>
      <c r="I222" s="2" t="s">
        <v>16</v>
      </c>
      <c r="J222" s="2" t="s">
        <v>5044</v>
      </c>
      <c r="K222" s="3">
        <v>45667</v>
      </c>
      <c r="L222" s="2" t="s">
        <v>5077</v>
      </c>
    </row>
    <row r="223" spans="1:12">
      <c r="A223" s="2" t="s">
        <v>342</v>
      </c>
      <c r="B223" s="2" t="s">
        <v>5773</v>
      </c>
      <c r="C223" s="2" t="s">
        <v>5072</v>
      </c>
      <c r="D223" s="3">
        <v>26659</v>
      </c>
      <c r="E223" s="2" t="s">
        <v>5774</v>
      </c>
      <c r="F223" s="2" t="s">
        <v>5775</v>
      </c>
      <c r="G223" s="2" t="s">
        <v>5375</v>
      </c>
      <c r="H223" s="2" t="s">
        <v>5076</v>
      </c>
      <c r="I223" s="2" t="s">
        <v>17</v>
      </c>
      <c r="J223" s="2" t="s">
        <v>5165</v>
      </c>
      <c r="K223" s="3">
        <v>44796</v>
      </c>
      <c r="L223" s="2" t="s">
        <v>5155</v>
      </c>
    </row>
    <row r="224" spans="1:12">
      <c r="A224" s="2" t="s">
        <v>1517</v>
      </c>
      <c r="B224" s="2" t="s">
        <v>5411</v>
      </c>
      <c r="C224" s="2" t="s">
        <v>5072</v>
      </c>
      <c r="D224" s="3">
        <v>36397</v>
      </c>
      <c r="E224" s="2" t="s">
        <v>5776</v>
      </c>
      <c r="F224" s="2" t="s">
        <v>5777</v>
      </c>
      <c r="G224" s="2" t="s">
        <v>5159</v>
      </c>
      <c r="H224" s="2" t="s">
        <v>5069</v>
      </c>
      <c r="I224" s="2" t="s">
        <v>16</v>
      </c>
      <c r="J224" s="2" t="s">
        <v>5058</v>
      </c>
      <c r="K224" s="3">
        <v>43799</v>
      </c>
      <c r="L224" s="2" t="s">
        <v>5082</v>
      </c>
    </row>
    <row r="225" spans="1:12">
      <c r="A225" s="2" t="s">
        <v>3118</v>
      </c>
      <c r="B225" s="2" t="s">
        <v>5778</v>
      </c>
      <c r="C225" s="2" t="s">
        <v>5072</v>
      </c>
      <c r="D225" s="3">
        <v>37339</v>
      </c>
      <c r="E225" s="2" t="s">
        <v>5779</v>
      </c>
      <c r="F225" s="2" t="s">
        <v>5780</v>
      </c>
      <c r="G225" s="2" t="s">
        <v>5187</v>
      </c>
      <c r="H225" s="2" t="s">
        <v>5076</v>
      </c>
      <c r="I225" s="2" t="s">
        <v>17</v>
      </c>
      <c r="J225" s="2" t="s">
        <v>5044</v>
      </c>
      <c r="K225" s="3">
        <v>43964</v>
      </c>
      <c r="L225" s="2" t="s">
        <v>5120</v>
      </c>
    </row>
    <row r="226" spans="1:12">
      <c r="A226" s="2" t="s">
        <v>2055</v>
      </c>
      <c r="B226" s="2" t="s">
        <v>5781</v>
      </c>
      <c r="C226" s="2" t="s">
        <v>5039</v>
      </c>
      <c r="D226" s="3">
        <v>29934</v>
      </c>
      <c r="E226" s="2" t="s">
        <v>5782</v>
      </c>
      <c r="F226" s="2" t="s">
        <v>5783</v>
      </c>
      <c r="G226" s="2" t="s">
        <v>5068</v>
      </c>
      <c r="H226" s="2" t="s">
        <v>5069</v>
      </c>
      <c r="I226" s="2" t="s">
        <v>16</v>
      </c>
      <c r="J226" s="2" t="s">
        <v>5044</v>
      </c>
      <c r="K226" s="3">
        <v>43529</v>
      </c>
      <c r="L226" s="2" t="s">
        <v>5045</v>
      </c>
    </row>
    <row r="227" spans="1:12">
      <c r="A227" s="2" t="s">
        <v>1372</v>
      </c>
      <c r="B227" s="2" t="s">
        <v>5784</v>
      </c>
      <c r="C227" s="2" t="s">
        <v>5072</v>
      </c>
      <c r="D227" s="3">
        <v>36064</v>
      </c>
      <c r="E227" s="2" t="s">
        <v>5785</v>
      </c>
      <c r="F227" s="2" t="s">
        <v>5786</v>
      </c>
      <c r="G227" s="2" t="s">
        <v>5056</v>
      </c>
      <c r="H227" s="2" t="s">
        <v>5057</v>
      </c>
      <c r="I227" s="2" t="s">
        <v>16</v>
      </c>
      <c r="J227" s="2" t="s">
        <v>5058</v>
      </c>
      <c r="K227" s="3">
        <v>44970</v>
      </c>
      <c r="L227" s="2" t="s">
        <v>5064</v>
      </c>
    </row>
    <row r="228" spans="1:12">
      <c r="A228" s="2" t="s">
        <v>3472</v>
      </c>
      <c r="B228" s="2" t="s">
        <v>5787</v>
      </c>
      <c r="C228" s="2" t="s">
        <v>5039</v>
      </c>
      <c r="D228" s="3">
        <v>38963</v>
      </c>
      <c r="E228" s="2" t="s">
        <v>5788</v>
      </c>
      <c r="F228" s="2" t="s">
        <v>5789</v>
      </c>
      <c r="G228" s="2" t="s">
        <v>5452</v>
      </c>
      <c r="H228" s="2" t="s">
        <v>5043</v>
      </c>
      <c r="I228" s="2" t="s">
        <v>17</v>
      </c>
      <c r="J228" s="2" t="s">
        <v>5051</v>
      </c>
      <c r="K228" s="3">
        <v>44845</v>
      </c>
      <c r="L228" s="2" t="s">
        <v>5120</v>
      </c>
    </row>
    <row r="229" spans="1:12">
      <c r="A229" s="2" t="s">
        <v>2391</v>
      </c>
      <c r="B229" s="2" t="s">
        <v>5790</v>
      </c>
      <c r="C229" s="2" t="s">
        <v>5072</v>
      </c>
      <c r="D229" s="3">
        <v>34612</v>
      </c>
      <c r="E229" s="2" t="s">
        <v>5791</v>
      </c>
      <c r="F229" s="2" t="s">
        <v>5792</v>
      </c>
      <c r="G229" s="2" t="s">
        <v>5187</v>
      </c>
      <c r="H229" s="2" t="s">
        <v>5076</v>
      </c>
      <c r="I229" s="2" t="s">
        <v>17</v>
      </c>
      <c r="J229" s="2" t="s">
        <v>5058</v>
      </c>
      <c r="K229" s="3">
        <v>44367</v>
      </c>
      <c r="L229" s="2" t="s">
        <v>5160</v>
      </c>
    </row>
    <row r="230" spans="1:12">
      <c r="A230" s="2" t="s">
        <v>1607</v>
      </c>
      <c r="B230" s="2" t="s">
        <v>5793</v>
      </c>
      <c r="C230" s="2" t="s">
        <v>5072</v>
      </c>
      <c r="D230" s="3">
        <v>37796</v>
      </c>
      <c r="E230" s="2" t="s">
        <v>5794</v>
      </c>
      <c r="F230" s="2" t="s">
        <v>5795</v>
      </c>
      <c r="G230" s="2" t="s">
        <v>5267</v>
      </c>
      <c r="H230" s="2" t="s">
        <v>5043</v>
      </c>
      <c r="I230" s="2" t="s">
        <v>17</v>
      </c>
      <c r="J230" s="2" t="s">
        <v>5051</v>
      </c>
      <c r="K230" s="3">
        <v>44103</v>
      </c>
      <c r="L230" s="2" t="s">
        <v>5160</v>
      </c>
    </row>
    <row r="231" spans="1:12">
      <c r="A231" s="2" t="s">
        <v>397</v>
      </c>
      <c r="B231" s="2" t="s">
        <v>5796</v>
      </c>
      <c r="C231" s="2" t="s">
        <v>5039</v>
      </c>
      <c r="D231" s="3">
        <v>37363</v>
      </c>
      <c r="E231" s="2" t="s">
        <v>5797</v>
      </c>
      <c r="F231" s="2" t="s">
        <v>5798</v>
      </c>
      <c r="G231" s="2" t="s">
        <v>5049</v>
      </c>
      <c r="H231" s="2" t="s">
        <v>5050</v>
      </c>
      <c r="I231" s="2" t="s">
        <v>18</v>
      </c>
      <c r="J231" s="2" t="s">
        <v>5051</v>
      </c>
      <c r="K231" s="3">
        <v>43493</v>
      </c>
      <c r="L231" s="2" t="s">
        <v>5087</v>
      </c>
    </row>
    <row r="232" spans="1:12">
      <c r="A232" s="2" t="s">
        <v>1872</v>
      </c>
      <c r="B232" s="2" t="s">
        <v>5722</v>
      </c>
      <c r="C232" s="2" t="s">
        <v>5072</v>
      </c>
      <c r="D232" s="3">
        <v>24183</v>
      </c>
      <c r="E232" s="2" t="s">
        <v>5799</v>
      </c>
      <c r="F232" s="2" t="s">
        <v>5800</v>
      </c>
      <c r="G232" s="2" t="s">
        <v>5240</v>
      </c>
      <c r="H232" s="2" t="s">
        <v>5043</v>
      </c>
      <c r="I232" s="2" t="s">
        <v>17</v>
      </c>
      <c r="J232" s="2" t="s">
        <v>5058</v>
      </c>
      <c r="K232" s="3">
        <v>44612</v>
      </c>
      <c r="L232" s="2" t="s">
        <v>5045</v>
      </c>
    </row>
    <row r="233" spans="1:12">
      <c r="A233" s="2" t="s">
        <v>2652</v>
      </c>
      <c r="B233" s="2" t="s">
        <v>5801</v>
      </c>
      <c r="C233" s="2" t="s">
        <v>5072</v>
      </c>
      <c r="D233" s="3">
        <v>30876</v>
      </c>
      <c r="E233" s="2" t="s">
        <v>5802</v>
      </c>
      <c r="F233" s="2" t="s">
        <v>5803</v>
      </c>
      <c r="G233" s="2" t="s">
        <v>5091</v>
      </c>
      <c r="H233" s="2" t="s">
        <v>5057</v>
      </c>
      <c r="I233" s="2" t="s">
        <v>16</v>
      </c>
      <c r="J233" s="2" t="s">
        <v>5044</v>
      </c>
      <c r="K233" s="3">
        <v>43837</v>
      </c>
      <c r="L233" s="2" t="s">
        <v>5092</v>
      </c>
    </row>
    <row r="234" spans="1:12">
      <c r="A234" s="2" t="s">
        <v>990</v>
      </c>
      <c r="B234" s="2" t="s">
        <v>5804</v>
      </c>
      <c r="C234" s="2" t="s">
        <v>5072</v>
      </c>
      <c r="D234" s="3">
        <v>31360</v>
      </c>
      <c r="E234" s="2" t="s">
        <v>5805</v>
      </c>
      <c r="F234" s="2" t="s">
        <v>5806</v>
      </c>
      <c r="G234" s="2" t="s">
        <v>5091</v>
      </c>
      <c r="H234" s="2" t="s">
        <v>5057</v>
      </c>
      <c r="I234" s="2" t="s">
        <v>16</v>
      </c>
      <c r="J234" s="2" t="s">
        <v>5058</v>
      </c>
      <c r="K234" s="3">
        <v>43516</v>
      </c>
      <c r="L234" s="2" t="s">
        <v>5087</v>
      </c>
    </row>
    <row r="235" spans="1:12">
      <c r="A235" s="2" t="s">
        <v>520</v>
      </c>
      <c r="B235" s="2" t="s">
        <v>5807</v>
      </c>
      <c r="C235" s="2" t="s">
        <v>5039</v>
      </c>
      <c r="D235" s="3">
        <v>36380</v>
      </c>
      <c r="E235" s="2" t="s">
        <v>5808</v>
      </c>
      <c r="F235" s="2" t="s">
        <v>5809</v>
      </c>
      <c r="G235" s="2" t="s">
        <v>5430</v>
      </c>
      <c r="H235" s="2" t="s">
        <v>5057</v>
      </c>
      <c r="I235" s="2" t="s">
        <v>16</v>
      </c>
      <c r="J235" s="2" t="s">
        <v>5044</v>
      </c>
      <c r="K235" s="3">
        <v>45698</v>
      </c>
      <c r="L235" s="2" t="s">
        <v>5201</v>
      </c>
    </row>
    <row r="236" spans="1:12">
      <c r="A236" s="2" t="s">
        <v>4525</v>
      </c>
      <c r="B236" s="2" t="s">
        <v>5810</v>
      </c>
      <c r="C236" s="2" t="s">
        <v>5039</v>
      </c>
      <c r="D236" s="3">
        <v>38002</v>
      </c>
      <c r="E236" s="2" t="s">
        <v>5811</v>
      </c>
      <c r="F236" s="2" t="s">
        <v>5812</v>
      </c>
      <c r="G236" s="2" t="s">
        <v>5107</v>
      </c>
      <c r="H236" s="2" t="s">
        <v>5057</v>
      </c>
      <c r="I236" s="2" t="s">
        <v>16</v>
      </c>
      <c r="J236" s="2" t="s">
        <v>5051</v>
      </c>
      <c r="K236" s="3">
        <v>45518</v>
      </c>
      <c r="L236" s="2" t="s">
        <v>5120</v>
      </c>
    </row>
    <row r="237" spans="1:12">
      <c r="A237" s="2" t="s">
        <v>1958</v>
      </c>
      <c r="B237" s="2" t="s">
        <v>5813</v>
      </c>
      <c r="C237" s="2" t="s">
        <v>5039</v>
      </c>
      <c r="D237" s="3">
        <v>24563</v>
      </c>
      <c r="E237" s="2" t="s">
        <v>5814</v>
      </c>
      <c r="F237" s="2" t="s">
        <v>5815</v>
      </c>
      <c r="G237" s="2" t="s">
        <v>5288</v>
      </c>
      <c r="H237" s="2" t="s">
        <v>5069</v>
      </c>
      <c r="I237" s="2" t="s">
        <v>16</v>
      </c>
      <c r="J237" s="2" t="s">
        <v>5044</v>
      </c>
      <c r="K237" s="3">
        <v>44844</v>
      </c>
      <c r="L237" s="2" t="s">
        <v>5142</v>
      </c>
    </row>
    <row r="238" spans="1:12">
      <c r="A238" s="2" t="s">
        <v>801</v>
      </c>
      <c r="B238" s="2" t="s">
        <v>5816</v>
      </c>
      <c r="C238" s="2" t="s">
        <v>5072</v>
      </c>
      <c r="D238" s="3">
        <v>25572</v>
      </c>
      <c r="E238" s="2" t="s">
        <v>5817</v>
      </c>
      <c r="F238" s="2" t="s">
        <v>5818</v>
      </c>
      <c r="G238" s="2" t="s">
        <v>5187</v>
      </c>
      <c r="H238" s="2" t="s">
        <v>5076</v>
      </c>
      <c r="I238" s="2" t="s">
        <v>17</v>
      </c>
      <c r="J238" s="2" t="s">
        <v>5044</v>
      </c>
      <c r="K238" s="3">
        <v>44723</v>
      </c>
      <c r="L238" s="2" t="s">
        <v>5155</v>
      </c>
    </row>
    <row r="239" spans="1:12">
      <c r="A239" s="2" t="s">
        <v>159</v>
      </c>
      <c r="B239" s="2" t="s">
        <v>5819</v>
      </c>
      <c r="C239" s="2" t="s">
        <v>5039</v>
      </c>
      <c r="D239" s="3">
        <v>33066</v>
      </c>
      <c r="E239" s="2" t="s">
        <v>5820</v>
      </c>
      <c r="F239" s="2" t="s">
        <v>5821</v>
      </c>
      <c r="G239" s="2" t="s">
        <v>5099</v>
      </c>
      <c r="H239" s="2" t="s">
        <v>5050</v>
      </c>
      <c r="I239" s="2" t="s">
        <v>18</v>
      </c>
      <c r="J239" s="2" t="s">
        <v>5051</v>
      </c>
      <c r="K239" s="3">
        <v>44627</v>
      </c>
      <c r="L239" s="2" t="s">
        <v>5082</v>
      </c>
    </row>
    <row r="240" spans="1:12">
      <c r="A240" s="2" t="s">
        <v>2875</v>
      </c>
      <c r="B240" s="2" t="s">
        <v>5822</v>
      </c>
      <c r="C240" s="2" t="s">
        <v>5072</v>
      </c>
      <c r="D240" s="3">
        <v>37454</v>
      </c>
      <c r="E240" s="2" t="s">
        <v>5823</v>
      </c>
      <c r="F240" s="2" t="s">
        <v>5824</v>
      </c>
      <c r="G240" s="2" t="s">
        <v>5099</v>
      </c>
      <c r="H240" s="2" t="s">
        <v>5050</v>
      </c>
      <c r="I240" s="2" t="s">
        <v>18</v>
      </c>
      <c r="J240" s="2" t="s">
        <v>5058</v>
      </c>
      <c r="K240" s="3">
        <v>45439</v>
      </c>
      <c r="L240" s="2" t="s">
        <v>5120</v>
      </c>
    </row>
    <row r="241" spans="1:12">
      <c r="A241" s="2" t="s">
        <v>3507</v>
      </c>
      <c r="B241" s="2" t="s">
        <v>5825</v>
      </c>
      <c r="C241" s="2" t="s">
        <v>5039</v>
      </c>
      <c r="D241" s="3">
        <v>35979</v>
      </c>
      <c r="E241" s="2" t="s">
        <v>5826</v>
      </c>
      <c r="F241" s="2" t="s">
        <v>5827</v>
      </c>
      <c r="G241" s="2" t="s">
        <v>5042</v>
      </c>
      <c r="H241" s="2" t="s">
        <v>5043</v>
      </c>
      <c r="I241" s="2" t="s">
        <v>17</v>
      </c>
      <c r="J241" s="2" t="s">
        <v>5044</v>
      </c>
      <c r="K241" s="3">
        <v>43288</v>
      </c>
      <c r="L241" s="2" t="s">
        <v>5052</v>
      </c>
    </row>
    <row r="242" spans="1:12">
      <c r="A242" s="2" t="s">
        <v>3788</v>
      </c>
      <c r="B242" s="2" t="s">
        <v>5828</v>
      </c>
      <c r="C242" s="2" t="s">
        <v>5072</v>
      </c>
      <c r="D242" s="3">
        <v>36690</v>
      </c>
      <c r="E242" s="2" t="s">
        <v>5829</v>
      </c>
      <c r="F242" s="2" t="s">
        <v>5830</v>
      </c>
      <c r="G242" s="2" t="s">
        <v>5187</v>
      </c>
      <c r="H242" s="2" t="s">
        <v>5076</v>
      </c>
      <c r="I242" s="2" t="s">
        <v>17</v>
      </c>
      <c r="J242" s="2" t="s">
        <v>5051</v>
      </c>
      <c r="K242" s="3">
        <v>43175</v>
      </c>
      <c r="L242" s="2" t="s">
        <v>5142</v>
      </c>
    </row>
    <row r="243" spans="1:12">
      <c r="A243" s="2" t="s">
        <v>2677</v>
      </c>
      <c r="B243" s="2" t="s">
        <v>5831</v>
      </c>
      <c r="C243" s="2" t="s">
        <v>5039</v>
      </c>
      <c r="D243" s="3">
        <v>23948</v>
      </c>
      <c r="E243" s="2" t="s">
        <v>5832</v>
      </c>
      <c r="F243" s="2" t="s">
        <v>5833</v>
      </c>
      <c r="G243" s="2" t="s">
        <v>5086</v>
      </c>
      <c r="H243" s="2" t="s">
        <v>5076</v>
      </c>
      <c r="I243" s="2" t="s">
        <v>17</v>
      </c>
      <c r="J243" s="2" t="s">
        <v>5044</v>
      </c>
      <c r="K243" s="3">
        <v>44921</v>
      </c>
      <c r="L243" s="2" t="s">
        <v>5160</v>
      </c>
    </row>
    <row r="244" spans="1:12">
      <c r="A244" s="2" t="s">
        <v>4292</v>
      </c>
      <c r="B244" s="2" t="s">
        <v>5834</v>
      </c>
      <c r="C244" s="2" t="s">
        <v>5039</v>
      </c>
      <c r="D244" s="3">
        <v>29400</v>
      </c>
      <c r="E244" s="2" t="s">
        <v>5835</v>
      </c>
      <c r="F244" s="2" t="s">
        <v>5836</v>
      </c>
      <c r="G244" s="2" t="s">
        <v>5119</v>
      </c>
      <c r="H244" s="2" t="s">
        <v>5057</v>
      </c>
      <c r="I244" s="2" t="s">
        <v>16</v>
      </c>
      <c r="J244" s="2" t="s">
        <v>5058</v>
      </c>
      <c r="K244" s="3">
        <v>45270</v>
      </c>
      <c r="L244" s="2" t="s">
        <v>5045</v>
      </c>
    </row>
    <row r="245" spans="1:12">
      <c r="A245" s="2" t="s">
        <v>3883</v>
      </c>
      <c r="B245" s="2" t="s">
        <v>5837</v>
      </c>
      <c r="C245" s="2" t="s">
        <v>5039</v>
      </c>
      <c r="D245" s="3">
        <v>36275</v>
      </c>
      <c r="E245" s="2" t="s">
        <v>5838</v>
      </c>
      <c r="F245" s="2" t="s">
        <v>5839</v>
      </c>
      <c r="G245" s="2" t="s">
        <v>5430</v>
      </c>
      <c r="H245" s="2" t="s">
        <v>5057</v>
      </c>
      <c r="I245" s="2" t="s">
        <v>16</v>
      </c>
      <c r="J245" s="2" t="s">
        <v>5165</v>
      </c>
      <c r="K245" s="3">
        <v>45111</v>
      </c>
      <c r="L245" s="2" t="s">
        <v>5155</v>
      </c>
    </row>
    <row r="246" spans="1:12">
      <c r="A246" s="2" t="s">
        <v>2555</v>
      </c>
      <c r="B246" s="2" t="s">
        <v>5840</v>
      </c>
      <c r="C246" s="2" t="s">
        <v>5039</v>
      </c>
      <c r="D246" s="3">
        <v>37913</v>
      </c>
      <c r="E246" s="2" t="s">
        <v>5841</v>
      </c>
      <c r="F246" s="2" t="s">
        <v>5842</v>
      </c>
      <c r="G246" s="2" t="s">
        <v>5267</v>
      </c>
      <c r="H246" s="2" t="s">
        <v>5043</v>
      </c>
      <c r="I246" s="2" t="s">
        <v>17</v>
      </c>
      <c r="J246" s="2" t="s">
        <v>5165</v>
      </c>
      <c r="K246" s="3">
        <v>44542</v>
      </c>
      <c r="L246" s="2" t="s">
        <v>5197</v>
      </c>
    </row>
    <row r="247" spans="1:12">
      <c r="A247" s="2" t="s">
        <v>1320</v>
      </c>
      <c r="B247" s="2" t="s">
        <v>5843</v>
      </c>
      <c r="C247" s="2" t="s">
        <v>5072</v>
      </c>
      <c r="D247" s="3">
        <v>36142</v>
      </c>
      <c r="E247" s="2" t="s">
        <v>5844</v>
      </c>
      <c r="F247" s="2" t="s">
        <v>5845</v>
      </c>
      <c r="G247" s="2" t="s">
        <v>5111</v>
      </c>
      <c r="H247" s="2" t="s">
        <v>5050</v>
      </c>
      <c r="I247" s="2" t="s">
        <v>18</v>
      </c>
      <c r="J247" s="2" t="s">
        <v>5058</v>
      </c>
      <c r="K247" s="3">
        <v>44941</v>
      </c>
      <c r="L247" s="2" t="s">
        <v>5138</v>
      </c>
    </row>
    <row r="248" spans="1:12">
      <c r="A248" s="2" t="s">
        <v>3202</v>
      </c>
      <c r="B248" s="2" t="s">
        <v>5846</v>
      </c>
      <c r="C248" s="2" t="s">
        <v>5039</v>
      </c>
      <c r="D248" s="3">
        <v>30465</v>
      </c>
      <c r="E248" s="2" t="s">
        <v>5847</v>
      </c>
      <c r="F248" s="2" t="s">
        <v>5848</v>
      </c>
      <c r="G248" s="2" t="s">
        <v>5331</v>
      </c>
      <c r="H248" s="2" t="s">
        <v>5043</v>
      </c>
      <c r="I248" s="2" t="s">
        <v>17</v>
      </c>
      <c r="J248" s="2" t="s">
        <v>5165</v>
      </c>
      <c r="K248" s="3">
        <v>43668</v>
      </c>
      <c r="L248" s="2" t="s">
        <v>5052</v>
      </c>
    </row>
    <row r="249" spans="1:12">
      <c r="A249" s="2" t="s">
        <v>1124</v>
      </c>
      <c r="B249" s="2" t="s">
        <v>5849</v>
      </c>
      <c r="C249" s="2" t="s">
        <v>5072</v>
      </c>
      <c r="D249" s="3">
        <v>29809</v>
      </c>
      <c r="E249" s="2" t="s">
        <v>5850</v>
      </c>
      <c r="F249" s="2" t="s">
        <v>5851</v>
      </c>
      <c r="G249" s="2" t="s">
        <v>5426</v>
      </c>
      <c r="H249" s="2" t="s">
        <v>5057</v>
      </c>
      <c r="I249" s="2" t="s">
        <v>16</v>
      </c>
      <c r="J249" s="2" t="s">
        <v>5058</v>
      </c>
      <c r="K249" s="3">
        <v>44695</v>
      </c>
      <c r="L249" s="2" t="s">
        <v>5128</v>
      </c>
    </row>
    <row r="250" spans="1:12">
      <c r="A250" s="2" t="s">
        <v>2087</v>
      </c>
      <c r="B250" s="2" t="s">
        <v>5852</v>
      </c>
      <c r="C250" s="2" t="s">
        <v>5072</v>
      </c>
      <c r="D250" s="3">
        <v>27134</v>
      </c>
      <c r="E250" s="2" t="s">
        <v>5853</v>
      </c>
      <c r="F250" s="2" t="s">
        <v>5854</v>
      </c>
      <c r="G250" s="2" t="s">
        <v>5159</v>
      </c>
      <c r="H250" s="2" t="s">
        <v>5069</v>
      </c>
      <c r="I250" s="2" t="s">
        <v>16</v>
      </c>
      <c r="J250" s="2" t="s">
        <v>5044</v>
      </c>
      <c r="K250" s="3">
        <v>45571</v>
      </c>
      <c r="L250" s="2" t="s">
        <v>5112</v>
      </c>
    </row>
    <row r="251" spans="1:12">
      <c r="A251" s="2" t="s">
        <v>1562</v>
      </c>
      <c r="B251" s="2" t="s">
        <v>5855</v>
      </c>
      <c r="C251" s="2" t="s">
        <v>5039</v>
      </c>
      <c r="D251" s="3">
        <v>36008</v>
      </c>
      <c r="E251" s="2" t="s">
        <v>5856</v>
      </c>
      <c r="F251" s="2" t="s">
        <v>5857</v>
      </c>
      <c r="G251" s="2" t="s">
        <v>5254</v>
      </c>
      <c r="H251" s="2" t="s">
        <v>5057</v>
      </c>
      <c r="I251" s="2" t="s">
        <v>16</v>
      </c>
      <c r="J251" s="2" t="s">
        <v>5058</v>
      </c>
      <c r="K251" s="3">
        <v>45026</v>
      </c>
      <c r="L251" s="2" t="s">
        <v>5087</v>
      </c>
    </row>
    <row r="252" spans="1:12">
      <c r="A252" s="2" t="s">
        <v>2254</v>
      </c>
      <c r="B252" s="2" t="s">
        <v>5858</v>
      </c>
      <c r="C252" s="2" t="s">
        <v>5039</v>
      </c>
      <c r="D252" s="3">
        <v>37041</v>
      </c>
      <c r="E252" s="2" t="s">
        <v>5859</v>
      </c>
      <c r="F252" s="2" t="s">
        <v>5860</v>
      </c>
      <c r="G252" s="2" t="s">
        <v>5049</v>
      </c>
      <c r="H252" s="2" t="s">
        <v>5050</v>
      </c>
      <c r="I252" s="2" t="s">
        <v>18</v>
      </c>
      <c r="J252" s="2" t="s">
        <v>5058</v>
      </c>
      <c r="K252" s="3">
        <v>44589</v>
      </c>
      <c r="L252" s="2" t="s">
        <v>5087</v>
      </c>
    </row>
    <row r="253" spans="1:12">
      <c r="A253" s="2" t="s">
        <v>2158</v>
      </c>
      <c r="B253" s="2" t="s">
        <v>5861</v>
      </c>
      <c r="C253" s="2" t="s">
        <v>5072</v>
      </c>
      <c r="D253" s="3">
        <v>38701</v>
      </c>
      <c r="E253" s="2" t="s">
        <v>5862</v>
      </c>
      <c r="F253" s="2" t="s">
        <v>5863</v>
      </c>
      <c r="G253" s="2" t="s">
        <v>5180</v>
      </c>
      <c r="H253" s="2" t="s">
        <v>5043</v>
      </c>
      <c r="I253" s="2" t="s">
        <v>17</v>
      </c>
      <c r="J253" s="2" t="s">
        <v>5051</v>
      </c>
      <c r="K253" s="3">
        <v>43498</v>
      </c>
      <c r="L253" s="2" t="s">
        <v>5142</v>
      </c>
    </row>
    <row r="254" spans="1:12">
      <c r="A254" s="2" t="s">
        <v>1462</v>
      </c>
      <c r="B254" s="2" t="s">
        <v>5864</v>
      </c>
      <c r="C254" s="2" t="s">
        <v>5039</v>
      </c>
      <c r="D254" s="3">
        <v>24328</v>
      </c>
      <c r="E254" s="2" t="s">
        <v>5865</v>
      </c>
      <c r="F254" s="2" t="s">
        <v>5866</v>
      </c>
      <c r="G254" s="2" t="s">
        <v>5240</v>
      </c>
      <c r="H254" s="2" t="s">
        <v>5043</v>
      </c>
      <c r="I254" s="2" t="s">
        <v>17</v>
      </c>
      <c r="J254" s="2" t="s">
        <v>5044</v>
      </c>
      <c r="K254" s="3">
        <v>43207</v>
      </c>
      <c r="L254" s="2" t="s">
        <v>5155</v>
      </c>
    </row>
    <row r="255" spans="1:12">
      <c r="A255" s="2" t="s">
        <v>5867</v>
      </c>
      <c r="B255" s="2" t="s">
        <v>5868</v>
      </c>
      <c r="C255" s="2" t="s">
        <v>5039</v>
      </c>
      <c r="D255" s="3">
        <v>26143</v>
      </c>
      <c r="E255" s="2" t="s">
        <v>5869</v>
      </c>
      <c r="F255" s="2" t="s">
        <v>5870</v>
      </c>
      <c r="G255" s="2" t="s">
        <v>5335</v>
      </c>
      <c r="H255" s="2" t="s">
        <v>5069</v>
      </c>
      <c r="I255" s="2" t="s">
        <v>16</v>
      </c>
      <c r="J255" s="2" t="s">
        <v>5058</v>
      </c>
      <c r="K255" s="3">
        <v>44154</v>
      </c>
      <c r="L255" s="2" t="s">
        <v>5155</v>
      </c>
    </row>
    <row r="256" spans="1:12">
      <c r="A256" s="2" t="s">
        <v>1456</v>
      </c>
      <c r="B256" s="2" t="s">
        <v>5871</v>
      </c>
      <c r="C256" s="2" t="s">
        <v>5039</v>
      </c>
      <c r="D256" s="3">
        <v>31557</v>
      </c>
      <c r="E256" s="2" t="s">
        <v>5872</v>
      </c>
      <c r="F256" s="2" t="s">
        <v>5873</v>
      </c>
      <c r="G256" s="2" t="s">
        <v>5247</v>
      </c>
      <c r="H256" s="2" t="s">
        <v>5069</v>
      </c>
      <c r="I256" s="2" t="s">
        <v>16</v>
      </c>
      <c r="J256" s="2" t="s">
        <v>5058</v>
      </c>
      <c r="K256" s="3">
        <v>43739</v>
      </c>
      <c r="L256" s="2" t="s">
        <v>5064</v>
      </c>
    </row>
    <row r="257" spans="1:12">
      <c r="A257" s="2" t="s">
        <v>2494</v>
      </c>
      <c r="B257" s="2" t="s">
        <v>5874</v>
      </c>
      <c r="C257" s="2" t="s">
        <v>5072</v>
      </c>
      <c r="D257" s="3">
        <v>34699</v>
      </c>
      <c r="E257" s="2" t="s">
        <v>5875</v>
      </c>
      <c r="F257" s="2" t="s">
        <v>5876</v>
      </c>
      <c r="G257" s="2" t="s">
        <v>5091</v>
      </c>
      <c r="H257" s="2" t="s">
        <v>5057</v>
      </c>
      <c r="I257" s="2" t="s">
        <v>16</v>
      </c>
      <c r="J257" s="2" t="s">
        <v>5051</v>
      </c>
      <c r="K257" s="3">
        <v>43946</v>
      </c>
      <c r="L257" s="2" t="s">
        <v>5155</v>
      </c>
    </row>
    <row r="258" spans="1:12">
      <c r="A258" s="2" t="s">
        <v>1568</v>
      </c>
      <c r="B258" s="2" t="s">
        <v>5877</v>
      </c>
      <c r="C258" s="2" t="s">
        <v>5039</v>
      </c>
      <c r="D258" s="3">
        <v>35889</v>
      </c>
      <c r="E258" s="2" t="s">
        <v>5878</v>
      </c>
      <c r="F258" s="2" t="s">
        <v>5879</v>
      </c>
      <c r="G258" s="2" t="s">
        <v>5150</v>
      </c>
      <c r="H258" s="2" t="s">
        <v>5043</v>
      </c>
      <c r="I258" s="2" t="s">
        <v>17</v>
      </c>
      <c r="J258" s="2" t="s">
        <v>5058</v>
      </c>
      <c r="K258" s="3">
        <v>44733</v>
      </c>
      <c r="L258" s="2" t="s">
        <v>5201</v>
      </c>
    </row>
    <row r="259" spans="1:12">
      <c r="A259" s="2" t="s">
        <v>2009</v>
      </c>
      <c r="B259" s="2" t="s">
        <v>5880</v>
      </c>
      <c r="C259" s="2" t="s">
        <v>5039</v>
      </c>
      <c r="D259" s="3">
        <v>27938</v>
      </c>
      <c r="E259" s="2" t="s">
        <v>5881</v>
      </c>
      <c r="F259" s="2" t="s">
        <v>5882</v>
      </c>
      <c r="G259" s="2" t="s">
        <v>5164</v>
      </c>
      <c r="H259" s="2" t="s">
        <v>5043</v>
      </c>
      <c r="I259" s="2" t="s">
        <v>17</v>
      </c>
      <c r="J259" s="2" t="s">
        <v>5051</v>
      </c>
      <c r="K259" s="3">
        <v>44969</v>
      </c>
      <c r="L259" s="2" t="s">
        <v>5138</v>
      </c>
    </row>
    <row r="260" spans="1:12">
      <c r="A260" s="2" t="s">
        <v>2474</v>
      </c>
      <c r="B260" s="2" t="s">
        <v>5883</v>
      </c>
      <c r="C260" s="2" t="s">
        <v>5072</v>
      </c>
      <c r="D260" s="3">
        <v>27739</v>
      </c>
      <c r="E260" s="2" t="s">
        <v>5884</v>
      </c>
      <c r="F260" s="2" t="s">
        <v>5885</v>
      </c>
      <c r="G260" s="2" t="s">
        <v>5154</v>
      </c>
      <c r="H260" s="2" t="s">
        <v>5069</v>
      </c>
      <c r="I260" s="2" t="s">
        <v>16</v>
      </c>
      <c r="J260" s="2" t="s">
        <v>5165</v>
      </c>
      <c r="K260" s="3">
        <v>45002</v>
      </c>
      <c r="L260" s="2" t="s">
        <v>5201</v>
      </c>
    </row>
    <row r="261" spans="1:12">
      <c r="A261" s="2" t="s">
        <v>3509</v>
      </c>
      <c r="B261" s="2" t="s">
        <v>5886</v>
      </c>
      <c r="C261" s="2" t="s">
        <v>5072</v>
      </c>
      <c r="D261" s="3">
        <v>27265</v>
      </c>
      <c r="E261" s="2" t="s">
        <v>5887</v>
      </c>
      <c r="F261" s="2" t="s">
        <v>5888</v>
      </c>
      <c r="G261" s="2" t="s">
        <v>5159</v>
      </c>
      <c r="H261" s="2" t="s">
        <v>5069</v>
      </c>
      <c r="I261" s="2" t="s">
        <v>16</v>
      </c>
      <c r="J261" s="2" t="s">
        <v>5051</v>
      </c>
      <c r="K261" s="3">
        <v>43140</v>
      </c>
      <c r="L261" s="2" t="s">
        <v>5064</v>
      </c>
    </row>
    <row r="262" spans="1:12">
      <c r="A262" s="2" t="s">
        <v>1132</v>
      </c>
      <c r="B262" s="2" t="s">
        <v>5889</v>
      </c>
      <c r="C262" s="2" t="s">
        <v>5039</v>
      </c>
      <c r="D262" s="3">
        <v>29127</v>
      </c>
      <c r="E262" s="2" t="s">
        <v>5890</v>
      </c>
      <c r="F262" s="2" t="s">
        <v>5891</v>
      </c>
      <c r="G262" s="2" t="s">
        <v>5159</v>
      </c>
      <c r="H262" s="2" t="s">
        <v>5069</v>
      </c>
      <c r="I262" s="2" t="s">
        <v>16</v>
      </c>
      <c r="J262" s="2" t="s">
        <v>5044</v>
      </c>
      <c r="K262" s="3">
        <v>44328</v>
      </c>
      <c r="L262" s="2" t="s">
        <v>5120</v>
      </c>
    </row>
    <row r="263" spans="1:12">
      <c r="A263" s="2" t="s">
        <v>2636</v>
      </c>
      <c r="B263" s="2" t="s">
        <v>5892</v>
      </c>
      <c r="C263" s="2" t="s">
        <v>5072</v>
      </c>
      <c r="D263" s="3">
        <v>31451</v>
      </c>
      <c r="E263" s="2" t="s">
        <v>5893</v>
      </c>
      <c r="F263" s="2" t="s">
        <v>5894</v>
      </c>
      <c r="G263" s="2" t="s">
        <v>5124</v>
      </c>
      <c r="H263" s="2" t="s">
        <v>5050</v>
      </c>
      <c r="I263" s="2" t="s">
        <v>18</v>
      </c>
      <c r="J263" s="2" t="s">
        <v>5051</v>
      </c>
      <c r="K263" s="3">
        <v>44870</v>
      </c>
      <c r="L263" s="2" t="s">
        <v>5070</v>
      </c>
    </row>
    <row r="264" spans="1:12">
      <c r="A264" s="2" t="s">
        <v>1401</v>
      </c>
      <c r="B264" s="2" t="s">
        <v>5895</v>
      </c>
      <c r="C264" s="2" t="s">
        <v>5039</v>
      </c>
      <c r="D264" s="3">
        <v>31474</v>
      </c>
      <c r="E264" s="2" t="s">
        <v>5896</v>
      </c>
      <c r="F264" s="2" t="s">
        <v>5897</v>
      </c>
      <c r="G264" s="2" t="s">
        <v>5430</v>
      </c>
      <c r="H264" s="2" t="s">
        <v>5057</v>
      </c>
      <c r="I264" s="2" t="s">
        <v>16</v>
      </c>
      <c r="J264" s="2" t="s">
        <v>5058</v>
      </c>
      <c r="K264" s="3">
        <v>43962</v>
      </c>
      <c r="L264" s="2" t="s">
        <v>5064</v>
      </c>
    </row>
    <row r="265" spans="1:12">
      <c r="A265" s="2" t="s">
        <v>1044</v>
      </c>
      <c r="B265" s="2" t="s">
        <v>5898</v>
      </c>
      <c r="C265" s="2" t="s">
        <v>5039</v>
      </c>
      <c r="D265" s="3">
        <v>36665</v>
      </c>
      <c r="E265" s="2" t="s">
        <v>5899</v>
      </c>
      <c r="F265" s="4" t="s">
        <v>5900</v>
      </c>
      <c r="G265" s="2" t="s">
        <v>5049</v>
      </c>
      <c r="H265" s="2" t="s">
        <v>5050</v>
      </c>
      <c r="I265" s="2" t="s">
        <v>18</v>
      </c>
      <c r="J265" s="2" t="s">
        <v>5051</v>
      </c>
      <c r="K265" s="3">
        <v>44177</v>
      </c>
      <c r="L265" s="2" t="s">
        <v>5100</v>
      </c>
    </row>
    <row r="266" spans="1:12">
      <c r="A266" s="2" t="s">
        <v>2639</v>
      </c>
      <c r="B266" s="2" t="s">
        <v>5901</v>
      </c>
      <c r="C266" s="2" t="s">
        <v>5039</v>
      </c>
      <c r="D266" s="3">
        <v>36231</v>
      </c>
      <c r="E266" s="2" t="s">
        <v>5902</v>
      </c>
      <c r="F266" s="2" t="s">
        <v>5903</v>
      </c>
      <c r="G266" s="2" t="s">
        <v>5099</v>
      </c>
      <c r="H266" s="2" t="s">
        <v>5050</v>
      </c>
      <c r="I266" s="2" t="s">
        <v>18</v>
      </c>
      <c r="J266" s="2" t="s">
        <v>5058</v>
      </c>
      <c r="K266" s="3">
        <v>44549</v>
      </c>
      <c r="L266" s="2" t="s">
        <v>5160</v>
      </c>
    </row>
    <row r="267" spans="1:12">
      <c r="A267" s="2" t="s">
        <v>1426</v>
      </c>
      <c r="B267" s="2" t="s">
        <v>5904</v>
      </c>
      <c r="C267" s="2" t="s">
        <v>5072</v>
      </c>
      <c r="D267" s="3">
        <v>32886</v>
      </c>
      <c r="E267" s="2" t="s">
        <v>5905</v>
      </c>
      <c r="F267" s="2" t="s">
        <v>5906</v>
      </c>
      <c r="G267" s="2" t="s">
        <v>5288</v>
      </c>
      <c r="H267" s="2" t="s">
        <v>5069</v>
      </c>
      <c r="I267" s="2" t="s">
        <v>16</v>
      </c>
      <c r="J267" s="2" t="s">
        <v>5051</v>
      </c>
      <c r="K267" s="3">
        <v>43981</v>
      </c>
      <c r="L267" s="2" t="s">
        <v>5052</v>
      </c>
    </row>
    <row r="268" spans="1:12">
      <c r="A268" s="2" t="s">
        <v>2453</v>
      </c>
      <c r="B268" s="2" t="s">
        <v>5907</v>
      </c>
      <c r="C268" s="2" t="s">
        <v>5072</v>
      </c>
      <c r="D268" s="3">
        <v>35011</v>
      </c>
      <c r="E268" s="2" t="s">
        <v>5908</v>
      </c>
      <c r="F268" s="2" t="s">
        <v>5909</v>
      </c>
      <c r="G268" s="2" t="s">
        <v>5124</v>
      </c>
      <c r="H268" s="2" t="s">
        <v>5050</v>
      </c>
      <c r="I268" s="2" t="s">
        <v>18</v>
      </c>
      <c r="J268" s="2" t="s">
        <v>5051</v>
      </c>
      <c r="K268" s="3">
        <v>45586</v>
      </c>
      <c r="L268" s="2" t="s">
        <v>5064</v>
      </c>
    </row>
    <row r="269" spans="1:12">
      <c r="A269" s="2" t="s">
        <v>1997</v>
      </c>
      <c r="B269" s="2" t="s">
        <v>5910</v>
      </c>
      <c r="C269" s="2" t="s">
        <v>5072</v>
      </c>
      <c r="D269" s="3">
        <v>29060</v>
      </c>
      <c r="E269" s="2" t="s">
        <v>5911</v>
      </c>
      <c r="F269" s="2" t="s">
        <v>5912</v>
      </c>
      <c r="G269" s="2" t="s">
        <v>5124</v>
      </c>
      <c r="H269" s="2" t="s">
        <v>5050</v>
      </c>
      <c r="I269" s="2" t="s">
        <v>18</v>
      </c>
      <c r="J269" s="2" t="s">
        <v>5058</v>
      </c>
      <c r="K269" s="3">
        <v>45516</v>
      </c>
      <c r="L269" s="2" t="s">
        <v>5070</v>
      </c>
    </row>
    <row r="270" spans="1:12">
      <c r="A270" s="2" t="s">
        <v>1666</v>
      </c>
      <c r="B270" s="2" t="s">
        <v>5913</v>
      </c>
      <c r="C270" s="2" t="s">
        <v>5039</v>
      </c>
      <c r="D270" s="3">
        <v>26044</v>
      </c>
      <c r="E270" s="2" t="s">
        <v>5914</v>
      </c>
      <c r="F270" s="2" t="s">
        <v>5915</v>
      </c>
      <c r="G270" s="2" t="s">
        <v>5091</v>
      </c>
      <c r="H270" s="2" t="s">
        <v>5057</v>
      </c>
      <c r="I270" s="2" t="s">
        <v>16</v>
      </c>
      <c r="J270" s="2" t="s">
        <v>5058</v>
      </c>
      <c r="K270" s="3">
        <v>44580</v>
      </c>
      <c r="L270" s="2" t="s">
        <v>5112</v>
      </c>
    </row>
    <row r="271" spans="1:12">
      <c r="A271" s="2" t="s">
        <v>307</v>
      </c>
      <c r="B271" s="2" t="s">
        <v>5916</v>
      </c>
      <c r="C271" s="2" t="s">
        <v>5072</v>
      </c>
      <c r="D271" s="3">
        <v>25695</v>
      </c>
      <c r="E271" s="2" t="s">
        <v>5917</v>
      </c>
      <c r="F271" s="2" t="s">
        <v>5918</v>
      </c>
      <c r="G271" s="2" t="s">
        <v>5063</v>
      </c>
      <c r="H271" s="2" t="s">
        <v>5050</v>
      </c>
      <c r="I271" s="2" t="s">
        <v>18</v>
      </c>
      <c r="J271" s="2" t="s">
        <v>5044</v>
      </c>
      <c r="K271" s="3">
        <v>45093</v>
      </c>
      <c r="L271" s="2" t="s">
        <v>5082</v>
      </c>
    </row>
    <row r="272" spans="1:12">
      <c r="A272" s="2" t="s">
        <v>375</v>
      </c>
      <c r="B272" s="2" t="s">
        <v>5919</v>
      </c>
      <c r="C272" s="2" t="s">
        <v>5039</v>
      </c>
      <c r="D272" s="3">
        <v>33160</v>
      </c>
      <c r="E272" s="2" t="s">
        <v>5920</v>
      </c>
      <c r="F272" s="2" t="s">
        <v>5921</v>
      </c>
      <c r="G272" s="2" t="s">
        <v>5187</v>
      </c>
      <c r="H272" s="2" t="s">
        <v>5076</v>
      </c>
      <c r="I272" s="2" t="s">
        <v>17</v>
      </c>
      <c r="J272" s="2" t="s">
        <v>5058</v>
      </c>
      <c r="K272" s="3">
        <v>45416</v>
      </c>
      <c r="L272" s="2" t="s">
        <v>5059</v>
      </c>
    </row>
    <row r="273" spans="1:12">
      <c r="A273" s="2" t="s">
        <v>2447</v>
      </c>
      <c r="B273" s="2" t="s">
        <v>5825</v>
      </c>
      <c r="C273" s="2" t="s">
        <v>5039</v>
      </c>
      <c r="D273" s="3">
        <v>31373</v>
      </c>
      <c r="E273" s="2" t="s">
        <v>5922</v>
      </c>
      <c r="F273" s="2" t="s">
        <v>5923</v>
      </c>
      <c r="G273" s="2" t="s">
        <v>5049</v>
      </c>
      <c r="H273" s="2" t="s">
        <v>5050</v>
      </c>
      <c r="I273" s="2" t="s">
        <v>18</v>
      </c>
      <c r="J273" s="2" t="s">
        <v>5051</v>
      </c>
      <c r="K273" s="3">
        <v>44454</v>
      </c>
      <c r="L273" s="2" t="s">
        <v>5059</v>
      </c>
    </row>
    <row r="274" spans="1:12">
      <c r="A274" s="2" t="s">
        <v>1823</v>
      </c>
      <c r="B274" s="2" t="s">
        <v>5354</v>
      </c>
      <c r="C274" s="2" t="s">
        <v>5072</v>
      </c>
      <c r="D274" s="3">
        <v>23882</v>
      </c>
      <c r="E274" s="2" t="s">
        <v>5924</v>
      </c>
      <c r="F274" s="2" t="s">
        <v>5925</v>
      </c>
      <c r="G274" s="2" t="s">
        <v>5150</v>
      </c>
      <c r="H274" s="2" t="s">
        <v>5043</v>
      </c>
      <c r="I274" s="2" t="s">
        <v>17</v>
      </c>
      <c r="J274" s="2" t="s">
        <v>5044</v>
      </c>
      <c r="K274" s="3">
        <v>44161</v>
      </c>
      <c r="L274" s="2" t="s">
        <v>5155</v>
      </c>
    </row>
    <row r="275" spans="1:12">
      <c r="A275" s="2" t="s">
        <v>1891</v>
      </c>
      <c r="B275" s="2" t="s">
        <v>5926</v>
      </c>
      <c r="C275" s="2" t="s">
        <v>5039</v>
      </c>
      <c r="D275" s="3">
        <v>26718</v>
      </c>
      <c r="E275" s="2" t="s">
        <v>5927</v>
      </c>
      <c r="F275" s="2" t="s">
        <v>5928</v>
      </c>
      <c r="G275" s="2" t="s">
        <v>5205</v>
      </c>
      <c r="H275" s="2" t="s">
        <v>5057</v>
      </c>
      <c r="I275" s="2" t="s">
        <v>16</v>
      </c>
      <c r="J275" s="2" t="s">
        <v>5044</v>
      </c>
      <c r="K275" s="3">
        <v>43262</v>
      </c>
      <c r="L275" s="2" t="s">
        <v>5160</v>
      </c>
    </row>
    <row r="276" spans="1:12">
      <c r="A276" s="2" t="s">
        <v>2403</v>
      </c>
      <c r="B276" s="2" t="s">
        <v>5929</v>
      </c>
      <c r="C276" s="2" t="s">
        <v>5072</v>
      </c>
      <c r="D276" s="3">
        <v>38814</v>
      </c>
      <c r="E276" s="2" t="s">
        <v>5930</v>
      </c>
      <c r="F276" s="2" t="s">
        <v>5931</v>
      </c>
      <c r="G276" s="2" t="s">
        <v>5150</v>
      </c>
      <c r="H276" s="2" t="s">
        <v>5043</v>
      </c>
      <c r="I276" s="2" t="s">
        <v>17</v>
      </c>
      <c r="J276" s="2" t="s">
        <v>5051</v>
      </c>
      <c r="K276" s="3">
        <v>44901</v>
      </c>
      <c r="L276" s="2" t="s">
        <v>5201</v>
      </c>
    </row>
    <row r="277" spans="1:12">
      <c r="A277" s="2" t="s">
        <v>1535</v>
      </c>
      <c r="B277" s="2" t="s">
        <v>5932</v>
      </c>
      <c r="C277" s="2" t="s">
        <v>5072</v>
      </c>
      <c r="D277" s="3">
        <v>37087</v>
      </c>
      <c r="E277" s="2" t="s">
        <v>5933</v>
      </c>
      <c r="F277" s="2" t="s">
        <v>5934</v>
      </c>
      <c r="G277" s="2" t="s">
        <v>5146</v>
      </c>
      <c r="H277" s="2" t="s">
        <v>5057</v>
      </c>
      <c r="I277" s="2" t="s">
        <v>16</v>
      </c>
      <c r="J277" s="2" t="s">
        <v>5058</v>
      </c>
      <c r="K277" s="3">
        <v>45176</v>
      </c>
      <c r="L277" s="2" t="s">
        <v>5064</v>
      </c>
    </row>
    <row r="278" spans="1:12">
      <c r="A278" s="2" t="s">
        <v>1444</v>
      </c>
      <c r="B278" s="2" t="s">
        <v>5935</v>
      </c>
      <c r="C278" s="2" t="s">
        <v>5072</v>
      </c>
      <c r="D278" s="3">
        <v>29638</v>
      </c>
      <c r="E278" s="2" t="s">
        <v>5936</v>
      </c>
      <c r="F278" s="2" t="s">
        <v>5937</v>
      </c>
      <c r="G278" s="2" t="s">
        <v>5111</v>
      </c>
      <c r="H278" s="2" t="s">
        <v>5050</v>
      </c>
      <c r="I278" s="2" t="s">
        <v>18</v>
      </c>
      <c r="J278" s="2" t="s">
        <v>5044</v>
      </c>
      <c r="K278" s="3">
        <v>44972</v>
      </c>
      <c r="L278" s="2" t="s">
        <v>5077</v>
      </c>
    </row>
    <row r="279" spans="1:12">
      <c r="A279" s="2" t="s">
        <v>2481</v>
      </c>
      <c r="B279" s="2" t="s">
        <v>5938</v>
      </c>
      <c r="C279" s="2" t="s">
        <v>5039</v>
      </c>
      <c r="D279" s="3">
        <v>35231</v>
      </c>
      <c r="E279" s="2" t="s">
        <v>5939</v>
      </c>
      <c r="F279" s="2" t="s">
        <v>5940</v>
      </c>
      <c r="G279" s="2" t="s">
        <v>5254</v>
      </c>
      <c r="H279" s="2" t="s">
        <v>5057</v>
      </c>
      <c r="I279" s="2" t="s">
        <v>16</v>
      </c>
      <c r="J279" s="2" t="s">
        <v>5058</v>
      </c>
      <c r="K279" s="3">
        <v>43165</v>
      </c>
      <c r="L279" s="2" t="s">
        <v>5120</v>
      </c>
    </row>
    <row r="280" spans="1:12">
      <c r="A280" s="2" t="s">
        <v>5941</v>
      </c>
      <c r="B280" s="2" t="s">
        <v>5942</v>
      </c>
      <c r="C280" s="2" t="s">
        <v>5072</v>
      </c>
      <c r="D280" s="3">
        <v>24745</v>
      </c>
      <c r="E280" s="2" t="s">
        <v>5943</v>
      </c>
      <c r="F280" s="2" t="s">
        <v>5944</v>
      </c>
      <c r="G280" s="2" t="s">
        <v>5154</v>
      </c>
      <c r="H280" s="2" t="s">
        <v>5069</v>
      </c>
      <c r="I280" s="2" t="s">
        <v>16</v>
      </c>
      <c r="J280" s="2" t="s">
        <v>5051</v>
      </c>
      <c r="K280" s="3">
        <v>44301</v>
      </c>
      <c r="L280" s="2" t="s">
        <v>5045</v>
      </c>
    </row>
    <row r="281" spans="1:12">
      <c r="A281" s="2" t="s">
        <v>4450</v>
      </c>
      <c r="B281" s="2" t="s">
        <v>5945</v>
      </c>
      <c r="C281" s="2" t="s">
        <v>5039</v>
      </c>
      <c r="D281" s="3">
        <v>24234</v>
      </c>
      <c r="E281" s="2" t="s">
        <v>5946</v>
      </c>
      <c r="F281" s="2" t="s">
        <v>5947</v>
      </c>
      <c r="G281" s="2" t="s">
        <v>5124</v>
      </c>
      <c r="H281" s="2" t="s">
        <v>5050</v>
      </c>
      <c r="I281" s="2" t="s">
        <v>18</v>
      </c>
      <c r="J281" s="2" t="s">
        <v>5044</v>
      </c>
      <c r="K281" s="3">
        <v>45662</v>
      </c>
      <c r="L281" s="2" t="s">
        <v>5045</v>
      </c>
    </row>
    <row r="282" spans="1:12">
      <c r="A282" s="2" t="s">
        <v>1140</v>
      </c>
      <c r="B282" s="2" t="s">
        <v>5948</v>
      </c>
      <c r="C282" s="2" t="s">
        <v>5039</v>
      </c>
      <c r="D282" s="3">
        <v>29920</v>
      </c>
      <c r="E282" s="2" t="s">
        <v>5949</v>
      </c>
      <c r="F282" s="2" t="s">
        <v>5950</v>
      </c>
      <c r="G282" s="2" t="s">
        <v>5288</v>
      </c>
      <c r="H282" s="2" t="s">
        <v>5069</v>
      </c>
      <c r="I282" s="2" t="s">
        <v>16</v>
      </c>
      <c r="J282" s="2" t="s">
        <v>5044</v>
      </c>
      <c r="K282" s="3">
        <v>43748</v>
      </c>
      <c r="L282" s="2" t="s">
        <v>5201</v>
      </c>
    </row>
    <row r="283" spans="1:12">
      <c r="A283" s="2" t="s">
        <v>279</v>
      </c>
      <c r="B283" s="2" t="s">
        <v>5951</v>
      </c>
      <c r="C283" s="2" t="s">
        <v>5039</v>
      </c>
      <c r="D283" s="3">
        <v>25945</v>
      </c>
      <c r="E283" s="2" t="s">
        <v>5952</v>
      </c>
      <c r="F283" s="2" t="s">
        <v>5953</v>
      </c>
      <c r="G283" s="2" t="s">
        <v>5154</v>
      </c>
      <c r="H283" s="2" t="s">
        <v>5069</v>
      </c>
      <c r="I283" s="2" t="s">
        <v>16</v>
      </c>
      <c r="J283" s="2" t="s">
        <v>5165</v>
      </c>
      <c r="K283" s="3">
        <v>44376</v>
      </c>
      <c r="L283" s="2" t="s">
        <v>5100</v>
      </c>
    </row>
    <row r="284" spans="1:12">
      <c r="A284" s="2" t="s">
        <v>2963</v>
      </c>
      <c r="B284" s="2" t="s">
        <v>5954</v>
      </c>
      <c r="C284" s="2" t="s">
        <v>5039</v>
      </c>
      <c r="D284" s="3">
        <v>27336</v>
      </c>
      <c r="E284" s="2" t="s">
        <v>5955</v>
      </c>
      <c r="F284" s="2" t="s">
        <v>5956</v>
      </c>
      <c r="G284" s="2" t="s">
        <v>5247</v>
      </c>
      <c r="H284" s="2" t="s">
        <v>5069</v>
      </c>
      <c r="I284" s="2" t="s">
        <v>16</v>
      </c>
      <c r="J284" s="2" t="s">
        <v>5058</v>
      </c>
      <c r="K284" s="3">
        <v>43685</v>
      </c>
      <c r="L284" s="2" t="s">
        <v>5155</v>
      </c>
    </row>
    <row r="285" spans="1:12">
      <c r="A285" s="2" t="s">
        <v>1458</v>
      </c>
      <c r="B285" s="2" t="s">
        <v>5957</v>
      </c>
      <c r="C285" s="2" t="s">
        <v>5039</v>
      </c>
      <c r="D285" s="3">
        <v>35383</v>
      </c>
      <c r="E285" s="2" t="s">
        <v>5958</v>
      </c>
      <c r="F285" s="2" t="s">
        <v>5959</v>
      </c>
      <c r="G285" s="2" t="s">
        <v>5049</v>
      </c>
      <c r="H285" s="2" t="s">
        <v>5050</v>
      </c>
      <c r="I285" s="2" t="s">
        <v>18</v>
      </c>
      <c r="J285" s="2" t="s">
        <v>5165</v>
      </c>
      <c r="K285" s="3">
        <v>45218</v>
      </c>
      <c r="L285" s="2" t="s">
        <v>5064</v>
      </c>
    </row>
    <row r="286" spans="1:12">
      <c r="A286" s="2" t="s">
        <v>792</v>
      </c>
      <c r="B286" s="2" t="s">
        <v>5960</v>
      </c>
      <c r="C286" s="2" t="s">
        <v>5039</v>
      </c>
      <c r="D286" s="3">
        <v>26085</v>
      </c>
      <c r="E286" s="2" t="s">
        <v>5961</v>
      </c>
      <c r="F286" s="2" t="s">
        <v>5962</v>
      </c>
      <c r="G286" s="2" t="s">
        <v>5119</v>
      </c>
      <c r="H286" s="2" t="s">
        <v>5057</v>
      </c>
      <c r="I286" s="2" t="s">
        <v>16</v>
      </c>
      <c r="J286" s="2" t="s">
        <v>5051</v>
      </c>
      <c r="K286" s="3">
        <v>44422</v>
      </c>
      <c r="L286" s="2" t="s">
        <v>5077</v>
      </c>
    </row>
    <row r="287" spans="1:12">
      <c r="A287" s="2" t="s">
        <v>1733</v>
      </c>
      <c r="B287" s="2" t="s">
        <v>5963</v>
      </c>
      <c r="C287" s="2" t="s">
        <v>5039</v>
      </c>
      <c r="D287" s="3">
        <v>25673</v>
      </c>
      <c r="E287" s="2" t="s">
        <v>5964</v>
      </c>
      <c r="F287" s="2" t="s">
        <v>5965</v>
      </c>
      <c r="G287" s="2" t="s">
        <v>5295</v>
      </c>
      <c r="H287" s="2" t="s">
        <v>5076</v>
      </c>
      <c r="I287" s="2" t="s">
        <v>17</v>
      </c>
      <c r="J287" s="2" t="s">
        <v>5058</v>
      </c>
      <c r="K287" s="3">
        <v>44482</v>
      </c>
      <c r="L287" s="2" t="s">
        <v>5138</v>
      </c>
    </row>
    <row r="288" spans="1:12">
      <c r="A288" s="2" t="s">
        <v>5966</v>
      </c>
      <c r="B288" s="2" t="s">
        <v>5967</v>
      </c>
      <c r="C288" s="2" t="s">
        <v>5039</v>
      </c>
      <c r="D288" s="3">
        <v>32644</v>
      </c>
      <c r="E288" s="2" t="s">
        <v>5968</v>
      </c>
      <c r="F288" s="2" t="s">
        <v>5969</v>
      </c>
      <c r="G288" s="2" t="s">
        <v>5081</v>
      </c>
      <c r="H288" s="2" t="s">
        <v>5043</v>
      </c>
      <c r="I288" s="2" t="s">
        <v>17</v>
      </c>
      <c r="J288" s="2" t="s">
        <v>5051</v>
      </c>
      <c r="K288" s="3">
        <v>44974</v>
      </c>
      <c r="L288" s="2" t="s">
        <v>5201</v>
      </c>
    </row>
    <row r="289" spans="1:12">
      <c r="A289" s="2" t="s">
        <v>1917</v>
      </c>
      <c r="B289" s="2" t="s">
        <v>5970</v>
      </c>
      <c r="C289" s="2" t="s">
        <v>5039</v>
      </c>
      <c r="D289" s="3">
        <v>30256</v>
      </c>
      <c r="E289" s="2" t="s">
        <v>5971</v>
      </c>
      <c r="F289" s="2" t="s">
        <v>5972</v>
      </c>
      <c r="G289" s="2" t="s">
        <v>5247</v>
      </c>
      <c r="H289" s="2" t="s">
        <v>5069</v>
      </c>
      <c r="I289" s="2" t="s">
        <v>16</v>
      </c>
      <c r="J289" s="2" t="s">
        <v>5051</v>
      </c>
      <c r="K289" s="3">
        <v>44009</v>
      </c>
      <c r="L289" s="2" t="s">
        <v>5077</v>
      </c>
    </row>
    <row r="290" spans="1:12">
      <c r="A290" s="2" t="s">
        <v>1351</v>
      </c>
      <c r="B290" s="2" t="s">
        <v>5973</v>
      </c>
      <c r="C290" s="2" t="s">
        <v>5072</v>
      </c>
      <c r="D290" s="3">
        <v>26475</v>
      </c>
      <c r="E290" s="2" t="s">
        <v>5974</v>
      </c>
      <c r="F290" s="2" t="s">
        <v>5975</v>
      </c>
      <c r="G290" s="2" t="s">
        <v>5375</v>
      </c>
      <c r="H290" s="2" t="s">
        <v>5076</v>
      </c>
      <c r="I290" s="2" t="s">
        <v>17</v>
      </c>
      <c r="J290" s="2" t="s">
        <v>5051</v>
      </c>
      <c r="K290" s="3">
        <v>43779</v>
      </c>
      <c r="L290" s="2" t="s">
        <v>5052</v>
      </c>
    </row>
    <row r="291" spans="1:12">
      <c r="A291" s="2" t="s">
        <v>1967</v>
      </c>
      <c r="B291" s="2" t="s">
        <v>5976</v>
      </c>
      <c r="C291" s="2" t="s">
        <v>5072</v>
      </c>
      <c r="D291" s="3">
        <v>38386</v>
      </c>
      <c r="E291" s="2" t="s">
        <v>5977</v>
      </c>
      <c r="F291" s="2" t="s">
        <v>5978</v>
      </c>
      <c r="G291" s="2" t="s">
        <v>5063</v>
      </c>
      <c r="H291" s="2" t="s">
        <v>5050</v>
      </c>
      <c r="I291" s="2" t="s">
        <v>18</v>
      </c>
      <c r="J291" s="2" t="s">
        <v>5044</v>
      </c>
      <c r="K291" s="3">
        <v>44329</v>
      </c>
      <c r="L291" s="2" t="s">
        <v>5077</v>
      </c>
    </row>
    <row r="292" spans="1:12">
      <c r="A292" s="2" t="s">
        <v>4319</v>
      </c>
      <c r="B292" s="2" t="s">
        <v>5979</v>
      </c>
      <c r="C292" s="2" t="s">
        <v>5072</v>
      </c>
      <c r="D292" s="3">
        <v>36270</v>
      </c>
      <c r="E292" s="2" t="s">
        <v>5980</v>
      </c>
      <c r="F292" s="2" t="s">
        <v>5981</v>
      </c>
      <c r="G292" s="2" t="s">
        <v>5267</v>
      </c>
      <c r="H292" s="2" t="s">
        <v>5043</v>
      </c>
      <c r="I292" s="2" t="s">
        <v>17</v>
      </c>
      <c r="J292" s="2" t="s">
        <v>5058</v>
      </c>
      <c r="K292" s="3">
        <v>44817</v>
      </c>
      <c r="L292" s="2" t="s">
        <v>5087</v>
      </c>
    </row>
    <row r="293" spans="1:12">
      <c r="A293" s="2" t="s">
        <v>3146</v>
      </c>
      <c r="B293" s="2" t="s">
        <v>5982</v>
      </c>
      <c r="C293" s="2" t="s">
        <v>5039</v>
      </c>
      <c r="D293" s="3">
        <v>31007</v>
      </c>
      <c r="E293" s="2" t="s">
        <v>5983</v>
      </c>
      <c r="F293" s="2" t="s">
        <v>5984</v>
      </c>
      <c r="G293" s="2" t="s">
        <v>5042</v>
      </c>
      <c r="H293" s="2" t="s">
        <v>5043</v>
      </c>
      <c r="I293" s="2" t="s">
        <v>17</v>
      </c>
      <c r="J293" s="2" t="s">
        <v>5058</v>
      </c>
      <c r="K293" s="3">
        <v>43145</v>
      </c>
      <c r="L293" s="2" t="s">
        <v>5201</v>
      </c>
    </row>
    <row r="294" spans="1:12">
      <c r="A294" s="2" t="s">
        <v>1767</v>
      </c>
      <c r="B294" s="2" t="s">
        <v>5985</v>
      </c>
      <c r="C294" s="2" t="s">
        <v>5039</v>
      </c>
      <c r="D294" s="3">
        <v>24896</v>
      </c>
      <c r="E294" s="2" t="s">
        <v>5986</v>
      </c>
      <c r="F294" s="2" t="s">
        <v>5987</v>
      </c>
      <c r="G294" s="2" t="s">
        <v>5086</v>
      </c>
      <c r="H294" s="2" t="s">
        <v>5076</v>
      </c>
      <c r="I294" s="2" t="s">
        <v>17</v>
      </c>
      <c r="J294" s="2" t="s">
        <v>5058</v>
      </c>
      <c r="K294" s="3">
        <v>43268</v>
      </c>
      <c r="L294" s="2" t="s">
        <v>5087</v>
      </c>
    </row>
    <row r="295" spans="1:12">
      <c r="A295" s="2" t="s">
        <v>1738</v>
      </c>
      <c r="B295" s="2" t="s">
        <v>5988</v>
      </c>
      <c r="C295" s="2" t="s">
        <v>5072</v>
      </c>
      <c r="D295" s="3">
        <v>37986</v>
      </c>
      <c r="E295" s="2" t="s">
        <v>5989</v>
      </c>
      <c r="F295" s="2" t="s">
        <v>5990</v>
      </c>
      <c r="G295" s="2" t="s">
        <v>5049</v>
      </c>
      <c r="H295" s="2" t="s">
        <v>5050</v>
      </c>
      <c r="I295" s="2" t="s">
        <v>18</v>
      </c>
      <c r="J295" s="2" t="s">
        <v>5058</v>
      </c>
      <c r="K295" s="3">
        <v>44828</v>
      </c>
      <c r="L295" s="2" t="s">
        <v>5082</v>
      </c>
    </row>
    <row r="296" spans="1:12">
      <c r="A296" s="2" t="s">
        <v>1395</v>
      </c>
      <c r="B296" s="2" t="s">
        <v>5991</v>
      </c>
      <c r="C296" s="2" t="s">
        <v>5072</v>
      </c>
      <c r="D296" s="3">
        <v>33340</v>
      </c>
      <c r="E296" s="2" t="s">
        <v>5992</v>
      </c>
      <c r="F296" s="2" t="s">
        <v>5993</v>
      </c>
      <c r="G296" s="2" t="s">
        <v>5124</v>
      </c>
      <c r="H296" s="2" t="s">
        <v>5050</v>
      </c>
      <c r="I296" s="2" t="s">
        <v>18</v>
      </c>
      <c r="J296" s="2" t="s">
        <v>5165</v>
      </c>
      <c r="K296" s="3">
        <v>44189</v>
      </c>
      <c r="L296" s="2" t="s">
        <v>5201</v>
      </c>
    </row>
    <row r="297" spans="1:12">
      <c r="A297" s="2" t="s">
        <v>2071</v>
      </c>
      <c r="B297" s="2" t="s">
        <v>5994</v>
      </c>
      <c r="C297" s="2" t="s">
        <v>5072</v>
      </c>
      <c r="D297" s="3">
        <v>25298</v>
      </c>
      <c r="E297" s="2" t="s">
        <v>5995</v>
      </c>
      <c r="F297" s="2" t="s">
        <v>5996</v>
      </c>
      <c r="G297" s="2" t="s">
        <v>5119</v>
      </c>
      <c r="H297" s="2" t="s">
        <v>5057</v>
      </c>
      <c r="I297" s="2" t="s">
        <v>16</v>
      </c>
      <c r="J297" s="2" t="s">
        <v>5044</v>
      </c>
      <c r="K297" s="3">
        <v>45574</v>
      </c>
      <c r="L297" s="2" t="s">
        <v>5092</v>
      </c>
    </row>
    <row r="298" spans="1:12">
      <c r="A298" s="2" t="s">
        <v>2194</v>
      </c>
      <c r="B298" s="2" t="s">
        <v>5997</v>
      </c>
      <c r="C298" s="2" t="s">
        <v>5039</v>
      </c>
      <c r="D298" s="3">
        <v>33031</v>
      </c>
      <c r="E298" s="2" t="s">
        <v>5998</v>
      </c>
      <c r="F298" s="2" t="s">
        <v>5999</v>
      </c>
      <c r="G298" s="2" t="s">
        <v>5331</v>
      </c>
      <c r="H298" s="2" t="s">
        <v>5043</v>
      </c>
      <c r="I298" s="2" t="s">
        <v>17</v>
      </c>
      <c r="J298" s="2" t="s">
        <v>5165</v>
      </c>
      <c r="K298" s="3">
        <v>44448</v>
      </c>
      <c r="L298" s="2" t="s">
        <v>5201</v>
      </c>
    </row>
    <row r="299" spans="1:12">
      <c r="A299" s="2" t="s">
        <v>1491</v>
      </c>
      <c r="B299" s="2" t="s">
        <v>6000</v>
      </c>
      <c r="C299" s="2" t="s">
        <v>5072</v>
      </c>
      <c r="D299" s="3">
        <v>31250</v>
      </c>
      <c r="E299" s="2" t="s">
        <v>6001</v>
      </c>
      <c r="F299" s="2" t="s">
        <v>6002</v>
      </c>
      <c r="G299" s="2" t="s">
        <v>5375</v>
      </c>
      <c r="H299" s="2" t="s">
        <v>5076</v>
      </c>
      <c r="I299" s="2" t="s">
        <v>17</v>
      </c>
      <c r="J299" s="2" t="s">
        <v>5051</v>
      </c>
      <c r="K299" s="3">
        <v>45342</v>
      </c>
      <c r="L299" s="2" t="s">
        <v>5142</v>
      </c>
    </row>
    <row r="300" spans="1:12">
      <c r="A300" s="2" t="s">
        <v>565</v>
      </c>
      <c r="B300" s="2" t="s">
        <v>6003</v>
      </c>
      <c r="C300" s="2" t="s">
        <v>5072</v>
      </c>
      <c r="D300" s="3">
        <v>38720</v>
      </c>
      <c r="E300" s="2" t="s">
        <v>6004</v>
      </c>
      <c r="F300" s="2" t="s">
        <v>6005</v>
      </c>
      <c r="G300" s="2" t="s">
        <v>5254</v>
      </c>
      <c r="H300" s="2" t="s">
        <v>5057</v>
      </c>
      <c r="I300" s="2" t="s">
        <v>16</v>
      </c>
      <c r="J300" s="2" t="s">
        <v>5044</v>
      </c>
      <c r="K300" s="3">
        <v>45137</v>
      </c>
      <c r="L300" s="2" t="s">
        <v>5138</v>
      </c>
    </row>
    <row r="301" spans="1:12">
      <c r="A301" s="2" t="s">
        <v>6006</v>
      </c>
      <c r="B301" s="2" t="s">
        <v>6007</v>
      </c>
      <c r="C301" s="2" t="s">
        <v>5072</v>
      </c>
      <c r="D301" s="3">
        <v>33275</v>
      </c>
      <c r="E301" s="2" t="s">
        <v>6008</v>
      </c>
      <c r="F301" s="2" t="s">
        <v>6009</v>
      </c>
      <c r="G301" s="2" t="s">
        <v>5295</v>
      </c>
      <c r="H301" s="2" t="s">
        <v>5076</v>
      </c>
      <c r="I301" s="2" t="s">
        <v>17</v>
      </c>
      <c r="J301" s="2" t="s">
        <v>5058</v>
      </c>
      <c r="K301" s="3">
        <v>45396</v>
      </c>
      <c r="L301" s="2" t="s">
        <v>5070</v>
      </c>
    </row>
    <row r="302" spans="1:12">
      <c r="A302" s="2" t="s">
        <v>402</v>
      </c>
      <c r="B302" s="2" t="s">
        <v>6010</v>
      </c>
      <c r="C302" s="2" t="s">
        <v>5039</v>
      </c>
      <c r="D302" s="3">
        <v>26131</v>
      </c>
      <c r="E302" s="2" t="s">
        <v>6011</v>
      </c>
      <c r="F302" s="2" t="s">
        <v>6012</v>
      </c>
      <c r="G302" s="2" t="s">
        <v>5295</v>
      </c>
      <c r="H302" s="2" t="s">
        <v>5076</v>
      </c>
      <c r="I302" s="2" t="s">
        <v>17</v>
      </c>
      <c r="J302" s="2" t="s">
        <v>5044</v>
      </c>
      <c r="K302" s="3">
        <v>43645</v>
      </c>
      <c r="L302" s="2" t="s">
        <v>5087</v>
      </c>
    </row>
    <row r="303" spans="1:12">
      <c r="A303" s="2" t="s">
        <v>2827</v>
      </c>
      <c r="B303" s="2" t="s">
        <v>6013</v>
      </c>
      <c r="C303" s="2" t="s">
        <v>5039</v>
      </c>
      <c r="D303" s="3">
        <v>31844</v>
      </c>
      <c r="E303" s="2" t="s">
        <v>6014</v>
      </c>
      <c r="F303" s="2" t="s">
        <v>6015</v>
      </c>
      <c r="G303" s="2" t="s">
        <v>5164</v>
      </c>
      <c r="H303" s="2" t="s">
        <v>5043</v>
      </c>
      <c r="I303" s="2" t="s">
        <v>17</v>
      </c>
      <c r="J303" s="2" t="s">
        <v>5051</v>
      </c>
      <c r="K303" s="3">
        <v>44026</v>
      </c>
      <c r="L303" s="2" t="s">
        <v>5112</v>
      </c>
    </row>
    <row r="304" spans="1:12">
      <c r="A304" s="2" t="s">
        <v>353</v>
      </c>
      <c r="B304" s="2" t="s">
        <v>6016</v>
      </c>
      <c r="C304" s="2" t="s">
        <v>5039</v>
      </c>
      <c r="D304" s="3">
        <v>26791</v>
      </c>
      <c r="E304" s="2" t="s">
        <v>6017</v>
      </c>
      <c r="F304" s="2" t="s">
        <v>6018</v>
      </c>
      <c r="G304" s="2" t="s">
        <v>5170</v>
      </c>
      <c r="H304" s="2" t="s">
        <v>5069</v>
      </c>
      <c r="I304" s="2" t="s">
        <v>16</v>
      </c>
      <c r="J304" s="2" t="s">
        <v>5044</v>
      </c>
      <c r="K304" s="3">
        <v>45458</v>
      </c>
      <c r="L304" s="2" t="s">
        <v>5087</v>
      </c>
    </row>
    <row r="305" spans="1:12">
      <c r="A305" s="2" t="s">
        <v>2279</v>
      </c>
      <c r="B305" s="2" t="s">
        <v>6019</v>
      </c>
      <c r="C305" s="2" t="s">
        <v>5072</v>
      </c>
      <c r="D305" s="3">
        <v>37832</v>
      </c>
      <c r="E305" s="2" t="s">
        <v>6020</v>
      </c>
      <c r="F305" s="2" t="s">
        <v>6021</v>
      </c>
      <c r="G305" s="2" t="s">
        <v>5452</v>
      </c>
      <c r="H305" s="2" t="s">
        <v>5043</v>
      </c>
      <c r="I305" s="2" t="s">
        <v>17</v>
      </c>
      <c r="J305" s="2" t="s">
        <v>6022</v>
      </c>
      <c r="K305" s="3">
        <v>43496</v>
      </c>
      <c r="L305" s="2" t="s">
        <v>5166</v>
      </c>
    </row>
    <row r="306" spans="1:12">
      <c r="A306" s="2" t="s">
        <v>673</v>
      </c>
      <c r="B306" s="2" t="s">
        <v>6023</v>
      </c>
      <c r="C306" s="2" t="s">
        <v>5072</v>
      </c>
      <c r="D306" s="3">
        <v>33881</v>
      </c>
      <c r="E306" s="2" t="s">
        <v>6024</v>
      </c>
      <c r="F306" s="2" t="s">
        <v>6025</v>
      </c>
      <c r="G306" s="2" t="s">
        <v>5063</v>
      </c>
      <c r="H306" s="2" t="s">
        <v>5050</v>
      </c>
      <c r="I306" s="2" t="s">
        <v>18</v>
      </c>
      <c r="J306" s="2" t="s">
        <v>5165</v>
      </c>
      <c r="K306" s="3">
        <v>43365</v>
      </c>
      <c r="L306" s="2" t="s">
        <v>5138</v>
      </c>
    </row>
    <row r="307" spans="1:12">
      <c r="A307" s="2" t="s">
        <v>656</v>
      </c>
      <c r="B307" s="2" t="s">
        <v>6026</v>
      </c>
      <c r="C307" s="2" t="s">
        <v>5072</v>
      </c>
      <c r="D307" s="3">
        <v>27871</v>
      </c>
      <c r="E307" s="2" t="s">
        <v>6027</v>
      </c>
      <c r="F307" s="2" t="s">
        <v>6028</v>
      </c>
      <c r="G307" s="2" t="s">
        <v>5426</v>
      </c>
      <c r="H307" s="2" t="s">
        <v>5057</v>
      </c>
      <c r="I307" s="2" t="s">
        <v>16</v>
      </c>
      <c r="J307" s="2" t="s">
        <v>5044</v>
      </c>
      <c r="K307" s="3">
        <v>43647</v>
      </c>
      <c r="L307" s="2" t="s">
        <v>5087</v>
      </c>
    </row>
    <row r="308" spans="1:12">
      <c r="A308" s="2" t="s">
        <v>1992</v>
      </c>
      <c r="B308" s="2" t="s">
        <v>5886</v>
      </c>
      <c r="C308" s="2" t="s">
        <v>5072</v>
      </c>
      <c r="D308" s="3">
        <v>28895</v>
      </c>
      <c r="E308" s="2" t="s">
        <v>6029</v>
      </c>
      <c r="F308" s="2" t="s">
        <v>6030</v>
      </c>
      <c r="G308" s="2" t="s">
        <v>5426</v>
      </c>
      <c r="H308" s="2" t="s">
        <v>5057</v>
      </c>
      <c r="I308" s="2" t="s">
        <v>16</v>
      </c>
      <c r="J308" s="2" t="s">
        <v>5051</v>
      </c>
      <c r="K308" s="3">
        <v>44568</v>
      </c>
      <c r="L308" s="2" t="s">
        <v>5064</v>
      </c>
    </row>
    <row r="309" spans="1:12">
      <c r="A309" s="2" t="s">
        <v>620</v>
      </c>
      <c r="B309" s="2" t="s">
        <v>6031</v>
      </c>
      <c r="C309" s="2" t="s">
        <v>5039</v>
      </c>
      <c r="D309" s="3">
        <v>24226</v>
      </c>
      <c r="E309" s="2" t="s">
        <v>6032</v>
      </c>
      <c r="F309" s="2" t="s">
        <v>6033</v>
      </c>
      <c r="G309" s="2" t="s">
        <v>5049</v>
      </c>
      <c r="H309" s="2" t="s">
        <v>5050</v>
      </c>
      <c r="I309" s="2" t="s">
        <v>18</v>
      </c>
      <c r="J309" s="2" t="s">
        <v>5051</v>
      </c>
      <c r="K309" s="3">
        <v>43465</v>
      </c>
      <c r="L309" s="2" t="s">
        <v>5201</v>
      </c>
    </row>
    <row r="310" spans="1:12">
      <c r="A310" s="2" t="s">
        <v>724</v>
      </c>
      <c r="B310" s="2" t="s">
        <v>6034</v>
      </c>
      <c r="C310" s="2" t="s">
        <v>5072</v>
      </c>
      <c r="D310" s="3">
        <v>38145</v>
      </c>
      <c r="E310" s="2" t="s">
        <v>6035</v>
      </c>
      <c r="F310" s="2" t="s">
        <v>6036</v>
      </c>
      <c r="G310" s="2" t="s">
        <v>5075</v>
      </c>
      <c r="H310" s="2" t="s">
        <v>5076</v>
      </c>
      <c r="I310" s="2" t="s">
        <v>17</v>
      </c>
      <c r="J310" s="2" t="s">
        <v>5051</v>
      </c>
      <c r="K310" s="3">
        <v>44168</v>
      </c>
      <c r="L310" s="2" t="s">
        <v>5087</v>
      </c>
    </row>
    <row r="311" spans="1:12">
      <c r="A311" s="2" t="s">
        <v>470</v>
      </c>
      <c r="B311" s="2" t="s">
        <v>6037</v>
      </c>
      <c r="C311" s="2" t="s">
        <v>5039</v>
      </c>
      <c r="D311" s="3">
        <v>24712</v>
      </c>
      <c r="E311" s="2" t="s">
        <v>6038</v>
      </c>
      <c r="F311" s="2" t="s">
        <v>6039</v>
      </c>
      <c r="G311" s="2" t="s">
        <v>5187</v>
      </c>
      <c r="H311" s="2" t="s">
        <v>5076</v>
      </c>
      <c r="I311" s="2" t="s">
        <v>17</v>
      </c>
      <c r="J311" s="2" t="s">
        <v>5051</v>
      </c>
      <c r="K311" s="3">
        <v>45268</v>
      </c>
      <c r="L311" s="2" t="s">
        <v>5077</v>
      </c>
    </row>
    <row r="312" spans="1:12">
      <c r="A312" s="2" t="s">
        <v>3285</v>
      </c>
      <c r="B312" s="2" t="s">
        <v>6040</v>
      </c>
      <c r="C312" s="2" t="s">
        <v>5072</v>
      </c>
      <c r="D312" s="3">
        <v>32511</v>
      </c>
      <c r="E312" s="2" t="s">
        <v>6041</v>
      </c>
      <c r="F312" s="2" t="s">
        <v>6042</v>
      </c>
      <c r="G312" s="2" t="s">
        <v>5150</v>
      </c>
      <c r="H312" s="2" t="s">
        <v>5043</v>
      </c>
      <c r="I312" s="2" t="s">
        <v>17</v>
      </c>
      <c r="J312" s="2" t="s">
        <v>5051</v>
      </c>
      <c r="K312" s="3">
        <v>43734</v>
      </c>
      <c r="L312" s="2" t="s">
        <v>5052</v>
      </c>
    </row>
    <row r="313" spans="1:12">
      <c r="A313" s="2" t="s">
        <v>3888</v>
      </c>
      <c r="B313" s="2" t="s">
        <v>6043</v>
      </c>
      <c r="C313" s="2" t="s">
        <v>5072</v>
      </c>
      <c r="D313" s="3">
        <v>36968</v>
      </c>
      <c r="E313" s="2" t="s">
        <v>6044</v>
      </c>
      <c r="F313" s="2" t="s">
        <v>6045</v>
      </c>
      <c r="G313" s="2" t="s">
        <v>5086</v>
      </c>
      <c r="H313" s="2" t="s">
        <v>5076</v>
      </c>
      <c r="I313" s="2" t="s">
        <v>17</v>
      </c>
      <c r="J313" s="2" t="s">
        <v>5051</v>
      </c>
      <c r="K313" s="3">
        <v>43839</v>
      </c>
      <c r="L313" s="2" t="s">
        <v>5064</v>
      </c>
    </row>
    <row r="314" spans="1:12">
      <c r="A314" s="2" t="s">
        <v>2230</v>
      </c>
      <c r="B314" s="2" t="s">
        <v>6046</v>
      </c>
      <c r="C314" s="2" t="s">
        <v>5039</v>
      </c>
      <c r="D314" s="3">
        <v>25649</v>
      </c>
      <c r="E314" s="2" t="s">
        <v>6047</v>
      </c>
      <c r="F314" s="2" t="s">
        <v>6048</v>
      </c>
      <c r="G314" s="2" t="s">
        <v>5068</v>
      </c>
      <c r="H314" s="2" t="s">
        <v>5069</v>
      </c>
      <c r="I314" s="2" t="s">
        <v>16</v>
      </c>
      <c r="J314" s="2" t="s">
        <v>5044</v>
      </c>
      <c r="K314" s="3">
        <v>44598</v>
      </c>
      <c r="L314" s="2" t="s">
        <v>5160</v>
      </c>
    </row>
    <row r="315" spans="1:12">
      <c r="A315" s="2" t="s">
        <v>3105</v>
      </c>
      <c r="B315" s="2" t="s">
        <v>6049</v>
      </c>
      <c r="C315" s="2" t="s">
        <v>5039</v>
      </c>
      <c r="D315" s="3">
        <v>38683</v>
      </c>
      <c r="E315" s="2" t="s">
        <v>6050</v>
      </c>
      <c r="F315" s="2" t="s">
        <v>6051</v>
      </c>
      <c r="G315" s="2" t="s">
        <v>5170</v>
      </c>
      <c r="H315" s="2" t="s">
        <v>5069</v>
      </c>
      <c r="I315" s="2" t="s">
        <v>16</v>
      </c>
      <c r="J315" s="2" t="s">
        <v>5165</v>
      </c>
      <c r="K315" s="3">
        <v>45279</v>
      </c>
      <c r="L315" s="2" t="s">
        <v>5166</v>
      </c>
    </row>
    <row r="316" spans="1:12">
      <c r="A316" s="2" t="s">
        <v>1896</v>
      </c>
      <c r="B316" s="2" t="s">
        <v>6052</v>
      </c>
      <c r="C316" s="2" t="s">
        <v>5072</v>
      </c>
      <c r="D316" s="3">
        <v>31778</v>
      </c>
      <c r="E316" s="2" t="s">
        <v>6053</v>
      </c>
      <c r="F316" s="2" t="s">
        <v>6054</v>
      </c>
      <c r="G316" s="2" t="s">
        <v>5056</v>
      </c>
      <c r="H316" s="2" t="s">
        <v>5057</v>
      </c>
      <c r="I316" s="2" t="s">
        <v>16</v>
      </c>
      <c r="J316" s="2" t="s">
        <v>5051</v>
      </c>
      <c r="K316" s="3">
        <v>45399</v>
      </c>
      <c r="L316" s="2" t="s">
        <v>5100</v>
      </c>
    </row>
    <row r="317" spans="1:12">
      <c r="A317" s="2" t="s">
        <v>207</v>
      </c>
      <c r="B317" s="2" t="s">
        <v>5784</v>
      </c>
      <c r="C317" s="2" t="s">
        <v>5072</v>
      </c>
      <c r="D317" s="3">
        <v>34244</v>
      </c>
      <c r="E317" s="2" t="s">
        <v>6055</v>
      </c>
      <c r="F317" s="2" t="s">
        <v>6056</v>
      </c>
      <c r="G317" s="2" t="s">
        <v>5187</v>
      </c>
      <c r="H317" s="2" t="s">
        <v>5076</v>
      </c>
      <c r="I317" s="2" t="s">
        <v>17</v>
      </c>
      <c r="J317" s="2" t="s">
        <v>5044</v>
      </c>
      <c r="K317" s="3">
        <v>43294</v>
      </c>
      <c r="L317" s="2" t="s">
        <v>5070</v>
      </c>
    </row>
    <row r="318" spans="1:12">
      <c r="A318" s="2" t="s">
        <v>3157</v>
      </c>
      <c r="B318" s="2" t="s">
        <v>6057</v>
      </c>
      <c r="C318" s="2" t="s">
        <v>5072</v>
      </c>
      <c r="D318" s="3">
        <v>25359</v>
      </c>
      <c r="E318" s="2" t="s">
        <v>6058</v>
      </c>
      <c r="F318" s="2" t="s">
        <v>6059</v>
      </c>
      <c r="G318" s="2" t="s">
        <v>5124</v>
      </c>
      <c r="H318" s="2" t="s">
        <v>5050</v>
      </c>
      <c r="I318" s="2" t="s">
        <v>18</v>
      </c>
      <c r="J318" s="2" t="s">
        <v>5058</v>
      </c>
      <c r="K318" s="3">
        <v>44412</v>
      </c>
      <c r="L318" s="2" t="s">
        <v>5059</v>
      </c>
    </row>
    <row r="319" spans="1:12">
      <c r="A319" s="2" t="s">
        <v>1032</v>
      </c>
      <c r="B319" s="2" t="s">
        <v>6060</v>
      </c>
      <c r="C319" s="2" t="s">
        <v>5039</v>
      </c>
      <c r="D319" s="3">
        <v>34549</v>
      </c>
      <c r="E319" s="2" t="s">
        <v>6061</v>
      </c>
      <c r="F319" s="2" t="s">
        <v>6062</v>
      </c>
      <c r="G319" s="2" t="s">
        <v>5375</v>
      </c>
      <c r="H319" s="2" t="s">
        <v>5076</v>
      </c>
      <c r="I319" s="2" t="s">
        <v>17</v>
      </c>
      <c r="J319" s="2" t="s">
        <v>5058</v>
      </c>
      <c r="K319" s="3">
        <v>44036</v>
      </c>
      <c r="L319" s="2" t="s">
        <v>5045</v>
      </c>
    </row>
    <row r="320" spans="1:12">
      <c r="A320" s="2" t="s">
        <v>555</v>
      </c>
      <c r="B320" s="2" t="s">
        <v>6063</v>
      </c>
      <c r="C320" s="2" t="s">
        <v>5039</v>
      </c>
      <c r="D320" s="3">
        <v>38139</v>
      </c>
      <c r="E320" s="2" t="s">
        <v>6064</v>
      </c>
      <c r="F320" s="2" t="s">
        <v>6065</v>
      </c>
      <c r="G320" s="2" t="s">
        <v>5075</v>
      </c>
      <c r="H320" s="2" t="s">
        <v>5076</v>
      </c>
      <c r="I320" s="2" t="s">
        <v>17</v>
      </c>
      <c r="J320" s="2" t="s">
        <v>5058</v>
      </c>
      <c r="K320" s="3">
        <v>44804</v>
      </c>
      <c r="L320" s="2" t="s">
        <v>5092</v>
      </c>
    </row>
    <row r="321" spans="1:12">
      <c r="A321" s="2" t="s">
        <v>1193</v>
      </c>
      <c r="B321" s="2" t="s">
        <v>6066</v>
      </c>
      <c r="C321" s="2" t="s">
        <v>5072</v>
      </c>
      <c r="D321" s="3">
        <v>34189</v>
      </c>
      <c r="E321" s="2" t="s">
        <v>6067</v>
      </c>
      <c r="F321" s="2" t="s">
        <v>6068</v>
      </c>
      <c r="G321" s="2" t="s">
        <v>5146</v>
      </c>
      <c r="H321" s="2" t="s">
        <v>5057</v>
      </c>
      <c r="I321" s="2" t="s">
        <v>16</v>
      </c>
      <c r="J321" s="2" t="s">
        <v>5051</v>
      </c>
      <c r="K321" s="3">
        <v>45102</v>
      </c>
      <c r="L321" s="2" t="s">
        <v>5059</v>
      </c>
    </row>
    <row r="322" spans="1:12">
      <c r="A322" s="2" t="s">
        <v>1590</v>
      </c>
      <c r="B322" s="2" t="s">
        <v>6069</v>
      </c>
      <c r="C322" s="2" t="s">
        <v>5039</v>
      </c>
      <c r="D322" s="3">
        <v>36211</v>
      </c>
      <c r="E322" s="2" t="s">
        <v>6070</v>
      </c>
      <c r="F322" s="2" t="s">
        <v>6071</v>
      </c>
      <c r="G322" s="2" t="s">
        <v>5254</v>
      </c>
      <c r="H322" s="2" t="s">
        <v>5057</v>
      </c>
      <c r="I322" s="2" t="s">
        <v>16</v>
      </c>
      <c r="J322" s="2" t="s">
        <v>5058</v>
      </c>
      <c r="K322" s="3">
        <v>43928</v>
      </c>
      <c r="L322" s="2" t="s">
        <v>5059</v>
      </c>
    </row>
    <row r="323" spans="1:12">
      <c r="A323" s="2" t="s">
        <v>1318</v>
      </c>
      <c r="B323" s="2" t="s">
        <v>6072</v>
      </c>
      <c r="C323" s="2" t="s">
        <v>5072</v>
      </c>
      <c r="D323" s="3">
        <v>25112</v>
      </c>
      <c r="E323" s="2" t="s">
        <v>6073</v>
      </c>
      <c r="F323" s="2" t="s">
        <v>6074</v>
      </c>
      <c r="G323" s="2" t="s">
        <v>5119</v>
      </c>
      <c r="H323" s="2" t="s">
        <v>5057</v>
      </c>
      <c r="I323" s="2" t="s">
        <v>16</v>
      </c>
      <c r="J323" s="2" t="s">
        <v>5044</v>
      </c>
      <c r="K323" s="3">
        <v>44620</v>
      </c>
      <c r="L323" s="2" t="s">
        <v>5112</v>
      </c>
    </row>
    <row r="324" spans="1:12">
      <c r="A324" s="2" t="s">
        <v>2888</v>
      </c>
      <c r="B324" s="2" t="s">
        <v>6075</v>
      </c>
      <c r="C324" s="2" t="s">
        <v>5072</v>
      </c>
      <c r="D324" s="3">
        <v>37824</v>
      </c>
      <c r="E324" s="2" t="s">
        <v>6076</v>
      </c>
      <c r="F324" s="2" t="s">
        <v>6077</v>
      </c>
      <c r="G324" s="2" t="s">
        <v>5375</v>
      </c>
      <c r="H324" s="2" t="s">
        <v>5076</v>
      </c>
      <c r="I324" s="2" t="s">
        <v>17</v>
      </c>
      <c r="J324" s="2" t="s">
        <v>5044</v>
      </c>
      <c r="K324" s="3">
        <v>43922</v>
      </c>
      <c r="L324" s="2" t="s">
        <v>5082</v>
      </c>
    </row>
    <row r="325" spans="1:12">
      <c r="A325" s="2" t="s">
        <v>2890</v>
      </c>
      <c r="B325" s="2" t="s">
        <v>6078</v>
      </c>
      <c r="C325" s="2" t="s">
        <v>5039</v>
      </c>
      <c r="D325" s="3">
        <v>38018</v>
      </c>
      <c r="E325" s="2" t="s">
        <v>6079</v>
      </c>
      <c r="F325" s="2" t="s">
        <v>6080</v>
      </c>
      <c r="G325" s="2" t="s">
        <v>5099</v>
      </c>
      <c r="H325" s="2" t="s">
        <v>5050</v>
      </c>
      <c r="I325" s="2" t="s">
        <v>18</v>
      </c>
      <c r="J325" s="2" t="s">
        <v>5058</v>
      </c>
      <c r="K325" s="3">
        <v>45565</v>
      </c>
      <c r="L325" s="2" t="s">
        <v>5166</v>
      </c>
    </row>
    <row r="326" spans="1:12">
      <c r="A326" s="2" t="s">
        <v>1584</v>
      </c>
      <c r="B326" s="2" t="s">
        <v>6081</v>
      </c>
      <c r="C326" s="2" t="s">
        <v>5039</v>
      </c>
      <c r="D326" s="3">
        <v>35547</v>
      </c>
      <c r="E326" s="2" t="s">
        <v>6082</v>
      </c>
      <c r="F326" s="2" t="s">
        <v>6083</v>
      </c>
      <c r="G326" s="2" t="s">
        <v>5150</v>
      </c>
      <c r="H326" s="2" t="s">
        <v>5043</v>
      </c>
      <c r="I326" s="2" t="s">
        <v>17</v>
      </c>
      <c r="J326" s="2" t="s">
        <v>5044</v>
      </c>
      <c r="K326" s="3">
        <v>43688</v>
      </c>
      <c r="L326" s="2" t="s">
        <v>5201</v>
      </c>
    </row>
    <row r="327" spans="1:12">
      <c r="A327" s="2" t="s">
        <v>487</v>
      </c>
      <c r="B327" s="2" t="s">
        <v>6084</v>
      </c>
      <c r="C327" s="2" t="s">
        <v>5039</v>
      </c>
      <c r="D327" s="3">
        <v>32681</v>
      </c>
      <c r="E327" s="2" t="s">
        <v>6085</v>
      </c>
      <c r="F327" s="2" t="s">
        <v>6086</v>
      </c>
      <c r="G327" s="2" t="s">
        <v>5205</v>
      </c>
      <c r="H327" s="2" t="s">
        <v>5057</v>
      </c>
      <c r="I327" s="2" t="s">
        <v>16</v>
      </c>
      <c r="J327" s="2" t="s">
        <v>5165</v>
      </c>
      <c r="K327" s="3">
        <v>45052</v>
      </c>
      <c r="L327" s="2" t="s">
        <v>5064</v>
      </c>
    </row>
    <row r="328" spans="1:12">
      <c r="A328" s="2" t="s">
        <v>752</v>
      </c>
      <c r="B328" s="2" t="s">
        <v>6087</v>
      </c>
      <c r="C328" s="2" t="s">
        <v>5039</v>
      </c>
      <c r="D328" s="3">
        <v>38806</v>
      </c>
      <c r="E328" s="2" t="s">
        <v>6088</v>
      </c>
      <c r="F328" s="2" t="s">
        <v>6089</v>
      </c>
      <c r="G328" s="2" t="s">
        <v>5180</v>
      </c>
      <c r="H328" s="2" t="s">
        <v>5043</v>
      </c>
      <c r="I328" s="2" t="s">
        <v>17</v>
      </c>
      <c r="J328" s="2" t="s">
        <v>5044</v>
      </c>
      <c r="K328" s="3">
        <v>44576</v>
      </c>
      <c r="L328" s="2" t="s">
        <v>5155</v>
      </c>
    </row>
    <row r="329" spans="1:12">
      <c r="A329" s="2" t="s">
        <v>504</v>
      </c>
      <c r="B329" s="2" t="s">
        <v>6090</v>
      </c>
      <c r="C329" s="2" t="s">
        <v>5072</v>
      </c>
      <c r="D329" s="3">
        <v>35386</v>
      </c>
      <c r="E329" s="2" t="s">
        <v>6091</v>
      </c>
      <c r="F329" s="2" t="s">
        <v>6092</v>
      </c>
      <c r="G329" s="2" t="s">
        <v>5154</v>
      </c>
      <c r="H329" s="2" t="s">
        <v>5069</v>
      </c>
      <c r="I329" s="2" t="s">
        <v>16</v>
      </c>
      <c r="J329" s="2" t="s">
        <v>5051</v>
      </c>
      <c r="K329" s="3">
        <v>44748</v>
      </c>
      <c r="L329" s="2" t="s">
        <v>5160</v>
      </c>
    </row>
    <row r="330" spans="1:12">
      <c r="A330" s="2" t="s">
        <v>291</v>
      </c>
      <c r="B330" s="2" t="s">
        <v>6093</v>
      </c>
      <c r="C330" s="2" t="s">
        <v>5072</v>
      </c>
      <c r="D330" s="3">
        <v>25923</v>
      </c>
      <c r="E330" s="2" t="s">
        <v>6094</v>
      </c>
      <c r="F330" s="2" t="s">
        <v>6095</v>
      </c>
      <c r="G330" s="2" t="s">
        <v>5247</v>
      </c>
      <c r="H330" s="2" t="s">
        <v>5069</v>
      </c>
      <c r="I330" s="2" t="s">
        <v>16</v>
      </c>
      <c r="J330" s="2" t="s">
        <v>5051</v>
      </c>
      <c r="K330" s="3">
        <v>43883</v>
      </c>
      <c r="L330" s="2" t="s">
        <v>5064</v>
      </c>
    </row>
    <row r="331" spans="1:12">
      <c r="A331" s="2" t="s">
        <v>2752</v>
      </c>
      <c r="B331" s="2" t="s">
        <v>6096</v>
      </c>
      <c r="C331" s="2" t="s">
        <v>5072</v>
      </c>
      <c r="D331" s="3">
        <v>34429</v>
      </c>
      <c r="E331" s="2" t="s">
        <v>6097</v>
      </c>
      <c r="F331" s="2" t="s">
        <v>6098</v>
      </c>
      <c r="G331" s="2" t="s">
        <v>5111</v>
      </c>
      <c r="H331" s="2" t="s">
        <v>5050</v>
      </c>
      <c r="I331" s="2" t="s">
        <v>18</v>
      </c>
      <c r="J331" s="2" t="s">
        <v>5058</v>
      </c>
      <c r="K331" s="3">
        <v>45655</v>
      </c>
      <c r="L331" s="2" t="s">
        <v>5092</v>
      </c>
    </row>
    <row r="332" spans="1:12">
      <c r="A332" s="2" t="s">
        <v>1333</v>
      </c>
      <c r="B332" s="2" t="s">
        <v>5997</v>
      </c>
      <c r="C332" s="2" t="s">
        <v>5039</v>
      </c>
      <c r="D332" s="3">
        <v>30066</v>
      </c>
      <c r="E332" s="2" t="s">
        <v>6099</v>
      </c>
      <c r="F332" s="2" t="s">
        <v>6100</v>
      </c>
      <c r="G332" s="2" t="s">
        <v>5288</v>
      </c>
      <c r="H332" s="2" t="s">
        <v>5069</v>
      </c>
      <c r="I332" s="2" t="s">
        <v>16</v>
      </c>
      <c r="J332" s="2" t="s">
        <v>5051</v>
      </c>
      <c r="K332" s="3">
        <v>45408</v>
      </c>
      <c r="L332" s="2" t="s">
        <v>5160</v>
      </c>
    </row>
    <row r="333" spans="1:12">
      <c r="A333" s="2" t="s">
        <v>2343</v>
      </c>
      <c r="B333" s="2" t="s">
        <v>6101</v>
      </c>
      <c r="C333" s="2" t="s">
        <v>5072</v>
      </c>
      <c r="D333" s="3">
        <v>34821</v>
      </c>
      <c r="E333" s="2" t="s">
        <v>6102</v>
      </c>
      <c r="F333" s="2" t="s">
        <v>6103</v>
      </c>
      <c r="G333" s="2" t="s">
        <v>5146</v>
      </c>
      <c r="H333" s="2" t="s">
        <v>5057</v>
      </c>
      <c r="I333" s="2" t="s">
        <v>16</v>
      </c>
      <c r="J333" s="2" t="s">
        <v>5051</v>
      </c>
      <c r="K333" s="3">
        <v>43136</v>
      </c>
      <c r="L333" s="2" t="s">
        <v>5082</v>
      </c>
    </row>
    <row r="334" spans="1:12">
      <c r="A334" s="2" t="s">
        <v>1839</v>
      </c>
      <c r="B334" s="2" t="s">
        <v>6104</v>
      </c>
      <c r="C334" s="2" t="s">
        <v>5039</v>
      </c>
      <c r="D334" s="3">
        <v>38562</v>
      </c>
      <c r="E334" s="2" t="s">
        <v>6105</v>
      </c>
      <c r="F334" s="2" t="s">
        <v>6106</v>
      </c>
      <c r="G334" s="2" t="s">
        <v>5063</v>
      </c>
      <c r="H334" s="2" t="s">
        <v>5050</v>
      </c>
      <c r="I334" s="2" t="s">
        <v>18</v>
      </c>
      <c r="J334" s="2" t="s">
        <v>5044</v>
      </c>
      <c r="K334" s="3">
        <v>43818</v>
      </c>
      <c r="L334" s="2" t="s">
        <v>5070</v>
      </c>
    </row>
    <row r="335" spans="1:12">
      <c r="A335" s="2" t="s">
        <v>1220</v>
      </c>
      <c r="B335" s="2" t="s">
        <v>6107</v>
      </c>
      <c r="C335" s="2" t="s">
        <v>5072</v>
      </c>
      <c r="D335" s="3">
        <v>35047</v>
      </c>
      <c r="E335" s="2" t="s">
        <v>6108</v>
      </c>
      <c r="F335" s="2" t="s">
        <v>6109</v>
      </c>
      <c r="G335" s="2" t="s">
        <v>5081</v>
      </c>
      <c r="H335" s="2" t="s">
        <v>5043</v>
      </c>
      <c r="I335" s="2" t="s">
        <v>17</v>
      </c>
      <c r="J335" s="2" t="s">
        <v>5058</v>
      </c>
      <c r="K335" s="3">
        <v>43701</v>
      </c>
      <c r="L335" s="2" t="s">
        <v>5112</v>
      </c>
    </row>
    <row r="336" spans="1:12">
      <c r="A336" s="2" t="s">
        <v>847</v>
      </c>
      <c r="B336" s="2" t="s">
        <v>6110</v>
      </c>
      <c r="C336" s="2" t="s">
        <v>5039</v>
      </c>
      <c r="D336" s="3">
        <v>33325</v>
      </c>
      <c r="E336" s="2" t="s">
        <v>6111</v>
      </c>
      <c r="F336" s="2" t="s">
        <v>6112</v>
      </c>
      <c r="G336" s="2" t="s">
        <v>5247</v>
      </c>
      <c r="H336" s="2" t="s">
        <v>5069</v>
      </c>
      <c r="I336" s="2" t="s">
        <v>16</v>
      </c>
      <c r="J336" s="2" t="s">
        <v>5044</v>
      </c>
      <c r="K336" s="3">
        <v>43182</v>
      </c>
      <c r="L336" s="2" t="s">
        <v>5100</v>
      </c>
    </row>
    <row r="337" spans="1:12">
      <c r="A337" s="2" t="s">
        <v>2972</v>
      </c>
      <c r="B337" s="2" t="s">
        <v>6113</v>
      </c>
      <c r="C337" s="2" t="s">
        <v>5039</v>
      </c>
      <c r="D337" s="3">
        <v>39062</v>
      </c>
      <c r="E337" s="2" t="s">
        <v>6114</v>
      </c>
      <c r="F337" s="2" t="s">
        <v>6115</v>
      </c>
      <c r="G337" s="2" t="s">
        <v>5150</v>
      </c>
      <c r="H337" s="2" t="s">
        <v>5043</v>
      </c>
      <c r="I337" s="2" t="s">
        <v>17</v>
      </c>
      <c r="J337" s="2" t="s">
        <v>5051</v>
      </c>
      <c r="K337" s="3">
        <v>43441</v>
      </c>
      <c r="L337" s="2" t="s">
        <v>5045</v>
      </c>
    </row>
    <row r="338" spans="1:12">
      <c r="A338" s="2" t="s">
        <v>1106</v>
      </c>
      <c r="B338" s="2" t="s">
        <v>6116</v>
      </c>
      <c r="C338" s="2" t="s">
        <v>5039</v>
      </c>
      <c r="D338" s="3">
        <v>31764</v>
      </c>
      <c r="E338" s="2" t="s">
        <v>6117</v>
      </c>
      <c r="F338" s="2" t="s">
        <v>6118</v>
      </c>
      <c r="G338" s="2" t="s">
        <v>5375</v>
      </c>
      <c r="H338" s="2" t="s">
        <v>5076</v>
      </c>
      <c r="I338" s="2" t="s">
        <v>17</v>
      </c>
      <c r="J338" s="2" t="s">
        <v>5051</v>
      </c>
      <c r="K338" s="3">
        <v>44079</v>
      </c>
      <c r="L338" s="2" t="s">
        <v>5070</v>
      </c>
    </row>
    <row r="339" spans="1:12">
      <c r="A339" s="2" t="s">
        <v>439</v>
      </c>
      <c r="B339" s="2" t="s">
        <v>6119</v>
      </c>
      <c r="C339" s="2" t="s">
        <v>5072</v>
      </c>
      <c r="D339" s="3">
        <v>24057</v>
      </c>
      <c r="E339" s="2" t="s">
        <v>6120</v>
      </c>
      <c r="F339" s="2" t="s">
        <v>6121</v>
      </c>
      <c r="G339" s="2" t="s">
        <v>5075</v>
      </c>
      <c r="H339" s="2" t="s">
        <v>5076</v>
      </c>
      <c r="I339" s="2" t="s">
        <v>17</v>
      </c>
      <c r="J339" s="2" t="s">
        <v>5051</v>
      </c>
      <c r="K339" s="3">
        <v>45026</v>
      </c>
      <c r="L339" s="2" t="s">
        <v>5087</v>
      </c>
    </row>
    <row r="340" spans="1:12">
      <c r="A340" s="2" t="s">
        <v>3333</v>
      </c>
      <c r="B340" s="2" t="s">
        <v>6122</v>
      </c>
      <c r="C340" s="2" t="s">
        <v>5072</v>
      </c>
      <c r="D340" s="3">
        <v>32793</v>
      </c>
      <c r="E340" s="2" t="s">
        <v>6123</v>
      </c>
      <c r="F340" s="2" t="s">
        <v>6124</v>
      </c>
      <c r="G340" s="2" t="s">
        <v>5180</v>
      </c>
      <c r="H340" s="2" t="s">
        <v>5043</v>
      </c>
      <c r="I340" s="2" t="s">
        <v>17</v>
      </c>
      <c r="J340" s="2" t="s">
        <v>5051</v>
      </c>
      <c r="K340" s="3">
        <v>43442</v>
      </c>
      <c r="L340" s="2" t="s">
        <v>5112</v>
      </c>
    </row>
    <row r="341" spans="1:12">
      <c r="A341" s="2" t="s">
        <v>727</v>
      </c>
      <c r="B341" s="2" t="s">
        <v>6125</v>
      </c>
      <c r="C341" s="2" t="s">
        <v>5072</v>
      </c>
      <c r="D341" s="3">
        <v>36874</v>
      </c>
      <c r="E341" s="2" t="s">
        <v>6126</v>
      </c>
      <c r="F341" s="2" t="s">
        <v>6127</v>
      </c>
      <c r="G341" s="2" t="s">
        <v>5081</v>
      </c>
      <c r="H341" s="2" t="s">
        <v>5043</v>
      </c>
      <c r="I341" s="2" t="s">
        <v>17</v>
      </c>
      <c r="J341" s="2" t="s">
        <v>5058</v>
      </c>
      <c r="K341" s="3">
        <v>43140</v>
      </c>
      <c r="L341" s="2" t="s">
        <v>5077</v>
      </c>
    </row>
    <row r="342" spans="1:12">
      <c r="A342" s="2" t="s">
        <v>893</v>
      </c>
      <c r="B342" s="2" t="s">
        <v>6128</v>
      </c>
      <c r="C342" s="2" t="s">
        <v>5072</v>
      </c>
      <c r="D342" s="3">
        <v>38783</v>
      </c>
      <c r="E342" s="2" t="s">
        <v>6129</v>
      </c>
      <c r="F342" s="2" t="s">
        <v>6130</v>
      </c>
      <c r="G342" s="2" t="s">
        <v>5107</v>
      </c>
      <c r="H342" s="2" t="s">
        <v>5057</v>
      </c>
      <c r="I342" s="2" t="s">
        <v>16</v>
      </c>
      <c r="J342" s="2" t="s">
        <v>5051</v>
      </c>
      <c r="K342" s="3">
        <v>43476</v>
      </c>
      <c r="L342" s="2" t="s">
        <v>5077</v>
      </c>
    </row>
    <row r="343" spans="1:12">
      <c r="A343" s="2" t="s">
        <v>4289</v>
      </c>
      <c r="B343" s="2" t="s">
        <v>6131</v>
      </c>
      <c r="C343" s="2" t="s">
        <v>5039</v>
      </c>
      <c r="D343" s="3">
        <v>35314</v>
      </c>
      <c r="E343" s="2" t="s">
        <v>6132</v>
      </c>
      <c r="F343" s="2" t="s">
        <v>6133</v>
      </c>
      <c r="G343" s="2" t="s">
        <v>5180</v>
      </c>
      <c r="H343" s="2" t="s">
        <v>5043</v>
      </c>
      <c r="I343" s="2" t="s">
        <v>17</v>
      </c>
      <c r="J343" s="2" t="s">
        <v>5051</v>
      </c>
      <c r="K343" s="3">
        <v>45525</v>
      </c>
      <c r="L343" s="2" t="s">
        <v>5082</v>
      </c>
    </row>
    <row r="344" spans="1:12">
      <c r="A344" s="2" t="s">
        <v>921</v>
      </c>
      <c r="B344" s="2" t="s">
        <v>6134</v>
      </c>
      <c r="C344" s="2" t="s">
        <v>5039</v>
      </c>
      <c r="D344" s="3">
        <v>35258</v>
      </c>
      <c r="E344" s="2" t="s">
        <v>6135</v>
      </c>
      <c r="F344" s="2" t="s">
        <v>6136</v>
      </c>
      <c r="G344" s="2" t="s">
        <v>5119</v>
      </c>
      <c r="H344" s="2" t="s">
        <v>5057</v>
      </c>
      <c r="I344" s="2" t="s">
        <v>16</v>
      </c>
      <c r="J344" s="2" t="s">
        <v>5051</v>
      </c>
      <c r="K344" s="3">
        <v>44417</v>
      </c>
      <c r="L344" s="2" t="s">
        <v>5155</v>
      </c>
    </row>
    <row r="345" spans="1:12">
      <c r="A345" s="2" t="s">
        <v>993</v>
      </c>
      <c r="B345" s="2" t="s">
        <v>6137</v>
      </c>
      <c r="C345" s="2" t="s">
        <v>5072</v>
      </c>
      <c r="D345" s="3">
        <v>32435</v>
      </c>
      <c r="E345" s="2" t="s">
        <v>6138</v>
      </c>
      <c r="F345" s="2" t="s">
        <v>6139</v>
      </c>
      <c r="G345" s="2" t="s">
        <v>5430</v>
      </c>
      <c r="H345" s="2" t="s">
        <v>5057</v>
      </c>
      <c r="I345" s="2" t="s">
        <v>16</v>
      </c>
      <c r="J345" s="2" t="s">
        <v>5051</v>
      </c>
      <c r="K345" s="3">
        <v>43761</v>
      </c>
      <c r="L345" s="2" t="s">
        <v>5059</v>
      </c>
    </row>
    <row r="346" spans="1:12">
      <c r="A346" s="2" t="s">
        <v>491</v>
      </c>
      <c r="B346" s="2" t="s">
        <v>6049</v>
      </c>
      <c r="C346" s="2" t="s">
        <v>5039</v>
      </c>
      <c r="D346" s="3">
        <v>33379</v>
      </c>
      <c r="E346" s="2" t="s">
        <v>6140</v>
      </c>
      <c r="F346" s="2" t="s">
        <v>6141</v>
      </c>
      <c r="G346" s="2" t="s">
        <v>5295</v>
      </c>
      <c r="H346" s="2" t="s">
        <v>5076</v>
      </c>
      <c r="I346" s="2" t="s">
        <v>17</v>
      </c>
      <c r="J346" s="2" t="s">
        <v>5058</v>
      </c>
      <c r="K346" s="3">
        <v>43370</v>
      </c>
      <c r="L346" s="2" t="s">
        <v>5064</v>
      </c>
    </row>
    <row r="347" spans="1:12">
      <c r="A347" s="2" t="s">
        <v>2809</v>
      </c>
      <c r="B347" s="2" t="s">
        <v>6142</v>
      </c>
      <c r="C347" s="2" t="s">
        <v>5039</v>
      </c>
      <c r="D347" s="3">
        <v>33364</v>
      </c>
      <c r="E347" s="2" t="s">
        <v>6143</v>
      </c>
      <c r="F347" s="2" t="s">
        <v>6144</v>
      </c>
      <c r="G347" s="2" t="s">
        <v>5331</v>
      </c>
      <c r="H347" s="2" t="s">
        <v>5043</v>
      </c>
      <c r="I347" s="2" t="s">
        <v>17</v>
      </c>
      <c r="J347" s="2" t="s">
        <v>5058</v>
      </c>
      <c r="K347" s="3">
        <v>44779</v>
      </c>
      <c r="L347" s="2" t="s">
        <v>5112</v>
      </c>
    </row>
    <row r="348" spans="1:12">
      <c r="A348" s="2" t="s">
        <v>1050</v>
      </c>
      <c r="B348" s="2" t="s">
        <v>6145</v>
      </c>
      <c r="C348" s="2" t="s">
        <v>5039</v>
      </c>
      <c r="D348" s="3">
        <v>29992</v>
      </c>
      <c r="E348" s="2" t="s">
        <v>6146</v>
      </c>
      <c r="F348" s="2" t="s">
        <v>6147</v>
      </c>
      <c r="G348" s="2" t="s">
        <v>5267</v>
      </c>
      <c r="H348" s="2" t="s">
        <v>5043</v>
      </c>
      <c r="I348" s="2" t="s">
        <v>17</v>
      </c>
      <c r="J348" s="2" t="s">
        <v>5044</v>
      </c>
      <c r="K348" s="3">
        <v>44880</v>
      </c>
      <c r="L348" s="2" t="s">
        <v>5138</v>
      </c>
    </row>
    <row r="349" spans="1:12">
      <c r="A349" s="2" t="s">
        <v>3186</v>
      </c>
      <c r="B349" s="2" t="s">
        <v>6148</v>
      </c>
      <c r="C349" s="2" t="s">
        <v>5072</v>
      </c>
      <c r="D349" s="3">
        <v>30169</v>
      </c>
      <c r="E349" s="2" t="s">
        <v>6149</v>
      </c>
      <c r="F349" s="2" t="s">
        <v>6150</v>
      </c>
      <c r="G349" s="2" t="s">
        <v>5042</v>
      </c>
      <c r="H349" s="2" t="s">
        <v>5043</v>
      </c>
      <c r="I349" s="2" t="s">
        <v>17</v>
      </c>
      <c r="J349" s="2" t="s">
        <v>5058</v>
      </c>
      <c r="K349" s="3">
        <v>45351</v>
      </c>
      <c r="L349" s="2" t="s">
        <v>5120</v>
      </c>
    </row>
    <row r="350" spans="1:12">
      <c r="A350" s="2" t="s">
        <v>2690</v>
      </c>
      <c r="B350" s="2" t="s">
        <v>6151</v>
      </c>
      <c r="C350" s="2" t="s">
        <v>5072</v>
      </c>
      <c r="D350" s="3">
        <v>29039</v>
      </c>
      <c r="E350" s="2" t="s">
        <v>6152</v>
      </c>
      <c r="F350" s="2" t="s">
        <v>6153</v>
      </c>
      <c r="G350" s="2" t="s">
        <v>5318</v>
      </c>
      <c r="H350" s="2" t="s">
        <v>5050</v>
      </c>
      <c r="I350" s="2" t="s">
        <v>18</v>
      </c>
      <c r="J350" s="2" t="s">
        <v>5051</v>
      </c>
      <c r="K350" s="3">
        <v>44064</v>
      </c>
      <c r="L350" s="2" t="s">
        <v>5166</v>
      </c>
    </row>
    <row r="351" spans="1:12">
      <c r="A351" s="2" t="s">
        <v>1364</v>
      </c>
      <c r="B351" s="2" t="s">
        <v>6154</v>
      </c>
      <c r="C351" s="2" t="s">
        <v>5072</v>
      </c>
      <c r="D351" s="3">
        <v>25863</v>
      </c>
      <c r="E351" s="2" t="s">
        <v>6155</v>
      </c>
      <c r="F351" s="2" t="s">
        <v>6156</v>
      </c>
      <c r="G351" s="2" t="s">
        <v>5335</v>
      </c>
      <c r="H351" s="2" t="s">
        <v>5069</v>
      </c>
      <c r="I351" s="2" t="s">
        <v>16</v>
      </c>
      <c r="J351" s="2" t="s">
        <v>5044</v>
      </c>
      <c r="K351" s="3">
        <v>44630</v>
      </c>
      <c r="L351" s="2" t="s">
        <v>5160</v>
      </c>
    </row>
    <row r="352" spans="1:12">
      <c r="A352" s="2" t="s">
        <v>1339</v>
      </c>
      <c r="B352" s="2" t="s">
        <v>6157</v>
      </c>
      <c r="C352" s="2" t="s">
        <v>5039</v>
      </c>
      <c r="D352" s="3">
        <v>34128</v>
      </c>
      <c r="E352" s="2" t="s">
        <v>6158</v>
      </c>
      <c r="F352" s="2" t="s">
        <v>6159</v>
      </c>
      <c r="G352" s="2" t="s">
        <v>5111</v>
      </c>
      <c r="H352" s="2" t="s">
        <v>5050</v>
      </c>
      <c r="I352" s="2" t="s">
        <v>18</v>
      </c>
      <c r="J352" s="2" t="s">
        <v>5165</v>
      </c>
      <c r="K352" s="3">
        <v>45465</v>
      </c>
      <c r="L352" s="2" t="s">
        <v>5142</v>
      </c>
    </row>
    <row r="353" spans="1:12">
      <c r="A353" s="2" t="s">
        <v>317</v>
      </c>
      <c r="B353" s="2" t="s">
        <v>6160</v>
      </c>
      <c r="C353" s="2" t="s">
        <v>5039</v>
      </c>
      <c r="D353" s="3">
        <v>32114</v>
      </c>
      <c r="E353" s="2" t="s">
        <v>6161</v>
      </c>
      <c r="F353" s="2" t="s">
        <v>6162</v>
      </c>
      <c r="G353" s="2" t="s">
        <v>5254</v>
      </c>
      <c r="H353" s="2" t="s">
        <v>5057</v>
      </c>
      <c r="I353" s="2" t="s">
        <v>16</v>
      </c>
      <c r="J353" s="2" t="s">
        <v>5058</v>
      </c>
      <c r="K353" s="3">
        <v>45655</v>
      </c>
      <c r="L353" s="2" t="s">
        <v>5142</v>
      </c>
    </row>
    <row r="354" spans="1:12">
      <c r="A354" s="2" t="s">
        <v>690</v>
      </c>
      <c r="B354" s="2" t="s">
        <v>6163</v>
      </c>
      <c r="C354" s="2" t="s">
        <v>5039</v>
      </c>
      <c r="D354" s="3">
        <v>29703</v>
      </c>
      <c r="E354" s="2" t="s">
        <v>6164</v>
      </c>
      <c r="F354" s="2" t="s">
        <v>6165</v>
      </c>
      <c r="G354" s="2" t="s">
        <v>5056</v>
      </c>
      <c r="H354" s="2" t="s">
        <v>5057</v>
      </c>
      <c r="I354" s="2" t="s">
        <v>16</v>
      </c>
      <c r="J354" s="2" t="s">
        <v>5051</v>
      </c>
      <c r="K354" s="3">
        <v>45694</v>
      </c>
      <c r="L354" s="2" t="s">
        <v>5077</v>
      </c>
    </row>
    <row r="355" spans="1:12">
      <c r="A355" s="2" t="s">
        <v>581</v>
      </c>
      <c r="B355" s="2" t="s">
        <v>6166</v>
      </c>
      <c r="C355" s="2" t="s">
        <v>5039</v>
      </c>
      <c r="D355" s="3">
        <v>37245</v>
      </c>
      <c r="E355" s="2" t="s">
        <v>6167</v>
      </c>
      <c r="F355" s="2" t="s">
        <v>6168</v>
      </c>
      <c r="G355" s="2" t="s">
        <v>5081</v>
      </c>
      <c r="H355" s="2" t="s">
        <v>5043</v>
      </c>
      <c r="I355" s="2" t="s">
        <v>17</v>
      </c>
      <c r="J355" s="2" t="s">
        <v>5051</v>
      </c>
      <c r="K355" s="3">
        <v>43349</v>
      </c>
      <c r="L355" s="2" t="s">
        <v>5197</v>
      </c>
    </row>
    <row r="356" spans="1:12">
      <c r="A356" s="2" t="s">
        <v>2800</v>
      </c>
      <c r="B356" s="2" t="s">
        <v>6169</v>
      </c>
      <c r="C356" s="2" t="s">
        <v>5072</v>
      </c>
      <c r="D356" s="3">
        <v>34419</v>
      </c>
      <c r="E356" s="2" t="s">
        <v>6170</v>
      </c>
      <c r="F356" s="2" t="s">
        <v>6171</v>
      </c>
      <c r="G356" s="2" t="s">
        <v>5099</v>
      </c>
      <c r="H356" s="2" t="s">
        <v>5050</v>
      </c>
      <c r="I356" s="2" t="s">
        <v>18</v>
      </c>
      <c r="J356" s="2" t="s">
        <v>5044</v>
      </c>
      <c r="K356" s="3">
        <v>43705</v>
      </c>
      <c r="L356" s="2" t="s">
        <v>5112</v>
      </c>
    </row>
    <row r="357" spans="1:12">
      <c r="A357" s="2" t="s">
        <v>1748</v>
      </c>
      <c r="B357" s="2" t="s">
        <v>6172</v>
      </c>
      <c r="C357" s="2" t="s">
        <v>5072</v>
      </c>
      <c r="D357" s="3">
        <v>26411</v>
      </c>
      <c r="E357" s="2" t="s">
        <v>6173</v>
      </c>
      <c r="F357" s="2" t="s">
        <v>6174</v>
      </c>
      <c r="G357" s="2" t="s">
        <v>5247</v>
      </c>
      <c r="H357" s="2" t="s">
        <v>5069</v>
      </c>
      <c r="I357" s="2" t="s">
        <v>16</v>
      </c>
      <c r="J357" s="2" t="s">
        <v>5044</v>
      </c>
      <c r="K357" s="3">
        <v>43170</v>
      </c>
      <c r="L357" s="2" t="s">
        <v>5201</v>
      </c>
    </row>
    <row r="358" spans="1:12">
      <c r="A358" s="2" t="s">
        <v>1944</v>
      </c>
      <c r="B358" s="2" t="s">
        <v>6175</v>
      </c>
      <c r="C358" s="2" t="s">
        <v>5039</v>
      </c>
      <c r="D358" s="3">
        <v>26659</v>
      </c>
      <c r="E358" s="2" t="s">
        <v>6176</v>
      </c>
      <c r="F358" s="2" t="s">
        <v>6177</v>
      </c>
      <c r="G358" s="2" t="s">
        <v>5295</v>
      </c>
      <c r="H358" s="2" t="s">
        <v>5076</v>
      </c>
      <c r="I358" s="2" t="s">
        <v>17</v>
      </c>
      <c r="J358" s="2" t="s">
        <v>5058</v>
      </c>
      <c r="K358" s="3">
        <v>43242</v>
      </c>
      <c r="L358" s="2" t="s">
        <v>5070</v>
      </c>
    </row>
    <row r="359" spans="1:12">
      <c r="A359" s="2" t="s">
        <v>1207</v>
      </c>
      <c r="B359" s="2" t="s">
        <v>6178</v>
      </c>
      <c r="C359" s="2" t="s">
        <v>5072</v>
      </c>
      <c r="D359" s="3">
        <v>26419</v>
      </c>
      <c r="E359" s="2" t="s">
        <v>6179</v>
      </c>
      <c r="F359" s="2" t="s">
        <v>6180</v>
      </c>
      <c r="G359" s="2" t="s">
        <v>5081</v>
      </c>
      <c r="H359" s="2" t="s">
        <v>5043</v>
      </c>
      <c r="I359" s="2" t="s">
        <v>17</v>
      </c>
      <c r="J359" s="2" t="s">
        <v>5058</v>
      </c>
      <c r="K359" s="3">
        <v>44563</v>
      </c>
      <c r="L359" s="2" t="s">
        <v>5142</v>
      </c>
    </row>
    <row r="360" spans="1:12">
      <c r="A360" s="2" t="s">
        <v>694</v>
      </c>
      <c r="B360" s="2" t="s">
        <v>5348</v>
      </c>
      <c r="C360" s="2" t="s">
        <v>5039</v>
      </c>
      <c r="D360" s="3">
        <v>32723</v>
      </c>
      <c r="E360" s="2" t="s">
        <v>6181</v>
      </c>
      <c r="F360" s="2" t="s">
        <v>6182</v>
      </c>
      <c r="G360" s="2" t="s">
        <v>5119</v>
      </c>
      <c r="H360" s="2" t="s">
        <v>5057</v>
      </c>
      <c r="I360" s="2" t="s">
        <v>16</v>
      </c>
      <c r="J360" s="2" t="s">
        <v>5044</v>
      </c>
      <c r="K360" s="3">
        <v>43573</v>
      </c>
      <c r="L360" s="2" t="s">
        <v>5120</v>
      </c>
    </row>
    <row r="361" spans="1:12">
      <c r="A361" s="2" t="s">
        <v>3657</v>
      </c>
      <c r="B361" s="2" t="s">
        <v>6183</v>
      </c>
      <c r="C361" s="2" t="s">
        <v>5072</v>
      </c>
      <c r="D361" s="3">
        <v>38004</v>
      </c>
      <c r="E361" s="2" t="s">
        <v>6184</v>
      </c>
      <c r="F361" s="2" t="s">
        <v>6185</v>
      </c>
      <c r="G361" s="2" t="s">
        <v>5452</v>
      </c>
      <c r="H361" s="2" t="s">
        <v>5043</v>
      </c>
      <c r="I361" s="2" t="s">
        <v>17</v>
      </c>
      <c r="J361" s="2" t="s">
        <v>5044</v>
      </c>
      <c r="K361" s="3">
        <v>44688</v>
      </c>
      <c r="L361" s="2" t="s">
        <v>5087</v>
      </c>
    </row>
    <row r="362" spans="1:12">
      <c r="A362" s="2" t="s">
        <v>1977</v>
      </c>
      <c r="B362" s="2" t="s">
        <v>6186</v>
      </c>
      <c r="C362" s="2" t="s">
        <v>5039</v>
      </c>
      <c r="D362" s="3">
        <v>33290</v>
      </c>
      <c r="E362" s="2" t="s">
        <v>6187</v>
      </c>
      <c r="F362" s="2" t="s">
        <v>6188</v>
      </c>
      <c r="G362" s="2" t="s">
        <v>5099</v>
      </c>
      <c r="H362" s="2" t="s">
        <v>5050</v>
      </c>
      <c r="I362" s="2" t="s">
        <v>18</v>
      </c>
      <c r="J362" s="2" t="s">
        <v>5044</v>
      </c>
      <c r="K362" s="3">
        <v>43431</v>
      </c>
      <c r="L362" s="2" t="s">
        <v>5064</v>
      </c>
    </row>
    <row r="363" spans="1:12">
      <c r="A363" s="2" t="s">
        <v>2081</v>
      </c>
      <c r="B363" s="2" t="s">
        <v>6189</v>
      </c>
      <c r="C363" s="2" t="s">
        <v>5072</v>
      </c>
      <c r="D363" s="3">
        <v>30106</v>
      </c>
      <c r="E363" s="2" t="s">
        <v>6190</v>
      </c>
      <c r="F363" s="2" t="s">
        <v>6191</v>
      </c>
      <c r="G363" s="2" t="s">
        <v>5164</v>
      </c>
      <c r="H363" s="2" t="s">
        <v>5043</v>
      </c>
      <c r="I363" s="2" t="s">
        <v>17</v>
      </c>
      <c r="J363" s="2" t="s">
        <v>5058</v>
      </c>
      <c r="K363" s="3">
        <v>44150</v>
      </c>
      <c r="L363" s="2" t="s">
        <v>5142</v>
      </c>
    </row>
    <row r="364" spans="1:12">
      <c r="A364" s="2" t="s">
        <v>496</v>
      </c>
      <c r="B364" s="2" t="s">
        <v>6192</v>
      </c>
      <c r="C364" s="2" t="s">
        <v>5039</v>
      </c>
      <c r="D364" s="3">
        <v>27095</v>
      </c>
      <c r="E364" s="2" t="s">
        <v>6193</v>
      </c>
      <c r="F364" s="2" t="s">
        <v>6194</v>
      </c>
      <c r="G364" s="2" t="s">
        <v>5081</v>
      </c>
      <c r="H364" s="2" t="s">
        <v>5043</v>
      </c>
      <c r="I364" s="2" t="s">
        <v>17</v>
      </c>
      <c r="J364" s="2" t="s">
        <v>5051</v>
      </c>
      <c r="K364" s="3">
        <v>43538</v>
      </c>
      <c r="L364" s="2" t="s">
        <v>5197</v>
      </c>
    </row>
    <row r="365" spans="1:12">
      <c r="A365" s="2" t="s">
        <v>1915</v>
      </c>
      <c r="B365" s="2" t="s">
        <v>6195</v>
      </c>
      <c r="C365" s="2" t="s">
        <v>5039</v>
      </c>
      <c r="D365" s="3">
        <v>32116</v>
      </c>
      <c r="E365" s="2" t="s">
        <v>6196</v>
      </c>
      <c r="F365" s="2" t="s">
        <v>6197</v>
      </c>
      <c r="G365" s="2" t="s">
        <v>5430</v>
      </c>
      <c r="H365" s="2" t="s">
        <v>5057</v>
      </c>
      <c r="I365" s="2" t="s">
        <v>16</v>
      </c>
      <c r="J365" s="2" t="s">
        <v>5051</v>
      </c>
      <c r="K365" s="3">
        <v>43842</v>
      </c>
      <c r="L365" s="2" t="s">
        <v>5142</v>
      </c>
    </row>
    <row r="366" spans="1:12">
      <c r="A366" s="2" t="s">
        <v>2295</v>
      </c>
      <c r="B366" s="2" t="s">
        <v>6198</v>
      </c>
      <c r="C366" s="2" t="s">
        <v>5039</v>
      </c>
      <c r="D366" s="3">
        <v>25015</v>
      </c>
      <c r="E366" s="2" t="s">
        <v>6199</v>
      </c>
      <c r="F366" s="2" t="s">
        <v>6200</v>
      </c>
      <c r="G366" s="2" t="s">
        <v>5068</v>
      </c>
      <c r="H366" s="2" t="s">
        <v>5069</v>
      </c>
      <c r="I366" s="2" t="s">
        <v>16</v>
      </c>
      <c r="J366" s="2" t="s">
        <v>5058</v>
      </c>
      <c r="K366" s="3">
        <v>43228</v>
      </c>
      <c r="L366" s="2" t="s">
        <v>5052</v>
      </c>
    </row>
    <row r="367" spans="1:12">
      <c r="A367" s="2" t="s">
        <v>4054</v>
      </c>
      <c r="B367" s="2" t="s">
        <v>6201</v>
      </c>
      <c r="C367" s="2" t="s">
        <v>5072</v>
      </c>
      <c r="D367" s="3">
        <v>30676</v>
      </c>
      <c r="E367" s="2" t="s">
        <v>6202</v>
      </c>
      <c r="F367" s="2" t="s">
        <v>6203</v>
      </c>
      <c r="G367" s="2" t="s">
        <v>5187</v>
      </c>
      <c r="H367" s="2" t="s">
        <v>5076</v>
      </c>
      <c r="I367" s="2" t="s">
        <v>17</v>
      </c>
      <c r="J367" s="2" t="s">
        <v>5051</v>
      </c>
      <c r="K367" s="3">
        <v>43192</v>
      </c>
      <c r="L367" s="2" t="s">
        <v>5070</v>
      </c>
    </row>
    <row r="368" spans="1:12">
      <c r="A368" s="2" t="s">
        <v>2269</v>
      </c>
      <c r="B368" s="2" t="s">
        <v>6204</v>
      </c>
      <c r="C368" s="2" t="s">
        <v>5072</v>
      </c>
      <c r="D368" s="3">
        <v>35618</v>
      </c>
      <c r="E368" s="2" t="s">
        <v>6205</v>
      </c>
      <c r="F368" s="2" t="s">
        <v>6206</v>
      </c>
      <c r="G368" s="2" t="s">
        <v>5180</v>
      </c>
      <c r="H368" s="2" t="s">
        <v>5043</v>
      </c>
      <c r="I368" s="2" t="s">
        <v>17</v>
      </c>
      <c r="J368" s="2" t="s">
        <v>5058</v>
      </c>
      <c r="K368" s="3">
        <v>45475</v>
      </c>
      <c r="L368" s="2" t="s">
        <v>5128</v>
      </c>
    </row>
    <row r="369" spans="1:12">
      <c r="A369" s="2" t="s">
        <v>6207</v>
      </c>
      <c r="B369" s="2" t="s">
        <v>6208</v>
      </c>
      <c r="C369" s="2" t="s">
        <v>5039</v>
      </c>
      <c r="D369" s="3">
        <v>31892</v>
      </c>
      <c r="E369" s="2" t="s">
        <v>6209</v>
      </c>
      <c r="F369" s="2" t="s">
        <v>6210</v>
      </c>
      <c r="G369" s="2" t="s">
        <v>5063</v>
      </c>
      <c r="H369" s="2" t="s">
        <v>5050</v>
      </c>
      <c r="I369" s="2" t="s">
        <v>18</v>
      </c>
      <c r="J369" s="2" t="s">
        <v>5044</v>
      </c>
      <c r="K369" s="3">
        <v>43155</v>
      </c>
      <c r="L369" s="2" t="s">
        <v>5064</v>
      </c>
    </row>
    <row r="370" spans="1:12">
      <c r="A370" s="2" t="s">
        <v>2792</v>
      </c>
      <c r="B370" s="2" t="s">
        <v>6211</v>
      </c>
      <c r="C370" s="2" t="s">
        <v>5072</v>
      </c>
      <c r="D370" s="3">
        <v>34395</v>
      </c>
      <c r="E370" s="2" t="s">
        <v>6212</v>
      </c>
      <c r="F370" s="2" t="s">
        <v>6213</v>
      </c>
      <c r="G370" s="2" t="s">
        <v>5426</v>
      </c>
      <c r="H370" s="2" t="s">
        <v>5057</v>
      </c>
      <c r="I370" s="2" t="s">
        <v>16</v>
      </c>
      <c r="J370" s="2" t="s">
        <v>5058</v>
      </c>
      <c r="K370" s="3">
        <v>44884</v>
      </c>
      <c r="L370" s="2" t="s">
        <v>5128</v>
      </c>
    </row>
    <row r="371" spans="1:12">
      <c r="A371" s="2" t="s">
        <v>4669</v>
      </c>
      <c r="B371" s="2" t="s">
        <v>6214</v>
      </c>
      <c r="C371" s="2" t="s">
        <v>5039</v>
      </c>
      <c r="D371" s="3">
        <v>35641</v>
      </c>
      <c r="E371" s="2" t="s">
        <v>6215</v>
      </c>
      <c r="F371" s="2" t="s">
        <v>6216</v>
      </c>
      <c r="G371" s="2" t="s">
        <v>5170</v>
      </c>
      <c r="H371" s="2" t="s">
        <v>5069</v>
      </c>
      <c r="I371" s="2" t="s">
        <v>16</v>
      </c>
      <c r="J371" s="2" t="s">
        <v>5051</v>
      </c>
      <c r="K371" s="3">
        <v>44521</v>
      </c>
      <c r="L371" s="2" t="s">
        <v>5092</v>
      </c>
    </row>
    <row r="372" spans="1:12">
      <c r="A372" s="2" t="s">
        <v>3529</v>
      </c>
      <c r="B372" s="2" t="s">
        <v>6217</v>
      </c>
      <c r="C372" s="2" t="s">
        <v>5072</v>
      </c>
      <c r="D372" s="3">
        <v>33608</v>
      </c>
      <c r="E372" s="2" t="s">
        <v>6218</v>
      </c>
      <c r="F372" s="2" t="s">
        <v>6219</v>
      </c>
      <c r="G372" s="2" t="s">
        <v>5375</v>
      </c>
      <c r="H372" s="2" t="s">
        <v>5076</v>
      </c>
      <c r="I372" s="2" t="s">
        <v>17</v>
      </c>
      <c r="J372" s="2" t="s">
        <v>5044</v>
      </c>
      <c r="K372" s="3">
        <v>44570</v>
      </c>
      <c r="L372" s="2" t="s">
        <v>5112</v>
      </c>
    </row>
    <row r="373" spans="1:12">
      <c r="A373" s="2" t="s">
        <v>1579</v>
      </c>
      <c r="B373" s="2" t="s">
        <v>6220</v>
      </c>
      <c r="C373" s="2" t="s">
        <v>5039</v>
      </c>
      <c r="D373" s="3">
        <v>26028</v>
      </c>
      <c r="E373" s="2" t="s">
        <v>6221</v>
      </c>
      <c r="F373" s="2" t="s">
        <v>6222</v>
      </c>
      <c r="G373" s="2" t="s">
        <v>5267</v>
      </c>
      <c r="H373" s="2" t="s">
        <v>5043</v>
      </c>
      <c r="I373" s="2" t="s">
        <v>17</v>
      </c>
      <c r="J373" s="2" t="s">
        <v>5051</v>
      </c>
      <c r="K373" s="3">
        <v>44817</v>
      </c>
      <c r="L373" s="2" t="s">
        <v>5201</v>
      </c>
    </row>
    <row r="374" spans="1:12">
      <c r="A374" s="2" t="s">
        <v>653</v>
      </c>
      <c r="B374" s="2" t="s">
        <v>6223</v>
      </c>
      <c r="C374" s="2" t="s">
        <v>5039</v>
      </c>
      <c r="D374" s="3">
        <v>25658</v>
      </c>
      <c r="E374" s="2" t="s">
        <v>6224</v>
      </c>
      <c r="F374" s="2" t="s">
        <v>6225</v>
      </c>
      <c r="G374" s="2" t="s">
        <v>5086</v>
      </c>
      <c r="H374" s="2" t="s">
        <v>5076</v>
      </c>
      <c r="I374" s="2" t="s">
        <v>17</v>
      </c>
      <c r="J374" s="2" t="s">
        <v>5044</v>
      </c>
      <c r="K374" s="3">
        <v>44718</v>
      </c>
      <c r="L374" s="2" t="s">
        <v>5166</v>
      </c>
    </row>
    <row r="375" spans="1:12">
      <c r="A375" s="2" t="s">
        <v>1428</v>
      </c>
      <c r="B375" s="2" t="s">
        <v>6226</v>
      </c>
      <c r="C375" s="2" t="s">
        <v>5039</v>
      </c>
      <c r="D375" s="3">
        <v>31856</v>
      </c>
      <c r="E375" s="2" t="s">
        <v>6227</v>
      </c>
      <c r="F375" s="2" t="s">
        <v>6228</v>
      </c>
      <c r="G375" s="2" t="s">
        <v>5081</v>
      </c>
      <c r="H375" s="2" t="s">
        <v>5043</v>
      </c>
      <c r="I375" s="2" t="s">
        <v>17</v>
      </c>
      <c r="J375" s="2" t="s">
        <v>5058</v>
      </c>
      <c r="K375" s="3">
        <v>44356</v>
      </c>
      <c r="L375" s="2" t="s">
        <v>5155</v>
      </c>
    </row>
    <row r="376" spans="1:12">
      <c r="A376" s="2" t="s">
        <v>1470</v>
      </c>
      <c r="B376" s="2" t="s">
        <v>6229</v>
      </c>
      <c r="C376" s="2" t="s">
        <v>5072</v>
      </c>
      <c r="D376" s="3">
        <v>24841</v>
      </c>
      <c r="E376" s="2" t="s">
        <v>6230</v>
      </c>
      <c r="F376" s="2" t="s">
        <v>6231</v>
      </c>
      <c r="G376" s="2" t="s">
        <v>5075</v>
      </c>
      <c r="H376" s="2" t="s">
        <v>5076</v>
      </c>
      <c r="I376" s="2" t="s">
        <v>17</v>
      </c>
      <c r="J376" s="2" t="s">
        <v>5058</v>
      </c>
      <c r="K376" s="3">
        <v>44829</v>
      </c>
      <c r="L376" s="2" t="s">
        <v>5045</v>
      </c>
    </row>
    <row r="377" spans="1:12">
      <c r="A377" s="2" t="s">
        <v>3648</v>
      </c>
      <c r="B377" s="2" t="s">
        <v>6232</v>
      </c>
      <c r="C377" s="2" t="s">
        <v>5039</v>
      </c>
      <c r="D377" s="3">
        <v>33464</v>
      </c>
      <c r="E377" s="2" t="s">
        <v>6233</v>
      </c>
      <c r="F377" s="2" t="s">
        <v>6234</v>
      </c>
      <c r="G377" s="2" t="s">
        <v>5056</v>
      </c>
      <c r="H377" s="2" t="s">
        <v>5057</v>
      </c>
      <c r="I377" s="2" t="s">
        <v>16</v>
      </c>
      <c r="J377" s="2" t="s">
        <v>5058</v>
      </c>
      <c r="K377" s="3">
        <v>45148</v>
      </c>
      <c r="L377" s="2" t="s">
        <v>5142</v>
      </c>
    </row>
    <row r="378" spans="1:12">
      <c r="A378" s="2" t="s">
        <v>3358</v>
      </c>
      <c r="B378" s="2" t="s">
        <v>6235</v>
      </c>
      <c r="C378" s="2" t="s">
        <v>5039</v>
      </c>
      <c r="D378" s="3">
        <v>29968</v>
      </c>
      <c r="E378" s="2" t="s">
        <v>6236</v>
      </c>
      <c r="F378" s="2" t="s">
        <v>6237</v>
      </c>
      <c r="G378" s="2" t="s">
        <v>5056</v>
      </c>
      <c r="H378" s="2" t="s">
        <v>5057</v>
      </c>
      <c r="I378" s="2" t="s">
        <v>16</v>
      </c>
      <c r="J378" s="2" t="s">
        <v>5058</v>
      </c>
      <c r="K378" s="3">
        <v>43456</v>
      </c>
      <c r="L378" s="2" t="s">
        <v>5100</v>
      </c>
    </row>
    <row r="379" spans="1:12">
      <c r="A379" s="2" t="s">
        <v>3456</v>
      </c>
      <c r="B379" s="2" t="s">
        <v>6238</v>
      </c>
      <c r="C379" s="2" t="s">
        <v>5039</v>
      </c>
      <c r="D379" s="3">
        <v>29032</v>
      </c>
      <c r="E379" s="2" t="s">
        <v>6239</v>
      </c>
      <c r="F379" s="2" t="s">
        <v>6240</v>
      </c>
      <c r="G379" s="2" t="s">
        <v>5295</v>
      </c>
      <c r="H379" s="2" t="s">
        <v>5076</v>
      </c>
      <c r="I379" s="2" t="s">
        <v>17</v>
      </c>
      <c r="J379" s="2" t="s">
        <v>5058</v>
      </c>
      <c r="K379" s="3">
        <v>44949</v>
      </c>
      <c r="L379" s="2" t="s">
        <v>5197</v>
      </c>
    </row>
    <row r="380" spans="1:12">
      <c r="A380" s="2" t="s">
        <v>3594</v>
      </c>
      <c r="B380" s="2" t="s">
        <v>6241</v>
      </c>
      <c r="C380" s="2" t="s">
        <v>5039</v>
      </c>
      <c r="D380" s="3">
        <v>35164</v>
      </c>
      <c r="E380" s="2" t="s">
        <v>6242</v>
      </c>
      <c r="F380" s="2" t="s">
        <v>6243</v>
      </c>
      <c r="G380" s="2" t="s">
        <v>5159</v>
      </c>
      <c r="H380" s="2" t="s">
        <v>5069</v>
      </c>
      <c r="I380" s="2" t="s">
        <v>16</v>
      </c>
      <c r="J380" s="2" t="s">
        <v>5058</v>
      </c>
      <c r="K380" s="3">
        <v>45295</v>
      </c>
      <c r="L380" s="2" t="s">
        <v>5082</v>
      </c>
    </row>
    <row r="381" spans="1:12">
      <c r="A381" s="2" t="s">
        <v>662</v>
      </c>
      <c r="B381" s="2" t="s">
        <v>6244</v>
      </c>
      <c r="C381" s="2" t="s">
        <v>5072</v>
      </c>
      <c r="D381" s="3">
        <v>25539</v>
      </c>
      <c r="E381" s="2" t="s">
        <v>6245</v>
      </c>
      <c r="F381" s="2" t="s">
        <v>6246</v>
      </c>
      <c r="G381" s="2" t="s">
        <v>5081</v>
      </c>
      <c r="H381" s="2" t="s">
        <v>5043</v>
      </c>
      <c r="I381" s="2" t="s">
        <v>17</v>
      </c>
      <c r="J381" s="2" t="s">
        <v>5051</v>
      </c>
      <c r="K381" s="3">
        <v>45092</v>
      </c>
      <c r="L381" s="2" t="s">
        <v>5155</v>
      </c>
    </row>
    <row r="382" spans="1:12">
      <c r="A382" s="2" t="s">
        <v>2721</v>
      </c>
      <c r="B382" s="2" t="s">
        <v>5660</v>
      </c>
      <c r="C382" s="2" t="s">
        <v>5039</v>
      </c>
      <c r="D382" s="3">
        <v>36988</v>
      </c>
      <c r="E382" s="2" t="s">
        <v>6247</v>
      </c>
      <c r="F382" s="2" t="s">
        <v>6248</v>
      </c>
      <c r="G382" s="2" t="s">
        <v>5146</v>
      </c>
      <c r="H382" s="2" t="s">
        <v>5057</v>
      </c>
      <c r="I382" s="2" t="s">
        <v>16</v>
      </c>
      <c r="J382" s="2" t="s">
        <v>5051</v>
      </c>
      <c r="K382" s="3">
        <v>43641</v>
      </c>
      <c r="L382" s="2" t="s">
        <v>5052</v>
      </c>
    </row>
    <row r="383" spans="1:12">
      <c r="A383" s="2" t="s">
        <v>236</v>
      </c>
      <c r="B383" s="2" t="s">
        <v>5942</v>
      </c>
      <c r="C383" s="2" t="s">
        <v>5072</v>
      </c>
      <c r="D383" s="3">
        <v>28312</v>
      </c>
      <c r="E383" s="2" t="s">
        <v>6249</v>
      </c>
      <c r="F383" s="2" t="s">
        <v>6250</v>
      </c>
      <c r="G383" s="2" t="s">
        <v>5318</v>
      </c>
      <c r="H383" s="2" t="s">
        <v>5050</v>
      </c>
      <c r="I383" s="2" t="s">
        <v>18</v>
      </c>
      <c r="J383" s="2" t="s">
        <v>5058</v>
      </c>
      <c r="K383" s="3">
        <v>43375</v>
      </c>
      <c r="L383" s="2" t="s">
        <v>5059</v>
      </c>
    </row>
    <row r="384" spans="1:12">
      <c r="A384" s="2" t="s">
        <v>628</v>
      </c>
      <c r="B384" s="2" t="s">
        <v>6251</v>
      </c>
      <c r="C384" s="2" t="s">
        <v>5072</v>
      </c>
      <c r="D384" s="3">
        <v>31051</v>
      </c>
      <c r="E384" s="2" t="s">
        <v>6252</v>
      </c>
      <c r="F384" s="2" t="s">
        <v>6253</v>
      </c>
      <c r="G384" s="2" t="s">
        <v>5335</v>
      </c>
      <c r="H384" s="2" t="s">
        <v>5069</v>
      </c>
      <c r="I384" s="2" t="s">
        <v>16</v>
      </c>
      <c r="J384" s="2" t="s">
        <v>5165</v>
      </c>
      <c r="K384" s="3">
        <v>45058</v>
      </c>
      <c r="L384" s="2" t="s">
        <v>5059</v>
      </c>
    </row>
    <row r="385" spans="1:12">
      <c r="A385" s="2" t="s">
        <v>2415</v>
      </c>
      <c r="B385" s="2" t="s">
        <v>6254</v>
      </c>
      <c r="C385" s="2" t="s">
        <v>5072</v>
      </c>
      <c r="D385" s="3">
        <v>29835</v>
      </c>
      <c r="E385" s="2" t="s">
        <v>6255</v>
      </c>
      <c r="F385" s="2" t="s">
        <v>6256</v>
      </c>
      <c r="G385" s="2" t="s">
        <v>5230</v>
      </c>
      <c r="H385" s="2" t="s">
        <v>5057</v>
      </c>
      <c r="I385" s="2" t="s">
        <v>16</v>
      </c>
      <c r="J385" s="2" t="s">
        <v>5058</v>
      </c>
      <c r="K385" s="3">
        <v>43562</v>
      </c>
      <c r="L385" s="2" t="s">
        <v>5166</v>
      </c>
    </row>
    <row r="386" spans="1:12">
      <c r="A386" s="2" t="s">
        <v>2980</v>
      </c>
      <c r="B386" s="2" t="s">
        <v>6257</v>
      </c>
      <c r="C386" s="2" t="s">
        <v>5072</v>
      </c>
      <c r="D386" s="3">
        <v>31586</v>
      </c>
      <c r="E386" s="2" t="s">
        <v>6258</v>
      </c>
      <c r="F386" s="2" t="s">
        <v>6259</v>
      </c>
      <c r="G386" s="2" t="s">
        <v>5081</v>
      </c>
      <c r="H386" s="2" t="s">
        <v>5043</v>
      </c>
      <c r="I386" s="2" t="s">
        <v>17</v>
      </c>
      <c r="J386" s="2" t="s">
        <v>5051</v>
      </c>
      <c r="K386" s="3">
        <v>45366</v>
      </c>
      <c r="L386" s="2" t="s">
        <v>5128</v>
      </c>
    </row>
    <row r="387" spans="1:12">
      <c r="A387" s="2" t="s">
        <v>2666</v>
      </c>
      <c r="B387" s="2" t="s">
        <v>6260</v>
      </c>
      <c r="C387" s="2" t="s">
        <v>5072</v>
      </c>
      <c r="D387" s="3">
        <v>27435</v>
      </c>
      <c r="E387" s="2" t="s">
        <v>6261</v>
      </c>
      <c r="F387" s="2" t="s">
        <v>6262</v>
      </c>
      <c r="G387" s="2" t="s">
        <v>5075</v>
      </c>
      <c r="H387" s="2" t="s">
        <v>5076</v>
      </c>
      <c r="I387" s="2" t="s">
        <v>17</v>
      </c>
      <c r="J387" s="2" t="s">
        <v>5051</v>
      </c>
      <c r="K387" s="3">
        <v>44869</v>
      </c>
      <c r="L387" s="2" t="s">
        <v>5082</v>
      </c>
    </row>
    <row r="388" spans="1:12">
      <c r="A388" s="2" t="s">
        <v>3253</v>
      </c>
      <c r="B388" s="2" t="s">
        <v>6263</v>
      </c>
      <c r="C388" s="2" t="s">
        <v>5072</v>
      </c>
      <c r="D388" s="3">
        <v>34327</v>
      </c>
      <c r="E388" s="2" t="s">
        <v>6264</v>
      </c>
      <c r="F388" s="2" t="s">
        <v>6265</v>
      </c>
      <c r="G388" s="2" t="s">
        <v>5164</v>
      </c>
      <c r="H388" s="2" t="s">
        <v>5043</v>
      </c>
      <c r="I388" s="2" t="s">
        <v>17</v>
      </c>
      <c r="J388" s="2" t="s">
        <v>5165</v>
      </c>
      <c r="K388" s="3">
        <v>44279</v>
      </c>
      <c r="L388" s="2" t="s">
        <v>5100</v>
      </c>
    </row>
    <row r="389" spans="1:12">
      <c r="A389" s="2" t="s">
        <v>4603</v>
      </c>
      <c r="B389" s="2" t="s">
        <v>6266</v>
      </c>
      <c r="C389" s="2" t="s">
        <v>5072</v>
      </c>
      <c r="D389" s="3">
        <v>31353</v>
      </c>
      <c r="E389" s="2" t="s">
        <v>6267</v>
      </c>
      <c r="F389" s="2" t="s">
        <v>6268</v>
      </c>
      <c r="G389" s="2" t="s">
        <v>5086</v>
      </c>
      <c r="H389" s="2" t="s">
        <v>5076</v>
      </c>
      <c r="I389" s="2" t="s">
        <v>17</v>
      </c>
      <c r="J389" s="2" t="s">
        <v>5058</v>
      </c>
      <c r="K389" s="3">
        <v>45580</v>
      </c>
      <c r="L389" s="2" t="s">
        <v>5142</v>
      </c>
    </row>
    <row r="390" spans="1:12">
      <c r="A390" s="2" t="s">
        <v>3741</v>
      </c>
      <c r="B390" s="2" t="s">
        <v>6269</v>
      </c>
      <c r="C390" s="2" t="s">
        <v>5072</v>
      </c>
      <c r="D390" s="3">
        <v>35071</v>
      </c>
      <c r="E390" s="2" t="s">
        <v>6270</v>
      </c>
      <c r="F390" s="2" t="s">
        <v>6271</v>
      </c>
      <c r="G390" s="2" t="s">
        <v>5111</v>
      </c>
      <c r="H390" s="2" t="s">
        <v>5050</v>
      </c>
      <c r="I390" s="2" t="s">
        <v>18</v>
      </c>
      <c r="J390" s="2" t="s">
        <v>5044</v>
      </c>
      <c r="K390" s="3">
        <v>45625</v>
      </c>
      <c r="L390" s="2" t="s">
        <v>5059</v>
      </c>
    </row>
    <row r="391" spans="1:12">
      <c r="A391" s="2" t="s">
        <v>833</v>
      </c>
      <c r="B391" s="2" t="s">
        <v>6272</v>
      </c>
      <c r="C391" s="2" t="s">
        <v>5039</v>
      </c>
      <c r="D391" s="3">
        <v>26886</v>
      </c>
      <c r="E391" s="2" t="s">
        <v>6273</v>
      </c>
      <c r="F391" s="2" t="s">
        <v>6274</v>
      </c>
      <c r="G391" s="2" t="s">
        <v>5295</v>
      </c>
      <c r="H391" s="2" t="s">
        <v>5076</v>
      </c>
      <c r="I391" s="2" t="s">
        <v>17</v>
      </c>
      <c r="J391" s="2" t="s">
        <v>5058</v>
      </c>
      <c r="K391" s="3">
        <v>44241</v>
      </c>
      <c r="L391" s="2" t="s">
        <v>5120</v>
      </c>
    </row>
    <row r="392" spans="1:12">
      <c r="A392" s="2" t="s">
        <v>3213</v>
      </c>
      <c r="B392" s="2" t="s">
        <v>6275</v>
      </c>
      <c r="C392" s="2" t="s">
        <v>5072</v>
      </c>
      <c r="D392" s="3">
        <v>32264</v>
      </c>
      <c r="E392" s="2" t="s">
        <v>5726</v>
      </c>
      <c r="F392" s="2" t="s">
        <v>6276</v>
      </c>
      <c r="G392" s="2" t="s">
        <v>5081</v>
      </c>
      <c r="H392" s="2" t="s">
        <v>5043</v>
      </c>
      <c r="I392" s="2" t="s">
        <v>17</v>
      </c>
      <c r="J392" s="2" t="s">
        <v>5058</v>
      </c>
      <c r="K392" s="3">
        <v>44294</v>
      </c>
      <c r="L392" s="2" t="s">
        <v>5155</v>
      </c>
    </row>
    <row r="393" spans="1:12">
      <c r="A393" s="2" t="s">
        <v>4546</v>
      </c>
      <c r="B393" s="2" t="s">
        <v>6277</v>
      </c>
      <c r="C393" s="2" t="s">
        <v>5039</v>
      </c>
      <c r="D393" s="3">
        <v>29336</v>
      </c>
      <c r="E393" s="2" t="s">
        <v>6278</v>
      </c>
      <c r="F393" s="2" t="s">
        <v>6279</v>
      </c>
      <c r="G393" s="2" t="s">
        <v>5042</v>
      </c>
      <c r="H393" s="2" t="s">
        <v>5043</v>
      </c>
      <c r="I393" s="2" t="s">
        <v>17</v>
      </c>
      <c r="J393" s="2" t="s">
        <v>5165</v>
      </c>
      <c r="K393" s="3">
        <v>44135</v>
      </c>
      <c r="L393" s="2" t="s">
        <v>5201</v>
      </c>
    </row>
    <row r="394" spans="1:12">
      <c r="A394" s="2" t="s">
        <v>2662</v>
      </c>
      <c r="B394" s="2" t="s">
        <v>6280</v>
      </c>
      <c r="C394" s="2" t="s">
        <v>5039</v>
      </c>
      <c r="D394" s="3">
        <v>33040</v>
      </c>
      <c r="E394" s="2" t="s">
        <v>6281</v>
      </c>
      <c r="F394" s="2" t="s">
        <v>6282</v>
      </c>
      <c r="G394" s="2" t="s">
        <v>5124</v>
      </c>
      <c r="H394" s="2" t="s">
        <v>5050</v>
      </c>
      <c r="I394" s="2" t="s">
        <v>18</v>
      </c>
      <c r="J394" s="2" t="s">
        <v>5051</v>
      </c>
      <c r="K394" s="3">
        <v>44852</v>
      </c>
      <c r="L394" s="2" t="s">
        <v>5100</v>
      </c>
    </row>
    <row r="395" spans="1:12">
      <c r="A395" s="2" t="s">
        <v>4201</v>
      </c>
      <c r="B395" s="2" t="s">
        <v>6283</v>
      </c>
      <c r="C395" s="2" t="s">
        <v>5072</v>
      </c>
      <c r="D395" s="3">
        <v>37623</v>
      </c>
      <c r="E395" s="2" t="s">
        <v>6284</v>
      </c>
      <c r="F395" s="2" t="s">
        <v>6285</v>
      </c>
      <c r="G395" s="2" t="s">
        <v>5430</v>
      </c>
      <c r="H395" s="2" t="s">
        <v>5057</v>
      </c>
      <c r="I395" s="2" t="s">
        <v>16</v>
      </c>
      <c r="J395" s="2" t="s">
        <v>5051</v>
      </c>
      <c r="K395" s="3">
        <v>45293</v>
      </c>
      <c r="L395" s="2" t="s">
        <v>5120</v>
      </c>
    </row>
    <row r="396" spans="1:12">
      <c r="A396" s="2" t="s">
        <v>2644</v>
      </c>
      <c r="B396" s="2" t="s">
        <v>6286</v>
      </c>
      <c r="C396" s="2" t="s">
        <v>5039</v>
      </c>
      <c r="D396" s="3">
        <v>30784</v>
      </c>
      <c r="E396" s="2" t="s">
        <v>6287</v>
      </c>
      <c r="F396" s="2" t="s">
        <v>6288</v>
      </c>
      <c r="G396" s="2" t="s">
        <v>5164</v>
      </c>
      <c r="H396" s="2" t="s">
        <v>5043</v>
      </c>
      <c r="I396" s="2" t="s">
        <v>17</v>
      </c>
      <c r="J396" s="2" t="s">
        <v>5051</v>
      </c>
      <c r="K396" s="3">
        <v>45573</v>
      </c>
      <c r="L396" s="2" t="s">
        <v>5064</v>
      </c>
    </row>
    <row r="397" spans="1:12">
      <c r="A397" s="2" t="s">
        <v>3466</v>
      </c>
      <c r="B397" s="2" t="s">
        <v>6289</v>
      </c>
      <c r="C397" s="2" t="s">
        <v>5072</v>
      </c>
      <c r="D397" s="3">
        <v>32618</v>
      </c>
      <c r="E397" s="2" t="s">
        <v>6290</v>
      </c>
      <c r="F397" s="2" t="s">
        <v>6291</v>
      </c>
      <c r="G397" s="2" t="s">
        <v>5068</v>
      </c>
      <c r="H397" s="2" t="s">
        <v>5069</v>
      </c>
      <c r="I397" s="2" t="s">
        <v>16</v>
      </c>
      <c r="J397" s="2" t="s">
        <v>5058</v>
      </c>
      <c r="K397" s="3">
        <v>43474</v>
      </c>
      <c r="L397" s="2" t="s">
        <v>5064</v>
      </c>
    </row>
    <row r="398" spans="1:12">
      <c r="A398" s="2" t="s">
        <v>795</v>
      </c>
      <c r="B398" s="2" t="s">
        <v>6292</v>
      </c>
      <c r="C398" s="2" t="s">
        <v>5039</v>
      </c>
      <c r="D398" s="3">
        <v>28321</v>
      </c>
      <c r="E398" s="2" t="s">
        <v>6293</v>
      </c>
      <c r="F398" s="2" t="s">
        <v>6294</v>
      </c>
      <c r="G398" s="2" t="s">
        <v>5205</v>
      </c>
      <c r="H398" s="2" t="s">
        <v>5057</v>
      </c>
      <c r="I398" s="2" t="s">
        <v>16</v>
      </c>
      <c r="J398" s="2" t="s">
        <v>5051</v>
      </c>
      <c r="K398" s="3">
        <v>44364</v>
      </c>
      <c r="L398" s="2" t="s">
        <v>5092</v>
      </c>
    </row>
    <row r="399" spans="1:12">
      <c r="A399" s="2" t="s">
        <v>6295</v>
      </c>
      <c r="B399" s="2" t="s">
        <v>6296</v>
      </c>
      <c r="C399" s="2" t="s">
        <v>5072</v>
      </c>
      <c r="D399" s="3">
        <v>36042</v>
      </c>
      <c r="E399" s="2" t="s">
        <v>6297</v>
      </c>
      <c r="F399" s="2" t="s">
        <v>6298</v>
      </c>
      <c r="G399" s="2" t="s">
        <v>5099</v>
      </c>
      <c r="H399" s="2" t="s">
        <v>5050</v>
      </c>
      <c r="I399" s="2" t="s">
        <v>18</v>
      </c>
      <c r="J399" s="2" t="s">
        <v>5044</v>
      </c>
      <c r="K399" s="3">
        <v>44213</v>
      </c>
      <c r="L399" s="2" t="s">
        <v>5197</v>
      </c>
    </row>
    <row r="400" spans="1:12">
      <c r="A400" s="2" t="s">
        <v>2744</v>
      </c>
      <c r="B400" s="2" t="s">
        <v>6299</v>
      </c>
      <c r="C400" s="2" t="s">
        <v>5039</v>
      </c>
      <c r="D400" s="3">
        <v>26110</v>
      </c>
      <c r="E400" s="2" t="s">
        <v>6300</v>
      </c>
      <c r="F400" s="2" t="s">
        <v>6301</v>
      </c>
      <c r="G400" s="2" t="s">
        <v>5426</v>
      </c>
      <c r="H400" s="2" t="s">
        <v>5057</v>
      </c>
      <c r="I400" s="2" t="s">
        <v>16</v>
      </c>
      <c r="J400" s="2" t="s">
        <v>5058</v>
      </c>
      <c r="K400" s="3">
        <v>44647</v>
      </c>
      <c r="L400" s="2" t="s">
        <v>5138</v>
      </c>
    </row>
    <row r="401" spans="1:12">
      <c r="A401" s="2" t="s">
        <v>327</v>
      </c>
      <c r="B401" s="2" t="s">
        <v>6302</v>
      </c>
      <c r="C401" s="2" t="s">
        <v>5072</v>
      </c>
      <c r="D401" s="3">
        <v>34990</v>
      </c>
      <c r="E401" s="2" t="s">
        <v>6303</v>
      </c>
      <c r="F401" s="2" t="s">
        <v>6304</v>
      </c>
      <c r="G401" s="2" t="s">
        <v>5247</v>
      </c>
      <c r="H401" s="2" t="s">
        <v>5069</v>
      </c>
      <c r="I401" s="2" t="s">
        <v>16</v>
      </c>
      <c r="J401" s="2" t="s">
        <v>5165</v>
      </c>
      <c r="K401" s="3">
        <v>43365</v>
      </c>
      <c r="L401" s="2" t="s">
        <v>5112</v>
      </c>
    </row>
    <row r="402" spans="1:12">
      <c r="A402" s="2" t="s">
        <v>3299</v>
      </c>
      <c r="B402" s="2" t="s">
        <v>6305</v>
      </c>
      <c r="C402" s="2" t="s">
        <v>5039</v>
      </c>
      <c r="D402" s="3">
        <v>27919</v>
      </c>
      <c r="E402" s="2" t="s">
        <v>6306</v>
      </c>
      <c r="F402" s="2" t="s">
        <v>6307</v>
      </c>
      <c r="G402" s="2" t="s">
        <v>5375</v>
      </c>
      <c r="H402" s="2" t="s">
        <v>5076</v>
      </c>
      <c r="I402" s="2" t="s">
        <v>17</v>
      </c>
      <c r="J402" s="2" t="s">
        <v>5051</v>
      </c>
      <c r="K402" s="3">
        <v>44165</v>
      </c>
      <c r="L402" s="2" t="s">
        <v>5100</v>
      </c>
    </row>
    <row r="403" spans="1:12">
      <c r="A403" s="2" t="s">
        <v>983</v>
      </c>
      <c r="B403" s="2" t="s">
        <v>6308</v>
      </c>
      <c r="C403" s="2" t="s">
        <v>5072</v>
      </c>
      <c r="D403" s="3">
        <v>35328</v>
      </c>
      <c r="E403" s="2" t="s">
        <v>6309</v>
      </c>
      <c r="F403" s="2" t="s">
        <v>6310</v>
      </c>
      <c r="G403" s="2" t="s">
        <v>5081</v>
      </c>
      <c r="H403" s="2" t="s">
        <v>5043</v>
      </c>
      <c r="I403" s="2" t="s">
        <v>17</v>
      </c>
      <c r="J403" s="2" t="s">
        <v>5165</v>
      </c>
      <c r="K403" s="3">
        <v>45365</v>
      </c>
      <c r="L403" s="2" t="s">
        <v>5082</v>
      </c>
    </row>
    <row r="404" spans="1:12">
      <c r="A404" s="2" t="s">
        <v>336</v>
      </c>
      <c r="B404" s="2" t="s">
        <v>6311</v>
      </c>
      <c r="C404" s="2" t="s">
        <v>5039</v>
      </c>
      <c r="D404" s="3">
        <v>30451</v>
      </c>
      <c r="E404" s="2" t="s">
        <v>6312</v>
      </c>
      <c r="F404" s="2" t="s">
        <v>6313</v>
      </c>
      <c r="G404" s="2" t="s">
        <v>5375</v>
      </c>
      <c r="H404" s="2" t="s">
        <v>5076</v>
      </c>
      <c r="I404" s="2" t="s">
        <v>17</v>
      </c>
      <c r="J404" s="2" t="s">
        <v>5044</v>
      </c>
      <c r="K404" s="3">
        <v>44050</v>
      </c>
      <c r="L404" s="2" t="s">
        <v>5059</v>
      </c>
    </row>
    <row r="405" spans="1:12">
      <c r="A405" s="2" t="s">
        <v>299</v>
      </c>
      <c r="B405" s="2" t="s">
        <v>6314</v>
      </c>
      <c r="C405" s="2" t="s">
        <v>5072</v>
      </c>
      <c r="D405" s="3">
        <v>35417</v>
      </c>
      <c r="E405" s="2" t="s">
        <v>6315</v>
      </c>
      <c r="F405" s="2" t="s">
        <v>6316</v>
      </c>
      <c r="G405" s="2" t="s">
        <v>5146</v>
      </c>
      <c r="H405" s="2" t="s">
        <v>5057</v>
      </c>
      <c r="I405" s="2" t="s">
        <v>16</v>
      </c>
      <c r="J405" s="2" t="s">
        <v>5058</v>
      </c>
      <c r="K405" s="3">
        <v>44203</v>
      </c>
      <c r="L405" s="2" t="s">
        <v>5138</v>
      </c>
    </row>
    <row r="406" spans="1:12">
      <c r="A406" s="2" t="s">
        <v>6317</v>
      </c>
      <c r="B406" s="2" t="s">
        <v>6318</v>
      </c>
      <c r="C406" s="2" t="s">
        <v>5039</v>
      </c>
      <c r="D406" s="3">
        <v>36298</v>
      </c>
      <c r="E406" s="2" t="s">
        <v>6319</v>
      </c>
      <c r="F406" s="2" t="s">
        <v>6320</v>
      </c>
      <c r="G406" s="2" t="s">
        <v>5295</v>
      </c>
      <c r="H406" s="2" t="s">
        <v>5076</v>
      </c>
      <c r="I406" s="2" t="s">
        <v>17</v>
      </c>
      <c r="J406" s="2" t="s">
        <v>5058</v>
      </c>
      <c r="K406" s="3">
        <v>45152</v>
      </c>
      <c r="L406" s="2" t="s">
        <v>5166</v>
      </c>
    </row>
    <row r="407" spans="1:12">
      <c r="A407" s="2" t="s">
        <v>113</v>
      </c>
      <c r="B407" s="2" t="s">
        <v>6321</v>
      </c>
      <c r="C407" s="2" t="s">
        <v>5039</v>
      </c>
      <c r="D407" s="3">
        <v>27770</v>
      </c>
      <c r="E407" s="2" t="s">
        <v>6322</v>
      </c>
      <c r="F407" s="2" t="s">
        <v>6323</v>
      </c>
      <c r="G407" s="2" t="s">
        <v>5124</v>
      </c>
      <c r="H407" s="2" t="s">
        <v>5050</v>
      </c>
      <c r="I407" s="2" t="s">
        <v>18</v>
      </c>
      <c r="J407" s="2" t="s">
        <v>5058</v>
      </c>
      <c r="K407" s="3">
        <v>44117</v>
      </c>
      <c r="L407" s="2" t="s">
        <v>5138</v>
      </c>
    </row>
    <row r="408" spans="1:12">
      <c r="A408" s="2" t="s">
        <v>4481</v>
      </c>
      <c r="B408" s="2" t="s">
        <v>6324</v>
      </c>
      <c r="C408" s="2" t="s">
        <v>5039</v>
      </c>
      <c r="D408" s="3">
        <v>32614</v>
      </c>
      <c r="E408" s="2" t="s">
        <v>6325</v>
      </c>
      <c r="F408" s="2" t="s">
        <v>6326</v>
      </c>
      <c r="G408" s="2" t="s">
        <v>5318</v>
      </c>
      <c r="H408" s="2" t="s">
        <v>5050</v>
      </c>
      <c r="I408" s="2" t="s">
        <v>18</v>
      </c>
      <c r="J408" s="2" t="s">
        <v>5044</v>
      </c>
      <c r="K408" s="3">
        <v>45229</v>
      </c>
      <c r="L408" s="2" t="s">
        <v>5045</v>
      </c>
    </row>
    <row r="409" spans="1:12">
      <c r="A409" s="2" t="s">
        <v>951</v>
      </c>
      <c r="B409" s="2" t="s">
        <v>6327</v>
      </c>
      <c r="C409" s="2" t="s">
        <v>5039</v>
      </c>
      <c r="D409" s="3">
        <v>33570</v>
      </c>
      <c r="E409" s="2" t="s">
        <v>6328</v>
      </c>
      <c r="F409" s="2" t="s">
        <v>6329</v>
      </c>
      <c r="G409" s="2" t="s">
        <v>5086</v>
      </c>
      <c r="H409" s="2" t="s">
        <v>5076</v>
      </c>
      <c r="I409" s="2" t="s">
        <v>17</v>
      </c>
      <c r="J409" s="2" t="s">
        <v>5051</v>
      </c>
      <c r="K409" s="3">
        <v>44790</v>
      </c>
      <c r="L409" s="2" t="s">
        <v>5087</v>
      </c>
    </row>
    <row r="410" spans="1:12">
      <c r="A410" s="2" t="s">
        <v>4874</v>
      </c>
      <c r="B410" s="2" t="s">
        <v>6330</v>
      </c>
      <c r="C410" s="2" t="s">
        <v>5039</v>
      </c>
      <c r="D410" s="3">
        <v>37918</v>
      </c>
      <c r="E410" s="2" t="s">
        <v>6331</v>
      </c>
      <c r="F410" s="2" t="s">
        <v>6332</v>
      </c>
      <c r="G410" s="2" t="s">
        <v>5154</v>
      </c>
      <c r="H410" s="2" t="s">
        <v>5069</v>
      </c>
      <c r="I410" s="2" t="s">
        <v>16</v>
      </c>
      <c r="J410" s="2" t="s">
        <v>5058</v>
      </c>
      <c r="K410" s="3">
        <v>43673</v>
      </c>
      <c r="L410" s="2" t="s">
        <v>5070</v>
      </c>
    </row>
    <row r="411" spans="1:12">
      <c r="A411" s="2" t="s">
        <v>1489</v>
      </c>
      <c r="B411" s="2" t="s">
        <v>6333</v>
      </c>
      <c r="C411" s="2" t="s">
        <v>5039</v>
      </c>
      <c r="D411" s="3">
        <v>31333</v>
      </c>
      <c r="E411" s="2" t="s">
        <v>6334</v>
      </c>
      <c r="F411" s="2" t="s">
        <v>6335</v>
      </c>
      <c r="G411" s="2" t="s">
        <v>5267</v>
      </c>
      <c r="H411" s="2" t="s">
        <v>5043</v>
      </c>
      <c r="I411" s="2" t="s">
        <v>17</v>
      </c>
      <c r="J411" s="2" t="s">
        <v>5058</v>
      </c>
      <c r="K411" s="3">
        <v>44106</v>
      </c>
      <c r="L411" s="2" t="s">
        <v>5160</v>
      </c>
    </row>
    <row r="412" spans="1:12">
      <c r="A412" s="2" t="s">
        <v>999</v>
      </c>
      <c r="B412" s="2" t="s">
        <v>6336</v>
      </c>
      <c r="C412" s="2" t="s">
        <v>5072</v>
      </c>
      <c r="D412" s="3">
        <v>31559</v>
      </c>
      <c r="E412" s="2" t="s">
        <v>6337</v>
      </c>
      <c r="F412" s="2" t="s">
        <v>6338</v>
      </c>
      <c r="G412" s="2" t="s">
        <v>5056</v>
      </c>
      <c r="H412" s="2" t="s">
        <v>5057</v>
      </c>
      <c r="I412" s="2" t="s">
        <v>16</v>
      </c>
      <c r="J412" s="2" t="s">
        <v>5051</v>
      </c>
      <c r="K412" s="3">
        <v>44458</v>
      </c>
      <c r="L412" s="2" t="s">
        <v>5197</v>
      </c>
    </row>
    <row r="413" spans="1:12">
      <c r="A413" s="2" t="s">
        <v>2781</v>
      </c>
      <c r="B413" s="2" t="s">
        <v>6339</v>
      </c>
      <c r="C413" s="2" t="s">
        <v>5039</v>
      </c>
      <c r="D413" s="3">
        <v>24138</v>
      </c>
      <c r="E413" s="2" t="s">
        <v>6340</v>
      </c>
      <c r="F413" s="2" t="s">
        <v>6341</v>
      </c>
      <c r="G413" s="2" t="s">
        <v>5063</v>
      </c>
      <c r="H413" s="2" t="s">
        <v>5050</v>
      </c>
      <c r="I413" s="2" t="s">
        <v>18</v>
      </c>
      <c r="J413" s="2" t="s">
        <v>5044</v>
      </c>
      <c r="K413" s="3">
        <v>45611</v>
      </c>
      <c r="L413" s="2" t="s">
        <v>5112</v>
      </c>
    </row>
    <row r="414" spans="1:12">
      <c r="A414" s="2" t="s">
        <v>1987</v>
      </c>
      <c r="B414" s="2" t="s">
        <v>6342</v>
      </c>
      <c r="C414" s="2" t="s">
        <v>5039</v>
      </c>
      <c r="D414" s="3">
        <v>24335</v>
      </c>
      <c r="E414" s="2" t="s">
        <v>6343</v>
      </c>
      <c r="F414" s="2" t="s">
        <v>6344</v>
      </c>
      <c r="G414" s="2" t="s">
        <v>5288</v>
      </c>
      <c r="H414" s="2" t="s">
        <v>5069</v>
      </c>
      <c r="I414" s="2" t="s">
        <v>16</v>
      </c>
      <c r="J414" s="2" t="s">
        <v>5058</v>
      </c>
      <c r="K414" s="3">
        <v>45173</v>
      </c>
      <c r="L414" s="2" t="s">
        <v>5059</v>
      </c>
    </row>
    <row r="415" spans="1:12">
      <c r="A415" s="2" t="s">
        <v>2509</v>
      </c>
      <c r="B415" s="2" t="s">
        <v>6345</v>
      </c>
      <c r="C415" s="2" t="s">
        <v>5072</v>
      </c>
      <c r="D415" s="3">
        <v>24429</v>
      </c>
      <c r="E415" s="2" t="s">
        <v>6346</v>
      </c>
      <c r="F415" s="4" t="s">
        <v>6347</v>
      </c>
      <c r="G415" s="2" t="s">
        <v>5430</v>
      </c>
      <c r="H415" s="2" t="s">
        <v>5057</v>
      </c>
      <c r="I415" s="2" t="s">
        <v>16</v>
      </c>
      <c r="J415" s="2" t="s">
        <v>5051</v>
      </c>
      <c r="K415" s="3">
        <v>43645</v>
      </c>
      <c r="L415" s="2" t="s">
        <v>5197</v>
      </c>
    </row>
    <row r="416" spans="1:12">
      <c r="A416" s="2" t="s">
        <v>2615</v>
      </c>
      <c r="B416" s="2" t="s">
        <v>6348</v>
      </c>
      <c r="C416" s="2" t="s">
        <v>5072</v>
      </c>
      <c r="D416" s="3">
        <v>37814</v>
      </c>
      <c r="E416" s="2" t="s">
        <v>6349</v>
      </c>
      <c r="F416" s="2" t="s">
        <v>6350</v>
      </c>
      <c r="G416" s="2" t="s">
        <v>5430</v>
      </c>
      <c r="H416" s="2" t="s">
        <v>5057</v>
      </c>
      <c r="I416" s="2" t="s">
        <v>16</v>
      </c>
      <c r="J416" s="2" t="s">
        <v>5058</v>
      </c>
      <c r="K416" s="3">
        <v>43371</v>
      </c>
      <c r="L416" s="2" t="s">
        <v>5155</v>
      </c>
    </row>
    <row r="417" spans="1:12">
      <c r="A417" s="2" t="s">
        <v>1420</v>
      </c>
      <c r="B417" s="2" t="s">
        <v>6351</v>
      </c>
      <c r="C417" s="2" t="s">
        <v>5039</v>
      </c>
      <c r="D417" s="3">
        <v>32894</v>
      </c>
      <c r="E417" s="2" t="s">
        <v>5759</v>
      </c>
      <c r="F417" s="2" t="s">
        <v>6352</v>
      </c>
      <c r="G417" s="2" t="s">
        <v>5154</v>
      </c>
      <c r="H417" s="2" t="s">
        <v>5069</v>
      </c>
      <c r="I417" s="2" t="s">
        <v>16</v>
      </c>
      <c r="J417" s="2" t="s">
        <v>5058</v>
      </c>
      <c r="K417" s="3">
        <v>45687</v>
      </c>
      <c r="L417" s="2" t="s">
        <v>5142</v>
      </c>
    </row>
    <row r="418" spans="1:12">
      <c r="A418" s="2" t="s">
        <v>1554</v>
      </c>
      <c r="B418" s="2" t="s">
        <v>6353</v>
      </c>
      <c r="C418" s="2" t="s">
        <v>5072</v>
      </c>
      <c r="D418" s="3">
        <v>28667</v>
      </c>
      <c r="E418" s="2" t="s">
        <v>6354</v>
      </c>
      <c r="F418" s="2" t="s">
        <v>6355</v>
      </c>
      <c r="G418" s="2" t="s">
        <v>5049</v>
      </c>
      <c r="H418" s="2" t="s">
        <v>5050</v>
      </c>
      <c r="I418" s="2" t="s">
        <v>18</v>
      </c>
      <c r="J418" s="2" t="s">
        <v>5058</v>
      </c>
      <c r="K418" s="3">
        <v>43311</v>
      </c>
      <c r="L418" s="2" t="s">
        <v>5064</v>
      </c>
    </row>
    <row r="419" spans="1:12">
      <c r="A419" s="2" t="s">
        <v>3876</v>
      </c>
      <c r="B419" s="2" t="s">
        <v>6356</v>
      </c>
      <c r="C419" s="2" t="s">
        <v>5039</v>
      </c>
      <c r="D419" s="3">
        <v>29690</v>
      </c>
      <c r="E419" s="2" t="s">
        <v>6357</v>
      </c>
      <c r="F419" s="2" t="s">
        <v>6358</v>
      </c>
      <c r="G419" s="2" t="s">
        <v>5049</v>
      </c>
      <c r="H419" s="2" t="s">
        <v>5050</v>
      </c>
      <c r="I419" s="2" t="s">
        <v>18</v>
      </c>
      <c r="J419" s="2" t="s">
        <v>5044</v>
      </c>
      <c r="K419" s="3">
        <v>45421</v>
      </c>
      <c r="L419" s="2" t="s">
        <v>5142</v>
      </c>
    </row>
    <row r="420" spans="1:12">
      <c r="A420" s="2" t="s">
        <v>2767</v>
      </c>
      <c r="B420" s="2" t="s">
        <v>6359</v>
      </c>
      <c r="C420" s="2" t="s">
        <v>5072</v>
      </c>
      <c r="D420" s="3">
        <v>30529</v>
      </c>
      <c r="E420" s="2" t="s">
        <v>6360</v>
      </c>
      <c r="F420" s="2" t="s">
        <v>6361</v>
      </c>
      <c r="G420" s="2" t="s">
        <v>5099</v>
      </c>
      <c r="H420" s="2" t="s">
        <v>5050</v>
      </c>
      <c r="I420" s="2" t="s">
        <v>18</v>
      </c>
      <c r="J420" s="2" t="s">
        <v>5044</v>
      </c>
      <c r="K420" s="3">
        <v>44618</v>
      </c>
      <c r="L420" s="2" t="s">
        <v>5201</v>
      </c>
    </row>
    <row r="421" spans="1:12">
      <c r="A421" s="2" t="s">
        <v>3553</v>
      </c>
      <c r="B421" s="2" t="s">
        <v>6362</v>
      </c>
      <c r="C421" s="2" t="s">
        <v>5072</v>
      </c>
      <c r="D421" s="3">
        <v>26351</v>
      </c>
      <c r="E421" s="2" t="s">
        <v>6363</v>
      </c>
      <c r="F421" s="2" t="s">
        <v>6364</v>
      </c>
      <c r="G421" s="2" t="s">
        <v>5335</v>
      </c>
      <c r="H421" s="2" t="s">
        <v>5069</v>
      </c>
      <c r="I421" s="2" t="s">
        <v>16</v>
      </c>
      <c r="J421" s="2" t="s">
        <v>5165</v>
      </c>
      <c r="K421" s="3">
        <v>43440</v>
      </c>
      <c r="L421" s="2" t="s">
        <v>5201</v>
      </c>
    </row>
    <row r="422" spans="1:12">
      <c r="A422" s="2" t="s">
        <v>2735</v>
      </c>
      <c r="B422" s="2" t="s">
        <v>6365</v>
      </c>
      <c r="C422" s="2" t="s">
        <v>5072</v>
      </c>
      <c r="D422" s="3">
        <v>25929</v>
      </c>
      <c r="E422" s="2" t="s">
        <v>6366</v>
      </c>
      <c r="F422" s="2" t="s">
        <v>6367</v>
      </c>
      <c r="G422" s="2" t="s">
        <v>5086</v>
      </c>
      <c r="H422" s="2" t="s">
        <v>5076</v>
      </c>
      <c r="I422" s="2" t="s">
        <v>17</v>
      </c>
      <c r="J422" s="2" t="s">
        <v>5058</v>
      </c>
      <c r="K422" s="3">
        <v>44564</v>
      </c>
      <c r="L422" s="2" t="s">
        <v>5064</v>
      </c>
    </row>
    <row r="423" spans="1:12">
      <c r="A423" s="2" t="s">
        <v>427</v>
      </c>
      <c r="B423" s="2" t="s">
        <v>6368</v>
      </c>
      <c r="C423" s="2" t="s">
        <v>5039</v>
      </c>
      <c r="D423" s="3">
        <v>38440</v>
      </c>
      <c r="E423" s="2" t="s">
        <v>6369</v>
      </c>
      <c r="F423" s="2" t="s">
        <v>6370</v>
      </c>
      <c r="G423" s="2" t="s">
        <v>5063</v>
      </c>
      <c r="H423" s="2" t="s">
        <v>5050</v>
      </c>
      <c r="I423" s="2" t="s">
        <v>18</v>
      </c>
      <c r="J423" s="2" t="s">
        <v>5051</v>
      </c>
      <c r="K423" s="3">
        <v>45531</v>
      </c>
      <c r="L423" s="2" t="s">
        <v>5070</v>
      </c>
    </row>
    <row r="424" spans="1:12">
      <c r="A424" s="2" t="s">
        <v>4486</v>
      </c>
      <c r="B424" s="2" t="s">
        <v>6371</v>
      </c>
      <c r="C424" s="2" t="s">
        <v>5072</v>
      </c>
      <c r="D424" s="3">
        <v>31876</v>
      </c>
      <c r="E424" s="2" t="s">
        <v>6372</v>
      </c>
      <c r="F424" s="2" t="s">
        <v>6373</v>
      </c>
      <c r="G424" s="2" t="s">
        <v>5247</v>
      </c>
      <c r="H424" s="2" t="s">
        <v>5069</v>
      </c>
      <c r="I424" s="2" t="s">
        <v>16</v>
      </c>
      <c r="J424" s="2" t="s">
        <v>5058</v>
      </c>
      <c r="K424" s="3">
        <v>43232</v>
      </c>
      <c r="L424" s="2" t="s">
        <v>5087</v>
      </c>
    </row>
    <row r="425" spans="1:12">
      <c r="A425" s="2" t="s">
        <v>2378</v>
      </c>
      <c r="B425" s="2" t="s">
        <v>6374</v>
      </c>
      <c r="C425" s="2" t="s">
        <v>5039</v>
      </c>
      <c r="D425" s="3">
        <v>34658</v>
      </c>
      <c r="E425" s="2" t="s">
        <v>6375</v>
      </c>
      <c r="F425" s="2" t="s">
        <v>6376</v>
      </c>
      <c r="G425" s="2" t="s">
        <v>5375</v>
      </c>
      <c r="H425" s="2" t="s">
        <v>5076</v>
      </c>
      <c r="I425" s="2" t="s">
        <v>17</v>
      </c>
      <c r="J425" s="2" t="s">
        <v>5051</v>
      </c>
      <c r="K425" s="3">
        <v>43710</v>
      </c>
      <c r="L425" s="2" t="s">
        <v>5160</v>
      </c>
    </row>
    <row r="426" spans="1:12">
      <c r="A426" s="2" t="s">
        <v>3675</v>
      </c>
      <c r="B426" s="2" t="s">
        <v>6377</v>
      </c>
      <c r="C426" s="2" t="s">
        <v>5039</v>
      </c>
      <c r="D426" s="3">
        <v>35010</v>
      </c>
      <c r="E426" s="2" t="s">
        <v>6378</v>
      </c>
      <c r="F426" s="2" t="s">
        <v>6379</v>
      </c>
      <c r="G426" s="2" t="s">
        <v>5295</v>
      </c>
      <c r="H426" s="2" t="s">
        <v>5076</v>
      </c>
      <c r="I426" s="2" t="s">
        <v>17</v>
      </c>
      <c r="J426" s="2" t="s">
        <v>5051</v>
      </c>
      <c r="K426" s="3">
        <v>45073</v>
      </c>
      <c r="L426" s="2" t="s">
        <v>5092</v>
      </c>
    </row>
    <row r="427" spans="1:12">
      <c r="A427" s="2" t="s">
        <v>680</v>
      </c>
      <c r="B427" s="2" t="s">
        <v>6380</v>
      </c>
      <c r="C427" s="2" t="s">
        <v>5072</v>
      </c>
      <c r="D427" s="3">
        <v>24544</v>
      </c>
      <c r="E427" s="2" t="s">
        <v>6381</v>
      </c>
      <c r="F427" s="2" t="s">
        <v>6382</v>
      </c>
      <c r="G427" s="2" t="s">
        <v>5430</v>
      </c>
      <c r="H427" s="2" t="s">
        <v>5057</v>
      </c>
      <c r="I427" s="2" t="s">
        <v>16</v>
      </c>
      <c r="J427" s="2" t="s">
        <v>5044</v>
      </c>
      <c r="K427" s="3">
        <v>45139</v>
      </c>
      <c r="L427" s="2" t="s">
        <v>5112</v>
      </c>
    </row>
    <row r="428" spans="1:12">
      <c r="A428" s="2" t="s">
        <v>2396</v>
      </c>
      <c r="B428" s="2" t="s">
        <v>6383</v>
      </c>
      <c r="C428" s="2" t="s">
        <v>5039</v>
      </c>
      <c r="D428" s="3">
        <v>30555</v>
      </c>
      <c r="E428" s="2" t="s">
        <v>6384</v>
      </c>
      <c r="F428" s="2" t="s">
        <v>6385</v>
      </c>
      <c r="G428" s="2" t="s">
        <v>5056</v>
      </c>
      <c r="H428" s="2" t="s">
        <v>5057</v>
      </c>
      <c r="I428" s="2" t="s">
        <v>16</v>
      </c>
      <c r="J428" s="2" t="s">
        <v>5058</v>
      </c>
      <c r="K428" s="3">
        <v>44471</v>
      </c>
      <c r="L428" s="2" t="s">
        <v>5160</v>
      </c>
    </row>
    <row r="429" spans="1:12">
      <c r="A429" s="2" t="s">
        <v>6386</v>
      </c>
      <c r="B429" s="2" t="s">
        <v>6387</v>
      </c>
      <c r="C429" s="2" t="s">
        <v>5072</v>
      </c>
      <c r="D429" s="3">
        <v>35398</v>
      </c>
      <c r="E429" s="2" t="s">
        <v>6388</v>
      </c>
      <c r="F429" s="2" t="s">
        <v>6389</v>
      </c>
      <c r="G429" s="2" t="s">
        <v>5295</v>
      </c>
      <c r="H429" s="2" t="s">
        <v>5076</v>
      </c>
      <c r="I429" s="2" t="s">
        <v>17</v>
      </c>
      <c r="J429" s="2" t="s">
        <v>5044</v>
      </c>
      <c r="K429" s="3">
        <v>43112</v>
      </c>
      <c r="L429" s="2" t="s">
        <v>5201</v>
      </c>
    </row>
    <row r="430" spans="1:12">
      <c r="A430" s="2" t="s">
        <v>143</v>
      </c>
      <c r="B430" s="2" t="s">
        <v>6390</v>
      </c>
      <c r="C430" s="2" t="s">
        <v>5039</v>
      </c>
      <c r="D430" s="3">
        <v>36353</v>
      </c>
      <c r="E430" s="2" t="s">
        <v>6391</v>
      </c>
      <c r="F430" s="2" t="s">
        <v>6392</v>
      </c>
      <c r="G430" s="2" t="s">
        <v>5056</v>
      </c>
      <c r="H430" s="2" t="s">
        <v>5057</v>
      </c>
      <c r="I430" s="2" t="s">
        <v>16</v>
      </c>
      <c r="J430" s="2" t="s">
        <v>5058</v>
      </c>
      <c r="K430" s="3">
        <v>45521</v>
      </c>
      <c r="L430" s="2" t="s">
        <v>5128</v>
      </c>
    </row>
    <row r="431" spans="1:12">
      <c r="A431" s="2" t="s">
        <v>3085</v>
      </c>
      <c r="B431" s="2" t="s">
        <v>6393</v>
      </c>
      <c r="C431" s="2" t="s">
        <v>5072</v>
      </c>
      <c r="D431" s="3">
        <v>38719</v>
      </c>
      <c r="E431" s="2" t="s">
        <v>6394</v>
      </c>
      <c r="F431" s="2" t="s">
        <v>6395</v>
      </c>
      <c r="G431" s="2" t="s">
        <v>5170</v>
      </c>
      <c r="H431" s="2" t="s">
        <v>5069</v>
      </c>
      <c r="I431" s="2" t="s">
        <v>16</v>
      </c>
      <c r="J431" s="2" t="s">
        <v>5051</v>
      </c>
      <c r="K431" s="3">
        <v>44391</v>
      </c>
      <c r="L431" s="2" t="s">
        <v>5064</v>
      </c>
    </row>
    <row r="432" spans="1:12">
      <c r="A432" s="2" t="s">
        <v>934</v>
      </c>
      <c r="B432" s="2" t="s">
        <v>6396</v>
      </c>
      <c r="C432" s="2" t="s">
        <v>5072</v>
      </c>
      <c r="D432" s="3">
        <v>27376</v>
      </c>
      <c r="E432" s="2" t="s">
        <v>6397</v>
      </c>
      <c r="F432" s="2" t="s">
        <v>6398</v>
      </c>
      <c r="G432" s="2" t="s">
        <v>5124</v>
      </c>
      <c r="H432" s="2" t="s">
        <v>5050</v>
      </c>
      <c r="I432" s="2" t="s">
        <v>18</v>
      </c>
      <c r="J432" s="2" t="s">
        <v>5044</v>
      </c>
      <c r="K432" s="3">
        <v>44862</v>
      </c>
      <c r="L432" s="2" t="s">
        <v>5082</v>
      </c>
    </row>
    <row r="433" spans="1:12">
      <c r="A433" s="2" t="s">
        <v>190</v>
      </c>
      <c r="B433" s="2" t="s">
        <v>6399</v>
      </c>
      <c r="C433" s="2" t="s">
        <v>5072</v>
      </c>
      <c r="D433" s="3">
        <v>34577</v>
      </c>
      <c r="E433" s="2" t="s">
        <v>6400</v>
      </c>
      <c r="F433" s="2" t="s">
        <v>6401</v>
      </c>
      <c r="G433" s="2" t="s">
        <v>5335</v>
      </c>
      <c r="H433" s="2" t="s">
        <v>5069</v>
      </c>
      <c r="I433" s="2" t="s">
        <v>16</v>
      </c>
      <c r="J433" s="2" t="s">
        <v>5058</v>
      </c>
      <c r="K433" s="3">
        <v>44062</v>
      </c>
      <c r="L433" s="2" t="s">
        <v>5087</v>
      </c>
    </row>
    <row r="434" spans="1:12">
      <c r="A434" s="2" t="s">
        <v>890</v>
      </c>
      <c r="B434" s="2" t="s">
        <v>6402</v>
      </c>
      <c r="C434" s="2" t="s">
        <v>5039</v>
      </c>
      <c r="D434" s="3">
        <v>25870</v>
      </c>
      <c r="E434" s="2" t="s">
        <v>6403</v>
      </c>
      <c r="F434" s="2" t="s">
        <v>6404</v>
      </c>
      <c r="G434" s="2" t="s">
        <v>5375</v>
      </c>
      <c r="H434" s="2" t="s">
        <v>5076</v>
      </c>
      <c r="I434" s="2" t="s">
        <v>17</v>
      </c>
      <c r="J434" s="2" t="s">
        <v>5058</v>
      </c>
      <c r="K434" s="3">
        <v>44154</v>
      </c>
      <c r="L434" s="2" t="s">
        <v>5092</v>
      </c>
    </row>
    <row r="435" spans="1:12">
      <c r="A435" s="2" t="s">
        <v>371</v>
      </c>
      <c r="B435" s="2" t="s">
        <v>6405</v>
      </c>
      <c r="C435" s="2" t="s">
        <v>5039</v>
      </c>
      <c r="D435" s="3">
        <v>38049</v>
      </c>
      <c r="E435" s="2" t="s">
        <v>6406</v>
      </c>
      <c r="F435" s="2" t="s">
        <v>6407</v>
      </c>
      <c r="G435" s="2" t="s">
        <v>5205</v>
      </c>
      <c r="H435" s="2" t="s">
        <v>5057</v>
      </c>
      <c r="I435" s="2" t="s">
        <v>16</v>
      </c>
      <c r="J435" s="2" t="s">
        <v>5058</v>
      </c>
      <c r="K435" s="3">
        <v>43371</v>
      </c>
      <c r="L435" s="2" t="s">
        <v>5120</v>
      </c>
    </row>
    <row r="436" spans="1:12">
      <c r="A436" s="2" t="s">
        <v>1404</v>
      </c>
      <c r="B436" s="2" t="s">
        <v>6408</v>
      </c>
      <c r="C436" s="2" t="s">
        <v>5072</v>
      </c>
      <c r="D436" s="3">
        <v>29579</v>
      </c>
      <c r="E436" s="2" t="s">
        <v>6409</v>
      </c>
      <c r="F436" s="2" t="s">
        <v>6410</v>
      </c>
      <c r="G436" s="2" t="s">
        <v>5091</v>
      </c>
      <c r="H436" s="2" t="s">
        <v>5057</v>
      </c>
      <c r="I436" s="2" t="s">
        <v>16</v>
      </c>
      <c r="J436" s="2" t="s">
        <v>5051</v>
      </c>
      <c r="K436" s="3">
        <v>43876</v>
      </c>
      <c r="L436" s="2" t="s">
        <v>5128</v>
      </c>
    </row>
    <row r="437" spans="1:12">
      <c r="A437" s="2" t="s">
        <v>2120</v>
      </c>
      <c r="B437" s="2" t="s">
        <v>6166</v>
      </c>
      <c r="C437" s="2" t="s">
        <v>5039</v>
      </c>
      <c r="D437" s="3">
        <v>31585</v>
      </c>
      <c r="E437" s="2" t="s">
        <v>6411</v>
      </c>
      <c r="F437" s="2" t="s">
        <v>6412</v>
      </c>
      <c r="G437" s="2" t="s">
        <v>5187</v>
      </c>
      <c r="H437" s="2" t="s">
        <v>5076</v>
      </c>
      <c r="I437" s="2" t="s">
        <v>17</v>
      </c>
      <c r="J437" s="2" t="s">
        <v>5044</v>
      </c>
      <c r="K437" s="3">
        <v>44695</v>
      </c>
      <c r="L437" s="2" t="s">
        <v>5092</v>
      </c>
    </row>
    <row r="438" spans="1:12">
      <c r="A438" s="2" t="s">
        <v>1908</v>
      </c>
      <c r="B438" s="2" t="s">
        <v>6413</v>
      </c>
      <c r="C438" s="2" t="s">
        <v>5039</v>
      </c>
      <c r="D438" s="3">
        <v>32876</v>
      </c>
      <c r="E438" s="2" t="s">
        <v>6414</v>
      </c>
      <c r="F438" s="2" t="s">
        <v>6415</v>
      </c>
      <c r="G438" s="2" t="s">
        <v>5063</v>
      </c>
      <c r="H438" s="2" t="s">
        <v>5050</v>
      </c>
      <c r="I438" s="2" t="s">
        <v>18</v>
      </c>
      <c r="J438" s="2" t="s">
        <v>5044</v>
      </c>
      <c r="K438" s="3">
        <v>44611</v>
      </c>
      <c r="L438" s="2" t="s">
        <v>5197</v>
      </c>
    </row>
    <row r="439" spans="1:12">
      <c r="A439" s="2" t="s">
        <v>3044</v>
      </c>
      <c r="B439" s="2" t="s">
        <v>6416</v>
      </c>
      <c r="C439" s="2" t="s">
        <v>5072</v>
      </c>
      <c r="D439" s="3">
        <v>37866</v>
      </c>
      <c r="E439" s="2" t="s">
        <v>6417</v>
      </c>
      <c r="F439" s="2" t="s">
        <v>6418</v>
      </c>
      <c r="G439" s="2" t="s">
        <v>5099</v>
      </c>
      <c r="H439" s="2" t="s">
        <v>5050</v>
      </c>
      <c r="I439" s="2" t="s">
        <v>18</v>
      </c>
      <c r="J439" s="2" t="s">
        <v>5051</v>
      </c>
      <c r="K439" s="3">
        <v>43494</v>
      </c>
      <c r="L439" s="2" t="s">
        <v>5052</v>
      </c>
    </row>
    <row r="440" spans="1:12">
      <c r="A440" s="2" t="s">
        <v>637</v>
      </c>
      <c r="B440" s="2" t="s">
        <v>6419</v>
      </c>
      <c r="C440" s="2" t="s">
        <v>5072</v>
      </c>
      <c r="D440" s="3">
        <v>27774</v>
      </c>
      <c r="E440" s="2" t="s">
        <v>6420</v>
      </c>
      <c r="F440" s="2" t="s">
        <v>6421</v>
      </c>
      <c r="G440" s="2" t="s">
        <v>5295</v>
      </c>
      <c r="H440" s="2" t="s">
        <v>5076</v>
      </c>
      <c r="I440" s="2" t="s">
        <v>17</v>
      </c>
      <c r="J440" s="2" t="s">
        <v>5058</v>
      </c>
      <c r="K440" s="3">
        <v>44302</v>
      </c>
      <c r="L440" s="2" t="s">
        <v>5082</v>
      </c>
    </row>
    <row r="441" spans="1:12">
      <c r="A441" s="2" t="s">
        <v>6422</v>
      </c>
      <c r="B441" s="2" t="s">
        <v>6423</v>
      </c>
      <c r="C441" s="2" t="s">
        <v>5039</v>
      </c>
      <c r="D441" s="3">
        <v>24973</v>
      </c>
      <c r="E441" s="2" t="s">
        <v>6424</v>
      </c>
      <c r="F441" s="2" t="s">
        <v>6425</v>
      </c>
      <c r="G441" s="2" t="s">
        <v>5111</v>
      </c>
      <c r="H441" s="2" t="s">
        <v>5050</v>
      </c>
      <c r="I441" s="2" t="s">
        <v>18</v>
      </c>
      <c r="J441" s="2" t="s">
        <v>5058</v>
      </c>
      <c r="K441" s="3">
        <v>44767</v>
      </c>
      <c r="L441" s="2" t="s">
        <v>5077</v>
      </c>
    </row>
    <row r="442" spans="1:12">
      <c r="A442" s="2" t="s">
        <v>3546</v>
      </c>
      <c r="B442" s="2" t="s">
        <v>6426</v>
      </c>
      <c r="C442" s="2" t="s">
        <v>5072</v>
      </c>
      <c r="D442" s="3">
        <v>36325</v>
      </c>
      <c r="E442" s="2" t="s">
        <v>6427</v>
      </c>
      <c r="F442" s="2" t="s">
        <v>6428</v>
      </c>
      <c r="G442" s="2" t="s">
        <v>5086</v>
      </c>
      <c r="H442" s="2" t="s">
        <v>5076</v>
      </c>
      <c r="I442" s="2" t="s">
        <v>17</v>
      </c>
      <c r="J442" s="2" t="s">
        <v>5058</v>
      </c>
      <c r="K442" s="3">
        <v>43849</v>
      </c>
      <c r="L442" s="2" t="s">
        <v>5064</v>
      </c>
    </row>
    <row r="443" spans="1:12">
      <c r="A443" s="2" t="s">
        <v>1946</v>
      </c>
      <c r="B443" s="2" t="s">
        <v>6429</v>
      </c>
      <c r="C443" s="2" t="s">
        <v>5039</v>
      </c>
      <c r="D443" s="3">
        <v>38592</v>
      </c>
      <c r="E443" s="2" t="s">
        <v>6430</v>
      </c>
      <c r="F443" s="2" t="s">
        <v>6431</v>
      </c>
      <c r="G443" s="2" t="s">
        <v>5288</v>
      </c>
      <c r="H443" s="2" t="s">
        <v>5069</v>
      </c>
      <c r="I443" s="2" t="s">
        <v>16</v>
      </c>
      <c r="J443" s="2" t="s">
        <v>5051</v>
      </c>
      <c r="K443" s="3">
        <v>44754</v>
      </c>
      <c r="L443" s="2" t="s">
        <v>5082</v>
      </c>
    </row>
    <row r="444" spans="1:12">
      <c r="A444" s="2" t="s">
        <v>2034</v>
      </c>
      <c r="B444" s="2" t="s">
        <v>6432</v>
      </c>
      <c r="C444" s="2" t="s">
        <v>5072</v>
      </c>
      <c r="D444" s="3">
        <v>31430</v>
      </c>
      <c r="E444" s="2" t="s">
        <v>6433</v>
      </c>
      <c r="F444" s="2" t="s">
        <v>6434</v>
      </c>
      <c r="G444" s="2" t="s">
        <v>5075</v>
      </c>
      <c r="H444" s="2" t="s">
        <v>5076</v>
      </c>
      <c r="I444" s="2" t="s">
        <v>17</v>
      </c>
      <c r="J444" s="2" t="s">
        <v>5044</v>
      </c>
      <c r="K444" s="3">
        <v>44183</v>
      </c>
      <c r="L444" s="2" t="s">
        <v>5138</v>
      </c>
    </row>
    <row r="445" spans="1:12">
      <c r="A445" s="2" t="s">
        <v>2688</v>
      </c>
      <c r="B445" s="2" t="s">
        <v>6435</v>
      </c>
      <c r="C445" s="2" t="s">
        <v>5072</v>
      </c>
      <c r="D445" s="3">
        <v>35832</v>
      </c>
      <c r="E445" s="2" t="s">
        <v>6436</v>
      </c>
      <c r="F445" s="2" t="s">
        <v>6437</v>
      </c>
      <c r="G445" s="2" t="s">
        <v>5247</v>
      </c>
      <c r="H445" s="2" t="s">
        <v>5069</v>
      </c>
      <c r="I445" s="2" t="s">
        <v>16</v>
      </c>
      <c r="J445" s="2" t="s">
        <v>5058</v>
      </c>
      <c r="K445" s="3">
        <v>43122</v>
      </c>
      <c r="L445" s="2" t="s">
        <v>5166</v>
      </c>
    </row>
    <row r="446" spans="1:12">
      <c r="A446" s="2" t="s">
        <v>2276</v>
      </c>
      <c r="B446" s="2" t="s">
        <v>6438</v>
      </c>
      <c r="C446" s="2" t="s">
        <v>5039</v>
      </c>
      <c r="D446" s="3">
        <v>28538</v>
      </c>
      <c r="E446" s="2" t="s">
        <v>6439</v>
      </c>
      <c r="F446" s="2" t="s">
        <v>6440</v>
      </c>
      <c r="G446" s="2" t="s">
        <v>5375</v>
      </c>
      <c r="H446" s="2" t="s">
        <v>5076</v>
      </c>
      <c r="I446" s="2" t="s">
        <v>17</v>
      </c>
      <c r="J446" s="2" t="s">
        <v>5044</v>
      </c>
      <c r="K446" s="3">
        <v>45520</v>
      </c>
      <c r="L446" s="2" t="s">
        <v>5092</v>
      </c>
    </row>
    <row r="447" spans="1:12">
      <c r="A447" s="2" t="s">
        <v>380</v>
      </c>
      <c r="B447" s="2" t="s">
        <v>6441</v>
      </c>
      <c r="C447" s="2" t="s">
        <v>5072</v>
      </c>
      <c r="D447" s="3">
        <v>33421</v>
      </c>
      <c r="E447" s="2" t="s">
        <v>6442</v>
      </c>
      <c r="F447" s="2" t="s">
        <v>6443</v>
      </c>
      <c r="G447" s="2" t="s">
        <v>5042</v>
      </c>
      <c r="H447" s="2" t="s">
        <v>5043</v>
      </c>
      <c r="I447" s="2" t="s">
        <v>17</v>
      </c>
      <c r="J447" s="2" t="s">
        <v>5058</v>
      </c>
      <c r="K447" s="3">
        <v>45462</v>
      </c>
      <c r="L447" s="2" t="s">
        <v>5138</v>
      </c>
    </row>
    <row r="448" spans="1:12">
      <c r="A448" s="2" t="s">
        <v>2052</v>
      </c>
      <c r="B448" s="2" t="s">
        <v>5743</v>
      </c>
      <c r="C448" s="2" t="s">
        <v>5072</v>
      </c>
      <c r="D448" s="3">
        <v>25588</v>
      </c>
      <c r="E448" s="2" t="s">
        <v>6444</v>
      </c>
      <c r="F448" s="2" t="s">
        <v>6445</v>
      </c>
      <c r="G448" s="2" t="s">
        <v>5068</v>
      </c>
      <c r="H448" s="2" t="s">
        <v>5069</v>
      </c>
      <c r="I448" s="2" t="s">
        <v>16</v>
      </c>
      <c r="J448" s="2" t="s">
        <v>5058</v>
      </c>
      <c r="K448" s="3">
        <v>43554</v>
      </c>
      <c r="L448" s="2" t="s">
        <v>5077</v>
      </c>
    </row>
    <row r="449" spans="1:12">
      <c r="A449" s="2" t="s">
        <v>3190</v>
      </c>
      <c r="B449" s="2" t="s">
        <v>6446</v>
      </c>
      <c r="C449" s="2" t="s">
        <v>5039</v>
      </c>
      <c r="D449" s="3">
        <v>34889</v>
      </c>
      <c r="E449" s="2" t="s">
        <v>6447</v>
      </c>
      <c r="F449" s="2" t="s">
        <v>6448</v>
      </c>
      <c r="G449" s="2" t="s">
        <v>5075</v>
      </c>
      <c r="H449" s="2" t="s">
        <v>5076</v>
      </c>
      <c r="I449" s="2" t="s">
        <v>17</v>
      </c>
      <c r="J449" s="2" t="s">
        <v>5058</v>
      </c>
      <c r="K449" s="3">
        <v>45702</v>
      </c>
      <c r="L449" s="2" t="s">
        <v>5160</v>
      </c>
    </row>
    <row r="450" spans="1:12">
      <c r="A450" s="2" t="s">
        <v>2646</v>
      </c>
      <c r="B450" s="2" t="s">
        <v>6449</v>
      </c>
      <c r="C450" s="2" t="s">
        <v>5072</v>
      </c>
      <c r="D450" s="3">
        <v>26341</v>
      </c>
      <c r="E450" s="2" t="s">
        <v>6450</v>
      </c>
      <c r="F450" s="2" t="s">
        <v>6451</v>
      </c>
      <c r="G450" s="2" t="s">
        <v>5205</v>
      </c>
      <c r="H450" s="2" t="s">
        <v>5057</v>
      </c>
      <c r="I450" s="2" t="s">
        <v>16</v>
      </c>
      <c r="J450" s="2" t="s">
        <v>5058</v>
      </c>
      <c r="K450" s="3">
        <v>45248</v>
      </c>
      <c r="L450" s="2" t="s">
        <v>5070</v>
      </c>
    </row>
    <row r="451" spans="1:12">
      <c r="A451" s="2" t="s">
        <v>6452</v>
      </c>
      <c r="B451" s="2" t="s">
        <v>6453</v>
      </c>
      <c r="C451" s="2" t="s">
        <v>5072</v>
      </c>
      <c r="D451" s="3">
        <v>33351</v>
      </c>
      <c r="E451" s="2" t="s">
        <v>6454</v>
      </c>
      <c r="F451" s="2" t="s">
        <v>6455</v>
      </c>
      <c r="G451" s="2" t="s">
        <v>5111</v>
      </c>
      <c r="H451" s="2" t="s">
        <v>5050</v>
      </c>
      <c r="I451" s="2" t="s">
        <v>18</v>
      </c>
      <c r="J451" s="2" t="s">
        <v>5044</v>
      </c>
      <c r="K451" s="3">
        <v>44019</v>
      </c>
      <c r="L451" s="2" t="s">
        <v>5112</v>
      </c>
    </row>
    <row r="452" spans="1:12">
      <c r="A452" s="2" t="s">
        <v>1565</v>
      </c>
      <c r="B452" s="2" t="s">
        <v>6456</v>
      </c>
      <c r="C452" s="2" t="s">
        <v>5072</v>
      </c>
      <c r="D452" s="3">
        <v>30043</v>
      </c>
      <c r="E452" s="2" t="s">
        <v>6457</v>
      </c>
      <c r="F452" s="2" t="s">
        <v>6458</v>
      </c>
      <c r="G452" s="2" t="s">
        <v>5452</v>
      </c>
      <c r="H452" s="2" t="s">
        <v>5043</v>
      </c>
      <c r="I452" s="2" t="s">
        <v>17</v>
      </c>
      <c r="J452" s="2" t="s">
        <v>5044</v>
      </c>
      <c r="K452" s="3">
        <v>43693</v>
      </c>
      <c r="L452" s="2" t="s">
        <v>5201</v>
      </c>
    </row>
    <row r="453" spans="1:12">
      <c r="A453" s="2" t="s">
        <v>844</v>
      </c>
      <c r="B453" s="2" t="s">
        <v>6459</v>
      </c>
      <c r="C453" s="2" t="s">
        <v>5072</v>
      </c>
      <c r="D453" s="3">
        <v>38468</v>
      </c>
      <c r="E453" s="2" t="s">
        <v>6460</v>
      </c>
      <c r="F453" s="2" t="s">
        <v>6461</v>
      </c>
      <c r="G453" s="2" t="s">
        <v>5086</v>
      </c>
      <c r="H453" s="2" t="s">
        <v>5076</v>
      </c>
      <c r="I453" s="2" t="s">
        <v>17</v>
      </c>
      <c r="J453" s="2" t="s">
        <v>5058</v>
      </c>
      <c r="K453" s="3">
        <v>45378</v>
      </c>
      <c r="L453" s="2" t="s">
        <v>5052</v>
      </c>
    </row>
    <row r="454" spans="1:12">
      <c r="A454" s="2" t="s">
        <v>1694</v>
      </c>
      <c r="B454" s="2" t="s">
        <v>6462</v>
      </c>
      <c r="C454" s="2" t="s">
        <v>5072</v>
      </c>
      <c r="D454" s="3">
        <v>31624</v>
      </c>
      <c r="E454" s="2" t="s">
        <v>6463</v>
      </c>
      <c r="F454" s="2" t="s">
        <v>6464</v>
      </c>
      <c r="G454" s="2" t="s">
        <v>5240</v>
      </c>
      <c r="H454" s="2" t="s">
        <v>5043</v>
      </c>
      <c r="I454" s="2" t="s">
        <v>17</v>
      </c>
      <c r="J454" s="2" t="s">
        <v>5051</v>
      </c>
      <c r="K454" s="3">
        <v>44355</v>
      </c>
      <c r="L454" s="2" t="s">
        <v>5092</v>
      </c>
    </row>
    <row r="455" spans="1:12">
      <c r="A455" s="2" t="s">
        <v>535</v>
      </c>
      <c r="B455" s="2" t="s">
        <v>6465</v>
      </c>
      <c r="C455" s="2" t="s">
        <v>5072</v>
      </c>
      <c r="D455" s="3">
        <v>29063</v>
      </c>
      <c r="E455" s="2" t="s">
        <v>6466</v>
      </c>
      <c r="F455" s="2" t="s">
        <v>6467</v>
      </c>
      <c r="G455" s="2" t="s">
        <v>5091</v>
      </c>
      <c r="H455" s="2" t="s">
        <v>5057</v>
      </c>
      <c r="I455" s="2" t="s">
        <v>16</v>
      </c>
      <c r="J455" s="2" t="s">
        <v>5044</v>
      </c>
      <c r="K455" s="3">
        <v>44088</v>
      </c>
      <c r="L455" s="2" t="s">
        <v>5128</v>
      </c>
    </row>
    <row r="456" spans="1:12">
      <c r="A456" s="2" t="s">
        <v>1313</v>
      </c>
      <c r="B456" s="2" t="s">
        <v>6057</v>
      </c>
      <c r="C456" s="2" t="s">
        <v>5072</v>
      </c>
      <c r="D456" s="3">
        <v>31395</v>
      </c>
      <c r="E456" s="2" t="s">
        <v>6468</v>
      </c>
      <c r="F456" s="2" t="s">
        <v>6469</v>
      </c>
      <c r="G456" s="2" t="s">
        <v>5318</v>
      </c>
      <c r="H456" s="2" t="s">
        <v>5050</v>
      </c>
      <c r="I456" s="2" t="s">
        <v>18</v>
      </c>
      <c r="J456" s="2" t="s">
        <v>5058</v>
      </c>
      <c r="K456" s="3">
        <v>43398</v>
      </c>
      <c r="L456" s="2" t="s">
        <v>5201</v>
      </c>
    </row>
    <row r="457" spans="1:12">
      <c r="A457" s="2" t="s">
        <v>1635</v>
      </c>
      <c r="B457" s="2" t="s">
        <v>6470</v>
      </c>
      <c r="C457" s="2" t="s">
        <v>5072</v>
      </c>
      <c r="D457" s="3">
        <v>28337</v>
      </c>
      <c r="E457" s="2" t="s">
        <v>6471</v>
      </c>
      <c r="F457" s="2" t="s">
        <v>6472</v>
      </c>
      <c r="G457" s="2" t="s">
        <v>5159</v>
      </c>
      <c r="H457" s="2" t="s">
        <v>5069</v>
      </c>
      <c r="I457" s="2" t="s">
        <v>16</v>
      </c>
      <c r="J457" s="2" t="s">
        <v>5058</v>
      </c>
      <c r="K457" s="3">
        <v>43483</v>
      </c>
      <c r="L457" s="2" t="s">
        <v>5142</v>
      </c>
    </row>
    <row r="458" spans="1:12">
      <c r="A458" s="2" t="s">
        <v>2418</v>
      </c>
      <c r="B458" s="2" t="s">
        <v>6473</v>
      </c>
      <c r="C458" s="2" t="s">
        <v>5039</v>
      </c>
      <c r="D458" s="3">
        <v>34512</v>
      </c>
      <c r="E458" s="2" t="s">
        <v>6474</v>
      </c>
      <c r="F458" s="2" t="s">
        <v>6475</v>
      </c>
      <c r="G458" s="2" t="s">
        <v>5056</v>
      </c>
      <c r="H458" s="2" t="s">
        <v>5057</v>
      </c>
      <c r="I458" s="2" t="s">
        <v>16</v>
      </c>
      <c r="J458" s="2" t="s">
        <v>5058</v>
      </c>
      <c r="K458" s="3">
        <v>43987</v>
      </c>
      <c r="L458" s="2" t="s">
        <v>5092</v>
      </c>
    </row>
    <row r="459" spans="1:12">
      <c r="A459" s="2" t="s">
        <v>2423</v>
      </c>
      <c r="B459" s="2" t="s">
        <v>6476</v>
      </c>
      <c r="C459" s="2" t="s">
        <v>5039</v>
      </c>
      <c r="D459" s="3">
        <v>32857</v>
      </c>
      <c r="E459" s="2" t="s">
        <v>6477</v>
      </c>
      <c r="F459" s="2" t="s">
        <v>6478</v>
      </c>
      <c r="G459" s="2" t="s">
        <v>5331</v>
      </c>
      <c r="H459" s="2" t="s">
        <v>5043</v>
      </c>
      <c r="I459" s="2" t="s">
        <v>17</v>
      </c>
      <c r="J459" s="2" t="s">
        <v>5058</v>
      </c>
      <c r="K459" s="3">
        <v>45670</v>
      </c>
      <c r="L459" s="2" t="s">
        <v>5064</v>
      </c>
    </row>
    <row r="460" spans="1:12">
      <c r="A460" s="2" t="s">
        <v>2986</v>
      </c>
      <c r="B460" s="2" t="s">
        <v>6479</v>
      </c>
      <c r="C460" s="2" t="s">
        <v>5072</v>
      </c>
      <c r="D460" s="3">
        <v>24746</v>
      </c>
      <c r="E460" s="2" t="s">
        <v>6480</v>
      </c>
      <c r="F460" s="2" t="s">
        <v>6481</v>
      </c>
      <c r="G460" s="2" t="s">
        <v>5124</v>
      </c>
      <c r="H460" s="2" t="s">
        <v>5050</v>
      </c>
      <c r="I460" s="2" t="s">
        <v>18</v>
      </c>
      <c r="J460" s="2" t="s">
        <v>5165</v>
      </c>
      <c r="K460" s="3">
        <v>43229</v>
      </c>
      <c r="L460" s="2" t="s">
        <v>5201</v>
      </c>
    </row>
    <row r="461" spans="1:12">
      <c r="A461" s="2" t="s">
        <v>736</v>
      </c>
      <c r="B461" s="2" t="s">
        <v>6482</v>
      </c>
      <c r="C461" s="2" t="s">
        <v>5072</v>
      </c>
      <c r="D461" s="3">
        <v>26611</v>
      </c>
      <c r="E461" s="2" t="s">
        <v>6483</v>
      </c>
      <c r="F461" s="2" t="s">
        <v>6484</v>
      </c>
      <c r="G461" s="2" t="s">
        <v>5099</v>
      </c>
      <c r="H461" s="2" t="s">
        <v>5050</v>
      </c>
      <c r="I461" s="2" t="s">
        <v>18</v>
      </c>
      <c r="J461" s="2" t="s">
        <v>5051</v>
      </c>
      <c r="K461" s="3">
        <v>43746</v>
      </c>
      <c r="L461" s="2" t="s">
        <v>5197</v>
      </c>
    </row>
    <row r="462" spans="1:12">
      <c r="A462" s="2" t="s">
        <v>461</v>
      </c>
      <c r="B462" s="2" t="s">
        <v>6485</v>
      </c>
      <c r="C462" s="2" t="s">
        <v>5039</v>
      </c>
      <c r="D462" s="3">
        <v>38471</v>
      </c>
      <c r="E462" s="2" t="s">
        <v>6486</v>
      </c>
      <c r="F462" s="2" t="s">
        <v>6487</v>
      </c>
      <c r="G462" s="2" t="s">
        <v>5335</v>
      </c>
      <c r="H462" s="2" t="s">
        <v>5069</v>
      </c>
      <c r="I462" s="2" t="s">
        <v>16</v>
      </c>
      <c r="J462" s="2" t="s">
        <v>5058</v>
      </c>
      <c r="K462" s="3">
        <v>43745</v>
      </c>
      <c r="L462" s="2" t="s">
        <v>5052</v>
      </c>
    </row>
    <row r="463" spans="1:12">
      <c r="A463" s="2" t="s">
        <v>2169</v>
      </c>
      <c r="B463" s="2" t="s">
        <v>6488</v>
      </c>
      <c r="C463" s="2" t="s">
        <v>5072</v>
      </c>
      <c r="D463" s="3">
        <v>26958</v>
      </c>
      <c r="E463" s="2" t="s">
        <v>6489</v>
      </c>
      <c r="F463" s="2" t="s">
        <v>6490</v>
      </c>
      <c r="G463" s="2" t="s">
        <v>5111</v>
      </c>
      <c r="H463" s="2" t="s">
        <v>5050</v>
      </c>
      <c r="I463" s="2" t="s">
        <v>18</v>
      </c>
      <c r="J463" s="2" t="s">
        <v>5044</v>
      </c>
      <c r="K463" s="3">
        <v>45294</v>
      </c>
      <c r="L463" s="2" t="s">
        <v>5112</v>
      </c>
    </row>
    <row r="464" spans="1:12">
      <c r="A464" s="2" t="s">
        <v>95</v>
      </c>
      <c r="B464" s="2" t="s">
        <v>6491</v>
      </c>
      <c r="C464" s="2" t="s">
        <v>5072</v>
      </c>
      <c r="D464" s="3">
        <v>32229</v>
      </c>
      <c r="E464" s="2" t="s">
        <v>6492</v>
      </c>
      <c r="F464" s="2" t="s">
        <v>6493</v>
      </c>
      <c r="G464" s="2" t="s">
        <v>5452</v>
      </c>
      <c r="H464" s="2" t="s">
        <v>5043</v>
      </c>
      <c r="I464" s="2" t="s">
        <v>17</v>
      </c>
      <c r="J464" s="2" t="s">
        <v>5058</v>
      </c>
      <c r="K464" s="3">
        <v>43618</v>
      </c>
      <c r="L464" s="2" t="s">
        <v>5155</v>
      </c>
    </row>
    <row r="465" spans="1:12">
      <c r="A465" s="2" t="s">
        <v>1707</v>
      </c>
      <c r="B465" s="2" t="s">
        <v>6494</v>
      </c>
      <c r="C465" s="2" t="s">
        <v>5039</v>
      </c>
      <c r="D465" s="3">
        <v>28021</v>
      </c>
      <c r="E465" s="2" t="s">
        <v>6495</v>
      </c>
      <c r="F465" s="2" t="s">
        <v>6496</v>
      </c>
      <c r="G465" s="2" t="s">
        <v>5295</v>
      </c>
      <c r="H465" s="2" t="s">
        <v>5076</v>
      </c>
      <c r="I465" s="2" t="s">
        <v>17</v>
      </c>
      <c r="J465" s="2" t="s">
        <v>5051</v>
      </c>
      <c r="K465" s="3">
        <v>43831</v>
      </c>
      <c r="L465" s="2" t="s">
        <v>5082</v>
      </c>
    </row>
    <row r="466" spans="1:12">
      <c r="A466" s="2" t="s">
        <v>830</v>
      </c>
      <c r="B466" s="2" t="s">
        <v>6497</v>
      </c>
      <c r="C466" s="2" t="s">
        <v>5072</v>
      </c>
      <c r="D466" s="3">
        <v>35830</v>
      </c>
      <c r="E466" s="2" t="s">
        <v>6498</v>
      </c>
      <c r="F466" s="2" t="s">
        <v>6499</v>
      </c>
      <c r="G466" s="2" t="s">
        <v>5075</v>
      </c>
      <c r="H466" s="2" t="s">
        <v>5076</v>
      </c>
      <c r="I466" s="2" t="s">
        <v>17</v>
      </c>
      <c r="J466" s="2" t="s">
        <v>5051</v>
      </c>
      <c r="K466" s="3">
        <v>44232</v>
      </c>
      <c r="L466" s="2" t="s">
        <v>5142</v>
      </c>
    </row>
    <row r="467" spans="1:12">
      <c r="A467" s="2" t="s">
        <v>107</v>
      </c>
      <c r="B467" s="2" t="s">
        <v>6500</v>
      </c>
      <c r="C467" s="2" t="s">
        <v>5072</v>
      </c>
      <c r="D467" s="3">
        <v>36938</v>
      </c>
      <c r="E467" s="2" t="s">
        <v>6501</v>
      </c>
      <c r="F467" s="2" t="s">
        <v>6502</v>
      </c>
      <c r="G467" s="2" t="s">
        <v>5056</v>
      </c>
      <c r="H467" s="2" t="s">
        <v>5057</v>
      </c>
      <c r="I467" s="2" t="s">
        <v>16</v>
      </c>
      <c r="J467" s="2" t="s">
        <v>5058</v>
      </c>
      <c r="K467" s="3">
        <v>45308</v>
      </c>
      <c r="L467" s="2" t="s">
        <v>5045</v>
      </c>
    </row>
    <row r="468" spans="1:12">
      <c r="A468" s="2" t="s">
        <v>1631</v>
      </c>
      <c r="B468" s="2" t="s">
        <v>6503</v>
      </c>
      <c r="C468" s="2" t="s">
        <v>5039</v>
      </c>
      <c r="D468" s="3">
        <v>25136</v>
      </c>
      <c r="E468" s="2" t="s">
        <v>6504</v>
      </c>
      <c r="F468" s="2" t="s">
        <v>6505</v>
      </c>
      <c r="G468" s="2" t="s">
        <v>5154</v>
      </c>
      <c r="H468" s="2" t="s">
        <v>5069</v>
      </c>
      <c r="I468" s="2" t="s">
        <v>16</v>
      </c>
      <c r="J468" s="2" t="s">
        <v>5051</v>
      </c>
      <c r="K468" s="3">
        <v>45461</v>
      </c>
      <c r="L468" s="2" t="s">
        <v>5128</v>
      </c>
    </row>
    <row r="469" spans="1:12">
      <c r="A469" s="2" t="s">
        <v>6506</v>
      </c>
      <c r="B469" s="2" t="s">
        <v>6507</v>
      </c>
      <c r="C469" s="2" t="s">
        <v>5039</v>
      </c>
      <c r="D469" s="3">
        <v>31425</v>
      </c>
      <c r="E469" s="2" t="s">
        <v>6508</v>
      </c>
      <c r="F469" s="2" t="s">
        <v>6509</v>
      </c>
      <c r="G469" s="2" t="s">
        <v>5230</v>
      </c>
      <c r="H469" s="2" t="s">
        <v>5057</v>
      </c>
      <c r="I469" s="2" t="s">
        <v>16</v>
      </c>
      <c r="J469" s="2" t="s">
        <v>5044</v>
      </c>
      <c r="K469" s="3">
        <v>43208</v>
      </c>
      <c r="L469" s="2" t="s">
        <v>5082</v>
      </c>
    </row>
    <row r="470" spans="1:12">
      <c r="A470" s="2" t="s">
        <v>1145</v>
      </c>
      <c r="B470" s="2" t="s">
        <v>6510</v>
      </c>
      <c r="C470" s="2" t="s">
        <v>5039</v>
      </c>
      <c r="D470" s="3">
        <v>26199</v>
      </c>
      <c r="E470" s="2" t="s">
        <v>6511</v>
      </c>
      <c r="F470" s="2" t="s">
        <v>6512</v>
      </c>
      <c r="G470" s="2" t="s">
        <v>5063</v>
      </c>
      <c r="H470" s="2" t="s">
        <v>5050</v>
      </c>
      <c r="I470" s="2" t="s">
        <v>18</v>
      </c>
      <c r="J470" s="2" t="s">
        <v>5165</v>
      </c>
      <c r="K470" s="3">
        <v>44066</v>
      </c>
      <c r="L470" s="2" t="s">
        <v>5092</v>
      </c>
    </row>
    <row r="471" spans="1:12">
      <c r="A471" s="2" t="s">
        <v>883</v>
      </c>
      <c r="B471" s="2" t="s">
        <v>6513</v>
      </c>
      <c r="C471" s="2" t="s">
        <v>5039</v>
      </c>
      <c r="D471" s="3">
        <v>32795</v>
      </c>
      <c r="E471" s="2" t="s">
        <v>6514</v>
      </c>
      <c r="F471" s="2" t="s">
        <v>6515</v>
      </c>
      <c r="G471" s="2" t="s">
        <v>5056</v>
      </c>
      <c r="H471" s="2" t="s">
        <v>5057</v>
      </c>
      <c r="I471" s="2" t="s">
        <v>16</v>
      </c>
      <c r="J471" s="2" t="s">
        <v>5051</v>
      </c>
      <c r="K471" s="3">
        <v>43952</v>
      </c>
      <c r="L471" s="2" t="s">
        <v>5155</v>
      </c>
    </row>
    <row r="472" spans="1:12">
      <c r="A472" s="2" t="s">
        <v>3288</v>
      </c>
      <c r="B472" s="2" t="s">
        <v>6516</v>
      </c>
      <c r="C472" s="2" t="s">
        <v>5072</v>
      </c>
      <c r="D472" s="3">
        <v>28130</v>
      </c>
      <c r="E472" s="2" t="s">
        <v>6517</v>
      </c>
      <c r="F472" s="2" t="s">
        <v>6518</v>
      </c>
      <c r="G472" s="2" t="s">
        <v>5146</v>
      </c>
      <c r="H472" s="2" t="s">
        <v>5057</v>
      </c>
      <c r="I472" s="2" t="s">
        <v>16</v>
      </c>
      <c r="J472" s="2" t="s">
        <v>5058</v>
      </c>
      <c r="K472" s="3">
        <v>44136</v>
      </c>
      <c r="L472" s="2" t="s">
        <v>5166</v>
      </c>
    </row>
    <row r="473" spans="1:12">
      <c r="A473" s="2" t="s">
        <v>500</v>
      </c>
      <c r="B473" s="2" t="s">
        <v>5819</v>
      </c>
      <c r="C473" s="2" t="s">
        <v>5039</v>
      </c>
      <c r="D473" s="3">
        <v>26919</v>
      </c>
      <c r="E473" s="2" t="s">
        <v>6519</v>
      </c>
      <c r="F473" s="2" t="s">
        <v>6520</v>
      </c>
      <c r="G473" s="2" t="s">
        <v>5049</v>
      </c>
      <c r="H473" s="2" t="s">
        <v>5050</v>
      </c>
      <c r="I473" s="2" t="s">
        <v>18</v>
      </c>
      <c r="J473" s="2" t="s">
        <v>5058</v>
      </c>
      <c r="K473" s="3">
        <v>45265</v>
      </c>
      <c r="L473" s="2" t="s">
        <v>5059</v>
      </c>
    </row>
    <row r="474" spans="1:12">
      <c r="A474" s="2" t="s">
        <v>3571</v>
      </c>
      <c r="B474" s="2" t="s">
        <v>6521</v>
      </c>
      <c r="C474" s="2" t="s">
        <v>5039</v>
      </c>
      <c r="D474" s="3">
        <v>28618</v>
      </c>
      <c r="E474" s="2" t="s">
        <v>6522</v>
      </c>
      <c r="F474" s="2" t="s">
        <v>6523</v>
      </c>
      <c r="G474" s="2" t="s">
        <v>5331</v>
      </c>
      <c r="H474" s="2" t="s">
        <v>5043</v>
      </c>
      <c r="I474" s="2" t="s">
        <v>17</v>
      </c>
      <c r="J474" s="2" t="s">
        <v>5051</v>
      </c>
      <c r="K474" s="3">
        <v>44820</v>
      </c>
      <c r="L474" s="2" t="s">
        <v>5160</v>
      </c>
    </row>
    <row r="475" spans="1:12">
      <c r="A475" s="2" t="s">
        <v>6524</v>
      </c>
      <c r="B475" s="2" t="s">
        <v>6525</v>
      </c>
      <c r="C475" s="2" t="s">
        <v>5039</v>
      </c>
      <c r="D475" s="3">
        <v>26309</v>
      </c>
      <c r="E475" s="2" t="s">
        <v>6526</v>
      </c>
      <c r="F475" s="2" t="s">
        <v>6527</v>
      </c>
      <c r="G475" s="2" t="s">
        <v>5086</v>
      </c>
      <c r="H475" s="2" t="s">
        <v>5076</v>
      </c>
      <c r="I475" s="2" t="s">
        <v>17</v>
      </c>
      <c r="J475" s="2" t="s">
        <v>5058</v>
      </c>
      <c r="K475" s="3">
        <v>43274</v>
      </c>
      <c r="L475" s="2" t="s">
        <v>5138</v>
      </c>
    </row>
    <row r="476" spans="1:12">
      <c r="A476" s="2" t="s">
        <v>2190</v>
      </c>
      <c r="B476" s="2" t="s">
        <v>6528</v>
      </c>
      <c r="C476" s="2" t="s">
        <v>5072</v>
      </c>
      <c r="D476" s="3">
        <v>36720</v>
      </c>
      <c r="E476" s="2" t="s">
        <v>6529</v>
      </c>
      <c r="F476" s="2" t="s">
        <v>6530</v>
      </c>
      <c r="G476" s="2" t="s">
        <v>5086</v>
      </c>
      <c r="H476" s="2" t="s">
        <v>5076</v>
      </c>
      <c r="I476" s="2" t="s">
        <v>17</v>
      </c>
      <c r="J476" s="2" t="s">
        <v>5044</v>
      </c>
      <c r="K476" s="3">
        <v>45273</v>
      </c>
      <c r="L476" s="2" t="s">
        <v>5166</v>
      </c>
    </row>
    <row r="477" spans="1:12">
      <c r="A477" s="2" t="s">
        <v>996</v>
      </c>
      <c r="B477" s="2" t="s">
        <v>6531</v>
      </c>
      <c r="C477" s="2" t="s">
        <v>5072</v>
      </c>
      <c r="D477" s="3">
        <v>33738</v>
      </c>
      <c r="E477" s="2" t="s">
        <v>6532</v>
      </c>
      <c r="F477" s="2" t="s">
        <v>6533</v>
      </c>
      <c r="G477" s="2" t="s">
        <v>5091</v>
      </c>
      <c r="H477" s="2" t="s">
        <v>5057</v>
      </c>
      <c r="I477" s="2" t="s">
        <v>16</v>
      </c>
      <c r="J477" s="2" t="s">
        <v>5051</v>
      </c>
      <c r="K477" s="3">
        <v>43336</v>
      </c>
      <c r="L477" s="2" t="s">
        <v>5070</v>
      </c>
    </row>
    <row r="478" spans="1:12">
      <c r="A478" s="2" t="s">
        <v>958</v>
      </c>
      <c r="B478" s="2" t="s">
        <v>6534</v>
      </c>
      <c r="C478" s="2" t="s">
        <v>5039</v>
      </c>
      <c r="D478" s="3">
        <v>35677</v>
      </c>
      <c r="E478" s="2" t="s">
        <v>6535</v>
      </c>
      <c r="F478" s="2" t="s">
        <v>6536</v>
      </c>
      <c r="G478" s="2" t="s">
        <v>5240</v>
      </c>
      <c r="H478" s="2" t="s">
        <v>5043</v>
      </c>
      <c r="I478" s="2" t="s">
        <v>17</v>
      </c>
      <c r="J478" s="2" t="s">
        <v>5058</v>
      </c>
      <c r="K478" s="3">
        <v>43469</v>
      </c>
      <c r="L478" s="2" t="s">
        <v>5201</v>
      </c>
    </row>
    <row r="479" spans="1:12">
      <c r="A479" s="2" t="s">
        <v>2994</v>
      </c>
      <c r="B479" s="2" t="s">
        <v>6537</v>
      </c>
      <c r="C479" s="2" t="s">
        <v>5039</v>
      </c>
      <c r="D479" s="3">
        <v>27294</v>
      </c>
      <c r="E479" s="2" t="s">
        <v>6538</v>
      </c>
      <c r="F479" s="2" t="s">
        <v>6539</v>
      </c>
      <c r="G479" s="2" t="s">
        <v>5267</v>
      </c>
      <c r="H479" s="2" t="s">
        <v>5043</v>
      </c>
      <c r="I479" s="2" t="s">
        <v>17</v>
      </c>
      <c r="J479" s="2" t="s">
        <v>5165</v>
      </c>
      <c r="K479" s="3">
        <v>44025</v>
      </c>
      <c r="L479" s="2" t="s">
        <v>5082</v>
      </c>
    </row>
    <row r="480" spans="1:12">
      <c r="A480" s="2" t="s">
        <v>348</v>
      </c>
      <c r="B480" s="2" t="s">
        <v>6540</v>
      </c>
      <c r="C480" s="2" t="s">
        <v>5072</v>
      </c>
      <c r="D480" s="3">
        <v>36504</v>
      </c>
      <c r="E480" s="2" t="s">
        <v>6541</v>
      </c>
      <c r="F480" s="2" t="s">
        <v>6542</v>
      </c>
      <c r="G480" s="2" t="s">
        <v>5288</v>
      </c>
      <c r="H480" s="2" t="s">
        <v>5069</v>
      </c>
      <c r="I480" s="2" t="s">
        <v>16</v>
      </c>
      <c r="J480" s="2" t="s">
        <v>5058</v>
      </c>
      <c r="K480" s="3">
        <v>43135</v>
      </c>
      <c r="L480" s="2" t="s">
        <v>5077</v>
      </c>
    </row>
    <row r="481" spans="1:12">
      <c r="A481" s="2" t="s">
        <v>2389</v>
      </c>
      <c r="B481" s="2" t="s">
        <v>6543</v>
      </c>
      <c r="C481" s="2" t="s">
        <v>5072</v>
      </c>
      <c r="D481" s="3">
        <v>27747</v>
      </c>
      <c r="E481" s="2" t="s">
        <v>6544</v>
      </c>
      <c r="F481" s="2" t="s">
        <v>6545</v>
      </c>
      <c r="G481" s="2" t="s">
        <v>5111</v>
      </c>
      <c r="H481" s="2" t="s">
        <v>5050</v>
      </c>
      <c r="I481" s="2" t="s">
        <v>18</v>
      </c>
      <c r="J481" s="2" t="s">
        <v>5044</v>
      </c>
      <c r="K481" s="3">
        <v>45138</v>
      </c>
      <c r="L481" s="2" t="s">
        <v>5120</v>
      </c>
    </row>
    <row r="482" spans="1:12">
      <c r="A482" s="2" t="s">
        <v>1501</v>
      </c>
      <c r="B482" s="2" t="s">
        <v>6546</v>
      </c>
      <c r="C482" s="2" t="s">
        <v>5039</v>
      </c>
      <c r="D482" s="3">
        <v>24992</v>
      </c>
      <c r="E482" s="2" t="s">
        <v>6547</v>
      </c>
      <c r="F482" s="2" t="s">
        <v>6548</v>
      </c>
      <c r="G482" s="2" t="s">
        <v>5295</v>
      </c>
      <c r="H482" s="2" t="s">
        <v>5076</v>
      </c>
      <c r="I482" s="2" t="s">
        <v>17</v>
      </c>
      <c r="J482" s="2" t="s">
        <v>5051</v>
      </c>
      <c r="K482" s="3">
        <v>43605</v>
      </c>
      <c r="L482" s="2" t="s">
        <v>5166</v>
      </c>
    </row>
    <row r="483" spans="1:12">
      <c r="A483" s="2" t="s">
        <v>1439</v>
      </c>
      <c r="B483" s="2" t="s">
        <v>6549</v>
      </c>
      <c r="C483" s="2" t="s">
        <v>5072</v>
      </c>
      <c r="D483" s="3">
        <v>26025</v>
      </c>
      <c r="E483" s="2" t="s">
        <v>6550</v>
      </c>
      <c r="F483" s="2" t="s">
        <v>6551</v>
      </c>
      <c r="G483" s="2" t="s">
        <v>5124</v>
      </c>
      <c r="H483" s="2" t="s">
        <v>5050</v>
      </c>
      <c r="I483" s="2" t="s">
        <v>18</v>
      </c>
      <c r="J483" s="2" t="s">
        <v>5051</v>
      </c>
      <c r="K483" s="3">
        <v>43746</v>
      </c>
      <c r="L483" s="2" t="s">
        <v>5197</v>
      </c>
    </row>
    <row r="484" spans="1:12">
      <c r="A484" s="2" t="s">
        <v>1836</v>
      </c>
      <c r="B484" s="2" t="s">
        <v>6552</v>
      </c>
      <c r="C484" s="2" t="s">
        <v>5072</v>
      </c>
      <c r="D484" s="3">
        <v>39042</v>
      </c>
      <c r="E484" s="2" t="s">
        <v>6553</v>
      </c>
      <c r="F484" s="2" t="s">
        <v>6554</v>
      </c>
      <c r="G484" s="2" t="s">
        <v>5430</v>
      </c>
      <c r="H484" s="2" t="s">
        <v>5057</v>
      </c>
      <c r="I484" s="2" t="s">
        <v>16</v>
      </c>
      <c r="J484" s="2" t="s">
        <v>5051</v>
      </c>
      <c r="K484" s="3">
        <v>45296</v>
      </c>
      <c r="L484" s="2" t="s">
        <v>5092</v>
      </c>
    </row>
    <row r="485" spans="1:12">
      <c r="A485" s="2" t="s">
        <v>4323</v>
      </c>
      <c r="B485" s="2" t="s">
        <v>6555</v>
      </c>
      <c r="C485" s="2" t="s">
        <v>5039</v>
      </c>
      <c r="D485" s="3">
        <v>35971</v>
      </c>
      <c r="E485" s="2" t="s">
        <v>6556</v>
      </c>
      <c r="F485" s="2" t="s">
        <v>6557</v>
      </c>
      <c r="G485" s="2" t="s">
        <v>5267</v>
      </c>
      <c r="H485" s="2" t="s">
        <v>5043</v>
      </c>
      <c r="I485" s="2" t="s">
        <v>17</v>
      </c>
      <c r="J485" s="2" t="s">
        <v>5058</v>
      </c>
      <c r="K485" s="3">
        <v>43174</v>
      </c>
      <c r="L485" s="2" t="s">
        <v>5082</v>
      </c>
    </row>
    <row r="486" spans="1:12">
      <c r="A486" s="2" t="s">
        <v>667</v>
      </c>
      <c r="B486" s="2" t="s">
        <v>6558</v>
      </c>
      <c r="C486" s="2" t="s">
        <v>5072</v>
      </c>
      <c r="D486" s="3">
        <v>28992</v>
      </c>
      <c r="E486" s="2" t="s">
        <v>6559</v>
      </c>
      <c r="F486" s="2" t="s">
        <v>6560</v>
      </c>
      <c r="G486" s="2" t="s">
        <v>5081</v>
      </c>
      <c r="H486" s="2" t="s">
        <v>5043</v>
      </c>
      <c r="I486" s="2" t="s">
        <v>17</v>
      </c>
      <c r="J486" s="2" t="s">
        <v>5058</v>
      </c>
      <c r="K486" s="3">
        <v>43996</v>
      </c>
      <c r="L486" s="2" t="s">
        <v>5120</v>
      </c>
    </row>
    <row r="487" spans="1:12">
      <c r="A487" s="2" t="s">
        <v>3168</v>
      </c>
      <c r="B487" s="2" t="s">
        <v>6561</v>
      </c>
      <c r="C487" s="2" t="s">
        <v>5072</v>
      </c>
      <c r="D487" s="3">
        <v>36244</v>
      </c>
      <c r="E487" s="2" t="s">
        <v>6562</v>
      </c>
      <c r="F487" s="2" t="s">
        <v>6563</v>
      </c>
      <c r="G487" s="2" t="s">
        <v>5288</v>
      </c>
      <c r="H487" s="2" t="s">
        <v>5069</v>
      </c>
      <c r="I487" s="2" t="s">
        <v>16</v>
      </c>
      <c r="J487" s="2" t="s">
        <v>5058</v>
      </c>
      <c r="K487" s="3">
        <v>45645</v>
      </c>
      <c r="L487" s="2" t="s">
        <v>5197</v>
      </c>
    </row>
    <row r="488" spans="1:12">
      <c r="A488" s="2" t="s">
        <v>4269</v>
      </c>
      <c r="B488" s="2" t="s">
        <v>6564</v>
      </c>
      <c r="C488" s="2" t="s">
        <v>5039</v>
      </c>
      <c r="D488" s="3">
        <v>28632</v>
      </c>
      <c r="E488" s="2" t="s">
        <v>6565</v>
      </c>
      <c r="F488" s="2" t="s">
        <v>6566</v>
      </c>
      <c r="G488" s="2" t="s">
        <v>5180</v>
      </c>
      <c r="H488" s="2" t="s">
        <v>5043</v>
      </c>
      <c r="I488" s="2" t="s">
        <v>17</v>
      </c>
      <c r="J488" s="2" t="s">
        <v>5058</v>
      </c>
      <c r="K488" s="3">
        <v>45354</v>
      </c>
      <c r="L488" s="2" t="s">
        <v>5166</v>
      </c>
    </row>
    <row r="489" spans="1:12">
      <c r="A489" s="2" t="s">
        <v>2364</v>
      </c>
      <c r="B489" s="2" t="s">
        <v>6567</v>
      </c>
      <c r="C489" s="2" t="s">
        <v>5039</v>
      </c>
      <c r="D489" s="3">
        <v>33666</v>
      </c>
      <c r="E489" s="2" t="s">
        <v>6568</v>
      </c>
      <c r="F489" s="2" t="s">
        <v>6569</v>
      </c>
      <c r="G489" s="2" t="s">
        <v>5230</v>
      </c>
      <c r="H489" s="2" t="s">
        <v>5057</v>
      </c>
      <c r="I489" s="2" t="s">
        <v>16</v>
      </c>
      <c r="J489" s="2" t="s">
        <v>5044</v>
      </c>
      <c r="K489" s="3">
        <v>45413</v>
      </c>
      <c r="L489" s="2" t="s">
        <v>5064</v>
      </c>
    </row>
    <row r="490" spans="1:12">
      <c r="A490" s="2" t="s">
        <v>2698</v>
      </c>
      <c r="B490" s="2" t="s">
        <v>6570</v>
      </c>
      <c r="C490" s="2" t="s">
        <v>5072</v>
      </c>
      <c r="D490" s="3">
        <v>33126</v>
      </c>
      <c r="E490" s="2" t="s">
        <v>6571</v>
      </c>
      <c r="F490" s="2" t="s">
        <v>6572</v>
      </c>
      <c r="G490" s="2" t="s">
        <v>5049</v>
      </c>
      <c r="H490" s="2" t="s">
        <v>5050</v>
      </c>
      <c r="I490" s="2" t="s">
        <v>18</v>
      </c>
      <c r="J490" s="2" t="s">
        <v>5051</v>
      </c>
      <c r="K490" s="3">
        <v>45364</v>
      </c>
      <c r="L490" s="2" t="s">
        <v>5052</v>
      </c>
    </row>
    <row r="491" spans="1:12">
      <c r="A491" s="2" t="s">
        <v>823</v>
      </c>
      <c r="B491" s="2" t="s">
        <v>6573</v>
      </c>
      <c r="C491" s="2" t="s">
        <v>5039</v>
      </c>
      <c r="D491" s="3">
        <v>29155</v>
      </c>
      <c r="E491" s="2" t="s">
        <v>6574</v>
      </c>
      <c r="F491" s="2" t="s">
        <v>6575</v>
      </c>
      <c r="G491" s="2" t="s">
        <v>5068</v>
      </c>
      <c r="H491" s="2" t="s">
        <v>5069</v>
      </c>
      <c r="I491" s="2" t="s">
        <v>16</v>
      </c>
      <c r="J491" s="2" t="s">
        <v>5051</v>
      </c>
      <c r="K491" s="3">
        <v>45150</v>
      </c>
      <c r="L491" s="2" t="s">
        <v>5070</v>
      </c>
    </row>
    <row r="492" spans="1:12">
      <c r="A492" s="2" t="s">
        <v>1205</v>
      </c>
      <c r="B492" s="2" t="s">
        <v>6576</v>
      </c>
      <c r="C492" s="2" t="s">
        <v>5039</v>
      </c>
      <c r="D492" s="3">
        <v>32982</v>
      </c>
      <c r="E492" s="2" t="s">
        <v>6577</v>
      </c>
      <c r="F492" s="2" t="s">
        <v>6578</v>
      </c>
      <c r="G492" s="2" t="s">
        <v>5068</v>
      </c>
      <c r="H492" s="2" t="s">
        <v>5069</v>
      </c>
      <c r="I492" s="2" t="s">
        <v>16</v>
      </c>
      <c r="J492" s="2" t="s">
        <v>5044</v>
      </c>
      <c r="K492" s="3">
        <v>43195</v>
      </c>
      <c r="L492" s="2" t="s">
        <v>5128</v>
      </c>
    </row>
    <row r="493" spans="1:12">
      <c r="A493" s="2" t="s">
        <v>264</v>
      </c>
      <c r="B493" s="2" t="s">
        <v>5973</v>
      </c>
      <c r="C493" s="2" t="s">
        <v>5072</v>
      </c>
      <c r="D493" s="3">
        <v>33683</v>
      </c>
      <c r="E493" s="2" t="s">
        <v>6579</v>
      </c>
      <c r="F493" s="2" t="s">
        <v>6580</v>
      </c>
      <c r="G493" s="2" t="s">
        <v>5150</v>
      </c>
      <c r="H493" s="2" t="s">
        <v>5043</v>
      </c>
      <c r="I493" s="2" t="s">
        <v>17</v>
      </c>
      <c r="J493" s="2" t="s">
        <v>5058</v>
      </c>
      <c r="K493" s="3">
        <v>45568</v>
      </c>
      <c r="L493" s="2" t="s">
        <v>5045</v>
      </c>
    </row>
    <row r="494" spans="1:12">
      <c r="A494" s="2" t="s">
        <v>3927</v>
      </c>
      <c r="B494" s="2" t="s">
        <v>6581</v>
      </c>
      <c r="C494" s="2" t="s">
        <v>5039</v>
      </c>
      <c r="D494" s="3">
        <v>24233</v>
      </c>
      <c r="E494" s="2" t="s">
        <v>6582</v>
      </c>
      <c r="F494" s="2" t="s">
        <v>6583</v>
      </c>
      <c r="G494" s="2" t="s">
        <v>5154</v>
      </c>
      <c r="H494" s="2" t="s">
        <v>5069</v>
      </c>
      <c r="I494" s="2" t="s">
        <v>16</v>
      </c>
      <c r="J494" s="2" t="s">
        <v>5058</v>
      </c>
      <c r="K494" s="3">
        <v>43704</v>
      </c>
      <c r="L494" s="2" t="s">
        <v>5087</v>
      </c>
    </row>
    <row r="495" spans="1:12">
      <c r="A495" s="2" t="s">
        <v>268</v>
      </c>
      <c r="B495" s="2" t="s">
        <v>6584</v>
      </c>
      <c r="C495" s="2" t="s">
        <v>5072</v>
      </c>
      <c r="D495" s="3">
        <v>38872</v>
      </c>
      <c r="E495" s="2" t="s">
        <v>6585</v>
      </c>
      <c r="F495" s="2" t="s">
        <v>6586</v>
      </c>
      <c r="G495" s="2" t="s">
        <v>5331</v>
      </c>
      <c r="H495" s="2" t="s">
        <v>5043</v>
      </c>
      <c r="I495" s="2" t="s">
        <v>17</v>
      </c>
      <c r="J495" s="2" t="s">
        <v>5165</v>
      </c>
      <c r="K495" s="3">
        <v>44845</v>
      </c>
      <c r="L495" s="2" t="s">
        <v>5201</v>
      </c>
    </row>
    <row r="496" spans="1:12">
      <c r="A496" s="2" t="s">
        <v>2314</v>
      </c>
      <c r="B496" s="2" t="s">
        <v>6587</v>
      </c>
      <c r="C496" s="2" t="s">
        <v>5072</v>
      </c>
      <c r="D496" s="3">
        <v>33370</v>
      </c>
      <c r="E496" s="2" t="s">
        <v>6588</v>
      </c>
      <c r="F496" s="2" t="s">
        <v>6589</v>
      </c>
      <c r="G496" s="2" t="s">
        <v>5295</v>
      </c>
      <c r="H496" s="2" t="s">
        <v>5076</v>
      </c>
      <c r="I496" s="2" t="s">
        <v>17</v>
      </c>
      <c r="J496" s="2" t="s">
        <v>5051</v>
      </c>
      <c r="K496" s="3">
        <v>43267</v>
      </c>
      <c r="L496" s="2" t="s">
        <v>5077</v>
      </c>
    </row>
    <row r="497" spans="1:12">
      <c r="A497" s="2" t="s">
        <v>2246</v>
      </c>
      <c r="B497" s="2" t="s">
        <v>6590</v>
      </c>
      <c r="C497" s="2" t="s">
        <v>5072</v>
      </c>
      <c r="D497" s="3">
        <v>37402</v>
      </c>
      <c r="E497" s="2" t="s">
        <v>6591</v>
      </c>
      <c r="F497" s="2" t="s">
        <v>6592</v>
      </c>
      <c r="G497" s="2" t="s">
        <v>5318</v>
      </c>
      <c r="H497" s="2" t="s">
        <v>5050</v>
      </c>
      <c r="I497" s="2" t="s">
        <v>18</v>
      </c>
      <c r="J497" s="2" t="s">
        <v>5051</v>
      </c>
      <c r="K497" s="3">
        <v>43433</v>
      </c>
      <c r="L497" s="2" t="s">
        <v>5197</v>
      </c>
    </row>
    <row r="498" spans="1:12">
      <c r="A498" s="2" t="s">
        <v>720</v>
      </c>
      <c r="B498" s="2" t="s">
        <v>6593</v>
      </c>
      <c r="C498" s="2" t="s">
        <v>5072</v>
      </c>
      <c r="D498" s="3">
        <v>24633</v>
      </c>
      <c r="E498" s="2" t="s">
        <v>6594</v>
      </c>
      <c r="F498" s="2" t="s">
        <v>6595</v>
      </c>
      <c r="G498" s="2" t="s">
        <v>5063</v>
      </c>
      <c r="H498" s="2" t="s">
        <v>5050</v>
      </c>
      <c r="I498" s="2" t="s">
        <v>18</v>
      </c>
      <c r="J498" s="2" t="s">
        <v>5058</v>
      </c>
      <c r="K498" s="3">
        <v>45679</v>
      </c>
      <c r="L498" s="2" t="s">
        <v>5166</v>
      </c>
    </row>
    <row r="499" spans="1:12">
      <c r="A499" s="2" t="s">
        <v>633</v>
      </c>
      <c r="B499" s="2" t="s">
        <v>6596</v>
      </c>
      <c r="C499" s="2" t="s">
        <v>5072</v>
      </c>
      <c r="D499" s="3">
        <v>30996</v>
      </c>
      <c r="E499" s="2" t="s">
        <v>6597</v>
      </c>
      <c r="F499" s="2" t="s">
        <v>6598</v>
      </c>
      <c r="G499" s="2" t="s">
        <v>5335</v>
      </c>
      <c r="H499" s="2" t="s">
        <v>5069</v>
      </c>
      <c r="I499" s="2" t="s">
        <v>16</v>
      </c>
      <c r="J499" s="2" t="s">
        <v>5044</v>
      </c>
      <c r="K499" s="3">
        <v>43339</v>
      </c>
      <c r="L499" s="2" t="s">
        <v>5112</v>
      </c>
    </row>
    <row r="500" spans="1:12">
      <c r="A500" s="2" t="s">
        <v>1849</v>
      </c>
      <c r="B500" s="2" t="s">
        <v>6599</v>
      </c>
      <c r="C500" s="2" t="s">
        <v>5039</v>
      </c>
      <c r="D500" s="3">
        <v>38862</v>
      </c>
      <c r="E500" s="2" t="s">
        <v>6600</v>
      </c>
      <c r="F500" s="2" t="s">
        <v>6601</v>
      </c>
      <c r="G500" s="2" t="s">
        <v>5099</v>
      </c>
      <c r="H500" s="2" t="s">
        <v>5050</v>
      </c>
      <c r="I500" s="2" t="s">
        <v>18</v>
      </c>
      <c r="J500" s="2" t="s">
        <v>5058</v>
      </c>
      <c r="K500" s="3">
        <v>45416</v>
      </c>
      <c r="L500" s="2" t="s">
        <v>5052</v>
      </c>
    </row>
    <row r="501" spans="1:12">
      <c r="A501" s="2" t="s">
        <v>2881</v>
      </c>
      <c r="B501" s="2" t="s">
        <v>6308</v>
      </c>
      <c r="C501" s="2" t="s">
        <v>5072</v>
      </c>
      <c r="D501" s="3">
        <v>25916</v>
      </c>
      <c r="E501" s="2" t="s">
        <v>6602</v>
      </c>
      <c r="F501" s="2" t="s">
        <v>6603</v>
      </c>
      <c r="G501" s="2" t="s">
        <v>5086</v>
      </c>
      <c r="H501" s="2" t="s">
        <v>5076</v>
      </c>
      <c r="I501" s="2" t="s">
        <v>17</v>
      </c>
      <c r="J501" s="2" t="s">
        <v>5058</v>
      </c>
      <c r="K501" s="3">
        <v>43802</v>
      </c>
      <c r="L501" s="2" t="s">
        <v>5197</v>
      </c>
    </row>
    <row r="502" spans="1:12">
      <c r="A502" s="2" t="s">
        <v>1659</v>
      </c>
      <c r="B502" s="2" t="s">
        <v>6604</v>
      </c>
      <c r="C502" s="2" t="s">
        <v>5039</v>
      </c>
      <c r="D502" s="3">
        <v>26419</v>
      </c>
      <c r="E502" s="2" t="s">
        <v>6605</v>
      </c>
      <c r="F502" s="2" t="s">
        <v>6606</v>
      </c>
      <c r="G502" s="2" t="s">
        <v>5254</v>
      </c>
      <c r="H502" s="2" t="s">
        <v>5057</v>
      </c>
      <c r="I502" s="2" t="s">
        <v>16</v>
      </c>
      <c r="J502" s="2" t="s">
        <v>5051</v>
      </c>
      <c r="K502" s="3">
        <v>44829</v>
      </c>
      <c r="L502" s="2" t="s">
        <v>5155</v>
      </c>
    </row>
    <row r="503" spans="1:12">
      <c r="A503" s="2" t="s">
        <v>3627</v>
      </c>
      <c r="B503" s="2" t="s">
        <v>6607</v>
      </c>
      <c r="C503" s="2" t="s">
        <v>5072</v>
      </c>
      <c r="D503" s="3">
        <v>38347</v>
      </c>
      <c r="E503" s="2" t="s">
        <v>6608</v>
      </c>
      <c r="F503" s="2" t="s">
        <v>6609</v>
      </c>
      <c r="G503" s="2" t="s">
        <v>5335</v>
      </c>
      <c r="H503" s="2" t="s">
        <v>5069</v>
      </c>
      <c r="I503" s="2" t="s">
        <v>16</v>
      </c>
      <c r="J503" s="2" t="s">
        <v>5044</v>
      </c>
      <c r="K503" s="3">
        <v>45528</v>
      </c>
      <c r="L503" s="2" t="s">
        <v>5082</v>
      </c>
    </row>
    <row r="504" spans="1:12">
      <c r="A504" s="2" t="s">
        <v>1687</v>
      </c>
      <c r="B504" s="2" t="s">
        <v>6610</v>
      </c>
      <c r="C504" s="2" t="s">
        <v>5072</v>
      </c>
      <c r="D504" s="3">
        <v>27617</v>
      </c>
      <c r="E504" s="2" t="s">
        <v>6611</v>
      </c>
      <c r="F504" s="2" t="s">
        <v>6612</v>
      </c>
      <c r="G504" s="2" t="s">
        <v>5124</v>
      </c>
      <c r="H504" s="2" t="s">
        <v>5050</v>
      </c>
      <c r="I504" s="2" t="s">
        <v>18</v>
      </c>
      <c r="J504" s="2" t="s">
        <v>5058</v>
      </c>
      <c r="K504" s="3">
        <v>43517</v>
      </c>
      <c r="L504" s="2" t="s">
        <v>5087</v>
      </c>
    </row>
    <row r="505" spans="1:12">
      <c r="A505" s="2" t="s">
        <v>926</v>
      </c>
      <c r="B505" s="2" t="s">
        <v>6613</v>
      </c>
      <c r="C505" s="2" t="s">
        <v>5072</v>
      </c>
      <c r="D505" s="3">
        <v>38131</v>
      </c>
      <c r="E505" s="2" t="s">
        <v>6614</v>
      </c>
      <c r="F505" s="2" t="s">
        <v>6615</v>
      </c>
      <c r="G505" s="2" t="s">
        <v>5318</v>
      </c>
      <c r="H505" s="2" t="s">
        <v>5050</v>
      </c>
      <c r="I505" s="2" t="s">
        <v>18</v>
      </c>
      <c r="J505" s="2" t="s">
        <v>5044</v>
      </c>
      <c r="K505" s="3">
        <v>43848</v>
      </c>
      <c r="L505" s="2" t="s">
        <v>5201</v>
      </c>
    </row>
    <row r="506" spans="1:12">
      <c r="A506" s="2" t="s">
        <v>1229</v>
      </c>
      <c r="B506" s="2" t="s">
        <v>6616</v>
      </c>
      <c r="C506" s="2" t="s">
        <v>5072</v>
      </c>
      <c r="D506" s="3">
        <v>38074</v>
      </c>
      <c r="E506" s="2" t="s">
        <v>6617</v>
      </c>
      <c r="F506" s="2" t="s">
        <v>6618</v>
      </c>
      <c r="G506" s="2" t="s">
        <v>5247</v>
      </c>
      <c r="H506" s="2" t="s">
        <v>5069</v>
      </c>
      <c r="I506" s="2" t="s">
        <v>16</v>
      </c>
      <c r="J506" s="2" t="s">
        <v>5058</v>
      </c>
      <c r="K506" s="3">
        <v>45211</v>
      </c>
      <c r="L506" s="2" t="s">
        <v>5138</v>
      </c>
    </row>
    <row r="507" spans="1:12">
      <c r="A507" s="2" t="s">
        <v>1098</v>
      </c>
      <c r="B507" s="2" t="s">
        <v>5443</v>
      </c>
      <c r="C507" s="2" t="s">
        <v>5039</v>
      </c>
      <c r="D507" s="3">
        <v>30342</v>
      </c>
      <c r="E507" s="2" t="s">
        <v>6619</v>
      </c>
      <c r="F507" s="2" t="s">
        <v>6620</v>
      </c>
      <c r="G507" s="2" t="s">
        <v>5056</v>
      </c>
      <c r="H507" s="2" t="s">
        <v>5057</v>
      </c>
      <c r="I507" s="2" t="s">
        <v>16</v>
      </c>
      <c r="J507" s="2" t="s">
        <v>5044</v>
      </c>
      <c r="K507" s="3">
        <v>43351</v>
      </c>
      <c r="L507" s="2" t="s">
        <v>5087</v>
      </c>
    </row>
    <row r="508" spans="1:12">
      <c r="A508" s="2" t="s">
        <v>361</v>
      </c>
      <c r="B508" s="2" t="s">
        <v>6621</v>
      </c>
      <c r="C508" s="2" t="s">
        <v>5072</v>
      </c>
      <c r="D508" s="3">
        <v>27411</v>
      </c>
      <c r="E508" s="2" t="s">
        <v>6622</v>
      </c>
      <c r="F508" s="2" t="s">
        <v>6623</v>
      </c>
      <c r="G508" s="2" t="s">
        <v>5086</v>
      </c>
      <c r="H508" s="2" t="s">
        <v>5076</v>
      </c>
      <c r="I508" s="2" t="s">
        <v>17</v>
      </c>
      <c r="J508" s="2" t="s">
        <v>5058</v>
      </c>
      <c r="K508" s="3">
        <v>43454</v>
      </c>
      <c r="L508" s="2" t="s">
        <v>5087</v>
      </c>
    </row>
    <row r="509" spans="1:12">
      <c r="A509" s="2" t="s">
        <v>979</v>
      </c>
      <c r="B509" s="2" t="s">
        <v>6624</v>
      </c>
      <c r="C509" s="2" t="s">
        <v>5039</v>
      </c>
      <c r="D509" s="3">
        <v>24934</v>
      </c>
      <c r="E509" s="2" t="s">
        <v>6625</v>
      </c>
      <c r="F509" s="2" t="s">
        <v>6626</v>
      </c>
      <c r="G509" s="2" t="s">
        <v>5247</v>
      </c>
      <c r="H509" s="2" t="s">
        <v>5069</v>
      </c>
      <c r="I509" s="2" t="s">
        <v>16</v>
      </c>
      <c r="J509" s="2" t="s">
        <v>5044</v>
      </c>
      <c r="K509" s="3">
        <v>44730</v>
      </c>
      <c r="L509" s="2" t="s">
        <v>5112</v>
      </c>
    </row>
    <row r="510" spans="1:12">
      <c r="A510" s="2" t="s">
        <v>3236</v>
      </c>
      <c r="B510" s="2" t="s">
        <v>6627</v>
      </c>
      <c r="C510" s="2" t="s">
        <v>5039</v>
      </c>
      <c r="D510" s="3">
        <v>26337</v>
      </c>
      <c r="E510" s="2" t="s">
        <v>6628</v>
      </c>
      <c r="F510" s="2" t="s">
        <v>6629</v>
      </c>
      <c r="G510" s="2" t="s">
        <v>5331</v>
      </c>
      <c r="H510" s="2" t="s">
        <v>5043</v>
      </c>
      <c r="I510" s="2" t="s">
        <v>17</v>
      </c>
      <c r="J510" s="2" t="s">
        <v>5058</v>
      </c>
      <c r="K510" s="3">
        <v>43239</v>
      </c>
      <c r="L510" s="2" t="s">
        <v>5052</v>
      </c>
    </row>
    <row r="511" spans="1:12">
      <c r="A511" s="2" t="s">
        <v>3054</v>
      </c>
      <c r="B511" s="2" t="s">
        <v>6336</v>
      </c>
      <c r="C511" s="2" t="s">
        <v>5072</v>
      </c>
      <c r="D511" s="3">
        <v>34056</v>
      </c>
      <c r="E511" s="2" t="s">
        <v>6630</v>
      </c>
      <c r="F511" s="2" t="s">
        <v>6631</v>
      </c>
      <c r="G511" s="2" t="s">
        <v>5146</v>
      </c>
      <c r="H511" s="2" t="s">
        <v>5057</v>
      </c>
      <c r="I511" s="2" t="s">
        <v>16</v>
      </c>
      <c r="J511" s="2" t="s">
        <v>5051</v>
      </c>
      <c r="K511" s="3">
        <v>44951</v>
      </c>
      <c r="L511" s="2" t="s">
        <v>5128</v>
      </c>
    </row>
    <row r="512" spans="1:12">
      <c r="A512" s="2" t="s">
        <v>785</v>
      </c>
      <c r="B512" s="2" t="s">
        <v>6632</v>
      </c>
      <c r="C512" s="2" t="s">
        <v>5072</v>
      </c>
      <c r="D512" s="3">
        <v>32578</v>
      </c>
      <c r="E512" s="2" t="s">
        <v>6633</v>
      </c>
      <c r="F512" s="2" t="s">
        <v>6634</v>
      </c>
      <c r="G512" s="2" t="s">
        <v>5331</v>
      </c>
      <c r="H512" s="2" t="s">
        <v>5043</v>
      </c>
      <c r="I512" s="2" t="s">
        <v>17</v>
      </c>
      <c r="J512" s="2" t="s">
        <v>5058</v>
      </c>
      <c r="K512" s="3">
        <v>44952</v>
      </c>
      <c r="L512" s="2" t="s">
        <v>5120</v>
      </c>
    </row>
    <row r="513" spans="1:12">
      <c r="A513" s="2" t="s">
        <v>4639</v>
      </c>
      <c r="B513" s="2" t="s">
        <v>6342</v>
      </c>
      <c r="C513" s="2" t="s">
        <v>5039</v>
      </c>
      <c r="D513" s="3">
        <v>31889</v>
      </c>
      <c r="E513" s="2" t="s">
        <v>6635</v>
      </c>
      <c r="F513" s="2" t="s">
        <v>6636</v>
      </c>
      <c r="G513" s="2" t="s">
        <v>5240</v>
      </c>
      <c r="H513" s="2" t="s">
        <v>5043</v>
      </c>
      <c r="I513" s="2" t="s">
        <v>17</v>
      </c>
      <c r="J513" s="2" t="s">
        <v>5044</v>
      </c>
      <c r="K513" s="3">
        <v>45463</v>
      </c>
      <c r="L513" s="2" t="s">
        <v>5197</v>
      </c>
    </row>
    <row r="514" spans="1:12">
      <c r="A514" s="2" t="s">
        <v>677</v>
      </c>
      <c r="B514" s="2" t="s">
        <v>6637</v>
      </c>
      <c r="C514" s="2" t="s">
        <v>5072</v>
      </c>
      <c r="D514" s="3">
        <v>34614</v>
      </c>
      <c r="E514" s="2" t="s">
        <v>6638</v>
      </c>
      <c r="F514" s="2" t="s">
        <v>6639</v>
      </c>
      <c r="G514" s="2" t="s">
        <v>5075</v>
      </c>
      <c r="H514" s="2" t="s">
        <v>5076</v>
      </c>
      <c r="I514" s="2" t="s">
        <v>17</v>
      </c>
      <c r="J514" s="2" t="s">
        <v>5044</v>
      </c>
      <c r="K514" s="3">
        <v>45638</v>
      </c>
      <c r="L514" s="2" t="s">
        <v>5142</v>
      </c>
    </row>
    <row r="515" spans="1:12">
      <c r="A515" s="2" t="s">
        <v>1310</v>
      </c>
      <c r="B515" s="2" t="s">
        <v>6640</v>
      </c>
      <c r="C515" s="2" t="s">
        <v>5039</v>
      </c>
      <c r="D515" s="3">
        <v>26733</v>
      </c>
      <c r="E515" s="2" t="s">
        <v>6641</v>
      </c>
      <c r="F515" s="2" t="s">
        <v>6642</v>
      </c>
      <c r="G515" s="2" t="s">
        <v>5159</v>
      </c>
      <c r="H515" s="2" t="s">
        <v>5069</v>
      </c>
      <c r="I515" s="2" t="s">
        <v>16</v>
      </c>
      <c r="J515" s="2" t="s">
        <v>5044</v>
      </c>
      <c r="K515" s="3">
        <v>44715</v>
      </c>
      <c r="L515" s="2" t="s">
        <v>5197</v>
      </c>
    </row>
    <row r="516" spans="1:12">
      <c r="A516" s="2" t="s">
        <v>1179</v>
      </c>
      <c r="B516" s="2" t="s">
        <v>6643</v>
      </c>
      <c r="C516" s="2" t="s">
        <v>5039</v>
      </c>
      <c r="D516" s="3">
        <v>32691</v>
      </c>
      <c r="E516" s="2" t="s">
        <v>6644</v>
      </c>
      <c r="F516" s="2" t="s">
        <v>6645</v>
      </c>
      <c r="G516" s="2" t="s">
        <v>5068</v>
      </c>
      <c r="H516" s="2" t="s">
        <v>5069</v>
      </c>
      <c r="I516" s="2" t="s">
        <v>16</v>
      </c>
      <c r="J516" s="2" t="s">
        <v>5044</v>
      </c>
      <c r="K516" s="3">
        <v>43774</v>
      </c>
      <c r="L516" s="2" t="s">
        <v>5120</v>
      </c>
    </row>
    <row r="517" spans="1:12">
      <c r="A517" s="2" t="s">
        <v>3385</v>
      </c>
      <c r="B517" s="2" t="s">
        <v>6646</v>
      </c>
      <c r="C517" s="2" t="s">
        <v>5039</v>
      </c>
      <c r="D517" s="3">
        <v>33395</v>
      </c>
      <c r="E517" s="2" t="s">
        <v>6647</v>
      </c>
      <c r="F517" s="2" t="s">
        <v>6648</v>
      </c>
      <c r="G517" s="2" t="s">
        <v>5164</v>
      </c>
      <c r="H517" s="2" t="s">
        <v>5043</v>
      </c>
      <c r="I517" s="2" t="s">
        <v>17</v>
      </c>
      <c r="J517" s="2" t="s">
        <v>5044</v>
      </c>
      <c r="K517" s="3">
        <v>45591</v>
      </c>
      <c r="L517" s="2" t="s">
        <v>5045</v>
      </c>
    </row>
    <row r="518" spans="1:12">
      <c r="A518" s="2" t="s">
        <v>924</v>
      </c>
      <c r="B518" s="2" t="s">
        <v>6649</v>
      </c>
      <c r="C518" s="2" t="s">
        <v>5039</v>
      </c>
      <c r="D518" s="3">
        <v>29057</v>
      </c>
      <c r="E518" s="2" t="s">
        <v>6650</v>
      </c>
      <c r="F518" s="2" t="s">
        <v>6651</v>
      </c>
      <c r="G518" s="2" t="s">
        <v>5426</v>
      </c>
      <c r="H518" s="2" t="s">
        <v>5057</v>
      </c>
      <c r="I518" s="2" t="s">
        <v>16</v>
      </c>
      <c r="J518" s="2" t="s">
        <v>5044</v>
      </c>
      <c r="K518" s="3">
        <v>45098</v>
      </c>
      <c r="L518" s="2" t="s">
        <v>5070</v>
      </c>
    </row>
    <row r="519" spans="1:12">
      <c r="A519" s="2" t="s">
        <v>3392</v>
      </c>
      <c r="B519" s="2" t="s">
        <v>6652</v>
      </c>
      <c r="C519" s="2" t="s">
        <v>5039</v>
      </c>
      <c r="D519" s="3">
        <v>33557</v>
      </c>
      <c r="E519" s="2" t="s">
        <v>6653</v>
      </c>
      <c r="F519" s="2" t="s">
        <v>6654</v>
      </c>
      <c r="G519" s="2" t="s">
        <v>5124</v>
      </c>
      <c r="H519" s="2" t="s">
        <v>5050</v>
      </c>
      <c r="I519" s="2" t="s">
        <v>18</v>
      </c>
      <c r="J519" s="2" t="s">
        <v>5051</v>
      </c>
      <c r="K519" s="3">
        <v>45237</v>
      </c>
      <c r="L519" s="2" t="s">
        <v>5142</v>
      </c>
    </row>
    <row r="520" spans="1:12">
      <c r="A520" s="2" t="s">
        <v>569</v>
      </c>
      <c r="B520" s="2" t="s">
        <v>6655</v>
      </c>
      <c r="C520" s="2" t="s">
        <v>5072</v>
      </c>
      <c r="D520" s="3">
        <v>29096</v>
      </c>
      <c r="E520" s="2" t="s">
        <v>6656</v>
      </c>
      <c r="F520" s="2" t="s">
        <v>6657</v>
      </c>
      <c r="G520" s="2" t="s">
        <v>5375</v>
      </c>
      <c r="H520" s="2" t="s">
        <v>5076</v>
      </c>
      <c r="I520" s="2" t="s">
        <v>17</v>
      </c>
      <c r="J520" s="2" t="s">
        <v>5051</v>
      </c>
      <c r="K520" s="3">
        <v>43811</v>
      </c>
      <c r="L520" s="2" t="s">
        <v>5045</v>
      </c>
    </row>
    <row r="521" spans="1:12">
      <c r="A521" s="2" t="s">
        <v>2073</v>
      </c>
      <c r="B521" s="2" t="s">
        <v>6658</v>
      </c>
      <c r="C521" s="2" t="s">
        <v>5072</v>
      </c>
      <c r="D521" s="3">
        <v>35164</v>
      </c>
      <c r="E521" s="2" t="s">
        <v>6659</v>
      </c>
      <c r="F521" s="2" t="s">
        <v>6660</v>
      </c>
      <c r="G521" s="2" t="s">
        <v>5430</v>
      </c>
      <c r="H521" s="2" t="s">
        <v>5057</v>
      </c>
      <c r="I521" s="2" t="s">
        <v>16</v>
      </c>
      <c r="J521" s="2" t="s">
        <v>5058</v>
      </c>
      <c r="K521" s="3">
        <v>43457</v>
      </c>
      <c r="L521" s="2" t="s">
        <v>5082</v>
      </c>
    </row>
    <row r="522" spans="1:12">
      <c r="A522" s="2" t="s">
        <v>3533</v>
      </c>
      <c r="B522" s="2" t="s">
        <v>6661</v>
      </c>
      <c r="C522" s="2" t="s">
        <v>5039</v>
      </c>
      <c r="D522" s="3">
        <v>23853</v>
      </c>
      <c r="E522" s="2" t="s">
        <v>6662</v>
      </c>
      <c r="F522" s="2" t="s">
        <v>6663</v>
      </c>
      <c r="G522" s="2" t="s">
        <v>5086</v>
      </c>
      <c r="H522" s="2" t="s">
        <v>5076</v>
      </c>
      <c r="I522" s="2" t="s">
        <v>17</v>
      </c>
      <c r="J522" s="2" t="s">
        <v>5051</v>
      </c>
      <c r="K522" s="3">
        <v>45207</v>
      </c>
      <c r="L522" s="2" t="s">
        <v>5166</v>
      </c>
    </row>
    <row r="523" spans="1:12">
      <c r="A523" s="2" t="s">
        <v>3477</v>
      </c>
      <c r="B523" s="2" t="s">
        <v>6664</v>
      </c>
      <c r="C523" s="2" t="s">
        <v>5039</v>
      </c>
      <c r="D523" s="3">
        <v>36723</v>
      </c>
      <c r="E523" s="2" t="s">
        <v>6665</v>
      </c>
      <c r="F523" s="2" t="s">
        <v>6666</v>
      </c>
      <c r="G523" s="2" t="s">
        <v>5318</v>
      </c>
      <c r="H523" s="2" t="s">
        <v>5050</v>
      </c>
      <c r="I523" s="2" t="s">
        <v>18</v>
      </c>
      <c r="J523" s="2" t="s">
        <v>5044</v>
      </c>
      <c r="K523" s="3">
        <v>44324</v>
      </c>
      <c r="L523" s="2" t="s">
        <v>5138</v>
      </c>
    </row>
    <row r="524" spans="1:12">
      <c r="A524" s="2" t="s">
        <v>2580</v>
      </c>
      <c r="B524" s="2" t="s">
        <v>6667</v>
      </c>
      <c r="C524" s="2" t="s">
        <v>5039</v>
      </c>
      <c r="D524" s="3">
        <v>28462</v>
      </c>
      <c r="E524" s="2" t="s">
        <v>6668</v>
      </c>
      <c r="F524" s="2" t="s">
        <v>6669</v>
      </c>
      <c r="G524" s="2" t="s">
        <v>5452</v>
      </c>
      <c r="H524" s="2" t="s">
        <v>5043</v>
      </c>
      <c r="I524" s="2" t="s">
        <v>17</v>
      </c>
      <c r="J524" s="2" t="s">
        <v>5051</v>
      </c>
      <c r="K524" s="3">
        <v>45617</v>
      </c>
      <c r="L524" s="2" t="s">
        <v>5201</v>
      </c>
    </row>
    <row r="525" spans="1:12">
      <c r="A525" s="2" t="s">
        <v>3112</v>
      </c>
      <c r="B525" s="2" t="s">
        <v>6670</v>
      </c>
      <c r="C525" s="2" t="s">
        <v>5072</v>
      </c>
      <c r="D525" s="3">
        <v>34349</v>
      </c>
      <c r="E525" s="2" t="s">
        <v>6671</v>
      </c>
      <c r="F525" s="2" t="s">
        <v>6672</v>
      </c>
      <c r="G525" s="2" t="s">
        <v>5081</v>
      </c>
      <c r="H525" s="2" t="s">
        <v>5043</v>
      </c>
      <c r="I525" s="2" t="s">
        <v>17</v>
      </c>
      <c r="J525" s="2" t="s">
        <v>5058</v>
      </c>
      <c r="K525" s="3">
        <v>43638</v>
      </c>
      <c r="L525" s="2" t="s">
        <v>5201</v>
      </c>
    </row>
    <row r="526" spans="1:12">
      <c r="A526" s="2" t="s">
        <v>1165</v>
      </c>
      <c r="B526" s="2" t="s">
        <v>6673</v>
      </c>
      <c r="C526" s="2" t="s">
        <v>5072</v>
      </c>
      <c r="D526" s="3">
        <v>35836</v>
      </c>
      <c r="E526" s="2" t="s">
        <v>6674</v>
      </c>
      <c r="F526" s="2" t="s">
        <v>6675</v>
      </c>
      <c r="G526" s="2" t="s">
        <v>5081</v>
      </c>
      <c r="H526" s="2" t="s">
        <v>5043</v>
      </c>
      <c r="I526" s="2" t="s">
        <v>17</v>
      </c>
      <c r="J526" s="2" t="s">
        <v>5051</v>
      </c>
      <c r="K526" s="3">
        <v>44265</v>
      </c>
      <c r="L526" s="2" t="s">
        <v>5166</v>
      </c>
    </row>
    <row r="527" spans="1:12">
      <c r="A527" s="2" t="s">
        <v>1342</v>
      </c>
      <c r="B527" s="2" t="s">
        <v>6676</v>
      </c>
      <c r="C527" s="2" t="s">
        <v>5072</v>
      </c>
      <c r="D527" s="3">
        <v>34280</v>
      </c>
      <c r="E527" s="2" t="s">
        <v>6677</v>
      </c>
      <c r="F527" s="2" t="s">
        <v>6678</v>
      </c>
      <c r="G527" s="2" t="s">
        <v>5124</v>
      </c>
      <c r="H527" s="2" t="s">
        <v>5050</v>
      </c>
      <c r="I527" s="2" t="s">
        <v>18</v>
      </c>
      <c r="J527" s="2" t="s">
        <v>5058</v>
      </c>
      <c r="K527" s="3">
        <v>43632</v>
      </c>
      <c r="L527" s="2" t="s">
        <v>5045</v>
      </c>
    </row>
    <row r="528" spans="1:12">
      <c r="A528" s="2" t="s">
        <v>3110</v>
      </c>
      <c r="B528" s="2" t="s">
        <v>6679</v>
      </c>
      <c r="C528" s="2" t="s">
        <v>5039</v>
      </c>
      <c r="D528" s="3">
        <v>26862</v>
      </c>
      <c r="E528" s="2" t="s">
        <v>6680</v>
      </c>
      <c r="F528" s="2" t="s">
        <v>6681</v>
      </c>
      <c r="G528" s="2" t="s">
        <v>5107</v>
      </c>
      <c r="H528" s="2" t="s">
        <v>5057</v>
      </c>
      <c r="I528" s="2" t="s">
        <v>16</v>
      </c>
      <c r="J528" s="2" t="s">
        <v>5051</v>
      </c>
      <c r="K528" s="3">
        <v>43687</v>
      </c>
      <c r="L528" s="2" t="s">
        <v>5077</v>
      </c>
    </row>
    <row r="529" spans="1:12">
      <c r="A529" s="2" t="s">
        <v>1721</v>
      </c>
      <c r="B529" s="2" t="s">
        <v>6682</v>
      </c>
      <c r="C529" s="2" t="s">
        <v>5072</v>
      </c>
      <c r="D529" s="3">
        <v>35499</v>
      </c>
      <c r="E529" s="2" t="s">
        <v>6683</v>
      </c>
      <c r="F529" s="2" t="s">
        <v>6684</v>
      </c>
      <c r="G529" s="2" t="s">
        <v>5159</v>
      </c>
      <c r="H529" s="2" t="s">
        <v>5069</v>
      </c>
      <c r="I529" s="2" t="s">
        <v>16</v>
      </c>
      <c r="J529" s="2" t="s">
        <v>5044</v>
      </c>
      <c r="K529" s="3">
        <v>45282</v>
      </c>
      <c r="L529" s="2" t="s">
        <v>5138</v>
      </c>
    </row>
    <row r="530" spans="1:12">
      <c r="A530" s="2" t="s">
        <v>3218</v>
      </c>
      <c r="B530" s="2" t="s">
        <v>6685</v>
      </c>
      <c r="C530" s="2" t="s">
        <v>5072</v>
      </c>
      <c r="D530" s="3">
        <v>34027</v>
      </c>
      <c r="E530" s="2" t="s">
        <v>6686</v>
      </c>
      <c r="F530" s="2" t="s">
        <v>6687</v>
      </c>
      <c r="G530" s="2" t="s">
        <v>5075</v>
      </c>
      <c r="H530" s="2" t="s">
        <v>5076</v>
      </c>
      <c r="I530" s="2" t="s">
        <v>17</v>
      </c>
      <c r="J530" s="2" t="s">
        <v>5051</v>
      </c>
      <c r="K530" s="3">
        <v>43734</v>
      </c>
      <c r="L530" s="2" t="s">
        <v>5064</v>
      </c>
    </row>
    <row r="531" spans="1:12">
      <c r="A531" s="2" t="s">
        <v>4857</v>
      </c>
      <c r="B531" s="2" t="s">
        <v>6688</v>
      </c>
      <c r="C531" s="2" t="s">
        <v>5039</v>
      </c>
      <c r="D531" s="3">
        <v>32743</v>
      </c>
      <c r="E531" s="2" t="s">
        <v>6689</v>
      </c>
      <c r="F531" s="2" t="s">
        <v>6690</v>
      </c>
      <c r="G531" s="2" t="s">
        <v>5180</v>
      </c>
      <c r="H531" s="2" t="s">
        <v>5043</v>
      </c>
      <c r="I531" s="2" t="s">
        <v>17</v>
      </c>
      <c r="J531" s="2" t="s">
        <v>5058</v>
      </c>
      <c r="K531" s="3">
        <v>45021</v>
      </c>
      <c r="L531" s="2" t="s">
        <v>5138</v>
      </c>
    </row>
    <row r="532" spans="1:12">
      <c r="A532" s="2" t="s">
        <v>2096</v>
      </c>
      <c r="B532" s="2" t="s">
        <v>5642</v>
      </c>
      <c r="C532" s="2" t="s">
        <v>5072</v>
      </c>
      <c r="D532" s="3">
        <v>33190</v>
      </c>
      <c r="E532" s="2" t="s">
        <v>6691</v>
      </c>
      <c r="F532" s="2" t="s">
        <v>6692</v>
      </c>
      <c r="G532" s="2" t="s">
        <v>5170</v>
      </c>
      <c r="H532" s="2" t="s">
        <v>5069</v>
      </c>
      <c r="I532" s="2" t="s">
        <v>16</v>
      </c>
      <c r="J532" s="2" t="s">
        <v>5051</v>
      </c>
      <c r="K532" s="3">
        <v>44788</v>
      </c>
      <c r="L532" s="2" t="s">
        <v>5138</v>
      </c>
    </row>
    <row r="533" spans="1:12">
      <c r="A533" s="2" t="s">
        <v>1442</v>
      </c>
      <c r="B533" s="2" t="s">
        <v>6693</v>
      </c>
      <c r="C533" s="2" t="s">
        <v>5072</v>
      </c>
      <c r="D533" s="3">
        <v>34446</v>
      </c>
      <c r="E533" s="2" t="s">
        <v>6694</v>
      </c>
      <c r="F533" s="2" t="s">
        <v>6695</v>
      </c>
      <c r="G533" s="2" t="s">
        <v>5375</v>
      </c>
      <c r="H533" s="2" t="s">
        <v>5076</v>
      </c>
      <c r="I533" s="2" t="s">
        <v>17</v>
      </c>
      <c r="J533" s="2" t="s">
        <v>5058</v>
      </c>
      <c r="K533" s="3">
        <v>45313</v>
      </c>
      <c r="L533" s="2" t="s">
        <v>5197</v>
      </c>
    </row>
    <row r="534" spans="1:12">
      <c r="A534" s="2" t="s">
        <v>2398</v>
      </c>
      <c r="B534" s="2" t="s">
        <v>6696</v>
      </c>
      <c r="C534" s="2" t="s">
        <v>5072</v>
      </c>
      <c r="D534" s="3">
        <v>27792</v>
      </c>
      <c r="E534" s="2" t="s">
        <v>6697</v>
      </c>
      <c r="F534" s="2" t="s">
        <v>6698</v>
      </c>
      <c r="G534" s="2" t="s">
        <v>5426</v>
      </c>
      <c r="H534" s="2" t="s">
        <v>5057</v>
      </c>
      <c r="I534" s="2" t="s">
        <v>16</v>
      </c>
      <c r="J534" s="2" t="s">
        <v>5044</v>
      </c>
      <c r="K534" s="3">
        <v>44140</v>
      </c>
      <c r="L534" s="2" t="s">
        <v>5064</v>
      </c>
    </row>
    <row r="535" spans="1:12">
      <c r="A535" s="2" t="s">
        <v>4010</v>
      </c>
      <c r="B535" s="2" t="s">
        <v>6699</v>
      </c>
      <c r="C535" s="2" t="s">
        <v>5039</v>
      </c>
      <c r="D535" s="3">
        <v>26398</v>
      </c>
      <c r="E535" s="2" t="s">
        <v>6700</v>
      </c>
      <c r="F535" s="2" t="s">
        <v>6701</v>
      </c>
      <c r="G535" s="2" t="s">
        <v>5091</v>
      </c>
      <c r="H535" s="2" t="s">
        <v>5057</v>
      </c>
      <c r="I535" s="2" t="s">
        <v>16</v>
      </c>
      <c r="J535" s="2" t="s">
        <v>5051</v>
      </c>
      <c r="K535" s="3">
        <v>45541</v>
      </c>
      <c r="L535" s="2" t="s">
        <v>5112</v>
      </c>
    </row>
    <row r="536" spans="1:12">
      <c r="A536" s="2" t="s">
        <v>6702</v>
      </c>
      <c r="B536" s="2" t="s">
        <v>6703</v>
      </c>
      <c r="C536" s="2" t="s">
        <v>5072</v>
      </c>
      <c r="D536" s="3">
        <v>37052</v>
      </c>
      <c r="E536" s="2" t="s">
        <v>6704</v>
      </c>
      <c r="F536" s="2" t="s">
        <v>6705</v>
      </c>
      <c r="G536" s="2" t="s">
        <v>5107</v>
      </c>
      <c r="H536" s="2" t="s">
        <v>5057</v>
      </c>
      <c r="I536" s="2" t="s">
        <v>16</v>
      </c>
      <c r="J536" s="2" t="s">
        <v>5058</v>
      </c>
      <c r="K536" s="3">
        <v>44727</v>
      </c>
      <c r="L536" s="2" t="s">
        <v>5082</v>
      </c>
    </row>
    <row r="537" spans="1:12">
      <c r="A537" s="2" t="s">
        <v>2775</v>
      </c>
      <c r="B537" s="2" t="s">
        <v>6706</v>
      </c>
      <c r="C537" s="2" t="s">
        <v>5039</v>
      </c>
      <c r="D537" s="3">
        <v>30925</v>
      </c>
      <c r="E537" s="2" t="s">
        <v>6707</v>
      </c>
      <c r="F537" s="2" t="s">
        <v>6708</v>
      </c>
      <c r="G537" s="2" t="s">
        <v>5375</v>
      </c>
      <c r="H537" s="2" t="s">
        <v>5076</v>
      </c>
      <c r="I537" s="2" t="s">
        <v>17</v>
      </c>
      <c r="J537" s="2" t="s">
        <v>5058</v>
      </c>
      <c r="K537" s="3">
        <v>44625</v>
      </c>
      <c r="L537" s="2" t="s">
        <v>5166</v>
      </c>
    </row>
    <row r="538" spans="1:12">
      <c r="A538" s="2" t="s">
        <v>836</v>
      </c>
      <c r="B538" s="2" t="s">
        <v>6709</v>
      </c>
      <c r="C538" s="2" t="s">
        <v>5039</v>
      </c>
      <c r="D538" s="3">
        <v>34317</v>
      </c>
      <c r="E538" s="2" t="s">
        <v>6710</v>
      </c>
      <c r="F538" s="2" t="s">
        <v>6711</v>
      </c>
      <c r="G538" s="2" t="s">
        <v>5426</v>
      </c>
      <c r="H538" s="2" t="s">
        <v>5057</v>
      </c>
      <c r="I538" s="2" t="s">
        <v>16</v>
      </c>
      <c r="J538" s="2" t="s">
        <v>5058</v>
      </c>
      <c r="K538" s="3">
        <v>45451</v>
      </c>
      <c r="L538" s="2" t="s">
        <v>5142</v>
      </c>
    </row>
    <row r="539" spans="1:12">
      <c r="A539" s="2" t="s">
        <v>3199</v>
      </c>
      <c r="B539" s="2" t="s">
        <v>6712</v>
      </c>
      <c r="C539" s="2" t="s">
        <v>5039</v>
      </c>
      <c r="D539" s="3">
        <v>36019</v>
      </c>
      <c r="E539" s="2" t="s">
        <v>6713</v>
      </c>
      <c r="F539" s="2" t="s">
        <v>6714</v>
      </c>
      <c r="G539" s="2" t="s">
        <v>5187</v>
      </c>
      <c r="H539" s="2" t="s">
        <v>5076</v>
      </c>
      <c r="I539" s="2" t="s">
        <v>17</v>
      </c>
      <c r="J539" s="2" t="s">
        <v>5051</v>
      </c>
      <c r="K539" s="3">
        <v>43915</v>
      </c>
      <c r="L539" s="2" t="s">
        <v>5100</v>
      </c>
    </row>
    <row r="540" spans="1:12">
      <c r="A540" s="2" t="s">
        <v>623</v>
      </c>
      <c r="B540" s="2" t="s">
        <v>6715</v>
      </c>
      <c r="C540" s="2" t="s">
        <v>5072</v>
      </c>
      <c r="D540" s="3">
        <v>33715</v>
      </c>
      <c r="E540" s="2" t="s">
        <v>6716</v>
      </c>
      <c r="F540" s="2" t="s">
        <v>6717</v>
      </c>
      <c r="G540" s="2" t="s">
        <v>5107</v>
      </c>
      <c r="H540" s="2" t="s">
        <v>5057</v>
      </c>
      <c r="I540" s="2" t="s">
        <v>16</v>
      </c>
      <c r="J540" s="2" t="s">
        <v>5044</v>
      </c>
      <c r="K540" s="3">
        <v>45694</v>
      </c>
      <c r="L540" s="2" t="s">
        <v>5160</v>
      </c>
    </row>
    <row r="541" spans="1:12">
      <c r="A541" s="2" t="s">
        <v>180</v>
      </c>
      <c r="B541" s="2" t="s">
        <v>6718</v>
      </c>
      <c r="C541" s="2" t="s">
        <v>5072</v>
      </c>
      <c r="D541" s="3">
        <v>25589</v>
      </c>
      <c r="E541" s="2" t="s">
        <v>6719</v>
      </c>
      <c r="F541" s="2" t="s">
        <v>6720</v>
      </c>
      <c r="G541" s="2" t="s">
        <v>5063</v>
      </c>
      <c r="H541" s="2" t="s">
        <v>5050</v>
      </c>
      <c r="I541" s="2" t="s">
        <v>18</v>
      </c>
      <c r="J541" s="2" t="s">
        <v>5051</v>
      </c>
      <c r="K541" s="3">
        <v>43841</v>
      </c>
      <c r="L541" s="2" t="s">
        <v>5082</v>
      </c>
    </row>
    <row r="542" spans="1:12">
      <c r="A542" s="2" t="s">
        <v>3006</v>
      </c>
      <c r="B542" s="2" t="s">
        <v>6721</v>
      </c>
      <c r="C542" s="2" t="s">
        <v>5039</v>
      </c>
      <c r="D542" s="3">
        <v>28553</v>
      </c>
      <c r="E542" s="2" t="s">
        <v>6722</v>
      </c>
      <c r="F542" s="2" t="s">
        <v>6723</v>
      </c>
      <c r="G542" s="2" t="s">
        <v>5247</v>
      </c>
      <c r="H542" s="2" t="s">
        <v>5069</v>
      </c>
      <c r="I542" s="2" t="s">
        <v>16</v>
      </c>
      <c r="J542" s="2" t="s">
        <v>5044</v>
      </c>
      <c r="K542" s="3">
        <v>44482</v>
      </c>
      <c r="L542" s="2" t="s">
        <v>5197</v>
      </c>
    </row>
    <row r="543" spans="1:12">
      <c r="A543" s="2" t="s">
        <v>1388</v>
      </c>
      <c r="B543" s="2" t="s">
        <v>6724</v>
      </c>
      <c r="C543" s="2" t="s">
        <v>5072</v>
      </c>
      <c r="D543" s="3">
        <v>36683</v>
      </c>
      <c r="E543" s="2" t="s">
        <v>6725</v>
      </c>
      <c r="F543" s="2" t="s">
        <v>6726</v>
      </c>
      <c r="G543" s="2" t="s">
        <v>5288</v>
      </c>
      <c r="H543" s="2" t="s">
        <v>5069</v>
      </c>
      <c r="I543" s="2" t="s">
        <v>16</v>
      </c>
      <c r="J543" s="2" t="s">
        <v>5044</v>
      </c>
      <c r="K543" s="3">
        <v>45250</v>
      </c>
      <c r="L543" s="2" t="s">
        <v>5160</v>
      </c>
    </row>
    <row r="544" spans="1:12">
      <c r="A544" s="2" t="s">
        <v>3027</v>
      </c>
      <c r="B544" s="2" t="s">
        <v>6727</v>
      </c>
      <c r="C544" s="2" t="s">
        <v>5072</v>
      </c>
      <c r="D544" s="3">
        <v>29476</v>
      </c>
      <c r="E544" s="2" t="s">
        <v>6728</v>
      </c>
      <c r="F544" s="2" t="s">
        <v>6729</v>
      </c>
      <c r="G544" s="2" t="s">
        <v>5099</v>
      </c>
      <c r="H544" s="2" t="s">
        <v>5050</v>
      </c>
      <c r="I544" s="2" t="s">
        <v>18</v>
      </c>
      <c r="J544" s="2" t="s">
        <v>5058</v>
      </c>
      <c r="K544" s="3">
        <v>43106</v>
      </c>
      <c r="L544" s="2" t="s">
        <v>5197</v>
      </c>
    </row>
    <row r="545" spans="1:12">
      <c r="A545" s="2" t="s">
        <v>4687</v>
      </c>
      <c r="B545" s="2" t="s">
        <v>6730</v>
      </c>
      <c r="C545" s="2" t="s">
        <v>5072</v>
      </c>
      <c r="D545" s="3">
        <v>30687</v>
      </c>
      <c r="E545" s="2" t="s">
        <v>6731</v>
      </c>
      <c r="F545" s="2" t="s">
        <v>6732</v>
      </c>
      <c r="G545" s="2" t="s">
        <v>5295</v>
      </c>
      <c r="H545" s="2" t="s">
        <v>5076</v>
      </c>
      <c r="I545" s="2" t="s">
        <v>17</v>
      </c>
      <c r="J545" s="2" t="s">
        <v>5044</v>
      </c>
      <c r="K545" s="3">
        <v>44602</v>
      </c>
      <c r="L545" s="2" t="s">
        <v>5087</v>
      </c>
    </row>
    <row r="546" spans="1:12">
      <c r="A546" s="2" t="s">
        <v>2716</v>
      </c>
      <c r="B546" s="2" t="s">
        <v>6733</v>
      </c>
      <c r="C546" s="2" t="s">
        <v>5039</v>
      </c>
      <c r="D546" s="3">
        <v>29671</v>
      </c>
      <c r="E546" s="2" t="s">
        <v>6734</v>
      </c>
      <c r="F546" s="2" t="s">
        <v>6735</v>
      </c>
      <c r="G546" s="2" t="s">
        <v>5247</v>
      </c>
      <c r="H546" s="2" t="s">
        <v>5069</v>
      </c>
      <c r="I546" s="2" t="s">
        <v>16</v>
      </c>
      <c r="J546" s="2" t="s">
        <v>5044</v>
      </c>
      <c r="K546" s="3">
        <v>45384</v>
      </c>
      <c r="L546" s="2" t="s">
        <v>5100</v>
      </c>
    </row>
    <row r="547" spans="1:12">
      <c r="A547" s="2" t="s">
        <v>963</v>
      </c>
      <c r="B547" s="2" t="s">
        <v>6736</v>
      </c>
      <c r="C547" s="2" t="s">
        <v>5039</v>
      </c>
      <c r="D547" s="3">
        <v>27481</v>
      </c>
      <c r="E547" s="2" t="s">
        <v>6737</v>
      </c>
      <c r="F547" s="2" t="s">
        <v>6738</v>
      </c>
      <c r="G547" s="2" t="s">
        <v>5240</v>
      </c>
      <c r="H547" s="2" t="s">
        <v>5043</v>
      </c>
      <c r="I547" s="2" t="s">
        <v>17</v>
      </c>
      <c r="J547" s="2" t="s">
        <v>5058</v>
      </c>
      <c r="K547" s="3">
        <v>45276</v>
      </c>
      <c r="L547" s="2" t="s">
        <v>5201</v>
      </c>
    </row>
    <row r="548" spans="1:12">
      <c r="A548" s="2" t="s">
        <v>2264</v>
      </c>
      <c r="B548" s="2" t="s">
        <v>6739</v>
      </c>
      <c r="C548" s="2" t="s">
        <v>5072</v>
      </c>
      <c r="D548" s="3">
        <v>31875</v>
      </c>
      <c r="E548" s="2" t="s">
        <v>6740</v>
      </c>
      <c r="F548" s="2" t="s">
        <v>6741</v>
      </c>
      <c r="G548" s="2" t="s">
        <v>5154</v>
      </c>
      <c r="H548" s="2" t="s">
        <v>5069</v>
      </c>
      <c r="I548" s="2" t="s">
        <v>16</v>
      </c>
      <c r="J548" s="2" t="s">
        <v>5165</v>
      </c>
      <c r="K548" s="3">
        <v>44610</v>
      </c>
      <c r="L548" s="2" t="s">
        <v>5092</v>
      </c>
    </row>
    <row r="549" spans="1:12">
      <c r="A549" s="2" t="s">
        <v>3966</v>
      </c>
      <c r="B549" s="2" t="s">
        <v>6742</v>
      </c>
      <c r="C549" s="2" t="s">
        <v>5039</v>
      </c>
      <c r="D549" s="3">
        <v>31600</v>
      </c>
      <c r="E549" s="2" t="s">
        <v>6743</v>
      </c>
      <c r="F549" s="2" t="s">
        <v>6744</v>
      </c>
      <c r="G549" s="2" t="s">
        <v>5107</v>
      </c>
      <c r="H549" s="2" t="s">
        <v>5057</v>
      </c>
      <c r="I549" s="2" t="s">
        <v>16</v>
      </c>
      <c r="J549" s="2" t="s">
        <v>5058</v>
      </c>
      <c r="K549" s="3">
        <v>44129</v>
      </c>
      <c r="L549" s="2" t="s">
        <v>5112</v>
      </c>
    </row>
    <row r="550" spans="1:12">
      <c r="A550" s="2" t="s">
        <v>3265</v>
      </c>
      <c r="B550" s="2" t="s">
        <v>6745</v>
      </c>
      <c r="C550" s="2" t="s">
        <v>5072</v>
      </c>
      <c r="D550" s="3">
        <v>27508</v>
      </c>
      <c r="E550" s="2" t="s">
        <v>6746</v>
      </c>
      <c r="F550" s="2" t="s">
        <v>6747</v>
      </c>
      <c r="G550" s="2" t="s">
        <v>5056</v>
      </c>
      <c r="H550" s="2" t="s">
        <v>5057</v>
      </c>
      <c r="I550" s="2" t="s">
        <v>16</v>
      </c>
      <c r="J550" s="2" t="s">
        <v>5044</v>
      </c>
      <c r="K550" s="3">
        <v>43469</v>
      </c>
      <c r="L550" s="2" t="s">
        <v>5100</v>
      </c>
    </row>
    <row r="551" spans="1:12">
      <c r="A551" s="2" t="s">
        <v>1159</v>
      </c>
      <c r="B551" s="2" t="s">
        <v>6748</v>
      </c>
      <c r="C551" s="2" t="s">
        <v>5072</v>
      </c>
      <c r="D551" s="3">
        <v>29358</v>
      </c>
      <c r="E551" s="2" t="s">
        <v>6749</v>
      </c>
      <c r="F551" s="2" t="s">
        <v>6750</v>
      </c>
      <c r="G551" s="2" t="s">
        <v>5056</v>
      </c>
      <c r="H551" s="2" t="s">
        <v>5057</v>
      </c>
      <c r="I551" s="2" t="s">
        <v>16</v>
      </c>
      <c r="J551" s="2" t="s">
        <v>5051</v>
      </c>
      <c r="K551" s="3">
        <v>45183</v>
      </c>
      <c r="L551" s="2" t="s">
        <v>5082</v>
      </c>
    </row>
    <row r="552" spans="1:12">
      <c r="A552" s="2" t="s">
        <v>3294</v>
      </c>
      <c r="B552" s="2" t="s">
        <v>6751</v>
      </c>
      <c r="C552" s="2" t="s">
        <v>5039</v>
      </c>
      <c r="D552" s="3">
        <v>32437</v>
      </c>
      <c r="E552" s="2" t="s">
        <v>6752</v>
      </c>
      <c r="F552" s="2" t="s">
        <v>6753</v>
      </c>
      <c r="G552" s="2" t="s">
        <v>5075</v>
      </c>
      <c r="H552" s="2" t="s">
        <v>5076</v>
      </c>
      <c r="I552" s="2" t="s">
        <v>17</v>
      </c>
      <c r="J552" s="2" t="s">
        <v>5044</v>
      </c>
      <c r="K552" s="3">
        <v>44741</v>
      </c>
      <c r="L552" s="2" t="s">
        <v>5138</v>
      </c>
    </row>
    <row r="553" spans="1:12">
      <c r="A553" s="2" t="s">
        <v>288</v>
      </c>
      <c r="B553" s="2" t="s">
        <v>6754</v>
      </c>
      <c r="C553" s="2" t="s">
        <v>5039</v>
      </c>
      <c r="D553" s="3">
        <v>35267</v>
      </c>
      <c r="E553" s="2" t="s">
        <v>6755</v>
      </c>
      <c r="F553" s="2" t="s">
        <v>6756</v>
      </c>
      <c r="G553" s="2" t="s">
        <v>5318</v>
      </c>
      <c r="H553" s="2" t="s">
        <v>5050</v>
      </c>
      <c r="I553" s="2" t="s">
        <v>18</v>
      </c>
      <c r="J553" s="2" t="s">
        <v>5051</v>
      </c>
      <c r="K553" s="3">
        <v>43222</v>
      </c>
      <c r="L553" s="2" t="s">
        <v>5197</v>
      </c>
    </row>
    <row r="554" spans="1:12">
      <c r="A554" s="2" t="s">
        <v>2318</v>
      </c>
      <c r="B554" s="2" t="s">
        <v>6576</v>
      </c>
      <c r="C554" s="2" t="s">
        <v>5039</v>
      </c>
      <c r="D554" s="3">
        <v>30899</v>
      </c>
      <c r="E554" s="2" t="s">
        <v>6757</v>
      </c>
      <c r="F554" s="2" t="s">
        <v>6758</v>
      </c>
      <c r="G554" s="2" t="s">
        <v>5081</v>
      </c>
      <c r="H554" s="2" t="s">
        <v>5043</v>
      </c>
      <c r="I554" s="2" t="s">
        <v>17</v>
      </c>
      <c r="J554" s="2" t="s">
        <v>5044</v>
      </c>
      <c r="K554" s="3">
        <v>43363</v>
      </c>
      <c r="L554" s="2" t="s">
        <v>5166</v>
      </c>
    </row>
    <row r="555" spans="1:12">
      <c r="A555" s="2" t="s">
        <v>312</v>
      </c>
      <c r="B555" s="2" t="s">
        <v>6759</v>
      </c>
      <c r="C555" s="2" t="s">
        <v>5072</v>
      </c>
      <c r="D555" s="3">
        <v>24151</v>
      </c>
      <c r="E555" s="2" t="s">
        <v>6760</v>
      </c>
      <c r="F555" s="2" t="s">
        <v>6761</v>
      </c>
      <c r="G555" s="2" t="s">
        <v>5146</v>
      </c>
      <c r="H555" s="2" t="s">
        <v>5057</v>
      </c>
      <c r="I555" s="2" t="s">
        <v>16</v>
      </c>
      <c r="J555" s="2" t="s">
        <v>5051</v>
      </c>
      <c r="K555" s="3">
        <v>45511</v>
      </c>
      <c r="L555" s="2" t="s">
        <v>5100</v>
      </c>
    </row>
    <row r="556" spans="1:12">
      <c r="A556" s="2" t="s">
        <v>2960</v>
      </c>
      <c r="B556" s="2" t="s">
        <v>6762</v>
      </c>
      <c r="C556" s="2" t="s">
        <v>5072</v>
      </c>
      <c r="D556" s="3">
        <v>23792</v>
      </c>
      <c r="E556" s="2" t="s">
        <v>6763</v>
      </c>
      <c r="F556" s="2" t="s">
        <v>6764</v>
      </c>
      <c r="G556" s="2" t="s">
        <v>5375</v>
      </c>
      <c r="H556" s="2" t="s">
        <v>5076</v>
      </c>
      <c r="I556" s="2" t="s">
        <v>17</v>
      </c>
      <c r="J556" s="2" t="s">
        <v>5058</v>
      </c>
      <c r="K556" s="3">
        <v>43370</v>
      </c>
      <c r="L556" s="2" t="s">
        <v>5142</v>
      </c>
    </row>
    <row r="557" spans="1:12">
      <c r="A557" s="2" t="s">
        <v>4574</v>
      </c>
      <c r="B557" s="2" t="s">
        <v>6765</v>
      </c>
      <c r="C557" s="2" t="s">
        <v>5039</v>
      </c>
      <c r="D557" s="3">
        <v>32413</v>
      </c>
      <c r="E557" s="2" t="s">
        <v>6766</v>
      </c>
      <c r="F557" s="2" t="s">
        <v>6767</v>
      </c>
      <c r="G557" s="2" t="s">
        <v>5049</v>
      </c>
      <c r="H557" s="2" t="s">
        <v>5050</v>
      </c>
      <c r="I557" s="2" t="s">
        <v>18</v>
      </c>
      <c r="J557" s="2" t="s">
        <v>5051</v>
      </c>
      <c r="K557" s="3">
        <v>43367</v>
      </c>
      <c r="L557" s="2" t="s">
        <v>5197</v>
      </c>
    </row>
    <row r="558" spans="1:12">
      <c r="A558" s="2" t="s">
        <v>2871</v>
      </c>
      <c r="B558" s="2" t="s">
        <v>6768</v>
      </c>
      <c r="C558" s="2" t="s">
        <v>5072</v>
      </c>
      <c r="D558" s="3">
        <v>26175</v>
      </c>
      <c r="E558" s="2" t="s">
        <v>6769</v>
      </c>
      <c r="F558" s="2" t="s">
        <v>6770</v>
      </c>
      <c r="G558" s="2" t="s">
        <v>5180</v>
      </c>
      <c r="H558" s="2" t="s">
        <v>5043</v>
      </c>
      <c r="I558" s="2" t="s">
        <v>17</v>
      </c>
      <c r="J558" s="2" t="s">
        <v>5051</v>
      </c>
      <c r="K558" s="3">
        <v>43302</v>
      </c>
      <c r="L558" s="2" t="s">
        <v>5100</v>
      </c>
    </row>
    <row r="559" spans="1:12">
      <c r="A559" s="2" t="s">
        <v>774</v>
      </c>
      <c r="B559" s="2" t="s">
        <v>6771</v>
      </c>
      <c r="C559" s="2" t="s">
        <v>5039</v>
      </c>
      <c r="D559" s="3">
        <v>33493</v>
      </c>
      <c r="E559" s="2" t="s">
        <v>6772</v>
      </c>
      <c r="F559" s="2" t="s">
        <v>6773</v>
      </c>
      <c r="G559" s="2" t="s">
        <v>5295</v>
      </c>
      <c r="H559" s="2" t="s">
        <v>5076</v>
      </c>
      <c r="I559" s="2" t="s">
        <v>17</v>
      </c>
      <c r="J559" s="2" t="s">
        <v>5165</v>
      </c>
      <c r="K559" s="3">
        <v>43567</v>
      </c>
      <c r="L559" s="2" t="s">
        <v>5052</v>
      </c>
    </row>
    <row r="560" spans="1:12">
      <c r="A560" s="2" t="s">
        <v>1697</v>
      </c>
      <c r="B560" s="2" t="s">
        <v>6774</v>
      </c>
      <c r="C560" s="2" t="s">
        <v>5072</v>
      </c>
      <c r="D560" s="3">
        <v>37575</v>
      </c>
      <c r="E560" s="2" t="s">
        <v>6775</v>
      </c>
      <c r="F560" s="4" t="s">
        <v>6776</v>
      </c>
      <c r="G560" s="2" t="s">
        <v>5081</v>
      </c>
      <c r="H560" s="2" t="s">
        <v>5043</v>
      </c>
      <c r="I560" s="2" t="s">
        <v>17</v>
      </c>
      <c r="J560" s="2" t="s">
        <v>5051</v>
      </c>
      <c r="K560" s="3">
        <v>43325</v>
      </c>
      <c r="L560" s="2" t="s">
        <v>5138</v>
      </c>
    </row>
    <row r="561" spans="1:12">
      <c r="A561" s="2" t="s">
        <v>213</v>
      </c>
      <c r="B561" s="2" t="s">
        <v>6777</v>
      </c>
      <c r="C561" s="2" t="s">
        <v>5039</v>
      </c>
      <c r="D561" s="3">
        <v>38446</v>
      </c>
      <c r="E561" s="2" t="s">
        <v>6778</v>
      </c>
      <c r="F561" s="2" t="s">
        <v>6779</v>
      </c>
      <c r="G561" s="2" t="s">
        <v>5146</v>
      </c>
      <c r="H561" s="2" t="s">
        <v>5057</v>
      </c>
      <c r="I561" s="2" t="s">
        <v>16</v>
      </c>
      <c r="J561" s="2" t="s">
        <v>5058</v>
      </c>
      <c r="K561" s="3">
        <v>43192</v>
      </c>
      <c r="L561" s="2" t="s">
        <v>5128</v>
      </c>
    </row>
    <row r="562" spans="1:12">
      <c r="A562" s="2" t="s">
        <v>384</v>
      </c>
      <c r="B562" s="2" t="s">
        <v>6780</v>
      </c>
      <c r="C562" s="2" t="s">
        <v>5039</v>
      </c>
      <c r="D562" s="3">
        <v>31136</v>
      </c>
      <c r="E562" s="2" t="s">
        <v>6781</v>
      </c>
      <c r="F562" s="2" t="s">
        <v>6782</v>
      </c>
      <c r="G562" s="2" t="s">
        <v>5295</v>
      </c>
      <c r="H562" s="2" t="s">
        <v>5076</v>
      </c>
      <c r="I562" s="2" t="s">
        <v>17</v>
      </c>
      <c r="J562" s="2" t="s">
        <v>5044</v>
      </c>
      <c r="K562" s="3">
        <v>44055</v>
      </c>
      <c r="L562" s="2" t="s">
        <v>5064</v>
      </c>
    </row>
    <row r="563" spans="1:12">
      <c r="A563" s="2" t="s">
        <v>2462</v>
      </c>
      <c r="B563" s="2" t="s">
        <v>6783</v>
      </c>
      <c r="C563" s="2" t="s">
        <v>5039</v>
      </c>
      <c r="D563" s="3">
        <v>28989</v>
      </c>
      <c r="E563" s="2" t="s">
        <v>6784</v>
      </c>
      <c r="F563" s="2" t="s">
        <v>6785</v>
      </c>
      <c r="G563" s="2" t="s">
        <v>5049</v>
      </c>
      <c r="H563" s="2" t="s">
        <v>5050</v>
      </c>
      <c r="I563" s="2" t="s">
        <v>18</v>
      </c>
      <c r="J563" s="2" t="s">
        <v>5051</v>
      </c>
      <c r="K563" s="3">
        <v>43837</v>
      </c>
      <c r="L563" s="2" t="s">
        <v>5197</v>
      </c>
    </row>
    <row r="564" spans="1:12">
      <c r="A564" s="2" t="s">
        <v>2207</v>
      </c>
      <c r="B564" s="2" t="s">
        <v>6786</v>
      </c>
      <c r="C564" s="2" t="s">
        <v>5039</v>
      </c>
      <c r="D564" s="3">
        <v>33571</v>
      </c>
      <c r="E564" s="2" t="s">
        <v>6787</v>
      </c>
      <c r="F564" s="2" t="s">
        <v>6788</v>
      </c>
      <c r="G564" s="2" t="s">
        <v>5318</v>
      </c>
      <c r="H564" s="2" t="s">
        <v>5050</v>
      </c>
      <c r="I564" s="2" t="s">
        <v>18</v>
      </c>
      <c r="J564" s="2" t="s">
        <v>5058</v>
      </c>
      <c r="K564" s="3">
        <v>43717</v>
      </c>
      <c r="L564" s="2" t="s">
        <v>5112</v>
      </c>
    </row>
    <row r="565" spans="1:12">
      <c r="A565" s="2" t="s">
        <v>853</v>
      </c>
      <c r="B565" s="2" t="s">
        <v>6789</v>
      </c>
      <c r="C565" s="2" t="s">
        <v>5072</v>
      </c>
      <c r="D565" s="3">
        <v>30681</v>
      </c>
      <c r="E565" s="2" t="s">
        <v>6790</v>
      </c>
      <c r="F565" s="2" t="s">
        <v>6791</v>
      </c>
      <c r="G565" s="2" t="s">
        <v>5091</v>
      </c>
      <c r="H565" s="2" t="s">
        <v>5057</v>
      </c>
      <c r="I565" s="2" t="s">
        <v>16</v>
      </c>
      <c r="J565" s="2" t="s">
        <v>5044</v>
      </c>
      <c r="K565" s="3">
        <v>45125</v>
      </c>
      <c r="L565" s="2" t="s">
        <v>5128</v>
      </c>
    </row>
    <row r="566" spans="1:12">
      <c r="A566" s="2" t="s">
        <v>201</v>
      </c>
      <c r="B566" s="2" t="s">
        <v>6792</v>
      </c>
      <c r="C566" s="2" t="s">
        <v>5072</v>
      </c>
      <c r="D566" s="3">
        <v>36815</v>
      </c>
      <c r="E566" s="2" t="s">
        <v>6793</v>
      </c>
      <c r="F566" s="2" t="s">
        <v>6794</v>
      </c>
      <c r="G566" s="2" t="s">
        <v>5124</v>
      </c>
      <c r="H566" s="2" t="s">
        <v>5050</v>
      </c>
      <c r="I566" s="2" t="s">
        <v>18</v>
      </c>
      <c r="J566" s="2" t="s">
        <v>5051</v>
      </c>
      <c r="K566" s="3">
        <v>43286</v>
      </c>
      <c r="L566" s="2" t="s">
        <v>5052</v>
      </c>
    </row>
    <row r="567" spans="1:12">
      <c r="A567" s="2" t="s">
        <v>2018</v>
      </c>
      <c r="B567" s="2" t="s">
        <v>6795</v>
      </c>
      <c r="C567" s="2" t="s">
        <v>5072</v>
      </c>
      <c r="D567" s="3">
        <v>28861</v>
      </c>
      <c r="E567" s="2" t="s">
        <v>6796</v>
      </c>
      <c r="F567" s="2" t="s">
        <v>6797</v>
      </c>
      <c r="G567" s="2" t="s">
        <v>5081</v>
      </c>
      <c r="H567" s="2" t="s">
        <v>5043</v>
      </c>
      <c r="I567" s="2" t="s">
        <v>17</v>
      </c>
      <c r="J567" s="2" t="s">
        <v>5044</v>
      </c>
      <c r="K567" s="3">
        <v>43727</v>
      </c>
      <c r="L567" s="2" t="s">
        <v>5128</v>
      </c>
    </row>
    <row r="568" spans="1:12">
      <c r="A568" s="2" t="s">
        <v>3920</v>
      </c>
      <c r="B568" s="2" t="s">
        <v>6798</v>
      </c>
      <c r="C568" s="2" t="s">
        <v>5039</v>
      </c>
      <c r="D568" s="3">
        <v>31976</v>
      </c>
      <c r="E568" s="2" t="s">
        <v>6799</v>
      </c>
      <c r="F568" s="2" t="s">
        <v>6800</v>
      </c>
      <c r="G568" s="2" t="s">
        <v>5154</v>
      </c>
      <c r="H568" s="2" t="s">
        <v>5069</v>
      </c>
      <c r="I568" s="2" t="s">
        <v>16</v>
      </c>
      <c r="J568" s="2" t="s">
        <v>5058</v>
      </c>
      <c r="K568" s="3">
        <v>44190</v>
      </c>
      <c r="L568" s="2" t="s">
        <v>5128</v>
      </c>
    </row>
    <row r="569" spans="1:12">
      <c r="A569" s="2" t="s">
        <v>1663</v>
      </c>
      <c r="B569" s="2" t="s">
        <v>6801</v>
      </c>
      <c r="C569" s="2" t="s">
        <v>5072</v>
      </c>
      <c r="D569" s="3">
        <v>33605</v>
      </c>
      <c r="E569" s="2" t="s">
        <v>6802</v>
      </c>
      <c r="F569" s="2" t="s">
        <v>6803</v>
      </c>
      <c r="G569" s="2" t="s">
        <v>5068</v>
      </c>
      <c r="H569" s="2" t="s">
        <v>5069</v>
      </c>
      <c r="I569" s="2" t="s">
        <v>16</v>
      </c>
      <c r="J569" s="2" t="s">
        <v>5044</v>
      </c>
      <c r="K569" s="3">
        <v>45653</v>
      </c>
      <c r="L569" s="2" t="s">
        <v>5059</v>
      </c>
    </row>
    <row r="570" spans="1:12">
      <c r="A570" s="2" t="s">
        <v>766</v>
      </c>
      <c r="B570" s="2" t="s">
        <v>6804</v>
      </c>
      <c r="C570" s="2" t="s">
        <v>5039</v>
      </c>
      <c r="D570" s="3">
        <v>25511</v>
      </c>
      <c r="E570" s="2" t="s">
        <v>6805</v>
      </c>
      <c r="F570" s="2" t="s">
        <v>6806</v>
      </c>
      <c r="G570" s="2" t="s">
        <v>5164</v>
      </c>
      <c r="H570" s="2" t="s">
        <v>5043</v>
      </c>
      <c r="I570" s="2" t="s">
        <v>17</v>
      </c>
      <c r="J570" s="2" t="s">
        <v>5044</v>
      </c>
      <c r="K570" s="3">
        <v>44770</v>
      </c>
      <c r="L570" s="2" t="s">
        <v>5077</v>
      </c>
    </row>
    <row r="571" spans="1:12">
      <c r="A571" s="2" t="s">
        <v>3953</v>
      </c>
      <c r="B571" s="2" t="s">
        <v>6807</v>
      </c>
      <c r="C571" s="2" t="s">
        <v>5072</v>
      </c>
      <c r="D571" s="3">
        <v>29646</v>
      </c>
      <c r="E571" s="2" t="s">
        <v>6808</v>
      </c>
      <c r="F571" s="2" t="s">
        <v>6809</v>
      </c>
      <c r="G571" s="2" t="s">
        <v>5086</v>
      </c>
      <c r="H571" s="2" t="s">
        <v>5076</v>
      </c>
      <c r="I571" s="2" t="s">
        <v>17</v>
      </c>
      <c r="J571" s="2" t="s">
        <v>5044</v>
      </c>
      <c r="K571" s="3">
        <v>44174</v>
      </c>
      <c r="L571" s="2" t="s">
        <v>5201</v>
      </c>
    </row>
    <row r="572" spans="1:12">
      <c r="A572" s="2" t="s">
        <v>2610</v>
      </c>
      <c r="B572" s="2" t="s">
        <v>6810</v>
      </c>
      <c r="C572" s="2" t="s">
        <v>5072</v>
      </c>
      <c r="D572" s="3">
        <v>36122</v>
      </c>
      <c r="E572" s="2" t="s">
        <v>6811</v>
      </c>
      <c r="F572" s="2" t="s">
        <v>6812</v>
      </c>
      <c r="G572" s="2" t="s">
        <v>5049</v>
      </c>
      <c r="H572" s="2" t="s">
        <v>5050</v>
      </c>
      <c r="I572" s="2" t="s">
        <v>18</v>
      </c>
      <c r="J572" s="2" t="s">
        <v>5051</v>
      </c>
      <c r="K572" s="3">
        <v>45213</v>
      </c>
      <c r="L572" s="2" t="s">
        <v>5160</v>
      </c>
    </row>
    <row r="573" spans="1:12">
      <c r="A573" s="2" t="s">
        <v>1883</v>
      </c>
      <c r="B573" s="2" t="s">
        <v>6813</v>
      </c>
      <c r="C573" s="2" t="s">
        <v>5072</v>
      </c>
      <c r="D573" s="3">
        <v>28191</v>
      </c>
      <c r="E573" s="2" t="s">
        <v>6814</v>
      </c>
      <c r="F573" s="2" t="s">
        <v>6815</v>
      </c>
      <c r="G573" s="2" t="s">
        <v>5056</v>
      </c>
      <c r="H573" s="2" t="s">
        <v>5057</v>
      </c>
      <c r="I573" s="2" t="s">
        <v>16</v>
      </c>
      <c r="J573" s="2" t="s">
        <v>5051</v>
      </c>
      <c r="K573" s="3">
        <v>45218</v>
      </c>
      <c r="L573" s="2" t="s">
        <v>5201</v>
      </c>
    </row>
    <row r="574" spans="1:12">
      <c r="A574" s="2" t="s">
        <v>2561</v>
      </c>
      <c r="B574" s="2" t="s">
        <v>6816</v>
      </c>
      <c r="C574" s="2" t="s">
        <v>5039</v>
      </c>
      <c r="D574" s="3">
        <v>30228</v>
      </c>
      <c r="E574" s="2" t="s">
        <v>6817</v>
      </c>
      <c r="F574" s="2" t="s">
        <v>6818</v>
      </c>
      <c r="G574" s="2" t="s">
        <v>5170</v>
      </c>
      <c r="H574" s="2" t="s">
        <v>5069</v>
      </c>
      <c r="I574" s="2" t="s">
        <v>16</v>
      </c>
      <c r="J574" s="2" t="s">
        <v>5044</v>
      </c>
      <c r="K574" s="3">
        <v>45176</v>
      </c>
      <c r="L574" s="2" t="s">
        <v>5087</v>
      </c>
    </row>
    <row r="575" spans="1:12">
      <c r="A575" s="2" t="s">
        <v>902</v>
      </c>
      <c r="B575" s="2" t="s">
        <v>6819</v>
      </c>
      <c r="C575" s="2" t="s">
        <v>5072</v>
      </c>
      <c r="D575" s="3">
        <v>34876</v>
      </c>
      <c r="E575" s="2" t="s">
        <v>6820</v>
      </c>
      <c r="F575" s="2" t="s">
        <v>6821</v>
      </c>
      <c r="G575" s="2" t="s">
        <v>5331</v>
      </c>
      <c r="H575" s="2" t="s">
        <v>5043</v>
      </c>
      <c r="I575" s="2" t="s">
        <v>17</v>
      </c>
      <c r="J575" s="2" t="s">
        <v>5058</v>
      </c>
      <c r="K575" s="3">
        <v>45057</v>
      </c>
      <c r="L575" s="2" t="s">
        <v>5045</v>
      </c>
    </row>
    <row r="576" spans="1:12">
      <c r="A576" s="2" t="s">
        <v>6822</v>
      </c>
      <c r="B576" s="2" t="s">
        <v>6823</v>
      </c>
      <c r="C576" s="2" t="s">
        <v>5072</v>
      </c>
      <c r="D576" s="3">
        <v>36973</v>
      </c>
      <c r="E576" s="2" t="s">
        <v>6824</v>
      </c>
      <c r="F576" s="2" t="s">
        <v>6825</v>
      </c>
      <c r="G576" s="2" t="s">
        <v>5124</v>
      </c>
      <c r="H576" s="2" t="s">
        <v>5050</v>
      </c>
      <c r="I576" s="2" t="s">
        <v>18</v>
      </c>
      <c r="J576" s="2" t="s">
        <v>5044</v>
      </c>
      <c r="K576" s="3">
        <v>44119</v>
      </c>
      <c r="L576" s="2" t="s">
        <v>5092</v>
      </c>
    </row>
    <row r="577" spans="1:12">
      <c r="A577" s="2" t="s">
        <v>3388</v>
      </c>
      <c r="B577" s="2" t="s">
        <v>6826</v>
      </c>
      <c r="C577" s="2" t="s">
        <v>5072</v>
      </c>
      <c r="D577" s="3">
        <v>33477</v>
      </c>
      <c r="E577" s="2" t="s">
        <v>6827</v>
      </c>
      <c r="F577" s="2" t="s">
        <v>6828</v>
      </c>
      <c r="G577" s="2" t="s">
        <v>5335</v>
      </c>
      <c r="H577" s="2" t="s">
        <v>5069</v>
      </c>
      <c r="I577" s="2" t="s">
        <v>16</v>
      </c>
      <c r="J577" s="2" t="s">
        <v>5058</v>
      </c>
      <c r="K577" s="3">
        <v>44324</v>
      </c>
      <c r="L577" s="2" t="s">
        <v>5166</v>
      </c>
    </row>
    <row r="578" spans="1:12">
      <c r="A578" s="2" t="s">
        <v>1151</v>
      </c>
      <c r="B578" s="2" t="s">
        <v>6829</v>
      </c>
      <c r="C578" s="2" t="s">
        <v>5072</v>
      </c>
      <c r="D578" s="3">
        <v>24562</v>
      </c>
      <c r="E578" s="2" t="s">
        <v>6830</v>
      </c>
      <c r="F578" s="2" t="s">
        <v>6831</v>
      </c>
      <c r="G578" s="2" t="s">
        <v>5075</v>
      </c>
      <c r="H578" s="2" t="s">
        <v>5076</v>
      </c>
      <c r="I578" s="2" t="s">
        <v>17</v>
      </c>
      <c r="J578" s="2" t="s">
        <v>5051</v>
      </c>
      <c r="K578" s="3">
        <v>43159</v>
      </c>
      <c r="L578" s="2" t="s">
        <v>5070</v>
      </c>
    </row>
    <row r="579" spans="1:12">
      <c r="A579" s="2" t="s">
        <v>1514</v>
      </c>
      <c r="B579" s="2" t="s">
        <v>6832</v>
      </c>
      <c r="C579" s="2" t="s">
        <v>5039</v>
      </c>
      <c r="D579" s="3">
        <v>27359</v>
      </c>
      <c r="E579" s="2" t="s">
        <v>6833</v>
      </c>
      <c r="F579" s="2" t="s">
        <v>6834</v>
      </c>
      <c r="G579" s="2" t="s">
        <v>5452</v>
      </c>
      <c r="H579" s="2" t="s">
        <v>5043</v>
      </c>
      <c r="I579" s="2" t="s">
        <v>17</v>
      </c>
      <c r="J579" s="2" t="s">
        <v>5058</v>
      </c>
      <c r="K579" s="3">
        <v>43219</v>
      </c>
      <c r="L579" s="2" t="s">
        <v>5092</v>
      </c>
    </row>
    <row r="580" spans="1:12">
      <c r="A580" s="2" t="s">
        <v>1357</v>
      </c>
      <c r="B580" s="2" t="s">
        <v>6835</v>
      </c>
      <c r="C580" s="2" t="s">
        <v>5039</v>
      </c>
      <c r="D580" s="3">
        <v>30239</v>
      </c>
      <c r="E580" s="2" t="s">
        <v>6836</v>
      </c>
      <c r="F580" s="2" t="s">
        <v>6837</v>
      </c>
      <c r="G580" s="2" t="s">
        <v>5295</v>
      </c>
      <c r="H580" s="2" t="s">
        <v>5076</v>
      </c>
      <c r="I580" s="2" t="s">
        <v>17</v>
      </c>
      <c r="J580" s="2" t="s">
        <v>5165</v>
      </c>
      <c r="K580" s="3">
        <v>44038</v>
      </c>
      <c r="L580" s="2" t="s">
        <v>5082</v>
      </c>
    </row>
    <row r="581" spans="1:12">
      <c r="A581" s="2" t="s">
        <v>3124</v>
      </c>
      <c r="B581" s="2" t="s">
        <v>6838</v>
      </c>
      <c r="C581" s="2" t="s">
        <v>5072</v>
      </c>
      <c r="D581" s="3">
        <v>28832</v>
      </c>
      <c r="E581" s="2" t="s">
        <v>6839</v>
      </c>
      <c r="F581" s="2" t="s">
        <v>6840</v>
      </c>
      <c r="G581" s="2" t="s">
        <v>5124</v>
      </c>
      <c r="H581" s="2" t="s">
        <v>5050</v>
      </c>
      <c r="I581" s="2" t="s">
        <v>18</v>
      </c>
      <c r="J581" s="2" t="s">
        <v>5058</v>
      </c>
      <c r="K581" s="3">
        <v>45612</v>
      </c>
      <c r="L581" s="2" t="s">
        <v>5059</v>
      </c>
    </row>
    <row r="582" spans="1:12">
      <c r="A582" s="2" t="s">
        <v>6841</v>
      </c>
      <c r="B582" s="2" t="s">
        <v>6842</v>
      </c>
      <c r="C582" s="2" t="s">
        <v>5039</v>
      </c>
      <c r="D582" s="3">
        <v>36799</v>
      </c>
      <c r="E582" s="2" t="s">
        <v>6843</v>
      </c>
      <c r="F582" s="2" t="s">
        <v>6844</v>
      </c>
      <c r="G582" s="2" t="s">
        <v>5288</v>
      </c>
      <c r="H582" s="2" t="s">
        <v>5069</v>
      </c>
      <c r="I582" s="2" t="s">
        <v>16</v>
      </c>
      <c r="J582" s="2" t="s">
        <v>5044</v>
      </c>
      <c r="K582" s="3">
        <v>43346</v>
      </c>
      <c r="L582" s="2" t="s">
        <v>5077</v>
      </c>
    </row>
    <row r="583" spans="1:12">
      <c r="A583" s="2" t="s">
        <v>1560</v>
      </c>
      <c r="B583" s="2" t="s">
        <v>6845</v>
      </c>
      <c r="C583" s="2" t="s">
        <v>5072</v>
      </c>
      <c r="D583" s="3">
        <v>33210</v>
      </c>
      <c r="E583" s="2" t="s">
        <v>6846</v>
      </c>
      <c r="F583" s="2" t="s">
        <v>6847</v>
      </c>
      <c r="G583" s="2" t="s">
        <v>5335</v>
      </c>
      <c r="H583" s="2" t="s">
        <v>5069</v>
      </c>
      <c r="I583" s="2" t="s">
        <v>16</v>
      </c>
      <c r="J583" s="2" t="s">
        <v>5044</v>
      </c>
      <c r="K583" s="3">
        <v>43156</v>
      </c>
      <c r="L583" s="2" t="s">
        <v>5120</v>
      </c>
    </row>
    <row r="584" spans="1:12">
      <c r="A584" s="2" t="s">
        <v>423</v>
      </c>
      <c r="B584" s="2" t="s">
        <v>6848</v>
      </c>
      <c r="C584" s="2" t="s">
        <v>5072</v>
      </c>
      <c r="D584" s="3">
        <v>27491</v>
      </c>
      <c r="E584" s="2" t="s">
        <v>6849</v>
      </c>
      <c r="F584" s="2" t="s">
        <v>6850</v>
      </c>
      <c r="G584" s="2" t="s">
        <v>5111</v>
      </c>
      <c r="H584" s="2" t="s">
        <v>5050</v>
      </c>
      <c r="I584" s="2" t="s">
        <v>18</v>
      </c>
      <c r="J584" s="2" t="s">
        <v>5051</v>
      </c>
      <c r="K584" s="3">
        <v>44517</v>
      </c>
      <c r="L584" s="2" t="s">
        <v>5064</v>
      </c>
    </row>
    <row r="585" spans="1:12">
      <c r="A585" s="2" t="s">
        <v>256</v>
      </c>
      <c r="B585" s="2" t="s">
        <v>6851</v>
      </c>
      <c r="C585" s="2" t="s">
        <v>5072</v>
      </c>
      <c r="D585" s="3">
        <v>34748</v>
      </c>
      <c r="E585" s="2" t="s">
        <v>6852</v>
      </c>
      <c r="F585" s="2" t="s">
        <v>6853</v>
      </c>
      <c r="G585" s="2" t="s">
        <v>5288</v>
      </c>
      <c r="H585" s="2" t="s">
        <v>5069</v>
      </c>
      <c r="I585" s="2" t="s">
        <v>16</v>
      </c>
      <c r="J585" s="2" t="s">
        <v>5058</v>
      </c>
      <c r="K585" s="3">
        <v>45163</v>
      </c>
      <c r="L585" s="2" t="s">
        <v>5142</v>
      </c>
    </row>
    <row r="586" spans="1:12">
      <c r="A586" s="2" t="s">
        <v>2511</v>
      </c>
      <c r="B586" s="2" t="s">
        <v>6854</v>
      </c>
      <c r="C586" s="2" t="s">
        <v>5039</v>
      </c>
      <c r="D586" s="3">
        <v>37994</v>
      </c>
      <c r="E586" s="2" t="s">
        <v>6855</v>
      </c>
      <c r="F586" s="2" t="s">
        <v>6856</v>
      </c>
      <c r="G586" s="2" t="s">
        <v>5081</v>
      </c>
      <c r="H586" s="2" t="s">
        <v>5043</v>
      </c>
      <c r="I586" s="2" t="s">
        <v>17</v>
      </c>
      <c r="J586" s="2" t="s">
        <v>5051</v>
      </c>
      <c r="K586" s="3">
        <v>43893</v>
      </c>
      <c r="L586" s="2" t="s">
        <v>5160</v>
      </c>
    </row>
    <row r="587" spans="1:12">
      <c r="A587" s="2" t="s">
        <v>2110</v>
      </c>
      <c r="B587" s="2" t="s">
        <v>6857</v>
      </c>
      <c r="C587" s="2" t="s">
        <v>5039</v>
      </c>
      <c r="D587" s="3">
        <v>34311</v>
      </c>
      <c r="E587" s="2" t="s">
        <v>6858</v>
      </c>
      <c r="F587" s="2" t="s">
        <v>6859</v>
      </c>
      <c r="G587" s="2" t="s">
        <v>5180</v>
      </c>
      <c r="H587" s="2" t="s">
        <v>5043</v>
      </c>
      <c r="I587" s="2" t="s">
        <v>17</v>
      </c>
      <c r="J587" s="2" t="s">
        <v>5051</v>
      </c>
      <c r="K587" s="3">
        <v>43885</v>
      </c>
      <c r="L587" s="2" t="s">
        <v>5128</v>
      </c>
    </row>
    <row r="588" spans="1:12">
      <c r="A588" s="2" t="s">
        <v>1576</v>
      </c>
      <c r="B588" s="2" t="s">
        <v>6860</v>
      </c>
      <c r="C588" s="2" t="s">
        <v>5039</v>
      </c>
      <c r="D588" s="3">
        <v>37287</v>
      </c>
      <c r="E588" s="2" t="s">
        <v>6861</v>
      </c>
      <c r="F588" s="2" t="s">
        <v>6862</v>
      </c>
      <c r="G588" s="2" t="s">
        <v>5430</v>
      </c>
      <c r="H588" s="2" t="s">
        <v>5057</v>
      </c>
      <c r="I588" s="2" t="s">
        <v>16</v>
      </c>
      <c r="J588" s="2" t="s">
        <v>5044</v>
      </c>
      <c r="K588" s="3">
        <v>45703</v>
      </c>
      <c r="L588" s="2" t="s">
        <v>5197</v>
      </c>
    </row>
    <row r="589" spans="1:12">
      <c r="A589" s="2" t="s">
        <v>1360</v>
      </c>
      <c r="B589" s="2" t="s">
        <v>6863</v>
      </c>
      <c r="C589" s="2" t="s">
        <v>5039</v>
      </c>
      <c r="D589" s="3">
        <v>38178</v>
      </c>
      <c r="E589" s="2" t="s">
        <v>6864</v>
      </c>
      <c r="F589" s="2" t="s">
        <v>6865</v>
      </c>
      <c r="G589" s="2" t="s">
        <v>5187</v>
      </c>
      <c r="H589" s="2" t="s">
        <v>5076</v>
      </c>
      <c r="I589" s="2" t="s">
        <v>17</v>
      </c>
      <c r="J589" s="2" t="s">
        <v>5051</v>
      </c>
      <c r="K589" s="3">
        <v>45699</v>
      </c>
      <c r="L589" s="2" t="s">
        <v>5201</v>
      </c>
    </row>
    <row r="590" spans="1:12">
      <c r="A590" s="2" t="s">
        <v>2127</v>
      </c>
      <c r="B590" s="2" t="s">
        <v>6866</v>
      </c>
      <c r="C590" s="2" t="s">
        <v>5072</v>
      </c>
      <c r="D590" s="3">
        <v>27906</v>
      </c>
      <c r="E590" s="2" t="s">
        <v>6867</v>
      </c>
      <c r="F590" s="2" t="s">
        <v>6868</v>
      </c>
      <c r="G590" s="2" t="s">
        <v>5086</v>
      </c>
      <c r="H590" s="2" t="s">
        <v>5076</v>
      </c>
      <c r="I590" s="2" t="s">
        <v>17</v>
      </c>
      <c r="J590" s="2" t="s">
        <v>5051</v>
      </c>
      <c r="K590" s="3">
        <v>44852</v>
      </c>
      <c r="L590" s="2" t="s">
        <v>5082</v>
      </c>
    </row>
    <row r="591" spans="1:12">
      <c r="A591" s="2" t="s">
        <v>2624</v>
      </c>
      <c r="B591" s="2" t="s">
        <v>6869</v>
      </c>
      <c r="C591" s="2" t="s">
        <v>5039</v>
      </c>
      <c r="D591" s="3">
        <v>34258</v>
      </c>
      <c r="E591" s="2" t="s">
        <v>6870</v>
      </c>
      <c r="F591" s="2" t="s">
        <v>6871</v>
      </c>
      <c r="G591" s="2" t="s">
        <v>5375</v>
      </c>
      <c r="H591" s="2" t="s">
        <v>5076</v>
      </c>
      <c r="I591" s="2" t="s">
        <v>17</v>
      </c>
      <c r="J591" s="2" t="s">
        <v>5165</v>
      </c>
      <c r="K591" s="3">
        <v>43606</v>
      </c>
      <c r="L591" s="2" t="s">
        <v>5160</v>
      </c>
    </row>
    <row r="592" spans="1:12">
      <c r="A592" s="2" t="s">
        <v>1074</v>
      </c>
      <c r="B592" s="2" t="s">
        <v>6872</v>
      </c>
      <c r="C592" s="2" t="s">
        <v>5072</v>
      </c>
      <c r="D592" s="3">
        <v>36463</v>
      </c>
      <c r="E592" s="2" t="s">
        <v>6873</v>
      </c>
      <c r="F592" s="2" t="s">
        <v>6874</v>
      </c>
      <c r="G592" s="2" t="s">
        <v>5331</v>
      </c>
      <c r="H592" s="2" t="s">
        <v>5043</v>
      </c>
      <c r="I592" s="2" t="s">
        <v>17</v>
      </c>
      <c r="J592" s="2" t="s">
        <v>5044</v>
      </c>
      <c r="K592" s="3">
        <v>44389</v>
      </c>
      <c r="L592" s="2" t="s">
        <v>5100</v>
      </c>
    </row>
    <row r="593" spans="1:12">
      <c r="A593" s="2" t="s">
        <v>1134</v>
      </c>
      <c r="B593" s="2" t="s">
        <v>6875</v>
      </c>
      <c r="C593" s="2" t="s">
        <v>5072</v>
      </c>
      <c r="D593" s="3">
        <v>32597</v>
      </c>
      <c r="E593" s="2" t="s">
        <v>6876</v>
      </c>
      <c r="F593" s="2" t="s">
        <v>6877</v>
      </c>
      <c r="G593" s="2" t="s">
        <v>5049</v>
      </c>
      <c r="H593" s="2" t="s">
        <v>5050</v>
      </c>
      <c r="I593" s="2" t="s">
        <v>18</v>
      </c>
      <c r="J593" s="2" t="s">
        <v>5051</v>
      </c>
      <c r="K593" s="3">
        <v>44197</v>
      </c>
      <c r="L593" s="2" t="s">
        <v>5160</v>
      </c>
    </row>
    <row r="594" spans="1:12">
      <c r="A594" s="2" t="s">
        <v>896</v>
      </c>
      <c r="B594" s="2" t="s">
        <v>6113</v>
      </c>
      <c r="C594" s="2" t="s">
        <v>5039</v>
      </c>
      <c r="D594" s="3">
        <v>34328</v>
      </c>
      <c r="E594" s="2" t="s">
        <v>6878</v>
      </c>
      <c r="F594" s="2" t="s">
        <v>6879</v>
      </c>
      <c r="G594" s="2" t="s">
        <v>5159</v>
      </c>
      <c r="H594" s="2" t="s">
        <v>5069</v>
      </c>
      <c r="I594" s="2" t="s">
        <v>16</v>
      </c>
      <c r="J594" s="2" t="s">
        <v>5051</v>
      </c>
      <c r="K594" s="3">
        <v>43744</v>
      </c>
      <c r="L594" s="2" t="s">
        <v>5064</v>
      </c>
    </row>
    <row r="595" spans="1:12">
      <c r="A595" s="2" t="s">
        <v>4312</v>
      </c>
      <c r="B595" s="2" t="s">
        <v>6880</v>
      </c>
      <c r="C595" s="2" t="s">
        <v>5072</v>
      </c>
      <c r="D595" s="3">
        <v>26775</v>
      </c>
      <c r="E595" s="2" t="s">
        <v>6881</v>
      </c>
      <c r="F595" s="2" t="s">
        <v>6882</v>
      </c>
      <c r="G595" s="2" t="s">
        <v>5240</v>
      </c>
      <c r="H595" s="2" t="s">
        <v>5043</v>
      </c>
      <c r="I595" s="2" t="s">
        <v>17</v>
      </c>
      <c r="J595" s="2" t="s">
        <v>5058</v>
      </c>
      <c r="K595" s="3">
        <v>43167</v>
      </c>
      <c r="L595" s="2" t="s">
        <v>5059</v>
      </c>
    </row>
    <row r="596" spans="1:12">
      <c r="A596" s="2" t="s">
        <v>526</v>
      </c>
      <c r="B596" s="2" t="s">
        <v>6883</v>
      </c>
      <c r="C596" s="2" t="s">
        <v>5039</v>
      </c>
      <c r="D596" s="3">
        <v>25736</v>
      </c>
      <c r="E596" s="2" t="s">
        <v>6884</v>
      </c>
      <c r="F596" s="2" t="s">
        <v>6885</v>
      </c>
      <c r="G596" s="2" t="s">
        <v>5230</v>
      </c>
      <c r="H596" s="2" t="s">
        <v>5057</v>
      </c>
      <c r="I596" s="2" t="s">
        <v>16</v>
      </c>
      <c r="J596" s="2" t="s">
        <v>5051</v>
      </c>
      <c r="K596" s="3">
        <v>44311</v>
      </c>
      <c r="L596" s="2" t="s">
        <v>5197</v>
      </c>
    </row>
    <row r="597" spans="1:12">
      <c r="A597" s="2" t="s">
        <v>1655</v>
      </c>
      <c r="B597" s="2" t="s">
        <v>6886</v>
      </c>
      <c r="C597" s="2" t="s">
        <v>5039</v>
      </c>
      <c r="D597" s="3">
        <v>32104</v>
      </c>
      <c r="E597" s="2" t="s">
        <v>6887</v>
      </c>
      <c r="F597" s="2" t="s">
        <v>6888</v>
      </c>
      <c r="G597" s="2" t="s">
        <v>5056</v>
      </c>
      <c r="H597" s="2" t="s">
        <v>5057</v>
      </c>
      <c r="I597" s="2" t="s">
        <v>16</v>
      </c>
      <c r="J597" s="2" t="s">
        <v>5051</v>
      </c>
      <c r="K597" s="3">
        <v>45355</v>
      </c>
      <c r="L597" s="2" t="s">
        <v>5160</v>
      </c>
    </row>
    <row r="598" spans="1:12">
      <c r="A598" s="2" t="s">
        <v>3771</v>
      </c>
      <c r="B598" s="2" t="s">
        <v>6889</v>
      </c>
      <c r="C598" s="2" t="s">
        <v>5039</v>
      </c>
      <c r="D598" s="3">
        <v>37428</v>
      </c>
      <c r="E598" s="2" t="s">
        <v>6890</v>
      </c>
      <c r="F598" s="2" t="s">
        <v>6891</v>
      </c>
      <c r="G598" s="2" t="s">
        <v>5124</v>
      </c>
      <c r="H598" s="2" t="s">
        <v>5050</v>
      </c>
      <c r="I598" s="2" t="s">
        <v>18</v>
      </c>
      <c r="J598" s="2" t="s">
        <v>5051</v>
      </c>
      <c r="K598" s="3">
        <v>44243</v>
      </c>
      <c r="L598" s="2" t="s">
        <v>5142</v>
      </c>
    </row>
    <row r="599" spans="1:12">
      <c r="A599" s="2" t="s">
        <v>2259</v>
      </c>
      <c r="B599" s="2" t="s">
        <v>6892</v>
      </c>
      <c r="C599" s="2" t="s">
        <v>5072</v>
      </c>
      <c r="D599" s="3">
        <v>23956</v>
      </c>
      <c r="E599" s="2" t="s">
        <v>6893</v>
      </c>
      <c r="F599" s="2" t="s">
        <v>6894</v>
      </c>
      <c r="G599" s="2" t="s">
        <v>5111</v>
      </c>
      <c r="H599" s="2" t="s">
        <v>5050</v>
      </c>
      <c r="I599" s="2" t="s">
        <v>18</v>
      </c>
      <c r="J599" s="2" t="s">
        <v>5051</v>
      </c>
      <c r="K599" s="3">
        <v>43455</v>
      </c>
      <c r="L599" s="2" t="s">
        <v>5059</v>
      </c>
    </row>
    <row r="600" spans="1:12">
      <c r="A600" s="2" t="s">
        <v>850</v>
      </c>
      <c r="B600" s="2" t="s">
        <v>5942</v>
      </c>
      <c r="C600" s="2" t="s">
        <v>5072</v>
      </c>
      <c r="D600" s="3">
        <v>32308</v>
      </c>
      <c r="E600" s="2" t="s">
        <v>6895</v>
      </c>
      <c r="F600" s="2" t="s">
        <v>6896</v>
      </c>
      <c r="G600" s="2" t="s">
        <v>5068</v>
      </c>
      <c r="H600" s="2" t="s">
        <v>5069</v>
      </c>
      <c r="I600" s="2" t="s">
        <v>16</v>
      </c>
      <c r="J600" s="2" t="s">
        <v>5044</v>
      </c>
      <c r="K600" s="3">
        <v>45401</v>
      </c>
      <c r="L600" s="2" t="s">
        <v>5197</v>
      </c>
    </row>
    <row r="601" spans="1:12">
      <c r="A601" s="2" t="s">
        <v>3015</v>
      </c>
      <c r="B601" s="2" t="s">
        <v>6897</v>
      </c>
      <c r="C601" s="2" t="s">
        <v>5039</v>
      </c>
      <c r="D601" s="3">
        <v>30106</v>
      </c>
      <c r="E601" s="2" t="s">
        <v>6898</v>
      </c>
      <c r="F601" s="2" t="s">
        <v>6899</v>
      </c>
      <c r="G601" s="2" t="s">
        <v>5159</v>
      </c>
      <c r="H601" s="2" t="s">
        <v>5069</v>
      </c>
      <c r="I601" s="2" t="s">
        <v>16</v>
      </c>
      <c r="J601" s="2" t="s">
        <v>5058</v>
      </c>
      <c r="K601" s="3">
        <v>45263</v>
      </c>
      <c r="L601" s="2" t="s">
        <v>5155</v>
      </c>
    </row>
    <row r="602" spans="1:12">
      <c r="A602" s="2" t="s">
        <v>2078</v>
      </c>
      <c r="B602" s="2" t="s">
        <v>6900</v>
      </c>
      <c r="C602" s="2" t="s">
        <v>5039</v>
      </c>
      <c r="D602" s="3">
        <v>24244</v>
      </c>
      <c r="E602" s="2" t="s">
        <v>6901</v>
      </c>
      <c r="F602" s="2" t="s">
        <v>6902</v>
      </c>
      <c r="G602" s="2" t="s">
        <v>5295</v>
      </c>
      <c r="H602" s="2" t="s">
        <v>5076</v>
      </c>
      <c r="I602" s="2" t="s">
        <v>17</v>
      </c>
      <c r="J602" s="2" t="s">
        <v>5044</v>
      </c>
      <c r="K602" s="3">
        <v>44587</v>
      </c>
      <c r="L602" s="2" t="s">
        <v>5112</v>
      </c>
    </row>
    <row r="603" spans="1:12">
      <c r="A603" s="2" t="s">
        <v>782</v>
      </c>
      <c r="B603" s="2" t="s">
        <v>6903</v>
      </c>
      <c r="C603" s="2" t="s">
        <v>5072</v>
      </c>
      <c r="D603" s="3">
        <v>37657</v>
      </c>
      <c r="E603" s="2" t="s">
        <v>6904</v>
      </c>
      <c r="F603" s="2" t="s">
        <v>6905</v>
      </c>
      <c r="G603" s="2" t="s">
        <v>5170</v>
      </c>
      <c r="H603" s="2" t="s">
        <v>5069</v>
      </c>
      <c r="I603" s="2" t="s">
        <v>16</v>
      </c>
      <c r="J603" s="2" t="s">
        <v>5165</v>
      </c>
      <c r="K603" s="3">
        <v>43866</v>
      </c>
      <c r="L603" s="2" t="s">
        <v>5087</v>
      </c>
    </row>
    <row r="604" spans="1:12">
      <c r="A604" s="2" t="s">
        <v>2999</v>
      </c>
      <c r="B604" s="2" t="s">
        <v>6906</v>
      </c>
      <c r="C604" s="2" t="s">
        <v>5072</v>
      </c>
      <c r="D604" s="3">
        <v>25672</v>
      </c>
      <c r="E604" s="2" t="s">
        <v>6907</v>
      </c>
      <c r="F604" s="2" t="s">
        <v>6908</v>
      </c>
      <c r="G604" s="2" t="s">
        <v>5063</v>
      </c>
      <c r="H604" s="2" t="s">
        <v>5050</v>
      </c>
      <c r="I604" s="2" t="s">
        <v>18</v>
      </c>
      <c r="J604" s="2" t="s">
        <v>5044</v>
      </c>
      <c r="K604" s="3">
        <v>43470</v>
      </c>
      <c r="L604" s="2" t="s">
        <v>5160</v>
      </c>
    </row>
    <row r="605" spans="1:12">
      <c r="A605" s="2" t="s">
        <v>2712</v>
      </c>
      <c r="B605" s="2" t="s">
        <v>5209</v>
      </c>
      <c r="C605" s="2" t="s">
        <v>5072</v>
      </c>
      <c r="D605" s="3">
        <v>30882</v>
      </c>
      <c r="E605" s="2" t="s">
        <v>6909</v>
      </c>
      <c r="F605" s="2" t="s">
        <v>6910</v>
      </c>
      <c r="G605" s="2" t="s">
        <v>5375</v>
      </c>
      <c r="H605" s="2" t="s">
        <v>5076</v>
      </c>
      <c r="I605" s="2" t="s">
        <v>17</v>
      </c>
      <c r="J605" s="2" t="s">
        <v>5051</v>
      </c>
      <c r="K605" s="3">
        <v>45571</v>
      </c>
      <c r="L605" s="2" t="s">
        <v>5100</v>
      </c>
    </row>
    <row r="606" spans="1:12">
      <c r="A606" s="2" t="s">
        <v>1017</v>
      </c>
      <c r="B606" s="2" t="s">
        <v>6911</v>
      </c>
      <c r="C606" s="2" t="s">
        <v>5072</v>
      </c>
      <c r="D606" s="3">
        <v>29851</v>
      </c>
      <c r="E606" s="2" t="s">
        <v>6912</v>
      </c>
      <c r="F606" s="2" t="s">
        <v>6913</v>
      </c>
      <c r="G606" s="2" t="s">
        <v>5099</v>
      </c>
      <c r="H606" s="2" t="s">
        <v>5050</v>
      </c>
      <c r="I606" s="2" t="s">
        <v>18</v>
      </c>
      <c r="J606" s="2" t="s">
        <v>5044</v>
      </c>
      <c r="K606" s="3">
        <v>45172</v>
      </c>
      <c r="L606" s="2" t="s">
        <v>5160</v>
      </c>
    </row>
    <row r="607" spans="1:12">
      <c r="A607" s="2" t="s">
        <v>1544</v>
      </c>
      <c r="B607" s="2" t="s">
        <v>6914</v>
      </c>
      <c r="C607" s="2" t="s">
        <v>5072</v>
      </c>
      <c r="D607" s="3">
        <v>38903</v>
      </c>
      <c r="E607" s="2" t="s">
        <v>6915</v>
      </c>
      <c r="F607" s="2" t="s">
        <v>6916</v>
      </c>
      <c r="G607" s="2" t="s">
        <v>5075</v>
      </c>
      <c r="H607" s="2" t="s">
        <v>5076</v>
      </c>
      <c r="I607" s="2" t="s">
        <v>17</v>
      </c>
      <c r="J607" s="2" t="s">
        <v>5051</v>
      </c>
      <c r="K607" s="3">
        <v>43317</v>
      </c>
      <c r="L607" s="2" t="s">
        <v>5112</v>
      </c>
    </row>
    <row r="608" spans="1:12">
      <c r="A608" s="2" t="s">
        <v>2750</v>
      </c>
      <c r="B608" s="2" t="s">
        <v>6917</v>
      </c>
      <c r="C608" s="2" t="s">
        <v>5072</v>
      </c>
      <c r="D608" s="3">
        <v>24700</v>
      </c>
      <c r="E608" s="2" t="s">
        <v>6918</v>
      </c>
      <c r="F608" s="2" t="s">
        <v>6919</v>
      </c>
      <c r="G608" s="2" t="s">
        <v>5056</v>
      </c>
      <c r="H608" s="2" t="s">
        <v>5057</v>
      </c>
      <c r="I608" s="2" t="s">
        <v>16</v>
      </c>
      <c r="J608" s="2" t="s">
        <v>5044</v>
      </c>
      <c r="K608" s="3">
        <v>45217</v>
      </c>
      <c r="L608" s="2" t="s">
        <v>5138</v>
      </c>
    </row>
    <row r="609" spans="1:12">
      <c r="A609" s="2" t="s">
        <v>1869</v>
      </c>
      <c r="B609" s="2" t="s">
        <v>6920</v>
      </c>
      <c r="C609" s="2" t="s">
        <v>5039</v>
      </c>
      <c r="D609" s="3">
        <v>31631</v>
      </c>
      <c r="E609" s="2" t="s">
        <v>6921</v>
      </c>
      <c r="F609" s="2" t="s">
        <v>6922</v>
      </c>
      <c r="G609" s="2" t="s">
        <v>5205</v>
      </c>
      <c r="H609" s="2" t="s">
        <v>5057</v>
      </c>
      <c r="I609" s="2" t="s">
        <v>16</v>
      </c>
      <c r="J609" s="2" t="s">
        <v>5058</v>
      </c>
      <c r="K609" s="3">
        <v>45404</v>
      </c>
      <c r="L609" s="2" t="s">
        <v>5082</v>
      </c>
    </row>
    <row r="610" spans="1:12">
      <c r="A610" s="2" t="s">
        <v>2023</v>
      </c>
      <c r="B610" s="2" t="s">
        <v>6923</v>
      </c>
      <c r="C610" s="2" t="s">
        <v>5072</v>
      </c>
      <c r="D610" s="3">
        <v>35990</v>
      </c>
      <c r="E610" s="2" t="s">
        <v>6924</v>
      </c>
      <c r="F610" s="2" t="s">
        <v>6925</v>
      </c>
      <c r="G610" s="2" t="s">
        <v>5091</v>
      </c>
      <c r="H610" s="2" t="s">
        <v>5057</v>
      </c>
      <c r="I610" s="2" t="s">
        <v>16</v>
      </c>
      <c r="J610" s="2" t="s">
        <v>5051</v>
      </c>
      <c r="K610" s="3">
        <v>44905</v>
      </c>
      <c r="L610" s="2" t="s">
        <v>5082</v>
      </c>
    </row>
    <row r="611" spans="1:12">
      <c r="A611" s="2" t="s">
        <v>2357</v>
      </c>
      <c r="B611" s="2" t="s">
        <v>6926</v>
      </c>
      <c r="C611" s="2" t="s">
        <v>5039</v>
      </c>
      <c r="D611" s="3">
        <v>27944</v>
      </c>
      <c r="E611" s="2" t="s">
        <v>6927</v>
      </c>
      <c r="F611" s="2" t="s">
        <v>6928</v>
      </c>
      <c r="G611" s="2" t="s">
        <v>5230</v>
      </c>
      <c r="H611" s="2" t="s">
        <v>5057</v>
      </c>
      <c r="I611" s="2" t="s">
        <v>16</v>
      </c>
      <c r="J611" s="2" t="s">
        <v>5165</v>
      </c>
      <c r="K611" s="3">
        <v>44380</v>
      </c>
      <c r="L611" s="2" t="s">
        <v>5128</v>
      </c>
    </row>
    <row r="612" spans="1:12">
      <c r="A612" s="2" t="s">
        <v>2984</v>
      </c>
      <c r="B612" s="2" t="s">
        <v>6929</v>
      </c>
      <c r="C612" s="2" t="s">
        <v>5039</v>
      </c>
      <c r="D612" s="3">
        <v>25897</v>
      </c>
      <c r="E612" s="2" t="s">
        <v>6930</v>
      </c>
      <c r="F612" s="2" t="s">
        <v>6931</v>
      </c>
      <c r="G612" s="2" t="s">
        <v>5335</v>
      </c>
      <c r="H612" s="2" t="s">
        <v>5069</v>
      </c>
      <c r="I612" s="2" t="s">
        <v>16</v>
      </c>
      <c r="J612" s="2" t="s">
        <v>5051</v>
      </c>
      <c r="K612" s="3">
        <v>45035</v>
      </c>
      <c r="L612" s="2" t="s">
        <v>5201</v>
      </c>
    </row>
    <row r="613" spans="1:12">
      <c r="A613" s="2" t="s">
        <v>6932</v>
      </c>
      <c r="B613" s="2" t="s">
        <v>6933</v>
      </c>
      <c r="C613" s="2" t="s">
        <v>5072</v>
      </c>
      <c r="D613" s="3">
        <v>27967</v>
      </c>
      <c r="E613" s="2" t="s">
        <v>6934</v>
      </c>
      <c r="F613" s="2" t="s">
        <v>6935</v>
      </c>
      <c r="G613" s="2" t="s">
        <v>5187</v>
      </c>
      <c r="H613" s="2" t="s">
        <v>5076</v>
      </c>
      <c r="I613" s="2" t="s">
        <v>17</v>
      </c>
      <c r="J613" s="2" t="s">
        <v>5051</v>
      </c>
      <c r="K613" s="3">
        <v>45400</v>
      </c>
      <c r="L613" s="2" t="s">
        <v>5052</v>
      </c>
    </row>
    <row r="614" spans="1:12">
      <c r="A614" s="2" t="s">
        <v>430</v>
      </c>
      <c r="B614" s="2" t="s">
        <v>6936</v>
      </c>
      <c r="C614" s="2" t="s">
        <v>5039</v>
      </c>
      <c r="D614" s="3">
        <v>38019</v>
      </c>
      <c r="E614" s="2" t="s">
        <v>6937</v>
      </c>
      <c r="F614" s="2" t="s">
        <v>6938</v>
      </c>
      <c r="G614" s="2" t="s">
        <v>5267</v>
      </c>
      <c r="H614" s="2" t="s">
        <v>5043</v>
      </c>
      <c r="I614" s="2" t="s">
        <v>17</v>
      </c>
      <c r="J614" s="2" t="s">
        <v>5044</v>
      </c>
      <c r="K614" s="3">
        <v>44762</v>
      </c>
      <c r="L614" s="2" t="s">
        <v>5120</v>
      </c>
    </row>
    <row r="615" spans="1:12">
      <c r="A615" s="2" t="s">
        <v>757</v>
      </c>
      <c r="B615" s="2" t="s">
        <v>6356</v>
      </c>
      <c r="C615" s="2" t="s">
        <v>5039</v>
      </c>
      <c r="D615" s="3">
        <v>26941</v>
      </c>
      <c r="E615" s="2" t="s">
        <v>6939</v>
      </c>
      <c r="F615" s="2" t="s">
        <v>6940</v>
      </c>
      <c r="G615" s="2" t="s">
        <v>5335</v>
      </c>
      <c r="H615" s="2" t="s">
        <v>5069</v>
      </c>
      <c r="I615" s="2" t="s">
        <v>16</v>
      </c>
      <c r="J615" s="2" t="s">
        <v>5058</v>
      </c>
      <c r="K615" s="3">
        <v>44403</v>
      </c>
      <c r="L615" s="2" t="s">
        <v>5155</v>
      </c>
    </row>
    <row r="616" spans="1:12">
      <c r="A616" s="2" t="s">
        <v>1817</v>
      </c>
      <c r="B616" s="2" t="s">
        <v>6941</v>
      </c>
      <c r="C616" s="2" t="s">
        <v>6942</v>
      </c>
      <c r="D616" s="3">
        <v>30189</v>
      </c>
      <c r="E616" s="2" t="s">
        <v>6943</v>
      </c>
      <c r="F616" s="2" t="s">
        <v>6944</v>
      </c>
      <c r="G616" s="2" t="s">
        <v>5075</v>
      </c>
      <c r="H616" s="2" t="s">
        <v>5076</v>
      </c>
      <c r="I616" s="2" t="s">
        <v>17</v>
      </c>
      <c r="J616" s="2" t="s">
        <v>5165</v>
      </c>
      <c r="K616" s="3">
        <v>44544</v>
      </c>
      <c r="L616" s="2" t="s">
        <v>5059</v>
      </c>
    </row>
    <row r="617" spans="1:12">
      <c r="A617" s="2" t="s">
        <v>2762</v>
      </c>
      <c r="B617" s="2" t="s">
        <v>6945</v>
      </c>
      <c r="C617" s="2" t="s">
        <v>5039</v>
      </c>
      <c r="D617" s="3">
        <v>24439</v>
      </c>
      <c r="E617" s="2" t="s">
        <v>6946</v>
      </c>
      <c r="F617" s="2" t="s">
        <v>6947</v>
      </c>
      <c r="G617" s="2" t="s">
        <v>5049</v>
      </c>
      <c r="H617" s="2" t="s">
        <v>5050</v>
      </c>
      <c r="I617" s="2" t="s">
        <v>18</v>
      </c>
      <c r="J617" s="2" t="s">
        <v>5058</v>
      </c>
      <c r="K617" s="3">
        <v>43213</v>
      </c>
      <c r="L617" s="2" t="s">
        <v>5052</v>
      </c>
    </row>
    <row r="618" spans="1:12">
      <c r="A618" s="2" t="s">
        <v>3178</v>
      </c>
      <c r="B618" s="2" t="s">
        <v>6948</v>
      </c>
      <c r="C618" s="2" t="s">
        <v>5039</v>
      </c>
      <c r="D618" s="3">
        <v>29125</v>
      </c>
      <c r="E618" s="2" t="s">
        <v>6949</v>
      </c>
      <c r="F618" s="2" t="s">
        <v>6950</v>
      </c>
      <c r="G618" s="2" t="s">
        <v>5075</v>
      </c>
      <c r="H618" s="2" t="s">
        <v>5076</v>
      </c>
      <c r="I618" s="2" t="s">
        <v>17</v>
      </c>
      <c r="J618" s="2" t="s">
        <v>5058</v>
      </c>
      <c r="K618" s="3">
        <v>43322</v>
      </c>
      <c r="L618" s="2" t="s">
        <v>5138</v>
      </c>
    </row>
    <row r="619" spans="1:12">
      <c r="A619" s="2" t="s">
        <v>6951</v>
      </c>
      <c r="B619" s="2" t="s">
        <v>6952</v>
      </c>
      <c r="C619" s="2" t="s">
        <v>5039</v>
      </c>
      <c r="D619" s="3">
        <v>26728</v>
      </c>
      <c r="E619" s="2" t="s">
        <v>6953</v>
      </c>
      <c r="F619" s="2" t="s">
        <v>6954</v>
      </c>
      <c r="G619" s="2" t="s">
        <v>5111</v>
      </c>
      <c r="H619" s="2" t="s">
        <v>5050</v>
      </c>
      <c r="I619" s="2" t="s">
        <v>18</v>
      </c>
      <c r="J619" s="2" t="s">
        <v>5058</v>
      </c>
      <c r="K619" s="3">
        <v>45418</v>
      </c>
      <c r="L619" s="2" t="s">
        <v>5045</v>
      </c>
    </row>
    <row r="620" spans="1:12">
      <c r="A620" s="2" t="s">
        <v>805</v>
      </c>
      <c r="B620" s="2" t="s">
        <v>6955</v>
      </c>
      <c r="C620" s="2" t="s">
        <v>5039</v>
      </c>
      <c r="D620" s="3">
        <v>36816</v>
      </c>
      <c r="E620" s="2" t="s">
        <v>6956</v>
      </c>
      <c r="F620" s="2" t="s">
        <v>6957</v>
      </c>
      <c r="G620" s="2" t="s">
        <v>5335</v>
      </c>
      <c r="H620" s="2" t="s">
        <v>5069</v>
      </c>
      <c r="I620" s="2" t="s">
        <v>16</v>
      </c>
      <c r="J620" s="2" t="s">
        <v>5044</v>
      </c>
      <c r="K620" s="3">
        <v>45630</v>
      </c>
      <c r="L620" s="2" t="s">
        <v>5142</v>
      </c>
    </row>
    <row r="621" spans="1:12">
      <c r="A621" s="2" t="s">
        <v>2486</v>
      </c>
      <c r="B621" s="2" t="s">
        <v>6958</v>
      </c>
      <c r="C621" s="2" t="s">
        <v>5039</v>
      </c>
      <c r="D621" s="3">
        <v>35347</v>
      </c>
      <c r="E621" s="2" t="s">
        <v>6959</v>
      </c>
      <c r="F621" s="2" t="s">
        <v>6960</v>
      </c>
      <c r="G621" s="2" t="s">
        <v>5288</v>
      </c>
      <c r="H621" s="2" t="s">
        <v>5069</v>
      </c>
      <c r="I621" s="2" t="s">
        <v>16</v>
      </c>
      <c r="J621" s="2" t="s">
        <v>5044</v>
      </c>
      <c r="K621" s="3">
        <v>43215</v>
      </c>
      <c r="L621" s="2" t="s">
        <v>5155</v>
      </c>
    </row>
    <row r="622" spans="1:12">
      <c r="A622" s="2" t="s">
        <v>1203</v>
      </c>
      <c r="B622" s="2" t="s">
        <v>6961</v>
      </c>
      <c r="C622" s="2" t="s">
        <v>5039</v>
      </c>
      <c r="D622" s="3">
        <v>28288</v>
      </c>
      <c r="E622" s="2" t="s">
        <v>6962</v>
      </c>
      <c r="F622" s="2" t="s">
        <v>6963</v>
      </c>
      <c r="G622" s="2" t="s">
        <v>5375</v>
      </c>
      <c r="H622" s="2" t="s">
        <v>5076</v>
      </c>
      <c r="I622" s="2" t="s">
        <v>17</v>
      </c>
      <c r="J622" s="2" t="s">
        <v>5058</v>
      </c>
      <c r="K622" s="3">
        <v>43979</v>
      </c>
      <c r="L622" s="2" t="s">
        <v>5092</v>
      </c>
    </row>
    <row r="623" spans="1:12">
      <c r="A623" s="2" t="s">
        <v>2006</v>
      </c>
      <c r="B623" s="2" t="s">
        <v>6964</v>
      </c>
      <c r="C623" s="2" t="s">
        <v>5039</v>
      </c>
      <c r="D623" s="3">
        <v>33845</v>
      </c>
      <c r="E623" s="2" t="s">
        <v>6965</v>
      </c>
      <c r="F623" s="2" t="s">
        <v>6966</v>
      </c>
      <c r="G623" s="2" t="s">
        <v>5452</v>
      </c>
      <c r="H623" s="2" t="s">
        <v>5043</v>
      </c>
      <c r="I623" s="2" t="s">
        <v>17</v>
      </c>
      <c r="J623" s="2" t="s">
        <v>5044</v>
      </c>
      <c r="K623" s="3">
        <v>44098</v>
      </c>
      <c r="L623" s="2" t="s">
        <v>5045</v>
      </c>
    </row>
    <row r="624" spans="1:12">
      <c r="A624" s="2" t="s">
        <v>2731</v>
      </c>
      <c r="B624" s="2" t="s">
        <v>6967</v>
      </c>
      <c r="C624" s="2" t="s">
        <v>5039</v>
      </c>
      <c r="D624" s="3">
        <v>30260</v>
      </c>
      <c r="E624" s="2" t="s">
        <v>6968</v>
      </c>
      <c r="F624" s="2" t="s">
        <v>6969</v>
      </c>
      <c r="G624" s="2" t="s">
        <v>5159</v>
      </c>
      <c r="H624" s="2" t="s">
        <v>5069</v>
      </c>
      <c r="I624" s="2" t="s">
        <v>16</v>
      </c>
      <c r="J624" s="2" t="s">
        <v>5058</v>
      </c>
      <c r="K624" s="3">
        <v>45343</v>
      </c>
      <c r="L624" s="2" t="s">
        <v>5082</v>
      </c>
    </row>
    <row r="625" spans="1:12">
      <c r="A625" s="2" t="s">
        <v>1936</v>
      </c>
      <c r="B625" s="2" t="s">
        <v>6970</v>
      </c>
      <c r="C625" s="2" t="s">
        <v>5072</v>
      </c>
      <c r="D625" s="3">
        <v>34592</v>
      </c>
      <c r="E625" s="2" t="s">
        <v>6971</v>
      </c>
      <c r="F625" s="2" t="s">
        <v>6972</v>
      </c>
      <c r="G625" s="2" t="s">
        <v>5042</v>
      </c>
      <c r="H625" s="2" t="s">
        <v>5043</v>
      </c>
      <c r="I625" s="2" t="s">
        <v>17</v>
      </c>
      <c r="J625" s="2" t="s">
        <v>5044</v>
      </c>
      <c r="K625" s="3">
        <v>44636</v>
      </c>
      <c r="L625" s="2" t="s">
        <v>5155</v>
      </c>
    </row>
    <row r="626" spans="1:12">
      <c r="A626" s="2" t="s">
        <v>2755</v>
      </c>
      <c r="B626" s="2" t="s">
        <v>6973</v>
      </c>
      <c r="C626" s="2" t="s">
        <v>5072</v>
      </c>
      <c r="D626" s="3">
        <v>24937</v>
      </c>
      <c r="E626" s="2" t="s">
        <v>6974</v>
      </c>
      <c r="F626" s="2" t="s">
        <v>6975</v>
      </c>
      <c r="G626" s="2" t="s">
        <v>5124</v>
      </c>
      <c r="H626" s="2" t="s">
        <v>5050</v>
      </c>
      <c r="I626" s="2" t="s">
        <v>18</v>
      </c>
      <c r="J626" s="2" t="s">
        <v>5058</v>
      </c>
      <c r="K626" s="3">
        <v>44383</v>
      </c>
      <c r="L626" s="2" t="s">
        <v>5120</v>
      </c>
    </row>
    <row r="627" spans="1:12">
      <c r="A627" s="2" t="s">
        <v>858</v>
      </c>
      <c r="B627" s="2" t="s">
        <v>6976</v>
      </c>
      <c r="C627" s="2" t="s">
        <v>5072</v>
      </c>
      <c r="D627" s="3">
        <v>35252</v>
      </c>
      <c r="E627" s="2" t="s">
        <v>6977</v>
      </c>
      <c r="F627" s="2" t="s">
        <v>6978</v>
      </c>
      <c r="G627" s="2" t="s">
        <v>5164</v>
      </c>
      <c r="H627" s="2" t="s">
        <v>5043</v>
      </c>
      <c r="I627" s="2" t="s">
        <v>17</v>
      </c>
      <c r="J627" s="2" t="s">
        <v>5058</v>
      </c>
      <c r="K627" s="3">
        <v>44361</v>
      </c>
      <c r="L627" s="2" t="s">
        <v>5142</v>
      </c>
    </row>
    <row r="628" spans="1:12">
      <c r="A628" s="2" t="s">
        <v>2155</v>
      </c>
      <c r="B628" s="2" t="s">
        <v>6979</v>
      </c>
      <c r="C628" s="2" t="s">
        <v>5072</v>
      </c>
      <c r="D628" s="3">
        <v>38710</v>
      </c>
      <c r="E628" s="2" t="s">
        <v>6980</v>
      </c>
      <c r="F628" s="2" t="s">
        <v>6981</v>
      </c>
      <c r="G628" s="2" t="s">
        <v>5318</v>
      </c>
      <c r="H628" s="2" t="s">
        <v>5050</v>
      </c>
      <c r="I628" s="2" t="s">
        <v>18</v>
      </c>
      <c r="J628" s="2" t="s">
        <v>5051</v>
      </c>
      <c r="K628" s="3">
        <v>43158</v>
      </c>
      <c r="L628" s="2" t="s">
        <v>5160</v>
      </c>
    </row>
    <row r="629" spans="1:12">
      <c r="A629" s="2" t="s">
        <v>2368</v>
      </c>
      <c r="B629" s="2" t="s">
        <v>6982</v>
      </c>
      <c r="C629" s="2" t="s">
        <v>5039</v>
      </c>
      <c r="D629" s="3">
        <v>29216</v>
      </c>
      <c r="E629" s="2" t="s">
        <v>6983</v>
      </c>
      <c r="F629" s="2" t="s">
        <v>6984</v>
      </c>
      <c r="G629" s="2" t="s">
        <v>5170</v>
      </c>
      <c r="H629" s="2" t="s">
        <v>5069</v>
      </c>
      <c r="I629" s="2" t="s">
        <v>16</v>
      </c>
      <c r="J629" s="2" t="s">
        <v>5058</v>
      </c>
      <c r="K629" s="3">
        <v>45325</v>
      </c>
      <c r="L629" s="2" t="s">
        <v>5112</v>
      </c>
    </row>
    <row r="630" spans="1:12">
      <c r="A630" s="2" t="s">
        <v>2153</v>
      </c>
      <c r="B630" s="2" t="s">
        <v>6985</v>
      </c>
      <c r="C630" s="2" t="s">
        <v>5072</v>
      </c>
      <c r="D630" s="3">
        <v>30609</v>
      </c>
      <c r="E630" s="2" t="s">
        <v>6986</v>
      </c>
      <c r="F630" s="2" t="s">
        <v>6987</v>
      </c>
      <c r="G630" s="2" t="s">
        <v>5331</v>
      </c>
      <c r="H630" s="2" t="s">
        <v>5043</v>
      </c>
      <c r="I630" s="2" t="s">
        <v>17</v>
      </c>
      <c r="J630" s="2" t="s">
        <v>5058</v>
      </c>
      <c r="K630" s="3">
        <v>43680</v>
      </c>
      <c r="L630" s="2" t="s">
        <v>5112</v>
      </c>
    </row>
    <row r="631" spans="1:12">
      <c r="A631" s="2" t="s">
        <v>605</v>
      </c>
      <c r="B631" s="2" t="s">
        <v>6988</v>
      </c>
      <c r="C631" s="2" t="s">
        <v>5072</v>
      </c>
      <c r="D631" s="3">
        <v>25231</v>
      </c>
      <c r="E631" s="2" t="s">
        <v>6989</v>
      </c>
      <c r="F631" s="2" t="s">
        <v>6990</v>
      </c>
      <c r="G631" s="2" t="s">
        <v>5375</v>
      </c>
      <c r="H631" s="2" t="s">
        <v>5076</v>
      </c>
      <c r="I631" s="2" t="s">
        <v>17</v>
      </c>
      <c r="J631" s="2" t="s">
        <v>5051</v>
      </c>
      <c r="K631" s="3">
        <v>45356</v>
      </c>
      <c r="L631" s="2" t="s">
        <v>5077</v>
      </c>
    </row>
    <row r="632" spans="1:12">
      <c r="A632" s="2" t="s">
        <v>1552</v>
      </c>
      <c r="B632" s="2" t="s">
        <v>6991</v>
      </c>
      <c r="C632" s="2" t="s">
        <v>5039</v>
      </c>
      <c r="D632" s="3">
        <v>38650</v>
      </c>
      <c r="E632" s="2" t="s">
        <v>6992</v>
      </c>
      <c r="F632" s="2" t="s">
        <v>6993</v>
      </c>
      <c r="G632" s="2" t="s">
        <v>5049</v>
      </c>
      <c r="H632" s="2" t="s">
        <v>5050</v>
      </c>
      <c r="I632" s="2" t="s">
        <v>18</v>
      </c>
      <c r="J632" s="2" t="s">
        <v>5051</v>
      </c>
      <c r="K632" s="3">
        <v>44600</v>
      </c>
      <c r="L632" s="2" t="s">
        <v>5064</v>
      </c>
    </row>
    <row r="633" spans="1:12">
      <c r="A633" s="2" t="s">
        <v>3373</v>
      </c>
      <c r="B633" s="2" t="s">
        <v>6886</v>
      </c>
      <c r="C633" s="2" t="s">
        <v>5039</v>
      </c>
      <c r="D633" s="3">
        <v>38172</v>
      </c>
      <c r="E633" s="2" t="s">
        <v>6994</v>
      </c>
      <c r="F633" s="2" t="s">
        <v>6995</v>
      </c>
      <c r="G633" s="2" t="s">
        <v>5295</v>
      </c>
      <c r="H633" s="2" t="s">
        <v>5076</v>
      </c>
      <c r="I633" s="2" t="s">
        <v>17</v>
      </c>
      <c r="J633" s="2" t="s">
        <v>5058</v>
      </c>
      <c r="K633" s="3">
        <v>45027</v>
      </c>
      <c r="L633" s="2" t="s">
        <v>5138</v>
      </c>
    </row>
    <row r="634" spans="1:12">
      <c r="A634" s="2" t="s">
        <v>1557</v>
      </c>
      <c r="B634" s="2" t="s">
        <v>6996</v>
      </c>
      <c r="C634" s="2" t="s">
        <v>5039</v>
      </c>
      <c r="D634" s="3">
        <v>32713</v>
      </c>
      <c r="E634" s="2" t="s">
        <v>6997</v>
      </c>
      <c r="F634" s="2" t="s">
        <v>6998</v>
      </c>
      <c r="G634" s="2" t="s">
        <v>5318</v>
      </c>
      <c r="H634" s="2" t="s">
        <v>5050</v>
      </c>
      <c r="I634" s="2" t="s">
        <v>18</v>
      </c>
      <c r="J634" s="2" t="s">
        <v>5058</v>
      </c>
      <c r="K634" s="3">
        <v>45183</v>
      </c>
      <c r="L634" s="2" t="s">
        <v>5064</v>
      </c>
    </row>
    <row r="635" spans="1:12">
      <c r="A635" s="2" t="s">
        <v>2705</v>
      </c>
      <c r="B635" s="2" t="s">
        <v>5979</v>
      </c>
      <c r="C635" s="2" t="s">
        <v>5072</v>
      </c>
      <c r="D635" s="3">
        <v>23762</v>
      </c>
      <c r="E635" s="2" t="s">
        <v>6999</v>
      </c>
      <c r="F635" s="2" t="s">
        <v>7000</v>
      </c>
      <c r="G635" s="2" t="s">
        <v>5107</v>
      </c>
      <c r="H635" s="2" t="s">
        <v>5057</v>
      </c>
      <c r="I635" s="2" t="s">
        <v>16</v>
      </c>
      <c r="J635" s="2" t="s">
        <v>5165</v>
      </c>
      <c r="K635" s="3">
        <v>45620</v>
      </c>
      <c r="L635" s="2" t="s">
        <v>5070</v>
      </c>
    </row>
    <row r="636" spans="1:12">
      <c r="A636" s="2" t="s">
        <v>1077</v>
      </c>
      <c r="B636" s="2" t="s">
        <v>7001</v>
      </c>
      <c r="C636" s="2" t="s">
        <v>5072</v>
      </c>
      <c r="D636" s="3">
        <v>35722</v>
      </c>
      <c r="E636" s="2" t="s">
        <v>7002</v>
      </c>
      <c r="F636" s="2" t="s">
        <v>7003</v>
      </c>
      <c r="G636" s="2" t="s">
        <v>5452</v>
      </c>
      <c r="H636" s="2" t="s">
        <v>5043</v>
      </c>
      <c r="I636" s="2" t="s">
        <v>17</v>
      </c>
      <c r="J636" s="2" t="s">
        <v>5058</v>
      </c>
      <c r="K636" s="3">
        <v>43371</v>
      </c>
      <c r="L636" s="2" t="s">
        <v>5092</v>
      </c>
    </row>
    <row r="637" spans="1:12">
      <c r="A637" s="2" t="s">
        <v>456</v>
      </c>
      <c r="B637" s="2" t="s">
        <v>6163</v>
      </c>
      <c r="C637" s="2" t="s">
        <v>5039</v>
      </c>
      <c r="D637" s="3">
        <v>27331</v>
      </c>
      <c r="E637" s="2" t="s">
        <v>7004</v>
      </c>
      <c r="F637" s="2" t="s">
        <v>7005</v>
      </c>
      <c r="G637" s="2" t="s">
        <v>5240</v>
      </c>
      <c r="H637" s="2" t="s">
        <v>5043</v>
      </c>
      <c r="I637" s="2" t="s">
        <v>17</v>
      </c>
      <c r="J637" s="2" t="s">
        <v>5058</v>
      </c>
      <c r="K637" s="3">
        <v>45140</v>
      </c>
      <c r="L637" s="2" t="s">
        <v>5045</v>
      </c>
    </row>
    <row r="638" spans="1:12">
      <c r="A638" s="2" t="s">
        <v>2400</v>
      </c>
      <c r="B638" s="2" t="s">
        <v>7006</v>
      </c>
      <c r="C638" s="2" t="s">
        <v>5072</v>
      </c>
      <c r="D638" s="3">
        <v>27895</v>
      </c>
      <c r="E638" s="2" t="s">
        <v>7007</v>
      </c>
      <c r="F638" s="2" t="s">
        <v>7008</v>
      </c>
      <c r="G638" s="2" t="s">
        <v>5124</v>
      </c>
      <c r="H638" s="2" t="s">
        <v>5050</v>
      </c>
      <c r="I638" s="2" t="s">
        <v>18</v>
      </c>
      <c r="J638" s="2" t="s">
        <v>5051</v>
      </c>
      <c r="K638" s="3">
        <v>43336</v>
      </c>
      <c r="L638" s="2" t="s">
        <v>5045</v>
      </c>
    </row>
    <row r="639" spans="1:12">
      <c r="A639" s="2" t="s">
        <v>516</v>
      </c>
      <c r="B639" s="2" t="s">
        <v>7009</v>
      </c>
      <c r="C639" s="2" t="s">
        <v>5039</v>
      </c>
      <c r="D639" s="3">
        <v>34946</v>
      </c>
      <c r="E639" s="2" t="s">
        <v>7010</v>
      </c>
      <c r="F639" s="2" t="s">
        <v>7011</v>
      </c>
      <c r="G639" s="2" t="s">
        <v>5107</v>
      </c>
      <c r="H639" s="2" t="s">
        <v>5057</v>
      </c>
      <c r="I639" s="2" t="s">
        <v>16</v>
      </c>
      <c r="J639" s="2" t="s">
        <v>5058</v>
      </c>
      <c r="K639" s="3">
        <v>43468</v>
      </c>
      <c r="L639" s="2" t="s">
        <v>5092</v>
      </c>
    </row>
    <row r="640" spans="1:12">
      <c r="A640" s="2" t="s">
        <v>4550</v>
      </c>
      <c r="B640" s="2" t="s">
        <v>7012</v>
      </c>
      <c r="C640" s="2" t="s">
        <v>5072</v>
      </c>
      <c r="D640" s="3">
        <v>27805</v>
      </c>
      <c r="E640" s="2" t="s">
        <v>7013</v>
      </c>
      <c r="F640" s="2" t="s">
        <v>7014</v>
      </c>
      <c r="G640" s="2" t="s">
        <v>5154</v>
      </c>
      <c r="H640" s="2" t="s">
        <v>5069</v>
      </c>
      <c r="I640" s="2" t="s">
        <v>16</v>
      </c>
      <c r="J640" s="2" t="s">
        <v>5051</v>
      </c>
      <c r="K640" s="3">
        <v>45640</v>
      </c>
      <c r="L640" s="2" t="s">
        <v>5087</v>
      </c>
    </row>
    <row r="641" spans="1:12">
      <c r="A641" s="2" t="s">
        <v>1774</v>
      </c>
      <c r="B641" s="2" t="s">
        <v>7015</v>
      </c>
      <c r="C641" s="2" t="s">
        <v>5039</v>
      </c>
      <c r="D641" s="3">
        <v>32871</v>
      </c>
      <c r="E641" s="2" t="s">
        <v>7016</v>
      </c>
      <c r="F641" s="2" t="s">
        <v>7017</v>
      </c>
      <c r="G641" s="2" t="s">
        <v>5075</v>
      </c>
      <c r="H641" s="2" t="s">
        <v>5076</v>
      </c>
      <c r="I641" s="2" t="s">
        <v>17</v>
      </c>
      <c r="J641" s="2" t="s">
        <v>5058</v>
      </c>
      <c r="K641" s="3">
        <v>44711</v>
      </c>
      <c r="L641" s="2" t="s">
        <v>5112</v>
      </c>
    </row>
    <row r="642" spans="1:12">
      <c r="A642" s="2" t="s">
        <v>659</v>
      </c>
      <c r="B642" s="2" t="s">
        <v>7018</v>
      </c>
      <c r="C642" s="2" t="s">
        <v>5072</v>
      </c>
      <c r="D642" s="3">
        <v>28444</v>
      </c>
      <c r="E642" s="2" t="s">
        <v>7019</v>
      </c>
      <c r="F642" s="2" t="s">
        <v>7020</v>
      </c>
      <c r="G642" s="2" t="s">
        <v>5086</v>
      </c>
      <c r="H642" s="2" t="s">
        <v>5076</v>
      </c>
      <c r="I642" s="2" t="s">
        <v>17</v>
      </c>
      <c r="J642" s="2" t="s">
        <v>5058</v>
      </c>
      <c r="K642" s="3">
        <v>44907</v>
      </c>
      <c r="L642" s="2" t="s">
        <v>5092</v>
      </c>
    </row>
    <row r="643" spans="1:12">
      <c r="A643" s="2" t="s">
        <v>3500</v>
      </c>
      <c r="B643" s="2" t="s">
        <v>7021</v>
      </c>
      <c r="C643" s="2" t="s">
        <v>5072</v>
      </c>
      <c r="D643" s="3">
        <v>31175</v>
      </c>
      <c r="E643" s="2" t="s">
        <v>7022</v>
      </c>
      <c r="F643" s="2" t="s">
        <v>7023</v>
      </c>
      <c r="G643" s="2" t="s">
        <v>5240</v>
      </c>
      <c r="H643" s="2" t="s">
        <v>5043</v>
      </c>
      <c r="I643" s="2" t="s">
        <v>17</v>
      </c>
      <c r="J643" s="2" t="s">
        <v>5058</v>
      </c>
      <c r="K643" s="3">
        <v>44679</v>
      </c>
      <c r="L643" s="2" t="s">
        <v>5160</v>
      </c>
    </row>
    <row r="644" spans="1:12">
      <c r="A644" s="2" t="s">
        <v>812</v>
      </c>
      <c r="B644" s="2" t="s">
        <v>7024</v>
      </c>
      <c r="C644" s="2" t="s">
        <v>5039</v>
      </c>
      <c r="D644" s="3">
        <v>34777</v>
      </c>
      <c r="E644" s="2" t="s">
        <v>7025</v>
      </c>
      <c r="F644" s="2" t="s">
        <v>7026</v>
      </c>
      <c r="G644" s="2" t="s">
        <v>5081</v>
      </c>
      <c r="H644" s="2" t="s">
        <v>5043</v>
      </c>
      <c r="I644" s="2" t="s">
        <v>17</v>
      </c>
      <c r="J644" s="2" t="s">
        <v>5058</v>
      </c>
      <c r="K644" s="3">
        <v>45203</v>
      </c>
      <c r="L644" s="2" t="s">
        <v>5082</v>
      </c>
    </row>
    <row r="645" spans="1:12">
      <c r="A645" s="2" t="s">
        <v>2045</v>
      </c>
      <c r="B645" s="2" t="s">
        <v>6604</v>
      </c>
      <c r="C645" s="2" t="s">
        <v>5039</v>
      </c>
      <c r="D645" s="3">
        <v>33096</v>
      </c>
      <c r="E645" s="2" t="s">
        <v>7027</v>
      </c>
      <c r="F645" s="2" t="s">
        <v>7028</v>
      </c>
      <c r="G645" s="2" t="s">
        <v>5111</v>
      </c>
      <c r="H645" s="2" t="s">
        <v>5050</v>
      </c>
      <c r="I645" s="2" t="s">
        <v>18</v>
      </c>
      <c r="J645" s="2" t="s">
        <v>5051</v>
      </c>
      <c r="K645" s="3">
        <v>45393</v>
      </c>
      <c r="L645" s="2" t="s">
        <v>5142</v>
      </c>
    </row>
    <row r="646" spans="1:12">
      <c r="A646" s="2" t="s">
        <v>1336</v>
      </c>
      <c r="B646" s="2" t="s">
        <v>7029</v>
      </c>
      <c r="C646" s="2" t="s">
        <v>5072</v>
      </c>
      <c r="D646" s="3">
        <v>37099</v>
      </c>
      <c r="E646" s="2" t="s">
        <v>7030</v>
      </c>
      <c r="F646" s="2" t="s">
        <v>7031</v>
      </c>
      <c r="G646" s="2" t="s">
        <v>5119</v>
      </c>
      <c r="H646" s="2" t="s">
        <v>5057</v>
      </c>
      <c r="I646" s="2" t="s">
        <v>16</v>
      </c>
      <c r="J646" s="2" t="s">
        <v>5051</v>
      </c>
      <c r="K646" s="3">
        <v>44599</v>
      </c>
      <c r="L646" s="2" t="s">
        <v>5166</v>
      </c>
    </row>
    <row r="647" spans="1:12">
      <c r="A647" s="2" t="s">
        <v>3144</v>
      </c>
      <c r="B647" s="2" t="s">
        <v>7032</v>
      </c>
      <c r="C647" s="2" t="s">
        <v>5072</v>
      </c>
      <c r="D647" s="3">
        <v>33357</v>
      </c>
      <c r="E647" s="2" t="s">
        <v>7033</v>
      </c>
      <c r="F647" s="2" t="s">
        <v>7034</v>
      </c>
      <c r="G647" s="2" t="s">
        <v>5086</v>
      </c>
      <c r="H647" s="2" t="s">
        <v>5076</v>
      </c>
      <c r="I647" s="2" t="s">
        <v>17</v>
      </c>
      <c r="J647" s="2" t="s">
        <v>5058</v>
      </c>
      <c r="K647" s="3">
        <v>44577</v>
      </c>
      <c r="L647" s="2" t="s">
        <v>5155</v>
      </c>
    </row>
    <row r="648" spans="1:12">
      <c r="A648" s="2" t="s">
        <v>7035</v>
      </c>
      <c r="B648" s="2" t="s">
        <v>7036</v>
      </c>
      <c r="C648" s="2" t="s">
        <v>5039</v>
      </c>
      <c r="D648" s="3">
        <v>27161</v>
      </c>
      <c r="E648" s="2" t="s">
        <v>7037</v>
      </c>
      <c r="F648" s="2" t="s">
        <v>7038</v>
      </c>
      <c r="G648" s="2" t="s">
        <v>5375</v>
      </c>
      <c r="H648" s="2" t="s">
        <v>5076</v>
      </c>
      <c r="I648" s="2" t="s">
        <v>17</v>
      </c>
      <c r="J648" s="2" t="s">
        <v>5051</v>
      </c>
      <c r="K648" s="3">
        <v>44506</v>
      </c>
      <c r="L648" s="2" t="s">
        <v>5070</v>
      </c>
    </row>
    <row r="649" spans="1:12">
      <c r="A649" s="2" t="s">
        <v>4533</v>
      </c>
      <c r="B649" s="2" t="s">
        <v>7039</v>
      </c>
      <c r="C649" s="2" t="s">
        <v>5039</v>
      </c>
      <c r="D649" s="3">
        <v>33506</v>
      </c>
      <c r="E649" s="2" t="s">
        <v>7040</v>
      </c>
      <c r="F649" s="2" t="s">
        <v>7041</v>
      </c>
      <c r="G649" s="2" t="s">
        <v>5150</v>
      </c>
      <c r="H649" s="2" t="s">
        <v>5043</v>
      </c>
      <c r="I649" s="2" t="s">
        <v>17</v>
      </c>
      <c r="J649" s="2" t="s">
        <v>5058</v>
      </c>
      <c r="K649" s="3">
        <v>44621</v>
      </c>
      <c r="L649" s="2" t="s">
        <v>5064</v>
      </c>
    </row>
    <row r="650" spans="1:12">
      <c r="A650" s="2" t="s">
        <v>1465</v>
      </c>
      <c r="B650" s="2" t="s">
        <v>7042</v>
      </c>
      <c r="C650" s="2" t="s">
        <v>5072</v>
      </c>
      <c r="D650" s="3">
        <v>25687</v>
      </c>
      <c r="E650" s="2" t="s">
        <v>7043</v>
      </c>
      <c r="F650" s="2" t="s">
        <v>7044</v>
      </c>
      <c r="G650" s="2" t="s">
        <v>5375</v>
      </c>
      <c r="H650" s="2" t="s">
        <v>5076</v>
      </c>
      <c r="I650" s="2" t="s">
        <v>17</v>
      </c>
      <c r="J650" s="2" t="s">
        <v>5044</v>
      </c>
      <c r="K650" s="3">
        <v>44272</v>
      </c>
      <c r="L650" s="2" t="s">
        <v>5082</v>
      </c>
    </row>
    <row r="651" spans="1:12">
      <c r="A651" s="2" t="s">
        <v>3979</v>
      </c>
      <c r="B651" s="2" t="s">
        <v>7045</v>
      </c>
      <c r="C651" s="2" t="s">
        <v>5039</v>
      </c>
      <c r="D651" s="3">
        <v>31161</v>
      </c>
      <c r="E651" s="2" t="s">
        <v>7046</v>
      </c>
      <c r="F651" s="2" t="s">
        <v>7047</v>
      </c>
      <c r="G651" s="2" t="s">
        <v>5159</v>
      </c>
      <c r="H651" s="2" t="s">
        <v>5069</v>
      </c>
      <c r="I651" s="2" t="s">
        <v>16</v>
      </c>
      <c r="J651" s="2" t="s">
        <v>5051</v>
      </c>
      <c r="K651" s="3">
        <v>44976</v>
      </c>
      <c r="L651" s="2" t="s">
        <v>5155</v>
      </c>
    </row>
    <row r="652" spans="1:12">
      <c r="A652" s="2" t="s">
        <v>4586</v>
      </c>
      <c r="B652" s="2" t="s">
        <v>7048</v>
      </c>
      <c r="C652" s="2" t="s">
        <v>5039</v>
      </c>
      <c r="D652" s="3">
        <v>35701</v>
      </c>
      <c r="E652" s="2" t="s">
        <v>7049</v>
      </c>
      <c r="F652" s="2" t="s">
        <v>7050</v>
      </c>
      <c r="G652" s="2" t="s">
        <v>5159</v>
      </c>
      <c r="H652" s="2" t="s">
        <v>5069</v>
      </c>
      <c r="I652" s="2" t="s">
        <v>16</v>
      </c>
      <c r="J652" s="2" t="s">
        <v>5051</v>
      </c>
      <c r="K652" s="3">
        <v>45382</v>
      </c>
      <c r="L652" s="2" t="s">
        <v>5120</v>
      </c>
    </row>
    <row r="653" spans="1:12">
      <c r="A653" s="2" t="s">
        <v>1267</v>
      </c>
      <c r="B653" s="2" t="s">
        <v>7051</v>
      </c>
      <c r="C653" s="2" t="s">
        <v>5072</v>
      </c>
      <c r="D653" s="3">
        <v>25585</v>
      </c>
      <c r="E653" s="2" t="s">
        <v>7052</v>
      </c>
      <c r="F653" s="2" t="s">
        <v>7053</v>
      </c>
      <c r="G653" s="2" t="s">
        <v>5124</v>
      </c>
      <c r="H653" s="2" t="s">
        <v>5050</v>
      </c>
      <c r="I653" s="2" t="s">
        <v>18</v>
      </c>
      <c r="J653" s="2" t="s">
        <v>5165</v>
      </c>
      <c r="K653" s="3">
        <v>43771</v>
      </c>
      <c r="L653" s="2" t="s">
        <v>5077</v>
      </c>
    </row>
    <row r="654" spans="1:12">
      <c r="A654" s="2" t="s">
        <v>2407</v>
      </c>
      <c r="B654" s="2" t="s">
        <v>7054</v>
      </c>
      <c r="C654" s="2" t="s">
        <v>5072</v>
      </c>
      <c r="D654" s="3">
        <v>26828</v>
      </c>
      <c r="E654" s="2" t="s">
        <v>7055</v>
      </c>
      <c r="F654" s="2" t="s">
        <v>7056</v>
      </c>
      <c r="G654" s="2" t="s">
        <v>5180</v>
      </c>
      <c r="H654" s="2" t="s">
        <v>5043</v>
      </c>
      <c r="I654" s="2" t="s">
        <v>17</v>
      </c>
      <c r="J654" s="2" t="s">
        <v>5051</v>
      </c>
      <c r="K654" s="3">
        <v>44242</v>
      </c>
      <c r="L654" s="2" t="s">
        <v>5082</v>
      </c>
    </row>
    <row r="655" spans="1:12">
      <c r="A655" s="2" t="s">
        <v>742</v>
      </c>
      <c r="B655" s="2" t="s">
        <v>7057</v>
      </c>
      <c r="C655" s="2" t="s">
        <v>5039</v>
      </c>
      <c r="D655" s="3">
        <v>24157</v>
      </c>
      <c r="E655" s="2" t="s">
        <v>7058</v>
      </c>
      <c r="F655" s="2" t="s">
        <v>7059</v>
      </c>
      <c r="G655" s="2" t="s">
        <v>5180</v>
      </c>
      <c r="H655" s="2" t="s">
        <v>5043</v>
      </c>
      <c r="I655" s="2" t="s">
        <v>17</v>
      </c>
      <c r="J655" s="2" t="s">
        <v>5058</v>
      </c>
      <c r="K655" s="3">
        <v>43830</v>
      </c>
      <c r="L655" s="2" t="s">
        <v>5160</v>
      </c>
    </row>
    <row r="656" spans="1:12">
      <c r="A656" s="2" t="s">
        <v>1261</v>
      </c>
      <c r="B656" s="2" t="s">
        <v>7060</v>
      </c>
      <c r="C656" s="2" t="s">
        <v>5072</v>
      </c>
      <c r="D656" s="3">
        <v>36245</v>
      </c>
      <c r="E656" s="2" t="s">
        <v>7061</v>
      </c>
      <c r="F656" s="2" t="s">
        <v>7062</v>
      </c>
      <c r="G656" s="2" t="s">
        <v>5318</v>
      </c>
      <c r="H656" s="2" t="s">
        <v>5050</v>
      </c>
      <c r="I656" s="2" t="s">
        <v>18</v>
      </c>
      <c r="J656" s="2" t="s">
        <v>5058</v>
      </c>
      <c r="K656" s="3">
        <v>43456</v>
      </c>
      <c r="L656" s="2" t="s">
        <v>5100</v>
      </c>
    </row>
    <row r="657" spans="1:12">
      <c r="A657" s="2" t="s">
        <v>2748</v>
      </c>
      <c r="B657" s="2" t="s">
        <v>7063</v>
      </c>
      <c r="C657" s="2" t="s">
        <v>5039</v>
      </c>
      <c r="D657" s="3">
        <v>38594</v>
      </c>
      <c r="E657" s="2" t="s">
        <v>6707</v>
      </c>
      <c r="F657" s="2" t="s">
        <v>7064</v>
      </c>
      <c r="G657" s="2" t="s">
        <v>5426</v>
      </c>
      <c r="H657" s="2" t="s">
        <v>5057</v>
      </c>
      <c r="I657" s="2" t="s">
        <v>16</v>
      </c>
      <c r="J657" s="2" t="s">
        <v>5165</v>
      </c>
      <c r="K657" s="3">
        <v>45458</v>
      </c>
      <c r="L657" s="2" t="s">
        <v>5100</v>
      </c>
    </row>
    <row r="658" spans="1:12">
      <c r="A658" s="2" t="s">
        <v>2842</v>
      </c>
      <c r="B658" s="2" t="s">
        <v>7065</v>
      </c>
      <c r="C658" s="2" t="s">
        <v>5072</v>
      </c>
      <c r="D658" s="3">
        <v>35200</v>
      </c>
      <c r="E658" s="2" t="s">
        <v>7066</v>
      </c>
      <c r="F658" s="2" t="s">
        <v>7067</v>
      </c>
      <c r="G658" s="2" t="s">
        <v>5247</v>
      </c>
      <c r="H658" s="2" t="s">
        <v>5069</v>
      </c>
      <c r="I658" s="2" t="s">
        <v>16</v>
      </c>
      <c r="J658" s="2" t="s">
        <v>5058</v>
      </c>
      <c r="K658" s="3">
        <v>45572</v>
      </c>
      <c r="L658" s="2" t="s">
        <v>5052</v>
      </c>
    </row>
    <row r="659" spans="1:12">
      <c r="A659" s="2" t="s">
        <v>451</v>
      </c>
      <c r="B659" s="2" t="s">
        <v>5935</v>
      </c>
      <c r="C659" s="2" t="s">
        <v>5072</v>
      </c>
      <c r="D659" s="3">
        <v>29477</v>
      </c>
      <c r="E659" s="2" t="s">
        <v>7068</v>
      </c>
      <c r="F659" s="2" t="s">
        <v>7069</v>
      </c>
      <c r="G659" s="2" t="s">
        <v>5056</v>
      </c>
      <c r="H659" s="2" t="s">
        <v>5057</v>
      </c>
      <c r="I659" s="2" t="s">
        <v>16</v>
      </c>
      <c r="J659" s="2" t="s">
        <v>5044</v>
      </c>
      <c r="K659" s="3">
        <v>43301</v>
      </c>
      <c r="L659" s="2" t="s">
        <v>5128</v>
      </c>
    </row>
    <row r="660" spans="1:12">
      <c r="A660" s="2" t="s">
        <v>478</v>
      </c>
      <c r="B660" s="2" t="s">
        <v>7070</v>
      </c>
      <c r="C660" s="2" t="s">
        <v>5039</v>
      </c>
      <c r="D660" s="3">
        <v>24375</v>
      </c>
      <c r="E660" s="2" t="s">
        <v>7071</v>
      </c>
      <c r="F660" s="2" t="s">
        <v>7072</v>
      </c>
      <c r="G660" s="2" t="s">
        <v>5205</v>
      </c>
      <c r="H660" s="2" t="s">
        <v>5057</v>
      </c>
      <c r="I660" s="2" t="s">
        <v>16</v>
      </c>
      <c r="J660" s="2" t="s">
        <v>5044</v>
      </c>
      <c r="K660" s="3">
        <v>43739</v>
      </c>
      <c r="L660" s="2" t="s">
        <v>5087</v>
      </c>
    </row>
    <row r="661" spans="1:12">
      <c r="A661" s="2" t="s">
        <v>1509</v>
      </c>
      <c r="B661" s="2" t="s">
        <v>7073</v>
      </c>
      <c r="C661" s="2" t="s">
        <v>5039</v>
      </c>
      <c r="D661" s="3">
        <v>37825</v>
      </c>
      <c r="E661" s="2" t="s">
        <v>7074</v>
      </c>
      <c r="F661" s="2" t="s">
        <v>7075</v>
      </c>
      <c r="G661" s="2" t="s">
        <v>5075</v>
      </c>
      <c r="H661" s="2" t="s">
        <v>5076</v>
      </c>
      <c r="I661" s="2" t="s">
        <v>17</v>
      </c>
      <c r="J661" s="2" t="s">
        <v>5044</v>
      </c>
      <c r="K661" s="3">
        <v>44429</v>
      </c>
      <c r="L661" s="2" t="s">
        <v>5112</v>
      </c>
    </row>
    <row r="662" spans="1:12">
      <c r="A662" s="2" t="s">
        <v>2338</v>
      </c>
      <c r="B662" s="2" t="s">
        <v>7076</v>
      </c>
      <c r="C662" s="2" t="s">
        <v>5039</v>
      </c>
      <c r="D662" s="3">
        <v>26265</v>
      </c>
      <c r="E662" s="2" t="s">
        <v>7077</v>
      </c>
      <c r="F662" s="2" t="s">
        <v>7078</v>
      </c>
      <c r="G662" s="2" t="s">
        <v>5295</v>
      </c>
      <c r="H662" s="2" t="s">
        <v>5076</v>
      </c>
      <c r="I662" s="2" t="s">
        <v>17</v>
      </c>
      <c r="J662" s="2" t="s">
        <v>5058</v>
      </c>
      <c r="K662" s="3">
        <v>45419</v>
      </c>
      <c r="L662" s="2" t="s">
        <v>5160</v>
      </c>
    </row>
    <row r="663" spans="1:12">
      <c r="A663" s="2" t="s">
        <v>1155</v>
      </c>
      <c r="B663" s="2" t="s">
        <v>7079</v>
      </c>
      <c r="C663" s="2" t="s">
        <v>5072</v>
      </c>
      <c r="D663" s="3">
        <v>27711</v>
      </c>
      <c r="E663" s="2" t="s">
        <v>7080</v>
      </c>
      <c r="F663" s="2" t="s">
        <v>7081</v>
      </c>
      <c r="G663" s="2" t="s">
        <v>5124</v>
      </c>
      <c r="H663" s="2" t="s">
        <v>5050</v>
      </c>
      <c r="I663" s="2" t="s">
        <v>18</v>
      </c>
      <c r="J663" s="2" t="s">
        <v>5051</v>
      </c>
      <c r="K663" s="3">
        <v>43570</v>
      </c>
      <c r="L663" s="2" t="s">
        <v>5128</v>
      </c>
    </row>
    <row r="664" spans="1:12">
      <c r="A664" s="2" t="s">
        <v>641</v>
      </c>
      <c r="B664" s="2" t="s">
        <v>7082</v>
      </c>
      <c r="C664" s="2" t="s">
        <v>5072</v>
      </c>
      <c r="D664" s="3">
        <v>34445</v>
      </c>
      <c r="E664" s="2" t="s">
        <v>7083</v>
      </c>
      <c r="F664" s="2" t="s">
        <v>7084</v>
      </c>
      <c r="G664" s="2" t="s">
        <v>5335</v>
      </c>
      <c r="H664" s="2" t="s">
        <v>5069</v>
      </c>
      <c r="I664" s="2" t="s">
        <v>16</v>
      </c>
      <c r="J664" s="2" t="s">
        <v>5051</v>
      </c>
      <c r="K664" s="3">
        <v>43394</v>
      </c>
      <c r="L664" s="2" t="s">
        <v>5155</v>
      </c>
    </row>
    <row r="665" spans="1:12">
      <c r="A665" s="2" t="s">
        <v>2150</v>
      </c>
      <c r="B665" s="2" t="s">
        <v>7085</v>
      </c>
      <c r="C665" s="2" t="s">
        <v>5039</v>
      </c>
      <c r="D665" s="3">
        <v>28884</v>
      </c>
      <c r="E665" s="2" t="s">
        <v>7086</v>
      </c>
      <c r="F665" s="2" t="s">
        <v>7087</v>
      </c>
      <c r="G665" s="2" t="s">
        <v>5075</v>
      </c>
      <c r="H665" s="2" t="s">
        <v>5076</v>
      </c>
      <c r="I665" s="2" t="s">
        <v>17</v>
      </c>
      <c r="J665" s="2" t="s">
        <v>5051</v>
      </c>
      <c r="K665" s="3">
        <v>44405</v>
      </c>
      <c r="L665" s="2" t="s">
        <v>5120</v>
      </c>
    </row>
    <row r="666" spans="1:12">
      <c r="A666" s="2" t="s">
        <v>1041</v>
      </c>
      <c r="B666" s="2" t="s">
        <v>7088</v>
      </c>
      <c r="C666" s="2" t="s">
        <v>5039</v>
      </c>
      <c r="D666" s="3">
        <v>30759</v>
      </c>
      <c r="E666" s="2" t="s">
        <v>7089</v>
      </c>
      <c r="F666" s="2" t="s">
        <v>7090</v>
      </c>
      <c r="G666" s="2" t="s">
        <v>5187</v>
      </c>
      <c r="H666" s="2" t="s">
        <v>5076</v>
      </c>
      <c r="I666" s="2" t="s">
        <v>17</v>
      </c>
      <c r="J666" s="2" t="s">
        <v>5165</v>
      </c>
      <c r="K666" s="3">
        <v>43475</v>
      </c>
      <c r="L666" s="2" t="s">
        <v>5064</v>
      </c>
    </row>
    <row r="667" spans="1:12">
      <c r="A667" s="2" t="s">
        <v>2200</v>
      </c>
      <c r="B667" s="2" t="s">
        <v>7091</v>
      </c>
      <c r="C667" s="2" t="s">
        <v>5072</v>
      </c>
      <c r="D667" s="3">
        <v>24040</v>
      </c>
      <c r="E667" s="2" t="s">
        <v>7092</v>
      </c>
      <c r="F667" s="2" t="s">
        <v>7093</v>
      </c>
      <c r="G667" s="2" t="s">
        <v>5375</v>
      </c>
      <c r="H667" s="2" t="s">
        <v>5076</v>
      </c>
      <c r="I667" s="2" t="s">
        <v>17</v>
      </c>
      <c r="J667" s="2" t="s">
        <v>5044</v>
      </c>
      <c r="K667" s="3">
        <v>43749</v>
      </c>
      <c r="L667" s="2" t="s">
        <v>5077</v>
      </c>
    </row>
    <row r="668" spans="1:12">
      <c r="A668" s="2" t="s">
        <v>3273</v>
      </c>
      <c r="B668" s="2" t="s">
        <v>7094</v>
      </c>
      <c r="C668" s="2" t="s">
        <v>5039</v>
      </c>
      <c r="D668" s="3">
        <v>30354</v>
      </c>
      <c r="E668" s="2" t="s">
        <v>7095</v>
      </c>
      <c r="F668" s="2" t="s">
        <v>7096</v>
      </c>
      <c r="G668" s="2" t="s">
        <v>5318</v>
      </c>
      <c r="H668" s="2" t="s">
        <v>5050</v>
      </c>
      <c r="I668" s="2" t="s">
        <v>18</v>
      </c>
      <c r="J668" s="2" t="s">
        <v>5165</v>
      </c>
      <c r="K668" s="3">
        <v>44960</v>
      </c>
      <c r="L668" s="2" t="s">
        <v>5087</v>
      </c>
    </row>
    <row r="669" spans="1:12">
      <c r="A669" s="2" t="s">
        <v>3223</v>
      </c>
      <c r="B669" s="2" t="s">
        <v>7097</v>
      </c>
      <c r="C669" s="2" t="s">
        <v>5072</v>
      </c>
      <c r="D669" s="3">
        <v>30916</v>
      </c>
      <c r="E669" s="2" t="s">
        <v>7098</v>
      </c>
      <c r="F669" s="2" t="s">
        <v>7099</v>
      </c>
      <c r="G669" s="2" t="s">
        <v>5049</v>
      </c>
      <c r="H669" s="2" t="s">
        <v>5050</v>
      </c>
      <c r="I669" s="2" t="s">
        <v>18</v>
      </c>
      <c r="J669" s="2" t="s">
        <v>5058</v>
      </c>
      <c r="K669" s="3">
        <v>44986</v>
      </c>
      <c r="L669" s="2" t="s">
        <v>5142</v>
      </c>
    </row>
    <row r="670" spans="1:12">
      <c r="A670" s="2" t="s">
        <v>2274</v>
      </c>
      <c r="B670" s="2" t="s">
        <v>7100</v>
      </c>
      <c r="C670" s="2" t="s">
        <v>5039</v>
      </c>
      <c r="D670" s="3">
        <v>25631</v>
      </c>
      <c r="E670" s="2" t="s">
        <v>7101</v>
      </c>
      <c r="F670" s="2" t="s">
        <v>7102</v>
      </c>
      <c r="G670" s="2" t="s">
        <v>5068</v>
      </c>
      <c r="H670" s="2" t="s">
        <v>5069</v>
      </c>
      <c r="I670" s="2" t="s">
        <v>16</v>
      </c>
      <c r="J670" s="2" t="s">
        <v>5165</v>
      </c>
      <c r="K670" s="3">
        <v>44666</v>
      </c>
      <c r="L670" s="2" t="s">
        <v>5142</v>
      </c>
    </row>
    <row r="671" spans="1:12">
      <c r="A671" s="2" t="s">
        <v>1549</v>
      </c>
      <c r="B671" s="2" t="s">
        <v>7103</v>
      </c>
      <c r="C671" s="2" t="s">
        <v>5072</v>
      </c>
      <c r="D671" s="3">
        <v>24877</v>
      </c>
      <c r="E671" s="2" t="s">
        <v>7104</v>
      </c>
      <c r="F671" s="2" t="s">
        <v>7105</v>
      </c>
      <c r="G671" s="2" t="s">
        <v>5187</v>
      </c>
      <c r="H671" s="2" t="s">
        <v>5076</v>
      </c>
      <c r="I671" s="2" t="s">
        <v>17</v>
      </c>
      <c r="J671" s="2" t="s">
        <v>5058</v>
      </c>
      <c r="K671" s="3">
        <v>45092</v>
      </c>
      <c r="L671" s="2" t="s">
        <v>5087</v>
      </c>
    </row>
    <row r="672" spans="1:12">
      <c r="A672" s="2" t="s">
        <v>1186</v>
      </c>
      <c r="B672" s="2" t="s">
        <v>7106</v>
      </c>
      <c r="C672" s="2" t="s">
        <v>5072</v>
      </c>
      <c r="D672" s="3">
        <v>28759</v>
      </c>
      <c r="E672" s="2" t="s">
        <v>7107</v>
      </c>
      <c r="F672" s="2" t="s">
        <v>7108</v>
      </c>
      <c r="G672" s="2" t="s">
        <v>5295</v>
      </c>
      <c r="H672" s="2" t="s">
        <v>5076</v>
      </c>
      <c r="I672" s="2" t="s">
        <v>17</v>
      </c>
      <c r="J672" s="2" t="s">
        <v>5058</v>
      </c>
      <c r="K672" s="3">
        <v>44883</v>
      </c>
      <c r="L672" s="2" t="s">
        <v>5100</v>
      </c>
    </row>
    <row r="673" spans="1:12">
      <c r="A673" s="2" t="s">
        <v>4576</v>
      </c>
      <c r="B673" s="2" t="s">
        <v>7109</v>
      </c>
      <c r="C673" s="2" t="s">
        <v>5072</v>
      </c>
      <c r="D673" s="3">
        <v>35058</v>
      </c>
      <c r="E673" s="2" t="s">
        <v>7110</v>
      </c>
      <c r="F673" s="2" t="s">
        <v>7111</v>
      </c>
      <c r="G673" s="2" t="s">
        <v>5430</v>
      </c>
      <c r="H673" s="2" t="s">
        <v>5057</v>
      </c>
      <c r="I673" s="2" t="s">
        <v>16</v>
      </c>
      <c r="J673" s="2" t="s">
        <v>5058</v>
      </c>
      <c r="K673" s="3">
        <v>43236</v>
      </c>
      <c r="L673" s="2" t="s">
        <v>5077</v>
      </c>
    </row>
    <row r="674" spans="1:12">
      <c r="A674" s="2" t="s">
        <v>1110</v>
      </c>
      <c r="B674" s="2" t="s">
        <v>7112</v>
      </c>
      <c r="C674" s="2" t="s">
        <v>5039</v>
      </c>
      <c r="D674" s="3">
        <v>26798</v>
      </c>
      <c r="E674" s="2" t="s">
        <v>7113</v>
      </c>
      <c r="F674" s="2" t="s">
        <v>7114</v>
      </c>
      <c r="G674" s="2" t="s">
        <v>5063</v>
      </c>
      <c r="H674" s="2" t="s">
        <v>5050</v>
      </c>
      <c r="I674" s="2" t="s">
        <v>18</v>
      </c>
      <c r="J674" s="2" t="s">
        <v>5051</v>
      </c>
      <c r="K674" s="3">
        <v>45701</v>
      </c>
      <c r="L674" s="2" t="s">
        <v>5064</v>
      </c>
    </row>
    <row r="675" spans="1:12">
      <c r="A675" s="2" t="s">
        <v>230</v>
      </c>
      <c r="B675" s="2" t="s">
        <v>7115</v>
      </c>
      <c r="C675" s="2" t="s">
        <v>5072</v>
      </c>
      <c r="D675" s="3">
        <v>29772</v>
      </c>
      <c r="E675" s="2" t="s">
        <v>7116</v>
      </c>
      <c r="F675" s="2" t="s">
        <v>7117</v>
      </c>
      <c r="G675" s="2" t="s">
        <v>5187</v>
      </c>
      <c r="H675" s="2" t="s">
        <v>5076</v>
      </c>
      <c r="I675" s="2" t="s">
        <v>17</v>
      </c>
      <c r="J675" s="2" t="s">
        <v>5051</v>
      </c>
      <c r="K675" s="3">
        <v>43760</v>
      </c>
      <c r="L675" s="2" t="s">
        <v>5112</v>
      </c>
    </row>
    <row r="676" spans="1:12">
      <c r="A676" s="2" t="s">
        <v>1243</v>
      </c>
      <c r="B676" s="2" t="s">
        <v>7118</v>
      </c>
      <c r="C676" s="2" t="s">
        <v>5039</v>
      </c>
      <c r="D676" s="3">
        <v>30189</v>
      </c>
      <c r="E676" s="2" t="s">
        <v>7119</v>
      </c>
      <c r="F676" s="2" t="s">
        <v>7120</v>
      </c>
      <c r="G676" s="2" t="s">
        <v>5086</v>
      </c>
      <c r="H676" s="2" t="s">
        <v>5076</v>
      </c>
      <c r="I676" s="2" t="s">
        <v>17</v>
      </c>
      <c r="J676" s="2" t="s">
        <v>5044</v>
      </c>
      <c r="K676" s="3">
        <v>44881</v>
      </c>
      <c r="L676" s="2" t="s">
        <v>5155</v>
      </c>
    </row>
    <row r="677" spans="1:12">
      <c r="A677" s="2" t="s">
        <v>745</v>
      </c>
      <c r="B677" s="2" t="s">
        <v>7121</v>
      </c>
      <c r="C677" s="2" t="s">
        <v>5072</v>
      </c>
      <c r="D677" s="3">
        <v>27715</v>
      </c>
      <c r="E677" s="2" t="s">
        <v>7122</v>
      </c>
      <c r="F677" s="2" t="s">
        <v>7123</v>
      </c>
      <c r="G677" s="2" t="s">
        <v>5086</v>
      </c>
      <c r="H677" s="2" t="s">
        <v>5076</v>
      </c>
      <c r="I677" s="2" t="s">
        <v>17</v>
      </c>
      <c r="J677" s="2" t="s">
        <v>5165</v>
      </c>
      <c r="K677" s="3">
        <v>44268</v>
      </c>
      <c r="L677" s="2" t="s">
        <v>5155</v>
      </c>
    </row>
    <row r="678" spans="1:12">
      <c r="A678" s="2" t="s">
        <v>2198</v>
      </c>
      <c r="B678" s="2" t="s">
        <v>6353</v>
      </c>
      <c r="C678" s="2" t="s">
        <v>5072</v>
      </c>
      <c r="D678" s="3">
        <v>30626</v>
      </c>
      <c r="E678" s="2" t="s">
        <v>7124</v>
      </c>
      <c r="F678" s="2" t="s">
        <v>7125</v>
      </c>
      <c r="G678" s="2" t="s">
        <v>5180</v>
      </c>
      <c r="H678" s="2" t="s">
        <v>5043</v>
      </c>
      <c r="I678" s="2" t="s">
        <v>17</v>
      </c>
      <c r="J678" s="2" t="s">
        <v>5058</v>
      </c>
      <c r="K678" s="3">
        <v>43996</v>
      </c>
      <c r="L678" s="2" t="s">
        <v>5064</v>
      </c>
    </row>
    <row r="679" spans="1:12">
      <c r="A679" s="2" t="s">
        <v>1348</v>
      </c>
      <c r="B679" s="2" t="s">
        <v>7126</v>
      </c>
      <c r="C679" s="2" t="s">
        <v>5072</v>
      </c>
      <c r="D679" s="3">
        <v>25629</v>
      </c>
      <c r="E679" s="2" t="s">
        <v>7127</v>
      </c>
      <c r="F679" s="2" t="s">
        <v>7128</v>
      </c>
      <c r="G679" s="2" t="s">
        <v>5099</v>
      </c>
      <c r="H679" s="2" t="s">
        <v>5050</v>
      </c>
      <c r="I679" s="2" t="s">
        <v>18</v>
      </c>
      <c r="J679" s="2" t="s">
        <v>5044</v>
      </c>
      <c r="K679" s="3">
        <v>44335</v>
      </c>
      <c r="L679" s="2" t="s">
        <v>5166</v>
      </c>
    </row>
    <row r="680" spans="1:12">
      <c r="A680" s="2" t="s">
        <v>546</v>
      </c>
      <c r="B680" s="2" t="s">
        <v>7129</v>
      </c>
      <c r="C680" s="2" t="s">
        <v>5072</v>
      </c>
      <c r="D680" s="3">
        <v>28687</v>
      </c>
      <c r="E680" s="2" t="s">
        <v>7130</v>
      </c>
      <c r="F680" s="2" t="s">
        <v>7131</v>
      </c>
      <c r="G680" s="2" t="s">
        <v>5295</v>
      </c>
      <c r="H680" s="2" t="s">
        <v>5076</v>
      </c>
      <c r="I680" s="2" t="s">
        <v>17</v>
      </c>
      <c r="J680" s="2" t="s">
        <v>5044</v>
      </c>
      <c r="K680" s="3">
        <v>44347</v>
      </c>
      <c r="L680" s="2" t="s">
        <v>5087</v>
      </c>
    </row>
    <row r="681" spans="1:12">
      <c r="A681" s="2" t="s">
        <v>1758</v>
      </c>
      <c r="B681" s="2" t="s">
        <v>7132</v>
      </c>
      <c r="C681" s="2" t="s">
        <v>5072</v>
      </c>
      <c r="D681" s="3">
        <v>35766</v>
      </c>
      <c r="E681" s="2" t="s">
        <v>7133</v>
      </c>
      <c r="F681" s="2" t="s">
        <v>7134</v>
      </c>
      <c r="G681" s="2" t="s">
        <v>5111</v>
      </c>
      <c r="H681" s="2" t="s">
        <v>5050</v>
      </c>
      <c r="I681" s="2" t="s">
        <v>18</v>
      </c>
      <c r="J681" s="2" t="s">
        <v>5058</v>
      </c>
      <c r="K681" s="3">
        <v>44560</v>
      </c>
      <c r="L681" s="2" t="s">
        <v>5166</v>
      </c>
    </row>
    <row r="682" spans="1:12">
      <c r="A682" s="2" t="s">
        <v>649</v>
      </c>
      <c r="B682" s="2" t="s">
        <v>7135</v>
      </c>
      <c r="C682" s="2" t="s">
        <v>5039</v>
      </c>
      <c r="D682" s="3">
        <v>33728</v>
      </c>
      <c r="E682" s="2" t="s">
        <v>7136</v>
      </c>
      <c r="F682" s="2" t="s">
        <v>7137</v>
      </c>
      <c r="G682" s="2" t="s">
        <v>5081</v>
      </c>
      <c r="H682" s="2" t="s">
        <v>5043</v>
      </c>
      <c r="I682" s="2" t="s">
        <v>17</v>
      </c>
      <c r="J682" s="2" t="s">
        <v>5051</v>
      </c>
      <c r="K682" s="3">
        <v>44577</v>
      </c>
      <c r="L682" s="2" t="s">
        <v>5128</v>
      </c>
    </row>
    <row r="683" spans="1:12">
      <c r="A683" s="2" t="s">
        <v>1247</v>
      </c>
      <c r="B683" s="2" t="s">
        <v>7138</v>
      </c>
      <c r="C683" s="2" t="s">
        <v>5039</v>
      </c>
      <c r="D683" s="3">
        <v>38243</v>
      </c>
      <c r="E683" s="2" t="s">
        <v>7139</v>
      </c>
      <c r="F683" s="2" t="s">
        <v>7140</v>
      </c>
      <c r="G683" s="2" t="s">
        <v>5042</v>
      </c>
      <c r="H683" s="2" t="s">
        <v>5043</v>
      </c>
      <c r="I683" s="2" t="s">
        <v>17</v>
      </c>
      <c r="J683" s="2" t="s">
        <v>5058</v>
      </c>
      <c r="K683" s="3">
        <v>43881</v>
      </c>
      <c r="L683" s="2" t="s">
        <v>5092</v>
      </c>
    </row>
    <row r="684" spans="1:12">
      <c r="A684" s="2" t="s">
        <v>1289</v>
      </c>
      <c r="B684" s="2" t="s">
        <v>7141</v>
      </c>
      <c r="C684" s="2" t="s">
        <v>5072</v>
      </c>
      <c r="D684" s="3">
        <v>28678</v>
      </c>
      <c r="E684" s="2" t="s">
        <v>7142</v>
      </c>
      <c r="F684" s="2" t="s">
        <v>7143</v>
      </c>
      <c r="G684" s="2" t="s">
        <v>5180</v>
      </c>
      <c r="H684" s="2" t="s">
        <v>5043</v>
      </c>
      <c r="I684" s="2" t="s">
        <v>17</v>
      </c>
      <c r="J684" s="2" t="s">
        <v>5058</v>
      </c>
      <c r="K684" s="3">
        <v>44803</v>
      </c>
      <c r="L684" s="2" t="s">
        <v>5166</v>
      </c>
    </row>
    <row r="685" spans="1:12">
      <c r="A685" s="2" t="s">
        <v>1482</v>
      </c>
      <c r="B685" s="2" t="s">
        <v>7144</v>
      </c>
      <c r="C685" s="2" t="s">
        <v>5039</v>
      </c>
      <c r="D685" s="3">
        <v>38261</v>
      </c>
      <c r="E685" s="2" t="s">
        <v>7145</v>
      </c>
      <c r="F685" s="2" t="s">
        <v>7146</v>
      </c>
      <c r="G685" s="2" t="s">
        <v>5056</v>
      </c>
      <c r="H685" s="2" t="s">
        <v>5057</v>
      </c>
      <c r="I685" s="2" t="s">
        <v>16</v>
      </c>
      <c r="J685" s="2" t="s">
        <v>5044</v>
      </c>
      <c r="K685" s="3">
        <v>44272</v>
      </c>
      <c r="L685" s="2" t="s">
        <v>5059</v>
      </c>
    </row>
    <row r="686" spans="1:12">
      <c r="A686" s="2" t="s">
        <v>1783</v>
      </c>
      <c r="B686" s="2" t="s">
        <v>7147</v>
      </c>
      <c r="C686" s="2" t="s">
        <v>5039</v>
      </c>
      <c r="D686" s="3">
        <v>26419</v>
      </c>
      <c r="E686" s="2" t="s">
        <v>7148</v>
      </c>
      <c r="F686" s="2" t="s">
        <v>7149</v>
      </c>
      <c r="G686" s="2" t="s">
        <v>5452</v>
      </c>
      <c r="H686" s="2" t="s">
        <v>5043</v>
      </c>
      <c r="I686" s="2" t="s">
        <v>17</v>
      </c>
      <c r="J686" s="2" t="s">
        <v>5165</v>
      </c>
      <c r="K686" s="3">
        <v>44249</v>
      </c>
      <c r="L686" s="2" t="s">
        <v>5092</v>
      </c>
    </row>
    <row r="687" spans="1:12">
      <c r="A687" s="2" t="s">
        <v>7150</v>
      </c>
      <c r="B687" s="2" t="s">
        <v>7151</v>
      </c>
      <c r="C687" s="2" t="s">
        <v>5039</v>
      </c>
      <c r="D687" s="3">
        <v>25976</v>
      </c>
      <c r="E687" s="2" t="s">
        <v>7152</v>
      </c>
      <c r="F687" s="2" t="s">
        <v>7153</v>
      </c>
      <c r="G687" s="2" t="s">
        <v>5107</v>
      </c>
      <c r="H687" s="2" t="s">
        <v>5057</v>
      </c>
      <c r="I687" s="2" t="s">
        <v>16</v>
      </c>
      <c r="J687" s="2" t="s">
        <v>5044</v>
      </c>
      <c r="K687" s="3">
        <v>45450</v>
      </c>
      <c r="L687" s="2" t="s">
        <v>5201</v>
      </c>
    </row>
    <row r="688" spans="1:12">
      <c r="A688" s="2" t="s">
        <v>2757</v>
      </c>
      <c r="B688" s="2" t="s">
        <v>7154</v>
      </c>
      <c r="C688" s="2" t="s">
        <v>5072</v>
      </c>
      <c r="D688" s="3">
        <v>36576</v>
      </c>
      <c r="E688" s="2" t="s">
        <v>7155</v>
      </c>
      <c r="F688" s="2" t="s">
        <v>7156</v>
      </c>
      <c r="G688" s="2" t="s">
        <v>5111</v>
      </c>
      <c r="H688" s="2" t="s">
        <v>5050</v>
      </c>
      <c r="I688" s="2" t="s">
        <v>18</v>
      </c>
      <c r="J688" s="2" t="s">
        <v>5058</v>
      </c>
      <c r="K688" s="3">
        <v>43144</v>
      </c>
      <c r="L688" s="2" t="s">
        <v>5112</v>
      </c>
    </row>
    <row r="689" spans="1:12">
      <c r="A689" s="2" t="s">
        <v>2862</v>
      </c>
      <c r="B689" s="2" t="s">
        <v>7157</v>
      </c>
      <c r="C689" s="2" t="s">
        <v>5072</v>
      </c>
      <c r="D689" s="3">
        <v>24661</v>
      </c>
      <c r="E689" s="2" t="s">
        <v>7158</v>
      </c>
      <c r="F689" s="2" t="s">
        <v>7159</v>
      </c>
      <c r="G689" s="2" t="s">
        <v>5107</v>
      </c>
      <c r="H689" s="2" t="s">
        <v>5057</v>
      </c>
      <c r="I689" s="2" t="s">
        <v>16</v>
      </c>
      <c r="J689" s="2" t="s">
        <v>5058</v>
      </c>
      <c r="K689" s="3">
        <v>45483</v>
      </c>
      <c r="L689" s="2" t="s">
        <v>5128</v>
      </c>
    </row>
    <row r="690" spans="1:12">
      <c r="A690" s="2" t="s">
        <v>3090</v>
      </c>
      <c r="B690" s="2" t="s">
        <v>7160</v>
      </c>
      <c r="C690" s="2" t="s">
        <v>5039</v>
      </c>
      <c r="D690" s="3">
        <v>36842</v>
      </c>
      <c r="E690" s="2" t="s">
        <v>7161</v>
      </c>
      <c r="F690" s="2" t="s">
        <v>7162</v>
      </c>
      <c r="G690" s="2" t="s">
        <v>5154</v>
      </c>
      <c r="H690" s="2" t="s">
        <v>5069</v>
      </c>
      <c r="I690" s="2" t="s">
        <v>16</v>
      </c>
      <c r="J690" s="2" t="s">
        <v>5058</v>
      </c>
      <c r="K690" s="3">
        <v>43168</v>
      </c>
      <c r="L690" s="2" t="s">
        <v>5059</v>
      </c>
    </row>
    <row r="691" spans="1:12">
      <c r="A691" s="2" t="s">
        <v>2224</v>
      </c>
      <c r="B691" s="2" t="s">
        <v>7073</v>
      </c>
      <c r="C691" s="2" t="s">
        <v>5039</v>
      </c>
      <c r="D691" s="3">
        <v>31321</v>
      </c>
      <c r="E691" s="2" t="s">
        <v>7163</v>
      </c>
      <c r="F691" s="2" t="s">
        <v>7164</v>
      </c>
      <c r="G691" s="2" t="s">
        <v>5056</v>
      </c>
      <c r="H691" s="2" t="s">
        <v>5057</v>
      </c>
      <c r="I691" s="2" t="s">
        <v>16</v>
      </c>
      <c r="J691" s="2" t="s">
        <v>5165</v>
      </c>
      <c r="K691" s="3">
        <v>45129</v>
      </c>
      <c r="L691" s="2" t="s">
        <v>5142</v>
      </c>
    </row>
    <row r="692" spans="1:12">
      <c r="A692" s="2" t="s">
        <v>942</v>
      </c>
      <c r="B692" s="2" t="s">
        <v>7165</v>
      </c>
      <c r="C692" s="2" t="s">
        <v>5039</v>
      </c>
      <c r="D692" s="3">
        <v>38036</v>
      </c>
      <c r="E692" s="2" t="s">
        <v>7166</v>
      </c>
      <c r="F692" s="2" t="s">
        <v>7167</v>
      </c>
      <c r="G692" s="2" t="s">
        <v>5124</v>
      </c>
      <c r="H692" s="2" t="s">
        <v>5050</v>
      </c>
      <c r="I692" s="2" t="s">
        <v>18</v>
      </c>
      <c r="J692" s="2" t="s">
        <v>5058</v>
      </c>
      <c r="K692" s="3">
        <v>45022</v>
      </c>
      <c r="L692" s="2" t="s">
        <v>5160</v>
      </c>
    </row>
    <row r="693" spans="1:12">
      <c r="A693" s="2" t="s">
        <v>1601</v>
      </c>
      <c r="B693" s="2" t="s">
        <v>7168</v>
      </c>
      <c r="C693" s="2" t="s">
        <v>5072</v>
      </c>
      <c r="D693" s="3">
        <v>35418</v>
      </c>
      <c r="E693" s="2" t="s">
        <v>7169</v>
      </c>
      <c r="F693" s="2" t="s">
        <v>7170</v>
      </c>
      <c r="G693" s="2" t="s">
        <v>5295</v>
      </c>
      <c r="H693" s="2" t="s">
        <v>5076</v>
      </c>
      <c r="I693" s="2" t="s">
        <v>17</v>
      </c>
      <c r="J693" s="2" t="s">
        <v>5058</v>
      </c>
      <c r="K693" s="3">
        <v>43704</v>
      </c>
      <c r="L693" s="2" t="s">
        <v>5155</v>
      </c>
    </row>
    <row r="694" spans="1:12">
      <c r="A694" s="2" t="s">
        <v>3426</v>
      </c>
      <c r="B694" s="2" t="s">
        <v>7171</v>
      </c>
      <c r="C694" s="2" t="s">
        <v>5072</v>
      </c>
      <c r="D694" s="3">
        <v>32441</v>
      </c>
      <c r="E694" s="2" t="s">
        <v>7172</v>
      </c>
      <c r="F694" s="2" t="s">
        <v>7173</v>
      </c>
      <c r="G694" s="2" t="s">
        <v>5318</v>
      </c>
      <c r="H694" s="2" t="s">
        <v>5050</v>
      </c>
      <c r="I694" s="2" t="s">
        <v>18</v>
      </c>
      <c r="J694" s="2" t="s">
        <v>5051</v>
      </c>
      <c r="K694" s="3">
        <v>44520</v>
      </c>
      <c r="L694" s="2" t="s">
        <v>5128</v>
      </c>
    </row>
    <row r="695" spans="1:12">
      <c r="A695" s="2" t="s">
        <v>816</v>
      </c>
      <c r="B695" s="2" t="s">
        <v>7174</v>
      </c>
      <c r="C695" s="2" t="s">
        <v>5039</v>
      </c>
      <c r="D695" s="3">
        <v>33372</v>
      </c>
      <c r="E695" s="2" t="s">
        <v>7175</v>
      </c>
      <c r="F695" s="2" t="s">
        <v>7176</v>
      </c>
      <c r="G695" s="2" t="s">
        <v>5170</v>
      </c>
      <c r="H695" s="2" t="s">
        <v>5069</v>
      </c>
      <c r="I695" s="2" t="s">
        <v>16</v>
      </c>
      <c r="J695" s="2" t="s">
        <v>5051</v>
      </c>
      <c r="K695" s="3">
        <v>44554</v>
      </c>
      <c r="L695" s="2" t="s">
        <v>5138</v>
      </c>
    </row>
    <row r="696" spans="1:12">
      <c r="A696" s="2" t="s">
        <v>1681</v>
      </c>
      <c r="B696" s="2" t="s">
        <v>7177</v>
      </c>
      <c r="C696" s="2" t="s">
        <v>5039</v>
      </c>
      <c r="D696" s="3">
        <v>32878</v>
      </c>
      <c r="E696" s="2" t="s">
        <v>7178</v>
      </c>
      <c r="F696" s="2" t="s">
        <v>7179</v>
      </c>
      <c r="G696" s="2" t="s">
        <v>5124</v>
      </c>
      <c r="H696" s="2" t="s">
        <v>5050</v>
      </c>
      <c r="I696" s="2" t="s">
        <v>18</v>
      </c>
      <c r="J696" s="2" t="s">
        <v>5051</v>
      </c>
      <c r="K696" s="3">
        <v>44578</v>
      </c>
      <c r="L696" s="2" t="s">
        <v>5070</v>
      </c>
    </row>
    <row r="697" spans="1:12">
      <c r="A697" s="2" t="s">
        <v>2563</v>
      </c>
      <c r="B697" s="2" t="s">
        <v>7180</v>
      </c>
      <c r="C697" s="2" t="s">
        <v>5039</v>
      </c>
      <c r="D697" s="3">
        <v>35867</v>
      </c>
      <c r="E697" s="2" t="s">
        <v>7181</v>
      </c>
      <c r="F697" s="2" t="s">
        <v>7182</v>
      </c>
      <c r="G697" s="2" t="s">
        <v>5230</v>
      </c>
      <c r="H697" s="2" t="s">
        <v>5057</v>
      </c>
      <c r="I697" s="2" t="s">
        <v>16</v>
      </c>
      <c r="J697" s="2" t="s">
        <v>5058</v>
      </c>
      <c r="K697" s="3">
        <v>43929</v>
      </c>
      <c r="L697" s="2" t="s">
        <v>5070</v>
      </c>
    </row>
    <row r="698" spans="1:12">
      <c r="A698" s="2" t="s">
        <v>2042</v>
      </c>
      <c r="B698" s="2" t="s">
        <v>7183</v>
      </c>
      <c r="C698" s="2" t="s">
        <v>5039</v>
      </c>
      <c r="D698" s="3">
        <v>28182</v>
      </c>
      <c r="E698" s="2" t="s">
        <v>7184</v>
      </c>
      <c r="F698" s="2" t="s">
        <v>7185</v>
      </c>
      <c r="G698" s="2" t="s">
        <v>5099</v>
      </c>
      <c r="H698" s="2" t="s">
        <v>5050</v>
      </c>
      <c r="I698" s="2" t="s">
        <v>18</v>
      </c>
      <c r="J698" s="2" t="s">
        <v>5058</v>
      </c>
      <c r="K698" s="3">
        <v>43143</v>
      </c>
      <c r="L698" s="2" t="s">
        <v>5045</v>
      </c>
    </row>
    <row r="699" spans="1:12">
      <c r="A699" s="2" t="s">
        <v>512</v>
      </c>
      <c r="B699" s="2" t="s">
        <v>7186</v>
      </c>
      <c r="C699" s="2" t="s">
        <v>5072</v>
      </c>
      <c r="D699" s="3">
        <v>30741</v>
      </c>
      <c r="E699" s="2" t="s">
        <v>7187</v>
      </c>
      <c r="F699" s="2" t="s">
        <v>7188</v>
      </c>
      <c r="G699" s="2" t="s">
        <v>5240</v>
      </c>
      <c r="H699" s="2" t="s">
        <v>5043</v>
      </c>
      <c r="I699" s="2" t="s">
        <v>17</v>
      </c>
      <c r="J699" s="2" t="s">
        <v>5058</v>
      </c>
      <c r="K699" s="3">
        <v>45549</v>
      </c>
      <c r="L699" s="2" t="s">
        <v>5142</v>
      </c>
    </row>
    <row r="700" spans="1:12">
      <c r="A700" s="2" t="s">
        <v>7189</v>
      </c>
      <c r="B700" s="2" t="s">
        <v>5459</v>
      </c>
      <c r="C700" s="2" t="s">
        <v>5039</v>
      </c>
      <c r="D700" s="3">
        <v>30597</v>
      </c>
      <c r="E700" s="2" t="s">
        <v>7190</v>
      </c>
      <c r="F700" s="2" t="s">
        <v>7191</v>
      </c>
      <c r="G700" s="2" t="s">
        <v>5254</v>
      </c>
      <c r="H700" s="2" t="s">
        <v>5057</v>
      </c>
      <c r="I700" s="2" t="s">
        <v>16</v>
      </c>
      <c r="J700" s="2" t="s">
        <v>5044</v>
      </c>
      <c r="K700" s="3">
        <v>43443</v>
      </c>
      <c r="L700" s="2" t="s">
        <v>5160</v>
      </c>
    </row>
    <row r="701" spans="1:12">
      <c r="A701" s="2" t="s">
        <v>2058</v>
      </c>
      <c r="B701" s="2" t="s">
        <v>7192</v>
      </c>
      <c r="C701" s="2" t="s">
        <v>5072</v>
      </c>
      <c r="D701" s="3">
        <v>24431</v>
      </c>
      <c r="E701" s="2" t="s">
        <v>7193</v>
      </c>
      <c r="F701" s="2" t="s">
        <v>7194</v>
      </c>
      <c r="G701" s="2" t="s">
        <v>5150</v>
      </c>
      <c r="H701" s="2" t="s">
        <v>5043</v>
      </c>
      <c r="I701" s="2" t="s">
        <v>17</v>
      </c>
      <c r="J701" s="2" t="s">
        <v>5044</v>
      </c>
      <c r="K701" s="3">
        <v>45483</v>
      </c>
      <c r="L701" s="2" t="s">
        <v>5087</v>
      </c>
    </row>
    <row r="702" spans="1:12">
      <c r="A702" s="2" t="s">
        <v>1121</v>
      </c>
      <c r="B702" s="2" t="s">
        <v>7195</v>
      </c>
      <c r="C702" s="2" t="s">
        <v>5072</v>
      </c>
      <c r="D702" s="3">
        <v>29235</v>
      </c>
      <c r="E702" s="2" t="s">
        <v>7196</v>
      </c>
      <c r="F702" s="2" t="s">
        <v>7197</v>
      </c>
      <c r="G702" s="2" t="s">
        <v>5295</v>
      </c>
      <c r="H702" s="2" t="s">
        <v>5076</v>
      </c>
      <c r="I702" s="2" t="s">
        <v>17</v>
      </c>
      <c r="J702" s="2" t="s">
        <v>5044</v>
      </c>
      <c r="K702" s="3">
        <v>45358</v>
      </c>
      <c r="L702" s="2" t="s">
        <v>5142</v>
      </c>
    </row>
    <row r="703" spans="1:12">
      <c r="A703" s="2" t="s">
        <v>185</v>
      </c>
      <c r="B703" s="2" t="s">
        <v>7198</v>
      </c>
      <c r="C703" s="2" t="s">
        <v>5039</v>
      </c>
      <c r="D703" s="3">
        <v>24795</v>
      </c>
      <c r="E703" s="2" t="s">
        <v>7199</v>
      </c>
      <c r="F703" s="2" t="s">
        <v>7200</v>
      </c>
      <c r="G703" s="2" t="s">
        <v>5107</v>
      </c>
      <c r="H703" s="2" t="s">
        <v>5057</v>
      </c>
      <c r="I703" s="2" t="s">
        <v>16</v>
      </c>
      <c r="J703" s="2" t="s">
        <v>5058</v>
      </c>
      <c r="K703" s="3">
        <v>43487</v>
      </c>
      <c r="L703" s="2" t="s">
        <v>5138</v>
      </c>
    </row>
    <row r="704" spans="1:12">
      <c r="A704" s="2" t="s">
        <v>1678</v>
      </c>
      <c r="B704" s="2" t="s">
        <v>7201</v>
      </c>
      <c r="C704" s="2" t="s">
        <v>5072</v>
      </c>
      <c r="D704" s="3">
        <v>28624</v>
      </c>
      <c r="E704" s="2" t="s">
        <v>7202</v>
      </c>
      <c r="F704" s="2" t="s">
        <v>7203</v>
      </c>
      <c r="G704" s="2" t="s">
        <v>5146</v>
      </c>
      <c r="H704" s="2" t="s">
        <v>5057</v>
      </c>
      <c r="I704" s="2" t="s">
        <v>16</v>
      </c>
      <c r="J704" s="2" t="s">
        <v>5058</v>
      </c>
      <c r="K704" s="3">
        <v>43550</v>
      </c>
      <c r="L704" s="2" t="s">
        <v>5166</v>
      </c>
    </row>
    <row r="705" spans="1:12">
      <c r="A705" s="2" t="s">
        <v>2626</v>
      </c>
      <c r="B705" s="2" t="s">
        <v>6072</v>
      </c>
      <c r="C705" s="2" t="s">
        <v>5072</v>
      </c>
      <c r="D705" s="3">
        <v>33082</v>
      </c>
      <c r="E705" s="2" t="s">
        <v>7204</v>
      </c>
      <c r="F705" s="2" t="s">
        <v>7205</v>
      </c>
      <c r="G705" s="2" t="s">
        <v>5159</v>
      </c>
      <c r="H705" s="2" t="s">
        <v>5069</v>
      </c>
      <c r="I705" s="2" t="s">
        <v>16</v>
      </c>
      <c r="J705" s="2" t="s">
        <v>5044</v>
      </c>
      <c r="K705" s="3">
        <v>45249</v>
      </c>
      <c r="L705" s="2" t="s">
        <v>5100</v>
      </c>
    </row>
    <row r="706" spans="1:12">
      <c r="A706" s="2" t="s">
        <v>3368</v>
      </c>
      <c r="B706" s="2" t="s">
        <v>7206</v>
      </c>
      <c r="C706" s="2" t="s">
        <v>5039</v>
      </c>
      <c r="D706" s="3">
        <v>28595</v>
      </c>
      <c r="E706" s="2" t="s">
        <v>7207</v>
      </c>
      <c r="F706" s="2" t="s">
        <v>7208</v>
      </c>
      <c r="G706" s="2" t="s">
        <v>5081</v>
      </c>
      <c r="H706" s="2" t="s">
        <v>5043</v>
      </c>
      <c r="I706" s="2" t="s">
        <v>17</v>
      </c>
      <c r="J706" s="2" t="s">
        <v>5165</v>
      </c>
      <c r="K706" s="3">
        <v>44887</v>
      </c>
      <c r="L706" s="2" t="s">
        <v>5160</v>
      </c>
    </row>
    <row r="707" spans="1:12">
      <c r="A707" s="2" t="s">
        <v>1615</v>
      </c>
      <c r="B707" s="2" t="s">
        <v>7209</v>
      </c>
      <c r="C707" s="2" t="s">
        <v>5039</v>
      </c>
      <c r="D707" s="3">
        <v>36782</v>
      </c>
      <c r="E707" s="2" t="s">
        <v>7210</v>
      </c>
      <c r="F707" s="2" t="s">
        <v>7211</v>
      </c>
      <c r="G707" s="2" t="s">
        <v>5430</v>
      </c>
      <c r="H707" s="2" t="s">
        <v>5057</v>
      </c>
      <c r="I707" s="2" t="s">
        <v>16</v>
      </c>
      <c r="J707" s="2" t="s">
        <v>5058</v>
      </c>
      <c r="K707" s="3">
        <v>45194</v>
      </c>
      <c r="L707" s="2" t="s">
        <v>5064</v>
      </c>
    </row>
    <row r="708" spans="1:12">
      <c r="A708" s="2" t="s">
        <v>1813</v>
      </c>
      <c r="B708" s="2" t="s">
        <v>7212</v>
      </c>
      <c r="C708" s="2" t="s">
        <v>5039</v>
      </c>
      <c r="D708" s="3">
        <v>35058</v>
      </c>
      <c r="E708" s="2" t="s">
        <v>7213</v>
      </c>
      <c r="F708" s="2" t="s">
        <v>7214</v>
      </c>
      <c r="G708" s="2" t="s">
        <v>5068</v>
      </c>
      <c r="H708" s="2" t="s">
        <v>5069</v>
      </c>
      <c r="I708" s="2" t="s">
        <v>16</v>
      </c>
      <c r="J708" s="2" t="s">
        <v>5058</v>
      </c>
      <c r="K708" s="3">
        <v>45205</v>
      </c>
      <c r="L708" s="2" t="s">
        <v>5197</v>
      </c>
    </row>
    <row r="709" spans="1:12">
      <c r="A709" s="2" t="s">
        <v>3197</v>
      </c>
      <c r="B709" s="2" t="s">
        <v>7215</v>
      </c>
      <c r="C709" s="2" t="s">
        <v>5039</v>
      </c>
      <c r="D709" s="3">
        <v>29441</v>
      </c>
      <c r="E709" s="2" t="s">
        <v>7216</v>
      </c>
      <c r="F709" s="2" t="s">
        <v>7217</v>
      </c>
      <c r="G709" s="2" t="s">
        <v>5240</v>
      </c>
      <c r="H709" s="2" t="s">
        <v>5043</v>
      </c>
      <c r="I709" s="2" t="s">
        <v>17</v>
      </c>
      <c r="J709" s="2" t="s">
        <v>5044</v>
      </c>
      <c r="K709" s="3">
        <v>43893</v>
      </c>
      <c r="L709" s="2" t="s">
        <v>5128</v>
      </c>
    </row>
    <row r="710" spans="1:12">
      <c r="A710" s="2" t="s">
        <v>2656</v>
      </c>
      <c r="B710" s="2" t="s">
        <v>7218</v>
      </c>
      <c r="C710" s="2" t="s">
        <v>5039</v>
      </c>
      <c r="D710" s="3">
        <v>35372</v>
      </c>
      <c r="E710" s="2" t="s">
        <v>7219</v>
      </c>
      <c r="F710" s="2" t="s">
        <v>7220</v>
      </c>
      <c r="G710" s="2" t="s">
        <v>5091</v>
      </c>
      <c r="H710" s="2" t="s">
        <v>5057</v>
      </c>
      <c r="I710" s="2" t="s">
        <v>16</v>
      </c>
      <c r="J710" s="2" t="s">
        <v>5165</v>
      </c>
      <c r="K710" s="3">
        <v>43763</v>
      </c>
      <c r="L710" s="2" t="s">
        <v>5092</v>
      </c>
    </row>
    <row r="711" spans="1:12">
      <c r="A711" s="2" t="s">
        <v>1725</v>
      </c>
      <c r="B711" s="2" t="s">
        <v>7221</v>
      </c>
      <c r="C711" s="2" t="s">
        <v>5072</v>
      </c>
      <c r="D711" s="3">
        <v>39038</v>
      </c>
      <c r="E711" s="2" t="s">
        <v>7222</v>
      </c>
      <c r="F711" s="2" t="s">
        <v>7223</v>
      </c>
      <c r="G711" s="2" t="s">
        <v>5164</v>
      </c>
      <c r="H711" s="2" t="s">
        <v>5043</v>
      </c>
      <c r="I711" s="2" t="s">
        <v>17</v>
      </c>
      <c r="J711" s="2" t="s">
        <v>5051</v>
      </c>
      <c r="K711" s="3">
        <v>45377</v>
      </c>
      <c r="L711" s="2" t="s">
        <v>5197</v>
      </c>
    </row>
    <row r="712" spans="1:12">
      <c r="A712" s="2" t="s">
        <v>101</v>
      </c>
      <c r="B712" s="2" t="s">
        <v>7224</v>
      </c>
      <c r="C712" s="2" t="s">
        <v>5039</v>
      </c>
      <c r="D712" s="3">
        <v>26643</v>
      </c>
      <c r="E712" s="2" t="s">
        <v>7225</v>
      </c>
      <c r="F712" s="2" t="s">
        <v>7226</v>
      </c>
      <c r="G712" s="2" t="s">
        <v>5063</v>
      </c>
      <c r="H712" s="2" t="s">
        <v>5050</v>
      </c>
      <c r="I712" s="2" t="s">
        <v>18</v>
      </c>
      <c r="J712" s="2" t="s">
        <v>5051</v>
      </c>
      <c r="K712" s="3">
        <v>44878</v>
      </c>
      <c r="L712" s="2" t="s">
        <v>5128</v>
      </c>
    </row>
    <row r="713" spans="1:12">
      <c r="A713" s="2" t="s">
        <v>2674</v>
      </c>
      <c r="B713" s="2" t="s">
        <v>7227</v>
      </c>
      <c r="C713" s="2" t="s">
        <v>5039</v>
      </c>
      <c r="D713" s="3">
        <v>34769</v>
      </c>
      <c r="E713" s="2" t="s">
        <v>7228</v>
      </c>
      <c r="F713" s="2" t="s">
        <v>7229</v>
      </c>
      <c r="G713" s="2" t="s">
        <v>5154</v>
      </c>
      <c r="H713" s="2" t="s">
        <v>5069</v>
      </c>
      <c r="I713" s="2" t="s">
        <v>16</v>
      </c>
      <c r="J713" s="2" t="s">
        <v>5044</v>
      </c>
      <c r="K713" s="3">
        <v>44017</v>
      </c>
      <c r="L713" s="2" t="s">
        <v>5045</v>
      </c>
    </row>
    <row r="714" spans="1:12">
      <c r="A714" s="2" t="s">
        <v>1103</v>
      </c>
      <c r="B714" s="2" t="s">
        <v>7230</v>
      </c>
      <c r="C714" s="2" t="s">
        <v>5072</v>
      </c>
      <c r="D714" s="3">
        <v>30665</v>
      </c>
      <c r="E714" s="2" t="s">
        <v>7231</v>
      </c>
      <c r="F714" s="2" t="s">
        <v>7232</v>
      </c>
      <c r="G714" s="2" t="s">
        <v>5295</v>
      </c>
      <c r="H714" s="2" t="s">
        <v>5076</v>
      </c>
      <c r="I714" s="2" t="s">
        <v>17</v>
      </c>
      <c r="J714" s="2" t="s">
        <v>5051</v>
      </c>
      <c r="K714" s="3">
        <v>45701</v>
      </c>
      <c r="L714" s="2" t="s">
        <v>5128</v>
      </c>
    </row>
    <row r="715" spans="1:12">
      <c r="A715" s="2" t="s">
        <v>125</v>
      </c>
      <c r="B715" s="2" t="s">
        <v>7233</v>
      </c>
      <c r="C715" s="2" t="s">
        <v>5039</v>
      </c>
      <c r="D715" s="3">
        <v>38787</v>
      </c>
      <c r="E715" s="2" t="s">
        <v>7234</v>
      </c>
      <c r="F715" s="2" t="s">
        <v>7235</v>
      </c>
      <c r="G715" s="2" t="s">
        <v>5288</v>
      </c>
      <c r="H715" s="2" t="s">
        <v>5069</v>
      </c>
      <c r="I715" s="2" t="s">
        <v>16</v>
      </c>
      <c r="J715" s="2" t="s">
        <v>5051</v>
      </c>
      <c r="K715" s="3">
        <v>45531</v>
      </c>
      <c r="L715" s="2" t="s">
        <v>5092</v>
      </c>
    </row>
    <row r="716" spans="1:12">
      <c r="A716" s="2" t="s">
        <v>7236</v>
      </c>
      <c r="B716" s="2" t="s">
        <v>7237</v>
      </c>
      <c r="C716" s="2" t="s">
        <v>5039</v>
      </c>
      <c r="D716" s="3">
        <v>35145</v>
      </c>
      <c r="E716" s="2" t="s">
        <v>7238</v>
      </c>
      <c r="F716" s="2" t="s">
        <v>7239</v>
      </c>
      <c r="G716" s="2" t="s">
        <v>5318</v>
      </c>
      <c r="H716" s="2" t="s">
        <v>5050</v>
      </c>
      <c r="I716" s="2" t="s">
        <v>18</v>
      </c>
      <c r="J716" s="2" t="s">
        <v>5044</v>
      </c>
      <c r="K716" s="3">
        <v>43800</v>
      </c>
      <c r="L716" s="2" t="s">
        <v>5052</v>
      </c>
    </row>
    <row r="717" spans="1:12">
      <c r="A717" s="2" t="s">
        <v>1374</v>
      </c>
      <c r="B717" s="2" t="s">
        <v>7240</v>
      </c>
      <c r="C717" s="2" t="s">
        <v>5039</v>
      </c>
      <c r="D717" s="3">
        <v>29086</v>
      </c>
      <c r="E717" s="2" t="s">
        <v>7241</v>
      </c>
      <c r="F717" s="2" t="s">
        <v>7242</v>
      </c>
      <c r="G717" s="2" t="s">
        <v>5042</v>
      </c>
      <c r="H717" s="2" t="s">
        <v>5043</v>
      </c>
      <c r="I717" s="2" t="s">
        <v>17</v>
      </c>
      <c r="J717" s="2" t="s">
        <v>5058</v>
      </c>
      <c r="K717" s="3">
        <v>45674</v>
      </c>
      <c r="L717" s="2" t="s">
        <v>5077</v>
      </c>
    </row>
    <row r="718" spans="1:12">
      <c r="A718" s="2" t="s">
        <v>4058</v>
      </c>
      <c r="B718" s="2" t="s">
        <v>7243</v>
      </c>
      <c r="C718" s="2" t="s">
        <v>5039</v>
      </c>
      <c r="D718" s="3">
        <v>33413</v>
      </c>
      <c r="E718" s="2" t="s">
        <v>7244</v>
      </c>
      <c r="F718" s="2" t="s">
        <v>7245</v>
      </c>
      <c r="G718" s="2" t="s">
        <v>5187</v>
      </c>
      <c r="H718" s="2" t="s">
        <v>5076</v>
      </c>
      <c r="I718" s="2" t="s">
        <v>17</v>
      </c>
      <c r="J718" s="2" t="s">
        <v>5058</v>
      </c>
      <c r="K718" s="3">
        <v>45452</v>
      </c>
      <c r="L718" s="2" t="s">
        <v>5052</v>
      </c>
    </row>
    <row r="719" spans="1:12">
      <c r="A719" s="2" t="s">
        <v>1382</v>
      </c>
      <c r="B719" s="2" t="s">
        <v>7246</v>
      </c>
      <c r="C719" s="2" t="s">
        <v>5072</v>
      </c>
      <c r="D719" s="3">
        <v>37679</v>
      </c>
      <c r="E719" s="2" t="s">
        <v>7247</v>
      </c>
      <c r="F719" s="2" t="s">
        <v>7248</v>
      </c>
      <c r="G719" s="2" t="s">
        <v>5335</v>
      </c>
      <c r="H719" s="2" t="s">
        <v>5069</v>
      </c>
      <c r="I719" s="2" t="s">
        <v>16</v>
      </c>
      <c r="J719" s="2" t="s">
        <v>5044</v>
      </c>
      <c r="K719" s="3">
        <v>43409</v>
      </c>
      <c r="L719" s="2" t="s">
        <v>5166</v>
      </c>
    </row>
    <row r="720" spans="1:12">
      <c r="A720" s="2" t="s">
        <v>4483</v>
      </c>
      <c r="B720" s="2" t="s">
        <v>7249</v>
      </c>
      <c r="C720" s="2" t="s">
        <v>5039</v>
      </c>
      <c r="D720" s="3">
        <v>30274</v>
      </c>
      <c r="E720" s="2" t="s">
        <v>7250</v>
      </c>
      <c r="F720" s="2" t="s">
        <v>7251</v>
      </c>
      <c r="G720" s="2" t="s">
        <v>5170</v>
      </c>
      <c r="H720" s="2" t="s">
        <v>5069</v>
      </c>
      <c r="I720" s="2" t="s">
        <v>16</v>
      </c>
      <c r="J720" s="2" t="s">
        <v>5058</v>
      </c>
      <c r="K720" s="3">
        <v>43538</v>
      </c>
      <c r="L720" s="2" t="s">
        <v>5087</v>
      </c>
    </row>
    <row r="721" spans="1:12">
      <c r="A721" s="2" t="s">
        <v>1540</v>
      </c>
      <c r="B721" s="2" t="s">
        <v>6192</v>
      </c>
      <c r="C721" s="2" t="s">
        <v>5039</v>
      </c>
      <c r="D721" s="3">
        <v>38092</v>
      </c>
      <c r="E721" s="2" t="s">
        <v>7252</v>
      </c>
      <c r="F721" s="2" t="s">
        <v>7253</v>
      </c>
      <c r="G721" s="2" t="s">
        <v>5091</v>
      </c>
      <c r="H721" s="2" t="s">
        <v>5057</v>
      </c>
      <c r="I721" s="2" t="s">
        <v>16</v>
      </c>
      <c r="J721" s="2" t="s">
        <v>5058</v>
      </c>
      <c r="K721" s="3">
        <v>43585</v>
      </c>
      <c r="L721" s="2" t="s">
        <v>5082</v>
      </c>
    </row>
    <row r="722" spans="1:12">
      <c r="A722" s="2" t="s">
        <v>443</v>
      </c>
      <c r="B722" s="2" t="s">
        <v>7254</v>
      </c>
      <c r="C722" s="2" t="s">
        <v>5039</v>
      </c>
      <c r="D722" s="3">
        <v>26678</v>
      </c>
      <c r="E722" s="2" t="s">
        <v>7255</v>
      </c>
      <c r="F722" s="2" t="s">
        <v>7256</v>
      </c>
      <c r="G722" s="2" t="s">
        <v>5295</v>
      </c>
      <c r="H722" s="2" t="s">
        <v>5076</v>
      </c>
      <c r="I722" s="2" t="s">
        <v>17</v>
      </c>
      <c r="J722" s="2" t="s">
        <v>5058</v>
      </c>
      <c r="K722" s="3">
        <v>44569</v>
      </c>
      <c r="L722" s="2" t="s">
        <v>5166</v>
      </c>
    </row>
    <row r="723" spans="1:12">
      <c r="A723" s="2" t="s">
        <v>1197</v>
      </c>
      <c r="B723" s="2" t="s">
        <v>6979</v>
      </c>
      <c r="C723" s="2" t="s">
        <v>5072</v>
      </c>
      <c r="D723" s="3">
        <v>27625</v>
      </c>
      <c r="E723" s="2" t="s">
        <v>7257</v>
      </c>
      <c r="F723" s="2" t="s">
        <v>7258</v>
      </c>
      <c r="G723" s="2" t="s">
        <v>5170</v>
      </c>
      <c r="H723" s="2" t="s">
        <v>5069</v>
      </c>
      <c r="I723" s="2" t="s">
        <v>16</v>
      </c>
      <c r="J723" s="2" t="s">
        <v>5058</v>
      </c>
      <c r="K723" s="3">
        <v>44173</v>
      </c>
      <c r="L723" s="2" t="s">
        <v>5201</v>
      </c>
    </row>
    <row r="724" spans="1:12">
      <c r="A724" s="2" t="s">
        <v>1211</v>
      </c>
      <c r="B724" s="2" t="s">
        <v>7259</v>
      </c>
      <c r="C724" s="2" t="s">
        <v>5072</v>
      </c>
      <c r="D724" s="3">
        <v>35542</v>
      </c>
      <c r="E724" s="2" t="s">
        <v>7260</v>
      </c>
      <c r="F724" s="2" t="s">
        <v>7261</v>
      </c>
      <c r="G724" s="2" t="s">
        <v>5049</v>
      </c>
      <c r="H724" s="2" t="s">
        <v>5050</v>
      </c>
      <c r="I724" s="2" t="s">
        <v>18</v>
      </c>
      <c r="J724" s="2" t="s">
        <v>5044</v>
      </c>
      <c r="K724" s="3">
        <v>45526</v>
      </c>
      <c r="L724" s="2" t="s">
        <v>5052</v>
      </c>
    </row>
    <row r="725" spans="1:12">
      <c r="A725" s="2" t="s">
        <v>4591</v>
      </c>
      <c r="B725" s="2" t="s">
        <v>7262</v>
      </c>
      <c r="C725" s="2" t="s">
        <v>5072</v>
      </c>
      <c r="D725" s="3">
        <v>34637</v>
      </c>
      <c r="E725" s="2" t="s">
        <v>7263</v>
      </c>
      <c r="F725" s="2" t="s">
        <v>7264</v>
      </c>
      <c r="G725" s="2" t="s">
        <v>5075</v>
      </c>
      <c r="H725" s="2" t="s">
        <v>5076</v>
      </c>
      <c r="I725" s="2" t="s">
        <v>17</v>
      </c>
      <c r="J725" s="2" t="s">
        <v>5044</v>
      </c>
      <c r="K725" s="3">
        <v>43313</v>
      </c>
      <c r="L725" s="2" t="s">
        <v>5166</v>
      </c>
    </row>
    <row r="726" spans="1:12">
      <c r="A726" s="2" t="s">
        <v>1329</v>
      </c>
      <c r="B726" s="2" t="s">
        <v>7265</v>
      </c>
      <c r="C726" s="2" t="s">
        <v>5039</v>
      </c>
      <c r="D726" s="3">
        <v>29843</v>
      </c>
      <c r="E726" s="2" t="s">
        <v>7266</v>
      </c>
      <c r="F726" s="2" t="s">
        <v>7267</v>
      </c>
      <c r="G726" s="2" t="s">
        <v>5205</v>
      </c>
      <c r="H726" s="2" t="s">
        <v>5057</v>
      </c>
      <c r="I726" s="2" t="s">
        <v>16</v>
      </c>
      <c r="J726" s="2" t="s">
        <v>5051</v>
      </c>
      <c r="K726" s="3">
        <v>44311</v>
      </c>
      <c r="L726" s="2" t="s">
        <v>5070</v>
      </c>
    </row>
    <row r="727" spans="1:12">
      <c r="A727" s="2" t="s">
        <v>1537</v>
      </c>
      <c r="B727" s="2" t="s">
        <v>7268</v>
      </c>
      <c r="C727" s="2" t="s">
        <v>5039</v>
      </c>
      <c r="D727" s="3">
        <v>26443</v>
      </c>
      <c r="E727" s="2" t="s">
        <v>7269</v>
      </c>
      <c r="F727" s="2" t="s">
        <v>7270</v>
      </c>
      <c r="G727" s="2" t="s">
        <v>5187</v>
      </c>
      <c r="H727" s="2" t="s">
        <v>5076</v>
      </c>
      <c r="I727" s="2" t="s">
        <v>17</v>
      </c>
      <c r="J727" s="2" t="s">
        <v>5044</v>
      </c>
      <c r="K727" s="3">
        <v>43617</v>
      </c>
      <c r="L727" s="2" t="s">
        <v>5201</v>
      </c>
    </row>
    <row r="728" spans="1:12">
      <c r="A728" s="2" t="s">
        <v>2217</v>
      </c>
      <c r="B728" s="2" t="s">
        <v>7271</v>
      </c>
      <c r="C728" s="2" t="s">
        <v>5072</v>
      </c>
      <c r="D728" s="3">
        <v>33720</v>
      </c>
      <c r="E728" s="2" t="s">
        <v>7272</v>
      </c>
      <c r="F728" s="2" t="s">
        <v>7273</v>
      </c>
      <c r="G728" s="2" t="s">
        <v>5091</v>
      </c>
      <c r="H728" s="2" t="s">
        <v>5057</v>
      </c>
      <c r="I728" s="2" t="s">
        <v>16</v>
      </c>
      <c r="J728" s="2" t="s">
        <v>5051</v>
      </c>
      <c r="K728" s="3">
        <v>45702</v>
      </c>
      <c r="L728" s="2" t="s">
        <v>5070</v>
      </c>
    </row>
    <row r="729" spans="1:12">
      <c r="A729" s="2" t="s">
        <v>1787</v>
      </c>
      <c r="B729" s="2" t="s">
        <v>7274</v>
      </c>
      <c r="C729" s="2" t="s">
        <v>5039</v>
      </c>
      <c r="D729" s="3">
        <v>33528</v>
      </c>
      <c r="E729" s="2" t="s">
        <v>7275</v>
      </c>
      <c r="F729" s="2" t="s">
        <v>7276</v>
      </c>
      <c r="G729" s="2" t="s">
        <v>5267</v>
      </c>
      <c r="H729" s="2" t="s">
        <v>5043</v>
      </c>
      <c r="I729" s="2" t="s">
        <v>17</v>
      </c>
      <c r="J729" s="2" t="s">
        <v>5044</v>
      </c>
      <c r="K729" s="3">
        <v>43495</v>
      </c>
      <c r="L729" s="2" t="s">
        <v>5155</v>
      </c>
    </row>
    <row r="730" spans="1:12">
      <c r="A730" s="2" t="s">
        <v>2284</v>
      </c>
      <c r="B730" s="2" t="s">
        <v>7277</v>
      </c>
      <c r="C730" s="2" t="s">
        <v>5072</v>
      </c>
      <c r="D730" s="3">
        <v>24666</v>
      </c>
      <c r="E730" s="2" t="s">
        <v>7278</v>
      </c>
      <c r="F730" s="2" t="s">
        <v>7279</v>
      </c>
      <c r="G730" s="2" t="s">
        <v>5119</v>
      </c>
      <c r="H730" s="2" t="s">
        <v>5057</v>
      </c>
      <c r="I730" s="2" t="s">
        <v>16</v>
      </c>
      <c r="J730" s="2" t="s">
        <v>5044</v>
      </c>
      <c r="K730" s="3">
        <v>43858</v>
      </c>
      <c r="L730" s="2" t="s">
        <v>5059</v>
      </c>
    </row>
    <row r="731" spans="1:12">
      <c r="A731" s="2" t="s">
        <v>1844</v>
      </c>
      <c r="B731" s="2" t="s">
        <v>7280</v>
      </c>
      <c r="C731" s="2" t="s">
        <v>5039</v>
      </c>
      <c r="D731" s="3">
        <v>29420</v>
      </c>
      <c r="E731" s="2" t="s">
        <v>7281</v>
      </c>
      <c r="F731" s="2" t="s">
        <v>7282</v>
      </c>
      <c r="G731" s="2" t="s">
        <v>5335</v>
      </c>
      <c r="H731" s="2" t="s">
        <v>5069</v>
      </c>
      <c r="I731" s="2" t="s">
        <v>16</v>
      </c>
      <c r="J731" s="2" t="s">
        <v>5058</v>
      </c>
      <c r="K731" s="3">
        <v>44416</v>
      </c>
      <c r="L731" s="2" t="s">
        <v>5128</v>
      </c>
    </row>
    <row r="732" spans="1:12">
      <c r="A732" s="2" t="s">
        <v>2633</v>
      </c>
      <c r="B732" s="2" t="s">
        <v>7283</v>
      </c>
      <c r="C732" s="2" t="s">
        <v>5072</v>
      </c>
      <c r="D732" s="3">
        <v>31758</v>
      </c>
      <c r="E732" s="2" t="s">
        <v>7284</v>
      </c>
      <c r="F732" s="2" t="s">
        <v>7285</v>
      </c>
      <c r="G732" s="2" t="s">
        <v>5295</v>
      </c>
      <c r="H732" s="2" t="s">
        <v>5076</v>
      </c>
      <c r="I732" s="2" t="s">
        <v>17</v>
      </c>
      <c r="J732" s="2" t="s">
        <v>5051</v>
      </c>
      <c r="K732" s="3">
        <v>43373</v>
      </c>
      <c r="L732" s="2" t="s">
        <v>5082</v>
      </c>
    </row>
    <row r="733" spans="1:12">
      <c r="A733" s="2" t="s">
        <v>1923</v>
      </c>
      <c r="B733" s="2" t="s">
        <v>7286</v>
      </c>
      <c r="C733" s="2" t="s">
        <v>5072</v>
      </c>
      <c r="D733" s="3">
        <v>27516</v>
      </c>
      <c r="E733" s="2" t="s">
        <v>7287</v>
      </c>
      <c r="F733" s="2" t="s">
        <v>7288</v>
      </c>
      <c r="G733" s="2" t="s">
        <v>5375</v>
      </c>
      <c r="H733" s="2" t="s">
        <v>5076</v>
      </c>
      <c r="I733" s="2" t="s">
        <v>17</v>
      </c>
      <c r="J733" s="2" t="s">
        <v>5044</v>
      </c>
      <c r="K733" s="3">
        <v>43679</v>
      </c>
      <c r="L733" s="2" t="s">
        <v>5070</v>
      </c>
    </row>
    <row r="734" spans="1:12">
      <c r="A734" s="2" t="s">
        <v>2292</v>
      </c>
      <c r="B734" s="2" t="s">
        <v>7289</v>
      </c>
      <c r="C734" s="2" t="s">
        <v>5072</v>
      </c>
      <c r="D734" s="3">
        <v>37626</v>
      </c>
      <c r="E734" s="2" t="s">
        <v>7290</v>
      </c>
      <c r="F734" s="2" t="s">
        <v>7291</v>
      </c>
      <c r="G734" s="2" t="s">
        <v>5247</v>
      </c>
      <c r="H734" s="2" t="s">
        <v>5069</v>
      </c>
      <c r="I734" s="2" t="s">
        <v>16</v>
      </c>
      <c r="J734" s="2" t="s">
        <v>5051</v>
      </c>
      <c r="K734" s="3">
        <v>44048</v>
      </c>
      <c r="L734" s="2" t="s">
        <v>5100</v>
      </c>
    </row>
    <row r="735" spans="1:12">
      <c r="A735" s="2" t="s">
        <v>3749</v>
      </c>
      <c r="B735" s="2" t="s">
        <v>7292</v>
      </c>
      <c r="C735" s="2" t="s">
        <v>5039</v>
      </c>
      <c r="D735" s="3">
        <v>27669</v>
      </c>
      <c r="E735" s="2" t="s">
        <v>7293</v>
      </c>
      <c r="F735" s="2" t="s">
        <v>7294</v>
      </c>
      <c r="G735" s="2" t="s">
        <v>5170</v>
      </c>
      <c r="H735" s="2" t="s">
        <v>5069</v>
      </c>
      <c r="I735" s="2" t="s">
        <v>16</v>
      </c>
      <c r="J735" s="2" t="s">
        <v>5058</v>
      </c>
      <c r="K735" s="3">
        <v>44850</v>
      </c>
      <c r="L735" s="2" t="s">
        <v>5082</v>
      </c>
    </row>
    <row r="736" spans="1:12">
      <c r="A736" s="2" t="s">
        <v>1407</v>
      </c>
      <c r="B736" s="2" t="s">
        <v>7295</v>
      </c>
      <c r="C736" s="2" t="s">
        <v>5039</v>
      </c>
      <c r="D736" s="3">
        <v>28416</v>
      </c>
      <c r="E736" s="2" t="s">
        <v>7296</v>
      </c>
      <c r="F736" s="2" t="s">
        <v>7297</v>
      </c>
      <c r="G736" s="2" t="s">
        <v>5159</v>
      </c>
      <c r="H736" s="2" t="s">
        <v>5069</v>
      </c>
      <c r="I736" s="2" t="s">
        <v>16</v>
      </c>
      <c r="J736" s="2" t="s">
        <v>5051</v>
      </c>
      <c r="K736" s="3">
        <v>43357</v>
      </c>
      <c r="L736" s="2" t="s">
        <v>5142</v>
      </c>
    </row>
    <row r="737" spans="1:12">
      <c r="A737" s="2" t="s">
        <v>356</v>
      </c>
      <c r="B737" s="2" t="s">
        <v>7298</v>
      </c>
      <c r="C737" s="2" t="s">
        <v>7299</v>
      </c>
      <c r="D737" s="3">
        <v>25406</v>
      </c>
      <c r="E737" s="2" t="s">
        <v>7300</v>
      </c>
      <c r="F737" s="2" t="s">
        <v>7301</v>
      </c>
      <c r="G737" s="2" t="s">
        <v>5170</v>
      </c>
      <c r="H737" s="2" t="s">
        <v>5069</v>
      </c>
      <c r="I737" s="2" t="s">
        <v>16</v>
      </c>
      <c r="J737" s="2" t="s">
        <v>5058</v>
      </c>
      <c r="K737" s="3">
        <v>44560</v>
      </c>
      <c r="L737" s="2" t="s">
        <v>5092</v>
      </c>
    </row>
    <row r="738" spans="1:12">
      <c r="A738" s="2" t="s">
        <v>3377</v>
      </c>
      <c r="B738" s="2" t="s">
        <v>7302</v>
      </c>
      <c r="C738" s="2" t="s">
        <v>5039</v>
      </c>
      <c r="D738" s="3">
        <v>39015</v>
      </c>
      <c r="E738" s="2" t="s">
        <v>7303</v>
      </c>
      <c r="F738" s="2" t="s">
        <v>7304</v>
      </c>
      <c r="G738" s="2" t="s">
        <v>5430</v>
      </c>
      <c r="H738" s="2" t="s">
        <v>5057</v>
      </c>
      <c r="I738" s="2" t="s">
        <v>16</v>
      </c>
      <c r="J738" s="2" t="s">
        <v>5051</v>
      </c>
      <c r="K738" s="3">
        <v>44723</v>
      </c>
      <c r="L738" s="2" t="s">
        <v>5160</v>
      </c>
    </row>
    <row r="739" spans="1:12">
      <c r="A739" s="2" t="s">
        <v>788</v>
      </c>
      <c r="B739" s="2" t="s">
        <v>6208</v>
      </c>
      <c r="C739" s="2" t="s">
        <v>5039</v>
      </c>
      <c r="D739" s="3">
        <v>25580</v>
      </c>
      <c r="E739" s="2" t="s">
        <v>7305</v>
      </c>
      <c r="F739" s="2" t="s">
        <v>7306</v>
      </c>
      <c r="G739" s="2" t="s">
        <v>5230</v>
      </c>
      <c r="H739" s="2" t="s">
        <v>5057</v>
      </c>
      <c r="I739" s="2" t="s">
        <v>16</v>
      </c>
      <c r="J739" s="2" t="s">
        <v>5165</v>
      </c>
      <c r="K739" s="3">
        <v>44494</v>
      </c>
      <c r="L739" s="2" t="s">
        <v>5100</v>
      </c>
    </row>
    <row r="740" spans="1:12">
      <c r="A740" s="2" t="s">
        <v>988</v>
      </c>
      <c r="B740" s="2" t="s">
        <v>7307</v>
      </c>
      <c r="C740" s="2" t="s">
        <v>5039</v>
      </c>
      <c r="D740" s="3">
        <v>38564</v>
      </c>
      <c r="E740" s="2" t="s">
        <v>7308</v>
      </c>
      <c r="F740" s="2" t="s">
        <v>7309</v>
      </c>
      <c r="G740" s="2" t="s">
        <v>5375</v>
      </c>
      <c r="H740" s="2" t="s">
        <v>5076</v>
      </c>
      <c r="I740" s="2" t="s">
        <v>17</v>
      </c>
      <c r="J740" s="2" t="s">
        <v>5058</v>
      </c>
      <c r="K740" s="3">
        <v>44697</v>
      </c>
      <c r="L740" s="2" t="s">
        <v>5120</v>
      </c>
    </row>
    <row r="741" spans="1:12">
      <c r="A741" s="2" t="s">
        <v>508</v>
      </c>
      <c r="B741" s="2" t="s">
        <v>7310</v>
      </c>
      <c r="C741" s="2" t="s">
        <v>5039</v>
      </c>
      <c r="D741" s="3">
        <v>29126</v>
      </c>
      <c r="E741" s="2" t="s">
        <v>7311</v>
      </c>
      <c r="F741" s="2" t="s">
        <v>7312</v>
      </c>
      <c r="G741" s="2" t="s">
        <v>5335</v>
      </c>
      <c r="H741" s="2" t="s">
        <v>5069</v>
      </c>
      <c r="I741" s="2" t="s">
        <v>16</v>
      </c>
      <c r="J741" s="2" t="s">
        <v>5058</v>
      </c>
      <c r="K741" s="3">
        <v>43618</v>
      </c>
      <c r="L741" s="2" t="s">
        <v>5166</v>
      </c>
    </row>
    <row r="742" spans="1:12">
      <c r="A742" s="2" t="s">
        <v>1100</v>
      </c>
      <c r="B742" s="2" t="s">
        <v>7313</v>
      </c>
      <c r="C742" s="2" t="s">
        <v>5039</v>
      </c>
      <c r="D742" s="3">
        <v>28645</v>
      </c>
      <c r="E742" s="2" t="s">
        <v>7314</v>
      </c>
      <c r="F742" s="2" t="s">
        <v>7315</v>
      </c>
      <c r="G742" s="2" t="s">
        <v>5170</v>
      </c>
      <c r="H742" s="2" t="s">
        <v>5069</v>
      </c>
      <c r="I742" s="2" t="s">
        <v>16</v>
      </c>
      <c r="J742" s="2" t="s">
        <v>5051</v>
      </c>
      <c r="K742" s="3">
        <v>45593</v>
      </c>
      <c r="L742" s="2" t="s">
        <v>5112</v>
      </c>
    </row>
    <row r="743" spans="1:12">
      <c r="A743" s="2" t="s">
        <v>3785</v>
      </c>
      <c r="B743" s="2" t="s">
        <v>7265</v>
      </c>
      <c r="C743" s="2" t="s">
        <v>5039</v>
      </c>
      <c r="D743" s="3">
        <v>31875</v>
      </c>
      <c r="E743" s="2" t="s">
        <v>7316</v>
      </c>
      <c r="F743" s="2" t="s">
        <v>7317</v>
      </c>
      <c r="G743" s="2" t="s">
        <v>5452</v>
      </c>
      <c r="H743" s="2" t="s">
        <v>5043</v>
      </c>
      <c r="I743" s="2" t="s">
        <v>17</v>
      </c>
      <c r="J743" s="2" t="s">
        <v>5058</v>
      </c>
      <c r="K743" s="3">
        <v>45244</v>
      </c>
      <c r="L743" s="2" t="s">
        <v>5201</v>
      </c>
    </row>
    <row r="744" spans="1:12">
      <c r="A744" s="2" t="s">
        <v>7318</v>
      </c>
      <c r="B744" s="2" t="s">
        <v>7319</v>
      </c>
      <c r="C744" s="2" t="s">
        <v>5072</v>
      </c>
      <c r="D744" s="3">
        <v>27769</v>
      </c>
      <c r="E744" s="2" t="s">
        <v>7320</v>
      </c>
      <c r="F744" s="2" t="s">
        <v>7321</v>
      </c>
      <c r="G744" s="2" t="s">
        <v>5159</v>
      </c>
      <c r="H744" s="2" t="s">
        <v>5069</v>
      </c>
      <c r="I744" s="2" t="s">
        <v>16</v>
      </c>
      <c r="J744" s="2" t="s">
        <v>5058</v>
      </c>
      <c r="K744" s="3">
        <v>43427</v>
      </c>
      <c r="L744" s="2" t="s">
        <v>5120</v>
      </c>
    </row>
    <row r="745" spans="1:12">
      <c r="A745" s="2" t="s">
        <v>4144</v>
      </c>
      <c r="B745" s="2" t="s">
        <v>5046</v>
      </c>
      <c r="C745" s="2" t="s">
        <v>5039</v>
      </c>
      <c r="D745" s="3">
        <v>26164</v>
      </c>
      <c r="E745" s="2" t="s">
        <v>7322</v>
      </c>
      <c r="F745" s="2" t="s">
        <v>7323</v>
      </c>
      <c r="G745" s="2" t="s">
        <v>5154</v>
      </c>
      <c r="H745" s="2" t="s">
        <v>5069</v>
      </c>
      <c r="I745" s="2" t="s">
        <v>16</v>
      </c>
      <c r="J745" s="2" t="s">
        <v>5044</v>
      </c>
      <c r="K745" s="3">
        <v>44833</v>
      </c>
      <c r="L745" s="2" t="s">
        <v>5064</v>
      </c>
    </row>
    <row r="746" spans="1:12">
      <c r="A746" s="2" t="s">
        <v>937</v>
      </c>
      <c r="B746" s="2" t="s">
        <v>7324</v>
      </c>
      <c r="C746" s="2" t="s">
        <v>5039</v>
      </c>
      <c r="D746" s="3">
        <v>25816</v>
      </c>
      <c r="E746" s="2" t="s">
        <v>7325</v>
      </c>
      <c r="F746" s="2" t="s">
        <v>7326</v>
      </c>
      <c r="G746" s="2" t="s">
        <v>5099</v>
      </c>
      <c r="H746" s="2" t="s">
        <v>5050</v>
      </c>
      <c r="I746" s="2" t="s">
        <v>18</v>
      </c>
      <c r="J746" s="2" t="s">
        <v>5058</v>
      </c>
      <c r="K746" s="3">
        <v>43598</v>
      </c>
      <c r="L746" s="2" t="s">
        <v>5201</v>
      </c>
    </row>
    <row r="747" spans="1:12">
      <c r="A747" s="2" t="s">
        <v>419</v>
      </c>
      <c r="B747" s="2" t="s">
        <v>7327</v>
      </c>
      <c r="C747" s="2" t="s">
        <v>5072</v>
      </c>
      <c r="D747" s="3">
        <v>25729</v>
      </c>
      <c r="E747" s="2" t="s">
        <v>7328</v>
      </c>
      <c r="F747" s="2" t="s">
        <v>7329</v>
      </c>
      <c r="G747" s="2" t="s">
        <v>5267</v>
      </c>
      <c r="H747" s="2" t="s">
        <v>5043</v>
      </c>
      <c r="I747" s="2" t="s">
        <v>17</v>
      </c>
      <c r="J747" s="2" t="s">
        <v>5051</v>
      </c>
      <c r="K747" s="3">
        <v>43342</v>
      </c>
      <c r="L747" s="2" t="s">
        <v>5166</v>
      </c>
    </row>
    <row r="748" spans="1:12">
      <c r="A748" s="2" t="s">
        <v>2552</v>
      </c>
      <c r="B748" s="2" t="s">
        <v>7330</v>
      </c>
      <c r="C748" s="2" t="s">
        <v>5072</v>
      </c>
      <c r="D748" s="3">
        <v>30304</v>
      </c>
      <c r="E748" s="2" t="s">
        <v>7331</v>
      </c>
      <c r="F748" s="2" t="s">
        <v>7332</v>
      </c>
      <c r="G748" s="2" t="s">
        <v>5091</v>
      </c>
      <c r="H748" s="2" t="s">
        <v>5057</v>
      </c>
      <c r="I748" s="2" t="s">
        <v>16</v>
      </c>
      <c r="J748" s="2" t="s">
        <v>5058</v>
      </c>
      <c r="K748" s="3">
        <v>45275</v>
      </c>
      <c r="L748" s="2" t="s">
        <v>5100</v>
      </c>
    </row>
    <row r="749" spans="1:12">
      <c r="A749" s="2" t="s">
        <v>416</v>
      </c>
      <c r="B749" s="2" t="s">
        <v>7333</v>
      </c>
      <c r="C749" s="2" t="s">
        <v>5072</v>
      </c>
      <c r="D749" s="3">
        <v>29530</v>
      </c>
      <c r="E749" s="2" t="s">
        <v>7334</v>
      </c>
      <c r="F749" s="2" t="s">
        <v>7335</v>
      </c>
      <c r="G749" s="2" t="s">
        <v>5331</v>
      </c>
      <c r="H749" s="2" t="s">
        <v>5043</v>
      </c>
      <c r="I749" s="2" t="s">
        <v>17</v>
      </c>
      <c r="J749" s="2" t="s">
        <v>5058</v>
      </c>
      <c r="K749" s="3">
        <v>45667</v>
      </c>
      <c r="L749" s="2" t="s">
        <v>5142</v>
      </c>
    </row>
    <row r="750" spans="1:12">
      <c r="A750" s="2" t="s">
        <v>1417</v>
      </c>
      <c r="B750" s="2" t="s">
        <v>7336</v>
      </c>
      <c r="C750" s="2" t="s">
        <v>5039</v>
      </c>
      <c r="D750" s="3">
        <v>33324</v>
      </c>
      <c r="E750" s="2" t="s">
        <v>7337</v>
      </c>
      <c r="F750" s="2" t="s">
        <v>7338</v>
      </c>
      <c r="G750" s="2" t="s">
        <v>5318</v>
      </c>
      <c r="H750" s="2" t="s">
        <v>5050</v>
      </c>
      <c r="I750" s="2" t="s">
        <v>18</v>
      </c>
      <c r="J750" s="2" t="s">
        <v>5051</v>
      </c>
      <c r="K750" s="3">
        <v>44521</v>
      </c>
      <c r="L750" s="2" t="s">
        <v>5201</v>
      </c>
    </row>
    <row r="751" spans="1:12">
      <c r="A751" s="2" t="s">
        <v>3409</v>
      </c>
      <c r="B751" s="2" t="s">
        <v>7339</v>
      </c>
      <c r="C751" s="2" t="s">
        <v>5072</v>
      </c>
      <c r="D751" s="3">
        <v>24204</v>
      </c>
      <c r="E751" s="2" t="s">
        <v>7340</v>
      </c>
      <c r="F751" s="2" t="s">
        <v>7341</v>
      </c>
      <c r="G751" s="2" t="s">
        <v>5452</v>
      </c>
      <c r="H751" s="2" t="s">
        <v>5043</v>
      </c>
      <c r="I751" s="2" t="s">
        <v>17</v>
      </c>
      <c r="J751" s="2" t="s">
        <v>5165</v>
      </c>
      <c r="K751" s="3">
        <v>44650</v>
      </c>
      <c r="L751" s="2" t="s">
        <v>5092</v>
      </c>
    </row>
    <row r="752" spans="1:12">
      <c r="A752" s="2" t="s">
        <v>1485</v>
      </c>
      <c r="B752" s="2" t="s">
        <v>6584</v>
      </c>
      <c r="C752" s="2" t="s">
        <v>5072</v>
      </c>
      <c r="D752" s="3">
        <v>24315</v>
      </c>
      <c r="E752" s="2" t="s">
        <v>7342</v>
      </c>
      <c r="F752" s="2" t="s">
        <v>7343</v>
      </c>
      <c r="G752" s="2" t="s">
        <v>5426</v>
      </c>
      <c r="H752" s="2" t="s">
        <v>5057</v>
      </c>
      <c r="I752" s="2" t="s">
        <v>16</v>
      </c>
      <c r="J752" s="2" t="s">
        <v>5058</v>
      </c>
      <c r="K752" s="3">
        <v>44992</v>
      </c>
      <c r="L752" s="2" t="s">
        <v>5142</v>
      </c>
    </row>
    <row r="753" spans="1:12">
      <c r="A753" s="2" t="s">
        <v>1222</v>
      </c>
      <c r="B753" s="2" t="s">
        <v>7344</v>
      </c>
      <c r="C753" s="2" t="s">
        <v>5072</v>
      </c>
      <c r="D753" s="3">
        <v>25960</v>
      </c>
      <c r="E753" s="2" t="s">
        <v>7345</v>
      </c>
      <c r="F753" s="2" t="s">
        <v>7346</v>
      </c>
      <c r="G753" s="2" t="s">
        <v>5124</v>
      </c>
      <c r="H753" s="2" t="s">
        <v>5050</v>
      </c>
      <c r="I753" s="2" t="s">
        <v>18</v>
      </c>
      <c r="J753" s="2" t="s">
        <v>5051</v>
      </c>
      <c r="K753" s="3">
        <v>43685</v>
      </c>
      <c r="L753" s="2" t="s">
        <v>5100</v>
      </c>
    </row>
    <row r="754" spans="1:12">
      <c r="A754" s="2" t="s">
        <v>3619</v>
      </c>
      <c r="B754" s="2" t="s">
        <v>6670</v>
      </c>
      <c r="C754" s="2" t="s">
        <v>5072</v>
      </c>
      <c r="D754" s="3">
        <v>28936</v>
      </c>
      <c r="E754" s="2" t="s">
        <v>7347</v>
      </c>
      <c r="F754" s="2" t="s">
        <v>7348</v>
      </c>
      <c r="G754" s="2" t="s">
        <v>5331</v>
      </c>
      <c r="H754" s="2" t="s">
        <v>5043</v>
      </c>
      <c r="I754" s="2" t="s">
        <v>17</v>
      </c>
      <c r="J754" s="2" t="s">
        <v>5165</v>
      </c>
      <c r="K754" s="3">
        <v>45456</v>
      </c>
      <c r="L754" s="2" t="s">
        <v>5082</v>
      </c>
    </row>
    <row r="755" spans="1:12">
      <c r="A755" s="2" t="s">
        <v>2694</v>
      </c>
      <c r="B755" s="2" t="s">
        <v>5143</v>
      </c>
      <c r="C755" s="2" t="s">
        <v>5039</v>
      </c>
      <c r="D755" s="3">
        <v>32084</v>
      </c>
      <c r="E755" s="2" t="s">
        <v>7349</v>
      </c>
      <c r="F755" s="2" t="s">
        <v>7350</v>
      </c>
      <c r="G755" s="2" t="s">
        <v>5111</v>
      </c>
      <c r="H755" s="2" t="s">
        <v>5050</v>
      </c>
      <c r="I755" s="2" t="s">
        <v>18</v>
      </c>
      <c r="J755" s="2" t="s">
        <v>5058</v>
      </c>
      <c r="K755" s="3">
        <v>44537</v>
      </c>
      <c r="L755" s="2" t="s">
        <v>5201</v>
      </c>
    </row>
    <row r="756" spans="1:12">
      <c r="A756" s="2" t="s">
        <v>2950</v>
      </c>
      <c r="B756" s="2" t="s">
        <v>6673</v>
      </c>
      <c r="C756" s="2" t="s">
        <v>5072</v>
      </c>
      <c r="D756" s="3">
        <v>32917</v>
      </c>
      <c r="E756" s="2" t="s">
        <v>7351</v>
      </c>
      <c r="F756" s="2" t="s">
        <v>7352</v>
      </c>
      <c r="G756" s="2" t="s">
        <v>5146</v>
      </c>
      <c r="H756" s="2" t="s">
        <v>5057</v>
      </c>
      <c r="I756" s="2" t="s">
        <v>16</v>
      </c>
      <c r="J756" s="2" t="s">
        <v>5058</v>
      </c>
      <c r="K756" s="3">
        <v>44210</v>
      </c>
      <c r="L756" s="2" t="s">
        <v>5082</v>
      </c>
    </row>
    <row r="757" spans="1:12">
      <c r="A757" s="2" t="s">
        <v>538</v>
      </c>
      <c r="B757" s="2" t="s">
        <v>7353</v>
      </c>
      <c r="C757" s="2" t="s">
        <v>5039</v>
      </c>
      <c r="D757" s="3">
        <v>32131</v>
      </c>
      <c r="E757" s="2" t="s">
        <v>7354</v>
      </c>
      <c r="F757" s="2" t="s">
        <v>7355</v>
      </c>
      <c r="G757" s="2" t="s">
        <v>5164</v>
      </c>
      <c r="H757" s="2" t="s">
        <v>5043</v>
      </c>
      <c r="I757" s="2" t="s">
        <v>17</v>
      </c>
      <c r="J757" s="2" t="s">
        <v>5051</v>
      </c>
      <c r="K757" s="3">
        <v>44264</v>
      </c>
      <c r="L757" s="2" t="s">
        <v>5100</v>
      </c>
    </row>
    <row r="758" spans="1:12">
      <c r="A758" s="2" t="s">
        <v>2327</v>
      </c>
      <c r="B758" s="2" t="s">
        <v>7356</v>
      </c>
      <c r="C758" s="2" t="s">
        <v>5039</v>
      </c>
      <c r="D758" s="3">
        <v>32142</v>
      </c>
      <c r="E758" s="2" t="s">
        <v>7357</v>
      </c>
      <c r="F758" s="2" t="s">
        <v>7358</v>
      </c>
      <c r="G758" s="2" t="s">
        <v>5099</v>
      </c>
      <c r="H758" s="2" t="s">
        <v>5050</v>
      </c>
      <c r="I758" s="2" t="s">
        <v>18</v>
      </c>
      <c r="J758" s="2" t="s">
        <v>5051</v>
      </c>
      <c r="K758" s="3">
        <v>43624</v>
      </c>
      <c r="L758" s="2" t="s">
        <v>5087</v>
      </c>
    </row>
    <row r="759" spans="1:12">
      <c r="A759" s="2" t="s">
        <v>940</v>
      </c>
      <c r="B759" s="2" t="s">
        <v>6476</v>
      </c>
      <c r="C759" s="2" t="s">
        <v>5039</v>
      </c>
      <c r="D759" s="3">
        <v>31309</v>
      </c>
      <c r="E759" s="2" t="s">
        <v>7359</v>
      </c>
      <c r="F759" s="2" t="s">
        <v>7360</v>
      </c>
      <c r="G759" s="2" t="s">
        <v>5331</v>
      </c>
      <c r="H759" s="2" t="s">
        <v>5043</v>
      </c>
      <c r="I759" s="2" t="s">
        <v>17</v>
      </c>
      <c r="J759" s="2" t="s">
        <v>5051</v>
      </c>
      <c r="K759" s="3">
        <v>44245</v>
      </c>
      <c r="L759" s="2" t="s">
        <v>5059</v>
      </c>
    </row>
    <row r="760" spans="1:12">
      <c r="A760" s="2" t="s">
        <v>2252</v>
      </c>
      <c r="B760" s="2" t="s">
        <v>7361</v>
      </c>
      <c r="C760" s="2" t="s">
        <v>5072</v>
      </c>
      <c r="D760" s="3">
        <v>34281</v>
      </c>
      <c r="E760" s="2" t="s">
        <v>7362</v>
      </c>
      <c r="F760" s="2" t="s">
        <v>7363</v>
      </c>
      <c r="G760" s="2" t="s">
        <v>5205</v>
      </c>
      <c r="H760" s="2" t="s">
        <v>5057</v>
      </c>
      <c r="I760" s="2" t="s">
        <v>16</v>
      </c>
      <c r="J760" s="2" t="s">
        <v>5165</v>
      </c>
      <c r="K760" s="3">
        <v>45624</v>
      </c>
      <c r="L760" s="2" t="s">
        <v>5070</v>
      </c>
    </row>
    <row r="761" spans="1:12">
      <c r="A761" s="2" t="s">
        <v>3088</v>
      </c>
      <c r="B761" s="2" t="s">
        <v>7364</v>
      </c>
      <c r="C761" s="2" t="s">
        <v>5072</v>
      </c>
      <c r="D761" s="3">
        <v>37924</v>
      </c>
      <c r="E761" s="2" t="s">
        <v>7365</v>
      </c>
      <c r="F761" s="2" t="s">
        <v>7366</v>
      </c>
      <c r="G761" s="2" t="s">
        <v>5159</v>
      </c>
      <c r="H761" s="2" t="s">
        <v>5069</v>
      </c>
      <c r="I761" s="2" t="s">
        <v>16</v>
      </c>
      <c r="J761" s="2" t="s">
        <v>5051</v>
      </c>
      <c r="K761" s="3">
        <v>43827</v>
      </c>
      <c r="L761" s="2" t="s">
        <v>5045</v>
      </c>
    </row>
    <row r="762" spans="1:12">
      <c r="A762" s="2" t="s">
        <v>572</v>
      </c>
      <c r="B762" s="2" t="s">
        <v>6096</v>
      </c>
      <c r="C762" s="2" t="s">
        <v>5072</v>
      </c>
      <c r="D762" s="3">
        <v>37316</v>
      </c>
      <c r="E762" s="2" t="s">
        <v>7367</v>
      </c>
      <c r="F762" s="2" t="s">
        <v>7368</v>
      </c>
      <c r="G762" s="2" t="s">
        <v>5068</v>
      </c>
      <c r="H762" s="2" t="s">
        <v>5069</v>
      </c>
      <c r="I762" s="2" t="s">
        <v>16</v>
      </c>
      <c r="J762" s="2" t="s">
        <v>5051</v>
      </c>
      <c r="K762" s="3">
        <v>44352</v>
      </c>
      <c r="L762" s="2" t="s">
        <v>5087</v>
      </c>
    </row>
    <row r="763" spans="1:12">
      <c r="A763" s="2" t="s">
        <v>1903</v>
      </c>
      <c r="B763" s="2" t="s">
        <v>7369</v>
      </c>
      <c r="C763" s="2" t="s">
        <v>5072</v>
      </c>
      <c r="D763" s="3">
        <v>39049</v>
      </c>
      <c r="E763" s="2" t="s">
        <v>7370</v>
      </c>
      <c r="F763" s="2" t="s">
        <v>7371</v>
      </c>
      <c r="G763" s="2" t="s">
        <v>5331</v>
      </c>
      <c r="H763" s="2" t="s">
        <v>5043</v>
      </c>
      <c r="I763" s="2" t="s">
        <v>17</v>
      </c>
      <c r="J763" s="2" t="s">
        <v>5051</v>
      </c>
      <c r="K763" s="3">
        <v>44474</v>
      </c>
      <c r="L763" s="2" t="s">
        <v>5155</v>
      </c>
    </row>
    <row r="764" spans="1:12">
      <c r="A764" s="2" t="s">
        <v>1128</v>
      </c>
      <c r="B764" s="2" t="s">
        <v>7372</v>
      </c>
      <c r="C764" s="2" t="s">
        <v>5072</v>
      </c>
      <c r="D764" s="3">
        <v>31538</v>
      </c>
      <c r="E764" s="2" t="s">
        <v>7373</v>
      </c>
      <c r="F764" s="2" t="s">
        <v>7374</v>
      </c>
      <c r="G764" s="2" t="s">
        <v>5335</v>
      </c>
      <c r="H764" s="2" t="s">
        <v>5069</v>
      </c>
      <c r="I764" s="2" t="s">
        <v>16</v>
      </c>
      <c r="J764" s="2" t="s">
        <v>5051</v>
      </c>
      <c r="K764" s="3">
        <v>43493</v>
      </c>
      <c r="L764" s="2" t="s">
        <v>5100</v>
      </c>
    </row>
    <row r="765" spans="1:12">
      <c r="A765" s="2" t="s">
        <v>1392</v>
      </c>
      <c r="B765" s="2" t="s">
        <v>7375</v>
      </c>
      <c r="C765" s="2" t="s">
        <v>5072</v>
      </c>
      <c r="D765" s="3">
        <v>26555</v>
      </c>
      <c r="E765" s="2" t="s">
        <v>7376</v>
      </c>
      <c r="F765" s="2" t="s">
        <v>7377</v>
      </c>
      <c r="G765" s="2" t="s">
        <v>5081</v>
      </c>
      <c r="H765" s="2" t="s">
        <v>5043</v>
      </c>
      <c r="I765" s="2" t="s">
        <v>17</v>
      </c>
      <c r="J765" s="2" t="s">
        <v>5051</v>
      </c>
      <c r="K765" s="3">
        <v>45315</v>
      </c>
      <c r="L765" s="2" t="s">
        <v>5087</v>
      </c>
    </row>
    <row r="766" spans="1:12">
      <c r="A766" s="2" t="s">
        <v>907</v>
      </c>
      <c r="B766" s="2" t="s">
        <v>7378</v>
      </c>
      <c r="C766" s="2" t="s">
        <v>5072</v>
      </c>
      <c r="D766" s="3">
        <v>37999</v>
      </c>
      <c r="E766" s="2" t="s">
        <v>7379</v>
      </c>
      <c r="F766" s="2" t="s">
        <v>7380</v>
      </c>
      <c r="G766" s="2" t="s">
        <v>5075</v>
      </c>
      <c r="H766" s="2" t="s">
        <v>5076</v>
      </c>
      <c r="I766" s="2" t="s">
        <v>17</v>
      </c>
      <c r="J766" s="2" t="s">
        <v>5058</v>
      </c>
      <c r="K766" s="3">
        <v>45132</v>
      </c>
      <c r="L766" s="2" t="s">
        <v>5201</v>
      </c>
    </row>
    <row r="767" spans="1:12">
      <c r="A767" s="2" t="s">
        <v>2844</v>
      </c>
      <c r="B767" s="2" t="s">
        <v>7381</v>
      </c>
      <c r="C767" s="2" t="s">
        <v>5072</v>
      </c>
      <c r="D767" s="3">
        <v>36187</v>
      </c>
      <c r="E767" s="2" t="s">
        <v>7382</v>
      </c>
      <c r="F767" s="2" t="s">
        <v>7383</v>
      </c>
      <c r="G767" s="2" t="s">
        <v>5086</v>
      </c>
      <c r="H767" s="2" t="s">
        <v>5076</v>
      </c>
      <c r="I767" s="2" t="s">
        <v>17</v>
      </c>
      <c r="J767" s="2" t="s">
        <v>5058</v>
      </c>
      <c r="K767" s="3">
        <v>43640</v>
      </c>
      <c r="L767" s="2" t="s">
        <v>5138</v>
      </c>
    </row>
    <row r="768" spans="1:12">
      <c r="A768" s="2" t="s">
        <v>1713</v>
      </c>
      <c r="B768" s="2" t="s">
        <v>7384</v>
      </c>
      <c r="C768" s="2" t="s">
        <v>5072</v>
      </c>
      <c r="D768" s="3">
        <v>35745</v>
      </c>
      <c r="E768" s="2" t="s">
        <v>7385</v>
      </c>
      <c r="F768" s="2" t="s">
        <v>7386</v>
      </c>
      <c r="G768" s="2" t="s">
        <v>5426</v>
      </c>
      <c r="H768" s="2" t="s">
        <v>5057</v>
      </c>
      <c r="I768" s="2" t="s">
        <v>16</v>
      </c>
      <c r="J768" s="2" t="s">
        <v>5051</v>
      </c>
      <c r="K768" s="3">
        <v>44928</v>
      </c>
      <c r="L768" s="2" t="s">
        <v>5100</v>
      </c>
    </row>
    <row r="769" spans="1:12">
      <c r="A769" s="2" t="s">
        <v>1826</v>
      </c>
      <c r="B769" s="2" t="s">
        <v>7387</v>
      </c>
      <c r="C769" s="2" t="s">
        <v>5072</v>
      </c>
      <c r="D769" s="3">
        <v>30443</v>
      </c>
      <c r="E769" s="2" t="s">
        <v>7388</v>
      </c>
      <c r="F769" s="2" t="s">
        <v>7389</v>
      </c>
      <c r="G769" s="2" t="s">
        <v>5056</v>
      </c>
      <c r="H769" s="2" t="s">
        <v>5057</v>
      </c>
      <c r="I769" s="2" t="s">
        <v>16</v>
      </c>
      <c r="J769" s="2" t="s">
        <v>5165</v>
      </c>
      <c r="K769" s="3">
        <v>44330</v>
      </c>
      <c r="L769" s="2" t="s">
        <v>5128</v>
      </c>
    </row>
    <row r="770" spans="1:12">
      <c r="A770" s="2" t="s">
        <v>3838</v>
      </c>
      <c r="B770" s="2" t="s">
        <v>7390</v>
      </c>
      <c r="C770" s="2" t="s">
        <v>5072</v>
      </c>
      <c r="D770" s="3">
        <v>33163</v>
      </c>
      <c r="E770" s="2" t="s">
        <v>7391</v>
      </c>
      <c r="F770" s="2" t="s">
        <v>7392</v>
      </c>
      <c r="G770" s="2" t="s">
        <v>5091</v>
      </c>
      <c r="H770" s="2" t="s">
        <v>5057</v>
      </c>
      <c r="I770" s="2" t="s">
        <v>16</v>
      </c>
      <c r="J770" s="2" t="s">
        <v>5058</v>
      </c>
      <c r="K770" s="3">
        <v>45300</v>
      </c>
      <c r="L770" s="2" t="s">
        <v>5064</v>
      </c>
    </row>
    <row r="771" spans="1:12">
      <c r="A771" s="2" t="s">
        <v>2410</v>
      </c>
      <c r="B771" s="2" t="s">
        <v>7393</v>
      </c>
      <c r="C771" s="2" t="s">
        <v>5072</v>
      </c>
      <c r="D771" s="3">
        <v>34793</v>
      </c>
      <c r="E771" s="2" t="s">
        <v>7394</v>
      </c>
      <c r="F771" s="2" t="s">
        <v>7395</v>
      </c>
      <c r="G771" s="2" t="s">
        <v>5124</v>
      </c>
      <c r="H771" s="2" t="s">
        <v>5050</v>
      </c>
      <c r="I771" s="2" t="s">
        <v>18</v>
      </c>
      <c r="J771" s="2" t="s">
        <v>5051</v>
      </c>
      <c r="K771" s="3">
        <v>44654</v>
      </c>
      <c r="L771" s="2" t="s">
        <v>5082</v>
      </c>
    </row>
    <row r="772" spans="1:12">
      <c r="A772" s="2" t="s">
        <v>1786</v>
      </c>
      <c r="B772" s="2" t="s">
        <v>7396</v>
      </c>
      <c r="C772" s="2" t="s">
        <v>5072</v>
      </c>
      <c r="D772" s="3">
        <v>25537</v>
      </c>
      <c r="E772" s="2" t="s">
        <v>7397</v>
      </c>
      <c r="F772" s="2" t="s">
        <v>7398</v>
      </c>
      <c r="G772" s="2" t="s">
        <v>5068</v>
      </c>
      <c r="H772" s="2" t="s">
        <v>5069</v>
      </c>
      <c r="I772" s="2" t="s">
        <v>16</v>
      </c>
      <c r="J772" s="2" t="s">
        <v>5044</v>
      </c>
      <c r="K772" s="3">
        <v>45639</v>
      </c>
      <c r="L772" s="2" t="s">
        <v>5064</v>
      </c>
    </row>
    <row r="773" spans="1:12">
      <c r="A773" s="2" t="s">
        <v>1880</v>
      </c>
      <c r="B773" s="2" t="s">
        <v>7399</v>
      </c>
      <c r="C773" s="2" t="s">
        <v>5072</v>
      </c>
      <c r="D773" s="3">
        <v>36611</v>
      </c>
      <c r="E773" s="2" t="s">
        <v>7400</v>
      </c>
      <c r="F773" s="2" t="s">
        <v>7401</v>
      </c>
      <c r="G773" s="2" t="s">
        <v>5375</v>
      </c>
      <c r="H773" s="2" t="s">
        <v>5076</v>
      </c>
      <c r="I773" s="2" t="s">
        <v>17</v>
      </c>
      <c r="J773" s="2" t="s">
        <v>5051</v>
      </c>
      <c r="K773" s="3">
        <v>44202</v>
      </c>
      <c r="L773" s="2" t="s">
        <v>5166</v>
      </c>
    </row>
    <row r="774" spans="1:12">
      <c r="A774" s="2" t="s">
        <v>3859</v>
      </c>
      <c r="B774" s="2" t="s">
        <v>7402</v>
      </c>
      <c r="C774" s="2" t="s">
        <v>5072</v>
      </c>
      <c r="D774" s="3">
        <v>26814</v>
      </c>
      <c r="E774" s="2" t="s">
        <v>7403</v>
      </c>
      <c r="F774" s="2" t="s">
        <v>7404</v>
      </c>
      <c r="G774" s="2" t="s">
        <v>5331</v>
      </c>
      <c r="H774" s="2" t="s">
        <v>5043</v>
      </c>
      <c r="I774" s="2" t="s">
        <v>17</v>
      </c>
      <c r="J774" s="2" t="s">
        <v>5051</v>
      </c>
      <c r="K774" s="3">
        <v>43782</v>
      </c>
      <c r="L774" s="2" t="s">
        <v>5197</v>
      </c>
    </row>
    <row r="775" spans="1:12">
      <c r="A775" s="2" t="s">
        <v>1162</v>
      </c>
      <c r="B775" s="2" t="s">
        <v>7405</v>
      </c>
      <c r="C775" s="2" t="s">
        <v>5072</v>
      </c>
      <c r="D775" s="3">
        <v>27817</v>
      </c>
      <c r="E775" s="2" t="s">
        <v>7406</v>
      </c>
      <c r="F775" s="2" t="s">
        <v>7407</v>
      </c>
      <c r="G775" s="2" t="s">
        <v>5075</v>
      </c>
      <c r="H775" s="2" t="s">
        <v>5076</v>
      </c>
      <c r="I775" s="2" t="s">
        <v>17</v>
      </c>
      <c r="J775" s="2" t="s">
        <v>5044</v>
      </c>
      <c r="K775" s="3">
        <v>45532</v>
      </c>
      <c r="L775" s="2" t="s">
        <v>5201</v>
      </c>
    </row>
    <row r="776" spans="1:12">
      <c r="A776" s="2" t="s">
        <v>4196</v>
      </c>
      <c r="B776" s="2" t="s">
        <v>7408</v>
      </c>
      <c r="C776" s="2" t="s">
        <v>5072</v>
      </c>
      <c r="D776" s="3">
        <v>33239</v>
      </c>
      <c r="E776" s="2" t="s">
        <v>7409</v>
      </c>
      <c r="F776" s="2" t="s">
        <v>7410</v>
      </c>
      <c r="G776" s="2" t="s">
        <v>5254</v>
      </c>
      <c r="H776" s="2" t="s">
        <v>5057</v>
      </c>
      <c r="I776" s="2" t="s">
        <v>16</v>
      </c>
      <c r="J776" s="2" t="s">
        <v>5165</v>
      </c>
      <c r="K776" s="3">
        <v>45672</v>
      </c>
      <c r="L776" s="2" t="s">
        <v>5160</v>
      </c>
    </row>
    <row r="777" spans="1:12">
      <c r="A777" s="2" t="s">
        <v>366</v>
      </c>
      <c r="B777" s="2" t="s">
        <v>7411</v>
      </c>
      <c r="C777" s="2" t="s">
        <v>5072</v>
      </c>
      <c r="D777" s="3">
        <v>36770</v>
      </c>
      <c r="E777" s="2" t="s">
        <v>7412</v>
      </c>
      <c r="F777" s="2" t="s">
        <v>7413</v>
      </c>
      <c r="G777" s="2" t="s">
        <v>5086</v>
      </c>
      <c r="H777" s="2" t="s">
        <v>5076</v>
      </c>
      <c r="I777" s="2" t="s">
        <v>17</v>
      </c>
      <c r="J777" s="2" t="s">
        <v>5044</v>
      </c>
      <c r="K777" s="3">
        <v>43437</v>
      </c>
      <c r="L777" s="2" t="s">
        <v>5128</v>
      </c>
    </row>
    <row r="778" spans="1:12">
      <c r="A778" s="2" t="s">
        <v>2061</v>
      </c>
      <c r="B778" s="2" t="s">
        <v>7414</v>
      </c>
      <c r="C778" s="2" t="s">
        <v>5039</v>
      </c>
      <c r="D778" s="3">
        <v>30862</v>
      </c>
      <c r="E778" s="2" t="s">
        <v>7415</v>
      </c>
      <c r="F778" s="2" t="s">
        <v>7416</v>
      </c>
      <c r="G778" s="2" t="s">
        <v>5146</v>
      </c>
      <c r="H778" s="2" t="s">
        <v>5057</v>
      </c>
      <c r="I778" s="2" t="s">
        <v>16</v>
      </c>
      <c r="J778" s="2" t="s">
        <v>5058</v>
      </c>
      <c r="K778" s="3">
        <v>44101</v>
      </c>
      <c r="L778" s="2" t="s">
        <v>5112</v>
      </c>
    </row>
    <row r="779" spans="1:12">
      <c r="A779" s="2" t="s">
        <v>761</v>
      </c>
      <c r="B779" s="2" t="s">
        <v>7417</v>
      </c>
      <c r="C779" s="2" t="s">
        <v>5072</v>
      </c>
      <c r="D779" s="3">
        <v>36929</v>
      </c>
      <c r="E779" s="2" t="s">
        <v>7418</v>
      </c>
      <c r="F779" s="2" t="s">
        <v>7419</v>
      </c>
      <c r="G779" s="2" t="s">
        <v>5375</v>
      </c>
      <c r="H779" s="2" t="s">
        <v>5076</v>
      </c>
      <c r="I779" s="2" t="s">
        <v>17</v>
      </c>
      <c r="J779" s="2" t="s">
        <v>5058</v>
      </c>
      <c r="K779" s="3">
        <v>43875</v>
      </c>
      <c r="L779" s="2" t="s">
        <v>5120</v>
      </c>
    </row>
    <row r="780" spans="1:12">
      <c r="A780" s="2" t="s">
        <v>2942</v>
      </c>
      <c r="B780" s="2" t="s">
        <v>7420</v>
      </c>
      <c r="C780" s="2" t="s">
        <v>5072</v>
      </c>
      <c r="D780" s="3">
        <v>33691</v>
      </c>
      <c r="E780" s="2" t="s">
        <v>7421</v>
      </c>
      <c r="F780" s="2" t="s">
        <v>7422</v>
      </c>
      <c r="G780" s="2" t="s">
        <v>5335</v>
      </c>
      <c r="H780" s="2" t="s">
        <v>5069</v>
      </c>
      <c r="I780" s="2" t="s">
        <v>16</v>
      </c>
      <c r="J780" s="2" t="s">
        <v>5051</v>
      </c>
      <c r="K780" s="3">
        <v>44220</v>
      </c>
      <c r="L780" s="2" t="s">
        <v>5087</v>
      </c>
    </row>
    <row r="781" spans="1:12">
      <c r="A781" s="2" t="s">
        <v>3764</v>
      </c>
      <c r="B781" s="2" t="s">
        <v>7423</v>
      </c>
      <c r="C781" s="2" t="s">
        <v>5039</v>
      </c>
      <c r="D781" s="3">
        <v>35026</v>
      </c>
      <c r="E781" s="2" t="s">
        <v>7424</v>
      </c>
      <c r="F781" s="2" t="s">
        <v>7425</v>
      </c>
      <c r="G781" s="2" t="s">
        <v>5247</v>
      </c>
      <c r="H781" s="2" t="s">
        <v>5069</v>
      </c>
      <c r="I781" s="2" t="s">
        <v>16</v>
      </c>
      <c r="J781" s="2" t="s">
        <v>5058</v>
      </c>
      <c r="K781" s="3">
        <v>44012</v>
      </c>
      <c r="L781" s="2" t="s">
        <v>5166</v>
      </c>
    </row>
    <row r="782" spans="1:12">
      <c r="A782" s="2" t="s">
        <v>1613</v>
      </c>
      <c r="B782" s="2" t="s">
        <v>7426</v>
      </c>
      <c r="C782" s="2" t="s">
        <v>5039</v>
      </c>
      <c r="D782" s="3">
        <v>28036</v>
      </c>
      <c r="E782" s="2" t="s">
        <v>7427</v>
      </c>
      <c r="F782" s="2" t="s">
        <v>7428</v>
      </c>
      <c r="G782" s="2" t="s">
        <v>5375</v>
      </c>
      <c r="H782" s="2" t="s">
        <v>5076</v>
      </c>
      <c r="I782" s="2" t="s">
        <v>17</v>
      </c>
      <c r="J782" s="2" t="s">
        <v>5044</v>
      </c>
      <c r="K782" s="3">
        <v>44569</v>
      </c>
      <c r="L782" s="2" t="s">
        <v>5197</v>
      </c>
    </row>
    <row r="783" spans="1:12">
      <c r="A783" s="2" t="s">
        <v>137</v>
      </c>
      <c r="B783" s="2" t="s">
        <v>7429</v>
      </c>
      <c r="C783" s="2" t="s">
        <v>5072</v>
      </c>
      <c r="D783" s="3">
        <v>26028</v>
      </c>
      <c r="E783" s="2" t="s">
        <v>7430</v>
      </c>
      <c r="F783" s="2" t="s">
        <v>7431</v>
      </c>
      <c r="G783" s="2" t="s">
        <v>5288</v>
      </c>
      <c r="H783" s="2" t="s">
        <v>5069</v>
      </c>
      <c r="I783" s="2" t="s">
        <v>16</v>
      </c>
      <c r="J783" s="2" t="s">
        <v>5044</v>
      </c>
      <c r="K783" s="3">
        <v>45349</v>
      </c>
      <c r="L783" s="2" t="s">
        <v>5201</v>
      </c>
    </row>
    <row r="784" spans="1:12">
      <c r="A784" s="2" t="s">
        <v>241</v>
      </c>
      <c r="B784" s="2" t="s">
        <v>7432</v>
      </c>
      <c r="C784" s="2" t="s">
        <v>5039</v>
      </c>
      <c r="D784" s="3">
        <v>33599</v>
      </c>
      <c r="E784" s="2" t="s">
        <v>7433</v>
      </c>
      <c r="F784" s="2" t="s">
        <v>7434</v>
      </c>
      <c r="G784" s="2" t="s">
        <v>5164</v>
      </c>
      <c r="H784" s="2" t="s">
        <v>5043</v>
      </c>
      <c r="I784" s="2" t="s">
        <v>17</v>
      </c>
      <c r="J784" s="2" t="s">
        <v>5051</v>
      </c>
      <c r="K784" s="3">
        <v>44847</v>
      </c>
      <c r="L784" s="2" t="s">
        <v>5092</v>
      </c>
    </row>
    <row r="785" spans="1:12">
      <c r="A785" s="2" t="s">
        <v>1191</v>
      </c>
      <c r="B785" s="2" t="s">
        <v>7435</v>
      </c>
      <c r="C785" s="2" t="s">
        <v>5072</v>
      </c>
      <c r="D785" s="3">
        <v>38555</v>
      </c>
      <c r="E785" s="2" t="s">
        <v>7436</v>
      </c>
      <c r="F785" s="2" t="s">
        <v>7437</v>
      </c>
      <c r="G785" s="2" t="s">
        <v>5267</v>
      </c>
      <c r="H785" s="2" t="s">
        <v>5043</v>
      </c>
      <c r="I785" s="2" t="s">
        <v>17</v>
      </c>
      <c r="J785" s="2" t="s">
        <v>5051</v>
      </c>
      <c r="K785" s="3">
        <v>43467</v>
      </c>
      <c r="L785" s="2" t="s">
        <v>5160</v>
      </c>
    </row>
    <row r="786" spans="1:12">
      <c r="A786" s="2" t="s">
        <v>1670</v>
      </c>
      <c r="B786" s="2" t="s">
        <v>7438</v>
      </c>
      <c r="C786" s="2" t="s">
        <v>5039</v>
      </c>
      <c r="D786" s="3">
        <v>29998</v>
      </c>
      <c r="E786" s="2" t="s">
        <v>7439</v>
      </c>
      <c r="F786" s="2" t="s">
        <v>7440</v>
      </c>
      <c r="G786" s="2" t="s">
        <v>5430</v>
      </c>
      <c r="H786" s="2" t="s">
        <v>5057</v>
      </c>
      <c r="I786" s="2" t="s">
        <v>16</v>
      </c>
      <c r="J786" s="2" t="s">
        <v>5058</v>
      </c>
      <c r="K786" s="3">
        <v>43692</v>
      </c>
      <c r="L786" s="2" t="s">
        <v>5112</v>
      </c>
    </row>
    <row r="787" spans="1:12">
      <c r="A787" s="2" t="s">
        <v>1719</v>
      </c>
      <c r="B787" s="2" t="s">
        <v>7441</v>
      </c>
      <c r="C787" s="2" t="s">
        <v>5072</v>
      </c>
      <c r="D787" s="3">
        <v>35734</v>
      </c>
      <c r="E787" s="2" t="s">
        <v>7442</v>
      </c>
      <c r="F787" s="2" t="s">
        <v>7443</v>
      </c>
      <c r="G787" s="2" t="s">
        <v>5075</v>
      </c>
      <c r="H787" s="2" t="s">
        <v>5076</v>
      </c>
      <c r="I787" s="2" t="s">
        <v>17</v>
      </c>
      <c r="J787" s="2" t="s">
        <v>5058</v>
      </c>
      <c r="K787" s="3">
        <v>44163</v>
      </c>
      <c r="L787" s="2" t="s">
        <v>5155</v>
      </c>
    </row>
    <row r="788" spans="1:12">
      <c r="A788" s="2" t="s">
        <v>3258</v>
      </c>
      <c r="B788" s="2" t="s">
        <v>7444</v>
      </c>
      <c r="C788" s="2" t="s">
        <v>5039</v>
      </c>
      <c r="D788" s="3">
        <v>34690</v>
      </c>
      <c r="E788" s="2" t="s">
        <v>7445</v>
      </c>
      <c r="F788" s="2" t="s">
        <v>7446</v>
      </c>
      <c r="G788" s="2" t="s">
        <v>5267</v>
      </c>
      <c r="H788" s="2" t="s">
        <v>5043</v>
      </c>
      <c r="I788" s="2" t="s">
        <v>17</v>
      </c>
      <c r="J788" s="2" t="s">
        <v>5044</v>
      </c>
      <c r="K788" s="3">
        <v>43116</v>
      </c>
      <c r="L788" s="2" t="s">
        <v>5166</v>
      </c>
    </row>
    <row r="789" spans="1:12">
      <c r="A789" s="2" t="s">
        <v>799</v>
      </c>
      <c r="B789" s="2" t="s">
        <v>7447</v>
      </c>
      <c r="C789" s="2" t="s">
        <v>5039</v>
      </c>
      <c r="D789" s="3">
        <v>30984</v>
      </c>
      <c r="E789" s="2" t="s">
        <v>7448</v>
      </c>
      <c r="F789" s="2" t="s">
        <v>7449</v>
      </c>
      <c r="G789" s="2" t="s">
        <v>5154</v>
      </c>
      <c r="H789" s="2" t="s">
        <v>5069</v>
      </c>
      <c r="I789" s="2" t="s">
        <v>16</v>
      </c>
      <c r="J789" s="2" t="s">
        <v>5058</v>
      </c>
      <c r="K789" s="3">
        <v>45655</v>
      </c>
      <c r="L789" s="2" t="s">
        <v>5070</v>
      </c>
    </row>
    <row r="790" spans="1:12">
      <c r="A790" s="2" t="s">
        <v>483</v>
      </c>
      <c r="B790" s="2" t="s">
        <v>5312</v>
      </c>
      <c r="C790" s="2" t="s">
        <v>5072</v>
      </c>
      <c r="D790" s="3">
        <v>28712</v>
      </c>
      <c r="E790" s="2" t="s">
        <v>7450</v>
      </c>
      <c r="F790" s="2" t="s">
        <v>7451</v>
      </c>
      <c r="G790" s="2" t="s">
        <v>5170</v>
      </c>
      <c r="H790" s="2" t="s">
        <v>5069</v>
      </c>
      <c r="I790" s="2" t="s">
        <v>16</v>
      </c>
      <c r="J790" s="2" t="s">
        <v>5044</v>
      </c>
      <c r="K790" s="3">
        <v>44335</v>
      </c>
      <c r="L790" s="2" t="s">
        <v>5160</v>
      </c>
    </row>
    <row r="791" spans="1:12">
      <c r="A791" s="2" t="s">
        <v>985</v>
      </c>
      <c r="B791" s="2" t="s">
        <v>7452</v>
      </c>
      <c r="C791" s="2" t="s">
        <v>5039</v>
      </c>
      <c r="D791" s="3">
        <v>25166</v>
      </c>
      <c r="E791" s="2" t="s">
        <v>7453</v>
      </c>
      <c r="F791" s="2" t="s">
        <v>7454</v>
      </c>
      <c r="G791" s="2" t="s">
        <v>5075</v>
      </c>
      <c r="H791" s="2" t="s">
        <v>5076</v>
      </c>
      <c r="I791" s="2" t="s">
        <v>17</v>
      </c>
      <c r="J791" s="2" t="s">
        <v>5058</v>
      </c>
      <c r="K791" s="3">
        <v>45577</v>
      </c>
      <c r="L791" s="2" t="s">
        <v>5045</v>
      </c>
    </row>
    <row r="792" spans="1:12">
      <c r="A792" s="2" t="s">
        <v>1507</v>
      </c>
      <c r="B792" s="2" t="s">
        <v>7455</v>
      </c>
      <c r="C792" s="2" t="s">
        <v>5039</v>
      </c>
      <c r="D792" s="3">
        <v>31821</v>
      </c>
      <c r="E792" s="2" t="s">
        <v>7456</v>
      </c>
      <c r="F792" s="2" t="s">
        <v>7457</v>
      </c>
      <c r="G792" s="2" t="s">
        <v>5452</v>
      </c>
      <c r="H792" s="2" t="s">
        <v>5043</v>
      </c>
      <c r="I792" s="2" t="s">
        <v>17</v>
      </c>
      <c r="J792" s="2" t="s">
        <v>5165</v>
      </c>
      <c r="K792" s="3">
        <v>45276</v>
      </c>
      <c r="L792" s="2" t="s">
        <v>5160</v>
      </c>
    </row>
    <row r="793" spans="1:12">
      <c r="A793" s="2" t="s">
        <v>1367</v>
      </c>
      <c r="B793" s="2" t="s">
        <v>5970</v>
      </c>
      <c r="C793" s="2" t="s">
        <v>5039</v>
      </c>
      <c r="D793" s="3">
        <v>35605</v>
      </c>
      <c r="E793" s="2" t="s">
        <v>7458</v>
      </c>
      <c r="F793" s="2" t="s">
        <v>7459</v>
      </c>
      <c r="G793" s="2" t="s">
        <v>5230</v>
      </c>
      <c r="H793" s="2" t="s">
        <v>5057</v>
      </c>
      <c r="I793" s="2" t="s">
        <v>16</v>
      </c>
      <c r="J793" s="2" t="s">
        <v>5044</v>
      </c>
      <c r="K793" s="3">
        <v>45504</v>
      </c>
      <c r="L793" s="2" t="s">
        <v>5092</v>
      </c>
    </row>
    <row r="794" spans="1:12">
      <c r="A794" s="2" t="s">
        <v>1853</v>
      </c>
      <c r="B794" s="2" t="s">
        <v>7460</v>
      </c>
      <c r="C794" s="2" t="s">
        <v>5072</v>
      </c>
      <c r="D794" s="3">
        <v>28838</v>
      </c>
      <c r="E794" s="2" t="s">
        <v>7461</v>
      </c>
      <c r="F794" s="2" t="s">
        <v>7462</v>
      </c>
      <c r="G794" s="2" t="s">
        <v>5042</v>
      </c>
      <c r="H794" s="2" t="s">
        <v>5043</v>
      </c>
      <c r="I794" s="2" t="s">
        <v>17</v>
      </c>
      <c r="J794" s="2" t="s">
        <v>5051</v>
      </c>
      <c r="K794" s="3">
        <v>43864</v>
      </c>
      <c r="L794" s="2" t="s">
        <v>5155</v>
      </c>
    </row>
    <row r="795" spans="1:12">
      <c r="A795" s="2" t="s">
        <v>154</v>
      </c>
      <c r="B795" s="2" t="s">
        <v>7463</v>
      </c>
      <c r="C795" s="2" t="s">
        <v>5072</v>
      </c>
      <c r="D795" s="3">
        <v>30051</v>
      </c>
      <c r="E795" s="2" t="s">
        <v>7464</v>
      </c>
      <c r="F795" s="2" t="s">
        <v>7465</v>
      </c>
      <c r="G795" s="2" t="s">
        <v>5205</v>
      </c>
      <c r="H795" s="2" t="s">
        <v>5057</v>
      </c>
      <c r="I795" s="2" t="s">
        <v>16</v>
      </c>
      <c r="J795" s="2" t="s">
        <v>5051</v>
      </c>
      <c r="K795" s="3">
        <v>43356</v>
      </c>
      <c r="L795" s="2" t="s">
        <v>5197</v>
      </c>
    </row>
    <row r="796" spans="1:12">
      <c r="A796" s="2" t="s">
        <v>219</v>
      </c>
      <c r="B796" s="2" t="s">
        <v>7466</v>
      </c>
      <c r="C796" s="2" t="s">
        <v>5039</v>
      </c>
      <c r="D796" s="3">
        <v>27181</v>
      </c>
      <c r="E796" s="2" t="s">
        <v>7467</v>
      </c>
      <c r="F796" s="2" t="s">
        <v>7468</v>
      </c>
      <c r="G796" s="2" t="s">
        <v>5075</v>
      </c>
      <c r="H796" s="2" t="s">
        <v>5076</v>
      </c>
      <c r="I796" s="2" t="s">
        <v>17</v>
      </c>
      <c r="J796" s="2" t="s">
        <v>5058</v>
      </c>
      <c r="K796" s="3">
        <v>44086</v>
      </c>
      <c r="L796" s="2" t="s">
        <v>5201</v>
      </c>
    </row>
    <row r="797" spans="1:12">
      <c r="A797" s="2" t="s">
        <v>1644</v>
      </c>
      <c r="B797" s="2" t="s">
        <v>7469</v>
      </c>
      <c r="C797" s="2" t="s">
        <v>5039</v>
      </c>
      <c r="D797" s="3">
        <v>36051</v>
      </c>
      <c r="E797" s="2" t="s">
        <v>7470</v>
      </c>
      <c r="F797" s="2" t="s">
        <v>7471</v>
      </c>
      <c r="G797" s="2" t="s">
        <v>5230</v>
      </c>
      <c r="H797" s="2" t="s">
        <v>5057</v>
      </c>
      <c r="I797" s="2" t="s">
        <v>16</v>
      </c>
      <c r="J797" s="2" t="s">
        <v>5051</v>
      </c>
      <c r="K797" s="3">
        <v>45484</v>
      </c>
      <c r="L797" s="2" t="s">
        <v>5070</v>
      </c>
    </row>
    <row r="798" spans="1:12">
      <c r="A798" s="2" t="s">
        <v>2759</v>
      </c>
      <c r="B798" s="2" t="s">
        <v>7472</v>
      </c>
      <c r="C798" s="2" t="s">
        <v>5072</v>
      </c>
      <c r="D798" s="3">
        <v>35312</v>
      </c>
      <c r="E798" s="2" t="s">
        <v>7473</v>
      </c>
      <c r="F798" s="2" t="s">
        <v>7474</v>
      </c>
      <c r="G798" s="2" t="s">
        <v>5205</v>
      </c>
      <c r="H798" s="2" t="s">
        <v>5057</v>
      </c>
      <c r="I798" s="2" t="s">
        <v>16</v>
      </c>
      <c r="J798" s="2" t="s">
        <v>5044</v>
      </c>
      <c r="K798" s="3">
        <v>43782</v>
      </c>
      <c r="L798" s="2" t="s">
        <v>5128</v>
      </c>
    </row>
    <row r="799" spans="1:12">
      <c r="A799" s="2" t="s">
        <v>1226</v>
      </c>
      <c r="B799" s="2" t="s">
        <v>7475</v>
      </c>
      <c r="C799" s="2" t="s">
        <v>5072</v>
      </c>
      <c r="D799" s="3">
        <v>30734</v>
      </c>
      <c r="E799" s="2" t="s">
        <v>7476</v>
      </c>
      <c r="F799" s="2" t="s">
        <v>7477</v>
      </c>
      <c r="G799" s="2" t="s">
        <v>5230</v>
      </c>
      <c r="H799" s="2" t="s">
        <v>5057</v>
      </c>
      <c r="I799" s="2" t="s">
        <v>16</v>
      </c>
      <c r="J799" s="2" t="s">
        <v>5058</v>
      </c>
      <c r="K799" s="3">
        <v>43555</v>
      </c>
      <c r="L799" s="2" t="s">
        <v>5052</v>
      </c>
    </row>
    <row r="800" spans="1:12">
      <c r="A800" s="2" t="s">
        <v>3073</v>
      </c>
      <c r="B800" s="2" t="s">
        <v>6166</v>
      </c>
      <c r="C800" s="2" t="s">
        <v>5039</v>
      </c>
      <c r="D800" s="3">
        <v>31691</v>
      </c>
      <c r="E800" s="2" t="s">
        <v>7478</v>
      </c>
      <c r="F800" s="2" t="s">
        <v>7479</v>
      </c>
      <c r="G800" s="2" t="s">
        <v>5375</v>
      </c>
      <c r="H800" s="2" t="s">
        <v>5076</v>
      </c>
      <c r="I800" s="2" t="s">
        <v>17</v>
      </c>
      <c r="J800" s="2" t="s">
        <v>5051</v>
      </c>
      <c r="K800" s="3">
        <v>44818</v>
      </c>
      <c r="L800" s="2" t="s">
        <v>5128</v>
      </c>
    </row>
    <row r="801" spans="1:12">
      <c r="A801" s="2" t="s">
        <v>2030</v>
      </c>
      <c r="B801" s="2" t="s">
        <v>5215</v>
      </c>
      <c r="C801" s="2" t="s">
        <v>5039</v>
      </c>
      <c r="D801" s="3">
        <v>23984</v>
      </c>
      <c r="E801" s="2" t="s">
        <v>7480</v>
      </c>
      <c r="F801" s="2" t="s">
        <v>7481</v>
      </c>
      <c r="G801" s="2" t="s">
        <v>5042</v>
      </c>
      <c r="H801" s="2" t="s">
        <v>5043</v>
      </c>
      <c r="I801" s="2" t="s">
        <v>17</v>
      </c>
      <c r="J801" s="2" t="s">
        <v>5058</v>
      </c>
      <c r="K801" s="3">
        <v>44301</v>
      </c>
      <c r="L801" s="2" t="s">
        <v>5197</v>
      </c>
    </row>
    <row r="802" spans="1:12">
      <c r="A802" s="2" t="s">
        <v>1012</v>
      </c>
      <c r="B802" s="2" t="s">
        <v>7482</v>
      </c>
      <c r="C802" s="2" t="s">
        <v>5039</v>
      </c>
      <c r="D802" s="3">
        <v>29516</v>
      </c>
      <c r="E802" s="2" t="s">
        <v>7483</v>
      </c>
      <c r="F802" s="2" t="s">
        <v>7484</v>
      </c>
      <c r="G802" s="2" t="s">
        <v>5111</v>
      </c>
      <c r="H802" s="2" t="s">
        <v>5050</v>
      </c>
      <c r="I802" s="2" t="s">
        <v>18</v>
      </c>
      <c r="J802" s="2" t="s">
        <v>5044</v>
      </c>
      <c r="K802" s="3">
        <v>45034</v>
      </c>
      <c r="L802" s="2" t="s">
        <v>5077</v>
      </c>
    </row>
    <row r="803" spans="1:12">
      <c r="A803" s="2" t="s">
        <v>2796</v>
      </c>
      <c r="B803" s="2" t="s">
        <v>7485</v>
      </c>
      <c r="C803" s="2" t="s">
        <v>5039</v>
      </c>
      <c r="D803" s="3">
        <v>29016</v>
      </c>
      <c r="E803" s="2" t="s">
        <v>7486</v>
      </c>
      <c r="F803" s="2" t="s">
        <v>7487</v>
      </c>
      <c r="G803" s="2" t="s">
        <v>5146</v>
      </c>
      <c r="H803" s="2" t="s">
        <v>5057</v>
      </c>
      <c r="I803" s="2" t="s">
        <v>16</v>
      </c>
      <c r="J803" s="2" t="s">
        <v>5058</v>
      </c>
      <c r="K803" s="3">
        <v>44322</v>
      </c>
      <c r="L803" s="2" t="s">
        <v>5160</v>
      </c>
    </row>
    <row r="804" spans="1:12">
      <c r="A804" s="2" t="s">
        <v>7488</v>
      </c>
      <c r="B804" s="2" t="s">
        <v>7489</v>
      </c>
      <c r="C804" s="2" t="s">
        <v>5039</v>
      </c>
      <c r="D804" s="3">
        <v>37645</v>
      </c>
      <c r="E804" s="2" t="s">
        <v>7490</v>
      </c>
      <c r="F804" s="2" t="s">
        <v>7491</v>
      </c>
      <c r="G804" s="2" t="s">
        <v>5081</v>
      </c>
      <c r="H804" s="2" t="s">
        <v>5043</v>
      </c>
      <c r="I804" s="2" t="s">
        <v>17</v>
      </c>
      <c r="J804" s="2" t="s">
        <v>5165</v>
      </c>
      <c r="K804" s="3">
        <v>44010</v>
      </c>
      <c r="L804" s="2" t="s">
        <v>5064</v>
      </c>
    </row>
    <row r="805" spans="1:12">
      <c r="A805" s="2" t="s">
        <v>2773</v>
      </c>
      <c r="B805" s="2" t="s">
        <v>7492</v>
      </c>
      <c r="C805" s="2" t="s">
        <v>5039</v>
      </c>
      <c r="D805" s="3">
        <v>37003</v>
      </c>
      <c r="E805" s="2" t="s">
        <v>7493</v>
      </c>
      <c r="F805" s="2" t="s">
        <v>7494</v>
      </c>
      <c r="G805" s="2" t="s">
        <v>5205</v>
      </c>
      <c r="H805" s="2" t="s">
        <v>5057</v>
      </c>
      <c r="I805" s="2" t="s">
        <v>16</v>
      </c>
      <c r="J805" s="2" t="s">
        <v>5044</v>
      </c>
      <c r="K805" s="3">
        <v>44037</v>
      </c>
      <c r="L805" s="2" t="s">
        <v>5082</v>
      </c>
    </row>
    <row r="806" spans="1:12">
      <c r="A806" s="2" t="s">
        <v>3052</v>
      </c>
      <c r="B806" s="2" t="s">
        <v>7495</v>
      </c>
      <c r="C806" s="2" t="s">
        <v>5072</v>
      </c>
      <c r="D806" s="3">
        <v>34683</v>
      </c>
      <c r="E806" s="2" t="s">
        <v>7496</v>
      </c>
      <c r="F806" s="2" t="s">
        <v>7497</v>
      </c>
      <c r="G806" s="2" t="s">
        <v>5154</v>
      </c>
      <c r="H806" s="2" t="s">
        <v>5069</v>
      </c>
      <c r="I806" s="2" t="s">
        <v>16</v>
      </c>
      <c r="J806" s="2" t="s">
        <v>5044</v>
      </c>
      <c r="K806" s="3">
        <v>44370</v>
      </c>
      <c r="L806" s="2" t="s">
        <v>5128</v>
      </c>
    </row>
    <row r="807" spans="1:12">
      <c r="A807" s="2" t="s">
        <v>1027</v>
      </c>
      <c r="B807" s="2" t="s">
        <v>7498</v>
      </c>
      <c r="C807" s="2" t="s">
        <v>5039</v>
      </c>
      <c r="D807" s="3">
        <v>32026</v>
      </c>
      <c r="E807" s="2" t="s">
        <v>7499</v>
      </c>
      <c r="F807" s="2" t="s">
        <v>7500</v>
      </c>
      <c r="G807" s="2" t="s">
        <v>5154</v>
      </c>
      <c r="H807" s="2" t="s">
        <v>5069</v>
      </c>
      <c r="I807" s="2" t="s">
        <v>16</v>
      </c>
      <c r="J807" s="2" t="s">
        <v>5044</v>
      </c>
      <c r="K807" s="3">
        <v>43601</v>
      </c>
      <c r="L807" s="2" t="s">
        <v>5142</v>
      </c>
    </row>
    <row r="808" spans="1:12">
      <c r="A808" s="2" t="s">
        <v>1573</v>
      </c>
      <c r="B808" s="2" t="s">
        <v>7501</v>
      </c>
      <c r="C808" s="2" t="s">
        <v>5039</v>
      </c>
      <c r="D808" s="3">
        <v>25938</v>
      </c>
      <c r="E808" s="2" t="s">
        <v>6120</v>
      </c>
      <c r="F808" s="2" t="s">
        <v>7502</v>
      </c>
      <c r="G808" s="2" t="s">
        <v>5150</v>
      </c>
      <c r="H808" s="2" t="s">
        <v>5043</v>
      </c>
      <c r="I808" s="2" t="s">
        <v>17</v>
      </c>
      <c r="J808" s="2" t="s">
        <v>5058</v>
      </c>
      <c r="K808" s="3">
        <v>45139</v>
      </c>
      <c r="L808" s="2" t="s">
        <v>5166</v>
      </c>
    </row>
    <row r="809" spans="1:12">
      <c r="A809" s="2" t="s">
        <v>1587</v>
      </c>
      <c r="B809" s="2" t="s">
        <v>5354</v>
      </c>
      <c r="C809" s="2" t="s">
        <v>5072</v>
      </c>
      <c r="D809" s="3">
        <v>26258</v>
      </c>
      <c r="E809" s="2" t="s">
        <v>7503</v>
      </c>
      <c r="F809" s="2" t="s">
        <v>7504</v>
      </c>
      <c r="G809" s="2" t="s">
        <v>5086</v>
      </c>
      <c r="H809" s="2" t="s">
        <v>5076</v>
      </c>
      <c r="I809" s="2" t="s">
        <v>17</v>
      </c>
      <c r="J809" s="2" t="s">
        <v>5044</v>
      </c>
      <c r="K809" s="3">
        <v>44615</v>
      </c>
      <c r="L809" s="2" t="s">
        <v>5120</v>
      </c>
    </row>
    <row r="810" spans="1:12">
      <c r="A810" s="2" t="s">
        <v>1451</v>
      </c>
      <c r="B810" s="2" t="s">
        <v>7505</v>
      </c>
      <c r="C810" s="2" t="s">
        <v>5072</v>
      </c>
      <c r="D810" s="3">
        <v>31342</v>
      </c>
      <c r="E810" s="2" t="s">
        <v>7506</v>
      </c>
      <c r="F810" s="2" t="s">
        <v>7507</v>
      </c>
      <c r="G810" s="2" t="s">
        <v>5091</v>
      </c>
      <c r="H810" s="2" t="s">
        <v>5057</v>
      </c>
      <c r="I810" s="2" t="s">
        <v>16</v>
      </c>
      <c r="J810" s="2" t="s">
        <v>5044</v>
      </c>
      <c r="K810" s="3">
        <v>44180</v>
      </c>
      <c r="L810" s="2" t="s">
        <v>5100</v>
      </c>
    </row>
    <row r="811" spans="1:12">
      <c r="A811" s="2" t="s">
        <v>2385</v>
      </c>
      <c r="B811" s="2" t="s">
        <v>7508</v>
      </c>
      <c r="C811" s="2" t="s">
        <v>5039</v>
      </c>
      <c r="D811" s="3">
        <v>28600</v>
      </c>
      <c r="E811" s="2" t="s">
        <v>7509</v>
      </c>
      <c r="F811" s="2" t="s">
        <v>7510</v>
      </c>
      <c r="G811" s="2" t="s">
        <v>5430</v>
      </c>
      <c r="H811" s="2" t="s">
        <v>5057</v>
      </c>
      <c r="I811" s="2" t="s">
        <v>16</v>
      </c>
      <c r="J811" s="2" t="s">
        <v>5044</v>
      </c>
      <c r="K811" s="3">
        <v>44429</v>
      </c>
      <c r="L811" s="2" t="s">
        <v>5112</v>
      </c>
    </row>
    <row r="812" spans="1:12">
      <c r="A812" s="2" t="s">
        <v>1702</v>
      </c>
      <c r="B812" s="2" t="s">
        <v>7511</v>
      </c>
      <c r="C812" s="2" t="s">
        <v>5072</v>
      </c>
      <c r="D812" s="3">
        <v>26789</v>
      </c>
      <c r="E812" s="2" t="s">
        <v>7512</v>
      </c>
      <c r="F812" s="2" t="s">
        <v>7513</v>
      </c>
      <c r="G812" s="2" t="s">
        <v>5170</v>
      </c>
      <c r="H812" s="2" t="s">
        <v>5069</v>
      </c>
      <c r="I812" s="2" t="s">
        <v>16</v>
      </c>
      <c r="J812" s="2" t="s">
        <v>5058</v>
      </c>
      <c r="K812" s="3">
        <v>43288</v>
      </c>
      <c r="L812" s="2" t="s">
        <v>5112</v>
      </c>
    </row>
    <row r="813" spans="1:12">
      <c r="A813" s="2" t="s">
        <v>247</v>
      </c>
      <c r="B813" s="2" t="s">
        <v>7514</v>
      </c>
      <c r="C813" s="2" t="s">
        <v>5039</v>
      </c>
      <c r="D813" s="3">
        <v>27154</v>
      </c>
      <c r="E813" s="2" t="s">
        <v>7515</v>
      </c>
      <c r="F813" s="2" t="s">
        <v>7516</v>
      </c>
      <c r="G813" s="2" t="s">
        <v>5159</v>
      </c>
      <c r="H813" s="2" t="s">
        <v>5069</v>
      </c>
      <c r="I813" s="2" t="s">
        <v>16</v>
      </c>
      <c r="J813" s="2" t="s">
        <v>5044</v>
      </c>
      <c r="K813" s="3">
        <v>43667</v>
      </c>
      <c r="L813" s="2" t="s">
        <v>5045</v>
      </c>
    </row>
    <row r="814" spans="1:12">
      <c r="A814" s="2" t="s">
        <v>1716</v>
      </c>
      <c r="B814" s="2" t="s">
        <v>7517</v>
      </c>
      <c r="C814" s="2" t="s">
        <v>5039</v>
      </c>
      <c r="D814" s="3">
        <v>32213</v>
      </c>
      <c r="E814" s="2" t="s">
        <v>7518</v>
      </c>
      <c r="F814" s="2" t="s">
        <v>7519</v>
      </c>
      <c r="G814" s="2" t="s">
        <v>5159</v>
      </c>
      <c r="H814" s="2" t="s">
        <v>5069</v>
      </c>
      <c r="I814" s="2" t="s">
        <v>16</v>
      </c>
      <c r="J814" s="2" t="s">
        <v>5165</v>
      </c>
      <c r="K814" s="3">
        <v>44058</v>
      </c>
      <c r="L814" s="2" t="s">
        <v>5138</v>
      </c>
    </row>
    <row r="815" spans="1:12">
      <c r="A815" s="2" t="s">
        <v>2233</v>
      </c>
      <c r="B815" s="2" t="s">
        <v>7520</v>
      </c>
      <c r="C815" s="2" t="s">
        <v>5039</v>
      </c>
      <c r="D815" s="3">
        <v>33208</v>
      </c>
      <c r="E815" s="2" t="s">
        <v>7521</v>
      </c>
      <c r="F815" s="2" t="s">
        <v>7522</v>
      </c>
      <c r="G815" s="2" t="s">
        <v>5049</v>
      </c>
      <c r="H815" s="2" t="s">
        <v>5050</v>
      </c>
      <c r="I815" s="2" t="s">
        <v>18</v>
      </c>
      <c r="J815" s="2" t="s">
        <v>5051</v>
      </c>
      <c r="K815" s="3">
        <v>44441</v>
      </c>
      <c r="L815" s="2" t="s">
        <v>5052</v>
      </c>
    </row>
    <row r="816" spans="1:12">
      <c r="A816" s="2" t="s">
        <v>1353</v>
      </c>
      <c r="B816" s="2" t="s">
        <v>7523</v>
      </c>
      <c r="C816" s="2" t="s">
        <v>5039</v>
      </c>
      <c r="D816" s="3">
        <v>38190</v>
      </c>
      <c r="E816" s="2" t="s">
        <v>7524</v>
      </c>
      <c r="F816" s="2" t="s">
        <v>7525</v>
      </c>
      <c r="G816" s="2" t="s">
        <v>5063</v>
      </c>
      <c r="H816" s="2" t="s">
        <v>5050</v>
      </c>
      <c r="I816" s="2" t="s">
        <v>18</v>
      </c>
      <c r="J816" s="2" t="s">
        <v>5058</v>
      </c>
      <c r="K816" s="3">
        <v>44511</v>
      </c>
      <c r="L816" s="2" t="s">
        <v>5120</v>
      </c>
    </row>
    <row r="817" spans="1:12">
      <c r="A817" s="2" t="s">
        <v>3077</v>
      </c>
      <c r="B817" s="2" t="s">
        <v>5209</v>
      </c>
      <c r="C817" s="2" t="s">
        <v>5072</v>
      </c>
      <c r="D817" s="3">
        <v>31204</v>
      </c>
      <c r="E817" s="2" t="s">
        <v>7526</v>
      </c>
      <c r="F817" s="2" t="s">
        <v>7527</v>
      </c>
      <c r="G817" s="2" t="s">
        <v>5240</v>
      </c>
      <c r="H817" s="2" t="s">
        <v>5043</v>
      </c>
      <c r="I817" s="2" t="s">
        <v>17</v>
      </c>
      <c r="J817" s="2" t="s">
        <v>5051</v>
      </c>
      <c r="K817" s="3">
        <v>43822</v>
      </c>
      <c r="L817" s="2" t="s">
        <v>5138</v>
      </c>
    </row>
    <row r="818" spans="1:12">
      <c r="A818" s="2" t="s">
        <v>4877</v>
      </c>
      <c r="B818" s="2" t="s">
        <v>7528</v>
      </c>
      <c r="C818" s="2" t="s">
        <v>5072</v>
      </c>
      <c r="D818" s="3">
        <v>30672</v>
      </c>
      <c r="E818" s="2" t="s">
        <v>7529</v>
      </c>
      <c r="F818" s="2" t="s">
        <v>7530</v>
      </c>
      <c r="G818" s="2" t="s">
        <v>5331</v>
      </c>
      <c r="H818" s="2" t="s">
        <v>5043</v>
      </c>
      <c r="I818" s="2" t="s">
        <v>17</v>
      </c>
      <c r="J818" s="2" t="s">
        <v>5058</v>
      </c>
      <c r="K818" s="3">
        <v>43746</v>
      </c>
      <c r="L818" s="2" t="s">
        <v>5052</v>
      </c>
    </row>
    <row r="819" spans="1:12">
      <c r="A819" s="2" t="s">
        <v>2202</v>
      </c>
      <c r="B819" s="2" t="s">
        <v>7531</v>
      </c>
      <c r="C819" s="2" t="s">
        <v>5072</v>
      </c>
      <c r="D819" s="3">
        <v>37432</v>
      </c>
      <c r="E819" s="2" t="s">
        <v>7532</v>
      </c>
      <c r="F819" s="2" t="s">
        <v>7533</v>
      </c>
      <c r="G819" s="2" t="s">
        <v>5318</v>
      </c>
      <c r="H819" s="2" t="s">
        <v>5050</v>
      </c>
      <c r="I819" s="2" t="s">
        <v>18</v>
      </c>
      <c r="J819" s="2" t="s">
        <v>5051</v>
      </c>
      <c r="K819" s="3">
        <v>45495</v>
      </c>
      <c r="L819" s="2" t="s">
        <v>5138</v>
      </c>
    </row>
    <row r="820" spans="1:12">
      <c r="A820" s="2" t="s">
        <v>1745</v>
      </c>
      <c r="B820" s="2" t="s">
        <v>7534</v>
      </c>
      <c r="C820" s="2" t="s">
        <v>5039</v>
      </c>
      <c r="D820" s="3">
        <v>37322</v>
      </c>
      <c r="E820" s="2" t="s">
        <v>7535</v>
      </c>
      <c r="F820" s="2" t="s">
        <v>7536</v>
      </c>
      <c r="G820" s="2" t="s">
        <v>5205</v>
      </c>
      <c r="H820" s="2" t="s">
        <v>5057</v>
      </c>
      <c r="I820" s="2" t="s">
        <v>16</v>
      </c>
      <c r="J820" s="2" t="s">
        <v>5044</v>
      </c>
      <c r="K820" s="3">
        <v>43204</v>
      </c>
      <c r="L820" s="2" t="s">
        <v>5059</v>
      </c>
    </row>
    <row r="821" spans="1:12">
      <c r="A821" s="2" t="s">
        <v>1797</v>
      </c>
      <c r="B821" s="2" t="s">
        <v>7537</v>
      </c>
      <c r="C821" s="2" t="s">
        <v>5039</v>
      </c>
      <c r="D821" s="3">
        <v>33299</v>
      </c>
      <c r="E821" s="2" t="s">
        <v>7538</v>
      </c>
      <c r="F821" s="2" t="s">
        <v>7539</v>
      </c>
      <c r="G821" s="2" t="s">
        <v>5164</v>
      </c>
      <c r="H821" s="2" t="s">
        <v>5043</v>
      </c>
      <c r="I821" s="2" t="s">
        <v>17</v>
      </c>
      <c r="J821" s="2" t="s">
        <v>5051</v>
      </c>
      <c r="K821" s="3">
        <v>44980</v>
      </c>
      <c r="L821" s="2" t="s">
        <v>5138</v>
      </c>
    </row>
    <row r="822" spans="1:12">
      <c r="A822" s="2" t="s">
        <v>2140</v>
      </c>
      <c r="B822" s="2" t="s">
        <v>7540</v>
      </c>
      <c r="C822" s="2" t="s">
        <v>5039</v>
      </c>
      <c r="D822" s="3">
        <v>38748</v>
      </c>
      <c r="E822" s="2" t="s">
        <v>7541</v>
      </c>
      <c r="F822" s="2" t="s">
        <v>7542</v>
      </c>
      <c r="G822" s="2" t="s">
        <v>5068</v>
      </c>
      <c r="H822" s="2" t="s">
        <v>5069</v>
      </c>
      <c r="I822" s="2" t="s">
        <v>16</v>
      </c>
      <c r="J822" s="2" t="s">
        <v>5044</v>
      </c>
      <c r="K822" s="3">
        <v>45406</v>
      </c>
      <c r="L822" s="2" t="s">
        <v>5082</v>
      </c>
    </row>
    <row r="823" spans="1:12">
      <c r="A823" s="2" t="s">
        <v>2032</v>
      </c>
      <c r="B823" s="2" t="s">
        <v>7543</v>
      </c>
      <c r="C823" s="2" t="s">
        <v>5072</v>
      </c>
      <c r="D823" s="3">
        <v>27427</v>
      </c>
      <c r="E823" s="2" t="s">
        <v>7544</v>
      </c>
      <c r="F823" s="2" t="s">
        <v>7545</v>
      </c>
      <c r="G823" s="2" t="s">
        <v>5180</v>
      </c>
      <c r="H823" s="2" t="s">
        <v>5043</v>
      </c>
      <c r="I823" s="2" t="s">
        <v>17</v>
      </c>
      <c r="J823" s="2" t="s">
        <v>5058</v>
      </c>
      <c r="K823" s="3">
        <v>45121</v>
      </c>
      <c r="L823" s="2" t="s">
        <v>5138</v>
      </c>
    </row>
    <row r="824" spans="1:12">
      <c r="A824" s="2" t="s">
        <v>1841</v>
      </c>
      <c r="B824" s="2" t="s">
        <v>7546</v>
      </c>
      <c r="C824" s="2" t="s">
        <v>5039</v>
      </c>
      <c r="D824" s="3">
        <v>25798</v>
      </c>
      <c r="E824" s="2" t="s">
        <v>7547</v>
      </c>
      <c r="F824" s="2" t="s">
        <v>7548</v>
      </c>
      <c r="G824" s="2" t="s">
        <v>5049</v>
      </c>
      <c r="H824" s="2" t="s">
        <v>5050</v>
      </c>
      <c r="I824" s="2" t="s">
        <v>18</v>
      </c>
      <c r="J824" s="2" t="s">
        <v>5044</v>
      </c>
      <c r="K824" s="3">
        <v>44719</v>
      </c>
      <c r="L824" s="2" t="s">
        <v>5142</v>
      </c>
    </row>
    <row r="825" spans="1:12">
      <c r="A825" s="2" t="s">
        <v>2522</v>
      </c>
      <c r="B825" s="2" t="s">
        <v>7549</v>
      </c>
      <c r="C825" s="2" t="s">
        <v>5039</v>
      </c>
      <c r="D825" s="3">
        <v>31159</v>
      </c>
      <c r="E825" s="2" t="s">
        <v>7550</v>
      </c>
      <c r="F825" s="2" t="s">
        <v>7551</v>
      </c>
      <c r="G825" s="2" t="s">
        <v>5230</v>
      </c>
      <c r="H825" s="2" t="s">
        <v>5057</v>
      </c>
      <c r="I825" s="2" t="s">
        <v>16</v>
      </c>
      <c r="J825" s="2" t="s">
        <v>5058</v>
      </c>
      <c r="K825" s="3">
        <v>44882</v>
      </c>
      <c r="L825" s="2" t="s">
        <v>5070</v>
      </c>
    </row>
    <row r="826" spans="1:12">
      <c r="A826" s="2" t="s">
        <v>1240</v>
      </c>
      <c r="B826" s="2" t="s">
        <v>7552</v>
      </c>
      <c r="C826" s="2" t="s">
        <v>5039</v>
      </c>
      <c r="D826" s="3">
        <v>37544</v>
      </c>
      <c r="E826" s="2" t="s">
        <v>7553</v>
      </c>
      <c r="F826" s="2" t="s">
        <v>7554</v>
      </c>
      <c r="G826" s="2" t="s">
        <v>5331</v>
      </c>
      <c r="H826" s="2" t="s">
        <v>5043</v>
      </c>
      <c r="I826" s="2" t="s">
        <v>17</v>
      </c>
      <c r="J826" s="2" t="s">
        <v>5051</v>
      </c>
      <c r="K826" s="3">
        <v>43419</v>
      </c>
      <c r="L826" s="2" t="s">
        <v>5045</v>
      </c>
    </row>
    <row r="827" spans="1:12">
      <c r="A827" s="2" t="s">
        <v>3540</v>
      </c>
      <c r="B827" s="2" t="s">
        <v>7555</v>
      </c>
      <c r="C827" s="2" t="s">
        <v>5072</v>
      </c>
      <c r="D827" s="3">
        <v>26895</v>
      </c>
      <c r="E827" s="2" t="s">
        <v>7556</v>
      </c>
      <c r="F827" s="2" t="s">
        <v>7557</v>
      </c>
      <c r="G827" s="2" t="s">
        <v>5164</v>
      </c>
      <c r="H827" s="2" t="s">
        <v>5043</v>
      </c>
      <c r="I827" s="2" t="s">
        <v>17</v>
      </c>
      <c r="J827" s="2" t="s">
        <v>5051</v>
      </c>
      <c r="K827" s="3">
        <v>43788</v>
      </c>
      <c r="L827" s="2" t="s">
        <v>5155</v>
      </c>
    </row>
    <row r="828" spans="1:12">
      <c r="A828" s="2" t="s">
        <v>2567</v>
      </c>
      <c r="B828" s="2" t="s">
        <v>7558</v>
      </c>
      <c r="C828" s="2" t="s">
        <v>5039</v>
      </c>
      <c r="D828" s="3">
        <v>28390</v>
      </c>
      <c r="E828" s="2" t="s">
        <v>7559</v>
      </c>
      <c r="F828" s="2" t="s">
        <v>7560</v>
      </c>
      <c r="G828" s="2" t="s">
        <v>5187</v>
      </c>
      <c r="H828" s="2" t="s">
        <v>5076</v>
      </c>
      <c r="I828" s="2" t="s">
        <v>17</v>
      </c>
      <c r="J828" s="2" t="s">
        <v>5051</v>
      </c>
      <c r="K828" s="3">
        <v>44759</v>
      </c>
      <c r="L828" s="2" t="s">
        <v>5064</v>
      </c>
    </row>
    <row r="829" spans="1:12">
      <c r="A829" s="2" t="s">
        <v>4494</v>
      </c>
      <c r="B829" s="2" t="s">
        <v>7561</v>
      </c>
      <c r="C829" s="2" t="s">
        <v>5072</v>
      </c>
      <c r="D829" s="3">
        <v>38802</v>
      </c>
      <c r="E829" s="2" t="s">
        <v>7562</v>
      </c>
      <c r="F829" s="2" t="s">
        <v>7563</v>
      </c>
      <c r="G829" s="2" t="s">
        <v>5267</v>
      </c>
      <c r="H829" s="2" t="s">
        <v>5043</v>
      </c>
      <c r="I829" s="2" t="s">
        <v>17</v>
      </c>
      <c r="J829" s="2" t="s">
        <v>5051</v>
      </c>
      <c r="K829" s="3">
        <v>45302</v>
      </c>
      <c r="L829" s="2" t="s">
        <v>5077</v>
      </c>
    </row>
    <row r="830" spans="1:12">
      <c r="A830" s="2" t="s">
        <v>609</v>
      </c>
      <c r="B830" s="2" t="s">
        <v>7564</v>
      </c>
      <c r="C830" s="2" t="s">
        <v>5039</v>
      </c>
      <c r="D830" s="3">
        <v>36523</v>
      </c>
      <c r="E830" s="2" t="s">
        <v>7565</v>
      </c>
      <c r="F830" s="2" t="s">
        <v>7566</v>
      </c>
      <c r="G830" s="2" t="s">
        <v>5295</v>
      </c>
      <c r="H830" s="2" t="s">
        <v>5076</v>
      </c>
      <c r="I830" s="2" t="s">
        <v>17</v>
      </c>
      <c r="J830" s="2" t="s">
        <v>5044</v>
      </c>
      <c r="K830" s="3">
        <v>45606</v>
      </c>
      <c r="L830" s="2" t="s">
        <v>5052</v>
      </c>
    </row>
    <row r="831" spans="1:12">
      <c r="A831" s="2" t="s">
        <v>2664</v>
      </c>
      <c r="B831" s="2" t="s">
        <v>7567</v>
      </c>
      <c r="C831" s="2" t="s">
        <v>5072</v>
      </c>
      <c r="D831" s="3">
        <v>29832</v>
      </c>
      <c r="E831" s="2" t="s">
        <v>7568</v>
      </c>
      <c r="F831" s="2" t="s">
        <v>7569</v>
      </c>
      <c r="G831" s="2" t="s">
        <v>5375</v>
      </c>
      <c r="H831" s="2" t="s">
        <v>5076</v>
      </c>
      <c r="I831" s="2" t="s">
        <v>17</v>
      </c>
      <c r="J831" s="2" t="s">
        <v>5051</v>
      </c>
      <c r="K831" s="3">
        <v>43161</v>
      </c>
      <c r="L831" s="2" t="s">
        <v>5087</v>
      </c>
    </row>
    <row r="832" spans="1:12">
      <c r="A832" s="2" t="s">
        <v>7570</v>
      </c>
      <c r="B832" s="2" t="s">
        <v>7039</v>
      </c>
      <c r="C832" s="2" t="s">
        <v>5039</v>
      </c>
      <c r="D832" s="3">
        <v>31055</v>
      </c>
      <c r="E832" s="2" t="s">
        <v>7571</v>
      </c>
      <c r="F832" s="2" t="s">
        <v>7572</v>
      </c>
      <c r="G832" s="2" t="s">
        <v>5119</v>
      </c>
      <c r="H832" s="2" t="s">
        <v>5057</v>
      </c>
      <c r="I832" s="2" t="s">
        <v>16</v>
      </c>
      <c r="J832" s="2" t="s">
        <v>5051</v>
      </c>
      <c r="K832" s="3">
        <v>44626</v>
      </c>
      <c r="L832" s="2" t="s">
        <v>5155</v>
      </c>
    </row>
    <row r="833" spans="1:12">
      <c r="A833" s="2" t="s">
        <v>593</v>
      </c>
      <c r="B833" s="2" t="s">
        <v>7573</v>
      </c>
      <c r="C833" s="2" t="s">
        <v>5072</v>
      </c>
      <c r="D833" s="3">
        <v>38330</v>
      </c>
      <c r="E833" s="2" t="s">
        <v>7574</v>
      </c>
      <c r="F833" s="2" t="s">
        <v>7575</v>
      </c>
      <c r="G833" s="2" t="s">
        <v>5159</v>
      </c>
      <c r="H833" s="2" t="s">
        <v>5069</v>
      </c>
      <c r="I833" s="2" t="s">
        <v>16</v>
      </c>
      <c r="J833" s="2" t="s">
        <v>5051</v>
      </c>
      <c r="K833" s="3">
        <v>44037</v>
      </c>
      <c r="L833" s="2" t="s">
        <v>5077</v>
      </c>
    </row>
    <row r="834" spans="1:12">
      <c r="A834" s="2" t="s">
        <v>2351</v>
      </c>
      <c r="B834" s="2" t="s">
        <v>6151</v>
      </c>
      <c r="C834" s="2" t="s">
        <v>5072</v>
      </c>
      <c r="D834" s="3">
        <v>29540</v>
      </c>
      <c r="E834" s="2" t="s">
        <v>7576</v>
      </c>
      <c r="F834" s="2" t="s">
        <v>7577</v>
      </c>
      <c r="G834" s="2" t="s">
        <v>5150</v>
      </c>
      <c r="H834" s="2" t="s">
        <v>5043</v>
      </c>
      <c r="I834" s="2" t="s">
        <v>17</v>
      </c>
      <c r="J834" s="2" t="s">
        <v>5044</v>
      </c>
      <c r="K834" s="3">
        <v>44402</v>
      </c>
      <c r="L834" s="2" t="s">
        <v>5201</v>
      </c>
    </row>
    <row r="835" spans="1:12">
      <c r="A835" s="2" t="s">
        <v>2982</v>
      </c>
      <c r="B835" s="2" t="s">
        <v>7578</v>
      </c>
      <c r="C835" s="2" t="s">
        <v>5039</v>
      </c>
      <c r="D835" s="3">
        <v>31295</v>
      </c>
      <c r="E835" s="2" t="s">
        <v>7579</v>
      </c>
      <c r="F835" s="2" t="s">
        <v>7580</v>
      </c>
      <c r="G835" s="2" t="s">
        <v>5042</v>
      </c>
      <c r="H835" s="2" t="s">
        <v>5043</v>
      </c>
      <c r="I835" s="2" t="s">
        <v>17</v>
      </c>
      <c r="J835" s="2" t="s">
        <v>5044</v>
      </c>
      <c r="K835" s="3">
        <v>43620</v>
      </c>
      <c r="L835" s="2" t="s">
        <v>5045</v>
      </c>
    </row>
    <row r="836" spans="1:12">
      <c r="A836" s="2" t="s">
        <v>1257</v>
      </c>
      <c r="B836" s="2" t="s">
        <v>5960</v>
      </c>
      <c r="C836" s="2" t="s">
        <v>5039</v>
      </c>
      <c r="D836" s="3">
        <v>28699</v>
      </c>
      <c r="E836" s="2" t="s">
        <v>7581</v>
      </c>
      <c r="F836" s="2" t="s">
        <v>7582</v>
      </c>
      <c r="G836" s="2" t="s">
        <v>5159</v>
      </c>
      <c r="H836" s="2" t="s">
        <v>5069</v>
      </c>
      <c r="I836" s="2" t="s">
        <v>16</v>
      </c>
      <c r="J836" s="2" t="s">
        <v>5044</v>
      </c>
      <c r="K836" s="3">
        <v>44868</v>
      </c>
      <c r="L836" s="2" t="s">
        <v>5100</v>
      </c>
    </row>
    <row r="837" spans="1:12">
      <c r="A837" s="2" t="s">
        <v>4843</v>
      </c>
      <c r="B837" s="2" t="s">
        <v>7246</v>
      </c>
      <c r="C837" s="2" t="s">
        <v>5072</v>
      </c>
      <c r="D837" s="3">
        <v>24679</v>
      </c>
      <c r="E837" s="2" t="s">
        <v>7583</v>
      </c>
      <c r="F837" s="2" t="s">
        <v>7584</v>
      </c>
      <c r="G837" s="2" t="s">
        <v>5150</v>
      </c>
      <c r="H837" s="2" t="s">
        <v>5043</v>
      </c>
      <c r="I837" s="2" t="s">
        <v>17</v>
      </c>
      <c r="J837" s="2" t="s">
        <v>5044</v>
      </c>
      <c r="K837" s="3">
        <v>45324</v>
      </c>
      <c r="L837" s="2" t="s">
        <v>5070</v>
      </c>
    </row>
    <row r="838" spans="1:12">
      <c r="A838" s="2" t="s">
        <v>589</v>
      </c>
      <c r="B838" s="2" t="s">
        <v>6473</v>
      </c>
      <c r="C838" s="2" t="s">
        <v>5039</v>
      </c>
      <c r="D838" s="3">
        <v>36437</v>
      </c>
      <c r="E838" s="2" t="s">
        <v>7585</v>
      </c>
      <c r="F838" s="2" t="s">
        <v>7586</v>
      </c>
      <c r="G838" s="2" t="s">
        <v>5075</v>
      </c>
      <c r="H838" s="2" t="s">
        <v>5076</v>
      </c>
      <c r="I838" s="2" t="s">
        <v>17</v>
      </c>
      <c r="J838" s="2" t="s">
        <v>5058</v>
      </c>
      <c r="K838" s="3">
        <v>45058</v>
      </c>
      <c r="L838" s="2" t="s">
        <v>5160</v>
      </c>
    </row>
    <row r="839" spans="1:12">
      <c r="A839" s="2" t="s">
        <v>1384</v>
      </c>
      <c r="B839" s="2" t="s">
        <v>5423</v>
      </c>
      <c r="C839" s="2" t="s">
        <v>5072</v>
      </c>
      <c r="D839" s="3">
        <v>35819</v>
      </c>
      <c r="E839" s="2" t="s">
        <v>7587</v>
      </c>
      <c r="F839" s="2" t="s">
        <v>7588</v>
      </c>
      <c r="G839" s="2" t="s">
        <v>5187</v>
      </c>
      <c r="H839" s="2" t="s">
        <v>5076</v>
      </c>
      <c r="I839" s="2" t="s">
        <v>17</v>
      </c>
      <c r="J839" s="2" t="s">
        <v>5058</v>
      </c>
      <c r="K839" s="3">
        <v>44705</v>
      </c>
      <c r="L839" s="2" t="s">
        <v>5138</v>
      </c>
    </row>
    <row r="840" spans="1:12">
      <c r="A840" s="2" t="s">
        <v>560</v>
      </c>
      <c r="B840" s="2" t="s">
        <v>6897</v>
      </c>
      <c r="C840" s="2" t="s">
        <v>5039</v>
      </c>
      <c r="D840" s="3">
        <v>36144</v>
      </c>
      <c r="E840" s="2" t="s">
        <v>7589</v>
      </c>
      <c r="F840" s="2" t="s">
        <v>7590</v>
      </c>
      <c r="G840" s="2" t="s">
        <v>5075</v>
      </c>
      <c r="H840" s="2" t="s">
        <v>5076</v>
      </c>
      <c r="I840" s="2" t="s">
        <v>17</v>
      </c>
      <c r="J840" s="2" t="s">
        <v>5051</v>
      </c>
      <c r="K840" s="3">
        <v>44785</v>
      </c>
      <c r="L840" s="2" t="s">
        <v>5197</v>
      </c>
    </row>
    <row r="841" spans="1:12">
      <c r="A841" s="2" t="s">
        <v>1322</v>
      </c>
      <c r="B841" s="2" t="s">
        <v>7591</v>
      </c>
      <c r="C841" s="2" t="s">
        <v>5072</v>
      </c>
      <c r="D841" s="3">
        <v>23930</v>
      </c>
      <c r="E841" s="2" t="s">
        <v>7592</v>
      </c>
      <c r="F841" s="2" t="s">
        <v>7593</v>
      </c>
      <c r="G841" s="2" t="s">
        <v>5426</v>
      </c>
      <c r="H841" s="2" t="s">
        <v>5057</v>
      </c>
      <c r="I841" s="2" t="s">
        <v>16</v>
      </c>
      <c r="J841" s="2" t="s">
        <v>5058</v>
      </c>
      <c r="K841" s="3">
        <v>44811</v>
      </c>
      <c r="L841" s="2" t="s">
        <v>5087</v>
      </c>
    </row>
    <row r="842" spans="1:12">
      <c r="A842" s="2" t="s">
        <v>4610</v>
      </c>
      <c r="B842" s="2" t="s">
        <v>7594</v>
      </c>
      <c r="C842" s="2" t="s">
        <v>5039</v>
      </c>
      <c r="D842" s="3">
        <v>26924</v>
      </c>
      <c r="E842" s="2" t="s">
        <v>7595</v>
      </c>
      <c r="F842" s="2" t="s">
        <v>7596</v>
      </c>
      <c r="G842" s="2" t="s">
        <v>5081</v>
      </c>
      <c r="H842" s="2" t="s">
        <v>5043</v>
      </c>
      <c r="I842" s="2" t="s">
        <v>17</v>
      </c>
      <c r="J842" s="2" t="s">
        <v>5044</v>
      </c>
      <c r="K842" s="3">
        <v>44268</v>
      </c>
      <c r="L842" s="2" t="s">
        <v>5082</v>
      </c>
    </row>
    <row r="843" spans="1:12">
      <c r="A843" s="2" t="s">
        <v>865</v>
      </c>
      <c r="B843" s="2" t="s">
        <v>7597</v>
      </c>
      <c r="C843" s="2" t="s">
        <v>5039</v>
      </c>
      <c r="D843" s="3">
        <v>26653</v>
      </c>
      <c r="E843" s="2" t="s">
        <v>7598</v>
      </c>
      <c r="F843" s="2" t="s">
        <v>7599</v>
      </c>
      <c r="G843" s="2" t="s">
        <v>5240</v>
      </c>
      <c r="H843" s="2" t="s">
        <v>5043</v>
      </c>
      <c r="I843" s="2" t="s">
        <v>17</v>
      </c>
      <c r="J843" s="2" t="s">
        <v>5051</v>
      </c>
      <c r="K843" s="3">
        <v>45000</v>
      </c>
      <c r="L843" s="2" t="s">
        <v>5059</v>
      </c>
    </row>
    <row r="844" spans="1:12">
      <c r="A844" s="2" t="s">
        <v>1057</v>
      </c>
      <c r="B844" s="2" t="s">
        <v>6419</v>
      </c>
      <c r="C844" s="2" t="s">
        <v>5072</v>
      </c>
      <c r="D844" s="3">
        <v>30296</v>
      </c>
      <c r="E844" s="2" t="s">
        <v>7600</v>
      </c>
      <c r="F844" s="2" t="s">
        <v>7601</v>
      </c>
      <c r="G844" s="2" t="s">
        <v>5075</v>
      </c>
      <c r="H844" s="2" t="s">
        <v>5076</v>
      </c>
      <c r="I844" s="2" t="s">
        <v>17</v>
      </c>
      <c r="J844" s="2" t="s">
        <v>5051</v>
      </c>
      <c r="K844" s="3">
        <v>44813</v>
      </c>
      <c r="L844" s="2" t="s">
        <v>5082</v>
      </c>
    </row>
    <row r="845" spans="1:12">
      <c r="A845" s="2" t="s">
        <v>3803</v>
      </c>
      <c r="B845" s="2" t="s">
        <v>7602</v>
      </c>
      <c r="C845" s="2" t="s">
        <v>5039</v>
      </c>
      <c r="D845" s="3">
        <v>26585</v>
      </c>
      <c r="E845" s="2" t="s">
        <v>7603</v>
      </c>
      <c r="F845" s="2" t="s">
        <v>7604</v>
      </c>
      <c r="G845" s="2" t="s">
        <v>5042</v>
      </c>
      <c r="H845" s="2" t="s">
        <v>5043</v>
      </c>
      <c r="I845" s="2" t="s">
        <v>17</v>
      </c>
      <c r="J845" s="2" t="s">
        <v>5044</v>
      </c>
      <c r="K845" s="3">
        <v>44922</v>
      </c>
      <c r="L845" s="2" t="s">
        <v>5092</v>
      </c>
    </row>
    <row r="846" spans="1:12">
      <c r="A846" s="2" t="s">
        <v>2856</v>
      </c>
      <c r="B846" s="2" t="s">
        <v>7605</v>
      </c>
      <c r="C846" s="2" t="s">
        <v>5072</v>
      </c>
      <c r="D846" s="3">
        <v>28652</v>
      </c>
      <c r="E846" s="2" t="s">
        <v>7606</v>
      </c>
      <c r="F846" s="2" t="s">
        <v>7607</v>
      </c>
      <c r="G846" s="2" t="s">
        <v>5164</v>
      </c>
      <c r="H846" s="2" t="s">
        <v>5043</v>
      </c>
      <c r="I846" s="2" t="s">
        <v>17</v>
      </c>
      <c r="J846" s="2" t="s">
        <v>5058</v>
      </c>
      <c r="K846" s="3">
        <v>44694</v>
      </c>
      <c r="L846" s="2" t="s">
        <v>5045</v>
      </c>
    </row>
    <row r="847" spans="1:12">
      <c r="A847" s="2" t="s">
        <v>3121</v>
      </c>
      <c r="B847" s="2" t="s">
        <v>7608</v>
      </c>
      <c r="C847" s="2" t="s">
        <v>5072</v>
      </c>
      <c r="D847" s="3">
        <v>30656</v>
      </c>
      <c r="E847" s="2" t="s">
        <v>7609</v>
      </c>
      <c r="F847" s="2" t="s">
        <v>7610</v>
      </c>
      <c r="G847" s="2" t="s">
        <v>5042</v>
      </c>
      <c r="H847" s="2" t="s">
        <v>5043</v>
      </c>
      <c r="I847" s="2" t="s">
        <v>17</v>
      </c>
      <c r="J847" s="2" t="s">
        <v>5165</v>
      </c>
      <c r="K847" s="3">
        <v>43838</v>
      </c>
      <c r="L847" s="2" t="s">
        <v>5052</v>
      </c>
    </row>
    <row r="848" spans="1:12">
      <c r="A848" s="2" t="s">
        <v>1639</v>
      </c>
      <c r="B848" s="2" t="s">
        <v>7611</v>
      </c>
      <c r="C848" s="2" t="s">
        <v>5072</v>
      </c>
      <c r="D848" s="3">
        <v>33896</v>
      </c>
      <c r="E848" s="2" t="s">
        <v>7612</v>
      </c>
      <c r="F848" s="2" t="s">
        <v>7613</v>
      </c>
      <c r="G848" s="2" t="s">
        <v>5170</v>
      </c>
      <c r="H848" s="2" t="s">
        <v>5069</v>
      </c>
      <c r="I848" s="2" t="s">
        <v>16</v>
      </c>
      <c r="J848" s="2" t="s">
        <v>5051</v>
      </c>
      <c r="K848" s="3">
        <v>44328</v>
      </c>
      <c r="L848" s="2" t="s">
        <v>5138</v>
      </c>
    </row>
    <row r="849" spans="1:12">
      <c r="A849" s="2" t="s">
        <v>910</v>
      </c>
      <c r="B849" s="2" t="s">
        <v>7614</v>
      </c>
      <c r="C849" s="2" t="s">
        <v>5039</v>
      </c>
      <c r="D849" s="3">
        <v>28144</v>
      </c>
      <c r="E849" s="2" t="s">
        <v>7615</v>
      </c>
      <c r="F849" s="2" t="s">
        <v>7616</v>
      </c>
      <c r="G849" s="2" t="s">
        <v>5075</v>
      </c>
      <c r="H849" s="2" t="s">
        <v>5076</v>
      </c>
      <c r="I849" s="2" t="s">
        <v>17</v>
      </c>
      <c r="J849" s="2" t="s">
        <v>5058</v>
      </c>
      <c r="K849" s="3">
        <v>43905</v>
      </c>
      <c r="L849" s="2" t="s">
        <v>5166</v>
      </c>
    </row>
    <row r="850" spans="1:12">
      <c r="A850" s="2" t="s">
        <v>295</v>
      </c>
      <c r="B850" s="2" t="s">
        <v>7617</v>
      </c>
      <c r="C850" s="2" t="s">
        <v>5072</v>
      </c>
      <c r="D850" s="3">
        <v>37539</v>
      </c>
      <c r="E850" s="2" t="s">
        <v>7618</v>
      </c>
      <c r="F850" s="2" t="s">
        <v>7619</v>
      </c>
      <c r="G850" s="2" t="s">
        <v>5267</v>
      </c>
      <c r="H850" s="2" t="s">
        <v>5043</v>
      </c>
      <c r="I850" s="2" t="s">
        <v>17</v>
      </c>
      <c r="J850" s="2" t="s">
        <v>5165</v>
      </c>
      <c r="K850" s="3">
        <v>43270</v>
      </c>
      <c r="L850" s="2" t="s">
        <v>5120</v>
      </c>
    </row>
    <row r="851" spans="1:12">
      <c r="A851" s="2" t="s">
        <v>2066</v>
      </c>
      <c r="B851" s="2" t="s">
        <v>7620</v>
      </c>
      <c r="C851" s="2" t="s">
        <v>5072</v>
      </c>
      <c r="D851" s="3">
        <v>33996</v>
      </c>
      <c r="E851" s="2" t="s">
        <v>7621</v>
      </c>
      <c r="F851" s="2" t="s">
        <v>7622</v>
      </c>
      <c r="G851" s="2" t="s">
        <v>5075</v>
      </c>
      <c r="H851" s="2" t="s">
        <v>5076</v>
      </c>
      <c r="I851" s="2" t="s">
        <v>17</v>
      </c>
      <c r="J851" s="2" t="s">
        <v>5058</v>
      </c>
      <c r="K851" s="3">
        <v>44198</v>
      </c>
      <c r="L851" s="2" t="s">
        <v>5138</v>
      </c>
    </row>
  </sheetData>
  <autoFilter ref="A1:L851" xr:uid="{00000000-0009-0000-0000-00000C000000}"/>
  <conditionalFormatting sqref="E1:E1048576">
    <cfRule type="duplicateValues" dxfId="10" priority="10"/>
  </conditionalFormatting>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251"/>
  <sheetViews>
    <sheetView workbookViewId="0">
      <pane ySplit="1" topLeftCell="A2" activePane="bottomLeft" state="frozen"/>
      <selection pane="bottomLeft" activeCell="M8" sqref="M8"/>
    </sheetView>
  </sheetViews>
  <sheetFormatPr defaultColWidth="9" defaultRowHeight="15"/>
  <cols>
    <col min="1" max="1" width="13" customWidth="1"/>
    <col min="2" max="2" width="40" customWidth="1"/>
    <col min="3" max="3" width="16" customWidth="1"/>
    <col min="4" max="4" width="18" customWidth="1"/>
    <col min="5" max="5" width="21.85546875" customWidth="1"/>
    <col min="6" max="7" width="12" customWidth="1"/>
    <col min="8" max="8" width="18" customWidth="1"/>
    <col min="9" max="9" width="14" customWidth="1"/>
    <col min="10" max="10" width="13" customWidth="1"/>
    <col min="11" max="11" width="16" customWidth="1"/>
    <col min="12" max="12" width="10" customWidth="1"/>
    <col min="13" max="13" width="14" customWidth="1"/>
    <col min="14" max="14" width="15" customWidth="1"/>
  </cols>
  <sheetData>
    <row r="1" spans="1:14">
      <c r="A1" s="1" t="s">
        <v>64</v>
      </c>
      <c r="B1" s="1" t="s">
        <v>7623</v>
      </c>
      <c r="C1" s="1" t="s">
        <v>3</v>
      </c>
      <c r="D1" s="1" t="s">
        <v>81</v>
      </c>
      <c r="E1" s="1" t="s">
        <v>82</v>
      </c>
      <c r="F1" s="1" t="s">
        <v>7624</v>
      </c>
      <c r="G1" s="1" t="s">
        <v>7625</v>
      </c>
      <c r="H1" s="1" t="s">
        <v>7626</v>
      </c>
      <c r="I1" s="1" t="s">
        <v>7627</v>
      </c>
      <c r="J1" s="1" t="s">
        <v>7628</v>
      </c>
      <c r="K1" s="1" t="s">
        <v>7629</v>
      </c>
      <c r="L1" s="1" t="s">
        <v>7630</v>
      </c>
      <c r="M1" s="1" t="s">
        <v>7631</v>
      </c>
      <c r="N1" s="1" t="s">
        <v>7632</v>
      </c>
    </row>
    <row r="2" spans="1:14">
      <c r="A2" s="2" t="s">
        <v>573</v>
      </c>
      <c r="B2" s="2" t="s">
        <v>37</v>
      </c>
      <c r="C2" s="2" t="s">
        <v>8</v>
      </c>
      <c r="D2" s="2" t="s">
        <v>7633</v>
      </c>
      <c r="E2" s="2" t="s">
        <v>7634</v>
      </c>
      <c r="F2" s="2" t="s">
        <v>7635</v>
      </c>
      <c r="G2" s="2" t="s">
        <v>7636</v>
      </c>
      <c r="H2" s="2" t="s">
        <v>7637</v>
      </c>
      <c r="I2" s="2" t="s">
        <v>7638</v>
      </c>
      <c r="J2" s="2">
        <v>4867.21</v>
      </c>
      <c r="K2" s="2">
        <v>6745.24</v>
      </c>
      <c r="L2" s="2">
        <v>7262.43</v>
      </c>
      <c r="M2" s="3">
        <v>45407</v>
      </c>
      <c r="N2" s="2" t="s">
        <v>7639</v>
      </c>
    </row>
    <row r="3" spans="1:14">
      <c r="A3" s="2" t="s">
        <v>837</v>
      </c>
      <c r="B3" s="2" t="s">
        <v>35</v>
      </c>
      <c r="C3" s="2" t="s">
        <v>8</v>
      </c>
      <c r="D3" s="2" t="s">
        <v>7633</v>
      </c>
      <c r="E3" s="2" t="s">
        <v>7640</v>
      </c>
      <c r="F3" s="2" t="s">
        <v>7635</v>
      </c>
      <c r="G3" s="2" t="s">
        <v>7641</v>
      </c>
      <c r="H3" s="2" t="s">
        <v>7642</v>
      </c>
      <c r="I3" s="2" t="s">
        <v>7643</v>
      </c>
      <c r="J3" s="2">
        <v>4762.76</v>
      </c>
      <c r="K3" s="2">
        <v>6240.43</v>
      </c>
      <c r="L3" s="2">
        <v>6944.58</v>
      </c>
      <c r="M3" s="3">
        <v>45377</v>
      </c>
      <c r="N3" s="2" t="s">
        <v>7644</v>
      </c>
    </row>
    <row r="4" spans="1:14">
      <c r="A4" s="2" t="s">
        <v>231</v>
      </c>
      <c r="B4" s="2" t="s">
        <v>41</v>
      </c>
      <c r="C4" s="2" t="s">
        <v>8</v>
      </c>
      <c r="D4" s="2" t="s">
        <v>7633</v>
      </c>
      <c r="E4" s="2" t="s">
        <v>7645</v>
      </c>
      <c r="F4" s="2" t="s">
        <v>7635</v>
      </c>
      <c r="G4" s="2" t="s">
        <v>7646</v>
      </c>
      <c r="H4" s="2" t="s">
        <v>7647</v>
      </c>
      <c r="I4" s="2" t="s">
        <v>7648</v>
      </c>
      <c r="J4" s="2">
        <v>4715.1000000000004</v>
      </c>
      <c r="K4" s="2">
        <v>6092.82</v>
      </c>
      <c r="L4" s="2">
        <v>7305.71</v>
      </c>
      <c r="M4" s="3">
        <v>45049</v>
      </c>
      <c r="N4" s="2" t="s">
        <v>7639</v>
      </c>
    </row>
    <row r="5" spans="1:14">
      <c r="A5" s="2" t="s">
        <v>1343</v>
      </c>
      <c r="B5" s="2" t="s">
        <v>7649</v>
      </c>
      <c r="C5" s="2" t="s">
        <v>7</v>
      </c>
      <c r="D5" s="2" t="s">
        <v>7650</v>
      </c>
      <c r="E5" s="2" t="s">
        <v>7651</v>
      </c>
      <c r="F5" s="2" t="s">
        <v>7635</v>
      </c>
      <c r="G5" s="2" t="s">
        <v>7652</v>
      </c>
      <c r="H5" s="2" t="s">
        <v>7653</v>
      </c>
      <c r="I5" s="2" t="s">
        <v>7654</v>
      </c>
      <c r="J5" s="2">
        <v>3961.62</v>
      </c>
      <c r="K5" s="2">
        <v>5999.83</v>
      </c>
      <c r="L5" s="2">
        <v>6890.48</v>
      </c>
      <c r="M5" s="3">
        <v>45194</v>
      </c>
      <c r="N5" s="2" t="s">
        <v>7639</v>
      </c>
    </row>
    <row r="6" spans="1:14">
      <c r="A6" s="2" t="s">
        <v>160</v>
      </c>
      <c r="B6" s="2" t="s">
        <v>36</v>
      </c>
      <c r="C6" s="2" t="s">
        <v>7</v>
      </c>
      <c r="D6" s="2" t="s">
        <v>7655</v>
      </c>
      <c r="E6" s="2" t="s">
        <v>7634</v>
      </c>
      <c r="F6" s="2" t="s">
        <v>7635</v>
      </c>
      <c r="G6" s="2" t="s">
        <v>7656</v>
      </c>
      <c r="H6" s="2" t="s">
        <v>7653</v>
      </c>
      <c r="I6" s="2" t="s">
        <v>7657</v>
      </c>
      <c r="J6" s="2">
        <v>3970.86</v>
      </c>
      <c r="K6" s="2">
        <v>5609.29</v>
      </c>
      <c r="L6" s="2">
        <v>6738.76</v>
      </c>
      <c r="M6" s="3">
        <v>45465</v>
      </c>
      <c r="N6" s="2" t="s">
        <v>7639</v>
      </c>
    </row>
    <row r="7" spans="1:14">
      <c r="A7" s="2" t="s">
        <v>966</v>
      </c>
      <c r="B7" s="2" t="s">
        <v>42</v>
      </c>
      <c r="C7" s="2" t="s">
        <v>7</v>
      </c>
      <c r="D7" s="2" t="s">
        <v>7658</v>
      </c>
      <c r="E7" s="2" t="s">
        <v>7659</v>
      </c>
      <c r="F7" s="2" t="s">
        <v>7635</v>
      </c>
      <c r="G7" s="2" t="s">
        <v>7660</v>
      </c>
      <c r="H7" s="2" t="s">
        <v>7653</v>
      </c>
      <c r="I7" s="2" t="s">
        <v>7661</v>
      </c>
      <c r="J7" s="2">
        <v>3662.37</v>
      </c>
      <c r="K7" s="2">
        <v>5400.85</v>
      </c>
      <c r="L7" s="2">
        <v>6414.97</v>
      </c>
      <c r="M7" s="3">
        <v>45145</v>
      </c>
      <c r="N7" s="2" t="s">
        <v>7639</v>
      </c>
    </row>
    <row r="8" spans="1:14">
      <c r="A8" s="2" t="s">
        <v>398</v>
      </c>
      <c r="B8" s="2" t="s">
        <v>7662</v>
      </c>
      <c r="C8" s="2" t="s">
        <v>7</v>
      </c>
      <c r="D8" s="2" t="s">
        <v>7650</v>
      </c>
      <c r="E8" s="2" t="s">
        <v>7663</v>
      </c>
      <c r="F8" s="2" t="s">
        <v>7635</v>
      </c>
      <c r="G8" s="2" t="s">
        <v>7664</v>
      </c>
      <c r="H8" s="2" t="s">
        <v>7665</v>
      </c>
      <c r="I8" s="2" t="s">
        <v>7666</v>
      </c>
      <c r="J8" s="2">
        <v>3748.71</v>
      </c>
      <c r="K8" s="2">
        <v>5155.8500000000004</v>
      </c>
      <c r="L8" s="2">
        <v>6277.36</v>
      </c>
      <c r="M8" s="3">
        <v>44636</v>
      </c>
      <c r="N8" s="2" t="s">
        <v>7644</v>
      </c>
    </row>
    <row r="9" spans="1:14">
      <c r="A9" s="2" t="s">
        <v>1230</v>
      </c>
      <c r="B9" s="2" t="s">
        <v>34</v>
      </c>
      <c r="C9" s="2" t="s">
        <v>7</v>
      </c>
      <c r="D9" s="2" t="s">
        <v>7655</v>
      </c>
      <c r="E9" s="2" t="s">
        <v>7640</v>
      </c>
      <c r="F9" s="2" t="s">
        <v>7635</v>
      </c>
      <c r="G9" s="2" t="s">
        <v>7667</v>
      </c>
      <c r="H9" s="2" t="s">
        <v>7668</v>
      </c>
      <c r="I9" s="2" t="s">
        <v>7669</v>
      </c>
      <c r="J9" s="2">
        <v>3850.97</v>
      </c>
      <c r="K9" s="2">
        <v>5089.41</v>
      </c>
      <c r="L9" s="2">
        <v>5592.73</v>
      </c>
      <c r="M9" s="3">
        <v>45451</v>
      </c>
      <c r="N9" s="2" t="s">
        <v>7639</v>
      </c>
    </row>
    <row r="10" spans="1:14">
      <c r="A10" s="2" t="s">
        <v>1597</v>
      </c>
      <c r="B10" s="2" t="s">
        <v>7670</v>
      </c>
      <c r="C10" s="2" t="s">
        <v>7</v>
      </c>
      <c r="D10" s="2" t="s">
        <v>7650</v>
      </c>
      <c r="E10" s="2" t="s">
        <v>7671</v>
      </c>
      <c r="F10" s="2" t="s">
        <v>7635</v>
      </c>
      <c r="G10" s="2" t="s">
        <v>7672</v>
      </c>
      <c r="H10" s="2" t="s">
        <v>7673</v>
      </c>
      <c r="I10" s="2" t="s">
        <v>7657</v>
      </c>
      <c r="J10" s="2">
        <v>3837</v>
      </c>
      <c r="K10" s="2">
        <v>4988.67</v>
      </c>
      <c r="L10" s="2">
        <v>5449.51</v>
      </c>
      <c r="M10" s="3">
        <v>44956</v>
      </c>
      <c r="N10" s="2" t="s">
        <v>7639</v>
      </c>
    </row>
    <row r="11" spans="1:14">
      <c r="A11" s="2" t="s">
        <v>108</v>
      </c>
      <c r="B11" s="2" t="s">
        <v>40</v>
      </c>
      <c r="C11" s="2" t="s">
        <v>5</v>
      </c>
      <c r="D11" s="2" t="s">
        <v>7674</v>
      </c>
      <c r="E11" s="2" t="s">
        <v>7675</v>
      </c>
      <c r="F11" s="2" t="s">
        <v>7676</v>
      </c>
      <c r="G11" s="2" t="s">
        <v>7677</v>
      </c>
      <c r="H11" s="2" t="s">
        <v>7678</v>
      </c>
      <c r="I11" s="2" t="s">
        <v>7679</v>
      </c>
      <c r="J11" s="2">
        <v>3370.8</v>
      </c>
      <c r="K11" s="2">
        <v>4838.7299999999996</v>
      </c>
      <c r="L11" s="2">
        <v>5540.21</v>
      </c>
      <c r="M11" s="3">
        <v>45711</v>
      </c>
      <c r="N11" s="2" t="s">
        <v>7639</v>
      </c>
    </row>
    <row r="12" spans="1:14">
      <c r="A12" s="2" t="s">
        <v>283</v>
      </c>
      <c r="B12" s="2" t="s">
        <v>7680</v>
      </c>
      <c r="C12" s="2" t="s">
        <v>7</v>
      </c>
      <c r="D12" s="2" t="s">
        <v>7650</v>
      </c>
      <c r="E12" s="2" t="s">
        <v>7681</v>
      </c>
      <c r="F12" s="2" t="s">
        <v>7635</v>
      </c>
      <c r="G12" s="2" t="s">
        <v>7682</v>
      </c>
      <c r="H12" s="2" t="s">
        <v>7683</v>
      </c>
      <c r="I12" s="2" t="s">
        <v>7684</v>
      </c>
      <c r="J12" s="2">
        <v>3650.55</v>
      </c>
      <c r="K12" s="2">
        <v>4724.03</v>
      </c>
      <c r="L12" s="2">
        <v>5117.3900000000003</v>
      </c>
      <c r="M12" s="3">
        <v>44930</v>
      </c>
      <c r="N12" s="2" t="s">
        <v>7639</v>
      </c>
    </row>
    <row r="13" spans="1:14">
      <c r="A13" s="2" t="s">
        <v>1571</v>
      </c>
      <c r="B13" s="2" t="s">
        <v>39</v>
      </c>
      <c r="C13" s="2" t="s">
        <v>5</v>
      </c>
      <c r="D13" s="2" t="s">
        <v>7685</v>
      </c>
      <c r="E13" s="2" t="s">
        <v>7675</v>
      </c>
      <c r="F13" s="2" t="s">
        <v>7686</v>
      </c>
      <c r="G13" s="2" t="s">
        <v>7677</v>
      </c>
      <c r="H13" s="2" t="s">
        <v>7653</v>
      </c>
      <c r="I13" s="2" t="s">
        <v>7687</v>
      </c>
      <c r="J13" s="2">
        <v>3023.13</v>
      </c>
      <c r="K13" s="2">
        <v>4544.66</v>
      </c>
      <c r="L13" s="2">
        <v>5073.63</v>
      </c>
      <c r="M13" s="3">
        <v>45530</v>
      </c>
      <c r="N13" s="2" t="s">
        <v>7639</v>
      </c>
    </row>
    <row r="14" spans="1:14">
      <c r="A14" s="2" t="s">
        <v>1475</v>
      </c>
      <c r="B14" s="2" t="s">
        <v>7688</v>
      </c>
      <c r="C14" s="2" t="s">
        <v>5</v>
      </c>
      <c r="D14" s="2" t="s">
        <v>7689</v>
      </c>
      <c r="E14" s="2" t="s">
        <v>7681</v>
      </c>
      <c r="F14" s="2" t="s">
        <v>7676</v>
      </c>
      <c r="G14" s="2" t="s">
        <v>7690</v>
      </c>
      <c r="H14" s="2" t="s">
        <v>7691</v>
      </c>
      <c r="I14" s="2" t="s">
        <v>7692</v>
      </c>
      <c r="J14" s="2">
        <v>3236.57</v>
      </c>
      <c r="K14" s="2">
        <v>4477.8999999999996</v>
      </c>
      <c r="L14" s="2">
        <v>4780.42</v>
      </c>
      <c r="M14" s="3">
        <v>45216</v>
      </c>
      <c r="N14" s="2" t="s">
        <v>7639</v>
      </c>
    </row>
    <row r="15" spans="1:14">
      <c r="A15" s="2" t="s">
        <v>728</v>
      </c>
      <c r="B15" s="2" t="s">
        <v>7693</v>
      </c>
      <c r="C15" s="2" t="s">
        <v>7</v>
      </c>
      <c r="D15" s="2" t="s">
        <v>7694</v>
      </c>
      <c r="E15" s="2" t="s">
        <v>7695</v>
      </c>
      <c r="F15" s="2" t="s">
        <v>7635</v>
      </c>
      <c r="G15" s="2" t="s">
        <v>7660</v>
      </c>
      <c r="H15" s="2" t="s">
        <v>7691</v>
      </c>
      <c r="I15" s="2" t="s">
        <v>7696</v>
      </c>
      <c r="J15" s="2">
        <v>2833.61</v>
      </c>
      <c r="K15" s="2">
        <v>4131.49</v>
      </c>
      <c r="L15" s="2">
        <v>4871.24</v>
      </c>
      <c r="M15" s="3">
        <v>44916</v>
      </c>
      <c r="N15" s="2" t="s">
        <v>7639</v>
      </c>
    </row>
    <row r="16" spans="1:14">
      <c r="A16" s="2" t="s">
        <v>102</v>
      </c>
      <c r="B16" s="2" t="s">
        <v>7697</v>
      </c>
      <c r="C16" s="2" t="s">
        <v>5</v>
      </c>
      <c r="D16" s="2" t="s">
        <v>7685</v>
      </c>
      <c r="E16" s="2" t="s">
        <v>7698</v>
      </c>
      <c r="F16" s="2" t="s">
        <v>7699</v>
      </c>
      <c r="G16" s="2" t="s">
        <v>7664</v>
      </c>
      <c r="H16" s="2" t="s">
        <v>7642</v>
      </c>
      <c r="I16" s="2" t="s">
        <v>7700</v>
      </c>
      <c r="J16" s="2">
        <v>2633.56</v>
      </c>
      <c r="K16" s="2">
        <v>3779.04</v>
      </c>
      <c r="L16" s="2">
        <v>4333.2</v>
      </c>
      <c r="M16" s="3">
        <v>45561</v>
      </c>
      <c r="N16" s="2" t="s">
        <v>7639</v>
      </c>
    </row>
    <row r="17" spans="1:14">
      <c r="A17" s="2" t="s">
        <v>2505</v>
      </c>
      <c r="B17" s="2" t="s">
        <v>7701</v>
      </c>
      <c r="C17" s="2" t="s">
        <v>7</v>
      </c>
      <c r="D17" s="2" t="s">
        <v>7658</v>
      </c>
      <c r="E17" s="2" t="s">
        <v>7702</v>
      </c>
      <c r="F17" s="2" t="s">
        <v>7635</v>
      </c>
      <c r="G17" s="2" t="s">
        <v>7652</v>
      </c>
      <c r="H17" s="2" t="s">
        <v>7703</v>
      </c>
      <c r="I17" s="2" t="s">
        <v>7704</v>
      </c>
      <c r="J17" s="2">
        <v>2630.84</v>
      </c>
      <c r="K17" s="2">
        <v>3776.39</v>
      </c>
      <c r="L17" s="2">
        <v>3988.08</v>
      </c>
      <c r="M17" s="3">
        <v>45679</v>
      </c>
      <c r="N17" s="2" t="s">
        <v>7639</v>
      </c>
    </row>
    <row r="18" spans="1:14">
      <c r="A18" s="2" t="s">
        <v>1042</v>
      </c>
      <c r="B18" s="2" t="s">
        <v>7705</v>
      </c>
      <c r="C18" s="2" t="s">
        <v>10</v>
      </c>
      <c r="D18" s="2" t="s">
        <v>7706</v>
      </c>
      <c r="E18" s="2" t="s">
        <v>7702</v>
      </c>
      <c r="F18" s="2" t="s">
        <v>7707</v>
      </c>
      <c r="G18" s="2" t="s">
        <v>7708</v>
      </c>
      <c r="H18" s="2" t="s">
        <v>7683</v>
      </c>
      <c r="I18" s="2" t="s">
        <v>7709</v>
      </c>
      <c r="J18" s="2">
        <v>2467.2199999999998</v>
      </c>
      <c r="K18" s="2">
        <v>3585.47</v>
      </c>
      <c r="L18" s="2">
        <v>4051.31</v>
      </c>
      <c r="M18" s="3">
        <v>45241</v>
      </c>
      <c r="N18" s="2" t="s">
        <v>7644</v>
      </c>
    </row>
    <row r="19" spans="1:14">
      <c r="A19" s="2" t="s">
        <v>1081</v>
      </c>
      <c r="B19" s="2" t="s">
        <v>7710</v>
      </c>
      <c r="C19" s="2" t="s">
        <v>5</v>
      </c>
      <c r="D19" s="2" t="s">
        <v>7685</v>
      </c>
      <c r="E19" s="2" t="s">
        <v>7711</v>
      </c>
      <c r="F19" s="2" t="s">
        <v>7686</v>
      </c>
      <c r="G19" s="2" t="s">
        <v>7667</v>
      </c>
      <c r="H19" s="2" t="s">
        <v>7712</v>
      </c>
      <c r="I19" s="2" t="s">
        <v>7700</v>
      </c>
      <c r="J19" s="2">
        <v>2732.31</v>
      </c>
      <c r="K19" s="2">
        <v>3584.07</v>
      </c>
      <c r="L19" s="2">
        <v>4302.55</v>
      </c>
      <c r="M19" s="3">
        <v>44690</v>
      </c>
      <c r="N19" s="2" t="s">
        <v>7639</v>
      </c>
    </row>
    <row r="20" spans="1:14">
      <c r="A20" s="2" t="s">
        <v>1054</v>
      </c>
      <c r="B20" s="2" t="s">
        <v>7713</v>
      </c>
      <c r="C20" s="2" t="s">
        <v>6</v>
      </c>
      <c r="D20" s="2" t="s">
        <v>7714</v>
      </c>
      <c r="E20" s="2" t="s">
        <v>7715</v>
      </c>
      <c r="F20" s="2" t="s">
        <v>7635</v>
      </c>
      <c r="G20" s="2" t="s">
        <v>7677</v>
      </c>
      <c r="H20" s="2" t="s">
        <v>7716</v>
      </c>
      <c r="I20" s="2" t="s">
        <v>7717</v>
      </c>
      <c r="J20" s="2">
        <v>2374.0300000000002</v>
      </c>
      <c r="K20" s="2">
        <v>3534.03</v>
      </c>
      <c r="L20" s="2">
        <v>3904.01</v>
      </c>
      <c r="M20" s="3">
        <v>44811</v>
      </c>
      <c r="N20" s="2" t="s">
        <v>7639</v>
      </c>
    </row>
    <row r="21" spans="1:14">
      <c r="A21" s="2" t="s">
        <v>721</v>
      </c>
      <c r="B21" s="2" t="s">
        <v>7718</v>
      </c>
      <c r="C21" s="2" t="s">
        <v>5</v>
      </c>
      <c r="D21" s="2" t="s">
        <v>7719</v>
      </c>
      <c r="E21" s="2" t="s">
        <v>7663</v>
      </c>
      <c r="F21" s="2" t="s">
        <v>7720</v>
      </c>
      <c r="G21" s="2" t="s">
        <v>7721</v>
      </c>
      <c r="H21" s="2" t="s">
        <v>7665</v>
      </c>
      <c r="I21" s="2" t="s">
        <v>7722</v>
      </c>
      <c r="J21" s="2">
        <v>2710.05</v>
      </c>
      <c r="K21" s="2">
        <v>3499.17</v>
      </c>
      <c r="L21" s="2">
        <v>4105</v>
      </c>
      <c r="M21" s="3">
        <v>45052</v>
      </c>
      <c r="N21" s="2" t="s">
        <v>7639</v>
      </c>
    </row>
    <row r="22" spans="1:14">
      <c r="A22" s="2" t="s">
        <v>1152</v>
      </c>
      <c r="B22" s="2" t="s">
        <v>7723</v>
      </c>
      <c r="C22" s="2" t="s">
        <v>10</v>
      </c>
      <c r="D22" s="2" t="s">
        <v>7724</v>
      </c>
      <c r="E22" s="2" t="s">
        <v>7725</v>
      </c>
      <c r="F22" s="2" t="s">
        <v>7726</v>
      </c>
      <c r="G22" s="2" t="s">
        <v>7641</v>
      </c>
      <c r="H22" s="2" t="s">
        <v>7642</v>
      </c>
      <c r="I22" s="2" t="s">
        <v>7727</v>
      </c>
      <c r="J22" s="2">
        <v>2237.8200000000002</v>
      </c>
      <c r="K22" s="2">
        <v>3366.02</v>
      </c>
      <c r="L22" s="2">
        <v>3597.02</v>
      </c>
      <c r="M22" s="3">
        <v>45500</v>
      </c>
      <c r="N22" s="2" t="s">
        <v>7639</v>
      </c>
    </row>
    <row r="23" spans="1:14">
      <c r="A23" s="2" t="s">
        <v>261</v>
      </c>
      <c r="B23" s="2" t="s">
        <v>7728</v>
      </c>
      <c r="C23" s="2" t="s">
        <v>7</v>
      </c>
      <c r="D23" s="2" t="s">
        <v>7658</v>
      </c>
      <c r="E23" s="2" t="s">
        <v>7681</v>
      </c>
      <c r="F23" s="2" t="s">
        <v>7635</v>
      </c>
      <c r="G23" s="2" t="s">
        <v>7672</v>
      </c>
      <c r="H23" s="2" t="s">
        <v>7716</v>
      </c>
      <c r="I23" s="2" t="s">
        <v>7669</v>
      </c>
      <c r="J23" s="2">
        <v>2433.3200000000002</v>
      </c>
      <c r="K23" s="2">
        <v>3331.3</v>
      </c>
      <c r="L23" s="2">
        <v>3832.44</v>
      </c>
      <c r="M23" s="3">
        <v>45051</v>
      </c>
      <c r="N23" s="2" t="s">
        <v>7639</v>
      </c>
    </row>
    <row r="24" spans="1:14">
      <c r="A24" s="2" t="s">
        <v>1325</v>
      </c>
      <c r="B24" s="2" t="s">
        <v>7729</v>
      </c>
      <c r="C24" s="2" t="s">
        <v>10</v>
      </c>
      <c r="D24" s="2" t="s">
        <v>7730</v>
      </c>
      <c r="E24" s="2" t="s">
        <v>7731</v>
      </c>
      <c r="F24" s="2" t="s">
        <v>7732</v>
      </c>
      <c r="G24" s="2" t="s">
        <v>7656</v>
      </c>
      <c r="H24" s="2" t="s">
        <v>7673</v>
      </c>
      <c r="I24" s="2" t="s">
        <v>7733</v>
      </c>
      <c r="J24" s="2">
        <v>2458</v>
      </c>
      <c r="K24" s="2">
        <v>3288.29</v>
      </c>
      <c r="L24" s="2">
        <v>3829.37</v>
      </c>
      <c r="M24" s="3">
        <v>45615</v>
      </c>
      <c r="N24" s="2" t="s">
        <v>7644</v>
      </c>
    </row>
    <row r="25" spans="1:14">
      <c r="A25" s="2" t="s">
        <v>120</v>
      </c>
      <c r="B25" s="2" t="s">
        <v>7734</v>
      </c>
      <c r="C25" s="2" t="s">
        <v>10</v>
      </c>
      <c r="D25" s="2" t="s">
        <v>7730</v>
      </c>
      <c r="E25" s="2" t="s">
        <v>7735</v>
      </c>
      <c r="F25" s="2" t="s">
        <v>7736</v>
      </c>
      <c r="G25" s="2" t="s">
        <v>7737</v>
      </c>
      <c r="H25" s="2" t="s">
        <v>7712</v>
      </c>
      <c r="I25" s="2" t="s">
        <v>7679</v>
      </c>
      <c r="J25" s="2">
        <v>2424.62</v>
      </c>
      <c r="K25" s="2">
        <v>3228.5</v>
      </c>
      <c r="L25" s="2">
        <v>3638.98</v>
      </c>
      <c r="M25" s="3">
        <v>45541</v>
      </c>
      <c r="N25" s="2" t="s">
        <v>7639</v>
      </c>
    </row>
    <row r="26" spans="1:14">
      <c r="A26" s="2" t="s">
        <v>1023</v>
      </c>
      <c r="B26" s="2" t="s">
        <v>7738</v>
      </c>
      <c r="C26" s="2" t="s">
        <v>5</v>
      </c>
      <c r="D26" s="2" t="s">
        <v>7719</v>
      </c>
      <c r="E26" s="2" t="s">
        <v>7739</v>
      </c>
      <c r="F26" s="2" t="s">
        <v>7740</v>
      </c>
      <c r="G26" s="2" t="s">
        <v>7741</v>
      </c>
      <c r="H26" s="2" t="s">
        <v>7683</v>
      </c>
      <c r="I26" s="2" t="s">
        <v>7742</v>
      </c>
      <c r="J26" s="2">
        <v>2340.46</v>
      </c>
      <c r="K26" s="2">
        <v>3184.6</v>
      </c>
      <c r="L26" s="2">
        <v>3855.7</v>
      </c>
      <c r="M26" s="3">
        <v>45691</v>
      </c>
      <c r="N26" s="2" t="s">
        <v>7639</v>
      </c>
    </row>
    <row r="27" spans="1:14">
      <c r="A27" s="2" t="s">
        <v>531</v>
      </c>
      <c r="B27" s="2" t="s">
        <v>7743</v>
      </c>
      <c r="C27" s="2" t="s">
        <v>6</v>
      </c>
      <c r="D27" s="2" t="s">
        <v>7744</v>
      </c>
      <c r="E27" s="2" t="s">
        <v>7745</v>
      </c>
      <c r="F27" s="2" t="s">
        <v>7635</v>
      </c>
      <c r="G27" s="2" t="s">
        <v>7721</v>
      </c>
      <c r="H27" s="2" t="s">
        <v>7668</v>
      </c>
      <c r="I27" s="2" t="s">
        <v>7746</v>
      </c>
      <c r="J27" s="2">
        <v>2135.85</v>
      </c>
      <c r="K27" s="2">
        <v>3158.66</v>
      </c>
      <c r="L27" s="2">
        <v>3432.24</v>
      </c>
      <c r="M27" s="3">
        <v>45249</v>
      </c>
      <c r="N27" s="2" t="s">
        <v>7639</v>
      </c>
    </row>
    <row r="28" spans="1:14">
      <c r="A28" s="2" t="s">
        <v>220</v>
      </c>
      <c r="B28" s="2" t="s">
        <v>7747</v>
      </c>
      <c r="C28" s="2" t="s">
        <v>6</v>
      </c>
      <c r="D28" s="2" t="s">
        <v>7744</v>
      </c>
      <c r="E28" s="2" t="s">
        <v>7698</v>
      </c>
      <c r="F28" s="2" t="s">
        <v>7635</v>
      </c>
      <c r="G28" s="2" t="s">
        <v>7660</v>
      </c>
      <c r="H28" s="2" t="s">
        <v>7678</v>
      </c>
      <c r="I28" s="2" t="s">
        <v>7638</v>
      </c>
      <c r="J28" s="2">
        <v>2069.33</v>
      </c>
      <c r="K28" s="2">
        <v>3141.82</v>
      </c>
      <c r="L28" s="2">
        <v>3722.5</v>
      </c>
      <c r="M28" s="3">
        <v>44798</v>
      </c>
      <c r="N28" s="2" t="s">
        <v>7639</v>
      </c>
    </row>
    <row r="29" spans="1:14">
      <c r="A29" s="2" t="s">
        <v>474</v>
      </c>
      <c r="B29" s="2" t="s">
        <v>38</v>
      </c>
      <c r="C29" s="2" t="s">
        <v>6</v>
      </c>
      <c r="D29" s="2" t="s">
        <v>7744</v>
      </c>
      <c r="E29" s="2" t="s">
        <v>7748</v>
      </c>
      <c r="F29" s="2" t="s">
        <v>7635</v>
      </c>
      <c r="G29" s="2" t="s">
        <v>7749</v>
      </c>
      <c r="H29" s="2" t="s">
        <v>7750</v>
      </c>
      <c r="I29" s="2" t="s">
        <v>7687</v>
      </c>
      <c r="J29" s="2">
        <v>2034.01</v>
      </c>
      <c r="K29" s="2">
        <v>3075.3</v>
      </c>
      <c r="L29" s="2">
        <v>3279.42</v>
      </c>
      <c r="M29" s="3">
        <v>45476</v>
      </c>
      <c r="N29" s="2" t="s">
        <v>7639</v>
      </c>
    </row>
    <row r="30" spans="1:14">
      <c r="A30" s="2" t="s">
        <v>813</v>
      </c>
      <c r="B30" s="2" t="s">
        <v>43</v>
      </c>
      <c r="C30" s="2" t="s">
        <v>8</v>
      </c>
      <c r="D30" s="2" t="s">
        <v>7751</v>
      </c>
      <c r="E30" s="2" t="s">
        <v>7752</v>
      </c>
      <c r="F30" s="2" t="s">
        <v>7635</v>
      </c>
      <c r="G30" s="2" t="s">
        <v>7664</v>
      </c>
      <c r="H30" s="2" t="s">
        <v>7647</v>
      </c>
      <c r="I30" s="2" t="s">
        <v>7717</v>
      </c>
      <c r="J30" s="2">
        <v>1989.93</v>
      </c>
      <c r="K30" s="2">
        <v>3069.11</v>
      </c>
      <c r="L30" s="2">
        <v>3473.79</v>
      </c>
      <c r="M30" s="3">
        <v>45696</v>
      </c>
      <c r="N30" s="2" t="s">
        <v>7639</v>
      </c>
    </row>
    <row r="31" spans="1:14">
      <c r="A31" s="2" t="s">
        <v>3022</v>
      </c>
      <c r="B31" s="2" t="s">
        <v>7753</v>
      </c>
      <c r="C31" s="2" t="s">
        <v>10</v>
      </c>
      <c r="D31" s="2" t="s">
        <v>7754</v>
      </c>
      <c r="E31" s="2" t="s">
        <v>7663</v>
      </c>
      <c r="F31" s="2" t="s">
        <v>7736</v>
      </c>
      <c r="G31" s="2" t="s">
        <v>7636</v>
      </c>
      <c r="H31" s="2" t="s">
        <v>7755</v>
      </c>
      <c r="I31" s="2" t="s">
        <v>7756</v>
      </c>
      <c r="J31" s="2">
        <v>2149.6999999999998</v>
      </c>
      <c r="K31" s="2">
        <v>3006.17</v>
      </c>
      <c r="L31" s="2">
        <v>3350.6</v>
      </c>
      <c r="M31" s="3">
        <v>45142</v>
      </c>
      <c r="N31" s="2" t="s">
        <v>7639</v>
      </c>
    </row>
    <row r="32" spans="1:14">
      <c r="A32" s="2" t="s">
        <v>444</v>
      </c>
      <c r="B32" s="2" t="s">
        <v>7757</v>
      </c>
      <c r="C32" s="2" t="s">
        <v>6</v>
      </c>
      <c r="D32" s="2" t="s">
        <v>7744</v>
      </c>
      <c r="E32" s="2" t="s">
        <v>7758</v>
      </c>
      <c r="F32" s="2" t="s">
        <v>7635</v>
      </c>
      <c r="G32" s="2" t="s">
        <v>7636</v>
      </c>
      <c r="H32" s="2" t="s">
        <v>7678</v>
      </c>
      <c r="I32" s="2" t="s">
        <v>7717</v>
      </c>
      <c r="J32" s="2">
        <v>2151.34</v>
      </c>
      <c r="K32" s="2">
        <v>2942.78</v>
      </c>
      <c r="L32" s="2">
        <v>3156.95</v>
      </c>
      <c r="M32" s="3">
        <v>45716</v>
      </c>
      <c r="N32" s="2" t="s">
        <v>7639</v>
      </c>
    </row>
    <row r="33" spans="1:14">
      <c r="A33" s="2" t="s">
        <v>1995</v>
      </c>
      <c r="B33" s="2" t="s">
        <v>7759</v>
      </c>
      <c r="C33" s="2" t="s">
        <v>5</v>
      </c>
      <c r="D33" s="2" t="s">
        <v>7685</v>
      </c>
      <c r="E33" s="2" t="s">
        <v>7760</v>
      </c>
      <c r="F33" s="2" t="s">
        <v>7686</v>
      </c>
      <c r="G33" s="2" t="s">
        <v>7682</v>
      </c>
      <c r="H33" s="2" t="s">
        <v>7691</v>
      </c>
      <c r="I33" s="2" t="s">
        <v>7733</v>
      </c>
      <c r="J33" s="2">
        <v>2078.92</v>
      </c>
      <c r="K33" s="2">
        <v>2918.75</v>
      </c>
      <c r="L33" s="2">
        <v>3331.34</v>
      </c>
      <c r="M33" s="3">
        <v>44680</v>
      </c>
      <c r="N33" s="2" t="s">
        <v>7639</v>
      </c>
    </row>
    <row r="34" spans="1:14">
      <c r="A34" s="2" t="s">
        <v>1171</v>
      </c>
      <c r="B34" s="2" t="s">
        <v>7761</v>
      </c>
      <c r="C34" s="2" t="s">
        <v>7</v>
      </c>
      <c r="D34" s="2" t="s">
        <v>7650</v>
      </c>
      <c r="E34" s="2" t="s">
        <v>7762</v>
      </c>
      <c r="F34" s="2" t="s">
        <v>7635</v>
      </c>
      <c r="G34" s="2" t="s">
        <v>7763</v>
      </c>
      <c r="H34" s="2" t="s">
        <v>7647</v>
      </c>
      <c r="I34" s="2" t="s">
        <v>7764</v>
      </c>
      <c r="J34" s="2">
        <v>2039.7</v>
      </c>
      <c r="K34" s="2">
        <v>2917.11</v>
      </c>
      <c r="L34" s="2">
        <v>3577.95</v>
      </c>
      <c r="M34" s="3">
        <v>45594</v>
      </c>
      <c r="N34" s="2" t="s">
        <v>7765</v>
      </c>
    </row>
    <row r="35" spans="1:14">
      <c r="A35" s="2" t="s">
        <v>1714</v>
      </c>
      <c r="B35" s="2" t="s">
        <v>7766</v>
      </c>
      <c r="C35" s="2" t="s">
        <v>14</v>
      </c>
      <c r="D35" s="2" t="s">
        <v>7767</v>
      </c>
      <c r="E35" s="2" t="s">
        <v>7663</v>
      </c>
      <c r="F35" s="2" t="s">
        <v>7768</v>
      </c>
      <c r="G35" s="2" t="s">
        <v>7660</v>
      </c>
      <c r="H35" s="2" t="s">
        <v>7703</v>
      </c>
      <c r="I35" s="2" t="s">
        <v>7769</v>
      </c>
      <c r="J35" s="2">
        <v>1940.79</v>
      </c>
      <c r="K35" s="2">
        <v>2874.52</v>
      </c>
      <c r="L35" s="2">
        <v>3027.84</v>
      </c>
      <c r="M35" s="3">
        <v>44700</v>
      </c>
      <c r="N35" s="2" t="s">
        <v>7639</v>
      </c>
    </row>
    <row r="36" spans="1:14">
      <c r="A36" s="2" t="s">
        <v>638</v>
      </c>
      <c r="B36" s="2" t="s">
        <v>7770</v>
      </c>
      <c r="C36" s="2" t="s">
        <v>6</v>
      </c>
      <c r="D36" s="2" t="s">
        <v>7744</v>
      </c>
      <c r="E36" s="2" t="s">
        <v>7771</v>
      </c>
      <c r="F36" s="2" t="s">
        <v>7635</v>
      </c>
      <c r="G36" s="2" t="s">
        <v>7708</v>
      </c>
      <c r="H36" s="2" t="s">
        <v>7703</v>
      </c>
      <c r="I36" s="2" t="s">
        <v>7727</v>
      </c>
      <c r="J36" s="2">
        <v>2198.2199999999998</v>
      </c>
      <c r="K36" s="2">
        <v>2845.23</v>
      </c>
      <c r="L36" s="2">
        <v>3374.86</v>
      </c>
      <c r="M36" s="3">
        <v>44626</v>
      </c>
      <c r="N36" s="2" t="s">
        <v>7639</v>
      </c>
    </row>
    <row r="37" spans="1:14">
      <c r="A37" s="2" t="s">
        <v>824</v>
      </c>
      <c r="B37" s="2" t="s">
        <v>7772</v>
      </c>
      <c r="C37" s="2" t="s">
        <v>10</v>
      </c>
      <c r="D37" s="2" t="s">
        <v>7706</v>
      </c>
      <c r="E37" s="2" t="s">
        <v>7773</v>
      </c>
      <c r="F37" s="2" t="s">
        <v>7732</v>
      </c>
      <c r="G37" s="2" t="s">
        <v>7774</v>
      </c>
      <c r="H37" s="2" t="s">
        <v>7691</v>
      </c>
      <c r="I37" s="2" t="s">
        <v>7727</v>
      </c>
      <c r="J37" s="2">
        <v>2204.96</v>
      </c>
      <c r="K37" s="2">
        <v>2816.01</v>
      </c>
      <c r="L37" s="2">
        <v>3411.65</v>
      </c>
      <c r="M37" s="3">
        <v>45185</v>
      </c>
      <c r="N37" s="2" t="s">
        <v>7639</v>
      </c>
    </row>
    <row r="38" spans="1:14">
      <c r="A38" s="2" t="s">
        <v>566</v>
      </c>
      <c r="B38" s="2" t="s">
        <v>7775</v>
      </c>
      <c r="C38" s="2" t="s">
        <v>5</v>
      </c>
      <c r="D38" s="2" t="s">
        <v>7689</v>
      </c>
      <c r="E38" s="2" t="s">
        <v>7711</v>
      </c>
      <c r="F38" s="2" t="s">
        <v>7686</v>
      </c>
      <c r="G38" s="2" t="s">
        <v>7682</v>
      </c>
      <c r="H38" s="2" t="s">
        <v>7673</v>
      </c>
      <c r="I38" s="2" t="s">
        <v>7776</v>
      </c>
      <c r="J38" s="2">
        <v>1853.14</v>
      </c>
      <c r="K38" s="2">
        <v>2678.09</v>
      </c>
      <c r="L38" s="2">
        <v>2832.01</v>
      </c>
      <c r="M38" s="3">
        <v>45085</v>
      </c>
      <c r="N38" s="2" t="s">
        <v>7639</v>
      </c>
    </row>
    <row r="39" spans="1:14">
      <c r="A39" s="2" t="s">
        <v>2007</v>
      </c>
      <c r="B39" s="2" t="s">
        <v>7777</v>
      </c>
      <c r="C39" s="2" t="s">
        <v>11</v>
      </c>
      <c r="D39" s="2" t="s">
        <v>7778</v>
      </c>
      <c r="E39" s="2" t="s">
        <v>7645</v>
      </c>
      <c r="F39" s="2" t="s">
        <v>7768</v>
      </c>
      <c r="G39" s="2" t="s">
        <v>7667</v>
      </c>
      <c r="H39" s="2" t="s">
        <v>7712</v>
      </c>
      <c r="I39" s="2" t="s">
        <v>7779</v>
      </c>
      <c r="J39" s="2">
        <v>1958.39</v>
      </c>
      <c r="K39" s="2">
        <v>2673.19</v>
      </c>
      <c r="L39" s="2">
        <v>2827.02</v>
      </c>
      <c r="M39" s="3">
        <v>44970</v>
      </c>
      <c r="N39" s="2" t="s">
        <v>7639</v>
      </c>
    </row>
    <row r="40" spans="1:14">
      <c r="A40" s="2" t="s">
        <v>841</v>
      </c>
      <c r="B40" s="2" t="s">
        <v>7780</v>
      </c>
      <c r="C40" s="2" t="s">
        <v>11</v>
      </c>
      <c r="D40" s="2" t="s">
        <v>7781</v>
      </c>
      <c r="E40" s="2" t="s">
        <v>7782</v>
      </c>
      <c r="F40" s="2" t="s">
        <v>7686</v>
      </c>
      <c r="G40" s="2" t="s">
        <v>7646</v>
      </c>
      <c r="H40" s="2" t="s">
        <v>7703</v>
      </c>
      <c r="I40" s="2" t="s">
        <v>7679</v>
      </c>
      <c r="J40" s="2">
        <v>1742.89</v>
      </c>
      <c r="K40" s="2">
        <v>2632.19</v>
      </c>
      <c r="L40" s="2">
        <v>3227.14</v>
      </c>
      <c r="M40" s="3">
        <v>45403</v>
      </c>
      <c r="N40" s="2" t="s">
        <v>7639</v>
      </c>
    </row>
    <row r="41" spans="1:14">
      <c r="A41" s="2" t="s">
        <v>2085</v>
      </c>
      <c r="B41" s="2" t="s">
        <v>7783</v>
      </c>
      <c r="C41" s="2" t="s">
        <v>11</v>
      </c>
      <c r="D41" s="2" t="s">
        <v>7781</v>
      </c>
      <c r="E41" s="2" t="s">
        <v>7702</v>
      </c>
      <c r="F41" s="2" t="s">
        <v>7740</v>
      </c>
      <c r="G41" s="2" t="s">
        <v>7741</v>
      </c>
      <c r="H41" s="2" t="s">
        <v>7678</v>
      </c>
      <c r="I41" s="2" t="s">
        <v>7746</v>
      </c>
      <c r="J41" s="2">
        <v>1888.29</v>
      </c>
      <c r="K41" s="2">
        <v>2589.56</v>
      </c>
      <c r="L41" s="2">
        <v>3100.6</v>
      </c>
      <c r="M41" s="3">
        <v>44950</v>
      </c>
      <c r="N41" s="2" t="s">
        <v>7639</v>
      </c>
    </row>
    <row r="42" spans="1:14">
      <c r="A42" s="2" t="s">
        <v>1002</v>
      </c>
      <c r="B42" s="2" t="s">
        <v>7784</v>
      </c>
      <c r="C42" s="2" t="s">
        <v>11</v>
      </c>
      <c r="D42" s="2" t="s">
        <v>7785</v>
      </c>
      <c r="E42" s="2" t="s">
        <v>7782</v>
      </c>
      <c r="F42" s="2" t="s">
        <v>7686</v>
      </c>
      <c r="G42" s="2" t="s">
        <v>7774</v>
      </c>
      <c r="H42" s="2" t="s">
        <v>7642</v>
      </c>
      <c r="I42" s="2" t="s">
        <v>7786</v>
      </c>
      <c r="J42" s="2">
        <v>1880.14</v>
      </c>
      <c r="K42" s="2">
        <v>2529.42</v>
      </c>
      <c r="L42" s="2">
        <v>2883.87</v>
      </c>
      <c r="M42" s="3">
        <v>45188</v>
      </c>
      <c r="N42" s="2" t="s">
        <v>7639</v>
      </c>
    </row>
    <row r="43" spans="1:14">
      <c r="A43" s="2" t="s">
        <v>274</v>
      </c>
      <c r="B43" s="2" t="s">
        <v>7787</v>
      </c>
      <c r="C43" s="2" t="s">
        <v>14</v>
      </c>
      <c r="D43" s="2" t="s">
        <v>7788</v>
      </c>
      <c r="E43" s="2" t="s">
        <v>7748</v>
      </c>
      <c r="F43" s="2" t="s">
        <v>7740</v>
      </c>
      <c r="G43" s="2" t="s">
        <v>7682</v>
      </c>
      <c r="H43" s="2" t="s">
        <v>7653</v>
      </c>
      <c r="I43" s="2" t="s">
        <v>7684</v>
      </c>
      <c r="J43" s="2">
        <v>1767.32</v>
      </c>
      <c r="K43" s="2">
        <v>2482.34</v>
      </c>
      <c r="L43" s="2">
        <v>2685.38</v>
      </c>
      <c r="M43" s="3">
        <v>45199</v>
      </c>
      <c r="N43" s="2" t="s">
        <v>7639</v>
      </c>
    </row>
    <row r="44" spans="1:14">
      <c r="A44" s="2" t="s">
        <v>1505</v>
      </c>
      <c r="B44" s="2" t="s">
        <v>7789</v>
      </c>
      <c r="C44" s="2" t="s">
        <v>10</v>
      </c>
      <c r="D44" s="2" t="s">
        <v>7724</v>
      </c>
      <c r="E44" s="2" t="s">
        <v>7790</v>
      </c>
      <c r="F44" s="2" t="s">
        <v>7726</v>
      </c>
      <c r="G44" s="2" t="s">
        <v>7636</v>
      </c>
      <c r="H44" s="2" t="s">
        <v>7750</v>
      </c>
      <c r="I44" s="2" t="s">
        <v>7791</v>
      </c>
      <c r="J44" s="2">
        <v>1862.35</v>
      </c>
      <c r="K44" s="2">
        <v>2463.11</v>
      </c>
      <c r="L44" s="2">
        <v>2827.05</v>
      </c>
      <c r="M44" s="3">
        <v>45475</v>
      </c>
      <c r="N44" s="2" t="s">
        <v>7639</v>
      </c>
    </row>
    <row r="45" spans="1:14">
      <c r="A45" s="2" t="s">
        <v>1273</v>
      </c>
      <c r="B45" s="2" t="s">
        <v>7792</v>
      </c>
      <c r="C45" s="2" t="s">
        <v>11</v>
      </c>
      <c r="D45" s="2" t="s">
        <v>7793</v>
      </c>
      <c r="E45" s="2" t="s">
        <v>7715</v>
      </c>
      <c r="F45" s="2" t="s">
        <v>7740</v>
      </c>
      <c r="G45" s="2" t="s">
        <v>7672</v>
      </c>
      <c r="H45" s="2" t="s">
        <v>7691</v>
      </c>
      <c r="I45" s="2" t="s">
        <v>7794</v>
      </c>
      <c r="J45" s="2">
        <v>1729.72</v>
      </c>
      <c r="K45" s="2">
        <v>2414.85</v>
      </c>
      <c r="L45" s="2">
        <v>2588.16</v>
      </c>
      <c r="M45" s="3">
        <v>44729</v>
      </c>
      <c r="N45" s="2" t="s">
        <v>7639</v>
      </c>
    </row>
    <row r="46" spans="1:14">
      <c r="A46" s="2" t="s">
        <v>1466</v>
      </c>
      <c r="B46" s="2" t="s">
        <v>7795</v>
      </c>
      <c r="C46" s="2" t="s">
        <v>7</v>
      </c>
      <c r="D46" s="2" t="s">
        <v>7650</v>
      </c>
      <c r="E46" s="2" t="s">
        <v>7771</v>
      </c>
      <c r="F46" s="2" t="s">
        <v>7635</v>
      </c>
      <c r="G46" s="2" t="s">
        <v>7677</v>
      </c>
      <c r="H46" s="2" t="s">
        <v>7712</v>
      </c>
      <c r="I46" s="2" t="s">
        <v>7796</v>
      </c>
      <c r="J46" s="2">
        <v>1806.03</v>
      </c>
      <c r="K46" s="2">
        <v>2408.5300000000002</v>
      </c>
      <c r="L46" s="2">
        <v>2991.64</v>
      </c>
      <c r="M46" s="3">
        <v>44615</v>
      </c>
      <c r="N46" s="2" t="s">
        <v>7639</v>
      </c>
    </row>
    <row r="47" spans="1:14">
      <c r="A47" s="2" t="s">
        <v>300</v>
      </c>
      <c r="B47" s="2" t="s">
        <v>7797</v>
      </c>
      <c r="C47" s="2" t="s">
        <v>11</v>
      </c>
      <c r="D47" s="2" t="s">
        <v>7781</v>
      </c>
      <c r="E47" s="2" t="s">
        <v>7735</v>
      </c>
      <c r="F47" s="2" t="s">
        <v>7676</v>
      </c>
      <c r="G47" s="2" t="s">
        <v>7652</v>
      </c>
      <c r="H47" s="2" t="s">
        <v>7665</v>
      </c>
      <c r="I47" s="2" t="s">
        <v>7798</v>
      </c>
      <c r="J47" s="2">
        <v>1804.37</v>
      </c>
      <c r="K47" s="2">
        <v>2390.5100000000002</v>
      </c>
      <c r="L47" s="2">
        <v>2728.26</v>
      </c>
      <c r="M47" s="3">
        <v>45300</v>
      </c>
      <c r="N47" s="2" t="s">
        <v>7639</v>
      </c>
    </row>
    <row r="48" spans="1:14">
      <c r="A48" s="2" t="s">
        <v>687</v>
      </c>
      <c r="B48" s="2" t="s">
        <v>7799</v>
      </c>
      <c r="C48" s="2" t="s">
        <v>11</v>
      </c>
      <c r="D48" s="2" t="s">
        <v>7778</v>
      </c>
      <c r="E48" s="2" t="s">
        <v>7675</v>
      </c>
      <c r="F48" s="2" t="s">
        <v>7686</v>
      </c>
      <c r="G48" s="2" t="s">
        <v>7664</v>
      </c>
      <c r="H48" s="2" t="s">
        <v>7683</v>
      </c>
      <c r="I48" s="2" t="s">
        <v>7800</v>
      </c>
      <c r="J48" s="2">
        <v>1551.42</v>
      </c>
      <c r="K48" s="2">
        <v>2328.6999999999998</v>
      </c>
      <c r="L48" s="2">
        <v>2452.7199999999998</v>
      </c>
      <c r="M48" s="3">
        <v>44885</v>
      </c>
      <c r="N48" s="2" t="s">
        <v>7639</v>
      </c>
    </row>
    <row r="49" spans="1:14">
      <c r="A49" s="2" t="s">
        <v>513</v>
      </c>
      <c r="B49" s="2" t="s">
        <v>7801</v>
      </c>
      <c r="C49" s="2" t="s">
        <v>11</v>
      </c>
      <c r="D49" s="2" t="s">
        <v>7785</v>
      </c>
      <c r="E49" s="2" t="s">
        <v>7802</v>
      </c>
      <c r="F49" s="2" t="s">
        <v>7768</v>
      </c>
      <c r="G49" s="2" t="s">
        <v>7803</v>
      </c>
      <c r="H49" s="2" t="s">
        <v>7678</v>
      </c>
      <c r="I49" s="2" t="s">
        <v>7804</v>
      </c>
      <c r="J49" s="2">
        <v>1594</v>
      </c>
      <c r="K49" s="2">
        <v>2309.3000000000002</v>
      </c>
      <c r="L49" s="2">
        <v>2549.46</v>
      </c>
      <c r="M49" s="3">
        <v>44842</v>
      </c>
      <c r="N49" s="2" t="s">
        <v>7639</v>
      </c>
    </row>
    <row r="50" spans="1:14">
      <c r="A50" s="2" t="s">
        <v>1498</v>
      </c>
      <c r="B50" s="2" t="s">
        <v>7805</v>
      </c>
      <c r="C50" s="2" t="s">
        <v>11</v>
      </c>
      <c r="D50" s="2" t="s">
        <v>7781</v>
      </c>
      <c r="E50" s="2" t="s">
        <v>7771</v>
      </c>
      <c r="F50" s="2" t="s">
        <v>7720</v>
      </c>
      <c r="G50" s="2" t="s">
        <v>7646</v>
      </c>
      <c r="H50" s="2" t="s">
        <v>7683</v>
      </c>
      <c r="I50" s="2" t="s">
        <v>7669</v>
      </c>
      <c r="J50" s="2">
        <v>1580.02</v>
      </c>
      <c r="K50" s="2">
        <v>2183.63</v>
      </c>
      <c r="L50" s="2">
        <v>2608.3200000000002</v>
      </c>
      <c r="M50" s="3">
        <v>44872</v>
      </c>
      <c r="N50" s="2" t="s">
        <v>7765</v>
      </c>
    </row>
    <row r="51" spans="1:14">
      <c r="A51" s="2" t="s">
        <v>1061</v>
      </c>
      <c r="B51" s="2" t="s">
        <v>7806</v>
      </c>
      <c r="C51" s="2" t="s">
        <v>11</v>
      </c>
      <c r="D51" s="2" t="s">
        <v>7778</v>
      </c>
      <c r="E51" s="2" t="s">
        <v>7807</v>
      </c>
      <c r="F51" s="2" t="s">
        <v>7686</v>
      </c>
      <c r="G51" s="2" t="s">
        <v>7749</v>
      </c>
      <c r="H51" s="2" t="s">
        <v>7712</v>
      </c>
      <c r="I51" s="2" t="s">
        <v>7794</v>
      </c>
      <c r="J51" s="2">
        <v>1676.92</v>
      </c>
      <c r="K51" s="2">
        <v>2147.6799999999998</v>
      </c>
      <c r="L51" s="2">
        <v>2389.66</v>
      </c>
      <c r="M51" s="3">
        <v>45174</v>
      </c>
      <c r="N51" s="2" t="s">
        <v>7639</v>
      </c>
    </row>
    <row r="52" spans="1:14">
      <c r="A52" s="2" t="s">
        <v>1168</v>
      </c>
      <c r="B52" s="2" t="s">
        <v>7808</v>
      </c>
      <c r="C52" s="2" t="s">
        <v>10</v>
      </c>
      <c r="D52" s="2" t="s">
        <v>7730</v>
      </c>
      <c r="E52" s="2" t="s">
        <v>7809</v>
      </c>
      <c r="F52" s="2" t="s">
        <v>7736</v>
      </c>
      <c r="G52" s="2" t="s">
        <v>7677</v>
      </c>
      <c r="H52" s="2" t="s">
        <v>7716</v>
      </c>
      <c r="I52" s="2" t="s">
        <v>7810</v>
      </c>
      <c r="J52" s="2">
        <v>1432.01</v>
      </c>
      <c r="K52" s="2">
        <v>2134.9</v>
      </c>
      <c r="L52" s="2">
        <v>2550.1</v>
      </c>
      <c r="M52" s="3">
        <v>45217</v>
      </c>
      <c r="N52" s="2" t="s">
        <v>7765</v>
      </c>
    </row>
    <row r="53" spans="1:14">
      <c r="A53" s="2" t="s">
        <v>1290</v>
      </c>
      <c r="B53" s="2" t="s">
        <v>7811</v>
      </c>
      <c r="C53" s="2" t="s">
        <v>6</v>
      </c>
      <c r="D53" s="2" t="s">
        <v>7812</v>
      </c>
      <c r="E53" s="2" t="s">
        <v>7813</v>
      </c>
      <c r="F53" s="2" t="s">
        <v>7635</v>
      </c>
      <c r="G53" s="2" t="s">
        <v>7708</v>
      </c>
      <c r="H53" s="2" t="s">
        <v>7665</v>
      </c>
      <c r="I53" s="2" t="s">
        <v>7669</v>
      </c>
      <c r="J53" s="2">
        <v>1579.46</v>
      </c>
      <c r="K53" s="2">
        <v>2129.73</v>
      </c>
      <c r="L53" s="2">
        <v>2497.35</v>
      </c>
      <c r="M53" s="3">
        <v>44894</v>
      </c>
      <c r="N53" s="2" t="s">
        <v>7639</v>
      </c>
    </row>
    <row r="54" spans="1:14">
      <c r="A54" s="2" t="s">
        <v>257</v>
      </c>
      <c r="B54" s="2" t="s">
        <v>7814</v>
      </c>
      <c r="C54" s="2" t="s">
        <v>6</v>
      </c>
      <c r="D54" s="2" t="s">
        <v>7744</v>
      </c>
      <c r="E54" s="2" t="s">
        <v>7815</v>
      </c>
      <c r="F54" s="2" t="s">
        <v>7635</v>
      </c>
      <c r="G54" s="2" t="s">
        <v>7636</v>
      </c>
      <c r="H54" s="2" t="s">
        <v>7678</v>
      </c>
      <c r="I54" s="2" t="s">
        <v>7816</v>
      </c>
      <c r="J54" s="2">
        <v>1461.73</v>
      </c>
      <c r="K54" s="2">
        <v>2129.13</v>
      </c>
      <c r="L54" s="2">
        <v>2302.9</v>
      </c>
      <c r="M54" s="3">
        <v>45413</v>
      </c>
      <c r="N54" s="2" t="s">
        <v>7639</v>
      </c>
    </row>
    <row r="55" spans="1:14">
      <c r="A55" s="2" t="s">
        <v>1021</v>
      </c>
      <c r="B55" s="2" t="s">
        <v>7817</v>
      </c>
      <c r="C55" s="2" t="s">
        <v>10</v>
      </c>
      <c r="D55" s="2" t="s">
        <v>7730</v>
      </c>
      <c r="E55" s="2" t="s">
        <v>7675</v>
      </c>
      <c r="F55" s="2" t="s">
        <v>7818</v>
      </c>
      <c r="G55" s="2" t="s">
        <v>7672</v>
      </c>
      <c r="H55" s="2" t="s">
        <v>7703</v>
      </c>
      <c r="I55" s="2" t="s">
        <v>7704</v>
      </c>
      <c r="J55" s="2">
        <v>1542.23</v>
      </c>
      <c r="K55" s="2">
        <v>2088.94</v>
      </c>
      <c r="L55" s="2">
        <v>2234.17</v>
      </c>
      <c r="M55" s="3">
        <v>45488</v>
      </c>
      <c r="N55" s="2" t="s">
        <v>7639</v>
      </c>
    </row>
    <row r="56" spans="1:14">
      <c r="A56" s="2" t="s">
        <v>1975</v>
      </c>
      <c r="B56" s="2" t="s">
        <v>7819</v>
      </c>
      <c r="C56" s="2" t="s">
        <v>10</v>
      </c>
      <c r="D56" s="2" t="s">
        <v>7724</v>
      </c>
      <c r="E56" s="2" t="s">
        <v>7663</v>
      </c>
      <c r="F56" s="2" t="s">
        <v>7707</v>
      </c>
      <c r="G56" s="2" t="s">
        <v>7741</v>
      </c>
      <c r="H56" s="2" t="s">
        <v>7637</v>
      </c>
      <c r="I56" s="2" t="s">
        <v>7820</v>
      </c>
      <c r="J56" s="2">
        <v>1504.79</v>
      </c>
      <c r="K56" s="2">
        <v>2056.3200000000002</v>
      </c>
      <c r="L56" s="2">
        <v>2233.09</v>
      </c>
      <c r="M56" s="3">
        <v>45215</v>
      </c>
      <c r="N56" s="2" t="s">
        <v>7639</v>
      </c>
    </row>
    <row r="57" spans="1:14">
      <c r="A57" s="2" t="s">
        <v>614</v>
      </c>
      <c r="B57" s="2" t="s">
        <v>7821</v>
      </c>
      <c r="C57" s="2" t="s">
        <v>5</v>
      </c>
      <c r="D57" s="2" t="s">
        <v>7685</v>
      </c>
      <c r="E57" s="2" t="s">
        <v>7702</v>
      </c>
      <c r="F57" s="2" t="s">
        <v>7676</v>
      </c>
      <c r="G57" s="2" t="s">
        <v>7682</v>
      </c>
      <c r="H57" s="2" t="s">
        <v>7673</v>
      </c>
      <c r="I57" s="2" t="s">
        <v>7822</v>
      </c>
      <c r="J57" s="2">
        <v>1378.38</v>
      </c>
      <c r="K57" s="2">
        <v>1978.07</v>
      </c>
      <c r="L57" s="2">
        <v>2176.96</v>
      </c>
      <c r="M57" s="3">
        <v>44796</v>
      </c>
      <c r="N57" s="2" t="s">
        <v>7639</v>
      </c>
    </row>
    <row r="58" spans="1:14">
      <c r="A58" s="2" t="s">
        <v>2354</v>
      </c>
      <c r="B58" s="2" t="s">
        <v>7823</v>
      </c>
      <c r="C58" s="2" t="s">
        <v>6</v>
      </c>
      <c r="D58" s="2" t="s">
        <v>7812</v>
      </c>
      <c r="E58" s="2" t="s">
        <v>7824</v>
      </c>
      <c r="F58" s="2" t="s">
        <v>7635</v>
      </c>
      <c r="G58" s="2" t="s">
        <v>7660</v>
      </c>
      <c r="H58" s="2" t="s">
        <v>7678</v>
      </c>
      <c r="I58" s="2" t="s">
        <v>7825</v>
      </c>
      <c r="J58" s="2">
        <v>1365.65</v>
      </c>
      <c r="K58" s="2">
        <v>1960.35</v>
      </c>
      <c r="L58" s="2">
        <v>2325.29</v>
      </c>
      <c r="M58" s="3">
        <v>45384</v>
      </c>
      <c r="N58" s="2" t="s">
        <v>7639</v>
      </c>
    </row>
    <row r="59" spans="1:14">
      <c r="A59" s="2" t="s">
        <v>770</v>
      </c>
      <c r="B59" s="2" t="s">
        <v>7826</v>
      </c>
      <c r="C59" s="2" t="s">
        <v>10</v>
      </c>
      <c r="D59" s="2" t="s">
        <v>7724</v>
      </c>
      <c r="E59" s="2" t="s">
        <v>7827</v>
      </c>
      <c r="F59" s="2" t="s">
        <v>7707</v>
      </c>
      <c r="G59" s="2" t="s">
        <v>7660</v>
      </c>
      <c r="H59" s="2" t="s">
        <v>7683</v>
      </c>
      <c r="I59" s="2" t="s">
        <v>7779</v>
      </c>
      <c r="J59" s="2">
        <v>1492.71</v>
      </c>
      <c r="K59" s="2">
        <v>1958.9</v>
      </c>
      <c r="L59" s="2">
        <v>2422.42</v>
      </c>
      <c r="M59" s="3">
        <v>45239</v>
      </c>
      <c r="N59" s="2" t="s">
        <v>7639</v>
      </c>
    </row>
    <row r="60" spans="1:14">
      <c r="A60" s="2" t="s">
        <v>946</v>
      </c>
      <c r="B60" s="2" t="s">
        <v>7828</v>
      </c>
      <c r="C60" s="2" t="s">
        <v>11</v>
      </c>
      <c r="D60" s="2" t="s">
        <v>7785</v>
      </c>
      <c r="E60" s="2" t="s">
        <v>7829</v>
      </c>
      <c r="F60" s="2" t="s">
        <v>7768</v>
      </c>
      <c r="G60" s="2" t="s">
        <v>7641</v>
      </c>
      <c r="H60" s="2" t="s">
        <v>7750</v>
      </c>
      <c r="I60" s="2" t="s">
        <v>7830</v>
      </c>
      <c r="J60" s="2">
        <v>1430.57</v>
      </c>
      <c r="K60" s="2">
        <v>1922.87</v>
      </c>
      <c r="L60" s="2">
        <v>2085.61</v>
      </c>
      <c r="M60" s="3">
        <v>45653</v>
      </c>
      <c r="N60" s="2" t="s">
        <v>7639</v>
      </c>
    </row>
    <row r="61" spans="1:14">
      <c r="A61" s="2" t="s">
        <v>594</v>
      </c>
      <c r="B61" s="2" t="s">
        <v>7831</v>
      </c>
      <c r="C61" s="2" t="s">
        <v>14</v>
      </c>
      <c r="D61" s="2" t="s">
        <v>7832</v>
      </c>
      <c r="E61" s="2" t="s">
        <v>7695</v>
      </c>
      <c r="F61" s="2" t="s">
        <v>7676</v>
      </c>
      <c r="G61" s="2" t="s">
        <v>7708</v>
      </c>
      <c r="H61" s="2" t="s">
        <v>7653</v>
      </c>
      <c r="I61" s="2" t="s">
        <v>7833</v>
      </c>
      <c r="J61" s="2">
        <v>1409.12</v>
      </c>
      <c r="K61" s="2">
        <v>1897.19</v>
      </c>
      <c r="L61" s="2">
        <v>2022.43</v>
      </c>
      <c r="M61" s="3">
        <v>45167</v>
      </c>
      <c r="N61" s="2" t="s">
        <v>7639</v>
      </c>
    </row>
    <row r="62" spans="1:14">
      <c r="A62" s="2" t="s">
        <v>1993</v>
      </c>
      <c r="B62" s="2" t="s">
        <v>7834</v>
      </c>
      <c r="C62" s="2" t="s">
        <v>11</v>
      </c>
      <c r="D62" s="2" t="s">
        <v>7785</v>
      </c>
      <c r="E62" s="2" t="s">
        <v>7835</v>
      </c>
      <c r="F62" s="2" t="s">
        <v>7720</v>
      </c>
      <c r="G62" s="2" t="s">
        <v>7708</v>
      </c>
      <c r="H62" s="2" t="s">
        <v>7668</v>
      </c>
      <c r="I62" s="2" t="s">
        <v>7836</v>
      </c>
      <c r="J62" s="2">
        <v>1205.1400000000001</v>
      </c>
      <c r="K62" s="2">
        <v>1840.46</v>
      </c>
      <c r="L62" s="2">
        <v>1947.65</v>
      </c>
      <c r="M62" s="3">
        <v>44620</v>
      </c>
      <c r="N62" s="2" t="s">
        <v>7639</v>
      </c>
    </row>
    <row r="63" spans="1:14">
      <c r="A63" s="2" t="s">
        <v>509</v>
      </c>
      <c r="B63" s="2" t="s">
        <v>7837</v>
      </c>
      <c r="C63" s="2" t="s">
        <v>14</v>
      </c>
      <c r="D63" s="2" t="s">
        <v>7767</v>
      </c>
      <c r="E63" s="2" t="s">
        <v>7838</v>
      </c>
      <c r="F63" s="2" t="s">
        <v>7686</v>
      </c>
      <c r="G63" s="2" t="s">
        <v>7774</v>
      </c>
      <c r="H63" s="2" t="s">
        <v>7691</v>
      </c>
      <c r="I63" s="2" t="s">
        <v>7839</v>
      </c>
      <c r="J63" s="2">
        <v>1169.46</v>
      </c>
      <c r="K63" s="2">
        <v>1793.09</v>
      </c>
      <c r="L63" s="2">
        <v>2141.27</v>
      </c>
      <c r="M63" s="3">
        <v>45577</v>
      </c>
      <c r="N63" s="2" t="s">
        <v>7639</v>
      </c>
    </row>
    <row r="64" spans="1:14">
      <c r="A64" s="2" t="s">
        <v>767</v>
      </c>
      <c r="B64" s="2" t="s">
        <v>7840</v>
      </c>
      <c r="C64" s="2" t="s">
        <v>10</v>
      </c>
      <c r="D64" s="2" t="s">
        <v>7706</v>
      </c>
      <c r="E64" s="2" t="s">
        <v>7745</v>
      </c>
      <c r="F64" s="2" t="s">
        <v>7732</v>
      </c>
      <c r="G64" s="2" t="s">
        <v>7774</v>
      </c>
      <c r="H64" s="2" t="s">
        <v>7712</v>
      </c>
      <c r="I64" s="2" t="s">
        <v>7841</v>
      </c>
      <c r="J64" s="2">
        <v>1243.3599999999999</v>
      </c>
      <c r="K64" s="2">
        <v>1772.62</v>
      </c>
      <c r="L64" s="2">
        <v>2025.67</v>
      </c>
      <c r="M64" s="3">
        <v>44803</v>
      </c>
      <c r="N64" s="2" t="s">
        <v>7639</v>
      </c>
    </row>
    <row r="65" spans="1:14">
      <c r="A65" s="2" t="s">
        <v>165</v>
      </c>
      <c r="B65" s="2" t="s">
        <v>7842</v>
      </c>
      <c r="C65" s="2" t="s">
        <v>9</v>
      </c>
      <c r="D65" s="2" t="s">
        <v>7843</v>
      </c>
      <c r="E65" s="2" t="s">
        <v>7745</v>
      </c>
      <c r="F65" s="2" t="s">
        <v>7740</v>
      </c>
      <c r="G65" s="2" t="s">
        <v>7741</v>
      </c>
      <c r="H65" s="2" t="s">
        <v>7665</v>
      </c>
      <c r="I65" s="2" t="s">
        <v>7696</v>
      </c>
      <c r="J65" s="2">
        <v>1407.33</v>
      </c>
      <c r="K65" s="2">
        <v>1767.7</v>
      </c>
      <c r="L65" s="2">
        <v>2145.06</v>
      </c>
      <c r="M65" s="3">
        <v>45182</v>
      </c>
      <c r="N65" s="2" t="s">
        <v>7639</v>
      </c>
    </row>
    <row r="66" spans="1:14">
      <c r="A66" s="2" t="s">
        <v>1129</v>
      </c>
      <c r="B66" s="2" t="s">
        <v>7844</v>
      </c>
      <c r="C66" s="2" t="s">
        <v>10</v>
      </c>
      <c r="D66" s="2" t="s">
        <v>7724</v>
      </c>
      <c r="E66" s="2" t="s">
        <v>7711</v>
      </c>
      <c r="F66" s="2" t="s">
        <v>7732</v>
      </c>
      <c r="G66" s="2" t="s">
        <v>7737</v>
      </c>
      <c r="H66" s="2" t="s">
        <v>7637</v>
      </c>
      <c r="I66" s="2" t="s">
        <v>7696</v>
      </c>
      <c r="J66" s="2">
        <v>1145.21</v>
      </c>
      <c r="K66" s="2">
        <v>1766.78</v>
      </c>
      <c r="L66" s="2">
        <v>2113.9</v>
      </c>
      <c r="M66" s="3">
        <v>45456</v>
      </c>
      <c r="N66" s="2" t="s">
        <v>7639</v>
      </c>
    </row>
    <row r="67" spans="1:14">
      <c r="A67" s="2" t="s">
        <v>149</v>
      </c>
      <c r="B67" s="2" t="s">
        <v>7845</v>
      </c>
      <c r="C67" s="2" t="s">
        <v>9</v>
      </c>
      <c r="D67" s="2" t="s">
        <v>7846</v>
      </c>
      <c r="E67" s="2" t="s">
        <v>7645</v>
      </c>
      <c r="F67" s="2" t="s">
        <v>7720</v>
      </c>
      <c r="G67" s="2" t="s">
        <v>7708</v>
      </c>
      <c r="H67" s="2" t="s">
        <v>7647</v>
      </c>
      <c r="I67" s="2" t="s">
        <v>7822</v>
      </c>
      <c r="J67" s="2">
        <v>1399.85</v>
      </c>
      <c r="K67" s="2">
        <v>1754.88</v>
      </c>
      <c r="L67" s="2">
        <v>1969.36</v>
      </c>
      <c r="M67" s="3">
        <v>45210</v>
      </c>
      <c r="N67" s="2" t="s">
        <v>7639</v>
      </c>
    </row>
    <row r="68" spans="1:14">
      <c r="A68" s="2" t="s">
        <v>2020</v>
      </c>
      <c r="B68" s="2" t="s">
        <v>7847</v>
      </c>
      <c r="C68" s="2" t="s">
        <v>7</v>
      </c>
      <c r="D68" s="2" t="s">
        <v>7655</v>
      </c>
      <c r="E68" s="2" t="s">
        <v>7715</v>
      </c>
      <c r="F68" s="2" t="s">
        <v>7635</v>
      </c>
      <c r="G68" s="2" t="s">
        <v>7652</v>
      </c>
      <c r="H68" s="2" t="s">
        <v>7716</v>
      </c>
      <c r="I68" s="2" t="s">
        <v>7786</v>
      </c>
      <c r="J68" s="2">
        <v>1183.4100000000001</v>
      </c>
      <c r="K68" s="2">
        <v>1720.93</v>
      </c>
      <c r="L68" s="2">
        <v>1989.34</v>
      </c>
      <c r="M68" s="3">
        <v>45408</v>
      </c>
      <c r="N68" s="2" t="s">
        <v>7639</v>
      </c>
    </row>
    <row r="69" spans="1:14">
      <c r="A69" s="2" t="s">
        <v>1833</v>
      </c>
      <c r="B69" s="2" t="s">
        <v>7848</v>
      </c>
      <c r="C69" s="2" t="s">
        <v>5</v>
      </c>
      <c r="D69" s="2" t="s">
        <v>7674</v>
      </c>
      <c r="E69" s="2" t="s">
        <v>7849</v>
      </c>
      <c r="F69" s="2" t="s">
        <v>7768</v>
      </c>
      <c r="G69" s="2" t="s">
        <v>7708</v>
      </c>
      <c r="H69" s="2" t="s">
        <v>7750</v>
      </c>
      <c r="I69" s="2" t="s">
        <v>7822</v>
      </c>
      <c r="J69" s="2">
        <v>1331.55</v>
      </c>
      <c r="K69" s="2">
        <v>1720.06</v>
      </c>
      <c r="L69" s="2">
        <v>1877.14</v>
      </c>
      <c r="M69" s="3">
        <v>44985</v>
      </c>
      <c r="N69" s="2" t="s">
        <v>7639</v>
      </c>
    </row>
    <row r="70" spans="1:14">
      <c r="A70" s="2" t="s">
        <v>810</v>
      </c>
      <c r="B70" s="2" t="s">
        <v>7850</v>
      </c>
      <c r="C70" s="2" t="s">
        <v>12</v>
      </c>
      <c r="D70" s="2" t="s">
        <v>7851</v>
      </c>
      <c r="E70" s="2" t="s">
        <v>7813</v>
      </c>
      <c r="F70" s="2" t="s">
        <v>7676</v>
      </c>
      <c r="G70" s="2" t="s">
        <v>7682</v>
      </c>
      <c r="H70" s="2" t="s">
        <v>7703</v>
      </c>
      <c r="I70" s="2" t="s">
        <v>7852</v>
      </c>
      <c r="J70" s="2">
        <v>1139.81</v>
      </c>
      <c r="K70" s="2">
        <v>1700.17</v>
      </c>
      <c r="L70" s="2">
        <v>2058.0100000000002</v>
      </c>
      <c r="M70" s="3">
        <v>45389</v>
      </c>
      <c r="N70" s="2" t="s">
        <v>7639</v>
      </c>
    </row>
    <row r="71" spans="1:14">
      <c r="A71" s="2" t="s">
        <v>381</v>
      </c>
      <c r="B71" s="2" t="s">
        <v>7853</v>
      </c>
      <c r="C71" s="2" t="s">
        <v>12</v>
      </c>
      <c r="D71" s="2" t="s">
        <v>7854</v>
      </c>
      <c r="E71" s="2" t="s">
        <v>7855</v>
      </c>
      <c r="F71" s="2" t="s">
        <v>7676</v>
      </c>
      <c r="G71" s="2" t="s">
        <v>7664</v>
      </c>
      <c r="H71" s="2" t="s">
        <v>7647</v>
      </c>
      <c r="I71" s="2" t="s">
        <v>7856</v>
      </c>
      <c r="J71" s="2">
        <v>1124.48</v>
      </c>
      <c r="K71" s="2">
        <v>1693.1</v>
      </c>
      <c r="L71" s="2">
        <v>1899.73</v>
      </c>
      <c r="M71" s="3">
        <v>45202</v>
      </c>
      <c r="N71" s="2" t="s">
        <v>7639</v>
      </c>
    </row>
    <row r="72" spans="1:14">
      <c r="A72" s="2" t="s">
        <v>663</v>
      </c>
      <c r="B72" s="2" t="s">
        <v>7857</v>
      </c>
      <c r="C72" s="2" t="s">
        <v>9</v>
      </c>
      <c r="D72" s="2" t="s">
        <v>7846</v>
      </c>
      <c r="E72" s="2" t="s">
        <v>7659</v>
      </c>
      <c r="F72" s="2" t="s">
        <v>7676</v>
      </c>
      <c r="G72" s="2" t="s">
        <v>7660</v>
      </c>
      <c r="H72" s="2" t="s">
        <v>7673</v>
      </c>
      <c r="I72" s="2" t="s">
        <v>7830</v>
      </c>
      <c r="J72" s="2">
        <v>1133.27</v>
      </c>
      <c r="K72" s="2">
        <v>1690.68</v>
      </c>
      <c r="L72" s="2">
        <v>2011.11</v>
      </c>
      <c r="M72" s="3">
        <v>44619</v>
      </c>
      <c r="N72" s="2" t="s">
        <v>7639</v>
      </c>
    </row>
    <row r="73" spans="1:14">
      <c r="A73" s="2" t="s">
        <v>436</v>
      </c>
      <c r="B73" s="2" t="s">
        <v>7858</v>
      </c>
      <c r="C73" s="2" t="s">
        <v>9</v>
      </c>
      <c r="D73" s="2" t="s">
        <v>7859</v>
      </c>
      <c r="E73" s="2" t="s">
        <v>7702</v>
      </c>
      <c r="F73" s="2" t="s">
        <v>7720</v>
      </c>
      <c r="G73" s="2" t="s">
        <v>7690</v>
      </c>
      <c r="H73" s="2" t="s">
        <v>7755</v>
      </c>
      <c r="I73" s="2" t="s">
        <v>7860</v>
      </c>
      <c r="J73" s="2">
        <v>1140.9000000000001</v>
      </c>
      <c r="K73" s="2">
        <v>1672.96</v>
      </c>
      <c r="L73" s="2">
        <v>1851.94</v>
      </c>
      <c r="M73" s="3">
        <v>44616</v>
      </c>
      <c r="N73" s="2" t="s">
        <v>7639</v>
      </c>
    </row>
    <row r="74" spans="1:14">
      <c r="A74" s="2" t="s">
        <v>1078</v>
      </c>
      <c r="B74" s="2" t="s">
        <v>7861</v>
      </c>
      <c r="C74" s="2" t="s">
        <v>14</v>
      </c>
      <c r="D74" s="2" t="s">
        <v>7862</v>
      </c>
      <c r="E74" s="2" t="s">
        <v>7758</v>
      </c>
      <c r="F74" s="2" t="s">
        <v>7699</v>
      </c>
      <c r="G74" s="2" t="s">
        <v>7749</v>
      </c>
      <c r="H74" s="2" t="s">
        <v>7712</v>
      </c>
      <c r="I74" s="2" t="s">
        <v>7661</v>
      </c>
      <c r="J74" s="2">
        <v>1115.92</v>
      </c>
      <c r="K74" s="2">
        <v>1671.42</v>
      </c>
      <c r="L74" s="2">
        <v>1946.05</v>
      </c>
      <c r="M74" s="3">
        <v>44806</v>
      </c>
      <c r="N74" s="2" t="s">
        <v>7639</v>
      </c>
    </row>
    <row r="75" spans="1:14">
      <c r="A75" s="2" t="s">
        <v>1459</v>
      </c>
      <c r="B75" s="2" t="s">
        <v>7863</v>
      </c>
      <c r="C75" s="2" t="s">
        <v>9</v>
      </c>
      <c r="D75" s="2" t="s">
        <v>7859</v>
      </c>
      <c r="E75" s="2" t="s">
        <v>7698</v>
      </c>
      <c r="F75" s="2" t="s">
        <v>7686</v>
      </c>
      <c r="G75" s="2" t="s">
        <v>7636</v>
      </c>
      <c r="H75" s="2" t="s">
        <v>7642</v>
      </c>
      <c r="I75" s="2" t="s">
        <v>7864</v>
      </c>
      <c r="J75" s="2">
        <v>1144.5899999999999</v>
      </c>
      <c r="K75" s="2">
        <v>1663.91</v>
      </c>
      <c r="L75" s="2">
        <v>2062.86</v>
      </c>
      <c r="M75" s="3">
        <v>45323</v>
      </c>
      <c r="N75" s="2" t="s">
        <v>7639</v>
      </c>
    </row>
    <row r="76" spans="1:14">
      <c r="A76" s="2" t="s">
        <v>1280</v>
      </c>
      <c r="B76" s="2" t="s">
        <v>7865</v>
      </c>
      <c r="C76" s="2" t="s">
        <v>14</v>
      </c>
      <c r="D76" s="2" t="s">
        <v>7862</v>
      </c>
      <c r="E76" s="2" t="s">
        <v>7802</v>
      </c>
      <c r="F76" s="2" t="s">
        <v>7699</v>
      </c>
      <c r="G76" s="2" t="s">
        <v>7763</v>
      </c>
      <c r="H76" s="2" t="s">
        <v>7665</v>
      </c>
      <c r="I76" s="2" t="s">
        <v>7866</v>
      </c>
      <c r="J76" s="2">
        <v>1092.43</v>
      </c>
      <c r="K76" s="2">
        <v>1652.11</v>
      </c>
      <c r="L76" s="2">
        <v>2024.36</v>
      </c>
      <c r="M76" s="3">
        <v>44753</v>
      </c>
      <c r="N76" s="2" t="s">
        <v>7639</v>
      </c>
    </row>
    <row r="77" spans="1:14">
      <c r="A77" s="2" t="s">
        <v>789</v>
      </c>
      <c r="B77" s="2" t="s">
        <v>7867</v>
      </c>
      <c r="C77" s="2" t="s">
        <v>7868</v>
      </c>
      <c r="D77" s="2" t="s">
        <v>7869</v>
      </c>
      <c r="E77" s="2" t="s">
        <v>7870</v>
      </c>
      <c r="F77" s="2" t="s">
        <v>7768</v>
      </c>
      <c r="G77" s="2" t="s">
        <v>7741</v>
      </c>
      <c r="H77" s="2" t="s">
        <v>7716</v>
      </c>
      <c r="I77" s="2" t="s">
        <v>7871</v>
      </c>
      <c r="J77" s="2">
        <v>1061.5</v>
      </c>
      <c r="K77" s="2">
        <v>1589.07</v>
      </c>
      <c r="L77" s="2">
        <v>1691.96</v>
      </c>
      <c r="M77" s="3">
        <v>45211</v>
      </c>
      <c r="N77" s="2" t="s">
        <v>7639</v>
      </c>
    </row>
    <row r="78" spans="1:14">
      <c r="A78" s="2" t="s">
        <v>716</v>
      </c>
      <c r="B78" s="2" t="s">
        <v>7872</v>
      </c>
      <c r="C78" s="2" t="s">
        <v>7873</v>
      </c>
      <c r="D78" s="2" t="s">
        <v>7874</v>
      </c>
      <c r="E78" s="2" t="s">
        <v>7824</v>
      </c>
      <c r="F78" s="2" t="s">
        <v>7720</v>
      </c>
      <c r="G78" s="2" t="s">
        <v>7656</v>
      </c>
      <c r="H78" s="2" t="s">
        <v>7678</v>
      </c>
      <c r="I78" s="2" t="s">
        <v>7746</v>
      </c>
      <c r="J78" s="2">
        <v>1115.19</v>
      </c>
      <c r="K78" s="2">
        <v>1574.54</v>
      </c>
      <c r="L78" s="2">
        <v>1859.19</v>
      </c>
      <c r="M78" s="3">
        <v>44866</v>
      </c>
      <c r="N78" s="2" t="s">
        <v>7639</v>
      </c>
    </row>
    <row r="79" spans="1:14">
      <c r="A79" s="2" t="s">
        <v>1176</v>
      </c>
      <c r="B79" s="2" t="s">
        <v>7875</v>
      </c>
      <c r="C79" s="2" t="s">
        <v>7868</v>
      </c>
      <c r="D79" s="2" t="s">
        <v>7869</v>
      </c>
      <c r="E79" s="2" t="s">
        <v>7870</v>
      </c>
      <c r="F79" s="2" t="s">
        <v>7676</v>
      </c>
      <c r="G79" s="2" t="s">
        <v>7672</v>
      </c>
      <c r="H79" s="2" t="s">
        <v>7642</v>
      </c>
      <c r="I79" s="2" t="s">
        <v>7679</v>
      </c>
      <c r="J79" s="2">
        <v>1194.1400000000001</v>
      </c>
      <c r="K79" s="2">
        <v>1573.59</v>
      </c>
      <c r="L79" s="2">
        <v>1867.55</v>
      </c>
      <c r="M79" s="3">
        <v>44727</v>
      </c>
      <c r="N79" s="2" t="s">
        <v>7639</v>
      </c>
    </row>
    <row r="80" spans="1:14">
      <c r="A80" s="2" t="s">
        <v>550</v>
      </c>
      <c r="B80" s="2" t="s">
        <v>7876</v>
      </c>
      <c r="C80" s="2" t="s">
        <v>7873</v>
      </c>
      <c r="D80" s="2" t="s">
        <v>7874</v>
      </c>
      <c r="E80" s="2" t="s">
        <v>7762</v>
      </c>
      <c r="F80" s="2" t="s">
        <v>7686</v>
      </c>
      <c r="G80" s="2" t="s">
        <v>7749</v>
      </c>
      <c r="H80" s="2" t="s">
        <v>7653</v>
      </c>
      <c r="I80" s="2" t="s">
        <v>7877</v>
      </c>
      <c r="J80" s="2">
        <v>1004.94</v>
      </c>
      <c r="K80" s="2">
        <v>1551.17</v>
      </c>
      <c r="L80" s="2">
        <v>1772.37</v>
      </c>
      <c r="M80" s="3">
        <v>45677</v>
      </c>
      <c r="N80" s="2" t="s">
        <v>7639</v>
      </c>
    </row>
    <row r="81" spans="1:14">
      <c r="A81" s="2" t="s">
        <v>2248</v>
      </c>
      <c r="B81" s="2" t="s">
        <v>42</v>
      </c>
      <c r="C81" s="2" t="s">
        <v>7868</v>
      </c>
      <c r="D81" s="2" t="s">
        <v>7854</v>
      </c>
      <c r="E81" s="2" t="s">
        <v>7698</v>
      </c>
      <c r="F81" s="2" t="s">
        <v>7699</v>
      </c>
      <c r="G81" s="2" t="s">
        <v>7682</v>
      </c>
      <c r="H81" s="2" t="s">
        <v>7703</v>
      </c>
      <c r="I81" s="2" t="s">
        <v>7692</v>
      </c>
      <c r="J81" s="2">
        <v>1007.65</v>
      </c>
      <c r="K81" s="2">
        <v>1547.59</v>
      </c>
      <c r="L81" s="2">
        <v>1669.16</v>
      </c>
      <c r="M81" s="3">
        <v>45459</v>
      </c>
      <c r="N81" s="2" t="s">
        <v>7639</v>
      </c>
    </row>
    <row r="82" spans="1:14">
      <c r="A82" s="2" t="s">
        <v>1962</v>
      </c>
      <c r="B82" s="2" t="s">
        <v>7878</v>
      </c>
      <c r="C82" s="2" t="s">
        <v>14</v>
      </c>
      <c r="D82" s="2" t="s">
        <v>7767</v>
      </c>
      <c r="E82" s="2" t="s">
        <v>7762</v>
      </c>
      <c r="F82" s="2" t="s">
        <v>7768</v>
      </c>
      <c r="G82" s="2" t="s">
        <v>7803</v>
      </c>
      <c r="H82" s="2" t="s">
        <v>7642</v>
      </c>
      <c r="I82" s="2" t="s">
        <v>7879</v>
      </c>
      <c r="J82" s="2">
        <v>1045.19</v>
      </c>
      <c r="K82" s="2">
        <v>1512.05</v>
      </c>
      <c r="L82" s="2">
        <v>1881.61</v>
      </c>
      <c r="M82" s="3">
        <v>45028</v>
      </c>
      <c r="N82" s="2" t="s">
        <v>7639</v>
      </c>
    </row>
    <row r="83" spans="1:14">
      <c r="A83" s="2" t="s">
        <v>899</v>
      </c>
      <c r="B83" s="2" t="s">
        <v>7880</v>
      </c>
      <c r="C83" s="2" t="s">
        <v>6</v>
      </c>
      <c r="D83" s="2" t="s">
        <v>7744</v>
      </c>
      <c r="E83" s="2" t="s">
        <v>7802</v>
      </c>
      <c r="F83" s="2" t="s">
        <v>7635</v>
      </c>
      <c r="G83" s="2" t="s">
        <v>7708</v>
      </c>
      <c r="H83" s="2" t="s">
        <v>7668</v>
      </c>
      <c r="I83" s="2" t="s">
        <v>7700</v>
      </c>
      <c r="J83" s="2">
        <v>988.57</v>
      </c>
      <c r="K83" s="2">
        <v>1507.11</v>
      </c>
      <c r="L83" s="2">
        <v>1748.87</v>
      </c>
      <c r="M83" s="3">
        <v>45141</v>
      </c>
      <c r="N83" s="2" t="s">
        <v>7639</v>
      </c>
    </row>
    <row r="84" spans="1:14">
      <c r="A84" s="2" t="s">
        <v>2195</v>
      </c>
      <c r="B84" s="2" t="s">
        <v>7881</v>
      </c>
      <c r="C84" s="2" t="s">
        <v>7882</v>
      </c>
      <c r="D84" s="2" t="s">
        <v>7883</v>
      </c>
      <c r="E84" s="2" t="s">
        <v>7748</v>
      </c>
      <c r="F84" s="2" t="s">
        <v>7686</v>
      </c>
      <c r="G84" s="2" t="s">
        <v>7667</v>
      </c>
      <c r="H84" s="2" t="s">
        <v>7665</v>
      </c>
      <c r="I84" s="2" t="s">
        <v>7884</v>
      </c>
      <c r="J84" s="2">
        <v>996.24</v>
      </c>
      <c r="K84" s="2">
        <v>1504.44</v>
      </c>
      <c r="L84" s="2">
        <v>1617.84</v>
      </c>
      <c r="M84" s="3">
        <v>44833</v>
      </c>
      <c r="N84" s="2" t="s">
        <v>7639</v>
      </c>
    </row>
    <row r="85" spans="1:14">
      <c r="A85" s="2" t="s">
        <v>1005</v>
      </c>
      <c r="B85" s="2" t="s">
        <v>7885</v>
      </c>
      <c r="C85" s="2" t="s">
        <v>7886</v>
      </c>
      <c r="D85" s="2" t="s">
        <v>7887</v>
      </c>
      <c r="E85" s="2" t="s">
        <v>7715</v>
      </c>
      <c r="F85" s="2" t="s">
        <v>7635</v>
      </c>
      <c r="G85" s="2" t="s">
        <v>7652</v>
      </c>
      <c r="H85" s="2" t="s">
        <v>7653</v>
      </c>
      <c r="I85" s="2" t="s">
        <v>7888</v>
      </c>
      <c r="J85" s="2">
        <v>1116.33</v>
      </c>
      <c r="K85" s="2">
        <v>1496.95</v>
      </c>
      <c r="L85" s="2">
        <v>1843.94</v>
      </c>
      <c r="M85" s="3">
        <v>44995</v>
      </c>
      <c r="N85" s="2" t="s">
        <v>7765</v>
      </c>
    </row>
    <row r="86" spans="1:14">
      <c r="A86" s="2" t="s">
        <v>357</v>
      </c>
      <c r="B86" s="2" t="s">
        <v>7889</v>
      </c>
      <c r="C86" s="2" t="s">
        <v>12</v>
      </c>
      <c r="D86" s="2" t="s">
        <v>7869</v>
      </c>
      <c r="E86" s="2" t="s">
        <v>7870</v>
      </c>
      <c r="F86" s="2" t="s">
        <v>7686</v>
      </c>
      <c r="G86" s="2" t="s">
        <v>7721</v>
      </c>
      <c r="H86" s="2" t="s">
        <v>7653</v>
      </c>
      <c r="I86" s="2" t="s">
        <v>7717</v>
      </c>
      <c r="J86" s="2">
        <v>1047.48</v>
      </c>
      <c r="K86" s="2">
        <v>1491.08</v>
      </c>
      <c r="L86" s="2">
        <v>1579.14</v>
      </c>
      <c r="M86" s="3">
        <v>45267</v>
      </c>
      <c r="N86" s="2" t="s">
        <v>7639</v>
      </c>
    </row>
    <row r="87" spans="1:14">
      <c r="A87" s="2" t="s">
        <v>2934</v>
      </c>
      <c r="B87" s="2" t="s">
        <v>7890</v>
      </c>
      <c r="C87" s="2" t="s">
        <v>7873</v>
      </c>
      <c r="D87" s="2" t="s">
        <v>7891</v>
      </c>
      <c r="E87" s="2" t="s">
        <v>7634</v>
      </c>
      <c r="F87" s="2" t="s">
        <v>7686</v>
      </c>
      <c r="G87" s="2" t="s">
        <v>7682</v>
      </c>
      <c r="H87" s="2" t="s">
        <v>7691</v>
      </c>
      <c r="I87" s="2" t="s">
        <v>7786</v>
      </c>
      <c r="J87" s="2">
        <v>1029.24</v>
      </c>
      <c r="K87" s="2">
        <v>1478.93</v>
      </c>
      <c r="L87" s="2">
        <v>1707.44</v>
      </c>
      <c r="M87" s="3">
        <v>45421</v>
      </c>
      <c r="N87" s="2" t="s">
        <v>7639</v>
      </c>
    </row>
    <row r="88" spans="1:14">
      <c r="A88" s="2" t="s">
        <v>881</v>
      </c>
      <c r="B88" s="2" t="s">
        <v>7892</v>
      </c>
      <c r="C88" s="2" t="s">
        <v>5</v>
      </c>
      <c r="D88" s="2" t="s">
        <v>7685</v>
      </c>
      <c r="E88" s="2" t="s">
        <v>7893</v>
      </c>
      <c r="F88" s="2" t="s">
        <v>7768</v>
      </c>
      <c r="G88" s="2" t="s">
        <v>7641</v>
      </c>
      <c r="H88" s="2" t="s">
        <v>7647</v>
      </c>
      <c r="I88" s="2" t="s">
        <v>7871</v>
      </c>
      <c r="J88" s="2">
        <v>1020.9</v>
      </c>
      <c r="K88" s="2">
        <v>1470.07</v>
      </c>
      <c r="L88" s="2">
        <v>1741.19</v>
      </c>
      <c r="M88" s="3">
        <v>44814</v>
      </c>
      <c r="N88" s="2" t="s">
        <v>7639</v>
      </c>
    </row>
    <row r="89" spans="1:14">
      <c r="A89" s="2" t="s">
        <v>242</v>
      </c>
      <c r="B89" s="2" t="s">
        <v>7894</v>
      </c>
      <c r="C89" s="2" t="s">
        <v>12</v>
      </c>
      <c r="D89" s="2" t="s">
        <v>7851</v>
      </c>
      <c r="E89" s="2" t="s">
        <v>7731</v>
      </c>
      <c r="F89" s="2" t="s">
        <v>7768</v>
      </c>
      <c r="G89" s="2" t="s">
        <v>7641</v>
      </c>
      <c r="H89" s="2" t="s">
        <v>7653</v>
      </c>
      <c r="I89" s="2" t="s">
        <v>7895</v>
      </c>
      <c r="J89" s="2">
        <v>971.65</v>
      </c>
      <c r="K89" s="2">
        <v>1466.86</v>
      </c>
      <c r="L89" s="2">
        <v>1819.45</v>
      </c>
      <c r="M89" s="3">
        <v>45554</v>
      </c>
      <c r="N89" s="2" t="s">
        <v>7639</v>
      </c>
    </row>
    <row r="90" spans="1:14">
      <c r="A90" s="2" t="s">
        <v>2617</v>
      </c>
      <c r="B90" s="2" t="s">
        <v>7896</v>
      </c>
      <c r="C90" s="2" t="s">
        <v>11</v>
      </c>
      <c r="D90" s="2" t="s">
        <v>7785</v>
      </c>
      <c r="E90" s="2" t="s">
        <v>7675</v>
      </c>
      <c r="F90" s="2" t="s">
        <v>7768</v>
      </c>
      <c r="G90" s="2" t="s">
        <v>7667</v>
      </c>
      <c r="H90" s="2" t="s">
        <v>7642</v>
      </c>
      <c r="I90" s="2" t="s">
        <v>7897</v>
      </c>
      <c r="J90" s="2">
        <v>971.87</v>
      </c>
      <c r="K90" s="2">
        <v>1466.28</v>
      </c>
      <c r="L90" s="2">
        <v>1592.48</v>
      </c>
      <c r="M90" s="3">
        <v>44727</v>
      </c>
      <c r="N90" s="2" t="s">
        <v>7639</v>
      </c>
    </row>
    <row r="91" spans="1:14">
      <c r="A91" s="2" t="s">
        <v>328</v>
      </c>
      <c r="B91" s="2" t="s">
        <v>7898</v>
      </c>
      <c r="C91" s="2" t="s">
        <v>14</v>
      </c>
      <c r="D91" s="2" t="s">
        <v>7862</v>
      </c>
      <c r="E91" s="2" t="s">
        <v>7782</v>
      </c>
      <c r="F91" s="2" t="s">
        <v>7676</v>
      </c>
      <c r="G91" s="2" t="s">
        <v>7737</v>
      </c>
      <c r="H91" s="2" t="s">
        <v>7716</v>
      </c>
      <c r="I91" s="2" t="s">
        <v>7666</v>
      </c>
      <c r="J91" s="2">
        <v>1013.26</v>
      </c>
      <c r="K91" s="2">
        <v>1454.97</v>
      </c>
      <c r="L91" s="2">
        <v>1601.17</v>
      </c>
      <c r="M91" s="3">
        <v>45287</v>
      </c>
      <c r="N91" s="2" t="s">
        <v>7639</v>
      </c>
    </row>
    <row r="92" spans="1:14">
      <c r="A92" s="2" t="s">
        <v>170</v>
      </c>
      <c r="B92" s="2" t="s">
        <v>7899</v>
      </c>
      <c r="C92" s="2" t="s">
        <v>7</v>
      </c>
      <c r="D92" s="2" t="s">
        <v>7658</v>
      </c>
      <c r="E92" s="2" t="s">
        <v>7752</v>
      </c>
      <c r="F92" s="2" t="s">
        <v>7635</v>
      </c>
      <c r="G92" s="2" t="s">
        <v>7690</v>
      </c>
      <c r="H92" s="2" t="s">
        <v>7653</v>
      </c>
      <c r="I92" s="2" t="s">
        <v>7900</v>
      </c>
      <c r="J92" s="2">
        <v>946.3</v>
      </c>
      <c r="K92" s="2">
        <v>1452.13</v>
      </c>
      <c r="L92" s="2">
        <v>1657.15</v>
      </c>
      <c r="M92" s="3">
        <v>45627</v>
      </c>
      <c r="N92" s="2" t="s">
        <v>7639</v>
      </c>
    </row>
    <row r="93" spans="1:14">
      <c r="A93" s="2" t="s">
        <v>862</v>
      </c>
      <c r="B93" s="2" t="s">
        <v>7901</v>
      </c>
      <c r="C93" s="2" t="s">
        <v>7873</v>
      </c>
      <c r="D93" s="2" t="s">
        <v>7874</v>
      </c>
      <c r="E93" s="2" t="s">
        <v>7748</v>
      </c>
      <c r="F93" s="2" t="s">
        <v>7676</v>
      </c>
      <c r="G93" s="2" t="s">
        <v>7656</v>
      </c>
      <c r="H93" s="2" t="s">
        <v>7691</v>
      </c>
      <c r="I93" s="2" t="s">
        <v>7902</v>
      </c>
      <c r="J93" s="2">
        <v>1079.47</v>
      </c>
      <c r="K93" s="2">
        <v>1446.73</v>
      </c>
      <c r="L93" s="2">
        <v>1723.8</v>
      </c>
      <c r="M93" s="3">
        <v>45510</v>
      </c>
      <c r="N93" s="2" t="s">
        <v>7765</v>
      </c>
    </row>
    <row r="94" spans="1:14">
      <c r="A94" s="2" t="s">
        <v>126</v>
      </c>
      <c r="B94" s="2" t="s">
        <v>7903</v>
      </c>
      <c r="C94" s="2" t="s">
        <v>7873</v>
      </c>
      <c r="D94" s="2" t="s">
        <v>7904</v>
      </c>
      <c r="E94" s="2" t="s">
        <v>7735</v>
      </c>
      <c r="F94" s="2" t="s">
        <v>7740</v>
      </c>
      <c r="G94" s="2" t="s">
        <v>7763</v>
      </c>
      <c r="H94" s="2" t="s">
        <v>7691</v>
      </c>
      <c r="I94" s="2" t="s">
        <v>7825</v>
      </c>
      <c r="J94" s="2">
        <v>1148.6600000000001</v>
      </c>
      <c r="K94" s="2">
        <v>1438.18</v>
      </c>
      <c r="L94" s="2">
        <v>1620.42</v>
      </c>
      <c r="M94" s="3">
        <v>45476</v>
      </c>
      <c r="N94" s="2" t="s">
        <v>7639</v>
      </c>
    </row>
    <row r="95" spans="1:14">
      <c r="A95" s="2" t="s">
        <v>1111</v>
      </c>
      <c r="B95" s="2" t="s">
        <v>7905</v>
      </c>
      <c r="C95" s="2" t="s">
        <v>7868</v>
      </c>
      <c r="D95" s="2" t="s">
        <v>7869</v>
      </c>
      <c r="E95" s="2" t="s">
        <v>7835</v>
      </c>
      <c r="F95" s="2" t="s">
        <v>7768</v>
      </c>
      <c r="G95" s="2" t="s">
        <v>7660</v>
      </c>
      <c r="H95" s="2" t="s">
        <v>7683</v>
      </c>
      <c r="I95" s="2" t="s">
        <v>7906</v>
      </c>
      <c r="J95" s="2">
        <v>975.36</v>
      </c>
      <c r="K95" s="2">
        <v>1431.63</v>
      </c>
      <c r="L95" s="2">
        <v>1719.45</v>
      </c>
      <c r="M95" s="3">
        <v>45441</v>
      </c>
      <c r="N95" s="2" t="s">
        <v>7639</v>
      </c>
    </row>
    <row r="96" spans="1:14">
      <c r="A96" s="2" t="s">
        <v>431</v>
      </c>
      <c r="B96" s="2" t="s">
        <v>7907</v>
      </c>
      <c r="C96" s="2" t="s">
        <v>12</v>
      </c>
      <c r="D96" s="2" t="s">
        <v>7851</v>
      </c>
      <c r="E96" s="2" t="s">
        <v>7771</v>
      </c>
      <c r="F96" s="2" t="s">
        <v>7676</v>
      </c>
      <c r="G96" s="2" t="s">
        <v>7708</v>
      </c>
      <c r="H96" s="2" t="s">
        <v>7716</v>
      </c>
      <c r="I96" s="2" t="s">
        <v>7856</v>
      </c>
      <c r="J96" s="2">
        <v>1048.71</v>
      </c>
      <c r="K96" s="2">
        <v>1403.87</v>
      </c>
      <c r="L96" s="2">
        <v>1489.39</v>
      </c>
      <c r="M96" s="3">
        <v>45052</v>
      </c>
      <c r="N96" s="2" t="s">
        <v>7639</v>
      </c>
    </row>
    <row r="97" spans="1:14">
      <c r="A97" s="2" t="s">
        <v>1030</v>
      </c>
      <c r="B97" s="2" t="s">
        <v>7908</v>
      </c>
      <c r="C97" s="2" t="s">
        <v>14</v>
      </c>
      <c r="D97" s="2" t="s">
        <v>7862</v>
      </c>
      <c r="E97" s="2" t="s">
        <v>7675</v>
      </c>
      <c r="F97" s="2" t="s">
        <v>7676</v>
      </c>
      <c r="G97" s="2" t="s">
        <v>7741</v>
      </c>
      <c r="H97" s="2" t="s">
        <v>7637</v>
      </c>
      <c r="I97" s="2" t="s">
        <v>7909</v>
      </c>
      <c r="J97" s="2">
        <v>914.35</v>
      </c>
      <c r="K97" s="2">
        <v>1391.7</v>
      </c>
      <c r="L97" s="2">
        <v>1687.3</v>
      </c>
      <c r="M97" s="3">
        <v>44601</v>
      </c>
      <c r="N97" s="2" t="s">
        <v>7639</v>
      </c>
    </row>
    <row r="98" spans="1:14">
      <c r="A98" s="2" t="s">
        <v>318</v>
      </c>
      <c r="B98" s="2" t="s">
        <v>7910</v>
      </c>
      <c r="C98" s="2" t="s">
        <v>12</v>
      </c>
      <c r="D98" s="2" t="s">
        <v>7854</v>
      </c>
      <c r="E98" s="2" t="s">
        <v>7790</v>
      </c>
      <c r="F98" s="2" t="s">
        <v>7768</v>
      </c>
      <c r="G98" s="2" t="s">
        <v>7682</v>
      </c>
      <c r="H98" s="2" t="s">
        <v>7716</v>
      </c>
      <c r="I98" s="2" t="s">
        <v>7856</v>
      </c>
      <c r="J98" s="2">
        <v>1025.24</v>
      </c>
      <c r="K98" s="2">
        <v>1373.76</v>
      </c>
      <c r="L98" s="2">
        <v>1666.58</v>
      </c>
      <c r="M98" s="3">
        <v>45316</v>
      </c>
      <c r="N98" s="2" t="s">
        <v>7639</v>
      </c>
    </row>
    <row r="99" spans="1:14">
      <c r="A99" s="2" t="s">
        <v>4093</v>
      </c>
      <c r="B99" s="2" t="s">
        <v>7911</v>
      </c>
      <c r="C99" s="2" t="s">
        <v>7886</v>
      </c>
      <c r="D99" s="2" t="s">
        <v>7912</v>
      </c>
      <c r="E99" s="2" t="s">
        <v>7640</v>
      </c>
      <c r="F99" s="2" t="s">
        <v>7635</v>
      </c>
      <c r="G99" s="2" t="s">
        <v>7660</v>
      </c>
      <c r="H99" s="2" t="s">
        <v>7668</v>
      </c>
      <c r="I99" s="2" t="s">
        <v>7888</v>
      </c>
      <c r="J99" s="2">
        <v>938.61</v>
      </c>
      <c r="K99" s="2">
        <v>1370.43</v>
      </c>
      <c r="L99" s="2">
        <v>1486.67</v>
      </c>
      <c r="M99" s="3">
        <v>45302</v>
      </c>
      <c r="N99" s="2" t="s">
        <v>7639</v>
      </c>
    </row>
    <row r="100" spans="1:14">
      <c r="A100" s="2" t="s">
        <v>390</v>
      </c>
      <c r="B100" s="2" t="s">
        <v>7913</v>
      </c>
      <c r="C100" s="2" t="s">
        <v>12</v>
      </c>
      <c r="D100" s="2" t="s">
        <v>7851</v>
      </c>
      <c r="E100" s="2" t="s">
        <v>7809</v>
      </c>
      <c r="F100" s="2" t="s">
        <v>7768</v>
      </c>
      <c r="G100" s="2" t="s">
        <v>7763</v>
      </c>
      <c r="H100" s="2" t="s">
        <v>7668</v>
      </c>
      <c r="I100" s="2" t="s">
        <v>7700</v>
      </c>
      <c r="J100" s="2">
        <v>1073.45</v>
      </c>
      <c r="K100" s="2">
        <v>1365.63</v>
      </c>
      <c r="L100" s="2">
        <v>1704.5</v>
      </c>
      <c r="M100" s="3">
        <v>45543</v>
      </c>
      <c r="N100" s="2" t="s">
        <v>7639</v>
      </c>
    </row>
    <row r="101" spans="1:14">
      <c r="A101" s="2" t="s">
        <v>582</v>
      </c>
      <c r="B101" s="2" t="s">
        <v>7914</v>
      </c>
      <c r="C101" s="2" t="s">
        <v>7882</v>
      </c>
      <c r="D101" s="2" t="s">
        <v>7915</v>
      </c>
      <c r="E101" s="2" t="s">
        <v>7698</v>
      </c>
      <c r="F101" s="2" t="s">
        <v>7676</v>
      </c>
      <c r="G101" s="2" t="s">
        <v>7708</v>
      </c>
      <c r="H101" s="2" t="s">
        <v>7755</v>
      </c>
      <c r="I101" s="2" t="s">
        <v>7916</v>
      </c>
      <c r="J101" s="2">
        <v>978.68</v>
      </c>
      <c r="K101" s="2">
        <v>1363.75</v>
      </c>
      <c r="L101" s="2">
        <v>1556.03</v>
      </c>
      <c r="M101" s="3">
        <v>45327</v>
      </c>
      <c r="N101" s="2" t="s">
        <v>7639</v>
      </c>
    </row>
    <row r="102" spans="1:14">
      <c r="A102" s="2" t="s">
        <v>976</v>
      </c>
      <c r="B102" s="2" t="s">
        <v>7917</v>
      </c>
      <c r="C102" s="2" t="s">
        <v>5</v>
      </c>
      <c r="D102" s="2" t="s">
        <v>7719</v>
      </c>
      <c r="E102" s="2" t="s">
        <v>7813</v>
      </c>
      <c r="F102" s="2" t="s">
        <v>7768</v>
      </c>
      <c r="G102" s="2" t="s">
        <v>7803</v>
      </c>
      <c r="H102" s="2" t="s">
        <v>7665</v>
      </c>
      <c r="I102" s="2" t="s">
        <v>7800</v>
      </c>
      <c r="J102" s="2">
        <v>962.17</v>
      </c>
      <c r="K102" s="2">
        <v>1359.03</v>
      </c>
      <c r="L102" s="2">
        <v>1599.83</v>
      </c>
      <c r="M102" s="3">
        <v>44581</v>
      </c>
      <c r="N102" s="2" t="s">
        <v>7644</v>
      </c>
    </row>
    <row r="103" spans="1:14">
      <c r="A103" s="2" t="s">
        <v>132</v>
      </c>
      <c r="B103" s="2" t="s">
        <v>7918</v>
      </c>
      <c r="C103" s="2" t="s">
        <v>7868</v>
      </c>
      <c r="D103" s="2" t="s">
        <v>7919</v>
      </c>
      <c r="E103" s="2" t="s">
        <v>7651</v>
      </c>
      <c r="F103" s="2" t="s">
        <v>7686</v>
      </c>
      <c r="G103" s="2" t="s">
        <v>7741</v>
      </c>
      <c r="H103" s="2" t="s">
        <v>7673</v>
      </c>
      <c r="I103" s="2" t="s">
        <v>7920</v>
      </c>
      <c r="J103" s="2">
        <v>1067.72</v>
      </c>
      <c r="K103" s="2">
        <v>1358.69</v>
      </c>
      <c r="L103" s="2">
        <v>1623.25</v>
      </c>
      <c r="M103" s="3">
        <v>45086</v>
      </c>
      <c r="N103" s="2" t="s">
        <v>7639</v>
      </c>
    </row>
    <row r="104" spans="1:14">
      <c r="A104" s="2" t="s">
        <v>1623</v>
      </c>
      <c r="B104" s="2" t="s">
        <v>7921</v>
      </c>
      <c r="C104" s="2" t="s">
        <v>13</v>
      </c>
      <c r="D104" s="2" t="s">
        <v>7922</v>
      </c>
      <c r="E104" s="2" t="s">
        <v>7829</v>
      </c>
      <c r="F104" s="2" t="s">
        <v>7720</v>
      </c>
      <c r="G104" s="2" t="s">
        <v>7690</v>
      </c>
      <c r="H104" s="2" t="s">
        <v>7637</v>
      </c>
      <c r="I104" s="2" t="s">
        <v>7923</v>
      </c>
      <c r="J104" s="2">
        <v>893.37</v>
      </c>
      <c r="K104" s="2">
        <v>1356.11</v>
      </c>
      <c r="L104" s="2">
        <v>1614.99</v>
      </c>
      <c r="M104" s="3">
        <v>45445</v>
      </c>
      <c r="N104" s="2" t="s">
        <v>7765</v>
      </c>
    </row>
    <row r="105" spans="1:14">
      <c r="A105" s="2" t="s">
        <v>610</v>
      </c>
      <c r="B105" s="2" t="s">
        <v>7924</v>
      </c>
      <c r="C105" s="2" t="s">
        <v>7886</v>
      </c>
      <c r="D105" s="2" t="s">
        <v>7925</v>
      </c>
      <c r="E105" s="2" t="s">
        <v>7926</v>
      </c>
      <c r="F105" s="2" t="s">
        <v>7635</v>
      </c>
      <c r="G105" s="2" t="s">
        <v>7677</v>
      </c>
      <c r="H105" s="2" t="s">
        <v>7750</v>
      </c>
      <c r="I105" s="2" t="s">
        <v>7704</v>
      </c>
      <c r="J105" s="2">
        <v>904.21</v>
      </c>
      <c r="K105" s="2">
        <v>1343.42</v>
      </c>
      <c r="L105" s="2">
        <v>1496.23</v>
      </c>
      <c r="M105" s="3">
        <v>45414</v>
      </c>
      <c r="N105" s="2" t="s">
        <v>7639</v>
      </c>
    </row>
    <row r="106" spans="1:14">
      <c r="A106" s="2" t="s">
        <v>1385</v>
      </c>
      <c r="B106" s="2" t="s">
        <v>7927</v>
      </c>
      <c r="C106" s="2" t="s">
        <v>7886</v>
      </c>
      <c r="D106" s="2" t="s">
        <v>7925</v>
      </c>
      <c r="E106" s="2" t="s">
        <v>7928</v>
      </c>
      <c r="F106" s="2" t="s">
        <v>7635</v>
      </c>
      <c r="G106" s="2" t="s">
        <v>7803</v>
      </c>
      <c r="H106" s="2" t="s">
        <v>7716</v>
      </c>
      <c r="I106" s="2" t="s">
        <v>7733</v>
      </c>
      <c r="J106" s="2">
        <v>949.97</v>
      </c>
      <c r="K106" s="2">
        <v>1340.14</v>
      </c>
      <c r="L106" s="2">
        <v>1483.99</v>
      </c>
      <c r="M106" s="3">
        <v>45590</v>
      </c>
      <c r="N106" s="2" t="s">
        <v>7639</v>
      </c>
    </row>
    <row r="107" spans="1:14">
      <c r="A107" s="2" t="s">
        <v>462</v>
      </c>
      <c r="B107" s="2" t="s">
        <v>7929</v>
      </c>
      <c r="C107" s="2" t="s">
        <v>7886</v>
      </c>
      <c r="D107" s="2" t="s">
        <v>7930</v>
      </c>
      <c r="E107" s="2" t="s">
        <v>7645</v>
      </c>
      <c r="F107" s="2" t="s">
        <v>7635</v>
      </c>
      <c r="G107" s="2" t="s">
        <v>7690</v>
      </c>
      <c r="H107" s="2" t="s">
        <v>7755</v>
      </c>
      <c r="I107" s="2" t="s">
        <v>7816</v>
      </c>
      <c r="J107" s="2">
        <v>903.3</v>
      </c>
      <c r="K107" s="2">
        <v>1338.76</v>
      </c>
      <c r="L107" s="2">
        <v>1637.29</v>
      </c>
      <c r="M107" s="3">
        <v>45430</v>
      </c>
      <c r="N107" s="2" t="s">
        <v>7639</v>
      </c>
    </row>
    <row r="108" spans="1:14">
      <c r="A108" s="2" t="s">
        <v>1704</v>
      </c>
      <c r="B108" s="2" t="s">
        <v>7931</v>
      </c>
      <c r="C108" s="2" t="s">
        <v>7873</v>
      </c>
      <c r="D108" s="2" t="s">
        <v>7904</v>
      </c>
      <c r="E108" s="2" t="s">
        <v>7659</v>
      </c>
      <c r="F108" s="2" t="s">
        <v>7768</v>
      </c>
      <c r="G108" s="2" t="s">
        <v>7677</v>
      </c>
      <c r="H108" s="2" t="s">
        <v>7653</v>
      </c>
      <c r="I108" s="2" t="s">
        <v>7932</v>
      </c>
      <c r="J108" s="2">
        <v>893.89</v>
      </c>
      <c r="K108" s="2">
        <v>1335.58</v>
      </c>
      <c r="L108" s="2">
        <v>1590.94</v>
      </c>
      <c r="M108" s="3">
        <v>45171</v>
      </c>
      <c r="N108" s="2" t="s">
        <v>7765</v>
      </c>
    </row>
    <row r="109" spans="1:14">
      <c r="A109" s="2" t="s">
        <v>817</v>
      </c>
      <c r="B109" s="2" t="s">
        <v>7933</v>
      </c>
      <c r="C109" s="2" t="s">
        <v>14</v>
      </c>
      <c r="D109" s="2" t="s">
        <v>7788</v>
      </c>
      <c r="E109" s="2" t="s">
        <v>7829</v>
      </c>
      <c r="F109" s="2" t="s">
        <v>7768</v>
      </c>
      <c r="G109" s="2" t="s">
        <v>7682</v>
      </c>
      <c r="H109" s="2" t="s">
        <v>7673</v>
      </c>
      <c r="I109" s="2" t="s">
        <v>7742</v>
      </c>
      <c r="J109" s="2">
        <v>1015.72</v>
      </c>
      <c r="K109" s="2">
        <v>1331.61</v>
      </c>
      <c r="L109" s="2">
        <v>1570.42</v>
      </c>
      <c r="M109" s="3">
        <v>45483</v>
      </c>
      <c r="N109" s="2" t="s">
        <v>7639</v>
      </c>
    </row>
    <row r="110" spans="1:14">
      <c r="A110" s="2" t="s">
        <v>1091</v>
      </c>
      <c r="B110" s="2" t="s">
        <v>7934</v>
      </c>
      <c r="C110" s="2" t="s">
        <v>7873</v>
      </c>
      <c r="D110" s="2" t="s">
        <v>7904</v>
      </c>
      <c r="E110" s="2" t="s">
        <v>7663</v>
      </c>
      <c r="F110" s="2" t="s">
        <v>7699</v>
      </c>
      <c r="G110" s="2" t="s">
        <v>7803</v>
      </c>
      <c r="H110" s="2" t="s">
        <v>7750</v>
      </c>
      <c r="I110" s="2" t="s">
        <v>7935</v>
      </c>
      <c r="J110" s="2">
        <v>894.68</v>
      </c>
      <c r="K110" s="2">
        <v>1321.25</v>
      </c>
      <c r="L110" s="2">
        <v>1542.06</v>
      </c>
      <c r="M110" s="3">
        <v>44710</v>
      </c>
      <c r="N110" s="2" t="s">
        <v>7639</v>
      </c>
    </row>
    <row r="111" spans="1:14">
      <c r="A111" s="2" t="s">
        <v>698</v>
      </c>
      <c r="B111" s="2" t="s">
        <v>7936</v>
      </c>
      <c r="C111" s="2" t="s">
        <v>7886</v>
      </c>
      <c r="D111" s="2" t="s">
        <v>7925</v>
      </c>
      <c r="E111" s="2" t="s">
        <v>7838</v>
      </c>
      <c r="F111" s="2" t="s">
        <v>7635</v>
      </c>
      <c r="G111" s="2" t="s">
        <v>7741</v>
      </c>
      <c r="H111" s="2" t="s">
        <v>7712</v>
      </c>
      <c r="I111" s="2" t="s">
        <v>7746</v>
      </c>
      <c r="J111" s="2">
        <v>939.13</v>
      </c>
      <c r="K111" s="2">
        <v>1298.96</v>
      </c>
      <c r="L111" s="2">
        <v>1407.36</v>
      </c>
      <c r="M111" s="3">
        <v>44625</v>
      </c>
      <c r="N111" s="2" t="s">
        <v>7639</v>
      </c>
    </row>
    <row r="112" spans="1:14">
      <c r="A112" s="2" t="s">
        <v>1771</v>
      </c>
      <c r="B112" s="2" t="s">
        <v>7937</v>
      </c>
      <c r="C112" s="2" t="s">
        <v>7886</v>
      </c>
      <c r="D112" s="2" t="s">
        <v>7887</v>
      </c>
      <c r="E112" s="2" t="s">
        <v>7926</v>
      </c>
      <c r="F112" s="2" t="s">
        <v>7635</v>
      </c>
      <c r="G112" s="2" t="s">
        <v>7721</v>
      </c>
      <c r="H112" s="2" t="s">
        <v>7712</v>
      </c>
      <c r="I112" s="2" t="s">
        <v>7932</v>
      </c>
      <c r="J112" s="2">
        <v>906.3</v>
      </c>
      <c r="K112" s="2">
        <v>1296.8</v>
      </c>
      <c r="L112" s="2">
        <v>1588.22</v>
      </c>
      <c r="M112" s="3">
        <v>44947</v>
      </c>
      <c r="N112" s="2" t="s">
        <v>7639</v>
      </c>
    </row>
    <row r="113" spans="1:14">
      <c r="A113" s="2" t="s">
        <v>488</v>
      </c>
      <c r="B113" s="2" t="s">
        <v>7938</v>
      </c>
      <c r="C113" s="2" t="s">
        <v>12</v>
      </c>
      <c r="D113" s="2" t="s">
        <v>7851</v>
      </c>
      <c r="E113" s="2" t="s">
        <v>7735</v>
      </c>
      <c r="F113" s="2" t="s">
        <v>7720</v>
      </c>
      <c r="G113" s="2" t="s">
        <v>7803</v>
      </c>
      <c r="H113" s="2" t="s">
        <v>7668</v>
      </c>
      <c r="I113" s="2" t="s">
        <v>7648</v>
      </c>
      <c r="J113" s="2">
        <v>834.96</v>
      </c>
      <c r="K113" s="2">
        <v>1292.76</v>
      </c>
      <c r="L113" s="2">
        <v>1606.95</v>
      </c>
      <c r="M113" s="3">
        <v>44628</v>
      </c>
      <c r="N113" s="2" t="s">
        <v>7639</v>
      </c>
    </row>
    <row r="114" spans="1:14">
      <c r="A114" s="2" t="s">
        <v>1604</v>
      </c>
      <c r="B114" s="2" t="s">
        <v>7939</v>
      </c>
      <c r="C114" s="2" t="s">
        <v>7940</v>
      </c>
      <c r="D114" s="2" t="s">
        <v>7941</v>
      </c>
      <c r="E114" s="2" t="s">
        <v>7663</v>
      </c>
      <c r="F114" s="2" t="s">
        <v>7635</v>
      </c>
      <c r="G114" s="2" t="s">
        <v>7664</v>
      </c>
      <c r="H114" s="2" t="s">
        <v>7703</v>
      </c>
      <c r="I114" s="2" t="s">
        <v>7942</v>
      </c>
      <c r="J114" s="2">
        <v>879.48</v>
      </c>
      <c r="K114" s="2">
        <v>1284.47</v>
      </c>
      <c r="L114" s="2">
        <v>1557.37</v>
      </c>
      <c r="M114" s="3">
        <v>44736</v>
      </c>
      <c r="N114" s="2" t="s">
        <v>7639</v>
      </c>
    </row>
    <row r="115" spans="1:14">
      <c r="A115" s="2" t="s">
        <v>202</v>
      </c>
      <c r="B115" s="2" t="s">
        <v>7943</v>
      </c>
      <c r="C115" s="2" t="s">
        <v>13</v>
      </c>
      <c r="D115" s="2" t="s">
        <v>7944</v>
      </c>
      <c r="E115" s="2" t="s">
        <v>7771</v>
      </c>
      <c r="F115" s="2" t="s">
        <v>7686</v>
      </c>
      <c r="G115" s="2" t="s">
        <v>7664</v>
      </c>
      <c r="H115" s="2" t="s">
        <v>7712</v>
      </c>
      <c r="I115" s="2" t="s">
        <v>7916</v>
      </c>
      <c r="J115" s="2">
        <v>844.65</v>
      </c>
      <c r="K115" s="2">
        <v>1275.26</v>
      </c>
      <c r="L115" s="2">
        <v>1536.31</v>
      </c>
      <c r="M115" s="3">
        <v>45198</v>
      </c>
      <c r="N115" s="2" t="s">
        <v>7639</v>
      </c>
    </row>
    <row r="116" spans="1:14">
      <c r="A116" s="2" t="s">
        <v>1865</v>
      </c>
      <c r="B116" s="2" t="s">
        <v>7945</v>
      </c>
      <c r="C116" s="2" t="s">
        <v>7882</v>
      </c>
      <c r="D116" s="2" t="s">
        <v>7883</v>
      </c>
      <c r="E116" s="2" t="s">
        <v>7640</v>
      </c>
      <c r="F116" s="2" t="s">
        <v>7740</v>
      </c>
      <c r="G116" s="2" t="s">
        <v>7660</v>
      </c>
      <c r="H116" s="2" t="s">
        <v>7673</v>
      </c>
      <c r="I116" s="2" t="s">
        <v>7946</v>
      </c>
      <c r="J116" s="2">
        <v>967.37</v>
      </c>
      <c r="K116" s="2">
        <v>1274.6500000000001</v>
      </c>
      <c r="L116" s="2">
        <v>1579.92</v>
      </c>
      <c r="M116" s="3">
        <v>45624</v>
      </c>
      <c r="N116" s="2" t="s">
        <v>7765</v>
      </c>
    </row>
    <row r="117" spans="1:14">
      <c r="A117" s="2" t="s">
        <v>214</v>
      </c>
      <c r="B117" s="2" t="s">
        <v>7947</v>
      </c>
      <c r="C117" s="2" t="s">
        <v>13</v>
      </c>
      <c r="D117" s="2" t="s">
        <v>7944</v>
      </c>
      <c r="E117" s="2" t="s">
        <v>7773</v>
      </c>
      <c r="F117" s="2" t="s">
        <v>7720</v>
      </c>
      <c r="G117" s="2" t="s">
        <v>7660</v>
      </c>
      <c r="H117" s="2" t="s">
        <v>7673</v>
      </c>
      <c r="I117" s="2" t="s">
        <v>7948</v>
      </c>
      <c r="J117" s="2">
        <v>876.92</v>
      </c>
      <c r="K117" s="2">
        <v>1269.6300000000001</v>
      </c>
      <c r="L117" s="2">
        <v>1578.84</v>
      </c>
      <c r="M117" s="3">
        <v>45552</v>
      </c>
      <c r="N117" s="2" t="s">
        <v>7765</v>
      </c>
    </row>
    <row r="118" spans="1:14">
      <c r="A118" s="2" t="s">
        <v>186</v>
      </c>
      <c r="B118" s="2" t="s">
        <v>7949</v>
      </c>
      <c r="C118" s="2" t="s">
        <v>9</v>
      </c>
      <c r="D118" s="2" t="s">
        <v>7950</v>
      </c>
      <c r="E118" s="2" t="s">
        <v>7745</v>
      </c>
      <c r="F118" s="2" t="s">
        <v>7720</v>
      </c>
      <c r="G118" s="2" t="s">
        <v>7636</v>
      </c>
      <c r="H118" s="2" t="s">
        <v>7703</v>
      </c>
      <c r="I118" s="2" t="s">
        <v>7779</v>
      </c>
      <c r="J118" s="2">
        <v>865.48</v>
      </c>
      <c r="K118" s="2">
        <v>1246.48</v>
      </c>
      <c r="L118" s="2">
        <v>1383.11</v>
      </c>
      <c r="M118" s="3">
        <v>45326</v>
      </c>
      <c r="N118" s="2" t="s">
        <v>7644</v>
      </c>
    </row>
    <row r="119" spans="1:14">
      <c r="A119" s="2" t="s">
        <v>492</v>
      </c>
      <c r="B119" s="2" t="s">
        <v>7951</v>
      </c>
      <c r="C119" s="2" t="s">
        <v>10</v>
      </c>
      <c r="D119" s="2" t="s">
        <v>7706</v>
      </c>
      <c r="E119" s="2" t="s">
        <v>7952</v>
      </c>
      <c r="F119" s="2" t="s">
        <v>7736</v>
      </c>
      <c r="G119" s="2" t="s">
        <v>7652</v>
      </c>
      <c r="H119" s="2" t="s">
        <v>7678</v>
      </c>
      <c r="I119" s="2" t="s">
        <v>7888</v>
      </c>
      <c r="J119" s="2">
        <v>854.85</v>
      </c>
      <c r="K119" s="2">
        <v>1243.6300000000001</v>
      </c>
      <c r="L119" s="2">
        <v>1352.32</v>
      </c>
      <c r="M119" s="3">
        <v>44917</v>
      </c>
      <c r="N119" s="2" t="s">
        <v>7639</v>
      </c>
    </row>
    <row r="120" spans="1:14">
      <c r="A120" s="2" t="s">
        <v>403</v>
      </c>
      <c r="B120" s="2" t="s">
        <v>7953</v>
      </c>
      <c r="C120" s="2" t="s">
        <v>7882</v>
      </c>
      <c r="D120" s="2" t="s">
        <v>7954</v>
      </c>
      <c r="E120" s="2" t="s">
        <v>7926</v>
      </c>
      <c r="F120" s="2" t="s">
        <v>7676</v>
      </c>
      <c r="G120" s="2" t="s">
        <v>7749</v>
      </c>
      <c r="H120" s="2" t="s">
        <v>7673</v>
      </c>
      <c r="I120" s="2" t="s">
        <v>7955</v>
      </c>
      <c r="J120" s="2">
        <v>911.84</v>
      </c>
      <c r="K120" s="2">
        <v>1241.6300000000001</v>
      </c>
      <c r="L120" s="2">
        <v>1460.23</v>
      </c>
      <c r="M120" s="3">
        <v>44734</v>
      </c>
      <c r="N120" s="2" t="s">
        <v>7639</v>
      </c>
    </row>
    <row r="121" spans="1:14">
      <c r="A121" s="2" t="s">
        <v>521</v>
      </c>
      <c r="B121" s="2" t="s">
        <v>7956</v>
      </c>
      <c r="C121" s="2" t="s">
        <v>7882</v>
      </c>
      <c r="D121" s="2" t="s">
        <v>7954</v>
      </c>
      <c r="E121" s="2" t="s">
        <v>7731</v>
      </c>
      <c r="F121" s="2" t="s">
        <v>7720</v>
      </c>
      <c r="G121" s="2" t="s">
        <v>7721</v>
      </c>
      <c r="H121" s="2" t="s">
        <v>7755</v>
      </c>
      <c r="I121" s="2" t="s">
        <v>7666</v>
      </c>
      <c r="J121" s="2">
        <v>873.43</v>
      </c>
      <c r="K121" s="2">
        <v>1238</v>
      </c>
      <c r="L121" s="2">
        <v>1470.17</v>
      </c>
      <c r="M121" s="3">
        <v>45014</v>
      </c>
      <c r="N121" s="2" t="s">
        <v>7639</v>
      </c>
    </row>
    <row r="122" spans="1:14">
      <c r="A122" s="2" t="s">
        <v>887</v>
      </c>
      <c r="B122" s="2" t="s">
        <v>7957</v>
      </c>
      <c r="C122" s="2" t="s">
        <v>7958</v>
      </c>
      <c r="D122" s="2" t="s">
        <v>7959</v>
      </c>
      <c r="E122" s="2" t="s">
        <v>7835</v>
      </c>
      <c r="F122" s="2" t="s">
        <v>7676</v>
      </c>
      <c r="G122" s="2" t="s">
        <v>7677</v>
      </c>
      <c r="H122" s="2" t="s">
        <v>7691</v>
      </c>
      <c r="I122" s="2" t="s">
        <v>7884</v>
      </c>
      <c r="J122" s="2">
        <v>861.8</v>
      </c>
      <c r="K122" s="2">
        <v>1235.92</v>
      </c>
      <c r="L122" s="2">
        <v>1451.25</v>
      </c>
      <c r="M122" s="3">
        <v>44643</v>
      </c>
      <c r="N122" s="2" t="s">
        <v>7639</v>
      </c>
    </row>
    <row r="123" spans="1:14">
      <c r="A123" s="2" t="s">
        <v>253</v>
      </c>
      <c r="B123" s="2" t="s">
        <v>7960</v>
      </c>
      <c r="C123" s="2" t="s">
        <v>6</v>
      </c>
      <c r="D123" s="2" t="s">
        <v>7812</v>
      </c>
      <c r="E123" s="2" t="s">
        <v>7752</v>
      </c>
      <c r="F123" s="2" t="s">
        <v>7635</v>
      </c>
      <c r="G123" s="2" t="s">
        <v>7677</v>
      </c>
      <c r="H123" s="2" t="s">
        <v>7673</v>
      </c>
      <c r="I123" s="2" t="s">
        <v>7961</v>
      </c>
      <c r="J123" s="2">
        <v>865.92</v>
      </c>
      <c r="K123" s="2">
        <v>1224.3800000000001</v>
      </c>
      <c r="L123" s="2">
        <v>1330.67</v>
      </c>
      <c r="M123" s="3">
        <v>45672</v>
      </c>
      <c r="N123" s="2" t="s">
        <v>7644</v>
      </c>
    </row>
    <row r="124" spans="1:14">
      <c r="A124" s="2" t="s">
        <v>349</v>
      </c>
      <c r="B124" s="2" t="s">
        <v>7962</v>
      </c>
      <c r="C124" s="2" t="s">
        <v>14</v>
      </c>
      <c r="D124" s="2" t="s">
        <v>7788</v>
      </c>
      <c r="E124" s="2" t="s">
        <v>7651</v>
      </c>
      <c r="F124" s="2" t="s">
        <v>7740</v>
      </c>
      <c r="G124" s="2" t="s">
        <v>7749</v>
      </c>
      <c r="H124" s="2" t="s">
        <v>7691</v>
      </c>
      <c r="I124" s="2" t="s">
        <v>7963</v>
      </c>
      <c r="J124" s="2">
        <v>802.64</v>
      </c>
      <c r="K124" s="2">
        <v>1220.68</v>
      </c>
      <c r="L124" s="2">
        <v>1456.1</v>
      </c>
      <c r="M124" s="3">
        <v>45590</v>
      </c>
      <c r="N124" s="2" t="s">
        <v>7639</v>
      </c>
    </row>
    <row r="125" spans="1:14">
      <c r="A125" s="2" t="s">
        <v>1735</v>
      </c>
      <c r="B125" s="2" t="s">
        <v>7964</v>
      </c>
      <c r="C125" s="2" t="s">
        <v>8</v>
      </c>
      <c r="D125" s="2" t="s">
        <v>7965</v>
      </c>
      <c r="E125" s="2" t="s">
        <v>7966</v>
      </c>
      <c r="F125" s="2" t="s">
        <v>7635</v>
      </c>
      <c r="G125" s="2" t="s">
        <v>7641</v>
      </c>
      <c r="H125" s="2" t="s">
        <v>7673</v>
      </c>
      <c r="I125" s="2" t="s">
        <v>7704</v>
      </c>
      <c r="J125" s="2">
        <v>910.46</v>
      </c>
      <c r="K125" s="2">
        <v>1205.8699999999999</v>
      </c>
      <c r="L125" s="2">
        <v>1351.96</v>
      </c>
      <c r="M125" s="3">
        <v>45613</v>
      </c>
      <c r="N125" s="2" t="s">
        <v>7639</v>
      </c>
    </row>
    <row r="126" spans="1:14">
      <c r="A126" s="2" t="s">
        <v>802</v>
      </c>
      <c r="B126" s="2" t="s">
        <v>7967</v>
      </c>
      <c r="C126" s="2" t="s">
        <v>8</v>
      </c>
      <c r="D126" s="2" t="s">
        <v>7965</v>
      </c>
      <c r="E126" s="2" t="s">
        <v>7739</v>
      </c>
      <c r="F126" s="2" t="s">
        <v>7635</v>
      </c>
      <c r="G126" s="2" t="s">
        <v>7652</v>
      </c>
      <c r="H126" s="2" t="s">
        <v>7647</v>
      </c>
      <c r="I126" s="2" t="s">
        <v>7948</v>
      </c>
      <c r="J126" s="2">
        <v>954.04</v>
      </c>
      <c r="K126" s="2">
        <v>1202.1600000000001</v>
      </c>
      <c r="L126" s="2">
        <v>1405.99</v>
      </c>
      <c r="M126" s="3">
        <v>44661</v>
      </c>
      <c r="N126" s="2" t="s">
        <v>7639</v>
      </c>
    </row>
    <row r="127" spans="1:14">
      <c r="A127" s="2" t="s">
        <v>911</v>
      </c>
      <c r="B127" s="2" t="s">
        <v>7968</v>
      </c>
      <c r="C127" s="2" t="s">
        <v>7882</v>
      </c>
      <c r="D127" s="2" t="s">
        <v>7969</v>
      </c>
      <c r="E127" s="2" t="s">
        <v>7681</v>
      </c>
      <c r="F127" s="2" t="s">
        <v>7740</v>
      </c>
      <c r="G127" s="2" t="s">
        <v>7721</v>
      </c>
      <c r="H127" s="2" t="s">
        <v>7668</v>
      </c>
      <c r="I127" s="2" t="s">
        <v>7916</v>
      </c>
      <c r="J127" s="2">
        <v>881.93</v>
      </c>
      <c r="K127" s="2">
        <v>1199.23</v>
      </c>
      <c r="L127" s="2">
        <v>1355.27</v>
      </c>
      <c r="M127" s="3">
        <v>45712</v>
      </c>
      <c r="N127" s="2" t="s">
        <v>7639</v>
      </c>
    </row>
    <row r="128" spans="1:14">
      <c r="A128" s="2" t="s">
        <v>1375</v>
      </c>
      <c r="B128" s="2" t="s">
        <v>7970</v>
      </c>
      <c r="C128" s="2" t="s">
        <v>7868</v>
      </c>
      <c r="D128" s="2" t="s">
        <v>7869</v>
      </c>
      <c r="E128" s="2" t="s">
        <v>7966</v>
      </c>
      <c r="F128" s="2" t="s">
        <v>7676</v>
      </c>
      <c r="G128" s="2" t="s">
        <v>7763</v>
      </c>
      <c r="H128" s="2" t="s">
        <v>7673</v>
      </c>
      <c r="I128" s="2" t="s">
        <v>7825</v>
      </c>
      <c r="J128" s="2">
        <v>817.33</v>
      </c>
      <c r="K128" s="2">
        <v>1197.54</v>
      </c>
      <c r="L128" s="2">
        <v>1285.76</v>
      </c>
      <c r="M128" s="3">
        <v>45033</v>
      </c>
      <c r="N128" s="2" t="s">
        <v>7639</v>
      </c>
    </row>
    <row r="129" spans="1:14">
      <c r="A129" s="2" t="s">
        <v>3119</v>
      </c>
      <c r="B129" s="2" t="s">
        <v>7971</v>
      </c>
      <c r="C129" s="2" t="s">
        <v>7882</v>
      </c>
      <c r="D129" s="2" t="s">
        <v>7954</v>
      </c>
      <c r="E129" s="2" t="s">
        <v>7752</v>
      </c>
      <c r="F129" s="2" t="s">
        <v>7699</v>
      </c>
      <c r="G129" s="2" t="s">
        <v>7741</v>
      </c>
      <c r="H129" s="2" t="s">
        <v>7673</v>
      </c>
      <c r="I129" s="2" t="s">
        <v>7666</v>
      </c>
      <c r="J129" s="2">
        <v>871.26</v>
      </c>
      <c r="K129" s="2">
        <v>1196.03</v>
      </c>
      <c r="L129" s="2">
        <v>1316.66</v>
      </c>
      <c r="M129" s="3">
        <v>44963</v>
      </c>
      <c r="N129" s="2" t="s">
        <v>7639</v>
      </c>
    </row>
    <row r="130" spans="1:14">
      <c r="A130" s="2" t="s">
        <v>303</v>
      </c>
      <c r="B130" s="2" t="s">
        <v>7972</v>
      </c>
      <c r="C130" s="2" t="s">
        <v>7882</v>
      </c>
      <c r="D130" s="2" t="s">
        <v>7883</v>
      </c>
      <c r="E130" s="2" t="s">
        <v>7681</v>
      </c>
      <c r="F130" s="2" t="s">
        <v>7768</v>
      </c>
      <c r="G130" s="2" t="s">
        <v>7774</v>
      </c>
      <c r="H130" s="2" t="s">
        <v>7668</v>
      </c>
      <c r="I130" s="2" t="s">
        <v>7769</v>
      </c>
      <c r="J130" s="2">
        <v>887.02</v>
      </c>
      <c r="K130" s="2">
        <v>1194.1600000000001</v>
      </c>
      <c r="L130" s="2">
        <v>1427.93</v>
      </c>
      <c r="M130" s="3">
        <v>44744</v>
      </c>
      <c r="N130" s="2" t="s">
        <v>7639</v>
      </c>
    </row>
    <row r="131" spans="1:14">
      <c r="A131" s="2" t="s">
        <v>343</v>
      </c>
      <c r="B131" s="2" t="s">
        <v>7973</v>
      </c>
      <c r="C131" s="2" t="s">
        <v>12</v>
      </c>
      <c r="D131" s="2" t="s">
        <v>7869</v>
      </c>
      <c r="E131" s="2" t="s">
        <v>7974</v>
      </c>
      <c r="F131" s="2" t="s">
        <v>7720</v>
      </c>
      <c r="G131" s="2" t="s">
        <v>7682</v>
      </c>
      <c r="H131" s="2" t="s">
        <v>7691</v>
      </c>
      <c r="I131" s="2" t="s">
        <v>7906</v>
      </c>
      <c r="J131" s="2">
        <v>767.83</v>
      </c>
      <c r="K131" s="2">
        <v>1187.6199999999999</v>
      </c>
      <c r="L131" s="2">
        <v>1408.61</v>
      </c>
      <c r="M131" s="3">
        <v>44805</v>
      </c>
      <c r="N131" s="2" t="s">
        <v>7639</v>
      </c>
    </row>
    <row r="132" spans="1:14">
      <c r="A132" s="2" t="s">
        <v>452</v>
      </c>
      <c r="B132" s="2" t="s">
        <v>7975</v>
      </c>
      <c r="C132" s="2" t="s">
        <v>7873</v>
      </c>
      <c r="D132" s="2" t="s">
        <v>7874</v>
      </c>
      <c r="E132" s="2" t="s">
        <v>7829</v>
      </c>
      <c r="F132" s="2" t="s">
        <v>7686</v>
      </c>
      <c r="G132" s="2" t="s">
        <v>7708</v>
      </c>
      <c r="H132" s="2" t="s">
        <v>7683</v>
      </c>
      <c r="I132" s="2" t="s">
        <v>7864</v>
      </c>
      <c r="J132" s="2">
        <v>914.72</v>
      </c>
      <c r="K132" s="2">
        <v>1186.46</v>
      </c>
      <c r="L132" s="2">
        <v>1447.21</v>
      </c>
      <c r="M132" s="3">
        <v>45577</v>
      </c>
      <c r="N132" s="2" t="s">
        <v>7765</v>
      </c>
    </row>
    <row r="133" spans="1:14">
      <c r="A133" s="2" t="s">
        <v>2807</v>
      </c>
      <c r="B133" s="2" t="s">
        <v>7976</v>
      </c>
      <c r="C133" s="2" t="s">
        <v>7882</v>
      </c>
      <c r="D133" s="2" t="s">
        <v>7954</v>
      </c>
      <c r="E133" s="2" t="s">
        <v>7760</v>
      </c>
      <c r="F133" s="2" t="s">
        <v>7686</v>
      </c>
      <c r="G133" s="2" t="s">
        <v>7677</v>
      </c>
      <c r="H133" s="2" t="s">
        <v>7716</v>
      </c>
      <c r="I133" s="2" t="s">
        <v>7895</v>
      </c>
      <c r="J133" s="2">
        <v>798.46</v>
      </c>
      <c r="K133" s="2">
        <v>1185.98</v>
      </c>
      <c r="L133" s="2">
        <v>1450.15</v>
      </c>
      <c r="M133" s="3">
        <v>44587</v>
      </c>
      <c r="N133" s="2" t="s">
        <v>7639</v>
      </c>
    </row>
    <row r="134" spans="1:14">
      <c r="A134" s="2" t="s">
        <v>2653</v>
      </c>
      <c r="B134" s="2" t="s">
        <v>7977</v>
      </c>
      <c r="C134" s="2" t="s">
        <v>13</v>
      </c>
      <c r="D134" s="2" t="s">
        <v>7978</v>
      </c>
      <c r="E134" s="2" t="s">
        <v>7829</v>
      </c>
      <c r="F134" s="2" t="s">
        <v>7676</v>
      </c>
      <c r="G134" s="2" t="s">
        <v>7690</v>
      </c>
      <c r="H134" s="2" t="s">
        <v>7642</v>
      </c>
      <c r="I134" s="2" t="s">
        <v>7979</v>
      </c>
      <c r="J134" s="2">
        <v>859.94</v>
      </c>
      <c r="K134" s="2">
        <v>1180.0899999999999</v>
      </c>
      <c r="L134" s="2">
        <v>1345.57</v>
      </c>
      <c r="M134" s="3">
        <v>45390</v>
      </c>
      <c r="N134" s="2" t="s">
        <v>7639</v>
      </c>
    </row>
    <row r="135" spans="1:14">
      <c r="A135" s="2" t="s">
        <v>876</v>
      </c>
      <c r="B135" s="2" t="s">
        <v>7980</v>
      </c>
      <c r="C135" s="2" t="s">
        <v>9</v>
      </c>
      <c r="D135" s="2" t="s">
        <v>7846</v>
      </c>
      <c r="E135" s="2" t="s">
        <v>7981</v>
      </c>
      <c r="F135" s="2" t="s">
        <v>7740</v>
      </c>
      <c r="G135" s="2" t="s">
        <v>7690</v>
      </c>
      <c r="H135" s="2" t="s">
        <v>7678</v>
      </c>
      <c r="I135" s="2" t="s">
        <v>7920</v>
      </c>
      <c r="J135" s="2">
        <v>810.62</v>
      </c>
      <c r="K135" s="2">
        <v>1175.8699999999999</v>
      </c>
      <c r="L135" s="2">
        <v>1356.46</v>
      </c>
      <c r="M135" s="3">
        <v>45301</v>
      </c>
      <c r="N135" s="2" t="s">
        <v>7639</v>
      </c>
    </row>
    <row r="136" spans="1:14">
      <c r="A136" s="2" t="s">
        <v>598</v>
      </c>
      <c r="B136" s="2" t="s">
        <v>7982</v>
      </c>
      <c r="C136" s="2" t="s">
        <v>9</v>
      </c>
      <c r="D136" s="2" t="s">
        <v>7950</v>
      </c>
      <c r="E136" s="2" t="s">
        <v>7773</v>
      </c>
      <c r="F136" s="2" t="s">
        <v>7686</v>
      </c>
      <c r="G136" s="2" t="s">
        <v>7690</v>
      </c>
      <c r="H136" s="2" t="s">
        <v>7703</v>
      </c>
      <c r="I136" s="2" t="s">
        <v>7877</v>
      </c>
      <c r="J136" s="2">
        <v>865.42</v>
      </c>
      <c r="K136" s="2">
        <v>1164.52</v>
      </c>
      <c r="L136" s="2">
        <v>1444.39</v>
      </c>
      <c r="M136" s="3">
        <v>44713</v>
      </c>
      <c r="N136" s="2" t="s">
        <v>7639</v>
      </c>
    </row>
    <row r="137" spans="1:14">
      <c r="A137" s="2" t="s">
        <v>1045</v>
      </c>
      <c r="B137" s="2" t="s">
        <v>7983</v>
      </c>
      <c r="C137" s="2" t="s">
        <v>9</v>
      </c>
      <c r="D137" s="2" t="s">
        <v>7950</v>
      </c>
      <c r="E137" s="2" t="s">
        <v>7855</v>
      </c>
      <c r="F137" s="2" t="s">
        <v>7740</v>
      </c>
      <c r="G137" s="2" t="s">
        <v>7677</v>
      </c>
      <c r="H137" s="2" t="s">
        <v>7673</v>
      </c>
      <c r="I137" s="2" t="s">
        <v>7764</v>
      </c>
      <c r="J137" s="2">
        <v>769.63</v>
      </c>
      <c r="K137" s="2">
        <v>1164.1099999999999</v>
      </c>
      <c r="L137" s="2">
        <v>1400.54</v>
      </c>
      <c r="M137" s="3">
        <v>44627</v>
      </c>
      <c r="N137" s="2" t="s">
        <v>7639</v>
      </c>
    </row>
    <row r="138" spans="1:14">
      <c r="A138" s="2" t="s">
        <v>1524</v>
      </c>
      <c r="B138" s="2" t="s">
        <v>7984</v>
      </c>
      <c r="C138" s="2" t="s">
        <v>13</v>
      </c>
      <c r="D138" s="2" t="s">
        <v>7978</v>
      </c>
      <c r="E138" s="2" t="s">
        <v>7829</v>
      </c>
      <c r="F138" s="2" t="s">
        <v>7676</v>
      </c>
      <c r="G138" s="2" t="s">
        <v>7667</v>
      </c>
      <c r="H138" s="2" t="s">
        <v>7691</v>
      </c>
      <c r="I138" s="2" t="s">
        <v>7669</v>
      </c>
      <c r="J138" s="2">
        <v>808.99</v>
      </c>
      <c r="K138" s="2">
        <v>1164.08</v>
      </c>
      <c r="L138" s="2">
        <v>1265.68</v>
      </c>
      <c r="M138" s="3">
        <v>45447</v>
      </c>
      <c r="N138" s="2" t="s">
        <v>7639</v>
      </c>
    </row>
    <row r="139" spans="1:14">
      <c r="A139" s="2" t="s">
        <v>1361</v>
      </c>
      <c r="B139" s="2" t="s">
        <v>7985</v>
      </c>
      <c r="C139" s="2" t="s">
        <v>7940</v>
      </c>
      <c r="D139" s="2" t="s">
        <v>7941</v>
      </c>
      <c r="E139" s="2" t="s">
        <v>7659</v>
      </c>
      <c r="F139" s="2" t="s">
        <v>7635</v>
      </c>
      <c r="G139" s="2" t="s">
        <v>7677</v>
      </c>
      <c r="H139" s="2" t="s">
        <v>7691</v>
      </c>
      <c r="I139" s="2" t="s">
        <v>7986</v>
      </c>
      <c r="J139" s="2">
        <v>765.23</v>
      </c>
      <c r="K139" s="2">
        <v>1160.2</v>
      </c>
      <c r="L139" s="2">
        <v>1219.74</v>
      </c>
      <c r="M139" s="3">
        <v>44846</v>
      </c>
      <c r="N139" s="2" t="s">
        <v>7639</v>
      </c>
    </row>
    <row r="140" spans="1:14">
      <c r="A140" s="2" t="s">
        <v>695</v>
      </c>
      <c r="B140" s="2" t="s">
        <v>7987</v>
      </c>
      <c r="C140" s="2" t="s">
        <v>9</v>
      </c>
      <c r="D140" s="2" t="s">
        <v>7846</v>
      </c>
      <c r="E140" s="2" t="s">
        <v>7725</v>
      </c>
      <c r="F140" s="2" t="s">
        <v>7699</v>
      </c>
      <c r="G140" s="2" t="s">
        <v>7763</v>
      </c>
      <c r="H140" s="2" t="s">
        <v>7642</v>
      </c>
      <c r="I140" s="2" t="s">
        <v>7798</v>
      </c>
      <c r="J140" s="2">
        <v>841.85</v>
      </c>
      <c r="K140" s="2">
        <v>1156.93</v>
      </c>
      <c r="L140" s="2">
        <v>1319.36</v>
      </c>
      <c r="M140" s="3">
        <v>44752</v>
      </c>
      <c r="N140" s="2" t="s">
        <v>7639</v>
      </c>
    </row>
    <row r="141" spans="1:14">
      <c r="A141" s="2" t="s">
        <v>1494</v>
      </c>
      <c r="B141" s="2" t="s">
        <v>7988</v>
      </c>
      <c r="C141" s="2" t="s">
        <v>7886</v>
      </c>
      <c r="D141" s="2" t="s">
        <v>7925</v>
      </c>
      <c r="E141" s="2" t="s">
        <v>7702</v>
      </c>
      <c r="F141" s="2" t="s">
        <v>7635</v>
      </c>
      <c r="G141" s="2" t="s">
        <v>7690</v>
      </c>
      <c r="H141" s="2" t="s">
        <v>7668</v>
      </c>
      <c r="I141" s="2" t="s">
        <v>7661</v>
      </c>
      <c r="J141" s="2">
        <v>917.44</v>
      </c>
      <c r="K141" s="2">
        <v>1153.3399999999999</v>
      </c>
      <c r="L141" s="2">
        <v>1376.37</v>
      </c>
      <c r="M141" s="3">
        <v>44639</v>
      </c>
      <c r="N141" s="2" t="s">
        <v>7639</v>
      </c>
    </row>
    <row r="142" spans="1:14">
      <c r="A142" s="2" t="s">
        <v>1232</v>
      </c>
      <c r="B142" s="2" t="s">
        <v>7989</v>
      </c>
      <c r="C142" s="2" t="s">
        <v>7868</v>
      </c>
      <c r="D142" s="2" t="s">
        <v>7854</v>
      </c>
      <c r="E142" s="2" t="s">
        <v>7893</v>
      </c>
      <c r="F142" s="2" t="s">
        <v>7720</v>
      </c>
      <c r="G142" s="2" t="s">
        <v>7763</v>
      </c>
      <c r="H142" s="2" t="s">
        <v>7653</v>
      </c>
      <c r="I142" s="2" t="s">
        <v>7902</v>
      </c>
      <c r="J142" s="2">
        <v>754.73</v>
      </c>
      <c r="K142" s="2">
        <v>1149.6400000000001</v>
      </c>
      <c r="L142" s="2">
        <v>1417.32</v>
      </c>
      <c r="M142" s="3">
        <v>44699</v>
      </c>
      <c r="N142" s="2" t="s">
        <v>7639</v>
      </c>
    </row>
    <row r="143" spans="1:14">
      <c r="A143" s="2" t="s">
        <v>2571</v>
      </c>
      <c r="B143" s="2" t="s">
        <v>7990</v>
      </c>
      <c r="C143" s="2" t="s">
        <v>7882</v>
      </c>
      <c r="D143" s="2" t="s">
        <v>7969</v>
      </c>
      <c r="E143" s="2" t="s">
        <v>7815</v>
      </c>
      <c r="F143" s="2" t="s">
        <v>7676</v>
      </c>
      <c r="G143" s="2" t="s">
        <v>7741</v>
      </c>
      <c r="H143" s="2" t="s">
        <v>7691</v>
      </c>
      <c r="I143" s="2" t="s">
        <v>7756</v>
      </c>
      <c r="J143" s="2">
        <v>795.4</v>
      </c>
      <c r="K143" s="2">
        <v>1148.7</v>
      </c>
      <c r="L143" s="2">
        <v>1300.53</v>
      </c>
      <c r="M143" s="3">
        <v>45061</v>
      </c>
      <c r="N143" s="2" t="s">
        <v>7639</v>
      </c>
    </row>
    <row r="144" spans="1:14">
      <c r="A144" s="2" t="s">
        <v>1492</v>
      </c>
      <c r="B144" s="2" t="s">
        <v>7991</v>
      </c>
      <c r="C144" s="2" t="s">
        <v>7868</v>
      </c>
      <c r="D144" s="2" t="s">
        <v>7919</v>
      </c>
      <c r="E144" s="2" t="s">
        <v>7981</v>
      </c>
      <c r="F144" s="2" t="s">
        <v>7686</v>
      </c>
      <c r="G144" s="2" t="s">
        <v>7708</v>
      </c>
      <c r="H144" s="2" t="s">
        <v>7755</v>
      </c>
      <c r="I144" s="2" t="s">
        <v>7900</v>
      </c>
      <c r="J144" s="2">
        <v>915.87</v>
      </c>
      <c r="K144" s="2">
        <v>1145.03</v>
      </c>
      <c r="L144" s="2">
        <v>1412.49</v>
      </c>
      <c r="M144" s="3">
        <v>44974</v>
      </c>
      <c r="N144" s="2" t="s">
        <v>7639</v>
      </c>
    </row>
    <row r="145" spans="1:14">
      <c r="A145" s="2" t="s">
        <v>248</v>
      </c>
      <c r="B145" s="2" t="s">
        <v>7992</v>
      </c>
      <c r="C145" s="2" t="s">
        <v>14</v>
      </c>
      <c r="D145" s="2" t="s">
        <v>7862</v>
      </c>
      <c r="E145" s="2" t="s">
        <v>7802</v>
      </c>
      <c r="F145" s="2" t="s">
        <v>7768</v>
      </c>
      <c r="G145" s="2" t="s">
        <v>7672</v>
      </c>
      <c r="H145" s="2" t="s">
        <v>7637</v>
      </c>
      <c r="I145" s="2" t="s">
        <v>7961</v>
      </c>
      <c r="J145" s="2">
        <v>755.06</v>
      </c>
      <c r="K145" s="2">
        <v>1140.9000000000001</v>
      </c>
      <c r="L145" s="2">
        <v>1278.3900000000001</v>
      </c>
      <c r="M145" s="3">
        <v>45452</v>
      </c>
      <c r="N145" s="2" t="s">
        <v>7639</v>
      </c>
    </row>
    <row r="146" spans="1:14">
      <c r="A146" s="2" t="s">
        <v>991</v>
      </c>
      <c r="B146" s="2" t="s">
        <v>7993</v>
      </c>
      <c r="C146" s="2" t="s">
        <v>7873</v>
      </c>
      <c r="D146" s="2" t="s">
        <v>7891</v>
      </c>
      <c r="E146" s="2" t="s">
        <v>7782</v>
      </c>
      <c r="F146" s="2" t="s">
        <v>7676</v>
      </c>
      <c r="G146" s="2" t="s">
        <v>7652</v>
      </c>
      <c r="H146" s="2" t="s">
        <v>7716</v>
      </c>
      <c r="I146" s="2" t="s">
        <v>7742</v>
      </c>
      <c r="J146" s="2">
        <v>735.85</v>
      </c>
      <c r="K146" s="2">
        <v>1132</v>
      </c>
      <c r="L146" s="2">
        <v>1408.79</v>
      </c>
      <c r="M146" s="3">
        <v>44853</v>
      </c>
      <c r="N146" s="2" t="s">
        <v>7639</v>
      </c>
    </row>
    <row r="147" spans="1:14">
      <c r="A147" s="2" t="s">
        <v>1254</v>
      </c>
      <c r="B147" s="2" t="s">
        <v>7994</v>
      </c>
      <c r="C147" s="2" t="s">
        <v>13</v>
      </c>
      <c r="D147" s="2" t="s">
        <v>7922</v>
      </c>
      <c r="E147" s="2" t="s">
        <v>7981</v>
      </c>
      <c r="F147" s="2" t="s">
        <v>7740</v>
      </c>
      <c r="G147" s="2" t="s">
        <v>7721</v>
      </c>
      <c r="H147" s="2" t="s">
        <v>7642</v>
      </c>
      <c r="I147" s="2" t="s">
        <v>7920</v>
      </c>
      <c r="J147" s="2">
        <v>770.73</v>
      </c>
      <c r="K147" s="2">
        <v>1127.43</v>
      </c>
      <c r="L147" s="2">
        <v>1245.9000000000001</v>
      </c>
      <c r="M147" s="3">
        <v>45333</v>
      </c>
      <c r="N147" s="2" t="s">
        <v>7765</v>
      </c>
    </row>
    <row r="148" spans="1:14">
      <c r="A148" s="2" t="s">
        <v>2344</v>
      </c>
      <c r="B148" s="2" t="s">
        <v>7995</v>
      </c>
      <c r="C148" s="2" t="s">
        <v>13</v>
      </c>
      <c r="D148" s="2" t="s">
        <v>7996</v>
      </c>
      <c r="E148" s="2" t="s">
        <v>7702</v>
      </c>
      <c r="F148" s="2" t="s">
        <v>7720</v>
      </c>
      <c r="G148" s="2" t="s">
        <v>7636</v>
      </c>
      <c r="H148" s="2" t="s">
        <v>7637</v>
      </c>
      <c r="I148" s="2" t="s">
        <v>7746</v>
      </c>
      <c r="J148" s="2">
        <v>744</v>
      </c>
      <c r="K148" s="2">
        <v>1116.48</v>
      </c>
      <c r="L148" s="2">
        <v>1287.67</v>
      </c>
      <c r="M148" s="3">
        <v>45332</v>
      </c>
      <c r="N148" s="2" t="s">
        <v>7644</v>
      </c>
    </row>
    <row r="149" spans="1:14">
      <c r="A149" s="2" t="s">
        <v>362</v>
      </c>
      <c r="B149" s="2" t="s">
        <v>7997</v>
      </c>
      <c r="C149" s="2" t="s">
        <v>7868</v>
      </c>
      <c r="D149" s="2" t="s">
        <v>7919</v>
      </c>
      <c r="E149" s="2" t="s">
        <v>7807</v>
      </c>
      <c r="F149" s="2" t="s">
        <v>7699</v>
      </c>
      <c r="G149" s="2" t="s">
        <v>7652</v>
      </c>
      <c r="H149" s="2" t="s">
        <v>7665</v>
      </c>
      <c r="I149" s="2" t="s">
        <v>7998</v>
      </c>
      <c r="J149" s="2">
        <v>866.06</v>
      </c>
      <c r="K149" s="2">
        <v>1116.04</v>
      </c>
      <c r="L149" s="2">
        <v>1373.86</v>
      </c>
      <c r="M149" s="3">
        <v>45241</v>
      </c>
      <c r="N149" s="2" t="s">
        <v>7639</v>
      </c>
    </row>
    <row r="150" spans="1:14">
      <c r="A150" s="2" t="s">
        <v>1137</v>
      </c>
      <c r="B150" s="2" t="s">
        <v>7999</v>
      </c>
      <c r="C150" s="2" t="s">
        <v>7886</v>
      </c>
      <c r="D150" s="2" t="s">
        <v>7887</v>
      </c>
      <c r="E150" s="2" t="s">
        <v>7671</v>
      </c>
      <c r="F150" s="2" t="s">
        <v>7635</v>
      </c>
      <c r="G150" s="2" t="s">
        <v>7664</v>
      </c>
      <c r="H150" s="2" t="s">
        <v>7683</v>
      </c>
      <c r="I150" s="2" t="s">
        <v>8000</v>
      </c>
      <c r="J150" s="2">
        <v>815.45</v>
      </c>
      <c r="K150" s="2">
        <v>1115.72</v>
      </c>
      <c r="L150" s="2">
        <v>1293.68</v>
      </c>
      <c r="M150" s="3">
        <v>44736</v>
      </c>
      <c r="N150" s="2" t="s">
        <v>7639</v>
      </c>
    </row>
    <row r="151" spans="1:14">
      <c r="A151" s="2" t="s">
        <v>740</v>
      </c>
      <c r="B151" s="2" t="s">
        <v>8001</v>
      </c>
      <c r="C151" s="2" t="s">
        <v>7940</v>
      </c>
      <c r="D151" s="2" t="s">
        <v>8002</v>
      </c>
      <c r="E151" s="2" t="s">
        <v>7752</v>
      </c>
      <c r="F151" s="2" t="s">
        <v>7635</v>
      </c>
      <c r="G151" s="2" t="s">
        <v>7677</v>
      </c>
      <c r="H151" s="2" t="s">
        <v>7673</v>
      </c>
      <c r="I151" s="2" t="s">
        <v>7820</v>
      </c>
      <c r="J151" s="2">
        <v>737.35</v>
      </c>
      <c r="K151" s="2">
        <v>1114.9000000000001</v>
      </c>
      <c r="L151" s="2">
        <v>1334.08</v>
      </c>
      <c r="M151" s="3">
        <v>44803</v>
      </c>
      <c r="N151" s="2" t="s">
        <v>7639</v>
      </c>
    </row>
    <row r="152" spans="1:14">
      <c r="A152" s="2" t="s">
        <v>2218</v>
      </c>
      <c r="B152" s="2" t="s">
        <v>8003</v>
      </c>
      <c r="C152" s="2" t="s">
        <v>7940</v>
      </c>
      <c r="D152" s="2" t="s">
        <v>7941</v>
      </c>
      <c r="E152" s="2" t="s">
        <v>7829</v>
      </c>
      <c r="F152" s="2" t="s">
        <v>7635</v>
      </c>
      <c r="G152" s="2" t="s">
        <v>7737</v>
      </c>
      <c r="H152" s="2" t="s">
        <v>7678</v>
      </c>
      <c r="I152" s="2" t="s">
        <v>7696</v>
      </c>
      <c r="J152" s="2">
        <v>753.73</v>
      </c>
      <c r="K152" s="2">
        <v>1101.3599999999999</v>
      </c>
      <c r="L152" s="2">
        <v>1203.69</v>
      </c>
      <c r="M152" s="3">
        <v>45146</v>
      </c>
      <c r="N152" s="2" t="s">
        <v>7639</v>
      </c>
    </row>
    <row r="153" spans="1:14">
      <c r="A153" s="2" t="s">
        <v>265</v>
      </c>
      <c r="B153" s="2" t="s">
        <v>8004</v>
      </c>
      <c r="C153" s="2" t="s">
        <v>12</v>
      </c>
      <c r="D153" s="2" t="s">
        <v>8005</v>
      </c>
      <c r="E153" s="2" t="s">
        <v>7715</v>
      </c>
      <c r="F153" s="2" t="s">
        <v>7699</v>
      </c>
      <c r="G153" s="2" t="s">
        <v>7741</v>
      </c>
      <c r="H153" s="2" t="s">
        <v>7665</v>
      </c>
      <c r="I153" s="2" t="s">
        <v>7810</v>
      </c>
      <c r="J153" s="2">
        <v>759</v>
      </c>
      <c r="K153" s="2">
        <v>1094.9000000000001</v>
      </c>
      <c r="L153" s="2">
        <v>1234.51</v>
      </c>
      <c r="M153" s="3">
        <v>45321</v>
      </c>
      <c r="N153" s="2" t="s">
        <v>7765</v>
      </c>
    </row>
    <row r="154" spans="1:14">
      <c r="A154" s="2" t="s">
        <v>710</v>
      </c>
      <c r="B154" s="2" t="s">
        <v>8006</v>
      </c>
      <c r="C154" s="2" t="s">
        <v>7</v>
      </c>
      <c r="D154" s="2" t="s">
        <v>7658</v>
      </c>
      <c r="E154" s="2" t="s">
        <v>7758</v>
      </c>
      <c r="F154" s="2" t="s">
        <v>7635</v>
      </c>
      <c r="G154" s="2" t="s">
        <v>7667</v>
      </c>
      <c r="H154" s="2" t="s">
        <v>7673</v>
      </c>
      <c r="I154" s="2" t="s">
        <v>7687</v>
      </c>
      <c r="J154" s="2">
        <v>815.46</v>
      </c>
      <c r="K154" s="2">
        <v>1079.55</v>
      </c>
      <c r="L154" s="2">
        <v>1181.3599999999999</v>
      </c>
      <c r="M154" s="3">
        <v>45455</v>
      </c>
      <c r="N154" s="2" t="s">
        <v>7639</v>
      </c>
    </row>
    <row r="155" spans="1:14">
      <c r="A155" s="2" t="s">
        <v>642</v>
      </c>
      <c r="B155" s="2" t="s">
        <v>8007</v>
      </c>
      <c r="C155" s="2" t="s">
        <v>8008</v>
      </c>
      <c r="D155" s="2" t="s">
        <v>8009</v>
      </c>
      <c r="E155" s="2" t="s">
        <v>7715</v>
      </c>
      <c r="F155" s="2" t="s">
        <v>7720</v>
      </c>
      <c r="G155" s="2" t="s">
        <v>7682</v>
      </c>
      <c r="H155" s="2" t="s">
        <v>7637</v>
      </c>
      <c r="I155" s="2" t="s">
        <v>7961</v>
      </c>
      <c r="J155" s="2">
        <v>699.84</v>
      </c>
      <c r="K155" s="2">
        <v>1079.29</v>
      </c>
      <c r="L155" s="2">
        <v>1154.8699999999999</v>
      </c>
      <c r="M155" s="3">
        <v>45055</v>
      </c>
      <c r="N155" s="2" t="s">
        <v>7639</v>
      </c>
    </row>
    <row r="156" spans="1:14">
      <c r="A156" s="2" t="s">
        <v>155</v>
      </c>
      <c r="B156" s="2" t="s">
        <v>8010</v>
      </c>
      <c r="C156" s="2" t="s">
        <v>7868</v>
      </c>
      <c r="D156" s="2" t="s">
        <v>8011</v>
      </c>
      <c r="E156" s="2" t="s">
        <v>7651</v>
      </c>
      <c r="F156" s="2" t="s">
        <v>7699</v>
      </c>
      <c r="G156" s="2" t="s">
        <v>7682</v>
      </c>
      <c r="H156" s="2" t="s">
        <v>7673</v>
      </c>
      <c r="I156" s="2" t="s">
        <v>7923</v>
      </c>
      <c r="J156" s="2">
        <v>828.44</v>
      </c>
      <c r="K156" s="2">
        <v>1070.06</v>
      </c>
      <c r="L156" s="2">
        <v>1188.01</v>
      </c>
      <c r="M156" s="3">
        <v>45571</v>
      </c>
      <c r="N156" s="2" t="s">
        <v>7639</v>
      </c>
    </row>
    <row r="157" spans="1:14">
      <c r="A157" s="2" t="s">
        <v>753</v>
      </c>
      <c r="B157" s="2" t="s">
        <v>8012</v>
      </c>
      <c r="C157" s="2" t="s">
        <v>8013</v>
      </c>
      <c r="D157" s="2" t="s">
        <v>8014</v>
      </c>
      <c r="E157" s="2" t="s">
        <v>7974</v>
      </c>
      <c r="F157" s="2" t="s">
        <v>7635</v>
      </c>
      <c r="G157" s="2" t="s">
        <v>7690</v>
      </c>
      <c r="H157" s="2" t="s">
        <v>7750</v>
      </c>
      <c r="I157" s="2" t="s">
        <v>7700</v>
      </c>
      <c r="J157" s="2">
        <v>583.86</v>
      </c>
      <c r="K157" s="2">
        <v>1061.83</v>
      </c>
      <c r="L157" s="2">
        <v>1143.1600000000001</v>
      </c>
      <c r="M157" s="3">
        <v>45274</v>
      </c>
      <c r="N157" s="2" t="s">
        <v>7639</v>
      </c>
    </row>
    <row r="158" spans="1:14">
      <c r="A158" s="2" t="s">
        <v>1149</v>
      </c>
      <c r="B158" s="2" t="s">
        <v>8015</v>
      </c>
      <c r="C158" s="2" t="s">
        <v>12</v>
      </c>
      <c r="D158" s="2" t="s">
        <v>8005</v>
      </c>
      <c r="E158" s="2" t="s">
        <v>7928</v>
      </c>
      <c r="F158" s="2" t="s">
        <v>7686</v>
      </c>
      <c r="G158" s="2" t="s">
        <v>7682</v>
      </c>
      <c r="H158" s="2" t="s">
        <v>7647</v>
      </c>
      <c r="I158" s="2" t="s">
        <v>8016</v>
      </c>
      <c r="J158" s="2">
        <v>828.52</v>
      </c>
      <c r="K158" s="2">
        <v>1048.8399999999999</v>
      </c>
      <c r="L158" s="2">
        <v>1113.1600000000001</v>
      </c>
      <c r="M158" s="3">
        <v>45108</v>
      </c>
      <c r="N158" s="2" t="s">
        <v>7639</v>
      </c>
    </row>
    <row r="159" spans="1:14">
      <c r="A159" s="2" t="s">
        <v>3041</v>
      </c>
      <c r="B159" s="2" t="s">
        <v>8017</v>
      </c>
      <c r="C159" s="2" t="s">
        <v>7882</v>
      </c>
      <c r="D159" s="2" t="s">
        <v>7954</v>
      </c>
      <c r="E159" s="2" t="s">
        <v>7835</v>
      </c>
      <c r="F159" s="2" t="s">
        <v>7720</v>
      </c>
      <c r="G159" s="2" t="s">
        <v>7677</v>
      </c>
      <c r="H159" s="2" t="s">
        <v>7703</v>
      </c>
      <c r="I159" s="2" t="s">
        <v>7963</v>
      </c>
      <c r="J159" s="2">
        <v>706.99</v>
      </c>
      <c r="K159" s="2">
        <v>1044.18</v>
      </c>
      <c r="L159" s="2">
        <v>1143.9000000000001</v>
      </c>
      <c r="M159" s="3">
        <v>44686</v>
      </c>
      <c r="N159" s="2" t="s">
        <v>7639</v>
      </c>
    </row>
    <row r="160" spans="1:14">
      <c r="A160" s="2" t="s">
        <v>517</v>
      </c>
      <c r="B160" s="2" t="s">
        <v>8018</v>
      </c>
      <c r="C160" s="2" t="s">
        <v>12</v>
      </c>
      <c r="D160" s="2" t="s">
        <v>7854</v>
      </c>
      <c r="E160" s="2" t="s">
        <v>7849</v>
      </c>
      <c r="F160" s="2" t="s">
        <v>7676</v>
      </c>
      <c r="G160" s="2" t="s">
        <v>7656</v>
      </c>
      <c r="H160" s="2" t="s">
        <v>7750</v>
      </c>
      <c r="I160" s="2" t="s">
        <v>7909</v>
      </c>
      <c r="J160" s="2">
        <v>720.53</v>
      </c>
      <c r="K160" s="2">
        <v>1035.58</v>
      </c>
      <c r="L160" s="2">
        <v>1147.54</v>
      </c>
      <c r="M160" s="3">
        <v>45269</v>
      </c>
      <c r="N160" s="2" t="s">
        <v>7765</v>
      </c>
    </row>
    <row r="161" spans="1:14">
      <c r="A161" s="2" t="s">
        <v>1928</v>
      </c>
      <c r="B161" s="2" t="s">
        <v>8019</v>
      </c>
      <c r="C161" s="2" t="s">
        <v>12</v>
      </c>
      <c r="D161" s="2" t="s">
        <v>7854</v>
      </c>
      <c r="E161" s="2" t="s">
        <v>7813</v>
      </c>
      <c r="F161" s="2" t="s">
        <v>7740</v>
      </c>
      <c r="G161" s="2" t="s">
        <v>7664</v>
      </c>
      <c r="H161" s="2" t="s">
        <v>7668</v>
      </c>
      <c r="I161" s="2" t="s">
        <v>7733</v>
      </c>
      <c r="J161" s="2">
        <v>722.4</v>
      </c>
      <c r="K161" s="2">
        <v>1020.28</v>
      </c>
      <c r="L161" s="2">
        <v>1144.49</v>
      </c>
      <c r="M161" s="3">
        <v>45488</v>
      </c>
      <c r="N161" s="2" t="s">
        <v>7639</v>
      </c>
    </row>
    <row r="162" spans="1:14">
      <c r="A162" s="2" t="s">
        <v>943</v>
      </c>
      <c r="B162" s="2" t="s">
        <v>8020</v>
      </c>
      <c r="C162" s="2" t="s">
        <v>7868</v>
      </c>
      <c r="D162" s="2" t="s">
        <v>7919</v>
      </c>
      <c r="E162" s="2" t="s">
        <v>7926</v>
      </c>
      <c r="F162" s="2" t="s">
        <v>7720</v>
      </c>
      <c r="G162" s="2" t="s">
        <v>7656</v>
      </c>
      <c r="H162" s="2" t="s">
        <v>7665</v>
      </c>
      <c r="I162" s="2" t="s">
        <v>7852</v>
      </c>
      <c r="J162" s="2">
        <v>721.29</v>
      </c>
      <c r="K162" s="2">
        <v>1017.74</v>
      </c>
      <c r="L162" s="2">
        <v>1102.1199999999999</v>
      </c>
      <c r="M162" s="3">
        <v>45627</v>
      </c>
      <c r="N162" s="2" t="s">
        <v>7639</v>
      </c>
    </row>
    <row r="163" spans="1:14">
      <c r="A163" s="2" t="s">
        <v>1764</v>
      </c>
      <c r="B163" s="2" t="s">
        <v>8021</v>
      </c>
      <c r="C163" s="2" t="s">
        <v>7868</v>
      </c>
      <c r="D163" s="2" t="s">
        <v>7919</v>
      </c>
      <c r="E163" s="2" t="s">
        <v>7695</v>
      </c>
      <c r="F163" s="2" t="s">
        <v>7740</v>
      </c>
      <c r="G163" s="2" t="s">
        <v>7763</v>
      </c>
      <c r="H163" s="2" t="s">
        <v>7755</v>
      </c>
      <c r="I163" s="2" t="s">
        <v>8022</v>
      </c>
      <c r="J163" s="2">
        <v>756.59</v>
      </c>
      <c r="K163" s="2">
        <v>1017.24</v>
      </c>
      <c r="L163" s="2">
        <v>1231.03</v>
      </c>
      <c r="M163" s="3">
        <v>45230</v>
      </c>
      <c r="N163" s="2" t="s">
        <v>7639</v>
      </c>
    </row>
    <row r="164" spans="1:14">
      <c r="A164" s="2" t="s">
        <v>144</v>
      </c>
      <c r="B164" s="2" t="s">
        <v>8023</v>
      </c>
      <c r="C164" s="2" t="s">
        <v>12</v>
      </c>
      <c r="D164" s="2" t="s">
        <v>7851</v>
      </c>
      <c r="E164" s="2" t="s">
        <v>7849</v>
      </c>
      <c r="F164" s="2" t="s">
        <v>7740</v>
      </c>
      <c r="G164" s="2" t="s">
        <v>7690</v>
      </c>
      <c r="H164" s="2" t="s">
        <v>7647</v>
      </c>
      <c r="I164" s="2" t="s">
        <v>7804</v>
      </c>
      <c r="J164" s="2">
        <v>692.53</v>
      </c>
      <c r="K164" s="2">
        <v>1013.52</v>
      </c>
      <c r="L164" s="2">
        <v>1192.69</v>
      </c>
      <c r="M164" s="3">
        <v>45359</v>
      </c>
      <c r="N164" s="2" t="s">
        <v>7639</v>
      </c>
    </row>
    <row r="165" spans="1:14">
      <c r="A165" s="2" t="s">
        <v>2586</v>
      </c>
      <c r="B165" s="2" t="s">
        <v>8024</v>
      </c>
      <c r="C165" s="2" t="s">
        <v>7882</v>
      </c>
      <c r="D165" s="2" t="s">
        <v>7883</v>
      </c>
      <c r="E165" s="2" t="s">
        <v>7640</v>
      </c>
      <c r="F165" s="2" t="s">
        <v>7740</v>
      </c>
      <c r="G165" s="2" t="s">
        <v>7664</v>
      </c>
      <c r="H165" s="2" t="s">
        <v>7691</v>
      </c>
      <c r="I165" s="2" t="s">
        <v>8025</v>
      </c>
      <c r="J165" s="2">
        <v>674.29</v>
      </c>
      <c r="K165" s="2">
        <v>1008.08</v>
      </c>
      <c r="L165" s="2">
        <v>1147.01</v>
      </c>
      <c r="M165" s="3">
        <v>44802</v>
      </c>
      <c r="N165" s="2" t="s">
        <v>7639</v>
      </c>
    </row>
    <row r="166" spans="1:14">
      <c r="A166" s="2" t="s">
        <v>2650</v>
      </c>
      <c r="B166" s="2" t="s">
        <v>8026</v>
      </c>
      <c r="C166" s="2" t="s">
        <v>13</v>
      </c>
      <c r="D166" s="2" t="s">
        <v>7978</v>
      </c>
      <c r="E166" s="2" t="s">
        <v>7849</v>
      </c>
      <c r="F166" s="2" t="s">
        <v>7740</v>
      </c>
      <c r="G166" s="2" t="s">
        <v>7737</v>
      </c>
      <c r="H166" s="2" t="s">
        <v>7703</v>
      </c>
      <c r="I166" s="2" t="s">
        <v>7700</v>
      </c>
      <c r="J166" s="2">
        <v>703.03</v>
      </c>
      <c r="K166" s="2">
        <v>1001.71</v>
      </c>
      <c r="L166" s="2">
        <v>1240.6500000000001</v>
      </c>
      <c r="M166" s="3">
        <v>45416</v>
      </c>
      <c r="N166" s="2" t="s">
        <v>7639</v>
      </c>
    </row>
    <row r="167" spans="1:14">
      <c r="A167" s="2" t="s">
        <v>1768</v>
      </c>
      <c r="B167" s="2" t="s">
        <v>8027</v>
      </c>
      <c r="C167" s="2" t="s">
        <v>10</v>
      </c>
      <c r="D167" s="2" t="s">
        <v>7754</v>
      </c>
      <c r="E167" s="2" t="s">
        <v>7815</v>
      </c>
      <c r="F167" s="2" t="s">
        <v>7736</v>
      </c>
      <c r="G167" s="2" t="s">
        <v>7763</v>
      </c>
      <c r="H167" s="2" t="s">
        <v>7691</v>
      </c>
      <c r="I167" s="2" t="s">
        <v>7779</v>
      </c>
      <c r="J167" s="2">
        <v>725.87</v>
      </c>
      <c r="K167" s="2">
        <v>996.9</v>
      </c>
      <c r="L167" s="2">
        <v>1055.9100000000001</v>
      </c>
      <c r="M167" s="3">
        <v>45097</v>
      </c>
      <c r="N167" s="2" t="s">
        <v>7639</v>
      </c>
    </row>
    <row r="168" spans="1:14">
      <c r="A168" s="2" t="s">
        <v>1264</v>
      </c>
      <c r="B168" s="2" t="s">
        <v>8028</v>
      </c>
      <c r="C168" s="2" t="s">
        <v>13</v>
      </c>
      <c r="D168" s="2" t="s">
        <v>7978</v>
      </c>
      <c r="E168" s="2" t="s">
        <v>7926</v>
      </c>
      <c r="F168" s="2" t="s">
        <v>7720</v>
      </c>
      <c r="G168" s="2" t="s">
        <v>7803</v>
      </c>
      <c r="H168" s="2" t="s">
        <v>7673</v>
      </c>
      <c r="I168" s="2" t="s">
        <v>7864</v>
      </c>
      <c r="J168" s="2">
        <v>767.11</v>
      </c>
      <c r="K168" s="2">
        <v>991.49</v>
      </c>
      <c r="L168" s="2">
        <v>1063.06</v>
      </c>
      <c r="M168" s="3">
        <v>45639</v>
      </c>
      <c r="N168" s="2" t="s">
        <v>7765</v>
      </c>
    </row>
    <row r="169" spans="1:14">
      <c r="A169" s="2" t="s">
        <v>1859</v>
      </c>
      <c r="B169" s="2" t="s">
        <v>8029</v>
      </c>
      <c r="C169" s="2" t="s">
        <v>7940</v>
      </c>
      <c r="D169" s="2" t="s">
        <v>8030</v>
      </c>
      <c r="E169" s="2" t="s">
        <v>7735</v>
      </c>
      <c r="F169" s="2" t="s">
        <v>7635</v>
      </c>
      <c r="G169" s="2" t="s">
        <v>7682</v>
      </c>
      <c r="H169" s="2" t="s">
        <v>7647</v>
      </c>
      <c r="I169" s="2" t="s">
        <v>7746</v>
      </c>
      <c r="J169" s="2">
        <v>761.07</v>
      </c>
      <c r="K169" s="2">
        <v>987.73</v>
      </c>
      <c r="L169" s="2">
        <v>1144.4000000000001</v>
      </c>
      <c r="M169" s="3">
        <v>45388</v>
      </c>
      <c r="N169" s="2" t="s">
        <v>7639</v>
      </c>
    </row>
    <row r="170" spans="1:14">
      <c r="A170" s="2" t="s">
        <v>543</v>
      </c>
      <c r="B170" s="2" t="s">
        <v>8031</v>
      </c>
      <c r="C170" s="2" t="s">
        <v>7958</v>
      </c>
      <c r="D170" s="2" t="s">
        <v>7959</v>
      </c>
      <c r="E170" s="2" t="s">
        <v>7928</v>
      </c>
      <c r="F170" s="2" t="s">
        <v>7768</v>
      </c>
      <c r="G170" s="2" t="s">
        <v>7749</v>
      </c>
      <c r="H170" s="2" t="s">
        <v>7683</v>
      </c>
      <c r="I170" s="2" t="s">
        <v>7679</v>
      </c>
      <c r="J170" s="2">
        <v>645.59</v>
      </c>
      <c r="K170" s="2">
        <v>985.21</v>
      </c>
      <c r="L170" s="2">
        <v>1069.73</v>
      </c>
      <c r="M170" s="3">
        <v>44634</v>
      </c>
      <c r="N170" s="2" t="s">
        <v>7639</v>
      </c>
    </row>
    <row r="171" spans="1:14">
      <c r="A171" s="2" t="s">
        <v>197</v>
      </c>
      <c r="B171" s="2" t="s">
        <v>8012</v>
      </c>
      <c r="C171" s="2" t="s">
        <v>7958</v>
      </c>
      <c r="D171" s="2" t="s">
        <v>8032</v>
      </c>
      <c r="E171" s="2" t="s">
        <v>7773</v>
      </c>
      <c r="F171" s="2" t="s">
        <v>7740</v>
      </c>
      <c r="G171" s="2" t="s">
        <v>7741</v>
      </c>
      <c r="H171" s="2" t="s">
        <v>7755</v>
      </c>
      <c r="I171" s="2" t="s">
        <v>7776</v>
      </c>
      <c r="J171" s="2">
        <v>721.22</v>
      </c>
      <c r="K171" s="2">
        <v>982.75</v>
      </c>
      <c r="L171" s="2">
        <v>1068.3900000000001</v>
      </c>
      <c r="M171" s="3">
        <v>45340</v>
      </c>
      <c r="N171" s="2" t="s">
        <v>7639</v>
      </c>
    </row>
    <row r="172" spans="1:14">
      <c r="A172" s="2" t="s">
        <v>2124</v>
      </c>
      <c r="B172" s="2" t="s">
        <v>8033</v>
      </c>
      <c r="C172" s="2" t="s">
        <v>7882</v>
      </c>
      <c r="D172" s="2" t="s">
        <v>7915</v>
      </c>
      <c r="E172" s="2" t="s">
        <v>7815</v>
      </c>
      <c r="F172" s="2" t="s">
        <v>7686</v>
      </c>
      <c r="G172" s="2" t="s">
        <v>7774</v>
      </c>
      <c r="H172" s="2" t="s">
        <v>7642</v>
      </c>
      <c r="I172" s="2" t="s">
        <v>7700</v>
      </c>
      <c r="J172" s="2">
        <v>640.76</v>
      </c>
      <c r="K172" s="2">
        <v>979.09</v>
      </c>
      <c r="L172" s="2">
        <v>1102.73</v>
      </c>
      <c r="M172" s="3">
        <v>44625</v>
      </c>
      <c r="N172" s="2" t="s">
        <v>7639</v>
      </c>
    </row>
    <row r="173" spans="1:14">
      <c r="A173" s="2" t="s">
        <v>1646</v>
      </c>
      <c r="B173" s="2" t="s">
        <v>8034</v>
      </c>
      <c r="C173" s="2" t="s">
        <v>12</v>
      </c>
      <c r="D173" s="2" t="s">
        <v>7869</v>
      </c>
      <c r="E173" s="2" t="s">
        <v>7634</v>
      </c>
      <c r="F173" s="2" t="s">
        <v>7740</v>
      </c>
      <c r="G173" s="2" t="s">
        <v>7749</v>
      </c>
      <c r="H173" s="2" t="s">
        <v>7716</v>
      </c>
      <c r="I173" s="2" t="s">
        <v>7856</v>
      </c>
      <c r="J173" s="2">
        <v>700.93</v>
      </c>
      <c r="K173" s="2">
        <v>972.33</v>
      </c>
      <c r="L173" s="2">
        <v>1165.3399999999999</v>
      </c>
      <c r="M173" s="3">
        <v>45576</v>
      </c>
      <c r="N173" s="2" t="s">
        <v>7639</v>
      </c>
    </row>
    <row r="174" spans="1:14">
      <c r="A174" s="2" t="s">
        <v>1013</v>
      </c>
      <c r="B174" s="2" t="s">
        <v>8035</v>
      </c>
      <c r="C174" s="2" t="s">
        <v>8013</v>
      </c>
      <c r="D174" s="2" t="s">
        <v>8036</v>
      </c>
      <c r="E174" s="2" t="s">
        <v>7681</v>
      </c>
      <c r="F174" s="2" t="s">
        <v>7635</v>
      </c>
      <c r="G174" s="2" t="s">
        <v>7774</v>
      </c>
      <c r="H174" s="2" t="s">
        <v>7683</v>
      </c>
      <c r="I174" s="2" t="s">
        <v>7709</v>
      </c>
      <c r="J174" s="2">
        <v>576.97</v>
      </c>
      <c r="K174" s="2">
        <v>971.07</v>
      </c>
      <c r="L174" s="2">
        <v>1140.07</v>
      </c>
      <c r="M174" s="3">
        <v>45236</v>
      </c>
      <c r="N174" s="2" t="s">
        <v>7639</v>
      </c>
    </row>
    <row r="175" spans="1:14">
      <c r="A175" s="2" t="s">
        <v>629</v>
      </c>
      <c r="B175" s="2" t="s">
        <v>8037</v>
      </c>
      <c r="C175" s="2" t="s">
        <v>7873</v>
      </c>
      <c r="D175" s="2" t="s">
        <v>7904</v>
      </c>
      <c r="E175" s="2" t="s">
        <v>7974</v>
      </c>
      <c r="F175" s="2" t="s">
        <v>7699</v>
      </c>
      <c r="G175" s="2" t="s">
        <v>7721</v>
      </c>
      <c r="H175" s="2" t="s">
        <v>7716</v>
      </c>
      <c r="I175" s="2" t="s">
        <v>7638</v>
      </c>
      <c r="J175" s="2">
        <v>626.26</v>
      </c>
      <c r="K175" s="2">
        <v>954.04</v>
      </c>
      <c r="L175" s="2">
        <v>1158.6099999999999</v>
      </c>
      <c r="M175" s="3">
        <v>45329</v>
      </c>
      <c r="N175" s="2" t="s">
        <v>7639</v>
      </c>
    </row>
    <row r="176" spans="1:14">
      <c r="A176" s="2" t="s">
        <v>1861</v>
      </c>
      <c r="B176" s="2" t="s">
        <v>8038</v>
      </c>
      <c r="C176" s="2" t="s">
        <v>7873</v>
      </c>
      <c r="D176" s="2" t="s">
        <v>8039</v>
      </c>
      <c r="E176" s="2" t="s">
        <v>7659</v>
      </c>
      <c r="F176" s="2" t="s">
        <v>7686</v>
      </c>
      <c r="G176" s="2" t="s">
        <v>7763</v>
      </c>
      <c r="H176" s="2" t="s">
        <v>7678</v>
      </c>
      <c r="I176" s="2" t="s">
        <v>8040</v>
      </c>
      <c r="J176" s="2">
        <v>630.1</v>
      </c>
      <c r="K176" s="2">
        <v>922.62</v>
      </c>
      <c r="L176" s="2">
        <v>1032.6600000000001</v>
      </c>
      <c r="M176" s="3">
        <v>45467</v>
      </c>
      <c r="N176" s="2" t="s">
        <v>7639</v>
      </c>
    </row>
    <row r="177" spans="1:14">
      <c r="A177" s="2" t="s">
        <v>1876</v>
      </c>
      <c r="B177" s="2" t="s">
        <v>8041</v>
      </c>
      <c r="C177" s="2" t="s">
        <v>8013</v>
      </c>
      <c r="D177" s="2" t="s">
        <v>8014</v>
      </c>
      <c r="E177" s="2" t="s">
        <v>7651</v>
      </c>
      <c r="F177" s="2" t="s">
        <v>7635</v>
      </c>
      <c r="G177" s="2" t="s">
        <v>7672</v>
      </c>
      <c r="H177" s="2" t="s">
        <v>7647</v>
      </c>
      <c r="I177" s="2" t="s">
        <v>7979</v>
      </c>
      <c r="J177" s="2">
        <v>535.47</v>
      </c>
      <c r="K177" s="2">
        <v>916.6</v>
      </c>
      <c r="L177" s="2">
        <v>984.19</v>
      </c>
      <c r="M177" s="3">
        <v>45580</v>
      </c>
      <c r="N177" s="2" t="s">
        <v>7639</v>
      </c>
    </row>
    <row r="178" spans="1:14">
      <c r="A178" s="2" t="s">
        <v>1519</v>
      </c>
      <c r="B178" s="2" t="s">
        <v>8042</v>
      </c>
      <c r="C178" s="2" t="s">
        <v>6</v>
      </c>
      <c r="D178" s="2" t="s">
        <v>7714</v>
      </c>
      <c r="E178" s="2" t="s">
        <v>7739</v>
      </c>
      <c r="F178" s="2" t="s">
        <v>7635</v>
      </c>
      <c r="G178" s="2" t="s">
        <v>7641</v>
      </c>
      <c r="H178" s="2" t="s">
        <v>7678</v>
      </c>
      <c r="I178" s="2" t="s">
        <v>7946</v>
      </c>
      <c r="J178" s="2">
        <v>695.67</v>
      </c>
      <c r="K178" s="2">
        <v>916.07</v>
      </c>
      <c r="L178" s="2">
        <v>1079.74</v>
      </c>
      <c r="M178" s="3">
        <v>45387</v>
      </c>
      <c r="N178" s="2" t="s">
        <v>7639</v>
      </c>
    </row>
    <row r="179" spans="1:14">
      <c r="A179" s="2" t="s">
        <v>1887</v>
      </c>
      <c r="B179" s="2" t="s">
        <v>8043</v>
      </c>
      <c r="C179" s="2" t="s">
        <v>7868</v>
      </c>
      <c r="D179" s="2" t="s">
        <v>8011</v>
      </c>
      <c r="E179" s="2" t="s">
        <v>7758</v>
      </c>
      <c r="F179" s="2" t="s">
        <v>7740</v>
      </c>
      <c r="G179" s="2" t="s">
        <v>7737</v>
      </c>
      <c r="H179" s="2" t="s">
        <v>7755</v>
      </c>
      <c r="I179" s="2" t="s">
        <v>7794</v>
      </c>
      <c r="J179" s="2">
        <v>670.17</v>
      </c>
      <c r="K179" s="2">
        <v>912.77</v>
      </c>
      <c r="L179" s="2">
        <v>984.21</v>
      </c>
      <c r="M179" s="3">
        <v>45357</v>
      </c>
      <c r="N179" s="2" t="s">
        <v>7639</v>
      </c>
    </row>
    <row r="180" spans="1:14">
      <c r="A180" s="2" t="s">
        <v>1248</v>
      </c>
      <c r="B180" s="2" t="s">
        <v>8044</v>
      </c>
      <c r="C180" s="2" t="s">
        <v>6</v>
      </c>
      <c r="D180" s="2" t="s">
        <v>7744</v>
      </c>
      <c r="E180" s="2" t="s">
        <v>7745</v>
      </c>
      <c r="F180" s="2" t="s">
        <v>7635</v>
      </c>
      <c r="G180" s="2" t="s">
        <v>7774</v>
      </c>
      <c r="H180" s="2" t="s">
        <v>7665</v>
      </c>
      <c r="I180" s="2" t="s">
        <v>7836</v>
      </c>
      <c r="J180" s="2">
        <v>671.19</v>
      </c>
      <c r="K180" s="2">
        <v>899.07</v>
      </c>
      <c r="L180" s="2">
        <v>1052.4100000000001</v>
      </c>
      <c r="M180" s="3">
        <v>45248</v>
      </c>
      <c r="N180" s="2" t="s">
        <v>7639</v>
      </c>
    </row>
    <row r="181" spans="1:14">
      <c r="A181" s="2" t="s">
        <v>424</v>
      </c>
      <c r="B181" s="2" t="s">
        <v>8045</v>
      </c>
      <c r="C181" s="2" t="s">
        <v>9</v>
      </c>
      <c r="D181" s="2" t="s">
        <v>7843</v>
      </c>
      <c r="E181" s="2" t="s">
        <v>7893</v>
      </c>
      <c r="F181" s="2" t="s">
        <v>7720</v>
      </c>
      <c r="G181" s="2" t="s">
        <v>7763</v>
      </c>
      <c r="H181" s="2" t="s">
        <v>7703</v>
      </c>
      <c r="I181" s="2" t="s">
        <v>7700</v>
      </c>
      <c r="J181" s="2">
        <v>698.08</v>
      </c>
      <c r="K181" s="2">
        <v>894.73</v>
      </c>
      <c r="L181" s="2">
        <v>1019.91</v>
      </c>
      <c r="M181" s="3">
        <v>45205</v>
      </c>
      <c r="N181" s="2" t="s">
        <v>7639</v>
      </c>
    </row>
    <row r="182" spans="1:14">
      <c r="A182" s="2" t="s">
        <v>1038</v>
      </c>
      <c r="B182" s="2" t="s">
        <v>8046</v>
      </c>
      <c r="C182" s="2" t="s">
        <v>13</v>
      </c>
      <c r="D182" s="2" t="s">
        <v>7944</v>
      </c>
      <c r="E182" s="2" t="s">
        <v>7651</v>
      </c>
      <c r="F182" s="2" t="s">
        <v>7720</v>
      </c>
      <c r="G182" s="2" t="s">
        <v>7636</v>
      </c>
      <c r="H182" s="2" t="s">
        <v>7750</v>
      </c>
      <c r="I182" s="2" t="s">
        <v>8000</v>
      </c>
      <c r="J182" s="2">
        <v>599.28</v>
      </c>
      <c r="K182" s="2">
        <v>884.95</v>
      </c>
      <c r="L182" s="2">
        <v>953.97</v>
      </c>
      <c r="M182" s="3">
        <v>44722</v>
      </c>
      <c r="N182" s="2" t="s">
        <v>7639</v>
      </c>
    </row>
    <row r="183" spans="1:14">
      <c r="A183" s="2" t="s">
        <v>497</v>
      </c>
      <c r="B183" s="2" t="s">
        <v>8047</v>
      </c>
      <c r="C183" s="2" t="s">
        <v>13</v>
      </c>
      <c r="D183" s="2" t="s">
        <v>7922</v>
      </c>
      <c r="E183" s="2" t="s">
        <v>7762</v>
      </c>
      <c r="F183" s="2" t="s">
        <v>7676</v>
      </c>
      <c r="G183" s="2" t="s">
        <v>7672</v>
      </c>
      <c r="H183" s="2" t="s">
        <v>7668</v>
      </c>
      <c r="I183" s="2" t="s">
        <v>7794</v>
      </c>
      <c r="J183" s="2">
        <v>647.29999999999995</v>
      </c>
      <c r="K183" s="2">
        <v>865.7</v>
      </c>
      <c r="L183" s="2">
        <v>1028.94</v>
      </c>
      <c r="M183" s="3">
        <v>45399</v>
      </c>
      <c r="N183" s="2" t="s">
        <v>7639</v>
      </c>
    </row>
    <row r="184" spans="1:14">
      <c r="A184" s="2" t="s">
        <v>1884</v>
      </c>
      <c r="B184" s="2" t="s">
        <v>8048</v>
      </c>
      <c r="C184" s="2" t="s">
        <v>7868</v>
      </c>
      <c r="D184" s="2" t="s">
        <v>7869</v>
      </c>
      <c r="E184" s="2" t="s">
        <v>7835</v>
      </c>
      <c r="F184" s="2" t="s">
        <v>7676</v>
      </c>
      <c r="G184" s="2" t="s">
        <v>7708</v>
      </c>
      <c r="H184" s="2" t="s">
        <v>7691</v>
      </c>
      <c r="I184" s="2" t="s">
        <v>7856</v>
      </c>
      <c r="J184" s="2">
        <v>658.19</v>
      </c>
      <c r="K184" s="2">
        <v>863.6</v>
      </c>
      <c r="L184" s="2">
        <v>1017.01</v>
      </c>
      <c r="M184" s="3">
        <v>44729</v>
      </c>
      <c r="N184" s="2" t="s">
        <v>7639</v>
      </c>
    </row>
    <row r="185" spans="1:14">
      <c r="A185" s="2" t="s">
        <v>527</v>
      </c>
      <c r="B185" s="2" t="s">
        <v>8049</v>
      </c>
      <c r="C185" s="2" t="s">
        <v>8008</v>
      </c>
      <c r="D185" s="2" t="s">
        <v>8050</v>
      </c>
      <c r="E185" s="2" t="s">
        <v>7855</v>
      </c>
      <c r="F185" s="2" t="s">
        <v>7720</v>
      </c>
      <c r="G185" s="2" t="s">
        <v>7774</v>
      </c>
      <c r="H185" s="2" t="s">
        <v>7750</v>
      </c>
      <c r="I185" s="2" t="s">
        <v>7810</v>
      </c>
      <c r="J185" s="2">
        <v>629.72</v>
      </c>
      <c r="K185" s="2">
        <v>862.18</v>
      </c>
      <c r="L185" s="2">
        <v>922.93</v>
      </c>
      <c r="M185" s="3">
        <v>45609</v>
      </c>
      <c r="N185" s="2" t="s">
        <v>7644</v>
      </c>
    </row>
    <row r="186" spans="1:14">
      <c r="A186" s="2" t="s">
        <v>986</v>
      </c>
      <c r="B186" s="2" t="s">
        <v>8051</v>
      </c>
      <c r="C186" s="2" t="s">
        <v>7940</v>
      </c>
      <c r="D186" s="2" t="s">
        <v>8030</v>
      </c>
      <c r="E186" s="2" t="s">
        <v>7835</v>
      </c>
      <c r="F186" s="2" t="s">
        <v>7635</v>
      </c>
      <c r="G186" s="2" t="s">
        <v>7641</v>
      </c>
      <c r="H186" s="2" t="s">
        <v>7716</v>
      </c>
      <c r="I186" s="2" t="s">
        <v>7860</v>
      </c>
      <c r="J186" s="2">
        <v>590.02</v>
      </c>
      <c r="K186" s="2">
        <v>861.53</v>
      </c>
      <c r="L186" s="2">
        <v>921.02</v>
      </c>
      <c r="M186" s="3">
        <v>45071</v>
      </c>
      <c r="N186" s="2" t="s">
        <v>7639</v>
      </c>
    </row>
    <row r="187" spans="1:14">
      <c r="A187" s="2" t="s">
        <v>778</v>
      </c>
      <c r="B187" s="2" t="s">
        <v>8052</v>
      </c>
      <c r="C187" s="2" t="s">
        <v>7958</v>
      </c>
      <c r="D187" s="2" t="s">
        <v>8032</v>
      </c>
      <c r="E187" s="2" t="s">
        <v>7827</v>
      </c>
      <c r="F187" s="2" t="s">
        <v>7676</v>
      </c>
      <c r="G187" s="2" t="s">
        <v>7646</v>
      </c>
      <c r="H187" s="2" t="s">
        <v>7750</v>
      </c>
      <c r="I187" s="2" t="s">
        <v>7742</v>
      </c>
      <c r="J187" s="2">
        <v>570.20000000000005</v>
      </c>
      <c r="K187" s="2">
        <v>859.2</v>
      </c>
      <c r="L187" s="2">
        <v>1056.31</v>
      </c>
      <c r="M187" s="3">
        <v>45437</v>
      </c>
      <c r="N187" s="2" t="s">
        <v>7639</v>
      </c>
    </row>
    <row r="188" spans="1:14">
      <c r="A188" s="2" t="s">
        <v>539</v>
      </c>
      <c r="B188" s="2" t="s">
        <v>8053</v>
      </c>
      <c r="C188" s="2" t="s">
        <v>7958</v>
      </c>
      <c r="D188" s="2" t="s">
        <v>8054</v>
      </c>
      <c r="E188" s="2" t="s">
        <v>7715</v>
      </c>
      <c r="F188" s="2" t="s">
        <v>7720</v>
      </c>
      <c r="G188" s="2" t="s">
        <v>7690</v>
      </c>
      <c r="H188" s="2" t="s">
        <v>7673</v>
      </c>
      <c r="I188" s="2" t="s">
        <v>7657</v>
      </c>
      <c r="J188" s="2">
        <v>590.48</v>
      </c>
      <c r="K188" s="2">
        <v>858.55</v>
      </c>
      <c r="L188" s="2">
        <v>903.07</v>
      </c>
      <c r="M188" s="3">
        <v>45265</v>
      </c>
      <c r="N188" s="2" t="s">
        <v>7639</v>
      </c>
    </row>
    <row r="189" spans="1:14">
      <c r="A189" s="2" t="s">
        <v>412</v>
      </c>
      <c r="B189" s="2" t="s">
        <v>8055</v>
      </c>
      <c r="C189" s="2" t="s">
        <v>13</v>
      </c>
      <c r="D189" s="2" t="s">
        <v>7978</v>
      </c>
      <c r="E189" s="2" t="s">
        <v>7758</v>
      </c>
      <c r="F189" s="2" t="s">
        <v>7686</v>
      </c>
      <c r="G189" s="2" t="s">
        <v>7652</v>
      </c>
      <c r="H189" s="2" t="s">
        <v>7691</v>
      </c>
      <c r="I189" s="2" t="s">
        <v>7669</v>
      </c>
      <c r="J189" s="2">
        <v>568.05999999999995</v>
      </c>
      <c r="K189" s="2">
        <v>857.08</v>
      </c>
      <c r="L189" s="2">
        <v>990.39</v>
      </c>
      <c r="M189" s="3">
        <v>45203</v>
      </c>
      <c r="N189" s="2" t="s">
        <v>7639</v>
      </c>
    </row>
    <row r="190" spans="1:14">
      <c r="A190" s="2" t="s">
        <v>138</v>
      </c>
      <c r="B190" s="2" t="s">
        <v>8056</v>
      </c>
      <c r="C190" s="2" t="s">
        <v>8013</v>
      </c>
      <c r="D190" s="2" t="s">
        <v>8057</v>
      </c>
      <c r="E190" s="2" t="s">
        <v>7760</v>
      </c>
      <c r="F190" s="2" t="s">
        <v>7635</v>
      </c>
      <c r="G190" s="2" t="s">
        <v>7737</v>
      </c>
      <c r="H190" s="2" t="s">
        <v>7673</v>
      </c>
      <c r="I190" s="2" t="s">
        <v>7794</v>
      </c>
      <c r="J190" s="2">
        <v>488.6</v>
      </c>
      <c r="K190" s="2">
        <v>853.78</v>
      </c>
      <c r="L190" s="2">
        <v>962.04</v>
      </c>
      <c r="M190" s="3">
        <v>45441</v>
      </c>
      <c r="N190" s="2" t="s">
        <v>7639</v>
      </c>
    </row>
    <row r="191" spans="1:14">
      <c r="A191" s="2" t="s">
        <v>280</v>
      </c>
      <c r="B191" s="2" t="s">
        <v>8058</v>
      </c>
      <c r="C191" s="2" t="s">
        <v>13</v>
      </c>
      <c r="D191" s="2" t="s">
        <v>7996</v>
      </c>
      <c r="E191" s="2" t="s">
        <v>7824</v>
      </c>
      <c r="F191" s="2" t="s">
        <v>7768</v>
      </c>
      <c r="G191" s="2" t="s">
        <v>7721</v>
      </c>
      <c r="H191" s="2" t="s">
        <v>7691</v>
      </c>
      <c r="I191" s="2" t="s">
        <v>7722</v>
      </c>
      <c r="J191" s="2">
        <v>568.53</v>
      </c>
      <c r="K191" s="2">
        <v>853.43</v>
      </c>
      <c r="L191" s="2">
        <v>992.41</v>
      </c>
      <c r="M191" s="3">
        <v>44871</v>
      </c>
      <c r="N191" s="2" t="s">
        <v>7639</v>
      </c>
    </row>
    <row r="192" spans="1:14">
      <c r="A192" s="2" t="s">
        <v>376</v>
      </c>
      <c r="B192" s="2" t="s">
        <v>8059</v>
      </c>
      <c r="C192" s="2" t="s">
        <v>13</v>
      </c>
      <c r="D192" s="2" t="s">
        <v>7978</v>
      </c>
      <c r="E192" s="2" t="s">
        <v>7645</v>
      </c>
      <c r="F192" s="2" t="s">
        <v>7768</v>
      </c>
      <c r="G192" s="2" t="s">
        <v>7664</v>
      </c>
      <c r="H192" s="2" t="s">
        <v>7683</v>
      </c>
      <c r="I192" s="2" t="s">
        <v>7742</v>
      </c>
      <c r="J192" s="2">
        <v>573.09</v>
      </c>
      <c r="K192" s="2">
        <v>847.23</v>
      </c>
      <c r="L192" s="2">
        <v>918.16</v>
      </c>
      <c r="M192" s="3">
        <v>44886</v>
      </c>
      <c r="N192" s="2" t="s">
        <v>7639</v>
      </c>
    </row>
    <row r="193" spans="1:14">
      <c r="A193" s="2" t="s">
        <v>1616</v>
      </c>
      <c r="B193" s="2" t="s">
        <v>8060</v>
      </c>
      <c r="C193" s="2" t="s">
        <v>7868</v>
      </c>
      <c r="D193" s="2" t="s">
        <v>7919</v>
      </c>
      <c r="E193" s="2" t="s">
        <v>7640</v>
      </c>
      <c r="F193" s="2" t="s">
        <v>7740</v>
      </c>
      <c r="G193" s="2" t="s">
        <v>7672</v>
      </c>
      <c r="H193" s="2" t="s">
        <v>7637</v>
      </c>
      <c r="I193" s="2" t="s">
        <v>8061</v>
      </c>
      <c r="J193" s="2">
        <v>661.34</v>
      </c>
      <c r="K193" s="2">
        <v>843.99</v>
      </c>
      <c r="L193" s="2">
        <v>958.94</v>
      </c>
      <c r="M193" s="3">
        <v>45702</v>
      </c>
      <c r="N193" s="2" t="s">
        <v>7639</v>
      </c>
    </row>
    <row r="194" spans="1:14">
      <c r="A194" s="2" t="s">
        <v>2550</v>
      </c>
      <c r="B194" s="2" t="s">
        <v>8062</v>
      </c>
      <c r="C194" s="2" t="s">
        <v>7882</v>
      </c>
      <c r="D194" s="2" t="s">
        <v>7883</v>
      </c>
      <c r="E194" s="2" t="s">
        <v>8063</v>
      </c>
      <c r="F194" s="2" t="s">
        <v>7768</v>
      </c>
      <c r="G194" s="2" t="s">
        <v>7672</v>
      </c>
      <c r="H194" s="2" t="s">
        <v>7637</v>
      </c>
      <c r="I194" s="2" t="s">
        <v>7961</v>
      </c>
      <c r="J194" s="2">
        <v>575.72</v>
      </c>
      <c r="K194" s="2">
        <v>838.91</v>
      </c>
      <c r="L194" s="2">
        <v>949.71</v>
      </c>
      <c r="M194" s="3">
        <v>45527</v>
      </c>
      <c r="N194" s="2" t="s">
        <v>7765</v>
      </c>
    </row>
    <row r="195" spans="1:14">
      <c r="A195" s="2" t="s">
        <v>1642</v>
      </c>
      <c r="B195" s="2" t="s">
        <v>8064</v>
      </c>
      <c r="C195" s="2" t="s">
        <v>8013</v>
      </c>
      <c r="D195" s="2" t="s">
        <v>8057</v>
      </c>
      <c r="E195" s="2" t="s">
        <v>7731</v>
      </c>
      <c r="F195" s="2" t="s">
        <v>7635</v>
      </c>
      <c r="G195" s="2" t="s">
        <v>7803</v>
      </c>
      <c r="H195" s="2" t="s">
        <v>7716</v>
      </c>
      <c r="I195" s="2" t="s">
        <v>8065</v>
      </c>
      <c r="J195" s="2">
        <v>481.3</v>
      </c>
      <c r="K195" s="2">
        <v>836.65</v>
      </c>
      <c r="L195" s="2">
        <v>950.9</v>
      </c>
      <c r="M195" s="3">
        <v>45551</v>
      </c>
      <c r="N195" s="2" t="s">
        <v>7765</v>
      </c>
    </row>
    <row r="196" spans="1:14">
      <c r="A196" s="2" t="s">
        <v>114</v>
      </c>
      <c r="B196" s="2" t="s">
        <v>8066</v>
      </c>
      <c r="C196" s="2" t="s">
        <v>13</v>
      </c>
      <c r="D196" s="2" t="s">
        <v>7996</v>
      </c>
      <c r="E196" s="2" t="s">
        <v>7702</v>
      </c>
      <c r="F196" s="2" t="s">
        <v>7699</v>
      </c>
      <c r="G196" s="2" t="s">
        <v>7741</v>
      </c>
      <c r="H196" s="2" t="s">
        <v>7691</v>
      </c>
      <c r="I196" s="2" t="s">
        <v>7742</v>
      </c>
      <c r="J196" s="2">
        <v>539.76</v>
      </c>
      <c r="K196" s="2">
        <v>830.78</v>
      </c>
      <c r="L196" s="2">
        <v>925.68</v>
      </c>
      <c r="M196" s="3">
        <v>44683</v>
      </c>
      <c r="N196" s="2" t="s">
        <v>7765</v>
      </c>
    </row>
    <row r="197" spans="1:14">
      <c r="A197" s="2" t="s">
        <v>96</v>
      </c>
      <c r="B197" s="2" t="s">
        <v>8067</v>
      </c>
      <c r="C197" s="2" t="s">
        <v>8068</v>
      </c>
      <c r="D197" s="2" t="s">
        <v>8069</v>
      </c>
      <c r="E197" s="2" t="s">
        <v>7702</v>
      </c>
      <c r="F197" s="2" t="s">
        <v>7699</v>
      </c>
      <c r="G197" s="2" t="s">
        <v>7641</v>
      </c>
      <c r="H197" s="2" t="s">
        <v>7647</v>
      </c>
      <c r="I197" s="2" t="s">
        <v>7822</v>
      </c>
      <c r="J197" s="2">
        <v>492.11</v>
      </c>
      <c r="K197" s="2">
        <v>825.13</v>
      </c>
      <c r="L197" s="2">
        <v>911.52</v>
      </c>
      <c r="M197" s="3">
        <v>45101</v>
      </c>
      <c r="N197" s="2" t="s">
        <v>7639</v>
      </c>
    </row>
    <row r="198" spans="1:14">
      <c r="A198" s="2" t="s">
        <v>1051</v>
      </c>
      <c r="B198" s="2" t="s">
        <v>8070</v>
      </c>
      <c r="C198" s="2" t="s">
        <v>8071</v>
      </c>
      <c r="D198" s="2" t="s">
        <v>8072</v>
      </c>
      <c r="E198" s="2" t="s">
        <v>7771</v>
      </c>
      <c r="F198" s="2" t="s">
        <v>7676</v>
      </c>
      <c r="G198" s="2" t="s">
        <v>7664</v>
      </c>
      <c r="H198" s="2" t="s">
        <v>7755</v>
      </c>
      <c r="I198" s="2" t="s">
        <v>7864</v>
      </c>
      <c r="J198" s="2">
        <v>565.45000000000005</v>
      </c>
      <c r="K198" s="2">
        <v>824.25</v>
      </c>
      <c r="L198" s="2">
        <v>958.9</v>
      </c>
      <c r="M198" s="3">
        <v>45117</v>
      </c>
      <c r="N198" s="2" t="s">
        <v>7639</v>
      </c>
    </row>
    <row r="199" spans="1:14">
      <c r="A199" s="2" t="s">
        <v>1208</v>
      </c>
      <c r="B199" s="2" t="s">
        <v>8073</v>
      </c>
      <c r="C199" s="2" t="s">
        <v>12</v>
      </c>
      <c r="D199" s="2" t="s">
        <v>7869</v>
      </c>
      <c r="E199" s="2" t="s">
        <v>7809</v>
      </c>
      <c r="F199" s="2" t="s">
        <v>7676</v>
      </c>
      <c r="G199" s="2" t="s">
        <v>7677</v>
      </c>
      <c r="H199" s="2" t="s">
        <v>7668</v>
      </c>
      <c r="I199" s="2" t="s">
        <v>8074</v>
      </c>
      <c r="J199" s="2">
        <v>637.27</v>
      </c>
      <c r="K199" s="2">
        <v>819.19</v>
      </c>
      <c r="L199" s="2">
        <v>910.42</v>
      </c>
      <c r="M199" s="3">
        <v>45392</v>
      </c>
      <c r="N199" s="2" t="s">
        <v>7639</v>
      </c>
    </row>
    <row r="200" spans="1:14">
      <c r="A200" s="2" t="s">
        <v>2331</v>
      </c>
      <c r="B200" s="2" t="s">
        <v>8075</v>
      </c>
      <c r="C200" s="2" t="s">
        <v>7886</v>
      </c>
      <c r="D200" s="2" t="s">
        <v>7925</v>
      </c>
      <c r="E200" s="2" t="s">
        <v>7681</v>
      </c>
      <c r="F200" s="2" t="s">
        <v>7635</v>
      </c>
      <c r="G200" s="2" t="s">
        <v>7682</v>
      </c>
      <c r="H200" s="2" t="s">
        <v>7691</v>
      </c>
      <c r="I200" s="2" t="s">
        <v>8076</v>
      </c>
      <c r="J200" s="2">
        <v>545.54999999999995</v>
      </c>
      <c r="K200" s="2">
        <v>814.31</v>
      </c>
      <c r="L200" s="2">
        <v>908.88</v>
      </c>
      <c r="M200" s="3">
        <v>45501</v>
      </c>
      <c r="N200" s="2" t="s">
        <v>7639</v>
      </c>
    </row>
    <row r="201" spans="1:14">
      <c r="A201" s="2" t="s">
        <v>1431</v>
      </c>
      <c r="B201" s="2" t="s">
        <v>8077</v>
      </c>
      <c r="C201" s="2" t="s">
        <v>7882</v>
      </c>
      <c r="D201" s="2" t="s">
        <v>7954</v>
      </c>
      <c r="E201" s="2" t="s">
        <v>7928</v>
      </c>
      <c r="F201" s="2" t="s">
        <v>7699</v>
      </c>
      <c r="G201" s="2" t="s">
        <v>7763</v>
      </c>
      <c r="H201" s="2" t="s">
        <v>7750</v>
      </c>
      <c r="I201" s="2" t="s">
        <v>7742</v>
      </c>
      <c r="J201" s="2">
        <v>585.26</v>
      </c>
      <c r="K201" s="2">
        <v>794.35</v>
      </c>
      <c r="L201" s="2">
        <v>903.61</v>
      </c>
      <c r="M201" s="3">
        <v>45111</v>
      </c>
      <c r="N201" s="2" t="s">
        <v>7765</v>
      </c>
    </row>
    <row r="202" spans="1:14">
      <c r="A202" s="2" t="s">
        <v>590</v>
      </c>
      <c r="B202" s="2" t="s">
        <v>8078</v>
      </c>
      <c r="C202" s="2" t="s">
        <v>7873</v>
      </c>
      <c r="D202" s="2" t="s">
        <v>8039</v>
      </c>
      <c r="E202" s="2" t="s">
        <v>7981</v>
      </c>
      <c r="F202" s="2" t="s">
        <v>7686</v>
      </c>
      <c r="G202" s="2" t="s">
        <v>7656</v>
      </c>
      <c r="H202" s="2" t="s">
        <v>7755</v>
      </c>
      <c r="I202" s="2" t="s">
        <v>7733</v>
      </c>
      <c r="J202" s="2">
        <v>512.11</v>
      </c>
      <c r="K202" s="2">
        <v>792.77</v>
      </c>
      <c r="L202" s="2">
        <v>869.54</v>
      </c>
      <c r="M202" s="3">
        <v>45215</v>
      </c>
      <c r="N202" s="2" t="s">
        <v>7639</v>
      </c>
    </row>
    <row r="203" spans="1:14">
      <c r="A203" s="2" t="s">
        <v>191</v>
      </c>
      <c r="B203" s="2" t="s">
        <v>8079</v>
      </c>
      <c r="C203" s="2" t="s">
        <v>8008</v>
      </c>
      <c r="D203" s="2" t="s">
        <v>8009</v>
      </c>
      <c r="E203" s="2" t="s">
        <v>7735</v>
      </c>
      <c r="F203" s="2" t="s">
        <v>7676</v>
      </c>
      <c r="G203" s="2" t="s">
        <v>7641</v>
      </c>
      <c r="H203" s="2" t="s">
        <v>7683</v>
      </c>
      <c r="I203" s="2" t="s">
        <v>7704</v>
      </c>
      <c r="J203" s="2">
        <v>534.80999999999995</v>
      </c>
      <c r="K203" s="2">
        <v>789.21</v>
      </c>
      <c r="L203" s="2">
        <v>941.17</v>
      </c>
      <c r="M203" s="3">
        <v>45377</v>
      </c>
      <c r="N203" s="2" t="s">
        <v>7765</v>
      </c>
    </row>
    <row r="204" spans="1:14">
      <c r="A204" s="2" t="s">
        <v>176</v>
      </c>
      <c r="B204" s="2" t="s">
        <v>8080</v>
      </c>
      <c r="C204" s="2" t="s">
        <v>8008</v>
      </c>
      <c r="D204" s="2" t="s">
        <v>8050</v>
      </c>
      <c r="E204" s="2" t="s">
        <v>7645</v>
      </c>
      <c r="F204" s="2" t="s">
        <v>7676</v>
      </c>
      <c r="G204" s="2" t="s">
        <v>7656</v>
      </c>
      <c r="H204" s="2" t="s">
        <v>7678</v>
      </c>
      <c r="I204" s="2" t="s">
        <v>7879</v>
      </c>
      <c r="J204" s="2">
        <v>550.01</v>
      </c>
      <c r="K204" s="2">
        <v>788.9</v>
      </c>
      <c r="L204" s="2">
        <v>843.09</v>
      </c>
      <c r="M204" s="3">
        <v>44907</v>
      </c>
      <c r="N204" s="2" t="s">
        <v>7639</v>
      </c>
    </row>
    <row r="205" spans="1:14">
      <c r="A205" s="2" t="s">
        <v>775</v>
      </c>
      <c r="B205" s="2" t="s">
        <v>8081</v>
      </c>
      <c r="C205" s="2" t="s">
        <v>7873</v>
      </c>
      <c r="D205" s="2" t="s">
        <v>7891</v>
      </c>
      <c r="E205" s="2" t="s">
        <v>7675</v>
      </c>
      <c r="F205" s="2" t="s">
        <v>7676</v>
      </c>
      <c r="G205" s="2" t="s">
        <v>7656</v>
      </c>
      <c r="H205" s="2" t="s">
        <v>7637</v>
      </c>
      <c r="I205" s="2" t="s">
        <v>7825</v>
      </c>
      <c r="J205" s="2">
        <v>559.25</v>
      </c>
      <c r="K205" s="2">
        <v>784.48</v>
      </c>
      <c r="L205" s="2">
        <v>902.16</v>
      </c>
      <c r="M205" s="3">
        <v>44654</v>
      </c>
      <c r="N205" s="2" t="s">
        <v>7639</v>
      </c>
    </row>
    <row r="206" spans="1:14">
      <c r="A206" s="2" t="s">
        <v>409</v>
      </c>
      <c r="B206" s="2" t="s">
        <v>8082</v>
      </c>
      <c r="C206" s="2" t="s">
        <v>13</v>
      </c>
      <c r="D206" s="2" t="s">
        <v>7944</v>
      </c>
      <c r="E206" s="2" t="s">
        <v>7981</v>
      </c>
      <c r="F206" s="2" t="s">
        <v>7676</v>
      </c>
      <c r="G206" s="2" t="s">
        <v>7749</v>
      </c>
      <c r="H206" s="2" t="s">
        <v>7750</v>
      </c>
      <c r="I206" s="2" t="s">
        <v>7909</v>
      </c>
      <c r="J206" s="2">
        <v>571.09</v>
      </c>
      <c r="K206" s="2">
        <v>784.02</v>
      </c>
      <c r="L206" s="2">
        <v>826.37</v>
      </c>
      <c r="M206" s="3">
        <v>44580</v>
      </c>
      <c r="N206" s="2" t="s">
        <v>7639</v>
      </c>
    </row>
    <row r="207" spans="1:14">
      <c r="A207" s="2" t="s">
        <v>323</v>
      </c>
      <c r="B207" s="2" t="s">
        <v>8083</v>
      </c>
      <c r="C207" s="2" t="s">
        <v>7886</v>
      </c>
      <c r="D207" s="2" t="s">
        <v>7887</v>
      </c>
      <c r="E207" s="2" t="s">
        <v>7745</v>
      </c>
      <c r="F207" s="2" t="s">
        <v>7635</v>
      </c>
      <c r="G207" s="2" t="s">
        <v>7656</v>
      </c>
      <c r="H207" s="2" t="s">
        <v>7712</v>
      </c>
      <c r="I207" s="2" t="s">
        <v>7661</v>
      </c>
      <c r="J207" s="2">
        <v>513.84</v>
      </c>
      <c r="K207" s="2">
        <v>763.2</v>
      </c>
      <c r="L207" s="2">
        <v>923.29</v>
      </c>
      <c r="M207" s="3">
        <v>45151</v>
      </c>
      <c r="N207" s="2" t="s">
        <v>7639</v>
      </c>
    </row>
    <row r="208" spans="1:14">
      <c r="A208" s="2" t="s">
        <v>634</v>
      </c>
      <c r="B208" s="2" t="s">
        <v>8084</v>
      </c>
      <c r="C208" s="2" t="s">
        <v>8071</v>
      </c>
      <c r="D208" s="2" t="s">
        <v>8085</v>
      </c>
      <c r="E208" s="2" t="s">
        <v>7758</v>
      </c>
      <c r="F208" s="2" t="s">
        <v>7740</v>
      </c>
      <c r="G208" s="2" t="s">
        <v>7641</v>
      </c>
      <c r="H208" s="2" t="s">
        <v>7668</v>
      </c>
      <c r="I208" s="2" t="s">
        <v>8025</v>
      </c>
      <c r="J208" s="2">
        <v>591.38</v>
      </c>
      <c r="K208" s="2">
        <v>762.42</v>
      </c>
      <c r="L208" s="2">
        <v>857.04</v>
      </c>
      <c r="M208" s="3">
        <v>45712</v>
      </c>
      <c r="N208" s="2" t="s">
        <v>7639</v>
      </c>
    </row>
    <row r="209" spans="1:14">
      <c r="A209" s="2" t="s">
        <v>90</v>
      </c>
      <c r="B209" s="2" t="s">
        <v>8086</v>
      </c>
      <c r="C209" s="2" t="s">
        <v>13</v>
      </c>
      <c r="D209" s="2" t="s">
        <v>7922</v>
      </c>
      <c r="E209" s="2" t="s">
        <v>7681</v>
      </c>
      <c r="F209" s="2" t="s">
        <v>7676</v>
      </c>
      <c r="G209" s="2" t="s">
        <v>7664</v>
      </c>
      <c r="H209" s="2" t="s">
        <v>7653</v>
      </c>
      <c r="I209" s="2" t="s">
        <v>7877</v>
      </c>
      <c r="J209" s="2">
        <v>496.67</v>
      </c>
      <c r="K209" s="2">
        <v>756.61</v>
      </c>
      <c r="L209" s="2">
        <v>867.48</v>
      </c>
      <c r="M209" s="3">
        <v>45459</v>
      </c>
      <c r="N209" s="2" t="s">
        <v>7639</v>
      </c>
    </row>
    <row r="210" spans="1:14">
      <c r="A210" s="2" t="s">
        <v>897</v>
      </c>
      <c r="B210" s="2" t="s">
        <v>8087</v>
      </c>
      <c r="C210" s="2" t="s">
        <v>13</v>
      </c>
      <c r="D210" s="2" t="s">
        <v>7922</v>
      </c>
      <c r="E210" s="2" t="s">
        <v>7849</v>
      </c>
      <c r="F210" s="2" t="s">
        <v>7686</v>
      </c>
      <c r="G210" s="2" t="s">
        <v>7641</v>
      </c>
      <c r="H210" s="2" t="s">
        <v>7691</v>
      </c>
      <c r="I210" s="2" t="s">
        <v>7800</v>
      </c>
      <c r="J210" s="2">
        <v>569.35</v>
      </c>
      <c r="K210" s="2">
        <v>754.31</v>
      </c>
      <c r="L210" s="2">
        <v>802.25</v>
      </c>
      <c r="M210" s="3">
        <v>45087</v>
      </c>
      <c r="N210" s="2" t="s">
        <v>7639</v>
      </c>
    </row>
    <row r="211" spans="1:14">
      <c r="A211" s="2" t="s">
        <v>208</v>
      </c>
      <c r="B211" s="2" t="s">
        <v>8088</v>
      </c>
      <c r="C211" s="2" t="s">
        <v>8013</v>
      </c>
      <c r="D211" s="2" t="s">
        <v>8014</v>
      </c>
      <c r="E211" s="2" t="s">
        <v>7824</v>
      </c>
      <c r="F211" s="2" t="s">
        <v>7635</v>
      </c>
      <c r="G211" s="2" t="s">
        <v>7774</v>
      </c>
      <c r="H211" s="2" t="s">
        <v>7665</v>
      </c>
      <c r="I211" s="2" t="s">
        <v>7700</v>
      </c>
      <c r="J211" s="2">
        <v>443.19</v>
      </c>
      <c r="K211" s="2">
        <v>744.59</v>
      </c>
      <c r="L211" s="2">
        <v>794.08</v>
      </c>
      <c r="M211" s="3">
        <v>44758</v>
      </c>
      <c r="N211" s="2" t="s">
        <v>7639</v>
      </c>
    </row>
    <row r="212" spans="1:14">
      <c r="A212" s="2" t="s">
        <v>1156</v>
      </c>
      <c r="B212" s="2" t="s">
        <v>8089</v>
      </c>
      <c r="C212" s="2" t="s">
        <v>8013</v>
      </c>
      <c r="D212" s="2" t="s">
        <v>8090</v>
      </c>
      <c r="E212" s="2" t="s">
        <v>7681</v>
      </c>
      <c r="F212" s="2" t="s">
        <v>7635</v>
      </c>
      <c r="G212" s="2" t="s">
        <v>7656</v>
      </c>
      <c r="H212" s="2" t="s">
        <v>7750</v>
      </c>
      <c r="I212" s="2" t="s">
        <v>7961</v>
      </c>
      <c r="J212" s="2">
        <v>414.5</v>
      </c>
      <c r="K212" s="2">
        <v>742.76</v>
      </c>
      <c r="L212" s="2">
        <v>799.07</v>
      </c>
      <c r="M212" s="3">
        <v>45591</v>
      </c>
      <c r="N212" s="2" t="s">
        <v>7765</v>
      </c>
    </row>
    <row r="213" spans="1:14">
      <c r="A213" s="2" t="s">
        <v>1408</v>
      </c>
      <c r="B213" s="2" t="s">
        <v>8091</v>
      </c>
      <c r="C213" s="2" t="s">
        <v>7886</v>
      </c>
      <c r="D213" s="2" t="s">
        <v>7925</v>
      </c>
      <c r="E213" s="2" t="s">
        <v>7835</v>
      </c>
      <c r="F213" s="2" t="s">
        <v>7635</v>
      </c>
      <c r="G213" s="2" t="s">
        <v>7677</v>
      </c>
      <c r="H213" s="2" t="s">
        <v>7716</v>
      </c>
      <c r="I213" s="2" t="s">
        <v>7906</v>
      </c>
      <c r="J213" s="2">
        <v>570.17999999999995</v>
      </c>
      <c r="K213" s="2">
        <v>741.8</v>
      </c>
      <c r="L213" s="2">
        <v>876.45</v>
      </c>
      <c r="M213" s="3">
        <v>45705</v>
      </c>
      <c r="N213" s="2" t="s">
        <v>7639</v>
      </c>
    </row>
    <row r="214" spans="1:14">
      <c r="A214" s="2" t="s">
        <v>703</v>
      </c>
      <c r="B214" s="2" t="s">
        <v>8092</v>
      </c>
      <c r="C214" s="2" t="s">
        <v>8008</v>
      </c>
      <c r="D214" s="2" t="s">
        <v>8050</v>
      </c>
      <c r="E214" s="2" t="s">
        <v>8063</v>
      </c>
      <c r="F214" s="2" t="s">
        <v>7768</v>
      </c>
      <c r="G214" s="2" t="s">
        <v>7636</v>
      </c>
      <c r="H214" s="2" t="s">
        <v>7653</v>
      </c>
      <c r="I214" s="2" t="s">
        <v>7794</v>
      </c>
      <c r="J214" s="2">
        <v>522.38</v>
      </c>
      <c r="K214" s="2">
        <v>739.19</v>
      </c>
      <c r="L214" s="2">
        <v>790.15</v>
      </c>
      <c r="M214" s="3">
        <v>44770</v>
      </c>
      <c r="N214" s="2" t="s">
        <v>7639</v>
      </c>
    </row>
    <row r="215" spans="1:14">
      <c r="A215" s="2" t="s">
        <v>1421</v>
      </c>
      <c r="B215" s="2" t="s">
        <v>8093</v>
      </c>
      <c r="C215" s="2" t="s">
        <v>8068</v>
      </c>
      <c r="D215" s="2" t="s">
        <v>8069</v>
      </c>
      <c r="E215" s="2" t="s">
        <v>7870</v>
      </c>
      <c r="F215" s="2" t="s">
        <v>7699</v>
      </c>
      <c r="G215" s="2" t="s">
        <v>7682</v>
      </c>
      <c r="H215" s="2" t="s">
        <v>7678</v>
      </c>
      <c r="I215" s="2" t="s">
        <v>7700</v>
      </c>
      <c r="J215" s="2">
        <v>428.16</v>
      </c>
      <c r="K215" s="2">
        <v>729.34</v>
      </c>
      <c r="L215" s="2">
        <v>827.59</v>
      </c>
      <c r="M215" s="3">
        <v>45385</v>
      </c>
      <c r="N215" s="2" t="s">
        <v>7639</v>
      </c>
    </row>
    <row r="216" spans="1:14">
      <c r="A216" s="2" t="s">
        <v>466</v>
      </c>
      <c r="B216" s="2" t="s">
        <v>8094</v>
      </c>
      <c r="C216" s="2" t="s">
        <v>8008</v>
      </c>
      <c r="D216" s="2" t="s">
        <v>8095</v>
      </c>
      <c r="E216" s="2" t="s">
        <v>7773</v>
      </c>
      <c r="F216" s="2" t="s">
        <v>7720</v>
      </c>
      <c r="G216" s="2" t="s">
        <v>7763</v>
      </c>
      <c r="H216" s="2" t="s">
        <v>7683</v>
      </c>
      <c r="I216" s="2" t="s">
        <v>8040</v>
      </c>
      <c r="J216" s="2">
        <v>547.66999999999996</v>
      </c>
      <c r="K216" s="2">
        <v>724.97</v>
      </c>
      <c r="L216" s="2">
        <v>804.01</v>
      </c>
      <c r="M216" s="3">
        <v>45405</v>
      </c>
      <c r="N216" s="2" t="s">
        <v>7765</v>
      </c>
    </row>
    <row r="217" spans="1:14">
      <c r="A217" s="2" t="s">
        <v>308</v>
      </c>
      <c r="B217" s="2" t="s">
        <v>8096</v>
      </c>
      <c r="C217" s="2" t="s">
        <v>8</v>
      </c>
      <c r="D217" s="2" t="s">
        <v>7965</v>
      </c>
      <c r="E217" s="2" t="s">
        <v>7640</v>
      </c>
      <c r="F217" s="2" t="s">
        <v>7635</v>
      </c>
      <c r="G217" s="2" t="s">
        <v>7660</v>
      </c>
      <c r="H217" s="2" t="s">
        <v>7647</v>
      </c>
      <c r="I217" s="2" t="s">
        <v>7963</v>
      </c>
      <c r="J217" s="2">
        <v>556.99</v>
      </c>
      <c r="K217" s="2">
        <v>719.17</v>
      </c>
      <c r="L217" s="2">
        <v>756.76</v>
      </c>
      <c r="M217" s="3">
        <v>45578</v>
      </c>
      <c r="N217" s="2" t="s">
        <v>7644</v>
      </c>
    </row>
    <row r="218" spans="1:14">
      <c r="A218" s="2" t="s">
        <v>2307</v>
      </c>
      <c r="B218" s="2" t="s">
        <v>8097</v>
      </c>
      <c r="C218" s="2" t="s">
        <v>7873</v>
      </c>
      <c r="D218" s="2" t="s">
        <v>7904</v>
      </c>
      <c r="E218" s="2" t="s">
        <v>7695</v>
      </c>
      <c r="F218" s="2" t="s">
        <v>7740</v>
      </c>
      <c r="G218" s="2" t="s">
        <v>7721</v>
      </c>
      <c r="H218" s="2" t="s">
        <v>7716</v>
      </c>
      <c r="I218" s="2" t="s">
        <v>7786</v>
      </c>
      <c r="J218" s="2">
        <v>504.05</v>
      </c>
      <c r="K218" s="2">
        <v>718.37</v>
      </c>
      <c r="L218" s="2">
        <v>790.93</v>
      </c>
      <c r="M218" s="3">
        <v>45238</v>
      </c>
      <c r="N218" s="2" t="s">
        <v>7639</v>
      </c>
    </row>
    <row r="219" spans="1:14">
      <c r="A219" s="2" t="s">
        <v>226</v>
      </c>
      <c r="B219" s="2" t="s">
        <v>8098</v>
      </c>
      <c r="C219" s="2" t="s">
        <v>8071</v>
      </c>
      <c r="D219" s="2" t="s">
        <v>8099</v>
      </c>
      <c r="E219" s="2" t="s">
        <v>7634</v>
      </c>
      <c r="F219" s="2" t="s">
        <v>7740</v>
      </c>
      <c r="G219" s="2" t="s">
        <v>7682</v>
      </c>
      <c r="H219" s="2" t="s">
        <v>7647</v>
      </c>
      <c r="I219" s="2" t="s">
        <v>7961</v>
      </c>
      <c r="J219" s="2">
        <v>499.31</v>
      </c>
      <c r="K219" s="2">
        <v>710.52</v>
      </c>
      <c r="L219" s="2">
        <v>757</v>
      </c>
      <c r="M219" s="3">
        <v>45494</v>
      </c>
      <c r="N219" s="2" t="s">
        <v>7639</v>
      </c>
    </row>
    <row r="220" spans="1:14">
      <c r="A220" s="2" t="s">
        <v>806</v>
      </c>
      <c r="B220" s="2" t="s">
        <v>8100</v>
      </c>
      <c r="C220" s="2" t="s">
        <v>8071</v>
      </c>
      <c r="D220" s="2" t="s">
        <v>8085</v>
      </c>
      <c r="E220" s="2" t="s">
        <v>7849</v>
      </c>
      <c r="F220" s="2" t="s">
        <v>7720</v>
      </c>
      <c r="G220" s="2" t="s">
        <v>7656</v>
      </c>
      <c r="H220" s="2" t="s">
        <v>7668</v>
      </c>
      <c r="I220" s="2" t="s">
        <v>8101</v>
      </c>
      <c r="J220" s="2">
        <v>525.45000000000005</v>
      </c>
      <c r="K220" s="2">
        <v>692</v>
      </c>
      <c r="L220" s="2">
        <v>808.11</v>
      </c>
      <c r="M220" s="3">
        <v>44921</v>
      </c>
      <c r="N220" s="2" t="s">
        <v>7639</v>
      </c>
    </row>
    <row r="221" spans="1:14">
      <c r="A221" s="2" t="s">
        <v>2714</v>
      </c>
      <c r="B221" s="2" t="s">
        <v>8102</v>
      </c>
      <c r="C221" s="2" t="s">
        <v>8068</v>
      </c>
      <c r="D221" s="2" t="s">
        <v>8103</v>
      </c>
      <c r="E221" s="2" t="s">
        <v>7758</v>
      </c>
      <c r="F221" s="2" t="s">
        <v>7699</v>
      </c>
      <c r="G221" s="2" t="s">
        <v>7708</v>
      </c>
      <c r="H221" s="2" t="s">
        <v>7683</v>
      </c>
      <c r="I221" s="2" t="s">
        <v>7648</v>
      </c>
      <c r="J221" s="2">
        <v>403.9</v>
      </c>
      <c r="K221" s="2">
        <v>679.51</v>
      </c>
      <c r="L221" s="2">
        <v>780.15</v>
      </c>
      <c r="M221" s="3">
        <v>45688</v>
      </c>
      <c r="N221" s="2" t="s">
        <v>7639</v>
      </c>
    </row>
    <row r="222" spans="1:14">
      <c r="A222" s="2" t="s">
        <v>624</v>
      </c>
      <c r="B222" s="2" t="s">
        <v>8055</v>
      </c>
      <c r="C222" s="2" t="s">
        <v>8013</v>
      </c>
      <c r="D222" s="2" t="s">
        <v>8036</v>
      </c>
      <c r="E222" s="2" t="s">
        <v>7698</v>
      </c>
      <c r="F222" s="2" t="s">
        <v>7635</v>
      </c>
      <c r="G222" s="2" t="s">
        <v>7652</v>
      </c>
      <c r="H222" s="2" t="s">
        <v>7678</v>
      </c>
      <c r="I222" s="2" t="s">
        <v>7796</v>
      </c>
      <c r="J222" s="2">
        <v>403.71</v>
      </c>
      <c r="K222" s="2">
        <v>676.61</v>
      </c>
      <c r="L222" s="2">
        <v>794.71</v>
      </c>
      <c r="M222" s="3">
        <v>45512</v>
      </c>
      <c r="N222" s="2" t="s">
        <v>7639</v>
      </c>
    </row>
    <row r="223" spans="1:14">
      <c r="A223" s="2" t="s">
        <v>577</v>
      </c>
      <c r="B223" s="2" t="s">
        <v>8104</v>
      </c>
      <c r="C223" s="2" t="s">
        <v>8068</v>
      </c>
      <c r="D223" s="2" t="s">
        <v>8105</v>
      </c>
      <c r="E223" s="2" t="s">
        <v>7702</v>
      </c>
      <c r="F223" s="2" t="s">
        <v>7740</v>
      </c>
      <c r="G223" s="2" t="s">
        <v>7656</v>
      </c>
      <c r="H223" s="2" t="s">
        <v>7647</v>
      </c>
      <c r="I223" s="2" t="s">
        <v>7830</v>
      </c>
      <c r="J223" s="2">
        <v>417.92</v>
      </c>
      <c r="K223" s="2">
        <v>668.73</v>
      </c>
      <c r="L223" s="2">
        <v>728.57</v>
      </c>
      <c r="M223" s="3">
        <v>45559</v>
      </c>
      <c r="N223" s="2" t="s">
        <v>7644</v>
      </c>
    </row>
    <row r="224" spans="1:14">
      <c r="A224" s="2" t="s">
        <v>269</v>
      </c>
      <c r="B224" s="2" t="s">
        <v>8106</v>
      </c>
      <c r="C224" s="2" t="s">
        <v>8068</v>
      </c>
      <c r="D224" s="2" t="s">
        <v>8069</v>
      </c>
      <c r="E224" s="2" t="s">
        <v>8063</v>
      </c>
      <c r="F224" s="2" t="s">
        <v>7686</v>
      </c>
      <c r="G224" s="2" t="s">
        <v>7641</v>
      </c>
      <c r="H224" s="2" t="s">
        <v>7750</v>
      </c>
      <c r="I224" s="2" t="s">
        <v>7916</v>
      </c>
      <c r="J224" s="2">
        <v>419.28</v>
      </c>
      <c r="K224" s="2">
        <v>663.67</v>
      </c>
      <c r="L224" s="2">
        <v>827.45</v>
      </c>
      <c r="M224" s="3">
        <v>45061</v>
      </c>
      <c r="N224" s="2" t="s">
        <v>7639</v>
      </c>
    </row>
    <row r="225" spans="1:14">
      <c r="A225" s="2" t="s">
        <v>501</v>
      </c>
      <c r="B225" s="2" t="s">
        <v>8107</v>
      </c>
      <c r="C225" s="2" t="s">
        <v>8008</v>
      </c>
      <c r="D225" s="2" t="s">
        <v>8095</v>
      </c>
      <c r="E225" s="2" t="s">
        <v>7640</v>
      </c>
      <c r="F225" s="2" t="s">
        <v>7686</v>
      </c>
      <c r="G225" s="2" t="s">
        <v>7749</v>
      </c>
      <c r="H225" s="2" t="s">
        <v>7647</v>
      </c>
      <c r="I225" s="2" t="s">
        <v>7657</v>
      </c>
      <c r="J225" s="2">
        <v>457.16</v>
      </c>
      <c r="K225" s="2">
        <v>646.84</v>
      </c>
      <c r="L225" s="2">
        <v>742.69</v>
      </c>
      <c r="M225" s="3">
        <v>44673</v>
      </c>
      <c r="N225" s="2" t="s">
        <v>7639</v>
      </c>
    </row>
    <row r="226" spans="1:14">
      <c r="A226" s="2" t="s">
        <v>1302</v>
      </c>
      <c r="B226" s="2" t="s">
        <v>8108</v>
      </c>
      <c r="C226" s="2" t="s">
        <v>8008</v>
      </c>
      <c r="D226" s="2" t="s">
        <v>8109</v>
      </c>
      <c r="E226" s="2" t="s">
        <v>7893</v>
      </c>
      <c r="F226" s="2" t="s">
        <v>7720</v>
      </c>
      <c r="G226" s="2" t="s">
        <v>7749</v>
      </c>
      <c r="H226" s="2" t="s">
        <v>7678</v>
      </c>
      <c r="I226" s="2" t="s">
        <v>8101</v>
      </c>
      <c r="J226" s="2">
        <v>419.4</v>
      </c>
      <c r="K226" s="2">
        <v>642.71</v>
      </c>
      <c r="L226" s="2">
        <v>801.11</v>
      </c>
      <c r="M226" s="3">
        <v>45153</v>
      </c>
      <c r="N226" s="2" t="s">
        <v>7639</v>
      </c>
    </row>
    <row r="227" spans="1:14">
      <c r="A227" s="2" t="s">
        <v>1107</v>
      </c>
      <c r="B227" s="2" t="s">
        <v>8110</v>
      </c>
      <c r="C227" s="2" t="s">
        <v>8071</v>
      </c>
      <c r="D227" s="2" t="s">
        <v>8099</v>
      </c>
      <c r="E227" s="2" t="s">
        <v>7824</v>
      </c>
      <c r="F227" s="2" t="s">
        <v>7676</v>
      </c>
      <c r="G227" s="2" t="s">
        <v>7646</v>
      </c>
      <c r="H227" s="2" t="s">
        <v>7653</v>
      </c>
      <c r="I227" s="2" t="s">
        <v>7839</v>
      </c>
      <c r="J227" s="2">
        <v>509.44</v>
      </c>
      <c r="K227" s="2">
        <v>639.28</v>
      </c>
      <c r="L227" s="2">
        <v>741.99</v>
      </c>
      <c r="M227" s="3">
        <v>45417</v>
      </c>
      <c r="N227" s="2" t="s">
        <v>7639</v>
      </c>
    </row>
    <row r="228" spans="1:14">
      <c r="A228" s="2" t="s">
        <v>2594</v>
      </c>
      <c r="B228" s="2" t="s">
        <v>8111</v>
      </c>
      <c r="C228" s="2" t="s">
        <v>7882</v>
      </c>
      <c r="D228" s="2" t="s">
        <v>7969</v>
      </c>
      <c r="E228" s="2" t="s">
        <v>7838</v>
      </c>
      <c r="F228" s="2" t="s">
        <v>7720</v>
      </c>
      <c r="G228" s="2" t="s">
        <v>7664</v>
      </c>
      <c r="H228" s="2" t="s">
        <v>7716</v>
      </c>
      <c r="I228" s="2" t="s">
        <v>7902</v>
      </c>
      <c r="J228" s="2">
        <v>500.08</v>
      </c>
      <c r="K228" s="2">
        <v>638.74</v>
      </c>
      <c r="L228" s="2">
        <v>747.86</v>
      </c>
      <c r="M228" s="3">
        <v>45185</v>
      </c>
      <c r="N228" s="2" t="s">
        <v>7765</v>
      </c>
    </row>
    <row r="229" spans="1:14">
      <c r="A229" s="2" t="s">
        <v>313</v>
      </c>
      <c r="B229" s="2" t="s">
        <v>8100</v>
      </c>
      <c r="C229" s="2" t="s">
        <v>8071</v>
      </c>
      <c r="D229" s="2" t="s">
        <v>8112</v>
      </c>
      <c r="E229" s="2" t="s">
        <v>7893</v>
      </c>
      <c r="F229" s="2" t="s">
        <v>7720</v>
      </c>
      <c r="G229" s="2" t="s">
        <v>7660</v>
      </c>
      <c r="H229" s="2" t="s">
        <v>7691</v>
      </c>
      <c r="I229" s="2" t="s">
        <v>7935</v>
      </c>
      <c r="J229" s="2">
        <v>413.39</v>
      </c>
      <c r="K229" s="2">
        <v>625.76</v>
      </c>
      <c r="L229" s="2">
        <v>719.29</v>
      </c>
      <c r="M229" s="3">
        <v>44746</v>
      </c>
      <c r="N229" s="2" t="s">
        <v>7765</v>
      </c>
    </row>
    <row r="230" spans="1:14">
      <c r="A230" s="2" t="s">
        <v>762</v>
      </c>
      <c r="B230" s="2" t="s">
        <v>8113</v>
      </c>
      <c r="C230" s="2" t="s">
        <v>8068</v>
      </c>
      <c r="D230" s="2" t="s">
        <v>8103</v>
      </c>
      <c r="E230" s="2" t="s">
        <v>7771</v>
      </c>
      <c r="F230" s="2" t="s">
        <v>7740</v>
      </c>
      <c r="G230" s="2" t="s">
        <v>7667</v>
      </c>
      <c r="H230" s="2" t="s">
        <v>7668</v>
      </c>
      <c r="I230" s="2" t="s">
        <v>7666</v>
      </c>
      <c r="J230" s="2">
        <v>364.61</v>
      </c>
      <c r="K230" s="2">
        <v>619.67999999999995</v>
      </c>
      <c r="L230" s="2">
        <v>722.64</v>
      </c>
      <c r="M230" s="3">
        <v>45597</v>
      </c>
      <c r="N230" s="2" t="s">
        <v>7639</v>
      </c>
    </row>
    <row r="231" spans="1:14">
      <c r="A231" s="2" t="s">
        <v>556</v>
      </c>
      <c r="B231" s="2" t="s">
        <v>8114</v>
      </c>
      <c r="C231" s="2" t="s">
        <v>8068</v>
      </c>
      <c r="D231" s="2" t="s">
        <v>8069</v>
      </c>
      <c r="E231" s="2" t="s">
        <v>7870</v>
      </c>
      <c r="F231" s="2" t="s">
        <v>7720</v>
      </c>
      <c r="G231" s="2" t="s">
        <v>7636</v>
      </c>
      <c r="H231" s="2" t="s">
        <v>7712</v>
      </c>
      <c r="I231" s="2" t="s">
        <v>7709</v>
      </c>
      <c r="J231" s="2">
        <v>369</v>
      </c>
      <c r="K231" s="2">
        <v>618.94000000000005</v>
      </c>
      <c r="L231" s="2">
        <v>736.89</v>
      </c>
      <c r="M231" s="3">
        <v>44731</v>
      </c>
      <c r="N231" s="2" t="s">
        <v>7639</v>
      </c>
    </row>
    <row r="232" spans="1:14">
      <c r="A232" s="2" t="s">
        <v>749</v>
      </c>
      <c r="B232" s="2" t="s">
        <v>8115</v>
      </c>
      <c r="C232" s="2" t="s">
        <v>8071</v>
      </c>
      <c r="D232" s="2" t="s">
        <v>8085</v>
      </c>
      <c r="E232" s="2" t="s">
        <v>7974</v>
      </c>
      <c r="F232" s="2" t="s">
        <v>7676</v>
      </c>
      <c r="G232" s="2" t="s">
        <v>7646</v>
      </c>
      <c r="H232" s="2" t="s">
        <v>7653</v>
      </c>
      <c r="I232" s="2" t="s">
        <v>7696</v>
      </c>
      <c r="J232" s="2">
        <v>424.76</v>
      </c>
      <c r="K232" s="2">
        <v>614.37</v>
      </c>
      <c r="L232" s="2">
        <v>729.24</v>
      </c>
      <c r="M232" s="3">
        <v>45089</v>
      </c>
      <c r="N232" s="2" t="s">
        <v>7639</v>
      </c>
    </row>
    <row r="233" spans="1:14">
      <c r="A233" s="2" t="s">
        <v>2235</v>
      </c>
      <c r="B233" s="2" t="s">
        <v>8116</v>
      </c>
      <c r="C233" s="2" t="s">
        <v>8068</v>
      </c>
      <c r="D233" s="2" t="s">
        <v>8105</v>
      </c>
      <c r="E233" s="2" t="s">
        <v>7773</v>
      </c>
      <c r="F233" s="2" t="s">
        <v>7768</v>
      </c>
      <c r="G233" s="2" t="s">
        <v>7667</v>
      </c>
      <c r="H233" s="2" t="s">
        <v>7673</v>
      </c>
      <c r="I233" s="2" t="s">
        <v>7756</v>
      </c>
      <c r="J233" s="2">
        <v>373.27</v>
      </c>
      <c r="K233" s="2">
        <v>606.84</v>
      </c>
      <c r="L233" s="2">
        <v>703.45</v>
      </c>
      <c r="M233" s="3">
        <v>44769</v>
      </c>
      <c r="N233" s="2" t="s">
        <v>7639</v>
      </c>
    </row>
    <row r="234" spans="1:14">
      <c r="A234" s="2" t="s">
        <v>994</v>
      </c>
      <c r="B234" s="2" t="s">
        <v>8117</v>
      </c>
      <c r="C234" s="2" t="s">
        <v>8068</v>
      </c>
      <c r="D234" s="2" t="s">
        <v>8069</v>
      </c>
      <c r="E234" s="2" t="s">
        <v>7695</v>
      </c>
      <c r="F234" s="2" t="s">
        <v>7686</v>
      </c>
      <c r="G234" s="2" t="s">
        <v>7749</v>
      </c>
      <c r="H234" s="2" t="s">
        <v>7653</v>
      </c>
      <c r="I234" s="2" t="s">
        <v>7884</v>
      </c>
      <c r="J234" s="2">
        <v>335.15</v>
      </c>
      <c r="K234" s="2">
        <v>571.03</v>
      </c>
      <c r="L234" s="2">
        <v>708.63</v>
      </c>
      <c r="M234" s="3">
        <v>45374</v>
      </c>
      <c r="N234" s="2" t="s">
        <v>7644</v>
      </c>
    </row>
    <row r="235" spans="1:14">
      <c r="A235" s="2" t="s">
        <v>854</v>
      </c>
      <c r="B235" s="2" t="s">
        <v>8118</v>
      </c>
      <c r="C235" s="2" t="s">
        <v>7886</v>
      </c>
      <c r="D235" s="2" t="s">
        <v>7887</v>
      </c>
      <c r="E235" s="2" t="s">
        <v>7634</v>
      </c>
      <c r="F235" s="2" t="s">
        <v>7635</v>
      </c>
      <c r="G235" s="2" t="s">
        <v>7690</v>
      </c>
      <c r="H235" s="2" t="s">
        <v>7678</v>
      </c>
      <c r="I235" s="2" t="s">
        <v>7666</v>
      </c>
      <c r="J235" s="2">
        <v>371.12</v>
      </c>
      <c r="K235" s="2">
        <v>566.42999999999995</v>
      </c>
      <c r="L235" s="2">
        <v>705.13</v>
      </c>
      <c r="M235" s="3">
        <v>44880</v>
      </c>
      <c r="N235" s="2" t="s">
        <v>7639</v>
      </c>
    </row>
    <row r="236" spans="1:14">
      <c r="A236" s="2" t="s">
        <v>479</v>
      </c>
      <c r="B236" s="2" t="s">
        <v>8119</v>
      </c>
      <c r="C236" s="2" t="s">
        <v>7886</v>
      </c>
      <c r="D236" s="2" t="s">
        <v>7912</v>
      </c>
      <c r="E236" s="2" t="s">
        <v>7640</v>
      </c>
      <c r="F236" s="2" t="s">
        <v>7635</v>
      </c>
      <c r="G236" s="2" t="s">
        <v>7737</v>
      </c>
      <c r="H236" s="2" t="s">
        <v>7691</v>
      </c>
      <c r="I236" s="2" t="s">
        <v>7679</v>
      </c>
      <c r="J236" s="2">
        <v>357.45</v>
      </c>
      <c r="K236" s="2">
        <v>552.79999999999995</v>
      </c>
      <c r="L236" s="2">
        <v>651.26</v>
      </c>
      <c r="M236" s="3">
        <v>45129</v>
      </c>
      <c r="N236" s="2" t="s">
        <v>7639</v>
      </c>
    </row>
    <row r="237" spans="1:14">
      <c r="A237" s="2" t="s">
        <v>918</v>
      </c>
      <c r="B237" s="2" t="s">
        <v>8120</v>
      </c>
      <c r="C237" s="2" t="s">
        <v>8013</v>
      </c>
      <c r="D237" s="2" t="s">
        <v>8036</v>
      </c>
      <c r="E237" s="2" t="s">
        <v>7782</v>
      </c>
      <c r="F237" s="2" t="s">
        <v>7635</v>
      </c>
      <c r="G237" s="2" t="s">
        <v>7749</v>
      </c>
      <c r="H237" s="2" t="s">
        <v>7683</v>
      </c>
      <c r="I237" s="2" t="s">
        <v>7810</v>
      </c>
      <c r="J237" s="2">
        <v>303.61</v>
      </c>
      <c r="K237" s="2">
        <v>548.77</v>
      </c>
      <c r="L237" s="2">
        <v>682.06</v>
      </c>
      <c r="M237" s="3">
        <v>45159</v>
      </c>
      <c r="N237" s="2" t="s">
        <v>7639</v>
      </c>
    </row>
    <row r="238" spans="1:14">
      <c r="A238" s="2" t="s">
        <v>1084</v>
      </c>
      <c r="B238" s="2" t="s">
        <v>8121</v>
      </c>
      <c r="C238" s="2" t="s">
        <v>7873</v>
      </c>
      <c r="D238" s="2" t="s">
        <v>8039</v>
      </c>
      <c r="E238" s="2" t="s">
        <v>7838</v>
      </c>
      <c r="F238" s="2" t="s">
        <v>7686</v>
      </c>
      <c r="G238" s="2" t="s">
        <v>7641</v>
      </c>
      <c r="H238" s="2" t="s">
        <v>7716</v>
      </c>
      <c r="I238" s="2" t="s">
        <v>7841</v>
      </c>
      <c r="J238" s="2">
        <v>410.37</v>
      </c>
      <c r="K238" s="2">
        <v>543.91</v>
      </c>
      <c r="L238" s="2">
        <v>638.61</v>
      </c>
      <c r="M238" s="3">
        <v>45469</v>
      </c>
      <c r="N238" s="2" t="s">
        <v>7639</v>
      </c>
    </row>
    <row r="239" spans="1:14">
      <c r="A239" s="2" t="s">
        <v>1244</v>
      </c>
      <c r="B239" s="2" t="s">
        <v>8122</v>
      </c>
      <c r="C239" s="2" t="s">
        <v>8068</v>
      </c>
      <c r="D239" s="2" t="s">
        <v>8103</v>
      </c>
      <c r="E239" s="2" t="s">
        <v>7651</v>
      </c>
      <c r="F239" s="2" t="s">
        <v>7699</v>
      </c>
      <c r="G239" s="2" t="s">
        <v>7667</v>
      </c>
      <c r="H239" s="2" t="s">
        <v>7653</v>
      </c>
      <c r="I239" s="2" t="s">
        <v>8076</v>
      </c>
      <c r="J239" s="2">
        <v>348.75</v>
      </c>
      <c r="K239" s="2">
        <v>542.62</v>
      </c>
      <c r="L239" s="2">
        <v>643.9</v>
      </c>
      <c r="M239" s="3">
        <v>44915</v>
      </c>
      <c r="N239" s="2" t="s">
        <v>7639</v>
      </c>
    </row>
    <row r="240" spans="1:14">
      <c r="A240" s="2" t="s">
        <v>606</v>
      </c>
      <c r="B240" s="2" t="s">
        <v>8123</v>
      </c>
      <c r="C240" s="2" t="s">
        <v>8068</v>
      </c>
      <c r="D240" s="2" t="s">
        <v>8069</v>
      </c>
      <c r="E240" s="2" t="s">
        <v>7634</v>
      </c>
      <c r="F240" s="2" t="s">
        <v>7768</v>
      </c>
      <c r="G240" s="2" t="s">
        <v>7636</v>
      </c>
      <c r="H240" s="2" t="s">
        <v>7673</v>
      </c>
      <c r="I240" s="2" t="s">
        <v>7877</v>
      </c>
      <c r="J240" s="2">
        <v>299.86</v>
      </c>
      <c r="K240" s="2">
        <v>517.84</v>
      </c>
      <c r="L240" s="2">
        <v>598.19000000000005</v>
      </c>
      <c r="M240" s="3">
        <v>45675</v>
      </c>
      <c r="N240" s="2" t="s">
        <v>7639</v>
      </c>
    </row>
    <row r="241" spans="1:14">
      <c r="A241" s="2" t="s">
        <v>1545</v>
      </c>
      <c r="B241" s="2" t="s">
        <v>8124</v>
      </c>
      <c r="C241" s="2" t="s">
        <v>8071</v>
      </c>
      <c r="D241" s="2" t="s">
        <v>8085</v>
      </c>
      <c r="E241" s="2" t="s">
        <v>8063</v>
      </c>
      <c r="F241" s="2" t="s">
        <v>7699</v>
      </c>
      <c r="G241" s="2" t="s">
        <v>7803</v>
      </c>
      <c r="H241" s="2" t="s">
        <v>7750</v>
      </c>
      <c r="I241" s="2" t="s">
        <v>7935</v>
      </c>
      <c r="J241" s="2">
        <v>337.09</v>
      </c>
      <c r="K241" s="2">
        <v>491.5</v>
      </c>
      <c r="L241" s="2">
        <v>549.91999999999996</v>
      </c>
      <c r="M241" s="3">
        <v>44826</v>
      </c>
      <c r="N241" s="2" t="s">
        <v>7639</v>
      </c>
    </row>
    <row r="242" spans="1:14">
      <c r="A242" s="2" t="s">
        <v>337</v>
      </c>
      <c r="B242" s="2" t="s">
        <v>8125</v>
      </c>
      <c r="C242" s="2" t="s">
        <v>8068</v>
      </c>
      <c r="D242" s="2" t="s">
        <v>8069</v>
      </c>
      <c r="E242" s="2" t="s">
        <v>7715</v>
      </c>
      <c r="F242" s="2" t="s">
        <v>7768</v>
      </c>
      <c r="G242" s="2" t="s">
        <v>7664</v>
      </c>
      <c r="H242" s="2" t="s">
        <v>7678</v>
      </c>
      <c r="I242" s="2" t="s">
        <v>7877</v>
      </c>
      <c r="J242" s="2">
        <v>295</v>
      </c>
      <c r="K242" s="2">
        <v>465.24</v>
      </c>
      <c r="L242" s="2">
        <v>548.19000000000005</v>
      </c>
      <c r="M242" s="3">
        <v>45422</v>
      </c>
      <c r="N242" s="2" t="s">
        <v>7639</v>
      </c>
    </row>
    <row r="243" spans="1:14">
      <c r="A243" s="2" t="s">
        <v>2913</v>
      </c>
      <c r="B243" s="2" t="s">
        <v>8126</v>
      </c>
      <c r="C243" s="2" t="s">
        <v>7886</v>
      </c>
      <c r="D243" s="2" t="s">
        <v>7887</v>
      </c>
      <c r="E243" s="2" t="s">
        <v>7809</v>
      </c>
      <c r="F243" s="2" t="s">
        <v>7635</v>
      </c>
      <c r="G243" s="2" t="s">
        <v>7690</v>
      </c>
      <c r="H243" s="2" t="s">
        <v>7668</v>
      </c>
      <c r="I243" s="2" t="s">
        <v>7879</v>
      </c>
      <c r="J243" s="2">
        <v>367.86</v>
      </c>
      <c r="K243" s="2">
        <v>461.88</v>
      </c>
      <c r="L243" s="2">
        <v>531.83000000000004</v>
      </c>
      <c r="M243" s="3">
        <v>44625</v>
      </c>
      <c r="N243" s="2" t="s">
        <v>7639</v>
      </c>
    </row>
    <row r="244" spans="1:14">
      <c r="A244" s="2" t="s">
        <v>1664</v>
      </c>
      <c r="B244" s="2" t="s">
        <v>8127</v>
      </c>
      <c r="C244" s="2" t="s">
        <v>8071</v>
      </c>
      <c r="D244" s="2" t="s">
        <v>8085</v>
      </c>
      <c r="E244" s="2" t="s">
        <v>7640</v>
      </c>
      <c r="F244" s="2" t="s">
        <v>7720</v>
      </c>
      <c r="G244" s="2" t="s">
        <v>7763</v>
      </c>
      <c r="H244" s="2" t="s">
        <v>7750</v>
      </c>
      <c r="I244" s="2" t="s">
        <v>7657</v>
      </c>
      <c r="J244" s="2">
        <v>327.36</v>
      </c>
      <c r="K244" s="2">
        <v>438.71</v>
      </c>
      <c r="L244" s="2">
        <v>465.99</v>
      </c>
      <c r="M244" s="3">
        <v>44920</v>
      </c>
      <c r="N244" s="2" t="s">
        <v>7639</v>
      </c>
    </row>
    <row r="245" spans="1:14">
      <c r="A245" s="2" t="s">
        <v>440</v>
      </c>
      <c r="B245" s="2" t="s">
        <v>8128</v>
      </c>
      <c r="C245" s="2" t="s">
        <v>7940</v>
      </c>
      <c r="D245" s="2" t="s">
        <v>8030</v>
      </c>
      <c r="E245" s="2" t="s">
        <v>7645</v>
      </c>
      <c r="F245" s="2" t="s">
        <v>7635</v>
      </c>
      <c r="G245" s="2" t="s">
        <v>7749</v>
      </c>
      <c r="H245" s="2" t="s">
        <v>7683</v>
      </c>
      <c r="I245" s="2" t="s">
        <v>7916</v>
      </c>
      <c r="J245" s="2">
        <v>315.13</v>
      </c>
      <c r="K245" s="2">
        <v>425.14</v>
      </c>
      <c r="L245" s="2">
        <v>486.56</v>
      </c>
      <c r="M245" s="3">
        <v>44843</v>
      </c>
      <c r="N245" s="2" t="s">
        <v>7639</v>
      </c>
    </row>
    <row r="246" spans="1:14">
      <c r="A246" s="2" t="s">
        <v>2706</v>
      </c>
      <c r="B246" s="2" t="s">
        <v>8129</v>
      </c>
      <c r="C246" s="2" t="s">
        <v>7940</v>
      </c>
      <c r="D246" s="2" t="s">
        <v>8130</v>
      </c>
      <c r="E246" s="2" t="s">
        <v>7827</v>
      </c>
      <c r="F246" s="2" t="s">
        <v>7635</v>
      </c>
      <c r="G246" s="2" t="s">
        <v>7737</v>
      </c>
      <c r="H246" s="2" t="s">
        <v>7703</v>
      </c>
      <c r="I246" s="2" t="s">
        <v>7839</v>
      </c>
      <c r="J246" s="2">
        <v>319.07</v>
      </c>
      <c r="K246" s="2">
        <v>417.85</v>
      </c>
      <c r="L246" s="2">
        <v>455.44</v>
      </c>
      <c r="M246" s="3">
        <v>45100</v>
      </c>
      <c r="N246" s="2" t="s">
        <v>7639</v>
      </c>
    </row>
    <row r="247" spans="1:14">
      <c r="A247" s="2" t="s">
        <v>714</v>
      </c>
      <c r="B247" s="2" t="s">
        <v>8131</v>
      </c>
      <c r="C247" s="2" t="s">
        <v>8068</v>
      </c>
      <c r="D247" s="2" t="s">
        <v>8069</v>
      </c>
      <c r="E247" s="2" t="s">
        <v>7835</v>
      </c>
      <c r="F247" s="2" t="s">
        <v>7686</v>
      </c>
      <c r="G247" s="2" t="s">
        <v>7737</v>
      </c>
      <c r="H247" s="2" t="s">
        <v>7750</v>
      </c>
      <c r="I247" s="2" t="s">
        <v>7791</v>
      </c>
      <c r="J247" s="2">
        <v>262.06</v>
      </c>
      <c r="K247" s="2">
        <v>412.26</v>
      </c>
      <c r="L247" s="2">
        <v>469.51</v>
      </c>
      <c r="M247" s="3">
        <v>44815</v>
      </c>
      <c r="N247" s="2" t="s">
        <v>7639</v>
      </c>
    </row>
    <row r="248" spans="1:14">
      <c r="A248" s="2" t="s">
        <v>681</v>
      </c>
      <c r="B248" s="2" t="s">
        <v>8132</v>
      </c>
      <c r="C248" s="2" t="s">
        <v>8013</v>
      </c>
      <c r="D248" s="2" t="s">
        <v>8036</v>
      </c>
      <c r="E248" s="2" t="s">
        <v>7634</v>
      </c>
      <c r="F248" s="2" t="s">
        <v>7635</v>
      </c>
      <c r="G248" s="2" t="s">
        <v>7672</v>
      </c>
      <c r="H248" s="2" t="s">
        <v>7755</v>
      </c>
      <c r="I248" s="2" t="s">
        <v>8016</v>
      </c>
      <c r="J248" s="2">
        <v>213.39</v>
      </c>
      <c r="K248" s="2">
        <v>344.12</v>
      </c>
      <c r="L248" s="2">
        <v>426.39</v>
      </c>
      <c r="M248" s="3">
        <v>45418</v>
      </c>
      <c r="N248" s="2" t="s">
        <v>7639</v>
      </c>
    </row>
    <row r="249" spans="1:14">
      <c r="A249" s="2" t="s">
        <v>1141</v>
      </c>
      <c r="B249" s="2" t="s">
        <v>8133</v>
      </c>
      <c r="C249" s="2" t="s">
        <v>8013</v>
      </c>
      <c r="D249" s="2" t="s">
        <v>8057</v>
      </c>
      <c r="E249" s="2" t="s">
        <v>7659</v>
      </c>
      <c r="F249" s="2" t="s">
        <v>7635</v>
      </c>
      <c r="G249" s="2" t="s">
        <v>7803</v>
      </c>
      <c r="H249" s="2" t="s">
        <v>7691</v>
      </c>
      <c r="I249" s="2" t="s">
        <v>8134</v>
      </c>
      <c r="J249" s="2">
        <v>197.05</v>
      </c>
      <c r="K249" s="2">
        <v>335.77</v>
      </c>
      <c r="L249" s="2">
        <v>417.14</v>
      </c>
      <c r="M249" s="3">
        <v>44799</v>
      </c>
      <c r="N249" s="2" t="s">
        <v>7639</v>
      </c>
    </row>
    <row r="250" spans="1:14">
      <c r="A250" s="2" t="s">
        <v>367</v>
      </c>
      <c r="B250" s="2" t="s">
        <v>8135</v>
      </c>
      <c r="C250" s="2" t="s">
        <v>7940</v>
      </c>
      <c r="D250" s="2" t="s">
        <v>8130</v>
      </c>
      <c r="E250" s="2" t="s">
        <v>7807</v>
      </c>
      <c r="F250" s="2" t="s">
        <v>7635</v>
      </c>
      <c r="G250" s="2" t="s">
        <v>7664</v>
      </c>
      <c r="H250" s="2" t="s">
        <v>7703</v>
      </c>
      <c r="I250" s="2" t="s">
        <v>7779</v>
      </c>
      <c r="J250" s="2">
        <v>254.15</v>
      </c>
      <c r="K250" s="2">
        <v>328.17</v>
      </c>
      <c r="L250" s="2">
        <v>385.97</v>
      </c>
      <c r="M250" s="3">
        <v>44701</v>
      </c>
      <c r="N250" s="2" t="s">
        <v>7639</v>
      </c>
    </row>
    <row r="251" spans="1:14">
      <c r="A251" s="2" t="s">
        <v>602</v>
      </c>
      <c r="B251" s="2" t="s">
        <v>8136</v>
      </c>
      <c r="C251" s="2" t="s">
        <v>8013</v>
      </c>
      <c r="D251" s="2" t="s">
        <v>8057</v>
      </c>
      <c r="E251" s="2" t="s">
        <v>7966</v>
      </c>
      <c r="F251" s="2" t="s">
        <v>7635</v>
      </c>
      <c r="G251" s="2" t="s">
        <v>7646</v>
      </c>
      <c r="H251" s="2" t="s">
        <v>7637</v>
      </c>
      <c r="I251" s="2" t="s">
        <v>7779</v>
      </c>
      <c r="J251" s="2">
        <v>171.9</v>
      </c>
      <c r="K251" s="2">
        <v>287.13</v>
      </c>
      <c r="L251" s="2">
        <v>335.8</v>
      </c>
      <c r="M251" s="3">
        <v>45525</v>
      </c>
      <c r="N251" s="2" t="s">
        <v>7639</v>
      </c>
    </row>
  </sheetData>
  <autoFilter ref="A1:N251" xr:uid="{00000000-0009-0000-0000-00000D000000}"/>
  <conditionalFormatting sqref="B1:B1048576">
    <cfRule type="duplicateValues" dxfId="9" priority="15"/>
  </conditionalFormatting>
  <conditionalFormatting sqref="E1:E1048576">
    <cfRule type="containsBlanks" dxfId="8" priority="1">
      <formula>LEN(TRIM(E1))=0</formula>
    </cfRule>
  </conditionalFormatting>
  <conditionalFormatting sqref="F1:F1048576">
    <cfRule type="containsBlanks" dxfId="7" priority="2">
      <formula>LEN(TRIM(F1))=0</formula>
    </cfRule>
    <cfRule type="containsBlanks" dxfId="6" priority="3">
      <formula>LEN(TRIM(F1))=0</formula>
    </cfRule>
  </conditionalFormatting>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dimension ref="A1:J121"/>
  <sheetViews>
    <sheetView workbookViewId="0">
      <pane ySplit="1" topLeftCell="A14" activePane="bottomLeft" state="frozen"/>
      <selection pane="bottomLeft" activeCell="J2" sqref="J2:J1048576"/>
    </sheetView>
  </sheetViews>
  <sheetFormatPr defaultColWidth="9" defaultRowHeight="15"/>
  <cols>
    <col min="1" max="1" width="11" customWidth="1"/>
    <col min="2" max="2" width="40" customWidth="1"/>
    <col min="3" max="3" width="21" customWidth="1"/>
    <col min="4" max="4" width="17" customWidth="1"/>
    <col min="5" max="5" width="15" customWidth="1"/>
    <col min="6" max="6" width="14" customWidth="1"/>
    <col min="7" max="7" width="15" customWidth="1"/>
    <col min="8" max="8" width="17" customWidth="1"/>
    <col min="9" max="9" width="30" customWidth="1"/>
    <col min="10" max="10" width="10" customWidth="1"/>
  </cols>
  <sheetData>
    <row r="1" spans="1:10">
      <c r="A1" s="1" t="s">
        <v>65</v>
      </c>
      <c r="B1" s="1" t="s">
        <v>44</v>
      </c>
      <c r="C1" s="1" t="s">
        <v>5034</v>
      </c>
      <c r="D1" s="1" t="s">
        <v>5035</v>
      </c>
      <c r="E1" s="1" t="s">
        <v>15</v>
      </c>
      <c r="F1" s="1" t="s">
        <v>8137</v>
      </c>
      <c r="G1" s="1" t="s">
        <v>8138</v>
      </c>
      <c r="H1" s="1" t="s">
        <v>8139</v>
      </c>
      <c r="I1" s="1" t="s">
        <v>8140</v>
      </c>
      <c r="J1" s="1" t="s">
        <v>7632</v>
      </c>
    </row>
    <row r="2" spans="1:10">
      <c r="A2" s="2" t="s">
        <v>467</v>
      </c>
      <c r="B2" s="2" t="s">
        <v>8141</v>
      </c>
      <c r="C2" s="2" t="s">
        <v>5170</v>
      </c>
      <c r="D2" s="2" t="s">
        <v>5069</v>
      </c>
      <c r="E2" s="2" t="s">
        <v>16</v>
      </c>
      <c r="F2" s="2" t="s">
        <v>8142</v>
      </c>
      <c r="G2" s="3">
        <v>44952</v>
      </c>
      <c r="H2" s="2">
        <v>2500000</v>
      </c>
      <c r="I2" s="2" t="s">
        <v>8143</v>
      </c>
      <c r="J2" s="2" t="s">
        <v>7639</v>
      </c>
    </row>
    <row r="3" spans="1:10">
      <c r="A3" s="2" t="s">
        <v>1018</v>
      </c>
      <c r="B3" s="2" t="s">
        <v>8144</v>
      </c>
      <c r="C3" s="2" t="s">
        <v>5452</v>
      </c>
      <c r="D3" s="2" t="s">
        <v>5043</v>
      </c>
      <c r="E3" s="2" t="s">
        <v>17</v>
      </c>
      <c r="F3" s="2" t="s">
        <v>8145</v>
      </c>
      <c r="G3" s="3">
        <v>44971</v>
      </c>
      <c r="H3" s="2">
        <v>2500000</v>
      </c>
      <c r="I3" s="2" t="s">
        <v>8146</v>
      </c>
      <c r="J3" s="2" t="s">
        <v>7639</v>
      </c>
    </row>
    <row r="4" spans="1:10">
      <c r="A4" s="2" t="s">
        <v>578</v>
      </c>
      <c r="B4" s="2" t="s">
        <v>8147</v>
      </c>
      <c r="C4" s="2" t="s">
        <v>5159</v>
      </c>
      <c r="D4" s="2" t="s">
        <v>5069</v>
      </c>
      <c r="E4" s="2" t="s">
        <v>16</v>
      </c>
      <c r="F4" s="2" t="s">
        <v>8145</v>
      </c>
      <c r="G4" s="3">
        <v>42027</v>
      </c>
      <c r="H4" s="2">
        <v>2500000</v>
      </c>
      <c r="I4" s="2" t="s">
        <v>8148</v>
      </c>
      <c r="J4" s="2" t="s">
        <v>7639</v>
      </c>
    </row>
    <row r="5" spans="1:10">
      <c r="A5" s="2" t="s">
        <v>877</v>
      </c>
      <c r="B5" s="2" t="s">
        <v>8149</v>
      </c>
      <c r="C5" s="2" t="s">
        <v>5068</v>
      </c>
      <c r="D5" s="2" t="s">
        <v>5069</v>
      </c>
      <c r="E5" s="2" t="s">
        <v>16</v>
      </c>
      <c r="F5" s="2" t="s">
        <v>8150</v>
      </c>
      <c r="G5" s="3">
        <v>42846</v>
      </c>
      <c r="H5" s="2">
        <v>2500000</v>
      </c>
      <c r="I5" s="2" t="s">
        <v>8151</v>
      </c>
      <c r="J5" s="2" t="s">
        <v>7639</v>
      </c>
    </row>
    <row r="6" spans="1:10">
      <c r="A6" s="2" t="s">
        <v>674</v>
      </c>
      <c r="B6" s="2" t="s">
        <v>50</v>
      </c>
      <c r="C6" s="2" t="s">
        <v>5086</v>
      </c>
      <c r="D6" s="2" t="s">
        <v>5076</v>
      </c>
      <c r="E6" s="2" t="s">
        <v>17</v>
      </c>
      <c r="F6" s="2" t="s">
        <v>8142</v>
      </c>
      <c r="G6" s="3">
        <v>45176</v>
      </c>
      <c r="H6" s="2">
        <v>2500000</v>
      </c>
      <c r="I6" s="2" t="s">
        <v>8152</v>
      </c>
      <c r="J6" s="2" t="s">
        <v>7639</v>
      </c>
    </row>
    <row r="7" spans="1:10">
      <c r="A7" s="2" t="s">
        <v>1142</v>
      </c>
      <c r="B7" s="2" t="s">
        <v>8153</v>
      </c>
      <c r="C7" s="2" t="s">
        <v>5318</v>
      </c>
      <c r="D7" s="2" t="s">
        <v>5050</v>
      </c>
      <c r="E7" s="2" t="s">
        <v>18</v>
      </c>
      <c r="F7" s="2" t="s">
        <v>8142</v>
      </c>
      <c r="G7" s="3">
        <v>43178</v>
      </c>
      <c r="H7" s="2">
        <v>2500000</v>
      </c>
      <c r="I7" s="2" t="s">
        <v>8154</v>
      </c>
      <c r="J7" s="2" t="s">
        <v>7639</v>
      </c>
    </row>
    <row r="8" spans="1:10">
      <c r="A8" s="2" t="s">
        <v>574</v>
      </c>
      <c r="B8" s="2" t="s">
        <v>8155</v>
      </c>
      <c r="C8" s="2" t="s">
        <v>5111</v>
      </c>
      <c r="D8" s="2" t="s">
        <v>5050</v>
      </c>
      <c r="E8" s="2" t="s">
        <v>18</v>
      </c>
      <c r="F8" s="2" t="s">
        <v>8142</v>
      </c>
      <c r="G8" s="3">
        <v>42044</v>
      </c>
      <c r="H8" s="2">
        <v>2500000</v>
      </c>
      <c r="I8" s="2" t="s">
        <v>6857</v>
      </c>
      <c r="J8" s="2" t="s">
        <v>7639</v>
      </c>
    </row>
    <row r="9" spans="1:10">
      <c r="A9" s="2" t="s">
        <v>796</v>
      </c>
      <c r="B9" s="2" t="s">
        <v>8156</v>
      </c>
      <c r="C9" s="2" t="s">
        <v>5180</v>
      </c>
      <c r="D9" s="2" t="s">
        <v>5043</v>
      </c>
      <c r="E9" s="2" t="s">
        <v>17</v>
      </c>
      <c r="F9" s="2" t="s">
        <v>8142</v>
      </c>
      <c r="G9" s="3">
        <v>42966</v>
      </c>
      <c r="H9" s="2">
        <v>2500000</v>
      </c>
      <c r="I9" s="2" t="s">
        <v>8157</v>
      </c>
      <c r="J9" s="2" t="s">
        <v>7639</v>
      </c>
    </row>
    <row r="10" spans="1:10">
      <c r="A10" s="2" t="s">
        <v>471</v>
      </c>
      <c r="B10" s="2" t="s">
        <v>47</v>
      </c>
      <c r="C10" s="2" t="s">
        <v>5068</v>
      </c>
      <c r="D10" s="2" t="s">
        <v>5069</v>
      </c>
      <c r="E10" s="2" t="s">
        <v>16</v>
      </c>
      <c r="F10" s="2" t="s">
        <v>8142</v>
      </c>
      <c r="G10" s="3">
        <v>43617</v>
      </c>
      <c r="H10" s="2">
        <v>2500000</v>
      </c>
      <c r="I10" s="2" t="s">
        <v>8158</v>
      </c>
      <c r="J10" s="2" t="s">
        <v>7639</v>
      </c>
    </row>
    <row r="11" spans="1:10">
      <c r="A11" s="2" t="s">
        <v>1546</v>
      </c>
      <c r="B11" s="2" t="s">
        <v>8155</v>
      </c>
      <c r="C11" s="2" t="s">
        <v>5111</v>
      </c>
      <c r="D11" s="2" t="s">
        <v>5050</v>
      </c>
      <c r="E11" s="2" t="s">
        <v>18</v>
      </c>
      <c r="F11" s="2" t="s">
        <v>8142</v>
      </c>
      <c r="G11" s="3">
        <v>42053</v>
      </c>
      <c r="H11" s="2">
        <v>2500000</v>
      </c>
      <c r="I11" s="2" t="s">
        <v>8159</v>
      </c>
      <c r="J11" s="2" t="s">
        <v>7639</v>
      </c>
    </row>
    <row r="12" spans="1:10">
      <c r="A12" s="2" t="s">
        <v>551</v>
      </c>
      <c r="B12" s="2" t="s">
        <v>8160</v>
      </c>
      <c r="C12" s="2" t="s">
        <v>5247</v>
      </c>
      <c r="D12" s="2" t="s">
        <v>5069</v>
      </c>
      <c r="E12" s="2" t="s">
        <v>16</v>
      </c>
      <c r="F12" s="2" t="s">
        <v>8142</v>
      </c>
      <c r="G12" s="3">
        <v>44666</v>
      </c>
      <c r="H12" s="2">
        <v>2500000</v>
      </c>
      <c r="I12" s="2" t="s">
        <v>5363</v>
      </c>
      <c r="J12" s="2" t="s">
        <v>7639</v>
      </c>
    </row>
    <row r="13" spans="1:10" hidden="1">
      <c r="A13" s="2" t="s">
        <v>522</v>
      </c>
      <c r="B13" s="2" t="s">
        <v>48</v>
      </c>
      <c r="C13" s="2" t="s">
        <v>5056</v>
      </c>
      <c r="D13" s="2" t="s">
        <v>5057</v>
      </c>
      <c r="E13" s="2" t="s">
        <v>16</v>
      </c>
      <c r="F13" s="2" t="s">
        <v>8142</v>
      </c>
      <c r="G13" s="3">
        <v>43119</v>
      </c>
      <c r="H13" s="2">
        <v>2500000</v>
      </c>
      <c r="I13" s="2" t="s">
        <v>8161</v>
      </c>
      <c r="J13" s="2" t="s">
        <v>8162</v>
      </c>
    </row>
    <row r="14" spans="1:10">
      <c r="A14" s="2" t="s">
        <v>358</v>
      </c>
      <c r="B14" s="2" t="s">
        <v>8163</v>
      </c>
      <c r="C14" s="2" t="s">
        <v>5426</v>
      </c>
      <c r="D14" s="2" t="s">
        <v>5057</v>
      </c>
      <c r="E14" s="2" t="s">
        <v>16</v>
      </c>
      <c r="F14" s="2" t="s">
        <v>8142</v>
      </c>
      <c r="G14" s="3">
        <v>43951</v>
      </c>
      <c r="H14" s="2">
        <v>2500000</v>
      </c>
      <c r="I14" s="2" t="s">
        <v>8164</v>
      </c>
      <c r="J14" s="2" t="s">
        <v>7639</v>
      </c>
    </row>
    <row r="15" spans="1:10">
      <c r="A15" s="2" t="s">
        <v>1233</v>
      </c>
      <c r="B15" s="2" t="s">
        <v>8165</v>
      </c>
      <c r="C15" s="2" t="s">
        <v>5099</v>
      </c>
      <c r="D15" s="2" t="s">
        <v>5050</v>
      </c>
      <c r="E15" s="2" t="s">
        <v>18</v>
      </c>
      <c r="F15" s="2" t="s">
        <v>8142</v>
      </c>
      <c r="G15" s="3">
        <v>43391</v>
      </c>
      <c r="H15" s="2">
        <v>2500000</v>
      </c>
      <c r="I15" s="2" t="s">
        <v>8166</v>
      </c>
      <c r="J15" s="2" t="s">
        <v>7639</v>
      </c>
    </row>
    <row r="16" spans="1:10">
      <c r="A16" s="2" t="s">
        <v>304</v>
      </c>
      <c r="B16" s="2" t="s">
        <v>46</v>
      </c>
      <c r="C16" s="2" t="s">
        <v>5247</v>
      </c>
      <c r="D16" s="2" t="s">
        <v>5069</v>
      </c>
      <c r="E16" s="2" t="s">
        <v>16</v>
      </c>
      <c r="F16" s="2" t="s">
        <v>8145</v>
      </c>
      <c r="G16" s="3">
        <v>42264</v>
      </c>
      <c r="H16" s="2">
        <v>2500000</v>
      </c>
      <c r="I16" s="2" t="s">
        <v>8167</v>
      </c>
      <c r="J16" s="2" t="s">
        <v>7639</v>
      </c>
    </row>
    <row r="17" spans="1:10">
      <c r="A17" s="2" t="s">
        <v>615</v>
      </c>
      <c r="B17" s="2" t="s">
        <v>8168</v>
      </c>
      <c r="C17" s="2" t="s">
        <v>5187</v>
      </c>
      <c r="D17" s="2" t="s">
        <v>5076</v>
      </c>
      <c r="E17" s="2" t="s">
        <v>17</v>
      </c>
      <c r="F17" s="2" t="s">
        <v>8150</v>
      </c>
      <c r="G17" s="3">
        <v>44486</v>
      </c>
      <c r="H17" s="2">
        <v>2500000</v>
      </c>
      <c r="I17" s="2" t="s">
        <v>8169</v>
      </c>
      <c r="J17" s="2" t="s">
        <v>7639</v>
      </c>
    </row>
    <row r="18" spans="1:10">
      <c r="A18" s="2" t="s">
        <v>699</v>
      </c>
      <c r="B18" s="2" t="s">
        <v>8170</v>
      </c>
      <c r="C18" s="2" t="s">
        <v>5426</v>
      </c>
      <c r="D18" s="2" t="s">
        <v>5057</v>
      </c>
      <c r="E18" s="2" t="s">
        <v>16</v>
      </c>
      <c r="F18" s="2" t="s">
        <v>8145</v>
      </c>
      <c r="G18" s="3">
        <v>42171</v>
      </c>
      <c r="H18" s="2">
        <v>2500000</v>
      </c>
      <c r="I18" s="2" t="s">
        <v>8171</v>
      </c>
      <c r="J18" s="2" t="s">
        <v>7639</v>
      </c>
    </row>
    <row r="19" spans="1:10">
      <c r="A19" s="2" t="s">
        <v>1114</v>
      </c>
      <c r="B19" s="2" t="s">
        <v>8172</v>
      </c>
      <c r="C19" s="2" t="s">
        <v>5288</v>
      </c>
      <c r="D19" s="2" t="s">
        <v>5069</v>
      </c>
      <c r="E19" s="2" t="s">
        <v>16</v>
      </c>
      <c r="F19" s="2" t="s">
        <v>8173</v>
      </c>
      <c r="G19" s="3">
        <v>44292</v>
      </c>
      <c r="H19" s="2">
        <v>2500000</v>
      </c>
      <c r="I19" s="2" t="s">
        <v>7552</v>
      </c>
      <c r="J19" s="2" t="s">
        <v>7639</v>
      </c>
    </row>
    <row r="20" spans="1:10">
      <c r="A20" s="2" t="s">
        <v>329</v>
      </c>
      <c r="B20" s="2" t="s">
        <v>8174</v>
      </c>
      <c r="C20" s="2" t="s">
        <v>5154</v>
      </c>
      <c r="D20" s="2" t="s">
        <v>5069</v>
      </c>
      <c r="E20" s="2" t="s">
        <v>16</v>
      </c>
      <c r="F20" s="2" t="s">
        <v>8173</v>
      </c>
      <c r="G20" s="3">
        <v>44443</v>
      </c>
      <c r="H20" s="2">
        <v>2500000</v>
      </c>
      <c r="I20" s="2" t="s">
        <v>6052</v>
      </c>
      <c r="J20" s="2" t="s">
        <v>7639</v>
      </c>
    </row>
    <row r="21" spans="1:10">
      <c r="A21" s="2" t="s">
        <v>420</v>
      </c>
      <c r="B21" s="2" t="s">
        <v>8175</v>
      </c>
      <c r="C21" s="2" t="s">
        <v>5164</v>
      </c>
      <c r="D21" s="2" t="s">
        <v>5043</v>
      </c>
      <c r="E21" s="2" t="s">
        <v>17</v>
      </c>
      <c r="F21" s="2" t="s">
        <v>8142</v>
      </c>
      <c r="G21" s="3">
        <v>42643</v>
      </c>
      <c r="H21" s="2">
        <v>2500000</v>
      </c>
      <c r="I21" s="2" t="s">
        <v>8176</v>
      </c>
      <c r="J21" s="2" t="s">
        <v>7639</v>
      </c>
    </row>
    <row r="22" spans="1:10">
      <c r="A22" s="2" t="s">
        <v>309</v>
      </c>
      <c r="B22" s="2" t="s">
        <v>8172</v>
      </c>
      <c r="C22" s="2" t="s">
        <v>5288</v>
      </c>
      <c r="D22" s="2" t="s">
        <v>5069</v>
      </c>
      <c r="E22" s="2" t="s">
        <v>16</v>
      </c>
      <c r="F22" s="2" t="s">
        <v>8173</v>
      </c>
      <c r="G22" s="3">
        <v>44852</v>
      </c>
      <c r="H22" s="2">
        <v>2500000</v>
      </c>
      <c r="I22" s="2" t="s">
        <v>8177</v>
      </c>
      <c r="J22" s="2" t="s">
        <v>7639</v>
      </c>
    </row>
    <row r="23" spans="1:10">
      <c r="A23" s="2" t="s">
        <v>952</v>
      </c>
      <c r="B23" s="2" t="s">
        <v>8178</v>
      </c>
      <c r="C23" s="2" t="s">
        <v>5146</v>
      </c>
      <c r="D23" s="2" t="s">
        <v>5057</v>
      </c>
      <c r="E23" s="2" t="s">
        <v>16</v>
      </c>
      <c r="F23" s="2" t="s">
        <v>8150</v>
      </c>
      <c r="G23" s="3">
        <v>43116</v>
      </c>
      <c r="H23" s="2">
        <v>2500000</v>
      </c>
      <c r="I23" s="2" t="s">
        <v>8179</v>
      </c>
      <c r="J23" s="2" t="s">
        <v>7639</v>
      </c>
    </row>
    <row r="24" spans="1:10">
      <c r="A24" s="2" t="s">
        <v>1780</v>
      </c>
      <c r="B24" s="2" t="s">
        <v>8180</v>
      </c>
      <c r="C24" s="2" t="s">
        <v>5124</v>
      </c>
      <c r="D24" s="2" t="s">
        <v>5050</v>
      </c>
      <c r="E24" s="2" t="s">
        <v>18</v>
      </c>
      <c r="F24" s="2" t="s">
        <v>8173</v>
      </c>
      <c r="G24" s="3">
        <v>44087</v>
      </c>
      <c r="H24" s="2">
        <v>2500000</v>
      </c>
      <c r="I24" s="2" t="s">
        <v>8181</v>
      </c>
      <c r="J24" s="2" t="s">
        <v>7639</v>
      </c>
    </row>
    <row r="25" spans="1:10">
      <c r="A25" s="2" t="s">
        <v>292</v>
      </c>
      <c r="B25" s="2" t="s">
        <v>8182</v>
      </c>
      <c r="C25" s="2" t="s">
        <v>5335</v>
      </c>
      <c r="D25" s="2" t="s">
        <v>5069</v>
      </c>
      <c r="E25" s="2" t="s">
        <v>16</v>
      </c>
      <c r="F25" s="2" t="s">
        <v>8145</v>
      </c>
      <c r="G25" s="3">
        <v>43616</v>
      </c>
      <c r="H25" s="2">
        <v>2500000</v>
      </c>
      <c r="I25" s="2" t="s">
        <v>8183</v>
      </c>
      <c r="J25" s="2" t="s">
        <v>7639</v>
      </c>
    </row>
    <row r="26" spans="1:10">
      <c r="A26" s="2" t="s">
        <v>237</v>
      </c>
      <c r="B26" s="2" t="s">
        <v>8184</v>
      </c>
      <c r="C26" s="2" t="s">
        <v>5318</v>
      </c>
      <c r="D26" s="2" t="s">
        <v>5050</v>
      </c>
      <c r="E26" s="2" t="s">
        <v>18</v>
      </c>
      <c r="F26" s="2" t="s">
        <v>8173</v>
      </c>
      <c r="G26" s="3">
        <v>44513</v>
      </c>
      <c r="H26" s="2">
        <v>2500000</v>
      </c>
      <c r="I26" s="2" t="s">
        <v>8185</v>
      </c>
      <c r="J26" s="2" t="s">
        <v>7639</v>
      </c>
    </row>
    <row r="27" spans="1:10">
      <c r="A27" s="2" t="s">
        <v>209</v>
      </c>
      <c r="B27" s="2" t="s">
        <v>45</v>
      </c>
      <c r="C27" s="2" t="s">
        <v>5068</v>
      </c>
      <c r="D27" s="2" t="s">
        <v>5069</v>
      </c>
      <c r="E27" s="2" t="s">
        <v>16</v>
      </c>
      <c r="F27" s="2" t="s">
        <v>8145</v>
      </c>
      <c r="G27" s="3">
        <v>44523</v>
      </c>
      <c r="H27" s="2">
        <v>2000000</v>
      </c>
      <c r="I27" s="2" t="s">
        <v>8186</v>
      </c>
      <c r="J27" s="2" t="s">
        <v>7639</v>
      </c>
    </row>
    <row r="28" spans="1:10">
      <c r="A28" s="2" t="s">
        <v>779</v>
      </c>
      <c r="B28" s="2" t="s">
        <v>48</v>
      </c>
      <c r="C28" s="2" t="s">
        <v>5056</v>
      </c>
      <c r="D28" s="2" t="s">
        <v>5057</v>
      </c>
      <c r="E28" s="2" t="s">
        <v>16</v>
      </c>
      <c r="F28" s="2" t="s">
        <v>8142</v>
      </c>
      <c r="G28" s="3">
        <v>44476</v>
      </c>
      <c r="H28" s="2">
        <v>2000000</v>
      </c>
      <c r="I28" s="2" t="s">
        <v>8187</v>
      </c>
      <c r="J28" s="2" t="s">
        <v>7639</v>
      </c>
    </row>
    <row r="29" spans="1:10">
      <c r="A29" s="2" t="s">
        <v>103</v>
      </c>
      <c r="B29" s="2" t="s">
        <v>8188</v>
      </c>
      <c r="C29" s="2" t="s">
        <v>5049</v>
      </c>
      <c r="D29" s="2" t="s">
        <v>5050</v>
      </c>
      <c r="E29" s="2" t="s">
        <v>18</v>
      </c>
      <c r="F29" s="2" t="s">
        <v>8142</v>
      </c>
      <c r="G29" s="3">
        <v>43075</v>
      </c>
      <c r="H29" s="2">
        <v>2000000</v>
      </c>
      <c r="I29" s="2" t="s">
        <v>8189</v>
      </c>
      <c r="J29" s="2" t="s">
        <v>7639</v>
      </c>
    </row>
    <row r="30" spans="1:10">
      <c r="A30" s="2" t="s">
        <v>646</v>
      </c>
      <c r="B30" s="2" t="s">
        <v>8190</v>
      </c>
      <c r="C30" s="2" t="s">
        <v>5124</v>
      </c>
      <c r="D30" s="2" t="s">
        <v>5050</v>
      </c>
      <c r="E30" s="2" t="s">
        <v>18</v>
      </c>
      <c r="F30" s="2" t="s">
        <v>8150</v>
      </c>
      <c r="G30" s="3">
        <v>45215</v>
      </c>
      <c r="H30" s="2">
        <v>2000000</v>
      </c>
      <c r="I30" s="2" t="s">
        <v>8191</v>
      </c>
      <c r="J30" s="2" t="s">
        <v>7639</v>
      </c>
    </row>
    <row r="31" spans="1:10">
      <c r="A31" s="2" t="s">
        <v>404</v>
      </c>
      <c r="B31" s="2" t="s">
        <v>8192</v>
      </c>
      <c r="C31" s="2" t="s">
        <v>5099</v>
      </c>
      <c r="D31" s="2" t="s">
        <v>5050</v>
      </c>
      <c r="E31" s="2" t="s">
        <v>18</v>
      </c>
      <c r="F31" s="2" t="s">
        <v>8145</v>
      </c>
      <c r="G31" s="3">
        <v>44695</v>
      </c>
      <c r="H31" s="2">
        <v>2000000</v>
      </c>
      <c r="I31" s="2" t="s">
        <v>5816</v>
      </c>
      <c r="J31" s="2" t="s">
        <v>7639</v>
      </c>
    </row>
    <row r="32" spans="1:10">
      <c r="A32" s="2" t="s">
        <v>746</v>
      </c>
      <c r="B32" s="2" t="s">
        <v>8155</v>
      </c>
      <c r="C32" s="2" t="s">
        <v>5111</v>
      </c>
      <c r="D32" s="2" t="s">
        <v>5050</v>
      </c>
      <c r="E32" s="2" t="s">
        <v>18</v>
      </c>
      <c r="F32" s="2" t="s">
        <v>8142</v>
      </c>
      <c r="G32" s="3">
        <v>43665</v>
      </c>
      <c r="H32" s="2">
        <v>2000000</v>
      </c>
      <c r="I32" s="2" t="s">
        <v>8193</v>
      </c>
      <c r="J32" s="2" t="s">
        <v>7639</v>
      </c>
    </row>
    <row r="33" spans="1:10">
      <c r="A33" s="2" t="s">
        <v>139</v>
      </c>
      <c r="B33" s="2" t="s">
        <v>8194</v>
      </c>
      <c r="C33" s="2" t="s">
        <v>5335</v>
      </c>
      <c r="D33" s="2" t="s">
        <v>5069</v>
      </c>
      <c r="E33" s="2" t="s">
        <v>16</v>
      </c>
      <c r="F33" s="2" t="s">
        <v>8142</v>
      </c>
      <c r="G33" s="3">
        <v>44295</v>
      </c>
      <c r="H33" s="2">
        <v>2000000</v>
      </c>
      <c r="I33" s="2" t="s">
        <v>8195</v>
      </c>
      <c r="J33" s="2" t="s">
        <v>7639</v>
      </c>
    </row>
    <row r="34" spans="1:10">
      <c r="A34" s="2" t="s">
        <v>394</v>
      </c>
      <c r="B34" s="2" t="s">
        <v>8196</v>
      </c>
      <c r="C34" s="2" t="s">
        <v>5230</v>
      </c>
      <c r="D34" s="2" t="s">
        <v>5057</v>
      </c>
      <c r="E34" s="2" t="s">
        <v>16</v>
      </c>
      <c r="F34" s="2" t="s">
        <v>8145</v>
      </c>
      <c r="G34" s="3">
        <v>42484</v>
      </c>
      <c r="H34" s="2">
        <v>2000000</v>
      </c>
      <c r="I34" s="2" t="s">
        <v>8197</v>
      </c>
      <c r="J34" s="2" t="s">
        <v>7639</v>
      </c>
    </row>
    <row r="35" spans="1:10">
      <c r="A35" s="2" t="s">
        <v>1092</v>
      </c>
      <c r="B35" s="2" t="s">
        <v>47</v>
      </c>
      <c r="C35" s="2" t="s">
        <v>5068</v>
      </c>
      <c r="D35" s="2" t="s">
        <v>5069</v>
      </c>
      <c r="E35" s="2" t="s">
        <v>16</v>
      </c>
      <c r="F35" s="2" t="s">
        <v>8142</v>
      </c>
      <c r="G35" s="3">
        <v>43525</v>
      </c>
      <c r="H35" s="2">
        <v>2000000</v>
      </c>
      <c r="I35" s="2" t="s">
        <v>8198</v>
      </c>
      <c r="J35" s="2" t="s">
        <v>7639</v>
      </c>
    </row>
    <row r="36" spans="1:10">
      <c r="A36" s="2" t="s">
        <v>1412</v>
      </c>
      <c r="B36" s="2" t="s">
        <v>8199</v>
      </c>
      <c r="C36" s="2" t="s">
        <v>5335</v>
      </c>
      <c r="D36" s="2" t="s">
        <v>5069</v>
      </c>
      <c r="E36" s="2" t="s">
        <v>16</v>
      </c>
      <c r="F36" s="2" t="s">
        <v>8150</v>
      </c>
      <c r="G36" s="3">
        <v>45077</v>
      </c>
      <c r="H36" s="2">
        <v>2000000</v>
      </c>
      <c r="I36" s="2" t="s">
        <v>8200</v>
      </c>
      <c r="J36" s="2" t="s">
        <v>7639</v>
      </c>
    </row>
    <row r="37" spans="1:10">
      <c r="A37" s="2" t="s">
        <v>480</v>
      </c>
      <c r="B37" s="2" t="s">
        <v>8147</v>
      </c>
      <c r="C37" s="2" t="s">
        <v>5159</v>
      </c>
      <c r="D37" s="2" t="s">
        <v>5069</v>
      </c>
      <c r="E37" s="2" t="s">
        <v>16</v>
      </c>
      <c r="F37" s="2" t="s">
        <v>8145</v>
      </c>
      <c r="G37" s="3">
        <v>44862</v>
      </c>
      <c r="H37" s="2">
        <v>2000000</v>
      </c>
      <c r="I37" s="2" t="s">
        <v>8201</v>
      </c>
      <c r="J37" s="2" t="s">
        <v>7639</v>
      </c>
    </row>
    <row r="38" spans="1:10">
      <c r="A38" s="2" t="s">
        <v>368</v>
      </c>
      <c r="B38" s="2" t="s">
        <v>8202</v>
      </c>
      <c r="C38" s="2" t="s">
        <v>5335</v>
      </c>
      <c r="D38" s="2" t="s">
        <v>5069</v>
      </c>
      <c r="E38" s="2" t="s">
        <v>16</v>
      </c>
      <c r="F38" s="2" t="s">
        <v>8173</v>
      </c>
      <c r="G38" s="3">
        <v>43977</v>
      </c>
      <c r="H38" s="2">
        <v>2000000</v>
      </c>
      <c r="I38" s="2" t="s">
        <v>8203</v>
      </c>
      <c r="J38" s="2" t="s">
        <v>7639</v>
      </c>
    </row>
    <row r="39" spans="1:10" hidden="1">
      <c r="A39" s="2" t="s">
        <v>771</v>
      </c>
      <c r="B39" s="2" t="s">
        <v>51</v>
      </c>
      <c r="C39" s="2" t="s">
        <v>5230</v>
      </c>
      <c r="D39" s="2" t="s">
        <v>5057</v>
      </c>
      <c r="E39" s="2" t="s">
        <v>16</v>
      </c>
      <c r="F39" s="2" t="s">
        <v>8150</v>
      </c>
      <c r="G39" s="3">
        <v>43691</v>
      </c>
      <c r="H39" s="2">
        <v>2000000</v>
      </c>
      <c r="I39" s="2" t="s">
        <v>8204</v>
      </c>
      <c r="J39" s="2" t="s">
        <v>8205</v>
      </c>
    </row>
    <row r="40" spans="1:10">
      <c r="A40" s="2" t="s">
        <v>156</v>
      </c>
      <c r="B40" s="2" t="s">
        <v>54</v>
      </c>
      <c r="C40" s="2" t="s">
        <v>5107</v>
      </c>
      <c r="D40" s="2" t="s">
        <v>5057</v>
      </c>
      <c r="E40" s="2" t="s">
        <v>16</v>
      </c>
      <c r="F40" s="2" t="s">
        <v>8150</v>
      </c>
      <c r="G40" s="3">
        <v>43302</v>
      </c>
      <c r="H40" s="2">
        <v>2000000</v>
      </c>
      <c r="I40" s="2" t="s">
        <v>8206</v>
      </c>
      <c r="J40" s="2" t="s">
        <v>7639</v>
      </c>
    </row>
    <row r="41" spans="1:10">
      <c r="A41" s="2" t="s">
        <v>344</v>
      </c>
      <c r="B41" s="2" t="s">
        <v>8207</v>
      </c>
      <c r="C41" s="2" t="s">
        <v>5154</v>
      </c>
      <c r="D41" s="2" t="s">
        <v>5069</v>
      </c>
      <c r="E41" s="2" t="s">
        <v>16</v>
      </c>
      <c r="F41" s="2" t="s">
        <v>8142</v>
      </c>
      <c r="G41" s="3">
        <v>42287</v>
      </c>
      <c r="H41" s="2">
        <v>2000000</v>
      </c>
      <c r="I41" s="2" t="s">
        <v>5599</v>
      </c>
      <c r="J41" s="2" t="s">
        <v>7639</v>
      </c>
    </row>
    <row r="42" spans="1:10">
      <c r="A42" s="2" t="s">
        <v>270</v>
      </c>
      <c r="B42" s="2" t="s">
        <v>45</v>
      </c>
      <c r="C42" s="2" t="s">
        <v>5068</v>
      </c>
      <c r="D42" s="2" t="s">
        <v>5069</v>
      </c>
      <c r="E42" s="2" t="s">
        <v>16</v>
      </c>
      <c r="F42" s="2" t="s">
        <v>8145</v>
      </c>
      <c r="G42" s="3">
        <v>42951</v>
      </c>
      <c r="H42" s="2">
        <v>2000000</v>
      </c>
      <c r="I42" s="2" t="s">
        <v>8208</v>
      </c>
      <c r="J42" s="2" t="s">
        <v>7639</v>
      </c>
    </row>
    <row r="43" spans="1:10">
      <c r="A43" s="2" t="s">
        <v>133</v>
      </c>
      <c r="B43" s="2" t="s">
        <v>8209</v>
      </c>
      <c r="C43" s="2" t="s">
        <v>5049</v>
      </c>
      <c r="D43" s="2" t="s">
        <v>5050</v>
      </c>
      <c r="E43" s="2" t="s">
        <v>18</v>
      </c>
      <c r="F43" s="2" t="s">
        <v>8145</v>
      </c>
      <c r="G43" s="3">
        <v>42990</v>
      </c>
      <c r="H43" s="2">
        <v>2000000</v>
      </c>
      <c r="I43" s="2" t="s">
        <v>7482</v>
      </c>
      <c r="J43" s="2" t="s">
        <v>7639</v>
      </c>
    </row>
    <row r="44" spans="1:10" hidden="1">
      <c r="A44" s="2" t="s">
        <v>399</v>
      </c>
      <c r="B44" s="2" t="s">
        <v>8210</v>
      </c>
      <c r="C44" s="2" t="s">
        <v>5430</v>
      </c>
      <c r="D44" s="2" t="s">
        <v>5057</v>
      </c>
      <c r="E44" s="2" t="s">
        <v>16</v>
      </c>
      <c r="F44" s="2" t="s">
        <v>8173</v>
      </c>
      <c r="G44" s="3">
        <v>44099</v>
      </c>
      <c r="H44" s="2">
        <v>2000000</v>
      </c>
      <c r="I44" s="2" t="s">
        <v>7227</v>
      </c>
      <c r="J44" s="2" t="s">
        <v>8162</v>
      </c>
    </row>
    <row r="45" spans="1:10">
      <c r="A45" s="2" t="s">
        <v>198</v>
      </c>
      <c r="B45" s="2" t="s">
        <v>53</v>
      </c>
      <c r="C45" s="2" t="s">
        <v>5375</v>
      </c>
      <c r="D45" s="2" t="s">
        <v>5076</v>
      </c>
      <c r="E45" s="2" t="s">
        <v>17</v>
      </c>
      <c r="F45" s="2" t="s">
        <v>8145</v>
      </c>
      <c r="G45" s="3">
        <v>43508</v>
      </c>
      <c r="H45" s="2">
        <v>2000000</v>
      </c>
      <c r="I45" s="2" t="s">
        <v>8211</v>
      </c>
      <c r="J45" s="2" t="s">
        <v>7639</v>
      </c>
    </row>
    <row r="46" spans="1:10">
      <c r="A46" s="2" t="s">
        <v>561</v>
      </c>
      <c r="B46" s="2" t="s">
        <v>8212</v>
      </c>
      <c r="C46" s="2" t="s">
        <v>5240</v>
      </c>
      <c r="D46" s="2" t="s">
        <v>5043</v>
      </c>
      <c r="E46" s="2" t="s">
        <v>17</v>
      </c>
      <c r="F46" s="2" t="s">
        <v>8145</v>
      </c>
      <c r="G46" s="3">
        <v>44893</v>
      </c>
      <c r="H46" s="2">
        <v>2000000</v>
      </c>
      <c r="I46" s="2" t="s">
        <v>8213</v>
      </c>
      <c r="J46" s="2" t="s">
        <v>7639</v>
      </c>
    </row>
    <row r="47" spans="1:10">
      <c r="A47" s="2" t="s">
        <v>866</v>
      </c>
      <c r="B47" s="2" t="s">
        <v>46</v>
      </c>
      <c r="C47" s="2" t="s">
        <v>5247</v>
      </c>
      <c r="D47" s="2" t="s">
        <v>5069</v>
      </c>
      <c r="E47" s="2" t="s">
        <v>16</v>
      </c>
      <c r="F47" s="2" t="s">
        <v>8145</v>
      </c>
      <c r="G47" s="3">
        <v>44287</v>
      </c>
      <c r="H47" s="2">
        <v>2000000</v>
      </c>
      <c r="I47" s="2" t="s">
        <v>8214</v>
      </c>
      <c r="J47" s="2" t="s">
        <v>7639</v>
      </c>
    </row>
    <row r="48" spans="1:10">
      <c r="A48" s="2" t="s">
        <v>275</v>
      </c>
      <c r="B48" s="2" t="s">
        <v>8215</v>
      </c>
      <c r="C48" s="2" t="s">
        <v>5107</v>
      </c>
      <c r="D48" s="2" t="s">
        <v>5057</v>
      </c>
      <c r="E48" s="2" t="s">
        <v>16</v>
      </c>
      <c r="F48" s="2" t="s">
        <v>8145</v>
      </c>
      <c r="G48" s="3">
        <v>45127</v>
      </c>
      <c r="H48" s="2">
        <v>2000000</v>
      </c>
      <c r="I48" s="2" t="s">
        <v>8216</v>
      </c>
      <c r="J48" s="2" t="s">
        <v>7639</v>
      </c>
    </row>
    <row r="49" spans="1:10">
      <c r="A49" s="2" t="s">
        <v>363</v>
      </c>
      <c r="B49" s="2" t="s">
        <v>51</v>
      </c>
      <c r="C49" s="2" t="s">
        <v>5230</v>
      </c>
      <c r="D49" s="2" t="s">
        <v>5057</v>
      </c>
      <c r="E49" s="2" t="s">
        <v>16</v>
      </c>
      <c r="F49" s="2" t="s">
        <v>8150</v>
      </c>
      <c r="G49" s="3">
        <v>45291</v>
      </c>
      <c r="H49" s="2">
        <v>1500000</v>
      </c>
      <c r="I49" s="2" t="s">
        <v>8217</v>
      </c>
      <c r="J49" s="2" t="s">
        <v>7639</v>
      </c>
    </row>
    <row r="50" spans="1:10">
      <c r="A50" s="2" t="s">
        <v>557</v>
      </c>
      <c r="B50" s="2" t="s">
        <v>8149</v>
      </c>
      <c r="C50" s="2" t="s">
        <v>5068</v>
      </c>
      <c r="D50" s="2" t="s">
        <v>5069</v>
      </c>
      <c r="E50" s="2" t="s">
        <v>16</v>
      </c>
      <c r="F50" s="2" t="s">
        <v>8150</v>
      </c>
      <c r="G50" s="3">
        <v>43047</v>
      </c>
      <c r="H50" s="2">
        <v>1500000</v>
      </c>
      <c r="I50" s="2" t="s">
        <v>8218</v>
      </c>
      <c r="J50" s="2" t="s">
        <v>7639</v>
      </c>
    </row>
    <row r="51" spans="1:10">
      <c r="A51" s="2" t="s">
        <v>1396</v>
      </c>
      <c r="B51" s="2" t="s">
        <v>8219</v>
      </c>
      <c r="C51" s="2" t="s">
        <v>5056</v>
      </c>
      <c r="D51" s="2" t="s">
        <v>5057</v>
      </c>
      <c r="E51" s="2" t="s">
        <v>16</v>
      </c>
      <c r="F51" s="2" t="s">
        <v>8145</v>
      </c>
      <c r="G51" s="3">
        <v>42281</v>
      </c>
      <c r="H51" s="2">
        <v>1500000</v>
      </c>
      <c r="I51" s="2" t="s">
        <v>8220</v>
      </c>
      <c r="J51" s="2" t="s">
        <v>7639</v>
      </c>
    </row>
    <row r="52" spans="1:10">
      <c r="A52" s="2" t="s">
        <v>1024</v>
      </c>
      <c r="B52" s="2" t="s">
        <v>8221</v>
      </c>
      <c r="C52" s="2" t="s">
        <v>5187</v>
      </c>
      <c r="D52" s="2" t="s">
        <v>5076</v>
      </c>
      <c r="E52" s="2" t="s">
        <v>17</v>
      </c>
      <c r="F52" s="2" t="s">
        <v>8142</v>
      </c>
      <c r="G52" s="3">
        <v>42736</v>
      </c>
      <c r="H52" s="2">
        <v>1500000</v>
      </c>
      <c r="I52" s="2" t="s">
        <v>8222</v>
      </c>
      <c r="J52" s="2" t="s">
        <v>7639</v>
      </c>
    </row>
    <row r="53" spans="1:10">
      <c r="A53" s="2" t="s">
        <v>949</v>
      </c>
      <c r="B53" s="2" t="s">
        <v>8223</v>
      </c>
      <c r="C53" s="2" t="s">
        <v>5452</v>
      </c>
      <c r="D53" s="2" t="s">
        <v>5043</v>
      </c>
      <c r="E53" s="2" t="s">
        <v>17</v>
      </c>
      <c r="F53" s="2" t="s">
        <v>8142</v>
      </c>
      <c r="G53" s="3">
        <v>43298</v>
      </c>
      <c r="H53" s="2">
        <v>1500000</v>
      </c>
      <c r="I53" s="2" t="s">
        <v>8224</v>
      </c>
      <c r="J53" s="2" t="s">
        <v>7639</v>
      </c>
    </row>
    <row r="54" spans="1:10">
      <c r="A54" s="2" t="s">
        <v>884</v>
      </c>
      <c r="B54" s="2" t="s">
        <v>8225</v>
      </c>
      <c r="C54" s="2" t="s">
        <v>5331</v>
      </c>
      <c r="D54" s="2" t="s">
        <v>5043</v>
      </c>
      <c r="E54" s="2" t="s">
        <v>17</v>
      </c>
      <c r="F54" s="2" t="s">
        <v>8145</v>
      </c>
      <c r="G54" s="3">
        <v>43046</v>
      </c>
      <c r="H54" s="2">
        <v>1500000</v>
      </c>
      <c r="I54" s="2" t="s">
        <v>8226</v>
      </c>
      <c r="J54" s="2" t="s">
        <v>7639</v>
      </c>
    </row>
    <row r="55" spans="1:10">
      <c r="A55" s="2" t="s">
        <v>967</v>
      </c>
      <c r="B55" s="2" t="s">
        <v>8227</v>
      </c>
      <c r="C55" s="2" t="s">
        <v>5240</v>
      </c>
      <c r="D55" s="2" t="s">
        <v>5043</v>
      </c>
      <c r="E55" s="2" t="s">
        <v>17</v>
      </c>
      <c r="F55" s="2" t="s">
        <v>8142</v>
      </c>
      <c r="G55" s="3">
        <v>43386</v>
      </c>
      <c r="H55" s="2">
        <v>1500000</v>
      </c>
      <c r="I55" s="2" t="s">
        <v>8228</v>
      </c>
      <c r="J55" s="2" t="s">
        <v>7639</v>
      </c>
    </row>
    <row r="56" spans="1:10">
      <c r="A56" s="2" t="s">
        <v>453</v>
      </c>
      <c r="B56" s="2" t="s">
        <v>8229</v>
      </c>
      <c r="C56" s="2" t="s">
        <v>5295</v>
      </c>
      <c r="D56" s="2" t="s">
        <v>5076</v>
      </c>
      <c r="E56" s="2" t="s">
        <v>17</v>
      </c>
      <c r="F56" s="2" t="s">
        <v>8142</v>
      </c>
      <c r="G56" s="3">
        <v>43849</v>
      </c>
      <c r="H56" s="2">
        <v>1500000</v>
      </c>
      <c r="I56" s="2" t="s">
        <v>5916</v>
      </c>
      <c r="J56" s="2" t="s">
        <v>7639</v>
      </c>
    </row>
    <row r="57" spans="1:10">
      <c r="A57" s="2" t="s">
        <v>484</v>
      </c>
      <c r="B57" s="2" t="s">
        <v>47</v>
      </c>
      <c r="C57" s="2" t="s">
        <v>5068</v>
      </c>
      <c r="D57" s="2" t="s">
        <v>5069</v>
      </c>
      <c r="E57" s="2" t="s">
        <v>16</v>
      </c>
      <c r="F57" s="2" t="s">
        <v>8142</v>
      </c>
      <c r="G57" s="3">
        <v>44019</v>
      </c>
      <c r="H57" s="2">
        <v>1500000</v>
      </c>
      <c r="I57" s="2" t="s">
        <v>8230</v>
      </c>
      <c r="J57" s="2" t="s">
        <v>7639</v>
      </c>
    </row>
    <row r="58" spans="1:10">
      <c r="A58" s="2" t="s">
        <v>448</v>
      </c>
      <c r="B58" s="2" t="s">
        <v>8231</v>
      </c>
      <c r="C58" s="2" t="s">
        <v>5063</v>
      </c>
      <c r="D58" s="2" t="s">
        <v>5050</v>
      </c>
      <c r="E58" s="2" t="s">
        <v>18</v>
      </c>
      <c r="F58" s="2" t="s">
        <v>8145</v>
      </c>
      <c r="G58" s="3">
        <v>42329</v>
      </c>
      <c r="H58" s="2">
        <v>1500000</v>
      </c>
      <c r="I58" s="2" t="s">
        <v>8232</v>
      </c>
      <c r="J58" s="2" t="s">
        <v>7639</v>
      </c>
    </row>
    <row r="59" spans="1:10">
      <c r="A59" s="2" t="s">
        <v>807</v>
      </c>
      <c r="B59" s="2" t="s">
        <v>8233</v>
      </c>
      <c r="C59" s="2" t="s">
        <v>5331</v>
      </c>
      <c r="D59" s="2" t="s">
        <v>5043</v>
      </c>
      <c r="E59" s="2" t="s">
        <v>17</v>
      </c>
      <c r="F59" s="2" t="s">
        <v>8150</v>
      </c>
      <c r="G59" s="3">
        <v>43405</v>
      </c>
      <c r="H59" s="2">
        <v>1500000</v>
      </c>
      <c r="I59" s="2" t="s">
        <v>8234</v>
      </c>
      <c r="J59" s="2" t="s">
        <v>7639</v>
      </c>
    </row>
    <row r="60" spans="1:10">
      <c r="A60" s="2" t="s">
        <v>630</v>
      </c>
      <c r="B60" s="2" t="s">
        <v>8175</v>
      </c>
      <c r="C60" s="2" t="s">
        <v>5164</v>
      </c>
      <c r="D60" s="2" t="s">
        <v>5043</v>
      </c>
      <c r="E60" s="2" t="s">
        <v>17</v>
      </c>
      <c r="F60" s="2" t="s">
        <v>8142</v>
      </c>
      <c r="G60" s="3">
        <v>43029</v>
      </c>
      <c r="H60" s="2">
        <v>1500000</v>
      </c>
      <c r="I60" s="2" t="s">
        <v>5749</v>
      </c>
      <c r="J60" s="2" t="s">
        <v>7639</v>
      </c>
    </row>
    <row r="61" spans="1:10">
      <c r="A61" s="2" t="s">
        <v>243</v>
      </c>
      <c r="B61" s="2" t="s">
        <v>8165</v>
      </c>
      <c r="C61" s="2" t="s">
        <v>5099</v>
      </c>
      <c r="D61" s="2" t="s">
        <v>5050</v>
      </c>
      <c r="E61" s="2" t="s">
        <v>18</v>
      </c>
      <c r="F61" s="2" t="s">
        <v>8142</v>
      </c>
      <c r="G61" s="3">
        <v>44077</v>
      </c>
      <c r="H61" s="2">
        <v>1500000</v>
      </c>
      <c r="I61" s="2" t="s">
        <v>6081</v>
      </c>
      <c r="J61" s="2" t="s">
        <v>7639</v>
      </c>
    </row>
    <row r="62" spans="1:10">
      <c r="A62" s="2" t="s">
        <v>1122</v>
      </c>
      <c r="B62" s="2" t="s">
        <v>52</v>
      </c>
      <c r="C62" s="2" t="s">
        <v>5205</v>
      </c>
      <c r="D62" s="2" t="s">
        <v>5057</v>
      </c>
      <c r="E62" s="2" t="s">
        <v>16</v>
      </c>
      <c r="F62" s="2" t="s">
        <v>8142</v>
      </c>
      <c r="G62" s="3">
        <v>45430</v>
      </c>
      <c r="H62" s="2">
        <v>1500000</v>
      </c>
      <c r="I62" s="2" t="s">
        <v>8235</v>
      </c>
      <c r="J62" s="2" t="s">
        <v>7639</v>
      </c>
    </row>
    <row r="63" spans="1:10">
      <c r="A63" s="2" t="s">
        <v>145</v>
      </c>
      <c r="B63" s="2" t="s">
        <v>8236</v>
      </c>
      <c r="C63" s="2" t="s">
        <v>5086</v>
      </c>
      <c r="D63" s="2" t="s">
        <v>5076</v>
      </c>
      <c r="E63" s="2" t="s">
        <v>17</v>
      </c>
      <c r="F63" s="2" t="s">
        <v>8173</v>
      </c>
      <c r="G63" s="3">
        <v>43837</v>
      </c>
      <c r="H63" s="2">
        <v>1500000</v>
      </c>
      <c r="I63" s="2" t="s">
        <v>8237</v>
      </c>
      <c r="J63" s="2" t="s">
        <v>7639</v>
      </c>
    </row>
    <row r="64" spans="1:10">
      <c r="A64" s="2" t="s">
        <v>758</v>
      </c>
      <c r="B64" s="2" t="s">
        <v>50</v>
      </c>
      <c r="C64" s="2" t="s">
        <v>5086</v>
      </c>
      <c r="D64" s="2" t="s">
        <v>5076</v>
      </c>
      <c r="E64" s="2" t="s">
        <v>17</v>
      </c>
      <c r="F64" s="2" t="s">
        <v>8142</v>
      </c>
      <c r="G64" s="3">
        <v>43783</v>
      </c>
      <c r="H64" s="2">
        <v>1500000</v>
      </c>
      <c r="I64" s="2" t="s">
        <v>8238</v>
      </c>
      <c r="J64" s="2" t="s">
        <v>7639</v>
      </c>
    </row>
    <row r="65" spans="1:10">
      <c r="A65" s="2" t="s">
        <v>301</v>
      </c>
      <c r="B65" s="2" t="s">
        <v>47</v>
      </c>
      <c r="C65" s="2" t="s">
        <v>5068</v>
      </c>
      <c r="D65" s="2" t="s">
        <v>5069</v>
      </c>
      <c r="E65" s="2" t="s">
        <v>16</v>
      </c>
      <c r="F65" s="2" t="s">
        <v>8142</v>
      </c>
      <c r="G65" s="3">
        <v>44594</v>
      </c>
      <c r="H65" s="2">
        <v>1500000</v>
      </c>
      <c r="I65" s="2" t="s">
        <v>6101</v>
      </c>
      <c r="J65" s="2" t="s">
        <v>7639</v>
      </c>
    </row>
    <row r="66" spans="1:10">
      <c r="A66" s="2" t="s">
        <v>505</v>
      </c>
      <c r="B66" s="2" t="s">
        <v>8153</v>
      </c>
      <c r="C66" s="2" t="s">
        <v>5318</v>
      </c>
      <c r="D66" s="2" t="s">
        <v>5050</v>
      </c>
      <c r="E66" s="2" t="s">
        <v>18</v>
      </c>
      <c r="F66" s="2" t="s">
        <v>8142</v>
      </c>
      <c r="G66" s="3">
        <v>44250</v>
      </c>
      <c r="H66" s="2">
        <v>1500000</v>
      </c>
      <c r="I66" s="2" t="s">
        <v>8239</v>
      </c>
      <c r="J66" s="2" t="s">
        <v>7639</v>
      </c>
    </row>
    <row r="67" spans="1:10">
      <c r="A67" s="2" t="s">
        <v>432</v>
      </c>
      <c r="B67" s="2" t="s">
        <v>8240</v>
      </c>
      <c r="C67" s="2" t="s">
        <v>5240</v>
      </c>
      <c r="D67" s="2" t="s">
        <v>5043</v>
      </c>
      <c r="E67" s="2" t="s">
        <v>17</v>
      </c>
      <c r="F67" s="2" t="s">
        <v>8150</v>
      </c>
      <c r="G67" s="3">
        <v>42816</v>
      </c>
      <c r="H67" s="2">
        <v>1500000</v>
      </c>
      <c r="I67" s="2" t="s">
        <v>8241</v>
      </c>
      <c r="J67" s="2" t="s">
        <v>7639</v>
      </c>
    </row>
    <row r="68" spans="1:10">
      <c r="A68" s="2" t="s">
        <v>296</v>
      </c>
      <c r="B68" s="2" t="s">
        <v>46</v>
      </c>
      <c r="C68" s="2" t="s">
        <v>5247</v>
      </c>
      <c r="D68" s="2" t="s">
        <v>5069</v>
      </c>
      <c r="E68" s="2" t="s">
        <v>16</v>
      </c>
      <c r="F68" s="2" t="s">
        <v>8145</v>
      </c>
      <c r="G68" s="3">
        <v>43095</v>
      </c>
      <c r="H68" s="2">
        <v>1500000</v>
      </c>
      <c r="I68" s="2" t="s">
        <v>6718</v>
      </c>
      <c r="J68" s="2" t="s">
        <v>7639</v>
      </c>
    </row>
    <row r="69" spans="1:10">
      <c r="A69" s="2" t="s">
        <v>232</v>
      </c>
      <c r="B69" s="2" t="s">
        <v>8229</v>
      </c>
      <c r="C69" s="2" t="s">
        <v>5295</v>
      </c>
      <c r="D69" s="2" t="s">
        <v>5076</v>
      </c>
      <c r="E69" s="2" t="s">
        <v>17</v>
      </c>
      <c r="F69" s="2" t="s">
        <v>8142</v>
      </c>
      <c r="G69" s="3">
        <v>45293</v>
      </c>
      <c r="H69" s="2">
        <v>1500000</v>
      </c>
      <c r="I69" s="2" t="s">
        <v>8242</v>
      </c>
      <c r="J69" s="2" t="s">
        <v>7639</v>
      </c>
    </row>
    <row r="70" spans="1:10">
      <c r="A70" s="2" t="s">
        <v>973</v>
      </c>
      <c r="B70" s="2" t="s">
        <v>45</v>
      </c>
      <c r="C70" s="2" t="s">
        <v>5068</v>
      </c>
      <c r="D70" s="2" t="s">
        <v>5069</v>
      </c>
      <c r="E70" s="2" t="s">
        <v>16</v>
      </c>
      <c r="F70" s="2" t="s">
        <v>8145</v>
      </c>
      <c r="G70" s="3">
        <v>44055</v>
      </c>
      <c r="H70" s="2">
        <v>1500000</v>
      </c>
      <c r="I70" s="2" t="s">
        <v>8243</v>
      </c>
      <c r="J70" s="2" t="s">
        <v>7639</v>
      </c>
    </row>
    <row r="71" spans="1:10">
      <c r="A71" s="2" t="s">
        <v>258</v>
      </c>
      <c r="B71" s="2" t="s">
        <v>8244</v>
      </c>
      <c r="C71" s="2" t="s">
        <v>5111</v>
      </c>
      <c r="D71" s="2" t="s">
        <v>5050</v>
      </c>
      <c r="E71" s="2" t="s">
        <v>18</v>
      </c>
      <c r="F71" s="2" t="s">
        <v>8173</v>
      </c>
      <c r="G71" s="3">
        <v>43353</v>
      </c>
      <c r="H71" s="2">
        <v>1500000</v>
      </c>
      <c r="I71" s="2" t="s">
        <v>8245</v>
      </c>
      <c r="J71" s="2" t="s">
        <v>7639</v>
      </c>
    </row>
    <row r="72" spans="1:10">
      <c r="A72" s="2" t="s">
        <v>385</v>
      </c>
      <c r="B72" s="2" t="s">
        <v>8246</v>
      </c>
      <c r="C72" s="2" t="s">
        <v>5331</v>
      </c>
      <c r="D72" s="2" t="s">
        <v>5043</v>
      </c>
      <c r="E72" s="2" t="s">
        <v>17</v>
      </c>
      <c r="F72" s="2" t="s">
        <v>8142</v>
      </c>
      <c r="G72" s="3">
        <v>43700</v>
      </c>
      <c r="H72" s="2">
        <v>1500000</v>
      </c>
      <c r="I72" s="2" t="s">
        <v>8247</v>
      </c>
      <c r="J72" s="2" t="s">
        <v>7639</v>
      </c>
    </row>
    <row r="73" spans="1:10">
      <c r="A73" s="2" t="s">
        <v>754</v>
      </c>
      <c r="B73" s="2" t="s">
        <v>8248</v>
      </c>
      <c r="C73" s="2" t="s">
        <v>5091</v>
      </c>
      <c r="D73" s="2" t="s">
        <v>5057</v>
      </c>
      <c r="E73" s="2" t="s">
        <v>16</v>
      </c>
      <c r="F73" s="2" t="s">
        <v>8249</v>
      </c>
      <c r="G73" s="3">
        <v>45199</v>
      </c>
      <c r="H73" s="2">
        <v>1500000</v>
      </c>
      <c r="I73" s="2" t="s">
        <v>8250</v>
      </c>
      <c r="J73" s="2" t="s">
        <v>7639</v>
      </c>
    </row>
    <row r="74" spans="1:10">
      <c r="A74" s="2" t="s">
        <v>1058</v>
      </c>
      <c r="B74" s="2" t="s">
        <v>8251</v>
      </c>
      <c r="C74" s="2" t="s">
        <v>5075</v>
      </c>
      <c r="D74" s="2" t="s">
        <v>5076</v>
      </c>
      <c r="E74" s="2" t="s">
        <v>17</v>
      </c>
      <c r="F74" s="2" t="s">
        <v>8142</v>
      </c>
      <c r="G74" s="3">
        <v>43756</v>
      </c>
      <c r="H74" s="2">
        <v>1500000</v>
      </c>
      <c r="I74" s="2" t="s">
        <v>8252</v>
      </c>
      <c r="J74" s="2" t="s">
        <v>7639</v>
      </c>
    </row>
    <row r="75" spans="1:10">
      <c r="A75" s="2" t="s">
        <v>437</v>
      </c>
      <c r="B75" s="2" t="s">
        <v>8253</v>
      </c>
      <c r="C75" s="2" t="s">
        <v>5099</v>
      </c>
      <c r="D75" s="2" t="s">
        <v>5050</v>
      </c>
      <c r="E75" s="2" t="s">
        <v>18</v>
      </c>
      <c r="F75" s="2" t="s">
        <v>8249</v>
      </c>
      <c r="G75" s="3">
        <v>42913</v>
      </c>
      <c r="H75" s="2">
        <v>1200000</v>
      </c>
      <c r="I75" s="2" t="s">
        <v>8254</v>
      </c>
      <c r="J75" s="2" t="s">
        <v>7639</v>
      </c>
    </row>
    <row r="76" spans="1:10">
      <c r="A76" s="2" t="s">
        <v>1636</v>
      </c>
      <c r="B76" s="2" t="s">
        <v>8255</v>
      </c>
      <c r="C76" s="2" t="s">
        <v>5375</v>
      </c>
      <c r="D76" s="2" t="s">
        <v>5076</v>
      </c>
      <c r="E76" s="2" t="s">
        <v>17</v>
      </c>
      <c r="F76" s="2" t="s">
        <v>8142</v>
      </c>
      <c r="G76" s="3">
        <v>42976</v>
      </c>
      <c r="H76" s="2">
        <v>1200000</v>
      </c>
      <c r="I76" s="2" t="s">
        <v>8256</v>
      </c>
      <c r="J76" s="2" t="s">
        <v>7639</v>
      </c>
    </row>
    <row r="77" spans="1:10">
      <c r="A77" s="2" t="s">
        <v>1138</v>
      </c>
      <c r="B77" s="2" t="s">
        <v>8190</v>
      </c>
      <c r="C77" s="2" t="s">
        <v>5124</v>
      </c>
      <c r="D77" s="2" t="s">
        <v>5050</v>
      </c>
      <c r="E77" s="2" t="s">
        <v>18</v>
      </c>
      <c r="F77" s="2" t="s">
        <v>8150</v>
      </c>
      <c r="G77" s="3">
        <v>45085</v>
      </c>
      <c r="H77" s="2">
        <v>1200000</v>
      </c>
      <c r="I77" s="2" t="s">
        <v>8257</v>
      </c>
      <c r="J77" s="2" t="s">
        <v>7639</v>
      </c>
    </row>
    <row r="78" spans="1:10">
      <c r="A78" s="2" t="s">
        <v>181</v>
      </c>
      <c r="B78" s="2" t="s">
        <v>8258</v>
      </c>
      <c r="C78" s="2" t="s">
        <v>5086</v>
      </c>
      <c r="D78" s="2" t="s">
        <v>5076</v>
      </c>
      <c r="E78" s="2" t="s">
        <v>17</v>
      </c>
      <c r="F78" s="2" t="s">
        <v>8150</v>
      </c>
      <c r="G78" s="3">
        <v>44288</v>
      </c>
      <c r="H78" s="2">
        <v>1200000</v>
      </c>
      <c r="I78" s="2" t="s">
        <v>6470</v>
      </c>
      <c r="J78" s="2" t="s">
        <v>7639</v>
      </c>
    </row>
    <row r="79" spans="1:10">
      <c r="A79" s="2" t="s">
        <v>333</v>
      </c>
      <c r="B79" s="2" t="s">
        <v>53</v>
      </c>
      <c r="C79" s="2" t="s">
        <v>5375</v>
      </c>
      <c r="D79" s="2" t="s">
        <v>5076</v>
      </c>
      <c r="E79" s="2" t="s">
        <v>17</v>
      </c>
      <c r="F79" s="2" t="s">
        <v>8145</v>
      </c>
      <c r="G79" s="3">
        <v>44679</v>
      </c>
      <c r="H79" s="2">
        <v>1200000</v>
      </c>
      <c r="I79" s="2" t="s">
        <v>8259</v>
      </c>
      <c r="J79" s="2" t="s">
        <v>7639</v>
      </c>
    </row>
    <row r="80" spans="1:10">
      <c r="A80" s="2" t="s">
        <v>1918</v>
      </c>
      <c r="B80" s="2" t="s">
        <v>49</v>
      </c>
      <c r="C80" s="2" t="s">
        <v>5111</v>
      </c>
      <c r="D80" s="2" t="s">
        <v>5050</v>
      </c>
      <c r="E80" s="2" t="s">
        <v>18</v>
      </c>
      <c r="F80" s="2" t="s">
        <v>8145</v>
      </c>
      <c r="G80" s="3">
        <v>45026</v>
      </c>
      <c r="H80" s="2">
        <v>1200000</v>
      </c>
      <c r="I80" s="2" t="s">
        <v>8260</v>
      </c>
      <c r="J80" s="2" t="s">
        <v>7639</v>
      </c>
    </row>
    <row r="81" spans="1:10">
      <c r="A81" s="2" t="s">
        <v>1354</v>
      </c>
      <c r="B81" s="2" t="s">
        <v>8261</v>
      </c>
      <c r="C81" s="2" t="s">
        <v>5331</v>
      </c>
      <c r="D81" s="2" t="s">
        <v>5043</v>
      </c>
      <c r="E81" s="2" t="s">
        <v>17</v>
      </c>
      <c r="F81" s="2" t="s">
        <v>8249</v>
      </c>
      <c r="G81" s="3">
        <v>43466</v>
      </c>
      <c r="H81" s="2">
        <v>1200000</v>
      </c>
      <c r="I81" s="2" t="s">
        <v>8262</v>
      </c>
      <c r="J81" s="2" t="s">
        <v>7639</v>
      </c>
    </row>
    <row r="82" spans="1:10">
      <c r="A82" s="2" t="s">
        <v>532</v>
      </c>
      <c r="B82" s="2" t="s">
        <v>50</v>
      </c>
      <c r="C82" s="2" t="s">
        <v>5086</v>
      </c>
      <c r="D82" s="2" t="s">
        <v>5076</v>
      </c>
      <c r="E82" s="2" t="s">
        <v>17</v>
      </c>
      <c r="F82" s="2" t="s">
        <v>8142</v>
      </c>
      <c r="G82" s="3">
        <v>44183</v>
      </c>
      <c r="H82" s="2">
        <v>1200000</v>
      </c>
      <c r="I82" s="2" t="s">
        <v>8263</v>
      </c>
      <c r="J82" s="2" t="s">
        <v>7639</v>
      </c>
    </row>
    <row r="83" spans="1:10">
      <c r="A83" s="2" t="s">
        <v>115</v>
      </c>
      <c r="B83" s="2" t="s">
        <v>8264</v>
      </c>
      <c r="C83" s="2" t="s">
        <v>5230</v>
      </c>
      <c r="D83" s="2" t="s">
        <v>5057</v>
      </c>
      <c r="E83" s="2" t="s">
        <v>16</v>
      </c>
      <c r="F83" s="2" t="s">
        <v>8249</v>
      </c>
      <c r="G83" s="3">
        <v>42423</v>
      </c>
      <c r="H83" s="2">
        <v>1200000</v>
      </c>
      <c r="I83" s="2" t="s">
        <v>8265</v>
      </c>
      <c r="J83" s="2" t="s">
        <v>7639</v>
      </c>
    </row>
    <row r="84" spans="1:10">
      <c r="A84" s="2" t="s">
        <v>625</v>
      </c>
      <c r="B84" s="2" t="s">
        <v>8266</v>
      </c>
      <c r="C84" s="2" t="s">
        <v>5180</v>
      </c>
      <c r="D84" s="2" t="s">
        <v>5043</v>
      </c>
      <c r="E84" s="2" t="s">
        <v>17</v>
      </c>
      <c r="F84" s="2" t="s">
        <v>8150</v>
      </c>
      <c r="G84" s="3">
        <v>43283</v>
      </c>
      <c r="H84" s="2">
        <v>1200000</v>
      </c>
      <c r="I84" s="2" t="s">
        <v>8267</v>
      </c>
      <c r="J84" s="2" t="s">
        <v>7639</v>
      </c>
    </row>
    <row r="85" spans="1:10">
      <c r="A85" s="2" t="s">
        <v>859</v>
      </c>
      <c r="B85" s="2" t="s">
        <v>8251</v>
      </c>
      <c r="C85" s="2" t="s">
        <v>5075</v>
      </c>
      <c r="D85" s="2" t="s">
        <v>5076</v>
      </c>
      <c r="E85" s="2" t="s">
        <v>17</v>
      </c>
      <c r="F85" s="2" t="s">
        <v>8142</v>
      </c>
      <c r="G85" s="3">
        <v>42818</v>
      </c>
      <c r="H85" s="2">
        <v>1200000</v>
      </c>
      <c r="I85" s="2" t="s">
        <v>8268</v>
      </c>
      <c r="J85" s="2" t="s">
        <v>7639</v>
      </c>
    </row>
    <row r="86" spans="1:10" hidden="1">
      <c r="A86" s="2" t="s">
        <v>1079</v>
      </c>
      <c r="B86" s="2" t="s">
        <v>8269</v>
      </c>
      <c r="C86" s="2" t="s">
        <v>5111</v>
      </c>
      <c r="D86" s="2" t="s">
        <v>5050</v>
      </c>
      <c r="E86" s="2" t="s">
        <v>18</v>
      </c>
      <c r="F86" s="2" t="s">
        <v>8249</v>
      </c>
      <c r="G86" s="3">
        <v>45258</v>
      </c>
      <c r="H86" s="2">
        <v>1200000</v>
      </c>
      <c r="I86" s="2" t="s">
        <v>8270</v>
      </c>
      <c r="J86" s="2" t="s">
        <v>8162</v>
      </c>
    </row>
    <row r="87" spans="1:10">
      <c r="A87" s="2" t="s">
        <v>1467</v>
      </c>
      <c r="B87" s="2" t="s">
        <v>8271</v>
      </c>
      <c r="C87" s="2" t="s">
        <v>5254</v>
      </c>
      <c r="D87" s="2" t="s">
        <v>5057</v>
      </c>
      <c r="E87" s="2" t="s">
        <v>16</v>
      </c>
      <c r="F87" s="2" t="s">
        <v>8150</v>
      </c>
      <c r="G87" s="3">
        <v>42556</v>
      </c>
      <c r="H87" s="2">
        <v>1200000</v>
      </c>
      <c r="I87" s="2" t="s">
        <v>8272</v>
      </c>
      <c r="J87" s="2" t="s">
        <v>7639</v>
      </c>
    </row>
    <row r="88" spans="1:10">
      <c r="A88" s="2" t="s">
        <v>121</v>
      </c>
      <c r="B88" s="2" t="s">
        <v>8273</v>
      </c>
      <c r="C88" s="2" t="s">
        <v>5318</v>
      </c>
      <c r="D88" s="2" t="s">
        <v>5050</v>
      </c>
      <c r="E88" s="2" t="s">
        <v>18</v>
      </c>
      <c r="F88" s="2" t="s">
        <v>8145</v>
      </c>
      <c r="G88" s="3">
        <v>43164</v>
      </c>
      <c r="H88" s="2">
        <v>1200000</v>
      </c>
      <c r="I88" s="2" t="s">
        <v>8274</v>
      </c>
      <c r="J88" s="2" t="s">
        <v>7639</v>
      </c>
    </row>
    <row r="89" spans="1:10">
      <c r="A89" s="2" t="s">
        <v>109</v>
      </c>
      <c r="B89" s="2" t="s">
        <v>48</v>
      </c>
      <c r="C89" s="2" t="s">
        <v>5056</v>
      </c>
      <c r="D89" s="2" t="s">
        <v>5057</v>
      </c>
      <c r="E89" s="2" t="s">
        <v>16</v>
      </c>
      <c r="F89" s="2" t="s">
        <v>8142</v>
      </c>
      <c r="G89" s="3">
        <v>42253</v>
      </c>
      <c r="H89" s="2">
        <v>1200000</v>
      </c>
      <c r="I89" s="2" t="s">
        <v>8275</v>
      </c>
      <c r="J89" s="2" t="s">
        <v>7639</v>
      </c>
    </row>
    <row r="90" spans="1:10">
      <c r="A90" s="2" t="s">
        <v>284</v>
      </c>
      <c r="B90" s="2" t="s">
        <v>8276</v>
      </c>
      <c r="C90" s="2" t="s">
        <v>5452</v>
      </c>
      <c r="D90" s="2" t="s">
        <v>5043</v>
      </c>
      <c r="E90" s="2" t="s">
        <v>17</v>
      </c>
      <c r="F90" s="2" t="s">
        <v>8173</v>
      </c>
      <c r="G90" s="3">
        <v>43819</v>
      </c>
      <c r="H90" s="2">
        <v>1200000</v>
      </c>
      <c r="I90" s="2" t="s">
        <v>7274</v>
      </c>
      <c r="J90" s="2" t="s">
        <v>7639</v>
      </c>
    </row>
    <row r="91" spans="1:10">
      <c r="A91" s="2" t="s">
        <v>668</v>
      </c>
      <c r="B91" s="2" t="s">
        <v>8277</v>
      </c>
      <c r="C91" s="2" t="s">
        <v>5170</v>
      </c>
      <c r="D91" s="2" t="s">
        <v>5069</v>
      </c>
      <c r="E91" s="2" t="s">
        <v>16</v>
      </c>
      <c r="F91" s="2" t="s">
        <v>8249</v>
      </c>
      <c r="G91" s="3">
        <v>43774</v>
      </c>
      <c r="H91" s="2">
        <v>1200000</v>
      </c>
      <c r="I91" s="2" t="s">
        <v>8278</v>
      </c>
      <c r="J91" s="2" t="s">
        <v>7639</v>
      </c>
    </row>
    <row r="92" spans="1:10">
      <c r="A92" s="2" t="s">
        <v>664</v>
      </c>
      <c r="B92" s="2" t="s">
        <v>49</v>
      </c>
      <c r="C92" s="2" t="s">
        <v>5111</v>
      </c>
      <c r="D92" s="2" t="s">
        <v>5050</v>
      </c>
      <c r="E92" s="2" t="s">
        <v>18</v>
      </c>
      <c r="F92" s="2" t="s">
        <v>8145</v>
      </c>
      <c r="G92" s="3">
        <v>43318</v>
      </c>
      <c r="H92" s="2">
        <v>1200000</v>
      </c>
      <c r="I92" s="2" t="s">
        <v>8279</v>
      </c>
      <c r="J92" s="2" t="s">
        <v>7639</v>
      </c>
    </row>
    <row r="93" spans="1:10">
      <c r="A93" s="2" t="s">
        <v>314</v>
      </c>
      <c r="B93" s="2" t="s">
        <v>8160</v>
      </c>
      <c r="C93" s="2" t="s">
        <v>5247</v>
      </c>
      <c r="D93" s="2" t="s">
        <v>5069</v>
      </c>
      <c r="E93" s="2" t="s">
        <v>16</v>
      </c>
      <c r="F93" s="2" t="s">
        <v>8142</v>
      </c>
      <c r="G93" s="3">
        <v>45364</v>
      </c>
      <c r="H93" s="2">
        <v>1200000</v>
      </c>
      <c r="I93" s="2" t="s">
        <v>8280</v>
      </c>
      <c r="J93" s="2" t="s">
        <v>7639</v>
      </c>
    </row>
    <row r="94" spans="1:10">
      <c r="A94" s="2" t="s">
        <v>457</v>
      </c>
      <c r="B94" s="2" t="s">
        <v>45</v>
      </c>
      <c r="C94" s="2" t="s">
        <v>5068</v>
      </c>
      <c r="D94" s="2" t="s">
        <v>5069</v>
      </c>
      <c r="E94" s="2" t="s">
        <v>16</v>
      </c>
      <c r="F94" s="2" t="s">
        <v>8145</v>
      </c>
      <c r="G94" s="3">
        <v>42251</v>
      </c>
      <c r="H94" s="2">
        <v>1200000</v>
      </c>
      <c r="I94" s="2" t="s">
        <v>8201</v>
      </c>
      <c r="J94" s="2" t="s">
        <v>7639</v>
      </c>
    </row>
    <row r="95" spans="1:10">
      <c r="A95" s="2" t="s">
        <v>171</v>
      </c>
      <c r="B95" s="2" t="s">
        <v>8281</v>
      </c>
      <c r="C95" s="2" t="s">
        <v>5375</v>
      </c>
      <c r="D95" s="2" t="s">
        <v>5076</v>
      </c>
      <c r="E95" s="2" t="s">
        <v>17</v>
      </c>
      <c r="F95" s="2" t="s">
        <v>8173</v>
      </c>
      <c r="G95" s="3">
        <v>44058</v>
      </c>
      <c r="H95" s="2">
        <v>1200000</v>
      </c>
      <c r="I95" s="2" t="s">
        <v>8282</v>
      </c>
      <c r="J95" s="2" t="s">
        <v>7639</v>
      </c>
    </row>
    <row r="96" spans="1:10">
      <c r="A96" s="2" t="s">
        <v>717</v>
      </c>
      <c r="B96" s="2" t="s">
        <v>8283</v>
      </c>
      <c r="C96" s="2" t="s">
        <v>5159</v>
      </c>
      <c r="D96" s="2" t="s">
        <v>5069</v>
      </c>
      <c r="E96" s="2" t="s">
        <v>16</v>
      </c>
      <c r="F96" s="2" t="s">
        <v>8142</v>
      </c>
      <c r="G96" s="3">
        <v>42703</v>
      </c>
      <c r="H96" s="2">
        <v>1000000</v>
      </c>
      <c r="I96" s="2" t="s">
        <v>8284</v>
      </c>
      <c r="J96" s="2" t="s">
        <v>7639</v>
      </c>
    </row>
    <row r="97" spans="1:10">
      <c r="A97" s="2" t="s">
        <v>187</v>
      </c>
      <c r="B97" s="2" t="s">
        <v>8285</v>
      </c>
      <c r="C97" s="2" t="s">
        <v>5049</v>
      </c>
      <c r="D97" s="2" t="s">
        <v>5050</v>
      </c>
      <c r="E97" s="2" t="s">
        <v>18</v>
      </c>
      <c r="F97" s="2" t="s">
        <v>8173</v>
      </c>
      <c r="G97" s="3">
        <v>42415</v>
      </c>
      <c r="H97" s="2">
        <v>1000000</v>
      </c>
      <c r="I97" s="2" t="s">
        <v>8286</v>
      </c>
      <c r="J97" s="2" t="s">
        <v>7639</v>
      </c>
    </row>
    <row r="98" spans="1:10">
      <c r="A98" s="2" t="s">
        <v>215</v>
      </c>
      <c r="B98" s="2" t="s">
        <v>8227</v>
      </c>
      <c r="C98" s="2" t="s">
        <v>5240</v>
      </c>
      <c r="D98" s="2" t="s">
        <v>5043</v>
      </c>
      <c r="E98" s="2" t="s">
        <v>17</v>
      </c>
      <c r="F98" s="2" t="s">
        <v>8142</v>
      </c>
      <c r="G98" s="3">
        <v>43478</v>
      </c>
      <c r="H98" s="2">
        <v>1000000</v>
      </c>
      <c r="I98" s="2" t="s">
        <v>8287</v>
      </c>
      <c r="J98" s="2" t="s">
        <v>7639</v>
      </c>
    </row>
    <row r="99" spans="1:10">
      <c r="A99" s="2" t="s">
        <v>192</v>
      </c>
      <c r="B99" s="2" t="s">
        <v>8288</v>
      </c>
      <c r="C99" s="2" t="s">
        <v>5063</v>
      </c>
      <c r="D99" s="2" t="s">
        <v>5050</v>
      </c>
      <c r="E99" s="2" t="s">
        <v>18</v>
      </c>
      <c r="F99" s="2" t="s">
        <v>8142</v>
      </c>
      <c r="G99" s="3">
        <v>45158</v>
      </c>
      <c r="H99" s="2">
        <v>1000000</v>
      </c>
      <c r="I99" s="2" t="s">
        <v>8289</v>
      </c>
      <c r="J99" s="2" t="s">
        <v>7639</v>
      </c>
    </row>
    <row r="100" spans="1:10">
      <c r="A100" s="2" t="s">
        <v>692</v>
      </c>
      <c r="B100" s="2" t="s">
        <v>8290</v>
      </c>
      <c r="C100" s="2" t="s">
        <v>5247</v>
      </c>
      <c r="D100" s="2" t="s">
        <v>5069</v>
      </c>
      <c r="E100" s="2" t="s">
        <v>16</v>
      </c>
      <c r="F100" s="2" t="s">
        <v>8173</v>
      </c>
      <c r="G100" s="3">
        <v>44814</v>
      </c>
      <c r="H100" s="2">
        <v>1000000</v>
      </c>
      <c r="I100" s="2" t="s">
        <v>8291</v>
      </c>
      <c r="J100" s="2" t="s">
        <v>7639</v>
      </c>
    </row>
    <row r="101" spans="1:10">
      <c r="A101" s="2" t="s">
        <v>91</v>
      </c>
      <c r="B101" s="2" t="s">
        <v>8292</v>
      </c>
      <c r="C101" s="2" t="s">
        <v>5124</v>
      </c>
      <c r="D101" s="2" t="s">
        <v>5050</v>
      </c>
      <c r="E101" s="2" t="s">
        <v>18</v>
      </c>
      <c r="F101" s="2" t="s">
        <v>8145</v>
      </c>
      <c r="G101" s="3">
        <v>45030</v>
      </c>
      <c r="H101" s="2">
        <v>1000000</v>
      </c>
      <c r="I101" s="2" t="s">
        <v>7115</v>
      </c>
      <c r="J101" s="2" t="s">
        <v>7639</v>
      </c>
    </row>
    <row r="102" spans="1:10">
      <c r="A102" s="2" t="s">
        <v>372</v>
      </c>
      <c r="B102" s="2" t="s">
        <v>8248</v>
      </c>
      <c r="C102" s="2" t="s">
        <v>5091</v>
      </c>
      <c r="D102" s="2" t="s">
        <v>5057</v>
      </c>
      <c r="E102" s="2" t="s">
        <v>16</v>
      </c>
      <c r="F102" s="2" t="s">
        <v>8249</v>
      </c>
      <c r="G102" s="3">
        <v>45079</v>
      </c>
      <c r="H102" s="2">
        <v>1000000</v>
      </c>
      <c r="I102" s="2" t="s">
        <v>8293</v>
      </c>
      <c r="J102" s="2" t="s">
        <v>7639</v>
      </c>
    </row>
    <row r="103" spans="1:10">
      <c r="A103" s="2" t="s">
        <v>127</v>
      </c>
      <c r="B103" s="2" t="s">
        <v>8294</v>
      </c>
      <c r="C103" s="2" t="s">
        <v>5124</v>
      </c>
      <c r="D103" s="2" t="s">
        <v>5050</v>
      </c>
      <c r="E103" s="2" t="s">
        <v>18</v>
      </c>
      <c r="F103" s="2" t="s">
        <v>8142</v>
      </c>
      <c r="G103" s="3">
        <v>42142</v>
      </c>
      <c r="H103" s="2">
        <v>1000000</v>
      </c>
      <c r="I103" s="2" t="s">
        <v>8295</v>
      </c>
      <c r="J103" s="2" t="s">
        <v>7639</v>
      </c>
    </row>
    <row r="104" spans="1:10">
      <c r="A104" s="2" t="s">
        <v>1380</v>
      </c>
      <c r="B104" s="2" t="s">
        <v>8296</v>
      </c>
      <c r="C104" s="2" t="s">
        <v>5288</v>
      </c>
      <c r="D104" s="2" t="s">
        <v>5069</v>
      </c>
      <c r="E104" s="2" t="s">
        <v>16</v>
      </c>
      <c r="F104" s="2" t="s">
        <v>8150</v>
      </c>
      <c r="G104" s="3">
        <v>44326</v>
      </c>
      <c r="H104" s="2">
        <v>1000000</v>
      </c>
      <c r="I104" s="2" t="s">
        <v>8297</v>
      </c>
      <c r="J104" s="2" t="s">
        <v>7639</v>
      </c>
    </row>
    <row r="105" spans="1:10">
      <c r="A105" s="2" t="s">
        <v>221</v>
      </c>
      <c r="B105" s="2" t="s">
        <v>52</v>
      </c>
      <c r="C105" s="2" t="s">
        <v>5205</v>
      </c>
      <c r="D105" s="2" t="s">
        <v>5057</v>
      </c>
      <c r="E105" s="2" t="s">
        <v>16</v>
      </c>
      <c r="F105" s="2" t="s">
        <v>8142</v>
      </c>
      <c r="G105" s="3">
        <v>42536</v>
      </c>
      <c r="H105" s="2">
        <v>1000000</v>
      </c>
      <c r="I105" s="2" t="s">
        <v>8298</v>
      </c>
      <c r="J105" s="2" t="s">
        <v>7639</v>
      </c>
    </row>
    <row r="106" spans="1:10">
      <c r="A106" s="2" t="s">
        <v>463</v>
      </c>
      <c r="B106" s="2" t="s">
        <v>8188</v>
      </c>
      <c r="C106" s="2" t="s">
        <v>5049</v>
      </c>
      <c r="D106" s="2" t="s">
        <v>5050</v>
      </c>
      <c r="E106" s="2" t="s">
        <v>18</v>
      </c>
      <c r="F106" s="2" t="s">
        <v>8142</v>
      </c>
      <c r="G106" s="3">
        <v>42431</v>
      </c>
      <c r="H106" s="2">
        <v>1000000</v>
      </c>
      <c r="I106" s="2" t="s">
        <v>5305</v>
      </c>
      <c r="J106" s="2" t="s">
        <v>7639</v>
      </c>
    </row>
    <row r="107" spans="1:10">
      <c r="A107" s="2" t="s">
        <v>413</v>
      </c>
      <c r="B107" s="2" t="s">
        <v>46</v>
      </c>
      <c r="C107" s="2" t="s">
        <v>5247</v>
      </c>
      <c r="D107" s="2" t="s">
        <v>5069</v>
      </c>
      <c r="E107" s="2" t="s">
        <v>16</v>
      </c>
      <c r="F107" s="2" t="s">
        <v>8145</v>
      </c>
      <c r="G107" s="3">
        <v>44863</v>
      </c>
      <c r="H107" s="2">
        <v>1000000</v>
      </c>
      <c r="I107" s="2" t="s">
        <v>8299</v>
      </c>
      <c r="J107" s="2" t="s">
        <v>7639</v>
      </c>
    </row>
    <row r="108" spans="1:10">
      <c r="A108" s="2" t="s">
        <v>97</v>
      </c>
      <c r="B108" s="2" t="s">
        <v>8300</v>
      </c>
      <c r="C108" s="2" t="s">
        <v>5091</v>
      </c>
      <c r="D108" s="2" t="s">
        <v>5057</v>
      </c>
      <c r="E108" s="2" t="s">
        <v>16</v>
      </c>
      <c r="F108" s="2" t="s">
        <v>8145</v>
      </c>
      <c r="G108" s="3">
        <v>44208</v>
      </c>
      <c r="H108" s="2">
        <v>1000000</v>
      </c>
      <c r="I108" s="2" t="s">
        <v>8301</v>
      </c>
      <c r="J108" s="2" t="s">
        <v>7639</v>
      </c>
    </row>
    <row r="109" spans="1:10">
      <c r="A109" s="2" t="s">
        <v>203</v>
      </c>
      <c r="B109" s="2" t="s">
        <v>8302</v>
      </c>
      <c r="C109" s="2" t="s">
        <v>5230</v>
      </c>
      <c r="D109" s="2" t="s">
        <v>5057</v>
      </c>
      <c r="E109" s="2" t="s">
        <v>16</v>
      </c>
      <c r="F109" s="2" t="s">
        <v>8173</v>
      </c>
      <c r="G109" s="3">
        <v>42928</v>
      </c>
      <c r="H109" s="2">
        <v>1000000</v>
      </c>
      <c r="I109" s="2" t="s">
        <v>8303</v>
      </c>
      <c r="J109" s="2" t="s">
        <v>7639</v>
      </c>
    </row>
    <row r="110" spans="1:10">
      <c r="A110" s="2" t="s">
        <v>688</v>
      </c>
      <c r="B110" s="2" t="s">
        <v>8304</v>
      </c>
      <c r="C110" s="2" t="s">
        <v>5063</v>
      </c>
      <c r="D110" s="2" t="s">
        <v>5050</v>
      </c>
      <c r="E110" s="2" t="s">
        <v>18</v>
      </c>
      <c r="F110" s="2" t="s">
        <v>8150</v>
      </c>
      <c r="G110" s="3">
        <v>42675</v>
      </c>
      <c r="H110" s="2">
        <v>1000000</v>
      </c>
      <c r="I110" s="2" t="s">
        <v>5725</v>
      </c>
      <c r="J110" s="2" t="s">
        <v>7639</v>
      </c>
    </row>
    <row r="111" spans="1:10">
      <c r="A111" s="2" t="s">
        <v>855</v>
      </c>
      <c r="B111" s="2" t="s">
        <v>8294</v>
      </c>
      <c r="C111" s="2" t="s">
        <v>5124</v>
      </c>
      <c r="D111" s="2" t="s">
        <v>5050</v>
      </c>
      <c r="E111" s="2" t="s">
        <v>18</v>
      </c>
      <c r="F111" s="2" t="s">
        <v>8142</v>
      </c>
      <c r="G111" s="3">
        <v>42835</v>
      </c>
      <c r="H111" s="2">
        <v>1000000</v>
      </c>
      <c r="I111" s="2" t="s">
        <v>8305</v>
      </c>
      <c r="J111" s="2" t="s">
        <v>7639</v>
      </c>
    </row>
    <row r="112" spans="1:10">
      <c r="A112" s="2" t="s">
        <v>150</v>
      </c>
      <c r="B112" s="2" t="s">
        <v>8306</v>
      </c>
      <c r="C112" s="2" t="s">
        <v>5267</v>
      </c>
      <c r="D112" s="2" t="s">
        <v>5043</v>
      </c>
      <c r="E112" s="2" t="s">
        <v>17</v>
      </c>
      <c r="F112" s="2" t="s">
        <v>8150</v>
      </c>
      <c r="G112" s="3">
        <v>42449</v>
      </c>
      <c r="H112" s="2">
        <v>800000</v>
      </c>
      <c r="I112" s="2" t="s">
        <v>6540</v>
      </c>
      <c r="J112" s="2" t="s">
        <v>7639</v>
      </c>
    </row>
    <row r="113" spans="1:10">
      <c r="A113" s="2" t="s">
        <v>763</v>
      </c>
      <c r="B113" s="2" t="s">
        <v>54</v>
      </c>
      <c r="C113" s="2" t="s">
        <v>5107</v>
      </c>
      <c r="D113" s="2" t="s">
        <v>5057</v>
      </c>
      <c r="E113" s="2" t="s">
        <v>16</v>
      </c>
      <c r="F113" s="2" t="s">
        <v>8150</v>
      </c>
      <c r="G113" s="3">
        <v>44609</v>
      </c>
      <c r="H113" s="2">
        <v>800000</v>
      </c>
      <c r="I113" s="2" t="s">
        <v>8307</v>
      </c>
      <c r="J113" s="2" t="s">
        <v>7639</v>
      </c>
    </row>
    <row r="114" spans="1:10">
      <c r="A114" s="2" t="s">
        <v>650</v>
      </c>
      <c r="B114" s="2" t="s">
        <v>8308</v>
      </c>
      <c r="C114" s="2" t="s">
        <v>5180</v>
      </c>
      <c r="D114" s="2" t="s">
        <v>5043</v>
      </c>
      <c r="E114" s="2" t="s">
        <v>17</v>
      </c>
      <c r="F114" s="2" t="s">
        <v>8173</v>
      </c>
      <c r="G114" s="3">
        <v>44359</v>
      </c>
      <c r="H114" s="2">
        <v>800000</v>
      </c>
      <c r="I114" s="2" t="s">
        <v>8309</v>
      </c>
      <c r="J114" s="2" t="s">
        <v>7639</v>
      </c>
    </row>
    <row r="115" spans="1:10" hidden="1">
      <c r="A115" s="2" t="s">
        <v>338</v>
      </c>
      <c r="B115" s="2" t="s">
        <v>8310</v>
      </c>
      <c r="C115" s="2" t="s">
        <v>5150</v>
      </c>
      <c r="D115" s="2" t="s">
        <v>5043</v>
      </c>
      <c r="E115" s="2" t="s">
        <v>17</v>
      </c>
      <c r="F115" s="2" t="s">
        <v>8145</v>
      </c>
      <c r="G115" s="3">
        <v>42441</v>
      </c>
      <c r="H115" s="2">
        <v>800000</v>
      </c>
      <c r="I115" s="2" t="s">
        <v>5496</v>
      </c>
      <c r="J115" s="2" t="s">
        <v>8162</v>
      </c>
    </row>
    <row r="116" spans="1:10">
      <c r="A116" s="2" t="s">
        <v>1277</v>
      </c>
      <c r="B116" s="2" t="s">
        <v>8283</v>
      </c>
      <c r="C116" s="2" t="s">
        <v>5159</v>
      </c>
      <c r="D116" s="2" t="s">
        <v>5069</v>
      </c>
      <c r="E116" s="2" t="s">
        <v>16</v>
      </c>
      <c r="F116" s="2" t="s">
        <v>8142</v>
      </c>
      <c r="G116" s="3">
        <v>43835</v>
      </c>
      <c r="H116" s="2">
        <v>800000</v>
      </c>
      <c r="I116" s="2" t="s">
        <v>8311</v>
      </c>
      <c r="J116" s="2" t="s">
        <v>7639</v>
      </c>
    </row>
    <row r="117" spans="1:10">
      <c r="A117" s="2" t="s">
        <v>611</v>
      </c>
      <c r="B117" s="2" t="s">
        <v>8312</v>
      </c>
      <c r="C117" s="2" t="s">
        <v>5187</v>
      </c>
      <c r="D117" s="2" t="s">
        <v>5076</v>
      </c>
      <c r="E117" s="2" t="s">
        <v>17</v>
      </c>
      <c r="F117" s="2" t="s">
        <v>8145</v>
      </c>
      <c r="G117" s="3">
        <v>43631</v>
      </c>
      <c r="H117" s="2">
        <v>800000</v>
      </c>
      <c r="I117" s="2" t="s">
        <v>8313</v>
      </c>
      <c r="J117" s="2" t="s">
        <v>7639</v>
      </c>
    </row>
    <row r="118" spans="1:10">
      <c r="A118" s="2" t="s">
        <v>166</v>
      </c>
      <c r="B118" s="2" t="s">
        <v>8153</v>
      </c>
      <c r="C118" s="2" t="s">
        <v>5318</v>
      </c>
      <c r="D118" s="2" t="s">
        <v>5050</v>
      </c>
      <c r="E118" s="2" t="s">
        <v>18</v>
      </c>
      <c r="F118" s="2" t="s">
        <v>8142</v>
      </c>
      <c r="G118" s="3">
        <v>42345</v>
      </c>
      <c r="H118" s="2">
        <v>800000</v>
      </c>
      <c r="I118" s="2" t="s">
        <v>8314</v>
      </c>
      <c r="J118" s="2" t="s">
        <v>7639</v>
      </c>
    </row>
    <row r="119" spans="1:10">
      <c r="A119" s="2" t="s">
        <v>1477</v>
      </c>
      <c r="B119" s="2" t="s">
        <v>49</v>
      </c>
      <c r="C119" s="2" t="s">
        <v>5111</v>
      </c>
      <c r="D119" s="2" t="s">
        <v>5050</v>
      </c>
      <c r="E119" s="2" t="s">
        <v>18</v>
      </c>
      <c r="F119" s="2" t="s">
        <v>8145</v>
      </c>
      <c r="G119" s="3">
        <v>42048</v>
      </c>
      <c r="H119" s="2">
        <v>800000</v>
      </c>
      <c r="I119" s="2" t="s">
        <v>8201</v>
      </c>
      <c r="J119" s="2" t="s">
        <v>7639</v>
      </c>
    </row>
    <row r="120" spans="1:10">
      <c r="A120" s="2" t="s">
        <v>863</v>
      </c>
      <c r="B120" s="2" t="s">
        <v>8290</v>
      </c>
      <c r="C120" s="2" t="s">
        <v>5247</v>
      </c>
      <c r="D120" s="2" t="s">
        <v>5069</v>
      </c>
      <c r="E120" s="2" t="s">
        <v>16</v>
      </c>
      <c r="F120" s="2" t="s">
        <v>8173</v>
      </c>
      <c r="G120" s="3">
        <v>43241</v>
      </c>
      <c r="H120" s="2">
        <v>800000</v>
      </c>
      <c r="I120" s="2" t="s">
        <v>8315</v>
      </c>
      <c r="J120" s="2" t="s">
        <v>7639</v>
      </c>
    </row>
    <row r="121" spans="1:10">
      <c r="A121" s="2" t="s">
        <v>583</v>
      </c>
      <c r="B121" s="2" t="s">
        <v>8184</v>
      </c>
      <c r="C121" s="2" t="s">
        <v>5318</v>
      </c>
      <c r="D121" s="2" t="s">
        <v>5050</v>
      </c>
      <c r="E121" s="2" t="s">
        <v>18</v>
      </c>
      <c r="F121" s="2" t="s">
        <v>8173</v>
      </c>
      <c r="G121" s="3">
        <v>45012</v>
      </c>
      <c r="H121" s="2">
        <v>800000</v>
      </c>
      <c r="I121" s="2" t="s">
        <v>8316</v>
      </c>
      <c r="J121" s="2" t="s">
        <v>7639</v>
      </c>
    </row>
  </sheetData>
  <autoFilter ref="A1:J121" xr:uid="{00000000-0009-0000-0000-00000E000000}">
    <filterColumn colId="9">
      <filters>
        <filter val="Active"/>
      </filters>
    </filterColumn>
  </autoFilter>
  <conditionalFormatting sqref="I1:I1048576">
    <cfRule type="containsBlanks" dxfId="5" priority="1">
      <formula>LEN(TRIM(I1))=0</formula>
    </cfRule>
  </conditionalFormatting>
  <pageMargins left="0.75" right="0.75" top="1" bottom="1" header="0.5" footer="0.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301"/>
  <sheetViews>
    <sheetView zoomScale="89" zoomScaleNormal="89" workbookViewId="0">
      <pane ySplit="1" topLeftCell="A2" activePane="bottomLeft" state="frozen"/>
      <selection pane="bottomLeft"/>
    </sheetView>
  </sheetViews>
  <sheetFormatPr defaultColWidth="9" defaultRowHeight="15"/>
  <cols>
    <col min="1" max="1" width="14" customWidth="1"/>
    <col min="2" max="2" width="27" customWidth="1"/>
    <col min="3" max="3" width="23" customWidth="1"/>
    <col min="4" max="4" width="29" customWidth="1"/>
    <col min="5" max="5" width="10" customWidth="1"/>
    <col min="6" max="6" width="15" customWidth="1"/>
    <col min="7" max="7" width="11" customWidth="1"/>
    <col min="8" max="8" width="21" customWidth="1"/>
    <col min="9" max="9" width="20" customWidth="1"/>
  </cols>
  <sheetData>
    <row r="1" spans="1:9">
      <c r="A1" s="1" t="s">
        <v>66</v>
      </c>
      <c r="B1" s="1" t="s">
        <v>85</v>
      </c>
      <c r="C1" s="1" t="s">
        <v>8317</v>
      </c>
      <c r="D1" s="1" t="s">
        <v>8318</v>
      </c>
      <c r="E1" s="1" t="s">
        <v>8319</v>
      </c>
      <c r="F1" s="1" t="s">
        <v>8320</v>
      </c>
      <c r="G1" s="1" t="s">
        <v>65</v>
      </c>
      <c r="H1" s="1" t="s">
        <v>8321</v>
      </c>
      <c r="I1" s="1" t="s">
        <v>8322</v>
      </c>
    </row>
    <row r="2" spans="1:9">
      <c r="A2" s="2" t="s">
        <v>140</v>
      </c>
      <c r="B2" s="2" t="s">
        <v>8323</v>
      </c>
      <c r="C2" s="2" t="s">
        <v>1</v>
      </c>
      <c r="D2" s="2" t="s">
        <v>8324</v>
      </c>
      <c r="E2" s="2">
        <v>16400</v>
      </c>
      <c r="F2" s="3">
        <v>44241</v>
      </c>
      <c r="G2" s="2" t="s">
        <v>1780</v>
      </c>
      <c r="H2" s="2">
        <v>4.5999999999999996</v>
      </c>
      <c r="I2" s="2" t="s">
        <v>8325</v>
      </c>
    </row>
    <row r="3" spans="1:9">
      <c r="A3" s="2" t="s">
        <v>182</v>
      </c>
      <c r="B3" s="2" t="s">
        <v>8326</v>
      </c>
      <c r="C3" s="2" t="s">
        <v>1</v>
      </c>
      <c r="D3" s="2" t="s">
        <v>8324</v>
      </c>
      <c r="E3" s="2">
        <v>20000</v>
      </c>
      <c r="F3" s="3">
        <v>45504</v>
      </c>
      <c r="G3" s="2" t="s">
        <v>1114</v>
      </c>
      <c r="H3" s="2">
        <v>4.9000000000000004</v>
      </c>
      <c r="I3" s="2" t="s">
        <v>7639</v>
      </c>
    </row>
    <row r="4" spans="1:9">
      <c r="A4" s="2" t="s">
        <v>8327</v>
      </c>
      <c r="B4" s="2" t="s">
        <v>8328</v>
      </c>
      <c r="C4" s="2" t="s">
        <v>8329</v>
      </c>
      <c r="D4" s="2" t="s">
        <v>8330</v>
      </c>
      <c r="E4" s="2">
        <v>54000</v>
      </c>
      <c r="F4" s="3">
        <v>44881</v>
      </c>
      <c r="G4" s="2" t="s">
        <v>688</v>
      </c>
      <c r="H4" s="2">
        <v>2.2000000000000002</v>
      </c>
      <c r="I4" s="2" t="s">
        <v>7639</v>
      </c>
    </row>
    <row r="5" spans="1:9">
      <c r="A5" s="2" t="s">
        <v>8331</v>
      </c>
      <c r="B5" s="2" t="s">
        <v>8332</v>
      </c>
      <c r="C5" s="2" t="s">
        <v>8333</v>
      </c>
      <c r="D5" s="2" t="s">
        <v>8333</v>
      </c>
      <c r="E5" s="2">
        <v>20200</v>
      </c>
      <c r="F5" s="3">
        <v>45221</v>
      </c>
      <c r="G5" s="2" t="s">
        <v>1380</v>
      </c>
      <c r="H5" s="2">
        <v>2.4</v>
      </c>
      <c r="I5" s="2" t="s">
        <v>7639</v>
      </c>
    </row>
    <row r="6" spans="1:9">
      <c r="A6" s="2" t="s">
        <v>8334</v>
      </c>
      <c r="B6" s="2" t="s">
        <v>8335</v>
      </c>
      <c r="C6" s="2" t="s">
        <v>8336</v>
      </c>
      <c r="D6" s="2" t="s">
        <v>8337</v>
      </c>
      <c r="E6" s="2">
        <v>14700</v>
      </c>
      <c r="F6" s="3">
        <v>43697</v>
      </c>
      <c r="G6" s="2" t="s">
        <v>583</v>
      </c>
      <c r="H6" s="2">
        <v>3.9</v>
      </c>
      <c r="I6" s="2" t="s">
        <v>7639</v>
      </c>
    </row>
    <row r="7" spans="1:9">
      <c r="A7" s="2" t="s">
        <v>8338</v>
      </c>
      <c r="B7" s="2" t="s">
        <v>8339</v>
      </c>
      <c r="C7" s="2" t="s">
        <v>8333</v>
      </c>
      <c r="D7" s="2" t="s">
        <v>8340</v>
      </c>
      <c r="E7" s="2">
        <v>19100</v>
      </c>
      <c r="F7" s="3">
        <v>42719</v>
      </c>
      <c r="G7" s="2" t="s">
        <v>156</v>
      </c>
      <c r="H7" s="2">
        <v>4.0999999999999996</v>
      </c>
      <c r="I7" s="2" t="s">
        <v>7639</v>
      </c>
    </row>
    <row r="8" spans="1:9">
      <c r="A8" s="2" t="s">
        <v>8341</v>
      </c>
      <c r="B8" s="2" t="s">
        <v>8342</v>
      </c>
      <c r="C8" s="2" t="s">
        <v>8343</v>
      </c>
      <c r="D8" s="2" t="s">
        <v>8344</v>
      </c>
      <c r="E8" s="2">
        <v>13800</v>
      </c>
      <c r="F8" s="3">
        <v>43742</v>
      </c>
      <c r="G8" s="2" t="s">
        <v>304</v>
      </c>
      <c r="H8" s="2">
        <v>4.5999999999999996</v>
      </c>
      <c r="I8" s="2" t="s">
        <v>8325</v>
      </c>
    </row>
    <row r="9" spans="1:9">
      <c r="A9" s="2" t="s">
        <v>177</v>
      </c>
      <c r="B9" s="2" t="s">
        <v>8345</v>
      </c>
      <c r="C9" s="2" t="s">
        <v>1</v>
      </c>
      <c r="D9" s="2" t="s">
        <v>8346</v>
      </c>
      <c r="E9" s="2">
        <v>19000</v>
      </c>
      <c r="F9" s="3">
        <v>45360</v>
      </c>
      <c r="G9" s="2" t="s">
        <v>232</v>
      </c>
      <c r="H9" s="2">
        <v>4.9000000000000004</v>
      </c>
      <c r="I9" s="2" t="s">
        <v>7639</v>
      </c>
    </row>
    <row r="10" spans="1:9">
      <c r="A10" s="2" t="s">
        <v>523</v>
      </c>
      <c r="B10" s="2" t="s">
        <v>7399</v>
      </c>
      <c r="C10" s="2" t="s">
        <v>1</v>
      </c>
      <c r="D10" s="2" t="s">
        <v>8324</v>
      </c>
      <c r="E10" s="2">
        <v>25000</v>
      </c>
      <c r="F10" s="3">
        <v>42420</v>
      </c>
      <c r="G10" s="2" t="s">
        <v>807</v>
      </c>
      <c r="H10" s="2">
        <v>3.5</v>
      </c>
      <c r="I10" s="2" t="s">
        <v>7639</v>
      </c>
    </row>
    <row r="11" spans="1:9">
      <c r="A11" s="2" t="s">
        <v>8347</v>
      </c>
      <c r="B11" s="2" t="s">
        <v>8348</v>
      </c>
      <c r="C11" s="2" t="s">
        <v>8336</v>
      </c>
      <c r="D11" s="2" t="s">
        <v>8337</v>
      </c>
      <c r="E11" s="2">
        <v>17600</v>
      </c>
      <c r="F11" s="3">
        <v>44179</v>
      </c>
      <c r="G11" s="2" t="s">
        <v>103</v>
      </c>
      <c r="H11" s="2">
        <v>3.8</v>
      </c>
      <c r="I11" s="2" t="s">
        <v>7639</v>
      </c>
    </row>
    <row r="12" spans="1:9">
      <c r="A12" s="2" t="s">
        <v>8349</v>
      </c>
      <c r="B12" s="2" t="s">
        <v>5143</v>
      </c>
      <c r="C12" s="2" t="s">
        <v>8336</v>
      </c>
      <c r="D12" s="2" t="s">
        <v>8350</v>
      </c>
      <c r="E12" s="2">
        <v>15500</v>
      </c>
      <c r="F12" s="3">
        <v>42595</v>
      </c>
      <c r="G12" s="2" t="s">
        <v>133</v>
      </c>
      <c r="H12" s="2">
        <v>3</v>
      </c>
      <c r="I12" s="2" t="s">
        <v>7639</v>
      </c>
    </row>
    <row r="13" spans="1:9">
      <c r="A13" s="2" t="s">
        <v>8351</v>
      </c>
      <c r="B13" s="2" t="s">
        <v>8352</v>
      </c>
      <c r="C13" s="2" t="s">
        <v>8333</v>
      </c>
      <c r="D13" s="2" t="s">
        <v>8333</v>
      </c>
      <c r="E13" s="2">
        <v>14900</v>
      </c>
      <c r="F13" s="3">
        <v>43100</v>
      </c>
      <c r="G13" s="2" t="s">
        <v>139</v>
      </c>
      <c r="H13" s="2">
        <v>4</v>
      </c>
      <c r="I13" s="2" t="s">
        <v>7639</v>
      </c>
    </row>
    <row r="14" spans="1:9">
      <c r="A14" s="2" t="s">
        <v>8353</v>
      </c>
      <c r="B14" s="2" t="s">
        <v>8354</v>
      </c>
      <c r="C14" s="2" t="s">
        <v>8355</v>
      </c>
      <c r="D14" s="2" t="s">
        <v>8356</v>
      </c>
      <c r="E14" s="2">
        <v>12600</v>
      </c>
      <c r="F14" s="3">
        <v>43595</v>
      </c>
      <c r="G14" s="2" t="s">
        <v>1277</v>
      </c>
      <c r="H14" s="2">
        <v>3.1</v>
      </c>
      <c r="I14" s="2" t="s">
        <v>7639</v>
      </c>
    </row>
    <row r="15" spans="1:9">
      <c r="A15" s="2" t="s">
        <v>8357</v>
      </c>
      <c r="B15" s="2" t="s">
        <v>6673</v>
      </c>
      <c r="C15" s="2" t="s">
        <v>8333</v>
      </c>
      <c r="D15" s="2" t="s">
        <v>8340</v>
      </c>
      <c r="E15" s="2">
        <v>17800</v>
      </c>
      <c r="F15" s="3">
        <v>42869</v>
      </c>
      <c r="G15" s="2" t="s">
        <v>583</v>
      </c>
      <c r="H15" s="2">
        <v>4.5999999999999996</v>
      </c>
      <c r="I15" s="2" t="s">
        <v>7639</v>
      </c>
    </row>
    <row r="16" spans="1:9">
      <c r="A16" s="2" t="s">
        <v>562</v>
      </c>
      <c r="B16" s="2" t="s">
        <v>8358</v>
      </c>
      <c r="C16" s="2" t="s">
        <v>1</v>
      </c>
      <c r="D16" s="2" t="s">
        <v>8359</v>
      </c>
      <c r="E16" s="2">
        <v>22400</v>
      </c>
      <c r="F16" s="3">
        <v>44946</v>
      </c>
      <c r="G16" s="2" t="s">
        <v>156</v>
      </c>
      <c r="H16" s="2">
        <v>5</v>
      </c>
      <c r="I16" s="2" t="s">
        <v>7639</v>
      </c>
    </row>
    <row r="17" spans="1:9">
      <c r="A17" s="2" t="s">
        <v>8360</v>
      </c>
      <c r="B17" s="2" t="s">
        <v>5194</v>
      </c>
      <c r="C17" s="2" t="s">
        <v>8355</v>
      </c>
      <c r="D17" s="2" t="s">
        <v>8361</v>
      </c>
      <c r="E17" s="2">
        <v>15200</v>
      </c>
      <c r="F17" s="3">
        <v>44922</v>
      </c>
      <c r="G17" s="2" t="s">
        <v>611</v>
      </c>
      <c r="H17" s="2">
        <v>4.8</v>
      </c>
      <c r="I17" s="2" t="s">
        <v>7639</v>
      </c>
    </row>
    <row r="18" spans="1:9">
      <c r="A18" s="2" t="s">
        <v>8362</v>
      </c>
      <c r="B18" s="2" t="s">
        <v>8363</v>
      </c>
      <c r="C18" s="2" t="s">
        <v>8364</v>
      </c>
      <c r="D18" s="2" t="s">
        <v>8365</v>
      </c>
      <c r="E18" s="2">
        <v>21400</v>
      </c>
      <c r="F18" s="3">
        <v>43162</v>
      </c>
      <c r="G18" s="2" t="s">
        <v>467</v>
      </c>
      <c r="H18" s="2">
        <v>2.4</v>
      </c>
      <c r="I18" s="2" t="s">
        <v>7639</v>
      </c>
    </row>
    <row r="19" spans="1:9">
      <c r="A19" s="2" t="s">
        <v>8366</v>
      </c>
      <c r="B19" s="2" t="s">
        <v>8367</v>
      </c>
      <c r="C19" s="2" t="s">
        <v>8343</v>
      </c>
      <c r="D19" s="2" t="s">
        <v>8344</v>
      </c>
      <c r="E19" s="2">
        <v>10200</v>
      </c>
      <c r="F19" s="3">
        <v>43802</v>
      </c>
      <c r="G19" s="2" t="s">
        <v>243</v>
      </c>
      <c r="H19" s="2">
        <v>4.4000000000000004</v>
      </c>
      <c r="I19" s="2" t="s">
        <v>7639</v>
      </c>
    </row>
    <row r="20" spans="1:9">
      <c r="A20" s="2" t="s">
        <v>8368</v>
      </c>
      <c r="B20" s="2" t="s">
        <v>8369</v>
      </c>
      <c r="C20" s="2" t="s">
        <v>8333</v>
      </c>
      <c r="D20" s="2" t="s">
        <v>8340</v>
      </c>
      <c r="E20" s="2">
        <v>16400</v>
      </c>
      <c r="F20" s="3">
        <v>44622</v>
      </c>
      <c r="G20" s="2" t="s">
        <v>1277</v>
      </c>
      <c r="H20" s="2">
        <v>4.3</v>
      </c>
      <c r="I20" s="2" t="s">
        <v>7639</v>
      </c>
    </row>
    <row r="21" spans="1:9">
      <c r="A21" s="2" t="s">
        <v>172</v>
      </c>
      <c r="B21" s="2" t="s">
        <v>8370</v>
      </c>
      <c r="C21" s="2" t="s">
        <v>1</v>
      </c>
      <c r="D21" s="2" t="s">
        <v>8359</v>
      </c>
      <c r="E21" s="2">
        <v>17500</v>
      </c>
      <c r="F21" s="3">
        <v>43754</v>
      </c>
      <c r="G21" s="2" t="s">
        <v>855</v>
      </c>
      <c r="H21" s="2">
        <v>4</v>
      </c>
      <c r="I21" s="2" t="s">
        <v>8325</v>
      </c>
    </row>
    <row r="22" spans="1:9">
      <c r="A22" s="2" t="s">
        <v>8371</v>
      </c>
      <c r="B22" s="2" t="s">
        <v>8372</v>
      </c>
      <c r="C22" s="2" t="s">
        <v>8364</v>
      </c>
      <c r="D22" s="2" t="s">
        <v>8373</v>
      </c>
      <c r="E22" s="2">
        <v>23000</v>
      </c>
      <c r="F22" s="3">
        <v>44569</v>
      </c>
      <c r="G22" s="2" t="s">
        <v>385</v>
      </c>
      <c r="H22" s="2">
        <v>3</v>
      </c>
      <c r="I22" s="2" t="s">
        <v>7639</v>
      </c>
    </row>
    <row r="23" spans="1:9">
      <c r="A23" s="2" t="s">
        <v>8374</v>
      </c>
      <c r="B23" s="2" t="s">
        <v>8375</v>
      </c>
      <c r="C23" s="2" t="s">
        <v>8376</v>
      </c>
      <c r="D23" s="2" t="s">
        <v>8377</v>
      </c>
      <c r="E23" s="2">
        <v>21600</v>
      </c>
      <c r="F23" s="3">
        <v>42446</v>
      </c>
      <c r="G23" s="2" t="s">
        <v>1024</v>
      </c>
      <c r="H23" s="2">
        <v>3.7</v>
      </c>
      <c r="I23" s="2" t="s">
        <v>7639</v>
      </c>
    </row>
    <row r="24" spans="1:9">
      <c r="A24" s="2" t="s">
        <v>8378</v>
      </c>
      <c r="B24" s="2" t="s">
        <v>8379</v>
      </c>
      <c r="C24" s="2" t="s">
        <v>8364</v>
      </c>
      <c r="D24" s="2" t="s">
        <v>8373</v>
      </c>
      <c r="E24" s="2">
        <v>22600</v>
      </c>
      <c r="F24" s="3">
        <v>43759</v>
      </c>
      <c r="G24" s="2" t="s">
        <v>1354</v>
      </c>
      <c r="H24" s="2">
        <v>3.9</v>
      </c>
      <c r="I24" s="2" t="s">
        <v>7639</v>
      </c>
    </row>
    <row r="25" spans="1:9">
      <c r="A25" s="2" t="s">
        <v>8380</v>
      </c>
      <c r="B25" s="2" t="s">
        <v>8381</v>
      </c>
      <c r="C25" s="2" t="s">
        <v>8333</v>
      </c>
      <c r="D25" s="2" t="s">
        <v>8340</v>
      </c>
      <c r="E25" s="2">
        <v>19600</v>
      </c>
      <c r="F25" s="3">
        <v>43658</v>
      </c>
      <c r="G25" s="2" t="s">
        <v>758</v>
      </c>
      <c r="H25" s="2">
        <v>2.1</v>
      </c>
      <c r="I25" s="2" t="s">
        <v>7639</v>
      </c>
    </row>
    <row r="26" spans="1:9">
      <c r="A26" s="2" t="s">
        <v>8382</v>
      </c>
      <c r="B26" s="2" t="s">
        <v>8383</v>
      </c>
      <c r="C26" s="2" t="s">
        <v>8329</v>
      </c>
      <c r="D26" s="2" t="s">
        <v>8384</v>
      </c>
      <c r="E26" s="2">
        <v>44700</v>
      </c>
      <c r="F26" s="3">
        <v>43608</v>
      </c>
      <c r="G26" s="2" t="s">
        <v>394</v>
      </c>
      <c r="H26" s="2">
        <v>2.2999999999999998</v>
      </c>
      <c r="I26" s="2" t="s">
        <v>7639</v>
      </c>
    </row>
    <row r="27" spans="1:9">
      <c r="A27" s="2" t="s">
        <v>377</v>
      </c>
      <c r="B27" s="2" t="s">
        <v>8385</v>
      </c>
      <c r="C27" s="2" t="s">
        <v>1</v>
      </c>
      <c r="D27" s="2" t="s">
        <v>8346</v>
      </c>
      <c r="E27" s="2">
        <v>26800</v>
      </c>
      <c r="F27" s="3">
        <v>43001</v>
      </c>
      <c r="G27" s="2" t="s">
        <v>1396</v>
      </c>
      <c r="H27" s="2">
        <v>3</v>
      </c>
      <c r="I27" s="2" t="s">
        <v>7639</v>
      </c>
    </row>
    <row r="28" spans="1:9">
      <c r="A28" s="2" t="s">
        <v>8386</v>
      </c>
      <c r="B28" s="2" t="s">
        <v>6832</v>
      </c>
      <c r="C28" s="2" t="s">
        <v>8364</v>
      </c>
      <c r="D28" s="2" t="s">
        <v>8365</v>
      </c>
      <c r="E28" s="2">
        <v>22400</v>
      </c>
      <c r="F28" s="3">
        <v>44484</v>
      </c>
      <c r="G28" s="2" t="s">
        <v>399</v>
      </c>
      <c r="H28" s="2">
        <v>5</v>
      </c>
      <c r="I28" s="2" t="s">
        <v>7639</v>
      </c>
    </row>
    <row r="29" spans="1:9">
      <c r="A29" s="2" t="s">
        <v>8387</v>
      </c>
      <c r="B29" s="2" t="s">
        <v>8388</v>
      </c>
      <c r="C29" s="2" t="s">
        <v>8333</v>
      </c>
      <c r="D29" s="2" t="s">
        <v>8333</v>
      </c>
      <c r="E29" s="2">
        <v>16500</v>
      </c>
      <c r="F29" s="3">
        <v>42550</v>
      </c>
      <c r="G29" s="2" t="s">
        <v>198</v>
      </c>
      <c r="H29" s="2">
        <v>4.5</v>
      </c>
      <c r="I29" s="2" t="s">
        <v>8325</v>
      </c>
    </row>
    <row r="30" spans="1:9">
      <c r="A30" s="2" t="s">
        <v>8389</v>
      </c>
      <c r="B30" s="2" t="s">
        <v>8390</v>
      </c>
      <c r="C30" s="2" t="s">
        <v>8376</v>
      </c>
      <c r="D30" s="2" t="s">
        <v>8391</v>
      </c>
      <c r="E30" s="2">
        <v>21800</v>
      </c>
      <c r="F30" s="3">
        <v>43648</v>
      </c>
      <c r="G30" s="2" t="s">
        <v>463</v>
      </c>
      <c r="H30" s="2">
        <v>4.7</v>
      </c>
      <c r="I30" s="2" t="s">
        <v>7639</v>
      </c>
    </row>
    <row r="31" spans="1:9">
      <c r="A31" s="2" t="s">
        <v>8392</v>
      </c>
      <c r="B31" s="2" t="s">
        <v>8393</v>
      </c>
      <c r="C31" s="2" t="s">
        <v>8355</v>
      </c>
      <c r="D31" s="2" t="s">
        <v>8361</v>
      </c>
      <c r="E31" s="2">
        <v>16000</v>
      </c>
      <c r="F31" s="3">
        <v>43486</v>
      </c>
      <c r="G31" s="2" t="s">
        <v>746</v>
      </c>
      <c r="H31" s="2">
        <v>2.5</v>
      </c>
      <c r="I31" s="2" t="s">
        <v>7639</v>
      </c>
    </row>
    <row r="32" spans="1:9">
      <c r="A32" s="2" t="s">
        <v>8394</v>
      </c>
      <c r="B32" s="2" t="s">
        <v>8395</v>
      </c>
      <c r="C32" s="2" t="s">
        <v>8336</v>
      </c>
      <c r="D32" s="2" t="s">
        <v>8337</v>
      </c>
      <c r="E32" s="2">
        <v>18400</v>
      </c>
      <c r="F32" s="3">
        <v>43480</v>
      </c>
      <c r="G32" s="2" t="s">
        <v>215</v>
      </c>
      <c r="H32" s="2">
        <v>4.8</v>
      </c>
      <c r="I32" s="2" t="s">
        <v>7639</v>
      </c>
    </row>
    <row r="33" spans="1:9">
      <c r="A33" s="2" t="s">
        <v>8396</v>
      </c>
      <c r="B33" s="2" t="s">
        <v>8397</v>
      </c>
      <c r="C33" s="2" t="s">
        <v>8376</v>
      </c>
      <c r="D33" s="2" t="s">
        <v>8377</v>
      </c>
      <c r="E33" s="2">
        <v>21400</v>
      </c>
      <c r="F33" s="3">
        <v>42577</v>
      </c>
      <c r="G33" s="2" t="s">
        <v>1142</v>
      </c>
      <c r="H33" s="2">
        <v>2.1</v>
      </c>
      <c r="I33" s="2" t="s">
        <v>8325</v>
      </c>
    </row>
    <row r="34" spans="1:9">
      <c r="A34" s="2" t="s">
        <v>8398</v>
      </c>
      <c r="B34" s="2" t="s">
        <v>8399</v>
      </c>
      <c r="C34" s="2" t="s">
        <v>8333</v>
      </c>
      <c r="D34" s="2" t="s">
        <v>8340</v>
      </c>
      <c r="E34" s="2">
        <v>17100</v>
      </c>
      <c r="F34" s="3">
        <v>45256</v>
      </c>
      <c r="G34" s="2" t="s">
        <v>615</v>
      </c>
      <c r="H34" s="2">
        <v>4.7</v>
      </c>
      <c r="I34" s="2" t="s">
        <v>7639</v>
      </c>
    </row>
    <row r="35" spans="1:9">
      <c r="A35" s="2" t="s">
        <v>8400</v>
      </c>
      <c r="B35" s="2" t="s">
        <v>8401</v>
      </c>
      <c r="C35" s="2" t="s">
        <v>8355</v>
      </c>
      <c r="D35" s="2" t="s">
        <v>8361</v>
      </c>
      <c r="E35" s="2">
        <v>14000</v>
      </c>
      <c r="F35" s="3">
        <v>43181</v>
      </c>
      <c r="G35" s="2" t="s">
        <v>301</v>
      </c>
      <c r="H35" s="2">
        <v>4.3</v>
      </c>
      <c r="I35" s="2" t="s">
        <v>7639</v>
      </c>
    </row>
    <row r="36" spans="1:9">
      <c r="A36" s="2" t="s">
        <v>8402</v>
      </c>
      <c r="B36" s="2" t="s">
        <v>8403</v>
      </c>
      <c r="C36" s="2" t="s">
        <v>8364</v>
      </c>
      <c r="D36" s="2" t="s">
        <v>8365</v>
      </c>
      <c r="E36" s="2">
        <v>22300</v>
      </c>
      <c r="F36" s="3">
        <v>45231</v>
      </c>
      <c r="G36" s="2" t="s">
        <v>372</v>
      </c>
      <c r="H36" s="2">
        <v>2.2999999999999998</v>
      </c>
      <c r="I36" s="2" t="s">
        <v>7639</v>
      </c>
    </row>
    <row r="37" spans="1:9">
      <c r="A37" s="2" t="s">
        <v>8404</v>
      </c>
      <c r="B37" s="2" t="s">
        <v>5392</v>
      </c>
      <c r="C37" s="2" t="s">
        <v>8336</v>
      </c>
      <c r="D37" s="2" t="s">
        <v>8350</v>
      </c>
      <c r="E37" s="2">
        <v>15100</v>
      </c>
      <c r="F37" s="3">
        <v>44896</v>
      </c>
      <c r="G37" s="2" t="s">
        <v>1636</v>
      </c>
      <c r="H37" s="2">
        <v>4.7</v>
      </c>
      <c r="I37" s="2" t="s">
        <v>7639</v>
      </c>
    </row>
    <row r="38" spans="1:9">
      <c r="A38" s="2" t="s">
        <v>8405</v>
      </c>
      <c r="B38" s="2" t="s">
        <v>8406</v>
      </c>
      <c r="C38" s="2" t="s">
        <v>8329</v>
      </c>
      <c r="D38" s="2" t="s">
        <v>8384</v>
      </c>
      <c r="E38" s="2">
        <v>36400</v>
      </c>
      <c r="F38" s="3">
        <v>44316</v>
      </c>
      <c r="G38" s="2" t="s">
        <v>763</v>
      </c>
      <c r="H38" s="2">
        <v>3.1</v>
      </c>
      <c r="I38" s="2" t="s">
        <v>7639</v>
      </c>
    </row>
    <row r="39" spans="1:9">
      <c r="A39" s="2" t="s">
        <v>8407</v>
      </c>
      <c r="B39" s="2" t="s">
        <v>8408</v>
      </c>
      <c r="C39" s="2" t="s">
        <v>8364</v>
      </c>
      <c r="D39" s="2" t="s">
        <v>8365</v>
      </c>
      <c r="E39" s="2">
        <v>18700</v>
      </c>
      <c r="F39" s="3">
        <v>45295</v>
      </c>
      <c r="G39" s="2" t="s">
        <v>97</v>
      </c>
      <c r="H39" s="2">
        <v>2.2999999999999998</v>
      </c>
      <c r="I39" s="2" t="s">
        <v>7639</v>
      </c>
    </row>
    <row r="40" spans="1:9">
      <c r="A40" s="2" t="s">
        <v>8409</v>
      </c>
      <c r="B40" s="2" t="s">
        <v>8410</v>
      </c>
      <c r="C40" s="2" t="s">
        <v>8329</v>
      </c>
      <c r="D40" s="2" t="s">
        <v>8384</v>
      </c>
      <c r="E40" s="2">
        <v>61600</v>
      </c>
      <c r="F40" s="3">
        <v>43347</v>
      </c>
      <c r="G40" s="2" t="s">
        <v>270</v>
      </c>
      <c r="H40" s="2">
        <v>2.7</v>
      </c>
      <c r="I40" s="2" t="s">
        <v>7639</v>
      </c>
    </row>
    <row r="41" spans="1:9">
      <c r="A41" s="2" t="s">
        <v>8411</v>
      </c>
      <c r="B41" s="2" t="s">
        <v>8412</v>
      </c>
      <c r="C41" s="2" t="s">
        <v>8336</v>
      </c>
      <c r="D41" s="2" t="s">
        <v>8337</v>
      </c>
      <c r="E41" s="2">
        <v>20300</v>
      </c>
      <c r="F41" s="3">
        <v>44153</v>
      </c>
      <c r="G41" s="2" t="s">
        <v>304</v>
      </c>
      <c r="H41" s="2">
        <v>4.4000000000000004</v>
      </c>
      <c r="I41" s="2" t="s">
        <v>7639</v>
      </c>
    </row>
    <row r="42" spans="1:9">
      <c r="A42" s="2" t="s">
        <v>8413</v>
      </c>
      <c r="B42" s="2" t="s">
        <v>8414</v>
      </c>
      <c r="C42" s="2" t="s">
        <v>8329</v>
      </c>
      <c r="D42" s="2" t="s">
        <v>8330</v>
      </c>
      <c r="E42" s="2">
        <v>61600</v>
      </c>
      <c r="F42" s="3">
        <v>44266</v>
      </c>
      <c r="G42" s="2" t="s">
        <v>1277</v>
      </c>
      <c r="H42" s="2">
        <v>3.7</v>
      </c>
      <c r="I42" s="2" t="s">
        <v>7639</v>
      </c>
    </row>
    <row r="43" spans="1:9">
      <c r="A43" s="2" t="s">
        <v>8415</v>
      </c>
      <c r="B43" s="2" t="s">
        <v>8416</v>
      </c>
      <c r="C43" s="2" t="s">
        <v>8333</v>
      </c>
      <c r="D43" s="2" t="s">
        <v>8340</v>
      </c>
      <c r="E43" s="2">
        <v>16600</v>
      </c>
      <c r="F43" s="3">
        <v>45011</v>
      </c>
      <c r="G43" s="2" t="s">
        <v>145</v>
      </c>
      <c r="H43" s="2">
        <v>2.2000000000000002</v>
      </c>
      <c r="I43" s="2" t="s">
        <v>7639</v>
      </c>
    </row>
    <row r="44" spans="1:9">
      <c r="A44" s="2" t="s">
        <v>8417</v>
      </c>
      <c r="B44" s="2" t="s">
        <v>8418</v>
      </c>
      <c r="C44" s="2" t="s">
        <v>8364</v>
      </c>
      <c r="D44" s="2" t="s">
        <v>8373</v>
      </c>
      <c r="E44" s="2">
        <v>19800</v>
      </c>
      <c r="F44" s="3">
        <v>43967</v>
      </c>
      <c r="G44" s="2" t="s">
        <v>699</v>
      </c>
      <c r="H44" s="2">
        <v>3.7</v>
      </c>
      <c r="I44" s="2" t="s">
        <v>7639</v>
      </c>
    </row>
    <row r="45" spans="1:9">
      <c r="A45" s="2" t="s">
        <v>8419</v>
      </c>
      <c r="B45" s="2" t="s">
        <v>8420</v>
      </c>
      <c r="C45" s="2" t="s">
        <v>8376</v>
      </c>
      <c r="D45" s="2" t="s">
        <v>8377</v>
      </c>
      <c r="E45" s="2">
        <v>23200</v>
      </c>
      <c r="F45" s="3">
        <v>43780</v>
      </c>
      <c r="G45" s="2" t="s">
        <v>646</v>
      </c>
      <c r="H45" s="2">
        <v>3.7</v>
      </c>
      <c r="I45" s="2" t="s">
        <v>7639</v>
      </c>
    </row>
    <row r="46" spans="1:9">
      <c r="A46" s="2" t="s">
        <v>350</v>
      </c>
      <c r="B46" s="2" t="s">
        <v>8421</v>
      </c>
      <c r="C46" s="2" t="s">
        <v>1</v>
      </c>
      <c r="D46" s="2" t="s">
        <v>8346</v>
      </c>
      <c r="E46" s="2">
        <v>26700</v>
      </c>
      <c r="F46" s="3">
        <v>42587</v>
      </c>
      <c r="G46" s="2" t="s">
        <v>467</v>
      </c>
      <c r="H46" s="2">
        <v>4.0999999999999996</v>
      </c>
      <c r="I46" s="2" t="s">
        <v>7639</v>
      </c>
    </row>
    <row r="47" spans="1:9">
      <c r="A47" s="2" t="s">
        <v>8422</v>
      </c>
      <c r="B47" s="2" t="s">
        <v>6724</v>
      </c>
      <c r="C47" s="2" t="s">
        <v>8336</v>
      </c>
      <c r="D47" s="2" t="s">
        <v>8337</v>
      </c>
      <c r="E47" s="2">
        <v>19600</v>
      </c>
      <c r="F47" s="3">
        <v>43984</v>
      </c>
      <c r="G47" s="2" t="s">
        <v>1114</v>
      </c>
      <c r="H47" s="2">
        <v>3</v>
      </c>
      <c r="I47" s="2" t="s">
        <v>7639</v>
      </c>
    </row>
    <row r="48" spans="1:9">
      <c r="A48" s="2" t="s">
        <v>8423</v>
      </c>
      <c r="B48" s="2" t="s">
        <v>8424</v>
      </c>
      <c r="C48" s="2" t="s">
        <v>8364</v>
      </c>
      <c r="D48" s="2" t="s">
        <v>8373</v>
      </c>
      <c r="E48" s="2">
        <v>16300</v>
      </c>
      <c r="F48" s="3">
        <v>44645</v>
      </c>
      <c r="G48" s="2" t="s">
        <v>480</v>
      </c>
      <c r="H48" s="2">
        <v>4.5</v>
      </c>
      <c r="I48" s="2" t="s">
        <v>7639</v>
      </c>
    </row>
    <row r="49" spans="1:9">
      <c r="A49" s="2" t="s">
        <v>8425</v>
      </c>
      <c r="B49" s="2" t="s">
        <v>8426</v>
      </c>
      <c r="C49" s="2" t="s">
        <v>8364</v>
      </c>
      <c r="D49" s="2" t="s">
        <v>8365</v>
      </c>
      <c r="E49" s="2">
        <v>15600</v>
      </c>
      <c r="F49" s="3">
        <v>42434</v>
      </c>
      <c r="G49" s="2" t="s">
        <v>215</v>
      </c>
      <c r="H49" s="2">
        <v>4.2</v>
      </c>
      <c r="I49" s="2" t="s">
        <v>7639</v>
      </c>
    </row>
    <row r="50" spans="1:9">
      <c r="A50" s="2" t="s">
        <v>8427</v>
      </c>
      <c r="B50" s="2" t="s">
        <v>8428</v>
      </c>
      <c r="C50" s="2" t="s">
        <v>8364</v>
      </c>
      <c r="D50" s="2" t="s">
        <v>8373</v>
      </c>
      <c r="E50" s="2">
        <v>22700</v>
      </c>
      <c r="F50" s="3">
        <v>45601</v>
      </c>
      <c r="G50" s="2" t="s">
        <v>329</v>
      </c>
      <c r="H50" s="2">
        <v>3.8</v>
      </c>
      <c r="I50" s="2" t="s">
        <v>7639</v>
      </c>
    </row>
    <row r="51" spans="1:9">
      <c r="A51" s="2" t="s">
        <v>8429</v>
      </c>
      <c r="B51" s="2" t="s">
        <v>8430</v>
      </c>
      <c r="C51" s="2" t="s">
        <v>8329</v>
      </c>
      <c r="D51" s="2" t="s">
        <v>8384</v>
      </c>
      <c r="E51" s="2">
        <v>51000</v>
      </c>
      <c r="F51" s="3">
        <v>43131</v>
      </c>
      <c r="G51" s="2" t="s">
        <v>448</v>
      </c>
      <c r="H51" s="2">
        <v>3.8</v>
      </c>
      <c r="I51" s="2" t="s">
        <v>7639</v>
      </c>
    </row>
    <row r="52" spans="1:9">
      <c r="A52" s="2" t="s">
        <v>8431</v>
      </c>
      <c r="B52" s="2" t="s">
        <v>8432</v>
      </c>
      <c r="C52" s="2" t="s">
        <v>8376</v>
      </c>
      <c r="D52" s="2" t="s">
        <v>8377</v>
      </c>
      <c r="E52" s="2">
        <v>25300</v>
      </c>
      <c r="F52" s="3">
        <v>44730</v>
      </c>
      <c r="G52" s="2" t="s">
        <v>166</v>
      </c>
      <c r="H52" s="2">
        <v>2.1</v>
      </c>
      <c r="I52" s="2" t="s">
        <v>7639</v>
      </c>
    </row>
    <row r="53" spans="1:9">
      <c r="A53" s="2" t="s">
        <v>8433</v>
      </c>
      <c r="B53" s="2" t="s">
        <v>8434</v>
      </c>
      <c r="C53" s="2" t="s">
        <v>8329</v>
      </c>
      <c r="D53" s="2" t="s">
        <v>8435</v>
      </c>
      <c r="E53" s="2">
        <v>38600</v>
      </c>
      <c r="F53" s="3">
        <v>45360</v>
      </c>
      <c r="G53" s="2" t="s">
        <v>668</v>
      </c>
      <c r="H53" s="2">
        <v>3.6</v>
      </c>
      <c r="I53" s="2" t="s">
        <v>8325</v>
      </c>
    </row>
    <row r="54" spans="1:9">
      <c r="A54" s="2" t="s">
        <v>8436</v>
      </c>
      <c r="B54" s="2" t="s">
        <v>6321</v>
      </c>
      <c r="C54" s="2" t="s">
        <v>8333</v>
      </c>
      <c r="D54" s="2" t="s">
        <v>8333</v>
      </c>
      <c r="E54" s="2">
        <v>16000</v>
      </c>
      <c r="F54" s="3">
        <v>44953</v>
      </c>
      <c r="G54" s="2" t="s">
        <v>505</v>
      </c>
      <c r="H54" s="2">
        <v>4</v>
      </c>
      <c r="I54" s="2" t="s">
        <v>7639</v>
      </c>
    </row>
    <row r="55" spans="1:9">
      <c r="A55" s="2" t="s">
        <v>8437</v>
      </c>
      <c r="B55" s="2" t="s">
        <v>8438</v>
      </c>
      <c r="C55" s="2" t="s">
        <v>8376</v>
      </c>
      <c r="D55" s="2" t="s">
        <v>8391</v>
      </c>
      <c r="E55" s="2">
        <v>25000</v>
      </c>
      <c r="F55" s="3">
        <v>44561</v>
      </c>
      <c r="G55" s="2" t="s">
        <v>420</v>
      </c>
      <c r="H55" s="2">
        <v>2</v>
      </c>
      <c r="I55" s="2" t="s">
        <v>7639</v>
      </c>
    </row>
    <row r="56" spans="1:9">
      <c r="A56" s="2" t="s">
        <v>8439</v>
      </c>
      <c r="B56" s="2" t="s">
        <v>8440</v>
      </c>
      <c r="C56" s="2" t="s">
        <v>8355</v>
      </c>
      <c r="D56" s="2" t="s">
        <v>8361</v>
      </c>
      <c r="E56" s="2">
        <v>13700</v>
      </c>
      <c r="F56" s="3">
        <v>42514</v>
      </c>
      <c r="G56" s="2" t="s">
        <v>583</v>
      </c>
      <c r="H56" s="2">
        <v>4.8</v>
      </c>
      <c r="I56" s="2" t="s">
        <v>7639</v>
      </c>
    </row>
    <row r="57" spans="1:9">
      <c r="A57" s="2" t="s">
        <v>8441</v>
      </c>
      <c r="B57" s="2" t="s">
        <v>8442</v>
      </c>
      <c r="C57" s="2" t="s">
        <v>8329</v>
      </c>
      <c r="D57" s="2" t="s">
        <v>8435</v>
      </c>
      <c r="E57" s="2">
        <v>42600</v>
      </c>
      <c r="F57" s="3">
        <v>42581</v>
      </c>
      <c r="G57" s="2" t="s">
        <v>145</v>
      </c>
      <c r="H57" s="2">
        <v>5</v>
      </c>
      <c r="I57" s="2" t="s">
        <v>7639</v>
      </c>
    </row>
    <row r="58" spans="1:9">
      <c r="A58" s="2" t="s">
        <v>8443</v>
      </c>
      <c r="B58" s="2" t="s">
        <v>8444</v>
      </c>
      <c r="C58" s="2" t="s">
        <v>8333</v>
      </c>
      <c r="D58" s="2" t="s">
        <v>8333</v>
      </c>
      <c r="E58" s="2">
        <v>18000</v>
      </c>
      <c r="F58" s="3">
        <v>45580</v>
      </c>
      <c r="G58" s="2" t="s">
        <v>692</v>
      </c>
      <c r="H58" s="2">
        <v>2.8</v>
      </c>
      <c r="I58" s="2" t="s">
        <v>7639</v>
      </c>
    </row>
    <row r="59" spans="1:9">
      <c r="A59" s="2" t="s">
        <v>8445</v>
      </c>
      <c r="B59" s="2" t="s">
        <v>8446</v>
      </c>
      <c r="C59" s="2" t="s">
        <v>8333</v>
      </c>
      <c r="D59" s="2" t="s">
        <v>8333</v>
      </c>
      <c r="E59" s="2">
        <v>21300</v>
      </c>
      <c r="F59" s="3">
        <v>45396</v>
      </c>
      <c r="G59" s="2" t="s">
        <v>746</v>
      </c>
      <c r="H59" s="2">
        <v>4</v>
      </c>
      <c r="I59" s="2" t="s">
        <v>7639</v>
      </c>
    </row>
    <row r="60" spans="1:9">
      <c r="A60" s="2" t="s">
        <v>8447</v>
      </c>
      <c r="B60" s="2" t="s">
        <v>6456</v>
      </c>
      <c r="C60" s="2" t="s">
        <v>8364</v>
      </c>
      <c r="D60" s="2" t="s">
        <v>8365</v>
      </c>
      <c r="E60" s="2">
        <v>18100</v>
      </c>
      <c r="F60" s="3">
        <v>42715</v>
      </c>
      <c r="G60" s="2" t="s">
        <v>215</v>
      </c>
      <c r="H60" s="2">
        <v>3.8</v>
      </c>
      <c r="I60" s="2" t="s">
        <v>7639</v>
      </c>
    </row>
    <row r="61" spans="1:9">
      <c r="A61" s="2" t="s">
        <v>8448</v>
      </c>
      <c r="B61" s="2" t="s">
        <v>8449</v>
      </c>
      <c r="C61" s="2" t="s">
        <v>8336</v>
      </c>
      <c r="D61" s="2" t="s">
        <v>8337</v>
      </c>
      <c r="E61" s="2">
        <v>19800</v>
      </c>
      <c r="F61" s="3">
        <v>43055</v>
      </c>
      <c r="G61" s="2" t="s">
        <v>1024</v>
      </c>
      <c r="H61" s="2">
        <v>3.7</v>
      </c>
      <c r="I61" s="2" t="s">
        <v>7639</v>
      </c>
    </row>
    <row r="62" spans="1:9">
      <c r="A62" s="2" t="s">
        <v>244</v>
      </c>
      <c r="B62" s="2" t="s">
        <v>8450</v>
      </c>
      <c r="C62" s="2" t="s">
        <v>1</v>
      </c>
      <c r="D62" s="2" t="s">
        <v>8359</v>
      </c>
      <c r="E62" s="2">
        <v>21000</v>
      </c>
      <c r="F62" s="3">
        <v>44320</v>
      </c>
      <c r="G62" s="2" t="s">
        <v>884</v>
      </c>
      <c r="H62" s="2">
        <v>3.4</v>
      </c>
      <c r="I62" s="2" t="s">
        <v>8451</v>
      </c>
    </row>
    <row r="63" spans="1:9">
      <c r="A63" s="2" t="s">
        <v>8452</v>
      </c>
      <c r="B63" s="2" t="s">
        <v>8453</v>
      </c>
      <c r="C63" s="2" t="s">
        <v>8343</v>
      </c>
      <c r="D63" s="2" t="s">
        <v>8344</v>
      </c>
      <c r="E63" s="2">
        <v>11300</v>
      </c>
      <c r="F63" s="3">
        <v>44542</v>
      </c>
      <c r="G63" s="2" t="s">
        <v>258</v>
      </c>
      <c r="H63" s="2">
        <v>3.3</v>
      </c>
      <c r="I63" s="2" t="s">
        <v>7639</v>
      </c>
    </row>
    <row r="64" spans="1:9">
      <c r="A64" s="2" t="s">
        <v>199</v>
      </c>
      <c r="B64" s="2" t="s">
        <v>8252</v>
      </c>
      <c r="C64" s="2" t="s">
        <v>1</v>
      </c>
      <c r="D64" s="2" t="s">
        <v>8359</v>
      </c>
      <c r="E64" s="2">
        <v>26900</v>
      </c>
      <c r="F64" s="3">
        <v>44980</v>
      </c>
      <c r="G64" s="2" t="s">
        <v>611</v>
      </c>
      <c r="H64" s="2">
        <v>4.9000000000000004</v>
      </c>
      <c r="I64" s="2" t="s">
        <v>7639</v>
      </c>
    </row>
    <row r="65" spans="1:9">
      <c r="A65" s="2" t="s">
        <v>8454</v>
      </c>
      <c r="B65" s="2" t="s">
        <v>8455</v>
      </c>
      <c r="C65" s="2" t="s">
        <v>8376</v>
      </c>
      <c r="D65" s="2" t="s">
        <v>8377</v>
      </c>
      <c r="E65" s="2">
        <v>24000</v>
      </c>
      <c r="F65" s="3">
        <v>43415</v>
      </c>
      <c r="G65" s="2" t="s">
        <v>133</v>
      </c>
      <c r="H65" s="2">
        <v>3.8</v>
      </c>
      <c r="I65" s="2" t="s">
        <v>7639</v>
      </c>
    </row>
    <row r="66" spans="1:9">
      <c r="A66" s="2" t="s">
        <v>8456</v>
      </c>
      <c r="B66" s="2" t="s">
        <v>8457</v>
      </c>
      <c r="C66" s="2" t="s">
        <v>8336</v>
      </c>
      <c r="D66" s="2" t="s">
        <v>8337</v>
      </c>
      <c r="E66" s="2">
        <v>19400</v>
      </c>
      <c r="F66" s="3">
        <v>43106</v>
      </c>
      <c r="G66" s="2" t="s">
        <v>551</v>
      </c>
      <c r="H66" s="2">
        <v>3.6</v>
      </c>
      <c r="I66" s="2" t="s">
        <v>7639</v>
      </c>
    </row>
    <row r="67" spans="1:9">
      <c r="A67" s="2" t="s">
        <v>8458</v>
      </c>
      <c r="B67" s="2" t="s">
        <v>8459</v>
      </c>
      <c r="C67" s="2" t="s">
        <v>8333</v>
      </c>
      <c r="D67" s="2" t="s">
        <v>8333</v>
      </c>
      <c r="E67" s="2">
        <v>19500</v>
      </c>
      <c r="F67" s="3">
        <v>43809</v>
      </c>
      <c r="G67" s="2" t="s">
        <v>338</v>
      </c>
      <c r="H67" s="2">
        <v>4.2</v>
      </c>
      <c r="I67" s="2" t="s">
        <v>7639</v>
      </c>
    </row>
    <row r="68" spans="1:9">
      <c r="A68" s="2" t="s">
        <v>8460</v>
      </c>
      <c r="B68" s="2" t="s">
        <v>8461</v>
      </c>
      <c r="C68" s="2" t="s">
        <v>8336</v>
      </c>
      <c r="D68" s="2" t="s">
        <v>8350</v>
      </c>
      <c r="E68" s="2">
        <v>19700</v>
      </c>
      <c r="F68" s="3">
        <v>42861</v>
      </c>
      <c r="G68" s="2" t="s">
        <v>646</v>
      </c>
      <c r="H68" s="2">
        <v>4.5999999999999996</v>
      </c>
      <c r="I68" s="2" t="s">
        <v>7639</v>
      </c>
    </row>
    <row r="69" spans="1:9">
      <c r="A69" s="2" t="s">
        <v>8462</v>
      </c>
      <c r="B69" s="2" t="s">
        <v>8463</v>
      </c>
      <c r="C69" s="2" t="s">
        <v>8364</v>
      </c>
      <c r="D69" s="2" t="s">
        <v>8373</v>
      </c>
      <c r="E69" s="2">
        <v>17700</v>
      </c>
      <c r="F69" s="3">
        <v>45075</v>
      </c>
      <c r="G69" s="2" t="s">
        <v>1058</v>
      </c>
      <c r="H69" s="2">
        <v>2.2000000000000002</v>
      </c>
      <c r="I69" s="2" t="s">
        <v>7639</v>
      </c>
    </row>
    <row r="70" spans="1:9">
      <c r="A70" s="2" t="s">
        <v>8464</v>
      </c>
      <c r="B70" s="2" t="s">
        <v>8465</v>
      </c>
      <c r="C70" s="2" t="s">
        <v>8376</v>
      </c>
      <c r="D70" s="2" t="s">
        <v>8391</v>
      </c>
      <c r="E70" s="2">
        <v>23800</v>
      </c>
      <c r="F70" s="3">
        <v>43505</v>
      </c>
      <c r="G70" s="2" t="s">
        <v>420</v>
      </c>
      <c r="H70" s="2">
        <v>2.2000000000000002</v>
      </c>
      <c r="I70" s="2" t="s">
        <v>7639</v>
      </c>
    </row>
    <row r="71" spans="1:9">
      <c r="A71" s="2" t="s">
        <v>8466</v>
      </c>
      <c r="B71" s="2" t="s">
        <v>8467</v>
      </c>
      <c r="C71" s="2" t="s">
        <v>8364</v>
      </c>
      <c r="D71" s="2" t="s">
        <v>8373</v>
      </c>
      <c r="E71" s="2">
        <v>15600</v>
      </c>
      <c r="F71" s="3">
        <v>43191</v>
      </c>
      <c r="G71" s="2" t="s">
        <v>699</v>
      </c>
      <c r="H71" s="2">
        <v>3.2</v>
      </c>
      <c r="I71" s="2" t="s">
        <v>7639</v>
      </c>
    </row>
    <row r="72" spans="1:9">
      <c r="A72" s="2" t="s">
        <v>8468</v>
      </c>
      <c r="B72" s="2" t="s">
        <v>8469</v>
      </c>
      <c r="C72" s="2" t="s">
        <v>8336</v>
      </c>
      <c r="D72" s="2" t="s">
        <v>8350</v>
      </c>
      <c r="E72" s="2">
        <v>21300</v>
      </c>
      <c r="F72" s="3">
        <v>45300</v>
      </c>
      <c r="G72" s="2" t="s">
        <v>1636</v>
      </c>
      <c r="H72" s="2">
        <v>2.2999999999999998</v>
      </c>
      <c r="I72" s="2" t="s">
        <v>7639</v>
      </c>
    </row>
    <row r="73" spans="1:9">
      <c r="A73" s="2" t="s">
        <v>345</v>
      </c>
      <c r="B73" s="2" t="s">
        <v>8470</v>
      </c>
      <c r="C73" s="2" t="s">
        <v>1</v>
      </c>
      <c r="D73" s="2" t="s">
        <v>8346</v>
      </c>
      <c r="E73" s="2">
        <v>16900</v>
      </c>
      <c r="F73" s="3">
        <v>44992</v>
      </c>
      <c r="G73" s="2" t="s">
        <v>467</v>
      </c>
      <c r="H73" s="2">
        <v>4.8</v>
      </c>
      <c r="I73" s="2" t="s">
        <v>7639</v>
      </c>
    </row>
    <row r="74" spans="1:9">
      <c r="A74" s="2" t="s">
        <v>319</v>
      </c>
      <c r="B74" s="2" t="s">
        <v>8471</v>
      </c>
      <c r="C74" s="2" t="s">
        <v>1</v>
      </c>
      <c r="D74" s="2" t="s">
        <v>8324</v>
      </c>
      <c r="E74" s="2">
        <v>24200</v>
      </c>
      <c r="F74" s="3">
        <v>45527</v>
      </c>
      <c r="G74" s="2" t="s">
        <v>625</v>
      </c>
      <c r="H74" s="2">
        <v>3.4</v>
      </c>
      <c r="I74" s="2" t="s">
        <v>7639</v>
      </c>
    </row>
    <row r="75" spans="1:9">
      <c r="A75" s="2" t="s">
        <v>8472</v>
      </c>
      <c r="B75" s="2" t="s">
        <v>8473</v>
      </c>
      <c r="C75" s="2" t="s">
        <v>8336</v>
      </c>
      <c r="D75" s="2" t="s">
        <v>8350</v>
      </c>
      <c r="E75" s="2">
        <v>17100</v>
      </c>
      <c r="F75" s="3">
        <v>45193</v>
      </c>
      <c r="G75" s="2" t="s">
        <v>952</v>
      </c>
      <c r="H75" s="2">
        <v>4.3</v>
      </c>
      <c r="I75" s="2" t="s">
        <v>7639</v>
      </c>
    </row>
    <row r="76" spans="1:9">
      <c r="A76" s="2" t="s">
        <v>8474</v>
      </c>
      <c r="B76" s="2" t="s">
        <v>8475</v>
      </c>
      <c r="C76" s="2" t="s">
        <v>8376</v>
      </c>
      <c r="D76" s="2" t="s">
        <v>8377</v>
      </c>
      <c r="E76" s="2">
        <v>16600</v>
      </c>
      <c r="F76" s="3">
        <v>45020</v>
      </c>
      <c r="G76" s="2" t="s">
        <v>646</v>
      </c>
      <c r="H76" s="2">
        <v>3.1</v>
      </c>
      <c r="I76" s="2" t="s">
        <v>8325</v>
      </c>
    </row>
    <row r="77" spans="1:9">
      <c r="A77" s="2" t="s">
        <v>8476</v>
      </c>
      <c r="B77" s="2" t="s">
        <v>6172</v>
      </c>
      <c r="C77" s="2" t="s">
        <v>8336</v>
      </c>
      <c r="D77" s="2" t="s">
        <v>8350</v>
      </c>
      <c r="E77" s="2">
        <v>18400</v>
      </c>
      <c r="F77" s="3">
        <v>43943</v>
      </c>
      <c r="G77" s="2" t="s">
        <v>145</v>
      </c>
      <c r="H77" s="2">
        <v>2.6</v>
      </c>
      <c r="I77" s="2" t="s">
        <v>7639</v>
      </c>
    </row>
    <row r="78" spans="1:9">
      <c r="A78" s="2" t="s">
        <v>8477</v>
      </c>
      <c r="B78" s="2" t="s">
        <v>8478</v>
      </c>
      <c r="C78" s="2" t="s">
        <v>8333</v>
      </c>
      <c r="D78" s="2" t="s">
        <v>8340</v>
      </c>
      <c r="E78" s="2">
        <v>19900</v>
      </c>
      <c r="F78" s="3">
        <v>42943</v>
      </c>
      <c r="G78" s="2" t="s">
        <v>209</v>
      </c>
      <c r="H78" s="2">
        <v>2.6</v>
      </c>
      <c r="I78" s="2" t="s">
        <v>7639</v>
      </c>
    </row>
    <row r="79" spans="1:9">
      <c r="A79" s="2" t="s">
        <v>8479</v>
      </c>
      <c r="B79" s="2" t="s">
        <v>8480</v>
      </c>
      <c r="C79" s="2" t="s">
        <v>8333</v>
      </c>
      <c r="D79" s="2" t="s">
        <v>8340</v>
      </c>
      <c r="E79" s="2">
        <v>18000</v>
      </c>
      <c r="F79" s="3">
        <v>45695</v>
      </c>
      <c r="G79" s="2" t="s">
        <v>115</v>
      </c>
      <c r="H79" s="2">
        <v>4.9000000000000004</v>
      </c>
      <c r="I79" s="2" t="s">
        <v>7639</v>
      </c>
    </row>
    <row r="80" spans="1:9">
      <c r="A80" s="2" t="s">
        <v>8481</v>
      </c>
      <c r="B80" s="2" t="s">
        <v>8482</v>
      </c>
      <c r="C80" s="2" t="s">
        <v>8343</v>
      </c>
      <c r="D80" s="2" t="s">
        <v>8344</v>
      </c>
      <c r="E80" s="2">
        <v>11100</v>
      </c>
      <c r="F80" s="3">
        <v>45048</v>
      </c>
      <c r="G80" s="2" t="s">
        <v>863</v>
      </c>
      <c r="H80" s="2">
        <v>3.6</v>
      </c>
      <c r="I80" s="2" t="s">
        <v>8451</v>
      </c>
    </row>
    <row r="81" spans="1:9">
      <c r="A81" s="2" t="s">
        <v>8483</v>
      </c>
      <c r="B81" s="2" t="s">
        <v>8484</v>
      </c>
      <c r="C81" s="2" t="s">
        <v>8336</v>
      </c>
      <c r="D81" s="2" t="s">
        <v>8350</v>
      </c>
      <c r="E81" s="2">
        <v>14300</v>
      </c>
      <c r="F81" s="3">
        <v>42949</v>
      </c>
      <c r="G81" s="2" t="s">
        <v>625</v>
      </c>
      <c r="H81" s="2">
        <v>4</v>
      </c>
      <c r="I81" s="2" t="s">
        <v>7639</v>
      </c>
    </row>
    <row r="82" spans="1:9">
      <c r="A82" s="2" t="s">
        <v>8485</v>
      </c>
      <c r="B82" s="2" t="s">
        <v>8486</v>
      </c>
      <c r="C82" s="2" t="s">
        <v>8364</v>
      </c>
      <c r="D82" s="2" t="s">
        <v>8365</v>
      </c>
      <c r="E82" s="2">
        <v>16600</v>
      </c>
      <c r="F82" s="3">
        <v>42574</v>
      </c>
      <c r="G82" s="2" t="s">
        <v>275</v>
      </c>
      <c r="H82" s="2">
        <v>2.9</v>
      </c>
      <c r="I82" s="2" t="s">
        <v>7639</v>
      </c>
    </row>
    <row r="83" spans="1:9">
      <c r="A83" s="2" t="s">
        <v>8487</v>
      </c>
      <c r="B83" s="2" t="s">
        <v>8488</v>
      </c>
      <c r="C83" s="2" t="s">
        <v>8333</v>
      </c>
      <c r="D83" s="2" t="s">
        <v>8333</v>
      </c>
      <c r="E83" s="2">
        <v>14900</v>
      </c>
      <c r="F83" s="3">
        <v>44807</v>
      </c>
      <c r="G83" s="2" t="s">
        <v>309</v>
      </c>
      <c r="H83" s="2">
        <v>3.8</v>
      </c>
      <c r="I83" s="2" t="s">
        <v>7639</v>
      </c>
    </row>
    <row r="84" spans="1:9">
      <c r="A84" s="2" t="s">
        <v>8489</v>
      </c>
      <c r="B84" s="2" t="s">
        <v>8490</v>
      </c>
      <c r="C84" s="2" t="s">
        <v>8355</v>
      </c>
      <c r="D84" s="2" t="s">
        <v>8356</v>
      </c>
      <c r="E84" s="2">
        <v>17900</v>
      </c>
      <c r="F84" s="3">
        <v>44729</v>
      </c>
      <c r="G84" s="2" t="s">
        <v>1380</v>
      </c>
      <c r="H84" s="2">
        <v>2.4</v>
      </c>
      <c r="I84" s="2" t="s">
        <v>7639</v>
      </c>
    </row>
    <row r="85" spans="1:9">
      <c r="A85" s="2" t="s">
        <v>8491</v>
      </c>
      <c r="B85" s="2" t="s">
        <v>8492</v>
      </c>
      <c r="C85" s="2" t="s">
        <v>8364</v>
      </c>
      <c r="D85" s="2" t="s">
        <v>8373</v>
      </c>
      <c r="E85" s="2">
        <v>15600</v>
      </c>
      <c r="F85" s="3">
        <v>43491</v>
      </c>
      <c r="G85" s="2" t="s">
        <v>215</v>
      </c>
      <c r="H85" s="2">
        <v>4.3</v>
      </c>
      <c r="I85" s="2" t="s">
        <v>7639</v>
      </c>
    </row>
    <row r="86" spans="1:9">
      <c r="A86" s="2" t="s">
        <v>8493</v>
      </c>
      <c r="B86" s="2" t="s">
        <v>8494</v>
      </c>
      <c r="C86" s="2" t="s">
        <v>8336</v>
      </c>
      <c r="D86" s="2" t="s">
        <v>8350</v>
      </c>
      <c r="E86" s="2">
        <v>15100</v>
      </c>
      <c r="F86" s="3">
        <v>45610</v>
      </c>
      <c r="G86" s="2" t="s">
        <v>171</v>
      </c>
      <c r="H86" s="2">
        <v>3.9</v>
      </c>
      <c r="I86" s="2" t="s">
        <v>7639</v>
      </c>
    </row>
    <row r="87" spans="1:9">
      <c r="A87" s="2" t="s">
        <v>458</v>
      </c>
      <c r="B87" s="2" t="s">
        <v>8495</v>
      </c>
      <c r="C87" s="2" t="s">
        <v>1</v>
      </c>
      <c r="D87" s="2" t="s">
        <v>8359</v>
      </c>
      <c r="E87" s="2">
        <v>17300</v>
      </c>
      <c r="F87" s="3">
        <v>42735</v>
      </c>
      <c r="G87" s="2" t="s">
        <v>758</v>
      </c>
      <c r="H87" s="2">
        <v>4</v>
      </c>
      <c r="I87" s="2" t="s">
        <v>8325</v>
      </c>
    </row>
    <row r="88" spans="1:9">
      <c r="A88" s="2" t="s">
        <v>8496</v>
      </c>
      <c r="B88" s="2" t="s">
        <v>8497</v>
      </c>
      <c r="C88" s="2" t="s">
        <v>8336</v>
      </c>
      <c r="D88" s="2" t="s">
        <v>8350</v>
      </c>
      <c r="E88" s="2">
        <v>19100</v>
      </c>
      <c r="F88" s="3">
        <v>44512</v>
      </c>
      <c r="G88" s="2" t="s">
        <v>115</v>
      </c>
      <c r="H88" s="2">
        <v>3.2</v>
      </c>
      <c r="I88" s="2" t="s">
        <v>8451</v>
      </c>
    </row>
    <row r="89" spans="1:9">
      <c r="A89" s="2" t="s">
        <v>8498</v>
      </c>
      <c r="B89" s="2" t="s">
        <v>8499</v>
      </c>
      <c r="C89" s="2" t="s">
        <v>8364</v>
      </c>
      <c r="D89" s="2" t="s">
        <v>8373</v>
      </c>
      <c r="E89" s="2">
        <v>20500</v>
      </c>
      <c r="F89" s="3">
        <v>42730</v>
      </c>
      <c r="G89" s="2" t="s">
        <v>1114</v>
      </c>
      <c r="H89" s="2">
        <v>4.5</v>
      </c>
      <c r="I89" s="2" t="s">
        <v>7639</v>
      </c>
    </row>
    <row r="90" spans="1:9">
      <c r="A90" s="2" t="s">
        <v>8500</v>
      </c>
      <c r="B90" s="2" t="s">
        <v>8501</v>
      </c>
      <c r="C90" s="2" t="s">
        <v>8333</v>
      </c>
      <c r="D90" s="2" t="s">
        <v>8333</v>
      </c>
      <c r="E90" s="2">
        <v>19000</v>
      </c>
      <c r="F90" s="3">
        <v>45487</v>
      </c>
      <c r="G90" s="2" t="s">
        <v>1380</v>
      </c>
      <c r="H90" s="2">
        <v>3.5</v>
      </c>
      <c r="I90" s="2" t="s">
        <v>7639</v>
      </c>
    </row>
    <row r="91" spans="1:9">
      <c r="A91" s="2" t="s">
        <v>116</v>
      </c>
      <c r="B91" s="2" t="s">
        <v>8502</v>
      </c>
      <c r="C91" s="2" t="s">
        <v>1</v>
      </c>
      <c r="D91" s="2" t="s">
        <v>8359</v>
      </c>
      <c r="E91" s="2">
        <v>16500</v>
      </c>
      <c r="F91" s="3">
        <v>42981</v>
      </c>
      <c r="G91" s="2" t="s">
        <v>198</v>
      </c>
      <c r="H91" s="2">
        <v>4.5</v>
      </c>
      <c r="I91" s="2" t="s">
        <v>8325</v>
      </c>
    </row>
    <row r="92" spans="1:9">
      <c r="A92" s="2" t="s">
        <v>249</v>
      </c>
      <c r="B92" s="2" t="s">
        <v>8503</v>
      </c>
      <c r="C92" s="2" t="s">
        <v>1</v>
      </c>
      <c r="D92" s="2" t="s">
        <v>8324</v>
      </c>
      <c r="E92" s="2">
        <v>19700</v>
      </c>
      <c r="F92" s="3">
        <v>43228</v>
      </c>
      <c r="G92" s="2" t="s">
        <v>532</v>
      </c>
      <c r="H92" s="2">
        <v>2.8</v>
      </c>
      <c r="I92" s="2" t="s">
        <v>7639</v>
      </c>
    </row>
    <row r="93" spans="1:9">
      <c r="A93" s="2" t="s">
        <v>8504</v>
      </c>
      <c r="B93" s="2" t="s">
        <v>8505</v>
      </c>
      <c r="C93" s="2" t="s">
        <v>8333</v>
      </c>
      <c r="D93" s="2" t="s">
        <v>8333</v>
      </c>
      <c r="E93" s="2">
        <v>21400</v>
      </c>
      <c r="F93" s="3">
        <v>43090</v>
      </c>
      <c r="G93" s="2" t="s">
        <v>139</v>
      </c>
      <c r="H93" s="2">
        <v>4.4000000000000004</v>
      </c>
      <c r="I93" s="2" t="s">
        <v>7639</v>
      </c>
    </row>
    <row r="94" spans="1:9">
      <c r="A94" s="2" t="s">
        <v>8506</v>
      </c>
      <c r="B94" s="2" t="s">
        <v>8507</v>
      </c>
      <c r="C94" s="2" t="s">
        <v>8355</v>
      </c>
      <c r="D94" s="2" t="s">
        <v>8361</v>
      </c>
      <c r="E94" s="2">
        <v>13200</v>
      </c>
      <c r="F94" s="3">
        <v>45142</v>
      </c>
      <c r="G94" s="2" t="s">
        <v>385</v>
      </c>
      <c r="H94" s="2">
        <v>3</v>
      </c>
      <c r="I94" s="2" t="s">
        <v>7639</v>
      </c>
    </row>
    <row r="95" spans="1:9">
      <c r="A95" s="2" t="s">
        <v>8508</v>
      </c>
      <c r="B95" s="2" t="s">
        <v>8509</v>
      </c>
      <c r="C95" s="2" t="s">
        <v>8343</v>
      </c>
      <c r="D95" s="2" t="s">
        <v>8344</v>
      </c>
      <c r="E95" s="2">
        <v>11900</v>
      </c>
      <c r="F95" s="3">
        <v>43273</v>
      </c>
      <c r="G95" s="2" t="s">
        <v>877</v>
      </c>
      <c r="H95" s="2">
        <v>3.4</v>
      </c>
      <c r="I95" s="2" t="s">
        <v>7639</v>
      </c>
    </row>
    <row r="96" spans="1:9">
      <c r="A96" s="2" t="s">
        <v>8510</v>
      </c>
      <c r="B96" s="2" t="s">
        <v>8511</v>
      </c>
      <c r="C96" s="2" t="s">
        <v>8329</v>
      </c>
      <c r="D96" s="2" t="s">
        <v>8330</v>
      </c>
      <c r="E96" s="2">
        <v>52400</v>
      </c>
      <c r="F96" s="3">
        <v>42928</v>
      </c>
      <c r="G96" s="2" t="s">
        <v>807</v>
      </c>
      <c r="H96" s="2">
        <v>4.2</v>
      </c>
      <c r="I96" s="2" t="s">
        <v>7639</v>
      </c>
    </row>
    <row r="97" spans="1:9">
      <c r="A97" s="2" t="s">
        <v>8512</v>
      </c>
      <c r="B97" s="2" t="s">
        <v>8513</v>
      </c>
      <c r="C97" s="2" t="s">
        <v>8364</v>
      </c>
      <c r="D97" s="2" t="s">
        <v>8365</v>
      </c>
      <c r="E97" s="2">
        <v>21200</v>
      </c>
      <c r="F97" s="3">
        <v>42614</v>
      </c>
      <c r="G97" s="2" t="s">
        <v>692</v>
      </c>
      <c r="H97" s="2">
        <v>2.4</v>
      </c>
      <c r="I97" s="2" t="s">
        <v>8325</v>
      </c>
    </row>
    <row r="98" spans="1:9">
      <c r="A98" s="2" t="s">
        <v>8514</v>
      </c>
      <c r="B98" s="2" t="s">
        <v>6362</v>
      </c>
      <c r="C98" s="2" t="s">
        <v>8336</v>
      </c>
      <c r="D98" s="2" t="s">
        <v>8337</v>
      </c>
      <c r="E98" s="2">
        <v>18800</v>
      </c>
      <c r="F98" s="3">
        <v>45603</v>
      </c>
      <c r="G98" s="2" t="s">
        <v>97</v>
      </c>
      <c r="H98" s="2">
        <v>3.9</v>
      </c>
      <c r="I98" s="2" t="s">
        <v>7639</v>
      </c>
    </row>
    <row r="99" spans="1:9">
      <c r="A99" s="2" t="s">
        <v>8515</v>
      </c>
      <c r="B99" s="2" t="s">
        <v>6308</v>
      </c>
      <c r="C99" s="2" t="s">
        <v>8343</v>
      </c>
      <c r="D99" s="2" t="s">
        <v>8344</v>
      </c>
      <c r="E99" s="2">
        <v>14300</v>
      </c>
      <c r="F99" s="3">
        <v>43256</v>
      </c>
      <c r="G99" s="2" t="s">
        <v>1122</v>
      </c>
      <c r="H99" s="2">
        <v>3.4</v>
      </c>
      <c r="I99" s="2" t="s">
        <v>7639</v>
      </c>
    </row>
    <row r="100" spans="1:9">
      <c r="A100" s="2" t="s">
        <v>8516</v>
      </c>
      <c r="B100" s="2" t="s">
        <v>8517</v>
      </c>
      <c r="C100" s="2" t="s">
        <v>8336</v>
      </c>
      <c r="D100" s="2" t="s">
        <v>8337</v>
      </c>
      <c r="E100" s="2">
        <v>17500</v>
      </c>
      <c r="F100" s="3">
        <v>43280</v>
      </c>
      <c r="G100" s="2" t="s">
        <v>385</v>
      </c>
      <c r="H100" s="2">
        <v>4.8</v>
      </c>
      <c r="I100" s="2" t="s">
        <v>8451</v>
      </c>
    </row>
    <row r="101" spans="1:9">
      <c r="A101" s="2" t="s">
        <v>339</v>
      </c>
      <c r="B101" s="2" t="s">
        <v>8518</v>
      </c>
      <c r="C101" s="2" t="s">
        <v>1</v>
      </c>
      <c r="D101" s="2" t="s">
        <v>8359</v>
      </c>
      <c r="E101" s="2">
        <v>27900</v>
      </c>
      <c r="F101" s="3">
        <v>45374</v>
      </c>
      <c r="G101" s="2" t="s">
        <v>232</v>
      </c>
      <c r="H101" s="2">
        <v>3.5</v>
      </c>
      <c r="I101" s="2" t="s">
        <v>7639</v>
      </c>
    </row>
    <row r="102" spans="1:9">
      <c r="A102" s="2" t="s">
        <v>8519</v>
      </c>
      <c r="B102" s="2" t="s">
        <v>8520</v>
      </c>
      <c r="C102" s="2" t="s">
        <v>8329</v>
      </c>
      <c r="D102" s="2" t="s">
        <v>8330</v>
      </c>
      <c r="E102" s="2">
        <v>38700</v>
      </c>
      <c r="F102" s="3">
        <v>45454</v>
      </c>
      <c r="G102" s="2" t="s">
        <v>717</v>
      </c>
      <c r="H102" s="2">
        <v>4.0999999999999996</v>
      </c>
      <c r="I102" s="2" t="s">
        <v>7639</v>
      </c>
    </row>
    <row r="103" spans="1:9">
      <c r="A103" s="2" t="s">
        <v>8521</v>
      </c>
      <c r="B103" s="2" t="s">
        <v>8522</v>
      </c>
      <c r="C103" s="2" t="s">
        <v>8336</v>
      </c>
      <c r="D103" s="2" t="s">
        <v>8350</v>
      </c>
      <c r="E103" s="2">
        <v>14100</v>
      </c>
      <c r="F103" s="3">
        <v>45110</v>
      </c>
      <c r="G103" s="2" t="s">
        <v>181</v>
      </c>
      <c r="H103" s="2">
        <v>2.5</v>
      </c>
      <c r="I103" s="2" t="s">
        <v>7639</v>
      </c>
    </row>
    <row r="104" spans="1:9">
      <c r="A104" s="2" t="s">
        <v>8523</v>
      </c>
      <c r="B104" s="2" t="s">
        <v>8524</v>
      </c>
      <c r="C104" s="2" t="s">
        <v>8329</v>
      </c>
      <c r="D104" s="2" t="s">
        <v>8330</v>
      </c>
      <c r="E104" s="2">
        <v>74300</v>
      </c>
      <c r="F104" s="3">
        <v>44030</v>
      </c>
      <c r="G104" s="2" t="s">
        <v>192</v>
      </c>
      <c r="H104" s="2">
        <v>4.4000000000000004</v>
      </c>
      <c r="I104" s="2" t="s">
        <v>7639</v>
      </c>
    </row>
    <row r="105" spans="1:9">
      <c r="A105" s="2" t="s">
        <v>8525</v>
      </c>
      <c r="B105" s="2" t="s">
        <v>8526</v>
      </c>
      <c r="C105" s="2" t="s">
        <v>8343</v>
      </c>
      <c r="D105" s="2" t="s">
        <v>8344</v>
      </c>
      <c r="E105" s="2">
        <v>12700</v>
      </c>
      <c r="F105" s="3">
        <v>43584</v>
      </c>
      <c r="G105" s="2" t="s">
        <v>448</v>
      </c>
      <c r="H105" s="2">
        <v>4.3</v>
      </c>
      <c r="I105" s="2" t="s">
        <v>7639</v>
      </c>
    </row>
    <row r="106" spans="1:9">
      <c r="A106" s="2" t="s">
        <v>8527</v>
      </c>
      <c r="B106" s="2" t="s">
        <v>8528</v>
      </c>
      <c r="C106" s="2" t="s">
        <v>8355</v>
      </c>
      <c r="D106" s="2" t="s">
        <v>8356</v>
      </c>
      <c r="E106" s="2">
        <v>15100</v>
      </c>
      <c r="F106" s="3">
        <v>45133</v>
      </c>
      <c r="G106" s="2" t="s">
        <v>166</v>
      </c>
      <c r="H106" s="2">
        <v>4.7</v>
      </c>
      <c r="I106" s="2" t="s">
        <v>7639</v>
      </c>
    </row>
    <row r="107" spans="1:9">
      <c r="A107" s="2" t="s">
        <v>8529</v>
      </c>
      <c r="B107" s="2" t="s">
        <v>8530</v>
      </c>
      <c r="C107" s="2" t="s">
        <v>8355</v>
      </c>
      <c r="D107" s="2" t="s">
        <v>8356</v>
      </c>
      <c r="E107" s="2">
        <v>15900</v>
      </c>
      <c r="F107" s="3">
        <v>45257</v>
      </c>
      <c r="G107" s="2" t="s">
        <v>578</v>
      </c>
      <c r="H107" s="2">
        <v>3.7</v>
      </c>
      <c r="I107" s="2" t="s">
        <v>7639</v>
      </c>
    </row>
    <row r="108" spans="1:9">
      <c r="A108" s="2" t="s">
        <v>8531</v>
      </c>
      <c r="B108" s="2" t="s">
        <v>8532</v>
      </c>
      <c r="C108" s="2" t="s">
        <v>8333</v>
      </c>
      <c r="D108" s="2" t="s">
        <v>8340</v>
      </c>
      <c r="E108" s="2">
        <v>19900</v>
      </c>
      <c r="F108" s="3">
        <v>45451</v>
      </c>
      <c r="G108" s="2" t="s">
        <v>221</v>
      </c>
      <c r="H108" s="2">
        <v>4.5999999999999996</v>
      </c>
      <c r="I108" s="2" t="s">
        <v>7639</v>
      </c>
    </row>
    <row r="109" spans="1:9">
      <c r="A109" s="2" t="s">
        <v>8533</v>
      </c>
      <c r="B109" s="2" t="s">
        <v>8534</v>
      </c>
      <c r="C109" s="2" t="s">
        <v>8355</v>
      </c>
      <c r="D109" s="2" t="s">
        <v>8361</v>
      </c>
      <c r="E109" s="2">
        <v>15000</v>
      </c>
      <c r="F109" s="3">
        <v>44102</v>
      </c>
      <c r="G109" s="2" t="s">
        <v>692</v>
      </c>
      <c r="H109" s="2">
        <v>2.2000000000000002</v>
      </c>
      <c r="I109" s="2" t="s">
        <v>7639</v>
      </c>
    </row>
    <row r="110" spans="1:9">
      <c r="A110" s="2" t="s">
        <v>8535</v>
      </c>
      <c r="B110" s="2" t="s">
        <v>8536</v>
      </c>
      <c r="C110" s="2" t="s">
        <v>8333</v>
      </c>
      <c r="D110" s="2" t="s">
        <v>8340</v>
      </c>
      <c r="E110" s="2">
        <v>19700</v>
      </c>
      <c r="F110" s="3">
        <v>45148</v>
      </c>
      <c r="G110" s="2" t="s">
        <v>1780</v>
      </c>
      <c r="H110" s="2">
        <v>3.6</v>
      </c>
      <c r="I110" s="2" t="s">
        <v>7639</v>
      </c>
    </row>
    <row r="111" spans="1:9">
      <c r="A111" s="2" t="s">
        <v>8537</v>
      </c>
      <c r="B111" s="2" t="s">
        <v>7292</v>
      </c>
      <c r="C111" s="2" t="s">
        <v>8329</v>
      </c>
      <c r="D111" s="2" t="s">
        <v>8330</v>
      </c>
      <c r="E111" s="2">
        <v>38600</v>
      </c>
      <c r="F111" s="3">
        <v>43102</v>
      </c>
      <c r="G111" s="2" t="s">
        <v>91</v>
      </c>
      <c r="H111" s="2">
        <v>4.9000000000000004</v>
      </c>
      <c r="I111" s="2" t="s">
        <v>7639</v>
      </c>
    </row>
    <row r="112" spans="1:9">
      <c r="A112" s="2" t="s">
        <v>8538</v>
      </c>
      <c r="B112" s="2" t="s">
        <v>8539</v>
      </c>
      <c r="C112" s="2" t="s">
        <v>8329</v>
      </c>
      <c r="D112" s="2" t="s">
        <v>8330</v>
      </c>
      <c r="E112" s="2">
        <v>74400</v>
      </c>
      <c r="F112" s="3">
        <v>44502</v>
      </c>
      <c r="G112" s="2" t="s">
        <v>1114</v>
      </c>
      <c r="H112" s="2">
        <v>2.1</v>
      </c>
      <c r="I112" s="2" t="s">
        <v>7639</v>
      </c>
    </row>
    <row r="113" spans="1:9">
      <c r="A113" s="2" t="s">
        <v>8540</v>
      </c>
      <c r="B113" s="2" t="s">
        <v>6661</v>
      </c>
      <c r="C113" s="2" t="s">
        <v>8355</v>
      </c>
      <c r="D113" s="2" t="s">
        <v>8361</v>
      </c>
      <c r="E113" s="2">
        <v>14700</v>
      </c>
      <c r="F113" s="3">
        <v>45010</v>
      </c>
      <c r="G113" s="2" t="s">
        <v>1018</v>
      </c>
      <c r="H113" s="2">
        <v>2.9</v>
      </c>
      <c r="I113" s="2" t="s">
        <v>7639</v>
      </c>
    </row>
    <row r="114" spans="1:9">
      <c r="A114" s="2" t="s">
        <v>8541</v>
      </c>
      <c r="B114" s="2" t="s">
        <v>8542</v>
      </c>
      <c r="C114" s="2" t="s">
        <v>8355</v>
      </c>
      <c r="D114" s="2" t="s">
        <v>8361</v>
      </c>
      <c r="E114" s="2">
        <v>15500</v>
      </c>
      <c r="F114" s="3">
        <v>45055</v>
      </c>
      <c r="G114" s="2" t="s">
        <v>284</v>
      </c>
      <c r="H114" s="2">
        <v>4.4000000000000004</v>
      </c>
      <c r="I114" s="2" t="s">
        <v>7639</v>
      </c>
    </row>
    <row r="115" spans="1:9">
      <c r="A115" s="2" t="s">
        <v>8543</v>
      </c>
      <c r="B115" s="2" t="s">
        <v>8544</v>
      </c>
      <c r="C115" s="2" t="s">
        <v>8329</v>
      </c>
      <c r="D115" s="2" t="s">
        <v>8384</v>
      </c>
      <c r="E115" s="2">
        <v>48700</v>
      </c>
      <c r="F115" s="3">
        <v>42910</v>
      </c>
      <c r="G115" s="2" t="s">
        <v>385</v>
      </c>
      <c r="H115" s="2">
        <v>4.4000000000000004</v>
      </c>
      <c r="I115" s="2" t="s">
        <v>7639</v>
      </c>
    </row>
    <row r="116" spans="1:9">
      <c r="A116" s="2" t="s">
        <v>8545</v>
      </c>
      <c r="B116" s="2" t="s">
        <v>8546</v>
      </c>
      <c r="C116" s="2" t="s">
        <v>8376</v>
      </c>
      <c r="D116" s="2" t="s">
        <v>8391</v>
      </c>
      <c r="E116" s="2">
        <v>17500</v>
      </c>
      <c r="F116" s="3">
        <v>43534</v>
      </c>
      <c r="G116" s="2" t="s">
        <v>807</v>
      </c>
      <c r="H116" s="2">
        <v>4.9000000000000004</v>
      </c>
      <c r="I116" s="2" t="s">
        <v>7639</v>
      </c>
    </row>
    <row r="117" spans="1:9">
      <c r="A117" s="2" t="s">
        <v>8547</v>
      </c>
      <c r="B117" s="2" t="s">
        <v>7168</v>
      </c>
      <c r="C117" s="2" t="s">
        <v>8364</v>
      </c>
      <c r="D117" s="2" t="s">
        <v>8365</v>
      </c>
      <c r="E117" s="2">
        <v>22600</v>
      </c>
      <c r="F117" s="3">
        <v>45207</v>
      </c>
      <c r="G117" s="2" t="s">
        <v>275</v>
      </c>
      <c r="H117" s="2">
        <v>4</v>
      </c>
      <c r="I117" s="2" t="s">
        <v>7639</v>
      </c>
    </row>
    <row r="118" spans="1:9">
      <c r="A118" s="2" t="s">
        <v>8548</v>
      </c>
      <c r="B118" s="2" t="s">
        <v>8549</v>
      </c>
      <c r="C118" s="2" t="s">
        <v>8364</v>
      </c>
      <c r="D118" s="2" t="s">
        <v>8373</v>
      </c>
      <c r="E118" s="2">
        <v>17300</v>
      </c>
      <c r="F118" s="3">
        <v>43125</v>
      </c>
      <c r="G118" s="2" t="s">
        <v>1024</v>
      </c>
      <c r="H118" s="2">
        <v>3.7</v>
      </c>
      <c r="I118" s="2" t="s">
        <v>7639</v>
      </c>
    </row>
    <row r="119" spans="1:9">
      <c r="A119" s="2" t="s">
        <v>8550</v>
      </c>
      <c r="B119" s="2" t="s">
        <v>8551</v>
      </c>
      <c r="C119" s="2" t="s">
        <v>8355</v>
      </c>
      <c r="D119" s="2" t="s">
        <v>8361</v>
      </c>
      <c r="E119" s="2">
        <v>15200</v>
      </c>
      <c r="F119" s="3">
        <v>43035</v>
      </c>
      <c r="G119" s="2" t="s">
        <v>1467</v>
      </c>
      <c r="H119" s="2">
        <v>2.9</v>
      </c>
      <c r="I119" s="2" t="s">
        <v>8451</v>
      </c>
    </row>
    <row r="120" spans="1:9">
      <c r="A120" s="2" t="s">
        <v>8552</v>
      </c>
      <c r="B120" s="2" t="s">
        <v>8553</v>
      </c>
      <c r="C120" s="2" t="s">
        <v>8329</v>
      </c>
      <c r="D120" s="2" t="s">
        <v>8384</v>
      </c>
      <c r="E120" s="2">
        <v>42000</v>
      </c>
      <c r="F120" s="3">
        <v>45394</v>
      </c>
      <c r="G120" s="2" t="s">
        <v>1380</v>
      </c>
      <c r="H120" s="2">
        <v>4.9000000000000004</v>
      </c>
      <c r="I120" s="2" t="s">
        <v>7639</v>
      </c>
    </row>
    <row r="121" spans="1:9">
      <c r="A121" s="2" t="s">
        <v>8554</v>
      </c>
      <c r="B121" s="2" t="s">
        <v>8555</v>
      </c>
      <c r="C121" s="2" t="s">
        <v>8364</v>
      </c>
      <c r="D121" s="2" t="s">
        <v>8373</v>
      </c>
      <c r="E121" s="2">
        <v>18000</v>
      </c>
      <c r="F121" s="3">
        <v>42830</v>
      </c>
      <c r="G121" s="2" t="s">
        <v>668</v>
      </c>
      <c r="H121" s="2">
        <v>3.4</v>
      </c>
      <c r="I121" s="2" t="s">
        <v>7639</v>
      </c>
    </row>
    <row r="122" spans="1:9">
      <c r="A122" s="2" t="s">
        <v>193</v>
      </c>
      <c r="B122" s="2" t="s">
        <v>8556</v>
      </c>
      <c r="C122" s="2" t="s">
        <v>1</v>
      </c>
      <c r="D122" s="2" t="s">
        <v>8346</v>
      </c>
      <c r="E122" s="2">
        <v>23000</v>
      </c>
      <c r="F122" s="3">
        <v>43272</v>
      </c>
      <c r="G122" s="2" t="s">
        <v>115</v>
      </c>
      <c r="H122" s="2">
        <v>3.1</v>
      </c>
      <c r="I122" s="2" t="s">
        <v>7639</v>
      </c>
    </row>
    <row r="123" spans="1:9">
      <c r="A123" s="2" t="s">
        <v>8557</v>
      </c>
      <c r="B123" s="2" t="s">
        <v>8558</v>
      </c>
      <c r="C123" s="2" t="s">
        <v>8336</v>
      </c>
      <c r="D123" s="2" t="s">
        <v>8337</v>
      </c>
      <c r="E123" s="2">
        <v>15600</v>
      </c>
      <c r="F123" s="3">
        <v>42712</v>
      </c>
      <c r="G123" s="2" t="s">
        <v>1467</v>
      </c>
      <c r="H123" s="2">
        <v>4.5</v>
      </c>
      <c r="I123" s="2" t="s">
        <v>7639</v>
      </c>
    </row>
    <row r="124" spans="1:9">
      <c r="A124" s="2" t="s">
        <v>8559</v>
      </c>
      <c r="B124" s="2" t="s">
        <v>6192</v>
      </c>
      <c r="C124" s="2" t="s">
        <v>8336</v>
      </c>
      <c r="D124" s="2" t="s">
        <v>8337</v>
      </c>
      <c r="E124" s="2">
        <v>16500</v>
      </c>
      <c r="F124" s="3">
        <v>44848</v>
      </c>
      <c r="G124" s="2" t="s">
        <v>358</v>
      </c>
      <c r="H124" s="2">
        <v>4.8</v>
      </c>
      <c r="I124" s="2" t="s">
        <v>8325</v>
      </c>
    </row>
    <row r="125" spans="1:9">
      <c r="A125" s="2" t="s">
        <v>8560</v>
      </c>
      <c r="B125" s="2" t="s">
        <v>8561</v>
      </c>
      <c r="C125" s="2" t="s">
        <v>8355</v>
      </c>
      <c r="D125" s="2" t="s">
        <v>8361</v>
      </c>
      <c r="E125" s="2">
        <v>14200</v>
      </c>
      <c r="F125" s="3">
        <v>43535</v>
      </c>
      <c r="G125" s="2" t="s">
        <v>453</v>
      </c>
      <c r="H125" s="2">
        <v>3.1</v>
      </c>
      <c r="I125" s="2" t="s">
        <v>8451</v>
      </c>
    </row>
    <row r="126" spans="1:9">
      <c r="A126" s="2" t="s">
        <v>8562</v>
      </c>
      <c r="B126" s="2" t="s">
        <v>8563</v>
      </c>
      <c r="C126" s="2" t="s">
        <v>8329</v>
      </c>
      <c r="D126" s="2" t="s">
        <v>8435</v>
      </c>
      <c r="E126" s="2">
        <v>79700</v>
      </c>
      <c r="F126" s="3">
        <v>45661</v>
      </c>
      <c r="G126" s="2" t="s">
        <v>522</v>
      </c>
      <c r="H126" s="2">
        <v>2.9</v>
      </c>
      <c r="I126" s="2" t="s">
        <v>7639</v>
      </c>
    </row>
    <row r="127" spans="1:9">
      <c r="A127" s="2" t="s">
        <v>8564</v>
      </c>
      <c r="B127" s="2" t="s">
        <v>8565</v>
      </c>
      <c r="C127" s="2" t="s">
        <v>8364</v>
      </c>
      <c r="D127" s="2" t="s">
        <v>8365</v>
      </c>
      <c r="E127" s="2">
        <v>16300</v>
      </c>
      <c r="F127" s="3">
        <v>43612</v>
      </c>
      <c r="G127" s="2" t="s">
        <v>630</v>
      </c>
      <c r="H127" s="2">
        <v>5</v>
      </c>
      <c r="I127" s="2" t="s">
        <v>7639</v>
      </c>
    </row>
    <row r="128" spans="1:9">
      <c r="A128" s="2" t="s">
        <v>161</v>
      </c>
      <c r="B128" s="2" t="s">
        <v>6052</v>
      </c>
      <c r="C128" s="2" t="s">
        <v>1</v>
      </c>
      <c r="D128" s="2" t="s">
        <v>8346</v>
      </c>
      <c r="E128" s="2">
        <v>23300</v>
      </c>
      <c r="F128" s="3">
        <v>43489</v>
      </c>
      <c r="G128" s="2" t="s">
        <v>771</v>
      </c>
      <c r="H128" s="2">
        <v>2.5</v>
      </c>
      <c r="I128" s="2" t="s">
        <v>7639</v>
      </c>
    </row>
    <row r="129" spans="1:9">
      <c r="A129" s="2" t="s">
        <v>8566</v>
      </c>
      <c r="B129" s="2" t="s">
        <v>8567</v>
      </c>
      <c r="C129" s="2" t="s">
        <v>8364</v>
      </c>
      <c r="D129" s="2" t="s">
        <v>8373</v>
      </c>
      <c r="E129" s="2">
        <v>17600</v>
      </c>
      <c r="F129" s="3">
        <v>44379</v>
      </c>
      <c r="G129" s="2" t="s">
        <v>779</v>
      </c>
      <c r="H129" s="2">
        <v>4.5</v>
      </c>
      <c r="I129" s="2" t="s">
        <v>7639</v>
      </c>
    </row>
    <row r="130" spans="1:9">
      <c r="A130" s="2" t="s">
        <v>8568</v>
      </c>
      <c r="B130" s="2" t="s">
        <v>8569</v>
      </c>
      <c r="C130" s="2" t="s">
        <v>8329</v>
      </c>
      <c r="D130" s="2" t="s">
        <v>8330</v>
      </c>
      <c r="E130" s="2">
        <v>36200</v>
      </c>
      <c r="F130" s="3">
        <v>42380</v>
      </c>
      <c r="G130" s="2" t="s">
        <v>746</v>
      </c>
      <c r="H130" s="2">
        <v>2.8</v>
      </c>
      <c r="I130" s="2" t="s">
        <v>8451</v>
      </c>
    </row>
    <row r="131" spans="1:9">
      <c r="A131" s="2" t="s">
        <v>8570</v>
      </c>
      <c r="B131" s="2" t="s">
        <v>8571</v>
      </c>
      <c r="C131" s="2" t="s">
        <v>8376</v>
      </c>
      <c r="D131" s="2" t="s">
        <v>8377</v>
      </c>
      <c r="E131" s="2">
        <v>17800</v>
      </c>
      <c r="F131" s="3">
        <v>45187</v>
      </c>
      <c r="G131" s="2" t="s">
        <v>284</v>
      </c>
      <c r="H131" s="2">
        <v>2.7</v>
      </c>
      <c r="I131" s="2" t="s">
        <v>7639</v>
      </c>
    </row>
    <row r="132" spans="1:9">
      <c r="A132" s="2" t="s">
        <v>8572</v>
      </c>
      <c r="B132" s="2" t="s">
        <v>8573</v>
      </c>
      <c r="C132" s="2" t="s">
        <v>8355</v>
      </c>
      <c r="D132" s="2" t="s">
        <v>8361</v>
      </c>
      <c r="E132" s="2">
        <v>15400</v>
      </c>
      <c r="F132" s="3">
        <v>43426</v>
      </c>
      <c r="G132" s="2" t="s">
        <v>1114</v>
      </c>
      <c r="H132" s="2">
        <v>4.0999999999999996</v>
      </c>
      <c r="I132" s="2" t="s">
        <v>8451</v>
      </c>
    </row>
    <row r="133" spans="1:9">
      <c r="A133" s="2" t="s">
        <v>222</v>
      </c>
      <c r="B133" s="2" t="s">
        <v>8574</v>
      </c>
      <c r="C133" s="2" t="s">
        <v>1</v>
      </c>
      <c r="D133" s="2" t="s">
        <v>8346</v>
      </c>
      <c r="E133" s="2">
        <v>17100</v>
      </c>
      <c r="F133" s="3">
        <v>42609</v>
      </c>
      <c r="G133" s="2" t="s">
        <v>215</v>
      </c>
      <c r="H133" s="2">
        <v>3</v>
      </c>
      <c r="I133" s="2" t="s">
        <v>8325</v>
      </c>
    </row>
    <row r="134" spans="1:9">
      <c r="A134" s="2" t="s">
        <v>8575</v>
      </c>
      <c r="B134" s="2" t="s">
        <v>8576</v>
      </c>
      <c r="C134" s="2" t="s">
        <v>8376</v>
      </c>
      <c r="D134" s="2" t="s">
        <v>8377</v>
      </c>
      <c r="E134" s="2">
        <v>20200</v>
      </c>
      <c r="F134" s="3">
        <v>43828</v>
      </c>
      <c r="G134" s="2" t="s">
        <v>363</v>
      </c>
      <c r="H134" s="2">
        <v>2.9</v>
      </c>
      <c r="I134" s="2" t="s">
        <v>7639</v>
      </c>
    </row>
    <row r="135" spans="1:9">
      <c r="A135" s="2" t="s">
        <v>8577</v>
      </c>
      <c r="B135" s="2" t="s">
        <v>8578</v>
      </c>
      <c r="C135" s="2" t="s">
        <v>8364</v>
      </c>
      <c r="D135" s="2" t="s">
        <v>8365</v>
      </c>
      <c r="E135" s="2">
        <v>20400</v>
      </c>
      <c r="F135" s="3">
        <v>43054</v>
      </c>
      <c r="G135" s="2" t="s">
        <v>1380</v>
      </c>
      <c r="H135" s="2">
        <v>3</v>
      </c>
      <c r="I135" s="2" t="s">
        <v>7639</v>
      </c>
    </row>
    <row r="136" spans="1:9">
      <c r="A136" s="2" t="s">
        <v>8579</v>
      </c>
      <c r="B136" s="2" t="s">
        <v>8580</v>
      </c>
      <c r="C136" s="2" t="s">
        <v>8355</v>
      </c>
      <c r="D136" s="2" t="s">
        <v>8356</v>
      </c>
      <c r="E136" s="2">
        <v>15200</v>
      </c>
      <c r="F136" s="3">
        <v>43810</v>
      </c>
      <c r="G136" s="2" t="s">
        <v>1780</v>
      </c>
      <c r="H136" s="2">
        <v>2.4</v>
      </c>
      <c r="I136" s="2" t="s">
        <v>7639</v>
      </c>
    </row>
    <row r="137" spans="1:9">
      <c r="A137" s="2" t="s">
        <v>8581</v>
      </c>
      <c r="B137" s="2" t="s">
        <v>8582</v>
      </c>
      <c r="C137" s="2" t="s">
        <v>8355</v>
      </c>
      <c r="D137" s="2" t="s">
        <v>8356</v>
      </c>
      <c r="E137" s="2">
        <v>12600</v>
      </c>
      <c r="F137" s="3">
        <v>43003</v>
      </c>
      <c r="G137" s="2" t="s">
        <v>1079</v>
      </c>
      <c r="H137" s="2">
        <v>2.7</v>
      </c>
      <c r="I137" s="2" t="s">
        <v>7639</v>
      </c>
    </row>
    <row r="138" spans="1:9">
      <c r="A138" s="2" t="s">
        <v>8583</v>
      </c>
      <c r="B138" s="2" t="s">
        <v>8584</v>
      </c>
      <c r="C138" s="2" t="s">
        <v>8333</v>
      </c>
      <c r="D138" s="2" t="s">
        <v>8340</v>
      </c>
      <c r="E138" s="2">
        <v>17700</v>
      </c>
      <c r="F138" s="3">
        <v>42682</v>
      </c>
      <c r="G138" s="2" t="s">
        <v>763</v>
      </c>
      <c r="H138" s="2">
        <v>4.5</v>
      </c>
      <c r="I138" s="2" t="s">
        <v>8451</v>
      </c>
    </row>
    <row r="139" spans="1:9">
      <c r="A139" s="2" t="s">
        <v>8585</v>
      </c>
      <c r="B139" s="2" t="s">
        <v>8586</v>
      </c>
      <c r="C139" s="2" t="s">
        <v>8364</v>
      </c>
      <c r="D139" s="2" t="s">
        <v>8373</v>
      </c>
      <c r="E139" s="2">
        <v>23000</v>
      </c>
      <c r="F139" s="3">
        <v>44817</v>
      </c>
      <c r="G139" s="2" t="s">
        <v>1233</v>
      </c>
      <c r="H139" s="2">
        <v>4.3</v>
      </c>
      <c r="I139" s="2" t="s">
        <v>7639</v>
      </c>
    </row>
    <row r="140" spans="1:9">
      <c r="A140" s="2" t="s">
        <v>8587</v>
      </c>
      <c r="B140" s="2" t="s">
        <v>8588</v>
      </c>
      <c r="C140" s="2" t="s">
        <v>8336</v>
      </c>
      <c r="D140" s="2" t="s">
        <v>8350</v>
      </c>
      <c r="E140" s="2">
        <v>20900</v>
      </c>
      <c r="F140" s="3">
        <v>42953</v>
      </c>
      <c r="G140" s="2" t="s">
        <v>583</v>
      </c>
      <c r="H140" s="2">
        <v>2.7</v>
      </c>
      <c r="I140" s="2" t="s">
        <v>7639</v>
      </c>
    </row>
    <row r="141" spans="1:9">
      <c r="A141" s="2" t="s">
        <v>8589</v>
      </c>
      <c r="B141" s="2" t="s">
        <v>8590</v>
      </c>
      <c r="C141" s="2" t="s">
        <v>8333</v>
      </c>
      <c r="D141" s="2" t="s">
        <v>8333</v>
      </c>
      <c r="E141" s="2">
        <v>14200</v>
      </c>
      <c r="F141" s="3">
        <v>44353</v>
      </c>
      <c r="G141" s="2" t="s">
        <v>296</v>
      </c>
      <c r="H141" s="2">
        <v>3.3</v>
      </c>
      <c r="I141" s="2" t="s">
        <v>7639</v>
      </c>
    </row>
    <row r="142" spans="1:9">
      <c r="A142" s="2" t="s">
        <v>238</v>
      </c>
      <c r="B142" s="2" t="s">
        <v>8591</v>
      </c>
      <c r="C142" s="2" t="s">
        <v>1</v>
      </c>
      <c r="D142" s="2" t="s">
        <v>8346</v>
      </c>
      <c r="E142" s="2">
        <v>16500</v>
      </c>
      <c r="F142" s="3">
        <v>43406</v>
      </c>
      <c r="G142" s="2" t="s">
        <v>779</v>
      </c>
      <c r="H142" s="2">
        <v>2.2000000000000002</v>
      </c>
      <c r="I142" s="2" t="s">
        <v>7639</v>
      </c>
    </row>
    <row r="143" spans="1:9">
      <c r="A143" s="2" t="s">
        <v>8592</v>
      </c>
      <c r="B143" s="2" t="s">
        <v>8593</v>
      </c>
      <c r="C143" s="2" t="s">
        <v>8336</v>
      </c>
      <c r="D143" s="2" t="s">
        <v>8350</v>
      </c>
      <c r="E143" s="2">
        <v>15500</v>
      </c>
      <c r="F143" s="3">
        <v>43809</v>
      </c>
      <c r="G143" s="2" t="s">
        <v>150</v>
      </c>
      <c r="H143" s="2">
        <v>2.2999999999999998</v>
      </c>
      <c r="I143" s="2" t="s">
        <v>7639</v>
      </c>
    </row>
    <row r="144" spans="1:9">
      <c r="A144" s="2" t="s">
        <v>8594</v>
      </c>
      <c r="B144" s="2" t="s">
        <v>8595</v>
      </c>
      <c r="C144" s="2" t="s">
        <v>8364</v>
      </c>
      <c r="D144" s="2" t="s">
        <v>8365</v>
      </c>
      <c r="E144" s="2">
        <v>19500</v>
      </c>
      <c r="F144" s="3">
        <v>42649</v>
      </c>
      <c r="G144" s="2" t="s">
        <v>674</v>
      </c>
      <c r="H144" s="2">
        <v>4.5</v>
      </c>
      <c r="I144" s="2" t="s">
        <v>7639</v>
      </c>
    </row>
    <row r="145" spans="1:9">
      <c r="A145" s="2" t="s">
        <v>8596</v>
      </c>
      <c r="B145" s="2" t="s">
        <v>8597</v>
      </c>
      <c r="C145" s="2" t="s">
        <v>8364</v>
      </c>
      <c r="D145" s="2" t="s">
        <v>8365</v>
      </c>
      <c r="E145" s="2">
        <v>23800</v>
      </c>
      <c r="F145" s="3">
        <v>42774</v>
      </c>
      <c r="G145" s="2" t="s">
        <v>855</v>
      </c>
      <c r="H145" s="2">
        <v>2.6</v>
      </c>
      <c r="I145" s="2" t="s">
        <v>7639</v>
      </c>
    </row>
    <row r="146" spans="1:9">
      <c r="A146" s="2" t="s">
        <v>8598</v>
      </c>
      <c r="B146" s="2" t="s">
        <v>8599</v>
      </c>
      <c r="C146" s="2" t="s">
        <v>8364</v>
      </c>
      <c r="D146" s="2" t="s">
        <v>8373</v>
      </c>
      <c r="E146" s="2">
        <v>21100</v>
      </c>
      <c r="F146" s="3">
        <v>42809</v>
      </c>
      <c r="G146" s="2" t="s">
        <v>192</v>
      </c>
      <c r="H146" s="2">
        <v>4.5</v>
      </c>
      <c r="I146" s="2" t="s">
        <v>8451</v>
      </c>
    </row>
    <row r="147" spans="1:9">
      <c r="A147" s="2" t="s">
        <v>8600</v>
      </c>
      <c r="B147" s="2" t="s">
        <v>5248</v>
      </c>
      <c r="C147" s="2" t="s">
        <v>8343</v>
      </c>
      <c r="D147" s="2" t="s">
        <v>8344</v>
      </c>
      <c r="E147" s="2">
        <v>13800</v>
      </c>
      <c r="F147" s="3">
        <v>43657</v>
      </c>
      <c r="G147" s="2" t="s">
        <v>437</v>
      </c>
      <c r="H147" s="2">
        <v>3.4</v>
      </c>
      <c r="I147" s="2" t="s">
        <v>7639</v>
      </c>
    </row>
    <row r="148" spans="1:9">
      <c r="A148" s="2" t="s">
        <v>285</v>
      </c>
      <c r="B148" s="2" t="s">
        <v>8601</v>
      </c>
      <c r="C148" s="2" t="s">
        <v>1</v>
      </c>
      <c r="D148" s="2" t="s">
        <v>8359</v>
      </c>
      <c r="E148" s="2">
        <v>19300</v>
      </c>
      <c r="F148" s="3">
        <v>42843</v>
      </c>
      <c r="G148" s="2" t="s">
        <v>480</v>
      </c>
      <c r="H148" s="2">
        <v>2.9</v>
      </c>
      <c r="I148" s="2" t="s">
        <v>7639</v>
      </c>
    </row>
    <row r="149" spans="1:9">
      <c r="A149" s="2" t="s">
        <v>8602</v>
      </c>
      <c r="B149" s="2" t="s">
        <v>7065</v>
      </c>
      <c r="C149" s="2" t="s">
        <v>8343</v>
      </c>
      <c r="D149" s="2" t="s">
        <v>8344</v>
      </c>
      <c r="E149" s="2">
        <v>14900</v>
      </c>
      <c r="F149" s="3">
        <v>44122</v>
      </c>
      <c r="G149" s="2" t="s">
        <v>1396</v>
      </c>
      <c r="H149" s="2">
        <v>4.5999999999999996</v>
      </c>
      <c r="I149" s="2" t="s">
        <v>8325</v>
      </c>
    </row>
    <row r="150" spans="1:9">
      <c r="A150" s="2" t="s">
        <v>276</v>
      </c>
      <c r="B150" s="2" t="s">
        <v>8603</v>
      </c>
      <c r="C150" s="2" t="s">
        <v>1</v>
      </c>
      <c r="D150" s="2" t="s">
        <v>8324</v>
      </c>
      <c r="E150" s="2">
        <v>21400</v>
      </c>
      <c r="F150" s="3">
        <v>42800</v>
      </c>
      <c r="G150" s="2" t="s">
        <v>368</v>
      </c>
      <c r="H150" s="2">
        <v>3.3</v>
      </c>
      <c r="I150" s="2" t="s">
        <v>7639</v>
      </c>
    </row>
    <row r="151" spans="1:9">
      <c r="A151" s="2" t="s">
        <v>8604</v>
      </c>
      <c r="B151" s="2" t="s">
        <v>8605</v>
      </c>
      <c r="C151" s="2" t="s">
        <v>8343</v>
      </c>
      <c r="D151" s="2" t="s">
        <v>8344</v>
      </c>
      <c r="E151" s="2">
        <v>13700</v>
      </c>
      <c r="F151" s="3">
        <v>43061</v>
      </c>
      <c r="G151" s="2" t="s">
        <v>578</v>
      </c>
      <c r="H151" s="2">
        <v>3.1</v>
      </c>
      <c r="I151" s="2" t="s">
        <v>7639</v>
      </c>
    </row>
    <row r="152" spans="1:9">
      <c r="A152" s="2" t="s">
        <v>8606</v>
      </c>
      <c r="B152" s="2" t="s">
        <v>8607</v>
      </c>
      <c r="C152" s="2" t="s">
        <v>8336</v>
      </c>
      <c r="D152" s="2" t="s">
        <v>8337</v>
      </c>
      <c r="E152" s="2">
        <v>19800</v>
      </c>
      <c r="F152" s="3">
        <v>43510</v>
      </c>
      <c r="G152" s="2" t="s">
        <v>664</v>
      </c>
      <c r="H152" s="2">
        <v>4.0999999999999996</v>
      </c>
      <c r="I152" s="2" t="s">
        <v>7639</v>
      </c>
    </row>
    <row r="153" spans="1:9">
      <c r="A153" s="2" t="s">
        <v>8608</v>
      </c>
      <c r="B153" s="2" t="s">
        <v>8609</v>
      </c>
      <c r="C153" s="2" t="s">
        <v>8329</v>
      </c>
      <c r="D153" s="2" t="s">
        <v>8435</v>
      </c>
      <c r="E153" s="2">
        <v>62100</v>
      </c>
      <c r="F153" s="3">
        <v>44026</v>
      </c>
      <c r="G153" s="2" t="s">
        <v>625</v>
      </c>
      <c r="H153" s="2">
        <v>3.5</v>
      </c>
      <c r="I153" s="2" t="s">
        <v>7639</v>
      </c>
    </row>
    <row r="154" spans="1:9">
      <c r="A154" s="2" t="s">
        <v>8610</v>
      </c>
      <c r="B154" s="2" t="s">
        <v>8611</v>
      </c>
      <c r="C154" s="2" t="s">
        <v>8329</v>
      </c>
      <c r="D154" s="2" t="s">
        <v>8384</v>
      </c>
      <c r="E154" s="2">
        <v>45400</v>
      </c>
      <c r="F154" s="3">
        <v>42921</v>
      </c>
      <c r="G154" s="2" t="s">
        <v>150</v>
      </c>
      <c r="H154" s="2">
        <v>2.2999999999999998</v>
      </c>
      <c r="I154" s="2" t="s">
        <v>7639</v>
      </c>
    </row>
    <row r="155" spans="1:9">
      <c r="A155" s="2" t="s">
        <v>8612</v>
      </c>
      <c r="B155" s="2" t="s">
        <v>8613</v>
      </c>
      <c r="C155" s="2" t="s">
        <v>8343</v>
      </c>
      <c r="D155" s="2" t="s">
        <v>8344</v>
      </c>
      <c r="E155" s="2">
        <v>10800</v>
      </c>
      <c r="F155" s="3">
        <v>44917</v>
      </c>
      <c r="G155" s="2" t="s">
        <v>270</v>
      </c>
      <c r="H155" s="2">
        <v>2.2999999999999998</v>
      </c>
      <c r="I155" s="2" t="s">
        <v>7639</v>
      </c>
    </row>
    <row r="156" spans="1:9">
      <c r="A156" s="2" t="s">
        <v>8614</v>
      </c>
      <c r="B156" s="2" t="s">
        <v>8615</v>
      </c>
      <c r="C156" s="2" t="s">
        <v>8336</v>
      </c>
      <c r="D156" s="2" t="s">
        <v>8337</v>
      </c>
      <c r="E156" s="2">
        <v>19300</v>
      </c>
      <c r="F156" s="3">
        <v>44378</v>
      </c>
      <c r="G156" s="2" t="s">
        <v>1079</v>
      </c>
      <c r="H156" s="2">
        <v>2.8</v>
      </c>
      <c r="I156" s="2" t="s">
        <v>7639</v>
      </c>
    </row>
    <row r="157" spans="1:9">
      <c r="A157" s="2" t="s">
        <v>98</v>
      </c>
      <c r="B157" s="2" t="s">
        <v>6627</v>
      </c>
      <c r="C157" s="2" t="s">
        <v>1</v>
      </c>
      <c r="D157" s="2" t="s">
        <v>8346</v>
      </c>
      <c r="E157" s="2">
        <v>26400</v>
      </c>
      <c r="F157" s="3">
        <v>42857</v>
      </c>
      <c r="G157" s="2" t="s">
        <v>480</v>
      </c>
      <c r="H157" s="2">
        <v>3.4</v>
      </c>
      <c r="I157" s="2" t="s">
        <v>8325</v>
      </c>
    </row>
    <row r="158" spans="1:9">
      <c r="A158" s="2" t="s">
        <v>8616</v>
      </c>
      <c r="B158" s="2" t="s">
        <v>8617</v>
      </c>
      <c r="C158" s="2" t="s">
        <v>8364</v>
      </c>
      <c r="D158" s="2" t="s">
        <v>8373</v>
      </c>
      <c r="E158" s="2">
        <v>23000</v>
      </c>
      <c r="F158" s="3">
        <v>43042</v>
      </c>
      <c r="G158" s="2" t="s">
        <v>625</v>
      </c>
      <c r="H158" s="2">
        <v>3.3</v>
      </c>
      <c r="I158" s="2" t="s">
        <v>7639</v>
      </c>
    </row>
    <row r="159" spans="1:9">
      <c r="A159" s="2" t="s">
        <v>8618</v>
      </c>
      <c r="B159" s="2" t="s">
        <v>8619</v>
      </c>
      <c r="C159" s="2" t="s">
        <v>8329</v>
      </c>
      <c r="D159" s="2" t="s">
        <v>8435</v>
      </c>
      <c r="E159" s="2">
        <v>59900</v>
      </c>
      <c r="F159" s="3">
        <v>44579</v>
      </c>
      <c r="G159" s="2" t="s">
        <v>121</v>
      </c>
      <c r="H159" s="2">
        <v>3.4</v>
      </c>
      <c r="I159" s="2" t="s">
        <v>7639</v>
      </c>
    </row>
    <row r="160" spans="1:9">
      <c r="A160" s="2" t="s">
        <v>8620</v>
      </c>
      <c r="B160" s="2" t="s">
        <v>8621</v>
      </c>
      <c r="C160" s="2" t="s">
        <v>8376</v>
      </c>
      <c r="D160" s="2" t="s">
        <v>8377</v>
      </c>
      <c r="E160" s="2">
        <v>21900</v>
      </c>
      <c r="F160" s="3">
        <v>43917</v>
      </c>
      <c r="G160" s="2" t="s">
        <v>699</v>
      </c>
      <c r="H160" s="2">
        <v>4</v>
      </c>
      <c r="I160" s="2" t="s">
        <v>7639</v>
      </c>
    </row>
    <row r="161" spans="1:9">
      <c r="A161" s="2" t="s">
        <v>324</v>
      </c>
      <c r="B161" s="2" t="s">
        <v>8622</v>
      </c>
      <c r="C161" s="2" t="s">
        <v>1</v>
      </c>
      <c r="D161" s="2" t="s">
        <v>8359</v>
      </c>
      <c r="E161" s="2">
        <v>25900</v>
      </c>
      <c r="F161" s="3">
        <v>43798</v>
      </c>
      <c r="G161" s="2" t="s">
        <v>457</v>
      </c>
      <c r="H161" s="2">
        <v>4.2</v>
      </c>
      <c r="I161" s="2" t="s">
        <v>7639</v>
      </c>
    </row>
    <row r="162" spans="1:9">
      <c r="A162" s="2" t="s">
        <v>8623</v>
      </c>
      <c r="B162" s="2" t="s">
        <v>8624</v>
      </c>
      <c r="C162" s="2" t="s">
        <v>8333</v>
      </c>
      <c r="D162" s="2" t="s">
        <v>8340</v>
      </c>
      <c r="E162" s="2">
        <v>16800</v>
      </c>
      <c r="F162" s="3">
        <v>43833</v>
      </c>
      <c r="G162" s="2" t="s">
        <v>484</v>
      </c>
      <c r="H162" s="2">
        <v>3.1</v>
      </c>
      <c r="I162" s="2" t="s">
        <v>7639</v>
      </c>
    </row>
    <row r="163" spans="1:9">
      <c r="A163" s="2" t="s">
        <v>8625</v>
      </c>
      <c r="B163" s="2" t="s">
        <v>7567</v>
      </c>
      <c r="C163" s="2" t="s">
        <v>8333</v>
      </c>
      <c r="D163" s="2" t="s">
        <v>8333</v>
      </c>
      <c r="E163" s="2">
        <v>21000</v>
      </c>
      <c r="F163" s="3">
        <v>42838</v>
      </c>
      <c r="G163" s="2" t="s">
        <v>333</v>
      </c>
      <c r="H163" s="2">
        <v>2.5</v>
      </c>
      <c r="I163" s="2" t="s">
        <v>7639</v>
      </c>
    </row>
    <row r="164" spans="1:9">
      <c r="A164" s="2" t="s">
        <v>8626</v>
      </c>
      <c r="B164" s="2" t="s">
        <v>8627</v>
      </c>
      <c r="C164" s="2" t="s">
        <v>8343</v>
      </c>
      <c r="D164" s="2" t="s">
        <v>8344</v>
      </c>
      <c r="E164" s="2">
        <v>10100</v>
      </c>
      <c r="F164" s="3">
        <v>44293</v>
      </c>
      <c r="G164" s="2" t="s">
        <v>1122</v>
      </c>
      <c r="H164" s="2">
        <v>2.1</v>
      </c>
      <c r="I164" s="2" t="s">
        <v>7639</v>
      </c>
    </row>
    <row r="165" spans="1:9">
      <c r="A165" s="2" t="s">
        <v>8628</v>
      </c>
      <c r="B165" s="2" t="s">
        <v>8629</v>
      </c>
      <c r="C165" s="2" t="s">
        <v>8333</v>
      </c>
      <c r="D165" s="2" t="s">
        <v>8340</v>
      </c>
      <c r="E165" s="2">
        <v>14800</v>
      </c>
      <c r="F165" s="3">
        <v>45135</v>
      </c>
      <c r="G165" s="2" t="s">
        <v>1024</v>
      </c>
      <c r="H165" s="2">
        <v>3</v>
      </c>
      <c r="I165" s="2" t="s">
        <v>7639</v>
      </c>
    </row>
    <row r="166" spans="1:9">
      <c r="A166" s="2" t="s">
        <v>8630</v>
      </c>
      <c r="B166" s="2" t="s">
        <v>8631</v>
      </c>
      <c r="C166" s="2" t="s">
        <v>8376</v>
      </c>
      <c r="D166" s="2" t="s">
        <v>8377</v>
      </c>
      <c r="E166" s="2">
        <v>25700</v>
      </c>
      <c r="F166" s="3">
        <v>43196</v>
      </c>
      <c r="G166" s="2" t="s">
        <v>859</v>
      </c>
      <c r="H166" s="2">
        <v>3.9</v>
      </c>
      <c r="I166" s="2" t="s">
        <v>8451</v>
      </c>
    </row>
    <row r="167" spans="1:9">
      <c r="A167" s="2" t="s">
        <v>8632</v>
      </c>
      <c r="B167" s="2" t="s">
        <v>8633</v>
      </c>
      <c r="C167" s="2" t="s">
        <v>8376</v>
      </c>
      <c r="D167" s="2" t="s">
        <v>8377</v>
      </c>
      <c r="E167" s="2">
        <v>16500</v>
      </c>
      <c r="F167" s="3">
        <v>44719</v>
      </c>
      <c r="G167" s="2" t="s">
        <v>1477</v>
      </c>
      <c r="H167" s="2">
        <v>4.4000000000000004</v>
      </c>
      <c r="I167" s="2" t="s">
        <v>7639</v>
      </c>
    </row>
    <row r="168" spans="1:9">
      <c r="A168" s="2" t="s">
        <v>8634</v>
      </c>
      <c r="B168" s="2" t="s">
        <v>8635</v>
      </c>
      <c r="C168" s="2" t="s">
        <v>8355</v>
      </c>
      <c r="D168" s="2" t="s">
        <v>8361</v>
      </c>
      <c r="E168" s="2">
        <v>12400</v>
      </c>
      <c r="F168" s="3">
        <v>45651</v>
      </c>
      <c r="G168" s="2" t="s">
        <v>156</v>
      </c>
      <c r="H168" s="2">
        <v>3.4</v>
      </c>
      <c r="I168" s="2" t="s">
        <v>7639</v>
      </c>
    </row>
    <row r="169" spans="1:9">
      <c r="A169" s="2" t="s">
        <v>8636</v>
      </c>
      <c r="B169" s="2" t="s">
        <v>8637</v>
      </c>
      <c r="C169" s="2" t="s">
        <v>8376</v>
      </c>
      <c r="D169" s="2" t="s">
        <v>8377</v>
      </c>
      <c r="E169" s="2">
        <v>22600</v>
      </c>
      <c r="F169" s="3">
        <v>43653</v>
      </c>
      <c r="G169" s="2" t="s">
        <v>574</v>
      </c>
      <c r="H169" s="2">
        <v>3.2</v>
      </c>
      <c r="I169" s="2" t="s">
        <v>7639</v>
      </c>
    </row>
    <row r="170" spans="1:9">
      <c r="A170" s="2" t="s">
        <v>8638</v>
      </c>
      <c r="B170" s="2" t="s">
        <v>8639</v>
      </c>
      <c r="C170" s="2" t="s">
        <v>8364</v>
      </c>
      <c r="D170" s="2" t="s">
        <v>8373</v>
      </c>
      <c r="E170" s="2">
        <v>16900</v>
      </c>
      <c r="F170" s="3">
        <v>45410</v>
      </c>
      <c r="G170" s="2" t="s">
        <v>372</v>
      </c>
      <c r="H170" s="2">
        <v>2.8</v>
      </c>
      <c r="I170" s="2" t="s">
        <v>7639</v>
      </c>
    </row>
    <row r="171" spans="1:9">
      <c r="A171" s="2" t="s">
        <v>110</v>
      </c>
      <c r="B171" s="2" t="s">
        <v>8640</v>
      </c>
      <c r="C171" s="2" t="s">
        <v>1</v>
      </c>
      <c r="D171" s="2" t="s">
        <v>8324</v>
      </c>
      <c r="E171" s="2">
        <v>17600</v>
      </c>
      <c r="F171" s="3">
        <v>44264</v>
      </c>
      <c r="G171" s="2" t="s">
        <v>215</v>
      </c>
      <c r="H171" s="2">
        <v>2.7</v>
      </c>
      <c r="I171" s="2" t="s">
        <v>7639</v>
      </c>
    </row>
    <row r="172" spans="1:9">
      <c r="A172" s="2" t="s">
        <v>8641</v>
      </c>
      <c r="B172" s="2" t="s">
        <v>5837</v>
      </c>
      <c r="C172" s="2" t="s">
        <v>8355</v>
      </c>
      <c r="D172" s="2" t="s">
        <v>8356</v>
      </c>
      <c r="E172" s="2">
        <v>15800</v>
      </c>
      <c r="F172" s="3">
        <v>44059</v>
      </c>
      <c r="G172" s="2" t="s">
        <v>1138</v>
      </c>
      <c r="H172" s="2">
        <v>4.5</v>
      </c>
      <c r="I172" s="2" t="s">
        <v>7639</v>
      </c>
    </row>
    <row r="173" spans="1:9">
      <c r="A173" s="2" t="s">
        <v>8642</v>
      </c>
      <c r="B173" s="2" t="s">
        <v>8643</v>
      </c>
      <c r="C173" s="2" t="s">
        <v>8336</v>
      </c>
      <c r="D173" s="2" t="s">
        <v>8350</v>
      </c>
      <c r="E173" s="2">
        <v>15200</v>
      </c>
      <c r="F173" s="3">
        <v>42483</v>
      </c>
      <c r="G173" s="2" t="s">
        <v>471</v>
      </c>
      <c r="H173" s="2">
        <v>4.4000000000000004</v>
      </c>
      <c r="I173" s="2" t="s">
        <v>7639</v>
      </c>
    </row>
    <row r="174" spans="1:9">
      <c r="A174" s="2" t="s">
        <v>204</v>
      </c>
      <c r="B174" s="2" t="s">
        <v>8644</v>
      </c>
      <c r="C174" s="2" t="s">
        <v>1</v>
      </c>
      <c r="D174" s="2" t="s">
        <v>8359</v>
      </c>
      <c r="E174" s="2">
        <v>17100</v>
      </c>
      <c r="F174" s="3">
        <v>42928</v>
      </c>
      <c r="G174" s="2" t="s">
        <v>150</v>
      </c>
      <c r="H174" s="2">
        <v>2.8</v>
      </c>
      <c r="I174" s="2" t="s">
        <v>7639</v>
      </c>
    </row>
    <row r="175" spans="1:9">
      <c r="A175" s="2" t="s">
        <v>8645</v>
      </c>
      <c r="B175" s="2" t="s">
        <v>8646</v>
      </c>
      <c r="C175" s="2" t="s">
        <v>8329</v>
      </c>
      <c r="D175" s="2" t="s">
        <v>8330</v>
      </c>
      <c r="E175" s="2">
        <v>37500</v>
      </c>
      <c r="F175" s="3">
        <v>42713</v>
      </c>
      <c r="G175" s="2" t="s">
        <v>551</v>
      </c>
      <c r="H175" s="2">
        <v>3.8</v>
      </c>
      <c r="I175" s="2" t="s">
        <v>8325</v>
      </c>
    </row>
    <row r="176" spans="1:9">
      <c r="A176" s="2" t="s">
        <v>8647</v>
      </c>
      <c r="B176" s="2" t="s">
        <v>8151</v>
      </c>
      <c r="C176" s="2" t="s">
        <v>8333</v>
      </c>
      <c r="D176" s="2" t="s">
        <v>8340</v>
      </c>
      <c r="E176" s="2">
        <v>21500</v>
      </c>
      <c r="F176" s="3">
        <v>45336</v>
      </c>
      <c r="G176" s="2" t="s">
        <v>292</v>
      </c>
      <c r="H176" s="2">
        <v>2.4</v>
      </c>
      <c r="I176" s="2" t="s">
        <v>7639</v>
      </c>
    </row>
    <row r="177" spans="1:9">
      <c r="A177" s="2" t="s">
        <v>8648</v>
      </c>
      <c r="B177" s="2" t="s">
        <v>8649</v>
      </c>
      <c r="C177" s="2" t="s">
        <v>8376</v>
      </c>
      <c r="D177" s="2" t="s">
        <v>8377</v>
      </c>
      <c r="E177" s="2">
        <v>24800</v>
      </c>
      <c r="F177" s="3">
        <v>43345</v>
      </c>
      <c r="G177" s="2" t="s">
        <v>615</v>
      </c>
      <c r="H177" s="2">
        <v>2.4</v>
      </c>
      <c r="I177" s="2" t="s">
        <v>7639</v>
      </c>
    </row>
    <row r="178" spans="1:9">
      <c r="A178" s="2" t="s">
        <v>8650</v>
      </c>
      <c r="B178" s="2" t="s">
        <v>8651</v>
      </c>
      <c r="C178" s="2" t="s">
        <v>8343</v>
      </c>
      <c r="D178" s="2" t="s">
        <v>8344</v>
      </c>
      <c r="E178" s="2">
        <v>10700</v>
      </c>
      <c r="F178" s="3">
        <v>43087</v>
      </c>
      <c r="G178" s="2" t="s">
        <v>796</v>
      </c>
      <c r="H178" s="2">
        <v>4.9000000000000004</v>
      </c>
      <c r="I178" s="2" t="s">
        <v>7639</v>
      </c>
    </row>
    <row r="179" spans="1:9">
      <c r="A179" s="2" t="s">
        <v>8652</v>
      </c>
      <c r="B179" s="2" t="s">
        <v>8653</v>
      </c>
      <c r="C179" s="2" t="s">
        <v>8355</v>
      </c>
      <c r="D179" s="2" t="s">
        <v>8356</v>
      </c>
      <c r="E179" s="2">
        <v>13900</v>
      </c>
      <c r="F179" s="3">
        <v>44105</v>
      </c>
      <c r="G179" s="2" t="s">
        <v>630</v>
      </c>
      <c r="H179" s="2">
        <v>4</v>
      </c>
      <c r="I179" s="2" t="s">
        <v>8451</v>
      </c>
    </row>
    <row r="180" spans="1:9">
      <c r="A180" s="2" t="s">
        <v>8654</v>
      </c>
      <c r="B180" s="2" t="s">
        <v>8655</v>
      </c>
      <c r="C180" s="2" t="s">
        <v>8329</v>
      </c>
      <c r="D180" s="2" t="s">
        <v>8435</v>
      </c>
      <c r="E180" s="2">
        <v>51500</v>
      </c>
      <c r="F180" s="3">
        <v>43632</v>
      </c>
      <c r="G180" s="2" t="s">
        <v>1018</v>
      </c>
      <c r="H180" s="2">
        <v>3.9</v>
      </c>
      <c r="I180" s="2" t="s">
        <v>8325</v>
      </c>
    </row>
    <row r="181" spans="1:9">
      <c r="A181" s="2" t="s">
        <v>8656</v>
      </c>
      <c r="B181" s="2" t="s">
        <v>8657</v>
      </c>
      <c r="C181" s="2" t="s">
        <v>8376</v>
      </c>
      <c r="D181" s="2" t="s">
        <v>8377</v>
      </c>
      <c r="E181" s="2">
        <v>19100</v>
      </c>
      <c r="F181" s="3">
        <v>45239</v>
      </c>
      <c r="G181" s="2" t="s">
        <v>166</v>
      </c>
      <c r="H181" s="2">
        <v>4.7</v>
      </c>
      <c r="I181" s="2" t="s">
        <v>7639</v>
      </c>
    </row>
    <row r="182" spans="1:9">
      <c r="A182" s="2" t="s">
        <v>8658</v>
      </c>
      <c r="B182" s="2" t="s">
        <v>8659</v>
      </c>
      <c r="C182" s="2" t="s">
        <v>8343</v>
      </c>
      <c r="D182" s="2" t="s">
        <v>8344</v>
      </c>
      <c r="E182" s="2">
        <v>14500</v>
      </c>
      <c r="F182" s="3">
        <v>43979</v>
      </c>
      <c r="G182" s="2" t="s">
        <v>855</v>
      </c>
      <c r="H182" s="2">
        <v>4.9000000000000004</v>
      </c>
      <c r="I182" s="2" t="s">
        <v>7639</v>
      </c>
    </row>
    <row r="183" spans="1:9">
      <c r="A183" s="2" t="s">
        <v>8660</v>
      </c>
      <c r="B183" s="2" t="s">
        <v>8661</v>
      </c>
      <c r="C183" s="2" t="s">
        <v>8336</v>
      </c>
      <c r="D183" s="2" t="s">
        <v>8350</v>
      </c>
      <c r="E183" s="2">
        <v>21300</v>
      </c>
      <c r="F183" s="3">
        <v>44956</v>
      </c>
      <c r="G183" s="2" t="s">
        <v>551</v>
      </c>
      <c r="H183" s="2">
        <v>4.5999999999999996</v>
      </c>
      <c r="I183" s="2" t="s">
        <v>7639</v>
      </c>
    </row>
    <row r="184" spans="1:9">
      <c r="A184" s="2" t="s">
        <v>8662</v>
      </c>
      <c r="B184" s="2" t="s">
        <v>8663</v>
      </c>
      <c r="C184" s="2" t="s">
        <v>8333</v>
      </c>
      <c r="D184" s="2" t="s">
        <v>8340</v>
      </c>
      <c r="E184" s="2">
        <v>17800</v>
      </c>
      <c r="F184" s="3">
        <v>44061</v>
      </c>
      <c r="G184" s="2" t="s">
        <v>855</v>
      </c>
      <c r="H184" s="2">
        <v>4.5</v>
      </c>
      <c r="I184" s="2" t="s">
        <v>7639</v>
      </c>
    </row>
    <row r="185" spans="1:9">
      <c r="A185" s="2" t="s">
        <v>8664</v>
      </c>
      <c r="B185" s="2" t="s">
        <v>8665</v>
      </c>
      <c r="C185" s="2" t="s">
        <v>8376</v>
      </c>
      <c r="D185" s="2" t="s">
        <v>8391</v>
      </c>
      <c r="E185" s="2">
        <v>19500</v>
      </c>
      <c r="F185" s="3">
        <v>44836</v>
      </c>
      <c r="G185" s="2" t="s">
        <v>668</v>
      </c>
      <c r="H185" s="2">
        <v>4.4000000000000004</v>
      </c>
      <c r="I185" s="2" t="s">
        <v>7639</v>
      </c>
    </row>
    <row r="186" spans="1:9">
      <c r="A186" s="2" t="s">
        <v>8666</v>
      </c>
      <c r="B186" s="2" t="s">
        <v>8667</v>
      </c>
      <c r="C186" s="2" t="s">
        <v>8364</v>
      </c>
      <c r="D186" s="2" t="s">
        <v>8373</v>
      </c>
      <c r="E186" s="2">
        <v>22100</v>
      </c>
      <c r="F186" s="3">
        <v>42927</v>
      </c>
      <c r="G186" s="2" t="s">
        <v>467</v>
      </c>
      <c r="H186" s="2">
        <v>3.2</v>
      </c>
      <c r="I186" s="2" t="s">
        <v>7639</v>
      </c>
    </row>
    <row r="187" spans="1:9">
      <c r="A187" s="2" t="s">
        <v>8668</v>
      </c>
      <c r="B187" s="2" t="s">
        <v>8669</v>
      </c>
      <c r="C187" s="2" t="s">
        <v>8364</v>
      </c>
      <c r="D187" s="2" t="s">
        <v>8365</v>
      </c>
      <c r="E187" s="2">
        <v>19600</v>
      </c>
      <c r="F187" s="3">
        <v>45514</v>
      </c>
      <c r="G187" s="2" t="s">
        <v>973</v>
      </c>
      <c r="H187" s="2">
        <v>3.9</v>
      </c>
      <c r="I187" s="2" t="s">
        <v>7639</v>
      </c>
    </row>
    <row r="188" spans="1:9">
      <c r="A188" s="2" t="s">
        <v>8670</v>
      </c>
      <c r="B188" s="2" t="s">
        <v>8671</v>
      </c>
      <c r="C188" s="2" t="s">
        <v>8329</v>
      </c>
      <c r="D188" s="2" t="s">
        <v>8384</v>
      </c>
      <c r="E188" s="2">
        <v>74300</v>
      </c>
      <c r="F188" s="3">
        <v>42916</v>
      </c>
      <c r="G188" s="2" t="s">
        <v>1636</v>
      </c>
      <c r="H188" s="2">
        <v>2.5</v>
      </c>
      <c r="I188" s="2" t="s">
        <v>7639</v>
      </c>
    </row>
    <row r="189" spans="1:9">
      <c r="A189" s="2" t="s">
        <v>8672</v>
      </c>
      <c r="B189" s="2" t="s">
        <v>8673</v>
      </c>
      <c r="C189" s="2" t="s">
        <v>8333</v>
      </c>
      <c r="D189" s="2" t="s">
        <v>8340</v>
      </c>
      <c r="E189" s="2">
        <v>16900</v>
      </c>
      <c r="F189" s="3">
        <v>43981</v>
      </c>
      <c r="G189" s="2" t="s">
        <v>561</v>
      </c>
      <c r="H189" s="2">
        <v>3.1</v>
      </c>
      <c r="I189" s="2" t="s">
        <v>7639</v>
      </c>
    </row>
    <row r="190" spans="1:9">
      <c r="A190" s="2" t="s">
        <v>8674</v>
      </c>
      <c r="B190" s="2" t="s">
        <v>8675</v>
      </c>
      <c r="C190" s="2" t="s">
        <v>8336</v>
      </c>
      <c r="D190" s="2" t="s">
        <v>8350</v>
      </c>
      <c r="E190" s="2">
        <v>21800</v>
      </c>
      <c r="F190" s="3">
        <v>43182</v>
      </c>
      <c r="G190" s="2" t="s">
        <v>1636</v>
      </c>
      <c r="H190" s="2">
        <v>4.0999999999999996</v>
      </c>
      <c r="I190" s="2" t="s">
        <v>7639</v>
      </c>
    </row>
    <row r="191" spans="1:9">
      <c r="A191" s="2" t="s">
        <v>8676</v>
      </c>
      <c r="B191" s="2" t="s">
        <v>8677</v>
      </c>
      <c r="C191" s="2" t="s">
        <v>8376</v>
      </c>
      <c r="D191" s="2" t="s">
        <v>8391</v>
      </c>
      <c r="E191" s="2">
        <v>16900</v>
      </c>
      <c r="F191" s="3">
        <v>43877</v>
      </c>
      <c r="G191" s="2" t="s">
        <v>650</v>
      </c>
      <c r="H191" s="2">
        <v>4.8</v>
      </c>
      <c r="I191" s="2" t="s">
        <v>7639</v>
      </c>
    </row>
    <row r="192" spans="1:9">
      <c r="A192" s="2" t="s">
        <v>8678</v>
      </c>
      <c r="B192" s="2" t="s">
        <v>8679</v>
      </c>
      <c r="C192" s="2" t="s">
        <v>8329</v>
      </c>
      <c r="D192" s="2" t="s">
        <v>8330</v>
      </c>
      <c r="E192" s="2">
        <v>45100</v>
      </c>
      <c r="F192" s="3">
        <v>43202</v>
      </c>
      <c r="G192" s="2" t="s">
        <v>1396</v>
      </c>
      <c r="H192" s="2">
        <v>4.8</v>
      </c>
      <c r="I192" s="2" t="s">
        <v>8680</v>
      </c>
    </row>
    <row r="193" spans="1:9">
      <c r="A193" s="2" t="s">
        <v>8681</v>
      </c>
      <c r="B193" s="2" t="s">
        <v>8682</v>
      </c>
      <c r="C193" s="2" t="s">
        <v>8364</v>
      </c>
      <c r="D193" s="2" t="s">
        <v>8373</v>
      </c>
      <c r="E193" s="2">
        <v>22700</v>
      </c>
      <c r="F193" s="3">
        <v>44827</v>
      </c>
      <c r="G193" s="2" t="s">
        <v>796</v>
      </c>
      <c r="H193" s="2">
        <v>5</v>
      </c>
      <c r="I193" s="2" t="s">
        <v>7639</v>
      </c>
    </row>
    <row r="194" spans="1:9">
      <c r="A194" s="2" t="s">
        <v>8683</v>
      </c>
      <c r="B194" s="2" t="s">
        <v>8684</v>
      </c>
      <c r="C194" s="2" t="s">
        <v>8343</v>
      </c>
      <c r="D194" s="2" t="s">
        <v>8344</v>
      </c>
      <c r="E194" s="2">
        <v>10100</v>
      </c>
      <c r="F194" s="3">
        <v>43442</v>
      </c>
      <c r="G194" s="2" t="s">
        <v>1412</v>
      </c>
      <c r="H194" s="2">
        <v>3.9</v>
      </c>
      <c r="I194" s="2" t="s">
        <v>8325</v>
      </c>
    </row>
    <row r="195" spans="1:9">
      <c r="A195" s="2" t="s">
        <v>518</v>
      </c>
      <c r="B195" s="2" t="s">
        <v>8685</v>
      </c>
      <c r="C195" s="2" t="s">
        <v>1</v>
      </c>
      <c r="D195" s="2" t="s">
        <v>8346</v>
      </c>
      <c r="E195" s="2">
        <v>16700</v>
      </c>
      <c r="F195" s="3">
        <v>43694</v>
      </c>
      <c r="G195" s="2" t="s">
        <v>583</v>
      </c>
      <c r="H195" s="2">
        <v>3.2</v>
      </c>
      <c r="I195" s="2" t="s">
        <v>7639</v>
      </c>
    </row>
    <row r="196" spans="1:9">
      <c r="A196" s="2" t="s">
        <v>8686</v>
      </c>
      <c r="B196" s="2" t="s">
        <v>8677</v>
      </c>
      <c r="C196" s="2" t="s">
        <v>8376</v>
      </c>
      <c r="D196" s="2" t="s">
        <v>8391</v>
      </c>
      <c r="E196" s="2">
        <v>17000</v>
      </c>
      <c r="F196" s="3">
        <v>42610</v>
      </c>
      <c r="G196" s="2" t="s">
        <v>363</v>
      </c>
      <c r="H196" s="2">
        <v>3</v>
      </c>
      <c r="I196" s="2" t="s">
        <v>7639</v>
      </c>
    </row>
    <row r="197" spans="1:9">
      <c r="A197" s="2" t="s">
        <v>8687</v>
      </c>
      <c r="B197" s="2" t="s">
        <v>8688</v>
      </c>
      <c r="C197" s="2" t="s">
        <v>8376</v>
      </c>
      <c r="D197" s="2" t="s">
        <v>8377</v>
      </c>
      <c r="E197" s="2">
        <v>19000</v>
      </c>
      <c r="F197" s="3">
        <v>43986</v>
      </c>
      <c r="G197" s="2" t="s">
        <v>863</v>
      </c>
      <c r="H197" s="2">
        <v>3.1</v>
      </c>
      <c r="I197" s="2" t="s">
        <v>8451</v>
      </c>
    </row>
    <row r="198" spans="1:9">
      <c r="A198" s="2" t="s">
        <v>8689</v>
      </c>
      <c r="B198" s="2" t="s">
        <v>8690</v>
      </c>
      <c r="C198" s="2" t="s">
        <v>8364</v>
      </c>
      <c r="D198" s="2" t="s">
        <v>8373</v>
      </c>
      <c r="E198" s="2">
        <v>23400</v>
      </c>
      <c r="F198" s="3">
        <v>44287</v>
      </c>
      <c r="G198" s="2" t="s">
        <v>1142</v>
      </c>
      <c r="H198" s="2">
        <v>2.2999999999999998</v>
      </c>
      <c r="I198" s="2" t="s">
        <v>7639</v>
      </c>
    </row>
    <row r="199" spans="1:9">
      <c r="A199" s="2" t="s">
        <v>8691</v>
      </c>
      <c r="B199" s="2" t="s">
        <v>8450</v>
      </c>
      <c r="C199" s="2" t="s">
        <v>8355</v>
      </c>
      <c r="D199" s="2" t="s">
        <v>8356</v>
      </c>
      <c r="E199" s="2">
        <v>17900</v>
      </c>
      <c r="F199" s="3">
        <v>44414</v>
      </c>
      <c r="G199" s="2" t="s">
        <v>258</v>
      </c>
      <c r="H199" s="2">
        <v>4.9000000000000004</v>
      </c>
      <c r="I199" s="2" t="s">
        <v>7639</v>
      </c>
    </row>
    <row r="200" spans="1:9">
      <c r="A200" s="2" t="s">
        <v>8692</v>
      </c>
      <c r="B200" s="2" t="s">
        <v>8230</v>
      </c>
      <c r="C200" s="2" t="s">
        <v>8376</v>
      </c>
      <c r="D200" s="2" t="s">
        <v>8377</v>
      </c>
      <c r="E200" s="2">
        <v>21200</v>
      </c>
      <c r="F200" s="3">
        <v>44154</v>
      </c>
      <c r="G200" s="2" t="s">
        <v>385</v>
      </c>
      <c r="H200" s="2">
        <v>2.5</v>
      </c>
      <c r="I200" s="2" t="s">
        <v>7639</v>
      </c>
    </row>
    <row r="201" spans="1:9">
      <c r="A201" s="2" t="s">
        <v>8693</v>
      </c>
      <c r="B201" s="2" t="s">
        <v>8694</v>
      </c>
      <c r="C201" s="2" t="s">
        <v>8329</v>
      </c>
      <c r="D201" s="2" t="s">
        <v>8330</v>
      </c>
      <c r="E201" s="2">
        <v>43500</v>
      </c>
      <c r="F201" s="3">
        <v>42593</v>
      </c>
      <c r="G201" s="2" t="s">
        <v>1092</v>
      </c>
      <c r="H201" s="2">
        <v>2.5</v>
      </c>
      <c r="I201" s="2" t="s">
        <v>7639</v>
      </c>
    </row>
    <row r="202" spans="1:9">
      <c r="A202" s="2" t="s">
        <v>8695</v>
      </c>
      <c r="B202" s="2" t="s">
        <v>5071</v>
      </c>
      <c r="C202" s="2" t="s">
        <v>8333</v>
      </c>
      <c r="D202" s="2" t="s">
        <v>8340</v>
      </c>
      <c r="E202" s="2">
        <v>14300</v>
      </c>
      <c r="F202" s="3">
        <v>43830</v>
      </c>
      <c r="G202" s="2" t="s">
        <v>758</v>
      </c>
      <c r="H202" s="2">
        <v>3.7</v>
      </c>
      <c r="I202" s="2" t="s">
        <v>7639</v>
      </c>
    </row>
    <row r="203" spans="1:9">
      <c r="A203" s="2" t="s">
        <v>8696</v>
      </c>
      <c r="B203" s="2" t="s">
        <v>8697</v>
      </c>
      <c r="C203" s="2" t="s">
        <v>8355</v>
      </c>
      <c r="D203" s="2" t="s">
        <v>8356</v>
      </c>
      <c r="E203" s="2">
        <v>13200</v>
      </c>
      <c r="F203" s="3">
        <v>43533</v>
      </c>
      <c r="G203" s="2" t="s">
        <v>192</v>
      </c>
      <c r="H203" s="2">
        <v>4.5</v>
      </c>
      <c r="I203" s="2" t="s">
        <v>7639</v>
      </c>
    </row>
    <row r="204" spans="1:9">
      <c r="A204" s="2" t="s">
        <v>210</v>
      </c>
      <c r="B204" s="2" t="s">
        <v>8698</v>
      </c>
      <c r="C204" s="2" t="s">
        <v>1</v>
      </c>
      <c r="D204" s="2" t="s">
        <v>8324</v>
      </c>
      <c r="E204" s="2">
        <v>25000</v>
      </c>
      <c r="F204" s="3">
        <v>43109</v>
      </c>
      <c r="G204" s="2" t="s">
        <v>771</v>
      </c>
      <c r="H204" s="2">
        <v>4.8</v>
      </c>
      <c r="I204" s="2" t="s">
        <v>7639</v>
      </c>
    </row>
    <row r="205" spans="1:9">
      <c r="A205" s="2" t="s">
        <v>122</v>
      </c>
      <c r="B205" s="2" t="s">
        <v>8699</v>
      </c>
      <c r="C205" s="2" t="s">
        <v>1</v>
      </c>
      <c r="D205" s="2" t="s">
        <v>8346</v>
      </c>
      <c r="E205" s="2">
        <v>23900</v>
      </c>
      <c r="F205" s="3">
        <v>45157</v>
      </c>
      <c r="G205" s="2" t="s">
        <v>437</v>
      </c>
      <c r="H205" s="2">
        <v>3.2</v>
      </c>
      <c r="I205" s="2" t="s">
        <v>7639</v>
      </c>
    </row>
    <row r="206" spans="1:9">
      <c r="A206" s="2" t="s">
        <v>386</v>
      </c>
      <c r="B206" s="2" t="s">
        <v>8700</v>
      </c>
      <c r="C206" s="2" t="s">
        <v>1</v>
      </c>
      <c r="D206" s="2" t="s">
        <v>8359</v>
      </c>
      <c r="E206" s="2">
        <v>21000</v>
      </c>
      <c r="F206" s="3">
        <v>45268</v>
      </c>
      <c r="G206" s="2" t="s">
        <v>145</v>
      </c>
      <c r="H206" s="2">
        <v>3.4</v>
      </c>
      <c r="I206" s="2" t="s">
        <v>7639</v>
      </c>
    </row>
    <row r="207" spans="1:9">
      <c r="A207" s="2" t="s">
        <v>475</v>
      </c>
      <c r="B207" s="2" t="s">
        <v>8701</v>
      </c>
      <c r="C207" s="2" t="s">
        <v>1</v>
      </c>
      <c r="D207" s="2" t="s">
        <v>8324</v>
      </c>
      <c r="E207" s="2">
        <v>23100</v>
      </c>
      <c r="F207" s="3">
        <v>44225</v>
      </c>
      <c r="G207" s="2" t="s">
        <v>1277</v>
      </c>
      <c r="H207" s="2">
        <v>4.8</v>
      </c>
      <c r="I207" s="2" t="s">
        <v>8451</v>
      </c>
    </row>
    <row r="208" spans="1:9">
      <c r="A208" s="2" t="s">
        <v>405</v>
      </c>
      <c r="B208" s="2" t="s">
        <v>7206</v>
      </c>
      <c r="C208" s="2" t="s">
        <v>1</v>
      </c>
      <c r="D208" s="2" t="s">
        <v>8324</v>
      </c>
      <c r="E208" s="2">
        <v>18700</v>
      </c>
      <c r="F208" s="3">
        <v>45639</v>
      </c>
      <c r="G208" s="2" t="s">
        <v>557</v>
      </c>
      <c r="H208" s="2">
        <v>4.2</v>
      </c>
      <c r="I208" s="2" t="s">
        <v>7639</v>
      </c>
    </row>
    <row r="209" spans="1:9">
      <c r="A209" s="2" t="s">
        <v>8702</v>
      </c>
      <c r="B209" s="2" t="s">
        <v>8703</v>
      </c>
      <c r="C209" s="2" t="s">
        <v>8376</v>
      </c>
      <c r="D209" s="2" t="s">
        <v>8391</v>
      </c>
      <c r="E209" s="2">
        <v>18400</v>
      </c>
      <c r="F209" s="3">
        <v>45527</v>
      </c>
      <c r="G209" s="2" t="s">
        <v>237</v>
      </c>
      <c r="H209" s="2">
        <v>3.2</v>
      </c>
      <c r="I209" s="2" t="s">
        <v>7639</v>
      </c>
    </row>
    <row r="210" spans="1:9">
      <c r="A210" s="2" t="s">
        <v>8704</v>
      </c>
      <c r="B210" s="2" t="s">
        <v>8705</v>
      </c>
      <c r="C210" s="2" t="s">
        <v>8376</v>
      </c>
      <c r="D210" s="2" t="s">
        <v>8391</v>
      </c>
      <c r="E210" s="2">
        <v>17200</v>
      </c>
      <c r="F210" s="3">
        <v>44380</v>
      </c>
      <c r="G210" s="2" t="s">
        <v>309</v>
      </c>
      <c r="H210" s="2">
        <v>3.3</v>
      </c>
      <c r="I210" s="2" t="s">
        <v>7639</v>
      </c>
    </row>
    <row r="211" spans="1:9">
      <c r="A211" s="2" t="s">
        <v>8706</v>
      </c>
      <c r="B211" s="2" t="s">
        <v>8707</v>
      </c>
      <c r="C211" s="2" t="s">
        <v>8333</v>
      </c>
      <c r="D211" s="2" t="s">
        <v>8340</v>
      </c>
      <c r="E211" s="2">
        <v>18100</v>
      </c>
      <c r="F211" s="3">
        <v>44375</v>
      </c>
      <c r="G211" s="2" t="s">
        <v>115</v>
      </c>
      <c r="H211" s="2">
        <v>4.7</v>
      </c>
      <c r="I211" s="2" t="s">
        <v>7639</v>
      </c>
    </row>
    <row r="212" spans="1:9">
      <c r="A212" s="2" t="s">
        <v>8708</v>
      </c>
      <c r="B212" s="2" t="s">
        <v>8709</v>
      </c>
      <c r="C212" s="2" t="s">
        <v>8343</v>
      </c>
      <c r="D212" s="2" t="s">
        <v>8344</v>
      </c>
      <c r="E212" s="2">
        <v>13100</v>
      </c>
      <c r="F212" s="3">
        <v>44148</v>
      </c>
      <c r="G212" s="2" t="s">
        <v>1114</v>
      </c>
      <c r="H212" s="2">
        <v>3.3</v>
      </c>
      <c r="I212" s="2" t="s">
        <v>7639</v>
      </c>
    </row>
    <row r="213" spans="1:9">
      <c r="A213" s="2" t="s">
        <v>8710</v>
      </c>
      <c r="B213" s="2" t="s">
        <v>8711</v>
      </c>
      <c r="C213" s="2" t="s">
        <v>8364</v>
      </c>
      <c r="D213" s="2" t="s">
        <v>8373</v>
      </c>
      <c r="E213" s="2">
        <v>19700</v>
      </c>
      <c r="F213" s="3">
        <v>45021</v>
      </c>
      <c r="G213" s="2" t="s">
        <v>156</v>
      </c>
      <c r="H213" s="2">
        <v>2.2999999999999998</v>
      </c>
      <c r="I213" s="2" t="s">
        <v>7639</v>
      </c>
    </row>
    <row r="214" spans="1:9">
      <c r="A214" s="2" t="s">
        <v>8712</v>
      </c>
      <c r="B214" s="2" t="s">
        <v>8713</v>
      </c>
      <c r="C214" s="2" t="s">
        <v>8364</v>
      </c>
      <c r="D214" s="2" t="s">
        <v>8365</v>
      </c>
      <c r="E214" s="2">
        <v>21200</v>
      </c>
      <c r="F214" s="3">
        <v>43600</v>
      </c>
      <c r="G214" s="2" t="s">
        <v>292</v>
      </c>
      <c r="H214" s="2">
        <v>2.7</v>
      </c>
      <c r="I214" s="2" t="s">
        <v>7639</v>
      </c>
    </row>
    <row r="215" spans="1:9">
      <c r="A215" s="2" t="s">
        <v>8714</v>
      </c>
      <c r="B215" s="2" t="s">
        <v>8715</v>
      </c>
      <c r="C215" s="2" t="s">
        <v>8333</v>
      </c>
      <c r="D215" s="2" t="s">
        <v>8340</v>
      </c>
      <c r="E215" s="2">
        <v>17300</v>
      </c>
      <c r="F215" s="3">
        <v>44273</v>
      </c>
      <c r="G215" s="2" t="s">
        <v>145</v>
      </c>
      <c r="H215" s="2">
        <v>4.2</v>
      </c>
      <c r="I215" s="2" t="s">
        <v>7639</v>
      </c>
    </row>
    <row r="216" spans="1:9">
      <c r="A216" s="2" t="s">
        <v>128</v>
      </c>
      <c r="B216" s="2" t="s">
        <v>8716</v>
      </c>
      <c r="C216" s="2" t="s">
        <v>1</v>
      </c>
      <c r="D216" s="2" t="s">
        <v>8359</v>
      </c>
      <c r="E216" s="2">
        <v>24600</v>
      </c>
      <c r="F216" s="3">
        <v>44265</v>
      </c>
      <c r="G216" s="2" t="s">
        <v>394</v>
      </c>
      <c r="H216" s="2">
        <v>4.4000000000000004</v>
      </c>
      <c r="I216" s="2" t="s">
        <v>7639</v>
      </c>
    </row>
    <row r="217" spans="1:9">
      <c r="A217" s="2" t="s">
        <v>8717</v>
      </c>
      <c r="B217" s="2" t="s">
        <v>8718</v>
      </c>
      <c r="C217" s="2" t="s">
        <v>8355</v>
      </c>
      <c r="D217" s="2" t="s">
        <v>8361</v>
      </c>
      <c r="E217" s="2">
        <v>16500</v>
      </c>
      <c r="F217" s="3">
        <v>44212</v>
      </c>
      <c r="G217" s="2" t="s">
        <v>270</v>
      </c>
      <c r="H217" s="2">
        <v>4.4000000000000004</v>
      </c>
      <c r="I217" s="2" t="s">
        <v>7639</v>
      </c>
    </row>
    <row r="218" spans="1:9">
      <c r="A218" s="2" t="s">
        <v>8719</v>
      </c>
      <c r="B218" s="2" t="s">
        <v>8720</v>
      </c>
      <c r="C218" s="2" t="s">
        <v>8364</v>
      </c>
      <c r="D218" s="2" t="s">
        <v>8365</v>
      </c>
      <c r="E218" s="2">
        <v>21700</v>
      </c>
      <c r="F218" s="3">
        <v>44844</v>
      </c>
      <c r="G218" s="2" t="s">
        <v>1636</v>
      </c>
      <c r="H218" s="2">
        <v>4.5999999999999996</v>
      </c>
      <c r="I218" s="2" t="s">
        <v>7639</v>
      </c>
    </row>
    <row r="219" spans="1:9">
      <c r="A219" s="2" t="s">
        <v>8721</v>
      </c>
      <c r="B219" s="2" t="s">
        <v>8722</v>
      </c>
      <c r="C219" s="2" t="s">
        <v>8333</v>
      </c>
      <c r="D219" s="2" t="s">
        <v>8333</v>
      </c>
      <c r="E219" s="2">
        <v>15400</v>
      </c>
      <c r="F219" s="3">
        <v>44324</v>
      </c>
      <c r="G219" s="2" t="s">
        <v>807</v>
      </c>
      <c r="H219" s="2">
        <v>4.0999999999999996</v>
      </c>
      <c r="I219" s="2" t="s">
        <v>8325</v>
      </c>
    </row>
    <row r="220" spans="1:9">
      <c r="A220" s="2" t="s">
        <v>8723</v>
      </c>
      <c r="B220" s="2" t="s">
        <v>8724</v>
      </c>
      <c r="C220" s="2" t="s">
        <v>8355</v>
      </c>
      <c r="D220" s="2" t="s">
        <v>8361</v>
      </c>
      <c r="E220" s="2">
        <v>16800</v>
      </c>
      <c r="F220" s="3">
        <v>42728</v>
      </c>
      <c r="G220" s="2" t="s">
        <v>1142</v>
      </c>
      <c r="H220" s="2">
        <v>2.4</v>
      </c>
      <c r="I220" s="2" t="s">
        <v>7639</v>
      </c>
    </row>
    <row r="221" spans="1:9">
      <c r="A221" s="2" t="s">
        <v>8725</v>
      </c>
      <c r="B221" s="2" t="s">
        <v>8726</v>
      </c>
      <c r="C221" s="2" t="s">
        <v>8336</v>
      </c>
      <c r="D221" s="2" t="s">
        <v>8337</v>
      </c>
      <c r="E221" s="2">
        <v>19200</v>
      </c>
      <c r="F221" s="3">
        <v>45031</v>
      </c>
      <c r="G221" s="2" t="s">
        <v>1412</v>
      </c>
      <c r="H221" s="2">
        <v>3.3</v>
      </c>
      <c r="I221" s="2" t="s">
        <v>7639</v>
      </c>
    </row>
    <row r="222" spans="1:9">
      <c r="A222" s="2" t="s">
        <v>8727</v>
      </c>
      <c r="B222" s="2" t="s">
        <v>8728</v>
      </c>
      <c r="C222" s="2" t="s">
        <v>8376</v>
      </c>
      <c r="D222" s="2" t="s">
        <v>8377</v>
      </c>
      <c r="E222" s="2">
        <v>17500</v>
      </c>
      <c r="F222" s="3">
        <v>44098</v>
      </c>
      <c r="G222" s="2" t="s">
        <v>1018</v>
      </c>
      <c r="H222" s="2">
        <v>2.2999999999999998</v>
      </c>
      <c r="I222" s="2" t="s">
        <v>8325</v>
      </c>
    </row>
    <row r="223" spans="1:9">
      <c r="A223" s="2" t="s">
        <v>8729</v>
      </c>
      <c r="B223" s="2" t="s">
        <v>5752</v>
      </c>
      <c r="C223" s="2" t="s">
        <v>8329</v>
      </c>
      <c r="D223" s="2" t="s">
        <v>8330</v>
      </c>
      <c r="E223" s="2">
        <v>73700</v>
      </c>
      <c r="F223" s="3">
        <v>44767</v>
      </c>
      <c r="G223" s="2" t="s">
        <v>471</v>
      </c>
      <c r="H223" s="2">
        <v>2.6</v>
      </c>
      <c r="I223" s="2" t="s">
        <v>7639</v>
      </c>
    </row>
    <row r="224" spans="1:9">
      <c r="A224" s="2" t="s">
        <v>104</v>
      </c>
      <c r="B224" s="2" t="s">
        <v>8730</v>
      </c>
      <c r="C224" s="2" t="s">
        <v>1</v>
      </c>
      <c r="D224" s="2" t="s">
        <v>8359</v>
      </c>
      <c r="E224" s="2">
        <v>23200</v>
      </c>
      <c r="F224" s="3">
        <v>45290</v>
      </c>
      <c r="G224" s="2" t="s">
        <v>532</v>
      </c>
      <c r="H224" s="2">
        <v>4.9000000000000004</v>
      </c>
      <c r="I224" s="2" t="s">
        <v>7639</v>
      </c>
    </row>
    <row r="225" spans="1:9">
      <c r="A225" s="2" t="s">
        <v>8731</v>
      </c>
      <c r="B225" s="2" t="s">
        <v>8732</v>
      </c>
      <c r="C225" s="2" t="s">
        <v>8329</v>
      </c>
      <c r="D225" s="2" t="s">
        <v>8384</v>
      </c>
      <c r="E225" s="2">
        <v>56900</v>
      </c>
      <c r="F225" s="3">
        <v>44790</v>
      </c>
      <c r="G225" s="2" t="s">
        <v>413</v>
      </c>
      <c r="H225" s="2">
        <v>3.8</v>
      </c>
      <c r="I225" s="2" t="s">
        <v>7639</v>
      </c>
    </row>
    <row r="226" spans="1:9">
      <c r="A226" s="2" t="s">
        <v>540</v>
      </c>
      <c r="B226" s="2" t="s">
        <v>8733</v>
      </c>
      <c r="C226" s="2" t="s">
        <v>1</v>
      </c>
      <c r="D226" s="2" t="s">
        <v>8324</v>
      </c>
      <c r="E226" s="2">
        <v>15200</v>
      </c>
      <c r="F226" s="3">
        <v>44730</v>
      </c>
      <c r="G226" s="2" t="s">
        <v>551</v>
      </c>
      <c r="H226" s="2">
        <v>3.7</v>
      </c>
      <c r="I226" s="2" t="s">
        <v>7639</v>
      </c>
    </row>
    <row r="227" spans="1:9">
      <c r="A227" s="2" t="s">
        <v>8734</v>
      </c>
      <c r="B227" s="2" t="s">
        <v>8571</v>
      </c>
      <c r="C227" s="2" t="s">
        <v>8329</v>
      </c>
      <c r="D227" s="2" t="s">
        <v>8435</v>
      </c>
      <c r="E227" s="2">
        <v>77300</v>
      </c>
      <c r="F227" s="3">
        <v>43790</v>
      </c>
      <c r="G227" s="2" t="s">
        <v>115</v>
      </c>
      <c r="H227" s="2">
        <v>4.0999999999999996</v>
      </c>
      <c r="I227" s="2" t="s">
        <v>7639</v>
      </c>
    </row>
    <row r="228" spans="1:9">
      <c r="A228" s="2" t="s">
        <v>8735</v>
      </c>
      <c r="B228" s="2" t="s">
        <v>6500</v>
      </c>
      <c r="C228" s="2" t="s">
        <v>8355</v>
      </c>
      <c r="D228" s="2" t="s">
        <v>8361</v>
      </c>
      <c r="E228" s="2">
        <v>13400</v>
      </c>
      <c r="F228" s="3">
        <v>43269</v>
      </c>
      <c r="G228" s="2" t="s">
        <v>1122</v>
      </c>
      <c r="H228" s="2">
        <v>4.7</v>
      </c>
      <c r="I228" s="2" t="s">
        <v>7639</v>
      </c>
    </row>
    <row r="229" spans="1:9">
      <c r="A229" s="2" t="s">
        <v>8736</v>
      </c>
      <c r="B229" s="2" t="s">
        <v>8737</v>
      </c>
      <c r="C229" s="2" t="s">
        <v>8376</v>
      </c>
      <c r="D229" s="2" t="s">
        <v>8377</v>
      </c>
      <c r="E229" s="2">
        <v>25600</v>
      </c>
      <c r="F229" s="3">
        <v>45127</v>
      </c>
      <c r="G229" s="2" t="s">
        <v>133</v>
      </c>
      <c r="H229" s="2">
        <v>4.2</v>
      </c>
      <c r="I229" s="2" t="s">
        <v>7639</v>
      </c>
    </row>
    <row r="230" spans="1:9">
      <c r="A230" s="2" t="s">
        <v>8738</v>
      </c>
      <c r="B230" s="2" t="s">
        <v>8739</v>
      </c>
      <c r="C230" s="2" t="s">
        <v>8336</v>
      </c>
      <c r="D230" s="2" t="s">
        <v>8337</v>
      </c>
      <c r="E230" s="2">
        <v>19500</v>
      </c>
      <c r="F230" s="3">
        <v>42723</v>
      </c>
      <c r="G230" s="2" t="s">
        <v>863</v>
      </c>
      <c r="H230" s="2">
        <v>3.4</v>
      </c>
      <c r="I230" s="2" t="s">
        <v>7639</v>
      </c>
    </row>
    <row r="231" spans="1:9">
      <c r="A231" s="2" t="s">
        <v>8740</v>
      </c>
      <c r="B231" s="2" t="s">
        <v>7528</v>
      </c>
      <c r="C231" s="2" t="s">
        <v>8343</v>
      </c>
      <c r="D231" s="2" t="s">
        <v>8344</v>
      </c>
      <c r="E231" s="2">
        <v>11500</v>
      </c>
      <c r="F231" s="3">
        <v>43227</v>
      </c>
      <c r="G231" s="2" t="s">
        <v>243</v>
      </c>
      <c r="H231" s="2">
        <v>2.1</v>
      </c>
      <c r="I231" s="2" t="s">
        <v>7639</v>
      </c>
    </row>
    <row r="232" spans="1:9">
      <c r="A232" s="2" t="s">
        <v>8741</v>
      </c>
      <c r="B232" s="2" t="s">
        <v>8742</v>
      </c>
      <c r="C232" s="2" t="s">
        <v>8364</v>
      </c>
      <c r="D232" s="2" t="s">
        <v>8365</v>
      </c>
      <c r="E232" s="2">
        <v>22300</v>
      </c>
      <c r="F232" s="3">
        <v>43753</v>
      </c>
      <c r="G232" s="2" t="s">
        <v>532</v>
      </c>
      <c r="H232" s="2">
        <v>2.2999999999999998</v>
      </c>
      <c r="I232" s="2" t="s">
        <v>7639</v>
      </c>
    </row>
    <row r="233" spans="1:9">
      <c r="A233" s="2" t="s">
        <v>8743</v>
      </c>
      <c r="B233" s="2" t="s">
        <v>8744</v>
      </c>
      <c r="C233" s="2" t="s">
        <v>8355</v>
      </c>
      <c r="D233" s="2" t="s">
        <v>8361</v>
      </c>
      <c r="E233" s="2">
        <v>16600</v>
      </c>
      <c r="F233" s="3">
        <v>45524</v>
      </c>
      <c r="G233" s="2" t="s">
        <v>561</v>
      </c>
      <c r="H233" s="2">
        <v>3.7</v>
      </c>
      <c r="I233" s="2" t="s">
        <v>8325</v>
      </c>
    </row>
    <row r="234" spans="1:9">
      <c r="A234" s="2" t="s">
        <v>8745</v>
      </c>
      <c r="B234" s="2" t="s">
        <v>8746</v>
      </c>
      <c r="C234" s="2" t="s">
        <v>8333</v>
      </c>
      <c r="D234" s="2" t="s">
        <v>8333</v>
      </c>
      <c r="E234" s="2">
        <v>21400</v>
      </c>
      <c r="F234" s="3">
        <v>44163</v>
      </c>
      <c r="G234" s="2" t="s">
        <v>309</v>
      </c>
      <c r="H234" s="2">
        <v>3.4</v>
      </c>
      <c r="I234" s="2" t="s">
        <v>7639</v>
      </c>
    </row>
    <row r="235" spans="1:9">
      <c r="A235" s="2" t="s">
        <v>8747</v>
      </c>
      <c r="B235" s="2" t="s">
        <v>8748</v>
      </c>
      <c r="C235" s="2" t="s">
        <v>8333</v>
      </c>
      <c r="D235" s="2" t="s">
        <v>8333</v>
      </c>
      <c r="E235" s="2">
        <v>18100</v>
      </c>
      <c r="F235" s="3">
        <v>43054</v>
      </c>
      <c r="G235" s="2" t="s">
        <v>1114</v>
      </c>
      <c r="H235" s="2">
        <v>2.4</v>
      </c>
      <c r="I235" s="2" t="s">
        <v>7639</v>
      </c>
    </row>
    <row r="236" spans="1:9">
      <c r="A236" s="2" t="s">
        <v>8749</v>
      </c>
      <c r="B236" s="2" t="s">
        <v>8750</v>
      </c>
      <c r="C236" s="2" t="s">
        <v>8329</v>
      </c>
      <c r="D236" s="2" t="s">
        <v>8435</v>
      </c>
      <c r="E236" s="2">
        <v>74200</v>
      </c>
      <c r="F236" s="3">
        <v>43001</v>
      </c>
      <c r="G236" s="2" t="s">
        <v>284</v>
      </c>
      <c r="H236" s="2">
        <v>3.1</v>
      </c>
      <c r="I236" s="2" t="s">
        <v>7639</v>
      </c>
    </row>
    <row r="237" spans="1:9">
      <c r="A237" s="2" t="s">
        <v>8751</v>
      </c>
      <c r="B237" s="2" t="s">
        <v>8752</v>
      </c>
      <c r="C237" s="2" t="s">
        <v>8343</v>
      </c>
      <c r="D237" s="2" t="s">
        <v>8344</v>
      </c>
      <c r="E237" s="2">
        <v>11200</v>
      </c>
      <c r="F237" s="3">
        <v>45684</v>
      </c>
      <c r="G237" s="2" t="s">
        <v>630</v>
      </c>
      <c r="H237" s="2">
        <v>3</v>
      </c>
      <c r="I237" s="2" t="s">
        <v>7639</v>
      </c>
    </row>
    <row r="238" spans="1:9">
      <c r="A238" s="2" t="s">
        <v>8753</v>
      </c>
      <c r="B238" s="2" t="s">
        <v>8754</v>
      </c>
      <c r="C238" s="2" t="s">
        <v>8355</v>
      </c>
      <c r="D238" s="2" t="s">
        <v>8356</v>
      </c>
      <c r="E238" s="2">
        <v>12900</v>
      </c>
      <c r="F238" s="3">
        <v>45456</v>
      </c>
      <c r="G238" s="2" t="s">
        <v>156</v>
      </c>
      <c r="H238" s="2">
        <v>3.3</v>
      </c>
      <c r="I238" s="2" t="s">
        <v>7639</v>
      </c>
    </row>
    <row r="239" spans="1:9">
      <c r="A239" s="2" t="s">
        <v>8755</v>
      </c>
      <c r="B239" s="2" t="s">
        <v>8756</v>
      </c>
      <c r="C239" s="2" t="s">
        <v>8329</v>
      </c>
      <c r="D239" s="2" t="s">
        <v>8435</v>
      </c>
      <c r="E239" s="2">
        <v>70800</v>
      </c>
      <c r="F239" s="3">
        <v>43851</v>
      </c>
      <c r="G239" s="2" t="s">
        <v>150</v>
      </c>
      <c r="H239" s="2">
        <v>3.3</v>
      </c>
      <c r="I239" s="2" t="s">
        <v>7639</v>
      </c>
    </row>
    <row r="240" spans="1:9">
      <c r="A240" s="2" t="s">
        <v>8757</v>
      </c>
      <c r="B240" s="2" t="s">
        <v>8758</v>
      </c>
      <c r="C240" s="2" t="s">
        <v>8333</v>
      </c>
      <c r="D240" s="2" t="s">
        <v>8340</v>
      </c>
      <c r="E240" s="2">
        <v>16500</v>
      </c>
      <c r="F240" s="3">
        <v>45533</v>
      </c>
      <c r="G240" s="2" t="s">
        <v>650</v>
      </c>
      <c r="H240" s="2">
        <v>3.3</v>
      </c>
      <c r="I240" s="2" t="s">
        <v>7639</v>
      </c>
    </row>
    <row r="241" spans="1:9">
      <c r="A241" s="2" t="s">
        <v>493</v>
      </c>
      <c r="B241" s="2" t="s">
        <v>6125</v>
      </c>
      <c r="C241" s="2" t="s">
        <v>1</v>
      </c>
      <c r="D241" s="2" t="s">
        <v>8324</v>
      </c>
      <c r="E241" s="2">
        <v>27700</v>
      </c>
      <c r="F241" s="3">
        <v>45642</v>
      </c>
      <c r="G241" s="2" t="s">
        <v>145</v>
      </c>
      <c r="H241" s="2">
        <v>4.5999999999999996</v>
      </c>
      <c r="I241" s="2" t="s">
        <v>8451</v>
      </c>
    </row>
    <row r="242" spans="1:9">
      <c r="A242" s="2" t="s">
        <v>8759</v>
      </c>
      <c r="B242" s="2" t="s">
        <v>8760</v>
      </c>
      <c r="C242" s="2" t="s">
        <v>8355</v>
      </c>
      <c r="D242" s="2" t="s">
        <v>8356</v>
      </c>
      <c r="E242" s="2">
        <v>17000</v>
      </c>
      <c r="F242" s="3">
        <v>44531</v>
      </c>
      <c r="G242" s="2" t="s">
        <v>699</v>
      </c>
      <c r="H242" s="2">
        <v>4.8</v>
      </c>
      <c r="I242" s="2" t="s">
        <v>7639</v>
      </c>
    </row>
    <row r="243" spans="1:9">
      <c r="A243" s="2" t="s">
        <v>8761</v>
      </c>
      <c r="B243" s="2" t="s">
        <v>8762</v>
      </c>
      <c r="C243" s="2" t="s">
        <v>8329</v>
      </c>
      <c r="D243" s="2" t="s">
        <v>8435</v>
      </c>
      <c r="E243" s="2">
        <v>50500</v>
      </c>
      <c r="F243" s="3">
        <v>45695</v>
      </c>
      <c r="G243" s="2" t="s">
        <v>314</v>
      </c>
      <c r="H243" s="2">
        <v>3.9</v>
      </c>
      <c r="I243" s="2" t="s">
        <v>7639</v>
      </c>
    </row>
    <row r="244" spans="1:9">
      <c r="A244" s="2" t="s">
        <v>8763</v>
      </c>
      <c r="B244" s="2" t="s">
        <v>8764</v>
      </c>
      <c r="C244" s="2" t="s">
        <v>8355</v>
      </c>
      <c r="D244" s="2" t="s">
        <v>8361</v>
      </c>
      <c r="E244" s="2">
        <v>16400</v>
      </c>
      <c r="F244" s="3">
        <v>45401</v>
      </c>
      <c r="G244" s="2" t="s">
        <v>561</v>
      </c>
      <c r="H244" s="2">
        <v>2.4</v>
      </c>
      <c r="I244" s="2" t="s">
        <v>8451</v>
      </c>
    </row>
    <row r="245" spans="1:9">
      <c r="A245" s="2" t="s">
        <v>8765</v>
      </c>
      <c r="B245" s="2" t="s">
        <v>5935</v>
      </c>
      <c r="C245" s="2" t="s">
        <v>8376</v>
      </c>
      <c r="D245" s="2" t="s">
        <v>8377</v>
      </c>
      <c r="E245" s="2">
        <v>23600</v>
      </c>
      <c r="F245" s="3">
        <v>43025</v>
      </c>
      <c r="G245" s="2" t="s">
        <v>1018</v>
      </c>
      <c r="H245" s="2">
        <v>2.1</v>
      </c>
      <c r="I245" s="2" t="s">
        <v>7639</v>
      </c>
    </row>
    <row r="246" spans="1:9">
      <c r="A246" s="2" t="s">
        <v>8766</v>
      </c>
      <c r="B246" s="2" t="s">
        <v>6374</v>
      </c>
      <c r="C246" s="2" t="s">
        <v>8343</v>
      </c>
      <c r="D246" s="2" t="s">
        <v>8344</v>
      </c>
      <c r="E246" s="2">
        <v>13700</v>
      </c>
      <c r="F246" s="3">
        <v>43897</v>
      </c>
      <c r="G246" s="2" t="s">
        <v>1636</v>
      </c>
      <c r="H246" s="2">
        <v>3.9</v>
      </c>
      <c r="I246" s="2" t="s">
        <v>7639</v>
      </c>
    </row>
    <row r="247" spans="1:9">
      <c r="A247" s="2" t="s">
        <v>8767</v>
      </c>
      <c r="B247" s="2" t="s">
        <v>8768</v>
      </c>
      <c r="C247" s="2" t="s">
        <v>8376</v>
      </c>
      <c r="D247" s="2" t="s">
        <v>8391</v>
      </c>
      <c r="E247" s="2">
        <v>20500</v>
      </c>
      <c r="F247" s="3">
        <v>43337</v>
      </c>
      <c r="G247" s="2" t="s">
        <v>457</v>
      </c>
      <c r="H247" s="2">
        <v>4.2</v>
      </c>
      <c r="I247" s="2" t="s">
        <v>7639</v>
      </c>
    </row>
    <row r="248" spans="1:9">
      <c r="A248" s="2" t="s">
        <v>8769</v>
      </c>
      <c r="B248" s="2" t="s">
        <v>8770</v>
      </c>
      <c r="C248" s="2" t="s">
        <v>8336</v>
      </c>
      <c r="D248" s="2" t="s">
        <v>8337</v>
      </c>
      <c r="E248" s="2">
        <v>16400</v>
      </c>
      <c r="F248" s="3">
        <v>45101</v>
      </c>
      <c r="G248" s="2" t="s">
        <v>314</v>
      </c>
      <c r="H248" s="2">
        <v>4.4000000000000004</v>
      </c>
      <c r="I248" s="2" t="s">
        <v>7639</v>
      </c>
    </row>
    <row r="249" spans="1:9">
      <c r="A249" s="2" t="s">
        <v>8771</v>
      </c>
      <c r="B249" s="2" t="s">
        <v>8772</v>
      </c>
      <c r="C249" s="2" t="s">
        <v>8336</v>
      </c>
      <c r="D249" s="2" t="s">
        <v>8350</v>
      </c>
      <c r="E249" s="2">
        <v>16600</v>
      </c>
      <c r="F249" s="3">
        <v>44755</v>
      </c>
      <c r="G249" s="2" t="s">
        <v>1396</v>
      </c>
      <c r="H249" s="2">
        <v>4.5</v>
      </c>
      <c r="I249" s="2" t="s">
        <v>7639</v>
      </c>
    </row>
    <row r="250" spans="1:9">
      <c r="A250" s="2" t="s">
        <v>8773</v>
      </c>
      <c r="B250" s="2" t="s">
        <v>8774</v>
      </c>
      <c r="C250" s="2" t="s">
        <v>8333</v>
      </c>
      <c r="D250" s="2" t="s">
        <v>8333</v>
      </c>
      <c r="E250" s="2">
        <v>14500</v>
      </c>
      <c r="F250" s="3">
        <v>42902</v>
      </c>
      <c r="G250" s="2" t="s">
        <v>630</v>
      </c>
      <c r="H250" s="2">
        <v>2.6</v>
      </c>
      <c r="I250" s="2" t="s">
        <v>7639</v>
      </c>
    </row>
    <row r="251" spans="1:9">
      <c r="A251" s="2" t="s">
        <v>8775</v>
      </c>
      <c r="B251" s="2" t="s">
        <v>8776</v>
      </c>
      <c r="C251" s="2" t="s">
        <v>8343</v>
      </c>
      <c r="D251" s="2" t="s">
        <v>8344</v>
      </c>
      <c r="E251" s="2">
        <v>12900</v>
      </c>
      <c r="F251" s="3">
        <v>44976</v>
      </c>
      <c r="G251" s="2" t="s">
        <v>448</v>
      </c>
      <c r="H251" s="2">
        <v>5</v>
      </c>
      <c r="I251" s="2" t="s">
        <v>7639</v>
      </c>
    </row>
    <row r="252" spans="1:9">
      <c r="A252" s="2" t="s">
        <v>8777</v>
      </c>
      <c r="B252" s="2" t="s">
        <v>8778</v>
      </c>
      <c r="C252" s="2" t="s">
        <v>8364</v>
      </c>
      <c r="D252" s="2" t="s">
        <v>8365</v>
      </c>
      <c r="E252" s="2">
        <v>19400</v>
      </c>
      <c r="F252" s="3">
        <v>44244</v>
      </c>
      <c r="G252" s="2" t="s">
        <v>1142</v>
      </c>
      <c r="H252" s="2">
        <v>4.9000000000000004</v>
      </c>
      <c r="I252" s="2" t="s">
        <v>7639</v>
      </c>
    </row>
    <row r="253" spans="1:9">
      <c r="A253" s="2" t="s">
        <v>8779</v>
      </c>
      <c r="B253" s="2" t="s">
        <v>8780</v>
      </c>
      <c r="C253" s="2" t="s">
        <v>8329</v>
      </c>
      <c r="D253" s="2" t="s">
        <v>8330</v>
      </c>
      <c r="E253" s="2">
        <v>68600</v>
      </c>
      <c r="F253" s="3">
        <v>44659</v>
      </c>
      <c r="G253" s="2" t="s">
        <v>1918</v>
      </c>
      <c r="H253" s="2">
        <v>4.8</v>
      </c>
      <c r="I253" s="2" t="s">
        <v>7639</v>
      </c>
    </row>
    <row r="254" spans="1:9">
      <c r="A254" s="2" t="s">
        <v>8781</v>
      </c>
      <c r="B254" s="2" t="s">
        <v>8782</v>
      </c>
      <c r="C254" s="2" t="s">
        <v>8355</v>
      </c>
      <c r="D254" s="2" t="s">
        <v>8361</v>
      </c>
      <c r="E254" s="2">
        <v>12200</v>
      </c>
      <c r="F254" s="3">
        <v>42997</v>
      </c>
      <c r="G254" s="2" t="s">
        <v>437</v>
      </c>
      <c r="H254" s="2">
        <v>3.1</v>
      </c>
      <c r="I254" s="2" t="s">
        <v>8451</v>
      </c>
    </row>
    <row r="255" spans="1:9">
      <c r="A255" s="2" t="s">
        <v>8783</v>
      </c>
      <c r="B255" s="2" t="s">
        <v>5101</v>
      </c>
      <c r="C255" s="2" t="s">
        <v>8364</v>
      </c>
      <c r="D255" s="2" t="s">
        <v>8365</v>
      </c>
      <c r="E255" s="2">
        <v>22100</v>
      </c>
      <c r="F255" s="3">
        <v>44097</v>
      </c>
      <c r="G255" s="2" t="s">
        <v>363</v>
      </c>
      <c r="H255" s="2">
        <v>4.8</v>
      </c>
      <c r="I255" s="2" t="s">
        <v>7639</v>
      </c>
    </row>
    <row r="256" spans="1:9">
      <c r="A256" s="2" t="s">
        <v>216</v>
      </c>
      <c r="B256" s="2" t="s">
        <v>8784</v>
      </c>
      <c r="C256" s="2" t="s">
        <v>1</v>
      </c>
      <c r="D256" s="2" t="s">
        <v>8359</v>
      </c>
      <c r="E256" s="2">
        <v>22100</v>
      </c>
      <c r="F256" s="3">
        <v>42646</v>
      </c>
      <c r="G256" s="2" t="s">
        <v>258</v>
      </c>
      <c r="H256" s="2">
        <v>2.1</v>
      </c>
      <c r="I256" s="2" t="s">
        <v>7639</v>
      </c>
    </row>
    <row r="257" spans="1:9">
      <c r="A257" s="2" t="s">
        <v>8785</v>
      </c>
      <c r="B257" s="2" t="s">
        <v>8786</v>
      </c>
      <c r="C257" s="2" t="s">
        <v>8343</v>
      </c>
      <c r="D257" s="2" t="s">
        <v>8344</v>
      </c>
      <c r="E257" s="2">
        <v>14200</v>
      </c>
      <c r="F257" s="3">
        <v>44850</v>
      </c>
      <c r="G257" s="2" t="s">
        <v>1142</v>
      </c>
      <c r="H257" s="2">
        <v>4.3</v>
      </c>
      <c r="I257" s="2" t="s">
        <v>7639</v>
      </c>
    </row>
    <row r="258" spans="1:9">
      <c r="A258" s="2" t="s">
        <v>8787</v>
      </c>
      <c r="B258" s="2" t="s">
        <v>8788</v>
      </c>
      <c r="C258" s="2" t="s">
        <v>8364</v>
      </c>
      <c r="D258" s="2" t="s">
        <v>8373</v>
      </c>
      <c r="E258" s="2">
        <v>15800</v>
      </c>
      <c r="F258" s="3">
        <v>44929</v>
      </c>
      <c r="G258" s="2" t="s">
        <v>863</v>
      </c>
      <c r="H258" s="2">
        <v>3.9</v>
      </c>
      <c r="I258" s="2" t="s">
        <v>7639</v>
      </c>
    </row>
    <row r="259" spans="1:9">
      <c r="A259" s="2" t="s">
        <v>151</v>
      </c>
      <c r="B259" s="2" t="s">
        <v>8789</v>
      </c>
      <c r="C259" s="2" t="s">
        <v>1</v>
      </c>
      <c r="D259" s="2" t="s">
        <v>8324</v>
      </c>
      <c r="E259" s="2">
        <v>26600</v>
      </c>
      <c r="F259" s="3">
        <v>45384</v>
      </c>
      <c r="G259" s="2" t="s">
        <v>692</v>
      </c>
      <c r="H259" s="2">
        <v>3.9</v>
      </c>
      <c r="I259" s="2" t="s">
        <v>8325</v>
      </c>
    </row>
    <row r="260" spans="1:9">
      <c r="A260" s="2" t="s">
        <v>8790</v>
      </c>
      <c r="B260" s="2" t="s">
        <v>8791</v>
      </c>
      <c r="C260" s="2" t="s">
        <v>8333</v>
      </c>
      <c r="D260" s="2" t="s">
        <v>8333</v>
      </c>
      <c r="E260" s="2">
        <v>15500</v>
      </c>
      <c r="F260" s="3">
        <v>44904</v>
      </c>
      <c r="G260" s="2" t="s">
        <v>1380</v>
      </c>
      <c r="H260" s="2">
        <v>3.7</v>
      </c>
      <c r="I260" s="2" t="s">
        <v>7639</v>
      </c>
    </row>
    <row r="261" spans="1:9">
      <c r="A261" s="2" t="s">
        <v>233</v>
      </c>
      <c r="B261" s="2" t="s">
        <v>8792</v>
      </c>
      <c r="C261" s="2" t="s">
        <v>1</v>
      </c>
      <c r="D261" s="2" t="s">
        <v>8359</v>
      </c>
      <c r="E261" s="2">
        <v>23600</v>
      </c>
      <c r="F261" s="3">
        <v>44548</v>
      </c>
      <c r="G261" s="2" t="s">
        <v>192</v>
      </c>
      <c r="H261" s="2">
        <v>4.9000000000000004</v>
      </c>
      <c r="I261" s="2" t="s">
        <v>7639</v>
      </c>
    </row>
    <row r="262" spans="1:9">
      <c r="A262" s="2" t="s">
        <v>8793</v>
      </c>
      <c r="B262" s="2" t="s">
        <v>8794</v>
      </c>
      <c r="C262" s="2" t="s">
        <v>8355</v>
      </c>
      <c r="D262" s="2" t="s">
        <v>8361</v>
      </c>
      <c r="E262" s="2">
        <v>15500</v>
      </c>
      <c r="F262" s="3">
        <v>44383</v>
      </c>
      <c r="G262" s="2" t="s">
        <v>237</v>
      </c>
      <c r="H262" s="2">
        <v>4.8</v>
      </c>
      <c r="I262" s="2" t="s">
        <v>7639</v>
      </c>
    </row>
    <row r="263" spans="1:9">
      <c r="A263" s="2" t="s">
        <v>8795</v>
      </c>
      <c r="B263" s="2" t="s">
        <v>8796</v>
      </c>
      <c r="C263" s="2" t="s">
        <v>8355</v>
      </c>
      <c r="D263" s="2" t="s">
        <v>8361</v>
      </c>
      <c r="E263" s="2">
        <v>13500</v>
      </c>
      <c r="F263" s="3">
        <v>42839</v>
      </c>
      <c r="G263" s="2" t="s">
        <v>674</v>
      </c>
      <c r="H263" s="2">
        <v>3.6</v>
      </c>
      <c r="I263" s="2" t="s">
        <v>7639</v>
      </c>
    </row>
    <row r="264" spans="1:9">
      <c r="A264" s="2" t="s">
        <v>8797</v>
      </c>
      <c r="B264" s="2" t="s">
        <v>8798</v>
      </c>
      <c r="C264" s="2" t="s">
        <v>8376</v>
      </c>
      <c r="D264" s="2" t="s">
        <v>8377</v>
      </c>
      <c r="E264" s="2">
        <v>22800</v>
      </c>
      <c r="F264" s="3">
        <v>42611</v>
      </c>
      <c r="G264" s="2" t="s">
        <v>699</v>
      </c>
      <c r="H264" s="2">
        <v>4.9000000000000004</v>
      </c>
      <c r="I264" s="2" t="s">
        <v>7639</v>
      </c>
    </row>
    <row r="265" spans="1:9">
      <c r="A265" s="2" t="s">
        <v>8799</v>
      </c>
      <c r="B265" s="2" t="s">
        <v>8800</v>
      </c>
      <c r="C265" s="2" t="s">
        <v>8333</v>
      </c>
      <c r="D265" s="2" t="s">
        <v>8340</v>
      </c>
      <c r="E265" s="2">
        <v>15100</v>
      </c>
      <c r="F265" s="3">
        <v>43697</v>
      </c>
      <c r="G265" s="2" t="s">
        <v>1636</v>
      </c>
      <c r="H265" s="2">
        <v>3.1</v>
      </c>
      <c r="I265" s="2" t="s">
        <v>7639</v>
      </c>
    </row>
    <row r="266" spans="1:9">
      <c r="A266" s="2" t="s">
        <v>8801</v>
      </c>
      <c r="B266" s="2" t="s">
        <v>6465</v>
      </c>
      <c r="C266" s="2" t="s">
        <v>8336</v>
      </c>
      <c r="D266" s="2" t="s">
        <v>8337</v>
      </c>
      <c r="E266" s="2">
        <v>18100</v>
      </c>
      <c r="F266" s="3">
        <v>44436</v>
      </c>
      <c r="G266" s="2" t="s">
        <v>480</v>
      </c>
      <c r="H266" s="2">
        <v>4.8</v>
      </c>
      <c r="I266" s="2" t="s">
        <v>7639</v>
      </c>
    </row>
    <row r="267" spans="1:9">
      <c r="A267" s="2" t="s">
        <v>8802</v>
      </c>
      <c r="B267" s="2" t="s">
        <v>6584</v>
      </c>
      <c r="C267" s="2" t="s">
        <v>8329</v>
      </c>
      <c r="D267" s="2" t="s">
        <v>8330</v>
      </c>
      <c r="E267" s="2">
        <v>53300</v>
      </c>
      <c r="F267" s="3">
        <v>43327</v>
      </c>
      <c r="G267" s="2" t="s">
        <v>754</v>
      </c>
      <c r="H267" s="2">
        <v>4.7</v>
      </c>
      <c r="I267" s="2" t="s">
        <v>7639</v>
      </c>
    </row>
    <row r="268" spans="1:9">
      <c r="A268" s="2" t="s">
        <v>8803</v>
      </c>
      <c r="B268" s="2" t="s">
        <v>8804</v>
      </c>
      <c r="C268" s="2" t="s">
        <v>8364</v>
      </c>
      <c r="D268" s="2" t="s">
        <v>8373</v>
      </c>
      <c r="E268" s="2">
        <v>20100</v>
      </c>
      <c r="F268" s="3">
        <v>44196</v>
      </c>
      <c r="G268" s="2" t="s">
        <v>103</v>
      </c>
      <c r="H268" s="2">
        <v>4.5</v>
      </c>
      <c r="I268" s="2" t="s">
        <v>7639</v>
      </c>
    </row>
    <row r="269" spans="1:9">
      <c r="A269" s="2" t="s">
        <v>8805</v>
      </c>
      <c r="B269" s="2" t="s">
        <v>8655</v>
      </c>
      <c r="C269" s="2" t="s">
        <v>8364</v>
      </c>
      <c r="D269" s="2" t="s">
        <v>8365</v>
      </c>
      <c r="E269" s="2">
        <v>19800</v>
      </c>
      <c r="F269" s="3">
        <v>44105</v>
      </c>
      <c r="G269" s="2" t="s">
        <v>754</v>
      </c>
      <c r="H269" s="2">
        <v>3.7</v>
      </c>
      <c r="I269" s="2" t="s">
        <v>7639</v>
      </c>
    </row>
    <row r="270" spans="1:9">
      <c r="A270" s="2" t="s">
        <v>227</v>
      </c>
      <c r="B270" s="2" t="s">
        <v>8806</v>
      </c>
      <c r="C270" s="2" t="s">
        <v>1</v>
      </c>
      <c r="D270" s="2" t="s">
        <v>8359</v>
      </c>
      <c r="E270" s="2">
        <v>27100</v>
      </c>
      <c r="F270" s="3">
        <v>44345</v>
      </c>
      <c r="G270" s="2" t="s">
        <v>1138</v>
      </c>
      <c r="H270" s="2">
        <v>3.8</v>
      </c>
      <c r="I270" s="2" t="s">
        <v>7639</v>
      </c>
    </row>
    <row r="271" spans="1:9">
      <c r="A271" s="2" t="s">
        <v>8807</v>
      </c>
      <c r="B271" s="2" t="s">
        <v>8808</v>
      </c>
      <c r="C271" s="2" t="s">
        <v>8376</v>
      </c>
      <c r="D271" s="2" t="s">
        <v>8391</v>
      </c>
      <c r="E271" s="2">
        <v>17600</v>
      </c>
      <c r="F271" s="3">
        <v>44557</v>
      </c>
      <c r="G271" s="2" t="s">
        <v>304</v>
      </c>
      <c r="H271" s="2">
        <v>2.2000000000000002</v>
      </c>
      <c r="I271" s="2" t="s">
        <v>7639</v>
      </c>
    </row>
    <row r="272" spans="1:9">
      <c r="A272" s="2" t="s">
        <v>8809</v>
      </c>
      <c r="B272" s="2" t="s">
        <v>8810</v>
      </c>
      <c r="C272" s="2" t="s">
        <v>8376</v>
      </c>
      <c r="D272" s="2" t="s">
        <v>8377</v>
      </c>
      <c r="E272" s="2">
        <v>18100</v>
      </c>
      <c r="F272" s="3">
        <v>44437</v>
      </c>
      <c r="G272" s="2" t="s">
        <v>309</v>
      </c>
      <c r="H272" s="2">
        <v>3</v>
      </c>
      <c r="I272" s="2" t="s">
        <v>7639</v>
      </c>
    </row>
    <row r="273" spans="1:9">
      <c r="A273" s="2" t="s">
        <v>8811</v>
      </c>
      <c r="B273" s="2" t="s">
        <v>8812</v>
      </c>
      <c r="C273" s="2" t="s">
        <v>8376</v>
      </c>
      <c r="D273" s="2" t="s">
        <v>8391</v>
      </c>
      <c r="E273" s="2">
        <v>22600</v>
      </c>
      <c r="F273" s="3">
        <v>43687</v>
      </c>
      <c r="G273" s="2" t="s">
        <v>333</v>
      </c>
      <c r="H273" s="2">
        <v>2.6</v>
      </c>
      <c r="I273" s="2" t="s">
        <v>8451</v>
      </c>
    </row>
    <row r="274" spans="1:9">
      <c r="A274" s="2" t="s">
        <v>8813</v>
      </c>
      <c r="B274" s="2" t="s">
        <v>8814</v>
      </c>
      <c r="C274" s="2" t="s">
        <v>8329</v>
      </c>
      <c r="D274" s="2" t="s">
        <v>8330</v>
      </c>
      <c r="E274" s="2">
        <v>75600</v>
      </c>
      <c r="F274" s="3">
        <v>45125</v>
      </c>
      <c r="G274" s="2" t="s">
        <v>394</v>
      </c>
      <c r="H274" s="2">
        <v>3.2</v>
      </c>
      <c r="I274" s="2" t="s">
        <v>8325</v>
      </c>
    </row>
    <row r="275" spans="1:9">
      <c r="A275" s="2" t="s">
        <v>8815</v>
      </c>
      <c r="B275" s="2" t="s">
        <v>8816</v>
      </c>
      <c r="C275" s="2" t="s">
        <v>8333</v>
      </c>
      <c r="D275" s="2" t="s">
        <v>8333</v>
      </c>
      <c r="E275" s="2">
        <v>18300</v>
      </c>
      <c r="F275" s="3">
        <v>45712</v>
      </c>
      <c r="G275" s="2" t="s">
        <v>863</v>
      </c>
      <c r="H275" s="2">
        <v>3.3</v>
      </c>
      <c r="I275" s="2" t="s">
        <v>7639</v>
      </c>
    </row>
    <row r="276" spans="1:9">
      <c r="A276" s="2" t="s">
        <v>8817</v>
      </c>
      <c r="B276" s="2" t="s">
        <v>8818</v>
      </c>
      <c r="C276" s="2" t="s">
        <v>8355</v>
      </c>
      <c r="D276" s="2" t="s">
        <v>8361</v>
      </c>
      <c r="E276" s="2">
        <v>13100</v>
      </c>
      <c r="F276" s="3">
        <v>45515</v>
      </c>
      <c r="G276" s="2" t="s">
        <v>457</v>
      </c>
      <c r="H276" s="2">
        <v>4.0999999999999996</v>
      </c>
      <c r="I276" s="2" t="s">
        <v>7639</v>
      </c>
    </row>
    <row r="277" spans="1:9">
      <c r="A277" s="2" t="s">
        <v>92</v>
      </c>
      <c r="B277" s="2" t="s">
        <v>8819</v>
      </c>
      <c r="C277" s="2" t="s">
        <v>1</v>
      </c>
      <c r="D277" s="2" t="s">
        <v>8359</v>
      </c>
      <c r="E277" s="2">
        <v>24700</v>
      </c>
      <c r="F277" s="3">
        <v>45476</v>
      </c>
      <c r="G277" s="2" t="s">
        <v>692</v>
      </c>
      <c r="H277" s="2">
        <v>4</v>
      </c>
      <c r="I277" s="2" t="s">
        <v>7639</v>
      </c>
    </row>
    <row r="278" spans="1:9">
      <c r="A278" s="2" t="s">
        <v>8820</v>
      </c>
      <c r="B278" s="2" t="s">
        <v>5608</v>
      </c>
      <c r="C278" s="2" t="s">
        <v>8336</v>
      </c>
      <c r="D278" s="2" t="s">
        <v>8337</v>
      </c>
      <c r="E278" s="2">
        <v>21700</v>
      </c>
      <c r="F278" s="3">
        <v>42520</v>
      </c>
      <c r="G278" s="2" t="s">
        <v>692</v>
      </c>
      <c r="H278" s="2">
        <v>3.5</v>
      </c>
      <c r="I278" s="2" t="s">
        <v>7639</v>
      </c>
    </row>
    <row r="279" spans="1:9">
      <c r="A279" s="2" t="s">
        <v>8821</v>
      </c>
      <c r="B279" s="2" t="s">
        <v>8822</v>
      </c>
      <c r="C279" s="2" t="s">
        <v>8343</v>
      </c>
      <c r="D279" s="2" t="s">
        <v>8344</v>
      </c>
      <c r="E279" s="2">
        <v>14300</v>
      </c>
      <c r="F279" s="3">
        <v>44701</v>
      </c>
      <c r="G279" s="2" t="s">
        <v>1079</v>
      </c>
      <c r="H279" s="2">
        <v>3.5</v>
      </c>
      <c r="I279" s="2" t="s">
        <v>7639</v>
      </c>
    </row>
    <row r="280" spans="1:9">
      <c r="A280" s="2" t="s">
        <v>8823</v>
      </c>
      <c r="B280" s="2" t="s">
        <v>8824</v>
      </c>
      <c r="C280" s="2" t="s">
        <v>8364</v>
      </c>
      <c r="D280" s="2" t="s">
        <v>8365</v>
      </c>
      <c r="E280" s="2">
        <v>16100</v>
      </c>
      <c r="F280" s="3">
        <v>44704</v>
      </c>
      <c r="G280" s="2" t="s">
        <v>203</v>
      </c>
      <c r="H280" s="2">
        <v>2.7</v>
      </c>
      <c r="I280" s="2" t="s">
        <v>7639</v>
      </c>
    </row>
    <row r="281" spans="1:9">
      <c r="A281" s="2" t="s">
        <v>8825</v>
      </c>
      <c r="B281" s="2" t="s">
        <v>8726</v>
      </c>
      <c r="C281" s="2" t="s">
        <v>8376</v>
      </c>
      <c r="D281" s="2" t="s">
        <v>8377</v>
      </c>
      <c r="E281" s="2">
        <v>16000</v>
      </c>
      <c r="F281" s="3">
        <v>44119</v>
      </c>
      <c r="G281" s="2" t="s">
        <v>284</v>
      </c>
      <c r="H281" s="2">
        <v>4</v>
      </c>
      <c r="I281" s="2" t="s">
        <v>7639</v>
      </c>
    </row>
    <row r="282" spans="1:9">
      <c r="A282" s="2" t="s">
        <v>8826</v>
      </c>
      <c r="B282" s="2" t="s">
        <v>8827</v>
      </c>
      <c r="C282" s="2" t="s">
        <v>8343</v>
      </c>
      <c r="D282" s="2" t="s">
        <v>8344</v>
      </c>
      <c r="E282" s="2">
        <v>10600</v>
      </c>
      <c r="F282" s="3">
        <v>44492</v>
      </c>
      <c r="G282" s="2" t="s">
        <v>372</v>
      </c>
      <c r="H282" s="2">
        <v>3.5</v>
      </c>
      <c r="I282" s="2" t="s">
        <v>7639</v>
      </c>
    </row>
    <row r="283" spans="1:9">
      <c r="A283" s="2" t="s">
        <v>8828</v>
      </c>
      <c r="B283" s="2" t="s">
        <v>8829</v>
      </c>
      <c r="C283" s="2" t="s">
        <v>8376</v>
      </c>
      <c r="D283" s="2" t="s">
        <v>8377</v>
      </c>
      <c r="E283" s="2">
        <v>21300</v>
      </c>
      <c r="F283" s="3">
        <v>43665</v>
      </c>
      <c r="G283" s="2" t="s">
        <v>467</v>
      </c>
      <c r="H283" s="2">
        <v>3.2</v>
      </c>
      <c r="I283" s="2" t="s">
        <v>7639</v>
      </c>
    </row>
    <row r="284" spans="1:9">
      <c r="A284" s="2" t="s">
        <v>8830</v>
      </c>
      <c r="B284" s="2" t="s">
        <v>8831</v>
      </c>
      <c r="C284" s="2" t="s">
        <v>8343</v>
      </c>
      <c r="D284" s="2" t="s">
        <v>8344</v>
      </c>
      <c r="E284" s="2">
        <v>14600</v>
      </c>
      <c r="F284" s="3">
        <v>43176</v>
      </c>
      <c r="G284" s="2" t="s">
        <v>650</v>
      </c>
      <c r="H284" s="2">
        <v>3</v>
      </c>
      <c r="I284" s="2" t="s">
        <v>7639</v>
      </c>
    </row>
    <row r="285" spans="1:9">
      <c r="A285" s="2" t="s">
        <v>8832</v>
      </c>
      <c r="B285" s="2" t="s">
        <v>8833</v>
      </c>
      <c r="C285" s="2" t="s">
        <v>8343</v>
      </c>
      <c r="D285" s="2" t="s">
        <v>8344</v>
      </c>
      <c r="E285" s="2">
        <v>13000</v>
      </c>
      <c r="F285" s="3">
        <v>44935</v>
      </c>
      <c r="G285" s="2" t="s">
        <v>1058</v>
      </c>
      <c r="H285" s="2">
        <v>3</v>
      </c>
      <c r="I285" s="2" t="s">
        <v>7639</v>
      </c>
    </row>
    <row r="286" spans="1:9">
      <c r="A286" s="2" t="s">
        <v>134</v>
      </c>
      <c r="B286" s="2" t="s">
        <v>8834</v>
      </c>
      <c r="C286" s="2" t="s">
        <v>1</v>
      </c>
      <c r="D286" s="2" t="s">
        <v>8346</v>
      </c>
      <c r="E286" s="2">
        <v>21800</v>
      </c>
      <c r="F286" s="3">
        <v>43339</v>
      </c>
      <c r="G286" s="2" t="s">
        <v>877</v>
      </c>
      <c r="H286" s="2">
        <v>4.3</v>
      </c>
      <c r="I286" s="2" t="s">
        <v>7639</v>
      </c>
    </row>
    <row r="287" spans="1:9">
      <c r="A287" s="2" t="s">
        <v>8835</v>
      </c>
      <c r="B287" s="2" t="s">
        <v>8836</v>
      </c>
      <c r="C287" s="2" t="s">
        <v>8333</v>
      </c>
      <c r="D287" s="2" t="s">
        <v>8333</v>
      </c>
      <c r="E287" s="2">
        <v>21800</v>
      </c>
      <c r="F287" s="3">
        <v>42506</v>
      </c>
      <c r="G287" s="2" t="s">
        <v>1354</v>
      </c>
      <c r="H287" s="2">
        <v>2.9</v>
      </c>
      <c r="I287" s="2" t="s">
        <v>7639</v>
      </c>
    </row>
    <row r="288" spans="1:9">
      <c r="A288" s="2" t="s">
        <v>8837</v>
      </c>
      <c r="B288" s="2" t="s">
        <v>8838</v>
      </c>
      <c r="C288" s="2" t="s">
        <v>8329</v>
      </c>
      <c r="D288" s="2" t="s">
        <v>8330</v>
      </c>
      <c r="E288" s="2">
        <v>48600</v>
      </c>
      <c r="F288" s="3">
        <v>44934</v>
      </c>
      <c r="G288" s="2" t="s">
        <v>532</v>
      </c>
      <c r="H288" s="2">
        <v>2.2000000000000002</v>
      </c>
      <c r="I288" s="2" t="s">
        <v>7639</v>
      </c>
    </row>
    <row r="289" spans="1:9">
      <c r="A289" s="2" t="s">
        <v>8839</v>
      </c>
      <c r="B289" s="2" t="s">
        <v>6525</v>
      </c>
      <c r="C289" s="2" t="s">
        <v>8343</v>
      </c>
      <c r="D289" s="2" t="s">
        <v>8344</v>
      </c>
      <c r="E289" s="2">
        <v>13100</v>
      </c>
      <c r="F289" s="3">
        <v>44053</v>
      </c>
      <c r="G289" s="2" t="s">
        <v>1092</v>
      </c>
      <c r="H289" s="2">
        <v>4.5999999999999996</v>
      </c>
      <c r="I289" s="2" t="s">
        <v>7639</v>
      </c>
    </row>
    <row r="290" spans="1:9">
      <c r="A290" s="2" t="s">
        <v>8840</v>
      </c>
      <c r="B290" s="2" t="s">
        <v>8841</v>
      </c>
      <c r="C290" s="2" t="s">
        <v>8329</v>
      </c>
      <c r="D290" s="2" t="s">
        <v>8384</v>
      </c>
      <c r="E290" s="2">
        <v>74600</v>
      </c>
      <c r="F290" s="3">
        <v>44906</v>
      </c>
      <c r="G290" s="2" t="s">
        <v>674</v>
      </c>
      <c r="H290" s="2">
        <v>3</v>
      </c>
      <c r="I290" s="2" t="s">
        <v>8451</v>
      </c>
    </row>
    <row r="291" spans="1:9">
      <c r="A291" s="2" t="s">
        <v>8842</v>
      </c>
      <c r="B291" s="2" t="s">
        <v>8843</v>
      </c>
      <c r="C291" s="2" t="s">
        <v>8355</v>
      </c>
      <c r="D291" s="2" t="s">
        <v>8356</v>
      </c>
      <c r="E291" s="2">
        <v>12600</v>
      </c>
      <c r="F291" s="3">
        <v>42420</v>
      </c>
      <c r="G291" s="2" t="s">
        <v>615</v>
      </c>
      <c r="H291" s="2">
        <v>4.0999999999999996</v>
      </c>
      <c r="I291" s="2" t="s">
        <v>7639</v>
      </c>
    </row>
    <row r="292" spans="1:9">
      <c r="A292" s="2" t="s">
        <v>8844</v>
      </c>
      <c r="B292" s="2" t="s">
        <v>8845</v>
      </c>
      <c r="C292" s="2" t="s">
        <v>8376</v>
      </c>
      <c r="D292" s="2" t="s">
        <v>8377</v>
      </c>
      <c r="E292" s="2">
        <v>20200</v>
      </c>
      <c r="F292" s="3">
        <v>45338</v>
      </c>
      <c r="G292" s="2" t="s">
        <v>270</v>
      </c>
      <c r="H292" s="2">
        <v>3.3</v>
      </c>
      <c r="I292" s="2" t="s">
        <v>7639</v>
      </c>
    </row>
    <row r="293" spans="1:9">
      <c r="A293" s="2" t="s">
        <v>8846</v>
      </c>
      <c r="B293" s="2" t="s">
        <v>8847</v>
      </c>
      <c r="C293" s="2" t="s">
        <v>8376</v>
      </c>
      <c r="D293" s="2" t="s">
        <v>8377</v>
      </c>
      <c r="E293" s="2">
        <v>21100</v>
      </c>
      <c r="F293" s="3">
        <v>45039</v>
      </c>
      <c r="G293" s="2" t="s">
        <v>296</v>
      </c>
      <c r="H293" s="2">
        <v>3.1</v>
      </c>
      <c r="I293" s="2" t="s">
        <v>7639</v>
      </c>
    </row>
    <row r="294" spans="1:9">
      <c r="A294" s="2" t="s">
        <v>8848</v>
      </c>
      <c r="B294" s="2" t="s">
        <v>8849</v>
      </c>
      <c r="C294" s="2" t="s">
        <v>8329</v>
      </c>
      <c r="D294" s="2" t="s">
        <v>8384</v>
      </c>
      <c r="E294" s="2">
        <v>62100</v>
      </c>
      <c r="F294" s="3">
        <v>43562</v>
      </c>
      <c r="G294" s="2" t="s">
        <v>1918</v>
      </c>
      <c r="H294" s="2">
        <v>4.9000000000000004</v>
      </c>
      <c r="I294" s="2" t="s">
        <v>7639</v>
      </c>
    </row>
    <row r="295" spans="1:9">
      <c r="A295" s="2" t="s">
        <v>8850</v>
      </c>
      <c r="B295" s="2" t="s">
        <v>8851</v>
      </c>
      <c r="C295" s="2" t="s">
        <v>8336</v>
      </c>
      <c r="D295" s="2" t="s">
        <v>8350</v>
      </c>
      <c r="E295" s="2">
        <v>17400</v>
      </c>
      <c r="F295" s="3">
        <v>43170</v>
      </c>
      <c r="G295" s="2" t="s">
        <v>574</v>
      </c>
      <c r="H295" s="2">
        <v>3.9</v>
      </c>
      <c r="I295" s="2" t="s">
        <v>7639</v>
      </c>
    </row>
    <row r="296" spans="1:9">
      <c r="A296" s="2" t="s">
        <v>8852</v>
      </c>
      <c r="B296" s="2" t="s">
        <v>6500</v>
      </c>
      <c r="C296" s="2" t="s">
        <v>8329</v>
      </c>
      <c r="D296" s="2" t="s">
        <v>8435</v>
      </c>
      <c r="E296" s="2">
        <v>66200</v>
      </c>
      <c r="F296" s="3">
        <v>44739</v>
      </c>
      <c r="G296" s="2" t="s">
        <v>304</v>
      </c>
      <c r="H296" s="2">
        <v>4.9000000000000004</v>
      </c>
      <c r="I296" s="2" t="s">
        <v>7639</v>
      </c>
    </row>
    <row r="297" spans="1:9">
      <c r="A297" s="2" t="s">
        <v>8853</v>
      </c>
      <c r="B297" s="2" t="s">
        <v>8854</v>
      </c>
      <c r="C297" s="2" t="s">
        <v>8329</v>
      </c>
      <c r="D297" s="2" t="s">
        <v>8330</v>
      </c>
      <c r="E297" s="2">
        <v>57300</v>
      </c>
      <c r="F297" s="3">
        <v>42385</v>
      </c>
      <c r="G297" s="2" t="s">
        <v>463</v>
      </c>
      <c r="H297" s="2">
        <v>2.7</v>
      </c>
      <c r="I297" s="2" t="s">
        <v>7639</v>
      </c>
    </row>
    <row r="298" spans="1:9">
      <c r="A298" s="2" t="s">
        <v>8855</v>
      </c>
      <c r="B298" s="2" t="s">
        <v>8856</v>
      </c>
      <c r="C298" s="2" t="s">
        <v>8355</v>
      </c>
      <c r="D298" s="2" t="s">
        <v>8361</v>
      </c>
      <c r="E298" s="2">
        <v>13200</v>
      </c>
      <c r="F298" s="3">
        <v>43124</v>
      </c>
      <c r="G298" s="2" t="s">
        <v>1780</v>
      </c>
      <c r="H298" s="2">
        <v>5</v>
      </c>
      <c r="I298" s="2" t="s">
        <v>7639</v>
      </c>
    </row>
    <row r="299" spans="1:9">
      <c r="A299" s="2" t="s">
        <v>8857</v>
      </c>
      <c r="B299" s="2" t="s">
        <v>8858</v>
      </c>
      <c r="C299" s="2" t="s">
        <v>8333</v>
      </c>
      <c r="D299" s="2" t="s">
        <v>8333</v>
      </c>
      <c r="E299" s="2">
        <v>16300</v>
      </c>
      <c r="F299" s="3">
        <v>43166</v>
      </c>
      <c r="G299" s="2" t="s">
        <v>1114</v>
      </c>
      <c r="H299" s="2">
        <v>3.8</v>
      </c>
      <c r="I299" s="2" t="s">
        <v>7639</v>
      </c>
    </row>
    <row r="300" spans="1:9">
      <c r="A300" s="2" t="s">
        <v>8859</v>
      </c>
      <c r="B300" s="2" t="s">
        <v>8860</v>
      </c>
      <c r="C300" s="2" t="s">
        <v>8336</v>
      </c>
      <c r="D300" s="2" t="s">
        <v>8337</v>
      </c>
      <c r="E300" s="2">
        <v>15400</v>
      </c>
      <c r="F300" s="3">
        <v>43443</v>
      </c>
      <c r="G300" s="2" t="s">
        <v>413</v>
      </c>
      <c r="H300" s="2">
        <v>2.5</v>
      </c>
      <c r="I300" s="2" t="s">
        <v>7639</v>
      </c>
    </row>
    <row r="301" spans="1:9">
      <c r="A301" s="2" t="s">
        <v>8861</v>
      </c>
      <c r="B301" s="2" t="s">
        <v>8862</v>
      </c>
      <c r="C301" s="2" t="s">
        <v>8364</v>
      </c>
      <c r="D301" s="2" t="s">
        <v>8373</v>
      </c>
      <c r="E301" s="2">
        <v>23200</v>
      </c>
      <c r="F301" s="3">
        <v>42455</v>
      </c>
      <c r="G301" s="2" t="s">
        <v>973</v>
      </c>
      <c r="H301" s="2">
        <v>4</v>
      </c>
      <c r="I301" s="2" t="s">
        <v>7639</v>
      </c>
    </row>
  </sheetData>
  <autoFilter ref="A1:I301" xr:uid="{00000000-0009-0000-0000-00000F000000}"/>
  <conditionalFormatting sqref="A1:A1048576">
    <cfRule type="duplicateValues" dxfId="4" priority="1"/>
    <cfRule type="duplicateValues" dxfId="3" priority="2"/>
  </conditionalFormatting>
  <pageMargins left="0.75" right="0.75" top="1" bottom="1" header="0.5" footer="0.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dimension ref="A1:J91"/>
  <sheetViews>
    <sheetView topLeftCell="B1" workbookViewId="0">
      <pane ySplit="1" topLeftCell="A2" activePane="bottomLeft" state="frozen"/>
      <selection pane="bottomLeft" activeCell="J2" sqref="J2:J1048576"/>
    </sheetView>
  </sheetViews>
  <sheetFormatPr defaultColWidth="9" defaultRowHeight="15"/>
  <cols>
    <col min="1" max="1" width="14" customWidth="1"/>
    <col min="2" max="2" width="25" customWidth="1"/>
    <col min="3" max="3" width="26" customWidth="1"/>
    <col min="4" max="4" width="13" customWidth="1"/>
    <col min="5" max="5" width="40" customWidth="1"/>
    <col min="6" max="6" width="18" customWidth="1"/>
    <col min="7" max="7" width="17" customWidth="1"/>
    <col min="8" max="8" width="12" customWidth="1"/>
    <col min="9" max="9" width="18" customWidth="1"/>
    <col min="10" max="10" width="11" customWidth="1"/>
  </cols>
  <sheetData>
    <row r="1" spans="1:10">
      <c r="A1" s="1" t="s">
        <v>7627</v>
      </c>
      <c r="B1" s="1" t="s">
        <v>8863</v>
      </c>
      <c r="C1" s="1" t="s">
        <v>8864</v>
      </c>
      <c r="D1" s="1" t="s">
        <v>5032</v>
      </c>
      <c r="E1" s="1" t="s">
        <v>5033</v>
      </c>
      <c r="F1" s="1" t="s">
        <v>5034</v>
      </c>
      <c r="G1" s="1" t="s">
        <v>5035</v>
      </c>
      <c r="H1" s="1" t="s">
        <v>8865</v>
      </c>
      <c r="I1" s="1" t="s">
        <v>8866</v>
      </c>
      <c r="J1" s="1" t="s">
        <v>7632</v>
      </c>
    </row>
    <row r="2" spans="1:10">
      <c r="A2" s="2" t="s">
        <v>7800</v>
      </c>
      <c r="B2" s="2" t="s">
        <v>8867</v>
      </c>
      <c r="C2" s="2" t="s">
        <v>8868</v>
      </c>
      <c r="D2" s="2" t="s">
        <v>8869</v>
      </c>
      <c r="E2" s="2" t="s">
        <v>8870</v>
      </c>
      <c r="F2" s="2" t="s">
        <v>5240</v>
      </c>
      <c r="G2" s="2" t="s">
        <v>5043</v>
      </c>
      <c r="H2" s="2">
        <v>26</v>
      </c>
      <c r="I2" s="2">
        <v>2.8</v>
      </c>
      <c r="J2" s="2" t="s">
        <v>7639</v>
      </c>
    </row>
    <row r="3" spans="1:10">
      <c r="A3" s="2" t="s">
        <v>7779</v>
      </c>
      <c r="B3" s="2" t="s">
        <v>8871</v>
      </c>
      <c r="C3" s="2" t="s">
        <v>8872</v>
      </c>
      <c r="D3" s="2" t="s">
        <v>8873</v>
      </c>
      <c r="E3" s="2" t="s">
        <v>8874</v>
      </c>
      <c r="F3" s="2" t="s">
        <v>5180</v>
      </c>
      <c r="G3" s="2" t="s">
        <v>5043</v>
      </c>
      <c r="H3" s="2">
        <v>21</v>
      </c>
      <c r="I3" s="2">
        <v>3.2</v>
      </c>
      <c r="J3" s="2" t="s">
        <v>7639</v>
      </c>
    </row>
    <row r="4" spans="1:10">
      <c r="A4" s="2" t="s">
        <v>7979</v>
      </c>
      <c r="B4" s="2" t="s">
        <v>8875</v>
      </c>
      <c r="C4" s="2" t="s">
        <v>8876</v>
      </c>
      <c r="D4" s="2" t="s">
        <v>8877</v>
      </c>
      <c r="E4" s="2" t="s">
        <v>8878</v>
      </c>
      <c r="F4" s="2" t="s">
        <v>5318</v>
      </c>
      <c r="G4" s="2" t="s">
        <v>5050</v>
      </c>
      <c r="H4" s="2">
        <v>6</v>
      </c>
      <c r="I4" s="2">
        <v>4.9000000000000004</v>
      </c>
      <c r="J4" s="2" t="s">
        <v>7639</v>
      </c>
    </row>
    <row r="5" spans="1:10">
      <c r="A5" s="2" t="s">
        <v>7820</v>
      </c>
      <c r="B5" s="2" t="s">
        <v>8879</v>
      </c>
      <c r="C5" s="2" t="s">
        <v>5501</v>
      </c>
      <c r="D5" s="2" t="s">
        <v>8880</v>
      </c>
      <c r="E5" s="2" t="s">
        <v>8881</v>
      </c>
      <c r="F5" s="2" t="s">
        <v>5049</v>
      </c>
      <c r="G5" s="2" t="s">
        <v>5050</v>
      </c>
      <c r="H5" s="2">
        <v>29</v>
      </c>
      <c r="I5" s="2">
        <v>3.4</v>
      </c>
      <c r="J5" s="2" t="s">
        <v>7639</v>
      </c>
    </row>
    <row r="6" spans="1:10">
      <c r="A6" s="2" t="s">
        <v>7654</v>
      </c>
      <c r="B6" s="2" t="s">
        <v>8882</v>
      </c>
      <c r="C6" s="2" t="s">
        <v>8883</v>
      </c>
      <c r="D6" s="2" t="s">
        <v>8884</v>
      </c>
      <c r="E6" s="2" t="s">
        <v>8885</v>
      </c>
      <c r="F6" s="2" t="s">
        <v>5331</v>
      </c>
      <c r="G6" s="2" t="s">
        <v>5043</v>
      </c>
      <c r="H6" s="2">
        <v>28</v>
      </c>
      <c r="I6" s="2">
        <v>3.3</v>
      </c>
      <c r="J6" s="2" t="s">
        <v>7639</v>
      </c>
    </row>
    <row r="7" spans="1:10">
      <c r="A7" s="2" t="s">
        <v>7948</v>
      </c>
      <c r="B7" s="2" t="s">
        <v>8886</v>
      </c>
      <c r="C7" s="2" t="s">
        <v>8887</v>
      </c>
      <c r="D7" s="2" t="s">
        <v>8888</v>
      </c>
      <c r="E7" s="2" t="s">
        <v>8889</v>
      </c>
      <c r="F7" s="2" t="s">
        <v>5111</v>
      </c>
      <c r="G7" s="2" t="s">
        <v>5050</v>
      </c>
      <c r="H7" s="2">
        <v>10</v>
      </c>
      <c r="I7" s="2">
        <v>5</v>
      </c>
      <c r="J7" s="2" t="s">
        <v>7639</v>
      </c>
    </row>
    <row r="8" spans="1:10">
      <c r="A8" s="2" t="s">
        <v>7661</v>
      </c>
      <c r="B8" s="2" t="s">
        <v>8890</v>
      </c>
      <c r="C8" s="2" t="s">
        <v>8891</v>
      </c>
      <c r="D8" s="2" t="s">
        <v>8892</v>
      </c>
      <c r="E8" s="2" t="s">
        <v>8893</v>
      </c>
      <c r="F8" s="2" t="s">
        <v>5154</v>
      </c>
      <c r="G8" s="2" t="s">
        <v>5069</v>
      </c>
      <c r="H8" s="2">
        <v>3</v>
      </c>
      <c r="I8" s="2">
        <v>4.2</v>
      </c>
      <c r="J8" s="2" t="s">
        <v>7639</v>
      </c>
    </row>
    <row r="9" spans="1:10">
      <c r="A9" s="2" t="s">
        <v>7961</v>
      </c>
      <c r="B9" s="2" t="s">
        <v>8894</v>
      </c>
      <c r="C9" s="2" t="s">
        <v>8895</v>
      </c>
      <c r="D9" s="2" t="s">
        <v>8896</v>
      </c>
      <c r="E9" s="2" t="s">
        <v>8897</v>
      </c>
      <c r="F9" s="2" t="s">
        <v>5170</v>
      </c>
      <c r="G9" s="2" t="s">
        <v>5069</v>
      </c>
      <c r="H9" s="2">
        <v>9</v>
      </c>
      <c r="I9" s="2">
        <v>2.9</v>
      </c>
      <c r="J9" s="2" t="s">
        <v>7639</v>
      </c>
    </row>
    <row r="10" spans="1:10">
      <c r="A10" s="2" t="s">
        <v>7692</v>
      </c>
      <c r="B10" s="2" t="s">
        <v>8898</v>
      </c>
      <c r="C10" s="2" t="s">
        <v>8899</v>
      </c>
      <c r="D10" s="2" t="s">
        <v>8900</v>
      </c>
      <c r="E10" s="2" t="s">
        <v>8901</v>
      </c>
      <c r="F10" s="2" t="s">
        <v>5099</v>
      </c>
      <c r="G10" s="2" t="s">
        <v>5050</v>
      </c>
      <c r="H10" s="2">
        <v>27</v>
      </c>
      <c r="I10" s="2">
        <v>3.8</v>
      </c>
      <c r="J10" s="2" t="s">
        <v>7639</v>
      </c>
    </row>
    <row r="11" spans="1:10" hidden="1">
      <c r="A11" s="2" t="s">
        <v>7864</v>
      </c>
      <c r="B11" s="2" t="s">
        <v>8902</v>
      </c>
      <c r="C11" s="2" t="s">
        <v>8903</v>
      </c>
      <c r="D11" s="2" t="s">
        <v>8904</v>
      </c>
      <c r="E11" s="2" t="s">
        <v>8905</v>
      </c>
      <c r="F11" s="2" t="s">
        <v>5159</v>
      </c>
      <c r="G11" s="2" t="s">
        <v>5069</v>
      </c>
      <c r="H11" s="2">
        <v>6</v>
      </c>
      <c r="I11" s="2">
        <v>3.1</v>
      </c>
      <c r="J11" s="2" t="s">
        <v>7765</v>
      </c>
    </row>
    <row r="12" spans="1:10">
      <c r="A12" s="2" t="s">
        <v>7946</v>
      </c>
      <c r="B12" s="2" t="s">
        <v>8906</v>
      </c>
      <c r="C12" s="2" t="s">
        <v>8907</v>
      </c>
      <c r="D12" s="2" t="s">
        <v>8908</v>
      </c>
      <c r="E12" s="2" t="s">
        <v>8909</v>
      </c>
      <c r="F12" s="2" t="s">
        <v>5042</v>
      </c>
      <c r="G12" s="2" t="s">
        <v>5043</v>
      </c>
      <c r="H12" s="2">
        <v>24</v>
      </c>
      <c r="I12" s="2">
        <v>3.7</v>
      </c>
      <c r="J12" s="2" t="s">
        <v>7639</v>
      </c>
    </row>
    <row r="13" spans="1:10">
      <c r="A13" s="2" t="s">
        <v>7742</v>
      </c>
      <c r="B13" s="2" t="s">
        <v>8910</v>
      </c>
      <c r="C13" s="2" t="s">
        <v>8911</v>
      </c>
      <c r="D13" s="2" t="s">
        <v>8912</v>
      </c>
      <c r="E13" s="2" t="s">
        <v>8913</v>
      </c>
      <c r="F13" s="2" t="s">
        <v>5254</v>
      </c>
      <c r="G13" s="2" t="s">
        <v>5057</v>
      </c>
      <c r="H13" s="2">
        <v>26</v>
      </c>
      <c r="I13" s="2">
        <v>3.3</v>
      </c>
      <c r="J13" s="2" t="s">
        <v>7639</v>
      </c>
    </row>
    <row r="14" spans="1:10">
      <c r="A14" s="2" t="s">
        <v>7906</v>
      </c>
      <c r="B14" s="2" t="s">
        <v>8914</v>
      </c>
      <c r="C14" s="2" t="s">
        <v>8915</v>
      </c>
      <c r="D14" s="2" t="s">
        <v>8916</v>
      </c>
      <c r="E14" s="2" t="s">
        <v>8917</v>
      </c>
      <c r="F14" s="2" t="s">
        <v>5154</v>
      </c>
      <c r="G14" s="2" t="s">
        <v>5069</v>
      </c>
      <c r="H14" s="2">
        <v>3</v>
      </c>
      <c r="I14" s="2">
        <v>4.9000000000000004</v>
      </c>
      <c r="J14" s="2" t="s">
        <v>7639</v>
      </c>
    </row>
    <row r="15" spans="1:10">
      <c r="A15" s="2" t="s">
        <v>7804</v>
      </c>
      <c r="B15" s="2" t="s">
        <v>8918</v>
      </c>
      <c r="C15" s="2" t="s">
        <v>6172</v>
      </c>
      <c r="D15" s="2" t="s">
        <v>8919</v>
      </c>
      <c r="E15" s="2" t="s">
        <v>8920</v>
      </c>
      <c r="F15" s="2" t="s">
        <v>5049</v>
      </c>
      <c r="G15" s="2" t="s">
        <v>5050</v>
      </c>
      <c r="H15" s="2">
        <v>45</v>
      </c>
      <c r="I15" s="2">
        <v>2.1</v>
      </c>
      <c r="J15" s="2" t="s">
        <v>7639</v>
      </c>
    </row>
    <row r="16" spans="1:10">
      <c r="A16" s="2" t="s">
        <v>7856</v>
      </c>
      <c r="B16" s="2" t="s">
        <v>8921</v>
      </c>
      <c r="C16" s="2" t="s">
        <v>8922</v>
      </c>
      <c r="D16" s="2" t="s">
        <v>8923</v>
      </c>
      <c r="E16" s="2" t="s">
        <v>8924</v>
      </c>
      <c r="F16" s="2" t="s">
        <v>5331</v>
      </c>
      <c r="G16" s="2" t="s">
        <v>5043</v>
      </c>
      <c r="H16" s="2">
        <v>19</v>
      </c>
      <c r="I16" s="2">
        <v>2.7</v>
      </c>
      <c r="J16" s="2" t="s">
        <v>7639</v>
      </c>
    </row>
    <row r="17" spans="1:10">
      <c r="A17" s="2" t="s">
        <v>7888</v>
      </c>
      <c r="B17" s="2" t="s">
        <v>8925</v>
      </c>
      <c r="C17" s="2" t="s">
        <v>8926</v>
      </c>
      <c r="D17" s="2" t="s">
        <v>8927</v>
      </c>
      <c r="E17" s="2" t="s">
        <v>8928</v>
      </c>
      <c r="F17" s="2" t="s">
        <v>5375</v>
      </c>
      <c r="G17" s="2" t="s">
        <v>5076</v>
      </c>
      <c r="H17" s="2">
        <v>24</v>
      </c>
      <c r="I17" s="2">
        <v>4.3</v>
      </c>
      <c r="J17" s="2" t="s">
        <v>7639</v>
      </c>
    </row>
    <row r="18" spans="1:10">
      <c r="A18" s="2" t="s">
        <v>7909</v>
      </c>
      <c r="B18" s="2" t="s">
        <v>8929</v>
      </c>
      <c r="C18" s="2" t="s">
        <v>8930</v>
      </c>
      <c r="D18" s="2" t="s">
        <v>8931</v>
      </c>
      <c r="E18" s="2" t="s">
        <v>8932</v>
      </c>
      <c r="F18" s="2" t="s">
        <v>5150</v>
      </c>
      <c r="G18" s="2" t="s">
        <v>5043</v>
      </c>
      <c r="H18" s="2">
        <v>5</v>
      </c>
      <c r="I18" s="2">
        <v>4.7</v>
      </c>
      <c r="J18" s="2" t="s">
        <v>7639</v>
      </c>
    </row>
    <row r="19" spans="1:10">
      <c r="A19" s="2" t="s">
        <v>7794</v>
      </c>
      <c r="B19" s="2" t="s">
        <v>8933</v>
      </c>
      <c r="C19" s="2" t="s">
        <v>8934</v>
      </c>
      <c r="D19" s="2" t="s">
        <v>8935</v>
      </c>
      <c r="E19" s="2" t="s">
        <v>8936</v>
      </c>
      <c r="F19" s="2" t="s">
        <v>5042</v>
      </c>
      <c r="G19" s="2" t="s">
        <v>5043</v>
      </c>
      <c r="H19" s="2">
        <v>12</v>
      </c>
      <c r="I19" s="2">
        <v>4</v>
      </c>
      <c r="J19" s="2" t="s">
        <v>7639</v>
      </c>
    </row>
    <row r="20" spans="1:10" hidden="1">
      <c r="A20" s="2" t="s">
        <v>8134</v>
      </c>
      <c r="B20" s="2" t="s">
        <v>8937</v>
      </c>
      <c r="C20" s="2" t="s">
        <v>6503</v>
      </c>
      <c r="D20" s="2" t="s">
        <v>8938</v>
      </c>
      <c r="E20" s="2" t="s">
        <v>8939</v>
      </c>
      <c r="F20" s="2" t="s">
        <v>5318</v>
      </c>
      <c r="G20" s="2" t="s">
        <v>5050</v>
      </c>
      <c r="H20" s="2">
        <v>25</v>
      </c>
      <c r="I20" s="2">
        <v>3.6</v>
      </c>
      <c r="J20" s="2" t="s">
        <v>7765</v>
      </c>
    </row>
    <row r="21" spans="1:10">
      <c r="A21" s="2" t="s">
        <v>7786</v>
      </c>
      <c r="B21" s="2" t="s">
        <v>8940</v>
      </c>
      <c r="C21" s="2" t="s">
        <v>7259</v>
      </c>
      <c r="D21" s="2" t="s">
        <v>8941</v>
      </c>
      <c r="E21" s="2" t="s">
        <v>8942</v>
      </c>
      <c r="F21" s="2" t="s">
        <v>5164</v>
      </c>
      <c r="G21" s="2" t="s">
        <v>5043</v>
      </c>
      <c r="H21" s="2">
        <v>24</v>
      </c>
      <c r="I21" s="2">
        <v>2.8</v>
      </c>
      <c r="J21" s="2" t="s">
        <v>7639</v>
      </c>
    </row>
    <row r="22" spans="1:10">
      <c r="A22" s="2" t="s">
        <v>8016</v>
      </c>
      <c r="B22" s="2" t="s">
        <v>8943</v>
      </c>
      <c r="C22" s="2" t="s">
        <v>8944</v>
      </c>
      <c r="D22" s="2" t="s">
        <v>8945</v>
      </c>
      <c r="E22" s="2" t="s">
        <v>8946</v>
      </c>
      <c r="F22" s="2" t="s">
        <v>5081</v>
      </c>
      <c r="G22" s="2" t="s">
        <v>5043</v>
      </c>
      <c r="H22" s="2">
        <v>15</v>
      </c>
      <c r="I22" s="2">
        <v>4.7</v>
      </c>
      <c r="J22" s="2" t="s">
        <v>7639</v>
      </c>
    </row>
    <row r="23" spans="1:10">
      <c r="A23" s="2" t="s">
        <v>7923</v>
      </c>
      <c r="B23" s="2" t="s">
        <v>8947</v>
      </c>
      <c r="C23" s="2" t="s">
        <v>8948</v>
      </c>
      <c r="D23" s="2" t="s">
        <v>8949</v>
      </c>
      <c r="E23" s="2" t="s">
        <v>8950</v>
      </c>
      <c r="F23" s="2" t="s">
        <v>5159</v>
      </c>
      <c r="G23" s="2" t="s">
        <v>5069</v>
      </c>
      <c r="H23" s="2">
        <v>24</v>
      </c>
      <c r="I23" s="2">
        <v>5</v>
      </c>
      <c r="J23" s="2" t="s">
        <v>7639</v>
      </c>
    </row>
    <row r="24" spans="1:10">
      <c r="A24" s="2" t="s">
        <v>8065</v>
      </c>
      <c r="B24" s="2" t="s">
        <v>8951</v>
      </c>
      <c r="C24" s="2" t="s">
        <v>8952</v>
      </c>
      <c r="D24" s="2" t="s">
        <v>8953</v>
      </c>
      <c r="E24" s="2" t="s">
        <v>8954</v>
      </c>
      <c r="F24" s="2" t="s">
        <v>5318</v>
      </c>
      <c r="G24" s="2" t="s">
        <v>5050</v>
      </c>
      <c r="H24" s="2">
        <v>9</v>
      </c>
      <c r="I24" s="2">
        <v>3.1</v>
      </c>
      <c r="J24" s="2" t="s">
        <v>7639</v>
      </c>
    </row>
    <row r="25" spans="1:10">
      <c r="A25" s="2" t="s">
        <v>8076</v>
      </c>
      <c r="B25" s="2" t="s">
        <v>8955</v>
      </c>
      <c r="C25" s="2" t="s">
        <v>8637</v>
      </c>
      <c r="D25" s="2" t="s">
        <v>8956</v>
      </c>
      <c r="E25" s="2" t="s">
        <v>8957</v>
      </c>
      <c r="F25" s="2" t="s">
        <v>5075</v>
      </c>
      <c r="G25" s="2" t="s">
        <v>5076</v>
      </c>
      <c r="H25" s="2">
        <v>13</v>
      </c>
      <c r="I25" s="2">
        <v>3.5</v>
      </c>
      <c r="J25" s="2" t="s">
        <v>7639</v>
      </c>
    </row>
    <row r="26" spans="1:10">
      <c r="A26" s="2" t="s">
        <v>8958</v>
      </c>
      <c r="B26" s="2" t="s">
        <v>8959</v>
      </c>
      <c r="C26" s="2" t="s">
        <v>8960</v>
      </c>
      <c r="D26" s="2" t="s">
        <v>8961</v>
      </c>
      <c r="E26" s="2" t="s">
        <v>8962</v>
      </c>
      <c r="F26" s="2" t="s">
        <v>5170</v>
      </c>
      <c r="G26" s="2" t="s">
        <v>5069</v>
      </c>
      <c r="H26" s="2">
        <v>23</v>
      </c>
      <c r="I26" s="2">
        <v>3.3</v>
      </c>
      <c r="J26" s="2" t="s">
        <v>7639</v>
      </c>
    </row>
    <row r="27" spans="1:10">
      <c r="A27" s="2" t="s">
        <v>7839</v>
      </c>
      <c r="B27" s="2" t="s">
        <v>8963</v>
      </c>
      <c r="C27" s="2" t="s">
        <v>6643</v>
      </c>
      <c r="D27" s="2" t="s">
        <v>8964</v>
      </c>
      <c r="E27" s="2" t="s">
        <v>8965</v>
      </c>
      <c r="F27" s="2" t="s">
        <v>5331</v>
      </c>
      <c r="G27" s="2" t="s">
        <v>5043</v>
      </c>
      <c r="H27" s="2">
        <v>4</v>
      </c>
      <c r="I27" s="2">
        <v>3.1</v>
      </c>
      <c r="J27" s="2" t="s">
        <v>7639</v>
      </c>
    </row>
    <row r="28" spans="1:10">
      <c r="A28" s="2" t="s">
        <v>7816</v>
      </c>
      <c r="B28" s="2" t="s">
        <v>8966</v>
      </c>
      <c r="C28" s="2" t="s">
        <v>8967</v>
      </c>
      <c r="D28" s="2" t="s">
        <v>8968</v>
      </c>
      <c r="E28" s="2" t="s">
        <v>8969</v>
      </c>
      <c r="F28" s="2" t="s">
        <v>5240</v>
      </c>
      <c r="G28" s="2" t="s">
        <v>5043</v>
      </c>
      <c r="H28" s="2">
        <v>28</v>
      </c>
      <c r="I28" s="2">
        <v>4.9000000000000004</v>
      </c>
      <c r="J28" s="2" t="s">
        <v>7639</v>
      </c>
    </row>
    <row r="29" spans="1:10">
      <c r="A29" s="2" t="s">
        <v>7769</v>
      </c>
      <c r="B29" s="2" t="s">
        <v>8970</v>
      </c>
      <c r="C29" s="2" t="s">
        <v>8971</v>
      </c>
      <c r="D29" s="2" t="s">
        <v>8972</v>
      </c>
      <c r="E29" s="2" t="s">
        <v>8973</v>
      </c>
      <c r="F29" s="2" t="s">
        <v>5159</v>
      </c>
      <c r="G29" s="2" t="s">
        <v>5069</v>
      </c>
      <c r="H29" s="2">
        <v>8</v>
      </c>
      <c r="I29" s="2">
        <v>4.4000000000000004</v>
      </c>
      <c r="J29" s="2" t="s">
        <v>7639</v>
      </c>
    </row>
    <row r="30" spans="1:10">
      <c r="A30" s="2" t="s">
        <v>7746</v>
      </c>
      <c r="B30" s="2" t="s">
        <v>8974</v>
      </c>
      <c r="C30" s="2" t="s">
        <v>6497</v>
      </c>
      <c r="D30" s="2" t="s">
        <v>8975</v>
      </c>
      <c r="E30" s="2" t="s">
        <v>8976</v>
      </c>
      <c r="F30" s="2" t="s">
        <v>5240</v>
      </c>
      <c r="G30" s="2" t="s">
        <v>5043</v>
      </c>
      <c r="H30" s="2">
        <v>10</v>
      </c>
      <c r="I30" s="2">
        <v>3.5</v>
      </c>
      <c r="J30" s="2" t="s">
        <v>7639</v>
      </c>
    </row>
    <row r="31" spans="1:10">
      <c r="A31" s="2" t="s">
        <v>7986</v>
      </c>
      <c r="B31" s="2" t="s">
        <v>8977</v>
      </c>
      <c r="C31" s="2" t="s">
        <v>8978</v>
      </c>
      <c r="D31" s="2" t="s">
        <v>8979</v>
      </c>
      <c r="E31" s="2" t="s">
        <v>8980</v>
      </c>
      <c r="F31" s="2" t="s">
        <v>5063</v>
      </c>
      <c r="G31" s="2" t="s">
        <v>5050</v>
      </c>
      <c r="H31" s="2">
        <v>3</v>
      </c>
      <c r="I31" s="2">
        <v>4.9000000000000004</v>
      </c>
      <c r="J31" s="2" t="s">
        <v>7639</v>
      </c>
    </row>
    <row r="32" spans="1:10">
      <c r="A32" s="2" t="s">
        <v>8025</v>
      </c>
      <c r="B32" s="2" t="s">
        <v>8981</v>
      </c>
      <c r="C32" s="2" t="s">
        <v>8982</v>
      </c>
      <c r="D32" s="2" t="s">
        <v>8983</v>
      </c>
      <c r="E32" s="2" t="s">
        <v>8984</v>
      </c>
      <c r="F32" s="2" t="s">
        <v>5124</v>
      </c>
      <c r="G32" s="2" t="s">
        <v>5050</v>
      </c>
      <c r="H32" s="2">
        <v>22</v>
      </c>
      <c r="I32" s="2">
        <v>3.8</v>
      </c>
      <c r="J32" s="2" t="s">
        <v>7639</v>
      </c>
    </row>
    <row r="33" spans="1:10">
      <c r="A33" s="2" t="s">
        <v>7942</v>
      </c>
      <c r="B33" s="2" t="s">
        <v>8985</v>
      </c>
      <c r="C33" s="2" t="s">
        <v>8986</v>
      </c>
      <c r="D33" s="2" t="s">
        <v>8987</v>
      </c>
      <c r="E33" s="2" t="s">
        <v>8988</v>
      </c>
      <c r="F33" s="2" t="s">
        <v>5111</v>
      </c>
      <c r="G33" s="2" t="s">
        <v>5050</v>
      </c>
      <c r="H33" s="2">
        <v>27</v>
      </c>
      <c r="I33" s="2">
        <v>4.9000000000000004</v>
      </c>
      <c r="J33" s="2" t="s">
        <v>7639</v>
      </c>
    </row>
    <row r="34" spans="1:10">
      <c r="A34" s="2" t="s">
        <v>7866</v>
      </c>
      <c r="B34" s="2" t="s">
        <v>8989</v>
      </c>
      <c r="C34" s="2" t="s">
        <v>8990</v>
      </c>
      <c r="D34" s="2" t="s">
        <v>8991</v>
      </c>
      <c r="E34" s="2" t="s">
        <v>8992</v>
      </c>
      <c r="F34" s="2" t="s">
        <v>5180</v>
      </c>
      <c r="G34" s="2" t="s">
        <v>5043</v>
      </c>
      <c r="H34" s="2">
        <v>24</v>
      </c>
      <c r="I34" s="2">
        <v>2.8</v>
      </c>
      <c r="J34" s="2" t="s">
        <v>7639</v>
      </c>
    </row>
    <row r="35" spans="1:10">
      <c r="A35" s="2" t="s">
        <v>7955</v>
      </c>
      <c r="B35" s="2" t="s">
        <v>8993</v>
      </c>
      <c r="C35" s="2" t="s">
        <v>8994</v>
      </c>
      <c r="D35" s="2" t="s">
        <v>8995</v>
      </c>
      <c r="E35" s="2" t="s">
        <v>8996</v>
      </c>
      <c r="F35" s="2" t="s">
        <v>5081</v>
      </c>
      <c r="G35" s="2" t="s">
        <v>5043</v>
      </c>
      <c r="H35" s="2">
        <v>21</v>
      </c>
      <c r="I35" s="2">
        <v>4.2</v>
      </c>
      <c r="J35" s="2" t="s">
        <v>7639</v>
      </c>
    </row>
    <row r="36" spans="1:10">
      <c r="A36" s="2" t="s">
        <v>8022</v>
      </c>
      <c r="B36" s="2" t="s">
        <v>8997</v>
      </c>
      <c r="C36" s="2" t="s">
        <v>8459</v>
      </c>
      <c r="D36" s="2" t="s">
        <v>8998</v>
      </c>
      <c r="E36" s="2" t="s">
        <v>8999</v>
      </c>
      <c r="F36" s="2" t="s">
        <v>5099</v>
      </c>
      <c r="G36" s="2" t="s">
        <v>5050</v>
      </c>
      <c r="H36" s="2">
        <v>16</v>
      </c>
      <c r="I36" s="2">
        <v>4.9000000000000004</v>
      </c>
      <c r="J36" s="2" t="s">
        <v>7639</v>
      </c>
    </row>
    <row r="37" spans="1:10">
      <c r="A37" s="2" t="s">
        <v>7798</v>
      </c>
      <c r="B37" s="2" t="s">
        <v>9000</v>
      </c>
      <c r="C37" s="2" t="s">
        <v>9001</v>
      </c>
      <c r="D37" s="2" t="s">
        <v>9002</v>
      </c>
      <c r="E37" s="2" t="s">
        <v>9003</v>
      </c>
      <c r="F37" s="2" t="s">
        <v>5075</v>
      </c>
      <c r="G37" s="2" t="s">
        <v>5076</v>
      </c>
      <c r="H37" s="2">
        <v>10</v>
      </c>
      <c r="I37" s="2">
        <v>4.4000000000000004</v>
      </c>
      <c r="J37" s="2" t="s">
        <v>7639</v>
      </c>
    </row>
    <row r="38" spans="1:10">
      <c r="A38" s="2" t="s">
        <v>9004</v>
      </c>
      <c r="B38" s="2" t="s">
        <v>8947</v>
      </c>
      <c r="C38" s="2" t="s">
        <v>9005</v>
      </c>
      <c r="D38" s="2" t="s">
        <v>9006</v>
      </c>
      <c r="E38" s="2" t="s">
        <v>9007</v>
      </c>
      <c r="F38" s="2" t="s">
        <v>5230</v>
      </c>
      <c r="G38" s="2" t="s">
        <v>5057</v>
      </c>
      <c r="H38" s="2">
        <v>9</v>
      </c>
      <c r="I38" s="2">
        <v>2.7</v>
      </c>
      <c r="J38" s="2" t="s">
        <v>7639</v>
      </c>
    </row>
    <row r="39" spans="1:10">
      <c r="A39" s="2" t="s">
        <v>7643</v>
      </c>
      <c r="B39" s="2" t="s">
        <v>9008</v>
      </c>
      <c r="C39" s="2" t="s">
        <v>9009</v>
      </c>
      <c r="D39" s="2" t="s">
        <v>9010</v>
      </c>
      <c r="E39" s="2" t="s">
        <v>9011</v>
      </c>
      <c r="F39" s="2" t="s">
        <v>5170</v>
      </c>
      <c r="G39" s="2" t="s">
        <v>5069</v>
      </c>
      <c r="H39" s="2">
        <v>14</v>
      </c>
      <c r="I39" s="2">
        <v>3.6</v>
      </c>
      <c r="J39" s="2" t="s">
        <v>7639</v>
      </c>
    </row>
    <row r="40" spans="1:10">
      <c r="A40" s="2" t="s">
        <v>7704</v>
      </c>
      <c r="B40" s="2" t="s">
        <v>9012</v>
      </c>
      <c r="C40" s="2" t="s">
        <v>9013</v>
      </c>
      <c r="D40" s="2" t="s">
        <v>9014</v>
      </c>
      <c r="E40" s="2" t="s">
        <v>9015</v>
      </c>
      <c r="F40" s="2" t="s">
        <v>5180</v>
      </c>
      <c r="G40" s="2" t="s">
        <v>5043</v>
      </c>
      <c r="H40" s="2">
        <v>11</v>
      </c>
      <c r="I40" s="2">
        <v>4.3</v>
      </c>
      <c r="J40" s="2" t="s">
        <v>7639</v>
      </c>
    </row>
    <row r="41" spans="1:10">
      <c r="A41" s="2" t="s">
        <v>8074</v>
      </c>
      <c r="B41" s="2" t="s">
        <v>9016</v>
      </c>
      <c r="C41" s="2" t="s">
        <v>9017</v>
      </c>
      <c r="D41" s="2" t="s">
        <v>9018</v>
      </c>
      <c r="E41" s="2" t="s">
        <v>9019</v>
      </c>
      <c r="F41" s="2" t="s">
        <v>5335</v>
      </c>
      <c r="G41" s="2" t="s">
        <v>5069</v>
      </c>
      <c r="H41" s="2">
        <v>25</v>
      </c>
      <c r="I41" s="2">
        <v>4.9000000000000004</v>
      </c>
      <c r="J41" s="2" t="s">
        <v>7639</v>
      </c>
    </row>
    <row r="42" spans="1:10">
      <c r="A42" s="2" t="s">
        <v>7648</v>
      </c>
      <c r="B42" s="2" t="s">
        <v>8940</v>
      </c>
      <c r="C42" s="2" t="s">
        <v>9020</v>
      </c>
      <c r="D42" s="2" t="s">
        <v>9021</v>
      </c>
      <c r="E42" s="2" t="s">
        <v>9022</v>
      </c>
      <c r="F42" s="2" t="s">
        <v>5254</v>
      </c>
      <c r="G42" s="2" t="s">
        <v>5057</v>
      </c>
      <c r="H42" s="2">
        <v>18</v>
      </c>
      <c r="I42" s="2">
        <v>2.7</v>
      </c>
      <c r="J42" s="2" t="s">
        <v>7639</v>
      </c>
    </row>
    <row r="43" spans="1:10">
      <c r="A43" s="2" t="s">
        <v>7884</v>
      </c>
      <c r="B43" s="2" t="s">
        <v>9023</v>
      </c>
      <c r="C43" s="2" t="s">
        <v>9024</v>
      </c>
      <c r="D43" s="2" t="s">
        <v>9025</v>
      </c>
      <c r="E43" s="2" t="s">
        <v>9026</v>
      </c>
      <c r="F43" s="2" t="s">
        <v>5063</v>
      </c>
      <c r="G43" s="2" t="s">
        <v>5050</v>
      </c>
      <c r="H43" s="2">
        <v>17</v>
      </c>
      <c r="I43" s="2">
        <v>3.2</v>
      </c>
      <c r="J43" s="2" t="s">
        <v>7639</v>
      </c>
    </row>
    <row r="44" spans="1:10">
      <c r="A44" s="2" t="s">
        <v>7825</v>
      </c>
      <c r="B44" s="2" t="s">
        <v>8955</v>
      </c>
      <c r="C44" s="2" t="s">
        <v>9027</v>
      </c>
      <c r="D44" s="2" t="s">
        <v>9028</v>
      </c>
      <c r="E44" s="2" t="s">
        <v>9029</v>
      </c>
      <c r="F44" s="2" t="s">
        <v>5107</v>
      </c>
      <c r="G44" s="2" t="s">
        <v>5057</v>
      </c>
      <c r="H44" s="2">
        <v>3</v>
      </c>
      <c r="I44" s="2">
        <v>3.5</v>
      </c>
      <c r="J44" s="2" t="s">
        <v>7639</v>
      </c>
    </row>
    <row r="45" spans="1:10">
      <c r="A45" s="2" t="s">
        <v>7900</v>
      </c>
      <c r="B45" s="2" t="s">
        <v>9030</v>
      </c>
      <c r="C45" s="2" t="s">
        <v>6390</v>
      </c>
      <c r="D45" s="2" t="s">
        <v>9031</v>
      </c>
      <c r="E45" s="2" t="s">
        <v>9032</v>
      </c>
      <c r="F45" s="2" t="s">
        <v>5230</v>
      </c>
      <c r="G45" s="2" t="s">
        <v>5057</v>
      </c>
      <c r="H45" s="2">
        <v>10</v>
      </c>
      <c r="I45" s="2">
        <v>4.0999999999999996</v>
      </c>
      <c r="J45" s="2" t="s">
        <v>7639</v>
      </c>
    </row>
    <row r="46" spans="1:10" hidden="1">
      <c r="A46" s="2" t="s">
        <v>8000</v>
      </c>
      <c r="B46" s="2" t="s">
        <v>9033</v>
      </c>
      <c r="C46" s="2" t="s">
        <v>9034</v>
      </c>
      <c r="D46" s="2" t="s">
        <v>9035</v>
      </c>
      <c r="E46" s="2" t="s">
        <v>9036</v>
      </c>
      <c r="F46" s="2" t="s">
        <v>5159</v>
      </c>
      <c r="G46" s="2" t="s">
        <v>5069</v>
      </c>
      <c r="H46" s="2">
        <v>17</v>
      </c>
      <c r="I46" s="2">
        <v>2.7</v>
      </c>
      <c r="J46" s="2" t="s">
        <v>7765</v>
      </c>
    </row>
    <row r="47" spans="1:10">
      <c r="A47" s="2" t="s">
        <v>7830</v>
      </c>
      <c r="B47" s="2" t="s">
        <v>9037</v>
      </c>
      <c r="C47" s="2" t="s">
        <v>9038</v>
      </c>
      <c r="D47" s="2" t="s">
        <v>9039</v>
      </c>
      <c r="E47" s="2" t="s">
        <v>9040</v>
      </c>
      <c r="F47" s="2" t="s">
        <v>5288</v>
      </c>
      <c r="G47" s="2" t="s">
        <v>5069</v>
      </c>
      <c r="H47" s="2">
        <v>17</v>
      </c>
      <c r="I47" s="2">
        <v>4.8</v>
      </c>
      <c r="J47" s="2" t="s">
        <v>7639</v>
      </c>
    </row>
    <row r="48" spans="1:10">
      <c r="A48" s="2" t="s">
        <v>7687</v>
      </c>
      <c r="B48" s="2" t="s">
        <v>9041</v>
      </c>
      <c r="C48" s="2" t="s">
        <v>9042</v>
      </c>
      <c r="D48" s="2" t="s">
        <v>9043</v>
      </c>
      <c r="E48" s="2" t="s">
        <v>9044</v>
      </c>
      <c r="F48" s="2" t="s">
        <v>5318</v>
      </c>
      <c r="G48" s="2" t="s">
        <v>5050</v>
      </c>
      <c r="H48" s="2">
        <v>4</v>
      </c>
      <c r="I48" s="2">
        <v>3.6</v>
      </c>
      <c r="J48" s="2" t="s">
        <v>7639</v>
      </c>
    </row>
    <row r="49" spans="1:10">
      <c r="A49" s="2" t="s">
        <v>7810</v>
      </c>
      <c r="B49" s="2" t="s">
        <v>9045</v>
      </c>
      <c r="C49" s="2" t="s">
        <v>9046</v>
      </c>
      <c r="D49" s="2" t="s">
        <v>9047</v>
      </c>
      <c r="E49" s="2" t="s">
        <v>9048</v>
      </c>
      <c r="F49" s="2" t="s">
        <v>5119</v>
      </c>
      <c r="G49" s="2" t="s">
        <v>5057</v>
      </c>
      <c r="H49" s="2">
        <v>11</v>
      </c>
      <c r="I49" s="2">
        <v>3.9</v>
      </c>
      <c r="J49" s="2" t="s">
        <v>7639</v>
      </c>
    </row>
    <row r="50" spans="1:10">
      <c r="A50" s="2" t="s">
        <v>7877</v>
      </c>
      <c r="B50" s="2" t="s">
        <v>9049</v>
      </c>
      <c r="C50" s="2" t="s">
        <v>9050</v>
      </c>
      <c r="D50" s="2" t="s">
        <v>9051</v>
      </c>
      <c r="E50" s="2" t="s">
        <v>9052</v>
      </c>
      <c r="F50" s="2" t="s">
        <v>5107</v>
      </c>
      <c r="G50" s="2" t="s">
        <v>5057</v>
      </c>
      <c r="H50" s="2">
        <v>18</v>
      </c>
      <c r="I50" s="2">
        <v>4.8</v>
      </c>
      <c r="J50" s="2" t="s">
        <v>7639</v>
      </c>
    </row>
    <row r="51" spans="1:10">
      <c r="A51" s="2" t="s">
        <v>7895</v>
      </c>
      <c r="B51" s="2" t="s">
        <v>9053</v>
      </c>
      <c r="C51" s="2" t="s">
        <v>9054</v>
      </c>
      <c r="D51" s="2" t="s">
        <v>9055</v>
      </c>
      <c r="E51" s="2" t="s">
        <v>9056</v>
      </c>
      <c r="F51" s="2" t="s">
        <v>5075</v>
      </c>
      <c r="G51" s="2" t="s">
        <v>5076</v>
      </c>
      <c r="H51" s="2">
        <v>13</v>
      </c>
      <c r="I51" s="2">
        <v>4.8</v>
      </c>
      <c r="J51" s="2" t="s">
        <v>7639</v>
      </c>
    </row>
    <row r="52" spans="1:10">
      <c r="A52" s="2" t="s">
        <v>7666</v>
      </c>
      <c r="B52" s="2" t="s">
        <v>8951</v>
      </c>
      <c r="C52" s="2" t="s">
        <v>9057</v>
      </c>
      <c r="D52" s="2" t="s">
        <v>9058</v>
      </c>
      <c r="E52" s="2" t="s">
        <v>9059</v>
      </c>
      <c r="F52" s="2" t="s">
        <v>5111</v>
      </c>
      <c r="G52" s="2" t="s">
        <v>5050</v>
      </c>
      <c r="H52" s="2">
        <v>30</v>
      </c>
      <c r="I52" s="2">
        <v>3</v>
      </c>
      <c r="J52" s="2" t="s">
        <v>7639</v>
      </c>
    </row>
    <row r="53" spans="1:10" hidden="1">
      <c r="A53" s="2" t="s">
        <v>7684</v>
      </c>
      <c r="B53" s="2" t="s">
        <v>8981</v>
      </c>
      <c r="C53" s="2" t="s">
        <v>9060</v>
      </c>
      <c r="D53" s="2" t="s">
        <v>9061</v>
      </c>
      <c r="E53" s="2" t="s">
        <v>9062</v>
      </c>
      <c r="F53" s="2" t="s">
        <v>5099</v>
      </c>
      <c r="G53" s="2" t="s">
        <v>5050</v>
      </c>
      <c r="H53" s="2">
        <v>19</v>
      </c>
      <c r="I53" s="2">
        <v>4.8</v>
      </c>
      <c r="J53" s="2" t="s">
        <v>7765</v>
      </c>
    </row>
    <row r="54" spans="1:10">
      <c r="A54" s="2" t="s">
        <v>8061</v>
      </c>
      <c r="B54" s="2" t="s">
        <v>9063</v>
      </c>
      <c r="C54" s="2" t="s">
        <v>5810</v>
      </c>
      <c r="D54" s="2" t="s">
        <v>9064</v>
      </c>
      <c r="E54" s="2" t="s">
        <v>9065</v>
      </c>
      <c r="F54" s="2" t="s">
        <v>5075</v>
      </c>
      <c r="G54" s="2" t="s">
        <v>5076</v>
      </c>
      <c r="H54" s="2">
        <v>30</v>
      </c>
      <c r="I54" s="2">
        <v>3.9</v>
      </c>
      <c r="J54" s="2" t="s">
        <v>7639</v>
      </c>
    </row>
    <row r="55" spans="1:10">
      <c r="A55" s="2" t="s">
        <v>7764</v>
      </c>
      <c r="B55" s="2" t="s">
        <v>9066</v>
      </c>
      <c r="C55" s="2" t="s">
        <v>9067</v>
      </c>
      <c r="D55" s="2" t="s">
        <v>9068</v>
      </c>
      <c r="E55" s="2" t="s">
        <v>9069</v>
      </c>
      <c r="F55" s="2" t="s">
        <v>5086</v>
      </c>
      <c r="G55" s="2" t="s">
        <v>5076</v>
      </c>
      <c r="H55" s="2">
        <v>16</v>
      </c>
      <c r="I55" s="2">
        <v>2.9</v>
      </c>
      <c r="J55" s="2" t="s">
        <v>7639</v>
      </c>
    </row>
    <row r="56" spans="1:10">
      <c r="A56" s="2" t="s">
        <v>7657</v>
      </c>
      <c r="B56" s="2" t="s">
        <v>9053</v>
      </c>
      <c r="C56" s="2" t="s">
        <v>9070</v>
      </c>
      <c r="D56" s="2" t="s">
        <v>9071</v>
      </c>
      <c r="E56" s="2" t="s">
        <v>9072</v>
      </c>
      <c r="F56" s="2" t="s">
        <v>5111</v>
      </c>
      <c r="G56" s="2" t="s">
        <v>5050</v>
      </c>
      <c r="H56" s="2">
        <v>24</v>
      </c>
      <c r="I56" s="2">
        <v>2.5</v>
      </c>
      <c r="J56" s="2" t="s">
        <v>7639</v>
      </c>
    </row>
    <row r="57" spans="1:10">
      <c r="A57" s="2" t="s">
        <v>7709</v>
      </c>
      <c r="B57" s="2" t="s">
        <v>9033</v>
      </c>
      <c r="C57" s="2" t="s">
        <v>9073</v>
      </c>
      <c r="D57" s="2" t="s">
        <v>9074</v>
      </c>
      <c r="E57" s="2" t="s">
        <v>9075</v>
      </c>
      <c r="F57" s="2" t="s">
        <v>5119</v>
      </c>
      <c r="G57" s="2" t="s">
        <v>5057</v>
      </c>
      <c r="H57" s="2">
        <v>15</v>
      </c>
      <c r="I57" s="2">
        <v>3.9</v>
      </c>
      <c r="J57" s="2" t="s">
        <v>7639</v>
      </c>
    </row>
    <row r="58" spans="1:10">
      <c r="A58" s="2" t="s">
        <v>9076</v>
      </c>
      <c r="B58" s="2" t="s">
        <v>9077</v>
      </c>
      <c r="C58" s="2" t="s">
        <v>9078</v>
      </c>
      <c r="D58" s="2" t="s">
        <v>9079</v>
      </c>
      <c r="E58" s="2" t="s">
        <v>9080</v>
      </c>
      <c r="F58" s="2" t="s">
        <v>5042</v>
      </c>
      <c r="G58" s="2" t="s">
        <v>5043</v>
      </c>
      <c r="H58" s="2">
        <v>24</v>
      </c>
      <c r="I58" s="2">
        <v>4.4000000000000004</v>
      </c>
      <c r="J58" s="2" t="s">
        <v>7639</v>
      </c>
    </row>
    <row r="59" spans="1:10">
      <c r="A59" s="2" t="s">
        <v>7871</v>
      </c>
      <c r="B59" s="2" t="s">
        <v>9081</v>
      </c>
      <c r="C59" s="2" t="s">
        <v>9082</v>
      </c>
      <c r="D59" s="2" t="s">
        <v>9083</v>
      </c>
      <c r="E59" s="2" t="s">
        <v>9084</v>
      </c>
      <c r="F59" s="2" t="s">
        <v>5240</v>
      </c>
      <c r="G59" s="2" t="s">
        <v>5043</v>
      </c>
      <c r="H59" s="2">
        <v>28</v>
      </c>
      <c r="I59" s="2">
        <v>3.8</v>
      </c>
      <c r="J59" s="2" t="s">
        <v>7639</v>
      </c>
    </row>
    <row r="60" spans="1:10" hidden="1">
      <c r="A60" s="2" t="s">
        <v>7920</v>
      </c>
      <c r="B60" s="2" t="s">
        <v>9085</v>
      </c>
      <c r="C60" s="2" t="s">
        <v>9086</v>
      </c>
      <c r="D60" s="2" t="s">
        <v>9087</v>
      </c>
      <c r="E60" s="2" t="s">
        <v>9088</v>
      </c>
      <c r="F60" s="2" t="s">
        <v>5335</v>
      </c>
      <c r="G60" s="2" t="s">
        <v>5069</v>
      </c>
      <c r="H60" s="2">
        <v>5</v>
      </c>
      <c r="I60" s="2">
        <v>4.5</v>
      </c>
      <c r="J60" s="2" t="s">
        <v>7765</v>
      </c>
    </row>
    <row r="61" spans="1:10">
      <c r="A61" s="2" t="s">
        <v>7998</v>
      </c>
      <c r="B61" s="2" t="s">
        <v>8981</v>
      </c>
      <c r="C61" s="2" t="s">
        <v>9089</v>
      </c>
      <c r="D61" s="2" t="s">
        <v>9090</v>
      </c>
      <c r="E61" s="2" t="s">
        <v>9091</v>
      </c>
      <c r="F61" s="2" t="s">
        <v>5081</v>
      </c>
      <c r="G61" s="2" t="s">
        <v>5043</v>
      </c>
      <c r="H61" s="2">
        <v>23</v>
      </c>
      <c r="I61" s="2">
        <v>4.5999999999999996</v>
      </c>
      <c r="J61" s="2" t="s">
        <v>7639</v>
      </c>
    </row>
    <row r="62" spans="1:10">
      <c r="A62" s="2" t="s">
        <v>7791</v>
      </c>
      <c r="B62" s="2" t="s">
        <v>8886</v>
      </c>
      <c r="C62" s="2" t="s">
        <v>9092</v>
      </c>
      <c r="D62" s="2" t="s">
        <v>9093</v>
      </c>
      <c r="E62" s="2" t="s">
        <v>9094</v>
      </c>
      <c r="F62" s="2" t="s">
        <v>5159</v>
      </c>
      <c r="G62" s="2" t="s">
        <v>5069</v>
      </c>
      <c r="H62" s="2">
        <v>21</v>
      </c>
      <c r="I62" s="2">
        <v>4.4000000000000004</v>
      </c>
      <c r="J62" s="2" t="s">
        <v>7639</v>
      </c>
    </row>
    <row r="63" spans="1:10">
      <c r="A63" s="2" t="s">
        <v>8040</v>
      </c>
      <c r="B63" s="2" t="s">
        <v>9095</v>
      </c>
      <c r="C63" s="2" t="s">
        <v>9096</v>
      </c>
      <c r="D63" s="2" t="s">
        <v>9097</v>
      </c>
      <c r="E63" s="2" t="s">
        <v>9098</v>
      </c>
      <c r="F63" s="2" t="s">
        <v>5288</v>
      </c>
      <c r="G63" s="2" t="s">
        <v>5069</v>
      </c>
      <c r="H63" s="2">
        <v>14</v>
      </c>
      <c r="I63" s="2">
        <v>2.7</v>
      </c>
      <c r="J63" s="2" t="s">
        <v>7639</v>
      </c>
    </row>
    <row r="64" spans="1:10">
      <c r="A64" s="2" t="s">
        <v>7696</v>
      </c>
      <c r="B64" s="2" t="s">
        <v>9030</v>
      </c>
      <c r="C64" s="2" t="s">
        <v>9099</v>
      </c>
      <c r="D64" s="2" t="s">
        <v>9100</v>
      </c>
      <c r="E64" s="2" t="s">
        <v>9101</v>
      </c>
      <c r="F64" s="2" t="s">
        <v>5164</v>
      </c>
      <c r="G64" s="2" t="s">
        <v>5043</v>
      </c>
      <c r="H64" s="2">
        <v>13</v>
      </c>
      <c r="I64" s="2">
        <v>4.4000000000000004</v>
      </c>
      <c r="J64" s="2" t="s">
        <v>7639</v>
      </c>
    </row>
    <row r="65" spans="1:10">
      <c r="A65" s="2" t="s">
        <v>7796</v>
      </c>
      <c r="B65" s="2" t="s">
        <v>9102</v>
      </c>
      <c r="C65" s="2" t="s">
        <v>9103</v>
      </c>
      <c r="D65" s="2" t="s">
        <v>9104</v>
      </c>
      <c r="E65" s="2" t="s">
        <v>9105</v>
      </c>
      <c r="F65" s="2" t="s">
        <v>5187</v>
      </c>
      <c r="G65" s="2" t="s">
        <v>5076</v>
      </c>
      <c r="H65" s="2">
        <v>8</v>
      </c>
      <c r="I65" s="2">
        <v>3.2</v>
      </c>
      <c r="J65" s="2" t="s">
        <v>7639</v>
      </c>
    </row>
    <row r="66" spans="1:10" hidden="1">
      <c r="A66" s="2" t="s">
        <v>7935</v>
      </c>
      <c r="B66" s="2" t="s">
        <v>9106</v>
      </c>
      <c r="C66" s="2" t="s">
        <v>9107</v>
      </c>
      <c r="D66" s="2" t="s">
        <v>9108</v>
      </c>
      <c r="E66" s="2" t="s">
        <v>9109</v>
      </c>
      <c r="F66" s="2" t="s">
        <v>5075</v>
      </c>
      <c r="G66" s="2" t="s">
        <v>5076</v>
      </c>
      <c r="H66" s="2">
        <v>23</v>
      </c>
      <c r="I66" s="2">
        <v>4.9000000000000004</v>
      </c>
      <c r="J66" s="2" t="s">
        <v>7765</v>
      </c>
    </row>
    <row r="67" spans="1:10">
      <c r="A67" s="2" t="s">
        <v>7638</v>
      </c>
      <c r="B67" s="2" t="s">
        <v>9110</v>
      </c>
      <c r="C67" s="2" t="s">
        <v>9111</v>
      </c>
      <c r="D67" s="2" t="s">
        <v>9112</v>
      </c>
      <c r="E67" s="2" t="s">
        <v>9113</v>
      </c>
      <c r="F67" s="2" t="s">
        <v>5170</v>
      </c>
      <c r="G67" s="2" t="s">
        <v>5069</v>
      </c>
      <c r="H67" s="2">
        <v>12</v>
      </c>
      <c r="I67" s="2">
        <v>3.6</v>
      </c>
      <c r="J67" s="2" t="s">
        <v>7639</v>
      </c>
    </row>
    <row r="68" spans="1:10">
      <c r="A68" s="2" t="s">
        <v>7963</v>
      </c>
      <c r="B68" s="2" t="s">
        <v>9114</v>
      </c>
      <c r="C68" s="2" t="s">
        <v>9115</v>
      </c>
      <c r="D68" s="2" t="s">
        <v>9116</v>
      </c>
      <c r="E68" s="2" t="s">
        <v>9117</v>
      </c>
      <c r="F68" s="2" t="s">
        <v>5086</v>
      </c>
      <c r="G68" s="2" t="s">
        <v>5076</v>
      </c>
      <c r="H68" s="2">
        <v>14</v>
      </c>
      <c r="I68" s="2">
        <v>4.9000000000000004</v>
      </c>
      <c r="J68" s="2" t="s">
        <v>7639</v>
      </c>
    </row>
    <row r="69" spans="1:10">
      <c r="A69" s="2" t="s">
        <v>9118</v>
      </c>
      <c r="B69" s="2" t="s">
        <v>9119</v>
      </c>
      <c r="C69" s="2" t="s">
        <v>9120</v>
      </c>
      <c r="D69" s="2" t="s">
        <v>9121</v>
      </c>
      <c r="E69" s="2" t="s">
        <v>9122</v>
      </c>
      <c r="F69" s="2" t="s">
        <v>5111</v>
      </c>
      <c r="G69" s="2" t="s">
        <v>5050</v>
      </c>
      <c r="H69" s="2">
        <v>30</v>
      </c>
      <c r="I69" s="2">
        <v>4.2</v>
      </c>
      <c r="J69" s="2" t="s">
        <v>7639</v>
      </c>
    </row>
    <row r="70" spans="1:10">
      <c r="A70" s="2" t="s">
        <v>7700</v>
      </c>
      <c r="B70" s="2" t="s">
        <v>9123</v>
      </c>
      <c r="C70" s="2" t="s">
        <v>9124</v>
      </c>
      <c r="D70" s="2" t="s">
        <v>9125</v>
      </c>
      <c r="E70" s="2" t="s">
        <v>9126</v>
      </c>
      <c r="F70" s="2" t="s">
        <v>5335</v>
      </c>
      <c r="G70" s="2" t="s">
        <v>5069</v>
      </c>
      <c r="H70" s="2">
        <v>6</v>
      </c>
      <c r="I70" s="2">
        <v>4.4000000000000004</v>
      </c>
      <c r="J70" s="2" t="s">
        <v>7639</v>
      </c>
    </row>
    <row r="71" spans="1:10" hidden="1">
      <c r="A71" s="2" t="s">
        <v>7717</v>
      </c>
      <c r="B71" s="2" t="s">
        <v>9127</v>
      </c>
      <c r="C71" s="2" t="s">
        <v>5740</v>
      </c>
      <c r="D71" s="2" t="s">
        <v>9128</v>
      </c>
      <c r="E71" s="2" t="s">
        <v>9129</v>
      </c>
      <c r="F71" s="2" t="s">
        <v>5240</v>
      </c>
      <c r="G71" s="2" t="s">
        <v>5043</v>
      </c>
      <c r="H71" s="2">
        <v>21</v>
      </c>
      <c r="I71" s="2">
        <v>4.0999999999999996</v>
      </c>
      <c r="J71" s="2" t="s">
        <v>7765</v>
      </c>
    </row>
    <row r="72" spans="1:10">
      <c r="A72" s="2" t="s">
        <v>7916</v>
      </c>
      <c r="B72" s="2" t="s">
        <v>9130</v>
      </c>
      <c r="C72" s="2" t="s">
        <v>9131</v>
      </c>
      <c r="D72" s="2" t="s">
        <v>9132</v>
      </c>
      <c r="E72" s="2" t="s">
        <v>9133</v>
      </c>
      <c r="F72" s="2" t="s">
        <v>5240</v>
      </c>
      <c r="G72" s="2" t="s">
        <v>5043</v>
      </c>
      <c r="H72" s="2">
        <v>27</v>
      </c>
      <c r="I72" s="2">
        <v>4</v>
      </c>
      <c r="J72" s="2" t="s">
        <v>7639</v>
      </c>
    </row>
    <row r="73" spans="1:10">
      <c r="A73" s="2" t="s">
        <v>7902</v>
      </c>
      <c r="B73" s="2" t="s">
        <v>8875</v>
      </c>
      <c r="C73" s="2" t="s">
        <v>9134</v>
      </c>
      <c r="D73" s="2" t="s">
        <v>9135</v>
      </c>
      <c r="E73" s="2" t="s">
        <v>9136</v>
      </c>
      <c r="F73" s="2" t="s">
        <v>5318</v>
      </c>
      <c r="G73" s="2" t="s">
        <v>5050</v>
      </c>
      <c r="H73" s="2">
        <v>24</v>
      </c>
      <c r="I73" s="2">
        <v>3.3</v>
      </c>
      <c r="J73" s="2" t="s">
        <v>7639</v>
      </c>
    </row>
    <row r="74" spans="1:10">
      <c r="A74" s="2" t="s">
        <v>7822</v>
      </c>
      <c r="B74" s="2" t="s">
        <v>9137</v>
      </c>
      <c r="C74" s="2" t="s">
        <v>9138</v>
      </c>
      <c r="D74" s="2" t="s">
        <v>9139</v>
      </c>
      <c r="E74" s="2" t="s">
        <v>9140</v>
      </c>
      <c r="F74" s="2" t="s">
        <v>5267</v>
      </c>
      <c r="G74" s="2" t="s">
        <v>5043</v>
      </c>
      <c r="H74" s="2">
        <v>20</v>
      </c>
      <c r="I74" s="2">
        <v>4.3</v>
      </c>
      <c r="J74" s="2" t="s">
        <v>7639</v>
      </c>
    </row>
    <row r="75" spans="1:10">
      <c r="A75" s="2" t="s">
        <v>7756</v>
      </c>
      <c r="B75" s="2" t="s">
        <v>9000</v>
      </c>
      <c r="C75" s="2" t="s">
        <v>9141</v>
      </c>
      <c r="D75" s="2" t="s">
        <v>9142</v>
      </c>
      <c r="E75" s="2" t="s">
        <v>9143</v>
      </c>
      <c r="F75" s="2" t="s">
        <v>5254</v>
      </c>
      <c r="G75" s="2" t="s">
        <v>5057</v>
      </c>
      <c r="H75" s="2">
        <v>3</v>
      </c>
      <c r="I75" s="2">
        <v>4.9000000000000004</v>
      </c>
      <c r="J75" s="2" t="s">
        <v>7639</v>
      </c>
    </row>
    <row r="76" spans="1:10">
      <c r="A76" s="2" t="s">
        <v>7879</v>
      </c>
      <c r="B76" s="2" t="s">
        <v>9144</v>
      </c>
      <c r="C76" s="2" t="s">
        <v>9145</v>
      </c>
      <c r="D76" s="2" t="s">
        <v>9146</v>
      </c>
      <c r="E76" s="2" t="s">
        <v>9147</v>
      </c>
      <c r="F76" s="2" t="s">
        <v>5150</v>
      </c>
      <c r="G76" s="2" t="s">
        <v>5043</v>
      </c>
      <c r="H76" s="2">
        <v>27</v>
      </c>
      <c r="I76" s="2">
        <v>2.9</v>
      </c>
      <c r="J76" s="2" t="s">
        <v>7639</v>
      </c>
    </row>
    <row r="77" spans="1:10">
      <c r="A77" s="2" t="s">
        <v>7932</v>
      </c>
      <c r="B77" s="2" t="s">
        <v>9148</v>
      </c>
      <c r="C77" s="2" t="s">
        <v>9149</v>
      </c>
      <c r="D77" s="2" t="s">
        <v>9150</v>
      </c>
      <c r="E77" s="2" t="s">
        <v>9151</v>
      </c>
      <c r="F77" s="2" t="s">
        <v>5180</v>
      </c>
      <c r="G77" s="2" t="s">
        <v>5043</v>
      </c>
      <c r="H77" s="2">
        <v>17</v>
      </c>
      <c r="I77" s="2">
        <v>4.4000000000000004</v>
      </c>
      <c r="J77" s="2" t="s">
        <v>7639</v>
      </c>
    </row>
    <row r="78" spans="1:10" hidden="1">
      <c r="A78" s="2" t="s">
        <v>9152</v>
      </c>
      <c r="B78" s="2" t="s">
        <v>9153</v>
      </c>
      <c r="C78" s="2" t="s">
        <v>9154</v>
      </c>
      <c r="D78" s="2" t="s">
        <v>9155</v>
      </c>
      <c r="E78" s="2" t="s">
        <v>9156</v>
      </c>
      <c r="F78" s="2" t="s">
        <v>5068</v>
      </c>
      <c r="G78" s="2" t="s">
        <v>5069</v>
      </c>
      <c r="H78" s="2">
        <v>12</v>
      </c>
      <c r="I78" s="2">
        <v>3.7</v>
      </c>
      <c r="J78" s="2" t="s">
        <v>7765</v>
      </c>
    </row>
    <row r="79" spans="1:10" hidden="1">
      <c r="A79" s="2" t="s">
        <v>7833</v>
      </c>
      <c r="B79" s="2" t="s">
        <v>9157</v>
      </c>
      <c r="C79" s="2" t="s">
        <v>9158</v>
      </c>
      <c r="D79" s="2" t="s">
        <v>9159</v>
      </c>
      <c r="E79" s="2" t="s">
        <v>9160</v>
      </c>
      <c r="F79" s="2" t="s">
        <v>5159</v>
      </c>
      <c r="G79" s="2" t="s">
        <v>5069</v>
      </c>
      <c r="H79" s="2">
        <v>19</v>
      </c>
      <c r="I79" s="2">
        <v>2.9</v>
      </c>
      <c r="J79" s="2" t="s">
        <v>7765</v>
      </c>
    </row>
    <row r="80" spans="1:10">
      <c r="A80" s="2" t="s">
        <v>7669</v>
      </c>
      <c r="B80" s="2" t="s">
        <v>9161</v>
      </c>
      <c r="C80" s="2" t="s">
        <v>9162</v>
      </c>
      <c r="D80" s="2" t="s">
        <v>9163</v>
      </c>
      <c r="E80" s="2" t="s">
        <v>9164</v>
      </c>
      <c r="F80" s="2" t="s">
        <v>5063</v>
      </c>
      <c r="G80" s="2" t="s">
        <v>5050</v>
      </c>
      <c r="H80" s="2">
        <v>27</v>
      </c>
      <c r="I80" s="2">
        <v>3.3</v>
      </c>
      <c r="J80" s="2" t="s">
        <v>7639</v>
      </c>
    </row>
    <row r="81" spans="1:10">
      <c r="A81" s="2" t="s">
        <v>7776</v>
      </c>
      <c r="B81" s="2" t="s">
        <v>9165</v>
      </c>
      <c r="C81" s="2" t="s">
        <v>9166</v>
      </c>
      <c r="D81" s="2" t="s">
        <v>9167</v>
      </c>
      <c r="E81" s="2" t="s">
        <v>9168</v>
      </c>
      <c r="F81" s="2" t="s">
        <v>5075</v>
      </c>
      <c r="G81" s="2" t="s">
        <v>5076</v>
      </c>
      <c r="H81" s="2">
        <v>7</v>
      </c>
      <c r="I81" s="2">
        <v>4</v>
      </c>
      <c r="J81" s="2" t="s">
        <v>7639</v>
      </c>
    </row>
    <row r="82" spans="1:10">
      <c r="A82" s="2" t="s">
        <v>7897</v>
      </c>
      <c r="B82" s="2" t="s">
        <v>8937</v>
      </c>
      <c r="C82" s="2" t="s">
        <v>9169</v>
      </c>
      <c r="D82" s="2" t="s">
        <v>9170</v>
      </c>
      <c r="E82" s="2" t="s">
        <v>9171</v>
      </c>
      <c r="F82" s="2" t="s">
        <v>5124</v>
      </c>
      <c r="G82" s="2" t="s">
        <v>5050</v>
      </c>
      <c r="H82" s="2">
        <v>10</v>
      </c>
      <c r="I82" s="2">
        <v>5</v>
      </c>
      <c r="J82" s="2" t="s">
        <v>7639</v>
      </c>
    </row>
    <row r="83" spans="1:10">
      <c r="A83" s="2" t="s">
        <v>7841</v>
      </c>
      <c r="B83" s="2" t="s">
        <v>9172</v>
      </c>
      <c r="C83" s="2" t="s">
        <v>8494</v>
      </c>
      <c r="D83" s="2" t="s">
        <v>9173</v>
      </c>
      <c r="E83" s="2" t="s">
        <v>9174</v>
      </c>
      <c r="F83" s="2" t="s">
        <v>5254</v>
      </c>
      <c r="G83" s="2" t="s">
        <v>5057</v>
      </c>
      <c r="H83" s="2">
        <v>14</v>
      </c>
      <c r="I83" s="2">
        <v>4.2</v>
      </c>
      <c r="J83" s="2" t="s">
        <v>7639</v>
      </c>
    </row>
    <row r="84" spans="1:10">
      <c r="A84" s="2" t="s">
        <v>7836</v>
      </c>
      <c r="B84" s="2" t="s">
        <v>9175</v>
      </c>
      <c r="C84" s="2" t="s">
        <v>9176</v>
      </c>
      <c r="D84" s="2" t="s">
        <v>9177</v>
      </c>
      <c r="E84" s="2" t="s">
        <v>9178</v>
      </c>
      <c r="F84" s="2" t="s">
        <v>5318</v>
      </c>
      <c r="G84" s="2" t="s">
        <v>5050</v>
      </c>
      <c r="H84" s="2">
        <v>19</v>
      </c>
      <c r="I84" s="2">
        <v>3.5</v>
      </c>
      <c r="J84" s="2" t="s">
        <v>7639</v>
      </c>
    </row>
    <row r="85" spans="1:10">
      <c r="A85" s="2" t="s">
        <v>7679</v>
      </c>
      <c r="B85" s="2" t="s">
        <v>9179</v>
      </c>
      <c r="C85" s="2" t="s">
        <v>9180</v>
      </c>
      <c r="D85" s="2" t="s">
        <v>9181</v>
      </c>
      <c r="E85" s="2" t="s">
        <v>9182</v>
      </c>
      <c r="F85" s="2" t="s">
        <v>5318</v>
      </c>
      <c r="G85" s="2" t="s">
        <v>5050</v>
      </c>
      <c r="H85" s="2">
        <v>7</v>
      </c>
      <c r="I85" s="2">
        <v>4.5999999999999996</v>
      </c>
      <c r="J85" s="2" t="s">
        <v>7639</v>
      </c>
    </row>
    <row r="86" spans="1:10" hidden="1">
      <c r="A86" s="2" t="s">
        <v>7860</v>
      </c>
      <c r="B86" s="2" t="s">
        <v>9183</v>
      </c>
      <c r="C86" s="2" t="s">
        <v>9184</v>
      </c>
      <c r="D86" s="2" t="s">
        <v>9185</v>
      </c>
      <c r="E86" s="2" t="s">
        <v>9186</v>
      </c>
      <c r="F86" s="2" t="s">
        <v>5091</v>
      </c>
      <c r="G86" s="2" t="s">
        <v>5057</v>
      </c>
      <c r="H86" s="2">
        <v>28</v>
      </c>
      <c r="I86" s="2">
        <v>2.9</v>
      </c>
      <c r="J86" s="2" t="s">
        <v>7765</v>
      </c>
    </row>
    <row r="87" spans="1:10" hidden="1">
      <c r="A87" s="2" t="s">
        <v>7722</v>
      </c>
      <c r="B87" s="2" t="s">
        <v>9187</v>
      </c>
      <c r="C87" s="2" t="s">
        <v>9188</v>
      </c>
      <c r="D87" s="2" t="s">
        <v>9189</v>
      </c>
      <c r="E87" s="2" t="s">
        <v>9190</v>
      </c>
      <c r="F87" s="2" t="s">
        <v>5430</v>
      </c>
      <c r="G87" s="2" t="s">
        <v>5057</v>
      </c>
      <c r="H87" s="2">
        <v>10</v>
      </c>
      <c r="I87" s="2">
        <v>3.3</v>
      </c>
      <c r="J87" s="2" t="s">
        <v>7765</v>
      </c>
    </row>
    <row r="88" spans="1:10">
      <c r="A88" s="2" t="s">
        <v>7733</v>
      </c>
      <c r="B88" s="2" t="s">
        <v>9191</v>
      </c>
      <c r="C88" s="2" t="s">
        <v>9192</v>
      </c>
      <c r="D88" s="2" t="s">
        <v>9193</v>
      </c>
      <c r="E88" s="2" t="s">
        <v>9194</v>
      </c>
      <c r="F88" s="2" t="s">
        <v>5426</v>
      </c>
      <c r="G88" s="2" t="s">
        <v>5057</v>
      </c>
      <c r="H88" s="2">
        <v>14</v>
      </c>
      <c r="I88" s="2">
        <v>3.1</v>
      </c>
      <c r="J88" s="2" t="s">
        <v>7639</v>
      </c>
    </row>
    <row r="89" spans="1:10">
      <c r="A89" s="2" t="s">
        <v>7852</v>
      </c>
      <c r="B89" s="2" t="s">
        <v>9195</v>
      </c>
      <c r="C89" s="2" t="s">
        <v>9196</v>
      </c>
      <c r="D89" s="2" t="s">
        <v>9197</v>
      </c>
      <c r="E89" s="2" t="s">
        <v>9198</v>
      </c>
      <c r="F89" s="2" t="s">
        <v>5187</v>
      </c>
      <c r="G89" s="2" t="s">
        <v>5076</v>
      </c>
      <c r="H89" s="2">
        <v>14</v>
      </c>
      <c r="I89" s="2">
        <v>4.5</v>
      </c>
      <c r="J89" s="2" t="s">
        <v>7639</v>
      </c>
    </row>
    <row r="90" spans="1:10">
      <c r="A90" s="2" t="s">
        <v>8101</v>
      </c>
      <c r="B90" s="2" t="s">
        <v>9199</v>
      </c>
      <c r="C90" s="2" t="s">
        <v>9054</v>
      </c>
      <c r="D90" s="2" t="s">
        <v>9200</v>
      </c>
      <c r="E90" s="2" t="s">
        <v>9201</v>
      </c>
      <c r="F90" s="2" t="s">
        <v>5099</v>
      </c>
      <c r="G90" s="2" t="s">
        <v>5050</v>
      </c>
      <c r="H90" s="2">
        <v>12</v>
      </c>
      <c r="I90" s="2">
        <v>3</v>
      </c>
      <c r="J90" s="2" t="s">
        <v>7639</v>
      </c>
    </row>
    <row r="91" spans="1:10">
      <c r="A91" s="2" t="s">
        <v>7727</v>
      </c>
      <c r="B91" s="2" t="s">
        <v>9130</v>
      </c>
      <c r="C91" s="2" t="s">
        <v>8730</v>
      </c>
      <c r="D91" s="2" t="s">
        <v>9202</v>
      </c>
      <c r="E91" s="2" t="s">
        <v>9203</v>
      </c>
      <c r="F91" s="2" t="s">
        <v>5187</v>
      </c>
      <c r="G91" s="2" t="s">
        <v>5076</v>
      </c>
      <c r="H91" s="2">
        <v>28</v>
      </c>
      <c r="I91" s="2">
        <v>3.4</v>
      </c>
      <c r="J91" s="2" t="s">
        <v>7639</v>
      </c>
    </row>
  </sheetData>
  <autoFilter ref="A1:J91" xr:uid="{00000000-0009-0000-0000-000010000000}">
    <filterColumn colId="9">
      <filters>
        <filter val="Active"/>
      </filters>
    </filterColumn>
  </autoFilter>
  <conditionalFormatting sqref="A1:A1048576">
    <cfRule type="duplicateValues" dxfId="2" priority="3"/>
  </conditionalFormatting>
  <conditionalFormatting sqref="D1:D1048576">
    <cfRule type="duplicateValues" dxfId="1" priority="2"/>
  </conditionalFormatting>
  <conditionalFormatting sqref="E1:E1048576">
    <cfRule type="duplicateValues" dxfId="0" priority="1"/>
  </conditionalFormatting>
  <pageMargins left="0.75" right="0.75" top="1" bottom="1" header="0.5" footer="0.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24"/>
  <sheetViews>
    <sheetView workbookViewId="0">
      <pane ySplit="1" topLeftCell="A7" activePane="bottomLeft" state="frozen"/>
      <selection pane="bottomLeft"/>
    </sheetView>
  </sheetViews>
  <sheetFormatPr defaultColWidth="9" defaultRowHeight="15"/>
  <cols>
    <col min="1" max="1" width="21" customWidth="1"/>
    <col min="2" max="2" width="36" customWidth="1"/>
    <col min="3" max="3" width="16" customWidth="1"/>
  </cols>
  <sheetData>
    <row r="1" spans="1:3">
      <c r="A1" s="1" t="s">
        <v>9204</v>
      </c>
      <c r="B1" s="1" t="s">
        <v>9205</v>
      </c>
      <c r="C1" s="1" t="s">
        <v>9206</v>
      </c>
    </row>
    <row r="2" spans="1:3">
      <c r="A2" s="2" t="s">
        <v>9207</v>
      </c>
      <c r="B2" s="2" t="s">
        <v>9208</v>
      </c>
      <c r="C2" s="2">
        <v>5</v>
      </c>
    </row>
    <row r="3" spans="1:3">
      <c r="A3" s="2" t="s">
        <v>9207</v>
      </c>
      <c r="B3" s="2" t="s">
        <v>9209</v>
      </c>
      <c r="C3" s="2">
        <v>6</v>
      </c>
    </row>
    <row r="4" spans="1:3">
      <c r="A4" s="2" t="s">
        <v>9207</v>
      </c>
      <c r="B4" s="2" t="s">
        <v>9210</v>
      </c>
      <c r="C4" s="2">
        <v>5</v>
      </c>
    </row>
    <row r="5" spans="1:3">
      <c r="A5" s="2" t="s">
        <v>9207</v>
      </c>
      <c r="B5" s="2" t="s">
        <v>9211</v>
      </c>
      <c r="C5" s="2">
        <v>5</v>
      </c>
    </row>
    <row r="6" spans="1:3">
      <c r="A6" s="2" t="s">
        <v>9207</v>
      </c>
      <c r="B6" s="2" t="s">
        <v>9212</v>
      </c>
      <c r="C6" s="2">
        <v>6</v>
      </c>
    </row>
    <row r="7" spans="1:3">
      <c r="A7" s="2" t="s">
        <v>9207</v>
      </c>
      <c r="B7" s="2" t="s">
        <v>9213</v>
      </c>
      <c r="C7" s="2">
        <v>5</v>
      </c>
    </row>
    <row r="8" spans="1:3">
      <c r="A8" s="2" t="s">
        <v>9207</v>
      </c>
      <c r="B8" s="2" t="s">
        <v>9214</v>
      </c>
      <c r="C8" s="2">
        <v>4</v>
      </c>
    </row>
    <row r="9" spans="1:3">
      <c r="A9" s="2" t="s">
        <v>9207</v>
      </c>
      <c r="B9" s="2" t="s">
        <v>9215</v>
      </c>
      <c r="C9" s="2">
        <v>4</v>
      </c>
    </row>
    <row r="10" spans="1:3">
      <c r="A10" s="2" t="s">
        <v>9207</v>
      </c>
      <c r="B10" s="2" t="s">
        <v>9216</v>
      </c>
      <c r="C10" s="2">
        <v>5</v>
      </c>
    </row>
    <row r="11" spans="1:3">
      <c r="A11" s="2" t="s">
        <v>9207</v>
      </c>
      <c r="B11" s="2" t="s">
        <v>9217</v>
      </c>
      <c r="C11" s="2">
        <v>5</v>
      </c>
    </row>
    <row r="12" spans="1:3">
      <c r="A12" s="2" t="s">
        <v>9207</v>
      </c>
      <c r="B12" s="2" t="s">
        <v>9218</v>
      </c>
      <c r="C12" s="2">
        <v>4</v>
      </c>
    </row>
    <row r="13" spans="1:3">
      <c r="A13" s="2" t="s">
        <v>9219</v>
      </c>
      <c r="B13" s="2" t="s">
        <v>9220</v>
      </c>
      <c r="C13" s="2">
        <v>5</v>
      </c>
    </row>
    <row r="14" spans="1:3">
      <c r="A14" s="2" t="s">
        <v>9219</v>
      </c>
      <c r="B14" s="2" t="s">
        <v>9221</v>
      </c>
      <c r="C14" s="2">
        <v>5</v>
      </c>
    </row>
    <row r="15" spans="1:3">
      <c r="A15" s="2" t="s">
        <v>9219</v>
      </c>
      <c r="B15" s="2" t="s">
        <v>9222</v>
      </c>
      <c r="C15" s="2">
        <v>5</v>
      </c>
    </row>
    <row r="16" spans="1:3">
      <c r="A16" s="2" t="s">
        <v>9219</v>
      </c>
      <c r="B16" s="2" t="s">
        <v>9223</v>
      </c>
      <c r="C16" s="2">
        <v>5</v>
      </c>
    </row>
    <row r="17" spans="1:3">
      <c r="A17" s="2" t="s">
        <v>9219</v>
      </c>
      <c r="B17" s="2" t="s">
        <v>9224</v>
      </c>
      <c r="C17" s="2">
        <v>5</v>
      </c>
    </row>
    <row r="18" spans="1:3">
      <c r="A18" s="2" t="s">
        <v>9225</v>
      </c>
      <c r="B18" s="2" t="s">
        <v>9226</v>
      </c>
      <c r="C18" s="2">
        <v>4</v>
      </c>
    </row>
    <row r="19" spans="1:3">
      <c r="A19" s="2" t="s">
        <v>9225</v>
      </c>
      <c r="B19" s="2" t="s">
        <v>9227</v>
      </c>
      <c r="C19" s="2">
        <v>4</v>
      </c>
    </row>
    <row r="20" spans="1:3">
      <c r="A20" s="2" t="s">
        <v>9225</v>
      </c>
      <c r="B20" s="2" t="s">
        <v>9228</v>
      </c>
      <c r="C20" s="2">
        <v>4</v>
      </c>
    </row>
    <row r="21" spans="1:3">
      <c r="A21" s="2" t="s">
        <v>9229</v>
      </c>
      <c r="B21" s="2" t="s">
        <v>9230</v>
      </c>
      <c r="C21" s="2">
        <v>3</v>
      </c>
    </row>
    <row r="22" spans="1:3">
      <c r="A22" s="2" t="s">
        <v>9229</v>
      </c>
      <c r="B22" s="2" t="s">
        <v>9231</v>
      </c>
      <c r="C22" s="2">
        <v>2</v>
      </c>
    </row>
    <row r="23" spans="1:3">
      <c r="A23" s="2" t="s">
        <v>9232</v>
      </c>
      <c r="B23" s="2" t="s">
        <v>9224</v>
      </c>
      <c r="C23" s="2">
        <v>2</v>
      </c>
    </row>
    <row r="24" spans="1:3">
      <c r="A24" s="2" t="s">
        <v>9232</v>
      </c>
      <c r="B24" s="2" t="s">
        <v>9233</v>
      </c>
      <c r="C24" s="2">
        <v>2</v>
      </c>
    </row>
  </sheetData>
  <autoFilter ref="A1:C24" xr:uid="{00000000-0009-0000-0000-000011000000}"/>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slicer</vt:lpstr>
      <vt:lpstr>Dashboard</vt:lpstr>
      <vt:lpstr>kpi</vt:lpstr>
      <vt:lpstr>monthly</vt:lpstr>
      <vt:lpstr>sales</vt:lpstr>
      <vt:lpstr>product sales</vt:lpstr>
      <vt:lpstr>region</vt:lpstr>
      <vt:lpstr>channel</vt:lpstr>
      <vt:lpstr>discount return analysis</vt:lpstr>
      <vt:lpstr>Return status</vt:lpstr>
      <vt:lpstr>Sales_Transactions</vt:lpstr>
      <vt:lpstr>Customers</vt:lpstr>
      <vt:lpstr>Products</vt:lpstr>
      <vt:lpstr>Stores</vt:lpstr>
      <vt:lpstr>Employees</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S0040569</cp:lastModifiedBy>
  <dcterms:created xsi:type="dcterms:W3CDTF">2026-07-31T06:01:00Z</dcterms:created>
  <dcterms:modified xsi:type="dcterms:W3CDTF">2026-10-20T09:24:14Z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44B7DEFEB47948569E7A331B1ABB8F8B_13</vt:lpwstr>
  </property>
  <property fmtid="{D5CDD505-2E9C-101B-9397-08002B2CF9AE}" pid="3" name="KSOProductBuildVer">
    <vt:lpwstr>1033-12.1.0.28032</vt:lpwstr>
  </property>
  <property fmtid="{D5CDD505-2E9C-101B-9397-08002B2CF9AE}" pid="4" name="CalculationRule">
    <vt:i4>0</vt:i4>
  </property>
</Properties>
</file>